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drawings/drawing14.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5.xml" ContentType="application/vnd.openxmlformats-officedocument.drawing+xml"/>
  <Override PartName="/xl/charts/chart14.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harts/chart1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16.xml" ContentType="application/vnd.openxmlformats-officedocument.drawingml.chart+xml"/>
  <Override PartName="/xl/drawings/drawing22.xml" ContentType="application/vnd.openxmlformats-officedocument.drawingml.chartshapes+xml"/>
  <Override PartName="/xl/comments5.xml" ContentType="application/vnd.openxmlformats-officedocument.spreadsheetml.comments+xml"/>
  <Override PartName="/xl/drawings/drawing23.xml" ContentType="application/vnd.openxmlformats-officedocument.drawing+xml"/>
  <Override PartName="/xl/charts/chart17.xml" ContentType="application/vnd.openxmlformats-officedocument.drawingml.chart+xml"/>
  <Override PartName="/xl/drawings/drawing24.xml" ContentType="application/vnd.openxmlformats-officedocument.drawingml.chartshapes+xml"/>
  <Override PartName="/xl/tables/table1.xml" ContentType="application/vnd.openxmlformats-officedocument.spreadsheetml.table+xml"/>
  <Override PartName="/xl/queryTables/queryTable1.xml" ContentType="application/vnd.openxmlformats-officedocument.spreadsheetml.queryTable+xml"/>
  <Override PartName="/xl/comments6.xml" ContentType="application/vnd.openxmlformats-officedocument.spreadsheetml.comments+xml"/>
  <Override PartName="/xl/tables/table2.xml" ContentType="application/vnd.openxmlformats-officedocument.spreadsheetml.table+xml"/>
  <Override PartName="/xl/queryTables/queryTable2.xml" ContentType="application/vnd.openxmlformats-officedocument.spreadsheetml.query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C:\Users\Tim\Documents\GitHub\Excel and VBA\"/>
    </mc:Choice>
  </mc:AlternateContent>
  <xr:revisionPtr revIDLastSave="0" documentId="13_ncr:1_{C49F7D4E-96EF-404F-9B83-1A68F3500E50}" xr6:coauthVersionLast="43" xr6:coauthVersionMax="43" xr10:uidLastSave="{00000000-0000-0000-0000-000000000000}"/>
  <bookViews>
    <workbookView xWindow="-108" yWindow="-108" windowWidth="23256" windowHeight="13176" tabRatio="850" firstSheet="2" activeTab="4" xr2:uid="{00000000-000D-0000-FFFF-FFFF00000000}"/>
  </bookViews>
  <sheets>
    <sheet name="Development" sheetId="48" state="hidden" r:id="rId1"/>
    <sheet name="Logic" sheetId="46" state="hidden" r:id="rId2"/>
    <sheet name="Guide" sheetId="26" r:id="rId3"/>
    <sheet name="User Inputs" sheetId="8" r:id="rId4"/>
    <sheet name="Original Plan" sheetId="50" r:id="rId5"/>
    <sheet name="Phase Export" sheetId="21" r:id="rId6"/>
    <sheet name="Cost Export" sheetId="2" r:id="rId7"/>
    <sheet name="AFE Export" sheetId="13" r:id="rId8"/>
    <sheet name="UE Export" sheetId="9" r:id="rId9"/>
    <sheet name="DvD Export" sheetId="45" r:id="rId10"/>
    <sheet name="Days v Depth" sheetId="10" r:id="rId11"/>
    <sheet name="Cost v Depth" sheetId="25" r:id="rId12"/>
    <sheet name="Phase v Days" sheetId="43" r:id="rId13"/>
    <sheet name="Phase Time" sheetId="23" r:id="rId14"/>
    <sheet name="Phase Cost" sheetId="24" r:id="rId15"/>
    <sheet name="UE Summary" sheetId="19" r:id="rId16"/>
    <sheet name="NPT by Category" sheetId="11" r:id="rId17"/>
    <sheet name="DvD vs Offsets" sheetId="35" r:id="rId18"/>
    <sheet name="UE &amp; Major NPT Calculator" sheetId="41" r:id="rId19"/>
    <sheet name="Total Data" sheetId="51" r:id="rId20"/>
    <sheet name="TF Data" sheetId="52" r:id="rId21"/>
    <sheet name="Daily Cost Tracking-Old" sheetId="1" r:id="rId22"/>
    <sheet name="Daily Cost Tracking-New" sheetId="39" r:id="rId23"/>
    <sheet name="Days v Cost" sheetId="28" r:id="rId24"/>
    <sheet name="AFE Cost" sheetId="14" r:id="rId25"/>
    <sheet name="FAQ" sheetId="29" r:id="rId26"/>
    <sheet name="GO-36 Data" sheetId="38" state="hidden" r:id="rId27"/>
    <sheet name="GO-36 Graph" sheetId="40" state="hidden" r:id="rId28"/>
    <sheet name="GO-36 Dev" sheetId="47" state="hidden" r:id="rId29"/>
    <sheet name="Days" sheetId="32" r:id="rId30"/>
    <sheet name="End Depths" sheetId="33" r:id="rId31"/>
    <sheet name="DVD" sheetId="34" r:id="rId32"/>
    <sheet name="UE Strategy &amp; Notes" sheetId="42" state="hidden" r:id="rId33"/>
  </sheets>
  <definedNames>
    <definedName name="Drilling_Offset_Well_Database_Days_1" localSheetId="29" hidden="1">Days!$A$1:$Z$121</definedName>
    <definedName name="Drilling_Offset_Well_Database_Depths_1" localSheetId="30" hidden="1">'End Depths'!$A$1:$Z$121</definedName>
    <definedName name="_xlnm.Print_Area" localSheetId="11">'Cost v Depth'!$A$6:$J$44</definedName>
    <definedName name="_xlnm.Print_Area" localSheetId="23">'Days v Cost'!$A$1:$L$41</definedName>
    <definedName name="_xlnm.Print_Area" localSheetId="10">'Days v Depth'!$A$1:$L$49</definedName>
    <definedName name="_xlnm.Print_Area" localSheetId="16">'NPT by Category'!$B$2:$I$41</definedName>
    <definedName name="_xlnm.Print_Area" localSheetId="14">'Phase Cost'!$A$1:$S$44</definedName>
    <definedName name="_xlnm.Print_Area" localSheetId="13">'Phase Time'!$A$1:$S$44</definedName>
    <definedName name="_xlnm.Print_Area" localSheetId="12">'Phase v Days'!$A$1:$O$33</definedName>
    <definedName name="_xlnm.Print_Area" localSheetId="15">'UE Summary'!$A$1:$N$50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9" i="19" l="1"/>
  <c r="AM2" i="21" l="1"/>
  <c r="AM3" i="21"/>
  <c r="AM4" i="21"/>
  <c r="AM5" i="21"/>
  <c r="AM6" i="21"/>
  <c r="AM7" i="21"/>
  <c r="AM8" i="21"/>
  <c r="AM9" i="21"/>
  <c r="AM10" i="21"/>
  <c r="AM11" i="21"/>
  <c r="AM12" i="21"/>
  <c r="AM13" i="21"/>
  <c r="AM14" i="21"/>
  <c r="AM15" i="21"/>
  <c r="AM16" i="21"/>
  <c r="AM17" i="21"/>
  <c r="AM18" i="21"/>
  <c r="AM19" i="21"/>
  <c r="AM20" i="21"/>
  <c r="AM21" i="21"/>
  <c r="AM22" i="21"/>
  <c r="AM23" i="21"/>
  <c r="AM24" i="21"/>
  <c r="AM25" i="21"/>
  <c r="AM26" i="21"/>
  <c r="AM27" i="21"/>
  <c r="AM28" i="21"/>
  <c r="AM29" i="21"/>
  <c r="AM30" i="21"/>
  <c r="AM31" i="21"/>
  <c r="AM32" i="21"/>
  <c r="AM33" i="21"/>
  <c r="AM34" i="21"/>
  <c r="AM35" i="21"/>
  <c r="AP2" i="21"/>
  <c r="AP3" i="21"/>
  <c r="AP4" i="21"/>
  <c r="AP5" i="21"/>
  <c r="AP6" i="21"/>
  <c r="AP7" i="21"/>
  <c r="AP8" i="21"/>
  <c r="AP9" i="21"/>
  <c r="AP10" i="21"/>
  <c r="AP11" i="21"/>
  <c r="AP13" i="21"/>
  <c r="AP14" i="21"/>
  <c r="AP15" i="21"/>
  <c r="AP16" i="21"/>
  <c r="AP17" i="21"/>
  <c r="AP18" i="21"/>
  <c r="AP19" i="21"/>
  <c r="AP20" i="21"/>
  <c r="AP21" i="21"/>
  <c r="AP22" i="21"/>
  <c r="AP23" i="21"/>
  <c r="AP24" i="21"/>
  <c r="AP25" i="21"/>
  <c r="AP26" i="21"/>
  <c r="AP27" i="21"/>
  <c r="AP28" i="21"/>
  <c r="AP29" i="21"/>
  <c r="AP30" i="21"/>
  <c r="AP31" i="21"/>
  <c r="AP32" i="21"/>
  <c r="AP33" i="21"/>
  <c r="AP34" i="21"/>
  <c r="AP35" i="21"/>
  <c r="AP12" i="21"/>
  <c r="AR4" i="21"/>
  <c r="AO4" i="21"/>
  <c r="AQ22" i="21" l="1"/>
  <c r="AQ23" i="21"/>
  <c r="AQ24" i="21"/>
  <c r="AQ25" i="21"/>
  <c r="AQ26" i="21"/>
  <c r="AQ27" i="21"/>
  <c r="AQ28" i="21"/>
  <c r="AQ29" i="21"/>
  <c r="AQ30" i="21"/>
  <c r="AQ31" i="21"/>
  <c r="AQ32" i="21"/>
  <c r="AQ33" i="21"/>
  <c r="AQ34" i="21"/>
  <c r="AQ35" i="21"/>
  <c r="AQ2" i="21"/>
  <c r="AQ3" i="21" s="1"/>
  <c r="AQ4" i="21" s="1"/>
  <c r="AQ5" i="21" s="1"/>
  <c r="AQ6" i="21" s="1"/>
  <c r="AQ7" i="21" s="1"/>
  <c r="AQ8" i="21" s="1"/>
  <c r="AQ9" i="21" s="1"/>
  <c r="AQ10" i="21" s="1"/>
  <c r="AQ11" i="21" s="1"/>
  <c r="AN22" i="21"/>
  <c r="AN23" i="21"/>
  <c r="AN24" i="21"/>
  <c r="AN25" i="21"/>
  <c r="AN26" i="21"/>
  <c r="AN27" i="21"/>
  <c r="AN28" i="21"/>
  <c r="AN29" i="21"/>
  <c r="AN30" i="21"/>
  <c r="AN31" i="21"/>
  <c r="AN32" i="21"/>
  <c r="AN33" i="21"/>
  <c r="AN34" i="21"/>
  <c r="AN35" i="21"/>
  <c r="AN2" i="21"/>
  <c r="AN3" i="21" s="1"/>
  <c r="AN4" i="21" s="1"/>
  <c r="AN5" i="21" s="1"/>
  <c r="AQ12" i="21" l="1"/>
  <c r="AQ13" i="21" s="1"/>
  <c r="AN6" i="21"/>
  <c r="AQ14" i="21" l="1"/>
  <c r="AN7" i="21"/>
  <c r="AQ15" i="21" l="1"/>
  <c r="AN8" i="21"/>
  <c r="AQ16" i="21" l="1"/>
  <c r="AN9" i="21"/>
  <c r="AQ17" i="21" l="1"/>
  <c r="AQ18" i="21" s="1"/>
  <c r="AQ19" i="21" s="1"/>
  <c r="AQ20" i="21" s="1"/>
  <c r="AQ21" i="21" s="1"/>
  <c r="AN10" i="21"/>
  <c r="AN11" i="21" l="1"/>
  <c r="AN12" i="21" l="1"/>
  <c r="AN13" i="21" l="1"/>
  <c r="AN14" i="21" l="1"/>
  <c r="AN15" i="21" l="1"/>
  <c r="AN16" i="21" l="1"/>
  <c r="AN17" i="21" l="1"/>
  <c r="AN18" i="21" s="1"/>
  <c r="AN19" i="21" s="1"/>
  <c r="AN20" i="21" s="1"/>
  <c r="AN21" i="21" s="1"/>
  <c r="F9" i="10" l="1"/>
  <c r="X41" i="21" l="1"/>
  <c r="X42" i="21"/>
  <c r="X43" i="21" l="1"/>
  <c r="X44" i="21"/>
  <c r="X45" i="21"/>
  <c r="X46" i="21"/>
  <c r="I8" i="19" l="1"/>
  <c r="I5" i="19" s="1"/>
  <c r="I10" i="19"/>
  <c r="J10" i="19" l="1"/>
  <c r="M21" i="50"/>
  <c r="M21" i="21"/>
  <c r="W21" i="21"/>
  <c r="I12" i="41" l="1"/>
  <c r="J12" i="41"/>
  <c r="H12" i="41"/>
  <c r="G12" i="41"/>
  <c r="E12" i="41"/>
  <c r="F12" i="41"/>
  <c r="B12" i="41" l="1"/>
  <c r="B11" i="41"/>
  <c r="Z22" i="21" l="1"/>
  <c r="Z23" i="21"/>
  <c r="Z24" i="21"/>
  <c r="Z25" i="21"/>
  <c r="Z26" i="21"/>
  <c r="Z27" i="21"/>
  <c r="Z28" i="21"/>
  <c r="Z29" i="21"/>
  <c r="Z30" i="21"/>
  <c r="Z31" i="21"/>
  <c r="Z32" i="21"/>
  <c r="Z33" i="21"/>
  <c r="Z34" i="21"/>
  <c r="Z2" i="21"/>
  <c r="AO33" i="21" l="1"/>
  <c r="AR33" i="21"/>
  <c r="AB33" i="21"/>
  <c r="AC33" i="21"/>
  <c r="AO29" i="21"/>
  <c r="AR29" i="21"/>
  <c r="AB29" i="21"/>
  <c r="AC29" i="21"/>
  <c r="AO25" i="21"/>
  <c r="AR25" i="21"/>
  <c r="AC25" i="21"/>
  <c r="AB25" i="21"/>
  <c r="AO32" i="21"/>
  <c r="AR32" i="21"/>
  <c r="AC32" i="21"/>
  <c r="AB32" i="21"/>
  <c r="AO28" i="21"/>
  <c r="AR28" i="21"/>
  <c r="AC28" i="21"/>
  <c r="AB28" i="21"/>
  <c r="AO24" i="21"/>
  <c r="AR24" i="21"/>
  <c r="AC24" i="21"/>
  <c r="AB24" i="21"/>
  <c r="AO31" i="21"/>
  <c r="AR31" i="21"/>
  <c r="AC31" i="21"/>
  <c r="AB31" i="21"/>
  <c r="AR27" i="21"/>
  <c r="AO27" i="21"/>
  <c r="AC27" i="21"/>
  <c r="AB27" i="21"/>
  <c r="AO23" i="21"/>
  <c r="AR23" i="21"/>
  <c r="AC23" i="21"/>
  <c r="AB23" i="21"/>
  <c r="AR2" i="21"/>
  <c r="AB2" i="21"/>
  <c r="AC2" i="21"/>
  <c r="AR34" i="21"/>
  <c r="AO34" i="21"/>
  <c r="AB34" i="21"/>
  <c r="AC34" i="21"/>
  <c r="AR30" i="21"/>
  <c r="AO30" i="21"/>
  <c r="AB30" i="21"/>
  <c r="AC30" i="21"/>
  <c r="AR26" i="21"/>
  <c r="AO26" i="21"/>
  <c r="AB26" i="21"/>
  <c r="AC26" i="21"/>
  <c r="AR22" i="21"/>
  <c r="AO22" i="21"/>
  <c r="AC22" i="21"/>
  <c r="AB22" i="21"/>
  <c r="Z3" i="21"/>
  <c r="AA33" i="21"/>
  <c r="AA29" i="21"/>
  <c r="AA25" i="21"/>
  <c r="AA32" i="21"/>
  <c r="AA28" i="21"/>
  <c r="AA24" i="21"/>
  <c r="AA31" i="21"/>
  <c r="AA27" i="21"/>
  <c r="AA23" i="21"/>
  <c r="AA34" i="21"/>
  <c r="AA30" i="21"/>
  <c r="AA26" i="21"/>
  <c r="AA22" i="21"/>
  <c r="AA2" i="21"/>
  <c r="AI26" i="21"/>
  <c r="AI22" i="21"/>
  <c r="AI24" i="21"/>
  <c r="AI27" i="21"/>
  <c r="AI23" i="21"/>
  <c r="AI25" i="21"/>
  <c r="H3" i="28"/>
  <c r="O4" i="28" s="1"/>
  <c r="B3" i="28"/>
  <c r="O2" i="28" s="1"/>
  <c r="AA3" i="21" l="1"/>
  <c r="AR3" i="21"/>
  <c r="AB3" i="21"/>
  <c r="AC3" i="21"/>
  <c r="Z4" i="21"/>
  <c r="E2" i="25"/>
  <c r="E2" i="10"/>
  <c r="AC4" i="21" l="1"/>
  <c r="AB4" i="21"/>
  <c r="Z5" i="21"/>
  <c r="AA4" i="21"/>
  <c r="AA5" i="21" s="1"/>
  <c r="E5" i="19"/>
  <c r="AR5" i="21" l="1"/>
  <c r="AB5" i="21"/>
  <c r="AC5" i="21"/>
  <c r="Z6" i="21"/>
  <c r="R7" i="40"/>
  <c r="AR6" i="21" l="1"/>
  <c r="AB6" i="21"/>
  <c r="AC6" i="21"/>
  <c r="Z7" i="21"/>
  <c r="AA6" i="21"/>
  <c r="AO35" i="50"/>
  <c r="Z35" i="50"/>
  <c r="AO34" i="50"/>
  <c r="Z34" i="50"/>
  <c r="AO33" i="50"/>
  <c r="Z33" i="50"/>
  <c r="AO32" i="50"/>
  <c r="Z32" i="50"/>
  <c r="AO31" i="50"/>
  <c r="Z31" i="50"/>
  <c r="AO30" i="50"/>
  <c r="Z30" i="50"/>
  <c r="AO29" i="50"/>
  <c r="Z29" i="50"/>
  <c r="AO28" i="50"/>
  <c r="Z28" i="50"/>
  <c r="AO27" i="50"/>
  <c r="Z27" i="50"/>
  <c r="AO26" i="50"/>
  <c r="Z26" i="50"/>
  <c r="AO25" i="50"/>
  <c r="Z25" i="50"/>
  <c r="AO24" i="50"/>
  <c r="Z24" i="50"/>
  <c r="AO23" i="50"/>
  <c r="Z23" i="50"/>
  <c r="AO22" i="50"/>
  <c r="Z22" i="50"/>
  <c r="AO21" i="50"/>
  <c r="AO20" i="50"/>
  <c r="AO19" i="50"/>
  <c r="AO18" i="50"/>
  <c r="AO17" i="50"/>
  <c r="Z17" i="50"/>
  <c r="Z18" i="50" s="1"/>
  <c r="AO16" i="50"/>
  <c r="Z16" i="50"/>
  <c r="AI16" i="50" s="1"/>
  <c r="AO15" i="50"/>
  <c r="Z15" i="50"/>
  <c r="AF15" i="50" s="1"/>
  <c r="AO14" i="50"/>
  <c r="Z14" i="50"/>
  <c r="AL14" i="50" s="1"/>
  <c r="AO13" i="50"/>
  <c r="Z13" i="50"/>
  <c r="AL13" i="50" s="1"/>
  <c r="AO12" i="50"/>
  <c r="Z12" i="50"/>
  <c r="AE12" i="50" s="1"/>
  <c r="AO11" i="50"/>
  <c r="Z11" i="50"/>
  <c r="AF11" i="50" s="1"/>
  <c r="AO10" i="50"/>
  <c r="Z10" i="50"/>
  <c r="AO9" i="50"/>
  <c r="Z9" i="50"/>
  <c r="AL9" i="50" s="1"/>
  <c r="AO8" i="50"/>
  <c r="Z8" i="50"/>
  <c r="AL8" i="50" s="1"/>
  <c r="AO7" i="50"/>
  <c r="Z7" i="50"/>
  <c r="AK7" i="50" s="1"/>
  <c r="AP6" i="50"/>
  <c r="AO6" i="50"/>
  <c r="Z6" i="50"/>
  <c r="AL6" i="50" s="1"/>
  <c r="AO5" i="50"/>
  <c r="Z5" i="50"/>
  <c r="AO4" i="50"/>
  <c r="Z4" i="50"/>
  <c r="AS3" i="50"/>
  <c r="AU3" i="50" s="1"/>
  <c r="AO3" i="50"/>
  <c r="Z3" i="50"/>
  <c r="AR2" i="50"/>
  <c r="AQ2" i="50"/>
  <c r="AP2" i="50"/>
  <c r="AO2" i="50"/>
  <c r="Z2" i="50"/>
  <c r="AC7" i="21" l="1"/>
  <c r="AB7" i="21"/>
  <c r="AA7" i="21"/>
  <c r="AY3" i="50"/>
  <c r="AY4" i="50" s="1"/>
  <c r="AY5" i="50" s="1"/>
  <c r="AY6" i="50" s="1"/>
  <c r="AY7" i="50" s="1"/>
  <c r="AY8" i="50" s="1"/>
  <c r="AY9" i="50" s="1"/>
  <c r="AY10" i="50" s="1"/>
  <c r="AY11" i="50" s="1"/>
  <c r="AY12" i="50" s="1"/>
  <c r="AY13" i="50" s="1"/>
  <c r="AY14" i="50" s="1"/>
  <c r="AY15" i="50" s="1"/>
  <c r="AY16" i="50" s="1"/>
  <c r="AY17" i="50" s="1"/>
  <c r="AY18" i="50" s="1"/>
  <c r="AL10" i="50"/>
  <c r="AA2" i="50"/>
  <c r="AA3" i="50" s="1"/>
  <c r="AA4" i="50" s="1"/>
  <c r="AA5" i="50" s="1"/>
  <c r="AA6" i="50" s="1"/>
  <c r="AA7" i="50" s="1"/>
  <c r="AA8" i="50" s="1"/>
  <c r="AA9" i="50" s="1"/>
  <c r="AA10" i="50" s="1"/>
  <c r="AA11" i="50" s="1"/>
  <c r="AA12" i="50" s="1"/>
  <c r="AA13" i="50" s="1"/>
  <c r="AA14" i="50" s="1"/>
  <c r="AA15" i="50" s="1"/>
  <c r="AA16" i="50" s="1"/>
  <c r="AA17" i="50" s="1"/>
  <c r="AZ2" i="50"/>
  <c r="AZ3" i="50" s="1"/>
  <c r="AZ4" i="50" s="1"/>
  <c r="AZ5" i="50" s="1"/>
  <c r="AZ6" i="50" s="1"/>
  <c r="AZ7" i="50" s="1"/>
  <c r="AZ8" i="50" s="1"/>
  <c r="AZ9" i="50" s="1"/>
  <c r="AZ10" i="50" s="1"/>
  <c r="AZ11" i="50" s="1"/>
  <c r="AZ12" i="50" s="1"/>
  <c r="AZ13" i="50" s="1"/>
  <c r="AZ14" i="50" s="1"/>
  <c r="AZ15" i="50" s="1"/>
  <c r="AZ16" i="50" s="1"/>
  <c r="AZ17" i="50" s="1"/>
  <c r="AZ18" i="50" s="1"/>
  <c r="BB2" i="50"/>
  <c r="BB3" i="50" s="1"/>
  <c r="BB4" i="50" s="1"/>
  <c r="BB5" i="50" s="1"/>
  <c r="BB6" i="50" s="1"/>
  <c r="BB7" i="50" s="1"/>
  <c r="BB8" i="50" s="1"/>
  <c r="BB9" i="50" s="1"/>
  <c r="BB10" i="50" s="1"/>
  <c r="BB11" i="50" s="1"/>
  <c r="BB12" i="50" s="1"/>
  <c r="BB13" i="50" s="1"/>
  <c r="BB14" i="50" s="1"/>
  <c r="BB15" i="50" s="1"/>
  <c r="BB16" i="50" s="1"/>
  <c r="BB17" i="50" s="1"/>
  <c r="BB18" i="50" s="1"/>
  <c r="AY2" i="50"/>
  <c r="AW2" i="50"/>
  <c r="AW3" i="50" s="1"/>
  <c r="AW4" i="50" s="1"/>
  <c r="AW5" i="50" s="1"/>
  <c r="AW6" i="50" s="1"/>
  <c r="AW7" i="50" s="1"/>
  <c r="AW8" i="50" s="1"/>
  <c r="AW9" i="50" s="1"/>
  <c r="AW10" i="50" s="1"/>
  <c r="AW11" i="50" s="1"/>
  <c r="AW12" i="50" s="1"/>
  <c r="AW13" i="50" s="1"/>
  <c r="AW14" i="50" s="1"/>
  <c r="AW15" i="50" s="1"/>
  <c r="AW16" i="50" s="1"/>
  <c r="AW17" i="50" s="1"/>
  <c r="AW18" i="50" s="1"/>
  <c r="BA2" i="50"/>
  <c r="BA3" i="50" s="1"/>
  <c r="BA4" i="50" s="1"/>
  <c r="BA5" i="50" s="1"/>
  <c r="BA6" i="50" s="1"/>
  <c r="BA7" i="50" s="1"/>
  <c r="BA8" i="50" s="1"/>
  <c r="BA9" i="50" s="1"/>
  <c r="BA10" i="50" s="1"/>
  <c r="BA11" i="50" s="1"/>
  <c r="BA12" i="50" s="1"/>
  <c r="BA13" i="50" s="1"/>
  <c r="BA14" i="50" s="1"/>
  <c r="BA15" i="50" s="1"/>
  <c r="BA16" i="50" s="1"/>
  <c r="BA17" i="50" s="1"/>
  <c r="BA18" i="50" s="1"/>
  <c r="AX2" i="50"/>
  <c r="AX3" i="50" s="1"/>
  <c r="AX4" i="50" s="1"/>
  <c r="AX5" i="50" s="1"/>
  <c r="AX6" i="50" s="1"/>
  <c r="AX7" i="50" s="1"/>
  <c r="AX8" i="50" s="1"/>
  <c r="AX9" i="50" s="1"/>
  <c r="AX10" i="50" s="1"/>
  <c r="AX11" i="50" s="1"/>
  <c r="AX12" i="50" s="1"/>
  <c r="AX13" i="50" s="1"/>
  <c r="AX14" i="50" s="1"/>
  <c r="AX15" i="50" s="1"/>
  <c r="AX16" i="50" s="1"/>
  <c r="AX17" i="50" s="1"/>
  <c r="AX18" i="50" s="1"/>
  <c r="AR7" i="21"/>
  <c r="AL17" i="50"/>
  <c r="AZ25" i="50"/>
  <c r="AY25" i="50"/>
  <c r="AW25" i="50"/>
  <c r="BA25" i="50"/>
  <c r="AX25" i="50"/>
  <c r="BB25" i="50"/>
  <c r="AA31" i="50"/>
  <c r="AZ31" i="50"/>
  <c r="AW31" i="50"/>
  <c r="BA31" i="50"/>
  <c r="AY31" i="50"/>
  <c r="AX31" i="50"/>
  <c r="BB31" i="50"/>
  <c r="Z19" i="50"/>
  <c r="AM19" i="50" s="1"/>
  <c r="AZ23" i="50"/>
  <c r="AY23" i="50"/>
  <c r="AW23" i="50"/>
  <c r="BA23" i="50"/>
  <c r="AX23" i="50"/>
  <c r="BB23" i="50"/>
  <c r="AZ29" i="50"/>
  <c r="AY29" i="50"/>
  <c r="AW29" i="50"/>
  <c r="BA29" i="50"/>
  <c r="AX29" i="50"/>
  <c r="BB29" i="50"/>
  <c r="AZ33" i="50"/>
  <c r="AY33" i="50"/>
  <c r="AW33" i="50"/>
  <c r="BA33" i="50"/>
  <c r="AX33" i="50"/>
  <c r="BB33" i="50"/>
  <c r="AK22" i="50"/>
  <c r="AX22" i="50"/>
  <c r="BB22" i="50"/>
  <c r="AW22" i="50"/>
  <c r="AY22" i="50"/>
  <c r="BA22" i="50"/>
  <c r="AZ22" i="50"/>
  <c r="AX24" i="50"/>
  <c r="BB24" i="50"/>
  <c r="AY24" i="50"/>
  <c r="BA24" i="50"/>
  <c r="AZ24" i="50"/>
  <c r="AW24" i="50"/>
  <c r="AA28" i="50"/>
  <c r="AX28" i="50"/>
  <c r="BB28" i="50"/>
  <c r="AY28" i="50"/>
  <c r="AW28" i="50"/>
  <c r="AZ28" i="50"/>
  <c r="BA28" i="50"/>
  <c r="AI32" i="50"/>
  <c r="AX32" i="50"/>
  <c r="BB32" i="50"/>
  <c r="AY32" i="50"/>
  <c r="BA32" i="50"/>
  <c r="AZ32" i="50"/>
  <c r="AW32" i="50"/>
  <c r="AZ27" i="50"/>
  <c r="AY27" i="50"/>
  <c r="AW27" i="50"/>
  <c r="BA27" i="50"/>
  <c r="AX27" i="50"/>
  <c r="BB27" i="50"/>
  <c r="AZ35" i="50"/>
  <c r="AY35" i="50"/>
  <c r="AW35" i="50"/>
  <c r="BA35" i="50"/>
  <c r="AX35" i="50"/>
  <c r="BB35" i="50"/>
  <c r="AX26" i="50"/>
  <c r="BB26" i="50"/>
  <c r="AY26" i="50"/>
  <c r="BA26" i="50"/>
  <c r="AZ26" i="50"/>
  <c r="AW26" i="50"/>
  <c r="AX30" i="50"/>
  <c r="BB30" i="50"/>
  <c r="BA30" i="50"/>
  <c r="AY30" i="50"/>
  <c r="AW30" i="50"/>
  <c r="AZ30" i="50"/>
  <c r="AX34" i="50"/>
  <c r="BB34" i="50"/>
  <c r="AY34" i="50"/>
  <c r="AW34" i="50"/>
  <c r="AZ34" i="50"/>
  <c r="BA34" i="50"/>
  <c r="Z8" i="21"/>
  <c r="AC32" i="50"/>
  <c r="AK14" i="50"/>
  <c r="AC22" i="50"/>
  <c r="AE31" i="50"/>
  <c r="AF2" i="50"/>
  <c r="AG13" i="50"/>
  <c r="AM5" i="50"/>
  <c r="AC10" i="50"/>
  <c r="AL22" i="50"/>
  <c r="AA22" i="50"/>
  <c r="AN22" i="50"/>
  <c r="AI24" i="50"/>
  <c r="AA24" i="50"/>
  <c r="AL26" i="50"/>
  <c r="AA26" i="50"/>
  <c r="AL30" i="50"/>
  <c r="AA30" i="50"/>
  <c r="AF31" i="50"/>
  <c r="AL34" i="50"/>
  <c r="AA34" i="50"/>
  <c r="AE2" i="50"/>
  <c r="AB22" i="50"/>
  <c r="AK4" i="50"/>
  <c r="AE23" i="50"/>
  <c r="AA23" i="50"/>
  <c r="AL25" i="50"/>
  <c r="AA25" i="50"/>
  <c r="AF27" i="50"/>
  <c r="AA27" i="50"/>
  <c r="AL29" i="50"/>
  <c r="AA29" i="50"/>
  <c r="AL32" i="50"/>
  <c r="AA32" i="50"/>
  <c r="AL33" i="50"/>
  <c r="AA33" i="50"/>
  <c r="AE35" i="50"/>
  <c r="AA35" i="50"/>
  <c r="AI22" i="50"/>
  <c r="AG9" i="50"/>
  <c r="AK10" i="50"/>
  <c r="AC14" i="50"/>
  <c r="AC18" i="50"/>
  <c r="AG22" i="50"/>
  <c r="AC24" i="50"/>
  <c r="AK18" i="50"/>
  <c r="AE24" i="50"/>
  <c r="AI6" i="50"/>
  <c r="AI25" i="50"/>
  <c r="AI29" i="50"/>
  <c r="AF30" i="50"/>
  <c r="AM30" i="50"/>
  <c r="AI33" i="50"/>
  <c r="AF34" i="50"/>
  <c r="AM34" i="50"/>
  <c r="AE5" i="50"/>
  <c r="AJ6" i="50"/>
  <c r="AI9" i="50"/>
  <c r="AF14" i="50"/>
  <c r="AM14" i="50"/>
  <c r="AM18" i="50"/>
  <c r="AB25" i="50"/>
  <c r="AM25" i="50"/>
  <c r="AG26" i="50"/>
  <c r="AN26" i="50"/>
  <c r="AB29" i="50"/>
  <c r="AM29" i="50"/>
  <c r="AG30" i="50"/>
  <c r="AN30" i="50"/>
  <c r="AB33" i="50"/>
  <c r="AM33" i="50"/>
  <c r="AG34" i="50"/>
  <c r="AN34" i="50"/>
  <c r="AF5" i="50"/>
  <c r="AB6" i="50"/>
  <c r="AM6" i="50"/>
  <c r="AB9" i="50"/>
  <c r="AM9" i="50"/>
  <c r="AG10" i="50"/>
  <c r="AN10" i="50"/>
  <c r="AB13" i="50"/>
  <c r="AM13" i="50"/>
  <c r="AG14" i="50"/>
  <c r="AN14" i="50"/>
  <c r="AE15" i="50"/>
  <c r="AB17" i="50"/>
  <c r="AM17" i="50"/>
  <c r="AN18" i="50"/>
  <c r="AF22" i="50"/>
  <c r="AM22" i="50"/>
  <c r="AN24" i="50"/>
  <c r="AC25" i="50"/>
  <c r="AN25" i="50"/>
  <c r="AB26" i="50"/>
  <c r="AI26" i="50"/>
  <c r="AC29" i="50"/>
  <c r="AN29" i="50"/>
  <c r="AB30" i="50"/>
  <c r="AI30" i="50"/>
  <c r="AN32" i="50"/>
  <c r="AC33" i="50"/>
  <c r="AN33" i="50"/>
  <c r="AB34" i="50"/>
  <c r="AI34" i="50"/>
  <c r="AK15" i="50"/>
  <c r="AF26" i="50"/>
  <c r="AM26" i="50"/>
  <c r="AF10" i="50"/>
  <c r="AM10" i="50"/>
  <c r="AI13" i="50"/>
  <c r="AE6" i="50"/>
  <c r="AC9" i="50"/>
  <c r="AN9" i="50"/>
  <c r="AB10" i="50"/>
  <c r="AI10" i="50"/>
  <c r="AC13" i="50"/>
  <c r="AN13" i="50"/>
  <c r="AB14" i="50"/>
  <c r="AI14" i="50"/>
  <c r="AC17" i="50"/>
  <c r="AN17" i="50"/>
  <c r="AB18" i="50"/>
  <c r="AG25" i="50"/>
  <c r="AC26" i="50"/>
  <c r="AK26" i="50"/>
  <c r="AG29" i="50"/>
  <c r="AC30" i="50"/>
  <c r="AK30" i="50"/>
  <c r="AG33" i="50"/>
  <c r="AC34" i="50"/>
  <c r="AK34" i="50"/>
  <c r="AL28" i="50"/>
  <c r="AM28" i="50"/>
  <c r="AG28" i="50"/>
  <c r="AB28" i="50"/>
  <c r="AK28" i="50"/>
  <c r="AF28" i="50"/>
  <c r="AJ28" i="50"/>
  <c r="AL11" i="50"/>
  <c r="AN11" i="50"/>
  <c r="AI11" i="50"/>
  <c r="AC11" i="50"/>
  <c r="AM11" i="50"/>
  <c r="AG11" i="50"/>
  <c r="AB11" i="50"/>
  <c r="AC12" i="50"/>
  <c r="AL16" i="50"/>
  <c r="AM16" i="50"/>
  <c r="AG16" i="50"/>
  <c r="AB16" i="50"/>
  <c r="AK16" i="50"/>
  <c r="AF16" i="50"/>
  <c r="AK23" i="50"/>
  <c r="AL27" i="50"/>
  <c r="AN27" i="50"/>
  <c r="AI27" i="50"/>
  <c r="AC27" i="50"/>
  <c r="AM27" i="50"/>
  <c r="AG27" i="50"/>
  <c r="AB27" i="50"/>
  <c r="AC28" i="50"/>
  <c r="AN2" i="50"/>
  <c r="AI2" i="50"/>
  <c r="AC2" i="50"/>
  <c r="AM2" i="50"/>
  <c r="AG2" i="50"/>
  <c r="AB2" i="50"/>
  <c r="AJ2" i="50"/>
  <c r="AK11" i="50"/>
  <c r="AL15" i="50"/>
  <c r="AN15" i="50"/>
  <c r="AI15" i="50"/>
  <c r="AC15" i="50"/>
  <c r="AB15" i="50"/>
  <c r="AM15" i="50"/>
  <c r="AG15" i="50"/>
  <c r="AJ15" i="50"/>
  <c r="AC16" i="50"/>
  <c r="AN16" i="50"/>
  <c r="AK27" i="50"/>
  <c r="AE28" i="50"/>
  <c r="AL31" i="50"/>
  <c r="AN31" i="50"/>
  <c r="AI31" i="50"/>
  <c r="AC31" i="50"/>
  <c r="AM31" i="50"/>
  <c r="AG31" i="50"/>
  <c r="AB31" i="50"/>
  <c r="AJ31" i="50"/>
  <c r="AN3" i="50"/>
  <c r="AK3" i="50"/>
  <c r="AG3" i="50"/>
  <c r="AL12" i="50"/>
  <c r="AM12" i="50"/>
  <c r="AG12" i="50"/>
  <c r="AB12" i="50"/>
  <c r="AK12" i="50"/>
  <c r="AF12" i="50"/>
  <c r="AJ12" i="50"/>
  <c r="AL23" i="50"/>
  <c r="AN23" i="50"/>
  <c r="AI23" i="50"/>
  <c r="AC23" i="50"/>
  <c r="AM23" i="50"/>
  <c r="AG23" i="50"/>
  <c r="AB23" i="50"/>
  <c r="AJ23" i="50"/>
  <c r="AC3" i="50"/>
  <c r="AJ11" i="50"/>
  <c r="AN12" i="50"/>
  <c r="AJ16" i="50"/>
  <c r="AJ27" i="50"/>
  <c r="AN28" i="50"/>
  <c r="AL35" i="50"/>
  <c r="AN35" i="50"/>
  <c r="AI35" i="50"/>
  <c r="AC35" i="50"/>
  <c r="AF35" i="50"/>
  <c r="AM35" i="50"/>
  <c r="AG35" i="50"/>
  <c r="AB35" i="50"/>
  <c r="AK35" i="50"/>
  <c r="AK2" i="50"/>
  <c r="AL5" i="50"/>
  <c r="AJ5" i="50"/>
  <c r="AB5" i="50"/>
  <c r="AI5" i="50"/>
  <c r="AN5" i="50"/>
  <c r="AE11" i="50"/>
  <c r="AI12" i="50"/>
  <c r="AE16" i="50"/>
  <c r="AF23" i="50"/>
  <c r="AL24" i="50"/>
  <c r="AM24" i="50"/>
  <c r="AG24" i="50"/>
  <c r="AB24" i="50"/>
  <c r="AK24" i="50"/>
  <c r="AF24" i="50"/>
  <c r="AJ24" i="50"/>
  <c r="AE27" i="50"/>
  <c r="AI28" i="50"/>
  <c r="AK31" i="50"/>
  <c r="AJ35" i="50"/>
  <c r="AJ32" i="50"/>
  <c r="AE13" i="50"/>
  <c r="AJ13" i="50"/>
  <c r="AE25" i="50"/>
  <c r="AJ25" i="50"/>
  <c r="AE29" i="50"/>
  <c r="AJ29" i="50"/>
  <c r="AF32" i="50"/>
  <c r="AK32" i="50"/>
  <c r="AE33" i="50"/>
  <c r="AJ33" i="50"/>
  <c r="AE32" i="50"/>
  <c r="AE9" i="50"/>
  <c r="AJ9" i="50"/>
  <c r="AF6" i="50"/>
  <c r="AN6" i="50"/>
  <c r="AF9" i="50"/>
  <c r="AK9" i="50"/>
  <c r="AE10" i="50"/>
  <c r="AJ10" i="50"/>
  <c r="AF13" i="50"/>
  <c r="AK13" i="50"/>
  <c r="AE14" i="50"/>
  <c r="AJ14" i="50"/>
  <c r="AK17" i="50"/>
  <c r="AE22" i="50"/>
  <c r="AJ22" i="50"/>
  <c r="AF25" i="50"/>
  <c r="AK25" i="50"/>
  <c r="AE26" i="50"/>
  <c r="AJ26" i="50"/>
  <c r="AF29" i="50"/>
  <c r="AK29" i="50"/>
  <c r="AE30" i="50"/>
  <c r="AJ30" i="50"/>
  <c r="AB32" i="50"/>
  <c r="AG32" i="50"/>
  <c r="AM32" i="50"/>
  <c r="AF33" i="50"/>
  <c r="AK33" i="50"/>
  <c r="AE34" i="50"/>
  <c r="AJ34" i="50"/>
  <c r="AD4" i="50"/>
  <c r="AD7" i="50"/>
  <c r="AH7" i="50"/>
  <c r="AL7" i="50"/>
  <c r="AD8" i="50"/>
  <c r="AD3" i="50"/>
  <c r="AH3" i="50"/>
  <c r="AL3" i="50"/>
  <c r="AI4" i="50"/>
  <c r="AM4" i="50"/>
  <c r="AE7" i="50"/>
  <c r="AM7" i="50"/>
  <c r="AE8" i="50"/>
  <c r="AN8" i="50"/>
  <c r="AD2" i="50"/>
  <c r="AH2" i="50"/>
  <c r="AL2" i="50"/>
  <c r="AE3" i="50"/>
  <c r="AI3" i="50"/>
  <c r="AM3" i="50"/>
  <c r="AB4" i="50"/>
  <c r="AF4" i="50"/>
  <c r="AJ4" i="50"/>
  <c r="AN4" i="50"/>
  <c r="AC5" i="50"/>
  <c r="AG5" i="50"/>
  <c r="AK5" i="50"/>
  <c r="AC6" i="50"/>
  <c r="AG6" i="50"/>
  <c r="AK6" i="50"/>
  <c r="AB7" i="50"/>
  <c r="AF7" i="50"/>
  <c r="AJ7" i="50"/>
  <c r="AN7" i="50"/>
  <c r="AB8" i="50"/>
  <c r="AF8" i="50"/>
  <c r="AJ8" i="50"/>
  <c r="AH4" i="50"/>
  <c r="AL4" i="50"/>
  <c r="AH8" i="50"/>
  <c r="AM8" i="50"/>
  <c r="AE4" i="50"/>
  <c r="AI7" i="50"/>
  <c r="AI8" i="50"/>
  <c r="AB3" i="50"/>
  <c r="AF3" i="50"/>
  <c r="AJ3" i="50"/>
  <c r="AC4" i="50"/>
  <c r="AG4" i="50"/>
  <c r="AD5" i="50"/>
  <c r="AH5" i="50"/>
  <c r="AD6" i="50"/>
  <c r="AH6" i="50"/>
  <c r="AC7" i="50"/>
  <c r="AG7" i="50"/>
  <c r="AC8" i="50"/>
  <c r="AG8" i="50"/>
  <c r="AK8" i="50"/>
  <c r="AD9" i="50"/>
  <c r="AH9" i="50"/>
  <c r="AD10" i="50"/>
  <c r="AH10" i="50"/>
  <c r="AD11" i="50"/>
  <c r="AH11" i="50"/>
  <c r="AD12" i="50"/>
  <c r="AH12" i="50"/>
  <c r="AD13" i="50"/>
  <c r="AH13" i="50"/>
  <c r="AD14" i="50"/>
  <c r="AH14" i="50"/>
  <c r="AD15" i="50"/>
  <c r="AH15" i="50"/>
  <c r="AD16" i="50"/>
  <c r="AH16" i="50"/>
  <c r="AL18" i="50"/>
  <c r="AD22" i="50"/>
  <c r="AH22" i="50"/>
  <c r="AD23" i="50"/>
  <c r="AH23" i="50"/>
  <c r="AD24" i="50"/>
  <c r="AH24" i="50"/>
  <c r="AD25" i="50"/>
  <c r="AH25" i="50"/>
  <c r="AD26" i="50"/>
  <c r="AH26" i="50"/>
  <c r="AD27" i="50"/>
  <c r="AH27" i="50"/>
  <c r="AD28" i="50"/>
  <c r="AH28" i="50"/>
  <c r="AD29" i="50"/>
  <c r="AH29" i="50"/>
  <c r="AD30" i="50"/>
  <c r="AH30" i="50"/>
  <c r="AD31" i="50"/>
  <c r="AH31" i="50"/>
  <c r="AD32" i="50"/>
  <c r="AH32" i="50"/>
  <c r="AD33" i="50"/>
  <c r="AH33" i="50"/>
  <c r="AD34" i="50"/>
  <c r="AH34" i="50"/>
  <c r="AD35" i="50"/>
  <c r="AH35" i="50"/>
  <c r="AY19" i="50" l="1"/>
  <c r="BA19" i="50"/>
  <c r="AZ19" i="50"/>
  <c r="BB19" i="50"/>
  <c r="BB20" i="50" s="1"/>
  <c r="BB21" i="50" s="1"/>
  <c r="AW19" i="50"/>
  <c r="AA18" i="50"/>
  <c r="AD17" i="50"/>
  <c r="AK19" i="50"/>
  <c r="AL19" i="50"/>
  <c r="AC19" i="50"/>
  <c r="Z20" i="50"/>
  <c r="Z21" i="50" s="1"/>
  <c r="AL21" i="50" s="1"/>
  <c r="AA36" i="50"/>
  <c r="AR8" i="21"/>
  <c r="AB8" i="21"/>
  <c r="AN19" i="50"/>
  <c r="AB19" i="50"/>
  <c r="AC8" i="21"/>
  <c r="AZ20" i="50"/>
  <c r="AZ21" i="50" s="1"/>
  <c r="AK36" i="50"/>
  <c r="AX19" i="50"/>
  <c r="AX20" i="50" s="1"/>
  <c r="AX21" i="50" s="1"/>
  <c r="Z9" i="21"/>
  <c r="AA8" i="21"/>
  <c r="AA19" i="50"/>
  <c r="AD19" i="50" s="1"/>
  <c r="AD18" i="50"/>
  <c r="AU4" i="50" s="1"/>
  <c r="AM21" i="50"/>
  <c r="AK37" i="50"/>
  <c r="AN20" i="50"/>
  <c r="AC20" i="50"/>
  <c r="AB20" i="50" l="1"/>
  <c r="AB21" i="50" s="1"/>
  <c r="AY20" i="50"/>
  <c r="AY21" i="50" s="1"/>
  <c r="AB9" i="21"/>
  <c r="AK20" i="50"/>
  <c r="AN21" i="50"/>
  <c r="AW20" i="50"/>
  <c r="AW21" i="50" s="1"/>
  <c r="AM20" i="50"/>
  <c r="AL20" i="50"/>
  <c r="AK21" i="50"/>
  <c r="AR9" i="21"/>
  <c r="BA20" i="50"/>
  <c r="BA21" i="50" s="1"/>
  <c r="AC9" i="21"/>
  <c r="AC10" i="21" s="1"/>
  <c r="AC21" i="50"/>
  <c r="AT3" i="50" s="1"/>
  <c r="AA9" i="21"/>
  <c r="Z10" i="21"/>
  <c r="AA20" i="50"/>
  <c r="AA21" i="50" s="1"/>
  <c r="AD21" i="50" s="1"/>
  <c r="B35" i="8"/>
  <c r="AR10" i="21" l="1"/>
  <c r="AB10" i="21"/>
  <c r="Z11" i="21"/>
  <c r="AA10" i="21"/>
  <c r="AD20" i="50"/>
  <c r="E3" i="45"/>
  <c r="E4" i="45"/>
  <c r="E5" i="45"/>
  <c r="E6" i="45"/>
  <c r="E7" i="45"/>
  <c r="E8" i="45"/>
  <c r="E9" i="45"/>
  <c r="E10" i="45"/>
  <c r="E11" i="45"/>
  <c r="E12" i="45"/>
  <c r="E13" i="45"/>
  <c r="E14" i="45"/>
  <c r="E15" i="45"/>
  <c r="E16" i="45"/>
  <c r="E17" i="45"/>
  <c r="E18" i="45"/>
  <c r="E19" i="45"/>
  <c r="E20" i="45"/>
  <c r="E21" i="45"/>
  <c r="E22" i="45"/>
  <c r="E23" i="45"/>
  <c r="E24" i="45"/>
  <c r="E25" i="45"/>
  <c r="E26" i="45"/>
  <c r="E27" i="45"/>
  <c r="E28" i="45"/>
  <c r="E29" i="45"/>
  <c r="E30" i="45"/>
  <c r="E31" i="45"/>
  <c r="E32" i="45"/>
  <c r="E33" i="45"/>
  <c r="E34" i="45"/>
  <c r="E35" i="45"/>
  <c r="E36" i="45"/>
  <c r="E37" i="45"/>
  <c r="E38" i="45"/>
  <c r="E39" i="45"/>
  <c r="E40" i="45"/>
  <c r="E41" i="45"/>
  <c r="E42" i="45"/>
  <c r="E43" i="45"/>
  <c r="E44" i="45"/>
  <c r="E45" i="45"/>
  <c r="E46" i="45"/>
  <c r="E47" i="45"/>
  <c r="E48" i="45"/>
  <c r="E49" i="45"/>
  <c r="E50" i="45"/>
  <c r="E51" i="45"/>
  <c r="E52" i="45"/>
  <c r="E53" i="45"/>
  <c r="E54" i="45"/>
  <c r="E55" i="45"/>
  <c r="E56" i="45"/>
  <c r="E57" i="45"/>
  <c r="E58" i="45"/>
  <c r="E59" i="45"/>
  <c r="E60" i="45"/>
  <c r="E61" i="45"/>
  <c r="E62" i="45"/>
  <c r="E63" i="45"/>
  <c r="E64" i="45"/>
  <c r="E65" i="45"/>
  <c r="E66" i="45"/>
  <c r="E67" i="45"/>
  <c r="E68" i="45"/>
  <c r="E69" i="45"/>
  <c r="E70" i="45"/>
  <c r="E71" i="45"/>
  <c r="E72" i="45"/>
  <c r="E73" i="45"/>
  <c r="E74" i="45"/>
  <c r="E75" i="45"/>
  <c r="E76" i="45"/>
  <c r="E77" i="45"/>
  <c r="E78" i="45"/>
  <c r="E79" i="45"/>
  <c r="E80" i="45"/>
  <c r="E81" i="45"/>
  <c r="E82" i="45"/>
  <c r="E83" i="45"/>
  <c r="E84" i="45"/>
  <c r="E85" i="45"/>
  <c r="E86" i="45"/>
  <c r="E87" i="45"/>
  <c r="E88" i="45"/>
  <c r="E89" i="45"/>
  <c r="E90" i="45"/>
  <c r="E91" i="45"/>
  <c r="E92" i="45"/>
  <c r="E93" i="45"/>
  <c r="E94" i="45"/>
  <c r="E95" i="45"/>
  <c r="E96" i="45"/>
  <c r="E97" i="45"/>
  <c r="E98" i="45"/>
  <c r="E99" i="45"/>
  <c r="E100" i="45"/>
  <c r="E101" i="45"/>
  <c r="E102" i="45"/>
  <c r="E103" i="45"/>
  <c r="E104" i="45"/>
  <c r="E105" i="45"/>
  <c r="E106" i="45"/>
  <c r="E107" i="45"/>
  <c r="E108" i="45"/>
  <c r="E109" i="45"/>
  <c r="E110" i="45"/>
  <c r="E111" i="45"/>
  <c r="E112" i="45"/>
  <c r="E113" i="45"/>
  <c r="E114" i="45"/>
  <c r="E115" i="45"/>
  <c r="E116" i="45"/>
  <c r="E117" i="45"/>
  <c r="E118" i="45"/>
  <c r="E119" i="45"/>
  <c r="E120" i="45"/>
  <c r="E121" i="45"/>
  <c r="E122" i="45"/>
  <c r="E123" i="45"/>
  <c r="E124" i="45"/>
  <c r="E125" i="45"/>
  <c r="E126" i="45"/>
  <c r="E127" i="45"/>
  <c r="E128" i="45"/>
  <c r="E129" i="45"/>
  <c r="E130" i="45"/>
  <c r="E131" i="45"/>
  <c r="E132" i="45"/>
  <c r="E133" i="45"/>
  <c r="E134" i="45"/>
  <c r="E135" i="45"/>
  <c r="E136" i="45"/>
  <c r="E137" i="45"/>
  <c r="E138" i="45"/>
  <c r="E139" i="45"/>
  <c r="E140" i="45"/>
  <c r="E141" i="45"/>
  <c r="E142" i="45"/>
  <c r="E143" i="45"/>
  <c r="E144" i="45"/>
  <c r="E145" i="45"/>
  <c r="E146" i="45"/>
  <c r="E147" i="45"/>
  <c r="E148" i="45"/>
  <c r="E149" i="45"/>
  <c r="E150" i="45"/>
  <c r="E151" i="45"/>
  <c r="E152" i="45"/>
  <c r="E153" i="45"/>
  <c r="E154" i="45"/>
  <c r="E155" i="45"/>
  <c r="E156" i="45"/>
  <c r="E157" i="45"/>
  <c r="E158" i="45"/>
  <c r="E159" i="45"/>
  <c r="E160" i="45"/>
  <c r="E161" i="45"/>
  <c r="E162" i="45"/>
  <c r="E163" i="45"/>
  <c r="E164" i="45"/>
  <c r="E165" i="45"/>
  <c r="E166" i="45"/>
  <c r="E167" i="45"/>
  <c r="E168" i="45"/>
  <c r="E169" i="45"/>
  <c r="E170" i="45"/>
  <c r="E171" i="45"/>
  <c r="E172" i="45"/>
  <c r="E173" i="45"/>
  <c r="E174" i="45"/>
  <c r="E175" i="45"/>
  <c r="E176" i="45"/>
  <c r="E177" i="45"/>
  <c r="E178" i="45"/>
  <c r="E179" i="45"/>
  <c r="E180" i="45"/>
  <c r="E181" i="45"/>
  <c r="E182" i="45"/>
  <c r="E183" i="45"/>
  <c r="E184" i="45"/>
  <c r="E185" i="45"/>
  <c r="E186" i="45"/>
  <c r="E187" i="45"/>
  <c r="E188" i="45"/>
  <c r="E189" i="45"/>
  <c r="E190" i="45"/>
  <c r="E191" i="45"/>
  <c r="E192" i="45"/>
  <c r="E193" i="45"/>
  <c r="E194" i="45"/>
  <c r="E195" i="45"/>
  <c r="E196" i="45"/>
  <c r="E197" i="45"/>
  <c r="E198" i="45"/>
  <c r="E199" i="45"/>
  <c r="E200" i="45"/>
  <c r="E201" i="45"/>
  <c r="E202" i="45"/>
  <c r="E203" i="45"/>
  <c r="E204" i="45"/>
  <c r="E205" i="45"/>
  <c r="E206" i="45"/>
  <c r="E207" i="45"/>
  <c r="E208" i="45"/>
  <c r="E209" i="45"/>
  <c r="E210" i="45"/>
  <c r="E211" i="45"/>
  <c r="E212" i="45"/>
  <c r="E213" i="45"/>
  <c r="E214" i="45"/>
  <c r="E215" i="45"/>
  <c r="E216" i="45"/>
  <c r="E217" i="45"/>
  <c r="E218" i="45"/>
  <c r="E219" i="45"/>
  <c r="E220" i="45"/>
  <c r="E221" i="45"/>
  <c r="E222" i="45"/>
  <c r="E223" i="45"/>
  <c r="E224" i="45"/>
  <c r="E225" i="45"/>
  <c r="E226" i="45"/>
  <c r="E227" i="45"/>
  <c r="E228" i="45"/>
  <c r="E229" i="45"/>
  <c r="E230" i="45"/>
  <c r="E231" i="45"/>
  <c r="E232" i="45"/>
  <c r="E233" i="45"/>
  <c r="E234" i="45"/>
  <c r="E235" i="45"/>
  <c r="E236" i="45"/>
  <c r="E237" i="45"/>
  <c r="E238" i="45"/>
  <c r="E239" i="45"/>
  <c r="E240" i="45"/>
  <c r="E241" i="45"/>
  <c r="E242" i="45"/>
  <c r="E243" i="45"/>
  <c r="E244" i="45"/>
  <c r="E245" i="45"/>
  <c r="E246" i="45"/>
  <c r="E247" i="45"/>
  <c r="E248" i="45"/>
  <c r="E249" i="45"/>
  <c r="E250" i="45"/>
  <c r="E251" i="45"/>
  <c r="E252" i="45"/>
  <c r="E253" i="45"/>
  <c r="E254" i="45"/>
  <c r="E255" i="45"/>
  <c r="E256" i="45"/>
  <c r="E257" i="45"/>
  <c r="E258" i="45"/>
  <c r="E259" i="45"/>
  <c r="E260" i="45"/>
  <c r="E261" i="45"/>
  <c r="E262" i="45"/>
  <c r="E263" i="45"/>
  <c r="E264" i="45"/>
  <c r="E265" i="45"/>
  <c r="E266" i="45"/>
  <c r="E267" i="45"/>
  <c r="E268" i="45"/>
  <c r="E269" i="45"/>
  <c r="E270" i="45"/>
  <c r="E271" i="45"/>
  <c r="E272" i="45"/>
  <c r="E273" i="45"/>
  <c r="E274" i="45"/>
  <c r="E275" i="45"/>
  <c r="E276" i="45"/>
  <c r="E277" i="45"/>
  <c r="E278" i="45"/>
  <c r="E279" i="45"/>
  <c r="E280" i="45"/>
  <c r="E281" i="45"/>
  <c r="E282" i="45"/>
  <c r="E283" i="45"/>
  <c r="E284" i="45"/>
  <c r="E285" i="45"/>
  <c r="E286" i="45"/>
  <c r="E287" i="45"/>
  <c r="E288" i="45"/>
  <c r="E289" i="45"/>
  <c r="E290" i="45"/>
  <c r="E291" i="45"/>
  <c r="E292" i="45"/>
  <c r="E293" i="45"/>
  <c r="E294" i="45"/>
  <c r="E295" i="45"/>
  <c r="E296" i="45"/>
  <c r="E297" i="45"/>
  <c r="E298" i="45"/>
  <c r="E299" i="45"/>
  <c r="E300" i="45"/>
  <c r="E301" i="45"/>
  <c r="E302" i="45"/>
  <c r="E303" i="45"/>
  <c r="E304" i="45"/>
  <c r="E305" i="45"/>
  <c r="E306" i="45"/>
  <c r="E307" i="45"/>
  <c r="E308" i="45"/>
  <c r="E309" i="45"/>
  <c r="E310" i="45"/>
  <c r="E311" i="45"/>
  <c r="E312" i="45"/>
  <c r="E313" i="45"/>
  <c r="E314" i="45"/>
  <c r="E315" i="45"/>
  <c r="E316" i="45"/>
  <c r="E317" i="45"/>
  <c r="E318" i="45"/>
  <c r="E319" i="45"/>
  <c r="E320" i="45"/>
  <c r="E321" i="45"/>
  <c r="E322" i="45"/>
  <c r="E323" i="45"/>
  <c r="E324" i="45"/>
  <c r="E325" i="45"/>
  <c r="E326" i="45"/>
  <c r="E327" i="45"/>
  <c r="E328" i="45"/>
  <c r="E329" i="45"/>
  <c r="E330" i="45"/>
  <c r="E331" i="45"/>
  <c r="E332" i="45"/>
  <c r="E333" i="45"/>
  <c r="E334" i="45"/>
  <c r="E335" i="45"/>
  <c r="E336" i="45"/>
  <c r="E337" i="45"/>
  <c r="E338" i="45"/>
  <c r="E339" i="45"/>
  <c r="E340" i="45"/>
  <c r="E341" i="45"/>
  <c r="E342" i="45"/>
  <c r="E343" i="45"/>
  <c r="E344" i="45"/>
  <c r="E345" i="45"/>
  <c r="E346" i="45"/>
  <c r="E347" i="45"/>
  <c r="E348" i="45"/>
  <c r="E349" i="45"/>
  <c r="E350" i="45"/>
  <c r="E351" i="45"/>
  <c r="E352" i="45"/>
  <c r="E353" i="45"/>
  <c r="E354" i="45"/>
  <c r="E355" i="45"/>
  <c r="E356" i="45"/>
  <c r="E357" i="45"/>
  <c r="E358" i="45"/>
  <c r="E359" i="45"/>
  <c r="E360" i="45"/>
  <c r="E361" i="45"/>
  <c r="E362" i="45"/>
  <c r="E363" i="45"/>
  <c r="E364" i="45"/>
  <c r="E365" i="45"/>
  <c r="E366" i="45"/>
  <c r="E367" i="45"/>
  <c r="E368" i="45"/>
  <c r="E369" i="45"/>
  <c r="E370" i="45"/>
  <c r="E371" i="45"/>
  <c r="E372" i="45"/>
  <c r="E373" i="45"/>
  <c r="E374" i="45"/>
  <c r="E375" i="45"/>
  <c r="E376" i="45"/>
  <c r="E377" i="45"/>
  <c r="E378" i="45"/>
  <c r="E379" i="45"/>
  <c r="E380" i="45"/>
  <c r="E381" i="45"/>
  <c r="E382" i="45"/>
  <c r="E383" i="45"/>
  <c r="E384" i="45"/>
  <c r="E385" i="45"/>
  <c r="E386" i="45"/>
  <c r="E387" i="45"/>
  <c r="E388" i="45"/>
  <c r="E389" i="45"/>
  <c r="E390" i="45"/>
  <c r="E391" i="45"/>
  <c r="E392" i="45"/>
  <c r="E393" i="45"/>
  <c r="E394" i="45"/>
  <c r="E395" i="45"/>
  <c r="E396" i="45"/>
  <c r="E397" i="45"/>
  <c r="E398" i="45"/>
  <c r="E399" i="45"/>
  <c r="E400" i="45"/>
  <c r="E401" i="45"/>
  <c r="E402" i="45"/>
  <c r="E403" i="45"/>
  <c r="E404" i="45"/>
  <c r="E405" i="45"/>
  <c r="E406" i="45"/>
  <c r="E407" i="45"/>
  <c r="E408" i="45"/>
  <c r="E409" i="45"/>
  <c r="E410" i="45"/>
  <c r="E411" i="45"/>
  <c r="E412" i="45"/>
  <c r="E413" i="45"/>
  <c r="E414" i="45"/>
  <c r="E415" i="45"/>
  <c r="E416" i="45"/>
  <c r="E417" i="45"/>
  <c r="E418" i="45"/>
  <c r="E419" i="45"/>
  <c r="E420" i="45"/>
  <c r="E421" i="45"/>
  <c r="E422" i="45"/>
  <c r="E423" i="45"/>
  <c r="E424" i="45"/>
  <c r="E425" i="45"/>
  <c r="E426" i="45"/>
  <c r="E427" i="45"/>
  <c r="E428" i="45"/>
  <c r="E429" i="45"/>
  <c r="E430" i="45"/>
  <c r="E431" i="45"/>
  <c r="E432" i="45"/>
  <c r="E433" i="45"/>
  <c r="E434" i="45"/>
  <c r="E435" i="45"/>
  <c r="E436" i="45"/>
  <c r="E437" i="45"/>
  <c r="E438" i="45"/>
  <c r="E439" i="45"/>
  <c r="E440" i="45"/>
  <c r="E441" i="45"/>
  <c r="E442" i="45"/>
  <c r="E443" i="45"/>
  <c r="E444" i="45"/>
  <c r="E445" i="45"/>
  <c r="E446" i="45"/>
  <c r="E447" i="45"/>
  <c r="E448" i="45"/>
  <c r="E449" i="45"/>
  <c r="E450" i="45"/>
  <c r="E451" i="45"/>
  <c r="E452" i="45"/>
  <c r="E453" i="45"/>
  <c r="E454" i="45"/>
  <c r="E455" i="45"/>
  <c r="E456" i="45"/>
  <c r="E457" i="45"/>
  <c r="E458" i="45"/>
  <c r="E459" i="45"/>
  <c r="E460" i="45"/>
  <c r="E461" i="45"/>
  <c r="E462" i="45"/>
  <c r="E463" i="45"/>
  <c r="E464" i="45"/>
  <c r="E465" i="45"/>
  <c r="E466" i="45"/>
  <c r="E467" i="45"/>
  <c r="E468" i="45"/>
  <c r="E469" i="45"/>
  <c r="E470" i="45"/>
  <c r="E471" i="45"/>
  <c r="E472" i="45"/>
  <c r="E473" i="45"/>
  <c r="E474" i="45"/>
  <c r="E475" i="45"/>
  <c r="E476" i="45"/>
  <c r="E477" i="45"/>
  <c r="E478" i="45"/>
  <c r="E479" i="45"/>
  <c r="E480" i="45"/>
  <c r="E481" i="45"/>
  <c r="E482" i="45"/>
  <c r="E483" i="45"/>
  <c r="E484" i="45"/>
  <c r="E485" i="45"/>
  <c r="E486" i="45"/>
  <c r="E487" i="45"/>
  <c r="E488" i="45"/>
  <c r="E489" i="45"/>
  <c r="E490" i="45"/>
  <c r="E491" i="45"/>
  <c r="E492" i="45"/>
  <c r="E493" i="45"/>
  <c r="E494" i="45"/>
  <c r="E495" i="45"/>
  <c r="E496" i="45"/>
  <c r="E497" i="45"/>
  <c r="E498" i="45"/>
  <c r="E499" i="45"/>
  <c r="E500" i="45"/>
  <c r="E501" i="45"/>
  <c r="E502" i="45"/>
  <c r="E503" i="45"/>
  <c r="E504" i="45"/>
  <c r="E505" i="45"/>
  <c r="E506" i="45"/>
  <c r="E507" i="45"/>
  <c r="E508" i="45"/>
  <c r="E509" i="45"/>
  <c r="E510" i="45"/>
  <c r="E511" i="45"/>
  <c r="E512" i="45"/>
  <c r="E513" i="45"/>
  <c r="E514" i="45"/>
  <c r="E515" i="45"/>
  <c r="E516" i="45"/>
  <c r="E517" i="45"/>
  <c r="E518" i="45"/>
  <c r="E519" i="45"/>
  <c r="E520" i="45"/>
  <c r="E521" i="45"/>
  <c r="E522" i="45"/>
  <c r="E523" i="45"/>
  <c r="E524" i="45"/>
  <c r="E525" i="45"/>
  <c r="E526" i="45"/>
  <c r="E527" i="45"/>
  <c r="E528" i="45"/>
  <c r="E529" i="45"/>
  <c r="E530" i="45"/>
  <c r="E531" i="45"/>
  <c r="E532" i="45"/>
  <c r="E533" i="45"/>
  <c r="E534" i="45"/>
  <c r="E535" i="45"/>
  <c r="E536" i="45"/>
  <c r="E537" i="45"/>
  <c r="E538" i="45"/>
  <c r="E539" i="45"/>
  <c r="E540" i="45"/>
  <c r="E541" i="45"/>
  <c r="E542" i="45"/>
  <c r="E543" i="45"/>
  <c r="E544" i="45"/>
  <c r="E545" i="45"/>
  <c r="E546" i="45"/>
  <c r="E547" i="45"/>
  <c r="E548" i="45"/>
  <c r="E549" i="45"/>
  <c r="E550" i="45"/>
  <c r="E551" i="45"/>
  <c r="E552" i="45"/>
  <c r="E553" i="45"/>
  <c r="E554" i="45"/>
  <c r="E555" i="45"/>
  <c r="E556" i="45"/>
  <c r="E557" i="45"/>
  <c r="E558" i="45"/>
  <c r="E559" i="45"/>
  <c r="E560" i="45"/>
  <c r="E561" i="45"/>
  <c r="E562" i="45"/>
  <c r="E563" i="45"/>
  <c r="E564" i="45"/>
  <c r="E565" i="45"/>
  <c r="E566" i="45"/>
  <c r="E567" i="45"/>
  <c r="E568" i="45"/>
  <c r="E569" i="45"/>
  <c r="E570" i="45"/>
  <c r="E571" i="45"/>
  <c r="E572" i="45"/>
  <c r="E573" i="45"/>
  <c r="E574" i="45"/>
  <c r="E575" i="45"/>
  <c r="E576" i="45"/>
  <c r="E577" i="45"/>
  <c r="E578" i="45"/>
  <c r="E579" i="45"/>
  <c r="E580" i="45"/>
  <c r="E581" i="45"/>
  <c r="E582" i="45"/>
  <c r="E583" i="45"/>
  <c r="E584" i="45"/>
  <c r="E585" i="45"/>
  <c r="E586" i="45"/>
  <c r="E587" i="45"/>
  <c r="E588" i="45"/>
  <c r="E589" i="45"/>
  <c r="E590" i="45"/>
  <c r="E591" i="45"/>
  <c r="E592" i="45"/>
  <c r="E593" i="45"/>
  <c r="E594" i="45"/>
  <c r="E595" i="45"/>
  <c r="E596" i="45"/>
  <c r="E597" i="45"/>
  <c r="E598" i="45"/>
  <c r="E599" i="45"/>
  <c r="E600" i="45"/>
  <c r="E601" i="45"/>
  <c r="E602" i="45"/>
  <c r="E603" i="45"/>
  <c r="E604" i="45"/>
  <c r="E605" i="45"/>
  <c r="E606" i="45"/>
  <c r="E607" i="45"/>
  <c r="E608" i="45"/>
  <c r="E609" i="45"/>
  <c r="E610" i="45"/>
  <c r="E611" i="45"/>
  <c r="E612" i="45"/>
  <c r="E613" i="45"/>
  <c r="E614" i="45"/>
  <c r="E615" i="45"/>
  <c r="E616" i="45"/>
  <c r="E617" i="45"/>
  <c r="E618" i="45"/>
  <c r="E619" i="45"/>
  <c r="E620" i="45"/>
  <c r="E621" i="45"/>
  <c r="E622" i="45"/>
  <c r="E623" i="45"/>
  <c r="E624" i="45"/>
  <c r="E625" i="45"/>
  <c r="E626" i="45"/>
  <c r="E627" i="45"/>
  <c r="E628" i="45"/>
  <c r="E629" i="45"/>
  <c r="E630" i="45"/>
  <c r="E631" i="45"/>
  <c r="E632" i="45"/>
  <c r="E633" i="45"/>
  <c r="E634" i="45"/>
  <c r="E635" i="45"/>
  <c r="E636" i="45"/>
  <c r="E637" i="45"/>
  <c r="E638" i="45"/>
  <c r="E639" i="45"/>
  <c r="E640" i="45"/>
  <c r="E641" i="45"/>
  <c r="E642" i="45"/>
  <c r="E643" i="45"/>
  <c r="E644" i="45"/>
  <c r="E645" i="45"/>
  <c r="E646" i="45"/>
  <c r="E647" i="45"/>
  <c r="E648" i="45"/>
  <c r="E649" i="45"/>
  <c r="E650" i="45"/>
  <c r="E651" i="45"/>
  <c r="E652" i="45"/>
  <c r="E653" i="45"/>
  <c r="E654" i="45"/>
  <c r="E655" i="45"/>
  <c r="E656" i="45"/>
  <c r="E657" i="45"/>
  <c r="E658" i="45"/>
  <c r="E659" i="45"/>
  <c r="E660" i="45"/>
  <c r="E661" i="45"/>
  <c r="E662" i="45"/>
  <c r="E663" i="45"/>
  <c r="E664" i="45"/>
  <c r="E665" i="45"/>
  <c r="E666" i="45"/>
  <c r="E667" i="45"/>
  <c r="E668" i="45"/>
  <c r="E669" i="45"/>
  <c r="E670" i="45"/>
  <c r="E671" i="45"/>
  <c r="E672" i="45"/>
  <c r="E673" i="45"/>
  <c r="E674" i="45"/>
  <c r="E675" i="45"/>
  <c r="E676" i="45"/>
  <c r="E677" i="45"/>
  <c r="E678" i="45"/>
  <c r="E679" i="45"/>
  <c r="E680" i="45"/>
  <c r="E681" i="45"/>
  <c r="E682" i="45"/>
  <c r="E683" i="45"/>
  <c r="E684" i="45"/>
  <c r="E685" i="45"/>
  <c r="E686" i="45"/>
  <c r="E687" i="45"/>
  <c r="E688" i="45"/>
  <c r="E689" i="45"/>
  <c r="E690" i="45"/>
  <c r="E691" i="45"/>
  <c r="E692" i="45"/>
  <c r="E693" i="45"/>
  <c r="E694" i="45"/>
  <c r="E695" i="45"/>
  <c r="E696" i="45"/>
  <c r="E697" i="45"/>
  <c r="E698" i="45"/>
  <c r="E699" i="45"/>
  <c r="E700" i="45"/>
  <c r="E701" i="45"/>
  <c r="E702" i="45"/>
  <c r="E703" i="45"/>
  <c r="E704" i="45"/>
  <c r="E705" i="45"/>
  <c r="E706" i="45"/>
  <c r="E707" i="45"/>
  <c r="E708" i="45"/>
  <c r="E709" i="45"/>
  <c r="E710" i="45"/>
  <c r="E711" i="45"/>
  <c r="E712" i="45"/>
  <c r="E713" i="45"/>
  <c r="E714" i="45"/>
  <c r="E715" i="45"/>
  <c r="E716" i="45"/>
  <c r="E717" i="45"/>
  <c r="E718" i="45"/>
  <c r="E719" i="45"/>
  <c r="E720" i="45"/>
  <c r="E721" i="45"/>
  <c r="E722" i="45"/>
  <c r="E723" i="45"/>
  <c r="E724" i="45"/>
  <c r="E725" i="45"/>
  <c r="E726" i="45"/>
  <c r="E727" i="45"/>
  <c r="E728" i="45"/>
  <c r="E729" i="45"/>
  <c r="E730" i="45"/>
  <c r="E731" i="45"/>
  <c r="E732" i="45"/>
  <c r="E733" i="45"/>
  <c r="E734" i="45"/>
  <c r="E735" i="45"/>
  <c r="E736" i="45"/>
  <c r="E737" i="45"/>
  <c r="E738" i="45"/>
  <c r="E739" i="45"/>
  <c r="E740" i="45"/>
  <c r="E741" i="45"/>
  <c r="E742" i="45"/>
  <c r="E743" i="45"/>
  <c r="E744" i="45"/>
  <c r="E745" i="45"/>
  <c r="E746" i="45"/>
  <c r="E747" i="45"/>
  <c r="E748" i="45"/>
  <c r="E749" i="45"/>
  <c r="E750" i="45"/>
  <c r="E751" i="45"/>
  <c r="E752" i="45"/>
  <c r="E753" i="45"/>
  <c r="E754" i="45"/>
  <c r="E755" i="45"/>
  <c r="E756" i="45"/>
  <c r="E757" i="45"/>
  <c r="E758" i="45"/>
  <c r="E759" i="45"/>
  <c r="E760" i="45"/>
  <c r="E761" i="45"/>
  <c r="E762" i="45"/>
  <c r="E763" i="45"/>
  <c r="E764" i="45"/>
  <c r="E765" i="45"/>
  <c r="E766" i="45"/>
  <c r="E767" i="45"/>
  <c r="E768" i="45"/>
  <c r="E769" i="45"/>
  <c r="E770" i="45"/>
  <c r="E771" i="45"/>
  <c r="E772" i="45"/>
  <c r="E773" i="45"/>
  <c r="E774" i="45"/>
  <c r="E775" i="45"/>
  <c r="E776" i="45"/>
  <c r="E777" i="45"/>
  <c r="E778" i="45"/>
  <c r="E779" i="45"/>
  <c r="E780" i="45"/>
  <c r="E781" i="45"/>
  <c r="E782" i="45"/>
  <c r="E783" i="45"/>
  <c r="E784" i="45"/>
  <c r="E785" i="45"/>
  <c r="E786" i="45"/>
  <c r="E787" i="45"/>
  <c r="E788" i="45"/>
  <c r="E789" i="45"/>
  <c r="E790" i="45"/>
  <c r="E791" i="45"/>
  <c r="E792" i="45"/>
  <c r="E793" i="45"/>
  <c r="E794" i="45"/>
  <c r="E795" i="45"/>
  <c r="E796" i="45"/>
  <c r="E797" i="45"/>
  <c r="E798" i="45"/>
  <c r="E799" i="45"/>
  <c r="E800" i="45"/>
  <c r="E801" i="45"/>
  <c r="E802" i="45"/>
  <c r="E803" i="45"/>
  <c r="E804" i="45"/>
  <c r="E805" i="45"/>
  <c r="E806" i="45"/>
  <c r="E807" i="45"/>
  <c r="E808" i="45"/>
  <c r="E809" i="45"/>
  <c r="E810" i="45"/>
  <c r="E811" i="45"/>
  <c r="E812" i="45"/>
  <c r="E813" i="45"/>
  <c r="E814" i="45"/>
  <c r="E815" i="45"/>
  <c r="E816" i="45"/>
  <c r="E817" i="45"/>
  <c r="E818" i="45"/>
  <c r="E819" i="45"/>
  <c r="E820" i="45"/>
  <c r="E821" i="45"/>
  <c r="E822" i="45"/>
  <c r="E823" i="45"/>
  <c r="E824" i="45"/>
  <c r="E825" i="45"/>
  <c r="E826" i="45"/>
  <c r="E827" i="45"/>
  <c r="E828" i="45"/>
  <c r="E829" i="45"/>
  <c r="E830" i="45"/>
  <c r="E831" i="45"/>
  <c r="E832" i="45"/>
  <c r="E833" i="45"/>
  <c r="E834" i="45"/>
  <c r="E835" i="45"/>
  <c r="E836" i="45"/>
  <c r="E837" i="45"/>
  <c r="E838" i="45"/>
  <c r="E839" i="45"/>
  <c r="E840" i="45"/>
  <c r="E841" i="45"/>
  <c r="E842" i="45"/>
  <c r="E843" i="45"/>
  <c r="E844" i="45"/>
  <c r="E845" i="45"/>
  <c r="E846" i="45"/>
  <c r="E847" i="45"/>
  <c r="E848" i="45"/>
  <c r="E849" i="45"/>
  <c r="E850" i="45"/>
  <c r="E851" i="45"/>
  <c r="E852" i="45"/>
  <c r="E853" i="45"/>
  <c r="E854" i="45"/>
  <c r="E855" i="45"/>
  <c r="E856" i="45"/>
  <c r="E857" i="45"/>
  <c r="E858" i="45"/>
  <c r="E859" i="45"/>
  <c r="E860" i="45"/>
  <c r="E861" i="45"/>
  <c r="E862" i="45"/>
  <c r="E863" i="45"/>
  <c r="E864" i="45"/>
  <c r="E865" i="45"/>
  <c r="E866" i="45"/>
  <c r="E867" i="45"/>
  <c r="E868" i="45"/>
  <c r="E869" i="45"/>
  <c r="E870" i="45"/>
  <c r="E871" i="45"/>
  <c r="E872" i="45"/>
  <c r="E873" i="45"/>
  <c r="E874" i="45"/>
  <c r="E875" i="45"/>
  <c r="E876" i="45"/>
  <c r="E877" i="45"/>
  <c r="E878" i="45"/>
  <c r="E879" i="45"/>
  <c r="E880" i="45"/>
  <c r="E881" i="45"/>
  <c r="E882" i="45"/>
  <c r="E883" i="45"/>
  <c r="E884" i="45"/>
  <c r="E885" i="45"/>
  <c r="E886" i="45"/>
  <c r="E887" i="45"/>
  <c r="E888" i="45"/>
  <c r="E889" i="45"/>
  <c r="E890" i="45"/>
  <c r="E891" i="45"/>
  <c r="E892" i="45"/>
  <c r="E893" i="45"/>
  <c r="E894" i="45"/>
  <c r="E895" i="45"/>
  <c r="E896" i="45"/>
  <c r="E897" i="45"/>
  <c r="E898" i="45"/>
  <c r="E899" i="45"/>
  <c r="E900" i="45"/>
  <c r="E901" i="45"/>
  <c r="E902" i="45"/>
  <c r="E903" i="45"/>
  <c r="E904" i="45"/>
  <c r="E905" i="45"/>
  <c r="E906" i="45"/>
  <c r="E907" i="45"/>
  <c r="E908" i="45"/>
  <c r="E909" i="45"/>
  <c r="E910" i="45"/>
  <c r="E911" i="45"/>
  <c r="E912" i="45"/>
  <c r="E913" i="45"/>
  <c r="E914" i="45"/>
  <c r="E915" i="45"/>
  <c r="E916" i="45"/>
  <c r="E917" i="45"/>
  <c r="E918" i="45"/>
  <c r="E919" i="45"/>
  <c r="E920" i="45"/>
  <c r="E921" i="45"/>
  <c r="E922" i="45"/>
  <c r="E923" i="45"/>
  <c r="E924" i="45"/>
  <c r="E925" i="45"/>
  <c r="E926" i="45"/>
  <c r="E927" i="45"/>
  <c r="E928" i="45"/>
  <c r="E929" i="45"/>
  <c r="E930" i="45"/>
  <c r="E931" i="45"/>
  <c r="E932" i="45"/>
  <c r="E933" i="45"/>
  <c r="E934" i="45"/>
  <c r="E935" i="45"/>
  <c r="E936" i="45"/>
  <c r="E937" i="45"/>
  <c r="E938" i="45"/>
  <c r="E939" i="45"/>
  <c r="E940" i="45"/>
  <c r="E941" i="45"/>
  <c r="E942" i="45"/>
  <c r="E943" i="45"/>
  <c r="E944" i="45"/>
  <c r="E945" i="45"/>
  <c r="E946" i="45"/>
  <c r="E947" i="45"/>
  <c r="E948" i="45"/>
  <c r="E949" i="45"/>
  <c r="E950" i="45"/>
  <c r="E951" i="45"/>
  <c r="E952" i="45"/>
  <c r="E953" i="45"/>
  <c r="E954" i="45"/>
  <c r="E955" i="45"/>
  <c r="E956" i="45"/>
  <c r="E957" i="45"/>
  <c r="E958" i="45"/>
  <c r="E959" i="45"/>
  <c r="E960" i="45"/>
  <c r="E961" i="45"/>
  <c r="E962" i="45"/>
  <c r="E963" i="45"/>
  <c r="E964" i="45"/>
  <c r="E965" i="45"/>
  <c r="E966" i="45"/>
  <c r="E967" i="45"/>
  <c r="E968" i="45"/>
  <c r="E969" i="45"/>
  <c r="E970" i="45"/>
  <c r="E971" i="45"/>
  <c r="E972" i="45"/>
  <c r="E973" i="45"/>
  <c r="E974" i="45"/>
  <c r="E975" i="45"/>
  <c r="E976" i="45"/>
  <c r="E977" i="45"/>
  <c r="E978" i="45"/>
  <c r="E979" i="45"/>
  <c r="E980" i="45"/>
  <c r="E981" i="45"/>
  <c r="E982" i="45"/>
  <c r="E983" i="45"/>
  <c r="E984" i="45"/>
  <c r="E985" i="45"/>
  <c r="E986" i="45"/>
  <c r="E987" i="45"/>
  <c r="E988" i="45"/>
  <c r="E989" i="45"/>
  <c r="E990" i="45"/>
  <c r="E991" i="45"/>
  <c r="E992" i="45"/>
  <c r="E993" i="45"/>
  <c r="E994" i="45"/>
  <c r="E995" i="45"/>
  <c r="E996" i="45"/>
  <c r="E997" i="45"/>
  <c r="E998" i="45"/>
  <c r="E999" i="45"/>
  <c r="E1000" i="45"/>
  <c r="E2" i="45"/>
  <c r="AB11" i="21" l="1"/>
  <c r="AR11" i="21"/>
  <c r="AC11" i="21"/>
  <c r="AC12" i="21" s="1"/>
  <c r="AA11" i="21"/>
  <c r="Z12" i="21"/>
  <c r="N2" i="38"/>
  <c r="H2" i="45"/>
  <c r="AR12" i="21" l="1"/>
  <c r="AB12" i="21"/>
  <c r="Z13" i="21"/>
  <c r="AA12" i="21"/>
  <c r="A11" i="38"/>
  <c r="D5" i="38" s="1"/>
  <c r="D13" i="38"/>
  <c r="D22" i="38"/>
  <c r="D23" i="38"/>
  <c r="D24" i="38"/>
  <c r="D25" i="38"/>
  <c r="D26" i="38"/>
  <c r="D27" i="38"/>
  <c r="D28" i="38"/>
  <c r="D29" i="38"/>
  <c r="D30" i="38"/>
  <c r="D31" i="38"/>
  <c r="D32" i="38"/>
  <c r="D33" i="38"/>
  <c r="D34" i="38"/>
  <c r="D35" i="38"/>
  <c r="E35" i="38"/>
  <c r="E33" i="38"/>
  <c r="E31" i="38"/>
  <c r="E29" i="38"/>
  <c r="E28" i="38"/>
  <c r="E26" i="38"/>
  <c r="E24" i="38"/>
  <c r="E22" i="38"/>
  <c r="AB13" i="21" l="1"/>
  <c r="AR13" i="21"/>
  <c r="AC13" i="21"/>
  <c r="AC14" i="21" s="1"/>
  <c r="AA13" i="21"/>
  <c r="Z14" i="21"/>
  <c r="D2" i="38"/>
  <c r="D17" i="38"/>
  <c r="D21" i="38"/>
  <c r="D9" i="38"/>
  <c r="D20" i="38"/>
  <c r="D16" i="38"/>
  <c r="D12" i="38"/>
  <c r="D8" i="38"/>
  <c r="D4" i="38"/>
  <c r="D19" i="38"/>
  <c r="D15" i="38"/>
  <c r="D11" i="38"/>
  <c r="D7" i="38"/>
  <c r="D3" i="38"/>
  <c r="D18" i="38"/>
  <c r="D14" i="38"/>
  <c r="D10" i="38"/>
  <c r="D6" i="38"/>
  <c r="E4" i="38"/>
  <c r="E8" i="38"/>
  <c r="E12" i="38"/>
  <c r="E16" i="38"/>
  <c r="E20" i="38"/>
  <c r="E3" i="38"/>
  <c r="E7" i="38"/>
  <c r="E13" i="38"/>
  <c r="E6" i="38"/>
  <c r="E10" i="38"/>
  <c r="E14" i="38"/>
  <c r="E18" i="38"/>
  <c r="E5" i="38"/>
  <c r="E9" i="38"/>
  <c r="E11" i="38"/>
  <c r="E15" i="38"/>
  <c r="E17" i="38"/>
  <c r="E19" i="38"/>
  <c r="E21" i="38"/>
  <c r="E2" i="38"/>
  <c r="AR14" i="21" l="1"/>
  <c r="AB14" i="21"/>
  <c r="Z15" i="21"/>
  <c r="AA14" i="21"/>
  <c r="AA15" i="21" s="1"/>
  <c r="R9" i="40"/>
  <c r="AB15" i="21" l="1"/>
  <c r="AR15" i="21"/>
  <c r="AC15" i="21"/>
  <c r="Z16" i="21"/>
  <c r="O31" i="14"/>
  <c r="P31" i="14"/>
  <c r="Q31" i="14"/>
  <c r="O32" i="14"/>
  <c r="P32" i="14"/>
  <c r="Q32" i="14"/>
  <c r="O33" i="14"/>
  <c r="P33" i="14"/>
  <c r="Q33" i="14"/>
  <c r="O34" i="14"/>
  <c r="P34" i="14"/>
  <c r="Q34" i="14"/>
  <c r="O35" i="14"/>
  <c r="P35" i="14"/>
  <c r="Q35" i="14"/>
  <c r="O36" i="14"/>
  <c r="P36" i="14"/>
  <c r="Q36" i="14"/>
  <c r="O37" i="14"/>
  <c r="P37" i="14"/>
  <c r="Q37" i="14"/>
  <c r="AC16" i="21" l="1"/>
  <c r="AR16" i="21"/>
  <c r="AB16" i="21"/>
  <c r="Z17" i="21"/>
  <c r="AA16" i="21"/>
  <c r="L3" i="38"/>
  <c r="B1" i="47" s="1"/>
  <c r="B2" i="47" s="1"/>
  <c r="B3" i="47" s="1"/>
  <c r="L2" i="38"/>
  <c r="J3" i="38"/>
  <c r="J2" i="38"/>
  <c r="AB17" i="21" l="1"/>
  <c r="AO17" i="21"/>
  <c r="AR17" i="21"/>
  <c r="AC17" i="21"/>
  <c r="AA17" i="21"/>
  <c r="Z18" i="21"/>
  <c r="R1" i="40"/>
  <c r="AR18" i="21" l="1"/>
  <c r="AO18" i="21"/>
  <c r="AC18" i="21"/>
  <c r="AB18" i="21"/>
  <c r="Z19" i="21"/>
  <c r="AA18" i="21"/>
  <c r="D99" i="45"/>
  <c r="D115" i="45"/>
  <c r="D131" i="45"/>
  <c r="D147" i="45"/>
  <c r="D156" i="45"/>
  <c r="D157" i="45"/>
  <c r="D158" i="45"/>
  <c r="D159" i="45"/>
  <c r="D160" i="45"/>
  <c r="D161" i="45"/>
  <c r="D162" i="45"/>
  <c r="D163" i="45"/>
  <c r="D164" i="45"/>
  <c r="D165" i="45"/>
  <c r="D166" i="45"/>
  <c r="D167" i="45"/>
  <c r="D168" i="45"/>
  <c r="D169" i="45"/>
  <c r="D170" i="45"/>
  <c r="D171" i="45"/>
  <c r="D172" i="45"/>
  <c r="D173" i="45"/>
  <c r="D174" i="45"/>
  <c r="D175" i="45"/>
  <c r="D176" i="45"/>
  <c r="D177" i="45"/>
  <c r="D178" i="45"/>
  <c r="D179" i="45"/>
  <c r="D180" i="45"/>
  <c r="D181" i="45"/>
  <c r="D182" i="45"/>
  <c r="D183" i="45"/>
  <c r="D184" i="45"/>
  <c r="D185" i="45"/>
  <c r="D186" i="45"/>
  <c r="D187" i="45"/>
  <c r="D188" i="45"/>
  <c r="D189" i="45"/>
  <c r="D190" i="45"/>
  <c r="D191" i="45"/>
  <c r="D192" i="45"/>
  <c r="D193" i="45"/>
  <c r="D194" i="45"/>
  <c r="D195" i="45"/>
  <c r="D196" i="45"/>
  <c r="D197" i="45"/>
  <c r="D198" i="45"/>
  <c r="D199" i="45"/>
  <c r="D200" i="45"/>
  <c r="D201" i="45"/>
  <c r="D202" i="45"/>
  <c r="D203" i="45"/>
  <c r="D204" i="45"/>
  <c r="D205" i="45"/>
  <c r="D206" i="45"/>
  <c r="D207" i="45"/>
  <c r="D208" i="45"/>
  <c r="D209" i="45"/>
  <c r="D210" i="45"/>
  <c r="D211" i="45"/>
  <c r="D212" i="45"/>
  <c r="D213" i="45"/>
  <c r="D214" i="45"/>
  <c r="D215" i="45"/>
  <c r="D216" i="45"/>
  <c r="D217" i="45"/>
  <c r="D218" i="45"/>
  <c r="D219" i="45"/>
  <c r="D220" i="45"/>
  <c r="D221" i="45"/>
  <c r="D222" i="45"/>
  <c r="D223" i="45"/>
  <c r="D224" i="45"/>
  <c r="D225" i="45"/>
  <c r="D226" i="45"/>
  <c r="D227" i="45"/>
  <c r="D228" i="45"/>
  <c r="D229" i="45"/>
  <c r="D230" i="45"/>
  <c r="D231" i="45"/>
  <c r="D232" i="45"/>
  <c r="D233" i="45"/>
  <c r="D234" i="45"/>
  <c r="D235" i="45"/>
  <c r="D236" i="45"/>
  <c r="D237" i="45"/>
  <c r="D238" i="45"/>
  <c r="D239" i="45"/>
  <c r="D240" i="45"/>
  <c r="D241" i="45"/>
  <c r="D242" i="45"/>
  <c r="D243" i="45"/>
  <c r="D244" i="45"/>
  <c r="D245" i="45"/>
  <c r="D246" i="45"/>
  <c r="D247" i="45"/>
  <c r="D248" i="45"/>
  <c r="D249" i="45"/>
  <c r="D250" i="45"/>
  <c r="D251" i="45"/>
  <c r="D252" i="45"/>
  <c r="D253" i="45"/>
  <c r="D254" i="45"/>
  <c r="D255" i="45"/>
  <c r="D256" i="45"/>
  <c r="D257" i="45"/>
  <c r="D258" i="45"/>
  <c r="D259" i="45"/>
  <c r="D260" i="45"/>
  <c r="D261" i="45"/>
  <c r="D262" i="45"/>
  <c r="D263" i="45"/>
  <c r="D264" i="45"/>
  <c r="D265" i="45"/>
  <c r="D266" i="45"/>
  <c r="D267" i="45"/>
  <c r="D268" i="45"/>
  <c r="D269" i="45"/>
  <c r="D270" i="45"/>
  <c r="D271" i="45"/>
  <c r="D272" i="45"/>
  <c r="D273" i="45"/>
  <c r="D274" i="45"/>
  <c r="D275" i="45"/>
  <c r="D276" i="45"/>
  <c r="D277" i="45"/>
  <c r="D278" i="45"/>
  <c r="D279" i="45"/>
  <c r="D280" i="45"/>
  <c r="D281" i="45"/>
  <c r="D282" i="45"/>
  <c r="D283" i="45"/>
  <c r="D284" i="45"/>
  <c r="D285" i="45"/>
  <c r="D286" i="45"/>
  <c r="D287" i="45"/>
  <c r="D288" i="45"/>
  <c r="D289" i="45"/>
  <c r="D290" i="45"/>
  <c r="D291" i="45"/>
  <c r="D292" i="45"/>
  <c r="D293" i="45"/>
  <c r="D294" i="45"/>
  <c r="D295" i="45"/>
  <c r="D296" i="45"/>
  <c r="D297" i="45"/>
  <c r="D298" i="45"/>
  <c r="D299" i="45"/>
  <c r="D300" i="45"/>
  <c r="D301" i="45"/>
  <c r="D302" i="45"/>
  <c r="D303" i="45"/>
  <c r="D304" i="45"/>
  <c r="D305" i="45"/>
  <c r="D306" i="45"/>
  <c r="D307" i="45"/>
  <c r="D308" i="45"/>
  <c r="D309" i="45"/>
  <c r="D310" i="45"/>
  <c r="D311" i="45"/>
  <c r="D312" i="45"/>
  <c r="D313" i="45"/>
  <c r="D314" i="45"/>
  <c r="D315" i="45"/>
  <c r="D316" i="45"/>
  <c r="D317" i="45"/>
  <c r="D318" i="45"/>
  <c r="D319" i="45"/>
  <c r="D320" i="45"/>
  <c r="D321" i="45"/>
  <c r="D322" i="45"/>
  <c r="D323" i="45"/>
  <c r="D324" i="45"/>
  <c r="D325" i="45"/>
  <c r="D326" i="45"/>
  <c r="D327" i="45"/>
  <c r="D328" i="45"/>
  <c r="D329" i="45"/>
  <c r="D330" i="45"/>
  <c r="D331" i="45"/>
  <c r="D332" i="45"/>
  <c r="D333" i="45"/>
  <c r="D334" i="45"/>
  <c r="D335" i="45"/>
  <c r="D336" i="45"/>
  <c r="D337" i="45"/>
  <c r="D338" i="45"/>
  <c r="D339" i="45"/>
  <c r="D340" i="45"/>
  <c r="D341" i="45"/>
  <c r="D342" i="45"/>
  <c r="D343" i="45"/>
  <c r="D344" i="45"/>
  <c r="D345" i="45"/>
  <c r="D346" i="45"/>
  <c r="D347" i="45"/>
  <c r="D348" i="45"/>
  <c r="D349" i="45"/>
  <c r="D350" i="45"/>
  <c r="D351" i="45"/>
  <c r="D352" i="45"/>
  <c r="D353" i="45"/>
  <c r="D354" i="45"/>
  <c r="D355" i="45"/>
  <c r="D356" i="45"/>
  <c r="D357" i="45"/>
  <c r="D358" i="45"/>
  <c r="D359" i="45"/>
  <c r="D360" i="45"/>
  <c r="D361" i="45"/>
  <c r="D362" i="45"/>
  <c r="D363" i="45"/>
  <c r="D364" i="45"/>
  <c r="D365" i="45"/>
  <c r="D366" i="45"/>
  <c r="D367" i="45"/>
  <c r="D368" i="45"/>
  <c r="D369" i="45"/>
  <c r="D370" i="45"/>
  <c r="D371" i="45"/>
  <c r="D372" i="45"/>
  <c r="D373" i="45"/>
  <c r="D374" i="45"/>
  <c r="D375" i="45"/>
  <c r="D376" i="45"/>
  <c r="D377" i="45"/>
  <c r="D378" i="45"/>
  <c r="D379" i="45"/>
  <c r="D380" i="45"/>
  <c r="D381" i="45"/>
  <c r="D382" i="45"/>
  <c r="D383" i="45"/>
  <c r="D384" i="45"/>
  <c r="D385" i="45"/>
  <c r="D386" i="45"/>
  <c r="D387" i="45"/>
  <c r="D388" i="45"/>
  <c r="D389" i="45"/>
  <c r="D390" i="45"/>
  <c r="D391" i="45"/>
  <c r="D392" i="45"/>
  <c r="D393" i="45"/>
  <c r="D394" i="45"/>
  <c r="D395" i="45"/>
  <c r="D396" i="45"/>
  <c r="D397" i="45"/>
  <c r="D398" i="45"/>
  <c r="D399" i="45"/>
  <c r="D400" i="45"/>
  <c r="D401" i="45"/>
  <c r="D402" i="45"/>
  <c r="D403" i="45"/>
  <c r="D404" i="45"/>
  <c r="D405" i="45"/>
  <c r="D406" i="45"/>
  <c r="D407" i="45"/>
  <c r="D408" i="45"/>
  <c r="D409" i="45"/>
  <c r="D410" i="45"/>
  <c r="D411" i="45"/>
  <c r="D412" i="45"/>
  <c r="D413" i="45"/>
  <c r="D414" i="45"/>
  <c r="D415" i="45"/>
  <c r="D416" i="45"/>
  <c r="D417" i="45"/>
  <c r="D418" i="45"/>
  <c r="D419" i="45"/>
  <c r="D420" i="45"/>
  <c r="D421" i="45"/>
  <c r="D422" i="45"/>
  <c r="D423" i="45"/>
  <c r="D424" i="45"/>
  <c r="D425" i="45"/>
  <c r="D426" i="45"/>
  <c r="D427" i="45"/>
  <c r="D428" i="45"/>
  <c r="D429" i="45"/>
  <c r="D430" i="45"/>
  <c r="D431" i="45"/>
  <c r="D432" i="45"/>
  <c r="D433" i="45"/>
  <c r="D434" i="45"/>
  <c r="D435" i="45"/>
  <c r="D436" i="45"/>
  <c r="D437" i="45"/>
  <c r="D438" i="45"/>
  <c r="D439" i="45"/>
  <c r="D440" i="45"/>
  <c r="D441" i="45"/>
  <c r="D442" i="45"/>
  <c r="D443" i="45"/>
  <c r="D444" i="45"/>
  <c r="D445" i="45"/>
  <c r="D446" i="45"/>
  <c r="D447" i="45"/>
  <c r="D448" i="45"/>
  <c r="D449" i="45"/>
  <c r="D450" i="45"/>
  <c r="D451" i="45"/>
  <c r="D452" i="45"/>
  <c r="D453" i="45"/>
  <c r="D454" i="45"/>
  <c r="D455" i="45"/>
  <c r="D456" i="45"/>
  <c r="D457" i="45"/>
  <c r="D458" i="45"/>
  <c r="D459" i="45"/>
  <c r="D460" i="45"/>
  <c r="D461" i="45"/>
  <c r="D462" i="45"/>
  <c r="D463" i="45"/>
  <c r="D464" i="45"/>
  <c r="D465" i="45"/>
  <c r="D466" i="45"/>
  <c r="D467" i="45"/>
  <c r="D468" i="45"/>
  <c r="D469" i="45"/>
  <c r="D470" i="45"/>
  <c r="D471" i="45"/>
  <c r="D472" i="45"/>
  <c r="D473" i="45"/>
  <c r="D474" i="45"/>
  <c r="D475" i="45"/>
  <c r="D476" i="45"/>
  <c r="D477" i="45"/>
  <c r="D478" i="45"/>
  <c r="D479" i="45"/>
  <c r="D480" i="45"/>
  <c r="D481" i="45"/>
  <c r="D482" i="45"/>
  <c r="D483" i="45"/>
  <c r="D484" i="45"/>
  <c r="D485" i="45"/>
  <c r="D486" i="45"/>
  <c r="D487" i="45"/>
  <c r="D488" i="45"/>
  <c r="D489" i="45"/>
  <c r="D490" i="45"/>
  <c r="D491" i="45"/>
  <c r="D492" i="45"/>
  <c r="D493" i="45"/>
  <c r="D494" i="45"/>
  <c r="D495" i="45"/>
  <c r="D496" i="45"/>
  <c r="D497" i="45"/>
  <c r="D498" i="45"/>
  <c r="D499" i="45"/>
  <c r="D500" i="45"/>
  <c r="D501" i="45"/>
  <c r="D502" i="45"/>
  <c r="D503" i="45"/>
  <c r="D504" i="45"/>
  <c r="D505" i="45"/>
  <c r="D506" i="45"/>
  <c r="D507" i="45"/>
  <c r="D508" i="45"/>
  <c r="D509" i="45"/>
  <c r="D510" i="45"/>
  <c r="D511" i="45"/>
  <c r="D512" i="45"/>
  <c r="D513" i="45"/>
  <c r="D514" i="45"/>
  <c r="D515" i="45"/>
  <c r="D516" i="45"/>
  <c r="D517" i="45"/>
  <c r="D518" i="45"/>
  <c r="D519" i="45"/>
  <c r="D520" i="45"/>
  <c r="D521" i="45"/>
  <c r="D522" i="45"/>
  <c r="D523" i="45"/>
  <c r="D524" i="45"/>
  <c r="D525" i="45"/>
  <c r="D526" i="45"/>
  <c r="D527" i="45"/>
  <c r="D528" i="45"/>
  <c r="D529" i="45"/>
  <c r="D530" i="45"/>
  <c r="D531" i="45"/>
  <c r="D532" i="45"/>
  <c r="D533" i="45"/>
  <c r="D534" i="45"/>
  <c r="D535" i="45"/>
  <c r="D536" i="45"/>
  <c r="D537" i="45"/>
  <c r="D538" i="45"/>
  <c r="D539" i="45"/>
  <c r="D540" i="45"/>
  <c r="D541" i="45"/>
  <c r="D542" i="45"/>
  <c r="D543" i="45"/>
  <c r="D544" i="45"/>
  <c r="D545" i="45"/>
  <c r="D546" i="45"/>
  <c r="D547" i="45"/>
  <c r="D548" i="45"/>
  <c r="D549" i="45"/>
  <c r="D550" i="45"/>
  <c r="D551" i="45"/>
  <c r="D552" i="45"/>
  <c r="D553" i="45"/>
  <c r="D554" i="45"/>
  <c r="D555" i="45"/>
  <c r="D556" i="45"/>
  <c r="D557" i="45"/>
  <c r="D558" i="45"/>
  <c r="D559" i="45"/>
  <c r="D560" i="45"/>
  <c r="D561" i="45"/>
  <c r="D562" i="45"/>
  <c r="D563" i="45"/>
  <c r="D564" i="45"/>
  <c r="D565" i="45"/>
  <c r="D566" i="45"/>
  <c r="D567" i="45"/>
  <c r="D568" i="45"/>
  <c r="D569" i="45"/>
  <c r="D570" i="45"/>
  <c r="D571" i="45"/>
  <c r="D572" i="45"/>
  <c r="D573" i="45"/>
  <c r="D574" i="45"/>
  <c r="D575" i="45"/>
  <c r="D576" i="45"/>
  <c r="D577" i="45"/>
  <c r="D578" i="45"/>
  <c r="D579" i="45"/>
  <c r="D580" i="45"/>
  <c r="D581" i="45"/>
  <c r="D582" i="45"/>
  <c r="D583" i="45"/>
  <c r="D584" i="45"/>
  <c r="D585" i="45"/>
  <c r="D586" i="45"/>
  <c r="D587" i="45"/>
  <c r="D588" i="45"/>
  <c r="D589" i="45"/>
  <c r="D590" i="45"/>
  <c r="D591" i="45"/>
  <c r="D592" i="45"/>
  <c r="D593" i="45"/>
  <c r="D594" i="45"/>
  <c r="D595" i="45"/>
  <c r="D596" i="45"/>
  <c r="D597" i="45"/>
  <c r="D598" i="45"/>
  <c r="D599" i="45"/>
  <c r="D600" i="45"/>
  <c r="D601" i="45"/>
  <c r="D602" i="45"/>
  <c r="D603" i="45"/>
  <c r="D604" i="45"/>
  <c r="D605" i="45"/>
  <c r="D606" i="45"/>
  <c r="D607" i="45"/>
  <c r="D608" i="45"/>
  <c r="D609" i="45"/>
  <c r="D610" i="45"/>
  <c r="D611" i="45"/>
  <c r="D612" i="45"/>
  <c r="D613" i="45"/>
  <c r="D614" i="45"/>
  <c r="D615" i="45"/>
  <c r="D616" i="45"/>
  <c r="D617" i="45"/>
  <c r="D618" i="45"/>
  <c r="D619" i="45"/>
  <c r="D620" i="45"/>
  <c r="D621" i="45"/>
  <c r="D622" i="45"/>
  <c r="D623" i="45"/>
  <c r="D624" i="45"/>
  <c r="D625" i="45"/>
  <c r="D626" i="45"/>
  <c r="D627" i="45"/>
  <c r="D628" i="45"/>
  <c r="D629" i="45"/>
  <c r="D630" i="45"/>
  <c r="D631" i="45"/>
  <c r="D632" i="45"/>
  <c r="D633" i="45"/>
  <c r="D634" i="45"/>
  <c r="D635" i="45"/>
  <c r="D636" i="45"/>
  <c r="D637" i="45"/>
  <c r="D638" i="45"/>
  <c r="D639" i="45"/>
  <c r="D640" i="45"/>
  <c r="D641" i="45"/>
  <c r="D642" i="45"/>
  <c r="D643" i="45"/>
  <c r="D644" i="45"/>
  <c r="D645" i="45"/>
  <c r="D646" i="45"/>
  <c r="D647" i="45"/>
  <c r="D648" i="45"/>
  <c r="D649" i="45"/>
  <c r="D650" i="45"/>
  <c r="D651" i="45"/>
  <c r="D652" i="45"/>
  <c r="D653" i="45"/>
  <c r="D654" i="45"/>
  <c r="D655" i="45"/>
  <c r="D656" i="45"/>
  <c r="D657" i="45"/>
  <c r="D658" i="45"/>
  <c r="D659" i="45"/>
  <c r="D660" i="45"/>
  <c r="D661" i="45"/>
  <c r="D662" i="45"/>
  <c r="D663" i="45"/>
  <c r="D664" i="45"/>
  <c r="D665" i="45"/>
  <c r="D666" i="45"/>
  <c r="D667" i="45"/>
  <c r="D668" i="45"/>
  <c r="D669" i="45"/>
  <c r="D670" i="45"/>
  <c r="D671" i="45"/>
  <c r="D672" i="45"/>
  <c r="D673" i="45"/>
  <c r="D674" i="45"/>
  <c r="D675" i="45"/>
  <c r="D676" i="45"/>
  <c r="D677" i="45"/>
  <c r="D678" i="45"/>
  <c r="D679" i="45"/>
  <c r="D680" i="45"/>
  <c r="D681" i="45"/>
  <c r="D682" i="45"/>
  <c r="D683" i="45"/>
  <c r="D684" i="45"/>
  <c r="D685" i="45"/>
  <c r="D686" i="45"/>
  <c r="D687" i="45"/>
  <c r="D688" i="45"/>
  <c r="D689" i="45"/>
  <c r="D690" i="45"/>
  <c r="D691" i="45"/>
  <c r="D692" i="45"/>
  <c r="D693" i="45"/>
  <c r="D694" i="45"/>
  <c r="D695" i="45"/>
  <c r="D696" i="45"/>
  <c r="D697" i="45"/>
  <c r="D698" i="45"/>
  <c r="D699" i="45"/>
  <c r="D700" i="45"/>
  <c r="D701" i="45"/>
  <c r="D702" i="45"/>
  <c r="D703" i="45"/>
  <c r="D704" i="45"/>
  <c r="D705" i="45"/>
  <c r="D706" i="45"/>
  <c r="D707" i="45"/>
  <c r="D708" i="45"/>
  <c r="D709" i="45"/>
  <c r="D710" i="45"/>
  <c r="D711" i="45"/>
  <c r="D712" i="45"/>
  <c r="D713" i="45"/>
  <c r="D714" i="45"/>
  <c r="D715" i="45"/>
  <c r="D716" i="45"/>
  <c r="D717" i="45"/>
  <c r="D718" i="45"/>
  <c r="D719" i="45"/>
  <c r="D720" i="45"/>
  <c r="D721" i="45"/>
  <c r="D722" i="45"/>
  <c r="D723" i="45"/>
  <c r="D724" i="45"/>
  <c r="D725" i="45"/>
  <c r="D726" i="45"/>
  <c r="D727" i="45"/>
  <c r="D728" i="45"/>
  <c r="D729" i="45"/>
  <c r="D730" i="45"/>
  <c r="D731" i="45"/>
  <c r="D732" i="45"/>
  <c r="D733" i="45"/>
  <c r="D734" i="45"/>
  <c r="D735" i="45"/>
  <c r="D736" i="45"/>
  <c r="D737" i="45"/>
  <c r="D738" i="45"/>
  <c r="D739" i="45"/>
  <c r="D740" i="45"/>
  <c r="D741" i="45"/>
  <c r="D742" i="45"/>
  <c r="D743" i="45"/>
  <c r="D744" i="45"/>
  <c r="D745" i="45"/>
  <c r="D746" i="45"/>
  <c r="D747" i="45"/>
  <c r="D748" i="45"/>
  <c r="D749" i="45"/>
  <c r="D750" i="45"/>
  <c r="D751" i="45"/>
  <c r="D752" i="45"/>
  <c r="D753" i="45"/>
  <c r="D754" i="45"/>
  <c r="D755" i="45"/>
  <c r="D756" i="45"/>
  <c r="D757" i="45"/>
  <c r="D758" i="45"/>
  <c r="D759" i="45"/>
  <c r="D760" i="45"/>
  <c r="D761" i="45"/>
  <c r="D762" i="45"/>
  <c r="D763" i="45"/>
  <c r="D764" i="45"/>
  <c r="D765" i="45"/>
  <c r="D766" i="45"/>
  <c r="D767" i="45"/>
  <c r="D768" i="45"/>
  <c r="D769" i="45"/>
  <c r="D770" i="45"/>
  <c r="D771" i="45"/>
  <c r="D772" i="45"/>
  <c r="D773" i="45"/>
  <c r="D774" i="45"/>
  <c r="D775" i="45"/>
  <c r="D776" i="45"/>
  <c r="D777" i="45"/>
  <c r="D778" i="45"/>
  <c r="D779" i="45"/>
  <c r="D780" i="45"/>
  <c r="D781" i="45"/>
  <c r="D782" i="45"/>
  <c r="D783" i="45"/>
  <c r="D784" i="45"/>
  <c r="D785" i="45"/>
  <c r="D786" i="45"/>
  <c r="D787" i="45"/>
  <c r="D788" i="45"/>
  <c r="D789" i="45"/>
  <c r="D790" i="45"/>
  <c r="D791" i="45"/>
  <c r="D792" i="45"/>
  <c r="D793" i="45"/>
  <c r="D794" i="45"/>
  <c r="D795" i="45"/>
  <c r="D796" i="45"/>
  <c r="D797" i="45"/>
  <c r="D798" i="45"/>
  <c r="D799" i="45"/>
  <c r="D800" i="45"/>
  <c r="D801" i="45"/>
  <c r="D802" i="45"/>
  <c r="D803" i="45"/>
  <c r="D804" i="45"/>
  <c r="D805" i="45"/>
  <c r="D806" i="45"/>
  <c r="D807" i="45"/>
  <c r="D808" i="45"/>
  <c r="D809" i="45"/>
  <c r="D810" i="45"/>
  <c r="D811" i="45"/>
  <c r="D812" i="45"/>
  <c r="D813" i="45"/>
  <c r="D814" i="45"/>
  <c r="D815" i="45"/>
  <c r="D816" i="45"/>
  <c r="D817" i="45"/>
  <c r="D818" i="45"/>
  <c r="D819" i="45"/>
  <c r="D820" i="45"/>
  <c r="D821" i="45"/>
  <c r="D822" i="45"/>
  <c r="D823" i="45"/>
  <c r="D824" i="45"/>
  <c r="D825" i="45"/>
  <c r="D826" i="45"/>
  <c r="D827" i="45"/>
  <c r="D828" i="45"/>
  <c r="D829" i="45"/>
  <c r="D830" i="45"/>
  <c r="D831" i="45"/>
  <c r="D832" i="45"/>
  <c r="D833" i="45"/>
  <c r="D834" i="45"/>
  <c r="D835" i="45"/>
  <c r="D836" i="45"/>
  <c r="D837" i="45"/>
  <c r="D838" i="45"/>
  <c r="D839" i="45"/>
  <c r="D840" i="45"/>
  <c r="D841" i="45"/>
  <c r="D842" i="45"/>
  <c r="D843" i="45"/>
  <c r="D844" i="45"/>
  <c r="D845" i="45"/>
  <c r="D846" i="45"/>
  <c r="D847" i="45"/>
  <c r="D848" i="45"/>
  <c r="D849" i="45"/>
  <c r="D850" i="45"/>
  <c r="D851" i="45"/>
  <c r="D852" i="45"/>
  <c r="D853" i="45"/>
  <c r="D854" i="45"/>
  <c r="D855" i="45"/>
  <c r="D856" i="45"/>
  <c r="D857" i="45"/>
  <c r="D858" i="45"/>
  <c r="D859" i="45"/>
  <c r="D860" i="45"/>
  <c r="D861" i="45"/>
  <c r="D862" i="45"/>
  <c r="D863" i="45"/>
  <c r="D864" i="45"/>
  <c r="D865" i="45"/>
  <c r="D866" i="45"/>
  <c r="D867" i="45"/>
  <c r="D868" i="45"/>
  <c r="D869" i="45"/>
  <c r="D870" i="45"/>
  <c r="D871" i="45"/>
  <c r="D872" i="45"/>
  <c r="D873" i="45"/>
  <c r="D874" i="45"/>
  <c r="D875" i="45"/>
  <c r="D876" i="45"/>
  <c r="D877" i="45"/>
  <c r="D878" i="45"/>
  <c r="D879" i="45"/>
  <c r="D880" i="45"/>
  <c r="D881" i="45"/>
  <c r="D882" i="45"/>
  <c r="D883" i="45"/>
  <c r="D884" i="45"/>
  <c r="D885" i="45"/>
  <c r="D886" i="45"/>
  <c r="D887" i="45"/>
  <c r="D888" i="45"/>
  <c r="D889" i="45"/>
  <c r="D890" i="45"/>
  <c r="D891" i="45"/>
  <c r="D892" i="45"/>
  <c r="D893" i="45"/>
  <c r="D894" i="45"/>
  <c r="D895" i="45"/>
  <c r="D896" i="45"/>
  <c r="D897" i="45"/>
  <c r="D898" i="45"/>
  <c r="D899" i="45"/>
  <c r="D900" i="45"/>
  <c r="D901" i="45"/>
  <c r="D902" i="45"/>
  <c r="D903" i="45"/>
  <c r="D904" i="45"/>
  <c r="D905" i="45"/>
  <c r="D906" i="45"/>
  <c r="D907" i="45"/>
  <c r="D908" i="45"/>
  <c r="D909" i="45"/>
  <c r="D910" i="45"/>
  <c r="D911" i="45"/>
  <c r="D912" i="45"/>
  <c r="D913" i="45"/>
  <c r="D914" i="45"/>
  <c r="D915" i="45"/>
  <c r="D916" i="45"/>
  <c r="D917" i="45"/>
  <c r="D918" i="45"/>
  <c r="D919" i="45"/>
  <c r="D920" i="45"/>
  <c r="D921" i="45"/>
  <c r="D922" i="45"/>
  <c r="D923" i="45"/>
  <c r="D924" i="45"/>
  <c r="D925" i="45"/>
  <c r="D926" i="45"/>
  <c r="D927" i="45"/>
  <c r="D928" i="45"/>
  <c r="D929" i="45"/>
  <c r="D930" i="45"/>
  <c r="D931" i="45"/>
  <c r="D932" i="45"/>
  <c r="D933" i="45"/>
  <c r="D934" i="45"/>
  <c r="D935" i="45"/>
  <c r="D936" i="45"/>
  <c r="D937" i="45"/>
  <c r="D938" i="45"/>
  <c r="D939" i="45"/>
  <c r="D940" i="45"/>
  <c r="D941" i="45"/>
  <c r="D942" i="45"/>
  <c r="D943" i="45"/>
  <c r="D944" i="45"/>
  <c r="D945" i="45"/>
  <c r="D946" i="45"/>
  <c r="D947" i="45"/>
  <c r="D948" i="45"/>
  <c r="D949" i="45"/>
  <c r="D950" i="45"/>
  <c r="D951" i="45"/>
  <c r="D952" i="45"/>
  <c r="D953" i="45"/>
  <c r="D954" i="45"/>
  <c r="D955" i="45"/>
  <c r="D956" i="45"/>
  <c r="D957" i="45"/>
  <c r="D958" i="45"/>
  <c r="D959" i="45"/>
  <c r="D960" i="45"/>
  <c r="D961" i="45"/>
  <c r="D962" i="45"/>
  <c r="D963" i="45"/>
  <c r="D964" i="45"/>
  <c r="D965" i="45"/>
  <c r="D966" i="45"/>
  <c r="D967" i="45"/>
  <c r="D968" i="45"/>
  <c r="D969" i="45"/>
  <c r="D970" i="45"/>
  <c r="D971" i="45"/>
  <c r="D972" i="45"/>
  <c r="D973" i="45"/>
  <c r="D974" i="45"/>
  <c r="D975" i="45"/>
  <c r="D976" i="45"/>
  <c r="D977" i="45"/>
  <c r="D978" i="45"/>
  <c r="D979" i="45"/>
  <c r="D980" i="45"/>
  <c r="D981" i="45"/>
  <c r="D982" i="45"/>
  <c r="D983" i="45"/>
  <c r="D984" i="45"/>
  <c r="D985" i="45"/>
  <c r="D986" i="45"/>
  <c r="D987" i="45"/>
  <c r="D988" i="45"/>
  <c r="D989" i="45"/>
  <c r="D990" i="45"/>
  <c r="D991" i="45"/>
  <c r="D992" i="45"/>
  <c r="D993" i="45"/>
  <c r="D994" i="45"/>
  <c r="D995" i="45"/>
  <c r="D996" i="45"/>
  <c r="D997" i="45"/>
  <c r="D998" i="45"/>
  <c r="D999" i="45"/>
  <c r="D1000" i="45"/>
  <c r="G1" i="45"/>
  <c r="D29" i="45" s="1"/>
  <c r="AR19" i="21" l="1"/>
  <c r="AO19" i="21"/>
  <c r="AC19" i="21"/>
  <c r="AB19" i="21"/>
  <c r="Z20" i="21"/>
  <c r="AA19" i="21"/>
  <c r="D17" i="45"/>
  <c r="D9" i="45"/>
  <c r="D52" i="45"/>
  <c r="D19" i="45"/>
  <c r="D83" i="45"/>
  <c r="D67" i="45"/>
  <c r="D21" i="45"/>
  <c r="D139" i="45"/>
  <c r="D107" i="45"/>
  <c r="D75" i="45"/>
  <c r="D155" i="45"/>
  <c r="D123" i="45"/>
  <c r="D91" i="45"/>
  <c r="D37" i="45"/>
  <c r="D41" i="45"/>
  <c r="D45" i="45"/>
  <c r="D49" i="45"/>
  <c r="D53" i="45"/>
  <c r="D57" i="45"/>
  <c r="D61" i="45"/>
  <c r="D65" i="45"/>
  <c r="D69" i="45"/>
  <c r="D73" i="45"/>
  <c r="D77" i="45"/>
  <c r="D81" i="45"/>
  <c r="D85" i="45"/>
  <c r="D89" i="45"/>
  <c r="D93" i="45"/>
  <c r="D97" i="45"/>
  <c r="D101" i="45"/>
  <c r="D105" i="45"/>
  <c r="D109" i="45"/>
  <c r="D113" i="45"/>
  <c r="D117" i="45"/>
  <c r="D121" i="45"/>
  <c r="D125" i="45"/>
  <c r="D129" i="45"/>
  <c r="D133" i="45"/>
  <c r="D137" i="45"/>
  <c r="D141" i="45"/>
  <c r="D145" i="45"/>
  <c r="D149" i="45"/>
  <c r="D153" i="45"/>
  <c r="D31" i="45"/>
  <c r="D35" i="45"/>
  <c r="D23" i="45"/>
  <c r="D27" i="45"/>
  <c r="D3" i="45"/>
  <c r="D7" i="45"/>
  <c r="D11" i="45"/>
  <c r="D15" i="45"/>
  <c r="D38" i="45"/>
  <c r="D42" i="45"/>
  <c r="D46" i="45"/>
  <c r="D50" i="45"/>
  <c r="D54" i="45"/>
  <c r="D58" i="45"/>
  <c r="D62" i="45"/>
  <c r="D66" i="45"/>
  <c r="D70" i="45"/>
  <c r="D74" i="45"/>
  <c r="D78" i="45"/>
  <c r="D82" i="45"/>
  <c r="D86" i="45"/>
  <c r="D90" i="45"/>
  <c r="D94" i="45"/>
  <c r="D98" i="45"/>
  <c r="D102" i="45"/>
  <c r="D106" i="45"/>
  <c r="D110" i="45"/>
  <c r="D114" i="45"/>
  <c r="D118" i="45"/>
  <c r="D122" i="45"/>
  <c r="D126" i="45"/>
  <c r="D130" i="45"/>
  <c r="D134" i="45"/>
  <c r="D138" i="45"/>
  <c r="D142" i="45"/>
  <c r="D146" i="45"/>
  <c r="D150" i="45"/>
  <c r="D154" i="45"/>
  <c r="D32" i="45"/>
  <c r="D36" i="45"/>
  <c r="D24" i="45"/>
  <c r="D28" i="45"/>
  <c r="D4" i="45"/>
  <c r="D8" i="45"/>
  <c r="D12" i="45"/>
  <c r="D16" i="45"/>
  <c r="D20" i="45"/>
  <c r="D39" i="45"/>
  <c r="D43" i="45"/>
  <c r="D47" i="45"/>
  <c r="D51" i="45"/>
  <c r="D55" i="45"/>
  <c r="D59" i="45"/>
  <c r="D63" i="45"/>
  <c r="D14" i="45"/>
  <c r="D6" i="45"/>
  <c r="D26" i="45"/>
  <c r="D34" i="45"/>
  <c r="D152" i="45"/>
  <c r="D144" i="45"/>
  <c r="D136" i="45"/>
  <c r="D128" i="45"/>
  <c r="D120" i="45"/>
  <c r="D112" i="45"/>
  <c r="D104" i="45"/>
  <c r="D96" i="45"/>
  <c r="D88" i="45"/>
  <c r="D80" i="45"/>
  <c r="D72" i="45"/>
  <c r="D64" i="45"/>
  <c r="D48" i="45"/>
  <c r="D2" i="45"/>
  <c r="D13" i="45"/>
  <c r="D5" i="45"/>
  <c r="D25" i="45"/>
  <c r="D33" i="45"/>
  <c r="D151" i="45"/>
  <c r="D143" i="45"/>
  <c r="D135" i="45"/>
  <c r="D127" i="45"/>
  <c r="D119" i="45"/>
  <c r="D111" i="45"/>
  <c r="D103" i="45"/>
  <c r="D95" i="45"/>
  <c r="D87" i="45"/>
  <c r="D79" i="45"/>
  <c r="D71" i="45"/>
  <c r="D60" i="45"/>
  <c r="D44" i="45"/>
  <c r="D18" i="45"/>
  <c r="D10" i="45"/>
  <c r="D30" i="45"/>
  <c r="D22" i="45"/>
  <c r="D148" i="45"/>
  <c r="D140" i="45"/>
  <c r="D132" i="45"/>
  <c r="D124" i="45"/>
  <c r="D116" i="45"/>
  <c r="D108" i="45"/>
  <c r="D100" i="45"/>
  <c r="D92" i="45"/>
  <c r="D84" i="45"/>
  <c r="D76" i="45"/>
  <c r="D68" i="45"/>
  <c r="D56" i="45"/>
  <c r="D40" i="45"/>
  <c r="A1" i="19"/>
  <c r="AA20" i="21" l="1"/>
  <c r="AO20" i="21"/>
  <c r="AR20" i="21"/>
  <c r="AB20" i="21"/>
  <c r="AC20" i="21"/>
  <c r="Z21" i="21"/>
  <c r="AW3" i="21"/>
  <c r="AR21" i="21" l="1"/>
  <c r="AO21" i="21"/>
  <c r="AB21" i="21"/>
  <c r="AC21" i="21"/>
  <c r="AA21" i="21"/>
  <c r="AY3" i="21"/>
  <c r="N4" i="38" s="1"/>
  <c r="R2" i="40"/>
  <c r="O30" i="14" l="1"/>
  <c r="O29" i="14"/>
  <c r="O28" i="14"/>
  <c r="O27" i="14"/>
  <c r="O26" i="14"/>
  <c r="O25" i="14"/>
  <c r="O24" i="14"/>
  <c r="O23" i="14"/>
  <c r="O22" i="14"/>
  <c r="O21" i="14"/>
  <c r="O20" i="14"/>
  <c r="O19" i="14"/>
  <c r="O18" i="14"/>
  <c r="O17" i="14"/>
  <c r="O16" i="14"/>
  <c r="O15" i="14"/>
  <c r="O14" i="14"/>
  <c r="O13" i="14"/>
  <c r="O12" i="14"/>
  <c r="O11" i="14"/>
  <c r="O10" i="14"/>
  <c r="O9" i="14"/>
  <c r="O8" i="14"/>
  <c r="O7" i="14"/>
  <c r="O6" i="14"/>
  <c r="O5" i="14"/>
  <c r="O4" i="14"/>
  <c r="O3" i="14"/>
  <c r="B5" i="8" l="1"/>
  <c r="AF17" i="50" l="1"/>
  <c r="AF18" i="50" s="1"/>
  <c r="AF19" i="50" s="1"/>
  <c r="AF20" i="50" s="1"/>
  <c r="AF21" i="50" s="1"/>
  <c r="AG17" i="50"/>
  <c r="AE17" i="50"/>
  <c r="AS4" i="50"/>
  <c r="AG18" i="50"/>
  <c r="AG19" i="50" s="1"/>
  <c r="AG20" i="50" s="1"/>
  <c r="AG21" i="50" s="1"/>
  <c r="AE18" i="50"/>
  <c r="AE19" i="50" s="1"/>
  <c r="AE20" i="50" s="1"/>
  <c r="AE21" i="50" s="1"/>
  <c r="B2" i="11"/>
  <c r="I7" i="19" l="1"/>
  <c r="I6" i="19"/>
  <c r="C8" i="19"/>
  <c r="C7" i="19"/>
  <c r="E7" i="19" s="1"/>
  <c r="I9" i="19" l="1"/>
  <c r="L8" i="19" s="1"/>
  <c r="C52" i="34"/>
  <c r="A49" i="34"/>
  <c r="C48" i="34"/>
  <c r="A45" i="34"/>
  <c r="C44" i="34"/>
  <c r="A41" i="34"/>
  <c r="C40" i="34"/>
  <c r="A37" i="34"/>
  <c r="C36" i="34"/>
  <c r="A33" i="34"/>
  <c r="C32" i="34"/>
  <c r="A29" i="34"/>
  <c r="C28" i="34"/>
  <c r="A25" i="34"/>
  <c r="C24" i="34"/>
  <c r="A21" i="34"/>
  <c r="C20" i="34"/>
  <c r="A17" i="34"/>
  <c r="C16" i="34"/>
  <c r="A13" i="34"/>
  <c r="C12" i="34"/>
  <c r="A9" i="34"/>
  <c r="C8" i="34"/>
  <c r="A5" i="34"/>
  <c r="E1" i="34"/>
  <c r="F1" i="34" s="1"/>
  <c r="G1" i="34" s="1"/>
  <c r="H1" i="34" s="1"/>
  <c r="I1" i="34" s="1"/>
  <c r="J1" i="34" s="1"/>
  <c r="K1" i="34" s="1"/>
  <c r="L1" i="34" s="1"/>
  <c r="M1" i="34" s="1"/>
  <c r="N1" i="34" s="1"/>
  <c r="O1" i="34" s="1"/>
  <c r="P1" i="34" s="1"/>
  <c r="Q1" i="34" s="1"/>
  <c r="R1" i="34" s="1"/>
  <c r="S1" i="34" s="1"/>
  <c r="T1" i="34" s="1"/>
  <c r="U1" i="34" s="1"/>
  <c r="V1" i="34" s="1"/>
  <c r="W1" i="34" s="1"/>
  <c r="X1" i="34" s="1"/>
  <c r="Y1" i="34" s="1"/>
  <c r="Z1" i="34" s="1"/>
  <c r="AA1" i="34" s="1"/>
  <c r="AB1" i="34" s="1"/>
  <c r="I11" i="11"/>
  <c r="I82" i="11" s="1"/>
  <c r="H11" i="11"/>
  <c r="H82" i="11" s="1"/>
  <c r="E11" i="11"/>
  <c r="E82" i="11" s="1"/>
  <c r="D11" i="11"/>
  <c r="D82" i="11" s="1"/>
  <c r="I10" i="11"/>
  <c r="I81" i="11" s="1"/>
  <c r="H10" i="11"/>
  <c r="H81" i="11" s="1"/>
  <c r="E10" i="11"/>
  <c r="E81" i="11" s="1"/>
  <c r="D10" i="11"/>
  <c r="D81" i="11" s="1"/>
  <c r="E9" i="11"/>
  <c r="E80" i="11" s="1"/>
  <c r="D9" i="11"/>
  <c r="D80" i="11" s="1"/>
  <c r="I8" i="11"/>
  <c r="I79" i="11" s="1"/>
  <c r="H8" i="11"/>
  <c r="H79" i="11" s="1"/>
  <c r="E8" i="11"/>
  <c r="E79" i="11" s="1"/>
  <c r="D8" i="11"/>
  <c r="D79" i="11" s="1"/>
  <c r="I7" i="11"/>
  <c r="I78" i="11" s="1"/>
  <c r="H7" i="11"/>
  <c r="H78" i="11" s="1"/>
  <c r="E7" i="11"/>
  <c r="E78" i="11" s="1"/>
  <c r="D7" i="11"/>
  <c r="D78" i="11" s="1"/>
  <c r="I6" i="11"/>
  <c r="I77" i="11" s="1"/>
  <c r="H6" i="11"/>
  <c r="H77" i="11" s="1"/>
  <c r="E6" i="11"/>
  <c r="E77" i="11" s="1"/>
  <c r="D6" i="11"/>
  <c r="D77" i="11" s="1"/>
  <c r="I5" i="11"/>
  <c r="I76" i="11" s="1"/>
  <c r="H5" i="11"/>
  <c r="H76" i="11" s="1"/>
  <c r="E5" i="11"/>
  <c r="E76" i="11" s="1"/>
  <c r="D5" i="11"/>
  <c r="D76" i="11" s="1"/>
  <c r="I4" i="11"/>
  <c r="I75" i="11" s="1"/>
  <c r="H4" i="11"/>
  <c r="H75" i="11" s="1"/>
  <c r="E4" i="11"/>
  <c r="E75" i="11" s="1"/>
  <c r="D4" i="11"/>
  <c r="D75" i="11" s="1"/>
  <c r="J8" i="19"/>
  <c r="J7" i="19"/>
  <c r="J6" i="19"/>
  <c r="O45" i="14"/>
  <c r="O44" i="14"/>
  <c r="O43" i="14"/>
  <c r="O42" i="14"/>
  <c r="O41" i="14"/>
  <c r="O40" i="14"/>
  <c r="N37" i="14"/>
  <c r="N36" i="14"/>
  <c r="N35" i="14"/>
  <c r="N34" i="14"/>
  <c r="N33" i="14"/>
  <c r="N32" i="14"/>
  <c r="N31" i="14"/>
  <c r="P30" i="14"/>
  <c r="Q30" i="14" s="1"/>
  <c r="N30" i="14"/>
  <c r="P29" i="14"/>
  <c r="N29" i="14"/>
  <c r="P28" i="14"/>
  <c r="Q28" i="14" s="1"/>
  <c r="N28" i="14"/>
  <c r="P27" i="14"/>
  <c r="N27" i="14"/>
  <c r="P26" i="14"/>
  <c r="N26" i="14"/>
  <c r="P25" i="14"/>
  <c r="N25" i="14"/>
  <c r="P24" i="14"/>
  <c r="Q24" i="14" s="1"/>
  <c r="N24" i="14"/>
  <c r="P23" i="14"/>
  <c r="N23" i="14"/>
  <c r="P22" i="14"/>
  <c r="N22" i="14"/>
  <c r="P21" i="14"/>
  <c r="N21" i="14"/>
  <c r="P20" i="14"/>
  <c r="Q20" i="14" s="1"/>
  <c r="N20" i="14"/>
  <c r="P19" i="14"/>
  <c r="N19" i="14"/>
  <c r="P18" i="14"/>
  <c r="N18" i="14"/>
  <c r="P17" i="14"/>
  <c r="N17" i="14"/>
  <c r="P16" i="14"/>
  <c r="Q16" i="14" s="1"/>
  <c r="N16" i="14"/>
  <c r="P15" i="14"/>
  <c r="N15" i="14"/>
  <c r="P14" i="14"/>
  <c r="N14" i="14"/>
  <c r="P13" i="14"/>
  <c r="N13" i="14"/>
  <c r="P12" i="14"/>
  <c r="Q12" i="14" s="1"/>
  <c r="N12" i="14"/>
  <c r="P11" i="14"/>
  <c r="N11" i="14"/>
  <c r="P10" i="14"/>
  <c r="N10" i="14"/>
  <c r="P9" i="14"/>
  <c r="N9" i="14"/>
  <c r="P8" i="14"/>
  <c r="Q8" i="14" s="1"/>
  <c r="N8" i="14"/>
  <c r="P7" i="14"/>
  <c r="N7" i="14"/>
  <c r="P6" i="14"/>
  <c r="N6" i="14"/>
  <c r="P5" i="14"/>
  <c r="N5" i="14"/>
  <c r="P4" i="14"/>
  <c r="N4" i="14"/>
  <c r="P3" i="14"/>
  <c r="N3" i="14"/>
  <c r="D34" i="39"/>
  <c r="D33" i="39"/>
  <c r="D32" i="39"/>
  <c r="D31" i="39"/>
  <c r="D30" i="39"/>
  <c r="D29" i="39"/>
  <c r="D28" i="39"/>
  <c r="D27" i="39"/>
  <c r="D26" i="39"/>
  <c r="D25" i="39"/>
  <c r="D24" i="39"/>
  <c r="D23" i="39"/>
  <c r="D22" i="39"/>
  <c r="D21" i="39"/>
  <c r="D20" i="39"/>
  <c r="D19" i="39"/>
  <c r="D18" i="39"/>
  <c r="D17" i="39"/>
  <c r="D16" i="39"/>
  <c r="D15" i="39"/>
  <c r="D14" i="39"/>
  <c r="D13" i="39"/>
  <c r="D12" i="39"/>
  <c r="D11" i="39"/>
  <c r="D10" i="39"/>
  <c r="D9" i="39"/>
  <c r="D8" i="39"/>
  <c r="D7" i="39"/>
  <c r="D6" i="39"/>
  <c r="D5" i="39"/>
  <c r="D4" i="39"/>
  <c r="D3" i="39"/>
  <c r="D2" i="39"/>
  <c r="I1" i="39"/>
  <c r="G1" i="1"/>
  <c r="I2" i="25"/>
  <c r="J3" i="28"/>
  <c r="D3" i="28"/>
  <c r="C2" i="10"/>
  <c r="AS35" i="21"/>
  <c r="Z35" i="21"/>
  <c r="AS34" i="21"/>
  <c r="AD34" i="21"/>
  <c r="AS33" i="21"/>
  <c r="AD33" i="21"/>
  <c r="AS32" i="21"/>
  <c r="AD32" i="21"/>
  <c r="AS31" i="21"/>
  <c r="AD31" i="21"/>
  <c r="AS30" i="21"/>
  <c r="AD30" i="21"/>
  <c r="AS29" i="21"/>
  <c r="AD29" i="21"/>
  <c r="AS28" i="21"/>
  <c r="AD28" i="21"/>
  <c r="AS27" i="21"/>
  <c r="AD27" i="21"/>
  <c r="AS26" i="21"/>
  <c r="AS25" i="21"/>
  <c r="AS24" i="21"/>
  <c r="AS23" i="21"/>
  <c r="AS22" i="21"/>
  <c r="AS21" i="21"/>
  <c r="AS20" i="21"/>
  <c r="AS19" i="21"/>
  <c r="AS18" i="21"/>
  <c r="AS17" i="21"/>
  <c r="AS16" i="21"/>
  <c r="AS15" i="21"/>
  <c r="AS14" i="21"/>
  <c r="AD14" i="21"/>
  <c r="AS13" i="21"/>
  <c r="AD13" i="21"/>
  <c r="AS12" i="21"/>
  <c r="AD12" i="21"/>
  <c r="AS11" i="21"/>
  <c r="AD11" i="21"/>
  <c r="AS10" i="21"/>
  <c r="AD10" i="21"/>
  <c r="AS9" i="21"/>
  <c r="AD9" i="21"/>
  <c r="AS8" i="21"/>
  <c r="AD8" i="21"/>
  <c r="AS7" i="21"/>
  <c r="AD7" i="21"/>
  <c r="AS6" i="21"/>
  <c r="AD6" i="21"/>
  <c r="AS5" i="21"/>
  <c r="AD5" i="21"/>
  <c r="AS4" i="21"/>
  <c r="AD4" i="21"/>
  <c r="AS3" i="21"/>
  <c r="AD3" i="21"/>
  <c r="AV2" i="21"/>
  <c r="AU2" i="21"/>
  <c r="AT2" i="21"/>
  <c r="AS2" i="21"/>
  <c r="AD2" i="21"/>
  <c r="B19" i="8"/>
  <c r="B18" i="8"/>
  <c r="B7" i="8"/>
  <c r="AR35" i="21" l="1"/>
  <c r="AO35" i="21"/>
  <c r="AC35" i="21"/>
  <c r="AB35" i="21"/>
  <c r="J5" i="19"/>
  <c r="L5" i="19"/>
  <c r="L7" i="19"/>
  <c r="L6" i="19"/>
  <c r="B13" i="41"/>
  <c r="G13" i="41" s="1"/>
  <c r="AD35" i="21"/>
  <c r="AA35" i="21"/>
  <c r="I31" i="39"/>
  <c r="I33" i="39"/>
  <c r="I29" i="39"/>
  <c r="I25" i="39"/>
  <c r="I21" i="39"/>
  <c r="I17" i="39"/>
  <c r="I13" i="39"/>
  <c r="I9" i="39"/>
  <c r="I5" i="39"/>
  <c r="I28" i="39"/>
  <c r="I23" i="39"/>
  <c r="I18" i="39"/>
  <c r="I12" i="39"/>
  <c r="I7" i="39"/>
  <c r="I2" i="39"/>
  <c r="I34" i="39"/>
  <c r="I27" i="39"/>
  <c r="I16" i="39"/>
  <c r="I11" i="39"/>
  <c r="I32" i="39"/>
  <c r="I15" i="39"/>
  <c r="I4" i="39"/>
  <c r="I24" i="39"/>
  <c r="I14" i="39"/>
  <c r="I3" i="39"/>
  <c r="I22" i="39"/>
  <c r="I6" i="39"/>
  <c r="I20" i="39"/>
  <c r="I8" i="39"/>
  <c r="I26" i="39"/>
  <c r="I10" i="39"/>
  <c r="I30" i="39"/>
  <c r="I19" i="39"/>
  <c r="G32" i="1"/>
  <c r="G36" i="1"/>
  <c r="G40" i="1"/>
  <c r="G44" i="1"/>
  <c r="G48" i="1"/>
  <c r="G52" i="1"/>
  <c r="G56" i="1"/>
  <c r="G60" i="1"/>
  <c r="G64" i="1"/>
  <c r="G68" i="1"/>
  <c r="G72" i="1"/>
  <c r="G76" i="1"/>
  <c r="G80" i="1"/>
  <c r="G84" i="1"/>
  <c r="G88" i="1"/>
  <c r="G92" i="1"/>
  <c r="G96" i="1"/>
  <c r="G100" i="1"/>
  <c r="G104" i="1"/>
  <c r="G6" i="1"/>
  <c r="G10" i="1"/>
  <c r="G14" i="1"/>
  <c r="G18" i="1"/>
  <c r="G22" i="1"/>
  <c r="G26" i="1"/>
  <c r="G29" i="1"/>
  <c r="G33" i="1"/>
  <c r="G37" i="1"/>
  <c r="G30" i="1"/>
  <c r="G34" i="1"/>
  <c r="G38" i="1"/>
  <c r="G35" i="1"/>
  <c r="G43" i="1"/>
  <c r="G49" i="1"/>
  <c r="G54" i="1"/>
  <c r="G59" i="1"/>
  <c r="G65" i="1"/>
  <c r="G70" i="1"/>
  <c r="G75" i="1"/>
  <c r="G81" i="1"/>
  <c r="G86" i="1"/>
  <c r="G91" i="1"/>
  <c r="G97" i="1"/>
  <c r="G102" i="1"/>
  <c r="G5" i="1"/>
  <c r="G11" i="1"/>
  <c r="G16" i="1"/>
  <c r="G21" i="1"/>
  <c r="G27" i="1"/>
  <c r="G39" i="1"/>
  <c r="G45" i="1"/>
  <c r="G50" i="1"/>
  <c r="G55" i="1"/>
  <c r="G61" i="1"/>
  <c r="G66" i="1"/>
  <c r="G71" i="1"/>
  <c r="G77" i="1"/>
  <c r="G82" i="1"/>
  <c r="G87" i="1"/>
  <c r="G93" i="1"/>
  <c r="G98" i="1"/>
  <c r="G103" i="1"/>
  <c r="G7" i="1"/>
  <c r="G12" i="1"/>
  <c r="G17" i="1"/>
  <c r="G23" i="1"/>
  <c r="G28" i="1"/>
  <c r="G41" i="1"/>
  <c r="G46" i="1"/>
  <c r="G51" i="1"/>
  <c r="G57" i="1"/>
  <c r="G62" i="1"/>
  <c r="G67" i="1"/>
  <c r="G73" i="1"/>
  <c r="G78" i="1"/>
  <c r="G83" i="1"/>
  <c r="G89" i="1"/>
  <c r="G94" i="1"/>
  <c r="G99" i="1"/>
  <c r="G3" i="1"/>
  <c r="G8" i="1"/>
  <c r="G13" i="1"/>
  <c r="G19" i="1"/>
  <c r="G24" i="1"/>
  <c r="G2" i="1"/>
  <c r="G31" i="1"/>
  <c r="G42" i="1"/>
  <c r="G47" i="1"/>
  <c r="G53" i="1"/>
  <c r="G58" i="1"/>
  <c r="G63" i="1"/>
  <c r="G69" i="1"/>
  <c r="G74" i="1"/>
  <c r="G79" i="1"/>
  <c r="G85" i="1"/>
  <c r="G90" i="1"/>
  <c r="G95" i="1"/>
  <c r="G101" i="1"/>
  <c r="G4" i="1"/>
  <c r="G9" i="1"/>
  <c r="G15" i="1"/>
  <c r="G20" i="1"/>
  <c r="G25" i="1"/>
  <c r="AL13" i="21"/>
  <c r="AL6" i="21"/>
  <c r="AL9" i="21"/>
  <c r="AL11" i="21"/>
  <c r="AA36" i="21"/>
  <c r="AL8" i="21"/>
  <c r="AL10" i="21"/>
  <c r="AL12" i="21"/>
  <c r="AL5" i="21"/>
  <c r="AD15" i="21"/>
  <c r="AD16" i="21"/>
  <c r="AL28" i="21"/>
  <c r="AK30" i="21"/>
  <c r="AG34" i="21"/>
  <c r="AL29" i="21"/>
  <c r="AK31" i="21"/>
  <c r="AL33" i="21"/>
  <c r="AB18" i="34"/>
  <c r="X18" i="34"/>
  <c r="T18" i="34"/>
  <c r="P18" i="34"/>
  <c r="L18" i="34"/>
  <c r="H18" i="34"/>
  <c r="D18" i="34"/>
  <c r="D20" i="34" s="1"/>
  <c r="Y17" i="34"/>
  <c r="U17" i="34"/>
  <c r="Q17" i="34"/>
  <c r="M17" i="34"/>
  <c r="I17" i="34"/>
  <c r="E17" i="34"/>
  <c r="AA18" i="34"/>
  <c r="W18" i="34"/>
  <c r="S18" i="34"/>
  <c r="O18" i="34"/>
  <c r="K18" i="34"/>
  <c r="G18" i="34"/>
  <c r="AB17" i="34"/>
  <c r="X17" i="34"/>
  <c r="T17" i="34"/>
  <c r="P17" i="34"/>
  <c r="L17" i="34"/>
  <c r="H17" i="34"/>
  <c r="D17" i="34"/>
  <c r="D19" i="34" s="1"/>
  <c r="V18" i="34"/>
  <c r="N18" i="34"/>
  <c r="F18" i="34"/>
  <c r="W17" i="34"/>
  <c r="O17" i="34"/>
  <c r="G17" i="34"/>
  <c r="U18" i="34"/>
  <c r="M18" i="34"/>
  <c r="E18" i="34"/>
  <c r="V17" i="34"/>
  <c r="N17" i="34"/>
  <c r="F17" i="34"/>
  <c r="Z18" i="34"/>
  <c r="R18" i="34"/>
  <c r="J18" i="34"/>
  <c r="AA17" i="34"/>
  <c r="S17" i="34"/>
  <c r="K17" i="34"/>
  <c r="I18" i="34"/>
  <c r="R17" i="34"/>
  <c r="Q18" i="34"/>
  <c r="Z17" i="34"/>
  <c r="Y18" i="34"/>
  <c r="J17" i="34"/>
  <c r="AB34" i="34"/>
  <c r="X34" i="34"/>
  <c r="T34" i="34"/>
  <c r="P34" i="34"/>
  <c r="L34" i="34"/>
  <c r="H34" i="34"/>
  <c r="D34" i="34"/>
  <c r="D36" i="34" s="1"/>
  <c r="Y33" i="34"/>
  <c r="U33" i="34"/>
  <c r="Q33" i="34"/>
  <c r="M33" i="34"/>
  <c r="I33" i="34"/>
  <c r="E33" i="34"/>
  <c r="Z34" i="34"/>
  <c r="V34" i="34"/>
  <c r="R34" i="34"/>
  <c r="N34" i="34"/>
  <c r="J34" i="34"/>
  <c r="AA34" i="34"/>
  <c r="S34" i="34"/>
  <c r="K34" i="34"/>
  <c r="E34" i="34"/>
  <c r="X33" i="34"/>
  <c r="S33" i="34"/>
  <c r="N33" i="34"/>
  <c r="H33" i="34"/>
  <c r="Y34" i="34"/>
  <c r="Q34" i="34"/>
  <c r="I34" i="34"/>
  <c r="AB33" i="34"/>
  <c r="W33" i="34"/>
  <c r="R33" i="34"/>
  <c r="L33" i="34"/>
  <c r="G33" i="34"/>
  <c r="O34" i="34"/>
  <c r="AA33" i="34"/>
  <c r="P33" i="34"/>
  <c r="F33" i="34"/>
  <c r="M34" i="34"/>
  <c r="Z33" i="34"/>
  <c r="O33" i="34"/>
  <c r="D33" i="34"/>
  <c r="C33" i="34" s="1"/>
  <c r="C35" i="34" s="1"/>
  <c r="W34" i="34"/>
  <c r="G34" i="34"/>
  <c r="V33" i="34"/>
  <c r="K33" i="34"/>
  <c r="U34" i="34"/>
  <c r="F34" i="34"/>
  <c r="T33" i="34"/>
  <c r="J33" i="34"/>
  <c r="AB42" i="34"/>
  <c r="X42" i="34"/>
  <c r="T42" i="34"/>
  <c r="P42" i="34"/>
  <c r="L42" i="34"/>
  <c r="H42" i="34"/>
  <c r="D42" i="34"/>
  <c r="D44" i="34" s="1"/>
  <c r="Y41" i="34"/>
  <c r="U41" i="34"/>
  <c r="Q41" i="34"/>
  <c r="M41" i="34"/>
  <c r="I41" i="34"/>
  <c r="E41" i="34"/>
  <c r="Z42" i="34"/>
  <c r="V42" i="34"/>
  <c r="R42" i="34"/>
  <c r="N42" i="34"/>
  <c r="J42" i="34"/>
  <c r="F42" i="34"/>
  <c r="AA41" i="34"/>
  <c r="W41" i="34"/>
  <c r="S41" i="34"/>
  <c r="O41" i="34"/>
  <c r="K41" i="34"/>
  <c r="G41" i="34"/>
  <c r="W42" i="34"/>
  <c r="O42" i="34"/>
  <c r="G42" i="34"/>
  <c r="X41" i="34"/>
  <c r="P41" i="34"/>
  <c r="H41" i="34"/>
  <c r="U42" i="34"/>
  <c r="M42" i="34"/>
  <c r="E42" i="34"/>
  <c r="V41" i="34"/>
  <c r="N41" i="34"/>
  <c r="F41" i="34"/>
  <c r="AA42" i="34"/>
  <c r="K42" i="34"/>
  <c r="T41" i="34"/>
  <c r="D41" i="34"/>
  <c r="C41" i="34" s="1"/>
  <c r="C43" i="34" s="1"/>
  <c r="Y42" i="34"/>
  <c r="I42" i="34"/>
  <c r="R41" i="34"/>
  <c r="S42" i="34"/>
  <c r="AB41" i="34"/>
  <c r="L41" i="34"/>
  <c r="Q42" i="34"/>
  <c r="Z41" i="34"/>
  <c r="J41" i="34"/>
  <c r="AB50" i="34"/>
  <c r="X50" i="34"/>
  <c r="T50" i="34"/>
  <c r="P50" i="34"/>
  <c r="L50" i="34"/>
  <c r="H50" i="34"/>
  <c r="D50" i="34"/>
  <c r="D52" i="34" s="1"/>
  <c r="Y49" i="34"/>
  <c r="U49" i="34"/>
  <c r="Q49" i="34"/>
  <c r="M49" i="34"/>
  <c r="I49" i="34"/>
  <c r="E49" i="34"/>
  <c r="Z50" i="34"/>
  <c r="V50" i="34"/>
  <c r="R50" i="34"/>
  <c r="N50" i="34"/>
  <c r="J50" i="34"/>
  <c r="F50" i="34"/>
  <c r="AA49" i="34"/>
  <c r="W49" i="34"/>
  <c r="S49" i="34"/>
  <c r="O49" i="34"/>
  <c r="K49" i="34"/>
  <c r="G49" i="34"/>
  <c r="AA50" i="34"/>
  <c r="S50" i="34"/>
  <c r="K50" i="34"/>
  <c r="AB49" i="34"/>
  <c r="T49" i="34"/>
  <c r="L49" i="34"/>
  <c r="D49" i="34"/>
  <c r="D51" i="34" s="1"/>
  <c r="Y50" i="34"/>
  <c r="Q50" i="34"/>
  <c r="I50" i="34"/>
  <c r="Z49" i="34"/>
  <c r="R49" i="34"/>
  <c r="J49" i="34"/>
  <c r="W50" i="34"/>
  <c r="G50" i="34"/>
  <c r="P49" i="34"/>
  <c r="U50" i="34"/>
  <c r="E50" i="34"/>
  <c r="N49" i="34"/>
  <c r="O50" i="34"/>
  <c r="X49" i="34"/>
  <c r="H49" i="34"/>
  <c r="M50" i="34"/>
  <c r="V49" i="34"/>
  <c r="F49" i="34"/>
  <c r="Z22" i="34"/>
  <c r="V22" i="34"/>
  <c r="R22" i="34"/>
  <c r="N22" i="34"/>
  <c r="J22" i="34"/>
  <c r="F22" i="34"/>
  <c r="AA21" i="34"/>
  <c r="W21" i="34"/>
  <c r="S21" i="34"/>
  <c r="O21" i="34"/>
  <c r="K21" i="34"/>
  <c r="G21" i="34"/>
  <c r="Y22" i="34"/>
  <c r="U22" i="34"/>
  <c r="Q22" i="34"/>
  <c r="M22" i="34"/>
  <c r="I22" i="34"/>
  <c r="E22" i="34"/>
  <c r="Z21" i="34"/>
  <c r="V21" i="34"/>
  <c r="R21" i="34"/>
  <c r="N21" i="34"/>
  <c r="J21" i="34"/>
  <c r="F21" i="34"/>
  <c r="AB22" i="34"/>
  <c r="T22" i="34"/>
  <c r="L22" i="34"/>
  <c r="D22" i="34"/>
  <c r="D24" i="34" s="1"/>
  <c r="U21" i="34"/>
  <c r="M21" i="34"/>
  <c r="E21" i="34"/>
  <c r="AA22" i="34"/>
  <c r="S22" i="34"/>
  <c r="K22" i="34"/>
  <c r="AB21" i="34"/>
  <c r="T21" i="34"/>
  <c r="L21" i="34"/>
  <c r="D21" i="34"/>
  <c r="C21" i="34" s="1"/>
  <c r="C23" i="34" s="1"/>
  <c r="X22" i="34"/>
  <c r="P22" i="34"/>
  <c r="H22" i="34"/>
  <c r="Y21" i="34"/>
  <c r="Q21" i="34"/>
  <c r="I21" i="34"/>
  <c r="W22" i="34"/>
  <c r="P21" i="34"/>
  <c r="O22" i="34"/>
  <c r="H21" i="34"/>
  <c r="G22" i="34"/>
  <c r="X21" i="34"/>
  <c r="Z30" i="34"/>
  <c r="V30" i="34"/>
  <c r="R30" i="34"/>
  <c r="N30" i="34"/>
  <c r="J30" i="34"/>
  <c r="F30" i="34"/>
  <c r="AA29" i="34"/>
  <c r="W29" i="34"/>
  <c r="S29" i="34"/>
  <c r="O29" i="34"/>
  <c r="K29" i="34"/>
  <c r="G29" i="34"/>
  <c r="AB30" i="34"/>
  <c r="W30" i="34"/>
  <c r="Q30" i="34"/>
  <c r="L30" i="34"/>
  <c r="G30" i="34"/>
  <c r="Z29" i="34"/>
  <c r="U29" i="34"/>
  <c r="P29" i="34"/>
  <c r="J29" i="34"/>
  <c r="E29" i="34"/>
  <c r="AA30" i="34"/>
  <c r="U30" i="34"/>
  <c r="P30" i="34"/>
  <c r="K30" i="34"/>
  <c r="E30" i="34"/>
  <c r="Y29" i="34"/>
  <c r="T29" i="34"/>
  <c r="N29" i="34"/>
  <c r="I29" i="34"/>
  <c r="D29" i="34"/>
  <c r="D31" i="34" s="1"/>
  <c r="T30" i="34"/>
  <c r="I30" i="34"/>
  <c r="X29" i="34"/>
  <c r="M29" i="34"/>
  <c r="S30" i="34"/>
  <c r="H30" i="34"/>
  <c r="V29" i="34"/>
  <c r="L29" i="34"/>
  <c r="Y30" i="34"/>
  <c r="O30" i="34"/>
  <c r="D30" i="34"/>
  <c r="D32" i="34" s="1"/>
  <c r="E32" i="34" s="1"/>
  <c r="R29" i="34"/>
  <c r="H29" i="34"/>
  <c r="X30" i="34"/>
  <c r="M30" i="34"/>
  <c r="AB29" i="34"/>
  <c r="Q29" i="34"/>
  <c r="F29" i="34"/>
  <c r="Z38" i="34"/>
  <c r="V38" i="34"/>
  <c r="R38" i="34"/>
  <c r="N38" i="34"/>
  <c r="J38" i="34"/>
  <c r="F38" i="34"/>
  <c r="AA37" i="34"/>
  <c r="W37" i="34"/>
  <c r="S37" i="34"/>
  <c r="O37" i="34"/>
  <c r="K37" i="34"/>
  <c r="G37" i="34"/>
  <c r="AB38" i="34"/>
  <c r="X38" i="34"/>
  <c r="T38" i="34"/>
  <c r="P38" i="34"/>
  <c r="L38" i="34"/>
  <c r="H38" i="34"/>
  <c r="D38" i="34"/>
  <c r="D40" i="34" s="1"/>
  <c r="Y37" i="34"/>
  <c r="U37" i="34"/>
  <c r="Q37" i="34"/>
  <c r="M37" i="34"/>
  <c r="I37" i="34"/>
  <c r="E37" i="34"/>
  <c r="Y38" i="34"/>
  <c r="Q38" i="34"/>
  <c r="I38" i="34"/>
  <c r="Z37" i="34"/>
  <c r="R37" i="34"/>
  <c r="J37" i="34"/>
  <c r="W38" i="34"/>
  <c r="O38" i="34"/>
  <c r="G38" i="34"/>
  <c r="X37" i="34"/>
  <c r="P37" i="34"/>
  <c r="H37" i="34"/>
  <c r="M38" i="34"/>
  <c r="V37" i="34"/>
  <c r="F37" i="34"/>
  <c r="AA38" i="34"/>
  <c r="K38" i="34"/>
  <c r="T37" i="34"/>
  <c r="D37" i="34"/>
  <c r="C37" i="34" s="1"/>
  <c r="C39" i="34" s="1"/>
  <c r="U38" i="34"/>
  <c r="E38" i="34"/>
  <c r="N37" i="34"/>
  <c r="S38" i="34"/>
  <c r="AB37" i="34"/>
  <c r="L37" i="34"/>
  <c r="Z46" i="34"/>
  <c r="V46" i="34"/>
  <c r="R46" i="34"/>
  <c r="N46" i="34"/>
  <c r="J46" i="34"/>
  <c r="F46" i="34"/>
  <c r="AA45" i="34"/>
  <c r="W45" i="34"/>
  <c r="S45" i="34"/>
  <c r="O45" i="34"/>
  <c r="K45" i="34"/>
  <c r="G45" i="34"/>
  <c r="AB46" i="34"/>
  <c r="X46" i="34"/>
  <c r="T46" i="34"/>
  <c r="P46" i="34"/>
  <c r="L46" i="34"/>
  <c r="H46" i="34"/>
  <c r="D46" i="34"/>
  <c r="D48" i="34" s="1"/>
  <c r="Y45" i="34"/>
  <c r="U45" i="34"/>
  <c r="Q45" i="34"/>
  <c r="M45" i="34"/>
  <c r="I45" i="34"/>
  <c r="E45" i="34"/>
  <c r="U46" i="34"/>
  <c r="M46" i="34"/>
  <c r="E46" i="34"/>
  <c r="V45" i="34"/>
  <c r="N45" i="34"/>
  <c r="F45" i="34"/>
  <c r="AA46" i="34"/>
  <c r="S46" i="34"/>
  <c r="K46" i="34"/>
  <c r="AB45" i="34"/>
  <c r="T45" i="34"/>
  <c r="L45" i="34"/>
  <c r="D45" i="34"/>
  <c r="C45" i="34" s="1"/>
  <c r="C47" i="34" s="1"/>
  <c r="Y46" i="34"/>
  <c r="I46" i="34"/>
  <c r="R45" i="34"/>
  <c r="W46" i="34"/>
  <c r="G46" i="34"/>
  <c r="P45" i="34"/>
  <c r="Q46" i="34"/>
  <c r="Z45" i="34"/>
  <c r="J45" i="34"/>
  <c r="O46" i="34"/>
  <c r="X45" i="34"/>
  <c r="H45" i="34"/>
  <c r="Y10" i="34"/>
  <c r="U10" i="34"/>
  <c r="Q10" i="34"/>
  <c r="M10" i="34"/>
  <c r="I10" i="34"/>
  <c r="E10" i="34"/>
  <c r="Z9" i="34"/>
  <c r="V9" i="34"/>
  <c r="R9" i="34"/>
  <c r="N9" i="34"/>
  <c r="J9" i="34"/>
  <c r="F9" i="34"/>
  <c r="AB10" i="34"/>
  <c r="X10" i="34"/>
  <c r="T10" i="34"/>
  <c r="P10" i="34"/>
  <c r="L10" i="34"/>
  <c r="H10" i="34"/>
  <c r="D10" i="34"/>
  <c r="D12" i="34" s="1"/>
  <c r="Y9" i="34"/>
  <c r="U9" i="34"/>
  <c r="Q9" i="34"/>
  <c r="M9" i="34"/>
  <c r="I9" i="34"/>
  <c r="E9" i="34"/>
  <c r="AA10" i="34"/>
  <c r="W10" i="34"/>
  <c r="S10" i="34"/>
  <c r="O10" i="34"/>
  <c r="K10" i="34"/>
  <c r="G10" i="34"/>
  <c r="AB9" i="34"/>
  <c r="X9" i="34"/>
  <c r="T9" i="34"/>
  <c r="P9" i="34"/>
  <c r="L9" i="34"/>
  <c r="H9" i="34"/>
  <c r="D9" i="34"/>
  <c r="D11" i="34" s="1"/>
  <c r="V10" i="34"/>
  <c r="F10" i="34"/>
  <c r="O9" i="34"/>
  <c r="R10" i="34"/>
  <c r="K9" i="34"/>
  <c r="N10" i="34"/>
  <c r="G9" i="34"/>
  <c r="Z10" i="34"/>
  <c r="S9" i="34"/>
  <c r="AA9" i="34"/>
  <c r="W9" i="34"/>
  <c r="J10" i="34"/>
  <c r="F5" i="34"/>
  <c r="J5" i="34"/>
  <c r="N5" i="34"/>
  <c r="R5" i="34"/>
  <c r="V5" i="34"/>
  <c r="Z5" i="34"/>
  <c r="F6" i="34"/>
  <c r="J6" i="34"/>
  <c r="N6" i="34"/>
  <c r="R6" i="34"/>
  <c r="V6" i="34"/>
  <c r="Z6" i="34"/>
  <c r="D5" i="34"/>
  <c r="D7" i="34" s="1"/>
  <c r="G5" i="34"/>
  <c r="K5" i="34"/>
  <c r="O5" i="34"/>
  <c r="S5" i="34"/>
  <c r="W5" i="34"/>
  <c r="AA5" i="34"/>
  <c r="G6" i="34"/>
  <c r="K6" i="34"/>
  <c r="O6" i="34"/>
  <c r="S6" i="34"/>
  <c r="W6" i="34"/>
  <c r="AA6" i="34"/>
  <c r="H5" i="34"/>
  <c r="L5" i="34"/>
  <c r="P5" i="34"/>
  <c r="T5" i="34"/>
  <c r="X5" i="34"/>
  <c r="AB5" i="34"/>
  <c r="H6" i="34"/>
  <c r="L6" i="34"/>
  <c r="P6" i="34"/>
  <c r="T6" i="34"/>
  <c r="X6" i="34"/>
  <c r="AB6" i="34"/>
  <c r="I5" i="34"/>
  <c r="Y5" i="34"/>
  <c r="Q6" i="34"/>
  <c r="E6" i="34"/>
  <c r="I6" i="34"/>
  <c r="U5" i="34"/>
  <c r="M5" i="34"/>
  <c r="U6" i="34"/>
  <c r="Q5" i="34"/>
  <c r="Y6" i="34"/>
  <c r="E5" i="34"/>
  <c r="M6" i="34"/>
  <c r="D6" i="34"/>
  <c r="D8" i="34" s="1"/>
  <c r="Y14" i="34"/>
  <c r="U14" i="34"/>
  <c r="Q14" i="34"/>
  <c r="M14" i="34"/>
  <c r="I14" i="34"/>
  <c r="E14" i="34"/>
  <c r="Z13" i="34"/>
  <c r="Z14" i="34"/>
  <c r="T14" i="34"/>
  <c r="O14" i="34"/>
  <c r="J14" i="34"/>
  <c r="D14" i="34"/>
  <c r="D16" i="34" s="1"/>
  <c r="X13" i="34"/>
  <c r="T13" i="34"/>
  <c r="P13" i="34"/>
  <c r="L13" i="34"/>
  <c r="H13" i="34"/>
  <c r="D13" i="34"/>
  <c r="D15" i="34" s="1"/>
  <c r="X14" i="34"/>
  <c r="S14" i="34"/>
  <c r="N14" i="34"/>
  <c r="H14" i="34"/>
  <c r="AB13" i="34"/>
  <c r="W13" i="34"/>
  <c r="S13" i="34"/>
  <c r="O13" i="34"/>
  <c r="K13" i="34"/>
  <c r="G13" i="34"/>
  <c r="AB14" i="34"/>
  <c r="W14" i="34"/>
  <c r="R14" i="34"/>
  <c r="L14" i="34"/>
  <c r="G14" i="34"/>
  <c r="AA13" i="34"/>
  <c r="V13" i="34"/>
  <c r="R13" i="34"/>
  <c r="N13" i="34"/>
  <c r="J13" i="34"/>
  <c r="F13" i="34"/>
  <c r="AA14" i="34"/>
  <c r="F14" i="34"/>
  <c r="M13" i="34"/>
  <c r="U13" i="34"/>
  <c r="K14" i="34"/>
  <c r="V14" i="34"/>
  <c r="Y13" i="34"/>
  <c r="I13" i="34"/>
  <c r="P14" i="34"/>
  <c r="E13" i="34"/>
  <c r="Q13" i="34"/>
  <c r="AB26" i="34"/>
  <c r="X26" i="34"/>
  <c r="T26" i="34"/>
  <c r="P26" i="34"/>
  <c r="L26" i="34"/>
  <c r="H26" i="34"/>
  <c r="D26" i="34"/>
  <c r="D28" i="34" s="1"/>
  <c r="Y25" i="34"/>
  <c r="U25" i="34"/>
  <c r="Q25" i="34"/>
  <c r="Y26" i="34"/>
  <c r="S26" i="34"/>
  <c r="N26" i="34"/>
  <c r="I26" i="34"/>
  <c r="AB25" i="34"/>
  <c r="W25" i="34"/>
  <c r="R25" i="34"/>
  <c r="M25" i="34"/>
  <c r="I25" i="34"/>
  <c r="E25" i="34"/>
  <c r="W26" i="34"/>
  <c r="R26" i="34"/>
  <c r="M26" i="34"/>
  <c r="G26" i="34"/>
  <c r="AA25" i="34"/>
  <c r="V25" i="34"/>
  <c r="P25" i="34"/>
  <c r="L25" i="34"/>
  <c r="H25" i="34"/>
  <c r="D25" i="34"/>
  <c r="AA26" i="34"/>
  <c r="Q26" i="34"/>
  <c r="F26" i="34"/>
  <c r="T25" i="34"/>
  <c r="K25" i="34"/>
  <c r="Z26" i="34"/>
  <c r="O26" i="34"/>
  <c r="E26" i="34"/>
  <c r="S25" i="34"/>
  <c r="J25" i="34"/>
  <c r="V26" i="34"/>
  <c r="K26" i="34"/>
  <c r="Z25" i="34"/>
  <c r="O25" i="34"/>
  <c r="G25" i="34"/>
  <c r="J26" i="34"/>
  <c r="U26" i="34"/>
  <c r="N25" i="34"/>
  <c r="F25" i="34"/>
  <c r="X25" i="34"/>
  <c r="J1" i="39"/>
  <c r="K1" i="39" s="1"/>
  <c r="Q5" i="14"/>
  <c r="E4" i="19"/>
  <c r="B2" i="41"/>
  <c r="Q10" i="14"/>
  <c r="Q9" i="14"/>
  <c r="Q29" i="14"/>
  <c r="Q6" i="14"/>
  <c r="Q4" i="14"/>
  <c r="Q11" i="14"/>
  <c r="Q15" i="14"/>
  <c r="Q19" i="14"/>
  <c r="Q23" i="14"/>
  <c r="Q27" i="14"/>
  <c r="AK11" i="21"/>
  <c r="AO11" i="21" s="1"/>
  <c r="AK6" i="21"/>
  <c r="AG2" i="21"/>
  <c r="AG3" i="21" s="1"/>
  <c r="AG4" i="21" s="1"/>
  <c r="AG5" i="21" s="1"/>
  <c r="AG6" i="21" s="1"/>
  <c r="AG7" i="21" s="1"/>
  <c r="AG8" i="21" s="1"/>
  <c r="AG9" i="21" s="1"/>
  <c r="AG10" i="21" s="1"/>
  <c r="AG11" i="21" s="1"/>
  <c r="AG12" i="21" s="1"/>
  <c r="AG13" i="21" s="1"/>
  <c r="AG14" i="21" s="1"/>
  <c r="AK2" i="21"/>
  <c r="AK12" i="21"/>
  <c r="AO12" i="21" s="1"/>
  <c r="AF2" i="21"/>
  <c r="AK3" i="21"/>
  <c r="AK8" i="21"/>
  <c r="AO8" i="21" s="1"/>
  <c r="AE2" i="21"/>
  <c r="AE3" i="21" s="1"/>
  <c r="AE4" i="21" s="1"/>
  <c r="AE5" i="21" s="1"/>
  <c r="AE6" i="21" s="1"/>
  <c r="AE7" i="21" s="1"/>
  <c r="AE8" i="21" s="1"/>
  <c r="AE9" i="21" s="1"/>
  <c r="AE10" i="21" s="1"/>
  <c r="AE11" i="21" s="1"/>
  <c r="AE12" i="21" s="1"/>
  <c r="AE13" i="21" s="1"/>
  <c r="AE14" i="21" s="1"/>
  <c r="AJ2" i="21"/>
  <c r="H2" i="38" s="1"/>
  <c r="AK5" i="21"/>
  <c r="AK7" i="21"/>
  <c r="AO7" i="21" s="1"/>
  <c r="AG28" i="21"/>
  <c r="AK9" i="21"/>
  <c r="AK13" i="21"/>
  <c r="AI2" i="21"/>
  <c r="AF3" i="21"/>
  <c r="AF4" i="21" s="1"/>
  <c r="AK4" i="21"/>
  <c r="AK10" i="21"/>
  <c r="AK14" i="21"/>
  <c r="AE28" i="21"/>
  <c r="AL35" i="21"/>
  <c r="Q3" i="14"/>
  <c r="Q7" i="14"/>
  <c r="Q26" i="14"/>
  <c r="AE33" i="21"/>
  <c r="AK34" i="21"/>
  <c r="AG32" i="21"/>
  <c r="AG33" i="21"/>
  <c r="AG30" i="21"/>
  <c r="AL32" i="21"/>
  <c r="AL31" i="21"/>
  <c r="AE32" i="21"/>
  <c r="AK35" i="21"/>
  <c r="AE29" i="21"/>
  <c r="AG29" i="21"/>
  <c r="Q13" i="14"/>
  <c r="Q17" i="14"/>
  <c r="Q21" i="14"/>
  <c r="Q25" i="14"/>
  <c r="Q14" i="14"/>
  <c r="Q18" i="14"/>
  <c r="Q22" i="14"/>
  <c r="O46" i="14"/>
  <c r="O47" i="14" s="1"/>
  <c r="B3" i="41" s="1"/>
  <c r="H9" i="11"/>
  <c r="H80" i="11" s="1"/>
  <c r="I9" i="11"/>
  <c r="I80" i="11" s="1"/>
  <c r="H1" i="1"/>
  <c r="AJ27" i="21"/>
  <c r="H27" i="38" s="1"/>
  <c r="AF27" i="21"/>
  <c r="AH27" i="21"/>
  <c r="F27" i="38" s="1"/>
  <c r="AE27" i="21"/>
  <c r="AG27" i="21"/>
  <c r="AH3" i="21"/>
  <c r="F3" i="38" s="1"/>
  <c r="AL3" i="21"/>
  <c r="AL4" i="21"/>
  <c r="AK27" i="21"/>
  <c r="B6" i="8"/>
  <c r="AH2" i="21"/>
  <c r="AL2" i="21"/>
  <c r="AI3" i="21"/>
  <c r="G3" i="38" s="1"/>
  <c r="AL7" i="21"/>
  <c r="AL27" i="21"/>
  <c r="AJ30" i="21"/>
  <c r="H30" i="38" s="1"/>
  <c r="AF30" i="21"/>
  <c r="AI30" i="21"/>
  <c r="G30" i="38" s="1"/>
  <c r="AH30" i="21"/>
  <c r="F30" i="38" s="1"/>
  <c r="AL30" i="21"/>
  <c r="AE30" i="21"/>
  <c r="AJ31" i="21"/>
  <c r="H31" i="38" s="1"/>
  <c r="AF31" i="21"/>
  <c r="AI31" i="21"/>
  <c r="G31" i="38" s="1"/>
  <c r="AH31" i="21"/>
  <c r="F31" i="38" s="1"/>
  <c r="AE31" i="21"/>
  <c r="AG31" i="21"/>
  <c r="AJ34" i="21"/>
  <c r="H34" i="38" s="1"/>
  <c r="AF34" i="21"/>
  <c r="AI34" i="21"/>
  <c r="G34" i="38" s="1"/>
  <c r="AH34" i="21"/>
  <c r="F34" i="38" s="1"/>
  <c r="AL34" i="21"/>
  <c r="AE34" i="21"/>
  <c r="AJ35" i="21"/>
  <c r="H35" i="38" s="1"/>
  <c r="AF35" i="21"/>
  <c r="AI35" i="21"/>
  <c r="G35" i="38" s="1"/>
  <c r="AH35" i="21"/>
  <c r="F35" i="38" s="1"/>
  <c r="AE35" i="21"/>
  <c r="AG35" i="21"/>
  <c r="AL14" i="21"/>
  <c r="AJ28" i="21"/>
  <c r="H28" i="38" s="1"/>
  <c r="AF28" i="21"/>
  <c r="AI28" i="21"/>
  <c r="G28" i="38" s="1"/>
  <c r="AH28" i="21"/>
  <c r="F28" i="38" s="1"/>
  <c r="AK28" i="21"/>
  <c r="AJ32" i="21"/>
  <c r="H32" i="38" s="1"/>
  <c r="AF32" i="21"/>
  <c r="AI32" i="21"/>
  <c r="G32" i="38" s="1"/>
  <c r="AH32" i="21"/>
  <c r="F32" i="38" s="1"/>
  <c r="AK32" i="21"/>
  <c r="AJ29" i="21"/>
  <c r="H29" i="38" s="1"/>
  <c r="AF29" i="21"/>
  <c r="AI29" i="21"/>
  <c r="G29" i="38" s="1"/>
  <c r="AH29" i="21"/>
  <c r="F29" i="38" s="1"/>
  <c r="AK29" i="21"/>
  <c r="AJ33" i="21"/>
  <c r="H33" i="38" s="1"/>
  <c r="AF33" i="21"/>
  <c r="AI33" i="21"/>
  <c r="G33" i="38" s="1"/>
  <c r="AH33" i="21"/>
  <c r="F33" i="38" s="1"/>
  <c r="AK33" i="21"/>
  <c r="AO13" i="21" l="1"/>
  <c r="AO5" i="21"/>
  <c r="AO10" i="21"/>
  <c r="AO3" i="21"/>
  <c r="AO14" i="21"/>
  <c r="AO2" i="21"/>
  <c r="AO9" i="21"/>
  <c r="AO6" i="21"/>
  <c r="J9" i="19"/>
  <c r="E8" i="19" s="1"/>
  <c r="AI17" i="50"/>
  <c r="AI18" i="50" s="1"/>
  <c r="AI19" i="50" s="1"/>
  <c r="AI20" i="50" s="1"/>
  <c r="AI21" i="50" s="1"/>
  <c r="AJ17" i="50"/>
  <c r="AH17" i="50"/>
  <c r="AF5" i="21"/>
  <c r="AF6" i="21" s="1"/>
  <c r="E25" i="38"/>
  <c r="E13" i="41"/>
  <c r="H13" i="41"/>
  <c r="F13" i="41"/>
  <c r="J13" i="41"/>
  <c r="I13" i="41"/>
  <c r="AJ3" i="21"/>
  <c r="AH4" i="21"/>
  <c r="AI4" i="21"/>
  <c r="AE15" i="21"/>
  <c r="AE16" i="21" s="1"/>
  <c r="AF15" i="21"/>
  <c r="K33" i="39"/>
  <c r="K32" i="39"/>
  <c r="K31" i="39"/>
  <c r="K30" i="39"/>
  <c r="K29" i="39"/>
  <c r="K25" i="39"/>
  <c r="K21" i="39"/>
  <c r="K17" i="39"/>
  <c r="K13" i="39"/>
  <c r="K9" i="39"/>
  <c r="K5" i="39"/>
  <c r="K34" i="39"/>
  <c r="K28" i="39"/>
  <c r="K24" i="39"/>
  <c r="K20" i="39"/>
  <c r="K16" i="39"/>
  <c r="K12" i="39"/>
  <c r="K8" i="39"/>
  <c r="K4" i="39"/>
  <c r="K27" i="39"/>
  <c r="K23" i="39"/>
  <c r="K19" i="39"/>
  <c r="K15" i="39"/>
  <c r="K11" i="39"/>
  <c r="K7" i="39"/>
  <c r="K3" i="39"/>
  <c r="K26" i="39"/>
  <c r="K18" i="39"/>
  <c r="K2" i="39"/>
  <c r="K22" i="39"/>
  <c r="K6" i="39"/>
  <c r="K14" i="39"/>
  <c r="K10" i="39"/>
  <c r="AL15" i="21"/>
  <c r="AH18" i="50"/>
  <c r="AH19" i="50" s="1"/>
  <c r="AH20" i="50" s="1"/>
  <c r="AH21" i="50" s="1"/>
  <c r="AJ18" i="50"/>
  <c r="AJ19" i="50" s="1"/>
  <c r="AJ20" i="50" s="1"/>
  <c r="AJ21" i="50" s="1"/>
  <c r="AT4" i="50"/>
  <c r="AF17" i="21"/>
  <c r="AD17" i="21"/>
  <c r="AG15" i="21"/>
  <c r="AG16" i="21" s="1"/>
  <c r="AG17" i="21" s="1"/>
  <c r="J34" i="39"/>
  <c r="J30" i="39"/>
  <c r="J26" i="39"/>
  <c r="J22" i="39"/>
  <c r="J18" i="39"/>
  <c r="J14" i="39"/>
  <c r="J10" i="39"/>
  <c r="J6" i="39"/>
  <c r="J2" i="39"/>
  <c r="J33" i="39"/>
  <c r="J32" i="39"/>
  <c r="J31" i="39"/>
  <c r="J29" i="39"/>
  <c r="J25" i="39"/>
  <c r="J21" i="39"/>
  <c r="J17" i="39"/>
  <c r="J13" i="39"/>
  <c r="J9" i="39"/>
  <c r="J5" i="39"/>
  <c r="J28" i="39"/>
  <c r="J24" i="39"/>
  <c r="J20" i="39"/>
  <c r="J16" i="39"/>
  <c r="J12" i="39"/>
  <c r="J8" i="39"/>
  <c r="J4" i="39"/>
  <c r="J27" i="39"/>
  <c r="J15" i="39"/>
  <c r="J19" i="39"/>
  <c r="J3" i="39"/>
  <c r="J11" i="39"/>
  <c r="J23" i="39"/>
  <c r="J7" i="39"/>
  <c r="H101" i="1"/>
  <c r="H97" i="1"/>
  <c r="H93" i="1"/>
  <c r="H104" i="1"/>
  <c r="H100" i="1"/>
  <c r="H96" i="1"/>
  <c r="H92" i="1"/>
  <c r="H103" i="1"/>
  <c r="H99" i="1"/>
  <c r="H95" i="1"/>
  <c r="H91" i="1"/>
  <c r="H98" i="1"/>
  <c r="H85" i="1"/>
  <c r="H81" i="1"/>
  <c r="H94" i="1"/>
  <c r="H90" i="1"/>
  <c r="H89" i="1"/>
  <c r="H88" i="1"/>
  <c r="H84" i="1"/>
  <c r="H87" i="1"/>
  <c r="H83" i="1"/>
  <c r="H86" i="1"/>
  <c r="H75" i="1"/>
  <c r="H71" i="1"/>
  <c r="H82" i="1"/>
  <c r="H74" i="1"/>
  <c r="H70" i="1"/>
  <c r="H77" i="1"/>
  <c r="H73" i="1"/>
  <c r="H69" i="1"/>
  <c r="H65" i="1"/>
  <c r="H102" i="1"/>
  <c r="H76" i="1"/>
  <c r="H64" i="1"/>
  <c r="H63" i="1"/>
  <c r="H62" i="1"/>
  <c r="H59" i="1"/>
  <c r="H55" i="1"/>
  <c r="H51" i="1"/>
  <c r="H47" i="1"/>
  <c r="H43" i="1"/>
  <c r="H39" i="1"/>
  <c r="H72" i="1"/>
  <c r="H67" i="1"/>
  <c r="H66" i="1"/>
  <c r="H58" i="1"/>
  <c r="H54" i="1"/>
  <c r="H50" i="1"/>
  <c r="H46" i="1"/>
  <c r="H80" i="1"/>
  <c r="H79" i="1"/>
  <c r="H78" i="1"/>
  <c r="H68" i="1"/>
  <c r="H61" i="1"/>
  <c r="H57" i="1"/>
  <c r="H53" i="1"/>
  <c r="H49" i="1"/>
  <c r="H45" i="1"/>
  <c r="H60" i="1"/>
  <c r="H44" i="1"/>
  <c r="H35" i="1"/>
  <c r="H56" i="1"/>
  <c r="H52" i="1"/>
  <c r="H38" i="1"/>
  <c r="H37" i="1"/>
  <c r="H33" i="1"/>
  <c r="H29" i="1"/>
  <c r="H25" i="1"/>
  <c r="H21" i="1"/>
  <c r="H17" i="1"/>
  <c r="H48" i="1"/>
  <c r="H28" i="1"/>
  <c r="H27" i="1"/>
  <c r="H26" i="1"/>
  <c r="H14" i="1"/>
  <c r="H10" i="1"/>
  <c r="H6" i="1"/>
  <c r="H2" i="1"/>
  <c r="H36" i="1"/>
  <c r="H32" i="1"/>
  <c r="H31" i="1"/>
  <c r="H30" i="1"/>
  <c r="H13" i="1"/>
  <c r="H9" i="1"/>
  <c r="H5" i="1"/>
  <c r="H34" i="1"/>
  <c r="H20" i="1"/>
  <c r="H19" i="1"/>
  <c r="H18" i="1"/>
  <c r="H16" i="1"/>
  <c r="H12" i="1"/>
  <c r="H8" i="1"/>
  <c r="H4" i="1"/>
  <c r="H40" i="1"/>
  <c r="H24" i="1"/>
  <c r="H23" i="1"/>
  <c r="H22" i="1"/>
  <c r="H7" i="1"/>
  <c r="H3" i="1"/>
  <c r="H42" i="1"/>
  <c r="H15" i="1"/>
  <c r="H41" i="1"/>
  <c r="H11" i="1"/>
  <c r="L1" i="39"/>
  <c r="M1" i="39" s="1"/>
  <c r="AK16" i="21"/>
  <c r="AK15" i="21"/>
  <c r="AO15" i="21" s="1"/>
  <c r="D23" i="34"/>
  <c r="E23" i="34" s="1"/>
  <c r="F23" i="34" s="1"/>
  <c r="G23" i="34" s="1"/>
  <c r="H23" i="34" s="1"/>
  <c r="I23" i="34" s="1"/>
  <c r="J23" i="34" s="1"/>
  <c r="K23" i="34" s="1"/>
  <c r="L23" i="34" s="1"/>
  <c r="M23" i="34" s="1"/>
  <c r="N23" i="34" s="1"/>
  <c r="O23" i="34" s="1"/>
  <c r="P23" i="34" s="1"/>
  <c r="Q23" i="34" s="1"/>
  <c r="R23" i="34" s="1"/>
  <c r="S23" i="34" s="1"/>
  <c r="T23" i="34" s="1"/>
  <c r="U23" i="34" s="1"/>
  <c r="V23" i="34" s="1"/>
  <c r="W23" i="34" s="1"/>
  <c r="X23" i="34" s="1"/>
  <c r="Y23" i="34" s="1"/>
  <c r="Z23" i="34" s="1"/>
  <c r="AA23" i="34" s="1"/>
  <c r="AB23" i="34" s="1"/>
  <c r="C13" i="34"/>
  <c r="C15" i="34" s="1"/>
  <c r="C9" i="34"/>
  <c r="C11" i="34" s="1"/>
  <c r="AL17" i="21"/>
  <c r="AL16" i="21"/>
  <c r="G2" i="38"/>
  <c r="G27" i="38"/>
  <c r="E19" i="34"/>
  <c r="F19" i="34" s="1"/>
  <c r="G19" i="34" s="1"/>
  <c r="H19" i="34" s="1"/>
  <c r="I19" i="34" s="1"/>
  <c r="J19" i="34" s="1"/>
  <c r="K19" i="34" s="1"/>
  <c r="L19" i="34" s="1"/>
  <c r="M19" i="34" s="1"/>
  <c r="N19" i="34" s="1"/>
  <c r="O19" i="34" s="1"/>
  <c r="P19" i="34" s="1"/>
  <c r="Q19" i="34" s="1"/>
  <c r="R19" i="34" s="1"/>
  <c r="S19" i="34" s="1"/>
  <c r="T19" i="34" s="1"/>
  <c r="U19" i="34" s="1"/>
  <c r="V19" i="34" s="1"/>
  <c r="W19" i="34" s="1"/>
  <c r="X19" i="34" s="1"/>
  <c r="Y19" i="34" s="1"/>
  <c r="Z19" i="34" s="1"/>
  <c r="AA19" i="34" s="1"/>
  <c r="AB19" i="34" s="1"/>
  <c r="E16" i="34"/>
  <c r="F16" i="34" s="1"/>
  <c r="G16" i="34" s="1"/>
  <c r="H16" i="34" s="1"/>
  <c r="I16" i="34" s="1"/>
  <c r="J16" i="34" s="1"/>
  <c r="K16" i="34" s="1"/>
  <c r="L16" i="34" s="1"/>
  <c r="M16" i="34" s="1"/>
  <c r="N16" i="34" s="1"/>
  <c r="O16" i="34" s="1"/>
  <c r="P16" i="34" s="1"/>
  <c r="Q16" i="34" s="1"/>
  <c r="R16" i="34" s="1"/>
  <c r="S16" i="34" s="1"/>
  <c r="T16" i="34" s="1"/>
  <c r="U16" i="34" s="1"/>
  <c r="V16" i="34" s="1"/>
  <c r="W16" i="34" s="1"/>
  <c r="X16" i="34" s="1"/>
  <c r="Y16" i="34" s="1"/>
  <c r="Z16" i="34" s="1"/>
  <c r="AA16" i="34" s="1"/>
  <c r="AB16" i="34" s="1"/>
  <c r="E24" i="34"/>
  <c r="F24" i="34" s="1"/>
  <c r="G24" i="34" s="1"/>
  <c r="H24" i="34" s="1"/>
  <c r="I24" i="34" s="1"/>
  <c r="J24" i="34" s="1"/>
  <c r="K24" i="34" s="1"/>
  <c r="L24" i="34" s="1"/>
  <c r="M24" i="34" s="1"/>
  <c r="N24" i="34" s="1"/>
  <c r="O24" i="34" s="1"/>
  <c r="P24" i="34" s="1"/>
  <c r="Q24" i="34" s="1"/>
  <c r="R24" i="34" s="1"/>
  <c r="S24" i="34" s="1"/>
  <c r="T24" i="34" s="1"/>
  <c r="U24" i="34" s="1"/>
  <c r="V24" i="34" s="1"/>
  <c r="W24" i="34" s="1"/>
  <c r="X24" i="34" s="1"/>
  <c r="Y24" i="34" s="1"/>
  <c r="Z24" i="34" s="1"/>
  <c r="AA24" i="34" s="1"/>
  <c r="AB24" i="34" s="1"/>
  <c r="E40" i="34"/>
  <c r="F40" i="34" s="1"/>
  <c r="G40" i="34" s="1"/>
  <c r="H40" i="34" s="1"/>
  <c r="I40" i="34" s="1"/>
  <c r="J40" i="34" s="1"/>
  <c r="K40" i="34" s="1"/>
  <c r="L40" i="34" s="1"/>
  <c r="M40" i="34" s="1"/>
  <c r="N40" i="34" s="1"/>
  <c r="O40" i="34" s="1"/>
  <c r="P40" i="34" s="1"/>
  <c r="Q40" i="34" s="1"/>
  <c r="R40" i="34" s="1"/>
  <c r="S40" i="34" s="1"/>
  <c r="T40" i="34" s="1"/>
  <c r="U40" i="34" s="1"/>
  <c r="V40" i="34" s="1"/>
  <c r="W40" i="34" s="1"/>
  <c r="X40" i="34" s="1"/>
  <c r="Y40" i="34" s="1"/>
  <c r="Z40" i="34" s="1"/>
  <c r="AA40" i="34" s="1"/>
  <c r="AB40" i="34" s="1"/>
  <c r="E28" i="34"/>
  <c r="F28" i="34" s="1"/>
  <c r="G28" i="34" s="1"/>
  <c r="H28" i="34" s="1"/>
  <c r="I28" i="34" s="1"/>
  <c r="J28" i="34" s="1"/>
  <c r="K28" i="34" s="1"/>
  <c r="L28" i="34" s="1"/>
  <c r="M28" i="34" s="1"/>
  <c r="N28" i="34" s="1"/>
  <c r="O28" i="34" s="1"/>
  <c r="P28" i="34" s="1"/>
  <c r="Q28" i="34" s="1"/>
  <c r="R28" i="34" s="1"/>
  <c r="S28" i="34" s="1"/>
  <c r="T28" i="34" s="1"/>
  <c r="U28" i="34" s="1"/>
  <c r="V28" i="34" s="1"/>
  <c r="W28" i="34" s="1"/>
  <c r="X28" i="34" s="1"/>
  <c r="Y28" i="34" s="1"/>
  <c r="Z28" i="34" s="1"/>
  <c r="AA28" i="34" s="1"/>
  <c r="AB28" i="34" s="1"/>
  <c r="F32" i="34"/>
  <c r="G32" i="34" s="1"/>
  <c r="H32" i="34" s="1"/>
  <c r="I32" i="34" s="1"/>
  <c r="J32" i="34" s="1"/>
  <c r="K32" i="34" s="1"/>
  <c r="L32" i="34" s="1"/>
  <c r="M32" i="34" s="1"/>
  <c r="N32" i="34" s="1"/>
  <c r="O32" i="34" s="1"/>
  <c r="P32" i="34" s="1"/>
  <c r="Q32" i="34" s="1"/>
  <c r="R32" i="34" s="1"/>
  <c r="S32" i="34" s="1"/>
  <c r="T32" i="34" s="1"/>
  <c r="U32" i="34" s="1"/>
  <c r="V32" i="34" s="1"/>
  <c r="W32" i="34" s="1"/>
  <c r="X32" i="34" s="1"/>
  <c r="Y32" i="34" s="1"/>
  <c r="Z32" i="34" s="1"/>
  <c r="AA32" i="34" s="1"/>
  <c r="AB32" i="34" s="1"/>
  <c r="E15" i="34"/>
  <c r="F15" i="34" s="1"/>
  <c r="G15" i="34" s="1"/>
  <c r="H15" i="34" s="1"/>
  <c r="I15" i="34" s="1"/>
  <c r="J15" i="34" s="1"/>
  <c r="K15" i="34" s="1"/>
  <c r="L15" i="34" s="1"/>
  <c r="M15" i="34" s="1"/>
  <c r="N15" i="34" s="1"/>
  <c r="O15" i="34" s="1"/>
  <c r="P15" i="34" s="1"/>
  <c r="Q15" i="34" s="1"/>
  <c r="R15" i="34" s="1"/>
  <c r="S15" i="34" s="1"/>
  <c r="T15" i="34" s="1"/>
  <c r="U15" i="34" s="1"/>
  <c r="V15" i="34" s="1"/>
  <c r="W15" i="34" s="1"/>
  <c r="X15" i="34" s="1"/>
  <c r="Y15" i="34" s="1"/>
  <c r="Z15" i="34" s="1"/>
  <c r="AA15" i="34" s="1"/>
  <c r="AB15" i="34" s="1"/>
  <c r="E31" i="34"/>
  <c r="F31" i="34" s="1"/>
  <c r="G31" i="34" s="1"/>
  <c r="H31" i="34" s="1"/>
  <c r="I31" i="34" s="1"/>
  <c r="J31" i="34" s="1"/>
  <c r="K31" i="34" s="1"/>
  <c r="L31" i="34" s="1"/>
  <c r="M31" i="34" s="1"/>
  <c r="N31" i="34" s="1"/>
  <c r="O31" i="34" s="1"/>
  <c r="P31" i="34" s="1"/>
  <c r="Q31" i="34" s="1"/>
  <c r="R31" i="34" s="1"/>
  <c r="S31" i="34" s="1"/>
  <c r="T31" i="34" s="1"/>
  <c r="U31" i="34" s="1"/>
  <c r="V31" i="34" s="1"/>
  <c r="W31" i="34" s="1"/>
  <c r="X31" i="34" s="1"/>
  <c r="Y31" i="34" s="1"/>
  <c r="Z31" i="34" s="1"/>
  <c r="AA31" i="34" s="1"/>
  <c r="AB31" i="34" s="1"/>
  <c r="D47" i="34"/>
  <c r="E47" i="34" s="1"/>
  <c r="F47" i="34" s="1"/>
  <c r="G47" i="34" s="1"/>
  <c r="H47" i="34" s="1"/>
  <c r="I47" i="34" s="1"/>
  <c r="J47" i="34" s="1"/>
  <c r="K47" i="34" s="1"/>
  <c r="L47" i="34" s="1"/>
  <c r="M47" i="34" s="1"/>
  <c r="N47" i="34" s="1"/>
  <c r="O47" i="34" s="1"/>
  <c r="P47" i="34" s="1"/>
  <c r="Q47" i="34" s="1"/>
  <c r="R47" i="34" s="1"/>
  <c r="S47" i="34" s="1"/>
  <c r="T47" i="34" s="1"/>
  <c r="U47" i="34" s="1"/>
  <c r="V47" i="34" s="1"/>
  <c r="W47" i="34" s="1"/>
  <c r="X47" i="34" s="1"/>
  <c r="Y47" i="34" s="1"/>
  <c r="Z47" i="34" s="1"/>
  <c r="AA47" i="34" s="1"/>
  <c r="AB47" i="34" s="1"/>
  <c r="C17" i="34"/>
  <c r="C19" i="34" s="1"/>
  <c r="C29" i="34"/>
  <c r="C31" i="34" s="1"/>
  <c r="D27" i="34"/>
  <c r="E27" i="34" s="1"/>
  <c r="F27" i="34" s="1"/>
  <c r="G27" i="34" s="1"/>
  <c r="H27" i="34" s="1"/>
  <c r="I27" i="34" s="1"/>
  <c r="J27" i="34" s="1"/>
  <c r="K27" i="34" s="1"/>
  <c r="L27" i="34" s="1"/>
  <c r="M27" i="34" s="1"/>
  <c r="N27" i="34" s="1"/>
  <c r="O27" i="34" s="1"/>
  <c r="P27" i="34" s="1"/>
  <c r="Q27" i="34" s="1"/>
  <c r="R27" i="34" s="1"/>
  <c r="S27" i="34" s="1"/>
  <c r="T27" i="34" s="1"/>
  <c r="U27" i="34" s="1"/>
  <c r="V27" i="34" s="1"/>
  <c r="W27" i="34" s="1"/>
  <c r="X27" i="34" s="1"/>
  <c r="Y27" i="34" s="1"/>
  <c r="Z27" i="34" s="1"/>
  <c r="AA27" i="34" s="1"/>
  <c r="AB27" i="34" s="1"/>
  <c r="C25" i="34"/>
  <c r="C27" i="34" s="1"/>
  <c r="E7" i="34"/>
  <c r="F7" i="34" s="1"/>
  <c r="G7" i="34" s="1"/>
  <c r="H7" i="34" s="1"/>
  <c r="I7" i="34" s="1"/>
  <c r="E20" i="34"/>
  <c r="F20" i="34" s="1"/>
  <c r="G20" i="34" s="1"/>
  <c r="H20" i="34" s="1"/>
  <c r="I20" i="34" s="1"/>
  <c r="J20" i="34" s="1"/>
  <c r="K20" i="34" s="1"/>
  <c r="L20" i="34" s="1"/>
  <c r="M20" i="34" s="1"/>
  <c r="N20" i="34" s="1"/>
  <c r="O20" i="34" s="1"/>
  <c r="P20" i="34" s="1"/>
  <c r="Q20" i="34" s="1"/>
  <c r="R20" i="34" s="1"/>
  <c r="S20" i="34" s="1"/>
  <c r="T20" i="34" s="1"/>
  <c r="U20" i="34" s="1"/>
  <c r="V20" i="34" s="1"/>
  <c r="W20" i="34" s="1"/>
  <c r="X20" i="34" s="1"/>
  <c r="Y20" i="34" s="1"/>
  <c r="Z20" i="34" s="1"/>
  <c r="AA20" i="34" s="1"/>
  <c r="AB20" i="34" s="1"/>
  <c r="E11" i="34"/>
  <c r="F11" i="34" s="1"/>
  <c r="G11" i="34" s="1"/>
  <c r="H11" i="34" s="1"/>
  <c r="I11" i="34" s="1"/>
  <c r="J11" i="34" s="1"/>
  <c r="K11" i="34" s="1"/>
  <c r="L11" i="34" s="1"/>
  <c r="M11" i="34" s="1"/>
  <c r="N11" i="34" s="1"/>
  <c r="O11" i="34" s="1"/>
  <c r="P11" i="34" s="1"/>
  <c r="Q11" i="34" s="1"/>
  <c r="R11" i="34" s="1"/>
  <c r="S11" i="34" s="1"/>
  <c r="T11" i="34" s="1"/>
  <c r="U11" i="34" s="1"/>
  <c r="V11" i="34" s="1"/>
  <c r="W11" i="34" s="1"/>
  <c r="X11" i="34" s="1"/>
  <c r="Y11" i="34" s="1"/>
  <c r="Z11" i="34" s="1"/>
  <c r="AA11" i="34" s="1"/>
  <c r="AB11" i="34" s="1"/>
  <c r="C5" i="34"/>
  <c r="C7" i="34" s="1"/>
  <c r="E51" i="34"/>
  <c r="F51" i="34" s="1"/>
  <c r="G51" i="34" s="1"/>
  <c r="H51" i="34" s="1"/>
  <c r="I51" i="34" s="1"/>
  <c r="J51" i="34" s="1"/>
  <c r="K51" i="34" s="1"/>
  <c r="L51" i="34" s="1"/>
  <c r="M51" i="34" s="1"/>
  <c r="N51" i="34" s="1"/>
  <c r="O51" i="34" s="1"/>
  <c r="P51" i="34" s="1"/>
  <c r="Q51" i="34" s="1"/>
  <c r="R51" i="34" s="1"/>
  <c r="S51" i="34" s="1"/>
  <c r="T51" i="34" s="1"/>
  <c r="U51" i="34" s="1"/>
  <c r="V51" i="34" s="1"/>
  <c r="W51" i="34" s="1"/>
  <c r="X51" i="34" s="1"/>
  <c r="Y51" i="34" s="1"/>
  <c r="Z51" i="34" s="1"/>
  <c r="AA51" i="34" s="1"/>
  <c r="AB51" i="34" s="1"/>
  <c r="D35" i="34"/>
  <c r="E35" i="34" s="1"/>
  <c r="F35" i="34" s="1"/>
  <c r="G35" i="34" s="1"/>
  <c r="H35" i="34" s="1"/>
  <c r="I35" i="34" s="1"/>
  <c r="J35" i="34" s="1"/>
  <c r="K35" i="34" s="1"/>
  <c r="L35" i="34" s="1"/>
  <c r="M35" i="34" s="1"/>
  <c r="N35" i="34" s="1"/>
  <c r="O35" i="34" s="1"/>
  <c r="P35" i="34" s="1"/>
  <c r="Q35" i="34" s="1"/>
  <c r="R35" i="34" s="1"/>
  <c r="S35" i="34" s="1"/>
  <c r="T35" i="34" s="1"/>
  <c r="U35" i="34" s="1"/>
  <c r="V35" i="34" s="1"/>
  <c r="W35" i="34" s="1"/>
  <c r="X35" i="34" s="1"/>
  <c r="Y35" i="34" s="1"/>
  <c r="Z35" i="34" s="1"/>
  <c r="AA35" i="34" s="1"/>
  <c r="AB35" i="34" s="1"/>
  <c r="C49" i="34"/>
  <c r="C51" i="34" s="1"/>
  <c r="D43" i="34"/>
  <c r="E43" i="34" s="1"/>
  <c r="F43" i="34" s="1"/>
  <c r="G43" i="34" s="1"/>
  <c r="H43" i="34" s="1"/>
  <c r="I43" i="34" s="1"/>
  <c r="J43" i="34" s="1"/>
  <c r="K43" i="34" s="1"/>
  <c r="L43" i="34" s="1"/>
  <c r="M43" i="34" s="1"/>
  <c r="N43" i="34" s="1"/>
  <c r="O43" i="34" s="1"/>
  <c r="P43" i="34" s="1"/>
  <c r="Q43" i="34" s="1"/>
  <c r="R43" i="34" s="1"/>
  <c r="S43" i="34" s="1"/>
  <c r="T43" i="34" s="1"/>
  <c r="U43" i="34" s="1"/>
  <c r="V43" i="34" s="1"/>
  <c r="W43" i="34" s="1"/>
  <c r="X43" i="34" s="1"/>
  <c r="Y43" i="34" s="1"/>
  <c r="Z43" i="34" s="1"/>
  <c r="AA43" i="34" s="1"/>
  <c r="AB43" i="34" s="1"/>
  <c r="B8" i="41"/>
  <c r="E48" i="34"/>
  <c r="F48" i="34" s="1"/>
  <c r="G48" i="34" s="1"/>
  <c r="H48" i="34" s="1"/>
  <c r="I48" i="34" s="1"/>
  <c r="J48" i="34" s="1"/>
  <c r="K48" i="34" s="1"/>
  <c r="L48" i="34" s="1"/>
  <c r="M48" i="34" s="1"/>
  <c r="N48" i="34" s="1"/>
  <c r="O48" i="34" s="1"/>
  <c r="P48" i="34" s="1"/>
  <c r="Q48" i="34" s="1"/>
  <c r="R48" i="34" s="1"/>
  <c r="S48" i="34" s="1"/>
  <c r="T48" i="34" s="1"/>
  <c r="U48" i="34" s="1"/>
  <c r="V48" i="34" s="1"/>
  <c r="W48" i="34" s="1"/>
  <c r="X48" i="34" s="1"/>
  <c r="Y48" i="34" s="1"/>
  <c r="Z48" i="34" s="1"/>
  <c r="AA48" i="34" s="1"/>
  <c r="AB48" i="34" s="1"/>
  <c r="E12" i="34"/>
  <c r="F12" i="34" s="1"/>
  <c r="G12" i="34" s="1"/>
  <c r="H12" i="34" s="1"/>
  <c r="I12" i="34" s="1"/>
  <c r="J12" i="34" s="1"/>
  <c r="K12" i="34" s="1"/>
  <c r="L12" i="34" s="1"/>
  <c r="M12" i="34" s="1"/>
  <c r="N12" i="34" s="1"/>
  <c r="O12" i="34" s="1"/>
  <c r="P12" i="34" s="1"/>
  <c r="Q12" i="34" s="1"/>
  <c r="R12" i="34" s="1"/>
  <c r="S12" i="34" s="1"/>
  <c r="T12" i="34" s="1"/>
  <c r="U12" i="34" s="1"/>
  <c r="V12" i="34" s="1"/>
  <c r="W12" i="34" s="1"/>
  <c r="X12" i="34" s="1"/>
  <c r="Y12" i="34" s="1"/>
  <c r="Z12" i="34" s="1"/>
  <c r="AA12" i="34" s="1"/>
  <c r="AB12" i="34" s="1"/>
  <c r="D39" i="34"/>
  <c r="E39" i="34" s="1"/>
  <c r="F39" i="34" s="1"/>
  <c r="G39" i="34" s="1"/>
  <c r="H39" i="34" s="1"/>
  <c r="I39" i="34" s="1"/>
  <c r="J39" i="34" s="1"/>
  <c r="K39" i="34" s="1"/>
  <c r="L39" i="34" s="1"/>
  <c r="M39" i="34" s="1"/>
  <c r="N39" i="34" s="1"/>
  <c r="O39" i="34" s="1"/>
  <c r="P39" i="34" s="1"/>
  <c r="Q39" i="34" s="1"/>
  <c r="R39" i="34" s="1"/>
  <c r="S39" i="34" s="1"/>
  <c r="T39" i="34" s="1"/>
  <c r="U39" i="34" s="1"/>
  <c r="V39" i="34" s="1"/>
  <c r="W39" i="34" s="1"/>
  <c r="X39" i="34" s="1"/>
  <c r="Y39" i="34" s="1"/>
  <c r="Z39" i="34" s="1"/>
  <c r="AA39" i="34" s="1"/>
  <c r="AB39" i="34" s="1"/>
  <c r="E52" i="34"/>
  <c r="F52" i="34" s="1"/>
  <c r="G52" i="34" s="1"/>
  <c r="H52" i="34" s="1"/>
  <c r="I52" i="34" s="1"/>
  <c r="J52" i="34" s="1"/>
  <c r="K52" i="34" s="1"/>
  <c r="L52" i="34" s="1"/>
  <c r="M52" i="34" s="1"/>
  <c r="N52" i="34" s="1"/>
  <c r="O52" i="34" s="1"/>
  <c r="P52" i="34" s="1"/>
  <c r="Q52" i="34" s="1"/>
  <c r="R52" i="34" s="1"/>
  <c r="S52" i="34" s="1"/>
  <c r="T52" i="34" s="1"/>
  <c r="U52" i="34" s="1"/>
  <c r="V52" i="34" s="1"/>
  <c r="W52" i="34" s="1"/>
  <c r="X52" i="34" s="1"/>
  <c r="Y52" i="34" s="1"/>
  <c r="Z52" i="34" s="1"/>
  <c r="AA52" i="34" s="1"/>
  <c r="AB52" i="34" s="1"/>
  <c r="E36" i="34"/>
  <c r="F36" i="34" s="1"/>
  <c r="G36" i="34" s="1"/>
  <c r="H36" i="34" s="1"/>
  <c r="I36" i="34" s="1"/>
  <c r="J36" i="34" s="1"/>
  <c r="K36" i="34" s="1"/>
  <c r="L36" i="34" s="1"/>
  <c r="M36" i="34" s="1"/>
  <c r="N36" i="34" s="1"/>
  <c r="O36" i="34" s="1"/>
  <c r="P36" i="34" s="1"/>
  <c r="Q36" i="34" s="1"/>
  <c r="R36" i="34" s="1"/>
  <c r="S36" i="34" s="1"/>
  <c r="T36" i="34" s="1"/>
  <c r="U36" i="34" s="1"/>
  <c r="V36" i="34" s="1"/>
  <c r="W36" i="34" s="1"/>
  <c r="X36" i="34" s="1"/>
  <c r="Y36" i="34" s="1"/>
  <c r="Z36" i="34" s="1"/>
  <c r="AA36" i="34" s="1"/>
  <c r="AB36" i="34" s="1"/>
  <c r="E44" i="34"/>
  <c r="F44" i="34" s="1"/>
  <c r="G44" i="34" s="1"/>
  <c r="H44" i="34" s="1"/>
  <c r="I44" i="34" s="1"/>
  <c r="J44" i="34" s="1"/>
  <c r="K44" i="34" s="1"/>
  <c r="L44" i="34" s="1"/>
  <c r="M44" i="34" s="1"/>
  <c r="N44" i="34" s="1"/>
  <c r="O44" i="34" s="1"/>
  <c r="P44" i="34" s="1"/>
  <c r="Q44" i="34" s="1"/>
  <c r="R44" i="34" s="1"/>
  <c r="S44" i="34" s="1"/>
  <c r="T44" i="34" s="1"/>
  <c r="U44" i="34" s="1"/>
  <c r="V44" i="34" s="1"/>
  <c r="W44" i="34" s="1"/>
  <c r="X44" i="34" s="1"/>
  <c r="Y44" i="34" s="1"/>
  <c r="Z44" i="34" s="1"/>
  <c r="AA44" i="34" s="1"/>
  <c r="AB44" i="34" s="1"/>
  <c r="E8" i="34"/>
  <c r="F8" i="34" s="1"/>
  <c r="G8" i="34" s="1"/>
  <c r="H8" i="34" s="1"/>
  <c r="I8" i="34" s="1"/>
  <c r="J8" i="34" s="1"/>
  <c r="K8" i="34" s="1"/>
  <c r="L8" i="34" s="1"/>
  <c r="M8" i="34" s="1"/>
  <c r="N8" i="34" s="1"/>
  <c r="O8" i="34" s="1"/>
  <c r="P8" i="34" s="1"/>
  <c r="Q8" i="34" s="1"/>
  <c r="R8" i="34" s="1"/>
  <c r="S8" i="34" s="1"/>
  <c r="T8" i="34" s="1"/>
  <c r="U8" i="34" s="1"/>
  <c r="V8" i="34" s="1"/>
  <c r="W8" i="34" s="1"/>
  <c r="X8" i="34" s="1"/>
  <c r="Y8" i="34" s="1"/>
  <c r="Z8" i="34" s="1"/>
  <c r="AA8" i="34" s="1"/>
  <c r="AB8" i="34" s="1"/>
  <c r="AK17" i="21"/>
  <c r="AE17" i="21"/>
  <c r="I37" i="39"/>
  <c r="K37" i="39"/>
  <c r="G105" i="1"/>
  <c r="J37" i="39"/>
  <c r="I1" i="1"/>
  <c r="I35" i="39"/>
  <c r="F2" i="38"/>
  <c r="AO16" i="21" l="1"/>
  <c r="AK37" i="21" s="1"/>
  <c r="J35" i="39"/>
  <c r="J7" i="34"/>
  <c r="K7" i="34" s="1"/>
  <c r="L7" i="34" s="1"/>
  <c r="M7" i="34" s="1"/>
  <c r="N7" i="34" s="1"/>
  <c r="O7" i="34" s="1"/>
  <c r="P7" i="34" s="1"/>
  <c r="Q7" i="34" s="1"/>
  <c r="R7" i="34" s="1"/>
  <c r="S7" i="34" s="1"/>
  <c r="T7" i="34" s="1"/>
  <c r="U7" i="34" s="1"/>
  <c r="V7" i="34" s="1"/>
  <c r="W7" i="34" s="1"/>
  <c r="X7" i="34" s="1"/>
  <c r="Y7" i="34" s="1"/>
  <c r="Z7" i="34" s="1"/>
  <c r="AA7" i="34" s="1"/>
  <c r="AB7" i="34" s="1"/>
  <c r="N8" i="19"/>
  <c r="N7" i="19"/>
  <c r="N6" i="19"/>
  <c r="N5" i="19"/>
  <c r="AF16" i="21"/>
  <c r="AF7" i="21"/>
  <c r="AF8" i="21" s="1"/>
  <c r="AF9" i="21" s="1"/>
  <c r="E27" i="38"/>
  <c r="H3" i="38"/>
  <c r="AJ4" i="21"/>
  <c r="G4" i="38"/>
  <c r="AI5" i="21"/>
  <c r="F4" i="38"/>
  <c r="AH5" i="21"/>
  <c r="M31" i="39"/>
  <c r="M27" i="39"/>
  <c r="M23" i="39"/>
  <c r="M19" i="39"/>
  <c r="M15" i="39"/>
  <c r="M11" i="39"/>
  <c r="M7" i="39"/>
  <c r="M3" i="39"/>
  <c r="M26" i="39"/>
  <c r="M22" i="39"/>
  <c r="M18" i="39"/>
  <c r="M14" i="39"/>
  <c r="M10" i="39"/>
  <c r="M6" i="39"/>
  <c r="M2" i="39"/>
  <c r="M30" i="39"/>
  <c r="M29" i="39"/>
  <c r="M25" i="39"/>
  <c r="M21" i="39"/>
  <c r="M17" i="39"/>
  <c r="M13" i="39"/>
  <c r="M9" i="39"/>
  <c r="M5" i="39"/>
  <c r="M34" i="39"/>
  <c r="M33" i="39"/>
  <c r="M32" i="39"/>
  <c r="M28" i="39"/>
  <c r="M24" i="39"/>
  <c r="M8" i="39"/>
  <c r="M12" i="39"/>
  <c r="M20" i="39"/>
  <c r="M4" i="39"/>
  <c r="M16" i="39"/>
  <c r="AF18" i="21"/>
  <c r="AF19" i="21" s="1"/>
  <c r="AE18" i="21"/>
  <c r="AG18" i="21"/>
  <c r="I104" i="1"/>
  <c r="I100" i="1"/>
  <c r="I96" i="1"/>
  <c r="I92" i="1"/>
  <c r="I103" i="1"/>
  <c r="I99" i="1"/>
  <c r="I95" i="1"/>
  <c r="I91" i="1"/>
  <c r="I102" i="1"/>
  <c r="I98" i="1"/>
  <c r="I94" i="1"/>
  <c r="I90" i="1"/>
  <c r="I101" i="1"/>
  <c r="I89" i="1"/>
  <c r="I88" i="1"/>
  <c r="I84" i="1"/>
  <c r="I80" i="1"/>
  <c r="I97" i="1"/>
  <c r="I87" i="1"/>
  <c r="I83" i="1"/>
  <c r="I93" i="1"/>
  <c r="I86" i="1"/>
  <c r="I82" i="1"/>
  <c r="I74" i="1"/>
  <c r="I70" i="1"/>
  <c r="I85" i="1"/>
  <c r="I77" i="1"/>
  <c r="I73" i="1"/>
  <c r="I69" i="1"/>
  <c r="I79" i="1"/>
  <c r="I78" i="1"/>
  <c r="I76" i="1"/>
  <c r="I72" i="1"/>
  <c r="I68" i="1"/>
  <c r="I64" i="1"/>
  <c r="I67" i="1"/>
  <c r="I66" i="1"/>
  <c r="I65" i="1"/>
  <c r="I58" i="1"/>
  <c r="I54" i="1"/>
  <c r="I50" i="1"/>
  <c r="I46" i="1"/>
  <c r="I42" i="1"/>
  <c r="I38" i="1"/>
  <c r="I75" i="1"/>
  <c r="I61" i="1"/>
  <c r="I57" i="1"/>
  <c r="I53" i="1"/>
  <c r="I49" i="1"/>
  <c r="I45" i="1"/>
  <c r="I81" i="1"/>
  <c r="I71" i="1"/>
  <c r="I60" i="1"/>
  <c r="I56" i="1"/>
  <c r="I52" i="1"/>
  <c r="I48" i="1"/>
  <c r="I47" i="1"/>
  <c r="I59" i="1"/>
  <c r="I37" i="1"/>
  <c r="I63" i="1"/>
  <c r="I62" i="1"/>
  <c r="I55" i="1"/>
  <c r="I41" i="1"/>
  <c r="I40" i="1"/>
  <c r="I39" i="1"/>
  <c r="I36" i="1"/>
  <c r="I32" i="1"/>
  <c r="I28" i="1"/>
  <c r="I24" i="1"/>
  <c r="I20" i="1"/>
  <c r="I51" i="1"/>
  <c r="I31" i="1"/>
  <c r="I30" i="1"/>
  <c r="I29" i="1"/>
  <c r="I13" i="1"/>
  <c r="I9" i="1"/>
  <c r="I5" i="1"/>
  <c r="I34" i="1"/>
  <c r="I33" i="1"/>
  <c r="I19" i="1"/>
  <c r="I18" i="1"/>
  <c r="I17" i="1"/>
  <c r="I16" i="1"/>
  <c r="I12" i="1"/>
  <c r="I8" i="1"/>
  <c r="I4" i="1"/>
  <c r="I35" i="1"/>
  <c r="I23" i="1"/>
  <c r="I22" i="1"/>
  <c r="I21" i="1"/>
  <c r="I15" i="1"/>
  <c r="I11" i="1"/>
  <c r="I7" i="1"/>
  <c r="I3" i="1"/>
  <c r="I44" i="1"/>
  <c r="I27" i="1"/>
  <c r="I26" i="1"/>
  <c r="I25" i="1"/>
  <c r="I10" i="1"/>
  <c r="I43" i="1"/>
  <c r="I6" i="1"/>
  <c r="I2" i="1"/>
  <c r="I14" i="1"/>
  <c r="L32" i="39"/>
  <c r="L34" i="39"/>
  <c r="L33" i="39"/>
  <c r="L28" i="39"/>
  <c r="H28" i="39" s="1"/>
  <c r="L24" i="39"/>
  <c r="L20" i="39"/>
  <c r="L16" i="39"/>
  <c r="L12" i="39"/>
  <c r="H12" i="39" s="1"/>
  <c r="L8" i="39"/>
  <c r="L4" i="39"/>
  <c r="L27" i="39"/>
  <c r="L23" i="39"/>
  <c r="H23" i="39" s="1"/>
  <c r="L19" i="39"/>
  <c r="L15" i="39"/>
  <c r="L11" i="39"/>
  <c r="L7" i="39"/>
  <c r="L3" i="39"/>
  <c r="L26" i="39"/>
  <c r="L22" i="39"/>
  <c r="H22" i="39" s="1"/>
  <c r="L18" i="39"/>
  <c r="L14" i="39"/>
  <c r="L10" i="39"/>
  <c r="L6" i="39"/>
  <c r="H6" i="39" s="1"/>
  <c r="L2" i="39"/>
  <c r="L37" i="39" s="1"/>
  <c r="L31" i="39"/>
  <c r="L30" i="39"/>
  <c r="H30" i="39" s="1"/>
  <c r="L29" i="39"/>
  <c r="L25" i="39"/>
  <c r="L21" i="39"/>
  <c r="H21" i="39" s="1"/>
  <c r="L5" i="39"/>
  <c r="H5" i="39" s="1"/>
  <c r="L17" i="39"/>
  <c r="H17" i="39" s="1"/>
  <c r="L13" i="39"/>
  <c r="H13" i="39" s="1"/>
  <c r="L9" i="39"/>
  <c r="AD18" i="21"/>
  <c r="AK18" i="21"/>
  <c r="AL18" i="21"/>
  <c r="K35" i="39"/>
  <c r="G106" i="1"/>
  <c r="H105" i="1"/>
  <c r="H106" i="1" s="1"/>
  <c r="J38" i="39"/>
  <c r="J36" i="39"/>
  <c r="H34" i="39"/>
  <c r="H11" i="39"/>
  <c r="H7" i="39"/>
  <c r="H20" i="39"/>
  <c r="H8" i="39"/>
  <c r="H32" i="39"/>
  <c r="H10" i="39"/>
  <c r="N1" i="39"/>
  <c r="H3" i="39"/>
  <c r="H4" i="39"/>
  <c r="H16" i="39"/>
  <c r="H27" i="39"/>
  <c r="J1" i="1"/>
  <c r="H33" i="39"/>
  <c r="I38" i="39"/>
  <c r="I36" i="39"/>
  <c r="AF10" i="21" l="1"/>
  <c r="AF11" i="21" s="1"/>
  <c r="E30" i="38"/>
  <c r="H4" i="38"/>
  <c r="AJ5" i="21"/>
  <c r="H2" i="39"/>
  <c r="L35" i="39"/>
  <c r="F5" i="38"/>
  <c r="AH6" i="21"/>
  <c r="AJ7" i="21"/>
  <c r="G5" i="38"/>
  <c r="AI6" i="21"/>
  <c r="J103" i="1"/>
  <c r="J99" i="1"/>
  <c r="J95" i="1"/>
  <c r="J91" i="1"/>
  <c r="J102" i="1"/>
  <c r="J98" i="1"/>
  <c r="J94" i="1"/>
  <c r="J101" i="1"/>
  <c r="J97" i="1"/>
  <c r="J93" i="1"/>
  <c r="J89" i="1"/>
  <c r="J104" i="1"/>
  <c r="J90" i="1"/>
  <c r="J87" i="1"/>
  <c r="J83" i="1"/>
  <c r="J79" i="1"/>
  <c r="J100" i="1"/>
  <c r="J86" i="1"/>
  <c r="J82" i="1"/>
  <c r="J96" i="1"/>
  <c r="J85" i="1"/>
  <c r="J92" i="1"/>
  <c r="J77" i="1"/>
  <c r="J73" i="1"/>
  <c r="J69" i="1"/>
  <c r="J88" i="1"/>
  <c r="J78" i="1"/>
  <c r="J76" i="1"/>
  <c r="J72" i="1"/>
  <c r="J68" i="1"/>
  <c r="J84" i="1"/>
  <c r="J81" i="1"/>
  <c r="J80" i="1"/>
  <c r="J75" i="1"/>
  <c r="J71" i="1"/>
  <c r="J67" i="1"/>
  <c r="J63" i="1"/>
  <c r="J61" i="1"/>
  <c r="J57" i="1"/>
  <c r="J53" i="1"/>
  <c r="J49" i="1"/>
  <c r="J45" i="1"/>
  <c r="J41" i="1"/>
  <c r="J60" i="1"/>
  <c r="J56" i="1"/>
  <c r="J52" i="1"/>
  <c r="J48" i="1"/>
  <c r="J74" i="1"/>
  <c r="J62" i="1"/>
  <c r="J59" i="1"/>
  <c r="J55" i="1"/>
  <c r="J51" i="1"/>
  <c r="J47" i="1"/>
  <c r="J50" i="1"/>
  <c r="J37" i="1"/>
  <c r="J70" i="1"/>
  <c r="J46" i="1"/>
  <c r="J40" i="1"/>
  <c r="J39" i="1"/>
  <c r="J38" i="1"/>
  <c r="J36" i="1"/>
  <c r="J66" i="1"/>
  <c r="J65" i="1"/>
  <c r="J64" i="1"/>
  <c r="J58" i="1"/>
  <c r="J44" i="1"/>
  <c r="J43" i="1"/>
  <c r="J42" i="1"/>
  <c r="J35" i="1"/>
  <c r="J31" i="1"/>
  <c r="J27" i="1"/>
  <c r="J23" i="1"/>
  <c r="J19" i="1"/>
  <c r="J54" i="1"/>
  <c r="J34" i="1"/>
  <c r="J33" i="1"/>
  <c r="J32" i="1"/>
  <c r="J18" i="1"/>
  <c r="J17" i="1"/>
  <c r="J16" i="1"/>
  <c r="J12" i="1"/>
  <c r="J8" i="1"/>
  <c r="J4" i="1"/>
  <c r="J22" i="1"/>
  <c r="J21" i="1"/>
  <c r="J20" i="1"/>
  <c r="J15" i="1"/>
  <c r="J11" i="1"/>
  <c r="J7" i="1"/>
  <c r="J3" i="1"/>
  <c r="J26" i="1"/>
  <c r="J25" i="1"/>
  <c r="J24" i="1"/>
  <c r="J14" i="1"/>
  <c r="J10" i="1"/>
  <c r="J6" i="1"/>
  <c r="J2" i="1"/>
  <c r="J30" i="1"/>
  <c r="J29" i="1"/>
  <c r="J28" i="1"/>
  <c r="J13" i="1"/>
  <c r="J9" i="1"/>
  <c r="J5" i="1"/>
  <c r="AE19" i="21"/>
  <c r="N34" i="39"/>
  <c r="N30" i="39"/>
  <c r="N26" i="39"/>
  <c r="N22" i="39"/>
  <c r="N18" i="39"/>
  <c r="N14" i="39"/>
  <c r="N10" i="39"/>
  <c r="N6" i="39"/>
  <c r="N2" i="39"/>
  <c r="N29" i="39"/>
  <c r="N25" i="39"/>
  <c r="N21" i="39"/>
  <c r="N17" i="39"/>
  <c r="N13" i="39"/>
  <c r="N9" i="39"/>
  <c r="N5" i="39"/>
  <c r="N33" i="39"/>
  <c r="N32" i="39"/>
  <c r="N31" i="39"/>
  <c r="N28" i="39"/>
  <c r="N24" i="39"/>
  <c r="N20" i="39"/>
  <c r="N16" i="39"/>
  <c r="N12" i="39"/>
  <c r="N8" i="39"/>
  <c r="N4" i="39"/>
  <c r="N27" i="39"/>
  <c r="N11" i="39"/>
  <c r="N23" i="39"/>
  <c r="N7" i="39"/>
  <c r="N15" i="39"/>
  <c r="N19" i="39"/>
  <c r="N3" i="39"/>
  <c r="AG19" i="21"/>
  <c r="AD19" i="21"/>
  <c r="AL19" i="21"/>
  <c r="AK19" i="21"/>
  <c r="K38" i="39"/>
  <c r="K36" i="39"/>
  <c r="K1" i="1"/>
  <c r="H14" i="39"/>
  <c r="O1" i="39"/>
  <c r="H26" i="39"/>
  <c r="L38" i="39"/>
  <c r="L36" i="39"/>
  <c r="H18" i="39"/>
  <c r="H31" i="39"/>
  <c r="H9" i="39"/>
  <c r="I105" i="1"/>
  <c r="M35" i="39"/>
  <c r="M37" i="39"/>
  <c r="H25" i="39"/>
  <c r="H24" i="39"/>
  <c r="H15" i="39"/>
  <c r="H19" i="39"/>
  <c r="H29" i="39"/>
  <c r="AF12" i="21" l="1"/>
  <c r="AF13" i="21" s="1"/>
  <c r="E32" i="38"/>
  <c r="AJ6" i="21"/>
  <c r="H6" i="38" s="1"/>
  <c r="H5" i="38"/>
  <c r="AT6" i="21"/>
  <c r="H7" i="38"/>
  <c r="AJ8" i="21"/>
  <c r="G6" i="38"/>
  <c r="AI7" i="21"/>
  <c r="F6" i="38"/>
  <c r="AH7" i="21"/>
  <c r="AF20" i="21"/>
  <c r="O33" i="39"/>
  <c r="O29" i="39"/>
  <c r="O25" i="39"/>
  <c r="O21" i="39"/>
  <c r="O17" i="39"/>
  <c r="O13" i="39"/>
  <c r="O9" i="39"/>
  <c r="O5" i="39"/>
  <c r="O32" i="39"/>
  <c r="O31" i="39"/>
  <c r="O30" i="39"/>
  <c r="O28" i="39"/>
  <c r="O24" i="39"/>
  <c r="O20" i="39"/>
  <c r="O16" i="39"/>
  <c r="O12" i="39"/>
  <c r="O8" i="39"/>
  <c r="O4" i="39"/>
  <c r="O34" i="39"/>
  <c r="O27" i="39"/>
  <c r="O23" i="39"/>
  <c r="O19" i="39"/>
  <c r="O15" i="39"/>
  <c r="O11" i="39"/>
  <c r="O7" i="39"/>
  <c r="O3" i="39"/>
  <c r="O26" i="39"/>
  <c r="O14" i="39"/>
  <c r="O10" i="39"/>
  <c r="O18" i="39"/>
  <c r="O2" i="39"/>
  <c r="O22" i="39"/>
  <c r="O6" i="39"/>
  <c r="AE20" i="21"/>
  <c r="AG20" i="21"/>
  <c r="K102" i="1"/>
  <c r="K98" i="1"/>
  <c r="F98" i="1" s="1"/>
  <c r="K94" i="1"/>
  <c r="K101" i="1"/>
  <c r="K97" i="1"/>
  <c r="K93" i="1"/>
  <c r="K104" i="1"/>
  <c r="K100" i="1"/>
  <c r="K96" i="1"/>
  <c r="K92" i="1"/>
  <c r="K91" i="1"/>
  <c r="K86" i="1"/>
  <c r="K82" i="1"/>
  <c r="K78" i="1"/>
  <c r="K103" i="1"/>
  <c r="K85" i="1"/>
  <c r="K99" i="1"/>
  <c r="K88" i="1"/>
  <c r="K84" i="1"/>
  <c r="K95" i="1"/>
  <c r="K90" i="1"/>
  <c r="K89" i="1"/>
  <c r="F89" i="1" s="1"/>
  <c r="K76" i="1"/>
  <c r="K72" i="1"/>
  <c r="K68" i="1"/>
  <c r="F68" i="1" s="1"/>
  <c r="K81" i="1"/>
  <c r="K80" i="1"/>
  <c r="K79" i="1"/>
  <c r="K75" i="1"/>
  <c r="K71" i="1"/>
  <c r="K87" i="1"/>
  <c r="K74" i="1"/>
  <c r="K70" i="1"/>
  <c r="K66" i="1"/>
  <c r="F66" i="1" s="1"/>
  <c r="K62" i="1"/>
  <c r="K69" i="1"/>
  <c r="K60" i="1"/>
  <c r="K56" i="1"/>
  <c r="K52" i="1"/>
  <c r="K48" i="1"/>
  <c r="K44" i="1"/>
  <c r="K40" i="1"/>
  <c r="F40" i="1" s="1"/>
  <c r="K83" i="1"/>
  <c r="K59" i="1"/>
  <c r="K55" i="1"/>
  <c r="K51" i="1"/>
  <c r="K47" i="1"/>
  <c r="K77" i="1"/>
  <c r="K65" i="1"/>
  <c r="K64" i="1"/>
  <c r="K63" i="1"/>
  <c r="K58" i="1"/>
  <c r="K54" i="1"/>
  <c r="K50" i="1"/>
  <c r="K46" i="1"/>
  <c r="K53" i="1"/>
  <c r="K39" i="1"/>
  <c r="K38" i="1"/>
  <c r="F38" i="1" s="1"/>
  <c r="K36" i="1"/>
  <c r="K73" i="1"/>
  <c r="K49" i="1"/>
  <c r="F49" i="1" s="1"/>
  <c r="K43" i="1"/>
  <c r="K42" i="1"/>
  <c r="K41" i="1"/>
  <c r="K35" i="1"/>
  <c r="K67" i="1"/>
  <c r="K61" i="1"/>
  <c r="K45" i="1"/>
  <c r="K34" i="1"/>
  <c r="K30" i="1"/>
  <c r="K26" i="1"/>
  <c r="K22" i="1"/>
  <c r="K18" i="1"/>
  <c r="K57" i="1"/>
  <c r="K21" i="1"/>
  <c r="K20" i="1"/>
  <c r="K19" i="1"/>
  <c r="K15" i="1"/>
  <c r="F15" i="1" s="1"/>
  <c r="K11" i="1"/>
  <c r="K7" i="1"/>
  <c r="K3" i="1"/>
  <c r="K25" i="1"/>
  <c r="K24" i="1"/>
  <c r="F24" i="1" s="1"/>
  <c r="K23" i="1"/>
  <c r="K14" i="1"/>
  <c r="K10" i="1"/>
  <c r="K6" i="1"/>
  <c r="F6" i="1" s="1"/>
  <c r="K2" i="1"/>
  <c r="K29" i="1"/>
  <c r="K28" i="1"/>
  <c r="K27" i="1"/>
  <c r="F27" i="1" s="1"/>
  <c r="K13" i="1"/>
  <c r="K9" i="1"/>
  <c r="F9" i="1" s="1"/>
  <c r="K5" i="1"/>
  <c r="F5" i="1" s="1"/>
  <c r="K33" i="1"/>
  <c r="F33" i="1" s="1"/>
  <c r="K32" i="1"/>
  <c r="K31" i="1"/>
  <c r="F31" i="1" s="1"/>
  <c r="K16" i="1"/>
  <c r="F16" i="1" s="1"/>
  <c r="K12" i="1"/>
  <c r="F12" i="1" s="1"/>
  <c r="K8" i="1"/>
  <c r="K37" i="1"/>
  <c r="K17" i="1"/>
  <c r="F17" i="1" s="1"/>
  <c r="K4" i="1"/>
  <c r="F4" i="1" s="1"/>
  <c r="AD20" i="21"/>
  <c r="AL20" i="21"/>
  <c r="AK20" i="21"/>
  <c r="AD22" i="21"/>
  <c r="I106" i="1"/>
  <c r="F103" i="1"/>
  <c r="F94" i="1"/>
  <c r="F90" i="1"/>
  <c r="F82" i="1"/>
  <c r="F81" i="1"/>
  <c r="F77" i="1"/>
  <c r="F75" i="1"/>
  <c r="F73" i="1"/>
  <c r="L1" i="1"/>
  <c r="F14" i="1"/>
  <c r="F70" i="1"/>
  <c r="F69" i="1"/>
  <c r="F65" i="1"/>
  <c r="F62" i="1"/>
  <c r="F60" i="1"/>
  <c r="F58" i="1"/>
  <c r="F54" i="1"/>
  <c r="F53" i="1"/>
  <c r="F48" i="1"/>
  <c r="F46" i="1"/>
  <c r="F44" i="1"/>
  <c r="F35" i="1"/>
  <c r="F29" i="1"/>
  <c r="F23" i="1"/>
  <c r="F7" i="1"/>
  <c r="F36" i="1"/>
  <c r="F34" i="1"/>
  <c r="F32" i="1"/>
  <c r="F20" i="1"/>
  <c r="F18" i="1"/>
  <c r="F8" i="1"/>
  <c r="F3" i="1"/>
  <c r="F84" i="1"/>
  <c r="P1" i="39"/>
  <c r="J105" i="1"/>
  <c r="J106" i="1" s="1"/>
  <c r="N35" i="39"/>
  <c r="N37" i="39"/>
  <c r="M38" i="39"/>
  <c r="M36" i="39"/>
  <c r="H35" i="39"/>
  <c r="H36" i="39" s="1"/>
  <c r="AF14" i="21" l="1"/>
  <c r="E34" i="38"/>
  <c r="G7" i="38"/>
  <c r="AI8" i="21"/>
  <c r="F7" i="38"/>
  <c r="AH8" i="21"/>
  <c r="H8" i="38"/>
  <c r="AJ9" i="21"/>
  <c r="P32" i="39"/>
  <c r="P31" i="39"/>
  <c r="P30" i="39"/>
  <c r="P29" i="39"/>
  <c r="P28" i="39"/>
  <c r="P24" i="39"/>
  <c r="P20" i="39"/>
  <c r="P16" i="39"/>
  <c r="P12" i="39"/>
  <c r="P8" i="39"/>
  <c r="P4" i="39"/>
  <c r="P34" i="39"/>
  <c r="P33" i="39"/>
  <c r="P27" i="39"/>
  <c r="P23" i="39"/>
  <c r="P19" i="39"/>
  <c r="P15" i="39"/>
  <c r="P11" i="39"/>
  <c r="P7" i="39"/>
  <c r="P3" i="39"/>
  <c r="P26" i="39"/>
  <c r="P22" i="39"/>
  <c r="P18" i="39"/>
  <c r="P14" i="39"/>
  <c r="P10" i="39"/>
  <c r="P6" i="39"/>
  <c r="P2" i="39"/>
  <c r="P25" i="39"/>
  <c r="P17" i="39"/>
  <c r="P21" i="39"/>
  <c r="P13" i="39"/>
  <c r="P5" i="39"/>
  <c r="P9" i="39"/>
  <c r="L101" i="1"/>
  <c r="L97" i="1"/>
  <c r="L93" i="1"/>
  <c r="L104" i="1"/>
  <c r="L100" i="1"/>
  <c r="L96" i="1"/>
  <c r="L92" i="1"/>
  <c r="L103" i="1"/>
  <c r="L99" i="1"/>
  <c r="L95" i="1"/>
  <c r="L91" i="1"/>
  <c r="L94" i="1"/>
  <c r="L85" i="1"/>
  <c r="L81" i="1"/>
  <c r="L88" i="1"/>
  <c r="L84" i="1"/>
  <c r="L102" i="1"/>
  <c r="L90" i="1"/>
  <c r="L89" i="1"/>
  <c r="L87" i="1"/>
  <c r="L83" i="1"/>
  <c r="L98" i="1"/>
  <c r="L82" i="1"/>
  <c r="L80" i="1"/>
  <c r="L79" i="1"/>
  <c r="L78" i="1"/>
  <c r="L75" i="1"/>
  <c r="L71" i="1"/>
  <c r="L74" i="1"/>
  <c r="L70" i="1"/>
  <c r="L77" i="1"/>
  <c r="L73" i="1"/>
  <c r="L69" i="1"/>
  <c r="L65" i="1"/>
  <c r="L72" i="1"/>
  <c r="L59" i="1"/>
  <c r="L55" i="1"/>
  <c r="L51" i="1"/>
  <c r="L47" i="1"/>
  <c r="L43" i="1"/>
  <c r="L39" i="1"/>
  <c r="L86" i="1"/>
  <c r="L68" i="1"/>
  <c r="L64" i="1"/>
  <c r="L63" i="1"/>
  <c r="L62" i="1"/>
  <c r="L58" i="1"/>
  <c r="L54" i="1"/>
  <c r="L50" i="1"/>
  <c r="L46" i="1"/>
  <c r="L67" i="1"/>
  <c r="L66" i="1"/>
  <c r="L61" i="1"/>
  <c r="L57" i="1"/>
  <c r="L53" i="1"/>
  <c r="L49" i="1"/>
  <c r="L45" i="1"/>
  <c r="L56" i="1"/>
  <c r="L42" i="1"/>
  <c r="L41" i="1"/>
  <c r="L40" i="1"/>
  <c r="L35" i="1"/>
  <c r="L76" i="1"/>
  <c r="L52" i="1"/>
  <c r="L44" i="1"/>
  <c r="L48" i="1"/>
  <c r="L37" i="1"/>
  <c r="L33" i="1"/>
  <c r="L29" i="1"/>
  <c r="L25" i="1"/>
  <c r="L21" i="1"/>
  <c r="L17" i="1"/>
  <c r="L60" i="1"/>
  <c r="L36" i="1"/>
  <c r="L24" i="1"/>
  <c r="L23" i="1"/>
  <c r="L22" i="1"/>
  <c r="L14" i="1"/>
  <c r="L10" i="1"/>
  <c r="L6" i="1"/>
  <c r="L2" i="1"/>
  <c r="L28" i="1"/>
  <c r="L27" i="1"/>
  <c r="L26" i="1"/>
  <c r="L13" i="1"/>
  <c r="L9" i="1"/>
  <c r="L5" i="1"/>
  <c r="L38" i="1"/>
  <c r="L32" i="1"/>
  <c r="L31" i="1"/>
  <c r="L30" i="1"/>
  <c r="L16" i="1"/>
  <c r="L12" i="1"/>
  <c r="L8" i="1"/>
  <c r="L4" i="1"/>
  <c r="L34" i="1"/>
  <c r="L3" i="1"/>
  <c r="L15" i="1"/>
  <c r="L11" i="1"/>
  <c r="L20" i="1"/>
  <c r="L19" i="1"/>
  <c r="L18" i="1"/>
  <c r="L7" i="1"/>
  <c r="AD21" i="21"/>
  <c r="AF22" i="21"/>
  <c r="AL21" i="21"/>
  <c r="AK21" i="21"/>
  <c r="AG21" i="21"/>
  <c r="AF21" i="21"/>
  <c r="AE21" i="21"/>
  <c r="AL22" i="21"/>
  <c r="AH22" i="21"/>
  <c r="AK22" i="21"/>
  <c r="AG22" i="21"/>
  <c r="AJ22" i="21"/>
  <c r="AE22" i="21"/>
  <c r="AD23" i="21"/>
  <c r="F30" i="1"/>
  <c r="F13" i="1"/>
  <c r="F21" i="1"/>
  <c r="F37" i="1"/>
  <c r="F41" i="1"/>
  <c r="F45" i="1"/>
  <c r="F57" i="1"/>
  <c r="F61" i="1"/>
  <c r="F74" i="1"/>
  <c r="F76" i="1"/>
  <c r="F80" i="1"/>
  <c r="F88" i="1"/>
  <c r="F92" i="1"/>
  <c r="F96" i="1"/>
  <c r="F100" i="1"/>
  <c r="F104" i="1"/>
  <c r="F93" i="1"/>
  <c r="F50" i="1"/>
  <c r="F42" i="1"/>
  <c r="F22" i="1"/>
  <c r="Q1" i="39"/>
  <c r="F101" i="1"/>
  <c r="K105" i="1"/>
  <c r="K106" i="1" s="1"/>
  <c r="F25" i="1"/>
  <c r="F39" i="1"/>
  <c r="F43" i="1"/>
  <c r="F47" i="1"/>
  <c r="F51" i="1"/>
  <c r="F55" i="1"/>
  <c r="F59" i="1"/>
  <c r="F63" i="1"/>
  <c r="F67" i="1"/>
  <c r="F71" i="1"/>
  <c r="F78" i="1"/>
  <c r="F86" i="1"/>
  <c r="F102" i="1"/>
  <c r="N38" i="39"/>
  <c r="N36" i="39"/>
  <c r="M1" i="1"/>
  <c r="F85" i="1"/>
  <c r="F97" i="1"/>
  <c r="O37" i="39"/>
  <c r="O35" i="39"/>
  <c r="F10" i="1"/>
  <c r="F26" i="1"/>
  <c r="F2" i="1"/>
  <c r="F28" i="1"/>
  <c r="F11" i="1"/>
  <c r="F19" i="1"/>
  <c r="F52" i="1"/>
  <c r="F64" i="1"/>
  <c r="F72" i="1"/>
  <c r="F79" i="1"/>
  <c r="F83" i="1"/>
  <c r="F91" i="1"/>
  <c r="F95" i="1"/>
  <c r="F99" i="1"/>
  <c r="F56" i="1"/>
  <c r="F87" i="1"/>
  <c r="E23" i="38" l="1"/>
  <c r="R3" i="40" s="1"/>
  <c r="C2" i="25"/>
  <c r="C5" i="19" s="1"/>
  <c r="F8" i="38"/>
  <c r="AH9" i="21"/>
  <c r="H9" i="38"/>
  <c r="AJ10" i="21"/>
  <c r="G8" i="38"/>
  <c r="AI9" i="21"/>
  <c r="Q31" i="39"/>
  <c r="Q34" i="39"/>
  <c r="Q33" i="39"/>
  <c r="Q32" i="39"/>
  <c r="Q27" i="39"/>
  <c r="Q23" i="39"/>
  <c r="Q19" i="39"/>
  <c r="Q15" i="39"/>
  <c r="Q11" i="39"/>
  <c r="Q7" i="39"/>
  <c r="Q3" i="39"/>
  <c r="Q26" i="39"/>
  <c r="Q22" i="39"/>
  <c r="Q18" i="39"/>
  <c r="Q14" i="39"/>
  <c r="Q10" i="39"/>
  <c r="Q6" i="39"/>
  <c r="Q2" i="39"/>
  <c r="Q25" i="39"/>
  <c r="Q21" i="39"/>
  <c r="Q17" i="39"/>
  <c r="Q13" i="39"/>
  <c r="Q9" i="39"/>
  <c r="Q5" i="39"/>
  <c r="Q30" i="39"/>
  <c r="Q29" i="39"/>
  <c r="Q28" i="39"/>
  <c r="Q24" i="39"/>
  <c r="Q20" i="39"/>
  <c r="Q4" i="39"/>
  <c r="Q8" i="39"/>
  <c r="Q16" i="39"/>
  <c r="Q12" i="39"/>
  <c r="M104" i="1"/>
  <c r="M100" i="1"/>
  <c r="M96" i="1"/>
  <c r="M92" i="1"/>
  <c r="M103" i="1"/>
  <c r="M99" i="1"/>
  <c r="M95" i="1"/>
  <c r="M91" i="1"/>
  <c r="M102" i="1"/>
  <c r="M98" i="1"/>
  <c r="M94" i="1"/>
  <c r="M90" i="1"/>
  <c r="M97" i="1"/>
  <c r="M88" i="1"/>
  <c r="M84" i="1"/>
  <c r="M80" i="1"/>
  <c r="M93" i="1"/>
  <c r="M89" i="1"/>
  <c r="M87" i="1"/>
  <c r="M83" i="1"/>
  <c r="M86" i="1"/>
  <c r="M82" i="1"/>
  <c r="M101" i="1"/>
  <c r="M85" i="1"/>
  <c r="M81" i="1"/>
  <c r="M74" i="1"/>
  <c r="M70" i="1"/>
  <c r="M77" i="1"/>
  <c r="M73" i="1"/>
  <c r="M69" i="1"/>
  <c r="M76" i="1"/>
  <c r="M72" i="1"/>
  <c r="M68" i="1"/>
  <c r="M64" i="1"/>
  <c r="M75" i="1"/>
  <c r="M63" i="1"/>
  <c r="M62" i="1"/>
  <c r="M58" i="1"/>
  <c r="M54" i="1"/>
  <c r="M50" i="1"/>
  <c r="M46" i="1"/>
  <c r="M42" i="1"/>
  <c r="M38" i="1"/>
  <c r="M79" i="1"/>
  <c r="M78" i="1"/>
  <c r="M71" i="1"/>
  <c r="M67" i="1"/>
  <c r="M66" i="1"/>
  <c r="M65" i="1"/>
  <c r="M61" i="1"/>
  <c r="M57" i="1"/>
  <c r="M53" i="1"/>
  <c r="M49" i="1"/>
  <c r="M45" i="1"/>
  <c r="M60" i="1"/>
  <c r="M56" i="1"/>
  <c r="M52" i="1"/>
  <c r="M48" i="1"/>
  <c r="M59" i="1"/>
  <c r="M44" i="1"/>
  <c r="M43" i="1"/>
  <c r="M55" i="1"/>
  <c r="M37" i="1"/>
  <c r="M51" i="1"/>
  <c r="M36" i="1"/>
  <c r="M32" i="1"/>
  <c r="M28" i="1"/>
  <c r="M24" i="1"/>
  <c r="M20" i="1"/>
  <c r="M27" i="1"/>
  <c r="M26" i="1"/>
  <c r="M25" i="1"/>
  <c r="M13" i="1"/>
  <c r="M9" i="1"/>
  <c r="M5" i="1"/>
  <c r="M47" i="1"/>
  <c r="M35" i="1"/>
  <c r="M31" i="1"/>
  <c r="M30" i="1"/>
  <c r="M29" i="1"/>
  <c r="M16" i="1"/>
  <c r="M12" i="1"/>
  <c r="M8" i="1"/>
  <c r="M4" i="1"/>
  <c r="M41" i="1"/>
  <c r="M40" i="1"/>
  <c r="M39" i="1"/>
  <c r="M34" i="1"/>
  <c r="M33" i="1"/>
  <c r="M19" i="1"/>
  <c r="M18" i="1"/>
  <c r="M17" i="1"/>
  <c r="M15" i="1"/>
  <c r="M11" i="1"/>
  <c r="M7" i="1"/>
  <c r="M3" i="1"/>
  <c r="M6" i="1"/>
  <c r="M2" i="1"/>
  <c r="M14" i="1"/>
  <c r="M23" i="1"/>
  <c r="M22" i="1"/>
  <c r="M21" i="1"/>
  <c r="M10" i="1"/>
  <c r="AF23" i="21"/>
  <c r="G22" i="38"/>
  <c r="H22" i="38"/>
  <c r="AD24" i="21"/>
  <c r="AE23" i="21"/>
  <c r="AJ23" i="21"/>
  <c r="AL23" i="21"/>
  <c r="AH23" i="21"/>
  <c r="F23" i="38" s="1"/>
  <c r="AG23" i="21"/>
  <c r="AK23" i="21"/>
  <c r="F22" i="38"/>
  <c r="F105" i="1"/>
  <c r="F106" i="1" s="1"/>
  <c r="P37" i="39"/>
  <c r="P35" i="39"/>
  <c r="O38" i="39"/>
  <c r="O36" i="39"/>
  <c r="L105" i="1"/>
  <c r="L106" i="1" s="1"/>
  <c r="N1" i="1"/>
  <c r="R1" i="39"/>
  <c r="M6" i="19" l="1"/>
  <c r="M7" i="19"/>
  <c r="M8" i="19"/>
  <c r="M5" i="19"/>
  <c r="H10" i="38"/>
  <c r="AJ11" i="21"/>
  <c r="G9" i="38"/>
  <c r="AI10" i="21"/>
  <c r="F9" i="38"/>
  <c r="AH10" i="21"/>
  <c r="R34" i="39"/>
  <c r="R30" i="39"/>
  <c r="R26" i="39"/>
  <c r="R22" i="39"/>
  <c r="R18" i="39"/>
  <c r="R14" i="39"/>
  <c r="R10" i="39"/>
  <c r="R6" i="39"/>
  <c r="R2" i="39"/>
  <c r="R25" i="39"/>
  <c r="R21" i="39"/>
  <c r="R17" i="39"/>
  <c r="R13" i="39"/>
  <c r="R9" i="39"/>
  <c r="R5" i="39"/>
  <c r="R29" i="39"/>
  <c r="R28" i="39"/>
  <c r="R24" i="39"/>
  <c r="R20" i="39"/>
  <c r="R16" i="39"/>
  <c r="R12" i="39"/>
  <c r="R8" i="39"/>
  <c r="R4" i="39"/>
  <c r="R33" i="39"/>
  <c r="R32" i="39"/>
  <c r="R31" i="39"/>
  <c r="R27" i="39"/>
  <c r="R23" i="39"/>
  <c r="R7" i="39"/>
  <c r="R3" i="39"/>
  <c r="R19" i="39"/>
  <c r="R15" i="39"/>
  <c r="R11" i="39"/>
  <c r="N103" i="1"/>
  <c r="N99" i="1"/>
  <c r="N95" i="1"/>
  <c r="N91" i="1"/>
  <c r="N102" i="1"/>
  <c r="N98" i="1"/>
  <c r="N94" i="1"/>
  <c r="N101" i="1"/>
  <c r="N97" i="1"/>
  <c r="N93" i="1"/>
  <c r="N89" i="1"/>
  <c r="N100" i="1"/>
  <c r="N87" i="1"/>
  <c r="N83" i="1"/>
  <c r="N79" i="1"/>
  <c r="N96" i="1"/>
  <c r="N90" i="1"/>
  <c r="N86" i="1"/>
  <c r="N82" i="1"/>
  <c r="N92" i="1"/>
  <c r="N85" i="1"/>
  <c r="N104" i="1"/>
  <c r="N88" i="1"/>
  <c r="N77" i="1"/>
  <c r="N73" i="1"/>
  <c r="N69" i="1"/>
  <c r="N84" i="1"/>
  <c r="N76" i="1"/>
  <c r="N72" i="1"/>
  <c r="N68" i="1"/>
  <c r="N78" i="1"/>
  <c r="N75" i="1"/>
  <c r="N71" i="1"/>
  <c r="N67" i="1"/>
  <c r="N63" i="1"/>
  <c r="N66" i="1"/>
  <c r="N65" i="1"/>
  <c r="N64" i="1"/>
  <c r="N61" i="1"/>
  <c r="N57" i="1"/>
  <c r="N53" i="1"/>
  <c r="N49" i="1"/>
  <c r="N45" i="1"/>
  <c r="N41" i="1"/>
  <c r="N81" i="1"/>
  <c r="N80" i="1"/>
  <c r="N74" i="1"/>
  <c r="N60" i="1"/>
  <c r="N56" i="1"/>
  <c r="N52" i="1"/>
  <c r="N48" i="1"/>
  <c r="N70" i="1"/>
  <c r="N59" i="1"/>
  <c r="N55" i="1"/>
  <c r="N51" i="1"/>
  <c r="N47" i="1"/>
  <c r="N46" i="1"/>
  <c r="N37" i="1"/>
  <c r="N62" i="1"/>
  <c r="N58" i="1"/>
  <c r="N36" i="1"/>
  <c r="N54" i="1"/>
  <c r="N40" i="1"/>
  <c r="N39" i="1"/>
  <c r="N38" i="1"/>
  <c r="N35" i="1"/>
  <c r="N31" i="1"/>
  <c r="N27" i="1"/>
  <c r="N23" i="1"/>
  <c r="N19" i="1"/>
  <c r="N30" i="1"/>
  <c r="N29" i="1"/>
  <c r="N28" i="1"/>
  <c r="N16" i="1"/>
  <c r="N12" i="1"/>
  <c r="N8" i="1"/>
  <c r="N4" i="1"/>
  <c r="N50" i="1"/>
  <c r="N34" i="1"/>
  <c r="N33" i="1"/>
  <c r="N32" i="1"/>
  <c r="N18" i="1"/>
  <c r="N17" i="1"/>
  <c r="N15" i="1"/>
  <c r="N11" i="1"/>
  <c r="N7" i="1"/>
  <c r="N3" i="1"/>
  <c r="N44" i="1"/>
  <c r="N43" i="1"/>
  <c r="N42" i="1"/>
  <c r="N22" i="1"/>
  <c r="N21" i="1"/>
  <c r="N20" i="1"/>
  <c r="N14" i="1"/>
  <c r="N10" i="1"/>
  <c r="N6" i="1"/>
  <c r="N2" i="1"/>
  <c r="N9" i="1"/>
  <c r="N5" i="1"/>
  <c r="N26" i="1"/>
  <c r="N25" i="1"/>
  <c r="N24" i="1"/>
  <c r="N13" i="1"/>
  <c r="AF24" i="21"/>
  <c r="G23" i="38"/>
  <c r="H23" i="38"/>
  <c r="AD25" i="21"/>
  <c r="AJ24" i="21"/>
  <c r="H24" i="38" s="1"/>
  <c r="AE24" i="21"/>
  <c r="AK24" i="21"/>
  <c r="AH24" i="21"/>
  <c r="AL24" i="21"/>
  <c r="AG24" i="21"/>
  <c r="M105" i="1"/>
  <c r="P38" i="39"/>
  <c r="P36" i="39"/>
  <c r="G33" i="39"/>
  <c r="G29" i="39"/>
  <c r="G25" i="39"/>
  <c r="G22" i="39"/>
  <c r="G18" i="39"/>
  <c r="G14" i="39"/>
  <c r="G10" i="39"/>
  <c r="G6" i="39"/>
  <c r="G30" i="39"/>
  <c r="G27" i="39"/>
  <c r="G20" i="39"/>
  <c r="G16" i="39"/>
  <c r="G12" i="39"/>
  <c r="G8" i="39"/>
  <c r="G4" i="39"/>
  <c r="G34" i="39"/>
  <c r="G26" i="39"/>
  <c r="G19" i="39"/>
  <c r="G11" i="39"/>
  <c r="G31" i="39"/>
  <c r="G28" i="39"/>
  <c r="G17" i="39"/>
  <c r="G9" i="39"/>
  <c r="G5" i="39"/>
  <c r="G15" i="39"/>
  <c r="G3" i="39"/>
  <c r="G32" i="39"/>
  <c r="G23" i="39"/>
  <c r="G13" i="39"/>
  <c r="S1" i="39"/>
  <c r="G24" i="39"/>
  <c r="G21" i="39"/>
  <c r="G7" i="39"/>
  <c r="O1" i="1"/>
  <c r="Q35" i="39"/>
  <c r="Q37" i="39"/>
  <c r="M9" i="19" l="1"/>
  <c r="G10" i="38"/>
  <c r="AI11" i="21"/>
  <c r="F10" i="38"/>
  <c r="AH11" i="21"/>
  <c r="H11" i="38"/>
  <c r="AJ12" i="21"/>
  <c r="O102" i="1"/>
  <c r="O98" i="1"/>
  <c r="O94" i="1"/>
  <c r="O101" i="1"/>
  <c r="O97" i="1"/>
  <c r="O93" i="1"/>
  <c r="O104" i="1"/>
  <c r="O100" i="1"/>
  <c r="O96" i="1"/>
  <c r="O92" i="1"/>
  <c r="O103" i="1"/>
  <c r="O90" i="1"/>
  <c r="O89" i="1"/>
  <c r="O86" i="1"/>
  <c r="O82" i="1"/>
  <c r="O78" i="1"/>
  <c r="O99" i="1"/>
  <c r="O85" i="1"/>
  <c r="O95" i="1"/>
  <c r="O88" i="1"/>
  <c r="O84" i="1"/>
  <c r="O76" i="1"/>
  <c r="O72" i="1"/>
  <c r="O68" i="1"/>
  <c r="O91" i="1"/>
  <c r="O87" i="1"/>
  <c r="O75" i="1"/>
  <c r="O71" i="1"/>
  <c r="O83" i="1"/>
  <c r="O81" i="1"/>
  <c r="O80" i="1"/>
  <c r="O79" i="1"/>
  <c r="O74" i="1"/>
  <c r="O70" i="1"/>
  <c r="O66" i="1"/>
  <c r="O62" i="1"/>
  <c r="O67" i="1"/>
  <c r="O60" i="1"/>
  <c r="O56" i="1"/>
  <c r="O52" i="1"/>
  <c r="O48" i="1"/>
  <c r="O44" i="1"/>
  <c r="O40" i="1"/>
  <c r="O77" i="1"/>
  <c r="O59" i="1"/>
  <c r="O55" i="1"/>
  <c r="O51" i="1"/>
  <c r="O47" i="1"/>
  <c r="O73" i="1"/>
  <c r="O58" i="1"/>
  <c r="O54" i="1"/>
  <c r="O50" i="1"/>
  <c r="O46" i="1"/>
  <c r="O49" i="1"/>
  <c r="O36" i="1"/>
  <c r="O65" i="1"/>
  <c r="O64" i="1"/>
  <c r="O63" i="1"/>
  <c r="O61" i="1"/>
  <c r="O45" i="1"/>
  <c r="O39" i="1"/>
  <c r="O38" i="1"/>
  <c r="O35" i="1"/>
  <c r="O69" i="1"/>
  <c r="O57" i="1"/>
  <c r="O43" i="1"/>
  <c r="O42" i="1"/>
  <c r="O41" i="1"/>
  <c r="O34" i="1"/>
  <c r="O30" i="1"/>
  <c r="O26" i="1"/>
  <c r="O22" i="1"/>
  <c r="O18" i="1"/>
  <c r="O33" i="1"/>
  <c r="O32" i="1"/>
  <c r="O31" i="1"/>
  <c r="O17" i="1"/>
  <c r="O15" i="1"/>
  <c r="O11" i="1"/>
  <c r="O7" i="1"/>
  <c r="O3" i="1"/>
  <c r="O53" i="1"/>
  <c r="O21" i="1"/>
  <c r="O20" i="1"/>
  <c r="O19" i="1"/>
  <c r="O14" i="1"/>
  <c r="O10" i="1"/>
  <c r="O6" i="1"/>
  <c r="O2" i="1"/>
  <c r="O37" i="1"/>
  <c r="O25" i="1"/>
  <c r="O24" i="1"/>
  <c r="O23" i="1"/>
  <c r="O13" i="1"/>
  <c r="O9" i="1"/>
  <c r="O5" i="1"/>
  <c r="O12" i="1"/>
  <c r="O8" i="1"/>
  <c r="O4" i="1"/>
  <c r="O29" i="1"/>
  <c r="O28" i="1"/>
  <c r="O27" i="1"/>
  <c r="O16" i="1"/>
  <c r="S33" i="39"/>
  <c r="S29" i="39"/>
  <c r="S25" i="39"/>
  <c r="S21" i="39"/>
  <c r="S17" i="39"/>
  <c r="S13" i="39"/>
  <c r="S9" i="39"/>
  <c r="S5" i="39"/>
  <c r="S28" i="39"/>
  <c r="S24" i="39"/>
  <c r="S20" i="39"/>
  <c r="S16" i="39"/>
  <c r="S12" i="39"/>
  <c r="S8" i="39"/>
  <c r="S4" i="39"/>
  <c r="S32" i="39"/>
  <c r="S31" i="39"/>
  <c r="S30" i="39"/>
  <c r="S27" i="39"/>
  <c r="S23" i="39"/>
  <c r="S19" i="39"/>
  <c r="S15" i="39"/>
  <c r="S11" i="39"/>
  <c r="S7" i="39"/>
  <c r="S3" i="39"/>
  <c r="S34" i="39"/>
  <c r="S26" i="39"/>
  <c r="S10" i="39"/>
  <c r="S22" i="39"/>
  <c r="S6" i="39"/>
  <c r="S18" i="39"/>
  <c r="S2" i="39"/>
  <c r="S14" i="39"/>
  <c r="G24" i="38"/>
  <c r="AD26" i="21"/>
  <c r="AG25" i="21"/>
  <c r="AJ25" i="21"/>
  <c r="H25" i="38" s="1"/>
  <c r="AE25" i="21"/>
  <c r="AK25" i="21"/>
  <c r="AF25" i="21"/>
  <c r="AL25" i="21"/>
  <c r="AH25" i="21"/>
  <c r="F24" i="38"/>
  <c r="Q38" i="39"/>
  <c r="Q36" i="39"/>
  <c r="P1" i="1"/>
  <c r="M106" i="1"/>
  <c r="T1" i="39"/>
  <c r="N105" i="1"/>
  <c r="N106" i="1" s="1"/>
  <c r="R37" i="39"/>
  <c r="R35" i="39"/>
  <c r="G2" i="39"/>
  <c r="F11" i="38" l="1"/>
  <c r="AH12" i="21"/>
  <c r="H12" i="38"/>
  <c r="AJ13" i="21"/>
  <c r="G11" i="38"/>
  <c r="AI12" i="21"/>
  <c r="T32" i="39"/>
  <c r="T28" i="39"/>
  <c r="T24" i="39"/>
  <c r="T20" i="39"/>
  <c r="T16" i="39"/>
  <c r="T12" i="39"/>
  <c r="T8" i="39"/>
  <c r="T4" i="39"/>
  <c r="T31" i="39"/>
  <c r="T30" i="39"/>
  <c r="T29" i="39"/>
  <c r="T27" i="39"/>
  <c r="T23" i="39"/>
  <c r="T19" i="39"/>
  <c r="T15" i="39"/>
  <c r="T11" i="39"/>
  <c r="T7" i="39"/>
  <c r="T3" i="39"/>
  <c r="T34" i="39"/>
  <c r="T33" i="39"/>
  <c r="T26" i="39"/>
  <c r="T22" i="39"/>
  <c r="T18" i="39"/>
  <c r="T14" i="39"/>
  <c r="T10" i="39"/>
  <c r="T6" i="39"/>
  <c r="T2" i="39"/>
  <c r="T25" i="39"/>
  <c r="T13" i="39"/>
  <c r="T17" i="39"/>
  <c r="T9" i="39"/>
  <c r="T21" i="39"/>
  <c r="T5" i="39"/>
  <c r="P101" i="1"/>
  <c r="E101" i="1" s="1"/>
  <c r="P97" i="1"/>
  <c r="P93" i="1"/>
  <c r="P104" i="1"/>
  <c r="E104" i="1" s="1"/>
  <c r="P100" i="1"/>
  <c r="P96" i="1"/>
  <c r="P92" i="1"/>
  <c r="P103" i="1"/>
  <c r="P99" i="1"/>
  <c r="E99" i="1" s="1"/>
  <c r="P95" i="1"/>
  <c r="P91" i="1"/>
  <c r="P85" i="1"/>
  <c r="P81" i="1"/>
  <c r="E81" i="1" s="1"/>
  <c r="P102" i="1"/>
  <c r="P88" i="1"/>
  <c r="E88" i="1" s="1"/>
  <c r="P84" i="1"/>
  <c r="P98" i="1"/>
  <c r="E98" i="1" s="1"/>
  <c r="P87" i="1"/>
  <c r="P83" i="1"/>
  <c r="P75" i="1"/>
  <c r="E75" i="1" s="1"/>
  <c r="P71" i="1"/>
  <c r="E71" i="1" s="1"/>
  <c r="P94" i="1"/>
  <c r="P80" i="1"/>
  <c r="E80" i="1" s="1"/>
  <c r="P79" i="1"/>
  <c r="P78" i="1"/>
  <c r="E78" i="1" s="1"/>
  <c r="P74" i="1"/>
  <c r="P70" i="1"/>
  <c r="P86" i="1"/>
  <c r="P77" i="1"/>
  <c r="E77" i="1" s="1"/>
  <c r="P73" i="1"/>
  <c r="P69" i="1"/>
  <c r="E69" i="1" s="1"/>
  <c r="P65" i="1"/>
  <c r="E65" i="1" s="1"/>
  <c r="P90" i="1"/>
  <c r="E90" i="1" s="1"/>
  <c r="P68" i="1"/>
  <c r="P59" i="1"/>
  <c r="P55" i="1"/>
  <c r="P51" i="1"/>
  <c r="E51" i="1" s="1"/>
  <c r="P47" i="1"/>
  <c r="P43" i="1"/>
  <c r="E43" i="1" s="1"/>
  <c r="P39" i="1"/>
  <c r="P89" i="1"/>
  <c r="E89" i="1" s="1"/>
  <c r="P58" i="1"/>
  <c r="P54" i="1"/>
  <c r="P50" i="1"/>
  <c r="P46" i="1"/>
  <c r="P82" i="1"/>
  <c r="P76" i="1"/>
  <c r="E76" i="1" s="1"/>
  <c r="P64" i="1"/>
  <c r="E64" i="1" s="1"/>
  <c r="P63" i="1"/>
  <c r="E63" i="1" s="1"/>
  <c r="P62" i="1"/>
  <c r="P61" i="1"/>
  <c r="E61" i="1" s="1"/>
  <c r="P57" i="1"/>
  <c r="E57" i="1" s="1"/>
  <c r="P53" i="1"/>
  <c r="E53" i="1" s="1"/>
  <c r="P49" i="1"/>
  <c r="P45" i="1"/>
  <c r="E45" i="1" s="1"/>
  <c r="P52" i="1"/>
  <c r="E52" i="1" s="1"/>
  <c r="P38" i="1"/>
  <c r="E38" i="1" s="1"/>
  <c r="P35" i="1"/>
  <c r="P67" i="1"/>
  <c r="P66" i="1"/>
  <c r="P48" i="1"/>
  <c r="E48" i="1" s="1"/>
  <c r="P42" i="1"/>
  <c r="P41" i="1"/>
  <c r="E41" i="1" s="1"/>
  <c r="P40" i="1"/>
  <c r="E40" i="1" s="1"/>
  <c r="P72" i="1"/>
  <c r="E72" i="1" s="1"/>
  <c r="P60" i="1"/>
  <c r="P44" i="1"/>
  <c r="E44" i="1" s="1"/>
  <c r="P37" i="1"/>
  <c r="E37" i="1" s="1"/>
  <c r="P33" i="1"/>
  <c r="E33" i="1" s="1"/>
  <c r="P29" i="1"/>
  <c r="P25" i="1"/>
  <c r="P21" i="1"/>
  <c r="P17" i="1"/>
  <c r="E17" i="1" s="1"/>
  <c r="P34" i="1"/>
  <c r="P20" i="1"/>
  <c r="E20" i="1" s="1"/>
  <c r="P19" i="1"/>
  <c r="E19" i="1" s="1"/>
  <c r="P18" i="1"/>
  <c r="E18" i="1" s="1"/>
  <c r="P14" i="1"/>
  <c r="E14" i="1" s="1"/>
  <c r="P10" i="1"/>
  <c r="E10" i="1" s="1"/>
  <c r="P6" i="1"/>
  <c r="E6" i="1" s="1"/>
  <c r="P2" i="1"/>
  <c r="P56" i="1"/>
  <c r="E56" i="1" s="1"/>
  <c r="P24" i="1"/>
  <c r="E24" i="1" s="1"/>
  <c r="P23" i="1"/>
  <c r="E23" i="1" s="1"/>
  <c r="P22" i="1"/>
  <c r="E22" i="1" s="1"/>
  <c r="P13" i="1"/>
  <c r="E13" i="1" s="1"/>
  <c r="P9" i="1"/>
  <c r="E9" i="1" s="1"/>
  <c r="P5" i="1"/>
  <c r="P28" i="1"/>
  <c r="E28" i="1" s="1"/>
  <c r="P27" i="1"/>
  <c r="E27" i="1" s="1"/>
  <c r="P26" i="1"/>
  <c r="E26" i="1" s="1"/>
  <c r="P16" i="1"/>
  <c r="P12" i="1"/>
  <c r="E12" i="1" s="1"/>
  <c r="P8" i="1"/>
  <c r="P4" i="1"/>
  <c r="E4" i="1" s="1"/>
  <c r="P36" i="1"/>
  <c r="E36" i="1" s="1"/>
  <c r="P15" i="1"/>
  <c r="E15" i="1" s="1"/>
  <c r="P11" i="1"/>
  <c r="E11" i="1" s="1"/>
  <c r="P7" i="1"/>
  <c r="E7" i="1" s="1"/>
  <c r="P32" i="1"/>
  <c r="E32" i="1" s="1"/>
  <c r="P31" i="1"/>
  <c r="E31" i="1" s="1"/>
  <c r="P30" i="1"/>
  <c r="E30" i="1" s="1"/>
  <c r="P3" i="1"/>
  <c r="E3" i="1" s="1"/>
  <c r="C3" i="25"/>
  <c r="H4" i="28" s="1"/>
  <c r="AK36" i="21"/>
  <c r="Q37" i="24"/>
  <c r="Q37" i="23"/>
  <c r="AJ26" i="21"/>
  <c r="AF26" i="21"/>
  <c r="AG26" i="21"/>
  <c r="AK26" i="21"/>
  <c r="AE26" i="21"/>
  <c r="AH26" i="21"/>
  <c r="F26" i="38" s="1"/>
  <c r="AL26" i="21"/>
  <c r="AX3" i="21"/>
  <c r="AX4" i="21" s="1"/>
  <c r="C3" i="10"/>
  <c r="F25" i="38"/>
  <c r="G25" i="38"/>
  <c r="R38" i="39"/>
  <c r="R36" i="39"/>
  <c r="S37" i="39"/>
  <c r="S35" i="39"/>
  <c r="E102" i="1"/>
  <c r="E100" i="1"/>
  <c r="E96" i="1"/>
  <c r="E94" i="1"/>
  <c r="E92" i="1"/>
  <c r="E86" i="1"/>
  <c r="E84" i="1"/>
  <c r="E82" i="1"/>
  <c r="E91" i="1"/>
  <c r="E83" i="1"/>
  <c r="E103" i="1"/>
  <c r="E97" i="1"/>
  <c r="E95" i="1"/>
  <c r="E93" i="1"/>
  <c r="E73" i="1"/>
  <c r="E70" i="1"/>
  <c r="E68" i="1"/>
  <c r="E67" i="1"/>
  <c r="E66" i="1"/>
  <c r="E62" i="1"/>
  <c r="E60" i="1"/>
  <c r="E59" i="1"/>
  <c r="E58" i="1"/>
  <c r="E55" i="1"/>
  <c r="E54" i="1"/>
  <c r="E50" i="1"/>
  <c r="E49" i="1"/>
  <c r="E47" i="1"/>
  <c r="E46" i="1"/>
  <c r="E42" i="1"/>
  <c r="E39" i="1"/>
  <c r="E35" i="1"/>
  <c r="E34" i="1"/>
  <c r="E29" i="1"/>
  <c r="E25" i="1"/>
  <c r="E21" i="1"/>
  <c r="E16" i="1"/>
  <c r="E8" i="1"/>
  <c r="E5" i="1"/>
  <c r="E85" i="1"/>
  <c r="E87" i="1"/>
  <c r="E79" i="1"/>
  <c r="E74" i="1"/>
  <c r="Q1" i="1"/>
  <c r="O105" i="1"/>
  <c r="O106" i="1" s="1"/>
  <c r="G35" i="39"/>
  <c r="G36" i="39" s="1"/>
  <c r="U1" i="39"/>
  <c r="B4" i="28" l="1"/>
  <c r="C5" i="10"/>
  <c r="H13" i="38"/>
  <c r="AJ14" i="21"/>
  <c r="G12" i="38"/>
  <c r="AI13" i="21"/>
  <c r="F12" i="38"/>
  <c r="AH13" i="21"/>
  <c r="O2" i="38"/>
  <c r="O5" i="38" s="1"/>
  <c r="O3" i="28"/>
  <c r="U31" i="39"/>
  <c r="U30" i="39"/>
  <c r="U29" i="39"/>
  <c r="U27" i="39"/>
  <c r="U23" i="39"/>
  <c r="U19" i="39"/>
  <c r="U15" i="39"/>
  <c r="U11" i="39"/>
  <c r="U7" i="39"/>
  <c r="U3" i="39"/>
  <c r="U34" i="39"/>
  <c r="U33" i="39"/>
  <c r="U32" i="39"/>
  <c r="U26" i="39"/>
  <c r="U22" i="39"/>
  <c r="U18" i="39"/>
  <c r="U14" i="39"/>
  <c r="U10" i="39"/>
  <c r="U6" i="39"/>
  <c r="U2" i="39"/>
  <c r="U25" i="39"/>
  <c r="U21" i="39"/>
  <c r="U17" i="39"/>
  <c r="U13" i="39"/>
  <c r="U9" i="39"/>
  <c r="U5" i="39"/>
  <c r="U28" i="39"/>
  <c r="U24" i="39"/>
  <c r="U16" i="39"/>
  <c r="U4" i="39"/>
  <c r="U12" i="39"/>
  <c r="U8" i="39"/>
  <c r="U20" i="39"/>
  <c r="Q104" i="1"/>
  <c r="Q100" i="1"/>
  <c r="Q96" i="1"/>
  <c r="Q92" i="1"/>
  <c r="Q103" i="1"/>
  <c r="Q99" i="1"/>
  <c r="Q95" i="1"/>
  <c r="Q91" i="1"/>
  <c r="Q102" i="1"/>
  <c r="Q98" i="1"/>
  <c r="Q94" i="1"/>
  <c r="Q90" i="1"/>
  <c r="Q93" i="1"/>
  <c r="Q88" i="1"/>
  <c r="Q84" i="1"/>
  <c r="Q80" i="1"/>
  <c r="Q87" i="1"/>
  <c r="Q83" i="1"/>
  <c r="Q101" i="1"/>
  <c r="Q89" i="1"/>
  <c r="Q86" i="1"/>
  <c r="Q82" i="1"/>
  <c r="Q79" i="1"/>
  <c r="Q78" i="1"/>
  <c r="Q74" i="1"/>
  <c r="Q70" i="1"/>
  <c r="Q97" i="1"/>
  <c r="Q81" i="1"/>
  <c r="Q77" i="1"/>
  <c r="Q73" i="1"/>
  <c r="Q69" i="1"/>
  <c r="Q76" i="1"/>
  <c r="Q72" i="1"/>
  <c r="Q68" i="1"/>
  <c r="Q64" i="1"/>
  <c r="Q71" i="1"/>
  <c r="Q58" i="1"/>
  <c r="Q54" i="1"/>
  <c r="Q50" i="1"/>
  <c r="Q46" i="1"/>
  <c r="Q42" i="1"/>
  <c r="Q38" i="1"/>
  <c r="Q63" i="1"/>
  <c r="Q62" i="1"/>
  <c r="Q61" i="1"/>
  <c r="Q57" i="1"/>
  <c r="Q53" i="1"/>
  <c r="Q49" i="1"/>
  <c r="Q45" i="1"/>
  <c r="Q85" i="1"/>
  <c r="Q67" i="1"/>
  <c r="Q66" i="1"/>
  <c r="Q65" i="1"/>
  <c r="Q60" i="1"/>
  <c r="Q56" i="1"/>
  <c r="Q52" i="1"/>
  <c r="Q48" i="1"/>
  <c r="Q55" i="1"/>
  <c r="Q41" i="1"/>
  <c r="Q40" i="1"/>
  <c r="Q39" i="1"/>
  <c r="Q51" i="1"/>
  <c r="Q44" i="1"/>
  <c r="Q43" i="1"/>
  <c r="Q37" i="1"/>
  <c r="Q75" i="1"/>
  <c r="Q47" i="1"/>
  <c r="Q36" i="1"/>
  <c r="Q32" i="1"/>
  <c r="Q28" i="1"/>
  <c r="Q24" i="1"/>
  <c r="Q20" i="1"/>
  <c r="Q35" i="1"/>
  <c r="Q23" i="1"/>
  <c r="Q22" i="1"/>
  <c r="Q21" i="1"/>
  <c r="Q13" i="1"/>
  <c r="Q9" i="1"/>
  <c r="Q5" i="1"/>
  <c r="Q59" i="1"/>
  <c r="Q27" i="1"/>
  <c r="Q26" i="1"/>
  <c r="Q25" i="1"/>
  <c r="Q16" i="1"/>
  <c r="Q12" i="1"/>
  <c r="Q8" i="1"/>
  <c r="Q4" i="1"/>
  <c r="Q31" i="1"/>
  <c r="Q30" i="1"/>
  <c r="Q29" i="1"/>
  <c r="Q15" i="1"/>
  <c r="Q11" i="1"/>
  <c r="Q7" i="1"/>
  <c r="Q3" i="1"/>
  <c r="Q2" i="1"/>
  <c r="Q14" i="1"/>
  <c r="Q19" i="1"/>
  <c r="Q18" i="1"/>
  <c r="Q17" i="1"/>
  <c r="Q10" i="1"/>
  <c r="Q34" i="1"/>
  <c r="Q33" i="1"/>
  <c r="Q6" i="1"/>
  <c r="O4" i="38"/>
  <c r="O7" i="38" s="1"/>
  <c r="O3" i="38"/>
  <c r="O6" i="38" s="1"/>
  <c r="C4" i="25"/>
  <c r="H5" i="28" s="1"/>
  <c r="C4" i="19"/>
  <c r="K5" i="19" s="1"/>
  <c r="AW4" i="21"/>
  <c r="E4" i="10"/>
  <c r="E5" i="10"/>
  <c r="G5" i="10" s="1"/>
  <c r="F6" i="28" s="1"/>
  <c r="E3" i="10"/>
  <c r="D4" i="28" s="1"/>
  <c r="G26" i="38"/>
  <c r="H26" i="38"/>
  <c r="B5" i="28"/>
  <c r="P105" i="1"/>
  <c r="E2" i="1"/>
  <c r="V1" i="39"/>
  <c r="T37" i="39"/>
  <c r="T35" i="39"/>
  <c r="R1" i="1"/>
  <c r="S38" i="39"/>
  <c r="S36" i="39"/>
  <c r="G13" i="38" l="1"/>
  <c r="AI14" i="21"/>
  <c r="F13" i="38"/>
  <c r="AH14" i="21"/>
  <c r="H14" i="38"/>
  <c r="AJ15" i="21"/>
  <c r="G4" i="10"/>
  <c r="F5" i="28" s="1"/>
  <c r="F6" i="10"/>
  <c r="F7" i="10" s="1"/>
  <c r="R103" i="1"/>
  <c r="R99" i="1"/>
  <c r="R95" i="1"/>
  <c r="R91" i="1"/>
  <c r="R102" i="1"/>
  <c r="R98" i="1"/>
  <c r="R94" i="1"/>
  <c r="R101" i="1"/>
  <c r="R97" i="1"/>
  <c r="R93" i="1"/>
  <c r="R89" i="1"/>
  <c r="R96" i="1"/>
  <c r="R87" i="1"/>
  <c r="R83" i="1"/>
  <c r="R79" i="1"/>
  <c r="R92" i="1"/>
  <c r="R86" i="1"/>
  <c r="R82" i="1"/>
  <c r="R104" i="1"/>
  <c r="R90" i="1"/>
  <c r="R85" i="1"/>
  <c r="R84" i="1"/>
  <c r="R81" i="1"/>
  <c r="R80" i="1"/>
  <c r="R77" i="1"/>
  <c r="R73" i="1"/>
  <c r="R69" i="1"/>
  <c r="R100" i="1"/>
  <c r="R76" i="1"/>
  <c r="R72" i="1"/>
  <c r="R68" i="1"/>
  <c r="R75" i="1"/>
  <c r="R71" i="1"/>
  <c r="R67" i="1"/>
  <c r="R63" i="1"/>
  <c r="R78" i="1"/>
  <c r="R74" i="1"/>
  <c r="R62" i="1"/>
  <c r="R61" i="1"/>
  <c r="R57" i="1"/>
  <c r="R53" i="1"/>
  <c r="R49" i="1"/>
  <c r="R45" i="1"/>
  <c r="R41" i="1"/>
  <c r="R70" i="1"/>
  <c r="R66" i="1"/>
  <c r="R65" i="1"/>
  <c r="R64" i="1"/>
  <c r="R60" i="1"/>
  <c r="R56" i="1"/>
  <c r="R52" i="1"/>
  <c r="R48" i="1"/>
  <c r="R88" i="1"/>
  <c r="R59" i="1"/>
  <c r="R55" i="1"/>
  <c r="R51" i="1"/>
  <c r="R47" i="1"/>
  <c r="R58" i="1"/>
  <c r="R44" i="1"/>
  <c r="R43" i="1"/>
  <c r="R42" i="1"/>
  <c r="R37" i="1"/>
  <c r="R54" i="1"/>
  <c r="R36" i="1"/>
  <c r="R50" i="1"/>
  <c r="R35" i="1"/>
  <c r="R31" i="1"/>
  <c r="R27" i="1"/>
  <c r="R23" i="1"/>
  <c r="R19" i="1"/>
  <c r="R26" i="1"/>
  <c r="R25" i="1"/>
  <c r="R24" i="1"/>
  <c r="R16" i="1"/>
  <c r="R12" i="1"/>
  <c r="R8" i="1"/>
  <c r="R4" i="1"/>
  <c r="R40" i="1"/>
  <c r="R39" i="1"/>
  <c r="R38" i="1"/>
  <c r="R30" i="1"/>
  <c r="R29" i="1"/>
  <c r="R28" i="1"/>
  <c r="R15" i="1"/>
  <c r="R11" i="1"/>
  <c r="R7" i="1"/>
  <c r="R3" i="1"/>
  <c r="R46" i="1"/>
  <c r="R34" i="1"/>
  <c r="R33" i="1"/>
  <c r="R32" i="1"/>
  <c r="R18" i="1"/>
  <c r="R17" i="1"/>
  <c r="R14" i="1"/>
  <c r="R10" i="1"/>
  <c r="R6" i="1"/>
  <c r="R2" i="1"/>
  <c r="R5" i="1"/>
  <c r="R22" i="1"/>
  <c r="R21" i="1"/>
  <c r="R20" i="1"/>
  <c r="R13" i="1"/>
  <c r="R9" i="1"/>
  <c r="V34" i="39"/>
  <c r="V30" i="39"/>
  <c r="V33" i="39"/>
  <c r="V32" i="39"/>
  <c r="V31" i="39"/>
  <c r="V26" i="39"/>
  <c r="V22" i="39"/>
  <c r="V18" i="39"/>
  <c r="V14" i="39"/>
  <c r="V10" i="39"/>
  <c r="V6" i="39"/>
  <c r="V2" i="39"/>
  <c r="V25" i="39"/>
  <c r="V21" i="39"/>
  <c r="V17" i="39"/>
  <c r="V13" i="39"/>
  <c r="V9" i="39"/>
  <c r="V5" i="39"/>
  <c r="V28" i="39"/>
  <c r="V24" i="39"/>
  <c r="V20" i="39"/>
  <c r="V16" i="39"/>
  <c r="V12" i="39"/>
  <c r="V8" i="39"/>
  <c r="V4" i="39"/>
  <c r="V29" i="39"/>
  <c r="V27" i="39"/>
  <c r="V19" i="39"/>
  <c r="V3" i="39"/>
  <c r="V15" i="39"/>
  <c r="V7" i="39"/>
  <c r="V11" i="39"/>
  <c r="V23" i="39"/>
  <c r="AY4" i="21"/>
  <c r="N5" i="38" s="1"/>
  <c r="K6" i="19"/>
  <c r="K7" i="19"/>
  <c r="K8" i="19"/>
  <c r="D6" i="28"/>
  <c r="D5" i="28"/>
  <c r="G3" i="10"/>
  <c r="F4" i="28" s="1"/>
  <c r="I3" i="38"/>
  <c r="K3" i="38" s="1"/>
  <c r="S1" i="1"/>
  <c r="U35" i="39"/>
  <c r="U37" i="39"/>
  <c r="Q105" i="1"/>
  <c r="Q106" i="1" s="1"/>
  <c r="T38" i="39"/>
  <c r="T36" i="39"/>
  <c r="W1" i="39"/>
  <c r="P106" i="1"/>
  <c r="E105" i="1"/>
  <c r="E106" i="1" s="1"/>
  <c r="K9" i="19" l="1"/>
  <c r="F14" i="38"/>
  <c r="AH15" i="21"/>
  <c r="H15" i="38"/>
  <c r="AJ16" i="21"/>
  <c r="G14" i="38"/>
  <c r="AI15" i="21"/>
  <c r="W33" i="39"/>
  <c r="W29" i="39"/>
  <c r="W34" i="39"/>
  <c r="W25" i="39"/>
  <c r="W21" i="39"/>
  <c r="W17" i="39"/>
  <c r="W13" i="39"/>
  <c r="W9" i="39"/>
  <c r="W5" i="39"/>
  <c r="W28" i="39"/>
  <c r="W24" i="39"/>
  <c r="W20" i="39"/>
  <c r="W16" i="39"/>
  <c r="W12" i="39"/>
  <c r="W8" i="39"/>
  <c r="W4" i="39"/>
  <c r="W27" i="39"/>
  <c r="W23" i="39"/>
  <c r="W19" i="39"/>
  <c r="W15" i="39"/>
  <c r="W11" i="39"/>
  <c r="W7" i="39"/>
  <c r="W3" i="39"/>
  <c r="W32" i="39"/>
  <c r="W31" i="39"/>
  <c r="W30" i="39"/>
  <c r="W26" i="39"/>
  <c r="W22" i="39"/>
  <c r="W6" i="39"/>
  <c r="W10" i="39"/>
  <c r="W18" i="39"/>
  <c r="W2" i="39"/>
  <c r="W14" i="39"/>
  <c r="S102" i="1"/>
  <c r="S98" i="1"/>
  <c r="S94" i="1"/>
  <c r="S90" i="1"/>
  <c r="S101" i="1"/>
  <c r="S97" i="1"/>
  <c r="S93" i="1"/>
  <c r="S104" i="1"/>
  <c r="S100" i="1"/>
  <c r="S96" i="1"/>
  <c r="S92" i="1"/>
  <c r="S99" i="1"/>
  <c r="S86" i="1"/>
  <c r="S82" i="1"/>
  <c r="S78" i="1"/>
  <c r="S95" i="1"/>
  <c r="S89" i="1"/>
  <c r="S85" i="1"/>
  <c r="S91" i="1"/>
  <c r="S88" i="1"/>
  <c r="S84" i="1"/>
  <c r="S87" i="1"/>
  <c r="S76" i="1"/>
  <c r="S72" i="1"/>
  <c r="S68" i="1"/>
  <c r="S103" i="1"/>
  <c r="S83" i="1"/>
  <c r="S75" i="1"/>
  <c r="S71" i="1"/>
  <c r="S74" i="1"/>
  <c r="S70" i="1"/>
  <c r="S66" i="1"/>
  <c r="S62" i="1"/>
  <c r="S81" i="1"/>
  <c r="S80" i="1"/>
  <c r="S79" i="1"/>
  <c r="S77" i="1"/>
  <c r="S65" i="1"/>
  <c r="S64" i="1"/>
  <c r="S63" i="1"/>
  <c r="S60" i="1"/>
  <c r="S56" i="1"/>
  <c r="S52" i="1"/>
  <c r="S48" i="1"/>
  <c r="S44" i="1"/>
  <c r="S40" i="1"/>
  <c r="S73" i="1"/>
  <c r="S67" i="1"/>
  <c r="S59" i="1"/>
  <c r="S55" i="1"/>
  <c r="S51" i="1"/>
  <c r="S47" i="1"/>
  <c r="S69" i="1"/>
  <c r="S58" i="1"/>
  <c r="S54" i="1"/>
  <c r="S50" i="1"/>
  <c r="S46" i="1"/>
  <c r="S61" i="1"/>
  <c r="S45" i="1"/>
  <c r="S36" i="1"/>
  <c r="S57" i="1"/>
  <c r="S35" i="1"/>
  <c r="S53" i="1"/>
  <c r="S39" i="1"/>
  <c r="S38" i="1"/>
  <c r="S34" i="1"/>
  <c r="S30" i="1"/>
  <c r="S26" i="1"/>
  <c r="S22" i="1"/>
  <c r="S18" i="1"/>
  <c r="S29" i="1"/>
  <c r="S28" i="1"/>
  <c r="S27" i="1"/>
  <c r="S15" i="1"/>
  <c r="S11" i="1"/>
  <c r="S7" i="1"/>
  <c r="S3" i="1"/>
  <c r="S43" i="1"/>
  <c r="S42" i="1"/>
  <c r="S41" i="1"/>
  <c r="S37" i="1"/>
  <c r="S33" i="1"/>
  <c r="S32" i="1"/>
  <c r="S31" i="1"/>
  <c r="S17" i="1"/>
  <c r="S14" i="1"/>
  <c r="S10" i="1"/>
  <c r="S6" i="1"/>
  <c r="S2" i="1"/>
  <c r="S49" i="1"/>
  <c r="S21" i="1"/>
  <c r="S20" i="1"/>
  <c r="S19" i="1"/>
  <c r="S13" i="1"/>
  <c r="S9" i="1"/>
  <c r="S5" i="1"/>
  <c r="S8" i="1"/>
  <c r="S4" i="1"/>
  <c r="S25" i="1"/>
  <c r="S24" i="1"/>
  <c r="S23" i="1"/>
  <c r="S16" i="1"/>
  <c r="S12" i="1"/>
  <c r="V35" i="39"/>
  <c r="V37" i="39"/>
  <c r="X1" i="39"/>
  <c r="T1" i="1"/>
  <c r="U38" i="39"/>
  <c r="U36" i="39"/>
  <c r="R105" i="1"/>
  <c r="R106" i="1" s="1"/>
  <c r="H16" i="38" l="1"/>
  <c r="AJ17" i="21"/>
  <c r="AI16" i="21"/>
  <c r="G15" i="38"/>
  <c r="F15" i="38"/>
  <c r="AH16" i="21"/>
  <c r="T101" i="1"/>
  <c r="T97" i="1"/>
  <c r="T93" i="1"/>
  <c r="T104" i="1"/>
  <c r="T100" i="1"/>
  <c r="T96" i="1"/>
  <c r="T92" i="1"/>
  <c r="T103" i="1"/>
  <c r="T99" i="1"/>
  <c r="T95" i="1"/>
  <c r="T91" i="1"/>
  <c r="T102" i="1"/>
  <c r="T89" i="1"/>
  <c r="T85" i="1"/>
  <c r="T81" i="1"/>
  <c r="T98" i="1"/>
  <c r="T90" i="1"/>
  <c r="T88" i="1"/>
  <c r="T84" i="1"/>
  <c r="T94" i="1"/>
  <c r="T87" i="1"/>
  <c r="T83" i="1"/>
  <c r="T75" i="1"/>
  <c r="T71" i="1"/>
  <c r="T67" i="1"/>
  <c r="T86" i="1"/>
  <c r="T74" i="1"/>
  <c r="T70" i="1"/>
  <c r="T82" i="1"/>
  <c r="T80" i="1"/>
  <c r="T79" i="1"/>
  <c r="T78" i="1"/>
  <c r="T77" i="1"/>
  <c r="T73" i="1"/>
  <c r="T69" i="1"/>
  <c r="T65" i="1"/>
  <c r="T61" i="1"/>
  <c r="T66" i="1"/>
  <c r="T59" i="1"/>
  <c r="T55" i="1"/>
  <c r="T51" i="1"/>
  <c r="T47" i="1"/>
  <c r="T43" i="1"/>
  <c r="T39" i="1"/>
  <c r="T76" i="1"/>
  <c r="T58" i="1"/>
  <c r="T54" i="1"/>
  <c r="T50" i="1"/>
  <c r="T46" i="1"/>
  <c r="T72" i="1"/>
  <c r="T57" i="1"/>
  <c r="T53" i="1"/>
  <c r="T49" i="1"/>
  <c r="T45" i="1"/>
  <c r="T64" i="1"/>
  <c r="T63" i="1"/>
  <c r="T62" i="1"/>
  <c r="T48" i="1"/>
  <c r="T35" i="1"/>
  <c r="T60" i="1"/>
  <c r="T38" i="1"/>
  <c r="T56" i="1"/>
  <c r="T42" i="1"/>
  <c r="T41" i="1"/>
  <c r="T40" i="1"/>
  <c r="T37" i="1"/>
  <c r="T33" i="1"/>
  <c r="T29" i="1"/>
  <c r="T25" i="1"/>
  <c r="T21" i="1"/>
  <c r="T17" i="1"/>
  <c r="T68" i="1"/>
  <c r="T32" i="1"/>
  <c r="T31" i="1"/>
  <c r="T30" i="1"/>
  <c r="T14" i="1"/>
  <c r="T10" i="1"/>
  <c r="T6" i="1"/>
  <c r="T2" i="1"/>
  <c r="T44" i="1"/>
  <c r="T34" i="1"/>
  <c r="T20" i="1"/>
  <c r="T19" i="1"/>
  <c r="T18" i="1"/>
  <c r="T13" i="1"/>
  <c r="T9" i="1"/>
  <c r="T5" i="1"/>
  <c r="T52" i="1"/>
  <c r="T36" i="1"/>
  <c r="T24" i="1"/>
  <c r="T23" i="1"/>
  <c r="T22" i="1"/>
  <c r="T16" i="1"/>
  <c r="T12" i="1"/>
  <c r="T8" i="1"/>
  <c r="T4" i="1"/>
  <c r="T11" i="1"/>
  <c r="T7" i="1"/>
  <c r="T28" i="1"/>
  <c r="T27" i="1"/>
  <c r="T26" i="1"/>
  <c r="T3" i="1"/>
  <c r="T15" i="1"/>
  <c r="X32" i="39"/>
  <c r="X28" i="39"/>
  <c r="X24" i="39"/>
  <c r="X20" i="39"/>
  <c r="X16" i="39"/>
  <c r="X12" i="39"/>
  <c r="X8" i="39"/>
  <c r="X4" i="39"/>
  <c r="X27" i="39"/>
  <c r="X23" i="39"/>
  <c r="X19" i="39"/>
  <c r="X15" i="39"/>
  <c r="X11" i="39"/>
  <c r="X7" i="39"/>
  <c r="X3" i="39"/>
  <c r="X31" i="39"/>
  <c r="X30" i="39"/>
  <c r="X29" i="39"/>
  <c r="X26" i="39"/>
  <c r="X22" i="39"/>
  <c r="X18" i="39"/>
  <c r="X14" i="39"/>
  <c r="X10" i="39"/>
  <c r="X6" i="39"/>
  <c r="X2" i="39"/>
  <c r="X34" i="39"/>
  <c r="X33" i="39"/>
  <c r="X25" i="39"/>
  <c r="X9" i="39"/>
  <c r="X5" i="39"/>
  <c r="X13" i="39"/>
  <c r="X21" i="39"/>
  <c r="X17" i="39"/>
  <c r="S105" i="1"/>
  <c r="S106" i="1" s="1"/>
  <c r="U1" i="1"/>
  <c r="W37" i="39"/>
  <c r="W35" i="39"/>
  <c r="Y1" i="39"/>
  <c r="V38" i="39"/>
  <c r="V36" i="39"/>
  <c r="G16" i="38" l="1"/>
  <c r="AI17" i="21"/>
  <c r="F16" i="38"/>
  <c r="AH17" i="21"/>
  <c r="H17" i="38"/>
  <c r="AJ18" i="21"/>
  <c r="Y31" i="39"/>
  <c r="Y27" i="39"/>
  <c r="Y23" i="39"/>
  <c r="Y19" i="39"/>
  <c r="Y15" i="39"/>
  <c r="Y11" i="39"/>
  <c r="Y7" i="39"/>
  <c r="Y3" i="39"/>
  <c r="Y30" i="39"/>
  <c r="Y29" i="39"/>
  <c r="Y26" i="39"/>
  <c r="Y22" i="39"/>
  <c r="Y18" i="39"/>
  <c r="Y14" i="39"/>
  <c r="Y10" i="39"/>
  <c r="Y6" i="39"/>
  <c r="Y2" i="39"/>
  <c r="Y34" i="39"/>
  <c r="Y33" i="39"/>
  <c r="Y32" i="39"/>
  <c r="Y25" i="39"/>
  <c r="Y21" i="39"/>
  <c r="Y17" i="39"/>
  <c r="Y13" i="39"/>
  <c r="Y9" i="39"/>
  <c r="Y5" i="39"/>
  <c r="Y28" i="39"/>
  <c r="Y24" i="39"/>
  <c r="Y12" i="39"/>
  <c r="Y8" i="39"/>
  <c r="Y20" i="39"/>
  <c r="Y4" i="39"/>
  <c r="Y16" i="39"/>
  <c r="U104" i="1"/>
  <c r="U100" i="1"/>
  <c r="U96" i="1"/>
  <c r="U92" i="1"/>
  <c r="U103" i="1"/>
  <c r="U99" i="1"/>
  <c r="U95" i="1"/>
  <c r="U91" i="1"/>
  <c r="U102" i="1"/>
  <c r="U98" i="1"/>
  <c r="U94" i="1"/>
  <c r="U90" i="1"/>
  <c r="U88" i="1"/>
  <c r="U84" i="1"/>
  <c r="U80" i="1"/>
  <c r="U101" i="1"/>
  <c r="U87" i="1"/>
  <c r="U83" i="1"/>
  <c r="U97" i="1"/>
  <c r="U86" i="1"/>
  <c r="U82" i="1"/>
  <c r="U74" i="1"/>
  <c r="U70" i="1"/>
  <c r="U79" i="1"/>
  <c r="U78" i="1"/>
  <c r="U77" i="1"/>
  <c r="U73" i="1"/>
  <c r="U69" i="1"/>
  <c r="U93" i="1"/>
  <c r="U89" i="1"/>
  <c r="U85" i="1"/>
  <c r="U81" i="1"/>
  <c r="U76" i="1"/>
  <c r="U72" i="1"/>
  <c r="U68" i="1"/>
  <c r="U64" i="1"/>
  <c r="U67" i="1"/>
  <c r="U58" i="1"/>
  <c r="U54" i="1"/>
  <c r="U50" i="1"/>
  <c r="U46" i="1"/>
  <c r="U42" i="1"/>
  <c r="U38" i="1"/>
  <c r="U57" i="1"/>
  <c r="U53" i="1"/>
  <c r="U49" i="1"/>
  <c r="U45" i="1"/>
  <c r="U75" i="1"/>
  <c r="U63" i="1"/>
  <c r="U62" i="1"/>
  <c r="U61" i="1"/>
  <c r="U60" i="1"/>
  <c r="U56" i="1"/>
  <c r="U52" i="1"/>
  <c r="U48" i="1"/>
  <c r="U66" i="1"/>
  <c r="U65" i="1"/>
  <c r="U51" i="1"/>
  <c r="U34" i="1"/>
  <c r="U47" i="1"/>
  <c r="U41" i="1"/>
  <c r="U40" i="1"/>
  <c r="U39" i="1"/>
  <c r="U37" i="1"/>
  <c r="U59" i="1"/>
  <c r="U44" i="1"/>
  <c r="U43" i="1"/>
  <c r="U36" i="1"/>
  <c r="U32" i="1"/>
  <c r="U28" i="1"/>
  <c r="U24" i="1"/>
  <c r="U20" i="1"/>
  <c r="U33" i="1"/>
  <c r="U19" i="1"/>
  <c r="U18" i="1"/>
  <c r="U17" i="1"/>
  <c r="U13" i="1"/>
  <c r="U9" i="1"/>
  <c r="U5" i="1"/>
  <c r="U23" i="1"/>
  <c r="U22" i="1"/>
  <c r="U21" i="1"/>
  <c r="U16" i="1"/>
  <c r="U12" i="1"/>
  <c r="U8" i="1"/>
  <c r="U4" i="1"/>
  <c r="U55" i="1"/>
  <c r="U27" i="1"/>
  <c r="U26" i="1"/>
  <c r="U25" i="1"/>
  <c r="U15" i="1"/>
  <c r="U11" i="1"/>
  <c r="U7" i="1"/>
  <c r="U3" i="1"/>
  <c r="U71" i="1"/>
  <c r="U14" i="1"/>
  <c r="U35" i="1"/>
  <c r="U10" i="1"/>
  <c r="U31" i="1"/>
  <c r="U30" i="1"/>
  <c r="U29" i="1"/>
  <c r="U6" i="1"/>
  <c r="U2" i="1"/>
  <c r="Z1" i="39"/>
  <c r="X37" i="39"/>
  <c r="X35" i="39"/>
  <c r="W38" i="39"/>
  <c r="W36" i="39"/>
  <c r="T105" i="1"/>
  <c r="T106" i="1" s="1"/>
  <c r="V1" i="1"/>
  <c r="F17" i="38" l="1"/>
  <c r="AH18" i="21"/>
  <c r="H18" i="38"/>
  <c r="AJ19" i="21"/>
  <c r="G17" i="38"/>
  <c r="AI18" i="21"/>
  <c r="V103" i="1"/>
  <c r="V99" i="1"/>
  <c r="V95" i="1"/>
  <c r="V91" i="1"/>
  <c r="V102" i="1"/>
  <c r="V98" i="1"/>
  <c r="V94" i="1"/>
  <c r="V101" i="1"/>
  <c r="V97" i="1"/>
  <c r="V93" i="1"/>
  <c r="V89" i="1"/>
  <c r="V92" i="1"/>
  <c r="V90" i="1"/>
  <c r="V87" i="1"/>
  <c r="V83" i="1"/>
  <c r="V79" i="1"/>
  <c r="V104" i="1"/>
  <c r="V86" i="1"/>
  <c r="V82" i="1"/>
  <c r="V100" i="1"/>
  <c r="V85" i="1"/>
  <c r="V78" i="1"/>
  <c r="V77" i="1"/>
  <c r="V73" i="1"/>
  <c r="V69" i="1"/>
  <c r="V81" i="1"/>
  <c r="V80" i="1"/>
  <c r="V76" i="1"/>
  <c r="V72" i="1"/>
  <c r="V68" i="1"/>
  <c r="V96" i="1"/>
  <c r="V88" i="1"/>
  <c r="V75" i="1"/>
  <c r="V71" i="1"/>
  <c r="V67" i="1"/>
  <c r="V63" i="1"/>
  <c r="V70" i="1"/>
  <c r="V57" i="1"/>
  <c r="V53" i="1"/>
  <c r="V49" i="1"/>
  <c r="V45" i="1"/>
  <c r="V41" i="1"/>
  <c r="V62" i="1"/>
  <c r="V61" i="1"/>
  <c r="V60" i="1"/>
  <c r="V56" i="1"/>
  <c r="V52" i="1"/>
  <c r="V48" i="1"/>
  <c r="V66" i="1"/>
  <c r="V65" i="1"/>
  <c r="V64" i="1"/>
  <c r="V59" i="1"/>
  <c r="V55" i="1"/>
  <c r="V51" i="1"/>
  <c r="V47" i="1"/>
  <c r="V54" i="1"/>
  <c r="V40" i="1"/>
  <c r="V39" i="1"/>
  <c r="V38" i="1"/>
  <c r="V37" i="1"/>
  <c r="V50" i="1"/>
  <c r="V44" i="1"/>
  <c r="V43" i="1"/>
  <c r="V42" i="1"/>
  <c r="V36" i="1"/>
  <c r="V84" i="1"/>
  <c r="V46" i="1"/>
  <c r="V35" i="1"/>
  <c r="V31" i="1"/>
  <c r="V27" i="1"/>
  <c r="V23" i="1"/>
  <c r="V19" i="1"/>
  <c r="V34" i="1"/>
  <c r="V22" i="1"/>
  <c r="V21" i="1"/>
  <c r="V20" i="1"/>
  <c r="V16" i="1"/>
  <c r="V12" i="1"/>
  <c r="V8" i="1"/>
  <c r="V4" i="1"/>
  <c r="V26" i="1"/>
  <c r="V25" i="1"/>
  <c r="V24" i="1"/>
  <c r="V15" i="1"/>
  <c r="V11" i="1"/>
  <c r="V7" i="1"/>
  <c r="V3" i="1"/>
  <c r="V74" i="1"/>
  <c r="V58" i="1"/>
  <c r="V30" i="1"/>
  <c r="V29" i="1"/>
  <c r="V28" i="1"/>
  <c r="V14" i="1"/>
  <c r="V10" i="1"/>
  <c r="V6" i="1"/>
  <c r="V2" i="1"/>
  <c r="V18" i="1"/>
  <c r="V17" i="1"/>
  <c r="V13" i="1"/>
  <c r="V33" i="1"/>
  <c r="V32" i="1"/>
  <c r="V9" i="1"/>
  <c r="V5" i="1"/>
  <c r="Z34" i="39"/>
  <c r="Z30" i="39"/>
  <c r="Z29" i="39"/>
  <c r="Z26" i="39"/>
  <c r="Z22" i="39"/>
  <c r="Z18" i="39"/>
  <c r="Z14" i="39"/>
  <c r="Z10" i="39"/>
  <c r="Z6" i="39"/>
  <c r="Z2" i="39"/>
  <c r="Z33" i="39"/>
  <c r="Z32" i="39"/>
  <c r="Z31" i="39"/>
  <c r="Z25" i="39"/>
  <c r="Z21" i="39"/>
  <c r="Z17" i="39"/>
  <c r="Z13" i="39"/>
  <c r="Z9" i="39"/>
  <c r="Z5" i="39"/>
  <c r="Z28" i="39"/>
  <c r="Z24" i="39"/>
  <c r="Z20" i="39"/>
  <c r="Z16" i="39"/>
  <c r="Z12" i="39"/>
  <c r="Z8" i="39"/>
  <c r="Z4" i="39"/>
  <c r="Z27" i="39"/>
  <c r="Z15" i="39"/>
  <c r="Z11" i="39"/>
  <c r="Z19" i="39"/>
  <c r="Z23" i="39"/>
  <c r="Z7" i="39"/>
  <c r="Z3" i="39"/>
  <c r="X38" i="39"/>
  <c r="X36" i="39"/>
  <c r="AA1" i="39"/>
  <c r="Y35" i="39"/>
  <c r="Y37" i="39"/>
  <c r="U105" i="1"/>
  <c r="U106" i="1" s="1"/>
  <c r="W1" i="1"/>
  <c r="H19" i="38" l="1"/>
  <c r="AJ20" i="21"/>
  <c r="AI19" i="21"/>
  <c r="G18" i="38"/>
  <c r="F18" i="38"/>
  <c r="AH19" i="21"/>
  <c r="W102" i="1"/>
  <c r="W98" i="1"/>
  <c r="W94" i="1"/>
  <c r="W90" i="1"/>
  <c r="W101" i="1"/>
  <c r="W97" i="1"/>
  <c r="W93" i="1"/>
  <c r="W104" i="1"/>
  <c r="W100" i="1"/>
  <c r="W96" i="1"/>
  <c r="W92" i="1"/>
  <c r="W95" i="1"/>
  <c r="W86" i="1"/>
  <c r="W82" i="1"/>
  <c r="W78" i="1"/>
  <c r="W91" i="1"/>
  <c r="W85" i="1"/>
  <c r="W103" i="1"/>
  <c r="W89" i="1"/>
  <c r="W88" i="1"/>
  <c r="W84" i="1"/>
  <c r="W83" i="1"/>
  <c r="W81" i="1"/>
  <c r="W80" i="1"/>
  <c r="W79" i="1"/>
  <c r="W76" i="1"/>
  <c r="W72" i="1"/>
  <c r="W68" i="1"/>
  <c r="W75" i="1"/>
  <c r="W71" i="1"/>
  <c r="W67" i="1"/>
  <c r="W99" i="1"/>
  <c r="W74" i="1"/>
  <c r="W70" i="1"/>
  <c r="W66" i="1"/>
  <c r="W62" i="1"/>
  <c r="W73" i="1"/>
  <c r="W61" i="1"/>
  <c r="W60" i="1"/>
  <c r="W56" i="1"/>
  <c r="W52" i="1"/>
  <c r="W48" i="1"/>
  <c r="W44" i="1"/>
  <c r="W40" i="1"/>
  <c r="W69" i="1"/>
  <c r="W65" i="1"/>
  <c r="W64" i="1"/>
  <c r="W63" i="1"/>
  <c r="W59" i="1"/>
  <c r="W55" i="1"/>
  <c r="W51" i="1"/>
  <c r="W47" i="1"/>
  <c r="W58" i="1"/>
  <c r="W54" i="1"/>
  <c r="W50" i="1"/>
  <c r="W46" i="1"/>
  <c r="W57" i="1"/>
  <c r="W43" i="1"/>
  <c r="W42" i="1"/>
  <c r="W41" i="1"/>
  <c r="W36" i="1"/>
  <c r="W87" i="1"/>
  <c r="W53" i="1"/>
  <c r="W35" i="1"/>
  <c r="W49" i="1"/>
  <c r="W34" i="1"/>
  <c r="W30" i="1"/>
  <c r="W26" i="1"/>
  <c r="W22" i="1"/>
  <c r="W18" i="1"/>
  <c r="W39" i="1"/>
  <c r="W38" i="1"/>
  <c r="W37" i="1"/>
  <c r="W25" i="1"/>
  <c r="W24" i="1"/>
  <c r="W23" i="1"/>
  <c r="W15" i="1"/>
  <c r="W11" i="1"/>
  <c r="W7" i="1"/>
  <c r="W3" i="1"/>
  <c r="W77" i="1"/>
  <c r="W29" i="1"/>
  <c r="W28" i="1"/>
  <c r="W27" i="1"/>
  <c r="W14" i="1"/>
  <c r="W10" i="1"/>
  <c r="W6" i="1"/>
  <c r="W2" i="1"/>
  <c r="W33" i="1"/>
  <c r="W32" i="1"/>
  <c r="W31" i="1"/>
  <c r="W17" i="1"/>
  <c r="W13" i="1"/>
  <c r="W9" i="1"/>
  <c r="W5" i="1"/>
  <c r="W4" i="1"/>
  <c r="W21" i="1"/>
  <c r="W20" i="1"/>
  <c r="W19" i="1"/>
  <c r="W16" i="1"/>
  <c r="W12" i="1"/>
  <c r="W45" i="1"/>
  <c r="W8" i="1"/>
  <c r="AA33" i="39"/>
  <c r="AA29" i="39"/>
  <c r="AA32" i="39"/>
  <c r="AA31" i="39"/>
  <c r="AA30" i="39"/>
  <c r="AA25" i="39"/>
  <c r="AA21" i="39"/>
  <c r="AA17" i="39"/>
  <c r="AA13" i="39"/>
  <c r="AA9" i="39"/>
  <c r="AA5" i="39"/>
  <c r="AA34" i="39"/>
  <c r="AA28" i="39"/>
  <c r="AA24" i="39"/>
  <c r="AA20" i="39"/>
  <c r="AA16" i="39"/>
  <c r="AA12" i="39"/>
  <c r="AA8" i="39"/>
  <c r="AA4" i="39"/>
  <c r="AA27" i="39"/>
  <c r="AA23" i="39"/>
  <c r="AA19" i="39"/>
  <c r="AA15" i="39"/>
  <c r="AA11" i="39"/>
  <c r="AA7" i="39"/>
  <c r="AA3" i="39"/>
  <c r="AA26" i="39"/>
  <c r="AA18" i="39"/>
  <c r="AA2" i="39"/>
  <c r="AA14" i="39"/>
  <c r="AA22" i="39"/>
  <c r="AA10" i="39"/>
  <c r="AA6" i="39"/>
  <c r="Z37" i="39"/>
  <c r="Z35" i="39"/>
  <c r="AB1" i="39"/>
  <c r="X1" i="1"/>
  <c r="V105" i="1"/>
  <c r="V106" i="1" s="1"/>
  <c r="Y38" i="39"/>
  <c r="Y36" i="39"/>
  <c r="F19" i="38" l="1"/>
  <c r="AH20" i="21"/>
  <c r="AI20" i="21"/>
  <c r="G19" i="38"/>
  <c r="H20" i="38"/>
  <c r="AJ21" i="21"/>
  <c r="X101" i="1"/>
  <c r="X97" i="1"/>
  <c r="X93" i="1"/>
  <c r="X104" i="1"/>
  <c r="X100" i="1"/>
  <c r="X96" i="1"/>
  <c r="X92" i="1"/>
  <c r="X103" i="1"/>
  <c r="X99" i="1"/>
  <c r="X95" i="1"/>
  <c r="X91" i="1"/>
  <c r="X98" i="1"/>
  <c r="X85" i="1"/>
  <c r="X81" i="1"/>
  <c r="X77" i="1"/>
  <c r="X94" i="1"/>
  <c r="X89" i="1"/>
  <c r="X88" i="1"/>
  <c r="X84" i="1"/>
  <c r="X87" i="1"/>
  <c r="X83" i="1"/>
  <c r="X86" i="1"/>
  <c r="X75" i="1"/>
  <c r="X71" i="1"/>
  <c r="X67" i="1"/>
  <c r="X82" i="1"/>
  <c r="X74" i="1"/>
  <c r="X70" i="1"/>
  <c r="X102" i="1"/>
  <c r="X90" i="1"/>
  <c r="X73" i="1"/>
  <c r="X69" i="1"/>
  <c r="X65" i="1"/>
  <c r="X61" i="1"/>
  <c r="X76" i="1"/>
  <c r="X64" i="1"/>
  <c r="X63" i="1"/>
  <c r="X62" i="1"/>
  <c r="X59" i="1"/>
  <c r="X55" i="1"/>
  <c r="X51" i="1"/>
  <c r="X47" i="1"/>
  <c r="X43" i="1"/>
  <c r="X39" i="1"/>
  <c r="X72" i="1"/>
  <c r="X66" i="1"/>
  <c r="X58" i="1"/>
  <c r="X54" i="1"/>
  <c r="X50" i="1"/>
  <c r="X46" i="1"/>
  <c r="X68" i="1"/>
  <c r="X57" i="1"/>
  <c r="X53" i="1"/>
  <c r="X49" i="1"/>
  <c r="X45" i="1"/>
  <c r="X80" i="1"/>
  <c r="X60" i="1"/>
  <c r="X44" i="1"/>
  <c r="X35" i="1"/>
  <c r="X79" i="1"/>
  <c r="X56" i="1"/>
  <c r="X34" i="1"/>
  <c r="X78" i="1"/>
  <c r="X52" i="1"/>
  <c r="X38" i="1"/>
  <c r="X37" i="1"/>
  <c r="X33" i="1"/>
  <c r="X29" i="1"/>
  <c r="X25" i="1"/>
  <c r="X21" i="1"/>
  <c r="X17" i="1"/>
  <c r="X42" i="1"/>
  <c r="X41" i="1"/>
  <c r="X40" i="1"/>
  <c r="X28" i="1"/>
  <c r="X27" i="1"/>
  <c r="X26" i="1"/>
  <c r="X14" i="1"/>
  <c r="X10" i="1"/>
  <c r="X6" i="1"/>
  <c r="X2" i="1"/>
  <c r="X36" i="1"/>
  <c r="X32" i="1"/>
  <c r="X31" i="1"/>
  <c r="X30" i="1"/>
  <c r="X13" i="1"/>
  <c r="X9" i="1"/>
  <c r="X5" i="1"/>
  <c r="X20" i="1"/>
  <c r="X19" i="1"/>
  <c r="X18" i="1"/>
  <c r="X16" i="1"/>
  <c r="X12" i="1"/>
  <c r="X8" i="1"/>
  <c r="X4" i="1"/>
  <c r="X7" i="1"/>
  <c r="X24" i="1"/>
  <c r="X23" i="1"/>
  <c r="X22" i="1"/>
  <c r="X3" i="1"/>
  <c r="X48" i="1"/>
  <c r="X15" i="1"/>
  <c r="X11" i="1"/>
  <c r="AB32" i="39"/>
  <c r="AB34" i="39"/>
  <c r="AB33" i="39"/>
  <c r="AB28" i="39"/>
  <c r="AB24" i="39"/>
  <c r="AB20" i="39"/>
  <c r="AB16" i="39"/>
  <c r="AB12" i="39"/>
  <c r="AB8" i="39"/>
  <c r="AB4" i="39"/>
  <c r="AB27" i="39"/>
  <c r="AB23" i="39"/>
  <c r="AB19" i="39"/>
  <c r="AB15" i="39"/>
  <c r="AB11" i="39"/>
  <c r="AB7" i="39"/>
  <c r="AB3" i="39"/>
  <c r="AB26" i="39"/>
  <c r="AB22" i="39"/>
  <c r="AB18" i="39"/>
  <c r="AB14" i="39"/>
  <c r="AB10" i="39"/>
  <c r="AB6" i="39"/>
  <c r="AB2" i="39"/>
  <c r="AB31" i="39"/>
  <c r="AB30" i="39"/>
  <c r="AB29" i="39"/>
  <c r="AB25" i="39"/>
  <c r="AB21" i="39"/>
  <c r="AB5" i="39"/>
  <c r="AB17" i="39"/>
  <c r="AB9" i="39"/>
  <c r="AB13" i="39"/>
  <c r="Y1" i="1"/>
  <c r="W105" i="1"/>
  <c r="W106" i="1" s="1"/>
  <c r="AA37" i="39"/>
  <c r="AA35" i="39"/>
  <c r="AC1" i="39"/>
  <c r="Z38" i="39"/>
  <c r="Z36" i="39"/>
  <c r="H21" i="38" l="1"/>
  <c r="R6" i="40" s="1"/>
  <c r="I5" i="25"/>
  <c r="E5" i="25"/>
  <c r="AI21" i="21"/>
  <c r="G20" i="38"/>
  <c r="F20" i="38"/>
  <c r="AH21" i="21"/>
  <c r="AC31" i="39"/>
  <c r="AC27" i="39"/>
  <c r="AC23" i="39"/>
  <c r="AC19" i="39"/>
  <c r="AC15" i="39"/>
  <c r="AC11" i="39"/>
  <c r="AC7" i="39"/>
  <c r="AC3" i="39"/>
  <c r="AC26" i="39"/>
  <c r="AC22" i="39"/>
  <c r="AC18" i="39"/>
  <c r="AC14" i="39"/>
  <c r="AC10" i="39"/>
  <c r="AC6" i="39"/>
  <c r="AC2" i="39"/>
  <c r="AC30" i="39"/>
  <c r="AC29" i="39"/>
  <c r="AC25" i="39"/>
  <c r="AC21" i="39"/>
  <c r="AC17" i="39"/>
  <c r="AC13" i="39"/>
  <c r="AC9" i="39"/>
  <c r="AC5" i="39"/>
  <c r="AC34" i="39"/>
  <c r="AC33" i="39"/>
  <c r="AC32" i="39"/>
  <c r="AC28" i="39"/>
  <c r="AC24" i="39"/>
  <c r="AC8" i="39"/>
  <c r="AC4" i="39"/>
  <c r="AC20" i="39"/>
  <c r="AC12" i="39"/>
  <c r="AC16" i="39"/>
  <c r="Y104" i="1"/>
  <c r="Y100" i="1"/>
  <c r="Y96" i="1"/>
  <c r="Y92" i="1"/>
  <c r="Y103" i="1"/>
  <c r="Y99" i="1"/>
  <c r="Y95" i="1"/>
  <c r="Y91" i="1"/>
  <c r="Y102" i="1"/>
  <c r="Y98" i="1"/>
  <c r="Y94" i="1"/>
  <c r="Y90" i="1"/>
  <c r="Y101" i="1"/>
  <c r="Y89" i="1"/>
  <c r="Y88" i="1"/>
  <c r="Y84" i="1"/>
  <c r="Y80" i="1"/>
  <c r="Y97" i="1"/>
  <c r="Y87" i="1"/>
  <c r="Y83" i="1"/>
  <c r="Y93" i="1"/>
  <c r="Y86" i="1"/>
  <c r="Y82" i="1"/>
  <c r="Y74" i="1"/>
  <c r="Y70" i="1"/>
  <c r="Y85" i="1"/>
  <c r="Y73" i="1"/>
  <c r="Y69" i="1"/>
  <c r="Y79" i="1"/>
  <c r="Y78" i="1"/>
  <c r="Y77" i="1"/>
  <c r="Y76" i="1"/>
  <c r="Y72" i="1"/>
  <c r="Y68" i="1"/>
  <c r="Y64" i="1"/>
  <c r="Y66" i="1"/>
  <c r="Y65" i="1"/>
  <c r="Y58" i="1"/>
  <c r="Y54" i="1"/>
  <c r="Y50" i="1"/>
  <c r="Y46" i="1"/>
  <c r="Y42" i="1"/>
  <c r="Y38" i="1"/>
  <c r="Y75" i="1"/>
  <c r="Y57" i="1"/>
  <c r="Y53" i="1"/>
  <c r="Y49" i="1"/>
  <c r="Y45" i="1"/>
  <c r="Y71" i="1"/>
  <c r="Y60" i="1"/>
  <c r="Y56" i="1"/>
  <c r="Y52" i="1"/>
  <c r="Y48" i="1"/>
  <c r="Y44" i="1"/>
  <c r="Y67" i="1"/>
  <c r="Y47" i="1"/>
  <c r="Y34" i="1"/>
  <c r="Y59" i="1"/>
  <c r="Y37" i="1"/>
  <c r="Y55" i="1"/>
  <c r="Y41" i="1"/>
  <c r="Y40" i="1"/>
  <c r="Y39" i="1"/>
  <c r="Y36" i="1"/>
  <c r="Y32" i="1"/>
  <c r="Y28" i="1"/>
  <c r="Y24" i="1"/>
  <c r="Y20" i="1"/>
  <c r="Y81" i="1"/>
  <c r="Y63" i="1"/>
  <c r="Y43" i="1"/>
  <c r="Y31" i="1"/>
  <c r="Y30" i="1"/>
  <c r="Y29" i="1"/>
  <c r="Y13" i="1"/>
  <c r="Y9" i="1"/>
  <c r="Y5" i="1"/>
  <c r="Y62" i="1"/>
  <c r="Y33" i="1"/>
  <c r="Y19" i="1"/>
  <c r="Y18" i="1"/>
  <c r="Y17" i="1"/>
  <c r="Y16" i="1"/>
  <c r="Y12" i="1"/>
  <c r="Y8" i="1"/>
  <c r="Y4" i="1"/>
  <c r="Y61" i="1"/>
  <c r="Y35" i="1"/>
  <c r="Y23" i="1"/>
  <c r="Y22" i="1"/>
  <c r="Y21" i="1"/>
  <c r="Y15" i="1"/>
  <c r="Y11" i="1"/>
  <c r="Y7" i="1"/>
  <c r="Y3" i="1"/>
  <c r="Y10" i="1"/>
  <c r="Y51" i="1"/>
  <c r="Y27" i="1"/>
  <c r="Y26" i="1"/>
  <c r="Y25" i="1"/>
  <c r="Y6" i="1"/>
  <c r="Y2" i="1"/>
  <c r="Y14" i="1"/>
  <c r="AB37" i="39"/>
  <c r="AB35" i="39"/>
  <c r="AA38" i="39"/>
  <c r="AA36" i="39"/>
  <c r="X105" i="1"/>
  <c r="X106" i="1" s="1"/>
  <c r="Z1" i="1"/>
  <c r="AD1" i="39"/>
  <c r="E4" i="25" l="1"/>
  <c r="O5" i="28"/>
  <c r="I4" i="25"/>
  <c r="B13" i="47"/>
  <c r="R10" i="40" s="1"/>
  <c r="F21" i="38"/>
  <c r="R5" i="40" s="1"/>
  <c r="I3" i="25"/>
  <c r="E3" i="25"/>
  <c r="J6" i="28"/>
  <c r="G5" i="25"/>
  <c r="L6" i="28" s="1"/>
  <c r="G21" i="38"/>
  <c r="B4" i="47"/>
  <c r="AD34" i="39"/>
  <c r="AD30" i="39"/>
  <c r="AD26" i="39"/>
  <c r="AD22" i="39"/>
  <c r="AD18" i="39"/>
  <c r="AD14" i="39"/>
  <c r="AD10" i="39"/>
  <c r="AD6" i="39"/>
  <c r="AD2" i="39"/>
  <c r="AD29" i="39"/>
  <c r="AD25" i="39"/>
  <c r="AD21" i="39"/>
  <c r="AD17" i="39"/>
  <c r="AD13" i="39"/>
  <c r="AD9" i="39"/>
  <c r="AD5" i="39"/>
  <c r="AD33" i="39"/>
  <c r="AD32" i="39"/>
  <c r="AD31" i="39"/>
  <c r="AD28" i="39"/>
  <c r="AD24" i="39"/>
  <c r="AD20" i="39"/>
  <c r="AD16" i="39"/>
  <c r="AD12" i="39"/>
  <c r="AD8" i="39"/>
  <c r="AD4" i="39"/>
  <c r="AD27" i="39"/>
  <c r="AD11" i="39"/>
  <c r="AD7" i="39"/>
  <c r="AD15" i="39"/>
  <c r="AD23" i="39"/>
  <c r="AD19" i="39"/>
  <c r="AD3" i="39"/>
  <c r="Z103" i="1"/>
  <c r="Z99" i="1"/>
  <c r="Z95" i="1"/>
  <c r="Z91" i="1"/>
  <c r="Z102" i="1"/>
  <c r="Z98" i="1"/>
  <c r="Z94" i="1"/>
  <c r="Z101" i="1"/>
  <c r="Z97" i="1"/>
  <c r="Z93" i="1"/>
  <c r="Z89" i="1"/>
  <c r="Z104" i="1"/>
  <c r="Z87" i="1"/>
  <c r="Z83" i="1"/>
  <c r="Z79" i="1"/>
  <c r="Z100" i="1"/>
  <c r="Z86" i="1"/>
  <c r="Z82" i="1"/>
  <c r="Z96" i="1"/>
  <c r="Z90" i="1"/>
  <c r="Z85" i="1"/>
  <c r="Z73" i="1"/>
  <c r="Z69" i="1"/>
  <c r="Z88" i="1"/>
  <c r="Z78" i="1"/>
  <c r="Z77" i="1"/>
  <c r="Z76" i="1"/>
  <c r="Z72" i="1"/>
  <c r="Z68" i="1"/>
  <c r="Z84" i="1"/>
  <c r="Z81" i="1"/>
  <c r="Z80" i="1"/>
  <c r="Z75" i="1"/>
  <c r="Z71" i="1"/>
  <c r="Z67" i="1"/>
  <c r="Z63" i="1"/>
  <c r="Z57" i="1"/>
  <c r="Z53" i="1"/>
  <c r="Z49" i="1"/>
  <c r="Z45" i="1"/>
  <c r="Z41" i="1"/>
  <c r="Z37" i="1"/>
  <c r="Z60" i="1"/>
  <c r="Z56" i="1"/>
  <c r="Z52" i="1"/>
  <c r="Z48" i="1"/>
  <c r="Z44" i="1"/>
  <c r="Z74" i="1"/>
  <c r="Z62" i="1"/>
  <c r="Z61" i="1"/>
  <c r="Z59" i="1"/>
  <c r="Z55" i="1"/>
  <c r="Z51" i="1"/>
  <c r="Z47" i="1"/>
  <c r="Z92" i="1"/>
  <c r="Z70" i="1"/>
  <c r="Z50" i="1"/>
  <c r="Z46" i="1"/>
  <c r="Z40" i="1"/>
  <c r="Z39" i="1"/>
  <c r="Z38" i="1"/>
  <c r="Z36" i="1"/>
  <c r="Z58" i="1"/>
  <c r="Z43" i="1"/>
  <c r="Z42" i="1"/>
  <c r="Z35" i="1"/>
  <c r="Z31" i="1"/>
  <c r="Z27" i="1"/>
  <c r="Z23" i="1"/>
  <c r="Z19" i="1"/>
  <c r="Z33" i="1"/>
  <c r="Z32" i="1"/>
  <c r="Z18" i="1"/>
  <c r="Z17" i="1"/>
  <c r="Z16" i="1"/>
  <c r="Z12" i="1"/>
  <c r="Z8" i="1"/>
  <c r="Z4" i="1"/>
  <c r="Z66" i="1"/>
  <c r="Z22" i="1"/>
  <c r="Z21" i="1"/>
  <c r="Z20" i="1"/>
  <c r="Z15" i="1"/>
  <c r="Z11" i="1"/>
  <c r="Z7" i="1"/>
  <c r="Z3" i="1"/>
  <c r="Z65" i="1"/>
  <c r="Z26" i="1"/>
  <c r="Z25" i="1"/>
  <c r="Z24" i="1"/>
  <c r="Z14" i="1"/>
  <c r="Z10" i="1"/>
  <c r="Z6" i="1"/>
  <c r="Z2" i="1"/>
  <c r="Z54" i="1"/>
  <c r="Z13" i="1"/>
  <c r="Z64" i="1"/>
  <c r="Z30" i="1"/>
  <c r="Z29" i="1"/>
  <c r="Z28" i="1"/>
  <c r="Z9" i="1"/>
  <c r="Z34" i="1"/>
  <c r="Z5" i="1"/>
  <c r="AC35" i="39"/>
  <c r="AC37" i="39"/>
  <c r="AA1" i="1"/>
  <c r="Y105" i="1"/>
  <c r="Y106" i="1" s="1"/>
  <c r="AB38" i="39"/>
  <c r="AB36" i="39"/>
  <c r="G3" i="25" l="1"/>
  <c r="L4" i="28" s="1"/>
  <c r="J4" i="28"/>
  <c r="R4" i="40"/>
  <c r="N3" i="38"/>
  <c r="J5" i="28"/>
  <c r="G4" i="25"/>
  <c r="L5" i="28" s="1"/>
  <c r="B9" i="47"/>
  <c r="B5" i="47"/>
  <c r="B6" i="47"/>
  <c r="AA102" i="1"/>
  <c r="AA98" i="1"/>
  <c r="AA94" i="1"/>
  <c r="AA90" i="1"/>
  <c r="AA101" i="1"/>
  <c r="AA97" i="1"/>
  <c r="AA93" i="1"/>
  <c r="AA104" i="1"/>
  <c r="AA100" i="1"/>
  <c r="AA96" i="1"/>
  <c r="AA92" i="1"/>
  <c r="AA88" i="1"/>
  <c r="AA91" i="1"/>
  <c r="AA86" i="1"/>
  <c r="AA82" i="1"/>
  <c r="AA78" i="1"/>
  <c r="AA103" i="1"/>
  <c r="AA85" i="1"/>
  <c r="AA81" i="1"/>
  <c r="AA99" i="1"/>
  <c r="AA84" i="1"/>
  <c r="AA77" i="1"/>
  <c r="AA76" i="1"/>
  <c r="AA72" i="1"/>
  <c r="AA68" i="1"/>
  <c r="AA89" i="1"/>
  <c r="AA80" i="1"/>
  <c r="AA79" i="1"/>
  <c r="AA75" i="1"/>
  <c r="AA71" i="1"/>
  <c r="AA67" i="1"/>
  <c r="AA87" i="1"/>
  <c r="AA74" i="1"/>
  <c r="AA70" i="1"/>
  <c r="AA66" i="1"/>
  <c r="AA62" i="1"/>
  <c r="AA83" i="1"/>
  <c r="AA69" i="1"/>
  <c r="AA60" i="1"/>
  <c r="AA56" i="1"/>
  <c r="AA52" i="1"/>
  <c r="AA48" i="1"/>
  <c r="AA44" i="1"/>
  <c r="AA40" i="1"/>
  <c r="AA61" i="1"/>
  <c r="AA59" i="1"/>
  <c r="AA55" i="1"/>
  <c r="AA51" i="1"/>
  <c r="AA47" i="1"/>
  <c r="AA95" i="1"/>
  <c r="AA65" i="1"/>
  <c r="AA64" i="1"/>
  <c r="AA63" i="1"/>
  <c r="AA58" i="1"/>
  <c r="AA54" i="1"/>
  <c r="AA50" i="1"/>
  <c r="AA46" i="1"/>
  <c r="AA73" i="1"/>
  <c r="AA53" i="1"/>
  <c r="AA39" i="1"/>
  <c r="AA38" i="1"/>
  <c r="AA37" i="1"/>
  <c r="AA36" i="1"/>
  <c r="AA49" i="1"/>
  <c r="AA43" i="1"/>
  <c r="AA42" i="1"/>
  <c r="AA41" i="1"/>
  <c r="AA35" i="1"/>
  <c r="AA45" i="1"/>
  <c r="AA34" i="1"/>
  <c r="AA30" i="1"/>
  <c r="AA26" i="1"/>
  <c r="AA22" i="1"/>
  <c r="AA18" i="1"/>
  <c r="AA21" i="1"/>
  <c r="AA20" i="1"/>
  <c r="AA19" i="1"/>
  <c r="AA15" i="1"/>
  <c r="AA11" i="1"/>
  <c r="AA7" i="1"/>
  <c r="AA3" i="1"/>
  <c r="AA25" i="1"/>
  <c r="AA24" i="1"/>
  <c r="AA23" i="1"/>
  <c r="AA14" i="1"/>
  <c r="AA10" i="1"/>
  <c r="AA6" i="1"/>
  <c r="AA2" i="1"/>
  <c r="AA29" i="1"/>
  <c r="AA28" i="1"/>
  <c r="AA27" i="1"/>
  <c r="AA13" i="1"/>
  <c r="AA9" i="1"/>
  <c r="AA5" i="1"/>
  <c r="AA17" i="1"/>
  <c r="AA16" i="1"/>
  <c r="AA33" i="1"/>
  <c r="AA32" i="1"/>
  <c r="AA31" i="1"/>
  <c r="AA12" i="1"/>
  <c r="AA8" i="1"/>
  <c r="AA57" i="1"/>
  <c r="AA4" i="1"/>
  <c r="AD35" i="39"/>
  <c r="AD37" i="39"/>
  <c r="AB1" i="1"/>
  <c r="AC38" i="39"/>
  <c r="AC36" i="39"/>
  <c r="Z105" i="1"/>
  <c r="Z106" i="1" s="1"/>
  <c r="B10" i="47" l="1"/>
  <c r="B7" i="47"/>
  <c r="B8" i="47" s="1"/>
  <c r="AB101" i="1"/>
  <c r="AB97" i="1"/>
  <c r="AB93" i="1"/>
  <c r="AB104" i="1"/>
  <c r="AB100" i="1"/>
  <c r="AB96" i="1"/>
  <c r="AB92" i="1"/>
  <c r="AB103" i="1"/>
  <c r="AB99" i="1"/>
  <c r="AB95" i="1"/>
  <c r="AB91" i="1"/>
  <c r="AB94" i="1"/>
  <c r="AB85" i="1"/>
  <c r="AB81" i="1"/>
  <c r="AB77" i="1"/>
  <c r="AB90" i="1"/>
  <c r="AB84" i="1"/>
  <c r="AB102" i="1"/>
  <c r="AB89" i="1"/>
  <c r="AB88" i="1"/>
  <c r="AB87" i="1"/>
  <c r="AB83" i="1"/>
  <c r="AB82" i="1"/>
  <c r="AB80" i="1"/>
  <c r="AB79" i="1"/>
  <c r="AB78" i="1"/>
  <c r="AB75" i="1"/>
  <c r="AB71" i="1"/>
  <c r="AB67" i="1"/>
  <c r="AB74" i="1"/>
  <c r="AB70" i="1"/>
  <c r="AB73" i="1"/>
  <c r="AB69" i="1"/>
  <c r="AB65" i="1"/>
  <c r="AB61" i="1"/>
  <c r="AB86" i="1"/>
  <c r="AB72" i="1"/>
  <c r="AB59" i="1"/>
  <c r="AB55" i="1"/>
  <c r="AB51" i="1"/>
  <c r="AB47" i="1"/>
  <c r="AB43" i="1"/>
  <c r="AB39" i="1"/>
  <c r="AB98" i="1"/>
  <c r="AB68" i="1"/>
  <c r="AB64" i="1"/>
  <c r="AB63" i="1"/>
  <c r="AB62" i="1"/>
  <c r="AB58" i="1"/>
  <c r="AB54" i="1"/>
  <c r="AB50" i="1"/>
  <c r="AB46" i="1"/>
  <c r="AB66" i="1"/>
  <c r="AB57" i="1"/>
  <c r="AB53" i="1"/>
  <c r="AB49" i="1"/>
  <c r="AB45" i="1"/>
  <c r="AB76" i="1"/>
  <c r="AB56" i="1"/>
  <c r="AB42" i="1"/>
  <c r="AB41" i="1"/>
  <c r="AB40" i="1"/>
  <c r="AB35" i="1"/>
  <c r="AB52" i="1"/>
  <c r="AB34" i="1"/>
  <c r="AB48" i="1"/>
  <c r="AB33" i="1"/>
  <c r="AB29" i="1"/>
  <c r="AB25" i="1"/>
  <c r="AB21" i="1"/>
  <c r="AB17" i="1"/>
  <c r="AB44" i="1"/>
  <c r="AB36" i="1"/>
  <c r="AB24" i="1"/>
  <c r="AB23" i="1"/>
  <c r="AB22" i="1"/>
  <c r="AB14" i="1"/>
  <c r="AB10" i="1"/>
  <c r="AB6" i="1"/>
  <c r="AB2" i="1"/>
  <c r="AB28" i="1"/>
  <c r="AB27" i="1"/>
  <c r="AB26" i="1"/>
  <c r="AB13" i="1"/>
  <c r="AB9" i="1"/>
  <c r="AB5" i="1"/>
  <c r="AB32" i="1"/>
  <c r="AB31" i="1"/>
  <c r="AB30" i="1"/>
  <c r="AB16" i="1"/>
  <c r="AB12" i="1"/>
  <c r="AB8" i="1"/>
  <c r="AB4" i="1"/>
  <c r="AB20" i="1"/>
  <c r="AB19" i="1"/>
  <c r="AB18" i="1"/>
  <c r="AB3" i="1"/>
  <c r="AB38" i="1"/>
  <c r="AB15" i="1"/>
  <c r="AB60" i="1"/>
  <c r="AB37" i="1"/>
  <c r="AB11" i="1"/>
  <c r="AB7" i="1"/>
  <c r="AA105" i="1"/>
  <c r="AA106" i="1" s="1"/>
  <c r="AD38" i="39"/>
  <c r="AD36" i="39"/>
  <c r="B11" i="47" l="1"/>
  <c r="B12" i="47" s="1"/>
  <c r="AB105" i="1"/>
  <c r="AB10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Z1" authorId="0" shapeId="0" xr:uid="{00000000-0006-0000-0400-000001000000}">
      <text>
        <r>
          <rPr>
            <b/>
            <sz val="9"/>
            <color indexed="81"/>
            <rFont val="Tahoma"/>
            <family val="2"/>
          </rPr>
          <t xml:space="preserve">Tim Calhoun:
</t>
        </r>
        <r>
          <rPr>
            <sz val="9"/>
            <color indexed="81"/>
            <rFont val="Tahoma"/>
            <family val="2"/>
          </rPr>
          <t xml:space="preserve">
</t>
        </r>
        <r>
          <rPr>
            <b/>
            <sz val="9"/>
            <color indexed="81"/>
            <rFont val="Tahoma"/>
            <family val="2"/>
          </rPr>
          <t>Formula to determine status of phase.</t>
        </r>
        <r>
          <rPr>
            <sz val="9"/>
            <color indexed="81"/>
            <rFont val="Tahoma"/>
            <family val="2"/>
          </rPr>
          <t xml:space="preserve">
If WELL PHASE is blank, then there is no phase, so leave cell blank.
If Phase has start and end date, phase is "Past"
If phase has start date but no end date, phase is "Current"
If none of those are true, then the phase was either "Omitted" or "Future", which we determine with the final If statement.
Can use these cells to simplify the remaining formulas</t>
        </r>
      </text>
    </comment>
    <comment ref="AA1" authorId="0" shapeId="0" xr:uid="{00000000-0006-0000-0400-000002000000}">
      <text>
        <r>
          <rPr>
            <b/>
            <sz val="9"/>
            <color indexed="81"/>
            <rFont val="Tahoma"/>
            <family val="2"/>
          </rPr>
          <t>Tim Calhoun:</t>
        </r>
        <r>
          <rPr>
            <sz val="9"/>
            <color indexed="81"/>
            <rFont val="Tahoma"/>
            <family val="2"/>
          </rPr>
          <t xml:space="preserve">
FORMULA DESCRIPTION
If No phase entered, cell is blank (This is so cells beyond the phase table are blank. i.e. accounts for variable numbers of phases).
If start and end date have values (Phase has already occurred), cell value equals actual end depth
If start date has value and end date does not (current phase), cell value equals actual end depth (same as above).
If both of the above conditions are false, then the start and end date are blank, so determine if phase was omitted (part of AFE but not executed).  If so, depth is the depth of the previous phase.  If not, cell is blank.
This column was added specifically so that the AFe depth does not start at 0.</t>
        </r>
      </text>
    </comment>
    <comment ref="AE1" authorId="0" shapeId="0" xr:uid="{00000000-0006-0000-0400-000003000000}">
      <text>
        <r>
          <rPr>
            <b/>
            <sz val="9"/>
            <color indexed="81"/>
            <rFont val="Tahoma"/>
            <family val="2"/>
          </rPr>
          <t>Tim Calhoun:</t>
        </r>
        <r>
          <rPr>
            <sz val="9"/>
            <color indexed="81"/>
            <rFont val="Tahoma"/>
            <family val="2"/>
          </rPr>
          <t xml:space="preserve">
FORMULA:
If Phase is past, omitted, or not in plan, leave blank
If phase is current projection begins.
The projection is equal to the actual days up to previous phase.
If phase is future, projection is equal to previous projection plus the difference in AFE from previous phase</t>
        </r>
      </text>
    </comment>
    <comment ref="AP6" authorId="0" shapeId="0" xr:uid="{00000000-0006-0000-0400-000004000000}">
      <text>
        <r>
          <rPr>
            <b/>
            <sz val="9"/>
            <color indexed="81"/>
            <rFont val="Tahoma"/>
            <family val="2"/>
          </rPr>
          <t>Tim Calhoun:</t>
        </r>
        <r>
          <rPr>
            <sz val="9"/>
            <color indexed="81"/>
            <rFont val="Tahoma"/>
            <family val="2"/>
          </rPr>
          <t xml:space="preserve">
Formula conservation for P90 cost</t>
        </r>
      </text>
    </comment>
    <comment ref="Z36" authorId="0" shapeId="0" xr:uid="{00000000-0006-0000-0400-000005000000}">
      <text>
        <r>
          <rPr>
            <b/>
            <sz val="9"/>
            <color indexed="81"/>
            <rFont val="Tahoma"/>
            <family val="2"/>
          </rPr>
          <t>Tim Calhoun:</t>
        </r>
        <r>
          <rPr>
            <sz val="9"/>
            <color indexed="81"/>
            <rFont val="Tahoma"/>
            <family val="2"/>
          </rPr>
          <t xml:space="preserve">
This cell is used to establish "0" starting points for graphs</t>
        </r>
      </text>
    </comment>
    <comment ref="AL36" authorId="0" shapeId="0" xr:uid="{00000000-0006-0000-0400-000006000000}">
      <text>
        <r>
          <rPr>
            <b/>
            <sz val="9"/>
            <color indexed="81"/>
            <rFont val="Tahoma"/>
            <family val="2"/>
          </rPr>
          <t>Tim Calhoun:</t>
        </r>
        <r>
          <rPr>
            <sz val="9"/>
            <color indexed="81"/>
            <rFont val="Tahoma"/>
            <family val="2"/>
          </rPr>
          <t xml:space="preserve">
These cells used to calculate cumulative days/cost ahead for most recent completed phase</t>
        </r>
      </text>
    </comment>
    <comment ref="AM36" authorId="0" shapeId="0" xr:uid="{00000000-0006-0000-0400-000007000000}">
      <text>
        <r>
          <rPr>
            <b/>
            <sz val="9"/>
            <color indexed="81"/>
            <rFont val="Tahoma"/>
            <family val="2"/>
          </rPr>
          <t>Tim Calhoun:</t>
        </r>
        <r>
          <rPr>
            <sz val="9"/>
            <color indexed="81"/>
            <rFont val="Tahoma"/>
            <family val="2"/>
          </rPr>
          <t xml:space="preserve">
Macro takes most recent number and sets this cell value equal to 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Z1" authorId="0" shapeId="0" xr:uid="{00000000-0006-0000-0500-000001000000}">
      <text>
        <r>
          <rPr>
            <b/>
            <sz val="9"/>
            <color indexed="81"/>
            <rFont val="Tahoma"/>
            <family val="2"/>
          </rPr>
          <t xml:space="preserve">Tim Calhoun:
</t>
        </r>
        <r>
          <rPr>
            <sz val="9"/>
            <color indexed="81"/>
            <rFont val="Tahoma"/>
            <family val="2"/>
          </rPr>
          <t xml:space="preserve">
</t>
        </r>
        <r>
          <rPr>
            <b/>
            <sz val="9"/>
            <color indexed="81"/>
            <rFont val="Tahoma"/>
            <family val="2"/>
          </rPr>
          <t>Formula to determine status of phase.</t>
        </r>
        <r>
          <rPr>
            <sz val="9"/>
            <color indexed="81"/>
            <rFont val="Tahoma"/>
            <family val="2"/>
          </rPr>
          <t xml:space="preserve">
If WELL PHASE is blank, then there is no phase, so leave cell blank.
If Phase has start and end date, phase is "Past"
If phase has start date but no end date, phase is "Current"
If none of those are true, then the phase was either "Omitted" or "Future", which we determine with the final If statement.
Can use these cells to simplify the remaining formulas</t>
        </r>
      </text>
    </comment>
    <comment ref="AA1" authorId="0" shapeId="0" xr:uid="{00000000-0006-0000-0500-000002000000}">
      <text>
        <r>
          <rPr>
            <b/>
            <sz val="9"/>
            <color indexed="81"/>
            <rFont val="Tahoma"/>
            <family val="2"/>
          </rPr>
          <t>Tim Calhoun:</t>
        </r>
        <r>
          <rPr>
            <sz val="9"/>
            <color indexed="81"/>
            <rFont val="Tahoma"/>
            <family val="2"/>
          </rPr>
          <t xml:space="preserve">
FORMULA DESCRIPTION
If No phase entered, cell is blank (This is so cells beyond the phase table are blank. i.e. accounts for variable numbers of phases).
If start and end date have values (Phase has already occurred), cell value equals actual end depth
If start date has value and end date does not (current phase), cell value equals actual end depth (same as above).
If both of the above conditions are false, then the start and end date are blank, so determine if phase was omitted (part of AFE but not executed).  If so, depth is the depth of the previous phase.  If not, cell is blank.
This column was added specifically so that the AFe depth does not start at 0.</t>
        </r>
      </text>
    </comment>
    <comment ref="AE1" authorId="0" shapeId="0" xr:uid="{00000000-0006-0000-0500-000003000000}">
      <text>
        <r>
          <rPr>
            <b/>
            <sz val="9"/>
            <color indexed="81"/>
            <rFont val="Tahoma"/>
            <family val="2"/>
          </rPr>
          <t>Tim Calhoun:</t>
        </r>
        <r>
          <rPr>
            <sz val="9"/>
            <color indexed="81"/>
            <rFont val="Tahoma"/>
            <family val="2"/>
          </rPr>
          <t xml:space="preserve">
FORMULA:
If Phase is past, omitted, or not in plan, leave blank
If phase is current projection begins.
The projection is equal to the actual days up to previous phase.
If phase is future, projection is equal to previous projection plus the difference in AFE from previous phase</t>
        </r>
      </text>
    </comment>
    <comment ref="AT6" authorId="0" shapeId="0" xr:uid="{00000000-0006-0000-0500-000004000000}">
      <text>
        <r>
          <rPr>
            <b/>
            <sz val="9"/>
            <color indexed="81"/>
            <rFont val="Tahoma"/>
            <family val="2"/>
          </rPr>
          <t>Tim Calhoun:</t>
        </r>
        <r>
          <rPr>
            <sz val="9"/>
            <color indexed="81"/>
            <rFont val="Tahoma"/>
            <family val="2"/>
          </rPr>
          <t xml:space="preserve">
Formula conservation for P90 cost</t>
        </r>
      </text>
    </comment>
    <comment ref="Z36" authorId="0" shapeId="0" xr:uid="{00000000-0006-0000-0500-000005000000}">
      <text>
        <r>
          <rPr>
            <b/>
            <sz val="9"/>
            <color indexed="81"/>
            <rFont val="Tahoma"/>
            <family val="2"/>
          </rPr>
          <t>Tim Calhoun:</t>
        </r>
        <r>
          <rPr>
            <sz val="9"/>
            <color indexed="81"/>
            <rFont val="Tahoma"/>
            <family val="2"/>
          </rPr>
          <t xml:space="preserve">
This cell is used to establish "0" starting points for graphs</t>
        </r>
      </text>
    </comment>
    <comment ref="AL36" authorId="0" shapeId="0" xr:uid="{00000000-0006-0000-0500-000006000000}">
      <text>
        <r>
          <rPr>
            <b/>
            <sz val="9"/>
            <color indexed="81"/>
            <rFont val="Tahoma"/>
            <family val="2"/>
          </rPr>
          <t>Tim Calhoun:</t>
        </r>
        <r>
          <rPr>
            <sz val="9"/>
            <color indexed="81"/>
            <rFont val="Tahoma"/>
            <family val="2"/>
          </rPr>
          <t xml:space="preserve">
These cells used to calculate cumulative days/cost ahead for most recent completed phase</t>
        </r>
      </text>
    </comment>
    <comment ref="AO36" authorId="0" shapeId="0" xr:uid="{00000000-0006-0000-0500-000007000000}">
      <text>
        <r>
          <rPr>
            <b/>
            <sz val="9"/>
            <color indexed="81"/>
            <rFont val="Tahoma"/>
            <family val="2"/>
          </rPr>
          <t>Tim Calhoun:</t>
        </r>
        <r>
          <rPr>
            <sz val="9"/>
            <color indexed="81"/>
            <rFont val="Tahoma"/>
            <family val="2"/>
          </rPr>
          <t xml:space="preserve">
Macro takes most recent number and sets this cell value equal to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C3" authorId="0" shapeId="0" xr:uid="{00000000-0006-0000-0A00-000001000000}">
      <text>
        <r>
          <rPr>
            <b/>
            <sz val="9"/>
            <color indexed="81"/>
            <rFont val="Tahoma"/>
            <family val="2"/>
          </rPr>
          <t>Tim Calhoun:</t>
        </r>
        <r>
          <rPr>
            <sz val="9"/>
            <color indexed="81"/>
            <rFont val="Tahoma"/>
            <family val="2"/>
          </rPr>
          <t xml:space="preserve">
Formula Description
Finds AFE days to finish current phase, and then subracts estimated remaining to determine estimated to present day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A37" authorId="0" shapeId="0" xr:uid="{00000000-0006-0000-1600-000001000000}">
      <text>
        <r>
          <rPr>
            <b/>
            <sz val="9"/>
            <color indexed="81"/>
            <rFont val="Tahoma"/>
            <family val="2"/>
          </rPr>
          <t xml:space="preserve">Tim Calhoun:
Method 1 </t>
        </r>
        <r>
          <rPr>
            <sz val="9"/>
            <color indexed="81"/>
            <rFont val="Tahoma"/>
            <family val="2"/>
          </rPr>
          <t xml:space="preserve">
Start with AFE and subtract out:
Tangible
Cement and Cementing
WL Log
Coring
Rig
Take daily average
Add rig cost back in to account for rig downtime</t>
        </r>
      </text>
    </comment>
    <comment ref="A38" authorId="0" shapeId="0" xr:uid="{00000000-0006-0000-1600-000002000000}">
      <text>
        <r>
          <rPr>
            <b/>
            <sz val="9"/>
            <color indexed="81"/>
            <rFont val="Tahoma"/>
            <family val="2"/>
          </rPr>
          <t xml:space="preserve">Tim Calhoun:
Method 2
</t>
        </r>
        <r>
          <rPr>
            <sz val="9"/>
            <color indexed="81"/>
            <rFont val="Tahoma"/>
            <family val="2"/>
          </rPr>
          <t>Take total daily cost and subtract out:
Tangible
Cement and Cementing
WL Log
Coring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B1" authorId="0" shapeId="0" xr:uid="{00000000-0006-0000-1A00-000001000000}">
      <text>
        <r>
          <rPr>
            <b/>
            <sz val="9"/>
            <color indexed="81"/>
            <rFont val="Tahoma"/>
            <family val="2"/>
          </rPr>
          <t>Tim Calhoun:</t>
        </r>
        <r>
          <rPr>
            <sz val="9"/>
            <color indexed="81"/>
            <rFont val="Tahoma"/>
            <family val="2"/>
          </rPr>
          <t xml:space="preserve">
Paste GO-36 Data into columns A &amp; B</t>
        </r>
      </text>
    </comment>
    <comment ref="E1" authorId="0" shapeId="0" xr:uid="{00000000-0006-0000-1A00-000002000000}">
      <text>
        <r>
          <rPr>
            <b/>
            <sz val="9"/>
            <color indexed="81"/>
            <rFont val="Tahoma"/>
            <family val="2"/>
          </rPr>
          <t>Tim Calhoun:</t>
        </r>
        <r>
          <rPr>
            <sz val="9"/>
            <color indexed="81"/>
            <rFont val="Tahoma"/>
            <family val="2"/>
          </rPr>
          <t xml:space="preserve">
Column is outdated
Keeping it here for tracking or possible revisions</t>
        </r>
      </text>
    </comment>
    <comment ref="A9" authorId="0" shapeId="0" xr:uid="{00000000-0006-0000-1A00-000003000000}">
      <text>
        <r>
          <rPr>
            <b/>
            <sz val="9"/>
            <color indexed="81"/>
            <rFont val="Tahoma"/>
            <family val="2"/>
          </rPr>
          <t>Tim Calhoun:</t>
        </r>
        <r>
          <rPr>
            <sz val="9"/>
            <color indexed="81"/>
            <rFont val="Tahoma"/>
            <family val="2"/>
          </rPr>
          <t xml:space="preserve">
round to nearest hundred thousand (10th of a million)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W26" authorId="0" shapeId="0" xr:uid="{00000000-0006-0000-1D00-000001000000}">
      <text>
        <r>
          <rPr>
            <b/>
            <sz val="9"/>
            <color indexed="81"/>
            <rFont val="Tahoma"/>
            <family val="2"/>
          </rPr>
          <t>Tim Calhoun:</t>
        </r>
        <r>
          <rPr>
            <sz val="9"/>
            <color indexed="81"/>
            <rFont val="Tahoma"/>
            <family val="2"/>
          </rPr>
          <t xml:space="preserve">
This is actually a 2nd DRLGLNR TB (and it's really a scab liner (basically a tieback that only goes up a couple thousand feet as opposed to to surface))</t>
        </r>
      </text>
    </comment>
    <comment ref="W60" authorId="0" shapeId="0" xr:uid="{00000000-0006-0000-1D00-000002000000}">
      <text>
        <r>
          <rPr>
            <b/>
            <sz val="9"/>
            <color indexed="81"/>
            <rFont val="Tahoma"/>
            <family val="2"/>
          </rPr>
          <t>Tim Calhoun:</t>
        </r>
        <r>
          <rPr>
            <sz val="9"/>
            <color indexed="81"/>
            <rFont val="Tahoma"/>
            <family val="2"/>
          </rPr>
          <t xml:space="preserve">
SCAB LINER</t>
        </r>
      </text>
    </comment>
    <comment ref="B61" authorId="0" shapeId="0" xr:uid="{00000000-0006-0000-1D00-000003000000}">
      <text>
        <r>
          <rPr>
            <b/>
            <sz val="9"/>
            <color indexed="81"/>
            <rFont val="Tahoma"/>
            <family val="2"/>
          </rPr>
          <t>Tim Calhoun:</t>
        </r>
        <r>
          <rPr>
            <sz val="9"/>
            <color indexed="81"/>
            <rFont val="Tahoma"/>
            <family val="2"/>
          </rPr>
          <t xml:space="preserve">
Average of 2 mob</t>
        </r>
      </text>
    </comment>
    <comment ref="K61" authorId="0" shapeId="0" xr:uid="{00000000-0006-0000-1D00-000004000000}">
      <text>
        <r>
          <rPr>
            <b/>
            <sz val="9"/>
            <color indexed="81"/>
            <rFont val="Tahoma"/>
            <family val="2"/>
          </rPr>
          <t>Tim Calhoun:</t>
        </r>
        <r>
          <rPr>
            <sz val="9"/>
            <color indexed="81"/>
            <rFont val="Tahoma"/>
            <family val="2"/>
          </rPr>
          <t xml:space="preserve">
Sum of both DRLGLNR2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Tim Calhoun</author>
  </authors>
  <commentList>
    <comment ref="W26" authorId="0" shapeId="0" xr:uid="{00000000-0006-0000-1E00-000001000000}">
      <text>
        <r>
          <rPr>
            <b/>
            <sz val="9"/>
            <color indexed="81"/>
            <rFont val="Tahoma"/>
            <family val="2"/>
          </rPr>
          <t>Tim Calhoun:</t>
        </r>
        <r>
          <rPr>
            <sz val="9"/>
            <color indexed="81"/>
            <rFont val="Tahoma"/>
            <family val="2"/>
          </rPr>
          <t xml:space="preserve">
scab liner</t>
        </r>
      </text>
    </comment>
    <comment ref="R55" authorId="0" shapeId="0" xr:uid="{00000000-0006-0000-1E00-000002000000}">
      <text>
        <r>
          <rPr>
            <b/>
            <sz val="9"/>
            <color indexed="81"/>
            <rFont val="Tahoma"/>
            <family val="2"/>
          </rPr>
          <t>Tim Calhoun:</t>
        </r>
        <r>
          <rPr>
            <sz val="9"/>
            <color indexed="81"/>
            <rFont val="Tahoma"/>
            <family val="2"/>
          </rPr>
          <t xml:space="preserve">
Was previously 20,149.  Made a best guess that it was a typo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bocntdfs1\Share\appdata\OLS\getSMART\WDS\_General_Info\Drilling Group Info\RMX and Offset Data\Master Offset Database\Drilling Offset Well Database.accdb" odcFile="C:\Users\tvkm\Documents\My Data Sources\Drilling Offset Well Database Days.odc" keepAlive="1" name="Drilling Offset Well Database Days" type="5" refreshedVersion="3" background="1" saveData="1">
    <dbPr connection="Provider=Microsoft.ACE.OLEDB.12.0;User ID=Admin;Data Source=\\bocntdfs1\Share\appdata\OLS\getSMART\WDS\_General_Info\Drilling Group Info\RMX and Offset Data\Master Offset Database\Drilling Offset Well Databas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Days" commandType="3"/>
  </connection>
  <connection id="2" xr16:uid="{00000000-0015-0000-FFFF-FFFF01000000}" sourceFile="\\bocntdfs1\Share\appdata\OLS\getSMART\WDS\_General_Info\Drilling Group Info\RMX and Offset Data\Master Offset Database\Drilling Offset Well Database.accdb" odcFile="C:\Users\tvkm\Documents\My Data Sources\Drilling Offset Well Database Depths.odc" keepAlive="1" name="Drilling Offset Well Database Depths1" type="5" refreshedVersion="3" background="1" saveData="1">
    <dbPr connection="Provider=Microsoft.ACE.OLEDB.12.0;User ID=Admin;Data Source=\\bocntdfs1\Share\appdata\OLS\getSMART\WDS\_General_Info\Drilling Group Info\RMX and Offset Data\Master Offset Database\Drilling Offset Well Database.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Depths" commandType="3"/>
  </connection>
</connections>
</file>

<file path=xl/sharedStrings.xml><?xml version="1.0" encoding="utf-8"?>
<sst xmlns="http://schemas.openxmlformats.org/spreadsheetml/2006/main" count="150776" uniqueCount="18480">
  <si>
    <t>Cost</t>
  </si>
  <si>
    <t>Description</t>
  </si>
  <si>
    <t>Code</t>
  </si>
  <si>
    <t>Sub-Code</t>
  </si>
  <si>
    <t>Code Detail</t>
  </si>
  <si>
    <t>Tan/Int</t>
  </si>
  <si>
    <t>Well Name</t>
  </si>
  <si>
    <t>WCR - Rig Daywork</t>
  </si>
  <si>
    <t>7440</t>
  </si>
  <si>
    <t>0001</t>
  </si>
  <si>
    <t>Int</t>
  </si>
  <si>
    <t>Surface Equipment Rentals</t>
  </si>
  <si>
    <t>7230</t>
  </si>
  <si>
    <t>0100</t>
  </si>
  <si>
    <t>Chevron</t>
  </si>
  <si>
    <t>Company Labor</t>
  </si>
  <si>
    <t>6601</t>
  </si>
  <si>
    <t>Contract Project Supervision</t>
  </si>
  <si>
    <t>7000</t>
  </si>
  <si>
    <t>0300</t>
  </si>
  <si>
    <t>0007</t>
  </si>
  <si>
    <t>Well Service Equipment Rentals</t>
  </si>
  <si>
    <t>0200</t>
  </si>
  <si>
    <t>7450</t>
  </si>
  <si>
    <t>ATC - Air Transportation</t>
  </si>
  <si>
    <t>7340</t>
  </si>
  <si>
    <t>0500</t>
  </si>
  <si>
    <t>WCR - Drill String Rentals &amp; Bits</t>
  </si>
  <si>
    <t>Fishing Services And Tools</t>
  </si>
  <si>
    <t>0025</t>
  </si>
  <si>
    <t>Drilling Fluids</t>
  </si>
  <si>
    <t>WCR - Cement &amp; Cementing</t>
  </si>
  <si>
    <t>0024</t>
  </si>
  <si>
    <t>WCR - Directional Survey And Service Costs</t>
  </si>
  <si>
    <t>0006</t>
  </si>
  <si>
    <t>WCR - Logging Mud</t>
  </si>
  <si>
    <t>0021</t>
  </si>
  <si>
    <t>Communications - Telephone - CITC</t>
  </si>
  <si>
    <t>0600</t>
  </si>
  <si>
    <t>Solid Waste Disposal</t>
  </si>
  <si>
    <t>7420</t>
  </si>
  <si>
    <t>WCR - Well Pipe - Tubing 2" OD and Over</t>
  </si>
  <si>
    <t>7190</t>
  </si>
  <si>
    <t>Tan</t>
  </si>
  <si>
    <t>Fuel - Diesel/Motor Fuels</t>
  </si>
  <si>
    <t>7129</t>
  </si>
  <si>
    <t>Waste Water Disposal</t>
  </si>
  <si>
    <t>Well Equipment And Materials</t>
  </si>
  <si>
    <t>Materials, Supply, Repair Parts</t>
  </si>
  <si>
    <t>Spill Prevention</t>
  </si>
  <si>
    <t>7510</t>
  </si>
  <si>
    <t>0020</t>
  </si>
  <si>
    <t>Other Communications - 3rd Party</t>
  </si>
  <si>
    <t>Other Professional Services &amp; Fees</t>
  </si>
  <si>
    <t>Utilities - Other &amp; Potable Water</t>
  </si>
  <si>
    <t>Other Land Transportation Services - Not Rail</t>
  </si>
  <si>
    <t>Marine Transportation - Allocated</t>
  </si>
  <si>
    <t>Stim/Gravel Pack Service (Not Materials)</t>
  </si>
  <si>
    <t>WCR - Coil Tubing</t>
  </si>
  <si>
    <t>WCR - Pumping Services</t>
  </si>
  <si>
    <t>Communications - Radio</t>
  </si>
  <si>
    <t>WCR - Equipment Lost In Hole</t>
  </si>
  <si>
    <t>WCR - Perforating &amp; Electric Line Services</t>
  </si>
  <si>
    <t>WCR - Slickline Services</t>
  </si>
  <si>
    <t>WCR - Coring</t>
  </si>
  <si>
    <t>WCR - Testing</t>
  </si>
  <si>
    <t>WCR - Logging Wireline</t>
  </si>
  <si>
    <t>WCR - LWD (Logging while Drillling)</t>
  </si>
  <si>
    <t>WCR - Well Pipe Casing</t>
  </si>
  <si>
    <t>WCR - Well Pipe - Tubing Under 2" OD</t>
  </si>
  <si>
    <t>Wellheads</t>
  </si>
  <si>
    <t>Engineering Services (Not Drilling)</t>
  </si>
  <si>
    <t>Chemicals and Treating Agents</t>
  </si>
  <si>
    <t>Surface Lifting Equipment And Materials</t>
  </si>
  <si>
    <t>Sitework / Roads / Locations</t>
  </si>
  <si>
    <t>Contract Equipment &amp; Services</t>
  </si>
  <si>
    <t>Tech Services: CPTC, CRTC, PRC &amp; 3rd Pty</t>
  </si>
  <si>
    <t>HES Permit Costs &amp; Fees</t>
  </si>
  <si>
    <t>Capitalized G&amp;A</t>
  </si>
  <si>
    <t>DAILY TOTAL</t>
  </si>
  <si>
    <t>5 Day Average</t>
  </si>
  <si>
    <t>10 Day Average</t>
  </si>
  <si>
    <t>AFE Days</t>
  </si>
  <si>
    <t>MOB</t>
  </si>
  <si>
    <t>MOVEON</t>
  </si>
  <si>
    <t>SURF</t>
  </si>
  <si>
    <t>DRILL</t>
  </si>
  <si>
    <t>CSGCMT</t>
  </si>
  <si>
    <t>BOP</t>
  </si>
  <si>
    <t>DRLGLNR1</t>
  </si>
  <si>
    <t>DRLGLNR2</t>
  </si>
  <si>
    <t>DRLGLNR3</t>
  </si>
  <si>
    <t>TB</t>
  </si>
  <si>
    <t>PRODLNR1</t>
  </si>
  <si>
    <t>PRODOH</t>
  </si>
  <si>
    <t>EVAL</t>
  </si>
  <si>
    <t>ABAN</t>
  </si>
  <si>
    <t>DEMOB</t>
  </si>
  <si>
    <t>MOVEOFF</t>
  </si>
  <si>
    <t>Accountable Party</t>
  </si>
  <si>
    <t>Operator's Other Contractors</t>
  </si>
  <si>
    <t>EQSS</t>
  </si>
  <si>
    <t>Operator</t>
  </si>
  <si>
    <t>WO</t>
  </si>
  <si>
    <t>WTHR</t>
  </si>
  <si>
    <t>Rig Contractor</t>
  </si>
  <si>
    <t>RREQ</t>
  </si>
  <si>
    <t>EQP</t>
  </si>
  <si>
    <t>RRBOP</t>
  </si>
  <si>
    <t>EQPS</t>
  </si>
  <si>
    <t>PR</t>
  </si>
  <si>
    <t>WP</t>
  </si>
  <si>
    <t>SP</t>
  </si>
  <si>
    <t>RRR</t>
  </si>
  <si>
    <t>LMRP</t>
  </si>
  <si>
    <t>UE's by Category</t>
  </si>
  <si>
    <t>SCLWS</t>
  </si>
  <si>
    <t>SPWS</t>
  </si>
  <si>
    <t>SW</t>
  </si>
  <si>
    <t>WC</t>
  </si>
  <si>
    <t>Surface Equipment</t>
  </si>
  <si>
    <t>Downhole Equipment</t>
  </si>
  <si>
    <t>Subsea Equipment</t>
  </si>
  <si>
    <t>Process</t>
  </si>
  <si>
    <t>Rig Equipment</t>
  </si>
  <si>
    <t>SCL</t>
  </si>
  <si>
    <t>Stuck Casing/Liner - Unknown</t>
  </si>
  <si>
    <t>Stuck Casing/Liner - Wellbore Stability</t>
  </si>
  <si>
    <t>Stuck Pipe - Wellbore Stability</t>
  </si>
  <si>
    <t>Stuck Pipe - Unknown</t>
  </si>
  <si>
    <t>Stuck Wireline</t>
  </si>
  <si>
    <t>Well Control</t>
  </si>
  <si>
    <t>Waiting</t>
  </si>
  <si>
    <t>Weather</t>
  </si>
  <si>
    <t>Wellbore Problems</t>
  </si>
  <si>
    <t>Category</t>
  </si>
  <si>
    <t>Category Code</t>
  </si>
  <si>
    <t>AFE %</t>
  </si>
  <si>
    <t>Actual Days</t>
  </si>
  <si>
    <t>% AFE as Current</t>
  </si>
  <si>
    <t>Expected Days</t>
  </si>
  <si>
    <t>`</t>
  </si>
  <si>
    <t>Rig</t>
  </si>
  <si>
    <t>Vendor</t>
  </si>
  <si>
    <t>NPT Cost ($)</t>
  </si>
  <si>
    <t>Wellview Term</t>
  </si>
  <si>
    <t>PROD</t>
  </si>
  <si>
    <t>Plot
Actual Cost</t>
  </si>
  <si>
    <t>Projected Depth</t>
  </si>
  <si>
    <t>AFE Depth</t>
  </si>
  <si>
    <t>AFE Cost</t>
  </si>
  <si>
    <t>Estimated cost remaining in current phase</t>
  </si>
  <si>
    <t>Calculations</t>
  </si>
  <si>
    <t>Cumulative Days
Differential</t>
  </si>
  <si>
    <t>Cumulative Cost
Differential</t>
  </si>
  <si>
    <t>Phase
Concatenation</t>
  </si>
  <si>
    <t>AFE Amount</t>
  </si>
  <si>
    <t>Logging Wireline</t>
  </si>
  <si>
    <t>Cost to Date</t>
  </si>
  <si>
    <t>Actual Cost</t>
  </si>
  <si>
    <t>Expected Cost</t>
  </si>
  <si>
    <t>Current</t>
  </si>
  <si>
    <t>Projection</t>
  </si>
  <si>
    <t>Trouble Free Days</t>
  </si>
  <si>
    <t>NPT Days</t>
  </si>
  <si>
    <t>Phase Status</t>
  </si>
  <si>
    <t>Estimated days remaining in current phase</t>
  </si>
  <si>
    <t>AFE Export</t>
  </si>
  <si>
    <t>UE Export</t>
  </si>
  <si>
    <t>1.</t>
  </si>
  <si>
    <t>2.</t>
  </si>
  <si>
    <t>3.</t>
  </si>
  <si>
    <t>Days</t>
  </si>
  <si>
    <t>Phase Export</t>
  </si>
  <si>
    <t>0019</t>
  </si>
  <si>
    <t>0110</t>
  </si>
  <si>
    <t>P10 Projection</t>
  </si>
  <si>
    <t>Mean Projection</t>
  </si>
  <si>
    <t>P90 Projection</t>
  </si>
  <si>
    <t>P10 % AFE Projection</t>
  </si>
  <si>
    <t>Mean % AFE Projection</t>
  </si>
  <si>
    <t>P90 % AFE Projection</t>
  </si>
  <si>
    <t>*If we continue at P10 performance, the well will finish at X% of AFE.</t>
  </si>
  <si>
    <t>*If we continue at Mean performance, the well will finish at X% of AFE.</t>
  </si>
  <si>
    <t>*If we continue at P90 performance, the well will finish at X% of AFE.</t>
  </si>
  <si>
    <t>AFE Cost / ft</t>
  </si>
  <si>
    <t>P10 Projection Cost / ft</t>
  </si>
  <si>
    <t>Mean Projection Cost / ft</t>
  </si>
  <si>
    <t>P90 Projection cost / ft</t>
  </si>
  <si>
    <t xml:space="preserve">   *If we continue at P10 performance, the well will finish at X% of AFE.</t>
  </si>
  <si>
    <t xml:space="preserve">   *If we continue at Mean performance, the well will finish at X% of AFE.</t>
  </si>
  <si>
    <t xml:space="preserve">   *If we continue at P90 performance, the well will finish at X% of AFE.</t>
  </si>
  <si>
    <t>You can use the "Filter" buttons to remove options that do not apply to your previous selections.  For example, if you selected the job category "Complete", you can click</t>
  </si>
  <si>
    <t>Cost Export</t>
  </si>
  <si>
    <t>*Dummy table at bottom to fix issue of 0 value data labels</t>
  </si>
  <si>
    <t>Deviation from Well Spread Rate</t>
  </si>
  <si>
    <t>*Ignore this tab for Completions jobs</t>
  </si>
  <si>
    <t>Days v Depth</t>
  </si>
  <si>
    <t>Cost v Depth</t>
  </si>
  <si>
    <t>Days v Cost</t>
  </si>
  <si>
    <t>Daily Cost Tracking</t>
  </si>
  <si>
    <t>Phase Days</t>
  </si>
  <si>
    <t>Phase Cost</t>
  </si>
  <si>
    <t>UE Summary</t>
  </si>
  <si>
    <t>Q:</t>
  </si>
  <si>
    <t>What is "% AFE as Current"</t>
  </si>
  <si>
    <t>A:</t>
  </si>
  <si>
    <t>Below 100% is ahead of schedule, above 100% is behind schedule.</t>
  </si>
  <si>
    <t>That basically says "your AFE indicated that you would be at this level of well progress in X days, but you did it in Y days," and calculates a percentage.</t>
  </si>
  <si>
    <t>Why are there so many rows full of nothing but zeroes</t>
  </si>
  <si>
    <t>This is an unfortunate consequence of sub-par Wellview cost coding practices across the company.</t>
  </si>
  <si>
    <t>Over time, however, the field technicians would just code all Drilling Fluid costs to a singular code detail, leaving the rest of the rows blank.</t>
  </si>
  <si>
    <t>For instance, the Drilling Fluids cost code has 4 separate code details, originally intended to be used for different categories/types of fluid items.</t>
  </si>
  <si>
    <t>Ideally, this will be corrected pending the global restructuring of Wellview Cost Codes</t>
  </si>
  <si>
    <t>Well Information</t>
  </si>
  <si>
    <t>Offset Wells</t>
  </si>
  <si>
    <t>RKB</t>
  </si>
  <si>
    <t>Water Depth</t>
  </si>
  <si>
    <t>Planned TD</t>
  </si>
  <si>
    <t>Max Mud Wt</t>
  </si>
  <si>
    <t>Max Angle</t>
  </si>
  <si>
    <t>Surface Lat</t>
  </si>
  <si>
    <t>Surface Long</t>
  </si>
  <si>
    <t>Planned TOS</t>
  </si>
  <si>
    <t>Planned BOS</t>
  </si>
  <si>
    <t>Prospect Name</t>
  </si>
  <si>
    <t>Sweetwater</t>
  </si>
  <si>
    <t>Sardinia</t>
  </si>
  <si>
    <t>Kaskida</t>
  </si>
  <si>
    <t>Area / Block / #</t>
  </si>
  <si>
    <t>Keathley Canyon 414</t>
  </si>
  <si>
    <t>Phase</t>
  </si>
  <si>
    <t>Drilling</t>
  </si>
  <si>
    <t>Voss</t>
  </si>
  <si>
    <t>OCS-G</t>
  </si>
  <si>
    <t>CHEVNO</t>
  </si>
  <si>
    <t>PD3034</t>
  </si>
  <si>
    <t>API#</t>
  </si>
  <si>
    <t>Moccasin</t>
  </si>
  <si>
    <t>AFE #</t>
  </si>
  <si>
    <t xml:space="preserve">UWXEXE1402DRL </t>
  </si>
  <si>
    <t>Chevron's Share</t>
  </si>
  <si>
    <t>Daily Rig Rate</t>
  </si>
  <si>
    <t>User Inputs</t>
  </si>
  <si>
    <t>What is the function of this tab</t>
  </si>
  <si>
    <t>This tab contains cells that must be updated manually in order to correctly project the well forward.  It is imperative that they are updated appropriately</t>
  </si>
  <si>
    <t>Strategy for determining NPT Cost</t>
  </si>
  <si>
    <t>Total AFE cost</t>
  </si>
  <si>
    <t>Subtract tangibles</t>
  </si>
  <si>
    <t>Subtract cement and cementing</t>
  </si>
  <si>
    <t>Subtract wireline logging</t>
  </si>
  <si>
    <t>Determine Daily Operating Cost - goal is to determine most accurate, normal, cost for any given day - take out big hitters</t>
  </si>
  <si>
    <t>Subtract Rig Cost</t>
  </si>
  <si>
    <t>Now, under each total daily cost, use this value and add the daily rig cost back in (this method accounts for rig NPT) and this will give you the total daily cost to use for NPT calcs</t>
  </si>
  <si>
    <t>Total AFE Cost</t>
  </si>
  <si>
    <t>Cement and Cementing</t>
  </si>
  <si>
    <t>Rig Cost</t>
  </si>
  <si>
    <t>Coring</t>
  </si>
  <si>
    <t>Tangibles</t>
  </si>
  <si>
    <t>Daily non rig average oper cost</t>
  </si>
  <si>
    <t>Total non rig average oper cost</t>
  </si>
  <si>
    <t>Subtract Coring</t>
  </si>
  <si>
    <t>MOVE ON</t>
  </si>
  <si>
    <t>DRVJET</t>
  </si>
  <si>
    <t>COND DRILL</t>
  </si>
  <si>
    <t>COND CSGCMT</t>
  </si>
  <si>
    <t>SURF DRILL</t>
  </si>
  <si>
    <t>SURF CSGCMT</t>
  </si>
  <si>
    <t>SURF BOP</t>
  </si>
  <si>
    <t>DRLGLNR1 DRILL</t>
  </si>
  <si>
    <t>DRLGLNR1 CSGCMT</t>
  </si>
  <si>
    <t>DRLGLNR2 DRILL</t>
  </si>
  <si>
    <t>DRLGLNR2 CSGCMT</t>
  </si>
  <si>
    <t>DRLGLNR3 DRILL</t>
  </si>
  <si>
    <t>DRLGLNR3 CSGCMT</t>
  </si>
  <si>
    <t>DRLGLNR4 DRILL</t>
  </si>
  <si>
    <t>DRLGLNR4 CSGCMT</t>
  </si>
  <si>
    <t>DRLGLNR TB</t>
  </si>
  <si>
    <t>PRODLNR1 DRILL</t>
  </si>
  <si>
    <t>PRODLNR1 CSGCMT</t>
  </si>
  <si>
    <t>PRODLNR2 DRILL</t>
  </si>
  <si>
    <t>PRODLNR2 CSGCMT</t>
  </si>
  <si>
    <t>PRODOH DRILL</t>
  </si>
  <si>
    <t>PROD TB</t>
  </si>
  <si>
    <t>ALL PHASES EVAL</t>
  </si>
  <si>
    <t>ABAN PA/TA</t>
  </si>
  <si>
    <t>MOVE OFF</t>
  </si>
  <si>
    <t>Atlas Deep</t>
  </si>
  <si>
    <t>Anchor 1</t>
  </si>
  <si>
    <t>Anchor 2</t>
  </si>
  <si>
    <t>Bass</t>
  </si>
  <si>
    <t>Bigfoot 2</t>
  </si>
  <si>
    <t>Bigfoot 3</t>
  </si>
  <si>
    <t>Bigfoot A-1</t>
  </si>
  <si>
    <t>Bigfoot A-4</t>
  </si>
  <si>
    <t>Blind Faith 4</t>
  </si>
  <si>
    <t>Buckskin Appraisal #1</t>
  </si>
  <si>
    <t>Buckskin Appraisal #2</t>
  </si>
  <si>
    <t>Buckskin Appraisal #2 ST01</t>
  </si>
  <si>
    <t>Buckskin Expl</t>
  </si>
  <si>
    <t>Buckskin North</t>
  </si>
  <si>
    <t>Caesar</t>
  </si>
  <si>
    <t>Cascade</t>
  </si>
  <si>
    <t>Chuck</t>
  </si>
  <si>
    <t>Coronado 1</t>
  </si>
  <si>
    <t>Coronado 2</t>
  </si>
  <si>
    <t>Coronado 2 ST01</t>
  </si>
  <si>
    <t>Coronado Appraisal #1</t>
  </si>
  <si>
    <t>Damascus</t>
  </si>
  <si>
    <t>Dana Point</t>
  </si>
  <si>
    <t>Das Bump</t>
  </si>
  <si>
    <t>Greenbay</t>
  </si>
  <si>
    <t>Guadalupe</t>
  </si>
  <si>
    <t>Hadrian</t>
  </si>
  <si>
    <t>Hal</t>
  </si>
  <si>
    <t>Harvard</t>
  </si>
  <si>
    <t>Helena</t>
  </si>
  <si>
    <t>Jack 1</t>
  </si>
  <si>
    <t>Jack 2</t>
  </si>
  <si>
    <t>Jack 3</t>
  </si>
  <si>
    <t>Jack PS002 ST01</t>
  </si>
  <si>
    <t>Jack PS004</t>
  </si>
  <si>
    <t>Jack PS005</t>
  </si>
  <si>
    <t>Julia</t>
  </si>
  <si>
    <t>Kate</t>
  </si>
  <si>
    <t>Lewis</t>
  </si>
  <si>
    <t>Loyal</t>
  </si>
  <si>
    <t>Moccasin Appraisal #1</t>
  </si>
  <si>
    <t>Northwood</t>
  </si>
  <si>
    <t>Norton</t>
  </si>
  <si>
    <t>Oceanographer</t>
  </si>
  <si>
    <t>Ponza</t>
  </si>
  <si>
    <t>Rio Grande</t>
  </si>
  <si>
    <t>Salida</t>
  </si>
  <si>
    <t>Shenandoah</t>
  </si>
  <si>
    <t>Spa</t>
  </si>
  <si>
    <t>St Malo 4</t>
  </si>
  <si>
    <t>St Malo PN001</t>
  </si>
  <si>
    <t>St Malo PS001</t>
  </si>
  <si>
    <t>St Malo PS003</t>
  </si>
  <si>
    <t>St Malo 3</t>
  </si>
  <si>
    <t>Stones 1</t>
  </si>
  <si>
    <t>Stones 3</t>
  </si>
  <si>
    <t>Sturgis</t>
  </si>
  <si>
    <t>Sumatra</t>
  </si>
  <si>
    <t>Tahiti IS001</t>
  </si>
  <si>
    <t>Tahiti IS002</t>
  </si>
  <si>
    <t>Tahiti IS004</t>
  </si>
  <si>
    <t>Tahiti PN001</t>
  </si>
  <si>
    <t>Tahiti PN002</t>
  </si>
  <si>
    <t>Tahiti PN005</t>
  </si>
  <si>
    <t>Tahiti PS001</t>
  </si>
  <si>
    <t>Tahiti PS003</t>
  </si>
  <si>
    <t>Tahiti PS004</t>
  </si>
  <si>
    <t>Tahiti PS006</t>
  </si>
  <si>
    <t>Tahiti PS008</t>
  </si>
  <si>
    <t>Tamara</t>
  </si>
  <si>
    <t>Titan South</t>
  </si>
  <si>
    <t>Tonga</t>
  </si>
  <si>
    <t>Tonga West</t>
  </si>
  <si>
    <t>Tucker</t>
  </si>
  <si>
    <t>Turtle Lake</t>
  </si>
  <si>
    <t>Vienna</t>
  </si>
  <si>
    <t>STRUCT</t>
  </si>
  <si>
    <t>COND</t>
  </si>
  <si>
    <t>DRLGLNR4</t>
  </si>
  <si>
    <t>DRLGLNR</t>
  </si>
  <si>
    <t>PRODLNR2</t>
  </si>
  <si>
    <t>ALL PHASES</t>
  </si>
  <si>
    <t>PA/TA</t>
  </si>
  <si>
    <t>Ft/Hour</t>
  </si>
  <si>
    <t>End Depth</t>
  </si>
  <si>
    <t>DVD</t>
  </si>
  <si>
    <t>Cumulative Days</t>
  </si>
  <si>
    <t>Deg Min Sec</t>
  </si>
  <si>
    <r>
      <t>35</t>
    </r>
    <r>
      <rPr>
        <sz val="11"/>
        <rFont val="Calibri"/>
        <family val="2"/>
      </rPr>
      <t>⁰</t>
    </r>
  </si>
  <si>
    <t>DID</t>
  </si>
  <si>
    <t>Well Rate</t>
  </si>
  <si>
    <t>the "Filter Primary Job Type by Job Category" button to show only the "Primary Job Types" that were applicable to the completion job.</t>
  </si>
  <si>
    <t xml:space="preserve">   ****Default value here is simply Total AFE / AFE Days, but can be updated as well progresses</t>
  </si>
  <si>
    <t>NPT (days)</t>
  </si>
  <si>
    <t>Gross Field Cost, $MM</t>
  </si>
  <si>
    <t>Net Chevron Cost (w/ G&amp;A), $MM</t>
  </si>
  <si>
    <t>P10 Cost Projection</t>
  </si>
  <si>
    <t>Mean Cost Projection</t>
  </si>
  <si>
    <t>P90 Cost Projection</t>
  </si>
  <si>
    <t>P10 Days Projection</t>
  </si>
  <si>
    <t>Mean Days Projection</t>
  </si>
  <si>
    <t>P90 Days Projection</t>
  </si>
  <si>
    <t>AFE Cost Adjustment</t>
  </si>
  <si>
    <t>Actual Cost Adjustment</t>
  </si>
  <si>
    <t>P10 Cost Projection Adjustment</t>
  </si>
  <si>
    <t>Mean Cost Projection Adjustment</t>
  </si>
  <si>
    <t>P90 Cost Projection Adjustment</t>
  </si>
  <si>
    <t>010</t>
  </si>
  <si>
    <t>040</t>
  </si>
  <si>
    <t>100</t>
  </si>
  <si>
    <t>200</t>
  </si>
  <si>
    <t>Contract Labor</t>
  </si>
  <si>
    <t>Fuel &amp; Utilities</t>
  </si>
  <si>
    <t>1900</t>
  </si>
  <si>
    <t>Drilling &amp; Completion Fluids</t>
  </si>
  <si>
    <t>Materials, Supplies, &amp; Parts</t>
  </si>
  <si>
    <t>110</t>
  </si>
  <si>
    <t>300</t>
  </si>
  <si>
    <t>Transportation</t>
  </si>
  <si>
    <t>120</t>
  </si>
  <si>
    <t>Directional Survey</t>
  </si>
  <si>
    <t>121</t>
  </si>
  <si>
    <t>Logging While Drilling (LWD)</t>
  </si>
  <si>
    <t>130</t>
  </si>
  <si>
    <t>Drill String &amp; Drill Bits</t>
  </si>
  <si>
    <t>140</t>
  </si>
  <si>
    <t>Equipment Rentals</t>
  </si>
  <si>
    <t>141</t>
  </si>
  <si>
    <t>Stimulation / Gravel Pack</t>
  </si>
  <si>
    <t>142</t>
  </si>
  <si>
    <t>Well Services</t>
  </si>
  <si>
    <t>143</t>
  </si>
  <si>
    <t>Coil Tubing</t>
  </si>
  <si>
    <t>150</t>
  </si>
  <si>
    <t>151</t>
  </si>
  <si>
    <t>Equipment Lost in Hole</t>
  </si>
  <si>
    <t>153</t>
  </si>
  <si>
    <t>Perforating &amp; Electric Line Services</t>
  </si>
  <si>
    <t>154</t>
  </si>
  <si>
    <t>155</t>
  </si>
  <si>
    <t>Slickline Services</t>
  </si>
  <si>
    <t>210</t>
  </si>
  <si>
    <t>Formation / Well Testing</t>
  </si>
  <si>
    <t>220</t>
  </si>
  <si>
    <t>Logging - Wireline</t>
  </si>
  <si>
    <t>230</t>
  </si>
  <si>
    <t>Logging - Mud</t>
  </si>
  <si>
    <t>Casing</t>
  </si>
  <si>
    <t>301</t>
  </si>
  <si>
    <t>Tubing</t>
  </si>
  <si>
    <t>310</t>
  </si>
  <si>
    <t>Sub-Surface Well Equipment &amp; Materials</t>
  </si>
  <si>
    <t>311</t>
  </si>
  <si>
    <t>Wellheads &amp; Trees</t>
  </si>
  <si>
    <t>320</t>
  </si>
  <si>
    <t>Cement &amp; Cementing</t>
  </si>
  <si>
    <t>400</t>
  </si>
  <si>
    <t>Fishing Services &amp; Tools</t>
  </si>
  <si>
    <t>530</t>
  </si>
  <si>
    <t>7150</t>
  </si>
  <si>
    <t>Artificial Lift Equipment &amp; Materials</t>
  </si>
  <si>
    <t>540</t>
  </si>
  <si>
    <t>Sitework / Roads / Location</t>
  </si>
  <si>
    <t>550</t>
  </si>
  <si>
    <t>Environmental (HES)</t>
  </si>
  <si>
    <t>560</t>
  </si>
  <si>
    <t>Technical Services: ETC, PRC, &amp; Third Party</t>
  </si>
  <si>
    <t>041</t>
  </si>
  <si>
    <t>060</t>
  </si>
  <si>
    <t>090</t>
  </si>
  <si>
    <t>0010</t>
  </si>
  <si>
    <t>0009</t>
  </si>
  <si>
    <t>0013</t>
  </si>
  <si>
    <t>0014</t>
  </si>
  <si>
    <t>0015</t>
  </si>
  <si>
    <t>0017</t>
  </si>
  <si>
    <t>0018</t>
  </si>
  <si>
    <t>0022</t>
  </si>
  <si>
    <t>Daily Operating Cost - for use in UE Cost Calculation-Method 1</t>
  </si>
  <si>
    <t>Daily Operating Cost - for use in UE Cost Calculation-Method 2</t>
  </si>
  <si>
    <t>GO-36</t>
  </si>
  <si>
    <t>Actual Net Spend to Date</t>
  </si>
  <si>
    <t>Net Actual + Projection</t>
  </si>
  <si>
    <t>Forecast Min</t>
  </si>
  <si>
    <t>Forecast Max</t>
  </si>
  <si>
    <t>Mandatory One Time Input</t>
  </si>
  <si>
    <t>Optional One Time Input</t>
  </si>
  <si>
    <t>Daily operating cost calculation</t>
  </si>
  <si>
    <t>Select UE Type</t>
  </si>
  <si>
    <t>Enter UE Duration (hrs)</t>
  </si>
  <si>
    <t>say we normally operate at 500k base + 500k rig, but we have 12 hours of rig downtime at 50% of base rate</t>
  </si>
  <si>
    <t>we now have 500k base + 250k rig + 125k rig = 875k</t>
  </si>
  <si>
    <t>if we look at costs per hour</t>
  </si>
  <si>
    <t>Say base op costs are 20k/hr</t>
  </si>
  <si>
    <t>base rig costs are 20k/hr</t>
  </si>
  <si>
    <t>12 hour rig event at 50% would cost 20*12+10*12 = 360</t>
  </si>
  <si>
    <t>total daily cost if 12 hours rig downtime at 50% rate is 20*24+20*12+10*12 = 840k</t>
  </si>
  <si>
    <t>12 hour operator event would cost 20*12 + 20*12 = 480</t>
  </si>
  <si>
    <t>The rate on 12 hours of operator npt would be 1000k*12/24 = 500k</t>
  </si>
  <si>
    <t>So the rate on the 12 hours of rig npt would be 750k*12/24 = 375k</t>
  </si>
  <si>
    <t>(what is the cost as if the entire day was like this)</t>
  </si>
  <si>
    <t>So to get accurate UE cost</t>
  </si>
  <si>
    <t>If on normal rate, simply take avg operating daily cost with rig cost and multiply by hours/24</t>
  </si>
  <si>
    <t>For ex, if daily op cost is 500k, rig cost is 500k and we are on 90% rate for a 6 hour UE</t>
  </si>
  <si>
    <t>UE Cost = (500+500*.9)*(6/24)</t>
  </si>
  <si>
    <t>If rig NPT on reduced rate, take avg operating daily cost and multiply rig cost * rate % and multiply by hours/24</t>
  </si>
  <si>
    <t>However, what you see in the daily cost summary is going to be something like $485k for rig cost… how to differentiate?  Method above assumes static day rate.</t>
  </si>
  <si>
    <t>If a rig goes on reduced day rate, then the total operating cost for the day will be lower.</t>
  </si>
  <si>
    <t>If UE Type is Rig, enter accountability %</t>
  </si>
  <si>
    <t>Average Daily Rig Cost</t>
  </si>
  <si>
    <t>Average Daily Operating Cost</t>
  </si>
  <si>
    <t>Total UE Cost</t>
  </si>
  <si>
    <t>Non-Rig</t>
  </si>
  <si>
    <t>INPUTS</t>
  </si>
  <si>
    <t>Total Days on Well</t>
  </si>
  <si>
    <t>Total Cost of Well</t>
  </si>
  <si>
    <t>of Total Cost</t>
  </si>
  <si>
    <t>Scope Change</t>
  </si>
  <si>
    <t>SC</t>
  </si>
  <si>
    <t>Current Phase Projection</t>
  </si>
  <si>
    <t>Start Cost</t>
  </si>
  <si>
    <t>Start Depth</t>
  </si>
  <si>
    <t>End Cost</t>
  </si>
  <si>
    <t>Estimated End Dates</t>
  </si>
  <si>
    <t>Mean</t>
  </si>
  <si>
    <t>Min</t>
  </si>
  <si>
    <t>Max</t>
  </si>
  <si>
    <t>of</t>
  </si>
  <si>
    <t>Sicily</t>
  </si>
  <si>
    <t>4.</t>
  </si>
  <si>
    <t>Initial Setup: The following steps need to be performed only once.</t>
  </si>
  <si>
    <t>These are calculated fields from other areas in the spreadsheet.  These are for information only and do not need to be altered.</t>
  </si>
  <si>
    <t>These are Wellview required fields.</t>
  </si>
  <si>
    <t>These are Wellview optional fields.</t>
  </si>
  <si>
    <t>5.</t>
  </si>
  <si>
    <t>5a.</t>
  </si>
  <si>
    <t>5b.</t>
  </si>
  <si>
    <t>5c.</t>
  </si>
  <si>
    <t>5d.</t>
  </si>
  <si>
    <t>6.</t>
  </si>
  <si>
    <t>7.</t>
  </si>
  <si>
    <t>8.</t>
  </si>
  <si>
    <t>1a.</t>
  </si>
  <si>
    <t>1b.</t>
  </si>
  <si>
    <t>Select Offset Wells using dropdown boxes.  If using less than 10 offset wells, clear the remaining offset well cells (highlight and press delete).</t>
  </si>
  <si>
    <t>Once the report is open…</t>
  </si>
  <si>
    <t>Open up Wellview.</t>
  </si>
  <si>
    <t>Select your well, but do not open it.</t>
  </si>
  <si>
    <t>Click on Multi-Reporting.</t>
  </si>
  <si>
    <t>Use the dropdown boxes to select the correct Job Category, Primary Job Type, and AFE Number for the operation in which you are attempting to obtain data.</t>
  </si>
  <si>
    <t>Click the "Step 5: Run after making selections" button.</t>
  </si>
  <si>
    <t>Select all of the data on each tab and paste into cell A1 in the corresponding tab in this workbook.</t>
  </si>
  <si>
    <t>Click the "Refresh Workbook" button below.</t>
  </si>
  <si>
    <t>Fill out "Well Information".</t>
  </si>
  <si>
    <t>Complete User Inputs tab as best as possible.</t>
  </si>
  <si>
    <t>Spreadsheet Update: The following steps need to be performed as needed to update the workbook with current data.</t>
  </si>
  <si>
    <t>If distributing weekly report, save each of the green tabs as a PDF, and then merge together.  This will create your weekly Performance Update Distribution.</t>
  </si>
  <si>
    <t>(2.)</t>
  </si>
  <si>
    <t>Current Phase Estimate</t>
  </si>
  <si>
    <t>Depth</t>
  </si>
  <si>
    <t>Approved CVX GO-36 Amount ($MM)</t>
  </si>
  <si>
    <t>% of Total Time</t>
  </si>
  <si>
    <t>% of Total Cost</t>
  </si>
  <si>
    <t>*Note: The AFE Export tab only needs to be copied over once.  You can ignore it for subsequent updates.</t>
  </si>
  <si>
    <t>6a.</t>
  </si>
  <si>
    <t>6b.</t>
  </si>
  <si>
    <t>In the event of an extended UE, it will be necessary to manually input the duration and estimated cost into the UE Export tab after pasting the Wellview Data.</t>
  </si>
  <si>
    <t>*Note: If a UE is currently in progress, the hours/cost will not pull from Wellview (requires end date).</t>
  </si>
  <si>
    <t xml:space="preserve">If needed, obtain GO-36 Data (Gross Field Cost vs Net Chevron Cost). </t>
  </si>
  <si>
    <t>Click the giant "Run" Button.</t>
  </si>
  <si>
    <t>Adjusted Depth</t>
  </si>
  <si>
    <t>Actual Days
(Not for DvD)</t>
  </si>
  <si>
    <t>*these 2 cells used to create the "0 day" points on "Actual" DvD and CvD Series</t>
  </si>
  <si>
    <t>*If you do not paste into A1 the rows, columns, and formulas will not align and the spreadsheet will not work.</t>
  </si>
  <si>
    <t>DvD Export</t>
  </si>
  <si>
    <t>*** This cell is very important!  It is used to calculate projections throughout the spreadsheet!</t>
  </si>
  <si>
    <t>These are Wellview required fields.  These MUST be input both here and in Wellview.</t>
  </si>
  <si>
    <t>Please contact the necessary engineers and agree upon update frequency so that they may use this tool to perform their cost monitoring responsibilities.</t>
  </si>
  <si>
    <t>Well Phase</t>
  </si>
  <si>
    <t>Phase 1</t>
  </si>
  <si>
    <t>Phase 2</t>
  </si>
  <si>
    <t>Hole/Casing Size</t>
  </si>
  <si>
    <t>Planned Start Depth</t>
  </si>
  <si>
    <t>Planned End Depth</t>
  </si>
  <si>
    <t>Planned AFE Duration</t>
  </si>
  <si>
    <t>Planned Min Cum Days</t>
  </si>
  <si>
    <t>Planned AFE Cum Days</t>
  </si>
  <si>
    <t>Planned Max Cum Days</t>
  </si>
  <si>
    <t>Planned AFE Cost</t>
  </si>
  <si>
    <t>Planned Min Cum Phase Cost</t>
  </si>
  <si>
    <t>Planned AFE Cum Phase Cost</t>
  </si>
  <si>
    <t>Planned Max Cum Phase Cost</t>
  </si>
  <si>
    <t>Actual Start Date</t>
  </si>
  <si>
    <t>Actual End Date</t>
  </si>
  <si>
    <t>Actual Start Depth</t>
  </si>
  <si>
    <t>Actual End Depth</t>
  </si>
  <si>
    <t>Actual Duration</t>
  </si>
  <si>
    <t>Time Log - Problem Hours</t>
  </si>
  <si>
    <t>Problem Time Hours</t>
  </si>
  <si>
    <t>Actual Cum Duration</t>
  </si>
  <si>
    <t>Actual Phase Field Est</t>
  </si>
  <si>
    <t>Actual Phase Cum Field Est</t>
  </si>
  <si>
    <t>LOCN</t>
  </si>
  <si>
    <t>36</t>
  </si>
  <si>
    <t>DRLG</t>
  </si>
  <si>
    <t>26</t>
  </si>
  <si>
    <t>22</t>
  </si>
  <si>
    <t>21</t>
  </si>
  <si>
    <t>18</t>
  </si>
  <si>
    <t>19</t>
  </si>
  <si>
    <t>16</t>
  </si>
  <si>
    <t>14</t>
  </si>
  <si>
    <t>14 1/2</t>
  </si>
  <si>
    <t>11 7/8</t>
  </si>
  <si>
    <t>12 1/4</t>
  </si>
  <si>
    <t>GEOLEVAL</t>
  </si>
  <si>
    <t>PA</t>
  </si>
  <si>
    <t>Report Start Date</t>
  </si>
  <si>
    <t>Field Est</t>
  </si>
  <si>
    <t>Company</t>
  </si>
  <si>
    <t>Note</t>
  </si>
  <si>
    <t>Job Category</t>
  </si>
  <si>
    <t>Primary Job Type</t>
  </si>
  <si>
    <t>Depth End (MD)</t>
  </si>
  <si>
    <t>Last Phase</t>
  </si>
  <si>
    <t>Field Name</t>
  </si>
  <si>
    <t>Transportation Air</t>
  </si>
  <si>
    <t>11.11</t>
  </si>
  <si>
    <t>Bristow Group Inc</t>
  </si>
  <si>
    <t>S-92 Bristow Helicopter $3.75 Pax/Mile</t>
  </si>
  <si>
    <t>Drill</t>
  </si>
  <si>
    <t>Drill and Abandon</t>
  </si>
  <si>
    <t>MOB, MOVEON</t>
  </si>
  <si>
    <t>KC 414 - SWEETWATER #1</t>
  </si>
  <si>
    <t>Rig Work</t>
  </si>
  <si>
    <t>01.00</t>
  </si>
  <si>
    <t>ART Catering</t>
  </si>
  <si>
    <t>Daily Catering Cost</t>
  </si>
  <si>
    <t>Daily Catering</t>
  </si>
  <si>
    <t>STRUCT, DRVJET</t>
  </si>
  <si>
    <t>SURF, DRILL</t>
  </si>
  <si>
    <t>AW-139 Bristow Helicopter $6.31 Pax/Mile</t>
  </si>
  <si>
    <t>SURF, CSGCMT</t>
  </si>
  <si>
    <t>SURF, BOP</t>
  </si>
  <si>
    <t>DRLGLNR1, DRILL</t>
  </si>
  <si>
    <t>DRLGLNR1, CSGCMT</t>
  </si>
  <si>
    <t>DRLGLNR2, DRILL</t>
  </si>
  <si>
    <t>DRLGLNR2, CSGCMT</t>
  </si>
  <si>
    <t>DRLGLNR3, DRILL</t>
  </si>
  <si>
    <t>DRLGLNR3, CSGCMT</t>
  </si>
  <si>
    <t>DRLGLNR, TB</t>
  </si>
  <si>
    <t>DRLGLNR4, DRILL</t>
  </si>
  <si>
    <t>DRLGLNR4, CSGCMT</t>
  </si>
  <si>
    <t>PRODLNR1, DRILL</t>
  </si>
  <si>
    <t>PRODLNR1, CSGCMT</t>
  </si>
  <si>
    <t>PRODLNR2, DRILL</t>
  </si>
  <si>
    <t>PRODLNR2, EVAL</t>
  </si>
  <si>
    <t>ABAN, PA</t>
  </si>
  <si>
    <t>DEMOB, MOVEOFF</t>
  </si>
  <si>
    <t>Cementing</t>
  </si>
  <si>
    <t>32.00</t>
  </si>
  <si>
    <t>Blackhawk Specialty Tools</t>
  </si>
  <si>
    <t>Technician (Standby $1,063 / OP $2,125 )</t>
  </si>
  <si>
    <t>Drill Pipe Rentals &amp; Bits</t>
  </si>
  <si>
    <t>13.00</t>
  </si>
  <si>
    <t>Bico Drilling Tools</t>
  </si>
  <si>
    <t>PBL Subs</t>
  </si>
  <si>
    <t>7615</t>
  </si>
  <si>
    <t>14.60</t>
  </si>
  <si>
    <t>Caprock</t>
  </si>
  <si>
    <t>Phones &amp; Radios</t>
  </si>
  <si>
    <t>14.20</t>
  </si>
  <si>
    <t>Allamon Tool</t>
  </si>
  <si>
    <t>Labor Cost</t>
  </si>
  <si>
    <t>ATC Diverters &amp; Dart Catchers</t>
  </si>
  <si>
    <t>Cementing Head Assy.</t>
  </si>
  <si>
    <t>Marine Shorebase &amp; Vessels</t>
  </si>
  <si>
    <t>7320</t>
  </si>
  <si>
    <t>11.02</t>
  </si>
  <si>
    <t>C Port Stone L L C</t>
  </si>
  <si>
    <t>Shorebase ($4,139/day)</t>
  </si>
  <si>
    <t>04.10</t>
  </si>
  <si>
    <t>Cenergy International</t>
  </si>
  <si>
    <t>Contract HES Specialist ($750/Day)</t>
  </si>
  <si>
    <t>PBL Subs (Cost Catch up from 12/24-12/30)</t>
  </si>
  <si>
    <t>Baker Hughes Oil Tools</t>
  </si>
  <si>
    <t xml:space="preserve">Baker Reamer Labor </t>
  </si>
  <si>
    <t>Baker Reamer Labor &amp; Equipment</t>
  </si>
  <si>
    <t xml:space="preserve">Contract Dispatcher ($750/day) </t>
  </si>
  <si>
    <t>ExPert E&amp;P Consultants</t>
  </si>
  <si>
    <t xml:space="preserve">Contract DSM ($2,000/day) </t>
  </si>
  <si>
    <t>14.00</t>
  </si>
  <si>
    <t>Waterford Energy Services</t>
  </si>
  <si>
    <t>04.00</t>
  </si>
  <si>
    <t>Chevron DWEP Personnel</t>
  </si>
  <si>
    <t>CVX DSM ($2,000/day)</t>
  </si>
  <si>
    <t>Contract Geologist ($1,800/day) 3 day catchup</t>
  </si>
  <si>
    <t>CVX FDE ($2,000/day)</t>
  </si>
  <si>
    <t xml:space="preserve">Contract Dispatcher $750/day </t>
  </si>
  <si>
    <t xml:space="preserve">Contract Geologist ($1,800/day) </t>
  </si>
  <si>
    <t>Cost adjustment from 1/14/15-1/30/15</t>
  </si>
  <si>
    <t xml:space="preserve"> Adjustment Contract HES Specialist ($750/Day)</t>
  </si>
  <si>
    <t>CVX ADP ($1,500/day)</t>
  </si>
  <si>
    <t>CVX Geologist ($1,300/day)</t>
  </si>
  <si>
    <t>G &amp; G White House</t>
  </si>
  <si>
    <t>CVX HES Specialist ($750/day)</t>
  </si>
  <si>
    <t xml:space="preserve">Demobilization/Decommissioning </t>
  </si>
  <si>
    <t>Tech, Affiliate &amp; 3rd Party Srvcs</t>
  </si>
  <si>
    <t>56.01</t>
  </si>
  <si>
    <t>Chevron WellDECC</t>
  </si>
  <si>
    <t>DSC Support Services ($6,401/day)</t>
  </si>
  <si>
    <t>Cost Adjustment &amp; mileage from 1/20/15-1/30/15</t>
  </si>
  <si>
    <t>Chevron Helicopter</t>
  </si>
  <si>
    <t>CVX Intervention Engineer ($1,500/day)</t>
  </si>
  <si>
    <t>Chevron Eqpt</t>
  </si>
  <si>
    <t>Well Intervention</t>
  </si>
  <si>
    <t>2 Formation Engineers</t>
  </si>
  <si>
    <t>Chevron Marine</t>
  </si>
  <si>
    <t xml:space="preserve">M/V Fast Deliverer ($2,185/day Split between 5 Rigs) Total Cost for Boat is $10,925/Day+Rigger Cost </t>
  </si>
  <si>
    <t>DSC Support Services ($3,938/day)</t>
  </si>
  <si>
    <t>M/V Fast Goliath ($2,274/day Split between 5 Rigs) Total Boat cost $11,371/Day Includes Rigger Cost</t>
  </si>
  <si>
    <t xml:space="preserve">CVX IT ($1,500/day) </t>
  </si>
  <si>
    <t xml:space="preserve">M/V Cajun II  (Day rate $2860.00) </t>
  </si>
  <si>
    <t xml:space="preserve">M/V Fast Deliverer ($1,821/day Split between 6 Rigs) Total Cost for Boat is $10,925/Day+Rigger Cost </t>
  </si>
  <si>
    <t>M/V Charlie Comeaux ($32,222/ Day)</t>
  </si>
  <si>
    <t>Scientific Drilling International</t>
  </si>
  <si>
    <t>M/V Fast Goliath ($1,895/day Split between 6 Rigs) Total Boat cost $11,371/Day Includes Rigger Cost</t>
  </si>
  <si>
    <t>M/V C-Legacy ($28,000/day)</t>
  </si>
  <si>
    <t>M/V Cajun II  (Day rate $2860.00)   ($14,300.00 Split between 6 rigs)</t>
  </si>
  <si>
    <t>M/V C-Hero ($25,000/day)</t>
  </si>
  <si>
    <t>Chevron Aviation</t>
  </si>
  <si>
    <t>M/V Cajun IV  (Day Rate $2,383.00)  ($14,300.00 Split between 6 rigs)</t>
  </si>
  <si>
    <t>M/V C-Hero ($25,000/ Day)</t>
  </si>
  <si>
    <t>M/V Alyssa Chouest ($6,241/day Split between 5 Rigs) Total Boat Cost $31,203/Day</t>
  </si>
  <si>
    <t>M/V Alice G. McCall ($2,150/day split between 5 Rigs) Total Boat Cost $10,750/Day No Rigger Cost</t>
  </si>
  <si>
    <t>M/V Amy McCall ($2,800/Day split between 5 Rigs) Total Boat Cost $14,000/Day with Rigger Cost</t>
  </si>
  <si>
    <t>M/V Alice G. McCall ($2,150/day split between 6 Rigs) Total Boat Cost $10,750/Day No Rigger Cost</t>
  </si>
  <si>
    <t>DC International</t>
  </si>
  <si>
    <t xml:space="preserve">DCI Dispatchers ($750/day) </t>
  </si>
  <si>
    <t>Deepwater Rentals</t>
  </si>
  <si>
    <t>EZ-Mag and Ditch Magnets</t>
  </si>
  <si>
    <t>M/V Amy McCall ($2,333/Day split between 6 Rigs) Total Boat Cost $14,000/Day with Rigger Cost</t>
  </si>
  <si>
    <t xml:space="preserve">M/V Fast Deliverer Cost Adj. for Billing Period (12/24-12/31) as per the Randal Report </t>
  </si>
  <si>
    <t>Evans Hamilton</t>
  </si>
  <si>
    <t>Current Meters ($247/day)</t>
  </si>
  <si>
    <t>DCI Dispatchers ($750/day))</t>
  </si>
  <si>
    <t>Franks Casing</t>
  </si>
  <si>
    <t xml:space="preserve">Casing Crew Labor </t>
  </si>
  <si>
    <t>Casing Equipment</t>
  </si>
  <si>
    <t>M/V Fast Goliath Cost Adj. for Billing Period (12/24-12/31) as per the Randal Report</t>
  </si>
  <si>
    <t>DCI Dispatchers ($750/day) (7 DAY CATCH UP FOR JIM DAIGLE WHO ARRIVED ON 5/5/2015)</t>
  </si>
  <si>
    <t>Current Meters ($374/day)</t>
  </si>
  <si>
    <t>Mud Logging</t>
  </si>
  <si>
    <t>23.00</t>
  </si>
  <si>
    <t>Geoservices</t>
  </si>
  <si>
    <t xml:space="preserve">Mud Logging Personnel </t>
  </si>
  <si>
    <t>GulfStream Services</t>
  </si>
  <si>
    <t>2"  Iron, Plug Valves, and Rental Basket ($112/day)</t>
  </si>
  <si>
    <t>Mud Logging Equipment</t>
  </si>
  <si>
    <t xml:space="preserve">Adjustment DCI Dispatchers ($750/day) </t>
  </si>
  <si>
    <t>Halliburton Cementing</t>
  </si>
  <si>
    <t>Cement Technician</t>
  </si>
  <si>
    <t>M/V Charlie Comeaux Cost Adj. for Billing Period (12/24-12/31) as per the Randal Report</t>
  </si>
  <si>
    <t>Cement Equipment</t>
  </si>
  <si>
    <t>IPT Global</t>
  </si>
  <si>
    <t>SureTec Rental Bundled ($1,700/day)</t>
  </si>
  <si>
    <t>M/V C-Legacy Cost Adj. for Billing Period (12/24-12/31) as per the Randal Report</t>
  </si>
  <si>
    <t>Drilling / Completion Fluids</t>
  </si>
  <si>
    <t>0004</t>
  </si>
  <si>
    <t>09.00</t>
  </si>
  <si>
    <t>M-I Swaco Drilling Fluids</t>
  </si>
  <si>
    <t>Project Engineering In-House ($460/day)</t>
  </si>
  <si>
    <t>Halliburton Service Tools</t>
  </si>
  <si>
    <t>Tool Hand</t>
  </si>
  <si>
    <t>Compliance Engineer ($1,107/Day) Travel Day ($2,214)</t>
  </si>
  <si>
    <t>M/V C-Hero Cost Adj. for Billing Period (12/24-12/31) as per the Randal Report</t>
  </si>
  <si>
    <t>MI Swaco</t>
  </si>
  <si>
    <t>Cuttings Handling Personnel</t>
  </si>
  <si>
    <t>Compliance Engineer ($1,107/day, Travel Day $2,214)</t>
  </si>
  <si>
    <t>M/V Alyssa Chouest Cost Adj. for Billing Period (12/24-12/31) as per the Randal Report</t>
  </si>
  <si>
    <t>M/V Cajun II Cost Adj for billing period 1/1 - 1/31 as per the Randal Report</t>
  </si>
  <si>
    <t>EZSV</t>
  </si>
  <si>
    <t>Cuttings Handling Equipment</t>
  </si>
  <si>
    <t>Casing Equipment(cost adjustment for new daily rental rate)</t>
  </si>
  <si>
    <t>Cargo Basket ($60/day)</t>
  </si>
  <si>
    <t xml:space="preserve">Daily Mud Cost </t>
  </si>
  <si>
    <t>M/V Charlie Comeaux Cost Adj for Billing Period 1/1 to 1/31 as per the Randal Report</t>
  </si>
  <si>
    <t>40.00</t>
  </si>
  <si>
    <t>Halliburton Wireline</t>
  </si>
  <si>
    <t>Free Point Tool</t>
  </si>
  <si>
    <t>Mud Engineers Personnel ($2,215/day,Travel Day $3,322)</t>
  </si>
  <si>
    <t>Mud Engineers Personnel ($2,215/Day) (Travel Day $3,322)</t>
  </si>
  <si>
    <t>Oil States</t>
  </si>
  <si>
    <t>TEAS Assembly ($450/day)</t>
  </si>
  <si>
    <t>M/V C-Legacy Cost Adj for Billing Period 1/1 - 1/31 as per the Randal Report</t>
  </si>
  <si>
    <t>Proline</t>
  </si>
  <si>
    <t xml:space="preserve">Equipment </t>
  </si>
  <si>
    <t>Oceaneering</t>
  </si>
  <si>
    <t xml:space="preserve">ROV Personnel </t>
  </si>
  <si>
    <t>Nitrogen services equipment &amp; labor</t>
  </si>
  <si>
    <t>R &amp; D Tote Tanks &amp; Racks</t>
  </si>
  <si>
    <t>Daily Charge ($2,467/day)</t>
  </si>
  <si>
    <t xml:space="preserve">ROV Equipment </t>
  </si>
  <si>
    <t xml:space="preserve">BOP Tech ($2,500/day + expenses) </t>
  </si>
  <si>
    <t>M/V C-Hero Cost Adj for Billing Period 1/1 - 1/31 as per the Randal Report</t>
  </si>
  <si>
    <t>Halliburton Liner Hangers</t>
  </si>
  <si>
    <t>VersaFlex Labor Cost</t>
  </si>
  <si>
    <t>Directional Survey &amp; Services</t>
  </si>
  <si>
    <t>12.00</t>
  </si>
  <si>
    <t>Schlumberger Drilling &amp; Measurements</t>
  </si>
  <si>
    <t>SLB-DD Personnel</t>
  </si>
  <si>
    <t>SLB-DD Equipment</t>
  </si>
  <si>
    <t>M/V Alyssa Chouest Cost Adj for Billing Period 1/1 - 1/31 as per the Randal Report</t>
  </si>
  <si>
    <t xml:space="preserve">SLB-MWD/LWD Personnel </t>
  </si>
  <si>
    <t>Dril-Quip</t>
  </si>
  <si>
    <t xml:space="preserve">Wellhead Technician </t>
  </si>
  <si>
    <t>Offshore Rental Corporation</t>
  </si>
  <si>
    <t>Cutting Boxes</t>
  </si>
  <si>
    <t>SLB-MWD Equipment</t>
  </si>
  <si>
    <t>LWD (Logging while Drilling)</t>
  </si>
  <si>
    <t>22.20</t>
  </si>
  <si>
    <t>SLB-LWD Equipment</t>
  </si>
  <si>
    <t>M/V Alice G. McCall Cost Adj For Billing Period 1/1 - 1/31 as per the Randal Report</t>
  </si>
  <si>
    <t>Offshore Energy Services</t>
  </si>
  <si>
    <t>Flow Back Tool Rental ($4200/Day)</t>
  </si>
  <si>
    <t>Specialty Rental Tools</t>
  </si>
  <si>
    <t>Specialty Pipe Baskets</t>
  </si>
  <si>
    <t>Cement Technician (2 day catch up)</t>
  </si>
  <si>
    <t>A TEAS Assembly ($6025/day)</t>
  </si>
  <si>
    <t>Quail Tools</t>
  </si>
  <si>
    <t xml:space="preserve">4-1/2 Drill Pipe &amp; handeling tools </t>
  </si>
  <si>
    <t>Superior Performance, Inc.</t>
  </si>
  <si>
    <t>Thread Rep ($2,268/day)</t>
  </si>
  <si>
    <t>M/V Ingrid Cost P/U Adj for Billing Period 1/1 - 1/31 as per Randal Report</t>
  </si>
  <si>
    <t>M/V Russel Bouziga Cost P/U Adj for Billing Period 1/1 - 1/31 as per Randal Report</t>
  </si>
  <si>
    <t>22.00</t>
  </si>
  <si>
    <t>Schlumberger Testing Services</t>
  </si>
  <si>
    <t>Oil Phase</t>
  </si>
  <si>
    <t>A-TEAS Assembly</t>
  </si>
  <si>
    <t>Smith Jars</t>
  </si>
  <si>
    <t>7" Hydra Jars &amp; Ditch magnets</t>
  </si>
  <si>
    <t>Transocean</t>
  </si>
  <si>
    <t>Day Rate</t>
  </si>
  <si>
    <t>BOP Tech ($2,500/day + expenses) 3 day catchup</t>
  </si>
  <si>
    <t>Oil Phase equipment (cost adjustment)</t>
  </si>
  <si>
    <t>Oil Phase equipment catch up fron 4/18/2015. $5,000 per day</t>
  </si>
  <si>
    <t>Service tech</t>
  </si>
  <si>
    <t>Tri-State</t>
  </si>
  <si>
    <t>Equipment Cost</t>
  </si>
  <si>
    <t>Stabil Drill</t>
  </si>
  <si>
    <t xml:space="preserve">Pony Collars, Subs, Stabilizers, Baskets </t>
  </si>
  <si>
    <t>Reliance Industries Ltd</t>
  </si>
  <si>
    <t>Extension of Reliance Contract</t>
  </si>
  <si>
    <t xml:space="preserve">Oil Phase equipment </t>
  </si>
  <si>
    <t>Velosi</t>
  </si>
  <si>
    <t>HES Specialist ($750/day)</t>
  </si>
  <si>
    <t>Liner Hanger Personnel Cost</t>
  </si>
  <si>
    <t>Cost Adj.  Eng Left DID on 12/23</t>
  </si>
  <si>
    <t>Liner Hanger Equipment Cost</t>
  </si>
  <si>
    <t>Rignet Inc</t>
  </si>
  <si>
    <t>IT Tech</t>
  </si>
  <si>
    <t>Weatherford</t>
  </si>
  <si>
    <t>Cost Adj for fishing eqiup.</t>
  </si>
  <si>
    <t>VersaFlex Equipment Cost</t>
  </si>
  <si>
    <t xml:space="preserve">Contract Dispatcher ($750 /day) </t>
  </si>
  <si>
    <t>Workstrings</t>
  </si>
  <si>
    <t>DP, X-overs, Collars, misc equip.</t>
  </si>
  <si>
    <t>Schlumberger Well Services</t>
  </si>
  <si>
    <t>Reamer Technician charges</t>
  </si>
  <si>
    <t>IT Tech(Cost adjustment)</t>
  </si>
  <si>
    <t>Pipe Recovery</t>
  </si>
  <si>
    <t>Cement transferred from Guadalupe well</t>
  </si>
  <si>
    <t>Transportation Land</t>
  </si>
  <si>
    <t>11.01</t>
  </si>
  <si>
    <t>United Vision Logistics</t>
  </si>
  <si>
    <t>Weekly Cost for Billing Period  4/30 to 5/6/15</t>
  </si>
  <si>
    <t>Add Energy LLC</t>
  </si>
  <si>
    <t>Cost P/U for Chevron Sweetwater KC414 Blowout Contingency Plan</t>
  </si>
  <si>
    <t>Cost adjustment for 2 days</t>
  </si>
  <si>
    <t>Fuel - Diesel</t>
  </si>
  <si>
    <t>06.00</t>
  </si>
  <si>
    <t>Rig fuel transferred from Guadalupe Well</t>
  </si>
  <si>
    <t>20.00</t>
  </si>
  <si>
    <t>Coring equipment</t>
  </si>
  <si>
    <t>Fishing Equipment Cost SR Baskets "H" (DD4x12-1089, TB-0053) $1518</t>
  </si>
  <si>
    <t>Cost adjustment from 5/5/15-5/19/15</t>
  </si>
  <si>
    <t>Smith/Drilco</t>
  </si>
  <si>
    <t>Inspection services</t>
  </si>
  <si>
    <t>Inspection services.TKT's 1167084,1167081,1167075,57420029,51210189,51210188,39310143,39270358,39270</t>
  </si>
  <si>
    <t>Smith International</t>
  </si>
  <si>
    <t>8" Hydra Jars &amp; Ditch magnets</t>
  </si>
  <si>
    <t>Cost P/U for (43) 14'' Centalizer Subs</t>
  </si>
  <si>
    <t xml:space="preserve">Reamer charges </t>
  </si>
  <si>
    <t xml:space="preserve">Fishing Labor Cost </t>
  </si>
  <si>
    <t>Coring Labor</t>
  </si>
  <si>
    <t>Weekly Cost (5-15 to 5-26)</t>
  </si>
  <si>
    <t xml:space="preserve">Cost P/U for (39) 11-7/8'' Centralizer Subs </t>
  </si>
  <si>
    <t>Wire line logging</t>
  </si>
  <si>
    <t xml:space="preserve">Weekly Cost </t>
  </si>
  <si>
    <t xml:space="preserve">Cost P/U for (105) 13-7/8'' Centralizer Subs </t>
  </si>
  <si>
    <t>Pony Collars, Subs, Stabilizers, Baskets (catch up from 12/21/2014)</t>
  </si>
  <si>
    <t>M/V Ingrid Cost Adjustment as per Aril Randel Report</t>
  </si>
  <si>
    <t>John W Stone Oil Distributor</t>
  </si>
  <si>
    <t>Rig fuel from the Charlie Comeaux</t>
  </si>
  <si>
    <t>Construction Technical</t>
  </si>
  <si>
    <t>Cost P/U for Inspection Services for Billing Period (8/1-/31)</t>
  </si>
  <si>
    <t>15.00</t>
  </si>
  <si>
    <t>Clean Tank</t>
  </si>
  <si>
    <t>Tank cleaning</t>
  </si>
  <si>
    <t>Tubular Solutions, Inc.</t>
  </si>
  <si>
    <t>Cost adjustment from 4/11/15-4/25/15</t>
  </si>
  <si>
    <t>Cost Adj  4/01/15 thru 4/30/15  As per rental monthly rental sheet</t>
  </si>
  <si>
    <t>OFS</t>
  </si>
  <si>
    <t>Charge for 9-3/8" casing prep!</t>
  </si>
  <si>
    <t>M/V Cajun II  Cost Adjustment as per April Randel Report</t>
  </si>
  <si>
    <t>EZSV Tool Technician and tool charges</t>
  </si>
  <si>
    <t>Cost P/U for Inspection Services for Billing Period (9/1-9/30)</t>
  </si>
  <si>
    <t>Nu-Tec</t>
  </si>
  <si>
    <t>Monthly Equipment rental charge</t>
  </si>
  <si>
    <t>Prep work for 18"/16" Hanger</t>
  </si>
  <si>
    <t>Cost Adj - Assisted in Pipe Recovery!</t>
  </si>
  <si>
    <t>M/V Fast Goliath  Cost Adjustment as per April Randel Report</t>
  </si>
  <si>
    <t>TH Hill &amp; Associates</t>
  </si>
  <si>
    <t>Quality Assurance</t>
  </si>
  <si>
    <t>Cost P/U for Inspection Services for Billing Period (10/1-10/31)</t>
  </si>
  <si>
    <t>Hunting Services</t>
  </si>
  <si>
    <t>Seal Lube application</t>
  </si>
  <si>
    <t>Cost Adjustment for equipment rental  4/1 thru 4/24</t>
  </si>
  <si>
    <t>M/V Charlie Comeaux Cost Adjustment as per April Randel Report</t>
  </si>
  <si>
    <t>15.40</t>
  </si>
  <si>
    <t>EcoServ</t>
  </si>
  <si>
    <t>wastewater disposal</t>
  </si>
  <si>
    <t>Offload (142) joints 6 5/8" drill pipe, riggers &amp; inspection</t>
  </si>
  <si>
    <t>Engineering services</t>
  </si>
  <si>
    <t>Cost P/U for Inspection Services for Billing Period (11/1-11/30)</t>
  </si>
  <si>
    <t>VAM USA</t>
  </si>
  <si>
    <t>Thread Reps</t>
  </si>
  <si>
    <t>Flow Back Tool Rental ($8290/Day)</t>
  </si>
  <si>
    <t>Inspection Services</t>
  </si>
  <si>
    <t>MI Solids Control</t>
  </si>
  <si>
    <t>Cost Adj for equipment rental 4/26 thru 5-11</t>
  </si>
  <si>
    <t>M/V C-Legacy Cost Adjustment as per April Randel Report</t>
  </si>
  <si>
    <t>Inspector &amp; mileage</t>
  </si>
  <si>
    <t>Offload (177) joints 4 1/2" drill pipe, riggers &amp; inspection</t>
  </si>
  <si>
    <t xml:space="preserve">Cost P/U for Inpsection of 6-5/8'' DP, Ring &amp; Plug Guage, and Protector Cleaning </t>
  </si>
  <si>
    <t>Cement</t>
  </si>
  <si>
    <t>Equipment charges (charge $5765 every 10 days from 1-31-2015)</t>
  </si>
  <si>
    <t>Weekly Cost for Billing Period  4/22 to 4/28/15</t>
  </si>
  <si>
    <t>Grand Isle Shipyard</t>
  </si>
  <si>
    <t>CFR 2 Magnum Mud MPTS</t>
  </si>
  <si>
    <t>Chemical Purchase for P&amp;A</t>
  </si>
  <si>
    <t>M/V Amy McMacall Cost Adjustment as per April Randel Report</t>
  </si>
  <si>
    <t>cutting box rinse out</t>
  </si>
  <si>
    <t>Tanks-A-Lot</t>
  </si>
  <si>
    <t>Cargo baskets rental from 4/1/15-4/30/15</t>
  </si>
  <si>
    <t>Equilibria Services</t>
  </si>
  <si>
    <t>Coaching services from 5/1/15-5/12/15</t>
  </si>
  <si>
    <t xml:space="preserve">Inspections of drill pipe, drill collars, riggers &amp; loadouts </t>
  </si>
  <si>
    <t>Flow Back Tool Rental ($1900/Day)</t>
  </si>
  <si>
    <t>Tenaris</t>
  </si>
  <si>
    <t>Technician Labor ($1,200/Day)</t>
  </si>
  <si>
    <t xml:space="preserve">Fishing Equipment Cost SR Baskets "H" (DD4x12-1089, TB-0053) </t>
  </si>
  <si>
    <t>Wellsite Geologist ($1300/day)</t>
  </si>
  <si>
    <t>Weekly Cost for Billing Period  4/1 to 4/08/15</t>
  </si>
  <si>
    <t>T &amp; J Enterprises</t>
  </si>
  <si>
    <t>Pipe sling rental charges from Morgan City Rentals</t>
  </si>
  <si>
    <t>Waste Auditors</t>
  </si>
  <si>
    <t>audit tank cleaning on Charlie Comeaux</t>
  </si>
  <si>
    <t>Pipe sling rentals</t>
  </si>
  <si>
    <t>M/V Alice G McCall Cost Adjustment as per April Randel Report</t>
  </si>
  <si>
    <t>Inspection of TEAS</t>
  </si>
  <si>
    <t>Viking Engineering LC</t>
  </si>
  <si>
    <t>Professional Engineering</t>
  </si>
  <si>
    <t>Cement Transfered to New Well</t>
  </si>
  <si>
    <t>HES, Permit, &amp; Fees</t>
  </si>
  <si>
    <t>57.00</t>
  </si>
  <si>
    <t>Marine Well Containment Company</t>
  </si>
  <si>
    <t>One time charge for spill prevention</t>
  </si>
  <si>
    <t>Chemicals</t>
  </si>
  <si>
    <t>1,132,008 gallons @ 1.9718 per gallon plus $145,800 for transportation &amp; 132,975 for standby/ pump</t>
  </si>
  <si>
    <t>Layout of equipment &amp; backload 5/1/15-5/4/15</t>
  </si>
  <si>
    <t>PMI</t>
  </si>
  <si>
    <t>cleaned out pit at Drilco</t>
  </si>
  <si>
    <t>Cost Adjust for Pool Boats on standby split between 6 rigs as per April Randel Report</t>
  </si>
  <si>
    <t>Cost adjustment from 4/1/15-5/1/15</t>
  </si>
  <si>
    <t>cost adjustment</t>
  </si>
  <si>
    <t>Visual inspect &amp; monitor the makeup of 17 7/8</t>
  </si>
  <si>
    <t>31.10</t>
  </si>
  <si>
    <t>Cost P/U to carry (141) O-Rings to Patterson Tubular (8/1)</t>
  </si>
  <si>
    <t>Fishing Equipment Cost SR Baskets "A"</t>
  </si>
  <si>
    <t xml:space="preserve">Labor Cost (3 day catch up cost) $1680/day </t>
  </si>
  <si>
    <t>Cost adjustment from 4/27/15-5/3/15</t>
  </si>
  <si>
    <t>super vac truck</t>
  </si>
  <si>
    <t>Visual inspect &amp; monitor the makeup of 11 7/8</t>
  </si>
  <si>
    <t>Cost P/U to Assist Dril-Quip Quality Control Inspectors by cleaning, tapping, and Installing O-Rings</t>
  </si>
  <si>
    <t>Catch up cost for rentals</t>
  </si>
  <si>
    <t>Cementing services</t>
  </si>
  <si>
    <t>Cost adjustment for Prep work for Sweetwater &amp; Monthly charges</t>
  </si>
  <si>
    <t>Cost adjustment from 1/1/15-1/31/15</t>
  </si>
  <si>
    <t>Wireline Stripping kit Basket RS-02 &amp; DD4X12-071</t>
  </si>
  <si>
    <t>Materials, Parts &amp; Supplies</t>
  </si>
  <si>
    <t>10.00</t>
  </si>
  <si>
    <t>NOV Wilson</t>
  </si>
  <si>
    <t xml:space="preserve">Supplies </t>
  </si>
  <si>
    <t xml:space="preserve">Inspection Services </t>
  </si>
  <si>
    <t>Steve Kent Trucking</t>
  </si>
  <si>
    <t>Pipe slings,clips &amp; racks GMR_CR02237_0006, GMR_CR02790_0002, GMR_CR02415_0005</t>
  </si>
  <si>
    <t>Cost adjustment 5/12/15-5/25/15</t>
  </si>
  <si>
    <t>Well Equipment &amp; Materials</t>
  </si>
  <si>
    <t>31.00</t>
  </si>
  <si>
    <t>Cementing Services</t>
  </si>
  <si>
    <t>8" Hydra Jars &amp; Ditch magnets (12 day catch up)</t>
  </si>
  <si>
    <t>Casing &amp; Tubing</t>
  </si>
  <si>
    <t>30.20</t>
  </si>
  <si>
    <t>22" X 18" BB II-H Supplemental Casing Hanger Adapte</t>
  </si>
  <si>
    <t>Inspection of Franks flow back tool, Baker bits&amp; 2 reamers</t>
  </si>
  <si>
    <t>Technician Labor ($1,800/Day)</t>
  </si>
  <si>
    <t>Cost adjustment 1/21/15-2/2/15</t>
  </si>
  <si>
    <t>Superior Performance</t>
  </si>
  <si>
    <t>2 service reps to assist w/ tubular management on land</t>
  </si>
  <si>
    <t>Cost adjust from 4/7/15-4/28/15</t>
  </si>
  <si>
    <t>CFR 2 dry bulk tanks on Charlie Comeaux</t>
  </si>
  <si>
    <t>Fuel transfered to New Well 849,991 gallons@ $2.07 per gallon</t>
  </si>
  <si>
    <t xml:space="preserve">Cost P/U for (4) Solid Square 4'' Head Plugs </t>
  </si>
  <si>
    <t>22" X 16" BB II-H Supplemental Casing Hanger Adapte</t>
  </si>
  <si>
    <t>Cost Adjust from 1/19/15-1/31/15</t>
  </si>
  <si>
    <t>Cost Adjustment from 2/11/15-2/25/15</t>
  </si>
  <si>
    <t>Fishing Equipment Cost SR Baskets "G" (DD4x12-071, dd4x12-081, TB0288)</t>
  </si>
  <si>
    <t>4-1/2 Drill Pipe &amp; handeling tools (3 day catch up)</t>
  </si>
  <si>
    <t>One time charge for cement assemblt</t>
  </si>
  <si>
    <t>PBL Sub cost ajustment</t>
  </si>
  <si>
    <t>Tech, pier diem &amp; mileage</t>
  </si>
  <si>
    <t>Cost adjustment from 1/1/15-1/15/15</t>
  </si>
  <si>
    <t>Cost P/U for Mal Morgan Coaching services for Pre-spud (Sweetwater) Billing Period (9/1-10/3)</t>
  </si>
  <si>
    <t>18 3/4" Deepwater BB II Wellhead Housing RLD</t>
  </si>
  <si>
    <t>NOV Anderguage</t>
  </si>
  <si>
    <t xml:space="preserve">18 1/8 x 21 &amp; 16 1/2 x 19 Backup Anderreamers &amp; baskets from1/4/15-1/27/15 </t>
  </si>
  <si>
    <t>Cost adjustment 2/18/15-3/14/15 for Reamer equipment &amp; technician</t>
  </si>
  <si>
    <t>Warrior Energy Services</t>
  </si>
  <si>
    <t>Cost adjustment rfrom previous ticket</t>
  </si>
  <si>
    <t>Field service supervisor charges</t>
  </si>
  <si>
    <t xml:space="preserve">Monthly 4/24/15-5/23/15 </t>
  </si>
  <si>
    <t>Sitework / Locations</t>
  </si>
  <si>
    <t>54.00</t>
  </si>
  <si>
    <t>Fugro ImpROV</t>
  </si>
  <si>
    <t>Cost P/U for Certified Proposed Offshore Permit Plat (Professional Services Billing Period 7/18-7/23</t>
  </si>
  <si>
    <t>22" X 1" 80 S-90M/QT Box X S90DM-CR/QT Pin (3219.01')</t>
  </si>
  <si>
    <t>Cost adjustment for FDE overcharge</t>
  </si>
  <si>
    <t>Cost adjustment for Fishing Basket A from 2/28/15-3/18/15</t>
  </si>
  <si>
    <t>Wire line logging (last 3 days)</t>
  </si>
  <si>
    <t>Well Commander charges from 3/23/15-4/3/15</t>
  </si>
  <si>
    <t>Cost adjustment from 5/19/15-5/26/15</t>
  </si>
  <si>
    <t>Sooner</t>
  </si>
  <si>
    <t xml:space="preserve">Cost P/U to Fabricate (2) R-3 Crossover Jts. 16.150'' 126.91 Q12HP PR R-3 Casing </t>
  </si>
  <si>
    <t>23" X 2" X 80 H-100DM/MT BXP (388.6')</t>
  </si>
  <si>
    <t>Cost Adjustment for transfer of fuel from Guadalupe to Sweetwater</t>
  </si>
  <si>
    <t>Coaching services 2/16/15-2/20/15</t>
  </si>
  <si>
    <t>RTOC services on 4/16/15 &amp; on 4/17/15 requested help getting connected with DAQ</t>
  </si>
  <si>
    <t>1" clips not returned on slings</t>
  </si>
  <si>
    <t>MacDermid Offshore Solutions</t>
  </si>
  <si>
    <t>Well preservation fluid</t>
  </si>
  <si>
    <t>Wire line logging (last 2 days)</t>
  </si>
  <si>
    <t xml:space="preserve">Dumping Cutting Boxes </t>
  </si>
  <si>
    <t>Pipe sling &amp; racks GMR_CR02453,GMR_CR02306_0004,GMR_CR02797_0001</t>
  </si>
  <si>
    <t>Office Depot</t>
  </si>
  <si>
    <t>Office Supplies</t>
  </si>
  <si>
    <t>Fluid Technologies</t>
  </si>
  <si>
    <t>Survey Pump Off M/V Charlie Comeaux</t>
  </si>
  <si>
    <t xml:space="preserve">Cost P/U to Fabricate (2) Jts. 16'' R-3 X-Over subs &amp; (5) 16.040'' Pup Jts. </t>
  </si>
  <si>
    <t>22" Float Shoe Joint 22" OD X 1.000" Wall API 5L</t>
  </si>
  <si>
    <t>Rig fuel purchased on 1/14/2015 (995,817gals)</t>
  </si>
  <si>
    <t xml:space="preserve">Cost Adj for Cutting Boxes &amp; Baskets for Billing Period 1/1 - 1/31 </t>
  </si>
  <si>
    <t>Reamer Technician charges $2500/day</t>
  </si>
  <si>
    <t>Coaching services 3/1/15-3/17/15</t>
  </si>
  <si>
    <t>Inspect NOV bits, inspect 103 jts 4 1/2 drill pipe, 4 fishing tools</t>
  </si>
  <si>
    <t>Cost adjustment for Wireline Stripping kit Basket RS-02 &amp; DD4X12-071 (no charges unless we use it)</t>
  </si>
  <si>
    <t>Cost adjustment for periods from 4/7/2015 thru 4/20/2015</t>
  </si>
  <si>
    <t xml:space="preserve">Coaching services </t>
  </si>
  <si>
    <t>April cost adjustment</t>
  </si>
  <si>
    <t>Split pipe recovery package that alternate monthly between the India &amp; Santa Ana</t>
  </si>
  <si>
    <t xml:space="preserve">Cleaning Tote Tanks </t>
  </si>
  <si>
    <t>Monthly biliing from 4/2/15-4/31/15</t>
  </si>
  <si>
    <t>Cost adjustmentfor running2,200' of 9 3/8" casing billing period 3/23/15-4/1/15</t>
  </si>
  <si>
    <t>Disposal of Cutting Boxes</t>
  </si>
  <si>
    <t xml:space="preserve">Cost P/U to Fabricate (4) 16'' 97.00 Q125HP SLSF Box X Pin Pup Jts. </t>
  </si>
  <si>
    <t>Patriot Services</t>
  </si>
  <si>
    <t>Ultra Seal XP &amp; shrink wrap</t>
  </si>
  <si>
    <t>Equipment (Over-charge for Basket rental) Basket returned on 6/6/14</t>
  </si>
  <si>
    <t>Cost Adjustment for Cement Head rental  1/1/15 thru 1/15/15</t>
  </si>
  <si>
    <t>Reamer charges $8600/day stand by</t>
  </si>
  <si>
    <t>Coaching services 1/22/15</t>
  </si>
  <si>
    <t>Diverter tool insp, insp. of jars</t>
  </si>
  <si>
    <t>Slings &amp; clamps MCR_PS129408,GMR_CR02565_0002,</t>
  </si>
  <si>
    <t>Recertification</t>
  </si>
  <si>
    <t>Cost adjustment for 3/18/2015 thru 3/22/2015</t>
  </si>
  <si>
    <t>Cost adjustment from 2/28/15-3/31/15</t>
  </si>
  <si>
    <t xml:space="preserve">Misc Supplies </t>
  </si>
  <si>
    <t>One hand called out to inventory &amp; ship equipment</t>
  </si>
  <si>
    <t>Cost adjustment from 4/8/15-5/3/15</t>
  </si>
  <si>
    <t>9 1/4" test sub &amp; 18 3/4" Lockdown sleeve rnning/ retrieval tool</t>
  </si>
  <si>
    <t>Patterson Tubular</t>
  </si>
  <si>
    <t xml:space="preserve">Cost P/U for 22'' Casing Prep, Inspection, and Handling </t>
  </si>
  <si>
    <t>6 5/8" Inspection services</t>
  </si>
  <si>
    <t>Cost P/U to Load out 8,476 BBLS of 10.6ppg SBM on 1/10/15</t>
  </si>
  <si>
    <t>BSEE</t>
  </si>
  <si>
    <t>18 3/4 LDS running tool, workover basket, test sub&amp; retrieval sub</t>
  </si>
  <si>
    <t>Slings &amp; clamps GMR_CR02265_0005</t>
  </si>
  <si>
    <t>Storm packer rentals</t>
  </si>
  <si>
    <t>Service work 23" casing</t>
  </si>
  <si>
    <t>Cost adjustment for Oil Phase charges</t>
  </si>
  <si>
    <t>Desitin tube, trucking cost, comms cable &amp; support services</t>
  </si>
  <si>
    <t>Ajustment Reamer Technician charges &amp; Reamer Charges</t>
  </si>
  <si>
    <t>Cost adjustment from 5/12/15-5/25/15</t>
  </si>
  <si>
    <t>Cost P/U for Pipe Slings, Sling Racks, and 1'' Bundle Clips for Billing Period (9/15-10/12)</t>
  </si>
  <si>
    <t xml:space="preserve">Weekly Cost for Billing Period </t>
  </si>
  <si>
    <t>Slope Indicator Mounting bracket SS-15</t>
  </si>
  <si>
    <t>Trojan Rentals</t>
  </si>
  <si>
    <t>Cleaning of thread protectors &amp; recycle</t>
  </si>
  <si>
    <t>Cost adj from 4/1/15-4/15/15</t>
  </si>
  <si>
    <t>Revised tickets baskets &amp; cutting boxes</t>
  </si>
  <si>
    <t>Service work 16" casing</t>
  </si>
  <si>
    <t>3 Oscillating fans</t>
  </si>
  <si>
    <t>Equipment cost from5/17/15-5/27/15</t>
  </si>
  <si>
    <t>Cost P/U for Engineering Services (Kellon Marchman) for Billing Period (7/1-7/31)</t>
  </si>
  <si>
    <t>(17) 22" Bow Spring Centralizers</t>
  </si>
  <si>
    <t>Cost adjustment from 4/7/15-4/20/15</t>
  </si>
  <si>
    <t xml:space="preserve">Cost adjustment from revised ticket </t>
  </si>
  <si>
    <t>Riser brush tool from 5/17/15-5/27/15</t>
  </si>
  <si>
    <t>Cost P/U for Engineering Services (Kellon Marchman) for Billing Period (8/1-8/29)</t>
  </si>
  <si>
    <t>Engineering Services</t>
  </si>
  <si>
    <t>Safety Management Systems</t>
  </si>
  <si>
    <t>Cut 22" pipe into 4 sections</t>
  </si>
  <si>
    <t>COst adjustment for 2 additional days 4/12/15-4/13/15</t>
  </si>
  <si>
    <t>14" casing inspection  &amp; verification</t>
  </si>
  <si>
    <t>Cost adjustment from revised discounted ticket</t>
  </si>
  <si>
    <t>Cost P/U for Quality Assurance (B. Guidry) for Billing Period (8/20)</t>
  </si>
  <si>
    <t xml:space="preserve">Equipment Cost - One Time Charge (10-Day Min) </t>
  </si>
  <si>
    <t>Service work on 14" casing</t>
  </si>
  <si>
    <t>11 7/8" casing inspection  &amp; verification</t>
  </si>
  <si>
    <t>Cost adjustment from5/6/15-5/19/15 &amp; mileage</t>
  </si>
  <si>
    <t>Cost P/U for Engineering Services (Kellon Marchman) for Billing Period (9/1-10/1)</t>
  </si>
  <si>
    <t>Weekly Cost for Billing Period (1/5-1/9)</t>
  </si>
  <si>
    <t>Quality assurance</t>
  </si>
  <si>
    <t>Cost adjustment from 4/1/15-4/18/15</t>
  </si>
  <si>
    <t>Cost P/U for Engineering Services (Kellon Marchman) for Billing Period (10/6-10/31)</t>
  </si>
  <si>
    <t>3 Day minimum for cement head Assy.</t>
  </si>
  <si>
    <t>9 3/8" casing inspection  &amp; verification</t>
  </si>
  <si>
    <t>Credit with reference to invoice 171889</t>
  </si>
  <si>
    <t>Cost P/U for Engineering Services  for Billing Period (10/1-10/31)</t>
  </si>
  <si>
    <t>Fugro Chance</t>
  </si>
  <si>
    <t>Stanby charges for equipmentfrom 12/26-12/29 &amp; personnel &amp; equipment charges from 12/30/14-1/02/15</t>
  </si>
  <si>
    <t>38" Deepwater Wellhead Housing SS-15ES</t>
  </si>
  <si>
    <t>Weekly Cost for Billing Period (1/12-1/16)</t>
  </si>
  <si>
    <t xml:space="preserve">Labor and saw cut 7 5/8" </t>
  </si>
  <si>
    <t>Cost P/U for Engineering Services (Rick Daab) Re-Certification (23''X22" Casing X 17-7/8'' Liner</t>
  </si>
  <si>
    <t>PSC</t>
  </si>
  <si>
    <t>36"X1.5"X80 HC 100/MT BXP Intermediate Joint 62.4'</t>
  </si>
  <si>
    <t xml:space="preserve">put werbands &amp; centralizers on spec beveled pipe </t>
  </si>
  <si>
    <t>Cost P/U for Engineering Services (Meetings, Compliance, Training) for Billing Period (6/30)</t>
  </si>
  <si>
    <t>Tank Cleaning</t>
  </si>
  <si>
    <t>36"X1"X60 D-60MT BXP Intermediate Joint 41.8'</t>
  </si>
  <si>
    <t>Test sub used with casing hanger lock down sleeve running tool</t>
  </si>
  <si>
    <t>Inspection,clean, redope &amp; stencil</t>
  </si>
  <si>
    <t>Cost P/U to Attend Peer Review meeting for (John Hillier, Carl Johnson) Billing Period 6/3</t>
  </si>
  <si>
    <t>36"X1"X60 D-60MT BXP Intermediate EXT Joint 61.9'</t>
  </si>
  <si>
    <t>Ticket adjustment for Calcium Chloride</t>
  </si>
  <si>
    <t>Wellsite Pressure Engineer ($1300/day)</t>
  </si>
  <si>
    <t>Rental charges for slings  CR02453-0004, CR02681-0003, CR02801-0002, CR02965-0001</t>
  </si>
  <si>
    <t>Cost P/U for P.C. Shah to Attend Meetins, Compliance, Training (WellCat Support) Billing Period(7/31</t>
  </si>
  <si>
    <t>36"X1.5"X80 HC 100/MT Box X 1" D-60/MT PIN 61.9'</t>
  </si>
  <si>
    <t>Cost Adj. for Teas System for Billing Period (12/24-12/31)</t>
  </si>
  <si>
    <t>Cost P/U for Cargo Basket, X-Over, &amp; Handling Plug (10 Day Min. Charge)</t>
  </si>
  <si>
    <t>Cost Adj. for Labor &amp; Equipment for SLB-DD for Billing Period (12/26-1/10)</t>
  </si>
  <si>
    <t>Cost Adj. for LWD Equipment for Billing Period (12/26-1/10)</t>
  </si>
  <si>
    <t>Cost Adjustment for rental equipment 12-24-2014 through 1-11-2015</t>
  </si>
  <si>
    <t>Fishing Equipment Cost SR Baskets "A" $1337 / day stand by</t>
  </si>
  <si>
    <t>Contract Dispatcher ($750 /day) (Cost Ajustment for 2 Days)</t>
  </si>
  <si>
    <t>Inspection charges</t>
  </si>
  <si>
    <t>Cost P/U to Evaluate and Certify 16'' Liner for Triaxial Collapse for Billing Period (7/15-7/31)</t>
  </si>
  <si>
    <t>36"X1"XD-60MT Box X Jet Joint 40.9'</t>
  </si>
  <si>
    <t>Cost P/U for Inspection of (1) 8'' Hydra Jar</t>
  </si>
  <si>
    <t>Cost Adj. for MWD/LWD Personnel &amp; MWD Equipment for Billing Period (12/26-1/10)</t>
  </si>
  <si>
    <t>Cost Adj. for Labor and Equipment for Billing Period (1/5-1/13)</t>
  </si>
  <si>
    <t>Equipment Rental</t>
  </si>
  <si>
    <t>Cost Adjustment For Foam Cement Job</t>
  </si>
  <si>
    <t>Cost adjustment 5/01/2015 thru 5/26/2015</t>
  </si>
  <si>
    <t>Cost P/U to attend meetings, compliance, training for EDT WellCat Enhancement Testing (8/31)</t>
  </si>
  <si>
    <t>Slope IndicatorMounting Bracket SS-15</t>
  </si>
  <si>
    <t>Cost Adj. for Labor and Equipment (Standby Crew January Charge) for Billing Period (1/5-1/11)</t>
  </si>
  <si>
    <t>Cost P/U for Pipe Sling Rack rental for Billing Period (12/24-1/4)</t>
  </si>
  <si>
    <t>Cost Adj. for Halliburton N2 for 22" Foam Job for Billing Period (12/31-1/10)</t>
  </si>
  <si>
    <t>Cost Adjustment for Service tech.  1/2/2015 through 1/14/2015</t>
  </si>
  <si>
    <t>Chemical Purchase</t>
  </si>
  <si>
    <t>Cost P/U for 17-7/8'' Float Shoe (45.72FT)</t>
  </si>
  <si>
    <t>Cost P/U to CFR (3) DBT's containing Cement on M/V Charlie Comeaux</t>
  </si>
  <si>
    <t>Inspection services. Tkt#'s 3928-0539,3958-0544,3931-0140,3931-0173,3931-0174,1143183,4477-0332</t>
  </si>
  <si>
    <t xml:space="preserve">Inspection assist in running 18" &amp; 17-3/4" Casing </t>
  </si>
  <si>
    <t>Catch up cost for 175 jts 6-5/8" landing string</t>
  </si>
  <si>
    <t>Cost Adjustment  01/11/15 thru 01/25/15</t>
  </si>
  <si>
    <t>Inspection services IN-349395, 1601-068, IN-3563285</t>
  </si>
  <si>
    <t>Bluewhale Packer</t>
  </si>
  <si>
    <t>(1) Joint16.150" 126.91# Q-125 HP SLSF Shoe W/Cent</t>
  </si>
  <si>
    <t>Test sub for use with casin hanger lock down sleeve running tool</t>
  </si>
  <si>
    <t>Weekly Cost for Billing Period ( 2/2 - 2/8 )</t>
  </si>
  <si>
    <t>Cost Adjustment 5/03/2015 thru 5/10/2015</t>
  </si>
  <si>
    <t>Cost P/U for WellCat Support (9/30)</t>
  </si>
  <si>
    <t>Cost P/U for Pumping Product to M/V C-Legacy</t>
  </si>
  <si>
    <t>Baker Hughes Bits</t>
  </si>
  <si>
    <t xml:space="preserve">Cost P/U for 30'' RC111 Steel Tooth Rock Bit (5239932) </t>
  </si>
  <si>
    <t>Equipment Inspection</t>
  </si>
  <si>
    <t xml:space="preserve">Cost P/U for 18'' BB II-H  Positive Stop Casing Hanger </t>
  </si>
  <si>
    <t>Inspection services. TKT#'s 1642-0412,1642-0408,1642-0454,3928-0531,3928-0542,5121-0214,</t>
  </si>
  <si>
    <t>Downtime due to C-legacy in Dry Dock from 01/19/15 to 01/22/15 24:00</t>
  </si>
  <si>
    <t>Pipe Slings (Correction of previous wrong entry)</t>
  </si>
  <si>
    <t>Drilling Fluid Additive Ultra Seal XP</t>
  </si>
  <si>
    <t>Inspection services. TKT#'s 1143188,5121-0220,3931-0183,3931-0177,3931-0182,3927-0387,</t>
  </si>
  <si>
    <t>Engineering Service</t>
  </si>
  <si>
    <t>(552.08') of16.150" 126.91# Q-125 HP SLSF Cent</t>
  </si>
  <si>
    <t xml:space="preserve">Cost adjustment for mileage </t>
  </si>
  <si>
    <t>Cost adjustment for equipment rentals  5/26/2015</t>
  </si>
  <si>
    <t>Cost P/U for (60) Gift cards for Pre-spud ($20 gift cards)</t>
  </si>
  <si>
    <t xml:space="preserve">Cost P/U to CFR (4) Tote Tanks </t>
  </si>
  <si>
    <t>Cost P/U for Basket and Cutting Box Rental for Billing Period (12/23-12/31)</t>
  </si>
  <si>
    <t>Cost P/U for 18'' BB II-H Seal Assembly (CP12562-03)</t>
  </si>
  <si>
    <t>Inspection Services TKT#'s 453-0382,3927-0380,453-0384,3927-0383,1167422,</t>
  </si>
  <si>
    <t>Baker Hughes Fluids</t>
  </si>
  <si>
    <t>8ooo sacks of Barite</t>
  </si>
  <si>
    <t>Inspection services TKT#'s 3931-0158,3928-0548,3927-0375,3927-0369,1642-0449,447-0342</t>
  </si>
  <si>
    <t>In-House Tech Support</t>
  </si>
  <si>
    <t>(835.16') of16.150" 126.91# Q-125 HP SLSF Slick Jts</t>
  </si>
  <si>
    <t>Pipe slings &amp; racks GMR_CR02284,GMR_CR02306</t>
  </si>
  <si>
    <t>Cost adjustment from 1/26/15-2/1/15</t>
  </si>
  <si>
    <t>Field end seal lube, seal lube applicator &amp; weekend callout</t>
  </si>
  <si>
    <t>Threading of 17 7/8 casing</t>
  </si>
  <si>
    <t>Weekly Cost for Billing Period 2/9 to 2/12</t>
  </si>
  <si>
    <t xml:space="preserve">Weekly Cost for Billing Period  </t>
  </si>
  <si>
    <t>Cost Adjustment for Fishing Personnel</t>
  </si>
  <si>
    <t>4-1/2" Diverter Tool</t>
  </si>
  <si>
    <t>Bulk tank cleaned for release on Charlie Comeaux</t>
  </si>
  <si>
    <t>Inspection Charges</t>
  </si>
  <si>
    <t>Cost P/U for Water Bottles for Pre-Spud</t>
  </si>
  <si>
    <t>Cost P/U to Off-load (430BBLs) of 16.0 WBM</t>
  </si>
  <si>
    <t>Equipment Rental 38" Running tools</t>
  </si>
  <si>
    <t xml:space="preserve">Cost P/U for Hanger Pup (10.7FT) </t>
  </si>
  <si>
    <t>Basket rental</t>
  </si>
  <si>
    <t>Inspection Services. TKT#'s IN3437075,IN3455334,IN3436898,IN3454816,IN3454661</t>
  </si>
  <si>
    <t>Product consumption summary credit For dates 1-7-2015 thru 1-20-2015</t>
  </si>
  <si>
    <t>Cement Chemicels</t>
  </si>
  <si>
    <t>Inspection services TKT#'s 5742-0044,5741-0099,3931-0166</t>
  </si>
  <si>
    <t>(1) Joint 16.150" 126.91# Q-125 HP SLSF F/C L45WX</t>
  </si>
  <si>
    <t>Inspection of cement head &amp; kelly valve</t>
  </si>
  <si>
    <t>Tank Cleaning C. Hero</t>
  </si>
  <si>
    <t>Placing wear band &amp; centralizeron 18" bev pipe</t>
  </si>
  <si>
    <t>Fabrication of 16.150 casing</t>
  </si>
  <si>
    <t>Fishing Equipment Cost SR Baskets "A" (DD4x12-089; DD4x12-019)</t>
  </si>
  <si>
    <t>Charge for Well Commander Subs</t>
  </si>
  <si>
    <t>Pipe Sling Rentals</t>
  </si>
  <si>
    <t>Cost Adj for the month of April as per Randel Report  M/V Alice McCall</t>
  </si>
  <si>
    <t>Cost P/U for 17-7/8'' Slick Joint Casing (3,182.71 FT)</t>
  </si>
  <si>
    <t>Cement Head rental</t>
  </si>
  <si>
    <t>Pipe Slings</t>
  </si>
  <si>
    <t>NOV Downhole Tools</t>
  </si>
  <si>
    <t>18.125 Drill Bit</t>
  </si>
  <si>
    <t>Tank Cleaning M/V C.Legacy</t>
  </si>
  <si>
    <t>Thread Rep Services</t>
  </si>
  <si>
    <t>(1) Joint 16.150" 126.91# Q-125 HP SLSF F/C L45WP</t>
  </si>
  <si>
    <t>16.5 PDC Drill bit</t>
  </si>
  <si>
    <t>Tank Cleaning Charlie Comeaux</t>
  </si>
  <si>
    <t>Labor for 16" casing</t>
  </si>
  <si>
    <t>Crane useage, forklift, personnel for 16.040-16 &amp; 16.150 casing</t>
  </si>
  <si>
    <t>Slings &amp; sling racks</t>
  </si>
  <si>
    <t>Fishing Equipment Cost SR Baskets "A" (DD4x12-089; DD4x12-019, TB0053)</t>
  </si>
  <si>
    <t>Reamer charges</t>
  </si>
  <si>
    <t>Weekly Cost for Billing Period  2-23 to 3-6 -15</t>
  </si>
  <si>
    <t>Weekly Cost for Billing Period  3/9 to 3/15/15</t>
  </si>
  <si>
    <t>Cost Adjustment for Mud Eng &amp; Compliance Eng  4/01/15 thru 4/14/15</t>
  </si>
  <si>
    <t>Cost Adj for the month of April as per Randel Report  M/V Alyssa Chouest</t>
  </si>
  <si>
    <t>Basket rental for 3/1/2015 thru 3/31/2015</t>
  </si>
  <si>
    <t>Cot P/U for 18'' Slick Joint Casing (495.0FT)</t>
  </si>
  <si>
    <t>26 inch VG-1</t>
  </si>
  <si>
    <t>26.000 Drill Bit</t>
  </si>
  <si>
    <t>RCS</t>
  </si>
  <si>
    <t>Tank Cleaning M/V C. Hero</t>
  </si>
  <si>
    <t>(361.342') of 16" 97# Q-125 HP SLSF    Cent</t>
  </si>
  <si>
    <t>Cost Adjustment from 1/21/15-1/30/15</t>
  </si>
  <si>
    <t xml:space="preserve">Inspection of Rhino Rheamers, handling tools inspected at Franks, inspection of lift plugs @ Vam </t>
  </si>
  <si>
    <t>Crane useage, forklift, personnel for 17 7/8 &amp; 18" casing</t>
  </si>
  <si>
    <t>Offload boat w/ 6 5/8 drill pipe, riggers, haul to storage &amp; offload 13 3/4 centralized subs</t>
  </si>
  <si>
    <t>Cost Adj. for Equipment Rental for Billing Period (1/1-1/31)</t>
  </si>
  <si>
    <t>Cost Adj for the month of April as per Randel Report  M/V Amy McCall</t>
  </si>
  <si>
    <t>Enventure</t>
  </si>
  <si>
    <t>Prep, staging, engineering charges &amp; inspection charges</t>
  </si>
  <si>
    <t>Cost adjustment for cutting box and basket rentals 5/1/15 thru 5/26/15</t>
  </si>
  <si>
    <t>Services on 13-3/4" Casing done by C&amp;H Pipe Services</t>
  </si>
  <si>
    <t>Cement head services</t>
  </si>
  <si>
    <t>(5113.864') of 16" 97# Q-125 HP SLSF  Slick Jts</t>
  </si>
  <si>
    <t>Tank cleaning Charlie Comeaux</t>
  </si>
  <si>
    <t>Cuttings box cleaning</t>
  </si>
  <si>
    <t>Tools inspected at Halliburton</t>
  </si>
  <si>
    <t>Crane, forklift, personnel &amp; supervisor</t>
  </si>
  <si>
    <t>Service work on 2 pup jts &amp; mileage</t>
  </si>
  <si>
    <t>Cost P/U for Sale Items (Packer Assembly 13-3/8''</t>
  </si>
  <si>
    <t>Cost Adj for current Meter for billing period (12/25 - 12-31)</t>
  </si>
  <si>
    <t>Cost Adj for Personnel &amp; Equipment Cost for Billing Period 2/7 - 2/13</t>
  </si>
  <si>
    <t>Cost Adj for the month of April as per Randel Report  M/V Cajun II</t>
  </si>
  <si>
    <t>6000 Sxs of Cement</t>
  </si>
  <si>
    <t>Wellhead services</t>
  </si>
  <si>
    <t>Det Norske Veritas</t>
  </si>
  <si>
    <t>BOP Project</t>
  </si>
  <si>
    <t>(1) Joint 16" X 16.150" Q-125 HP SLSF  X-over Jt</t>
  </si>
  <si>
    <t>C. Legacy</t>
  </si>
  <si>
    <t>Inspection of Handling Tools at Franks</t>
  </si>
  <si>
    <t>Special stencil service, thread protector visual inspection &amp; special inspection handling</t>
  </si>
  <si>
    <t xml:space="preserve">Cost P/U for Safety Awards </t>
  </si>
  <si>
    <t>Cost P/U for Chemical Gascon 469 (1/6/15)</t>
  </si>
  <si>
    <t>Clean for release the liquid mud tanks on the C-Hero</t>
  </si>
  <si>
    <t>Cost adjustment for the monthly rental from 3/1/15-3/31/15</t>
  </si>
  <si>
    <t>Cost Adj for the month of April as per Randel Report  M/V Charlie Comeaux</t>
  </si>
  <si>
    <t xml:space="preserve">Pipe Sling Rentals </t>
  </si>
  <si>
    <t>Inspection services TKT#'s 3927-0325, IN-3437073, IN-3471106</t>
  </si>
  <si>
    <t>Inspection</t>
  </si>
  <si>
    <t>(1) Joint 16.150" X 16.040" Q-125 HP SLSF  X-over jt</t>
  </si>
  <si>
    <t>Cutting box cleaning TKT#'s 755278532,755278438,755278442,755278473,755278446,755278298</t>
  </si>
  <si>
    <t>Cost Adjustment from 1/1/15-1/31/15</t>
  </si>
  <si>
    <t>Service on 16" casing</t>
  </si>
  <si>
    <t>Cost P/U for Cleaning tanks on M/V C-Hero</t>
  </si>
  <si>
    <t>Cost P/U for Loabor &amp; Installationfor Stab in of Plugs.</t>
  </si>
  <si>
    <t>Cost adjustment from 2/2/15-2/8/15</t>
  </si>
  <si>
    <t>Inspected &amp; disassembled reamer, pup joint insp 3931-0209,1167451</t>
  </si>
  <si>
    <t xml:space="preserve">Cost P/U For Test Subs from 1/1 - 1/31 </t>
  </si>
  <si>
    <t>Engineering &amp; Tech Support  SI030944C, SI030922A, SI030943C, SI030921C</t>
  </si>
  <si>
    <t>Cost Adjustment for thread inspection services</t>
  </si>
  <si>
    <t>Pipe sling rental Invoice #;s GMR_CR02446_0001,CR02355_0002, CR02373_0001</t>
  </si>
  <si>
    <t>Cost Adj for the month of April as per Randel Report  M/V C Legacy</t>
  </si>
  <si>
    <t>Cost adjustment for Tote Tank Tentals  5/1/2015 thru 5/15/2015</t>
  </si>
  <si>
    <t>Recrate Guide Shoe</t>
  </si>
  <si>
    <t>(5494.38') of16.040" 109.61# Q-125 HP SLSF</t>
  </si>
  <si>
    <t>Cutting box cleaning TKT#'s 755278520,755278537,755278536,755278535</t>
  </si>
  <si>
    <t>Slings &amp; sling racks GMR_CR02216_0001,GMR_CR2199_0001</t>
  </si>
  <si>
    <t>Cost adjustment from ticket# 152635 / 154404</t>
  </si>
  <si>
    <t>Cost P/U to Load-out Base Oil on M/V C-Legacy</t>
  </si>
  <si>
    <t>PU cost for services from 1/13-15-1/19/15</t>
  </si>
  <si>
    <t>Inspected cement head, offloaded truck w/ 9 1/2" drill collars, waterblast&amp; storage of pipe</t>
  </si>
  <si>
    <t>Cost P/U for 6" Inner Support Plate Bushing 30 Day Minimum</t>
  </si>
  <si>
    <t>Engineering Services &amp; Quality Assurance SI030920B, SI030927, SI030581B</t>
  </si>
  <si>
    <t>960 SXS of Ultra Seal Plus</t>
  </si>
  <si>
    <t>COst Adjustment from Field Ticket estiment</t>
  </si>
  <si>
    <t>Cost adj for last 3 days!</t>
  </si>
  <si>
    <t>Cost adjustment from billing period 1/31/15-2/28/15</t>
  </si>
  <si>
    <t>Cutting box cleaning charges. TKT #'s 755278441,755279513,755279654</t>
  </si>
  <si>
    <t>Total Safety</t>
  </si>
  <si>
    <t>Purchase of (2) 12 volt batteries</t>
  </si>
  <si>
    <t>Cost adjustment</t>
  </si>
  <si>
    <t>Cost adjustment from 2/2/15-3/2/15</t>
  </si>
  <si>
    <t>Fishing Equipment Cost SR Baskets "H" (DD4x12-089; DD4x12-019, TB0053)</t>
  </si>
  <si>
    <t xml:space="preserve">Fishing Equipment Cost SR Baskets "h" </t>
  </si>
  <si>
    <t>Tool Cost</t>
  </si>
  <si>
    <t>Cost Adj for the month of April as per Randel Report  M/V Fast Deliverer</t>
  </si>
  <si>
    <t>Rental charge for Riser brush</t>
  </si>
  <si>
    <t>Anti-Rotation Keys</t>
  </si>
  <si>
    <t xml:space="preserve">22"X16" BB II-H Positive Stop Casing Hanger                  </t>
  </si>
  <si>
    <t>Cutting box cleaning TKT#'s 755278601,755278596,755278595,755278585,755278582,755278517</t>
  </si>
  <si>
    <t>Cost P/U for Cement Head Assembly and other Equipment for Billing Period (1/30-1/31)</t>
  </si>
  <si>
    <t>9 5/8x11 7/8 expandable liner analysis</t>
  </si>
  <si>
    <t>Well planning</t>
  </si>
  <si>
    <t>Pipe Sling rentals from Morgan City Rentals CR02216-0002, CR02090-0003, CR02204-0002</t>
  </si>
  <si>
    <t>Credit for Barite purchase as per Bian Koones</t>
  </si>
  <si>
    <t>Equipment rental &amp; inspection</t>
  </si>
  <si>
    <t>CHemical Purchase</t>
  </si>
  <si>
    <t>14'' 115.53# Q-125 HP SLIJ-2 Slick Jts. (3337.27ft)</t>
  </si>
  <si>
    <t>16.5 BDC Drill Bit</t>
  </si>
  <si>
    <t>1-Jt of 13 3/4"  98.58#  Q-125 HP  Re-Entry SHOE JOINT (5.05'  Lg)</t>
  </si>
  <si>
    <t>Calibration &amp; testing of fire &amp; gas detection systems in the Whitehouse</t>
  </si>
  <si>
    <t>MPT Tank cleaning charges TKT#'s 8069,8070</t>
  </si>
  <si>
    <t>Sling &amp; racks GMR_CR02286_002</t>
  </si>
  <si>
    <t>Cost adjustment from 2/23/15-3/1/15</t>
  </si>
  <si>
    <t>Slings &amp; racks GMR_CR022370002, GMR_CR02255_0002</t>
  </si>
  <si>
    <t>Cost adjument from 3/6/15-3/31/15</t>
  </si>
  <si>
    <t>Rhino Reamer inspection</t>
  </si>
  <si>
    <t>Cost Adj for the month of April as per Randel Report  M/V Fast Goliath</t>
  </si>
  <si>
    <t>Basket Rental from Tiger Offshore 4/1/15 thru 4/30/15</t>
  </si>
  <si>
    <t>Cost Adjustment for Pipe &amp; Tool Rentals 4-1-15 thru 4-30-15</t>
  </si>
  <si>
    <t>Inspections charges for drill string</t>
  </si>
  <si>
    <t>22", 23", 28", 36" Inspection</t>
  </si>
  <si>
    <t xml:space="preserve">16" BB II-H Seal Assembly: SS-20/SS-15                  </t>
  </si>
  <si>
    <t>Cutting box cleaning TKT#'s 755278420,755278447,755278453,755278455,755278360,755278363</t>
  </si>
  <si>
    <t>Cost Adj for Cement Lobor &amp; Equipment for Billing Period 1/27/15 - 2/9/15</t>
  </si>
  <si>
    <t>Cost P/U for CFR 4 Liquid Mud Tanks &amp; Cleaning of 6 Cutting Boxes</t>
  </si>
  <si>
    <t xml:space="preserve">Cost Adj PBL Sub 1/1 - 1/31 </t>
  </si>
  <si>
    <t>Cost Adj Due to Over Charge</t>
  </si>
  <si>
    <t>Inspection Services. TKT#'s 3927-0396, 3928-0560, 3928-0564, 3928-0565, 5741-0114, 1167506, 453-0411</t>
  </si>
  <si>
    <t>RPS Energy Services</t>
  </si>
  <si>
    <t>ADCP Deployment System</t>
  </si>
  <si>
    <t>Fluid additive purchase</t>
  </si>
  <si>
    <t>14'' 115.53# Q-125 HP SLIJ-2 Centralizer Jts (1518.63ft)</t>
  </si>
  <si>
    <t>Pipe recovery kit</t>
  </si>
  <si>
    <t>1-Jt of 13 3/4"  98.58#  Q-125 HP  SLSF UP JET FLOAT COLLAR JT (46.14ft)</t>
  </si>
  <si>
    <t>Inspections well commander, pup joints&amp; stabilizers 1167485, 1167463</t>
  </si>
  <si>
    <t>Tuned spacerIII</t>
  </si>
  <si>
    <t>Slings &amp; racks GMR_CR02415_0001</t>
  </si>
  <si>
    <t>Cleaning of 1 tote tank</t>
  </si>
  <si>
    <t>Ultra Seal XP</t>
  </si>
  <si>
    <t>Hydra Jar inspection</t>
  </si>
  <si>
    <t xml:space="preserve">Cost Adj for shorebase standby vessels as per Randel Report </t>
  </si>
  <si>
    <t>Basket Rentals from Tiger Offshore 4/1/15 thru 4/30/15</t>
  </si>
  <si>
    <t>Cost Adjustment for Cement Head Assembly rental</t>
  </si>
  <si>
    <t>Cutting box cleaning</t>
  </si>
  <si>
    <t>Plug Set SSR NR MB</t>
  </si>
  <si>
    <t>Cost P/U For CFR 4 dry Bulk Tanks &amp; CFR 1 Tote Tank</t>
  </si>
  <si>
    <t>Cost Adj for Personnel &amp; Equipment 12/30 -1/16</t>
  </si>
  <si>
    <t>Rental Tools</t>
  </si>
  <si>
    <t>14'' 115.53# Q-125 SLIJ-2 Lower Float Collar (L45WX Float Collar)</t>
  </si>
  <si>
    <t>1-Jt of 13 3/4"  98.58#  Q-125 HP  SLSF Lower Float Collar -- L45WX  W/Centrilizer (46.47ft)</t>
  </si>
  <si>
    <t>Inspection of top subs, jars &amp; kelly valves</t>
  </si>
  <si>
    <t>Picture frames</t>
  </si>
  <si>
    <t>Subsea toolboxrental from 1/14/15-1/23/15</t>
  </si>
  <si>
    <t>Auditor</t>
  </si>
  <si>
    <t>Inspection of Franks tools, Stabil Drill, Workstrings pups</t>
  </si>
  <si>
    <t>Slings &amp; racks</t>
  </si>
  <si>
    <t>Cost adjustment from 2/1/15-2/28/15 with 40% discount</t>
  </si>
  <si>
    <t>Pump off vac trucks &amp; cutting boxes</t>
  </si>
  <si>
    <t>Ticket Adjustment from 3/2/15-3/8/15</t>
  </si>
  <si>
    <t>Inspection Services IN-4367832, 1642-0510,3927-0435, 3931-0236, 11677498, 1180413, 1180416</t>
  </si>
  <si>
    <t>Drilling Fluid additive Ultra Seal XP</t>
  </si>
  <si>
    <t>Pipe Prep work on 11-7/8" Casing</t>
  </si>
  <si>
    <t>Cost adj from 3-2-15 to 3-16-15</t>
  </si>
  <si>
    <t>Inspection Services 5121-0239,1180413, 3931-0249, 3928-0598,3928-0595,1646-0537</t>
  </si>
  <si>
    <t xml:space="preserve">Inspection Services  </t>
  </si>
  <si>
    <t>Cost Adj for the Alice McCall 2-1-15 thru 2-28-15 as per Randal Report</t>
  </si>
  <si>
    <t>Cost Adj for dailey Geologist</t>
  </si>
  <si>
    <t>Clean 1 joint of 16" casing</t>
  </si>
  <si>
    <t>Charlie Comeaux LMT cleaning</t>
  </si>
  <si>
    <t>Cost adjustment from 3/30/15-4/5/15</t>
  </si>
  <si>
    <t>Inspection Services    EDIF NDE Ticket USH00559</t>
  </si>
  <si>
    <t>Cost adj for Standby charge.</t>
  </si>
  <si>
    <t>Storage and inspection of 8-1/4" drill collars</t>
  </si>
  <si>
    <t>Cutting Box Rentals from Tiger Offshore 4/1/15 thru 4/30/15</t>
  </si>
  <si>
    <t>Pipe Sling Rental From Morgan City Rentals</t>
  </si>
  <si>
    <t xml:space="preserve">5.00X5.875 BOTTOM DART                  </t>
  </si>
  <si>
    <t>Cost Adj for Cutting Handling Equipment 1/26 - 2/11</t>
  </si>
  <si>
    <t>14'' 115.53# Q-125 HP SLIJ-2 Upper Float Collar (L45WP Float Collar)</t>
  </si>
  <si>
    <t>1-Jt of 13 3/4"  98.58#  Q-125 HP  SLSF Upper Float Collar -- L45WP W/ Centrilizer (49.99ft)</t>
  </si>
  <si>
    <t>Remained on rig an additional day due to helicopters not flying because of weather</t>
  </si>
  <si>
    <t>864 Sacks of Ultra Seal XP</t>
  </si>
  <si>
    <t>14" Hanling plugs, stabbing guides &amp; rental basket</t>
  </si>
  <si>
    <t>Inspection of Stabill Drill tools @ Stabil Drill</t>
  </si>
  <si>
    <t>Cost adjustment for 2 service hands &amp; mileage</t>
  </si>
  <si>
    <t>One time P/U on 14.5 bit &amp; breaker</t>
  </si>
  <si>
    <t xml:space="preserve">Ticket adjust from 2/24/25-3/9/15 </t>
  </si>
  <si>
    <t>Inspection Services 5121-0229,1180402,1180414,3928-0592, 3931-0241,5121-0231,1167494,1180410</t>
  </si>
  <si>
    <t>Inspection Services  IN-4390488, IN-4292496, IN-4361044</t>
  </si>
  <si>
    <t>Pipe Prep work on 16" Casing</t>
  </si>
  <si>
    <t xml:space="preserve">Inspections Serives  </t>
  </si>
  <si>
    <t>Inspection Services 3931-0250,IN-4546636, 1642-0521,3927-0439,3928-0583,3931-0238</t>
  </si>
  <si>
    <t>Pipe Sling Rental  Morgan City Rentals</t>
  </si>
  <si>
    <t>Cost Adj for the Cajun II 2-1-15 thru 2-28-15 as per Randal Report</t>
  </si>
  <si>
    <t>Basket Rentals 2-1-15 thru 2-28-15</t>
  </si>
  <si>
    <t>Inspection of 9 3/8" 39' 513-523 Lift Plug</t>
  </si>
  <si>
    <t>Labor charge to pre-stab 9 5/8" Plug Set</t>
  </si>
  <si>
    <t>Sales order for Tuned Spacer III</t>
  </si>
  <si>
    <t>Cost adjusment for tech &amp; equipment 3/24/15-3/29/15</t>
  </si>
  <si>
    <t>Paper shredder</t>
  </si>
  <si>
    <t>Insp of pony collars, stabilzers,, subs, hvwy drill pipe,fishing tools&amp; bushings</t>
  </si>
  <si>
    <t>9-3/8"  39# Q-125 HP Hydril 513 Reamer Shoe</t>
  </si>
  <si>
    <t>Inspection of 2 Rhino Reamers</t>
  </si>
  <si>
    <t>Inspection Services    EDIF NDE Ticket USH00069</t>
  </si>
  <si>
    <t>Hydril</t>
  </si>
  <si>
    <t>Inspection service!</t>
  </si>
  <si>
    <t>Cost Adj.  3/24/2015 thru 3/31/2015</t>
  </si>
  <si>
    <t>Cost Adj 3/24/15 thru 3/31/15</t>
  </si>
  <si>
    <t>Dispose of cuttings (23 Cutting Boxes)</t>
  </si>
  <si>
    <t>Rental Equipment from Morgan Cuty Rentals CR02204-0004,SO03894,SO03857,SO03859</t>
  </si>
  <si>
    <t>Charges to inspect float at pipe yard.</t>
  </si>
  <si>
    <t>Cost adjustment for 04/01/2015 thru 04/11/2015</t>
  </si>
  <si>
    <t>Rental Charge for 8.5" RSH813M-B18 Drill Bit</t>
  </si>
  <si>
    <t>Weekly Cost (5-19 to 6-2)</t>
  </si>
  <si>
    <t>Slope Indicator  &amp; Bracket</t>
  </si>
  <si>
    <t xml:space="preserve">5.00X5.875 TOP DART                  </t>
  </si>
  <si>
    <t>Cost P/U for slings  PSI25159, PSI25140, PSI25135, PSI25137</t>
  </si>
  <si>
    <t>Reamer shoe Jt. 115.53# Q-125 HP SLIJ-2</t>
  </si>
  <si>
    <t>1- X-Over Jt of 14" X 13 3/4"   Q-125 HP  SLSF  X_OVER (40.85ft)</t>
  </si>
  <si>
    <t>Cost adjustment for assist in running 14" casing 1/31/15-2/12/15</t>
  </si>
  <si>
    <t>Credit of 864 Sacks of Ultra Seal XP that were sent to the Santa Ana</t>
  </si>
  <si>
    <t>Coach</t>
  </si>
  <si>
    <t>Cost adjustment from 2/6/15-2/28/15</t>
  </si>
  <si>
    <t>Inspect parts on pipe at the Packard Yard &amp; mileage</t>
  </si>
  <si>
    <t>Waterblaster Kit</t>
  </si>
  <si>
    <t>Repair for Lockdown running tool &amp; 18" Assembly running tool</t>
  </si>
  <si>
    <t xml:space="preserve">Cost Adj for Cement Head rental 3/1/15 thru 3/4/15  </t>
  </si>
  <si>
    <t>Cost Adj from 2/1/15 to 2/26/15</t>
  </si>
  <si>
    <t>Cost adjust for tank rentals  2/1/15 thru 2/28/15</t>
  </si>
  <si>
    <t>Rental charges for slings CR02204-003, CR02216-0003, CR02181-0003, CR02090-0004</t>
  </si>
  <si>
    <t>Pipe Sling Rentals CRO2237-0003,CRO2373-0002, CRO2257-0003,CRO2275-0003</t>
  </si>
  <si>
    <t>Renatl Charge for 11-7/8" Swedge</t>
  </si>
  <si>
    <t>Cost Adj for the Charlie Comeaux 2-1-15 thru 2-28-15 as per Randal Report</t>
  </si>
  <si>
    <t>Equipment Rental Tiger Offshore</t>
  </si>
  <si>
    <t>Cost adjustment for equipment from 3/12/15-3/25/15</t>
  </si>
  <si>
    <t>Misc. charges for drilling jars. Inspection, refurbishing &amp; assembly.</t>
  </si>
  <si>
    <t>Inspected &amp; disassmbled liner assembly &amp; connections at Halliburton New, Iberia</t>
  </si>
  <si>
    <t>Tote Tank cleaning</t>
  </si>
  <si>
    <t xml:space="preserve">Insp of PBL valve, OX's, (289) joints 4 1/2" drill pipe </t>
  </si>
  <si>
    <t>9-3/8" 39# Q-125 L45WX Float Collar Cent.</t>
  </si>
  <si>
    <t>Inspection of Weatherford Fishing grapples</t>
  </si>
  <si>
    <t xml:space="preserve">Adjustment from 3-24 to 4-6-15 </t>
  </si>
  <si>
    <t>10.625"  SKH813M-B1 Drill bit</t>
  </si>
  <si>
    <t>Clean Mud Tanks Charlie Comeaux</t>
  </si>
  <si>
    <t>Cost Adj  3/01/2015 thru 3/31/2015</t>
  </si>
  <si>
    <t>Cost Adj 3/26/15 thru 4/10/15</t>
  </si>
  <si>
    <t>Magnum Mud Equipment</t>
  </si>
  <si>
    <t xml:space="preserve">Basket Rental From 3-1 to 3-31-15 </t>
  </si>
  <si>
    <t>Equipment Rentals from Tiger Offshore 407955, 407940, 407943</t>
  </si>
  <si>
    <t>torque connection</t>
  </si>
  <si>
    <t>Cement &amp; Chemical Purchase</t>
  </si>
  <si>
    <t>Cost adjustment for 03/26/2015 thru 03/31/2015</t>
  </si>
  <si>
    <t>Cement chemicals</t>
  </si>
  <si>
    <t>Precision Energy Services</t>
  </si>
  <si>
    <t xml:space="preserve">Severing Tool </t>
  </si>
  <si>
    <t>Pkr Assy, Sqz tools returned</t>
  </si>
  <si>
    <t>Inspection of tools at Allamon Tools, unload trucks, riggers,  storage of 6 5/8 drill pipe</t>
  </si>
  <si>
    <t xml:space="preserve">Cost P/U for Basket Rental 1/1-1/31 </t>
  </si>
  <si>
    <t>14'' 115.53# Q-125 HP SLIJ-2 Pup Joint</t>
  </si>
  <si>
    <t>1- Jt of 13 3/4"  98.58#  Q-125 HP  SLSF  Float Collar Jt (43.07ft)</t>
  </si>
  <si>
    <t>Versa-Bar</t>
  </si>
  <si>
    <t>Rigging rental for the lifting &amp; handling of 36" casing (2 Spreader bars)</t>
  </si>
  <si>
    <t>Cost adjustment from 2/4/15-2/27/15</t>
  </si>
  <si>
    <t>Cost adjustment from 2/12/15-2/26/15</t>
  </si>
  <si>
    <t>Inspection of jarsoffload trucks of 11 7/8 centralizers, riggers&amp; loadout on boat</t>
  </si>
  <si>
    <t>Fugro GEOS</t>
  </si>
  <si>
    <t>Real-time internet display</t>
  </si>
  <si>
    <t>Cost Adjustment for 2-1 to 2-28-15.</t>
  </si>
  <si>
    <t>Cost Adj for Direction Driller 2/16/15 thru 3/10/15</t>
  </si>
  <si>
    <t>Clean Boat Tanks On Charlie Comeaux</t>
  </si>
  <si>
    <t>Cement Additives</t>
  </si>
  <si>
    <t>1-Jt of 11 7/8" 71.80# Q125 HP 513 W/CENTRALIZERS AND FLOAT COLLARS L45WX</t>
  </si>
  <si>
    <t>Pipe Sling Rentals CRO2265-0003, CRO2255-0003</t>
  </si>
  <si>
    <t>RTTS Sales &amp; Rental charges. If returned credit will be issued!</t>
  </si>
  <si>
    <t>Cost Adj for the C-Legacy 2-1-15 thru 2-28-15 as per the Ranal Report</t>
  </si>
  <si>
    <t>Cost Adj for Epuipment Rental &amp; Service operater</t>
  </si>
  <si>
    <t>Cost adjustment for personnel from 3/10/15-3/23/15</t>
  </si>
  <si>
    <t>Cost adjustment for Jar charges from 01/30/2015 thru 02/17/2015</t>
  </si>
  <si>
    <t>Inspected (3) 8 1/2 NOV PDC Drill Bits</t>
  </si>
  <si>
    <t>Bulk tanks cleaned C.Legacy</t>
  </si>
  <si>
    <t>Insp pup jts, PDC Bits, XO's 453-0438, 447-0393,5121-0255</t>
  </si>
  <si>
    <t>9-3/8" 39# Q-125 L45WN Float Collar Cent.</t>
  </si>
  <si>
    <t>Slings</t>
  </si>
  <si>
    <t xml:space="preserve">CVX FDE Adjustment from 4/3 to 4/5/15 </t>
  </si>
  <si>
    <t>Cost Adj 3-16-2015 thru 3-31-2015</t>
  </si>
  <si>
    <t xml:space="preserve">Dump 6 cutting Boxes </t>
  </si>
  <si>
    <t>Drilling additive Ultra Seal Plus</t>
  </si>
  <si>
    <t>Rental for Cement Head</t>
  </si>
  <si>
    <t>Drilling tools</t>
  </si>
  <si>
    <t>Cost Adjustment 3/26/15 thru 4/11/15</t>
  </si>
  <si>
    <t>Inspections Services</t>
  </si>
  <si>
    <t>Cost adjustment for May</t>
  </si>
  <si>
    <t>Storm Packer Rentals from 12/24/14-01/23/15</t>
  </si>
  <si>
    <t xml:space="preserve">Cost P/U Cleaning 6 Tote Tanks </t>
  </si>
  <si>
    <t>14" VERSAFLEX Hanger Body SN: 101978422</t>
  </si>
  <si>
    <t>73- Jts of 14"  Slick Joints115.53#  Q-125 HP  SLSF (2936.01ft)</t>
  </si>
  <si>
    <t>13 3/4" prep work, travel time &amp; equipment use</t>
  </si>
  <si>
    <t>Cost adjustment from 1/29/15-2/27/15</t>
  </si>
  <si>
    <t>Cost adjustment Liner Hanger from 2/4/15-3/4/15</t>
  </si>
  <si>
    <t>Labor for 14" &amp; 13-3/4" casing</t>
  </si>
  <si>
    <t xml:space="preserve">Cost Pick Up for 2-1 to 2-31-15 for Cutting Boxes and Baskets </t>
  </si>
  <si>
    <t>Cost adj for MWD 2/26/15 thru 3/10/15</t>
  </si>
  <si>
    <t>Clean Tote Tank</t>
  </si>
  <si>
    <t>1-Jt of 11 7/8" 71.80# Q125 HP 513 W/CENTRALIZERS AND FLOAT COLLARS L45WP</t>
  </si>
  <si>
    <t>Cement Additive</t>
  </si>
  <si>
    <t>Cost Adj for renatl equipment &amp; labor</t>
  </si>
  <si>
    <t>Cost Adj for the Fast Deliverer 2-1-15 thru 2-28-15 as per Ranal Report</t>
  </si>
  <si>
    <t>Cost Adj for Service personnel</t>
  </si>
  <si>
    <t>Cost adjustment for Directional Driller 3/11/15-3/25/15</t>
  </si>
  <si>
    <t>Cost adjustment for Jar charges from 02/25/2015 thru 03/12/2015</t>
  </si>
  <si>
    <t>Inspection of Franks elevators spider, slipsswivels, adapter bushing &amp; safety clamps</t>
  </si>
  <si>
    <t>LMT cleaned Charlie Comeaux</t>
  </si>
  <si>
    <t xml:space="preserve">Charges from 3/5/15-3/29/15 </t>
  </si>
  <si>
    <t>9-3/8"  39# Q-125 HP HYDRIL 513 Centralizer (1206.85')</t>
  </si>
  <si>
    <t>Sling Racks</t>
  </si>
  <si>
    <t>Inspection Services Ticket #s 1180466, 1646-0557, 5121-0261, 3934-062</t>
  </si>
  <si>
    <t xml:space="preserve">Cost Adjustment </t>
  </si>
  <si>
    <t>Cost Adjustment for rental period 4/1/15 thru 4/30/15</t>
  </si>
  <si>
    <t>Diaphragm pump</t>
  </si>
  <si>
    <t>Inspection of tools at Bico</t>
  </si>
  <si>
    <t>Cost P/U For Hotel &amp; Travel Expense for Pre-spud</t>
  </si>
  <si>
    <t xml:space="preserve">Replacement of  2- 14" Centrilizers </t>
  </si>
  <si>
    <t>112 -Jts of 13 3/4"  Slick Joints 98.58#  Q-125 HP  SLSF (4812.31ft)</t>
  </si>
  <si>
    <t>2 Foam Packs</t>
  </si>
  <si>
    <t xml:space="preserve">Cost Pick up Misc Labor &amp; Rental Charges </t>
  </si>
  <si>
    <t>Cost Adj for LWD 2/26/15 thru 3/10/15</t>
  </si>
  <si>
    <t xml:space="preserve">Disposal Cutting </t>
  </si>
  <si>
    <t>41 Slick Jts of11 7/8" 71.80# Q 125 HP HYDRIL 513 (1766')</t>
  </si>
  <si>
    <t>Rental Charge F/12.250 Drill Bit</t>
  </si>
  <si>
    <t>Cost Adj for Rerntal from 3-1 to 3-15-15</t>
  </si>
  <si>
    <t>Cost Adj for Meter</t>
  </si>
  <si>
    <t>Cost adjustment for LWD 3/11/15-3/25/15</t>
  </si>
  <si>
    <t>Pipe slings</t>
  </si>
  <si>
    <t>Clean &amp; cut up 5 drums &amp; put on pallet</t>
  </si>
  <si>
    <t>FMC Corp</t>
  </si>
  <si>
    <t>ISContainer</t>
  </si>
  <si>
    <t>9-3/8"  39# Q-125 HP HYDRIL 513 Slick Joint (790.35')</t>
  </si>
  <si>
    <t>Monthly rental on storm packer from 2/24/15-3/23/15</t>
  </si>
  <si>
    <t>Inspection Services Ticket #s 3931-0274, 5121-0262, 3927-0472, 1646-0562</t>
  </si>
  <si>
    <t>Equipment Rental  Morgan City Rentals</t>
  </si>
  <si>
    <t>Inspection services. Tkt #'s 4470404,4530460,4530457,4470407,4530455,39280645,39280644,51210268</t>
  </si>
  <si>
    <t>Cost adj From 4/21/15 thru 5/5/15</t>
  </si>
  <si>
    <t>Cement Head Assy charges for May</t>
  </si>
  <si>
    <t>Inspection of lift sub at Workstrings</t>
  </si>
  <si>
    <t>Inspect &amp; assist in making up of Liner hanger. IN0066473,IN0066472,IN0066464,.IN0066360</t>
  </si>
  <si>
    <t>Cost P/U For Basket &amp; Pallet Boxes 1/1 - 1/31</t>
  </si>
  <si>
    <t>5.000 X 5.875 Bottom Drill Dart</t>
  </si>
  <si>
    <t>93-Jts of 13 3/4"  98.58#  Q-125 HP  SLSF W/Centrilizer (4283.13ft)</t>
  </si>
  <si>
    <t>Cost P/U 2/1 to 2/28/15 for Basket Rental</t>
  </si>
  <si>
    <t>34 Centrilizer Jts of 11-7/8" 71.80# Q 125 HP HYDRIL 513 (1446')</t>
  </si>
  <si>
    <t>Mointor Loading 2000 bbls Base Oil</t>
  </si>
  <si>
    <t>Cost Adj for Cement Head Rental 3-2-15 thru 3-16-15</t>
  </si>
  <si>
    <t>Equipment rentals</t>
  </si>
  <si>
    <t>Cost adjustment for MWD 3/11/15-3/25/15</t>
  </si>
  <si>
    <t>ClFR Cutting boxes</t>
  </si>
  <si>
    <t>Insp of 17 7/8 casing</t>
  </si>
  <si>
    <t>9 3/8" HANGER ASSEMBLY</t>
  </si>
  <si>
    <t>Cost adjustment for running 22,800' of 6 5/8" Landing String date range 3/8/15-3/18/15</t>
  </si>
  <si>
    <t>Dispose of waste water from the Alyssa Chouest (spilt between all 5 rigs)</t>
  </si>
  <si>
    <t>Equipment Rentals Morgan City Rental</t>
  </si>
  <si>
    <t>Inspection services Tkt #'s 4470405,51210267,39280638,60610021,39280639,4530456</t>
  </si>
  <si>
    <t>Disposal on Dump &amp; Rinse Cutting Boxes</t>
  </si>
  <si>
    <t>Cuting Boxes cleaned TKT'S 4012000091700,4012000091706,4012000091698,4012000091705,4012000091681</t>
  </si>
  <si>
    <t>Inspection of tools at Workstrings</t>
  </si>
  <si>
    <t>Casing prep Charges #7104021651, 7104021701, 7104021671, 7104023101</t>
  </si>
  <si>
    <t xml:space="preserve">Cost P/U For 6 Float Valves 5f6r-gc </t>
  </si>
  <si>
    <t>5.000 X 5.875 Top Drill Dart</t>
  </si>
  <si>
    <t xml:space="preserve">2- Pup Jts 14"  115.53#  Q-125 HP  SLSF </t>
  </si>
  <si>
    <t xml:space="preserve">Cost Adj 1/29/15 to 2/10/15  for Men &amp; Casing Tools </t>
  </si>
  <si>
    <t>Pup Jt 11 7/8" 71.80# Q125 HP 513  (19.75')</t>
  </si>
  <si>
    <t xml:space="preserve">Cost P/U from 2-1 to 2-28-15 </t>
  </si>
  <si>
    <t>Disposal of cutting</t>
  </si>
  <si>
    <t>In-house technical support</t>
  </si>
  <si>
    <t>CFR tote tanks</t>
  </si>
  <si>
    <t>Insp of 16.150 casing</t>
  </si>
  <si>
    <t>DART, TOP DRILL PIPE MB 5.875 - 6.625</t>
  </si>
  <si>
    <t>Cost adjustment from 3/24/15-3/31/15</t>
  </si>
  <si>
    <t>Equipment Rentals Monthly Charge</t>
  </si>
  <si>
    <t>8.5 RSH813M-B18 Drill Bit</t>
  </si>
  <si>
    <t>Inspection of lift subs at Workstrings</t>
  </si>
  <si>
    <t>Cost Adj for DD &amp; Equipment for Billing Period 1/26 - 2/10</t>
  </si>
  <si>
    <t>Plug set for 14" casing</t>
  </si>
  <si>
    <t>14" Csg Pup Part of Hanger</t>
  </si>
  <si>
    <t>Cost Adj 2/26/15 to 3/11/15 for Solid control Equipment</t>
  </si>
  <si>
    <t>Pup Jt 11 7/8" 71.80# Q125 HP 513 (9.75')</t>
  </si>
  <si>
    <t>Weatherford Gemoco</t>
  </si>
  <si>
    <t>Cost P/U for Labor to Install Plug Set</t>
  </si>
  <si>
    <t>Chemical sales</t>
  </si>
  <si>
    <t>DART, BOTTOM DRILL PIPE MB 5.8 75 - 6.625</t>
  </si>
  <si>
    <t>Cost adjustment for tools &amp; labor cost from 3/6/15-4/4/15</t>
  </si>
  <si>
    <t>Cost Adj for MWD LWD Personnel &amp; MWD Equipment for Billing Period 1/26 - 2/10</t>
  </si>
  <si>
    <t>C. Hero tank cleaning</t>
  </si>
  <si>
    <t xml:space="preserve">Sling Rack Repair </t>
  </si>
  <si>
    <t>Halliburton 11-7/8" Versaflex Hanger</t>
  </si>
  <si>
    <t>Casing job 14" Cost adjustment</t>
  </si>
  <si>
    <t>5 cutting boxes rinsed</t>
  </si>
  <si>
    <t xml:space="preserve">PLUG SET, SSR NR MB 9.625 HP  </t>
  </si>
  <si>
    <t>Reversal of WV credit 2/3/2015 to align with SAP</t>
  </si>
  <si>
    <t>Cost Adj for LWD Equipment for Billing Period 1/26 - 2/10</t>
  </si>
  <si>
    <t>Cutting box cleaning. TKT#'s 755279140,755279130,755279090,755279102,755279168,755279188,755279084,</t>
  </si>
  <si>
    <t>Bottom Dart</t>
  </si>
  <si>
    <t>14cutting boxes rinsed</t>
  </si>
  <si>
    <t>Inspection of (2) 6 1/2" Hydra Jars</t>
  </si>
  <si>
    <t xml:space="preserve">Adjustment on 3-29 to 4-3-15 </t>
  </si>
  <si>
    <t>Reversal of WV credit 2/13/2015 to align with SAP</t>
  </si>
  <si>
    <t>Inspection of filter subs at Workstrings</t>
  </si>
  <si>
    <t>Cost P/U For Labor to Install 13-3/8" Plug set</t>
  </si>
  <si>
    <t>Cutting box cleaning TKT#'s 755279084,755279116,755279117,755279279,755279189,755279185,755279395,</t>
  </si>
  <si>
    <t>Plug Set</t>
  </si>
  <si>
    <t>Top Dart</t>
  </si>
  <si>
    <t xml:space="preserve">Offloading of truck w/ 9 3/8 casing, riggers &amp; loadout casing on the boat </t>
  </si>
  <si>
    <t>Reversal of WV credits 2/18/2015 to align with SAP</t>
  </si>
  <si>
    <t xml:space="preserve">1- 14" Casing Hanger SN: 00283817-14  1st POS Hanger </t>
  </si>
  <si>
    <t>Cost adjustment for 11 7/8 casing run, equipment &amp; crew 3/5/15-3/18/15</t>
  </si>
  <si>
    <t>Reversal of WV credits 2/23-26/2015 to align with SAP</t>
  </si>
  <si>
    <t>1- 18-3/4" Seal Assembly SN: 00411130-07</t>
  </si>
  <si>
    <t>Reamer Shoe  Rig used Reamer Shoe instead of shoe Jt</t>
  </si>
  <si>
    <t>Charges for Well Commander from 2/16/15-3/22/15</t>
  </si>
  <si>
    <t>Tech- Support</t>
  </si>
  <si>
    <t>Reversal of WV credit 3/12/2015 to align with SAP</t>
  </si>
  <si>
    <t>1- 18-3/4 x 13-5/8 Lockdown Sleeve</t>
  </si>
  <si>
    <t>Clean 9 Tote Tanks</t>
  </si>
  <si>
    <t>Cost adjustment from 3/6/15-3/31/15</t>
  </si>
  <si>
    <t>Reversal of WV credits 3/19-23/2015 to align with SAP</t>
  </si>
  <si>
    <t>Handling charges for 16" casing movement</t>
  </si>
  <si>
    <t>Reversal of WV credits 3/28 &amp; 4/2/2015 to align with SAP</t>
  </si>
  <si>
    <t>Material handling charges for 16" casing movement</t>
  </si>
  <si>
    <t>Reversal of WV credit 4/28/2015 to align with SAP</t>
  </si>
  <si>
    <t>16" Casing preps</t>
  </si>
  <si>
    <t>Reversal of WV credits 5/26/2015 to align with SAP</t>
  </si>
  <si>
    <t>C-Innovation</t>
  </si>
  <si>
    <t>ROV Services</t>
  </si>
  <si>
    <t>Cleaned, redoped thread &amp; visual inspection 13 3/4 casing</t>
  </si>
  <si>
    <t>pump off vac truck. TKT#'s 755279111,755279128,755279129,755279115</t>
  </si>
  <si>
    <t>Offshore Service Vessels</t>
  </si>
  <si>
    <t>Service Vessels</t>
  </si>
  <si>
    <t>Contract Geologist - Invoice adjustment</t>
  </si>
  <si>
    <t>Adjust for January costs - Hunt</t>
  </si>
  <si>
    <t>Adjust for February costs - Hunt</t>
  </si>
  <si>
    <t>Adjust for March costs - Hunt</t>
  </si>
  <si>
    <t>Adjust for April costs - Hunt</t>
  </si>
  <si>
    <t>Adjust for May costs - Hunt</t>
  </si>
  <si>
    <t>January adjustment</t>
  </si>
  <si>
    <t>Reversal of WV credits 3/21/2015 to align with SAP</t>
  </si>
  <si>
    <t>March adjustment</t>
  </si>
  <si>
    <t>Cost adjustment from 5/1/15-5/26/15</t>
  </si>
  <si>
    <t>Adjustment for Crude Contaminated SBM</t>
  </si>
  <si>
    <t>Mechanical rigid lockdown tools, 18" casing hanger seal assembly</t>
  </si>
  <si>
    <t>cost adjustment for Amy Clemmons McCall per Randal Report</t>
  </si>
  <si>
    <t>cost adjustment for Cajun II per Randal Report</t>
  </si>
  <si>
    <t>cost adjustment for Cajun IV per Randal Report</t>
  </si>
  <si>
    <t>cost adjustment for Charlie Comeaux per Randal Report</t>
  </si>
  <si>
    <t>cost adjustment for C. Legacy per Randal Report</t>
  </si>
  <si>
    <t>cost adjustment for Fast Deliverer per Randal Report</t>
  </si>
  <si>
    <t>cost adjustment for Fast Goliath per Randal Report</t>
  </si>
  <si>
    <t>cost adjustment for Mia pre Randal Report</t>
  </si>
  <si>
    <t>cost adjustment for Alice G. McCall per Randal Report.</t>
  </si>
  <si>
    <t>Mia tank cleaning services</t>
  </si>
  <si>
    <t>Pump &amp; wash out 1 VAC truck</t>
  </si>
  <si>
    <t>cutting box cleaning</t>
  </si>
  <si>
    <t>Pipe slings GRM_CR03126_0001</t>
  </si>
  <si>
    <t>Lost in Hole charges for 8 3/8" HS 3 Blade XO, Spiral Stabiler &amp; Autotrak Stabilizer</t>
  </si>
  <si>
    <t>Cost adjustment for labor from 4/1/15-5/13/15</t>
  </si>
  <si>
    <t>Loadout 4 trucks of Quail 4 1/2" drill pipe, forklift, operator &amp; riggers</t>
  </si>
  <si>
    <t>Inspect, waterblast, storage of 5 7/8" drill pipe</t>
  </si>
  <si>
    <t>Cutting boxes Cleaning</t>
  </si>
  <si>
    <t>Monitoring Cleaning</t>
  </si>
  <si>
    <t>Cost adjustment from 5/1/15-2/26/15</t>
  </si>
  <si>
    <t>Basket rental from 5/1/15-5/26/15</t>
  </si>
  <si>
    <t>Monthly rentals from 5/1/15-5/26/15</t>
  </si>
  <si>
    <t>Thread Protectors to clean and recycle</t>
  </si>
  <si>
    <t>cutting boxes cleaned. TKT#'s 5757,6103,6020,5490,5805,5831,5468,5449,5446,5754,5751,5750,5706,5672,</t>
  </si>
  <si>
    <t>Inspections</t>
  </si>
  <si>
    <t>cutting boxes. 5929,5974,5525,6120,6115,5793,5753,5804,5801,5800,5806,5076,5496,5495,5522</t>
  </si>
  <si>
    <t>28" casing hanger joint and 18" supplemental adaptor fabrications</t>
  </si>
  <si>
    <t>Credit for Packer Assy ( Original Sales Order 0902220844)</t>
  </si>
  <si>
    <t>Credit for Packer Assy (Original Sales order 902301301)</t>
  </si>
  <si>
    <t>Lab Testing</t>
  </si>
  <si>
    <t>Mia Tank Cleaning</t>
  </si>
  <si>
    <t>c-Hero tanks cleaned</t>
  </si>
  <si>
    <t>Charlie Comeaux Tanks cleaned</t>
  </si>
  <si>
    <t>Reinspection of connections after repairs</t>
  </si>
  <si>
    <t>Receive, inspect and recondition 18-3/4" x 16" subs, etc.</t>
  </si>
  <si>
    <t>OCS Exemption</t>
  </si>
  <si>
    <t>NOV Portable Powers Monthly AC rentals from 3/30/15-4/26/15</t>
  </si>
  <si>
    <t>NOV Portable Powers Monthly rentals from 4/27/15-5/24/15</t>
  </si>
  <si>
    <t>Cost adjustment 5/16/15-5/26/15</t>
  </si>
  <si>
    <t>Helicopter Clearances - Shorebase (Dec)</t>
  </si>
  <si>
    <t>Trussco</t>
  </si>
  <si>
    <t>Cleaning Boat Tanks</t>
  </si>
  <si>
    <t>Helicopter Clearances - Shorebase (Jan)</t>
  </si>
  <si>
    <t>Helicopter Clearances - Shorebase (Feb)</t>
  </si>
  <si>
    <t>Helicopter Clearances - Shorebase (Mar)</t>
  </si>
  <si>
    <t>Helicopter Clearances - Shorebase (Apr)</t>
  </si>
  <si>
    <t>Helicopter Clearances - Shorebase (May)</t>
  </si>
  <si>
    <t>Medivac-Medical Flights (Jan)</t>
  </si>
  <si>
    <t>Medivac-Medical Flights (Feb)</t>
  </si>
  <si>
    <t>Medivac-Medical Flights (Mar)</t>
  </si>
  <si>
    <t>Medivac-Medical Flights (Apr)</t>
  </si>
  <si>
    <t>Medivac-Medical Flights (May)</t>
  </si>
  <si>
    <t>SAP Adjustment (December)</t>
  </si>
  <si>
    <t>SAP Adjustment (January)</t>
  </si>
  <si>
    <t>SAP Adjustment (Feruaryb)</t>
  </si>
  <si>
    <t>SAP Adjustment (March)</t>
  </si>
  <si>
    <t>SAP Adjustment (April)</t>
  </si>
  <si>
    <t>SAP Adjustment (May)</t>
  </si>
  <si>
    <t>WellDecc (Landmark) - SAP Adjustment December</t>
  </si>
  <si>
    <t>WellDecc (Landmark) - SAP Adjustment January 15</t>
  </si>
  <si>
    <t>WellDecc (Landmark) - SAP Adjustment February 15</t>
  </si>
  <si>
    <t>WellDecc (Landmark) - SAP Adjustment March 15</t>
  </si>
  <si>
    <t>WellDecc (Landmark) - SAP Adjustment April 15</t>
  </si>
  <si>
    <t>WellDecc (Landmark) - SAP Adjustment May 15</t>
  </si>
  <si>
    <t>WellDecc (Landmark) - SAP Adjustment June 15</t>
  </si>
  <si>
    <t>WellDecc (Landmark) - SAP Adjustment Engineer Allocation</t>
  </si>
  <si>
    <t>Credit - SAP Adjustment</t>
  </si>
  <si>
    <t>After hours charges for equipment</t>
  </si>
  <si>
    <t>Inspect and recondition</t>
  </si>
  <si>
    <t>Basket Rentals</t>
  </si>
  <si>
    <t>Audit</t>
  </si>
  <si>
    <t>SAP Adjustment</t>
  </si>
  <si>
    <t>SAP Adjustment (Johnson)</t>
  </si>
  <si>
    <t>Description Detail</t>
  </si>
  <si>
    <t>Supplemental Date</t>
  </si>
  <si>
    <t>Supplemental Amount</t>
  </si>
  <si>
    <t>Tubulars installed in hole</t>
  </si>
  <si>
    <t>hangers, centrlzr &amp; misc eqpt installed in hole</t>
  </si>
  <si>
    <t>HPWH, LPWH, SA &amp; hanger. TA cap</t>
  </si>
  <si>
    <t>Rig Day Rate &amp; direct bills. Company Modifications</t>
  </si>
  <si>
    <t>CVX DSM's, FE, CE, Geologists</t>
  </si>
  <si>
    <t>DSM, Consultants &amp; Dispatcher</t>
  </si>
  <si>
    <t>Diesel for rig use</t>
  </si>
  <si>
    <t>06.02</t>
  </si>
  <si>
    <t>Utilities / Potable Water</t>
  </si>
  <si>
    <t>Potable Water</t>
  </si>
  <si>
    <t>Office &amp; Misc supplies</t>
  </si>
  <si>
    <t>Srvc &amp; Eqpt. Baskets/Tanks</t>
  </si>
  <si>
    <t>Service &amp; eqpt to install materials for well</t>
  </si>
  <si>
    <t>Dock charges, Workboat &amp; Crewboats</t>
  </si>
  <si>
    <t>Trucking charges, shipping &amp; postage</t>
  </si>
  <si>
    <t>Heliport, Aircraft &amp; Fees.</t>
  </si>
  <si>
    <t>Scrap metal, wood and garbage (not liquid)</t>
  </si>
  <si>
    <t>Fluid and additives. Service Personnel.</t>
  </si>
  <si>
    <t>MWD Egr/Operator, Tools &amp; cabin</t>
  </si>
  <si>
    <t>Drill Pipe &amp; BHA componets (exclude MWD/LWD)</t>
  </si>
  <si>
    <t>All coring services, tools and personnel</t>
  </si>
  <si>
    <t>Unit, tools &amp; personnel. MDT/VSP/Trpl Combo</t>
  </si>
  <si>
    <t>Eqpt &amp; Personnel. GR/RES/SONIC/STETH/PWD</t>
  </si>
  <si>
    <t>Equipment, personnel &amp; data transmit</t>
  </si>
  <si>
    <t>Pumping, Materials &amp; Service personnel.</t>
  </si>
  <si>
    <t>Personnel and tools</t>
  </si>
  <si>
    <t>Surveys. Pore pressure estimates</t>
  </si>
  <si>
    <t>ETC, SME, Professional Services</t>
  </si>
  <si>
    <t>BSEE permits, MWCC</t>
  </si>
  <si>
    <t>Phones, networks, computers</t>
  </si>
  <si>
    <t>Event Reference No.</t>
  </si>
  <si>
    <t>Service Contractor</t>
  </si>
  <si>
    <t>Unscheduled Event Type</t>
  </si>
  <si>
    <t>Unscheduled Major Category</t>
  </si>
  <si>
    <t>Unscheduled Detail</t>
  </si>
  <si>
    <t>Start Date</t>
  </si>
  <si>
    <t>End Date</t>
  </si>
  <si>
    <t>Start Depth (MD)</t>
  </si>
  <si>
    <t>Problem Duration</t>
  </si>
  <si>
    <t>Estimated Cost</t>
  </si>
  <si>
    <t>Event Description</t>
  </si>
  <si>
    <t>Exclude from NPT Calculation</t>
  </si>
  <si>
    <t>1.00</t>
  </si>
  <si>
    <t>Schlumberger Drilling &amp; Measurements, Directional Drlg-MWD</t>
  </si>
  <si>
    <t>NPT</t>
  </si>
  <si>
    <t>MWD</t>
  </si>
  <si>
    <t>MWD unable to send up survey data</t>
  </si>
  <si>
    <t>N</t>
  </si>
  <si>
    <t>1.01</t>
  </si>
  <si>
    <t>2.00</t>
  </si>
  <si>
    <t>Chevron, Drilling &amp; Completions</t>
  </si>
  <si>
    <t>WH</t>
  </si>
  <si>
    <t>Confirming slope reading of LPWH with LPWH slope indicator tool with ROV.</t>
  </si>
  <si>
    <t>3.00</t>
  </si>
  <si>
    <t>Transocean, Drilling</t>
  </si>
  <si>
    <t>PIPE HANDL</t>
  </si>
  <si>
    <t>Sheared off retaining screws for torque arrestor on Aft MDDM pipe handler.</t>
  </si>
  <si>
    <t>4.00</t>
  </si>
  <si>
    <t>Unable to transfer mud off C-Legacy due to weather.  Shutdown online operations until weather improves.</t>
  </si>
  <si>
    <t>5.00</t>
  </si>
  <si>
    <t>Unable to transfer mud off the C - Comeaux due to weather. Shutdown online operations until weather improves</t>
  </si>
  <si>
    <t>6.00</t>
  </si>
  <si>
    <t>TOP DRIVE</t>
  </si>
  <si>
    <t>Changed out saver sub and top joint of drill pipe, due to gauling when breaking out from connection.</t>
  </si>
  <si>
    <t>7.00</t>
  </si>
  <si>
    <t>DW HOIST</t>
  </si>
  <si>
    <t xml:space="preserve"> Dropped object on Aft- Drilline guide. Investigate incident. Inspect drilline guide on forward. Replace drilline guide on aft.</t>
  </si>
  <si>
    <t>8.00</t>
  </si>
  <si>
    <t>Wait on weather to continue to rig up for running Riser</t>
  </si>
  <si>
    <t>9.00</t>
  </si>
  <si>
    <t>Halliburton Cementing, Cementing</t>
  </si>
  <si>
    <t>CMT</t>
  </si>
  <si>
    <t>While testing BOPE a leak develop on Halliburton cement unit low torque valve. Troubleshoot leak, Repair/ replace valve.</t>
  </si>
  <si>
    <t>While testing BOPE a leak develop on TOI cement manifold valves. Troubleshoot leaks, Service and repair valves.</t>
  </si>
  <si>
    <t>10.01</t>
  </si>
  <si>
    <t>10.02</t>
  </si>
  <si>
    <t>Repair and/or replace hydraulic hose on upper MDDM dolly</t>
  </si>
  <si>
    <t>Dril-Quip, Liner Hngrs/Whipstocks</t>
  </si>
  <si>
    <t>LH</t>
  </si>
  <si>
    <t>18" seal assembly did not pressure test.  TOH with running tool, TIH with retrival tool and retrieve old seal assembly.  TIH with Mill/Flush tool and clean up seal area.  TIH, set new Seal assembly and pressure test same.</t>
  </si>
  <si>
    <t>13.01</t>
  </si>
  <si>
    <t>COMPTR</t>
  </si>
  <si>
    <t>Rig lost communication redundancy to a small section of the vessel management that controls start/stop for engine #4.</t>
  </si>
  <si>
    <t>CRANE</t>
  </si>
  <si>
    <t>#2 Circulation pump stack on #3 crane was out and didnt have a back up.</t>
  </si>
  <si>
    <t>16.0</t>
  </si>
  <si>
    <t>ERROR</t>
  </si>
  <si>
    <t>Damaged the box thread of the top single (SPI #472) on Stand 22 while stabbing fill-up tool.  Change out gauge ring on Frank's fill-up tool.</t>
  </si>
  <si>
    <t>Y</t>
  </si>
  <si>
    <t>17.00</t>
  </si>
  <si>
    <t>Franks Casing, Tubular Running</t>
  </si>
  <si>
    <t>Damaged the pin end of the single (SPI #380) , box end of the single (SPI #379) Joints cross threaded while making up with Frank's tongs. Lay out both joints.</t>
  </si>
  <si>
    <t>18.00</t>
  </si>
  <si>
    <t>BALLOON</t>
  </si>
  <si>
    <t>Monitoring well for flow back due to excessive losses during circulating and now ballooning back.</t>
  </si>
  <si>
    <t>19.00</t>
  </si>
  <si>
    <t>Attempted to perform BOP Pressure Test #1.  Could not get a good test.  Found leaking frac valve on the passenger side cement pump on the Halliburton cement unit.</t>
  </si>
  <si>
    <t>Changed out Frac valve on passenger side cement pump on the Halliburton unit.</t>
  </si>
  <si>
    <t>21.00</t>
  </si>
  <si>
    <t>CMT JOB</t>
  </si>
  <si>
    <t xml:space="preserve">Failed to achieve the required FIT of 2,117 psi (16.0 ppg EMW) at the 16" casing shoe.  </t>
  </si>
  <si>
    <t>Troubleshoot Drawworks Brake set alarm.</t>
  </si>
  <si>
    <t>21.01</t>
  </si>
  <si>
    <t>DIR CONTRL</t>
  </si>
  <si>
    <t>Power drive not operating correctly, hole is building angle while drilling. (RCA concluded that the hard cement from the cement squeeze below the casing shoe caused an unexpected kick off in the well trajectory and it took longer for the tool to correct the inclination.)</t>
  </si>
  <si>
    <t>24.00</t>
  </si>
  <si>
    <t>Due to finger latch malfunction stand of 14" Casing fell across derrick.</t>
  </si>
  <si>
    <t>23.01</t>
  </si>
  <si>
    <t>25.00</t>
  </si>
  <si>
    <t>KICK</t>
  </si>
  <si>
    <t>Well shut in due to positive flow check of 10 bbl gain.  Monitor pressure. Attempt to circulate B/U to 3000' below BOP.  Well flowing while circulating at 900 Gpm, 14.38 ECD.  23 bbls gained in total. Shut down and shut in well.  Record pressures and prepare plan. SIDPP 265 psi, SICP 85 psi  Kill well using the drillers method.  KMW is 14.3 ppg.  Kick was deemed to be a SW kick.</t>
  </si>
  <si>
    <t>26.00</t>
  </si>
  <si>
    <t>Broken clevis on the opening and closing spinner cylinder on the FWD iron roughneck.</t>
  </si>
  <si>
    <t>27.00</t>
  </si>
  <si>
    <t>DP</t>
  </si>
  <si>
    <t>Faulty current sensor on Thruster #2.  Had to shut down thruster #2 and change out sensor prior to entering BOP's with 14" tieback.</t>
  </si>
  <si>
    <t>28.00</t>
  </si>
  <si>
    <t xml:space="preserve">Replace Fwd PRS hydraulic hose. </t>
  </si>
  <si>
    <t>29.00</t>
  </si>
  <si>
    <t>Chevron, Geological &amp; Geophysical</t>
  </si>
  <si>
    <t>PORE</t>
  </si>
  <si>
    <t>Unable to continue drilling due to high ECD’s from increased MW (within0.5ppg of LOT) and inability to operate MWD tools at a flowrate less than 800gpm. MW increase was due to an unexpected increase in pore pressure.</t>
  </si>
  <si>
    <t>29.01</t>
  </si>
  <si>
    <t>Unable to continue drilling due to high ECD’s from increased MW (within 0.5 ppg of LOT) and inability to operate MWD tools at a flowrate less than 800gpm. MW increase was due to an unexpected increase in pore pressure.</t>
  </si>
  <si>
    <t>29.02</t>
  </si>
  <si>
    <t>29.03</t>
  </si>
  <si>
    <t>30.00</t>
  </si>
  <si>
    <t>Suspend drilling operations due to increased weather conditions &amp; vessel motion, resulting in reaching limits of the active heave compensation system (Approx 9' of heave/7-8 second period).</t>
  </si>
  <si>
    <t>BIT</t>
  </si>
  <si>
    <t>While pumping out of 12-1/4" x 14-1/2" hole with lower Reamer open, it was observed that the wellbore was under guage.   Ream lower 1500' of section to allow for proper cementing of 11-7/8" liner.</t>
  </si>
  <si>
    <t>Suspend drilling operations due to increased weather conditions &amp; vessel motion.</t>
  </si>
  <si>
    <t>33.00</t>
  </si>
  <si>
    <t>CSG HAN</t>
  </si>
  <si>
    <t>Trouble shoot and change out Franks 1000T SBS rotary-mounted drill pipe spiders due to hydraulic hose leak.</t>
  </si>
  <si>
    <t>34.00</t>
  </si>
  <si>
    <t>Well shut in due to positive flow check of 3 bbl gain.  Monitor pressure.</t>
  </si>
  <si>
    <t>36.00</t>
  </si>
  <si>
    <t>LOW DRL MAR</t>
  </si>
  <si>
    <t xml:space="preserve">While drilling ahead at 29,608' observed loss of ~300-350 psi pump pressure, 8% return flow and a loss of ~35 bbls in 8 min. </t>
  </si>
  <si>
    <t>37.00</t>
  </si>
  <si>
    <t>BHA</t>
  </si>
  <si>
    <t>At 16:15 hrs, Downlink to the Power Drive as per DD. Wash and ream staging rotary from 60 to 120 rpm, tagged bottom at 29,608' with 5-7k WOB, followed by a spike of 36k ft-lbs of torque, reduction in pump pressure from 3,700 psi to 1,700 psi, loss of 67k string weight and communication loss with MWD Tools.</t>
  </si>
  <si>
    <t>38.00</t>
  </si>
  <si>
    <t>Repair hydraulic hose on FWD PRS</t>
  </si>
  <si>
    <t>37.01</t>
  </si>
  <si>
    <t>Downlink to the Power Drive as per DD. Wash and ream staging rotary from 60 to 120 rpm, tagged bottom at 29,608' with 5-7k WOB, followed by a spike of 36k ft-lbs of torque, reduction in pump pressure from 3,800 psi to 1,600 psi, loss of 67k string weight and communication loss with MWD Tools. Pick up off bottom and discuss plan fwd with team.</t>
  </si>
  <si>
    <t>37.02</t>
  </si>
  <si>
    <t>37.03</t>
  </si>
  <si>
    <t>39.00</t>
  </si>
  <si>
    <t>While drilling @ 30,766 hole started taking losses at 20 bph. Pumped 50 bbl 20/20/20 LCM. While pumping losses increased to 200 bph. Pick up off bottom reducing pumps to minimize losses while pumping more LCM's.</t>
  </si>
  <si>
    <t>39.01</t>
  </si>
  <si>
    <t xml:space="preserve">Wireline Run #2 NGI/ MSIP: Perform MSIP up-log at 1,500 ft/hr to 27,740’. While discussing with onshore team regarding repeat log. Monitor well on trip tank: .2 bbls gain in 25 min. </t>
  </si>
  <si>
    <t>41.00</t>
  </si>
  <si>
    <t>Schlumberger Testing Services, Logging-Open Hole</t>
  </si>
  <si>
    <t>LOG TOOL</t>
  </si>
  <si>
    <t>Wireline Run #3 CMR+/ECS/HNGS.  While RIH to 23,500' lost communication with tool string.  Attempted to troubleshoot with tool in hole.  Unable to find problem.  POOH to surface and continue troubleshooting on surface.  Discovered faulty CMR+ tool.</t>
  </si>
  <si>
    <t>40.01</t>
  </si>
  <si>
    <t xml:space="preserve">Wireline Run #4 GR / MDT (Pressures &amp; Samples): RIH f/ 27,895' ft to 28,125' obtaining pressure samples at the planned stations.  Observed a .4 bbl / hr gain, total of 1.2 bbls gain to trip tank.  Per Reservior Engineer we were 10 to 15 psi underbalance to formation pressure. </t>
  </si>
  <si>
    <t xml:space="preserve">42.00 </t>
  </si>
  <si>
    <t>LOST CIRC</t>
  </si>
  <si>
    <t>Continue circulating and Pump 100 bbls LCM pill - 10 ppb M-70, 10 ppb G-seal, 10 ppbUltra seal XP, 45 ppb Tiger bullets.  While circulating bttms up lost 100% returns and started losing HPHT pressure. Began gravity draining 15.3 ppg SBM from Mini trip tank down choke and kill lines. Finished spotting 50 bbls LCM pill above 9-3/8" shoe, &amp; 50 bbls LCM pill in open hole and allow hole to heal.</t>
  </si>
  <si>
    <t>42.01</t>
  </si>
  <si>
    <t>While circulating bttms up lost 100% returns and started losing HPHT pressure. Began gravity draining 15.3 ppg SBM from Mini trip tank down choke and kill lines. Build &amp; Pump 200 bbls 75 ppb LCM pill and spot on bottom.</t>
  </si>
  <si>
    <t>43.00</t>
  </si>
  <si>
    <t>Due to hydraulic malfunction, seals on MDDM failed.  All hydraulics on the MDDM will not work until repairs made.</t>
  </si>
  <si>
    <t>42.02</t>
  </si>
  <si>
    <t>While circulating bttms up lost 100% returns and started losing HPHT pressure. Began gravity draining 15.3 ppg SBM from Mini trip tank down choke and kill lines. Build &amp; Pump 200 bbls 75 ppb LCM pill and spot on bottom. Drill string stuck, attempt to free drill string once losses under control</t>
  </si>
  <si>
    <t>44.00</t>
  </si>
  <si>
    <t>Schlumberger Testing Services, Wireline</t>
  </si>
  <si>
    <t>SLB wireline unable to get good communication through pipe severing tool.  Troubleshoot tool and make repairs and change out equipment as needed.</t>
  </si>
  <si>
    <t>42.03</t>
  </si>
  <si>
    <t>45.00</t>
  </si>
  <si>
    <t xml:space="preserve">While slip &amp; cutting drill line, observed a steady increase on the trip tank.  Shut BSR's and monitored well on the Kill Line.  Noted a 103 psi total increase on kill line.    </t>
  </si>
  <si>
    <t>45.01</t>
  </si>
  <si>
    <t xml:space="preserve">During Wireline Run #5, observed a slight gain in the trip tank.  </t>
  </si>
  <si>
    <t>46.00</t>
  </si>
  <si>
    <t>Wait on weather due to high winds and seas.</t>
  </si>
  <si>
    <t>47.00</t>
  </si>
  <si>
    <t>Forward conveyor encoder belt failure. Trouble shoot and repair.</t>
  </si>
  <si>
    <t>Cum Time Log Days</t>
  </si>
  <si>
    <t>Cum Field Est To Date</t>
  </si>
  <si>
    <t>Last Phase --&gt;</t>
  </si>
  <si>
    <t>Used to generate data on "NPT Summary" and "NPT by Category" Tabs</t>
  </si>
  <si>
    <t>Used to generate AFE and Projection lines on "Days vs Depth" and "Cost vs Depth" Tabs</t>
  </si>
  <si>
    <t>Used to generate all data on "Phase Days" and "Phase Cost" Tabs</t>
  </si>
  <si>
    <t>Used to generate Actual lines on "Days vs Depth" and "Cost vs Depth" Tabs</t>
  </si>
  <si>
    <t>Used to generate data on "Daily Cost Tracking" and "Days vs Cost" Tabs</t>
  </si>
  <si>
    <t>Used to generate Actual cost data on "AFE Cost" Tab</t>
  </si>
  <si>
    <t>Used to generate AFE Amount on "AFE Cost" Tab</t>
  </si>
  <si>
    <t>Used to determine "Average Daily Operating Cost" for use in the "UE Calculator" Tab</t>
  </si>
  <si>
    <t>Under Deepwater Exp &amp; Projects &gt; Well Monitoring, click the "Well Monitoring" Report.</t>
  </si>
  <si>
    <t>*DO NOT highlight all and delete - This may delete necessary formulas from other parts of the worksheet.</t>
  </si>
  <si>
    <t>St Malo PN003</t>
  </si>
  <si>
    <t>Well Name (include RIG at front)</t>
  </si>
  <si>
    <t>DID - KC 414 Sweetwater Appraisal #1</t>
  </si>
  <si>
    <r>
      <rPr>
        <b/>
        <sz val="12"/>
        <rFont val="Calibri"/>
        <family val="2"/>
      </rPr>
      <t>←</t>
    </r>
    <r>
      <rPr>
        <b/>
        <sz val="12"/>
        <rFont val="Calibri"/>
        <family val="2"/>
        <scheme val="minor"/>
      </rPr>
      <t xml:space="preserve"> This cell will be your graph title</t>
    </r>
  </si>
  <si>
    <t>Well Summary</t>
  </si>
  <si>
    <t>Well Start Depth</t>
  </si>
  <si>
    <t>Anchor 2 BP01</t>
  </si>
  <si>
    <t>Guadalupe Appraisal #1</t>
  </si>
  <si>
    <t>St Malo PN002</t>
  </si>
  <si>
    <t>Gross AFE</t>
  </si>
  <si>
    <t>GO-36 Success Case</t>
  </si>
  <si>
    <t>*Distribute to designated recipients - see tech supervisor or Jason Davila</t>
  </si>
  <si>
    <t>The value in Cell A3 is the GO-36 Success Case</t>
  </si>
  <si>
    <t>The value in Cell A2 is the GO-36 Dry Hole Case</t>
  </si>
  <si>
    <t>0 here for use in macro - set GO-36 start value to origin</t>
  </si>
  <si>
    <t>Paste the Gross Field Cost &amp; Net CVX Cost columns into columns B and C, respectively.</t>
  </si>
  <si>
    <t>Paste the Approved Chevron Success Case GO-36 Amount into Cell A3</t>
  </si>
  <si>
    <t>On the "GO-36 Data" Tab, paste the approved GO-36 Amount (red text) into cell A2</t>
  </si>
  <si>
    <t>*This should be done for all E&amp;A Wells</t>
  </si>
  <si>
    <t>Contact Simeon Eburi to obtain data to cut and paste into GO-36 Data Tab</t>
  </si>
  <si>
    <t>Days until 110%</t>
  </si>
  <si>
    <t>Mean Days Remaining</t>
  </si>
  <si>
    <t>Min Days Remaining</t>
  </si>
  <si>
    <t>Max Days Remaining</t>
  </si>
  <si>
    <t>Actual Spend at GO-36 110% value</t>
  </si>
  <si>
    <t>Row of GO-36 Data at which 110% Value is reached</t>
  </si>
  <si>
    <t>Multiplied by 1 million</t>
  </si>
  <si>
    <t>Subtract that value from the actual days</t>
  </si>
  <si>
    <t>Report Date:</t>
  </si>
  <si>
    <t>Need an if statement to determine if value will be reached</t>
  </si>
  <si>
    <t>Add 1 to row (we want the number that is one bigger)</t>
  </si>
  <si>
    <t>Actual Spend on Original</t>
  </si>
  <si>
    <t>FOR SIDETRACKS</t>
  </si>
  <si>
    <t>Contribution to GO-36</t>
  </si>
  <si>
    <t>For sidetracks, input final estimated well cost from original well into Cell A9</t>
  </si>
  <si>
    <t>On sidetracks, delete the rows of code that set the GO-36 start value to the origin.</t>
  </si>
  <si>
    <t>Anchor 2 ST01</t>
  </si>
  <si>
    <t>Jack PS001</t>
  </si>
  <si>
    <t>St Malo PS004</t>
  </si>
  <si>
    <t>Tahiti PS009</t>
  </si>
  <si>
    <t>GO-36 Actual Cost</t>
  </si>
  <si>
    <t>Cells used to create proper start points for DvD and CvD</t>
  </si>
  <si>
    <t>May run into issues with DvD if current phase drills further than projected AFE</t>
  </si>
  <si>
    <t>Solution may be to have projection use max of AFE/DvD Export</t>
  </si>
  <si>
    <t>Will address issue if it ever comes up</t>
  </si>
  <si>
    <t>Today's Date</t>
  </si>
  <si>
    <t>Add simple pie chart showing PT % vs NPT%</t>
  </si>
  <si>
    <t>Gibson</t>
  </si>
  <si>
    <t>Guadalupe Appraisal #1 ST01</t>
  </si>
  <si>
    <t>Tahiti PN006</t>
  </si>
  <si>
    <t>Tahiti PS005</t>
  </si>
  <si>
    <t>Tahiti PS002</t>
  </si>
  <si>
    <t>St Malo PN007</t>
  </si>
  <si>
    <t xml:space="preserve">     value should be the depth of the 36".  If this is a sidetrack, this value should be the kickoff point.</t>
  </si>
  <si>
    <t>Enter the "Estimated days remaining in current phase" below.</t>
  </si>
  <si>
    <t>Look at the "Projected Phase End Date" on the Drilling or Completions reports in Wellview for an estimate, or consult your operations engineer.</t>
  </si>
  <si>
    <t>32</t>
  </si>
  <si>
    <t>28</t>
  </si>
  <si>
    <t>17</t>
  </si>
  <si>
    <t>9.</t>
  </si>
  <si>
    <t>(10.)</t>
  </si>
  <si>
    <t>11.</t>
  </si>
  <si>
    <t>If the well finished shallower than originally planned, check the box</t>
  </si>
  <si>
    <t>Sicily Appraisal #1</t>
  </si>
  <si>
    <t>Tiber 2</t>
  </si>
  <si>
    <t>Gibson 2</t>
  </si>
  <si>
    <t>The following 5 tabs should populate with relevant data:</t>
  </si>
  <si>
    <t>*Additionally, on the FIRST/ORIGINAL RUN ONLY, also paste the Phase Export into the "Original Plan" tab.  This is intended to preserve the original AFE/phase structure</t>
  </si>
  <si>
    <t>Anchor 3</t>
  </si>
  <si>
    <t>Tahiti PC003</t>
  </si>
  <si>
    <t>Row of Largest value that is less than the 110% spend</t>
  </si>
  <si>
    <t>% Thru phase at which GO-36 110% value is reached</t>
  </si>
  <si>
    <t>Duration at which GO-36 110% value is reached</t>
  </si>
  <si>
    <t>Duration of Phase 1</t>
  </si>
  <si>
    <t>Duration of Phase 2</t>
  </si>
  <si>
    <t>Value of above (Phase 1)</t>
  </si>
  <si>
    <t>Value of Above (Phase 2)</t>
  </si>
  <si>
    <t>Dawn Marie</t>
  </si>
  <si>
    <t>Tahiti PC001</t>
  </si>
  <si>
    <t>Tahiti PC004</t>
  </si>
  <si>
    <t>RDI</t>
  </si>
  <si>
    <t>Tahiti PS010</t>
  </si>
  <si>
    <t>Mean Estimated End Date</t>
  </si>
  <si>
    <t>Mean Estimated Days Remaining</t>
  </si>
  <si>
    <t>Total AFE Days</t>
  </si>
  <si>
    <t>Paste the percentile data for Trouble Free Time and Cost for the project as generated by RMX</t>
  </si>
  <si>
    <t>Paste the percentile data for Total Time and Cost for the project as generated by RMX</t>
  </si>
  <si>
    <t>Tahiti PC002</t>
  </si>
  <si>
    <t>Hoffe Park</t>
  </si>
  <si>
    <t>Guadalupe 3</t>
  </si>
  <si>
    <t>Anchor 4</t>
  </si>
  <si>
    <t>Copy and paste data (as shown below) - will include all percentiles P1 thru P100</t>
  </si>
  <si>
    <t>Press "Export Results to Excel"</t>
  </si>
  <si>
    <t>-Deactivate Major NPT Operation from Project Model and disable Base NPT from Unplanned Time and Cost Module to generate Trouble Free Model</t>
  </si>
  <si>
    <t>Projected Days</t>
  </si>
  <si>
    <t>Projected Cost</t>
  </si>
  <si>
    <t>St Malo PS002</t>
  </si>
  <si>
    <t>NONWW</t>
  </si>
  <si>
    <t>AFE Major NPT Cost</t>
  </si>
  <si>
    <t>Well % Complete</t>
  </si>
  <si>
    <t>AFE Major NPT Duration</t>
  </si>
  <si>
    <t>Major NPT Calculator</t>
  </si>
  <si>
    <t>UE Calculator</t>
  </si>
  <si>
    <t>6c.</t>
  </si>
  <si>
    <t xml:space="preserve">Phase Vs Days </t>
  </si>
  <si>
    <t>Mean Proj</t>
  </si>
  <si>
    <t>P10 
Proj</t>
  </si>
  <si>
    <t>P90 
Proj</t>
  </si>
  <si>
    <t>P10 Days</t>
  </si>
  <si>
    <t>Mean Days</t>
  </si>
  <si>
    <t>P90 Days</t>
  </si>
  <si>
    <t>P10 Cost</t>
  </si>
  <si>
    <t>Mean Cost</t>
  </si>
  <si>
    <t>P90 Cost</t>
  </si>
  <si>
    <t>Original Plan</t>
  </si>
  <si>
    <t>Modified Plan</t>
  </si>
  <si>
    <t>NONWW Phase</t>
  </si>
  <si>
    <t>Utilize the Major NPT calculator tab of this workbook to modify the NONWW (Major NPT) phase both on the Phase Export Tab and within WellView</t>
  </si>
  <si>
    <t>Jack PS007</t>
  </si>
  <si>
    <t>Gator Lake</t>
  </si>
  <si>
    <t>UE's by Accountable Party</t>
  </si>
  <si>
    <t>UE Time (Days)</t>
  </si>
  <si>
    <t>UE Cost</t>
  </si>
  <si>
    <t>% of Total UE Time</t>
  </si>
  <si>
    <t>% of Total UE Cost</t>
  </si>
  <si>
    <t>Mean Estimated DHD/10k</t>
  </si>
  <si>
    <t>Spud Date</t>
  </si>
  <si>
    <t xml:space="preserve">     For normal operations, this value is water depth + RKB. However, if your well was batched then this</t>
  </si>
  <si>
    <t>← Basically, this is the depth at which THIS well starts.</t>
  </si>
  <si>
    <t>Mean Estimated Dry Hole Days</t>
  </si>
  <si>
    <t>INACTIVE</t>
  </si>
  <si>
    <t>Cumulative AFE Days</t>
  </si>
  <si>
    <t>Cumulative AFE Cost</t>
  </si>
  <si>
    <t>Cumulative P10 Cost</t>
  </si>
  <si>
    <t>Cumulative P90 Days</t>
  </si>
  <si>
    <t>Cumulative P10 Days</t>
  </si>
  <si>
    <t>Cumulative P90 Cost</t>
  </si>
  <si>
    <t>Plan Change</t>
  </si>
  <si>
    <t>Planned AFE Cum Days (Excl SC)</t>
  </si>
  <si>
    <t>Planned AFE Cum Cost (Excl SC)</t>
  </si>
  <si>
    <t>← Enter spud date.  If well it not yet spudded, enter an estimated spud date.  This MUST be entered.</t>
  </si>
  <si>
    <t xml:space="preserve"> *CIP</t>
  </si>
  <si>
    <t>Expected Days to Current</t>
  </si>
  <si>
    <t>Phase Days
Differential</t>
  </si>
  <si>
    <t>Phase Cost
Differential</t>
  </si>
  <si>
    <t>Planned AFE Days</t>
  </si>
  <si>
    <t>St Malo PS005</t>
  </si>
  <si>
    <t>Ballymore</t>
  </si>
  <si>
    <t>SUBTOTALS</t>
  </si>
  <si>
    <t>of NPT Cost</t>
  </si>
  <si>
    <t>*SC may have NPT overlapping within event</t>
  </si>
  <si>
    <t>Ballymore ST01</t>
  </si>
  <si>
    <t>Tahiti SS002</t>
  </si>
  <si>
    <t>St Malo PS007</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</si>
  <si>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</si>
  <si>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</si>
  <si>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</si>
  <si>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</si>
  <si>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</si>
  <si>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</si>
  <si>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</si>
  <si>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</si>
  <si>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</si>
  <si>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</si>
  <si>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</si>
  <si>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</si>
  <si>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</si>
  <si>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</si>
  <si>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</si>
  <si>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</si>
  <si>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</si>
  <si>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</si>
  <si>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</si>
  <si>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</si>
  <si>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</si>
  <si>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</si>
  <si>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</si>
  <si>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</si>
  <si>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</si>
  <si>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</si>
  <si>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</si>
  <si>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</si>
  <si>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</si>
  <si>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</si>
  <si>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</si>
  <si>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</si>
  <si>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</si>
  <si>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</si>
  <si>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</si>
  <si>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</si>
  <si>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</si>
  <si>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</si>
  <si>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</si>
  <si>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</si>
  <si>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</si>
  <si>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</si>
  <si>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</si>
  <si>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</si>
  <si>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</si>
  <si>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</si>
  <si>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</si>
  <si>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</si>
  <si>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</si>
  <si>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</si>
  <si>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</si>
  <si>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</si>
  <si>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</si>
  <si>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</si>
  <si>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</si>
  <si>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</si>
  <si>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</si>
  <si>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</si>
  <si>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</si>
  <si>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</si>
  <si>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</si>
  <si>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</si>
  <si>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</si>
  <si>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</si>
  <si>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</si>
  <si>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</si>
  <si>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</si>
  <si>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</si>
  <si>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</si>
  <si>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</si>
  <si>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</si>
  <si>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</si>
  <si>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</si>
  <si>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</si>
  <si>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</si>
  <si>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</si>
  <si>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</si>
  <si>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</si>
  <si>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</si>
  <si>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</si>
  <si>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</si>
  <si>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</si>
  <si>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</si>
  <si>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</si>
  <si>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</si>
  <si>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</si>
  <si>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</si>
  <si>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</si>
  <si>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</si>
  <si>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</si>
  <si>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</si>
  <si>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</si>
  <si>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</si>
  <si>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</si>
  <si>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</si>
  <si>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</si>
  <si>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</si>
  <si>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</si>
  <si>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</si>
  <si>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</si>
  <si>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</si>
  <si>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</si>
  <si>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</si>
  <si>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</si>
  <si>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</si>
  <si>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</si>
  <si>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</si>
  <si>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</si>
  <si>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</si>
  <si>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</si>
  <si>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</si>
  <si>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</si>
  <si>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</si>
  <si>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</si>
  <si>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</si>
  <si>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</si>
  <si>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</si>
  <si>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</si>
  <si>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</si>
  <si>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</si>
  <si>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</si>
  <si>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</si>
  <si>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</si>
  <si>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</si>
  <si>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</si>
  <si>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</si>
  <si>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</si>
  <si>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</si>
  <si>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</si>
  <si>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</si>
  <si>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</si>
  <si>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</si>
  <si>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</si>
  <si>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</si>
  <si>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</si>
  <si>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</si>
  <si>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</si>
  <si>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</si>
  <si>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</si>
  <si>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</si>
  <si>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</si>
  <si>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</si>
  <si>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</si>
  <si>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</si>
  <si>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</si>
  <si>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</si>
  <si>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</si>
  <si>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</si>
  <si>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</si>
  <si>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</si>
  <si>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</si>
  <si>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</si>
  <si>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</si>
  <si>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</si>
  <si>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</si>
  <si>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</si>
  <si>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</si>
  <si>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</si>
  <si>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</si>
  <si>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</si>
  <si>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</si>
  <si>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</si>
  <si>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</si>
  <si>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</si>
  <si>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</si>
  <si>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</si>
  <si>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</si>
  <si>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</si>
  <si>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</si>
  <si>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</si>
  <si>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</si>
  <si>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</si>
  <si>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</si>
  <si>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</si>
  <si>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</si>
  <si>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</si>
  <si>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</si>
  <si>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</si>
  <si>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</si>
  <si>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</si>
  <si>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</si>
  <si>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</si>
  <si>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</si>
  <si>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</si>
  <si>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</si>
  <si>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</si>
  <si>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</si>
  <si>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</si>
  <si>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</si>
  <si>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</si>
  <si>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</si>
  <si>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</si>
  <si>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</si>
  <si>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</si>
  <si>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</si>
  <si>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</si>
  <si>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</si>
  <si>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</si>
  <si>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</si>
  <si>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</si>
  <si>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</si>
  <si>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</si>
  <si>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</si>
  <si>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</si>
  <si>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</si>
  <si>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</si>
  <si>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</si>
  <si>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</si>
  <si>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</si>
  <si>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</si>
  <si>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</si>
  <si>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</si>
  <si>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</si>
  <si>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</si>
  <si>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</si>
  <si>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</si>
  <si>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</si>
  <si>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</si>
  <si>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</si>
  <si>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</si>
  <si>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</si>
  <si>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</si>
  <si>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</si>
  <si>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</si>
  <si>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</si>
  <si>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</si>
  <si>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</si>
  <si>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</si>
  <si>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</si>
  <si>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</si>
  <si>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</si>
  <si>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</si>
  <si>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</si>
  <si>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</si>
  <si>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</si>
  <si>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</si>
  <si>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</si>
  <si>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</si>
  <si>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</si>
  <si>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</si>
  <si>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</si>
  <si>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</si>
  <si>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</si>
  <si>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</si>
  <si>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</si>
  <si>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</si>
  <si>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</si>
  <si>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</si>
  <si>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</si>
  <si>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</si>
  <si>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</si>
  <si>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</si>
  <si>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</si>
  <si>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</si>
  <si>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</si>
  <si>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</si>
  <si>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</si>
  <si>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</si>
  <si>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</si>
  <si>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</si>
  <si>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</si>
  <si>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</si>
  <si>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</si>
  <si>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</si>
  <si>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</si>
  <si>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</si>
  <si>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</si>
  <si>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</si>
  <si>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</si>
  <si>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</si>
  <si>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</si>
  <si>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</si>
  <si>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</si>
  <si>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</si>
  <si>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</si>
  <si>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</si>
  <si>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</si>
  <si>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</si>
  <si>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</si>
  <si>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</si>
  <si>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</si>
  <si>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</si>
  <si>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</si>
  <si>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</si>
  <si>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</si>
  <si>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</si>
  <si>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</si>
  <si>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</si>
  <si>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</si>
  <si>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</si>
  <si>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</si>
  <si>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</si>
  <si>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</si>
  <si>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</si>
  <si>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</si>
  <si>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</si>
  <si>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</si>
  <si>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</si>
  <si>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</si>
  <si>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</si>
  <si>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</si>
  <si>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</si>
  <si>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</si>
  <si>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</si>
  <si>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</si>
  <si>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</si>
  <si>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</si>
  <si>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</si>
  <si>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</si>
  <si>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</si>
  <si>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</si>
  <si>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</si>
  <si>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</si>
  <si>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</si>
  <si>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</si>
  <si>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</si>
  <si>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</si>
  <si>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</si>
  <si>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</si>
  <si>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</si>
  <si>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</si>
  <si>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</si>
  <si>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</si>
  <si>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</si>
  <si>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</si>
  <si>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</si>
  <si>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</si>
  <si>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</si>
  <si>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</si>
  <si>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</si>
  <si>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</si>
  <si>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</si>
  <si>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</si>
  <si>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</si>
  <si>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</si>
  <si>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</si>
  <si>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</si>
  <si>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</si>
  <si>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</si>
  <si>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</si>
  <si>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</si>
  <si>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</si>
  <si>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</si>
  <si>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</si>
  <si>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</si>
  <si>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</si>
  <si>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</si>
  <si>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</si>
  <si>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</si>
  <si>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</si>
  <si>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</si>
  <si>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</si>
  <si>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</si>
  <si>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</si>
  <si>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</si>
  <si>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</si>
  <si>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</si>
  <si>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</si>
  <si>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</si>
  <si>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</si>
  <si>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</si>
  <si>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</si>
  <si>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</si>
  <si>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</si>
  <si>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</si>
  <si>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</si>
  <si>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</si>
  <si>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</si>
  <si>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</si>
  <si>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</si>
  <si>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</si>
  <si>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</si>
  <si>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</si>
  <si>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</si>
  <si>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</si>
  <si>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</si>
  <si>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</si>
  <si>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</si>
  <si>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</si>
  <si>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</si>
  <si>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</si>
  <si>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</si>
  <si>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</si>
  <si>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</si>
  <si>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</si>
  <si>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</si>
  <si>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</si>
  <si>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</si>
  <si>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</si>
  <si>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</si>
  <si>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</si>
  <si>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</si>
  <si>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</si>
  <si>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</si>
  <si>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</si>
  <si>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</si>
  <si>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</si>
  <si>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</si>
  <si>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</si>
  <si>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</si>
  <si>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</si>
  <si>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</si>
  <si>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</si>
  <si>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</si>
  <si>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</si>
  <si>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</si>
  <si>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</si>
  <si>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</si>
  <si>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</si>
  <si>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</si>
  <si>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</si>
  <si>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</si>
  <si>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</si>
  <si>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</si>
  <si>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</si>
  <si>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</si>
  <si>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</si>
  <si>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</si>
  <si>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</si>
  <si>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</si>
  <si>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</si>
  <si>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</si>
  <si>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</si>
  <si>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</si>
  <si>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</si>
  <si>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</si>
  <si>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</si>
  <si>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</si>
  <si>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</si>
  <si>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</si>
  <si>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</si>
  <si>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</si>
  <si>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</si>
  <si>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</si>
  <si>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</si>
  <si>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</si>
  <si>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</si>
  <si>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</si>
  <si>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</si>
  <si>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</si>
  <si>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</si>
  <si>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</si>
  <si>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</si>
  <si>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</si>
  <si>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</si>
  <si>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</si>
  <si>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</si>
  <si>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</si>
  <si>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</si>
  <si>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</si>
  <si>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</si>
  <si>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</si>
  <si>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</si>
  <si>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</si>
  <si>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</si>
  <si>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</si>
  <si>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</si>
  <si>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</si>
  <si>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</si>
  <si>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</si>
  <si>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</si>
  <si>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</si>
  <si>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</si>
  <si>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</si>
  <si>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</si>
  <si>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</si>
  <si>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</si>
  <si>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</si>
  <si>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</si>
  <si>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</si>
  <si>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</si>
  <si>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</si>
  <si>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</si>
  <si>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</si>
  <si>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</si>
  <si>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</si>
  <si>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</si>
  <si>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</si>
  <si>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</si>
  <si>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</si>
  <si>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</si>
  <si>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</si>
  <si>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</si>
  <si>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</si>
  <si>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</si>
  <si>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</si>
  <si>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</si>
  <si>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</si>
  <si>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</si>
  <si>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</si>
  <si>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</si>
  <si>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</si>
  <si>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</si>
  <si>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</si>
  <si>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</si>
  <si>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</si>
  <si>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</si>
  <si>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</si>
  <si>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</si>
  <si>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</si>
  <si>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</si>
  <si>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</si>
  <si>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</si>
  <si>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</si>
  <si>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</si>
  <si>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</si>
  <si>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</si>
  <si>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</si>
  <si>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</si>
  <si>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</si>
  <si>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</si>
  <si>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</si>
  <si>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</si>
  <si>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</si>
  <si>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</si>
  <si>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</si>
  <si>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</si>
  <si>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</si>
  <si>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</si>
  <si>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</si>
  <si>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</si>
  <si>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</si>
  <si>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</si>
  <si>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</si>
  <si>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</si>
  <si>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</si>
  <si>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</si>
  <si>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</si>
  <si>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</si>
  <si>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</si>
  <si>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</si>
  <si>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</si>
  <si>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</si>
  <si>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</si>
  <si>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</si>
  <si>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</si>
  <si>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</si>
  <si>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</si>
  <si>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</si>
  <si>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</si>
  <si>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</si>
  <si>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</si>
  <si>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</si>
  <si>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</si>
  <si>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</si>
  <si>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</si>
  <si>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</si>
  <si>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</si>
  <si>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</si>
  <si>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</si>
  <si>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</si>
  <si>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</si>
  <si>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</si>
  <si>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</si>
  <si>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</si>
  <si>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</si>
  <si>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</si>
  <si>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</si>
  <si>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</si>
  <si>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</si>
  <si>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</si>
  <si>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</si>
  <si>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</si>
  <si>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</si>
  <si>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</si>
  <si>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</si>
  <si>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</si>
  <si>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</si>
  <si>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</si>
  <si>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</si>
  <si>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</si>
  <si>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</si>
  <si>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</si>
  <si>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</si>
  <si>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</si>
  <si>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</si>
  <si>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</si>
  <si>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</si>
  <si>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</si>
  <si>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</si>
  <si>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</si>
  <si>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</si>
  <si>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</si>
  <si>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</si>
  <si>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</si>
  <si>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</si>
  <si>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</si>
  <si>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</si>
  <si>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</si>
  <si>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</si>
  <si>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</si>
  <si>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</si>
  <si>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</si>
  <si>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</si>
  <si>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</si>
  <si>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</si>
  <si>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</si>
  <si>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</si>
  <si>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</si>
  <si>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</si>
  <si>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</si>
  <si>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</si>
  <si>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</si>
  <si>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</si>
  <si>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</si>
  <si>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</si>
  <si>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</si>
  <si>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</si>
  <si>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</si>
  <si>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</si>
  <si>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</si>
  <si>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</si>
  <si>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</si>
  <si>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</si>
  <si>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</si>
  <si>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</si>
  <si>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</si>
  <si>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</si>
  <si>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</si>
  <si>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</si>
  <si>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</si>
  <si>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</si>
  <si>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</si>
  <si>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</si>
  <si>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</si>
  <si>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</si>
  <si>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</si>
  <si>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</si>
  <si>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</si>
  <si>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</si>
  <si>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</si>
  <si>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</si>
  <si>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</si>
  <si>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</si>
  <si>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</si>
  <si>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</si>
  <si>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</si>
  <si>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</si>
  <si>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</si>
  <si>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</si>
  <si>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</si>
  <si>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</si>
  <si>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</si>
  <si>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</si>
  <si>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</si>
  <si>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</si>
  <si>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</si>
  <si>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</si>
  <si>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</si>
  <si>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</si>
  <si>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</si>
  <si>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</si>
  <si>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</si>
  <si>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</si>
  <si>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</si>
  <si>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</si>
  <si>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</si>
  <si>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</si>
  <si>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</si>
  <si>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</si>
  <si>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</si>
  <si>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</si>
  <si>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</si>
  <si>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</si>
  <si>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</si>
  <si>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</si>
  <si>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</si>
  <si>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</si>
  <si>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</si>
  <si>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</si>
  <si>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</si>
  <si>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</si>
  <si>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</si>
  <si>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</si>
  <si>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</si>
  <si>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</si>
  <si>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</si>
  <si>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</si>
  <si>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</si>
  <si>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</si>
  <si>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</si>
  <si>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</si>
  <si>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</si>
  <si>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</si>
  <si>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</si>
  <si>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</si>
  <si>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</si>
  <si>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</si>
  <si>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</si>
  <si>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</si>
  <si>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</si>
  <si>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</si>
  <si>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</si>
  <si>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</si>
  <si>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</si>
  <si>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</si>
  <si>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</si>
  <si>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</si>
  <si>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</si>
  <si>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</si>
  <si>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</si>
  <si>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</si>
  <si>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</si>
  <si>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</si>
  <si>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</si>
  <si>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</si>
  <si>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</si>
  <si>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</si>
  <si>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</si>
  <si>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</si>
  <si>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</si>
  <si>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</si>
  <si>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</si>
  <si>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</si>
  <si>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</si>
  <si>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</si>
  <si>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</si>
  <si>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</si>
  <si>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</si>
  <si>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</si>
  <si>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</si>
  <si>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</si>
  <si>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</si>
  <si>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</si>
  <si>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</si>
  <si>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</si>
  <si>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</si>
  <si>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</si>
  <si>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</si>
  <si>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</si>
  <si>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</si>
  <si>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</si>
  <si>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</si>
  <si>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</si>
  <si>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</si>
  <si>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</si>
  <si>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</si>
  <si>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</si>
  <si>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</si>
  <si>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</si>
  <si>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</si>
  <si>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</si>
  <si>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</si>
  <si>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</si>
  <si>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</si>
  <si>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</si>
  <si>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</si>
  <si>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</si>
  <si>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</si>
  <si>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</si>
  <si>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</si>
  <si>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</si>
  <si>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</si>
  <si>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</si>
  <si>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</si>
  <si>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</si>
  <si>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</si>
  <si>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</si>
  <si>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</si>
  <si>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</si>
  <si>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</si>
  <si>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</si>
  <si>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</si>
  <si>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</si>
  <si>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</si>
  <si>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</si>
  <si>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</si>
  <si>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</si>
  <si>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</si>
  <si>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</si>
  <si>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</si>
  <si>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</si>
  <si>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</si>
  <si>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</si>
  <si>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</si>
  <si>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</si>
  <si>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</si>
  <si>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</si>
  <si>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</si>
  <si>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</si>
  <si>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</si>
  <si>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</si>
  <si>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</si>
  <si>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</si>
  <si>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</si>
  <si>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</si>
  <si>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</si>
  <si>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</si>
  <si>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</si>
  <si>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</si>
  <si>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</si>
  <si>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</si>
  <si>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</si>
  <si>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</si>
  <si>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</si>
  <si>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</si>
  <si>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</si>
  <si>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</si>
  <si>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</si>
  <si>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</si>
  <si>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</si>
  <si>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</si>
  <si>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</si>
  <si>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</si>
  <si>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</si>
  <si>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</si>
  <si>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</si>
  <si>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</si>
  <si>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</si>
  <si>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</si>
  <si>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</si>
  <si>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</si>
  <si>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</si>
  <si>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</si>
  <si>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</si>
  <si>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</si>
  <si>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</si>
  <si>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</si>
  <si>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</si>
  <si>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</si>
  <si>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</si>
  <si>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</si>
  <si>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</si>
  <si>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</si>
  <si>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</si>
  <si>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</si>
  <si>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</si>
  <si>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</si>
  <si>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</si>
  <si>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</si>
  <si>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</si>
  <si>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</si>
  <si>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</si>
  <si>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</si>
  <si>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</si>
  <si>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</si>
  <si>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</si>
  <si>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</si>
  <si>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</si>
  <si>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</si>
  <si>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</si>
  <si>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</si>
  <si>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</si>
  <si>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</si>
  <si>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</si>
  <si>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</si>
  <si>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</si>
  <si>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</si>
  <si>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</si>
  <si>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</si>
  <si>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</si>
  <si>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</si>
  <si>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</si>
  <si>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</si>
  <si>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</si>
  <si>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</si>
  <si>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</si>
  <si>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</si>
  <si>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</si>
  <si>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</si>
  <si>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</si>
  <si>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</si>
  <si>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</si>
  <si>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</si>
  <si>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</si>
  <si>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</si>
  <si>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</si>
  <si>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</si>
  <si>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</si>
  <si>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</si>
  <si>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</si>
  <si>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</si>
  <si>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</si>
  <si>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</si>
  <si>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</si>
  <si>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</si>
  <si>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</si>
  <si>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</si>
  <si>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</si>
  <si>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</si>
  <si>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</si>
  <si>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</si>
  <si>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</si>
  <si>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</si>
  <si>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</si>
  <si>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</si>
  <si>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</si>
  <si>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</si>
  <si>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</si>
  <si>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</si>
  <si>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</si>
  <si>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</si>
  <si>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</si>
  <si>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</si>
  <si>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</si>
  <si>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</si>
  <si>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</si>
  <si>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</si>
  <si>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</si>
  <si>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</si>
  <si>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</si>
  <si>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</si>
  <si>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</si>
  <si>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</si>
  <si>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</si>
  <si>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</si>
  <si>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</si>
  <si>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</si>
  <si>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</si>
  <si>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</si>
  <si>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</si>
  <si>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</si>
  <si>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</si>
  <si>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</si>
  <si>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</si>
  <si>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</si>
  <si>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</si>
  <si>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</si>
  <si>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</si>
  <si>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</si>
  <si>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</si>
  <si>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</si>
  <si>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</si>
  <si>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</si>
  <si>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</si>
  <si>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</si>
  <si>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</si>
  <si>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</si>
  <si>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</si>
  <si>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</si>
  <si>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</si>
  <si>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</si>
  <si>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</si>
  <si>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</si>
  <si>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</si>
  <si>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</si>
  <si>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</si>
  <si>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</si>
  <si>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</si>
  <si>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</si>
  <si>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</si>
  <si>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</si>
  <si>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</si>
  <si>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</si>
  <si>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</si>
  <si>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</si>
  <si>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</si>
  <si>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</si>
  <si>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</si>
  <si>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</si>
  <si>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</si>
  <si>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</si>
  <si>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</si>
  <si>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</si>
  <si>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</si>
  <si>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</si>
  <si>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</si>
  <si>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</si>
  <si>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</si>
  <si>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</si>
  <si>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</si>
  <si>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</si>
  <si>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</si>
  <si>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</si>
  <si>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</si>
  <si>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</si>
  <si>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</si>
  <si>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</si>
  <si>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</si>
  <si>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</si>
  <si>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</si>
  <si>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</si>
  <si>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</si>
  <si>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</si>
  <si>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</si>
  <si>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</si>
  <si>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</si>
  <si>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</si>
  <si>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</si>
  <si>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</si>
  <si>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</si>
  <si>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</si>
  <si>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</si>
  <si>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</si>
  <si>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</si>
  <si>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</si>
  <si>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</si>
  <si>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</si>
  <si>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</si>
  <si>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</si>
  <si>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</si>
  <si>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</si>
  <si>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</si>
  <si>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</si>
  <si>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</si>
  <si>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</si>
  <si>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</si>
  <si>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</si>
  <si>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</si>
  <si>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</si>
  <si>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</si>
  <si>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</si>
  <si>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</si>
  <si>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</si>
  <si>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</si>
  <si>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</si>
  <si>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</si>
  <si>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</si>
  <si>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</si>
  <si>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</si>
  <si>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</si>
  <si>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</si>
  <si>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</si>
  <si>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</si>
  <si>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</si>
  <si>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</si>
  <si>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</si>
  <si>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</si>
  <si>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</si>
  <si>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</si>
  <si>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</si>
  <si>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</si>
  <si>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</si>
  <si>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</si>
  <si>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</si>
  <si>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</si>
  <si>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</si>
  <si>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</si>
  <si>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</si>
  <si>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</si>
  <si>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</si>
  <si>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</si>
  <si>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</si>
  <si>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</si>
  <si>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</si>
  <si>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</si>
  <si>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</si>
  <si>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</si>
  <si>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</si>
  <si>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</si>
  <si>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</si>
  <si>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</si>
  <si>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</si>
  <si>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</si>
  <si>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</si>
  <si>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</si>
  <si>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</si>
  <si>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</si>
  <si>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</si>
  <si>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</si>
  <si>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</si>
  <si>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</si>
  <si>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</si>
  <si>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</si>
  <si>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</si>
  <si>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</si>
  <si>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</si>
  <si>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</si>
  <si>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</si>
  <si>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</si>
  <si>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</si>
  <si>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</si>
  <si>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</si>
  <si>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</si>
  <si>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</si>
  <si>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</si>
  <si>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</si>
  <si>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</si>
  <si>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</si>
  <si>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</si>
  <si>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</si>
  <si>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</si>
  <si>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</si>
  <si>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</si>
  <si>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</si>
  <si>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</si>
  <si>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</si>
  <si>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</si>
  <si>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</si>
  <si>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</si>
  <si>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</si>
  <si>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</si>
  <si>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</si>
  <si>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</si>
  <si>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</si>
  <si>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</si>
  <si>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</si>
  <si>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</si>
  <si>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</si>
  <si>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</si>
  <si>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</si>
  <si>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</si>
  <si>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</si>
  <si>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</si>
  <si>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</si>
  <si>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</si>
  <si>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</si>
  <si>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</si>
  <si>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</si>
  <si>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</si>
  <si>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</si>
  <si>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</si>
  <si>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</si>
  <si>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</si>
  <si>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</si>
  <si>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</si>
  <si>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</si>
  <si>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</si>
  <si>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</si>
  <si>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</si>
  <si>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</si>
  <si>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</si>
  <si>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</si>
  <si>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</si>
  <si>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</si>
  <si>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</si>
  <si>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</si>
  <si>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</si>
  <si>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</si>
  <si>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</si>
  <si>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</si>
  <si>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</si>
  <si>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</si>
  <si>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</si>
  <si>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</si>
  <si>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</si>
  <si>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</si>
  <si>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</si>
  <si>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</si>
  <si>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</si>
  <si>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</si>
  <si>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</si>
  <si>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</si>
  <si>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</si>
  <si>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</si>
  <si>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</si>
  <si>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</si>
  <si>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</si>
  <si>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</si>
  <si>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</si>
  <si>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</si>
  <si>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</si>
  <si>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</si>
  <si>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</si>
  <si>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</si>
  <si>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</si>
  <si>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</si>
  <si>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</si>
  <si>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</si>
  <si>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</si>
  <si>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</si>
  <si>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</si>
  <si>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</si>
  <si>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</si>
  <si>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</si>
  <si>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</si>
  <si>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</si>
  <si>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</si>
  <si>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</si>
  <si>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</si>
  <si>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</si>
  <si>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</si>
  <si>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</si>
  <si>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</si>
  <si>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</si>
  <si>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</si>
  <si>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</si>
  <si>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</si>
  <si>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</si>
  <si>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</si>
  <si>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</si>
  <si>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</si>
  <si>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</si>
  <si>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</si>
  <si>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</si>
  <si>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</si>
  <si>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</si>
  <si>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</si>
  <si>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</si>
  <si>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</si>
  <si>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</si>
  <si>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</si>
  <si>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</si>
  <si>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</si>
  <si>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</si>
  <si>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</si>
  <si>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</si>
  <si>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</si>
  <si>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</si>
  <si>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</si>
  <si>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</si>
  <si>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</si>
  <si>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</si>
  <si>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</si>
  <si>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</si>
  <si>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</si>
  <si>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</si>
  <si>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</si>
  <si>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</si>
  <si>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</si>
  <si>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</si>
  <si>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</si>
  <si>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</si>
  <si>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</si>
  <si>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</si>
  <si>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</si>
  <si>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</si>
  <si>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</si>
  <si>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</si>
  <si>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</si>
  <si>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</si>
  <si>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</si>
  <si>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</si>
  <si>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</si>
  <si>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</si>
  <si>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</si>
  <si>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</si>
  <si>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</si>
  <si>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</si>
  <si>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</si>
  <si>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</si>
  <si>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</si>
  <si>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</si>
  <si>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</si>
  <si>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</si>
  <si>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</si>
  <si>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</si>
  <si>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</si>
  <si>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</si>
  <si>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</si>
  <si>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</si>
  <si>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</si>
  <si>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</si>
  <si>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</si>
  <si>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</si>
  <si>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</si>
  <si>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</si>
  <si>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</si>
  <si>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</si>
  <si>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</si>
  <si>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</si>
  <si>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</si>
  <si>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</si>
  <si>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</si>
  <si>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</si>
  <si>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</si>
  <si>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</si>
  <si>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</si>
  <si>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</si>
  <si>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</si>
  <si>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</si>
  <si>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</si>
  <si>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</si>
  <si>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</si>
  <si>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</si>
  <si>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</si>
  <si>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</si>
  <si>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</si>
  <si>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</si>
  <si>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</si>
  <si>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</si>
  <si>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</si>
  <si>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</si>
  <si>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</si>
  <si>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</si>
  <si>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</si>
  <si>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</si>
  <si>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</si>
  <si>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</si>
  <si>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</si>
  <si>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</si>
  <si>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</si>
  <si>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</si>
  <si>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</si>
  <si>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</si>
  <si>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</si>
  <si>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</si>
  <si>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</si>
  <si>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</si>
  <si>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</si>
  <si>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</si>
  <si>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</si>
  <si>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</si>
  <si>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</si>
  <si>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</si>
  <si>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</si>
  <si>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</si>
  <si>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</si>
  <si>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</si>
  <si>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</si>
  <si>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</si>
  <si>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</si>
  <si>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</si>
  <si>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</si>
  <si>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</si>
  <si>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</si>
  <si>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</si>
  <si>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</si>
  <si>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</si>
  <si>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</si>
  <si>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</si>
  <si>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</si>
  <si>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</si>
  <si>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</si>
  <si>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</si>
  <si>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</si>
  <si>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</si>
  <si>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</si>
  <si>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</si>
  <si>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</si>
  <si>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</si>
  <si>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</si>
  <si>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</si>
  <si>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</si>
  <si>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</si>
  <si>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</si>
  <si>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</si>
  <si>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</si>
  <si>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</si>
  <si>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</si>
  <si>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</si>
  <si>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</si>
  <si>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</si>
  <si>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</si>
  <si>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</si>
  <si>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</si>
  <si>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</si>
  <si>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</si>
  <si>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</si>
  <si>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</si>
  <si>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</si>
  <si>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</si>
  <si>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</si>
  <si>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</si>
  <si>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</si>
  <si>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</si>
  <si>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</si>
  <si>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</si>
  <si>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</si>
  <si>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</si>
  <si>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</si>
  <si>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</si>
  <si>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</si>
  <si>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</si>
  <si>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</si>
  <si>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</si>
  <si>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</si>
  <si>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</si>
  <si>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</si>
  <si>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</si>
  <si>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</si>
  <si>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</si>
  <si>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</si>
  <si>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</si>
  <si>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</si>
  <si>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</si>
  <si>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</si>
  <si>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</si>
  <si>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</si>
  <si>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</si>
  <si>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</si>
  <si>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</si>
  <si>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</si>
  <si>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</si>
  <si>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</si>
  <si>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</si>
  <si>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</si>
  <si>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</si>
  <si>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</si>
  <si>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</si>
  <si>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</si>
  <si>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</si>
  <si>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</si>
  <si>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</si>
  <si>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</si>
  <si>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</si>
  <si>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</si>
  <si>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</si>
  <si>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</si>
  <si>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</si>
  <si>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</si>
  <si>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</si>
  <si>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</si>
  <si>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</si>
  <si>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</si>
  <si>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</si>
  <si>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</si>
  <si>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</si>
  <si>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</si>
  <si>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</si>
  <si>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</si>
  <si>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</si>
  <si>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</si>
  <si>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</si>
  <si>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</si>
  <si>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</si>
  <si>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</si>
  <si>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</si>
  <si>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</si>
  <si>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</si>
  <si>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</si>
  <si>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</si>
  <si>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</si>
  <si>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</si>
  <si>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</si>
  <si>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</si>
  <si>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</si>
  <si>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</si>
  <si>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</si>
  <si>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</si>
  <si>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</si>
  <si>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</si>
  <si>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</si>
  <si>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</si>
  <si>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</si>
  <si>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</si>
  <si>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</si>
  <si>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</si>
  <si>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</si>
  <si>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</si>
  <si>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</si>
  <si>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</si>
  <si>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</si>
  <si>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</si>
  <si>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</si>
  <si>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</si>
  <si>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</si>
  <si>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</si>
  <si>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</si>
  <si>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</si>
  <si>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</si>
  <si>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</si>
  <si>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</si>
  <si>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</si>
  <si>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</si>
  <si>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</si>
  <si>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</si>
  <si>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</si>
  <si>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</si>
  <si>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</si>
  <si>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</si>
  <si>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</si>
  <si>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</si>
  <si>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</si>
  <si>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</si>
  <si>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</si>
  <si>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</si>
  <si>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</si>
  <si>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</si>
  <si>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</si>
  <si>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</si>
  <si>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</si>
  <si>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</si>
  <si>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</si>
  <si>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</si>
  <si>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</si>
  <si>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</si>
  <si>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</si>
  <si>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</si>
  <si>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</si>
  <si>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</si>
  <si>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</si>
  <si>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</si>
  <si>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</si>
  <si>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</si>
  <si>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</si>
  <si>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</si>
  <si>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</si>
  <si>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</si>
  <si>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</si>
  <si>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</si>
  <si>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</si>
  <si>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</si>
  <si>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</si>
  <si>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</si>
  <si>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</si>
  <si>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</si>
  <si>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</si>
  <si>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</si>
  <si>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</si>
  <si>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</si>
  <si>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</si>
  <si>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</si>
  <si>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</si>
  <si>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</si>
  <si>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</si>
  <si>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</si>
  <si>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</si>
  <si>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</si>
  <si>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</si>
  <si>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</si>
  <si>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</si>
  <si>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</si>
  <si>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</si>
  <si>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</si>
  <si>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</si>
  <si>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</si>
  <si>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</si>
  <si>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</si>
  <si>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</si>
  <si>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</si>
  <si>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</si>
  <si>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</si>
  <si>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</si>
  <si>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</si>
  <si>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</si>
  <si>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</si>
  <si>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</si>
  <si>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</si>
  <si>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</si>
  <si>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</si>
  <si>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</si>
  <si>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</si>
  <si>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</si>
  <si>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</si>
  <si>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</si>
  <si>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</si>
  <si>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</si>
  <si>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</si>
  <si>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</si>
  <si>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</si>
  <si>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</si>
  <si>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</si>
  <si>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</si>
  <si>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</si>
  <si>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</si>
  <si>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</si>
  <si>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</si>
  <si>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</si>
  <si>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</si>
  <si>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</si>
  <si>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</si>
  <si>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</si>
  <si>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</si>
  <si>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</si>
  <si>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</si>
  <si>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</si>
  <si>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</si>
  <si>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</si>
  <si>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</si>
  <si>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</si>
  <si>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</si>
  <si>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</si>
  <si>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</si>
  <si>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</si>
  <si>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</si>
  <si>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</si>
  <si>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</si>
  <si>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</si>
  <si>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</si>
  <si>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</si>
  <si>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</si>
  <si>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</si>
  <si>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</si>
  <si>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</si>
  <si>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</si>
  <si>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</si>
  <si>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</si>
  <si>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</si>
  <si>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</si>
  <si>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</si>
  <si>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</si>
  <si>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</si>
  <si>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</si>
  <si>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</si>
  <si>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</si>
  <si>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</si>
  <si>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</si>
  <si>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</si>
  <si>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</si>
  <si>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</si>
  <si>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</si>
  <si>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</si>
  <si>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</si>
  <si>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</si>
  <si>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</si>
  <si>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</si>
  <si>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</si>
  <si>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</si>
  <si>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</si>
  <si>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</si>
  <si>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</si>
  <si>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</si>
  <si>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</si>
  <si>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</si>
  <si>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</si>
  <si>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</si>
  <si>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</si>
  <si>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</si>
  <si>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</si>
  <si>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</si>
  <si>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</si>
  <si>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</si>
  <si>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</si>
  <si>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</si>
  <si>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</si>
  <si>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</si>
  <si>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</si>
  <si>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</si>
  <si>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</si>
  <si>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</si>
  <si>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</si>
  <si>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</si>
  <si>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</si>
  <si>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</si>
  <si>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</si>
  <si>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</si>
  <si>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</si>
  <si>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</si>
  <si>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</si>
  <si>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</si>
  <si>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</si>
  <si>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</si>
  <si>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</si>
  <si>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</si>
  <si>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</si>
  <si>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</si>
  <si>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</si>
  <si>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</si>
  <si>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</si>
  <si>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</si>
  <si>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</si>
  <si>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</si>
  <si>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</si>
  <si>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</si>
  <si>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</si>
  <si>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</si>
  <si>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</si>
  <si>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</si>
  <si>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</si>
  <si>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</si>
  <si>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</si>
  <si>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</si>
  <si>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</si>
  <si>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</si>
  <si>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</si>
  <si>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</si>
  <si>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</si>
  <si>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</si>
  <si>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</si>
  <si>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</si>
  <si>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</si>
  <si>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</si>
  <si>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</si>
  <si>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</si>
  <si>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</si>
  <si>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</si>
  <si>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</si>
  <si>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</si>
  <si>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</si>
  <si>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</si>
  <si>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</si>
  <si>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</si>
  <si>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</si>
  <si>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</si>
  <si>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</si>
  <si>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</si>
  <si>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</si>
  <si>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</si>
  <si>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</si>
  <si>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</si>
  <si>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</si>
  <si>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</si>
  <si>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</si>
  <si>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</si>
  <si>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</si>
  <si>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</si>
  <si>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</si>
  <si>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</si>
  <si>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</si>
  <si>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</si>
  <si>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</si>
  <si>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</si>
  <si>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</si>
  <si>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</si>
  <si>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</si>
  <si>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</si>
  <si>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</si>
  <si>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</si>
  <si>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</si>
  <si>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</si>
  <si>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</si>
  <si>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</si>
  <si>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</si>
  <si>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</si>
  <si>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</si>
  <si>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</si>
  <si>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</si>
  <si>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</si>
  <si>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</si>
  <si>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</si>
  <si>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</si>
  <si>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</si>
  <si>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</si>
  <si>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</si>
  <si>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</si>
  <si>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</si>
  <si>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</si>
  <si>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</si>
  <si>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</si>
  <si>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</si>
  <si>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</si>
  <si>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</si>
  <si>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</si>
  <si>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</si>
  <si>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</si>
  <si>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</si>
  <si>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</si>
  <si>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</si>
  <si>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</si>
  <si>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</si>
  <si>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</si>
  <si>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</si>
  <si>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</si>
  <si>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</si>
  <si>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</si>
  <si>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</si>
  <si>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</si>
  <si>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</si>
  <si>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</si>
  <si>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</si>
  <si>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</si>
  <si>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</si>
  <si>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</si>
  <si>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</si>
  <si>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</si>
  <si>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</si>
  <si>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</si>
  <si>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</si>
  <si>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</si>
  <si>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</si>
  <si>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</si>
  <si>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</si>
  <si>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</si>
  <si>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</si>
  <si>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</si>
  <si>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</si>
  <si>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</si>
  <si>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</si>
  <si>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</si>
  <si>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</si>
  <si>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</si>
  <si>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</si>
  <si>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</si>
  <si>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</si>
  <si>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</si>
  <si>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</si>
  <si>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</si>
  <si>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</si>
  <si>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</si>
  <si>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</si>
  <si>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</si>
  <si>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</si>
  <si>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</si>
  <si>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</si>
  <si>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</si>
  <si>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</si>
  <si>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</si>
  <si>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</si>
  <si>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</si>
  <si>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</si>
  <si>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</si>
  <si>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</si>
  <si>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</si>
  <si>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</si>
  <si>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</si>
  <si>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</si>
  <si>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</si>
  <si>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</si>
  <si>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</si>
  <si>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</si>
  <si>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</si>
  <si>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</si>
  <si>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</si>
  <si>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</si>
  <si>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</si>
  <si>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</si>
  <si>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</si>
  <si>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</si>
  <si>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</si>
  <si>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</si>
  <si>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</si>
  <si>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</si>
  <si>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</si>
  <si>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</si>
  <si>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</si>
  <si>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</si>
  <si>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</si>
  <si>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</si>
  <si>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</si>
  <si>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</si>
  <si>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</si>
  <si>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</si>
  <si>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</si>
  <si>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</si>
  <si>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</si>
  <si>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</si>
  <si>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</si>
  <si>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</si>
  <si>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</si>
  <si>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</si>
  <si>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</si>
  <si>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</si>
  <si>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</si>
  <si>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</si>
  <si>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</si>
  <si>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</si>
  <si>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</si>
  <si>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</si>
  <si>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</si>
  <si>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</si>
  <si>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</si>
  <si>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</si>
  <si>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</si>
  <si>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</si>
  <si>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</si>
  <si>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</si>
  <si>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</si>
  <si>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</si>
  <si>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</si>
  <si>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</si>
  <si>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</si>
  <si>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</si>
  <si>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</si>
  <si>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</si>
  <si>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</si>
  <si>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</si>
  <si>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</si>
  <si>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</si>
  <si>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</si>
  <si>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</si>
  <si>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</si>
  <si>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</si>
  <si>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</si>
  <si>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</si>
  <si>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</si>
  <si>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</si>
  <si>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</si>
  <si>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</si>
  <si>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</si>
  <si>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</si>
  <si>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</si>
  <si>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</si>
  <si>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</si>
  <si>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</si>
  <si>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</si>
  <si>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</si>
  <si>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</si>
  <si>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</si>
  <si>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</si>
  <si>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</si>
  <si>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</si>
  <si>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</si>
  <si>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</si>
  <si>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</si>
  <si>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</si>
  <si>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</si>
  <si>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</si>
  <si>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</si>
  <si>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</si>
  <si>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</si>
  <si>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</si>
  <si>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</si>
  <si>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</si>
  <si>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</si>
  <si>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</si>
  <si>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</si>
  <si>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</si>
  <si>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</si>
  <si>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</si>
  <si>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</si>
  <si>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</si>
  <si>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</si>
  <si>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</si>
  <si>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</si>
  <si>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</si>
  <si>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</si>
  <si>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</si>
  <si>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</si>
  <si>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</si>
  <si>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</si>
  <si>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</si>
  <si>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</si>
  <si>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</si>
  <si>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</si>
  <si>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</si>
  <si>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</si>
  <si>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</si>
  <si>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</si>
  <si>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</si>
  <si>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</si>
  <si>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</si>
  <si>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</si>
  <si>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</si>
  <si>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</si>
  <si>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</si>
  <si>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</si>
  <si>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</si>
  <si>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</si>
  <si>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</si>
  <si>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</si>
  <si>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</si>
  <si>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</si>
  <si>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</si>
  <si>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</si>
  <si>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</si>
  <si>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</si>
  <si>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</si>
  <si>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</si>
  <si>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</si>
  <si>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</si>
  <si>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</si>
  <si>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</si>
  <si>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</si>
  <si>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</si>
  <si>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</si>
  <si>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</si>
  <si>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</si>
  <si>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</si>
  <si>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</si>
  <si>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</si>
  <si>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</si>
  <si>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</si>
  <si>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</si>
  <si>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</si>
  <si>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</si>
  <si>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</si>
  <si>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</si>
  <si>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</si>
  <si>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</si>
  <si>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</si>
  <si>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</si>
  <si>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</si>
  <si>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</si>
  <si>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</si>
  <si>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</si>
  <si>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</si>
  <si>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</si>
  <si>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</si>
  <si>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</si>
  <si>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</si>
  <si>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</si>
  <si>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</si>
  <si>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</si>
  <si>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</si>
  <si>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</si>
  <si>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</si>
  <si>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</si>
  <si>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</si>
  <si>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</si>
  <si>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</si>
  <si>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</si>
  <si>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</si>
  <si>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</si>
  <si>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</si>
  <si>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</si>
  <si>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</si>
  <si>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</si>
  <si>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</si>
  <si>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</si>
  <si>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</si>
  <si>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</si>
  <si>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</si>
  <si>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</si>
  <si>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</si>
  <si>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</si>
  <si>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</si>
  <si>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</si>
  <si>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</si>
  <si>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</si>
  <si>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</si>
  <si>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</si>
  <si>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</si>
  <si>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</si>
  <si>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</si>
  <si>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</si>
  <si>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</si>
  <si>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</si>
  <si>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</si>
  <si>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</si>
  <si>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</si>
  <si>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</si>
  <si>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</si>
  <si>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</si>
  <si>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</si>
  <si>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</si>
  <si>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</si>
  <si>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</si>
  <si>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</si>
  <si>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</si>
  <si>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</si>
  <si>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</si>
  <si>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</si>
  <si>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</si>
  <si>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</si>
  <si>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</si>
  <si>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</si>
  <si>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</si>
  <si>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</si>
  <si>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</si>
  <si>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</si>
  <si>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</si>
  <si>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</si>
  <si>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</si>
  <si>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</si>
  <si>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</si>
  <si>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</si>
  <si>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</si>
  <si>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</si>
  <si>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</si>
  <si>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</si>
  <si>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</si>
  <si>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</si>
  <si>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</si>
  <si>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</si>
  <si>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</si>
  <si>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</si>
  <si>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</si>
  <si>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</si>
  <si>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</si>
  <si>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</si>
  <si>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</si>
  <si>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</si>
  <si>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</si>
  <si>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</si>
  <si>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</si>
  <si>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</si>
  <si>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</si>
  <si>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</si>
  <si>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</si>
  <si>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</si>
  <si>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</si>
  <si>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</si>
  <si>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</si>
  <si>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</si>
  <si>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</si>
  <si>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</si>
  <si>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</si>
  <si>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</si>
  <si>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</si>
  <si>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</si>
  <si>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</si>
  <si>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</si>
  <si>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</si>
  <si>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</si>
  <si>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</si>
  <si>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</si>
  <si>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</si>
  <si>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</si>
  <si>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</si>
  <si>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</si>
  <si>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</si>
  <si>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</si>
  <si>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</si>
  <si>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</si>
  <si>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</si>
  <si>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</si>
  <si>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</si>
  <si>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</si>
  <si>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</si>
  <si>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</si>
  <si>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</si>
  <si>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</si>
  <si>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</si>
  <si>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</si>
  <si>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</si>
  <si>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</si>
  <si>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</si>
  <si>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</si>
  <si>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</si>
  <si>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</si>
  <si>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</si>
  <si>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</si>
  <si>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</si>
  <si>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</si>
  <si>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</si>
  <si>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</si>
  <si>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</si>
  <si>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</si>
  <si>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</si>
  <si>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</si>
  <si>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</si>
  <si>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</si>
  <si>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</si>
  <si>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</si>
  <si>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</si>
  <si>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</si>
  <si>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</si>
  <si>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</si>
  <si>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</si>
  <si>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</si>
  <si>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</si>
  <si>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</si>
  <si>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</si>
  <si>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</si>
  <si>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</si>
  <si>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</si>
  <si>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</si>
  <si>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</si>
  <si>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</si>
  <si>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</si>
  <si>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</si>
  <si>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</si>
  <si>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</si>
  <si>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</si>
  <si>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</si>
  <si>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</si>
  <si>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</si>
  <si>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</si>
  <si>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</si>
  <si>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</si>
  <si>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</si>
  <si>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</si>
  <si>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</si>
  <si>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</si>
  <si>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</si>
  <si>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</si>
  <si>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</si>
  <si>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</si>
  <si>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</si>
  <si>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</si>
  <si>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</si>
  <si>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</si>
  <si>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</si>
  <si>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</si>
  <si>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</si>
  <si>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</si>
  <si>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</si>
  <si>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</si>
  <si>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</si>
  <si>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</si>
  <si>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</si>
  <si>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</si>
  <si>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</si>
  <si>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</si>
  <si>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</si>
  <si>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</si>
  <si>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</si>
  <si>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</si>
  <si>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</si>
  <si>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</si>
  <si>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</si>
  <si>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</si>
  <si>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</si>
  <si>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</si>
  <si>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</si>
  <si>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</si>
  <si>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</si>
  <si>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</si>
  <si>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</si>
  <si>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</si>
  <si>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</si>
  <si>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</si>
  <si>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</si>
  <si>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</si>
  <si>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</si>
  <si>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</si>
  <si>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</si>
  <si>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</si>
  <si>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</si>
  <si>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</si>
  <si>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</si>
  <si>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</si>
  <si>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</si>
  <si>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</si>
  <si>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</si>
  <si>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</si>
  <si>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</si>
  <si>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</si>
  <si>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</si>
  <si>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</si>
  <si>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</si>
  <si>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</si>
  <si>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</si>
  <si>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</si>
  <si>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</si>
  <si>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</si>
  <si>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</si>
  <si>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</si>
  <si>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</si>
  <si>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</si>
  <si>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</si>
  <si>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</si>
  <si>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</si>
  <si>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</si>
  <si>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</si>
  <si>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</si>
  <si>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</si>
  <si>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</si>
  <si>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</si>
  <si>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</si>
  <si>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</si>
  <si>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</si>
  <si>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</si>
  <si>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</si>
  <si>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</si>
  <si>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</si>
  <si>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</si>
  <si>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</si>
  <si>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</si>
  <si>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</si>
  <si>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</si>
  <si>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</si>
  <si>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</si>
  <si>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</si>
  <si>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</si>
  <si>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</si>
  <si>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</si>
  <si>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</si>
  <si>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</si>
  <si>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</si>
  <si>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</si>
  <si>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</si>
  <si>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</si>
  <si>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</si>
  <si>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</si>
  <si>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</si>
  <si>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</si>
  <si>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</si>
  <si>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</si>
  <si>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</si>
  <si>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</si>
  <si>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</si>
  <si>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</si>
  <si>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</si>
  <si>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</si>
  <si>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</si>
  <si>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</si>
  <si>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</si>
  <si>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</si>
  <si>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</si>
  <si>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</si>
  <si>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</si>
  <si>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</si>
  <si>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</si>
  <si>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</si>
  <si>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</si>
  <si>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</si>
  <si>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</si>
  <si>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</si>
  <si>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</si>
  <si>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</si>
  <si>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</si>
  <si>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</si>
  <si>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</si>
  <si>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</si>
  <si>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</si>
  <si>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</si>
  <si>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</si>
  <si>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</si>
  <si>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</si>
  <si>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</si>
  <si>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</si>
  <si>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</si>
  <si>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</si>
  <si>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</si>
  <si>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</si>
  <si>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</si>
  <si>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</si>
  <si>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</si>
  <si>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</si>
  <si>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</si>
  <si>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</si>
  <si>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</si>
  <si>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</si>
  <si>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</si>
  <si>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</si>
  <si>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</si>
  <si>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</si>
  <si>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</si>
  <si>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</si>
  <si>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</si>
  <si>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</si>
  <si>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</si>
  <si>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</si>
  <si>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</si>
  <si>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</si>
  <si>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</si>
  <si>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</si>
  <si>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</si>
  <si>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</si>
  <si>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</si>
  <si>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</si>
  <si>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</si>
  <si>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</si>
  <si>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</si>
  <si>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</si>
  <si>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</si>
  <si>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</si>
  <si>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</si>
  <si>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</si>
  <si>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</si>
  <si>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</si>
  <si>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</si>
  <si>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</si>
  <si>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</si>
  <si>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</si>
  <si>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</si>
  <si>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</si>
  <si>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</si>
  <si>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</si>
  <si>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</si>
  <si>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</si>
  <si>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</si>
  <si>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</si>
  <si>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</si>
  <si>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</si>
  <si>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</si>
  <si>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</si>
  <si>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</si>
  <si>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</si>
  <si>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</si>
  <si>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</si>
  <si>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</si>
  <si>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</si>
  <si>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</si>
  <si>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</si>
  <si>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</si>
  <si>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</si>
  <si>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</si>
  <si>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</si>
  <si>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</si>
  <si>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</si>
  <si>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</si>
  <si>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</si>
  <si>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</si>
  <si>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</si>
  <si>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</si>
  <si>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</si>
  <si>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</si>
  <si>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</si>
  <si>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</si>
  <si>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</si>
  <si>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</si>
  <si>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</si>
  <si>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</si>
  <si>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</si>
  <si>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</si>
  <si>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</si>
  <si>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</si>
  <si>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</si>
  <si>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</si>
  <si>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</si>
  <si>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</si>
  <si>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</si>
  <si>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</si>
  <si>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</si>
  <si>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</si>
  <si>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</si>
  <si>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</si>
  <si>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</si>
  <si>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</si>
  <si>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</si>
  <si>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</si>
  <si>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</si>
  <si>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</si>
  <si>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</si>
  <si>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</si>
  <si>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</si>
  <si>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</si>
  <si>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</si>
  <si>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</si>
  <si>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</si>
  <si>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</si>
  <si>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</si>
  <si>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</si>
  <si>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</si>
  <si>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</si>
  <si>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</si>
  <si>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</si>
  <si>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</si>
  <si>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</si>
  <si>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</si>
  <si>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</si>
  <si>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</si>
  <si>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</si>
  <si>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</si>
  <si>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</si>
  <si>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</si>
  <si>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</si>
  <si>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</si>
  <si>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</si>
  <si>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</si>
  <si>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</si>
  <si>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</si>
  <si>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</si>
  <si>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</si>
  <si>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</si>
  <si>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</si>
  <si>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</si>
  <si>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</si>
  <si>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</si>
  <si>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</si>
  <si>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</si>
  <si>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</si>
  <si>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</si>
  <si>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</si>
  <si>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</si>
  <si>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</si>
  <si>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</si>
  <si>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</si>
  <si>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</si>
  <si>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</si>
  <si>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</si>
  <si>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</si>
  <si>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</si>
  <si>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</si>
  <si>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</si>
  <si>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</si>
  <si>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</si>
  <si>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</si>
  <si>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</si>
  <si>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</si>
  <si>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</si>
  <si>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</si>
  <si>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</si>
  <si>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</si>
  <si>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</si>
  <si>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</si>
  <si>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</si>
  <si>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</si>
  <si>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</si>
  <si>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</si>
  <si>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</si>
  <si>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</si>
  <si>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</si>
  <si>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</si>
  <si>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</si>
  <si>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</si>
  <si>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</si>
  <si>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</si>
  <si>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</si>
  <si>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</si>
  <si>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</si>
  <si>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</si>
  <si>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</si>
  <si>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</si>
  <si>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</si>
  <si>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</si>
  <si>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</si>
  <si>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</si>
  <si>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</si>
  <si>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</si>
  <si>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</si>
  <si>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</si>
  <si>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</si>
  <si>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</si>
  <si>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</si>
  <si>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</si>
  <si>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</si>
  <si>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</si>
  <si>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</si>
  <si>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</si>
  <si>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</si>
  <si>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</si>
  <si>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</si>
  <si>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</si>
  <si>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</si>
  <si>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</si>
  <si>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</si>
  <si>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</si>
  <si>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</si>
  <si>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</si>
  <si>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</si>
  <si>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</si>
  <si>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</si>
  <si>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</si>
  <si>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</si>
  <si>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</si>
  <si>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</si>
  <si>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</si>
  <si>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</si>
  <si>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</si>
  <si>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</si>
  <si>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</si>
  <si>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</si>
  <si>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</si>
  <si>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</si>
  <si>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</si>
  <si>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</si>
  <si>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</si>
  <si>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</si>
  <si>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</si>
  <si>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</si>
  <si>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</si>
  <si>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</si>
  <si>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</si>
  <si>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</si>
  <si>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</si>
  <si>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</si>
  <si>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</si>
  <si>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</si>
  <si>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</si>
  <si>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</si>
  <si>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</si>
  <si>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</si>
  <si>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</si>
  <si>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</si>
  <si>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</si>
  <si>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</si>
  <si>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</si>
  <si>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</si>
  <si>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</si>
  <si>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</si>
  <si>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</si>
  <si>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</si>
  <si>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</si>
  <si>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</si>
  <si>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</si>
  <si>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</si>
  <si>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</si>
  <si>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</si>
  <si>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</si>
  <si>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</si>
  <si>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</si>
  <si>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</si>
  <si>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</si>
  <si>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</si>
  <si>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</si>
  <si>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</si>
  <si>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</si>
  <si>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</si>
  <si>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</si>
  <si>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</si>
  <si>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</si>
  <si>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</si>
  <si>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</si>
  <si>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</si>
  <si>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</si>
  <si>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</si>
  <si>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</si>
  <si>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</si>
  <si>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</si>
  <si>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</si>
  <si>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</si>
  <si>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</si>
  <si>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</si>
  <si>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</si>
  <si>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</si>
  <si>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</si>
  <si>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</si>
  <si>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</si>
  <si>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</si>
  <si>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</si>
  <si>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</si>
  <si>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</si>
  <si>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</si>
  <si>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</si>
  <si>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</si>
  <si>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</si>
  <si>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</si>
  <si>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</si>
  <si>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</si>
  <si>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</si>
  <si>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</si>
  <si>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</si>
  <si>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</si>
  <si>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</si>
  <si>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</si>
  <si>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</si>
  <si>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</si>
  <si>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</si>
  <si>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</si>
  <si>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</si>
  <si>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</si>
  <si>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</si>
  <si>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</si>
  <si>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</si>
  <si>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</si>
  <si>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</si>
  <si>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</si>
  <si>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</si>
  <si>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</si>
  <si>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</si>
  <si>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</si>
  <si>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</si>
  <si>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</si>
  <si>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</si>
  <si>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</si>
  <si>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</si>
  <si>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</si>
  <si>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</si>
  <si>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</si>
  <si>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</si>
  <si>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</si>
  <si>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</si>
  <si>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</si>
  <si>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</si>
  <si>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</si>
  <si>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</si>
  <si>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</si>
  <si>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</si>
  <si>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</si>
  <si>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</si>
  <si>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</si>
  <si>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</si>
  <si>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</si>
  <si>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</si>
  <si>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</si>
  <si>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</si>
  <si>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</si>
  <si>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</si>
  <si>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</si>
  <si>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</si>
  <si>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</si>
  <si>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</si>
  <si>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</si>
  <si>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</si>
  <si>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</si>
  <si>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</si>
  <si>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</si>
  <si>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</si>
  <si>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</si>
  <si>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</si>
  <si>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</si>
  <si>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</si>
  <si>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</si>
  <si>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</si>
  <si>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</si>
  <si>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</si>
  <si>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</si>
  <si>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</si>
  <si>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</si>
  <si>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</si>
  <si>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</si>
  <si>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</si>
  <si>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</si>
  <si>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</si>
  <si>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</si>
  <si>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</si>
  <si>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</si>
  <si>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</si>
  <si>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</si>
  <si>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</si>
  <si>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</si>
  <si>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</si>
  <si>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</si>
  <si>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</si>
  <si>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</si>
  <si>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</si>
  <si>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</si>
  <si>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</si>
  <si>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</si>
  <si>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</si>
  <si>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</si>
  <si>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</si>
  <si>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</si>
  <si>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</si>
  <si>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</si>
  <si>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</si>
  <si>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</si>
  <si>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</si>
  <si>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</si>
  <si>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</si>
  <si>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</si>
  <si>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</si>
  <si>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</si>
  <si>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</si>
  <si>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</si>
  <si>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</si>
  <si>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</si>
  <si>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</si>
  <si>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</si>
  <si>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</si>
  <si>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</si>
  <si>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</si>
  <si>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</si>
  <si>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</si>
  <si>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</si>
  <si>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</si>
  <si>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</si>
  <si>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</si>
  <si>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</si>
  <si>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</si>
  <si>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</si>
  <si>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</si>
  <si>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</si>
  <si>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</si>
  <si>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</si>
  <si>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</si>
  <si>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</si>
  <si>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</si>
  <si>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</si>
  <si>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</si>
  <si>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</si>
  <si>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</si>
  <si>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</si>
  <si>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</si>
  <si>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</si>
  <si>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</si>
  <si>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</si>
  <si>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</si>
  <si>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</si>
  <si>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</si>
  <si>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</si>
  <si>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</si>
  <si>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</si>
  <si>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</si>
  <si>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</si>
  <si>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</si>
  <si>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</si>
  <si>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</si>
  <si>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</si>
  <si>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</si>
  <si>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</si>
  <si>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</si>
  <si>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</si>
  <si>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</si>
  <si>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</si>
  <si>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</si>
  <si>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</si>
  <si>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</si>
  <si>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</si>
  <si>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</si>
  <si>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</si>
  <si>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</si>
  <si>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</si>
  <si>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</si>
  <si>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</si>
  <si>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</si>
  <si>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</si>
  <si>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</si>
  <si>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</si>
  <si>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</si>
  <si>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</si>
  <si>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</si>
  <si>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</si>
  <si>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</si>
  <si>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</si>
  <si>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</si>
  <si>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</si>
  <si>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</si>
  <si>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</si>
  <si>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</si>
  <si>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</si>
  <si>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</si>
  <si>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</si>
  <si>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</si>
  <si>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</si>
  <si>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</si>
  <si>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</si>
  <si>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</si>
  <si>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</si>
  <si>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</si>
  <si>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</si>
  <si>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</si>
  <si>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</si>
  <si>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</si>
  <si>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</si>
  <si>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</si>
  <si>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</si>
  <si>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</si>
  <si>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</si>
  <si>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</si>
  <si>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</si>
  <si>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</si>
  <si>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</si>
  <si>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</si>
  <si>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</si>
  <si>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</si>
  <si>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</si>
  <si>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</si>
  <si>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</si>
  <si>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</si>
  <si>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</si>
  <si>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</si>
  <si>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</si>
  <si>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</si>
  <si>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</si>
  <si>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</si>
  <si>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</si>
  <si>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</si>
  <si>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</si>
  <si>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</si>
  <si>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</si>
  <si>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</si>
  <si>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</si>
  <si>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</si>
  <si>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</si>
  <si>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</si>
  <si>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</si>
  <si>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</si>
  <si>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</si>
  <si>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</si>
  <si>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</si>
  <si>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</si>
  <si>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</si>
  <si>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</si>
  <si>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</si>
  <si>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</si>
  <si>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</si>
  <si>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</si>
  <si>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</si>
  <si>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</si>
  <si>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</si>
  <si>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</si>
  <si>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</si>
  <si>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</si>
  <si>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</si>
  <si>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</si>
  <si>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</si>
  <si>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</si>
  <si>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</si>
  <si>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</si>
  <si>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</si>
  <si>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</si>
  <si>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</si>
  <si>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</si>
  <si>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</si>
  <si>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</si>
  <si>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</si>
  <si>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</si>
  <si>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</si>
  <si>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</si>
  <si>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</si>
  <si>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</si>
  <si>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</si>
  <si>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</si>
  <si>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</si>
  <si>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</si>
  <si>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</si>
  <si>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</si>
  <si>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</si>
  <si>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</si>
  <si>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</si>
  <si>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</si>
  <si>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</si>
  <si>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</si>
  <si>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</si>
  <si>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</si>
  <si>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</si>
  <si>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</si>
  <si>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</si>
  <si>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</si>
  <si>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</si>
  <si>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</si>
  <si>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</si>
  <si>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</si>
  <si>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</si>
  <si>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</si>
  <si>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</si>
  <si>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</si>
  <si>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</si>
  <si>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</si>
  <si>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</si>
  <si>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</si>
  <si>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</si>
  <si>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</si>
  <si>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</si>
  <si>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</si>
  <si>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</si>
  <si>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</si>
  <si>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</si>
  <si>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</si>
  <si>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</si>
  <si>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</si>
  <si>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</si>
  <si>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</si>
  <si>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</si>
  <si>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</si>
  <si>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</si>
  <si>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</si>
  <si>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</si>
  <si>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</si>
  <si>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</si>
  <si>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</si>
  <si>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</si>
  <si>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</si>
  <si>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</si>
  <si>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</si>
  <si>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</si>
  <si>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</si>
  <si>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</si>
  <si>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</si>
  <si>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</si>
  <si>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</si>
  <si>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</si>
  <si>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</si>
  <si>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</si>
  <si>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</si>
  <si>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</si>
  <si>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</si>
  <si>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</si>
  <si>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</si>
  <si>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</si>
  <si>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</si>
  <si>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</si>
  <si>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</si>
  <si>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</si>
  <si>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</si>
  <si>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</si>
  <si>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</si>
  <si>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</si>
  <si>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</si>
  <si>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</si>
  <si>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</si>
  <si>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</si>
  <si>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</si>
  <si>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</si>
  <si>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</si>
  <si>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</si>
  <si>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</si>
  <si>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</si>
  <si>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</si>
  <si>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</si>
  <si>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</si>
  <si>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</si>
  <si>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</si>
  <si>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</si>
  <si>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</si>
  <si>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</si>
  <si>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</si>
  <si>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</si>
  <si>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</si>
  <si>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</si>
  <si>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</si>
  <si>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</si>
  <si>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</si>
  <si>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</si>
  <si>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</si>
  <si>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</si>
  <si>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</si>
  <si>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</si>
  <si>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</si>
  <si>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</si>
  <si>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</si>
  <si>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</si>
  <si>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</si>
  <si>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</si>
  <si>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</si>
  <si>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</si>
  <si>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</si>
  <si>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</si>
  <si>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</si>
  <si>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</si>
  <si>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</si>
  <si>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</si>
  <si>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</si>
  <si>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</si>
  <si>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</si>
  <si>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</si>
  <si>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</si>
  <si>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</si>
  <si>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</si>
  <si>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</si>
  <si>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</si>
  <si>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</si>
  <si>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</si>
  <si>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</si>
  <si>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</si>
  <si>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</si>
  <si>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</si>
  <si>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</si>
  <si>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</si>
  <si>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</si>
  <si>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</si>
  <si>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</si>
  <si>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</si>
  <si>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</si>
  <si>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</si>
  <si>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</si>
  <si>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</si>
  <si>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</si>
  <si>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</si>
  <si>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</si>
  <si>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</si>
  <si>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</si>
  <si>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</si>
  <si>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</si>
  <si>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</si>
  <si>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</si>
  <si>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</si>
  <si>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</si>
  <si>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</si>
  <si>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</si>
  <si>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</si>
  <si>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</si>
  <si>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</si>
  <si>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</si>
  <si>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</si>
  <si>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</si>
  <si>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</si>
  <si>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</si>
  <si>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</si>
  <si>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</si>
  <si>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</si>
  <si>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</si>
  <si>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</si>
  <si>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</si>
  <si>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</si>
  <si>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</si>
  <si>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</si>
  <si>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</si>
  <si>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</si>
  <si>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</si>
  <si>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</si>
  <si>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</si>
  <si>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</si>
  <si>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</si>
  <si>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</si>
  <si>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</si>
  <si>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</si>
  <si>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</si>
  <si>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</si>
  <si>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</si>
  <si>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</si>
  <si>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</si>
  <si>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</si>
  <si>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</si>
  <si>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</si>
  <si>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</si>
  <si>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</si>
  <si>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</si>
  <si>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</si>
  <si>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</si>
  <si>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</si>
  <si>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</si>
  <si>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</si>
  <si>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</si>
  <si>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</si>
  <si>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</si>
  <si>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</si>
  <si>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</si>
  <si>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</si>
  <si>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</si>
  <si>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</si>
  <si>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</si>
  <si>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</si>
  <si>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</si>
  <si>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</si>
  <si>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</si>
  <si>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</si>
  <si>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</si>
  <si>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</si>
  <si>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</si>
  <si>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</si>
  <si>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</si>
  <si>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</si>
  <si>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</si>
  <si>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</si>
  <si>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</si>
  <si>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</si>
  <si>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</si>
  <si>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</si>
  <si>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</si>
  <si>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</si>
  <si>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</si>
  <si>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</si>
  <si>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</si>
  <si>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</si>
  <si>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</si>
  <si>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</si>
  <si>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</si>
  <si>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</si>
  <si>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</si>
  <si>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</si>
  <si>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</si>
  <si>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</si>
  <si>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</si>
  <si>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</si>
  <si>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</si>
  <si>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</si>
  <si>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</si>
  <si>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</si>
  <si>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</si>
  <si>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</si>
  <si>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</si>
  <si>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</si>
  <si>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</si>
  <si>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</si>
  <si>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</si>
  <si>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</si>
  <si>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</si>
  <si>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</si>
  <si>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</si>
  <si>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</si>
  <si>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</si>
  <si>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</si>
  <si>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</si>
  <si>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</si>
  <si>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</si>
  <si>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</si>
  <si>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</si>
  <si>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</si>
  <si>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</si>
  <si>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</si>
  <si>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</si>
  <si>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</si>
  <si>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</si>
  <si>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</si>
  <si>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</si>
  <si>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</si>
  <si>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</si>
  <si>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</si>
  <si>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</si>
  <si>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</si>
  <si>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</si>
  <si>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</si>
  <si>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</si>
  <si>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</si>
  <si>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</si>
  <si>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</si>
  <si>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</si>
  <si>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</si>
  <si>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</si>
  <si>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</si>
  <si>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</si>
  <si>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</si>
  <si>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</si>
  <si>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</si>
  <si>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</si>
  <si>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</si>
  <si>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</si>
  <si>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</si>
  <si>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</si>
  <si>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</si>
  <si>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</si>
  <si>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</si>
  <si>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</si>
  <si>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</si>
  <si>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</si>
  <si>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</si>
  <si>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</si>
  <si>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</si>
  <si>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</si>
  <si>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</si>
  <si>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</si>
  <si>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</si>
  <si>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</si>
  <si>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</si>
  <si>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</si>
  <si>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</si>
  <si>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</si>
  <si>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</si>
  <si>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</si>
  <si>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</si>
  <si>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</si>
  <si>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</si>
  <si>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</si>
  <si>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</si>
  <si>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</si>
  <si>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</si>
  <si>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</si>
  <si>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</si>
  <si>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</si>
  <si>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</si>
  <si>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</si>
  <si>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</si>
  <si>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</si>
  <si>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</si>
  <si>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</si>
  <si>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</si>
  <si>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</si>
  <si>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</si>
  <si>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</si>
  <si>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</si>
  <si>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</si>
  <si>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</si>
  <si>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</si>
  <si>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</si>
  <si>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</si>
  <si>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</si>
  <si>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</si>
  <si>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</si>
  <si>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</si>
  <si>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</si>
  <si>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</si>
  <si>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</si>
  <si>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</si>
  <si>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</si>
  <si>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</si>
  <si>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</si>
  <si>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</si>
  <si>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</si>
  <si>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</si>
  <si>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</si>
  <si>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</si>
  <si>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</si>
  <si>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</si>
  <si>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</si>
  <si>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</si>
  <si>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</si>
  <si>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</si>
  <si>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</si>
  <si>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</si>
  <si>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</si>
  <si>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</si>
  <si>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</si>
  <si>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</si>
  <si>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</si>
  <si>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</si>
  <si>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</si>
  <si>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</si>
  <si>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</si>
  <si>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</si>
  <si>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</si>
  <si>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</si>
  <si>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</si>
  <si>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</si>
  <si>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</si>
  <si>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</si>
  <si>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</si>
  <si>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</si>
  <si>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</si>
  <si>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</si>
  <si>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</si>
  <si>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</si>
  <si>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</si>
  <si>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</si>
  <si>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</si>
  <si>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</si>
  <si>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</si>
  <si>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</si>
  <si>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</si>
  <si>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</si>
  <si>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</si>
  <si>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</si>
  <si>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</si>
  <si>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</si>
  <si>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</si>
  <si>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</si>
  <si>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</si>
  <si>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</si>
  <si>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</si>
  <si>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</si>
  <si>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</si>
  <si>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</si>
  <si>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</si>
  <si>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</si>
  <si>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</si>
  <si>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</si>
  <si>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</si>
  <si>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</si>
  <si>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</si>
  <si>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</si>
  <si>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</si>
  <si>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</si>
  <si>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</si>
  <si>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</si>
  <si>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</si>
  <si>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</si>
  <si>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</si>
  <si>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</si>
  <si>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</si>
  <si>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</si>
  <si>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</si>
  <si>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</si>
  <si>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</si>
  <si>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</si>
  <si>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</si>
  <si>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</si>
  <si>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</si>
  <si>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</si>
  <si>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</si>
  <si>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</si>
  <si>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</si>
  <si>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</si>
  <si>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</si>
  <si>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</si>
  <si>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</si>
  <si>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</si>
  <si>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</si>
  <si>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</si>
  <si>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</si>
  <si>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</si>
  <si>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</si>
  <si>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</si>
  <si>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</si>
  <si>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</si>
  <si>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</si>
  <si>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</si>
  <si>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</si>
  <si>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</si>
  <si>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</si>
  <si>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</si>
  <si>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</si>
  <si>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</si>
  <si>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</si>
  <si>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</si>
  <si>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</si>
  <si>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</si>
  <si>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</si>
  <si>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</si>
  <si>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</si>
  <si>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</si>
  <si>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</si>
  <si>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</si>
  <si>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</si>
  <si>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</si>
  <si>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</si>
  <si>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</si>
  <si>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</si>
  <si>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</si>
  <si>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</si>
  <si>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</si>
  <si>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</si>
  <si>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</si>
  <si>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</si>
  <si>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</si>
  <si>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</si>
  <si>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</si>
  <si>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</si>
  <si>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</si>
  <si>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</si>
  <si>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</si>
  <si>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</si>
  <si>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</si>
  <si>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</si>
  <si>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</si>
  <si>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</si>
  <si>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</si>
  <si>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</si>
  <si>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</si>
  <si>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</si>
  <si>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</si>
  <si>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</si>
  <si>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</si>
  <si>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</si>
  <si>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</si>
  <si>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</si>
  <si>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</si>
  <si>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</si>
  <si>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</si>
  <si>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</si>
  <si>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</si>
  <si>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</si>
  <si>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</si>
  <si>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</si>
  <si>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</si>
  <si>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</si>
  <si>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</si>
  <si>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</si>
  <si>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</si>
  <si>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</si>
  <si>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</si>
  <si>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</si>
  <si>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</si>
  <si>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</si>
  <si>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</si>
  <si>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</si>
  <si>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</si>
  <si>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</si>
  <si>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</si>
  <si>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</si>
  <si>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</si>
  <si>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</si>
  <si>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</si>
  <si>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</si>
  <si>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</si>
  <si>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</si>
  <si>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</si>
  <si>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</si>
  <si>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</si>
  <si>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</si>
  <si>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</si>
  <si>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</si>
  <si>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</si>
  <si>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</si>
  <si>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</si>
  <si>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</si>
  <si>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</si>
  <si>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</si>
  <si>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</si>
  <si>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</si>
  <si>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</si>
  <si>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</si>
  <si>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</si>
  <si>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</si>
  <si>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</si>
  <si>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</si>
  <si>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</si>
  <si>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</si>
  <si>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</si>
  <si>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</si>
  <si>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</si>
  <si>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</si>
  <si>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</si>
  <si>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</si>
  <si>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</si>
  <si>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</si>
  <si>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</si>
  <si>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</si>
  <si>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</si>
  <si>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</si>
  <si>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</si>
  <si>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</si>
  <si>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</si>
  <si>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</si>
  <si>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</si>
  <si>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</si>
  <si>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</si>
  <si>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</si>
  <si>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</si>
  <si>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</si>
  <si>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</si>
  <si>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</si>
  <si>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</si>
  <si>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</si>
  <si>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</si>
  <si>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</si>
  <si>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</si>
  <si>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</si>
  <si>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</si>
  <si>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</si>
  <si>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</si>
  <si>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</si>
  <si>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</si>
  <si>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</si>
  <si>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</si>
  <si>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</si>
  <si>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</si>
  <si>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</si>
  <si>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</si>
  <si>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</si>
  <si>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</si>
  <si>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</si>
  <si>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</si>
  <si>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</si>
  <si>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</si>
  <si>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</si>
  <si>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</si>
  <si>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</si>
  <si>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</si>
  <si>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</si>
  <si>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</si>
  <si>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</si>
  <si>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</si>
  <si>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</si>
  <si>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</si>
  <si>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</si>
  <si>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</si>
  <si>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</si>
  <si>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</si>
  <si>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</si>
  <si>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</si>
  <si>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</si>
  <si>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</si>
  <si>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</si>
  <si>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</si>
  <si>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</si>
  <si>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</si>
  <si>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</si>
  <si>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</si>
  <si>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</si>
  <si>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</si>
  <si>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</si>
  <si>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</si>
  <si>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</si>
  <si>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</si>
  <si>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</si>
  <si>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</si>
  <si>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</si>
  <si>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</si>
  <si>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</si>
  <si>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</si>
  <si>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</si>
  <si>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</si>
  <si>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</si>
  <si>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</si>
  <si>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</si>
  <si>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</si>
  <si>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</si>
  <si>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</si>
  <si>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</si>
  <si>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</si>
  <si>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</si>
  <si>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</si>
  <si>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</si>
  <si>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</si>
  <si>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</si>
  <si>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</si>
  <si>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</si>
  <si>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</si>
  <si>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</si>
  <si>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</si>
  <si>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</si>
  <si>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</si>
  <si>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</si>
  <si>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</si>
  <si>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</si>
  <si>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</si>
  <si>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</si>
  <si>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</si>
  <si>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</si>
  <si>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</si>
  <si>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</si>
  <si>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</si>
  <si>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</si>
  <si>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</si>
  <si>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</si>
  <si>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</si>
  <si>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</si>
  <si>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</si>
  <si>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</si>
  <si>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</si>
  <si>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</si>
  <si>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</si>
  <si>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</si>
  <si>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</si>
  <si>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</si>
  <si>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</si>
  <si>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</si>
  <si>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</si>
  <si>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</si>
  <si>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</si>
  <si>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</si>
  <si>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</si>
  <si>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</si>
  <si>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</si>
  <si>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</si>
  <si>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</si>
  <si>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</si>
  <si>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</si>
  <si>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</si>
  <si>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</si>
  <si>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</si>
  <si>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</si>
  <si>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</si>
  <si>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</si>
  <si>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</si>
  <si>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</si>
  <si>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</si>
  <si>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</si>
  <si>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</si>
  <si>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</si>
  <si>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</si>
  <si>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</si>
  <si>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</si>
  <si>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</si>
  <si>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</si>
  <si>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</si>
  <si>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</si>
  <si>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</si>
  <si>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</si>
  <si>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</si>
  <si>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</si>
  <si>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</si>
  <si>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</si>
  <si>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</si>
  <si>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</si>
  <si>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</si>
  <si>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</si>
  <si>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</si>
  <si>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</si>
  <si>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</si>
  <si>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</si>
  <si>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</si>
  <si>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</si>
  <si>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</si>
  <si>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</si>
  <si>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</si>
  <si>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</si>
  <si>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</si>
  <si>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</si>
  <si>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</si>
  <si>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</si>
  <si>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</si>
  <si>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</si>
  <si>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</si>
  <si>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</si>
  <si>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</si>
  <si>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</si>
  <si>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</si>
  <si>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</si>
  <si>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</si>
  <si>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</si>
  <si>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</si>
  <si>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</si>
  <si>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</si>
  <si>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</si>
  <si>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</si>
  <si>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</si>
  <si>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</si>
  <si>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</si>
  <si>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</si>
  <si>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</si>
  <si>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</si>
  <si>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</si>
  <si>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</si>
  <si>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</si>
  <si>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</si>
  <si>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</si>
  <si>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</si>
  <si>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</si>
  <si>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</si>
  <si>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</si>
  <si>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</si>
  <si>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</si>
  <si>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</si>
  <si>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</si>
  <si>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</si>
  <si>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</si>
  <si>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</si>
  <si>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</si>
  <si>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</si>
  <si>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</si>
  <si>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</si>
  <si>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</si>
  <si>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</si>
  <si>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</si>
  <si>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</si>
  <si>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</si>
  <si>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</si>
  <si>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</si>
  <si>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</si>
  <si>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</si>
  <si>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</si>
  <si>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</si>
  <si>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</si>
  <si>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</si>
  <si>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</si>
  <si>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</si>
  <si>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</si>
  <si>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</si>
  <si>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</si>
  <si>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</si>
  <si>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</si>
  <si>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</si>
  <si>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</si>
  <si>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</si>
  <si>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</si>
  <si>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</si>
  <si>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</si>
  <si>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</si>
  <si>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</si>
  <si>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</si>
  <si>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</si>
  <si>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</si>
  <si>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</si>
  <si>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</si>
  <si>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</si>
  <si>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</si>
  <si>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</si>
  <si>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</si>
  <si>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</si>
  <si>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</si>
  <si>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</si>
  <si>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</si>
  <si>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</si>
  <si>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</si>
  <si>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</si>
  <si>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</si>
  <si>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</si>
  <si>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</si>
  <si>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</si>
  <si>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</si>
  <si>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</si>
  <si>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</si>
  <si>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</si>
  <si>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</si>
  <si>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</si>
  <si>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</si>
  <si>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</si>
  <si>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</si>
  <si>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</si>
  <si>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</si>
  <si>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</si>
  <si>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</si>
  <si>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</si>
  <si>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</si>
  <si>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</si>
  <si>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</si>
  <si>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</si>
  <si>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</si>
  <si>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</si>
  <si>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</si>
  <si>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</si>
  <si>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</si>
  <si>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</si>
  <si>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</si>
  <si>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</si>
  <si>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</si>
  <si>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</si>
  <si>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</si>
  <si>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</si>
  <si>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</si>
  <si>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</si>
  <si>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</si>
  <si>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</si>
  <si>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</si>
  <si>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</si>
  <si>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</si>
  <si>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</si>
  <si>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</si>
  <si>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</si>
  <si>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</si>
  <si>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</si>
  <si>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</si>
  <si>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</si>
  <si>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</si>
  <si>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</si>
  <si>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</si>
  <si>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</si>
  <si>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</si>
  <si>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</si>
  <si>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</si>
  <si>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</si>
  <si>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</si>
  <si>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</si>
  <si>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</si>
  <si>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</si>
  <si>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</si>
  <si>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</si>
  <si>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</si>
  <si>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</si>
  <si>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</si>
  <si>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</si>
  <si>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</si>
  <si>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</si>
  <si>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</si>
  <si>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</si>
  <si>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</si>
  <si>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</si>
  <si>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</si>
  <si>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</si>
  <si>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</si>
  <si>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</si>
  <si>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</si>
  <si>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</si>
  <si>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</si>
  <si>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</si>
  <si>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</si>
  <si>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</si>
  <si>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</si>
  <si>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</si>
  <si>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</si>
  <si>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</si>
  <si>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</si>
  <si>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</si>
  <si>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</si>
  <si>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</si>
  <si>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</si>
  <si>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</si>
  <si>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</si>
  <si>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</si>
  <si>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</si>
  <si>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</si>
  <si>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</si>
  <si>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</si>
  <si>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</si>
  <si>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</si>
  <si>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</si>
  <si>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</si>
  <si>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</si>
  <si>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</si>
  <si>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</si>
  <si>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</si>
  <si>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</si>
  <si>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</si>
  <si>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</si>
  <si>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</si>
  <si>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</si>
  <si>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</si>
  <si>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</si>
  <si>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</si>
  <si>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</si>
  <si>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</si>
  <si>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</si>
  <si>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</si>
  <si>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</si>
  <si>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</si>
  <si>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</si>
  <si>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</si>
  <si>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</si>
  <si>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</si>
  <si>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</si>
  <si>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</si>
  <si>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</si>
  <si>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</si>
  <si>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</si>
  <si>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</si>
  <si>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</si>
  <si>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</si>
  <si>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</si>
  <si>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</si>
  <si>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</si>
  <si>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</si>
  <si>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</si>
  <si>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</si>
  <si>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</si>
  <si>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</si>
  <si>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</si>
  <si>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</si>
  <si>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</si>
  <si>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</si>
  <si>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</si>
  <si>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</si>
  <si>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</si>
  <si>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</si>
  <si>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</si>
  <si>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</si>
  <si>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</si>
  <si>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</si>
  <si>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</si>
  <si>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</si>
  <si>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</si>
  <si>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</si>
  <si>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</si>
  <si>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</si>
  <si>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</si>
  <si>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</si>
  <si>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</si>
  <si>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</si>
  <si>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</si>
  <si>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</si>
  <si>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</si>
  <si>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</si>
  <si>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</si>
  <si>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</si>
  <si>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</si>
  <si>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</si>
  <si>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</si>
  <si>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</si>
  <si>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</si>
  <si>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</si>
  <si>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</si>
  <si>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</si>
  <si>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</si>
  <si>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</si>
  <si>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</si>
  <si>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</si>
  <si>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</si>
  <si>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</si>
  <si>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</si>
  <si>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</si>
  <si>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</si>
  <si>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</si>
  <si>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</si>
  <si>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</si>
  <si>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</si>
  <si>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</si>
  <si>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</si>
  <si>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</si>
  <si>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</si>
  <si>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</si>
  <si>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</si>
  <si>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</si>
  <si>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</si>
  <si>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</si>
  <si>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</si>
  <si>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</si>
  <si>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</si>
  <si>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</si>
  <si>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</si>
  <si>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</si>
  <si>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</si>
  <si>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</si>
  <si>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</si>
  <si>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</si>
  <si>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</si>
  <si>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</si>
  <si>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</si>
  <si>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</si>
  <si>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</si>
  <si>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</si>
  <si>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</si>
  <si>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</si>
  <si>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</si>
  <si>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</si>
  <si>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</si>
  <si>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</si>
  <si>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</si>
  <si>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</si>
  <si>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</si>
  <si>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</si>
  <si>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</si>
  <si>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</si>
  <si>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</si>
  <si>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</si>
  <si>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</si>
  <si>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</si>
  <si>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</si>
  <si>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</si>
  <si>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</si>
  <si>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</si>
  <si>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</si>
  <si>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</si>
  <si>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</si>
  <si>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</si>
  <si>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</si>
  <si>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</si>
  <si>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</si>
  <si>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</si>
  <si>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</si>
  <si>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</si>
  <si>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</si>
  <si>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</si>
  <si>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</si>
  <si>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</si>
  <si>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</si>
  <si>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</si>
  <si>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</si>
  <si>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</si>
  <si>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</si>
  <si>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</si>
  <si>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</si>
  <si>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</si>
  <si>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</si>
  <si>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</si>
  <si>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</si>
  <si>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</si>
  <si>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</si>
  <si>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</si>
  <si>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</si>
  <si>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</si>
  <si>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</si>
  <si>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</si>
  <si>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</si>
  <si>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</si>
  <si>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</si>
  <si>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</si>
  <si>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</si>
  <si>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</si>
  <si>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</si>
  <si>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</si>
  <si>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</si>
  <si>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</si>
  <si>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</si>
  <si>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</si>
  <si>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</si>
  <si>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</si>
  <si>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</si>
  <si>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</si>
  <si>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</si>
  <si>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</si>
  <si>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</si>
  <si>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</si>
  <si>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</si>
  <si>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</si>
  <si>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</si>
  <si>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</si>
  <si>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</si>
  <si>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</si>
  <si>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</si>
  <si>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</si>
  <si>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</si>
  <si>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</si>
  <si>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</si>
  <si>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</si>
  <si>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</si>
  <si>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</si>
  <si>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</si>
  <si>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</si>
  <si>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</si>
  <si>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</si>
  <si>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</si>
  <si>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</si>
  <si>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</si>
  <si>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</si>
  <si>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</si>
  <si>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</si>
  <si>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</si>
  <si>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</si>
  <si>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</si>
  <si>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</si>
  <si>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</si>
  <si>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</si>
  <si>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</si>
  <si>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</si>
  <si>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</si>
  <si>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</si>
  <si>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</si>
  <si>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</si>
  <si>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</si>
  <si>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</si>
  <si>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</si>
  <si>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</si>
  <si>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</si>
  <si>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</si>
  <si>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</si>
  <si>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</si>
  <si>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</si>
  <si>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</si>
  <si>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</si>
  <si>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</si>
  <si>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</si>
  <si>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</si>
  <si>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</si>
  <si>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</si>
  <si>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</si>
  <si>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</si>
  <si>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</si>
  <si>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</si>
  <si>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</si>
  <si>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</si>
  <si>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</si>
  <si>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</si>
  <si>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</si>
  <si>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</si>
  <si>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</si>
  <si>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</si>
  <si>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</si>
  <si>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</si>
  <si>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</si>
  <si>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</si>
  <si>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</si>
  <si>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</si>
  <si>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</si>
  <si>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</si>
  <si>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</si>
  <si>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</si>
  <si>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</si>
  <si>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</si>
  <si>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</si>
  <si>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</si>
  <si>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</si>
  <si>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</si>
  <si>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</si>
  <si>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</si>
  <si>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</si>
  <si>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</si>
  <si>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</si>
  <si>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</si>
  <si>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</si>
  <si>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</si>
  <si>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</si>
  <si>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</si>
  <si>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</si>
  <si>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</si>
  <si>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</si>
  <si>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</si>
  <si>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</si>
  <si>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</si>
  <si>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</si>
  <si>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</si>
  <si>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</si>
  <si>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</si>
  <si>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</si>
  <si>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</si>
  <si>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</si>
  <si>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</si>
  <si>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</si>
  <si>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</si>
  <si>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</si>
  <si>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</si>
  <si>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</si>
  <si>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</si>
  <si>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</si>
  <si>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</si>
  <si>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</si>
  <si>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</si>
  <si>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</si>
  <si>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</si>
  <si>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</si>
  <si>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</si>
  <si>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</si>
  <si>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</si>
  <si>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</si>
  <si>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</si>
  <si>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</si>
  <si>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</si>
  <si>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</si>
  <si>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</si>
  <si>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</si>
  <si>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</si>
  <si>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</si>
  <si>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</si>
  <si>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</si>
  <si>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</si>
  <si>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</si>
  <si>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</si>
  <si>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</si>
  <si>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</si>
  <si>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</si>
  <si>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</si>
  <si>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</si>
  <si>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</si>
  <si>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</si>
  <si>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</si>
  <si>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</si>
  <si>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</si>
  <si>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</si>
  <si>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</si>
  <si>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</si>
  <si>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</si>
  <si>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</si>
  <si>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</si>
  <si>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</si>
  <si>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</si>
  <si>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</si>
  <si>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</si>
  <si>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</si>
  <si>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</si>
  <si>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</si>
  <si>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</si>
  <si>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</si>
  <si>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</si>
  <si>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</si>
  <si>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</si>
  <si>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</si>
  <si>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</si>
  <si>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</si>
  <si>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</si>
  <si>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</si>
  <si>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</si>
  <si>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</si>
  <si>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</si>
  <si>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</si>
  <si>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</si>
  <si>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</si>
  <si>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</si>
  <si>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</si>
  <si>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</si>
  <si>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</si>
  <si>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</si>
  <si>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</si>
  <si>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</si>
  <si>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</si>
  <si>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</si>
  <si>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</si>
  <si>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</si>
  <si>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</si>
  <si>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</si>
  <si>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</si>
  <si>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</si>
  <si>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</si>
  <si>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</si>
  <si>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</si>
  <si>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</si>
  <si>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</si>
  <si>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</si>
  <si>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</si>
  <si>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</si>
  <si>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</si>
  <si>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</si>
  <si>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</si>
  <si>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</si>
  <si>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</si>
  <si>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</si>
  <si>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</si>
  <si>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</si>
  <si>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</si>
  <si>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</si>
  <si>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</si>
  <si>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</si>
  <si>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</si>
  <si>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</si>
  <si>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</si>
  <si>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</si>
  <si>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</si>
  <si>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</si>
  <si>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</si>
  <si>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</si>
  <si>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</si>
  <si>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</si>
  <si>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</si>
  <si>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</si>
  <si>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</si>
  <si>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</si>
  <si>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</si>
  <si>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</si>
  <si>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</si>
  <si>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</si>
  <si>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</si>
  <si>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</si>
  <si>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</si>
  <si>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</si>
  <si>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</si>
  <si>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</si>
  <si>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</si>
  <si>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</si>
  <si>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</si>
  <si>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</si>
  <si>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</si>
  <si>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</si>
  <si>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</si>
  <si>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</si>
  <si>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</si>
  <si>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</si>
  <si>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</si>
  <si>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</si>
  <si>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</si>
  <si>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</si>
  <si>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</si>
  <si>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</si>
  <si>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</si>
  <si>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</si>
  <si>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</si>
  <si>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</si>
  <si>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</si>
  <si>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</si>
  <si>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</si>
  <si>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</si>
  <si>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</si>
  <si>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</si>
  <si>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</si>
  <si>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</si>
  <si>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</si>
  <si>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</si>
  <si>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</si>
  <si>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</si>
  <si>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</si>
  <si>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</si>
  <si>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</si>
  <si>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</si>
  <si>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</si>
  <si>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</si>
  <si>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</si>
  <si>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</si>
  <si>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</si>
  <si>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</si>
  <si>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</si>
  <si>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</si>
  <si>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</si>
  <si>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</si>
  <si>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</si>
  <si>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</si>
  <si>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</si>
  <si>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</si>
  <si>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</si>
  <si>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</si>
  <si>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</si>
  <si>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</si>
  <si>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</si>
  <si>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</si>
  <si>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</si>
  <si>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</si>
  <si>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</si>
  <si>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</si>
  <si>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</si>
  <si>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</si>
  <si>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</si>
  <si>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</si>
  <si>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</si>
  <si>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</si>
  <si>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</si>
  <si>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</si>
  <si>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</si>
  <si>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</si>
  <si>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</si>
  <si>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</si>
  <si>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</si>
  <si>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</si>
  <si>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</si>
  <si>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</si>
  <si>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</si>
  <si>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</si>
  <si>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</si>
  <si>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</si>
  <si>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</si>
  <si>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</si>
  <si>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</si>
  <si>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</si>
  <si>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</si>
  <si>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</si>
  <si>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</si>
  <si>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</si>
  <si>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</si>
  <si>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</si>
  <si>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</si>
  <si>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</si>
  <si>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</si>
  <si>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</si>
  <si>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</si>
  <si>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</si>
  <si>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</si>
  <si>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</si>
  <si>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</si>
  <si>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</si>
  <si>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</si>
  <si>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</si>
  <si>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</si>
  <si>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</si>
  <si>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</si>
  <si>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</si>
  <si>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</si>
  <si>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</si>
  <si>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</si>
  <si>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</si>
  <si>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</si>
  <si>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</si>
  <si>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</si>
  <si>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</si>
  <si>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</si>
  <si>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</si>
  <si>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</si>
  <si>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</si>
  <si>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</si>
  <si>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</si>
  <si>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</si>
  <si>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</si>
  <si>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</si>
  <si>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</si>
  <si>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</si>
  <si>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</si>
  <si>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</si>
  <si>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</si>
  <si>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</si>
  <si>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</si>
  <si>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</si>
  <si>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</si>
  <si>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</si>
  <si>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</si>
  <si>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</si>
  <si>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</si>
  <si>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</si>
  <si>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</si>
  <si>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</si>
  <si>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</si>
  <si>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</si>
  <si>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</si>
  <si>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</si>
  <si>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</si>
  <si>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</si>
  <si>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</si>
  <si>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</si>
  <si>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</si>
  <si>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</si>
  <si>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</si>
  <si>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</si>
  <si>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</si>
  <si>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</si>
  <si>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</si>
  <si>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</si>
  <si>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</si>
  <si>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</si>
  <si>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</si>
  <si>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</si>
  <si>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</si>
  <si>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</si>
  <si>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</si>
  <si>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</si>
  <si>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</si>
  <si>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</si>
  <si>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</si>
  <si>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</si>
  <si>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</si>
  <si>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</si>
  <si>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</si>
  <si>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</si>
  <si>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</si>
  <si>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</si>
  <si>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</si>
  <si>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</si>
  <si>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</si>
  <si>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</si>
  <si>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</si>
  <si>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</si>
  <si>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</si>
  <si>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</si>
  <si>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</si>
  <si>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</si>
  <si>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</si>
  <si>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</si>
  <si>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</si>
  <si>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</si>
  <si>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</si>
  <si>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</si>
  <si>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</si>
  <si>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</si>
  <si>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</si>
  <si>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</si>
  <si>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</si>
  <si>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</si>
  <si>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</si>
  <si>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</si>
  <si>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</si>
  <si>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</si>
  <si>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</si>
  <si>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</si>
  <si>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</si>
  <si>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</si>
  <si>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</si>
  <si>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</si>
  <si>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</si>
  <si>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</si>
  <si>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</si>
  <si>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</si>
  <si>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</si>
  <si>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</si>
  <si>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</si>
  <si>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</si>
  <si>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</si>
  <si>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</si>
  <si>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</si>
  <si>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</si>
  <si>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</si>
  <si>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</si>
  <si>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</si>
  <si>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</si>
  <si>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</si>
  <si>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</si>
  <si>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</si>
  <si>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</si>
  <si>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</si>
  <si>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</si>
  <si>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</si>
  <si>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</si>
  <si>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</si>
  <si>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</si>
  <si>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</si>
  <si>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</si>
  <si>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</si>
  <si>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</si>
  <si>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</si>
  <si>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</si>
  <si>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</si>
  <si>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</si>
  <si>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</si>
  <si>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</si>
  <si>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</si>
  <si>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</si>
  <si>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</si>
  <si>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</si>
  <si>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</si>
  <si>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</si>
  <si>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</si>
  <si>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</si>
  <si>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</si>
  <si>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</si>
  <si>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</si>
  <si>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</si>
  <si>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</si>
  <si>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</si>
  <si>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</si>
  <si>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</si>
  <si>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</si>
  <si>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</si>
  <si>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</si>
  <si>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</si>
  <si>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</si>
  <si>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</si>
  <si>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</si>
  <si>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</si>
  <si>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</si>
  <si>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</si>
  <si>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</si>
  <si>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</si>
  <si>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</si>
  <si>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</si>
  <si>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</si>
  <si>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</si>
  <si>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</si>
  <si>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</si>
  <si>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</si>
  <si>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</si>
  <si>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</si>
  <si>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</si>
  <si>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</si>
  <si>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</si>
  <si>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</si>
  <si>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</si>
  <si>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</si>
  <si>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</si>
  <si>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</si>
  <si>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</si>
  <si>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</si>
  <si>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</si>
  <si>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</si>
  <si>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</si>
  <si>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</si>
  <si>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</si>
  <si>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</si>
  <si>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</si>
  <si>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</si>
  <si>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</si>
  <si>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</si>
  <si>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</si>
  <si>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</si>
  <si>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</si>
  <si>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</si>
  <si>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</si>
  <si>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</si>
  <si>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</si>
  <si>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</si>
  <si>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</si>
  <si>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</si>
  <si>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</si>
  <si>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</si>
  <si>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</si>
  <si>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</si>
  <si>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</si>
  <si>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</si>
  <si>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</si>
  <si>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</si>
  <si>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</si>
  <si>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</si>
  <si>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</si>
  <si>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</si>
  <si>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</si>
  <si>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</si>
  <si>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</si>
  <si>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</si>
  <si>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</si>
  <si>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</si>
  <si>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</si>
  <si>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</si>
  <si>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</si>
  <si>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</si>
  <si>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</si>
  <si>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</si>
  <si>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</si>
  <si>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</si>
  <si>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</si>
  <si>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</si>
  <si>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</si>
  <si>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</si>
  <si>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</si>
  <si>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</si>
  <si>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</si>
  <si>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</si>
  <si>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</si>
  <si>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</si>
  <si>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</si>
  <si>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</si>
  <si>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</si>
  <si>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</si>
  <si>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</si>
  <si>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</si>
  <si>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</si>
  <si>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</si>
  <si>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</si>
  <si>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</si>
  <si>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</si>
  <si>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</si>
  <si>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</si>
  <si>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</si>
  <si>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</si>
  <si>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</si>
  <si>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</si>
  <si>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</si>
  <si>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</si>
  <si>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</si>
  <si>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</si>
  <si>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</si>
  <si>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</si>
  <si>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</si>
  <si>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</si>
  <si>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</si>
  <si>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</si>
  <si>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</si>
  <si>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</si>
  <si>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</si>
  <si>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</si>
  <si>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</si>
  <si>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</si>
  <si>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</si>
  <si>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</si>
  <si>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</si>
  <si>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</si>
  <si>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</si>
  <si>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</si>
  <si>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</si>
  <si>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</si>
  <si>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</si>
  <si>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</si>
  <si>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</si>
  <si>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</si>
  <si>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</si>
  <si>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</si>
  <si>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</si>
  <si>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</si>
  <si>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</si>
  <si>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</si>
  <si>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</si>
  <si>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</si>
  <si>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</si>
  <si>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</si>
  <si>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</si>
  <si>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</si>
  <si>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</si>
  <si>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</si>
  <si>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</si>
  <si>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</si>
  <si>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</si>
  <si>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</si>
  <si>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</si>
  <si>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</si>
  <si>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</si>
  <si>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</si>
  <si>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</si>
  <si>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</si>
  <si>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</si>
  <si>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</si>
  <si>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</si>
  <si>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</si>
  <si>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</si>
  <si>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</si>
  <si>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</si>
  <si>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</si>
  <si>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</si>
  <si>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</si>
  <si>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</si>
  <si>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</si>
  <si>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</si>
  <si>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</si>
  <si>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</si>
  <si>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</si>
  <si>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</si>
  <si>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</si>
  <si>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</si>
  <si>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</si>
  <si>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</si>
  <si>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</si>
  <si>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</si>
  <si>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</si>
  <si>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</si>
  <si>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</si>
  <si>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</si>
  <si>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</si>
  <si>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</si>
  <si>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</si>
  <si>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</si>
  <si>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</si>
  <si>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</si>
  <si>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</si>
  <si>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</si>
  <si>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</si>
  <si>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</si>
  <si>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</si>
  <si>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</si>
  <si>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</si>
  <si>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</si>
  <si>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</si>
  <si>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</si>
  <si>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</si>
  <si>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</si>
  <si>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</si>
  <si>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</si>
  <si>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</si>
  <si>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</si>
  <si>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</si>
  <si>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</si>
  <si>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</si>
  <si>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</si>
  <si>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</si>
  <si>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</si>
  <si>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</si>
  <si>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</si>
  <si>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</si>
  <si>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</si>
  <si>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</si>
  <si>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</si>
  <si>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</si>
  <si>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</si>
  <si>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</si>
  <si>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</si>
  <si>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</si>
  <si>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</si>
  <si>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</si>
  <si>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</si>
  <si>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</si>
  <si>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</si>
  <si>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</si>
  <si>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</si>
  <si>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</si>
  <si>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</si>
  <si>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</si>
  <si>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</si>
  <si>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</si>
  <si>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</si>
  <si>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</si>
  <si>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</si>
  <si>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</si>
  <si>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</si>
  <si>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</si>
  <si>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</si>
  <si>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</si>
  <si>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</si>
  <si>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</si>
  <si>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</si>
  <si>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</si>
  <si>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</si>
  <si>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</si>
  <si>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</si>
  <si>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</si>
  <si>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</si>
  <si>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</si>
  <si>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</si>
  <si>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</si>
  <si>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</si>
  <si>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</si>
  <si>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</si>
  <si>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</si>
  <si>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</si>
  <si>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</si>
  <si>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</si>
  <si>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</si>
  <si>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</si>
  <si>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</si>
  <si>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</si>
  <si>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</si>
  <si>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</si>
  <si>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</si>
  <si>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</si>
  <si>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</si>
  <si>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</si>
  <si>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</si>
  <si>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</si>
  <si>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</si>
  <si>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</si>
  <si>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</si>
  <si>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</si>
  <si>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</si>
  <si>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</si>
  <si>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</si>
  <si>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</si>
  <si>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</si>
  <si>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</si>
  <si>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</si>
  <si>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</si>
  <si>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</si>
  <si>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</si>
  <si>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</si>
  <si>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</si>
  <si>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</si>
  <si>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</si>
  <si>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</si>
  <si>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</si>
  <si>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</si>
  <si>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</si>
  <si>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</si>
  <si>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</si>
  <si>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</si>
  <si>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</si>
  <si>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</si>
  <si>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</si>
  <si>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</si>
  <si>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</si>
  <si>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</si>
  <si>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</si>
  <si>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</si>
  <si>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</si>
  <si>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</si>
  <si>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</si>
  <si>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</si>
  <si>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</si>
  <si>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</si>
  <si>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</si>
  <si>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</si>
  <si>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</si>
  <si>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</si>
  <si>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</si>
  <si>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</si>
  <si>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</si>
  <si>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</si>
  <si>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</si>
  <si>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</si>
  <si>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</si>
  <si>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</si>
  <si>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</si>
  <si>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</si>
  <si>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</si>
  <si>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</si>
  <si>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</si>
  <si>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</si>
  <si>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</si>
  <si>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</si>
  <si>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</si>
  <si>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</si>
  <si>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</si>
  <si>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</si>
  <si>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</si>
  <si>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</si>
  <si>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</si>
  <si>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</si>
  <si>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</si>
  <si>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</si>
  <si>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</si>
  <si>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</si>
  <si>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</si>
  <si>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</si>
  <si>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</si>
  <si>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</si>
  <si>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</si>
  <si>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</si>
  <si>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</si>
  <si>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</si>
  <si>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</si>
  <si>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</si>
  <si>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</si>
  <si>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</si>
  <si>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</si>
  <si>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</si>
  <si>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</si>
  <si>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</si>
  <si>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</si>
  <si>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</si>
  <si>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</si>
  <si>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</si>
  <si>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</si>
  <si>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</si>
  <si>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</si>
  <si>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</si>
  <si>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</si>
  <si>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</si>
  <si>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</si>
  <si>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</si>
  <si>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</si>
  <si>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</si>
  <si>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</si>
  <si>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</si>
  <si>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</si>
  <si>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</si>
  <si>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</si>
  <si>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</si>
  <si>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</si>
  <si>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</si>
  <si>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</si>
  <si>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</si>
  <si>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</si>
  <si>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</si>
  <si>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</si>
  <si>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</si>
  <si>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</si>
  <si>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</si>
  <si>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</si>
  <si>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</si>
  <si>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</si>
  <si>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</si>
  <si>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</si>
  <si>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</si>
  <si>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</si>
  <si>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</si>
  <si>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</si>
  <si>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</si>
  <si>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</si>
  <si>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</si>
  <si>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</si>
  <si>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</si>
  <si>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</si>
  <si>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</si>
  <si>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</si>
  <si>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</si>
  <si>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</si>
  <si>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</si>
  <si>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</si>
  <si>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</si>
  <si>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</si>
  <si>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</si>
  <si>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</si>
  <si>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</si>
  <si>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</si>
  <si>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</si>
  <si>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</si>
  <si>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</si>
  <si>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</si>
  <si>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</si>
  <si>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</si>
  <si>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</si>
  <si>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</si>
  <si>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</si>
  <si>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</si>
  <si>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</si>
  <si>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</si>
  <si>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</si>
  <si>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</si>
  <si>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</si>
  <si>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</si>
  <si>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</si>
  <si>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</si>
  <si>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</si>
  <si>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</si>
  <si>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</si>
  <si>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</si>
  <si>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</si>
  <si>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</si>
  <si>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</si>
  <si>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</si>
  <si>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</si>
  <si>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</si>
  <si>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</si>
  <si>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</si>
  <si>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</si>
  <si>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</si>
  <si>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</si>
  <si>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</si>
  <si>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</si>
  <si>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</si>
  <si>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</si>
  <si>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</si>
  <si>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</si>
  <si>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</si>
  <si>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</si>
  <si>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</si>
  <si>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</si>
  <si>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</si>
  <si>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</si>
  <si>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</si>
  <si>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</si>
  <si>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</si>
  <si>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</si>
  <si>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</si>
  <si>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</si>
  <si>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</si>
  <si>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</si>
  <si>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</si>
  <si>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</si>
  <si>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</si>
  <si>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</si>
  <si>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</si>
  <si>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</si>
  <si>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</si>
  <si>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</si>
  <si>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</si>
  <si>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</si>
  <si>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</si>
  <si>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</si>
  <si>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</si>
  <si>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</si>
  <si>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</si>
  <si>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</si>
  <si>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</si>
  <si>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</si>
  <si>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</si>
  <si>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</si>
  <si>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</si>
  <si>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</si>
  <si>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</si>
  <si>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</si>
  <si>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</si>
  <si>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</si>
  <si>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</si>
  <si>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</si>
  <si>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</si>
  <si>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</si>
  <si>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</si>
  <si>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</si>
  <si>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</si>
  <si>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</si>
  <si>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</si>
  <si>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</si>
  <si>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</si>
  <si>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</si>
  <si>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</si>
  <si>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</si>
  <si>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</si>
  <si>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</si>
  <si>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</si>
  <si>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</si>
  <si>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</si>
  <si>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</si>
  <si>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</si>
  <si>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</si>
  <si>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</si>
  <si>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</si>
  <si>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</si>
  <si>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</si>
  <si>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</si>
  <si>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</si>
  <si>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</si>
  <si>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</si>
  <si>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</si>
  <si>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</si>
  <si>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</si>
  <si>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</si>
  <si>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</si>
  <si>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</si>
  <si>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</si>
  <si>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</si>
  <si>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</si>
  <si>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</si>
  <si>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</si>
  <si>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</si>
  <si>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</si>
  <si>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</si>
  <si>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</si>
  <si>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</si>
  <si>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</si>
  <si>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</si>
  <si>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</si>
  <si>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</si>
  <si>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</si>
  <si>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</si>
  <si>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</si>
  <si>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</si>
  <si>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</si>
  <si>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</si>
  <si>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</si>
  <si>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</si>
  <si>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</si>
  <si>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</si>
  <si>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</si>
  <si>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</si>
  <si>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</si>
  <si>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</si>
  <si>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</si>
  <si>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</si>
  <si>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</si>
  <si>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</si>
  <si>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</si>
  <si>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</si>
  <si>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</si>
  <si>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</si>
  <si>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</si>
  <si>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</si>
  <si>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</si>
  <si>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</si>
  <si>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</si>
  <si>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</si>
  <si>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</si>
  <si>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</si>
  <si>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</si>
  <si>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</si>
  <si>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</si>
  <si>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</si>
  <si>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</si>
  <si>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</si>
  <si>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</si>
  <si>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</si>
  <si>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</si>
  <si>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</si>
  <si>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</si>
  <si>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</si>
  <si>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</si>
  <si>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</si>
  <si>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</si>
  <si>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</si>
  <si>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</si>
  <si>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</si>
  <si>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</si>
  <si>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</si>
  <si>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</si>
  <si>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</si>
  <si>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</si>
  <si>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</si>
  <si>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</si>
  <si>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</si>
  <si>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</si>
  <si>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</si>
  <si>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</si>
  <si>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</si>
  <si>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</si>
  <si>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</si>
  <si>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</si>
  <si>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</si>
  <si>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</si>
  <si>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</si>
  <si>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</si>
  <si>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</si>
  <si>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</si>
  <si>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</si>
  <si>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</si>
  <si>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</si>
  <si>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</si>
  <si>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</si>
  <si>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</si>
  <si>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</si>
  <si>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</si>
  <si>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</si>
  <si>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</si>
  <si>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</si>
  <si>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</si>
  <si>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</si>
  <si>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</si>
  <si>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</si>
  <si>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</si>
  <si>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</si>
  <si>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</si>
  <si>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</si>
  <si>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</si>
  <si>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</si>
  <si>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</si>
  <si>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</si>
  <si>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</si>
  <si>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</si>
  <si>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</si>
  <si>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</si>
  <si>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</si>
  <si>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</si>
  <si>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</si>
  <si>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</si>
  <si>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</si>
  <si>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</si>
  <si>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</si>
  <si>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</si>
  <si>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</si>
  <si>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</si>
  <si>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</si>
  <si>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</si>
  <si>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</si>
  <si>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</si>
  <si>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</si>
  <si>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</si>
  <si>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</si>
  <si>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</si>
  <si>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</si>
  <si>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</si>
  <si>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</si>
  <si>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</si>
  <si>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</si>
  <si>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</si>
  <si>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</si>
  <si>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</si>
  <si>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</si>
  <si>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</si>
  <si>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</si>
  <si>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</si>
  <si>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</si>
  <si>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</si>
  <si>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</si>
  <si>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</si>
  <si>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</si>
  <si>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</si>
  <si>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</si>
  <si>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</si>
  <si>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</si>
  <si>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</si>
  <si>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</si>
  <si>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</si>
  <si>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</si>
  <si>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</si>
  <si>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</si>
  <si>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</si>
  <si>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</si>
  <si>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</si>
  <si>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</si>
  <si>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</si>
  <si>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</si>
  <si>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</si>
  <si>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</si>
  <si>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</si>
  <si>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</si>
  <si>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</si>
  <si>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</si>
  <si>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</si>
  <si>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</si>
  <si>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</si>
  <si>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</si>
  <si>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</si>
  <si>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</si>
  <si>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</si>
  <si>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</si>
  <si>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</si>
  <si>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</si>
  <si>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</si>
  <si>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</si>
  <si>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</si>
  <si>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</si>
  <si>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</si>
  <si>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</si>
  <si>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</si>
  <si>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</si>
  <si>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</si>
  <si>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</si>
  <si>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</si>
  <si>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</si>
  <si>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</si>
  <si>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</si>
  <si>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</si>
  <si>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</si>
  <si>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</si>
  <si>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</si>
  <si>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</si>
  <si>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</si>
  <si>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</si>
  <si>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</si>
  <si>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</si>
  <si>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</si>
  <si>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</si>
  <si>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</si>
  <si>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</si>
  <si>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</si>
  <si>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</si>
  <si>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</si>
  <si>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</si>
  <si>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</si>
  <si>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</si>
  <si>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</si>
  <si>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</si>
  <si>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</si>
  <si>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</si>
  <si>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</si>
  <si>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</si>
  <si>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</si>
  <si>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</si>
  <si>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</si>
  <si>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</si>
  <si>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</si>
  <si>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</si>
  <si>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</si>
  <si>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</si>
  <si>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</si>
  <si>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</si>
  <si>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</si>
  <si>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</si>
  <si>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</si>
  <si>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</si>
  <si>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</si>
  <si>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</si>
  <si>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</si>
  <si>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</si>
  <si>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</si>
  <si>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</si>
  <si>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</si>
  <si>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</si>
  <si>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</si>
  <si>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</si>
  <si>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</si>
  <si>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</si>
  <si>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</si>
  <si>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</si>
  <si>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</si>
  <si>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</si>
  <si>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</si>
  <si>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</si>
  <si>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</si>
  <si>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</si>
  <si>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</si>
  <si>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</si>
  <si>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</si>
  <si>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</si>
  <si>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</si>
  <si>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</si>
  <si>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</si>
  <si>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</si>
  <si>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</si>
  <si>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</si>
  <si>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</si>
  <si>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</si>
  <si>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</si>
  <si>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</si>
  <si>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</si>
  <si>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</si>
  <si>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</si>
  <si>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</si>
  <si>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</si>
  <si>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</si>
  <si>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</si>
  <si>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</si>
  <si>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</si>
  <si>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</si>
  <si>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</si>
  <si>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</si>
  <si>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</si>
  <si>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</si>
  <si>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</si>
  <si>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</si>
  <si>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</si>
  <si>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</si>
  <si>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</si>
  <si>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</si>
  <si>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</si>
  <si>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</si>
  <si>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</si>
  <si>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</si>
  <si>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</si>
  <si>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</si>
  <si>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</si>
  <si>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</si>
  <si>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</si>
  <si>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</si>
  <si>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</si>
  <si>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</si>
  <si>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</si>
  <si>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</si>
  <si>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</si>
  <si>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</si>
  <si>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</si>
  <si>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</si>
  <si>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</si>
  <si>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</si>
  <si>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</si>
  <si>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</si>
  <si>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</si>
  <si>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</si>
  <si>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</si>
  <si>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</si>
  <si>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</si>
  <si>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</si>
  <si>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</si>
  <si>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</si>
  <si>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</si>
  <si>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</si>
  <si>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</si>
  <si>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</si>
  <si>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</si>
  <si>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</si>
  <si>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</si>
  <si>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</si>
  <si>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</si>
  <si>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</si>
  <si>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</si>
  <si>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</si>
  <si>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</si>
  <si>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</si>
  <si>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</si>
  <si>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</si>
  <si>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</si>
  <si>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</si>
  <si>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</si>
  <si>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</si>
  <si>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</si>
  <si>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</si>
  <si>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</si>
  <si>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</si>
  <si>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</si>
  <si>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</si>
  <si>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</si>
  <si>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</si>
  <si>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</si>
  <si>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</si>
  <si>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</si>
  <si>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</si>
  <si>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</si>
  <si>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</si>
  <si>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</si>
  <si>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</si>
  <si>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</si>
  <si>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</si>
  <si>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</si>
  <si>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</si>
  <si>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</si>
  <si>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</si>
  <si>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</si>
  <si>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</si>
  <si>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</si>
  <si>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</si>
  <si>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</si>
  <si>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</si>
  <si>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</si>
  <si>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</si>
  <si>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</si>
  <si>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</si>
  <si>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</si>
  <si>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</si>
  <si>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</si>
  <si>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</si>
  <si>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</si>
  <si>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</si>
  <si>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</si>
  <si>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</si>
  <si>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</si>
  <si>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</si>
  <si>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</si>
  <si>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</si>
  <si>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</si>
  <si>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</si>
  <si>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</si>
  <si>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</si>
  <si>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</si>
  <si>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</si>
  <si>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</si>
  <si>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</si>
  <si>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</si>
  <si>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</si>
  <si>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</si>
  <si>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</si>
  <si>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</si>
  <si>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</si>
  <si>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</si>
  <si>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</si>
  <si>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</si>
  <si>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</si>
  <si>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</si>
  <si>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</si>
  <si>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</si>
  <si>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</si>
  <si>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</si>
  <si>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</si>
  <si>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</si>
  <si>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</si>
  <si>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</si>
  <si>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</si>
  <si>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</si>
  <si>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</si>
  <si>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</si>
  <si>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</si>
  <si>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</si>
  <si>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</si>
  <si>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</si>
  <si>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</si>
  <si>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</si>
  <si>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</si>
  <si>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</si>
  <si>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</si>
  <si>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</si>
  <si>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</si>
  <si>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</si>
  <si>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</si>
  <si>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</si>
  <si>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</si>
  <si>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</si>
  <si>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</si>
  <si>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</si>
  <si>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</si>
  <si>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</si>
  <si>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</si>
  <si>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</si>
  <si>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</si>
  <si>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</si>
  <si>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</si>
  <si>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</si>
  <si>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</si>
  <si>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</si>
  <si>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</si>
  <si>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</si>
  <si>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</si>
  <si>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</si>
  <si>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</si>
  <si>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</si>
  <si>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</si>
  <si>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</si>
  <si>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</si>
  <si>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</si>
  <si>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</si>
  <si>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</si>
  <si>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</si>
  <si>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</si>
  <si>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</si>
  <si>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</si>
  <si>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</si>
  <si>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</si>
  <si>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</si>
  <si>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</si>
  <si>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</si>
  <si>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</si>
  <si>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</si>
  <si>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</si>
  <si>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</si>
  <si>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</si>
  <si>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</si>
  <si>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</si>
  <si>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</si>
  <si>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</si>
  <si>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</si>
  <si>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</si>
  <si>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</si>
  <si>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</si>
  <si>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</si>
  <si>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</si>
  <si>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</si>
  <si>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</si>
  <si>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</si>
  <si>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</si>
  <si>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</si>
  <si>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</si>
  <si>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</si>
  <si>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</si>
  <si>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</si>
  <si>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</si>
  <si>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</si>
  <si>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</si>
  <si>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</si>
  <si>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</si>
  <si>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</si>
  <si>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</si>
  <si>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</si>
  <si>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</si>
  <si>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</si>
  <si>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</si>
  <si>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</si>
  <si>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</si>
  <si>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</si>
  <si>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</si>
  <si>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</si>
  <si>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</si>
  <si>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</si>
  <si>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</si>
  <si>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</si>
  <si>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</si>
  <si>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</si>
  <si>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</si>
  <si>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</si>
  <si>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</si>
  <si>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</si>
  <si>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</si>
  <si>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</si>
  <si>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</si>
  <si>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</si>
  <si>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</si>
  <si>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</si>
  <si>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</si>
  <si>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</si>
  <si>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</si>
  <si>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</si>
  <si>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</si>
  <si>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</si>
  <si>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</si>
  <si>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</si>
  <si>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</si>
  <si>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</si>
  <si>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</si>
  <si>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</si>
  <si>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</si>
  <si>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</si>
  <si>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</si>
  <si>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</si>
  <si>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</si>
  <si>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</si>
  <si>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</si>
  <si>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</si>
  <si>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</si>
  <si>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</si>
  <si>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</si>
  <si>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</si>
  <si>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</si>
  <si>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</si>
  <si>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</si>
  <si>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</si>
  <si>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</si>
  <si>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</si>
  <si>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</si>
  <si>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</si>
  <si>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</si>
  <si>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</si>
  <si>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</si>
  <si>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</si>
  <si>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</si>
  <si>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</si>
  <si>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</si>
  <si>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</si>
  <si>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</si>
  <si>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</si>
  <si>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</si>
  <si>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</si>
  <si>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</si>
  <si>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</si>
  <si>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</si>
  <si>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</si>
  <si>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</si>
  <si>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</si>
  <si>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</si>
  <si>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</si>
  <si>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</si>
  <si>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</si>
  <si>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</si>
  <si>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</si>
  <si>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</si>
  <si>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</si>
  <si>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</si>
  <si>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</si>
  <si>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</si>
  <si>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</si>
  <si>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</si>
  <si>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</si>
  <si>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</si>
  <si>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</si>
  <si>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</si>
  <si>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</si>
  <si>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</si>
  <si>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</si>
  <si>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</si>
  <si>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</si>
  <si>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</si>
  <si>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</si>
  <si>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</si>
  <si>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</si>
  <si>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</si>
  <si>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</si>
  <si>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</si>
  <si>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</si>
  <si>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</si>
  <si>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</si>
  <si>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</si>
  <si>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</si>
  <si>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</si>
  <si>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</si>
  <si>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</si>
  <si>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</si>
  <si>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</si>
  <si>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</si>
  <si>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</si>
  <si>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</si>
  <si>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</si>
  <si>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</si>
  <si>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</si>
  <si>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</si>
  <si>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</si>
  <si>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</si>
  <si>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</si>
  <si>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</si>
  <si>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</si>
  <si>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</si>
  <si>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</si>
  <si>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</si>
  <si>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</si>
  <si>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</si>
  <si>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</si>
  <si>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</si>
  <si>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</si>
  <si>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</si>
  <si>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</si>
  <si>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</si>
  <si>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</si>
  <si>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</si>
  <si>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</si>
  <si>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</si>
  <si>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</si>
  <si>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</si>
  <si>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</si>
  <si>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</si>
  <si>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</si>
  <si>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</si>
  <si>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</si>
  <si>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</si>
  <si>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</si>
  <si>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</si>
  <si>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</si>
  <si>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</si>
  <si>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</si>
  <si>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</si>
  <si>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</si>
  <si>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</si>
  <si>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</si>
  <si>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</si>
  <si>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</si>
  <si>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</si>
  <si>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</si>
  <si>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</si>
  <si>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</si>
  <si>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</si>
  <si>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</si>
  <si>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</si>
  <si>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</si>
  <si>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</si>
  <si>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</si>
  <si>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</si>
  <si>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</si>
  <si>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</si>
  <si>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</si>
  <si>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</si>
  <si>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</si>
  <si>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</si>
  <si>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</si>
  <si>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</si>
  <si>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</si>
  <si>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</si>
  <si>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</si>
  <si>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</si>
  <si>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</si>
  <si>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</si>
  <si>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</si>
  <si>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</si>
  <si>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</si>
  <si>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</si>
  <si>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</si>
  <si>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</si>
  <si>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</si>
  <si>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</si>
  <si>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</si>
  <si>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</si>
  <si>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</si>
  <si>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</si>
  <si>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</si>
  <si>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</si>
  <si>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</si>
  <si>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</si>
  <si>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</si>
  <si>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</si>
  <si>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</si>
  <si>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</si>
  <si>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</si>
  <si>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</si>
  <si>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</si>
  <si>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</si>
  <si>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</si>
  <si>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</si>
  <si>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</si>
  <si>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</si>
  <si>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</si>
  <si>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</si>
  <si>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</si>
  <si>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</si>
  <si>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</si>
  <si>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</si>
  <si>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</si>
  <si>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</si>
  <si>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</si>
  <si>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</si>
  <si>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</si>
  <si>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</si>
  <si>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</si>
  <si>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</si>
  <si>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</si>
  <si>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</si>
  <si>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</si>
  <si>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</si>
  <si>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</si>
  <si>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</si>
  <si>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</si>
  <si>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</si>
  <si>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</si>
  <si>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</si>
  <si>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</si>
  <si>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</si>
  <si>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</si>
  <si>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</si>
  <si>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</si>
  <si>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</si>
  <si>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</si>
  <si>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</si>
  <si>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</si>
  <si>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</si>
  <si>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</si>
  <si>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</si>
  <si>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</si>
  <si>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</si>
  <si>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</si>
  <si>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</si>
  <si>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</si>
  <si>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</si>
  <si>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</si>
  <si>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</si>
  <si>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</si>
  <si>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</si>
  <si>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</si>
  <si>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</si>
  <si>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</si>
  <si>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</si>
  <si>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</si>
  <si>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</si>
  <si>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</si>
  <si>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</si>
  <si>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</si>
  <si>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</si>
  <si>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</si>
  <si>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</si>
  <si>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</si>
  <si>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</si>
  <si>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</si>
  <si>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</si>
  <si>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</si>
  <si>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</si>
  <si>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</si>
  <si>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</si>
  <si>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</si>
  <si>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</si>
  <si>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</si>
  <si>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</si>
  <si>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</si>
  <si>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</si>
  <si>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</si>
  <si>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</si>
  <si>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</si>
  <si>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</si>
  <si>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</si>
  <si>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</si>
  <si>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</si>
  <si>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</si>
  <si>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</si>
  <si>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</si>
  <si>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</si>
  <si>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</si>
  <si>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</si>
  <si>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</si>
  <si>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</si>
  <si>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</si>
  <si>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</si>
  <si>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</si>
  <si>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</si>
  <si>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</si>
  <si>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</si>
  <si>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</si>
  <si>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</si>
  <si>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</si>
  <si>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</si>
  <si>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</si>
  <si>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</si>
  <si>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</si>
  <si>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</si>
  <si>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</si>
  <si>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</si>
  <si>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</si>
  <si>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</si>
  <si>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</si>
  <si>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</si>
  <si>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</si>
  <si>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</si>
  <si>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</si>
  <si>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</si>
  <si>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</si>
  <si>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</si>
  <si>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</si>
  <si>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</si>
  <si>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</si>
  <si>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</si>
  <si>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</si>
  <si>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</si>
  <si>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</si>
  <si>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</si>
  <si>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</si>
  <si>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</si>
  <si>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</si>
  <si>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</si>
  <si>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</si>
  <si>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</si>
  <si>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</si>
  <si>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</si>
  <si>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</si>
  <si>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</si>
  <si>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</si>
  <si>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</si>
  <si>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</si>
  <si>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</si>
  <si>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</si>
  <si>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</si>
  <si>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</si>
  <si>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</si>
  <si>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</si>
  <si>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</si>
  <si>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</si>
  <si>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</si>
  <si>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</si>
  <si>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</si>
  <si>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</si>
  <si>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</si>
  <si>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</si>
  <si>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</si>
  <si>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</si>
  <si>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</si>
  <si>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</si>
  <si>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</si>
  <si>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</si>
  <si>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</si>
  <si>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</si>
  <si>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</si>
  <si>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</si>
  <si>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</si>
  <si>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</si>
  <si>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</si>
  <si>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</si>
  <si>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</si>
  <si>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</si>
  <si>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</si>
  <si>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</si>
  <si>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</si>
  <si>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</si>
  <si>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</si>
  <si>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</si>
  <si>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</si>
  <si>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</si>
  <si>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</si>
  <si>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</si>
  <si>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</si>
  <si>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</si>
  <si>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</si>
  <si>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</si>
  <si>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</si>
  <si>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</si>
  <si>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</si>
  <si>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</si>
  <si>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</si>
  <si>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</si>
  <si>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</si>
  <si>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</si>
  <si>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</si>
  <si>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</si>
  <si>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</si>
  <si>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</si>
  <si>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</si>
  <si>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</si>
  <si>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</si>
  <si>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</si>
  <si>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</si>
  <si>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</si>
  <si>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</si>
  <si>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</si>
  <si>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</si>
  <si>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</si>
  <si>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</si>
  <si>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</si>
  <si>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</si>
  <si>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</si>
  <si>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</si>
  <si>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</si>
  <si>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</si>
  <si>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</si>
  <si>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</si>
  <si>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</si>
  <si>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</si>
  <si>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</si>
  <si>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</si>
  <si>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</si>
  <si>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</si>
  <si>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</si>
  <si>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</si>
  <si>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</si>
  <si>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</si>
  <si>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</si>
  <si>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</si>
  <si>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</si>
  <si>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</si>
  <si>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</si>
  <si>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</si>
  <si>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</si>
  <si>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</si>
  <si>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</si>
  <si>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</si>
  <si>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</si>
  <si>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</si>
  <si>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</si>
  <si>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</si>
  <si>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</si>
  <si>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</si>
  <si>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</si>
  <si>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</si>
  <si>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</si>
  <si>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</si>
  <si>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</si>
  <si>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</si>
  <si>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</si>
  <si>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</si>
  <si>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</si>
  <si>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</si>
  <si>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</si>
  <si>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</si>
  <si>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</si>
  <si>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</si>
  <si>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</si>
  <si>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</si>
  <si>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</si>
  <si>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</si>
  <si>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</si>
  <si>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</si>
  <si>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</si>
  <si>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</si>
  <si>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</si>
  <si>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</si>
  <si>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</si>
  <si>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</si>
  <si>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</si>
  <si>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</si>
  <si>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</si>
  <si>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</si>
  <si>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</si>
  <si>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</si>
  <si>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</si>
  <si>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</si>
  <si>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</si>
  <si>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</si>
  <si>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</si>
  <si>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</si>
  <si>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</si>
  <si>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</si>
  <si>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</si>
  <si>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</si>
  <si>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</si>
  <si>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</si>
  <si>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</si>
  <si>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</si>
  <si>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</si>
  <si>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</si>
  <si>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</si>
  <si>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</si>
  <si>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</si>
  <si>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</si>
  <si>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</si>
  <si>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</si>
  <si>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</si>
  <si>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</si>
  <si>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</si>
  <si>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</si>
  <si>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</si>
  <si>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</si>
  <si>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</si>
  <si>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</si>
  <si>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</si>
  <si>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</si>
  <si>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</si>
  <si>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</si>
  <si>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</si>
  <si>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</si>
  <si>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</si>
  <si>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</si>
  <si>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</si>
  <si>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</si>
  <si>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</si>
  <si>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</si>
  <si>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</si>
  <si>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</si>
  <si>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</si>
  <si>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</si>
  <si>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</si>
  <si>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</si>
  <si>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</si>
  <si>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</si>
  <si>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</si>
  <si>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</si>
  <si>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</si>
  <si>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</si>
  <si>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</si>
  <si>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</si>
  <si>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</si>
  <si>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</si>
  <si>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</si>
  <si>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</si>
  <si>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</si>
  <si>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</si>
  <si>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</si>
  <si>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</si>
  <si>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</si>
  <si>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</si>
  <si>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</si>
  <si>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</si>
  <si>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</si>
  <si>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</si>
  <si>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</si>
  <si>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</si>
  <si>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</si>
  <si>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</si>
  <si>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</si>
  <si>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</si>
  <si>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</si>
  <si>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</si>
  <si>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</si>
  <si>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</si>
  <si>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</si>
  <si>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</si>
  <si>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</si>
  <si>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</si>
  <si>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</si>
  <si>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</si>
  <si>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</si>
  <si>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</si>
  <si>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</si>
  <si>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</si>
  <si>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</si>
  <si>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</si>
  <si>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</si>
  <si>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</si>
  <si>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</si>
  <si>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</si>
  <si>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</si>
  <si>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</si>
  <si>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</si>
  <si>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</si>
  <si>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</si>
  <si>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</si>
  <si>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</si>
  <si>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</si>
  <si>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</si>
  <si>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</si>
  <si>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</si>
  <si>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</si>
  <si>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</si>
  <si>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</si>
  <si>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</si>
  <si>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</si>
  <si>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</si>
  <si>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</si>
  <si>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</si>
  <si>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</si>
  <si>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</si>
  <si>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</si>
  <si>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</si>
  <si>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</si>
  <si>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</si>
  <si>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</si>
  <si>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</si>
  <si>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</si>
  <si>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</si>
  <si>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</si>
  <si>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</si>
  <si>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</si>
  <si>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</si>
  <si>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</si>
  <si>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</si>
  <si>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</si>
  <si>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</si>
  <si>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</si>
  <si>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</si>
  <si>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</si>
  <si>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</si>
  <si>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</si>
  <si>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</si>
  <si>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</si>
  <si>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</si>
  <si>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</si>
  <si>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</si>
  <si>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</si>
  <si>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</si>
  <si>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</si>
  <si>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</si>
  <si>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</si>
  <si>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</si>
  <si>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</si>
  <si>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</si>
  <si>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</si>
  <si>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</si>
  <si>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</si>
  <si>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</si>
  <si>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</si>
  <si>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</si>
  <si>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</si>
  <si>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</si>
  <si>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</si>
  <si>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</si>
  <si>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</si>
  <si>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</si>
  <si>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</si>
  <si>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</si>
  <si>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</si>
  <si>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</si>
  <si>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</si>
  <si>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</si>
  <si>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</si>
  <si>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</si>
  <si>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</si>
  <si>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</si>
  <si>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</si>
  <si>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</si>
  <si>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</si>
  <si>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</si>
  <si>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</si>
  <si>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</si>
  <si>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</si>
  <si>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</si>
  <si>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</si>
  <si>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</si>
  <si>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</si>
  <si>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</si>
  <si>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</si>
  <si>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</si>
  <si>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</si>
  <si>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</si>
  <si>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</si>
  <si>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</si>
  <si>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</si>
  <si>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</si>
  <si>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</si>
  <si>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</si>
  <si>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</si>
  <si>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</si>
  <si>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</si>
  <si>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</si>
  <si>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</si>
  <si>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</si>
  <si>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</si>
  <si>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</si>
  <si>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</si>
  <si>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</si>
  <si>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</si>
  <si>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</si>
  <si>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</si>
  <si>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</si>
  <si>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</si>
  <si>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</si>
  <si>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</si>
  <si>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</si>
  <si>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</si>
  <si>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</si>
  <si>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</si>
  <si>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</si>
  <si>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</si>
  <si>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</si>
  <si>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</si>
  <si>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</si>
  <si>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</si>
  <si>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</si>
  <si>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</si>
  <si>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</si>
  <si>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</si>
  <si>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</si>
  <si>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</si>
  <si>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</si>
  <si>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</si>
  <si>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</si>
  <si>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</si>
  <si>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</si>
  <si>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</si>
  <si>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</si>
  <si>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</si>
  <si>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</si>
  <si>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</si>
  <si>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</si>
  <si>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</si>
  <si>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</si>
  <si>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</si>
  <si>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</si>
  <si>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</si>
  <si>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</si>
  <si>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</si>
  <si>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</si>
  <si>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</si>
  <si>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</si>
  <si>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</si>
  <si>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</si>
  <si>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</si>
  <si>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</si>
  <si>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</si>
  <si>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</si>
  <si>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</si>
  <si>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</si>
  <si>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</si>
  <si>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</si>
  <si>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</si>
  <si>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</si>
  <si>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</si>
  <si>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</si>
  <si>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</si>
  <si>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</si>
  <si>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</si>
  <si>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</si>
  <si>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</si>
  <si>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</si>
  <si>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</si>
  <si>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</si>
  <si>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</si>
  <si>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</si>
  <si>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</si>
  <si>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</si>
  <si>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</si>
  <si>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</si>
  <si>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</si>
  <si>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</si>
  <si>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</si>
  <si>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</si>
  <si>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</si>
  <si>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</si>
  <si>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</si>
  <si>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</si>
  <si>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</si>
  <si>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</si>
  <si>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</si>
  <si>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</si>
  <si>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</si>
  <si>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</si>
  <si>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</si>
  <si>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</si>
  <si>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</si>
  <si>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</si>
  <si>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</si>
  <si>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</si>
  <si>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</si>
  <si>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</si>
  <si>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</si>
  <si>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</si>
  <si>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</si>
  <si>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</si>
  <si>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</si>
  <si>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</si>
  <si>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</si>
  <si>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</si>
  <si>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</si>
  <si>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</si>
  <si>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</si>
  <si>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</si>
  <si>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</si>
  <si>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</si>
  <si>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</si>
  <si>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</si>
  <si>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</si>
  <si>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</si>
  <si>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</si>
  <si>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</si>
  <si>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</si>
  <si>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</si>
  <si>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</si>
  <si>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</si>
  <si>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</si>
  <si>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</si>
  <si>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</si>
  <si>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</si>
  <si>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</si>
  <si>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</si>
  <si>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</si>
  <si>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</si>
  <si>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</si>
  <si>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</si>
  <si>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</si>
  <si>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</si>
  <si>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</si>
  <si>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</si>
  <si>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</si>
  <si>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</si>
  <si>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</si>
  <si>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</si>
  <si>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</si>
  <si>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</si>
  <si>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</si>
  <si>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</si>
  <si>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</si>
  <si>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</si>
  <si>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</si>
  <si>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</si>
  <si>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</si>
  <si>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</si>
  <si>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</si>
  <si>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</si>
  <si>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</si>
  <si>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</si>
  <si>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</si>
  <si>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</si>
  <si>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</si>
  <si>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</si>
  <si>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</si>
  <si>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</si>
  <si>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</si>
  <si>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</si>
  <si>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</si>
  <si>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</si>
  <si>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</si>
  <si>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</si>
  <si>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</si>
  <si>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</si>
  <si>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</si>
  <si>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</si>
  <si>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</si>
  <si>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</si>
  <si>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</si>
  <si>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</si>
  <si>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</si>
  <si>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</si>
  <si>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</si>
  <si>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</si>
  <si>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</si>
  <si>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</si>
  <si>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</si>
  <si>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</si>
  <si>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</si>
  <si>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</si>
  <si>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</si>
  <si>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</si>
  <si>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</si>
  <si>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</si>
  <si>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</si>
  <si>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</si>
  <si>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</si>
  <si>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</si>
  <si>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</si>
  <si>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</si>
  <si>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</si>
  <si>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</si>
  <si>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</si>
  <si>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</si>
  <si>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</si>
  <si>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</si>
  <si>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</si>
  <si>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</si>
  <si>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</si>
  <si>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</si>
  <si>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</si>
  <si>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</si>
  <si>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</si>
  <si>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</si>
  <si>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</si>
  <si>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</si>
  <si>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</si>
  <si>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</si>
  <si>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</si>
  <si>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</si>
  <si>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</si>
  <si>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</si>
  <si>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</si>
  <si>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</si>
  <si>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</si>
  <si>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</si>
  <si>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</si>
  <si>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</si>
  <si>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</si>
  <si>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</si>
  <si>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</si>
  <si>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</si>
  <si>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</si>
  <si>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</si>
  <si>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</si>
  <si>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</si>
  <si>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</si>
  <si>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</si>
  <si>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</si>
  <si>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</si>
  <si>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</si>
  <si>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</si>
  <si>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</si>
  <si>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</si>
  <si>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</si>
  <si>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</si>
  <si>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</si>
  <si>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</si>
  <si>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</si>
  <si>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</si>
  <si>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</si>
  <si>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</si>
  <si>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</si>
  <si>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</si>
  <si>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</si>
  <si>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</si>
  <si>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</si>
  <si>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</si>
  <si>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</si>
  <si>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</si>
  <si>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</si>
  <si>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</si>
  <si>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</si>
  <si>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</si>
  <si>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</si>
  <si>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</si>
  <si>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</si>
  <si>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</si>
  <si>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</si>
  <si>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</si>
  <si>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</si>
  <si>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</si>
  <si>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</si>
  <si>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</si>
  <si>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</si>
  <si>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</si>
  <si>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</si>
  <si>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</si>
  <si>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</si>
  <si>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</si>
  <si>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</si>
  <si>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</si>
  <si>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</si>
  <si>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</si>
  <si>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</si>
  <si>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</si>
  <si>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</si>
  <si>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</si>
  <si>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</si>
  <si>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</si>
  <si>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</si>
  <si>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</si>
  <si>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</si>
  <si>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</si>
  <si>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</si>
  <si>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</si>
  <si>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</si>
  <si>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</si>
  <si>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</si>
  <si>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</si>
  <si>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</si>
  <si>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</si>
  <si>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</si>
  <si>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</si>
  <si>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</si>
  <si>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</si>
  <si>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</si>
  <si>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</si>
  <si>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</si>
  <si>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</si>
  <si>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</si>
  <si>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</si>
  <si>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</si>
  <si>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</si>
  <si>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</si>
  <si>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</si>
  <si>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</si>
  <si>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</si>
  <si>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</si>
  <si>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</si>
  <si>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</si>
  <si>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</si>
  <si>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</si>
  <si>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</si>
  <si>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</si>
  <si>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</si>
  <si>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</si>
  <si>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</si>
  <si>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</si>
  <si>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</si>
  <si>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</si>
  <si>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</si>
  <si>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</si>
  <si>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</si>
  <si>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</si>
  <si>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</si>
  <si>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</si>
  <si>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</si>
  <si>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</si>
  <si>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</si>
  <si>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</si>
  <si>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</si>
  <si>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</si>
  <si>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</si>
  <si>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</si>
  <si>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</si>
  <si>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</si>
  <si>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</si>
  <si>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</si>
  <si>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</si>
  <si>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</si>
  <si>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</si>
  <si>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</si>
  <si>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</si>
  <si>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</si>
  <si>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</si>
  <si>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</si>
  <si>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</si>
  <si>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</si>
  <si>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</si>
  <si>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</si>
  <si>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</si>
  <si>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</si>
  <si>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</si>
  <si>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</si>
  <si>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</si>
  <si>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</si>
  <si>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</si>
  <si>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</si>
  <si>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</si>
  <si>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</si>
  <si>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</si>
  <si>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</si>
  <si>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</si>
  <si>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</si>
  <si>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</si>
  <si>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</si>
  <si>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</si>
  <si>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</si>
  <si>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</si>
  <si>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</si>
  <si>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</si>
  <si>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</si>
  <si>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</si>
  <si>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</si>
  <si>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</si>
  <si>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</si>
  <si>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</si>
  <si>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</si>
  <si>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</si>
  <si>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</si>
  <si>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</si>
  <si>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</si>
  <si>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</si>
  <si>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</si>
  <si>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</si>
  <si>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</si>
  <si>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</si>
  <si>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</si>
  <si>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</si>
  <si>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</si>
  <si>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</si>
  <si>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</si>
  <si>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</si>
  <si>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</si>
  <si>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</si>
  <si>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</si>
  <si>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</si>
  <si>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</si>
  <si>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</si>
  <si>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</si>
  <si>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</si>
  <si>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</si>
  <si>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</si>
  <si>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</si>
  <si>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</si>
  <si>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</si>
  <si>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</si>
  <si>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</si>
  <si>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</si>
  <si>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</si>
  <si>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</si>
  <si>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</si>
  <si>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</si>
  <si>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</si>
  <si>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</si>
  <si>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</si>
  <si>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</si>
  <si>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</si>
  <si>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</si>
  <si>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</si>
  <si>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</si>
  <si>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</si>
  <si>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</si>
  <si>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</si>
  <si>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</si>
  <si>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</si>
  <si>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</si>
  <si>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</si>
  <si>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</si>
  <si>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</si>
  <si>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</si>
  <si>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</si>
  <si>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</si>
  <si>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</si>
  <si>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</si>
  <si>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</si>
  <si>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</si>
  <si>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</si>
  <si>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</si>
  <si>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</si>
  <si>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</si>
  <si>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</si>
  <si>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</si>
  <si>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</si>
  <si>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</si>
  <si>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</si>
  <si>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</si>
  <si>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</si>
  <si>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</si>
  <si>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</si>
  <si>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</si>
  <si>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</si>
  <si>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</si>
  <si>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</si>
  <si>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</si>
  <si>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</si>
  <si>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</si>
  <si>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</si>
  <si>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</si>
  <si>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</si>
  <si>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</si>
  <si>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</si>
  <si>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</si>
  <si>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</si>
  <si>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</si>
  <si>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</si>
  <si>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</si>
  <si>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</si>
  <si>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</si>
  <si>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</si>
  <si>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</si>
  <si>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</si>
  <si>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</si>
  <si>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</si>
  <si>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</si>
  <si>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</si>
  <si>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</si>
  <si>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</si>
  <si>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</si>
  <si>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</si>
  <si>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</si>
  <si>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</si>
  <si>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</si>
  <si>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</si>
  <si>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</si>
  <si>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</si>
  <si>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</si>
  <si>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</si>
  <si>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</si>
  <si>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</si>
  <si>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</si>
  <si>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</si>
  <si>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</si>
  <si>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</si>
  <si>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</si>
  <si>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</si>
  <si>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</si>
  <si>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</si>
  <si>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</si>
  <si>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</si>
  <si>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</si>
  <si>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</si>
  <si>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</si>
  <si>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</si>
  <si>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</si>
  <si>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</si>
  <si>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</si>
  <si>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</si>
  <si>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</si>
  <si>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</si>
  <si>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</si>
  <si>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</si>
  <si>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</si>
  <si>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</si>
  <si>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</si>
  <si>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</si>
  <si>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</si>
  <si>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</si>
  <si>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</si>
  <si>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</si>
  <si>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</si>
  <si>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</si>
  <si>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</si>
  <si>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</si>
  <si>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</si>
  <si>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</si>
  <si>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</si>
  <si>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</si>
  <si>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</si>
  <si>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</si>
  <si>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</si>
  <si>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</si>
  <si>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</si>
  <si>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</si>
  <si>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</si>
  <si>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</si>
  <si>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</si>
  <si>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</si>
  <si>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</si>
  <si>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</si>
  <si>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</si>
  <si>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</si>
  <si>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</si>
  <si>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</si>
  <si>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</si>
  <si>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</si>
  <si>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</si>
  <si>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</si>
  <si>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</si>
  <si>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</si>
  <si>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</si>
  <si>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</si>
  <si>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</si>
  <si>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</si>
  <si>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</si>
  <si>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</si>
  <si>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</si>
  <si>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</si>
  <si>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</si>
  <si>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</si>
  <si>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</si>
  <si>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</si>
  <si>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</si>
  <si>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</si>
  <si>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</si>
  <si>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</si>
  <si>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</si>
  <si>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</si>
  <si>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</si>
  <si>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</si>
  <si>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</si>
  <si>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</si>
  <si>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</si>
  <si>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</si>
  <si>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</si>
  <si>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</si>
  <si>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</si>
  <si>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</si>
  <si>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</si>
  <si>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</si>
  <si>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</si>
  <si>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</si>
  <si>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</si>
  <si>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</si>
  <si>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</si>
  <si>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</si>
  <si>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</si>
  <si>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</si>
  <si>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</si>
  <si>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</si>
  <si>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</si>
  <si>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</si>
  <si>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</si>
  <si>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</si>
  <si>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</si>
  <si>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</si>
  <si>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</si>
  <si>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</si>
  <si>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</si>
  <si>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</si>
  <si>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</si>
  <si>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</si>
  <si>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</si>
  <si>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</si>
  <si>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</si>
  <si>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</si>
  <si>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</si>
  <si>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</si>
  <si>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</si>
  <si>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</si>
  <si>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</si>
  <si>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</si>
  <si>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</si>
  <si>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</si>
  <si>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</si>
  <si>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</si>
  <si>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</si>
  <si>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</si>
  <si>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</si>
  <si>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</si>
  <si>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</si>
  <si>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</si>
  <si>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</si>
  <si>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</si>
  <si>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</si>
  <si>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</si>
  <si>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</si>
  <si>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</si>
  <si>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</si>
  <si>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</si>
  <si>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</si>
  <si>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</si>
  <si>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</si>
  <si>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</si>
  <si>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</si>
  <si>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</si>
  <si>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</si>
  <si>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</si>
  <si>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</si>
  <si>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</si>
  <si>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</si>
  <si>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</si>
  <si>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</si>
  <si>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</si>
  <si>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</si>
  <si>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</si>
  <si>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</si>
  <si>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</si>
  <si>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</si>
  <si>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</si>
  <si>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</si>
  <si>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</si>
  <si>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</si>
  <si>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</si>
  <si>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</si>
  <si>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</si>
  <si>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</si>
  <si>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</si>
  <si>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</si>
  <si>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</si>
  <si>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</si>
  <si>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</si>
  <si>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</si>
  <si>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</si>
  <si>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</si>
  <si>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</si>
  <si>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</si>
  <si>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</si>
  <si>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</si>
  <si>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</si>
  <si>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</si>
  <si>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</si>
  <si>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</si>
  <si>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</si>
  <si>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</si>
  <si>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</si>
  <si>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</si>
  <si>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</si>
  <si>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</si>
  <si>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</si>
  <si>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</si>
  <si>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</si>
  <si>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</si>
  <si>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</si>
  <si>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</si>
  <si>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</si>
  <si>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</si>
  <si>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</si>
  <si>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</si>
  <si>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</si>
  <si>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</si>
  <si>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</si>
  <si>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</si>
  <si>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</si>
  <si>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</si>
  <si>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</si>
  <si>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</si>
  <si>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</si>
  <si>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</si>
  <si>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</si>
  <si>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</si>
  <si>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</si>
  <si>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</si>
  <si>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</si>
  <si>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</si>
  <si>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</si>
  <si>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</si>
  <si>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</si>
  <si>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</si>
  <si>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</si>
  <si>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</si>
  <si>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</si>
  <si>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</si>
  <si>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</si>
  <si>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</si>
  <si>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</si>
  <si>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</si>
  <si>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</si>
  <si>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</si>
  <si>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</si>
  <si>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</si>
  <si>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</si>
  <si>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</si>
  <si>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</si>
  <si>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</si>
  <si>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</si>
  <si>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</si>
  <si>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</si>
  <si>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</si>
  <si>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</si>
  <si>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</si>
  <si>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</si>
  <si>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</si>
  <si>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</si>
  <si>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</si>
  <si>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</si>
  <si>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</si>
  <si>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</si>
  <si>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</si>
  <si>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</si>
  <si>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</si>
  <si>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</si>
  <si>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</si>
  <si>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</si>
  <si>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</si>
  <si>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</si>
  <si>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</si>
  <si>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</si>
  <si>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</si>
  <si>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</si>
  <si>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</si>
  <si>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</si>
  <si>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</si>
  <si>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</si>
  <si>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</si>
  <si>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</si>
  <si>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</si>
  <si>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</si>
  <si>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</si>
  <si>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</si>
  <si>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</si>
  <si>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</si>
  <si>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</si>
  <si>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</si>
  <si>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</si>
  <si>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</si>
  <si>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</si>
  <si>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</si>
  <si>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</si>
  <si>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</si>
  <si>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</si>
  <si>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</si>
  <si>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</si>
  <si>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</si>
  <si>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</si>
  <si>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</si>
  <si>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</si>
  <si>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</si>
  <si>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</si>
  <si>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</si>
  <si>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</si>
  <si>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</si>
  <si>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</si>
  <si>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</si>
  <si>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</si>
  <si>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</si>
  <si>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</si>
  <si>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</si>
  <si>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</si>
  <si>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</si>
  <si>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</si>
  <si>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</si>
  <si>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</si>
  <si>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</si>
  <si>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</si>
  <si>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</si>
  <si>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</si>
  <si>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</si>
  <si>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</si>
  <si>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</si>
  <si>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</si>
  <si>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</si>
  <si>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</si>
  <si>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</si>
  <si>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</si>
  <si>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</si>
  <si>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</si>
  <si>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</si>
  <si>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</si>
  <si>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</si>
  <si>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</si>
  <si>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</si>
  <si>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</si>
  <si>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</si>
  <si>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</si>
  <si>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</si>
  <si>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</si>
  <si>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</si>
  <si>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</si>
  <si>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</si>
  <si>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</si>
  <si>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</si>
  <si>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</si>
  <si>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</si>
  <si>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</si>
  <si>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</si>
  <si>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</si>
  <si>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</si>
  <si>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</si>
  <si>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</si>
  <si>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</si>
  <si>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</si>
  <si>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</si>
  <si>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</si>
  <si>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</si>
  <si>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</si>
  <si>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</si>
  <si>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</si>
  <si>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</si>
  <si>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</si>
  <si>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</si>
  <si>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</si>
  <si>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</si>
  <si>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</si>
  <si>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</si>
  <si>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</si>
  <si>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</si>
  <si>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</si>
  <si>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</si>
  <si>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</si>
  <si>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</si>
  <si>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</si>
  <si>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</si>
  <si>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</si>
  <si>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</si>
  <si>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</si>
  <si>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</si>
  <si>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</si>
  <si>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</si>
  <si>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</si>
  <si>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</si>
  <si>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</si>
  <si>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</si>
  <si>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</si>
  <si>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</si>
  <si>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</si>
  <si>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</si>
  <si>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</si>
  <si>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</si>
  <si>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</si>
  <si>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</si>
  <si>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</si>
  <si>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</si>
  <si>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</si>
  <si>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</si>
  <si>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</si>
  <si>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</si>
  <si>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</si>
  <si>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</si>
  <si>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</si>
  <si>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</si>
  <si>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</si>
  <si>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</si>
  <si>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</si>
  <si>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</si>
  <si>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</si>
  <si>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</si>
  <si>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</si>
  <si>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</si>
  <si>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</si>
  <si>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</si>
  <si>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</si>
  <si>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</si>
  <si>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</si>
  <si>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</si>
  <si>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</si>
  <si>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</si>
  <si>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</si>
  <si>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</si>
  <si>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</si>
  <si>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</si>
  <si>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</si>
  <si>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</si>
  <si>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</si>
  <si>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</si>
  <si>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</si>
  <si>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</si>
  <si>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</si>
  <si>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</si>
  <si>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</si>
  <si>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</si>
  <si>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</si>
  <si>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</si>
  <si>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</si>
  <si>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</si>
  <si>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</si>
  <si>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</si>
  <si>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</si>
  <si>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</si>
  <si>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</si>
  <si>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</si>
  <si>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</si>
  <si>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</si>
  <si>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</si>
  <si>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</si>
  <si>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</si>
  <si>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</si>
  <si>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</si>
  <si>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</si>
  <si>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</si>
  <si>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</si>
  <si>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</si>
  <si>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</si>
  <si>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</si>
  <si>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</si>
  <si>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</si>
  <si>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</si>
  <si>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</si>
  <si>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</si>
  <si>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</si>
  <si>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</si>
  <si>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</si>
  <si>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</si>
  <si>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</si>
  <si>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</si>
  <si>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</si>
  <si>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</si>
  <si>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</si>
  <si>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</si>
  <si>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</si>
  <si>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</si>
  <si>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</si>
  <si>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</si>
  <si>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</si>
  <si>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</si>
  <si>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</si>
  <si>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</si>
  <si>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</si>
  <si>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</si>
  <si>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</si>
  <si>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</si>
  <si>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</si>
  <si>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</si>
  <si>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</si>
  <si>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</si>
  <si>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</si>
  <si>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</si>
  <si>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</si>
  <si>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</si>
  <si>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</si>
  <si>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</si>
  <si>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</si>
  <si>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</si>
  <si>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</si>
  <si>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</si>
  <si>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</si>
  <si>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</si>
  <si>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</si>
  <si>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</si>
  <si>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</si>
  <si>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</si>
  <si>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</si>
  <si>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</si>
  <si>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</si>
  <si>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</si>
  <si>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</si>
  <si>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</si>
  <si>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</si>
  <si>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</si>
  <si>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</si>
  <si>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</si>
  <si>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</si>
  <si>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</si>
  <si>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</si>
  <si>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</si>
  <si>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</si>
  <si>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</si>
  <si>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</si>
  <si>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</si>
  <si>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</si>
  <si>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</si>
  <si>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</si>
  <si>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</si>
  <si>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</si>
  <si>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</si>
  <si>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</si>
  <si>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</si>
  <si>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</si>
  <si>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</si>
  <si>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</si>
  <si>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</si>
  <si>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</si>
  <si>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</si>
  <si>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</si>
  <si>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</si>
  <si>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</si>
  <si>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</si>
  <si>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</si>
  <si>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</si>
  <si>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</si>
  <si>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</si>
  <si>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</si>
  <si>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</si>
  <si>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</si>
  <si>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</si>
  <si>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</si>
  <si>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</si>
  <si>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</si>
  <si>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</si>
  <si>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</si>
  <si>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</si>
  <si>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</si>
  <si>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</si>
  <si>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</si>
  <si>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</si>
  <si>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</si>
  <si>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</si>
  <si>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</si>
  <si>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</si>
  <si>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</si>
  <si>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</si>
  <si>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</si>
  <si>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</si>
  <si>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</si>
  <si>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</si>
  <si>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</si>
  <si>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</si>
  <si>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</si>
  <si>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</si>
  <si>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</si>
  <si>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</si>
  <si>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</si>
  <si>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</si>
  <si>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</si>
  <si>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</si>
  <si>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</si>
  <si>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</si>
  <si>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</si>
  <si>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</si>
  <si>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</si>
  <si>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</si>
  <si>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</si>
  <si>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</si>
  <si>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</si>
  <si>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</si>
  <si>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</si>
  <si>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</si>
  <si>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</si>
  <si>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</si>
  <si>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</si>
  <si>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</si>
  <si>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</si>
  <si>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</si>
  <si>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</si>
  <si>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</si>
  <si>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</si>
  <si>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</si>
  <si>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</si>
  <si>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</si>
  <si>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</si>
  <si>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</si>
  <si>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</si>
  <si>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</si>
  <si>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</si>
  <si>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</si>
  <si>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</si>
  <si>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</si>
  <si>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</si>
  <si>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</si>
  <si>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</si>
  <si>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</si>
  <si>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</si>
  <si>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</si>
  <si>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</si>
  <si>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</si>
  <si>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</si>
  <si>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</si>
  <si>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</si>
  <si>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</si>
  <si>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</si>
  <si>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</si>
  <si>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</si>
  <si>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</si>
  <si>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</si>
  <si>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</si>
  <si>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</si>
  <si>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</si>
  <si>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</si>
  <si>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</si>
  <si>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</si>
  <si>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</si>
  <si>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</si>
  <si>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</si>
  <si>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</si>
  <si>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</si>
  <si>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</si>
  <si>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</si>
  <si>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</si>
  <si>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</si>
  <si>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</si>
  <si>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</si>
  <si>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</si>
  <si>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</si>
  <si>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</si>
  <si>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</si>
  <si>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</si>
  <si>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</si>
  <si>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</si>
  <si>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</si>
  <si>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</si>
  <si>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</si>
  <si>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</si>
  <si>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</si>
  <si>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</si>
  <si>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</si>
  <si>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</si>
  <si>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</si>
  <si>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</si>
  <si>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</si>
  <si>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</si>
  <si>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</si>
  <si>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</si>
  <si>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</si>
  <si>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</si>
  <si>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</si>
  <si>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</si>
  <si>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</si>
  <si>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</si>
  <si>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</si>
  <si>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</si>
  <si>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</si>
  <si>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</si>
  <si>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</si>
  <si>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</si>
  <si>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</si>
  <si>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</si>
  <si>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</si>
  <si>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</si>
  <si>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</si>
  <si>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</si>
  <si>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</si>
  <si>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</si>
  <si>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</si>
  <si>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</si>
  <si>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</si>
  <si>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</si>
  <si>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</si>
  <si>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</si>
  <si>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</si>
  <si>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</si>
  <si>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</si>
  <si>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</si>
  <si>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</si>
  <si>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</si>
  <si>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</si>
  <si>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</si>
  <si>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</si>
  <si>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</si>
  <si>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</si>
  <si>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</si>
  <si>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</si>
  <si>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</si>
  <si>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</si>
  <si>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</si>
  <si>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</si>
  <si>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</si>
  <si>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</si>
  <si>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</si>
  <si>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</si>
  <si>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</si>
  <si>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</si>
  <si>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</si>
  <si>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</si>
  <si>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</si>
  <si>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</si>
  <si>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</si>
  <si>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</si>
  <si>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</si>
  <si>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</si>
  <si>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</si>
  <si>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</si>
  <si>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</si>
  <si>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</si>
  <si>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</si>
  <si>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</si>
  <si>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</si>
  <si>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</si>
  <si>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</si>
  <si>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</si>
  <si>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</si>
  <si>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</si>
  <si>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</si>
  <si>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</si>
  <si>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</si>
  <si>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</si>
  <si>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</si>
  <si>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</si>
  <si>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</si>
  <si>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</si>
  <si>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</si>
  <si>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</si>
  <si>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</si>
  <si>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</si>
  <si>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</si>
  <si>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</si>
  <si>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</si>
  <si>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</si>
  <si>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</si>
  <si>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</si>
  <si>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</si>
  <si>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</si>
  <si>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</si>
  <si>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</si>
  <si>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</si>
  <si>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</si>
  <si>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</si>
  <si>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</si>
  <si>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</si>
  <si>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</si>
  <si>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</si>
  <si>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</si>
  <si>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</si>
  <si>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</si>
  <si>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</si>
  <si>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</si>
  <si>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</si>
  <si>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</si>
  <si>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</si>
  <si>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</si>
  <si>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</si>
  <si>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</si>
  <si>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</si>
  <si>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</si>
  <si>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</si>
  <si>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</si>
  <si>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</si>
  <si>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</si>
  <si>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</si>
  <si>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</si>
  <si>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</si>
  <si>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</si>
  <si>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</si>
  <si>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</si>
  <si>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</si>
  <si>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</si>
  <si>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</si>
  <si>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</si>
  <si>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</si>
  <si>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</si>
  <si>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</si>
  <si>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</si>
  <si>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</si>
  <si>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</si>
  <si>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</si>
  <si>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</si>
  <si>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</si>
  <si>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</si>
  <si>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</si>
  <si>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</si>
  <si>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</si>
  <si>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</si>
  <si>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</si>
  <si>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</si>
  <si>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</si>
  <si>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</si>
  <si>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</si>
  <si>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</si>
  <si>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</si>
  <si>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</si>
  <si>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</si>
  <si>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</si>
  <si>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</si>
  <si>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</si>
  <si>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</si>
  <si>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</si>
  <si>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</si>
  <si>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</si>
  <si>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</si>
  <si>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</si>
  <si>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</si>
  <si>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</si>
  <si>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</si>
  <si>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</si>
  <si>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</si>
  <si>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</si>
  <si>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</si>
  <si>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</si>
  <si>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</si>
  <si>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</si>
  <si>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</si>
  <si>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</si>
  <si>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</si>
  <si>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</si>
  <si>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</si>
  <si>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</si>
  <si>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</si>
  <si>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</si>
  <si>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</si>
  <si>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</si>
  <si>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</si>
  <si>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</si>
  <si>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</si>
  <si>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</si>
  <si>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</si>
  <si>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</si>
  <si>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</si>
  <si>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</si>
  <si>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</si>
  <si>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</si>
  <si>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</si>
  <si>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</si>
  <si>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</si>
  <si>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</si>
  <si>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</si>
  <si>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</si>
  <si>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</si>
  <si>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</si>
  <si>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</si>
  <si>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</si>
  <si>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</si>
  <si>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</si>
  <si>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</si>
  <si>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</si>
  <si>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</si>
  <si>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</si>
  <si>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</si>
  <si>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</si>
  <si>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</si>
  <si>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</si>
  <si>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</si>
  <si>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</si>
  <si>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</si>
  <si>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</si>
  <si>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</si>
  <si>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</si>
  <si>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</si>
  <si>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</si>
  <si>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</si>
  <si>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</si>
  <si>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</si>
  <si>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</si>
  <si>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</si>
  <si>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</si>
  <si>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</si>
  <si>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</si>
  <si>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</si>
  <si>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</si>
  <si>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</si>
  <si>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</si>
  <si>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</si>
  <si>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</si>
  <si>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</si>
  <si>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</si>
  <si>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</si>
  <si>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</si>
  <si>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</si>
  <si>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</si>
  <si>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</si>
  <si>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</si>
  <si>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</si>
  <si>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</si>
  <si>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</si>
  <si>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</si>
  <si>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</si>
  <si>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</si>
  <si>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</si>
  <si>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</si>
  <si>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</si>
  <si>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</si>
  <si>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</si>
  <si>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</si>
  <si>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</si>
  <si>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</si>
  <si>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</si>
  <si>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</si>
  <si>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</si>
  <si>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</si>
  <si>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</si>
  <si>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</si>
  <si>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</si>
  <si>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</si>
  <si>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</si>
  <si>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</si>
  <si>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</si>
  <si>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</si>
  <si>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</si>
  <si>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</si>
  <si>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</si>
  <si>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</si>
  <si>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</si>
  <si>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</si>
  <si>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</si>
  <si>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</si>
  <si>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</si>
  <si>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</si>
  <si>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</si>
  <si>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</si>
  <si>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</si>
  <si>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</si>
  <si>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</si>
  <si>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</si>
  <si>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</si>
  <si>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</si>
  <si>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</si>
  <si>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</si>
  <si>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</si>
  <si>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</si>
  <si>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</si>
  <si>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</si>
  <si>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</si>
  <si>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</si>
  <si>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</si>
  <si>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</si>
  <si>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</si>
  <si>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</si>
  <si>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</si>
  <si>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</si>
  <si>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</si>
  <si>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</si>
  <si>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</si>
  <si>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</si>
  <si>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</si>
  <si>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</si>
  <si>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</si>
  <si>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</si>
  <si>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</si>
  <si>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</si>
  <si>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</si>
  <si>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</si>
  <si>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</si>
  <si>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</si>
  <si>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</si>
  <si>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</si>
  <si>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</si>
  <si>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</si>
  <si>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</si>
  <si>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</si>
  <si>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</si>
  <si>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</si>
  <si>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</si>
  <si>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</si>
  <si>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</si>
  <si>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</si>
  <si>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</si>
  <si>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</si>
  <si>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</si>
  <si>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</si>
  <si>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</si>
  <si>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</si>
  <si>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</si>
  <si>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</si>
  <si>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</si>
  <si>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</si>
  <si>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</si>
  <si>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</si>
  <si>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</si>
  <si>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</si>
  <si>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</si>
  <si>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</si>
  <si>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</si>
  <si>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</si>
  <si>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</si>
  <si>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</si>
  <si>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</si>
  <si>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</si>
  <si>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</si>
  <si>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</si>
  <si>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</si>
  <si>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</si>
  <si>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</si>
  <si>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</si>
  <si>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</si>
  <si>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</si>
  <si>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</si>
  <si>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</si>
  <si>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</si>
  <si>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</si>
  <si>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</si>
  <si>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</si>
  <si>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</si>
  <si>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</si>
  <si>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</si>
  <si>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</si>
  <si>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</si>
  <si>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</si>
  <si>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</si>
  <si>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</si>
  <si>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</si>
  <si>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</si>
  <si>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</si>
  <si>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</si>
  <si>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</si>
  <si>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</si>
  <si>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</si>
  <si>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</si>
  <si>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</si>
  <si>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</si>
  <si>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</si>
  <si>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</si>
  <si>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</si>
  <si>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</si>
  <si>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</si>
  <si>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</si>
  <si>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</si>
  <si>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</si>
  <si>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</si>
  <si>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</si>
  <si>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</si>
  <si>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</si>
  <si>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</si>
  <si>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</si>
  <si>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</si>
  <si>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</si>
  <si>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</si>
  <si>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</si>
  <si>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</si>
  <si>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</si>
  <si>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</si>
  <si>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</si>
  <si>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</si>
  <si>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</si>
  <si>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</si>
  <si>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</si>
  <si>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</si>
  <si>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</si>
  <si>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</si>
  <si>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</si>
  <si>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</si>
  <si>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</si>
  <si>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</si>
  <si>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</si>
  <si>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</si>
  <si>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</si>
  <si>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</si>
  <si>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</si>
  <si>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</si>
  <si>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</si>
  <si>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</si>
  <si>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</si>
  <si>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</si>
  <si>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</si>
  <si>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</si>
  <si>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</si>
  <si>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</si>
  <si>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</si>
  <si>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</si>
  <si>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</si>
  <si>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</si>
  <si>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</si>
  <si>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</si>
  <si>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</si>
  <si>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</si>
  <si>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</si>
  <si>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</si>
  <si>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</si>
  <si>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</si>
  <si>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</si>
  <si>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</si>
  <si>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</si>
  <si>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</si>
  <si>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</si>
  <si>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</si>
  <si>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</si>
  <si>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</si>
  <si>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</si>
  <si>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</si>
  <si>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</si>
  <si>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</si>
  <si>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</si>
  <si>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</si>
  <si>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</si>
  <si>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</si>
  <si>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</si>
  <si>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</si>
  <si>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</si>
  <si>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</si>
  <si>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</si>
  <si>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</si>
  <si>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</si>
  <si>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</si>
  <si>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</si>
  <si>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</si>
  <si>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</si>
  <si>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</si>
  <si>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</si>
  <si>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</si>
  <si>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</si>
  <si>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</si>
  <si>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</si>
  <si>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</si>
  <si>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</si>
  <si>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</si>
  <si>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</si>
  <si>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</si>
  <si>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</si>
  <si>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</si>
  <si>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</si>
  <si>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</si>
  <si>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</si>
  <si>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</si>
  <si>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</si>
  <si>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</si>
  <si>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</si>
  <si>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</si>
  <si>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</si>
  <si>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</si>
  <si>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</si>
  <si>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</si>
  <si>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</si>
  <si>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</si>
  <si>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</si>
  <si>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</si>
  <si>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</si>
  <si>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</si>
  <si>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</si>
  <si>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</si>
  <si>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</si>
  <si>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</si>
  <si>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</si>
  <si>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</si>
  <si>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</si>
  <si>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</si>
  <si>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</si>
  <si>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</si>
  <si>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</si>
  <si>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</si>
  <si>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</si>
  <si>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</si>
  <si>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</si>
  <si>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</si>
  <si>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</si>
  <si>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</si>
  <si>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</si>
  <si>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</si>
  <si>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</si>
  <si>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</si>
  <si>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</si>
  <si>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</si>
  <si>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</si>
  <si>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</si>
  <si>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</si>
  <si>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</si>
  <si>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</si>
  <si>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</si>
  <si>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</si>
  <si>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</si>
  <si>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</si>
  <si>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</si>
  <si>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</si>
  <si>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</si>
  <si>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</si>
  <si>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</si>
  <si>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</si>
  <si>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</si>
  <si>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</si>
  <si>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</si>
  <si>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</si>
  <si>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</si>
  <si>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</si>
  <si>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</si>
  <si>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</si>
  <si>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</si>
  <si>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</si>
  <si>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</si>
  <si>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</si>
  <si>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</si>
  <si>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</si>
  <si>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</si>
  <si>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</si>
  <si>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</si>
  <si>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</si>
  <si>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</si>
  <si>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</si>
  <si>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</si>
  <si>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</si>
  <si>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</si>
  <si>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</si>
  <si>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</si>
  <si>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</si>
  <si>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</si>
  <si>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</si>
  <si>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</si>
  <si>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</si>
  <si>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</si>
  <si>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</si>
  <si>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</si>
  <si>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</si>
  <si>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</si>
  <si>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</si>
  <si>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</si>
  <si>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</si>
  <si>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</si>
  <si>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</si>
  <si>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</si>
  <si>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</si>
  <si>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</si>
  <si>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</si>
  <si>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</si>
  <si>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</si>
  <si>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</si>
  <si>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</si>
  <si>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</si>
  <si>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</si>
  <si>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</si>
  <si>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</si>
  <si>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</si>
  <si>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</si>
  <si>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</si>
  <si>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</si>
  <si>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</si>
  <si>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</si>
  <si>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</si>
  <si>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</si>
  <si>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</si>
  <si>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</si>
  <si>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</si>
  <si>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</si>
  <si>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</si>
  <si>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</si>
  <si>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</si>
  <si>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</si>
  <si>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</si>
  <si>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</si>
  <si>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</si>
  <si>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</si>
  <si>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</si>
  <si>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</si>
  <si>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</si>
  <si>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</si>
  <si>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</si>
  <si>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</si>
  <si>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</si>
  <si>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</si>
  <si>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</si>
  <si>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</si>
  <si>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</si>
  <si>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</si>
  <si>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</si>
  <si>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</si>
  <si>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</si>
  <si>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</si>
  <si>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</si>
  <si>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</si>
  <si>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</si>
  <si>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</si>
  <si>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</si>
  <si>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</si>
  <si>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</si>
  <si>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</si>
  <si>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</si>
  <si>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</si>
  <si>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</si>
  <si>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</si>
  <si>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</si>
  <si>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</si>
  <si>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</si>
  <si>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</si>
  <si>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</si>
  <si>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</si>
  <si>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</si>
  <si>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</si>
  <si>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</si>
  <si>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</si>
  <si>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</si>
  <si>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</si>
  <si>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</si>
  <si>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</si>
  <si>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</si>
  <si>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</si>
  <si>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</si>
  <si>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</si>
  <si>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</si>
  <si>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</si>
  <si>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</si>
  <si>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</si>
  <si>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</si>
  <si>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</si>
  <si>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</si>
  <si>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</si>
  <si>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</si>
  <si>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</si>
  <si>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</si>
  <si>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</si>
  <si>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</si>
  <si>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</si>
  <si>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</si>
  <si>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</si>
  <si>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</si>
  <si>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</si>
  <si>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</si>
  <si>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</si>
  <si>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</si>
  <si>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</si>
  <si>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</si>
  <si>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</si>
  <si>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</si>
  <si>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</si>
  <si>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</si>
  <si>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</si>
  <si>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</si>
  <si>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</si>
  <si>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</si>
  <si>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</si>
  <si>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</si>
  <si>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</si>
  <si>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</si>
  <si>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</si>
  <si>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</si>
  <si>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</si>
  <si>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</si>
  <si>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</si>
  <si>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</si>
  <si>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</si>
  <si>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</si>
  <si>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</si>
  <si>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</si>
  <si>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</si>
  <si>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</si>
  <si>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</si>
  <si>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</si>
  <si>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</si>
  <si>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</si>
  <si>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</si>
  <si>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</si>
  <si>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</si>
  <si>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</si>
  <si>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</si>
  <si>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</si>
  <si>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</si>
  <si>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</si>
  <si>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</si>
  <si>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</si>
  <si>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</si>
  <si>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</si>
  <si>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</si>
  <si>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</si>
  <si>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</si>
  <si>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</si>
  <si>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</si>
  <si>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</si>
  <si>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</si>
  <si>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</si>
  <si>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</si>
  <si>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</si>
  <si>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</si>
  <si>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</si>
  <si>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</si>
  <si>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</si>
  <si>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</si>
  <si>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</si>
  <si>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</si>
  <si>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</si>
  <si>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</si>
  <si>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</si>
  <si>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</si>
  <si>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</si>
  <si>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</si>
  <si>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</si>
  <si>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</si>
  <si>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</si>
  <si>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</si>
  <si>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</si>
  <si>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</si>
  <si>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</si>
  <si>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</si>
  <si>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</si>
  <si>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</si>
  <si>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</si>
  <si>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</si>
  <si>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</si>
  <si>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</si>
  <si>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</si>
  <si>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</si>
  <si>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</si>
  <si>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</si>
  <si>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</si>
  <si>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</si>
  <si>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</si>
  <si>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</si>
  <si>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</si>
  <si>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</si>
  <si>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</si>
  <si>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</si>
  <si>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</si>
  <si>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</si>
  <si>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</si>
  <si>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</si>
  <si>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</si>
  <si>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</si>
  <si>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</si>
  <si>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</si>
  <si>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</si>
  <si>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</si>
  <si>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</si>
  <si>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</si>
  <si>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</si>
  <si>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</si>
  <si>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</si>
  <si>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</si>
  <si>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</si>
  <si>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</si>
  <si>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</si>
  <si>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</si>
  <si>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</si>
  <si>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</si>
  <si>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</si>
  <si>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</si>
  <si>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</si>
  <si>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</si>
  <si>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</si>
  <si>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</si>
  <si>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</si>
  <si>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</si>
  <si>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</si>
  <si>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</si>
  <si>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</si>
  <si>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</si>
  <si>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</si>
  <si>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</si>
  <si>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</si>
  <si>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</si>
  <si>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</si>
  <si>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</si>
  <si>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</si>
  <si>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</si>
  <si>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</si>
  <si>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</si>
  <si>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</si>
  <si>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</si>
  <si>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</si>
  <si>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</si>
  <si>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</si>
  <si>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</si>
  <si>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</si>
  <si>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</si>
  <si>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</si>
  <si>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</si>
  <si>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</si>
  <si>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</si>
  <si>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</si>
  <si>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</si>
  <si>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</si>
  <si>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</si>
  <si>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</si>
  <si>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</si>
  <si>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</si>
  <si>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</si>
  <si>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</si>
  <si>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</si>
  <si>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</si>
  <si>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</si>
  <si>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</si>
  <si>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</si>
  <si>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</si>
  <si>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</si>
  <si>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</si>
  <si>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</si>
  <si>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</si>
  <si>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</si>
  <si>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</si>
  <si>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</si>
  <si>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</si>
  <si>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</si>
  <si>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</si>
  <si>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</si>
  <si>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</si>
  <si>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</si>
  <si>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</si>
  <si>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</si>
  <si>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</si>
  <si>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</si>
  <si>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</si>
  <si>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</si>
  <si>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</si>
  <si>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</si>
  <si>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</si>
  <si>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</si>
  <si>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</si>
  <si>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</si>
  <si>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</si>
  <si>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</si>
  <si>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</si>
  <si>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</si>
  <si>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</si>
  <si>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</si>
  <si>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</si>
  <si>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</si>
  <si>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</si>
  <si>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</si>
  <si>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</si>
  <si>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</si>
  <si>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</si>
  <si>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</si>
  <si>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</si>
  <si>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</si>
  <si>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</si>
  <si>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</si>
  <si>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</si>
  <si>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</si>
  <si>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</si>
  <si>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</si>
  <si>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</si>
  <si>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</si>
  <si>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</si>
  <si>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</si>
  <si>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</si>
  <si>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</si>
  <si>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</si>
  <si>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</si>
  <si>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</si>
  <si>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</si>
  <si>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</si>
  <si>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</si>
  <si>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</si>
  <si>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</si>
  <si>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</si>
  <si>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</si>
  <si>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</si>
  <si>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</si>
  <si>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</si>
  <si>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</si>
  <si>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</si>
  <si>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</si>
  <si>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</si>
  <si>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</si>
  <si>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</si>
  <si>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</si>
  <si>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</si>
  <si>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</si>
  <si>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</si>
  <si>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</si>
  <si>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</si>
  <si>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</si>
  <si>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</si>
  <si>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</si>
  <si>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</si>
  <si>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</si>
  <si>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</si>
  <si>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</si>
  <si>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</si>
  <si>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</si>
  <si>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</si>
  <si>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</si>
  <si>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</si>
  <si>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</si>
  <si>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</si>
  <si>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</si>
  <si>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</si>
  <si>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</si>
  <si>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</si>
  <si>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</si>
  <si>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</si>
  <si>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</si>
  <si>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</si>
  <si>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</si>
  <si>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</si>
  <si>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</si>
  <si>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</si>
  <si>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</si>
  <si>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</si>
  <si>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</si>
  <si>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</si>
  <si>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</si>
  <si>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</si>
  <si>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</si>
  <si>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</si>
  <si>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</si>
  <si>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</si>
  <si>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</si>
  <si>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</si>
  <si>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</si>
  <si>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</si>
  <si>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</si>
  <si>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</si>
  <si>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</si>
  <si>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</si>
  <si>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</si>
  <si>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</si>
  <si>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</si>
  <si>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</si>
  <si>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</si>
  <si>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</si>
  <si>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</si>
  <si>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</si>
  <si>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</si>
  <si>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</si>
  <si>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</si>
  <si>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</si>
  <si>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</si>
  <si>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</si>
  <si>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</si>
  <si>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</si>
  <si>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</si>
  <si>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</si>
  <si>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</si>
  <si>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</si>
  <si>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</si>
  <si>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</si>
  <si>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</si>
  <si>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</si>
  <si>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</si>
  <si>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</si>
  <si>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</si>
  <si>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</si>
  <si>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</si>
  <si>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</si>
  <si>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</si>
  <si>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</si>
  <si>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</si>
  <si>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</si>
  <si>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</si>
  <si>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</si>
  <si>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</si>
  <si>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</si>
  <si>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</si>
  <si>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</si>
  <si>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</si>
  <si>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</si>
  <si>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</si>
  <si>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</si>
  <si>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</si>
  <si>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</si>
  <si>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</si>
  <si>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</si>
  <si>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</si>
  <si>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</si>
  <si>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</si>
  <si>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</si>
  <si>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</si>
  <si>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</si>
  <si>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</si>
  <si>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</si>
  <si>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</si>
  <si>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</si>
  <si>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</si>
  <si>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</si>
  <si>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</si>
  <si>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</si>
  <si>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</si>
  <si>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</si>
  <si>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</si>
  <si>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</si>
  <si>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</si>
  <si>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</si>
  <si>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</si>
  <si>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</si>
  <si>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</si>
  <si>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</si>
  <si>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</si>
  <si>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</si>
  <si>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</si>
  <si>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</si>
  <si>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</si>
  <si>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</si>
  <si>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</si>
  <si>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</si>
  <si>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</si>
  <si>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</si>
  <si>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</si>
  <si>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</si>
  <si>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</si>
  <si>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</si>
  <si>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</si>
  <si>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</si>
  <si>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</si>
  <si>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</si>
  <si>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</si>
  <si>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</si>
  <si>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</si>
  <si>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</si>
  <si>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</si>
  <si>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</si>
  <si>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</si>
  <si>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</si>
  <si>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</si>
  <si>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</si>
  <si>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</si>
  <si>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</si>
  <si>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</si>
  <si>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</si>
  <si>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</si>
  <si>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</si>
  <si>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</si>
  <si>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</si>
  <si>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</si>
  <si>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</si>
  <si>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</si>
  <si>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</si>
  <si>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</si>
  <si>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</si>
  <si>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</si>
  <si>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</si>
  <si>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</si>
  <si>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</si>
  <si>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</si>
  <si>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</si>
  <si>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</si>
  <si>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</si>
  <si>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</si>
  <si>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</si>
  <si>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</si>
  <si>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</si>
  <si>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</si>
  <si>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</si>
  <si>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</si>
  <si>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</si>
  <si>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</si>
  <si>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</si>
  <si>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</si>
  <si>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</si>
  <si>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</si>
  <si>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</si>
  <si>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</si>
  <si>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</si>
  <si>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</si>
  <si>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</si>
  <si>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</si>
  <si>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</si>
  <si>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</si>
  <si>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</si>
  <si>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</si>
  <si>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</si>
  <si>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</si>
  <si>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</si>
  <si>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</si>
  <si>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</si>
  <si>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</si>
  <si>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</si>
  <si>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</si>
  <si>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</si>
  <si>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</si>
  <si>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</si>
  <si>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</si>
  <si>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</si>
  <si>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</si>
  <si>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</si>
  <si>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</si>
  <si>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</si>
  <si>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</si>
  <si>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</si>
  <si>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</si>
  <si>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</si>
  <si>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</si>
  <si>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</si>
  <si>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</si>
  <si>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</si>
  <si>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</si>
  <si>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</si>
  <si>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</si>
  <si>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</si>
  <si>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</si>
  <si>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</si>
  <si>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</si>
  <si>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</si>
  <si>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</si>
  <si>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</si>
  <si>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</si>
  <si>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</si>
  <si>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</si>
  <si>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</si>
  <si>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</si>
  <si>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</si>
  <si>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</si>
  <si>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</si>
  <si>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</si>
  <si>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</si>
  <si>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</si>
  <si>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</si>
  <si>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</si>
  <si>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</si>
  <si>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</si>
  <si>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</si>
  <si>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</si>
  <si>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</si>
  <si>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</si>
  <si>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</si>
  <si>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</si>
  <si>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</si>
  <si>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</si>
  <si>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</si>
  <si>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</si>
  <si>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</si>
  <si>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</si>
  <si>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</si>
  <si>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</si>
  <si>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</si>
  <si>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</si>
  <si>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</si>
  <si>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</si>
  <si>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</si>
  <si>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</si>
  <si>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</si>
  <si>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</si>
  <si>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</si>
  <si>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</si>
  <si>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</si>
  <si>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</si>
  <si>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</si>
  <si>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</si>
  <si>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</si>
  <si>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</si>
  <si>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</si>
  <si>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</si>
  <si>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</si>
  <si>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</si>
  <si>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</si>
  <si>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</si>
  <si>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</si>
  <si>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</si>
  <si>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</si>
  <si>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</si>
  <si>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</si>
  <si>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</si>
  <si>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</si>
  <si>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</si>
  <si>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</si>
  <si>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</si>
  <si>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</si>
  <si>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</si>
  <si>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</si>
  <si>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</si>
  <si>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</si>
  <si>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</si>
  <si>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</si>
  <si>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</si>
  <si>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</si>
  <si>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</si>
  <si>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</si>
  <si>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</si>
  <si>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</si>
  <si>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</si>
  <si>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</si>
  <si>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</si>
  <si>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</si>
  <si>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</si>
  <si>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</si>
  <si>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</si>
  <si>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</si>
  <si>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</si>
  <si>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</si>
  <si>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</si>
  <si>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</si>
  <si>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</si>
  <si>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</si>
  <si>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</si>
  <si>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</si>
  <si>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</si>
  <si>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</si>
  <si>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</si>
  <si>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</si>
  <si>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</si>
  <si>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</si>
  <si>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</si>
  <si>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</si>
  <si>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</si>
  <si>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</si>
  <si>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</si>
  <si>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</si>
  <si>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</si>
  <si>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</si>
  <si>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</si>
  <si>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</si>
  <si>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</si>
  <si>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</si>
  <si>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</si>
  <si>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</si>
  <si>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</si>
  <si>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</si>
  <si>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</si>
  <si>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</si>
  <si>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</si>
  <si>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</si>
  <si>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</si>
  <si>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</si>
  <si>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</si>
  <si>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</si>
  <si>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</si>
  <si>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</si>
  <si>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</si>
  <si>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</si>
  <si>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</si>
  <si>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</si>
  <si>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</si>
  <si>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</si>
  <si>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</si>
  <si>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</si>
  <si>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</si>
  <si>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</si>
  <si>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</si>
  <si>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</si>
  <si>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</si>
  <si>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</si>
  <si>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</si>
  <si>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</si>
  <si>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</si>
  <si>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</si>
  <si>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</si>
  <si>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</si>
  <si>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</si>
  <si>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</si>
  <si>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</si>
  <si>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</si>
  <si>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</si>
  <si>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</si>
  <si>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</si>
  <si>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</si>
  <si>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</si>
  <si>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</si>
  <si>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</si>
  <si>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</si>
  <si>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</si>
  <si>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</si>
  <si>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</si>
  <si>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</si>
  <si>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</si>
  <si>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</si>
  <si>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</si>
  <si>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</si>
  <si>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</si>
  <si>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</si>
  <si>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</si>
  <si>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</si>
  <si>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</si>
  <si>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</si>
  <si>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</si>
  <si>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</si>
  <si>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</si>
  <si>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</si>
  <si>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</si>
  <si>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</si>
  <si>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</si>
  <si>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</si>
  <si>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</si>
  <si>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</si>
  <si>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</si>
  <si>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</si>
  <si>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</si>
  <si>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</si>
  <si>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</si>
  <si>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</si>
  <si>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</si>
  <si>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</si>
  <si>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</si>
  <si>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</si>
  <si>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</si>
  <si>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</si>
  <si>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</si>
  <si>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</si>
  <si>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</si>
  <si>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</si>
  <si>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</si>
  <si>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</si>
  <si>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</si>
  <si>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</si>
  <si>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</si>
  <si>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</si>
  <si>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</si>
  <si>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</si>
  <si>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</si>
  <si>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</si>
  <si>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</si>
  <si>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</si>
  <si>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</si>
  <si>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</si>
  <si>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</si>
  <si>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</si>
  <si>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</si>
  <si>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</si>
  <si>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</si>
  <si>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</si>
  <si>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</si>
  <si>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</si>
  <si>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</si>
  <si>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</si>
  <si>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</si>
  <si>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</si>
  <si>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</si>
  <si>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</si>
  <si>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</si>
  <si>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</si>
  <si>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</si>
  <si>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</si>
  <si>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</si>
  <si>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</si>
  <si>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</si>
  <si>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</si>
  <si>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</si>
  <si>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</si>
  <si>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</si>
  <si>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</si>
  <si>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</si>
  <si>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</si>
  <si>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</si>
  <si>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</si>
  <si>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</si>
  <si>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</si>
  <si>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</si>
  <si>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</si>
  <si>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</si>
  <si>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</si>
  <si>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</si>
  <si>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</si>
  <si>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</si>
  <si>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</si>
  <si>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</si>
  <si>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</si>
  <si>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</si>
  <si>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</si>
  <si>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</si>
  <si>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</si>
  <si>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</si>
  <si>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</si>
  <si>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</si>
  <si>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</si>
  <si>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</si>
  <si>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</si>
  <si>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</si>
  <si>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</si>
  <si>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</si>
  <si>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</si>
  <si>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</si>
  <si>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</si>
  <si>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</si>
  <si>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</si>
  <si>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</si>
  <si>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</si>
  <si>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</si>
  <si>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</si>
  <si>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</si>
  <si>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</si>
  <si>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</si>
  <si>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</si>
  <si>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</si>
  <si>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</si>
  <si>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</si>
  <si>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</si>
  <si>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</si>
  <si>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</si>
  <si>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</si>
  <si>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</si>
  <si>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</si>
  <si>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</si>
  <si>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</si>
  <si>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</si>
  <si>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</si>
  <si>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</si>
  <si>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</si>
  <si>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</si>
  <si>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</si>
  <si>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</si>
  <si>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</si>
  <si>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</si>
  <si>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</si>
  <si>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</si>
  <si>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</si>
  <si>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</si>
  <si>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</si>
  <si>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</si>
  <si>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</si>
  <si>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</si>
  <si>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</si>
  <si>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</si>
  <si>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</si>
  <si>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</si>
  <si>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</si>
  <si>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</si>
  <si>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</si>
  <si>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</si>
  <si>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</si>
  <si>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</si>
  <si>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</si>
  <si>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</si>
  <si>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</si>
  <si>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</si>
  <si>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</si>
  <si>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</si>
  <si>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</si>
  <si>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</si>
  <si>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</si>
  <si>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</si>
  <si>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</si>
  <si>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</si>
  <si>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</si>
  <si>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</si>
  <si>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</si>
  <si>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</si>
  <si>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</si>
  <si>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</si>
  <si>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</si>
  <si>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</si>
  <si>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</si>
  <si>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</si>
  <si>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</si>
  <si>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</si>
  <si>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</si>
  <si>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</si>
  <si>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</si>
  <si>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</si>
  <si>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</si>
  <si>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</si>
  <si>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</si>
  <si>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</si>
  <si>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</si>
  <si>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</si>
  <si>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</si>
  <si>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</si>
  <si>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</si>
  <si>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</si>
  <si>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</si>
  <si>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</si>
  <si>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</si>
  <si>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</si>
  <si>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</si>
  <si>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</si>
  <si>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</si>
  <si>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</si>
  <si>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</si>
  <si>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</si>
  <si>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</si>
  <si>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</si>
  <si>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</si>
  <si>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</si>
  <si>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</si>
  <si>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</si>
  <si>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</si>
  <si>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</si>
  <si>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</si>
  <si>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</si>
  <si>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</si>
  <si>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</si>
  <si>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</si>
  <si>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</si>
  <si>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</si>
  <si>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</si>
  <si>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</si>
  <si>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</si>
  <si>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</si>
  <si>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</si>
  <si>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</si>
  <si>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</si>
  <si>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</si>
  <si>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</si>
  <si>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</si>
  <si>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</si>
  <si>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</si>
  <si>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</si>
  <si>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</si>
  <si>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</si>
  <si>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</si>
  <si>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</si>
  <si>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</si>
  <si>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</si>
  <si>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</si>
  <si>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</si>
  <si>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</si>
  <si>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</si>
  <si>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</si>
  <si>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</si>
  <si>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</si>
  <si>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</si>
  <si>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</si>
  <si>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</si>
  <si>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</si>
  <si>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</si>
  <si>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</si>
  <si>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</si>
  <si>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</si>
  <si>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</si>
  <si>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</si>
  <si>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</si>
  <si>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</si>
  <si>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</si>
  <si>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</si>
  <si>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</si>
  <si>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</si>
  <si>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</si>
  <si>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</si>
  <si>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</si>
  <si>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</si>
  <si>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</si>
  <si>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</si>
  <si>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</si>
  <si>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</si>
  <si>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</si>
  <si>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</si>
  <si>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</si>
  <si>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</si>
  <si>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</si>
  <si>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</si>
  <si>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</si>
  <si>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</si>
  <si>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</si>
  <si>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</si>
  <si>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</si>
  <si>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</si>
  <si>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</si>
  <si>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</si>
  <si>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</si>
  <si>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</si>
  <si>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</si>
  <si>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</si>
  <si>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</si>
  <si>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</si>
  <si>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</si>
  <si>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</si>
  <si>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</si>
  <si>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</si>
  <si>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</si>
  <si>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</si>
  <si>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</si>
  <si>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</si>
  <si>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</si>
  <si>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</si>
  <si>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</si>
  <si>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</si>
  <si>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</si>
  <si>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</si>
  <si>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</si>
  <si>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</si>
  <si>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</si>
  <si>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</si>
  <si>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</si>
  <si>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</si>
  <si>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</si>
  <si>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</si>
  <si>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</si>
  <si>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</si>
  <si>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</si>
  <si>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</si>
  <si>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</si>
  <si>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</si>
  <si>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</si>
  <si>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</si>
  <si>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</si>
  <si>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</si>
  <si>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</si>
  <si>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</si>
  <si>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</si>
  <si>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</si>
  <si>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</si>
  <si>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</si>
  <si>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</si>
  <si>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</si>
  <si>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</si>
  <si>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</si>
  <si>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</si>
  <si>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</si>
  <si>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</si>
  <si>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</si>
  <si>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</si>
  <si>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</si>
  <si>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</si>
  <si>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</si>
  <si>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</si>
  <si>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</si>
  <si>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</si>
  <si>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</si>
  <si>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</si>
  <si>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</si>
  <si>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</si>
  <si>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</si>
  <si>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</si>
  <si>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</si>
  <si>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</si>
  <si>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</si>
  <si>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</si>
  <si>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</si>
  <si>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</si>
  <si>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</si>
  <si>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</si>
  <si>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</si>
  <si>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</si>
  <si>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</si>
  <si>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</si>
  <si>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</si>
  <si>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</si>
  <si>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</si>
  <si>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</si>
  <si>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</si>
  <si>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</si>
  <si>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</si>
  <si>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</si>
  <si>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</si>
  <si>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</si>
  <si>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</si>
  <si>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</si>
  <si>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</si>
  <si>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</si>
  <si>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</si>
  <si>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</si>
  <si>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</si>
  <si>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</si>
  <si>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</si>
  <si>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</si>
  <si>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</si>
  <si>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</si>
  <si>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</si>
  <si>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</si>
  <si>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</si>
  <si>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</si>
  <si>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</si>
  <si>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</si>
  <si>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</si>
  <si>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</si>
  <si>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</si>
  <si>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</si>
  <si>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</si>
  <si>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</si>
  <si>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</si>
  <si>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</si>
  <si>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</si>
  <si>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</si>
  <si>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</si>
  <si>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</si>
  <si>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</si>
  <si>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</si>
  <si>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</si>
  <si>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</si>
  <si>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</si>
  <si>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</si>
  <si>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</si>
  <si>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</si>
  <si>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</si>
  <si>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</si>
  <si>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</si>
  <si>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</si>
  <si>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</si>
  <si>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</si>
  <si>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</si>
  <si>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</si>
  <si>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</si>
  <si>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</si>
  <si>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</si>
  <si>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</si>
  <si>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</si>
  <si>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</si>
  <si>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</si>
  <si>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</si>
  <si>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</si>
  <si>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</si>
  <si>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</si>
  <si>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</si>
  <si>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</si>
  <si>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</si>
  <si>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</si>
  <si>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</si>
  <si>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</si>
  <si>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</si>
  <si>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</si>
  <si>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</si>
  <si>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</si>
  <si>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</si>
  <si>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</si>
  <si>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</si>
  <si>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</si>
  <si>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</si>
  <si>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</si>
  <si>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</si>
  <si>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</si>
  <si>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</si>
  <si>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</si>
  <si>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</si>
  <si>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</si>
  <si>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</si>
  <si>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</si>
  <si>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</si>
  <si>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</si>
  <si>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</si>
  <si>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</si>
  <si>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</si>
  <si>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</si>
  <si>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</si>
  <si>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</si>
  <si>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</si>
  <si>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</si>
  <si>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</si>
  <si>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</si>
  <si>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</si>
  <si>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</si>
  <si>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</si>
  <si>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</si>
  <si>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</si>
  <si>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</si>
  <si>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</si>
  <si>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</si>
  <si>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</si>
  <si>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</si>
  <si>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</si>
  <si>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</si>
  <si>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</si>
  <si>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</si>
  <si>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</si>
  <si>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</si>
  <si>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</si>
  <si>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</si>
  <si>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</si>
  <si>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</si>
  <si>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</si>
  <si>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</si>
  <si>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</si>
  <si>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</si>
  <si>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</si>
  <si>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</si>
  <si>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</si>
  <si>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</si>
  <si>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</si>
  <si>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</si>
  <si>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</si>
  <si>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</si>
  <si>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</si>
  <si>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</si>
  <si>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</si>
  <si>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</si>
  <si>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</si>
  <si>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</si>
  <si>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</si>
  <si>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</si>
  <si>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</si>
  <si>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</si>
  <si>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</si>
  <si>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</si>
  <si>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</si>
  <si>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</si>
  <si>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</si>
  <si>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</si>
  <si>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</si>
  <si>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</si>
  <si>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</si>
  <si>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</si>
  <si>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</si>
  <si>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</si>
  <si>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</si>
  <si>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</si>
  <si>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</si>
  <si>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</si>
  <si>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</si>
  <si>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</si>
  <si>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</si>
  <si>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</si>
  <si>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</si>
  <si>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</si>
  <si>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</si>
  <si>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</si>
  <si>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</si>
  <si>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</si>
  <si>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</si>
  <si>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</si>
  <si>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</si>
  <si>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</si>
  <si>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</si>
  <si>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</si>
  <si>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</si>
  <si>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</si>
  <si>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</si>
  <si>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</si>
  <si>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</si>
  <si>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</si>
  <si>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</si>
  <si>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</si>
  <si>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</si>
  <si>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</si>
  <si>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</si>
  <si>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</si>
  <si>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</si>
  <si>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</si>
  <si>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</si>
  <si>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</si>
  <si>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</si>
  <si>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</si>
  <si>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</si>
  <si>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</si>
  <si>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</si>
  <si>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</si>
  <si>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</si>
  <si>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</si>
  <si>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</si>
  <si>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</si>
  <si>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</si>
  <si>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</si>
  <si>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</si>
  <si>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</si>
  <si>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</si>
  <si>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</si>
  <si>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</si>
  <si>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</si>
  <si>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</si>
  <si>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</si>
  <si>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</si>
  <si>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</si>
  <si>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</si>
  <si>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</si>
  <si>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</si>
  <si>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</si>
  <si>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</si>
  <si>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</si>
  <si>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</si>
  <si>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</si>
  <si>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</si>
  <si>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</si>
  <si>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</si>
  <si>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</si>
  <si>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</si>
  <si>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</si>
  <si>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</si>
  <si>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</si>
  <si>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</si>
  <si>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</si>
  <si>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</si>
  <si>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</si>
  <si>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</si>
  <si>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</si>
  <si>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</si>
  <si>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</si>
  <si>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</si>
  <si>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</si>
  <si>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</si>
  <si>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</si>
  <si>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</si>
  <si>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</si>
  <si>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</si>
  <si>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</si>
  <si>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</si>
  <si>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</si>
  <si>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</si>
  <si>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</si>
  <si>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</si>
  <si>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</si>
  <si>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</si>
  <si>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</si>
  <si>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</si>
  <si>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</si>
  <si>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</si>
  <si>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</si>
  <si>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</si>
  <si>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</si>
  <si>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</si>
  <si>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</si>
  <si>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</si>
  <si>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</si>
  <si>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</si>
  <si>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</si>
  <si>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</si>
  <si>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</si>
  <si>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</si>
  <si>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</si>
  <si>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</si>
  <si>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</si>
  <si>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</si>
  <si>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</si>
  <si>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</si>
  <si>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</si>
  <si>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</si>
  <si>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</si>
  <si>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</si>
  <si>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</si>
  <si>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</si>
  <si>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</si>
  <si>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</si>
  <si>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</si>
  <si>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</si>
  <si>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</si>
  <si>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</si>
  <si>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</si>
  <si>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</si>
  <si>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</si>
  <si>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</si>
  <si>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</si>
  <si>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</si>
  <si>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</si>
  <si>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</si>
  <si>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</si>
  <si>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</si>
  <si>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</si>
  <si>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</si>
  <si>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</si>
  <si>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</si>
  <si>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</si>
  <si>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</si>
  <si>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</si>
  <si>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</si>
  <si>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</si>
  <si>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</si>
  <si>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</si>
  <si>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</si>
  <si>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</si>
  <si>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</si>
  <si>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</si>
  <si>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</si>
  <si>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</si>
  <si>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</si>
  <si>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</si>
  <si>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</si>
  <si>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</si>
  <si>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</si>
  <si>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</si>
  <si>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</si>
  <si>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</si>
  <si>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</si>
  <si>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</si>
  <si>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</si>
  <si>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</si>
  <si>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</si>
  <si>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</si>
  <si>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</si>
  <si>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</si>
  <si>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</si>
  <si>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</si>
  <si>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</si>
  <si>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</si>
  <si>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</si>
  <si>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</si>
  <si>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</si>
  <si>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</si>
  <si>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</si>
  <si>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</si>
  <si>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</si>
  <si>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</si>
  <si>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</si>
  <si>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</si>
  <si>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</si>
  <si>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</si>
  <si>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</si>
  <si>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</si>
  <si>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</si>
  <si>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</si>
  <si>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</si>
  <si>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</si>
  <si>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</si>
  <si>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</si>
  <si>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</si>
  <si>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</si>
  <si>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</si>
  <si>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</si>
  <si>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</si>
  <si>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</si>
  <si>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</si>
  <si>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</si>
  <si>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</si>
  <si>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</si>
  <si>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</si>
  <si>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</si>
  <si>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</si>
  <si>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</si>
  <si>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</si>
  <si>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</si>
  <si>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</si>
  <si>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</si>
  <si>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</si>
  <si>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</si>
  <si>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</si>
  <si>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</si>
  <si>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</si>
  <si>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</si>
  <si>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</si>
  <si>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</si>
  <si>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</si>
  <si>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</si>
  <si>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</si>
  <si>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</si>
  <si>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</si>
  <si>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</si>
  <si>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</si>
  <si>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</si>
  <si>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</si>
  <si>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</si>
  <si>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</si>
  <si>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</si>
  <si>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</si>
  <si>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</si>
  <si>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</si>
  <si>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</si>
  <si>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</si>
  <si>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</si>
  <si>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</si>
  <si>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</si>
  <si>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</si>
  <si>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</si>
  <si>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</si>
  <si>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</si>
  <si>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</si>
  <si>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</si>
  <si>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</si>
  <si>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</si>
  <si>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</si>
  <si>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</si>
  <si>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</si>
  <si>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</si>
  <si>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</si>
  <si>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</si>
  <si>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</si>
  <si>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</si>
  <si>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</si>
  <si>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</si>
  <si>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</si>
  <si>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</si>
  <si>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</si>
  <si>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</si>
  <si>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</si>
  <si>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</si>
  <si>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</si>
  <si>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</si>
  <si>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</si>
  <si>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</si>
  <si>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</si>
  <si>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</si>
  <si>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</si>
  <si>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</si>
  <si>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</si>
  <si>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</si>
  <si>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</si>
  <si>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</si>
  <si>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</si>
  <si>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</si>
  <si>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</si>
  <si>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</si>
  <si>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</si>
  <si>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</si>
  <si>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</si>
  <si>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</si>
  <si>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</si>
  <si>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</si>
  <si>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</si>
  <si>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</si>
  <si>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</si>
  <si>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</si>
  <si>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</si>
  <si>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</si>
  <si>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</si>
  <si>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</si>
  <si>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</si>
  <si>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</si>
  <si>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</si>
  <si>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</si>
  <si>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</si>
  <si>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</si>
  <si>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</si>
  <si>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</si>
  <si>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</si>
  <si>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</si>
  <si>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</si>
  <si>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</si>
  <si>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</si>
  <si>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</si>
  <si>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</si>
  <si>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</si>
  <si>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</si>
  <si>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</si>
  <si>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</si>
  <si>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</si>
  <si>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</si>
  <si>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</si>
  <si>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</si>
  <si>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</si>
  <si>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</si>
  <si>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</si>
  <si>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</si>
  <si>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</si>
  <si>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</si>
  <si>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</si>
  <si>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</si>
  <si>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</si>
  <si>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</si>
  <si>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</si>
  <si>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</si>
  <si>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</si>
  <si>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</si>
  <si>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</si>
  <si>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</si>
  <si>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</si>
  <si>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</si>
  <si>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</si>
  <si>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</si>
  <si>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</si>
  <si>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</si>
  <si>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</si>
  <si>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</si>
  <si>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</si>
  <si>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</si>
  <si>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</si>
  <si>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</si>
  <si>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</si>
  <si>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</si>
  <si>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</si>
  <si>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</si>
  <si>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</si>
  <si>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</si>
  <si>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</si>
  <si>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</si>
  <si>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</si>
  <si>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</si>
  <si>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</si>
  <si>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</si>
  <si>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</si>
  <si>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</si>
  <si>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</si>
  <si>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</si>
  <si>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</si>
  <si>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</si>
  <si>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</si>
  <si>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</si>
  <si>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</si>
  <si>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</si>
  <si>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</si>
  <si>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</si>
  <si>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</si>
  <si>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</si>
  <si>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</si>
  <si>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</si>
  <si>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</si>
  <si>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</si>
  <si>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</si>
  <si>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</si>
  <si>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</si>
  <si>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</si>
  <si>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</si>
  <si>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</si>
  <si>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</si>
  <si>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</si>
  <si>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</si>
  <si>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</si>
  <si>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</si>
  <si>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</si>
  <si>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</si>
  <si>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</si>
  <si>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</si>
  <si>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</si>
  <si>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</si>
  <si>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</si>
  <si>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</si>
  <si>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</si>
  <si>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</si>
  <si>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</si>
  <si>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</si>
  <si>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</si>
  <si>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</si>
  <si>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</si>
  <si>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</si>
  <si>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</si>
  <si>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</si>
  <si>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</si>
  <si>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</si>
  <si>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</si>
  <si>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</si>
  <si>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</si>
  <si>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</si>
  <si>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</si>
  <si>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</si>
  <si>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</si>
  <si>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</si>
  <si>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</si>
  <si>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</si>
  <si>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</si>
  <si>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</si>
  <si>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</si>
  <si>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</si>
  <si>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</si>
  <si>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</si>
  <si>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</si>
  <si>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</si>
  <si>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</si>
  <si>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</si>
  <si>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</si>
  <si>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</si>
  <si>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</si>
  <si>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</si>
  <si>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</si>
  <si>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</si>
  <si>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</si>
  <si>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</si>
  <si>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</si>
  <si>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</si>
  <si>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</si>
  <si>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</si>
  <si>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</si>
  <si>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</si>
  <si>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</si>
  <si>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</si>
  <si>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</si>
  <si>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</si>
  <si>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</si>
  <si>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</si>
  <si>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</si>
  <si>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</si>
  <si>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</si>
  <si>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</si>
  <si>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</si>
  <si>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</si>
  <si>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</si>
  <si>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</si>
  <si>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</si>
  <si>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</si>
  <si>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</si>
  <si>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</si>
  <si>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</si>
  <si>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</si>
  <si>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</si>
  <si>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</si>
  <si>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</si>
  <si>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</si>
  <si>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</si>
  <si>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</si>
  <si>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</si>
  <si>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</si>
  <si>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</si>
  <si>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</si>
  <si>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</si>
  <si>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</si>
  <si>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</si>
  <si>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</si>
  <si>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</si>
  <si>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</si>
  <si>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</si>
  <si>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</si>
  <si>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</si>
  <si>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</si>
  <si>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</si>
  <si>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</si>
  <si>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</si>
  <si>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</si>
  <si>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</si>
  <si>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</si>
  <si>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</si>
  <si>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</si>
  <si>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</si>
  <si>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</si>
  <si>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</si>
  <si>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</si>
  <si>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</si>
  <si>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</si>
  <si>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</si>
  <si>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</si>
  <si>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</si>
  <si>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</si>
  <si>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</si>
  <si>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</si>
  <si>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</si>
  <si>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</si>
  <si>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</si>
  <si>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</si>
  <si>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</si>
  <si>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</si>
  <si>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</si>
  <si>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</si>
  <si>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</si>
  <si>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</si>
  <si>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</si>
  <si>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</si>
  <si>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</si>
  <si>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</si>
  <si>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</si>
  <si>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</si>
  <si>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</si>
  <si>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</si>
  <si>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</si>
  <si>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</si>
  <si>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</si>
  <si>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</si>
  <si>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</si>
  <si>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</si>
  <si>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</si>
  <si>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</si>
  <si>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</si>
  <si>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</si>
  <si>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</si>
  <si>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</si>
  <si>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</si>
  <si>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</si>
  <si>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</si>
  <si>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</si>
  <si>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</si>
  <si>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</si>
  <si>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</si>
  <si>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</si>
  <si>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</si>
  <si>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</si>
  <si>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</si>
  <si>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</si>
  <si>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</si>
  <si>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</si>
  <si>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</si>
  <si>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</si>
  <si>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</si>
  <si>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</si>
  <si>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</si>
  <si>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</si>
  <si>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</si>
  <si>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</si>
  <si>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</si>
  <si>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</si>
  <si>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</si>
  <si>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</si>
  <si>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</si>
  <si>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</si>
  <si>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</si>
  <si>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</si>
  <si>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</si>
  <si>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</si>
  <si>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</si>
  <si>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</si>
  <si>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</si>
  <si>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</si>
  <si>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</si>
  <si>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</si>
  <si>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</si>
  <si>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</si>
  <si>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</si>
  <si>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</si>
  <si>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</si>
  <si>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</si>
  <si>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</si>
  <si>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</si>
  <si>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</si>
  <si>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</si>
  <si>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</si>
  <si>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</si>
  <si>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</si>
  <si>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</si>
  <si>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</si>
  <si>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</si>
  <si>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</si>
  <si>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</si>
  <si>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</si>
  <si>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</si>
  <si>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</si>
  <si>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</si>
  <si>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</si>
  <si>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</si>
  <si>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</si>
  <si>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</si>
  <si>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</si>
  <si>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</si>
  <si>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</si>
  <si>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</si>
  <si>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</si>
  <si>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</si>
  <si>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</si>
  <si>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</si>
  <si>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</si>
  <si>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</si>
  <si>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</si>
  <si>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</si>
  <si>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</si>
  <si>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</si>
  <si>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</si>
  <si>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</si>
  <si>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</si>
  <si>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</si>
  <si>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</si>
  <si>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</si>
  <si>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</si>
  <si>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</si>
  <si>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</si>
  <si>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</si>
  <si>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</si>
  <si>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</si>
  <si>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</si>
  <si>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</si>
  <si>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</si>
  <si>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</si>
  <si>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</si>
  <si>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</si>
  <si>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</si>
  <si>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</si>
  <si>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</si>
  <si>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</si>
  <si>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</si>
  <si>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</si>
  <si>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</si>
  <si>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</si>
  <si>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</si>
  <si>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</si>
  <si>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</si>
  <si>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</si>
  <si>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</si>
  <si>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</si>
  <si>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</si>
  <si>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</si>
  <si>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</si>
  <si>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</si>
  <si>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</si>
  <si>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</si>
  <si>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</si>
  <si>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</si>
  <si>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</si>
  <si>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</si>
  <si>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</si>
  <si>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</si>
  <si>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</si>
  <si>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</si>
  <si>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</si>
  <si>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</si>
  <si>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</si>
  <si>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</si>
  <si>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</si>
  <si>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</si>
  <si>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</si>
  <si>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</si>
  <si>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</si>
  <si>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</si>
  <si>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</si>
  <si>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</si>
  <si>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</si>
  <si>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</si>
  <si>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</si>
  <si>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</si>
  <si>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</si>
  <si>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</si>
  <si>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</si>
  <si>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</si>
  <si>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</si>
  <si>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</si>
  <si>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</si>
  <si>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</si>
  <si>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</si>
  <si>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</si>
  <si>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</si>
  <si>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</si>
  <si>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</si>
  <si>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</si>
  <si>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</si>
  <si>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</si>
  <si>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</si>
  <si>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</si>
  <si>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</si>
  <si>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</si>
  <si>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</si>
  <si>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</si>
  <si>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</si>
  <si>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</si>
  <si>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</si>
  <si>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</si>
  <si>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</si>
  <si>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</si>
  <si>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</si>
  <si>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</si>
  <si>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</si>
  <si>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</si>
  <si>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</si>
  <si>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</si>
  <si>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</si>
  <si>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</si>
  <si>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</si>
  <si>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</si>
  <si>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</si>
  <si>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</si>
  <si>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</si>
  <si>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</si>
  <si>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</si>
  <si>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</si>
  <si>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</si>
  <si>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</si>
  <si>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</si>
  <si>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</si>
  <si>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</si>
  <si>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</si>
  <si>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</si>
  <si>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</si>
  <si>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</si>
  <si>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</si>
  <si>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</si>
  <si>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</si>
  <si>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</si>
  <si>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</si>
  <si>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</si>
  <si>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</si>
  <si>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</si>
  <si>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</si>
  <si>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</si>
  <si>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</si>
  <si>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</si>
  <si>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</si>
  <si>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</si>
  <si>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</si>
  <si>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</si>
  <si>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</si>
  <si>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</si>
  <si>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</si>
  <si>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</si>
  <si>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</si>
  <si>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</si>
  <si>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</si>
  <si>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</si>
  <si>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</si>
  <si>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</si>
  <si>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</si>
  <si>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</si>
  <si>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</si>
  <si>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</si>
  <si>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</si>
  <si>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</si>
  <si>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</si>
  <si>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</si>
  <si>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</si>
  <si>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</si>
  <si>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</si>
  <si>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</si>
  <si>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</si>
  <si>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</si>
  <si>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</si>
  <si>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</si>
  <si>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</si>
  <si>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</si>
  <si>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</si>
  <si>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</si>
  <si>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</si>
  <si>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</si>
  <si>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</si>
  <si>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</si>
  <si>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</si>
  <si>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</si>
  <si>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</si>
  <si>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</si>
  <si>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</si>
  <si>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</si>
  <si>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</si>
  <si>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</si>
  <si>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</si>
  <si>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</si>
  <si>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</si>
  <si>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</si>
  <si>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</si>
  <si>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</si>
  <si>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</si>
  <si>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</si>
  <si>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</si>
  <si>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</si>
  <si>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</si>
  <si>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</si>
  <si>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</si>
  <si>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</si>
  <si>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</si>
  <si>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</si>
  <si>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</si>
  <si>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</si>
  <si>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</si>
  <si>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</si>
  <si>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</si>
  <si>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</si>
  <si>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</si>
  <si>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</si>
  <si>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</si>
  <si>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</si>
  <si>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</si>
  <si>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</si>
  <si>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</si>
  <si>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</si>
  <si>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</si>
  <si>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</si>
  <si>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</si>
  <si>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</si>
  <si>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</si>
  <si>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</si>
  <si>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</si>
  <si>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</si>
  <si>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</si>
  <si>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</si>
  <si>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</si>
  <si>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</si>
  <si>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</si>
  <si>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</si>
  <si>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</si>
  <si>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</si>
  <si>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</si>
  <si>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</si>
  <si>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</si>
  <si>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</si>
  <si>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</si>
  <si>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</si>
  <si>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</si>
  <si>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</si>
  <si>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</si>
  <si>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</si>
  <si>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</si>
  <si>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</si>
  <si>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</si>
  <si>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</si>
  <si>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</si>
  <si>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</si>
  <si>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</si>
  <si>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</si>
  <si>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</si>
  <si>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</si>
  <si>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</si>
  <si>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</si>
  <si>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</si>
  <si>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</si>
  <si>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</si>
  <si>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</si>
  <si>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</si>
  <si>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</si>
  <si>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</si>
  <si>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</si>
  <si>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</si>
  <si>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</si>
  <si>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</si>
  <si>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</si>
  <si>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</si>
  <si>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</si>
  <si>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</si>
  <si>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</si>
  <si>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</si>
  <si>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</si>
  <si>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</si>
  <si>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</si>
  <si>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</si>
  <si>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</si>
  <si>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</si>
  <si>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</si>
  <si>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</si>
  <si>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</si>
  <si>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</si>
  <si>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</si>
  <si>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</si>
  <si>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</si>
  <si>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</si>
  <si>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</si>
  <si>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</si>
  <si>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</si>
  <si>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</si>
  <si>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</si>
  <si>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</si>
  <si>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</si>
  <si>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</si>
  <si>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</si>
  <si>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</si>
  <si>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</si>
  <si>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</si>
  <si>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</si>
  <si>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</si>
  <si>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</si>
  <si>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</si>
  <si>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</si>
  <si>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</si>
  <si>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</si>
  <si>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</si>
  <si>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</si>
  <si>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</si>
  <si>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</si>
  <si>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</si>
  <si>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</si>
  <si>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</si>
  <si>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</si>
  <si>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</si>
  <si>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</si>
  <si>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</si>
  <si>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</si>
  <si>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</si>
  <si>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</si>
  <si>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</si>
  <si>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</si>
  <si>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</si>
  <si>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</si>
  <si>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</si>
  <si>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</si>
  <si>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</si>
  <si>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</si>
  <si>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</si>
  <si>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</si>
  <si>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</si>
  <si>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</si>
  <si>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</si>
  <si>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</si>
  <si>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</si>
  <si>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</si>
  <si>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</si>
  <si>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</si>
  <si>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</si>
  <si>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</si>
  <si>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</si>
  <si>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</si>
  <si>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</si>
  <si>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</si>
  <si>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</si>
  <si>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</si>
  <si>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</si>
  <si>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</si>
  <si>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</si>
  <si>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</si>
  <si>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</si>
  <si>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</si>
  <si>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</si>
  <si>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</si>
  <si>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</si>
  <si>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</si>
  <si>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</si>
  <si>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</si>
  <si>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</si>
  <si>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</si>
  <si>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</si>
  <si>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</si>
  <si>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</si>
  <si>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</si>
  <si>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</si>
  <si>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</si>
  <si>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</si>
  <si>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</si>
  <si>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</si>
  <si>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</si>
  <si>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</si>
  <si>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</si>
  <si>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</si>
  <si>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</si>
  <si>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</si>
  <si>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</si>
  <si>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</si>
  <si>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</si>
  <si>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</si>
  <si>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</si>
  <si>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</si>
  <si>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</si>
  <si>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</si>
  <si>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</si>
  <si>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</si>
  <si>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</si>
  <si>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</si>
  <si>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</si>
  <si>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</si>
  <si>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</si>
  <si>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</si>
  <si>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</si>
  <si>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</si>
  <si>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</si>
  <si>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</si>
  <si>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</si>
  <si>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</si>
  <si>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</si>
  <si>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</si>
  <si>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</si>
  <si>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</si>
  <si>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</si>
  <si>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</si>
  <si>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</si>
  <si>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</si>
  <si>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</si>
  <si>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</si>
  <si>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</si>
  <si>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</si>
  <si>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</si>
  <si>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</si>
  <si>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</si>
  <si>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</si>
  <si>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</si>
  <si>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</si>
  <si>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</si>
  <si>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</si>
  <si>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</si>
  <si>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</si>
  <si>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</si>
  <si>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</si>
  <si>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</si>
  <si>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</si>
  <si>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</si>
  <si>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</si>
  <si>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</si>
  <si>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</si>
  <si>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</si>
  <si>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</si>
  <si>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</si>
  <si>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</si>
  <si>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</si>
  <si>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</si>
  <si>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</si>
  <si>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</si>
  <si>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</si>
  <si>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</si>
  <si>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</si>
  <si>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</si>
  <si>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</si>
  <si>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</si>
  <si>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</si>
  <si>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</si>
  <si>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</si>
  <si>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</si>
  <si>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</si>
  <si>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</si>
  <si>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</si>
  <si>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</si>
  <si>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</si>
  <si>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</si>
  <si>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</si>
  <si>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</si>
  <si>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</si>
  <si>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</si>
  <si>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</si>
  <si>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</si>
  <si>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</si>
  <si>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</si>
  <si>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</si>
  <si>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</si>
  <si>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</si>
  <si>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</si>
  <si>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</si>
  <si>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</si>
  <si>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</si>
  <si>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</si>
  <si>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</si>
  <si>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</si>
  <si>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</si>
  <si>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</si>
  <si>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</si>
  <si>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</si>
  <si>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</si>
  <si>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</si>
  <si>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</si>
  <si>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</si>
  <si>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</si>
  <si>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</si>
  <si>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</si>
  <si>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</si>
  <si>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</si>
  <si>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</si>
  <si>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</si>
  <si>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</si>
  <si>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</si>
  <si>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</si>
  <si>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</si>
  <si>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</si>
  <si>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</si>
  <si>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</si>
  <si>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</si>
  <si>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</si>
  <si>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</si>
  <si>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</si>
  <si>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</si>
  <si>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</si>
  <si>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</si>
  <si>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</si>
  <si>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</si>
  <si>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</si>
  <si>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</si>
  <si>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</si>
  <si>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</si>
  <si>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</si>
  <si>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</si>
  <si>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</si>
  <si>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</si>
  <si>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</si>
  <si>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</si>
  <si>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</si>
  <si>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</si>
  <si>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</si>
  <si>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</si>
  <si>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</si>
  <si>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</si>
  <si>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</si>
  <si>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</si>
  <si>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</si>
  <si>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</si>
  <si>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</si>
  <si>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</si>
  <si>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</si>
  <si>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</si>
  <si>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</si>
  <si>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</si>
  <si>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</si>
  <si>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</si>
  <si>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</si>
  <si>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</si>
  <si>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</si>
  <si>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</si>
  <si>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</si>
  <si>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</si>
  <si>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</si>
  <si>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</si>
  <si>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</si>
  <si>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</si>
  <si>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</si>
  <si>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</si>
  <si>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</si>
  <si>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</si>
  <si>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</si>
  <si>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</si>
  <si>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</si>
  <si>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</si>
  <si>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</si>
  <si>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</si>
  <si>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</si>
  <si>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</si>
  <si>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</si>
  <si>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</si>
  <si>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</si>
  <si>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</si>
  <si>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</si>
  <si>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</si>
  <si>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</si>
  <si>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</si>
  <si>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</si>
  <si>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</si>
  <si>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</si>
  <si>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</si>
  <si>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</si>
  <si>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</si>
  <si>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</si>
  <si>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</si>
  <si>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</si>
  <si>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</si>
  <si>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</si>
  <si>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</si>
  <si>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</si>
  <si>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</si>
  <si>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</si>
  <si>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</si>
  <si>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</si>
  <si>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</si>
  <si>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</si>
  <si>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</si>
  <si>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</si>
  <si>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</si>
  <si>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</si>
  <si>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</si>
  <si>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</si>
  <si>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</si>
  <si>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</si>
  <si>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</si>
  <si>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</si>
  <si>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</si>
  <si>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</si>
  <si>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</si>
  <si>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</si>
  <si>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</si>
  <si>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</si>
  <si>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</si>
  <si>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</si>
  <si>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</si>
  <si>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</si>
  <si>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</si>
  <si>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</si>
  <si>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</si>
  <si>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</si>
  <si>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</si>
  <si>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</si>
  <si>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</si>
  <si>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</si>
  <si>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</si>
  <si>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</si>
  <si>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</si>
  <si>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</si>
  <si>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</si>
  <si>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</si>
  <si>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</si>
  <si>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</si>
  <si>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</si>
  <si>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</si>
  <si>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</si>
  <si>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</si>
  <si>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</si>
  <si>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</si>
  <si>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</si>
  <si>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</si>
  <si>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</si>
  <si>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</si>
  <si>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</si>
  <si>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</si>
  <si>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</si>
  <si>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</si>
  <si>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</si>
  <si>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</si>
  <si>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</si>
  <si>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</si>
  <si>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</si>
  <si>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</si>
  <si>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</si>
  <si>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</si>
  <si>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</si>
  <si>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</si>
  <si>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</si>
  <si>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</si>
  <si>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</si>
  <si>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</si>
  <si>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</si>
  <si>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</si>
  <si>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</si>
  <si>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</si>
  <si>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</si>
  <si>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</si>
  <si>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</si>
  <si>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</si>
  <si>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</si>
  <si>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</si>
  <si>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</si>
  <si>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</si>
  <si>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</si>
  <si>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</si>
  <si>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</si>
  <si>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</si>
  <si>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</si>
  <si>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</si>
  <si>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</si>
  <si>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</si>
  <si>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</si>
  <si>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</si>
  <si>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</si>
  <si>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</si>
  <si>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</si>
  <si>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</si>
  <si>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</si>
  <si>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</si>
  <si>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</si>
  <si>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</si>
  <si>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</si>
  <si>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</si>
  <si>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</si>
  <si>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</si>
  <si>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</si>
  <si>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</si>
  <si>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</si>
  <si>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</si>
  <si>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</si>
  <si>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</si>
  <si>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</si>
  <si>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</si>
  <si>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</si>
  <si>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</si>
  <si>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</si>
  <si>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</si>
  <si>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</si>
  <si>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</si>
  <si>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</si>
  <si>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</si>
  <si>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</si>
  <si>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</si>
  <si>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</si>
  <si>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</si>
  <si>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</si>
  <si>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</si>
  <si>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</si>
  <si>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</si>
  <si>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</si>
  <si>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</si>
  <si>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</si>
  <si>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</si>
  <si>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</si>
  <si>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</si>
  <si>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</si>
  <si>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</si>
  <si>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</si>
  <si>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</si>
  <si>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</si>
  <si>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</si>
  <si>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</si>
  <si>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</si>
  <si>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</si>
  <si>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</si>
  <si>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</si>
  <si>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</si>
  <si>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</si>
  <si>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</si>
  <si>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</si>
  <si>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</si>
  <si>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</si>
  <si>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</si>
  <si>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</si>
  <si>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</si>
  <si>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</si>
  <si>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</si>
  <si>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</si>
  <si>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</si>
  <si>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</si>
  <si>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</si>
  <si>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</si>
  <si>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</si>
  <si>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</si>
  <si>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</si>
  <si>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</si>
  <si>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</si>
  <si>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</si>
  <si>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</si>
  <si>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</si>
  <si>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</si>
  <si>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</si>
  <si>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</si>
  <si>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</si>
  <si>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</si>
  <si>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</si>
  <si>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</si>
  <si>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</si>
  <si>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</si>
  <si>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</si>
  <si>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</si>
  <si>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</si>
  <si>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</si>
  <si>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</si>
  <si>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</si>
  <si>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</si>
  <si>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</si>
  <si>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</si>
  <si>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</si>
  <si>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</si>
  <si>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</si>
  <si>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</si>
  <si>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</si>
  <si>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</si>
  <si>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</si>
  <si>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</si>
  <si>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</si>
  <si>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</si>
  <si>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</si>
  <si>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</si>
  <si>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</si>
  <si>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</si>
  <si>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</si>
  <si>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</si>
  <si>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</si>
  <si>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</si>
  <si>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</si>
  <si>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</si>
  <si>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</si>
  <si>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</si>
  <si>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</si>
  <si>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</si>
  <si>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</si>
  <si>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</si>
  <si>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</si>
  <si>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</si>
  <si>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</si>
  <si>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</si>
  <si>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</si>
  <si>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</si>
  <si>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</si>
  <si>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</si>
  <si>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</si>
  <si>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</si>
  <si>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</si>
  <si>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</si>
  <si>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</si>
  <si>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</si>
  <si>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</si>
  <si>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</si>
  <si>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</si>
  <si>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</si>
  <si>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</si>
  <si>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</si>
  <si>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</si>
  <si>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</si>
  <si>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</si>
  <si>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</si>
  <si>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</si>
  <si>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</si>
  <si>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</si>
  <si>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</si>
  <si>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</si>
  <si>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</si>
  <si>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</si>
  <si>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</si>
  <si>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</si>
  <si>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</si>
  <si>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</si>
  <si>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</si>
  <si>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</si>
  <si>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</si>
  <si>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</si>
  <si>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</si>
  <si>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</si>
  <si>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</si>
  <si>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</si>
  <si>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</si>
  <si>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</si>
  <si>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</si>
  <si>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</si>
  <si>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</si>
  <si>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</si>
  <si>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</si>
  <si>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</si>
  <si>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</si>
  <si>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</si>
  <si>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</si>
  <si>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</si>
  <si>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</si>
  <si>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</si>
  <si>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</si>
  <si>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</si>
  <si>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</si>
  <si>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</si>
  <si>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</si>
  <si>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</si>
  <si>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</si>
  <si>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</si>
  <si>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</si>
  <si>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</si>
  <si>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</si>
  <si>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</si>
  <si>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</si>
  <si>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</si>
  <si>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</si>
  <si>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</si>
  <si>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</si>
  <si>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</si>
  <si>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</si>
  <si>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</si>
  <si>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</si>
  <si>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</si>
  <si>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</si>
  <si>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</si>
  <si>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</si>
  <si>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</si>
  <si>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</si>
  <si>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</si>
  <si>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</si>
  <si>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</si>
  <si>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</si>
  <si>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</si>
  <si>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</si>
  <si>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</si>
  <si>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</si>
  <si>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</si>
  <si>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</si>
  <si>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</si>
  <si>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</si>
  <si>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</si>
  <si>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</si>
  <si>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</si>
  <si>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</si>
  <si>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</si>
  <si>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</si>
  <si>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</si>
  <si>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</si>
  <si>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</si>
  <si>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</si>
  <si>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</si>
  <si>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</si>
  <si>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</si>
  <si>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</si>
  <si>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</si>
  <si>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</si>
  <si>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</si>
  <si>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</si>
  <si>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</si>
  <si>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</si>
  <si>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</si>
  <si>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</si>
  <si>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</si>
  <si>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</si>
  <si>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</si>
  <si>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</si>
  <si>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</si>
  <si>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</si>
  <si>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</si>
  <si>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</si>
  <si>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</si>
  <si>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</si>
  <si>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</si>
  <si>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</si>
  <si>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</si>
  <si>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</si>
  <si>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</si>
  <si>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</si>
  <si>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</si>
  <si>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</si>
  <si>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</si>
  <si>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</si>
  <si>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</si>
  <si>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</si>
  <si>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</si>
  <si>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</si>
  <si>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</si>
  <si>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</si>
  <si>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</si>
  <si>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</si>
  <si>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</si>
  <si>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</si>
  <si>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</si>
  <si>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</si>
  <si>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</si>
  <si>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</si>
  <si>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</si>
  <si>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</si>
  <si>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</si>
  <si>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</si>
  <si>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</si>
  <si>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</si>
  <si>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</si>
  <si>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</si>
  <si>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</si>
  <si>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</si>
  <si>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</si>
  <si>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</si>
  <si>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</si>
  <si>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</si>
  <si>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</si>
  <si>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</si>
  <si>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</si>
  <si>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</si>
  <si>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</si>
  <si>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</si>
  <si>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</si>
  <si>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</si>
  <si>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</si>
  <si>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</si>
  <si>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</si>
  <si>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</si>
  <si>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</si>
  <si>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</si>
  <si>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</si>
  <si>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</si>
  <si>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</si>
  <si>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</si>
  <si>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</si>
  <si>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</si>
  <si>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</si>
  <si>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</si>
  <si>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</si>
  <si>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</si>
  <si>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</si>
  <si>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</si>
  <si>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</si>
  <si>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</si>
  <si>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</si>
  <si>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</si>
  <si>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</si>
  <si>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</si>
  <si>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</si>
  <si>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</si>
  <si>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</si>
  <si>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</si>
  <si>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</si>
  <si>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</si>
  <si>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</si>
  <si>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</si>
  <si>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</si>
  <si>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</si>
  <si>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</si>
  <si>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</si>
  <si>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</si>
  <si>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</si>
  <si>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</si>
  <si>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</si>
  <si>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</si>
  <si>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</si>
  <si>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</si>
  <si>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</si>
  <si>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</si>
  <si>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</si>
  <si>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</si>
  <si>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</si>
  <si>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</si>
  <si>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</si>
  <si>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</si>
  <si>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</si>
  <si>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</si>
  <si>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</si>
  <si>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</si>
  <si>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</si>
  <si>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</si>
  <si>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</si>
  <si>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</si>
  <si>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</si>
  <si>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</si>
  <si>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</si>
  <si>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</si>
  <si>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</si>
  <si>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</si>
  <si>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</si>
  <si>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</si>
  <si>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</si>
  <si>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</si>
  <si>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</si>
  <si>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</si>
  <si>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</si>
  <si>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</si>
  <si>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</si>
  <si>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</si>
  <si>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</si>
  <si>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</si>
  <si>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</si>
  <si>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</si>
  <si>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</si>
  <si>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</si>
  <si>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</si>
  <si>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</si>
  <si>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</si>
  <si>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</si>
  <si>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</si>
  <si>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</si>
  <si>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</si>
  <si>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</si>
  <si>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</si>
  <si>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</si>
  <si>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</si>
  <si>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</si>
  <si>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</si>
  <si>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</si>
  <si>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</si>
  <si>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</si>
  <si>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</si>
  <si>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</si>
  <si>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</si>
  <si>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</si>
  <si>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</si>
  <si>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</si>
  <si>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</si>
  <si>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</si>
  <si>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</si>
  <si>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</si>
  <si>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</si>
  <si>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</si>
  <si>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</si>
  <si>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</si>
  <si>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</si>
  <si>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</si>
  <si>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</si>
  <si>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</si>
  <si>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</si>
  <si>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</si>
  <si>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</si>
  <si>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</si>
  <si>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</si>
  <si>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</si>
  <si>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</si>
  <si>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</si>
  <si>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</si>
  <si>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</si>
  <si>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</si>
  <si>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</si>
  <si>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</si>
  <si>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</si>
  <si>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</si>
  <si>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</si>
  <si>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</si>
  <si>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</si>
  <si>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</si>
  <si>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</si>
  <si>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</si>
  <si>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</si>
  <si>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</si>
  <si>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</si>
  <si>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</si>
  <si>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</si>
  <si>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</si>
  <si>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</si>
  <si>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</si>
  <si>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</si>
  <si>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</si>
  <si>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</si>
  <si>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</si>
  <si>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</si>
  <si>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</si>
  <si>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</si>
  <si>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</si>
  <si>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</si>
  <si>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</si>
  <si>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</si>
  <si>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</si>
  <si>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</si>
  <si>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</si>
  <si>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</si>
  <si>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</si>
  <si>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</si>
  <si>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</si>
  <si>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</si>
  <si>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</si>
  <si>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</si>
  <si>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</si>
  <si>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</si>
  <si>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</si>
  <si>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</si>
  <si>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</si>
  <si>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</si>
  <si>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</si>
  <si>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</si>
  <si>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</si>
  <si>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</si>
  <si>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</si>
  <si>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</si>
  <si>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</si>
  <si>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</si>
  <si>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</si>
  <si>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</si>
  <si>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</si>
  <si>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</si>
  <si>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</si>
  <si>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</si>
  <si>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</si>
  <si>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</si>
  <si>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</si>
  <si>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</si>
  <si>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</si>
  <si>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</si>
  <si>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</si>
  <si>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</si>
  <si>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</si>
  <si>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</si>
  <si>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</si>
  <si>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</si>
  <si>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</si>
  <si>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</si>
  <si>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</si>
  <si>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</si>
  <si>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</si>
  <si>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</si>
  <si>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</si>
  <si>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</si>
  <si>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</si>
  <si>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</si>
  <si>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</si>
  <si>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</si>
  <si>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</si>
  <si>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</si>
  <si>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</si>
  <si>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</si>
  <si>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</si>
  <si>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</si>
  <si>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</si>
  <si>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</si>
  <si>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</si>
  <si>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</si>
  <si>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</si>
  <si>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</si>
  <si>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</si>
  <si>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</si>
  <si>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</si>
  <si>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</si>
  <si>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</si>
  <si>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</si>
  <si>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</si>
  <si>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</si>
  <si>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</si>
  <si>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</si>
  <si>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</si>
  <si>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</si>
  <si>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</si>
  <si>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</si>
  <si>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</si>
  <si>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</si>
  <si>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</si>
  <si>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</si>
  <si>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</si>
  <si>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</si>
  <si>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</si>
  <si>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</si>
  <si>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</si>
  <si>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</si>
  <si>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</si>
  <si>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</si>
  <si>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</si>
  <si>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</si>
  <si>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</si>
  <si>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</si>
  <si>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</si>
  <si>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</si>
  <si>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</si>
  <si>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</si>
  <si>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</si>
  <si>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</si>
  <si>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</si>
  <si>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</si>
  <si>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</si>
  <si>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</si>
  <si>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</si>
  <si>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</si>
  <si>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</si>
  <si>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</si>
  <si>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</si>
  <si>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</si>
  <si>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</si>
  <si>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</si>
  <si>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</si>
  <si>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</si>
  <si>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</si>
  <si>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</si>
  <si>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</si>
  <si>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</si>
  <si>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</si>
  <si>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</si>
  <si>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</si>
  <si>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</si>
  <si>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</si>
  <si>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</si>
  <si>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</si>
  <si>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</si>
  <si>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</si>
  <si>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</si>
  <si>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</si>
  <si>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</si>
  <si>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</si>
  <si>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</si>
  <si>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</si>
  <si>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</si>
  <si>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</si>
  <si>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</si>
  <si>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</si>
  <si>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</si>
  <si>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</si>
  <si>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</si>
  <si>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</si>
  <si>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</si>
  <si>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</si>
  <si>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</si>
  <si>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</si>
  <si>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</si>
  <si>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</si>
  <si>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</si>
  <si>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</si>
  <si>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</si>
  <si>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</si>
  <si>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</si>
  <si>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</si>
  <si>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</si>
  <si>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</si>
  <si>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</si>
  <si>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</si>
  <si>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</si>
  <si>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</si>
  <si>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</si>
  <si>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</si>
  <si>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</si>
  <si>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</si>
  <si>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</si>
  <si>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</si>
  <si>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</si>
  <si>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</si>
  <si>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</si>
  <si>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</si>
  <si>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</si>
  <si>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</si>
  <si>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</si>
  <si>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</si>
  <si>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</si>
  <si>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</si>
  <si>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</si>
  <si>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</si>
  <si>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</si>
  <si>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</si>
  <si>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</si>
  <si>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</si>
  <si>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</si>
  <si>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</si>
  <si>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</si>
  <si>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</si>
  <si>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</si>
  <si>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</si>
  <si>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</si>
  <si>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</si>
  <si>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</si>
  <si>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</si>
  <si>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</si>
  <si>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</si>
  <si>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</si>
  <si>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</si>
  <si>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</si>
  <si>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</si>
  <si>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</si>
  <si>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</si>
  <si>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</si>
  <si>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</si>
  <si>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</si>
  <si>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</si>
  <si>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</si>
  <si>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</si>
  <si>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</si>
  <si>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</si>
  <si>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</si>
  <si>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</si>
  <si>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</si>
  <si>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</si>
  <si>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</si>
  <si>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</si>
  <si>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</si>
  <si>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</si>
  <si>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</si>
  <si>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</si>
  <si>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</si>
  <si>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</si>
  <si>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</si>
  <si>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</si>
  <si>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</si>
  <si>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</si>
  <si>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</si>
  <si>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</si>
  <si>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</si>
  <si>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</si>
  <si>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</si>
  <si>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</si>
  <si>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</si>
  <si>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</si>
  <si>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</si>
  <si>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</si>
  <si>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</si>
  <si>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</si>
  <si>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</si>
  <si>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</si>
  <si>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</si>
  <si>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</si>
  <si>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</si>
  <si>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</si>
  <si>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</si>
  <si>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</si>
  <si>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</si>
  <si>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</si>
  <si>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</si>
  <si>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</si>
  <si>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</si>
  <si>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</si>
  <si>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</si>
  <si>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</si>
  <si>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</si>
  <si>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</si>
  <si>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</si>
  <si>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</si>
  <si>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</si>
  <si>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</si>
  <si>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</si>
  <si>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</si>
  <si>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</si>
  <si>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</si>
  <si>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</si>
  <si>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</si>
  <si>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</si>
  <si>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</si>
  <si>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</si>
  <si>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</si>
  <si>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</si>
  <si>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</si>
  <si>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</si>
  <si>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</si>
  <si>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</si>
  <si>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</si>
  <si>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</si>
  <si>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</si>
  <si>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</si>
  <si>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</si>
  <si>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</si>
  <si>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</si>
  <si>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</si>
  <si>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</si>
  <si>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</si>
  <si>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</si>
  <si>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</si>
  <si>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</si>
  <si>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</si>
  <si>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</si>
  <si>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</si>
  <si>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</si>
  <si>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</si>
  <si>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</si>
  <si>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</si>
  <si>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</si>
  <si>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</si>
  <si>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</si>
  <si>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</si>
  <si>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</si>
  <si>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</si>
  <si>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</si>
  <si>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</si>
  <si>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</si>
  <si>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</si>
  <si>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</si>
  <si>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</si>
  <si>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</si>
  <si>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</si>
  <si>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</si>
  <si>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</si>
  <si>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</si>
  <si>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</si>
  <si>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</si>
  <si>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</si>
  <si>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</si>
  <si>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</si>
  <si>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</si>
  <si>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</si>
  <si>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</si>
  <si>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</si>
  <si>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</si>
  <si>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</si>
  <si>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</si>
  <si>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</si>
  <si>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</si>
  <si>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</si>
  <si>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</si>
  <si>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</si>
  <si>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</si>
  <si>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</si>
  <si>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</si>
  <si>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</si>
  <si>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</si>
  <si>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</si>
  <si>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</si>
  <si>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</si>
  <si>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</si>
  <si>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</si>
  <si>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</si>
  <si>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</si>
  <si>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</si>
  <si>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</si>
  <si>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</si>
  <si>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</si>
  <si>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</si>
  <si>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</si>
  <si>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</si>
  <si>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</si>
  <si>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</si>
  <si>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</si>
  <si>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</si>
  <si>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</si>
  <si>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</si>
  <si>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</si>
  <si>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</si>
  <si>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</si>
  <si>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</si>
  <si>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</si>
  <si>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</si>
  <si>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</si>
  <si>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</si>
  <si>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</si>
  <si>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</si>
  <si>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</si>
  <si>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</si>
  <si>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</si>
  <si>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</si>
  <si>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</si>
  <si>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</si>
  <si>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</si>
  <si>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</si>
  <si>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</si>
  <si>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</si>
  <si>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</si>
  <si>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</si>
  <si>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</si>
  <si>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</si>
  <si>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</si>
  <si>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</si>
  <si>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</si>
  <si>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</si>
  <si>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</si>
  <si>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</si>
  <si>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</si>
  <si>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</si>
  <si>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</si>
  <si>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</si>
  <si>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</si>
  <si>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</si>
  <si>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</si>
  <si>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</si>
  <si>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</si>
  <si>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</si>
  <si>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</si>
  <si>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</si>
  <si>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</si>
  <si>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</si>
  <si>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</si>
  <si>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</si>
  <si>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</si>
  <si>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</si>
  <si>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</si>
  <si>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</si>
  <si>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</si>
  <si>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</si>
  <si>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</si>
  <si>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</si>
  <si>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</si>
  <si>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</si>
  <si>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</si>
  <si>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</si>
  <si>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</si>
  <si>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</si>
  <si>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</si>
  <si>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</si>
  <si>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</si>
  <si>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</si>
  <si>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</si>
  <si>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</si>
  <si>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</si>
  <si>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</si>
  <si>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</si>
  <si>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</si>
  <si>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</si>
  <si>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</si>
  <si>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</si>
  <si>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</si>
  <si>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</si>
  <si>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</si>
  <si>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</si>
  <si>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</si>
  <si>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</si>
  <si>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</si>
  <si>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</si>
  <si>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</si>
  <si>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</si>
  <si>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</si>
  <si>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</si>
  <si>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</si>
  <si>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</si>
  <si>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</si>
  <si>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</si>
  <si>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</si>
  <si>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</si>
  <si>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</si>
  <si>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</si>
  <si>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</si>
  <si>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</si>
  <si>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</si>
  <si>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</si>
  <si>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</si>
  <si>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</si>
  <si>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</si>
  <si>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</si>
  <si>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</si>
  <si>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</si>
  <si>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</si>
  <si>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</si>
  <si>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</si>
  <si>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</si>
  <si>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</si>
  <si>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</si>
  <si>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</si>
  <si>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</si>
  <si>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</si>
  <si>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</si>
  <si>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</si>
  <si>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</si>
  <si>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</si>
  <si>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</si>
  <si>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</si>
  <si>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</si>
  <si>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</si>
  <si>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</si>
  <si>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</si>
  <si>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</si>
  <si>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</si>
  <si>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</si>
  <si>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</si>
  <si>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</si>
  <si>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</si>
  <si>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</si>
  <si>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</si>
  <si>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</si>
  <si>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</si>
  <si>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</si>
  <si>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</si>
  <si>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</si>
  <si>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</si>
  <si>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</si>
  <si>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</si>
  <si>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</si>
  <si>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</si>
  <si>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</si>
  <si>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</si>
  <si>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</si>
  <si>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</si>
  <si>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</si>
  <si>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</si>
  <si>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</si>
  <si>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</si>
  <si>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</si>
  <si>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</si>
  <si>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</si>
  <si>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</si>
  <si>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</si>
  <si>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</si>
  <si>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</si>
  <si>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</si>
  <si>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</si>
  <si>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</si>
  <si>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</si>
  <si>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</si>
  <si>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</si>
  <si>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</si>
  <si>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</si>
  <si>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</si>
  <si>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</si>
  <si>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</si>
  <si>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</si>
  <si>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</si>
  <si>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</si>
  <si>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</si>
  <si>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</si>
  <si>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</si>
  <si>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</si>
  <si>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</si>
  <si>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</si>
  <si>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</si>
  <si>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</si>
  <si>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</si>
  <si>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</si>
  <si>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</si>
  <si>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</si>
  <si>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</si>
  <si>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</si>
  <si>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</si>
  <si>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</si>
  <si>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</si>
  <si>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</si>
  <si>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</si>
  <si>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</si>
  <si>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</si>
  <si>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</si>
  <si>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</si>
  <si>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</si>
  <si>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</si>
  <si>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</si>
  <si>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</si>
  <si>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</si>
  <si>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</si>
  <si>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</si>
  <si>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</si>
  <si>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</si>
  <si>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</si>
  <si>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</si>
  <si>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</si>
  <si>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</si>
  <si>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</si>
  <si>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</si>
  <si>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</si>
  <si>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</si>
  <si>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</si>
  <si>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</si>
  <si>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</si>
  <si>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</si>
  <si>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</si>
  <si>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</si>
  <si>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</si>
  <si>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</si>
  <si>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</si>
  <si>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</si>
  <si>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</si>
  <si>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</si>
  <si>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</si>
  <si>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</si>
  <si>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</si>
  <si>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</si>
  <si>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</si>
  <si>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</si>
  <si>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</si>
  <si>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</si>
  <si>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</si>
  <si>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</si>
  <si>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</si>
  <si>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</si>
  <si>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</si>
  <si>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</si>
  <si>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</si>
  <si>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</si>
  <si>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</si>
  <si>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</si>
  <si>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</si>
  <si>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</si>
  <si>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</si>
  <si>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</si>
  <si>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</si>
  <si>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</si>
  <si>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</si>
  <si>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</si>
  <si>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</si>
  <si>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</si>
  <si>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</si>
  <si>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</si>
  <si>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</si>
  <si>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</si>
  <si>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</si>
  <si>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</si>
  <si>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</si>
  <si>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</si>
  <si>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</si>
  <si>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</si>
  <si>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</si>
  <si>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</si>
  <si>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</si>
  <si>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</si>
  <si>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</si>
  <si>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</si>
  <si>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</si>
  <si>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</si>
  <si>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</si>
  <si>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</si>
  <si>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</si>
  <si>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</si>
  <si>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</si>
  <si>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</si>
  <si>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</si>
  <si>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</si>
  <si>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</si>
  <si>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</si>
  <si>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</si>
  <si>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</si>
  <si>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</si>
  <si>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</si>
  <si>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</si>
  <si>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</si>
  <si>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</si>
  <si>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</si>
  <si>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</si>
  <si>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</si>
  <si>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</si>
  <si>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</si>
  <si>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</si>
  <si>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</si>
  <si>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</si>
  <si>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</si>
  <si>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</si>
  <si>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</si>
  <si>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</si>
  <si>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</si>
  <si>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</si>
  <si>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</si>
  <si>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</si>
  <si>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</si>
  <si>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</si>
  <si>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</si>
  <si>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</si>
  <si>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</si>
  <si>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</si>
  <si>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</si>
  <si>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</si>
  <si>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</si>
  <si>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</si>
  <si>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</si>
  <si>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</si>
  <si>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</si>
  <si>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</si>
  <si>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</si>
  <si>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</si>
  <si>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</si>
  <si>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</si>
  <si>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</si>
  <si>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</si>
  <si>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</si>
  <si>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</si>
  <si>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</si>
  <si>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</si>
  <si>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</si>
  <si>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</si>
  <si>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</si>
  <si>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</si>
  <si>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</si>
  <si>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</si>
  <si>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</si>
  <si>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</si>
  <si>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</si>
  <si>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</si>
  <si>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</si>
  <si>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</si>
  <si>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</si>
  <si>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</si>
  <si>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</si>
  <si>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</si>
  <si>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</si>
  <si>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</si>
  <si>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</si>
  <si>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</si>
  <si>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</si>
  <si>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</si>
  <si>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</si>
  <si>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</si>
  <si>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</si>
  <si>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</si>
  <si>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</si>
  <si>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</si>
  <si>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</si>
  <si>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</si>
  <si>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</si>
  <si>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</si>
  <si>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</si>
  <si>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</si>
  <si>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</si>
  <si>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</si>
  <si>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</si>
  <si>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</si>
  <si>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</si>
  <si>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</si>
  <si>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</si>
  <si>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</si>
  <si>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</si>
  <si>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</si>
  <si>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</si>
  <si>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</si>
  <si>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</si>
  <si>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</si>
  <si>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</si>
  <si>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</si>
  <si>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</si>
  <si>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</si>
  <si>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</si>
  <si>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</si>
  <si>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</si>
  <si>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</si>
  <si>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</si>
  <si>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</si>
  <si>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</si>
  <si>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</si>
  <si>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</si>
  <si>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</si>
  <si>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</si>
  <si>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</si>
  <si>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</si>
  <si>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</si>
  <si>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</si>
  <si>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</si>
  <si>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</si>
  <si>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</si>
  <si>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</si>
  <si>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</si>
  <si>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</si>
  <si>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</si>
  <si>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</si>
  <si>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</si>
  <si>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</si>
  <si>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</si>
  <si>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</si>
  <si>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</si>
  <si>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</si>
  <si>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</si>
  <si>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</si>
  <si>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</si>
  <si>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</si>
  <si>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</si>
  <si>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</si>
  <si>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</si>
  <si>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</si>
  <si>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</si>
  <si>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</si>
  <si>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</si>
  <si>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</si>
  <si>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</si>
  <si>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</si>
  <si>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</si>
  <si>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</si>
  <si>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</si>
  <si>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</si>
  <si>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</si>
  <si>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</si>
  <si>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</si>
  <si>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</si>
  <si>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</si>
  <si>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</si>
  <si>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</si>
  <si>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</si>
  <si>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</si>
  <si>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</si>
  <si>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</si>
  <si>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</si>
  <si>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</si>
  <si>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</si>
  <si>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</si>
  <si>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</si>
  <si>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</si>
  <si>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</si>
  <si>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</si>
  <si>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</si>
  <si>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</si>
  <si>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</si>
  <si>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</si>
  <si>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</si>
  <si>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</si>
  <si>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</si>
  <si>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</si>
  <si>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</si>
  <si>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</si>
  <si>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</si>
  <si>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</si>
  <si>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</si>
  <si>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</si>
  <si>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</si>
  <si>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</si>
  <si>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</si>
  <si>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</si>
  <si>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</si>
  <si>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</si>
  <si>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</si>
  <si>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</si>
  <si>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</si>
  <si>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</si>
  <si>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</si>
  <si>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</si>
  <si>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</si>
  <si>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</si>
  <si>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</si>
  <si>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</si>
  <si>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</si>
  <si>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</si>
  <si>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</si>
  <si>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</si>
  <si>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</si>
  <si>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</si>
  <si>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</si>
  <si>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</si>
  <si>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</si>
  <si>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</si>
  <si>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</si>
  <si>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</si>
  <si>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</si>
  <si>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</si>
  <si>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</si>
  <si>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</si>
  <si>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</si>
  <si>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</si>
  <si>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</si>
  <si>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</si>
  <si>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</si>
  <si>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</si>
  <si>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</si>
  <si>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</si>
  <si>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</si>
  <si>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</si>
  <si>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</si>
  <si>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</si>
  <si>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</si>
  <si>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</si>
  <si>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</si>
  <si>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</si>
  <si>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</si>
  <si>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</si>
  <si>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</si>
  <si>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</si>
  <si>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</si>
  <si>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</si>
  <si>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</si>
  <si>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</si>
  <si>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</si>
  <si>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</si>
  <si>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</si>
  <si>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</si>
  <si>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</si>
  <si>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</si>
  <si>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</si>
  <si>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</si>
  <si>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</si>
  <si>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</si>
  <si>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</si>
  <si>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</si>
  <si>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</si>
  <si>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</si>
  <si>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</si>
  <si>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</si>
  <si>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</si>
  <si>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</si>
  <si>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</si>
  <si>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</si>
  <si>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</si>
  <si>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</si>
  <si>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</si>
  <si>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</si>
  <si>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</si>
  <si>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</si>
  <si>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</si>
  <si>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</si>
  <si>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</si>
  <si>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</si>
  <si>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</si>
  <si>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</si>
  <si>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</si>
  <si>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</si>
  <si>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</si>
  <si>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</si>
  <si>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</si>
  <si>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</si>
  <si>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</si>
  <si>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</si>
  <si>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</si>
  <si>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</si>
  <si>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</si>
  <si>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</si>
  <si>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</si>
  <si>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</si>
  <si>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</si>
  <si>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</si>
  <si>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</si>
  <si>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</si>
  <si>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</si>
  <si>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</si>
  <si>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</si>
  <si>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</si>
  <si>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</si>
  <si>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</si>
  <si>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</si>
  <si>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</si>
  <si>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</si>
  <si>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</si>
  <si>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</si>
  <si>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</si>
  <si>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</si>
  <si>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</si>
  <si>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</si>
  <si>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</si>
  <si>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</si>
  <si>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</si>
  <si>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</si>
  <si>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</si>
  <si>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</si>
  <si>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</si>
  <si>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</si>
  <si>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</si>
  <si>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</si>
  <si>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</si>
  <si>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</si>
  <si>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</si>
  <si>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</si>
  <si>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</si>
  <si>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</si>
  <si>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</si>
  <si>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</si>
  <si>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</si>
  <si>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</si>
  <si>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</si>
  <si>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</si>
  <si>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</si>
  <si>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</si>
  <si>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</si>
  <si>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</si>
  <si>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</si>
  <si>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</si>
  <si>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</si>
  <si>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</si>
  <si>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</si>
  <si>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</si>
  <si>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</si>
  <si>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</si>
  <si>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</si>
  <si>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</si>
  <si>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</si>
  <si>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</si>
  <si>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</si>
  <si>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</si>
  <si>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</si>
  <si>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</si>
  <si>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</si>
  <si>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</si>
  <si>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</si>
  <si>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</si>
  <si>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</si>
  <si>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</si>
  <si>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</si>
  <si>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</si>
  <si>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</si>
  <si>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</si>
  <si>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</si>
  <si>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</si>
  <si>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</si>
  <si>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</si>
  <si>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</si>
  <si>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</si>
  <si>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</si>
  <si>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</si>
  <si>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</si>
  <si>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</si>
  <si>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</si>
  <si>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</si>
  <si>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</si>
  <si>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</si>
  <si>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</si>
  <si>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</si>
  <si>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</si>
  <si>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</si>
  <si>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</si>
  <si>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</si>
  <si>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</si>
  <si>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</si>
  <si>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</si>
  <si>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</si>
  <si>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</si>
  <si>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</si>
  <si>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</si>
  <si>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</si>
  <si>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</si>
  <si>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</si>
  <si>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</si>
  <si>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</si>
  <si>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</si>
  <si>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</si>
  <si>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</si>
  <si>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</si>
  <si>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</si>
  <si>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</si>
  <si>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</si>
  <si>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</si>
  <si>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</si>
  <si>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</si>
  <si>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</si>
  <si>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</si>
  <si>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</si>
  <si>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</si>
  <si>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</si>
  <si>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</si>
  <si>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</si>
  <si>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</si>
  <si>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</si>
  <si>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</si>
  <si>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</si>
  <si>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</si>
  <si>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</si>
  <si>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</si>
  <si>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</si>
  <si>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</si>
  <si>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</si>
  <si>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</si>
  <si>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</si>
  <si>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</si>
  <si>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</si>
  <si>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</si>
  <si>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</si>
  <si>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</si>
  <si>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</si>
  <si>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</si>
  <si>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</si>
  <si>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</si>
  <si>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</si>
  <si>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</si>
  <si>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</si>
  <si>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</si>
  <si>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</si>
  <si>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</si>
  <si>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</si>
  <si>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</si>
  <si>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</si>
  <si>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</si>
  <si>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</si>
  <si>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</si>
  <si>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</si>
  <si>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</si>
  <si>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</si>
  <si>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</si>
  <si>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</si>
  <si>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</si>
  <si>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</si>
  <si>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</si>
  <si>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</si>
  <si>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</si>
  <si>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</si>
  <si>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</si>
  <si>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</si>
  <si>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</si>
  <si>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</si>
  <si>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</si>
  <si>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</si>
  <si>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</si>
  <si>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</si>
  <si>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</si>
  <si>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</si>
  <si>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</si>
  <si>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</si>
  <si>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</si>
  <si>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</si>
  <si>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</si>
  <si>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</si>
  <si>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</si>
  <si>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</si>
  <si>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</si>
  <si>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</si>
  <si>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</si>
  <si>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</si>
  <si>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</si>
  <si>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</si>
  <si>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</si>
  <si>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</si>
  <si>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</si>
  <si>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</si>
  <si>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</si>
  <si>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</si>
  <si>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</si>
  <si>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</si>
  <si>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</si>
  <si>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</si>
  <si>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</si>
  <si>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</si>
  <si>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</si>
  <si>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</si>
  <si>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</si>
  <si>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</si>
  <si>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</si>
  <si>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</si>
  <si>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</si>
  <si>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</si>
  <si>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</si>
  <si>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</si>
  <si>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</si>
  <si>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</si>
  <si>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</si>
  <si>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</si>
  <si>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</si>
  <si>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</si>
  <si>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</si>
  <si>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</si>
  <si>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</si>
  <si>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</si>
  <si>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</si>
  <si>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</si>
  <si>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</si>
  <si>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</si>
  <si>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</si>
  <si>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</si>
  <si>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</si>
  <si>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</si>
  <si>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</si>
  <si>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</si>
  <si>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</si>
  <si>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</si>
  <si>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</si>
  <si>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</si>
  <si>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</si>
  <si>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</si>
  <si>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</si>
  <si>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</si>
  <si>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</si>
  <si>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</si>
  <si>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</si>
  <si>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</si>
  <si>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</si>
  <si>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</si>
  <si>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</si>
  <si>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</si>
  <si>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</si>
  <si>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</si>
  <si>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</si>
  <si>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</si>
  <si>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</si>
  <si>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</si>
  <si>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</si>
  <si>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</si>
  <si>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</si>
  <si>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</si>
  <si>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</si>
  <si>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</si>
  <si>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</si>
  <si>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</si>
  <si>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</si>
  <si>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</si>
  <si>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</si>
  <si>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</si>
  <si>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</si>
  <si>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</si>
  <si>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</si>
  <si>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</si>
  <si>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</si>
  <si>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</si>
  <si>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</si>
  <si>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</si>
  <si>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</si>
  <si>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</si>
  <si>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</si>
  <si>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</si>
  <si>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</si>
  <si>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</si>
  <si>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</si>
  <si>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</si>
  <si>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</si>
  <si>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</si>
  <si>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</si>
  <si>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</si>
  <si>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</si>
  <si>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</si>
  <si>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</si>
  <si>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</si>
  <si>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</si>
  <si>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</si>
  <si>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</si>
  <si>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</si>
  <si>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</si>
  <si>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</si>
  <si>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</si>
  <si>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</si>
  <si>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</si>
  <si>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</si>
  <si>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</si>
  <si>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</si>
  <si>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</si>
  <si>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</si>
  <si>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</si>
  <si>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</si>
  <si>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</si>
  <si>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</si>
  <si>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</si>
  <si>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</si>
  <si>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</si>
  <si>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</si>
  <si>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</si>
  <si>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</si>
  <si>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</si>
  <si>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</si>
  <si>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</si>
  <si>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</si>
  <si>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</si>
  <si>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</si>
  <si>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</si>
  <si>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</si>
  <si>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</si>
  <si>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</si>
  <si>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</si>
  <si>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</si>
  <si>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</si>
  <si>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</si>
  <si>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</si>
  <si>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</si>
  <si>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</si>
  <si>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</si>
  <si>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</si>
  <si>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</si>
  <si>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</si>
  <si>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</si>
  <si>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</si>
  <si>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</si>
  <si>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</si>
  <si>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</si>
  <si>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</si>
  <si>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</si>
  <si>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</si>
  <si>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</si>
  <si>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</si>
  <si>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</si>
  <si>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</si>
  <si>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</si>
  <si>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</si>
  <si>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</si>
  <si>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</si>
  <si>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</si>
  <si>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</si>
  <si>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</si>
  <si>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</si>
  <si>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</si>
  <si>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</si>
  <si>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</si>
  <si>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</si>
  <si>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</si>
  <si>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</si>
  <si>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</si>
  <si>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</si>
  <si>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</si>
  <si>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</si>
  <si>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</si>
  <si>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</si>
  <si>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</si>
  <si>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</si>
  <si>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</si>
  <si>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</si>
  <si>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</si>
  <si>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</si>
  <si>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</si>
  <si>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</si>
  <si>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</si>
  <si>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</si>
  <si>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</si>
  <si>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</si>
  <si>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</si>
  <si>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</si>
  <si>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</si>
  <si>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</si>
  <si>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</si>
  <si>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</si>
  <si>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</si>
  <si>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</si>
  <si>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</si>
  <si>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</si>
  <si>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</si>
  <si>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</si>
  <si>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</si>
  <si>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</si>
  <si>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</si>
  <si>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</si>
  <si>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</si>
  <si>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</si>
  <si>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</si>
  <si>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</si>
  <si>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</si>
  <si>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</si>
  <si>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</si>
  <si>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</si>
  <si>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</si>
  <si>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</si>
  <si>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</si>
  <si>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</si>
  <si>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</si>
  <si>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</si>
  <si>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</si>
  <si>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</si>
  <si>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</si>
  <si>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</si>
  <si>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</si>
  <si>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</si>
  <si>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</si>
  <si>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</si>
  <si>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</si>
  <si>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</si>
  <si>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</si>
  <si>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</si>
  <si>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</si>
  <si>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</si>
  <si>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</si>
  <si>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</si>
  <si>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</si>
  <si>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</si>
  <si>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</si>
  <si>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</si>
  <si>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</si>
  <si>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</si>
  <si>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</si>
  <si>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</si>
  <si>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</si>
  <si>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</si>
  <si>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</si>
  <si>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</si>
  <si>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</si>
  <si>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</si>
  <si>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</si>
  <si>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</si>
  <si>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</si>
  <si>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</si>
  <si>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</si>
  <si>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</si>
  <si>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</si>
  <si>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</si>
  <si>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</si>
  <si>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</si>
  <si>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</si>
  <si>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</si>
  <si>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</si>
  <si>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</si>
  <si>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</si>
  <si>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</si>
  <si>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</si>
  <si>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</si>
  <si>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</si>
  <si>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</si>
  <si>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</si>
  <si>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</si>
  <si>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</si>
  <si>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</si>
  <si>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</si>
  <si>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</si>
  <si>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</si>
  <si>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</si>
  <si>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</si>
  <si>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</si>
  <si>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</si>
  <si>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</si>
  <si>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</si>
  <si>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</si>
  <si>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</si>
  <si>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</si>
  <si>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</si>
  <si>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</si>
  <si>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</si>
  <si>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</si>
  <si>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</si>
  <si>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</si>
  <si>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</si>
  <si>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</si>
  <si>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</si>
  <si>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</si>
  <si>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</si>
  <si>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</si>
  <si>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</si>
  <si>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</si>
  <si>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</si>
  <si>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</si>
  <si>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</si>
  <si>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</si>
  <si>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</si>
  <si>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</si>
  <si>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</si>
  <si>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</si>
  <si>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</si>
  <si>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</si>
  <si>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</si>
  <si>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</si>
  <si>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</si>
  <si>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</si>
  <si>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</si>
  <si>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</si>
  <si>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</si>
  <si>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</si>
  <si>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</si>
  <si>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</si>
  <si>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</si>
  <si>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</si>
  <si>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</si>
  <si>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</si>
  <si>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</si>
  <si>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</si>
  <si>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</si>
  <si>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</si>
  <si>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</si>
  <si>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</si>
  <si>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</si>
  <si>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</si>
  <si>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</si>
  <si>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</si>
  <si>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</si>
  <si>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</si>
  <si>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</si>
  <si>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</si>
  <si>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</si>
  <si>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</si>
  <si>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</si>
  <si>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</si>
  <si>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</si>
  <si>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</si>
  <si>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</si>
  <si>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</si>
  <si>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</si>
  <si>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</si>
  <si>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</si>
  <si>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</si>
  <si>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</si>
  <si>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</si>
  <si>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</si>
  <si>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</si>
  <si>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</si>
  <si>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</si>
  <si>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</si>
  <si>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</si>
  <si>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</si>
  <si>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</si>
  <si>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</si>
  <si>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</si>
  <si>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</si>
  <si>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</si>
  <si>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</si>
  <si>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</si>
  <si>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</si>
  <si>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</si>
  <si>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</si>
  <si>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</si>
  <si>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</si>
  <si>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</si>
  <si>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</si>
  <si>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</si>
  <si>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</si>
  <si>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</si>
  <si>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</si>
  <si>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</si>
  <si>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</si>
  <si>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</si>
  <si>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</si>
  <si>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</si>
  <si>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</si>
  <si>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</si>
  <si>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</si>
  <si>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</si>
  <si>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</si>
  <si>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</si>
  <si>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</si>
  <si>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</si>
  <si>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</si>
  <si>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</si>
  <si>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</si>
  <si>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</si>
  <si>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</si>
  <si>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</si>
  <si>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</si>
  <si>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</si>
  <si>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</si>
  <si>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</si>
  <si>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</si>
  <si>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</si>
  <si>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</si>
  <si>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</si>
  <si>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</si>
  <si>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</si>
  <si>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</si>
  <si>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</si>
  <si>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</si>
  <si>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</si>
  <si>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</si>
  <si>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</si>
  <si>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</si>
  <si>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</si>
  <si>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</si>
  <si>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</si>
  <si>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</si>
  <si>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</si>
  <si>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</si>
  <si>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</si>
  <si>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</si>
  <si>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</si>
  <si>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</si>
  <si>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</si>
  <si>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</si>
  <si>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</si>
  <si>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</si>
  <si>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</si>
  <si>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</si>
  <si>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</si>
  <si>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</si>
  <si>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</si>
  <si>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</si>
  <si>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</si>
  <si>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</si>
  <si>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</si>
  <si>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</si>
  <si>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</si>
  <si>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</si>
  <si>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</si>
  <si>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</si>
  <si>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</si>
  <si>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</si>
  <si>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</si>
  <si>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</si>
  <si>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</si>
  <si>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</si>
  <si>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</si>
  <si>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</si>
  <si>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</si>
  <si>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</si>
  <si>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</si>
  <si>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</si>
  <si>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</si>
  <si>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</si>
  <si>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</si>
  <si>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</si>
  <si>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</si>
  <si>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</si>
  <si>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</si>
  <si>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</si>
  <si>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</si>
  <si>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</si>
  <si>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</si>
  <si>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</si>
  <si>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</si>
  <si>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</si>
  <si>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</si>
  <si>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</si>
  <si>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</si>
  <si>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</si>
  <si>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</si>
  <si>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</si>
  <si>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</si>
  <si>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</si>
  <si>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</si>
  <si>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</si>
  <si>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</si>
  <si>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</si>
  <si>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</si>
  <si>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</si>
  <si>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</si>
  <si>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</si>
  <si>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</si>
  <si>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</si>
  <si>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</si>
  <si>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</si>
  <si>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</si>
  <si>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</si>
  <si>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</si>
  <si>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</si>
  <si>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</si>
  <si>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</si>
  <si>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</si>
  <si>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</si>
  <si>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</si>
  <si>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</si>
  <si>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</si>
  <si>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</si>
  <si>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</si>
  <si>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</si>
  <si>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</si>
  <si>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</si>
  <si>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</si>
  <si>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</si>
  <si>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</si>
  <si>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</si>
  <si>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</si>
  <si>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</si>
  <si>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</si>
  <si>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</si>
  <si>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</si>
  <si>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</si>
  <si>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</si>
  <si>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</si>
  <si>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</si>
  <si>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</si>
  <si>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</si>
  <si>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</si>
  <si>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</si>
  <si>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</si>
  <si>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</si>
  <si>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</si>
  <si>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</si>
  <si>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</si>
  <si>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</si>
  <si>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</si>
  <si>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</si>
  <si>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</si>
  <si>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</si>
  <si>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</si>
  <si>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</si>
  <si>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</si>
  <si>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</si>
  <si>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</si>
  <si>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</si>
  <si>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</si>
  <si>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</si>
  <si>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</si>
  <si>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</si>
  <si>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</si>
  <si>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</si>
  <si>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</si>
  <si>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</si>
  <si>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</si>
  <si>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</si>
  <si>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</si>
  <si>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</si>
  <si>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</si>
  <si>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</si>
  <si>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</si>
  <si>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</si>
  <si>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</si>
  <si>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</si>
  <si>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</si>
  <si>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</si>
  <si>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</si>
  <si>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</si>
  <si>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</si>
  <si>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</si>
  <si>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</si>
  <si>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</si>
  <si>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</si>
  <si>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</si>
  <si>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</si>
  <si>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</si>
  <si>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</si>
  <si>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</si>
  <si>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</si>
  <si>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</si>
  <si>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</si>
  <si>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</si>
  <si>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</si>
  <si>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</si>
  <si>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</si>
  <si>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</si>
  <si>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</si>
  <si>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</si>
  <si>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</si>
  <si>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</si>
  <si>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</si>
  <si>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</si>
  <si>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</si>
  <si>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</si>
  <si>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</si>
  <si>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</si>
  <si>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</si>
  <si>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</si>
  <si>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</si>
  <si>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</si>
  <si>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</si>
  <si>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</si>
  <si>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</si>
  <si>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</si>
  <si>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</si>
  <si>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</si>
  <si>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</si>
  <si>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</si>
  <si>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</si>
  <si>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</si>
  <si>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</si>
  <si>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</si>
  <si>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</si>
  <si>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</si>
  <si>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</si>
  <si>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</si>
  <si>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</si>
  <si>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</si>
  <si>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</si>
  <si>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</si>
  <si>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</si>
  <si>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</si>
  <si>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</si>
  <si>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</si>
  <si>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</si>
  <si>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</si>
  <si>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</si>
  <si>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</si>
  <si>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</si>
  <si>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</si>
  <si>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</si>
  <si>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</si>
  <si>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</si>
  <si>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</si>
  <si>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</si>
  <si>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</si>
  <si>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</si>
  <si>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</si>
  <si>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</si>
  <si>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</si>
  <si>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</si>
  <si>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</si>
  <si>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</si>
  <si>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</si>
  <si>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</si>
  <si>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</si>
  <si>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</si>
  <si>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</si>
  <si>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</si>
  <si>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</si>
  <si>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</si>
  <si>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</si>
  <si>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</si>
  <si>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</si>
  <si>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</si>
  <si>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</si>
  <si>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</si>
  <si>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</si>
  <si>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</si>
  <si>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</si>
  <si>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</si>
  <si>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</si>
  <si>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</si>
  <si>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</si>
  <si>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</si>
  <si>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</si>
  <si>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</si>
  <si>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</si>
  <si>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</si>
  <si>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</si>
  <si>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</si>
  <si>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</si>
  <si>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</si>
  <si>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</si>
  <si>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</si>
  <si>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</si>
  <si>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</si>
  <si>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</si>
  <si>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</si>
  <si>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</si>
  <si>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</si>
  <si>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</si>
  <si>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</si>
  <si>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</si>
  <si>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</si>
  <si>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</si>
  <si>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</si>
  <si>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</si>
  <si>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</si>
  <si>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</si>
  <si>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</si>
  <si>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</si>
  <si>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</si>
  <si>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</si>
  <si>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</si>
  <si>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</si>
  <si>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</si>
  <si>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</si>
  <si>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</si>
  <si>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</si>
  <si>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</si>
  <si>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</si>
  <si>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</si>
  <si>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</si>
  <si>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</si>
  <si>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</si>
  <si>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</si>
  <si>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</si>
  <si>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</si>
  <si>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</si>
  <si>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</si>
  <si>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</si>
  <si>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</si>
  <si>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</si>
  <si>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</si>
  <si>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</si>
  <si>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</si>
  <si>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</si>
  <si>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</si>
  <si>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</si>
  <si>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</si>
  <si>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</si>
  <si>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</si>
  <si>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</si>
  <si>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</si>
  <si>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</si>
  <si>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</si>
  <si>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</si>
  <si>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</si>
  <si>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</si>
  <si>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</si>
  <si>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</si>
  <si>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</si>
  <si>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</si>
  <si>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</si>
  <si>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</si>
  <si>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</si>
  <si>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</si>
  <si>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</si>
  <si>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</si>
  <si>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</si>
  <si>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</si>
  <si>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</si>
  <si>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</si>
  <si>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</si>
  <si>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</si>
  <si>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</si>
  <si>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</si>
  <si>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</si>
  <si>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</si>
  <si>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</si>
  <si>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</si>
  <si>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</si>
  <si>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</si>
  <si>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</si>
  <si>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</si>
  <si>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</si>
  <si>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</si>
  <si>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</si>
  <si>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</si>
  <si>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</si>
  <si>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</si>
  <si>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</si>
  <si>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</si>
  <si>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</si>
  <si>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</si>
  <si>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</si>
  <si>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</si>
  <si>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</si>
  <si>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</si>
  <si>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</si>
  <si>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</si>
  <si>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</si>
  <si>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</si>
  <si>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</si>
  <si>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</si>
  <si>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</si>
  <si>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</si>
  <si>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</si>
  <si>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</si>
  <si>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</si>
  <si>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</si>
  <si>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</si>
  <si>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</si>
  <si>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</si>
  <si>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</si>
  <si>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</si>
  <si>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</si>
  <si>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</si>
  <si>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</si>
  <si>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</si>
  <si>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</si>
  <si>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</si>
  <si>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</si>
  <si>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</si>
  <si>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</si>
  <si>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</si>
  <si>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</si>
  <si>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</si>
  <si>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</si>
  <si>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</si>
  <si>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</si>
  <si>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</si>
  <si>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</si>
  <si>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</si>
  <si>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</si>
  <si>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</si>
  <si>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</si>
  <si>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</si>
  <si>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</si>
  <si>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</si>
  <si>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</si>
  <si>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</si>
  <si>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</si>
  <si>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</si>
  <si>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</si>
  <si>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</si>
  <si>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</si>
  <si>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</si>
  <si>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</si>
  <si>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</si>
  <si>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</si>
  <si>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</si>
  <si>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</si>
  <si>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</si>
  <si>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</si>
  <si>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</si>
  <si>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</si>
  <si>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</si>
  <si>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</si>
  <si>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</si>
  <si>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</si>
  <si>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</si>
  <si>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</si>
  <si>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</si>
  <si>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</si>
  <si>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</si>
  <si>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</si>
  <si>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</si>
  <si>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</si>
  <si>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</si>
  <si>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</si>
  <si>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</si>
  <si>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</si>
  <si>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</si>
  <si>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</si>
  <si>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</si>
  <si>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</si>
  <si>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</si>
  <si>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</si>
  <si>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</si>
  <si>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</si>
  <si>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</si>
  <si>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</si>
  <si>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</si>
  <si>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</si>
  <si>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</si>
  <si>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</si>
  <si>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</si>
  <si>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</si>
  <si>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</si>
  <si>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</si>
  <si>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</si>
  <si>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</si>
  <si>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</si>
  <si>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</si>
  <si>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</si>
  <si>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</si>
  <si>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</si>
  <si>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</si>
  <si>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</si>
  <si>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</si>
  <si>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</si>
  <si>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</si>
  <si>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</si>
  <si>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</si>
  <si>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</si>
  <si>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</si>
  <si>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</si>
  <si>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</si>
  <si>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</si>
  <si>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</si>
  <si>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</si>
  <si>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</si>
  <si>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</si>
  <si>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</si>
  <si>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</si>
  <si>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</si>
  <si>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</si>
  <si>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</si>
  <si>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</si>
  <si>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</si>
  <si>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</si>
  <si>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</si>
  <si>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</si>
  <si>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</si>
  <si>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</si>
  <si>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</si>
  <si>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</si>
  <si>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</si>
  <si>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</si>
  <si>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</si>
  <si>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</si>
  <si>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</si>
  <si>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</si>
  <si>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</si>
  <si>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</si>
  <si>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</si>
  <si>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</si>
  <si>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</si>
  <si>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</si>
  <si>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</si>
  <si>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</si>
  <si>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</si>
  <si>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</si>
  <si>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</si>
  <si>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</si>
  <si>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</si>
  <si>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</si>
  <si>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</si>
  <si>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</si>
  <si>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</si>
  <si>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</si>
  <si>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</si>
  <si>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</si>
  <si>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</si>
  <si>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</si>
  <si>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</si>
  <si>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</si>
  <si>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</si>
  <si>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</si>
  <si>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</si>
  <si>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</si>
  <si>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</si>
  <si>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</si>
  <si>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</si>
  <si>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</si>
  <si>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</si>
  <si>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</si>
  <si>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</si>
  <si>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</si>
  <si>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</si>
  <si>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</si>
  <si>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</si>
  <si>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</si>
  <si>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</si>
  <si>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</si>
  <si>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</si>
  <si>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</si>
  <si>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</si>
  <si>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</si>
  <si>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</si>
  <si>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</si>
  <si>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</si>
  <si>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</si>
  <si>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</si>
  <si>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</si>
  <si>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</si>
  <si>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</si>
  <si>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</si>
  <si>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</si>
  <si>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</si>
  <si>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</si>
  <si>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</si>
  <si>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</si>
  <si>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</si>
  <si>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</si>
  <si>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</si>
  <si>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</si>
  <si>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</si>
  <si>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</si>
  <si>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</si>
  <si>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</si>
  <si>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</si>
  <si>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</si>
  <si>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</si>
  <si>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</si>
  <si>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</si>
  <si>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</si>
  <si>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</si>
  <si>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</si>
  <si>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</si>
  <si>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</si>
  <si>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</si>
  <si>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</si>
  <si>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</si>
  <si>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</si>
  <si>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</si>
  <si>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</si>
  <si>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</si>
  <si>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</si>
  <si>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</si>
  <si>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</si>
  <si>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</si>
  <si>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</si>
  <si>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</si>
  <si>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</si>
  <si>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</si>
  <si>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</si>
  <si>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</si>
  <si>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</si>
  <si>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</si>
  <si>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</si>
  <si>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</si>
  <si>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</si>
  <si>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</si>
  <si>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</si>
  <si>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</si>
  <si>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</si>
  <si>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</si>
  <si>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</si>
  <si>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</si>
  <si>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</si>
  <si>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</si>
  <si>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</si>
  <si>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</si>
  <si>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</si>
  <si>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</si>
  <si>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</si>
  <si>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</si>
  <si>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</si>
  <si>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</si>
  <si>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</si>
  <si>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</si>
  <si>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</si>
  <si>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</si>
  <si>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</si>
  <si>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</si>
  <si>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</si>
  <si>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</si>
  <si>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</si>
  <si>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</si>
  <si>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</si>
  <si>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</si>
  <si>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</si>
  <si>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</si>
  <si>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</si>
  <si>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</si>
  <si>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</si>
  <si>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</si>
  <si>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</si>
  <si>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</si>
  <si>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</si>
  <si>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</si>
  <si>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</si>
  <si>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</si>
  <si>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</si>
  <si>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</si>
  <si>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</si>
  <si>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</si>
  <si>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</si>
  <si>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</si>
  <si>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</si>
  <si>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</si>
  <si>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</si>
  <si>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</si>
  <si>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</si>
  <si>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</si>
  <si>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</si>
  <si>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</si>
  <si>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</si>
  <si>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</si>
  <si>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</si>
  <si>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</si>
  <si>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</si>
  <si>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</si>
  <si>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</si>
  <si>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</si>
  <si>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</si>
  <si>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</si>
  <si>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</si>
  <si>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</si>
  <si>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</si>
  <si>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</si>
  <si>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</si>
  <si>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</si>
  <si>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</si>
  <si>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</si>
  <si>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</si>
  <si>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</si>
  <si>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</si>
  <si>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</si>
  <si>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</si>
  <si>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</si>
  <si>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</si>
  <si>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</si>
  <si>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</si>
  <si>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</si>
  <si>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</si>
  <si>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</si>
  <si>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</si>
  <si>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</si>
  <si>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</si>
  <si>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</si>
  <si>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</si>
  <si>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</si>
  <si>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</si>
  <si>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</si>
  <si>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</si>
  <si>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</si>
  <si>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</si>
  <si>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</si>
  <si>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</si>
  <si>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</si>
  <si>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</si>
  <si>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</si>
  <si>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</si>
  <si>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</si>
  <si>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</si>
  <si>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</si>
  <si>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</si>
  <si>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</si>
  <si>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</si>
  <si>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</si>
  <si>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</si>
  <si>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</si>
  <si>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</si>
  <si>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</si>
  <si>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</si>
  <si>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</si>
  <si>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</si>
  <si>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</si>
  <si>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</si>
  <si>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</si>
  <si>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</si>
  <si>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</si>
  <si>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</si>
  <si>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</si>
  <si>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</si>
  <si>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</si>
  <si>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</si>
  <si>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</si>
  <si>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</si>
  <si>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</si>
  <si>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</si>
  <si>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</si>
  <si>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</si>
  <si>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</si>
  <si>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</si>
  <si>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</si>
  <si>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</si>
  <si>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</si>
  <si>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</si>
  <si>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</si>
  <si>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</si>
  <si>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</si>
  <si>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</si>
  <si>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</si>
  <si>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</si>
  <si>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</si>
  <si>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</si>
  <si>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</si>
  <si>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</si>
  <si>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</si>
  <si>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</si>
  <si>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</si>
  <si>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</si>
  <si>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</si>
  <si>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</si>
  <si>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</si>
  <si>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</si>
  <si>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</si>
  <si>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</si>
  <si>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</si>
  <si>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</si>
  <si>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</si>
  <si>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</si>
  <si>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</si>
  <si>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</si>
  <si>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</si>
  <si>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</si>
  <si>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</si>
  <si>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</si>
  <si>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</si>
  <si>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</si>
  <si>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</si>
  <si>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</si>
  <si>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</si>
  <si>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</si>
  <si>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</si>
  <si>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</si>
  <si>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</si>
  <si>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</si>
  <si>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</si>
  <si>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</si>
  <si>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</si>
  <si>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</si>
  <si>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</si>
  <si>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</si>
  <si>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</si>
  <si>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</si>
  <si>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</si>
  <si>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</si>
  <si>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</si>
  <si>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</si>
  <si>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</si>
  <si>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</si>
  <si>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</si>
  <si>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</si>
  <si>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</si>
  <si>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</si>
  <si>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</si>
  <si>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</si>
  <si>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</si>
  <si>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</si>
  <si>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</si>
  <si>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</si>
  <si>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</si>
  <si>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</si>
  <si>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</si>
  <si>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</si>
  <si>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</si>
  <si>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</si>
  <si>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</si>
  <si>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</si>
  <si>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</si>
  <si>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</si>
  <si>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</si>
  <si>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</si>
  <si>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</si>
  <si>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</si>
  <si>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</si>
  <si>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</si>
  <si>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</si>
  <si>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</si>
  <si>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</si>
  <si>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</si>
  <si>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</si>
  <si>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</si>
  <si>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</si>
  <si>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</si>
  <si>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</si>
  <si>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</si>
  <si>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</si>
  <si>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</si>
  <si>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</si>
  <si>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</si>
  <si>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</si>
  <si>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</si>
  <si>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</si>
  <si>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</si>
  <si>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</si>
  <si>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</si>
  <si>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</si>
  <si>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</si>
  <si>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</si>
  <si>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</si>
  <si>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</si>
  <si>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</si>
  <si>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</si>
  <si>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</si>
  <si>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</si>
  <si>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</si>
  <si>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</si>
  <si>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</si>
  <si>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</si>
  <si>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</si>
  <si>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</si>
  <si>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</si>
  <si>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</si>
  <si>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</si>
  <si>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</si>
  <si>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</si>
  <si>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</si>
  <si>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</si>
  <si>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</si>
  <si>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</si>
  <si>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</si>
  <si>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</si>
  <si>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</si>
  <si>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</si>
  <si>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</si>
  <si>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</si>
  <si>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</si>
  <si>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</si>
  <si>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</si>
  <si>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</si>
  <si>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</si>
  <si>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</si>
  <si>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</si>
  <si>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</si>
  <si>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</si>
  <si>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</si>
  <si>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</si>
  <si>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</si>
  <si>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</si>
  <si>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</si>
  <si>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</si>
  <si>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</si>
  <si>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</si>
  <si>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</si>
  <si>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</si>
  <si>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</si>
  <si>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</si>
  <si>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</si>
  <si>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</si>
  <si>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</si>
  <si>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</si>
  <si>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</si>
  <si>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</si>
  <si>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</si>
  <si>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</si>
  <si>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</si>
  <si>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</si>
  <si>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</si>
  <si>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</si>
  <si>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</si>
  <si>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</si>
  <si>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</si>
  <si>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</si>
  <si>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</si>
  <si>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</si>
  <si>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</si>
  <si>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</si>
  <si>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</si>
  <si>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</si>
  <si>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</si>
  <si>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</si>
  <si>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</si>
  <si>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</si>
  <si>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</si>
  <si>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</si>
  <si>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</si>
  <si>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</si>
  <si>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</si>
  <si>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</si>
  <si>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</si>
  <si>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</si>
  <si>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</si>
  <si>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</si>
  <si>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</si>
  <si>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</si>
  <si>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</si>
  <si>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</si>
  <si>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</si>
  <si>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</si>
  <si>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</si>
  <si>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</si>
  <si>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</si>
  <si>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</si>
  <si>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</si>
  <si>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</si>
  <si>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</si>
  <si>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</si>
  <si>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</si>
  <si>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</si>
  <si>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</si>
  <si>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</si>
  <si>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</si>
  <si>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</si>
  <si>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</si>
  <si>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</si>
  <si>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</si>
  <si>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</si>
  <si>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</si>
  <si>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</si>
  <si>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</si>
  <si>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</si>
  <si>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</si>
  <si>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</si>
  <si>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</si>
  <si>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</si>
  <si>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</si>
  <si>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</si>
  <si>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</si>
  <si>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</si>
  <si>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</si>
  <si>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</si>
  <si>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</si>
  <si>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</si>
  <si>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</si>
  <si>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</si>
  <si>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</si>
  <si>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</si>
  <si>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</si>
  <si>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</si>
  <si>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</si>
  <si>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</si>
  <si>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</si>
  <si>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</si>
  <si>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</si>
  <si>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</si>
  <si>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</si>
  <si>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</si>
  <si>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</si>
  <si>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</si>
  <si>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</si>
  <si>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</si>
  <si>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</si>
  <si>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</si>
  <si>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</si>
  <si>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</si>
  <si>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</si>
  <si>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</si>
  <si>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</si>
  <si>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</si>
  <si>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</si>
  <si>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</si>
  <si>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</si>
  <si>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</si>
  <si>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</si>
  <si>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</si>
  <si>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</si>
  <si>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</si>
  <si>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</si>
  <si>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</si>
  <si>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</si>
  <si>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</si>
  <si>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</si>
  <si>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</si>
  <si>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</si>
  <si>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</si>
  <si>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</si>
  <si>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</si>
  <si>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</si>
  <si>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</si>
  <si>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</si>
  <si>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</si>
  <si>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</si>
  <si>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</si>
  <si>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</si>
  <si>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</si>
  <si>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</si>
  <si>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</si>
  <si>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</si>
  <si>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</si>
  <si>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</si>
  <si>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</si>
  <si>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</si>
  <si>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</si>
  <si>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</si>
  <si>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</si>
  <si>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</si>
  <si>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</si>
  <si>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</si>
  <si>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</si>
  <si>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</si>
  <si>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</si>
  <si>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</si>
  <si>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</si>
  <si>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</si>
  <si>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</si>
  <si>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</si>
  <si>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</si>
  <si>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</si>
  <si>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</si>
  <si>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</si>
  <si>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</si>
  <si>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</si>
  <si>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</si>
  <si>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</si>
  <si>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</si>
  <si>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</si>
  <si>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</si>
  <si>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</si>
  <si>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</si>
  <si>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</si>
  <si>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</si>
  <si>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</si>
  <si>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</si>
  <si>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</si>
  <si>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</si>
  <si>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</si>
  <si>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</si>
  <si>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</si>
  <si>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</si>
  <si>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</si>
  <si>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</si>
  <si>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</si>
  <si>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</si>
  <si>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</si>
  <si>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</si>
  <si>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</si>
  <si>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</si>
  <si>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</si>
  <si>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</si>
  <si>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</si>
  <si>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</si>
  <si>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</si>
  <si>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</si>
  <si>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</si>
  <si>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</si>
  <si>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</si>
  <si>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</si>
  <si>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</si>
  <si>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</si>
  <si>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</si>
  <si>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</si>
  <si>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</si>
  <si>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</si>
  <si>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</si>
  <si>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</si>
  <si>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</si>
  <si>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</si>
  <si>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</si>
  <si>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</si>
  <si>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</si>
  <si>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</si>
  <si>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</si>
  <si>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</si>
  <si>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</si>
  <si>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</si>
  <si>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</si>
  <si>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</si>
  <si>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</si>
  <si>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</si>
  <si>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</si>
  <si>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</si>
  <si>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</si>
  <si>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</si>
  <si>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</si>
  <si>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</si>
  <si>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</si>
  <si>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</si>
  <si>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</si>
  <si>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</si>
  <si>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</si>
  <si>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</si>
  <si>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</si>
  <si>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</si>
  <si>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</si>
  <si>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</si>
  <si>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</si>
  <si>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</si>
  <si>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</si>
  <si>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</si>
  <si>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</si>
  <si>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</si>
  <si>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</si>
  <si>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</si>
  <si>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</si>
  <si>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</si>
  <si>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</si>
  <si>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</si>
  <si>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</si>
  <si>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</si>
  <si>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</si>
  <si>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</si>
  <si>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</si>
  <si>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</si>
  <si>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</si>
  <si>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</si>
  <si>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</si>
  <si>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</si>
  <si>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</si>
  <si>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</si>
  <si>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</si>
  <si>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</si>
  <si>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</si>
  <si>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</si>
  <si>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</si>
  <si>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</si>
  <si>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</si>
  <si>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</si>
  <si>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</si>
  <si>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</si>
  <si>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</si>
  <si>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</si>
  <si>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</si>
  <si>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</si>
  <si>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</si>
  <si>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</si>
  <si>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</si>
  <si>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</si>
  <si>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</si>
  <si>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</si>
  <si>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</si>
  <si>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</si>
  <si>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</si>
  <si>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</si>
  <si>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</si>
  <si>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</si>
  <si>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</si>
  <si>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</si>
  <si>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</si>
  <si>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</si>
  <si>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</si>
  <si>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</si>
  <si>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</si>
  <si>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</si>
  <si>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</si>
  <si>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</si>
  <si>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</si>
  <si>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</si>
  <si>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</si>
  <si>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</si>
  <si>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</si>
  <si>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</si>
  <si>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</si>
  <si>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</si>
  <si>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</si>
  <si>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</si>
  <si>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</si>
  <si>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</si>
  <si>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</si>
  <si>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</si>
  <si>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</si>
  <si>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</si>
  <si>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</si>
  <si>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</si>
  <si>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</si>
  <si>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</si>
  <si>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</si>
  <si>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</si>
  <si>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</si>
  <si>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</si>
  <si>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</si>
  <si>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</si>
  <si>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</si>
  <si>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</si>
  <si>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</si>
  <si>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</si>
  <si>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</si>
  <si>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</si>
  <si>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</si>
  <si>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</si>
  <si>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</si>
  <si>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</si>
  <si>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</si>
  <si>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</si>
  <si>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</si>
  <si>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</si>
  <si>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</si>
  <si>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</si>
  <si>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</si>
  <si>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</si>
  <si>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</si>
  <si>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</si>
  <si>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</si>
  <si>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</si>
  <si>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</si>
  <si>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</si>
  <si>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</si>
  <si>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</si>
  <si>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</si>
  <si>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</si>
  <si>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</si>
  <si>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</si>
  <si>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</si>
  <si>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</si>
  <si>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</si>
  <si>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</si>
  <si>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</si>
  <si>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</si>
  <si>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</si>
  <si>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</si>
  <si>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</si>
  <si>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</si>
  <si>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</si>
  <si>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</si>
  <si>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</si>
  <si>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</si>
  <si>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</si>
  <si>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</si>
  <si>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</si>
  <si>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</si>
  <si>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</si>
  <si>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</si>
  <si>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</si>
  <si>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</si>
  <si>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</si>
  <si>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</si>
  <si>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</si>
  <si>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</si>
  <si>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</si>
  <si>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</si>
  <si>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</si>
  <si>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</si>
  <si>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</si>
  <si>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</si>
  <si>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</si>
  <si>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</si>
  <si>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</si>
  <si>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</si>
  <si>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</si>
  <si>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</si>
  <si>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</si>
  <si>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</si>
  <si>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</si>
  <si>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</si>
  <si>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</si>
  <si>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</si>
  <si>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</si>
  <si>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</si>
  <si>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</si>
  <si>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</si>
  <si>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</si>
  <si>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</si>
  <si>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</si>
  <si>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</si>
  <si>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</si>
  <si>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</si>
  <si>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</si>
  <si>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</si>
  <si>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</si>
  <si>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</si>
  <si>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</si>
  <si>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</si>
  <si>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</si>
  <si>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</si>
  <si>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</si>
  <si>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</si>
  <si>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</si>
  <si>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</si>
  <si>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</si>
  <si>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</si>
  <si>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</si>
  <si>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</si>
  <si>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</si>
  <si>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</si>
  <si>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</si>
  <si>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</si>
  <si>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</si>
  <si>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</si>
  <si>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</si>
  <si>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</si>
  <si>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</si>
  <si>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</si>
  <si>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</si>
  <si>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</si>
  <si>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</si>
  <si>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</si>
  <si>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</si>
  <si>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</si>
  <si>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</si>
  <si>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</si>
  <si>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</si>
  <si>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</si>
  <si>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</si>
  <si>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</si>
  <si>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</si>
  <si>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</si>
  <si>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</si>
  <si>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</si>
  <si>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</si>
  <si>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</si>
  <si>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</si>
  <si>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</si>
  <si>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</si>
  <si>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</si>
  <si>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</si>
  <si>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</si>
  <si>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</si>
  <si>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</si>
  <si>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</si>
  <si>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</si>
  <si>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</si>
  <si>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</si>
  <si>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</si>
  <si>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</si>
  <si>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</si>
  <si>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</si>
  <si>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</si>
  <si>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</si>
  <si>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</si>
  <si>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</si>
  <si>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</si>
  <si>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</si>
  <si>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</si>
  <si>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</si>
  <si>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</si>
  <si>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</si>
  <si>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</si>
  <si>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</si>
  <si>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</si>
  <si>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</si>
  <si>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</si>
  <si>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</si>
  <si>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</si>
  <si>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</si>
  <si>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</si>
  <si>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</si>
  <si>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</si>
  <si>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</si>
  <si>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</si>
  <si>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</si>
  <si>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</si>
  <si>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</si>
  <si>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</si>
  <si>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</si>
  <si>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</si>
  <si>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</si>
  <si>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</si>
  <si>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</si>
  <si>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</si>
  <si>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</si>
  <si>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</si>
  <si>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</si>
  <si>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</si>
  <si>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</si>
  <si>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</si>
  <si>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</si>
  <si>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</si>
  <si>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</si>
  <si>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</si>
  <si>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</si>
  <si>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</si>
  <si>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</si>
  <si>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</si>
  <si>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</si>
  <si>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</si>
  <si>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</si>
  <si>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</si>
  <si>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</si>
  <si>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</si>
  <si>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</si>
  <si>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</si>
  <si>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</si>
  <si>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</si>
  <si>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</si>
  <si>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</si>
  <si>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</si>
  <si>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</si>
  <si>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</si>
  <si>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</si>
  <si>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</si>
  <si>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</si>
  <si>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</si>
  <si>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</si>
  <si>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</si>
  <si>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</si>
  <si>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</si>
  <si>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</si>
  <si>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</si>
  <si>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</si>
  <si>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</si>
  <si>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</si>
  <si>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</si>
  <si>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</si>
  <si>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</si>
  <si>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</si>
  <si>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</si>
  <si>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</si>
  <si>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</si>
  <si>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</si>
  <si>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</si>
  <si>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</si>
  <si>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</si>
  <si>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</si>
  <si>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</si>
  <si>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</si>
  <si>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</si>
  <si>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</si>
  <si>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</si>
  <si>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</si>
  <si>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</si>
  <si>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</si>
  <si>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</si>
  <si>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</si>
  <si>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</si>
  <si>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</si>
  <si>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</si>
  <si>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</si>
  <si>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</si>
  <si>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</si>
  <si>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</si>
  <si>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</si>
  <si>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</si>
  <si>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</si>
  <si>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</si>
  <si>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</si>
  <si>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</si>
  <si>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</si>
  <si>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</si>
  <si>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</si>
  <si>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</si>
  <si>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</si>
  <si>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</si>
  <si>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</si>
  <si>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</si>
  <si>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</si>
  <si>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</si>
  <si>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</si>
  <si>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</si>
  <si>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</si>
  <si>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</si>
  <si>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</si>
  <si>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</si>
  <si>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</si>
  <si>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</si>
  <si>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</si>
  <si>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</si>
  <si>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</si>
  <si>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</si>
  <si>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</si>
  <si>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</si>
  <si>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</si>
  <si>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</si>
  <si>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</si>
  <si>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</si>
  <si>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</si>
  <si>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</si>
  <si>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</si>
  <si>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</si>
  <si>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</si>
  <si>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</si>
  <si>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</si>
  <si>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</si>
  <si>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</si>
  <si>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</si>
  <si>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</si>
  <si>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</si>
  <si>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</si>
  <si>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</si>
  <si>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</si>
  <si>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</si>
  <si>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</si>
  <si>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</si>
  <si>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</si>
  <si>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</si>
  <si>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</si>
  <si>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</si>
  <si>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</si>
  <si>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</si>
  <si>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</si>
  <si>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</si>
  <si>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</si>
  <si>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</si>
  <si>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</si>
  <si>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</si>
  <si>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</si>
  <si>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</si>
  <si>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</si>
  <si>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</si>
  <si>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</si>
  <si>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</si>
  <si>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</si>
  <si>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</si>
  <si>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</si>
  <si>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</si>
  <si>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</si>
  <si>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</si>
  <si>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</si>
  <si>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</si>
  <si>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</si>
  <si>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</si>
  <si>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</si>
  <si>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</si>
  <si>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</si>
  <si>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</si>
  <si>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</si>
  <si>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</si>
  <si>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</si>
  <si>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</si>
  <si>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</si>
  <si>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</si>
  <si>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</si>
  <si>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</si>
  <si>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</si>
  <si>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</si>
  <si>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</si>
  <si>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</si>
  <si>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</si>
  <si>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</si>
  <si>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</si>
  <si>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</si>
  <si>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</si>
  <si>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</si>
  <si>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</si>
  <si>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</si>
  <si>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</si>
  <si>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</si>
  <si>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</si>
  <si>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</si>
  <si>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</si>
  <si>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</si>
  <si>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</si>
  <si>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</si>
  <si>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</si>
  <si>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</si>
  <si>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</si>
  <si>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</si>
  <si>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</si>
  <si>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</si>
  <si>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</si>
  <si>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</si>
  <si>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</si>
  <si>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</si>
  <si>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</si>
  <si>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</si>
  <si>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</si>
  <si>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</si>
  <si>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</si>
  <si>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</si>
  <si>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</si>
  <si>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</si>
  <si>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</si>
  <si>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</si>
  <si>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</si>
  <si>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</si>
  <si>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</si>
  <si>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</si>
  <si>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</si>
  <si>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</si>
  <si>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</si>
  <si>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</si>
  <si>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</si>
  <si>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</si>
  <si>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</si>
  <si>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</si>
  <si>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</si>
  <si>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</si>
  <si>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</si>
  <si>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</si>
  <si>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</si>
  <si>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</si>
  <si>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</si>
  <si>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</si>
  <si>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</si>
  <si>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</si>
  <si>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</si>
  <si>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</si>
  <si>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</si>
  <si>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</si>
  <si>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</si>
  <si>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</si>
  <si>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</si>
  <si>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</si>
  <si>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</si>
  <si>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</si>
  <si>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</si>
  <si>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</si>
  <si>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</si>
  <si>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</si>
  <si>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</si>
  <si>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</si>
  <si>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</si>
  <si>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</si>
  <si>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</si>
  <si>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</si>
  <si>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</si>
  <si>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</si>
  <si>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</si>
  <si>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</si>
  <si>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</si>
  <si>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</si>
  <si>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</si>
  <si>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</si>
  <si>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</si>
  <si>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</si>
  <si>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</si>
  <si>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</si>
  <si>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</si>
  <si>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</si>
  <si>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</si>
  <si>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</si>
  <si>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</si>
  <si>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</si>
  <si>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</si>
  <si>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</si>
  <si>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</si>
  <si>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</si>
  <si>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</si>
  <si>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</si>
  <si>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</si>
  <si>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</si>
  <si>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</si>
  <si>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</si>
  <si>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</si>
  <si>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</si>
  <si>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</si>
  <si>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</si>
  <si>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</si>
  <si>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</si>
  <si>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</si>
  <si>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</si>
  <si>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</si>
  <si>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</si>
  <si>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</si>
  <si>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</si>
  <si>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</si>
  <si>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</si>
  <si>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</si>
  <si>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</si>
  <si>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</si>
  <si>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</si>
  <si>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</si>
  <si>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</si>
  <si>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</si>
  <si>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</si>
  <si>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</si>
  <si>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</si>
  <si>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</si>
  <si>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</si>
  <si>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</si>
  <si>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</si>
  <si>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</si>
  <si>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</si>
  <si>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</si>
  <si>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</si>
  <si>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</si>
  <si>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</si>
  <si>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</si>
  <si>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</si>
  <si>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</si>
  <si>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</si>
  <si>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</si>
  <si>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</si>
  <si>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</si>
  <si>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</si>
  <si>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</si>
  <si>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</si>
  <si>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</si>
  <si>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</si>
  <si>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</si>
  <si>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</si>
  <si>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</si>
  <si>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</si>
  <si>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</si>
  <si>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</si>
  <si>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</si>
  <si>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</si>
  <si>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</si>
  <si>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</si>
  <si>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</si>
  <si>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</si>
  <si>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</si>
  <si>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</si>
  <si>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</si>
  <si>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</si>
  <si>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</si>
  <si>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</si>
  <si>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</si>
  <si>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</si>
  <si>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</si>
  <si>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</si>
  <si>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</si>
  <si>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</si>
  <si>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</si>
  <si>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</si>
  <si>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</si>
  <si>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</si>
  <si>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</si>
  <si>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</si>
  <si>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</si>
  <si>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</si>
  <si>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</si>
  <si>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</si>
  <si>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</si>
  <si>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</si>
  <si>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</si>
  <si>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</si>
  <si>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</si>
  <si>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</si>
  <si>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</si>
  <si>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</si>
  <si>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</si>
  <si>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</si>
  <si>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</si>
  <si>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</si>
  <si>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</si>
  <si>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</si>
  <si>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</si>
  <si>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</si>
  <si>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</si>
  <si>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</si>
  <si>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</si>
  <si>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</si>
  <si>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</si>
  <si>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</si>
  <si>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</si>
  <si>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</si>
  <si>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</si>
  <si>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</si>
  <si>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</si>
  <si>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</si>
  <si>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</si>
  <si>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</si>
  <si>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</si>
  <si>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</si>
  <si>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</si>
  <si>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</si>
  <si>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</si>
  <si>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</si>
  <si>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</si>
  <si>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</si>
  <si>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</si>
  <si>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</si>
  <si>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</si>
  <si>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</si>
  <si>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</si>
  <si>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</si>
  <si>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</si>
  <si>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</si>
  <si>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</si>
  <si>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</si>
  <si>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</si>
  <si>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</si>
  <si>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</si>
  <si>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</si>
  <si>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</si>
  <si>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</si>
  <si>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</si>
  <si>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</si>
  <si>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</si>
  <si>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</si>
  <si>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</si>
  <si>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</si>
  <si>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</si>
  <si>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</si>
  <si>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</si>
  <si>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</si>
  <si>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</si>
  <si>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</si>
  <si>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</si>
  <si>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</si>
  <si>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</si>
  <si>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</si>
  <si>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</si>
  <si>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</si>
  <si>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</si>
  <si>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</si>
  <si>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</si>
  <si>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</si>
  <si>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</si>
  <si>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</si>
  <si>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</si>
  <si>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</si>
  <si>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</si>
  <si>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</si>
  <si>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</si>
  <si>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</si>
  <si>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</si>
  <si>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</si>
  <si>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</si>
  <si>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</si>
  <si>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</si>
  <si>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</si>
  <si>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</si>
  <si>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</si>
  <si>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</si>
  <si>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</si>
  <si>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</si>
  <si>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</si>
  <si>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</si>
  <si>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</si>
  <si>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</si>
  <si>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</si>
  <si>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</si>
  <si>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</si>
  <si>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</si>
  <si>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</si>
  <si>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</si>
  <si>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</si>
  <si>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</si>
  <si>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</si>
  <si>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</si>
  <si>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</si>
  <si>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</si>
  <si>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</si>
  <si>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</si>
  <si>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</si>
  <si>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</si>
  <si>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</si>
  <si>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</si>
  <si>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</si>
  <si>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</si>
  <si>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</si>
  <si>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</si>
  <si>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</si>
  <si>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</si>
  <si>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</si>
  <si>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</si>
  <si>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</si>
  <si>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</si>
  <si>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</si>
  <si>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</si>
  <si>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</si>
  <si>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</si>
  <si>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</si>
  <si>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</si>
  <si>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</si>
  <si>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</si>
  <si>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</si>
  <si>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</si>
  <si>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</si>
  <si>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</si>
  <si>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</si>
  <si>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</si>
  <si>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</si>
  <si>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</si>
  <si>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</si>
  <si>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</si>
  <si>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</si>
  <si>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</si>
  <si>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</si>
  <si>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</si>
  <si>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</si>
  <si>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</si>
  <si>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</si>
  <si>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</si>
  <si>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</si>
  <si>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</si>
  <si>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</si>
  <si>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</si>
  <si>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</si>
  <si>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</si>
  <si>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</si>
  <si>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</si>
  <si>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</si>
  <si>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</si>
  <si>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</si>
  <si>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</si>
  <si>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</si>
  <si>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</si>
  <si>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</si>
  <si>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</si>
  <si>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</si>
  <si>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</si>
  <si>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</si>
  <si>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</si>
  <si>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</si>
  <si>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</si>
  <si>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</si>
  <si>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</si>
  <si>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</si>
  <si>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</si>
  <si>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</si>
  <si>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</si>
  <si>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</si>
  <si>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</si>
  <si>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</si>
  <si>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</si>
  <si>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</si>
  <si>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</si>
  <si>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</si>
  <si>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</si>
  <si>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</si>
  <si>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</si>
  <si>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</si>
  <si>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</si>
  <si>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</si>
  <si>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</si>
  <si>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</si>
  <si>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</si>
  <si>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</si>
  <si>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</si>
  <si>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</si>
  <si>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</si>
  <si>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</si>
  <si>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</si>
  <si>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</si>
  <si>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</si>
  <si>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</si>
  <si>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</si>
  <si>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</si>
  <si>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</si>
  <si>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</si>
  <si>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</si>
  <si>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</si>
  <si>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</si>
  <si>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</si>
  <si>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</si>
  <si>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</si>
  <si>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</si>
  <si>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</si>
  <si>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</si>
  <si>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</si>
  <si>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</si>
  <si>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</si>
  <si>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</si>
  <si>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</si>
  <si>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</si>
  <si>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</si>
  <si>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</si>
  <si>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</si>
  <si>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</si>
  <si>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</si>
  <si>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</si>
  <si>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</si>
  <si>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</si>
  <si>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</si>
  <si>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</si>
  <si>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</si>
  <si>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</si>
  <si>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</si>
  <si>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</si>
  <si>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</si>
  <si>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</si>
  <si>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</si>
  <si>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</si>
  <si>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</si>
  <si>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</si>
  <si>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</si>
  <si>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</si>
  <si>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</si>
  <si>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</si>
  <si>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</si>
  <si>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</si>
  <si>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</si>
  <si>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</si>
  <si>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</si>
  <si>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</si>
  <si>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</si>
  <si>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</si>
  <si>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</si>
  <si>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</si>
  <si>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</si>
  <si>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</si>
  <si>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</si>
  <si>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</si>
  <si>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</si>
  <si>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</si>
  <si>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</si>
  <si>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</si>
  <si>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</si>
  <si>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</si>
  <si>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</si>
  <si>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</si>
  <si>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</si>
  <si>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</si>
  <si>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</si>
  <si>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</si>
  <si>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</si>
  <si>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</si>
  <si>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</si>
  <si>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</si>
  <si>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</si>
  <si>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</si>
  <si>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</si>
  <si>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</si>
  <si>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</si>
  <si>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</si>
  <si>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</si>
  <si>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</si>
  <si>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</si>
  <si>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</si>
  <si>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</si>
  <si>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</si>
  <si>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</si>
  <si>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</si>
  <si>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</si>
  <si>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</si>
  <si>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</si>
  <si>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</si>
  <si>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</si>
  <si>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</si>
  <si>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</si>
  <si>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</si>
  <si>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</si>
  <si>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</si>
  <si>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</si>
  <si>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</si>
  <si>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</si>
  <si>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</si>
  <si>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</si>
  <si>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</si>
  <si>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</si>
  <si>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</si>
  <si>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</si>
  <si>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</si>
  <si>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</si>
  <si>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</si>
  <si>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</si>
  <si>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</si>
  <si>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</si>
  <si>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</si>
  <si>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</si>
  <si>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</si>
  <si>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</si>
  <si>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</si>
  <si>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</si>
  <si>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</si>
  <si>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</si>
  <si>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</si>
  <si>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</si>
  <si>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</si>
  <si>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</si>
  <si>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</si>
  <si>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</si>
  <si>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</si>
  <si>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</si>
  <si>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</si>
  <si>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</si>
  <si>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</si>
  <si>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</si>
  <si>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</si>
  <si>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</si>
  <si>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</si>
  <si>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</si>
  <si>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</si>
  <si>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</si>
  <si>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</si>
  <si>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</si>
  <si>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</si>
  <si>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</si>
  <si>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</si>
  <si>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</si>
  <si>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</si>
  <si>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</si>
  <si>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</si>
  <si>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</si>
  <si>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</si>
  <si>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</si>
  <si>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</si>
  <si>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</si>
  <si>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</si>
  <si>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</si>
  <si>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</si>
  <si>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</si>
  <si>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</si>
  <si>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</si>
  <si>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</si>
  <si>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</si>
  <si>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</si>
  <si>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</si>
  <si>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</si>
  <si>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</si>
  <si>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</si>
  <si>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</si>
  <si>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</si>
  <si>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</si>
  <si>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</si>
  <si>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</si>
  <si>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</si>
  <si>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</si>
  <si>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</si>
  <si>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</si>
  <si>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</si>
  <si>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</si>
  <si>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</si>
  <si>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</si>
  <si>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</si>
  <si>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</si>
  <si>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</si>
  <si>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</si>
  <si>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</si>
  <si>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</si>
  <si>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</si>
  <si>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</si>
  <si>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</si>
  <si>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</si>
  <si>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</si>
  <si>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</si>
  <si>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</si>
  <si>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</si>
  <si>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</si>
  <si>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</si>
  <si>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</si>
  <si>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</si>
  <si>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</si>
  <si>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</si>
  <si>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</si>
  <si>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</si>
  <si>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</si>
  <si>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</si>
  <si>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</si>
  <si>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</si>
  <si>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</si>
  <si>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</si>
  <si>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</si>
  <si>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</si>
  <si>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</si>
  <si>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</si>
  <si>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</si>
  <si>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</si>
  <si>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</si>
  <si>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</si>
  <si>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</si>
  <si>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</si>
  <si>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</si>
  <si>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</si>
  <si>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</si>
  <si>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</si>
  <si>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</si>
  <si>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</si>
  <si>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</si>
  <si>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</si>
  <si>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</si>
  <si>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</si>
  <si>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</si>
  <si>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</si>
  <si>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</si>
  <si>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</si>
  <si>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</si>
  <si>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</si>
  <si>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</si>
  <si>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</si>
  <si>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</si>
  <si>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</si>
  <si>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</si>
  <si>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</si>
  <si>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</si>
  <si>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</si>
  <si>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</si>
  <si>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</si>
  <si>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</si>
  <si>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</si>
  <si>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</si>
  <si>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</si>
  <si>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</si>
  <si>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</si>
  <si>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</si>
  <si>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</si>
  <si>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</si>
  <si>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</si>
  <si>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</si>
  <si>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</si>
  <si>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</si>
  <si>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</si>
  <si>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</si>
  <si>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</si>
  <si>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</si>
  <si>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</si>
  <si>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</si>
  <si>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</si>
  <si>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</si>
  <si>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</si>
  <si>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</si>
  <si>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</si>
  <si>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</si>
  <si>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</si>
  <si>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</si>
  <si>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</si>
  <si>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</si>
  <si>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</si>
  <si>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</si>
  <si>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</si>
  <si>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</si>
  <si>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</si>
  <si>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</si>
  <si>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</si>
  <si>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</si>
  <si>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</si>
  <si>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</si>
  <si>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</si>
  <si>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</si>
  <si>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</si>
  <si>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</si>
  <si>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</si>
  <si>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</si>
  <si>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</si>
  <si>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</si>
  <si>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</si>
  <si>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</si>
  <si>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</si>
  <si>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</si>
  <si>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</si>
  <si>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</si>
  <si>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</si>
  <si>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</si>
  <si>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</si>
  <si>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</si>
  <si>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</si>
  <si>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</si>
  <si>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</si>
  <si>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</si>
  <si>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</si>
  <si>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</si>
  <si>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</si>
  <si>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</si>
  <si>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</si>
  <si>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</si>
  <si>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</si>
  <si>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</si>
  <si>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</si>
  <si>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</si>
  <si>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</si>
  <si>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</si>
  <si>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</si>
  <si>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</si>
  <si>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</si>
  <si>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</si>
  <si>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</si>
  <si>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</si>
  <si>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</si>
  <si>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</si>
  <si>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</si>
  <si>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</si>
  <si>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</si>
  <si>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</si>
  <si>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</si>
  <si>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</si>
  <si>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</si>
  <si>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</si>
  <si>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</si>
  <si>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</si>
  <si>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</si>
  <si>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</si>
  <si>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</si>
  <si>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</si>
  <si>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</si>
  <si>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</si>
  <si>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</si>
  <si>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</si>
  <si>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</si>
  <si>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</si>
  <si>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</si>
  <si>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</si>
  <si>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</si>
  <si>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</si>
  <si>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</si>
  <si>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</si>
  <si>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</si>
  <si>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</si>
  <si>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</si>
  <si>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</si>
  <si>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</si>
  <si>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</si>
  <si>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</si>
  <si>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</si>
  <si>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</si>
  <si>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</si>
  <si>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</si>
  <si>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</si>
  <si>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</si>
  <si>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</si>
  <si>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</si>
  <si>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</si>
  <si>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</si>
  <si>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</si>
  <si>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</si>
  <si>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</si>
  <si>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</si>
  <si>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</si>
  <si>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</si>
  <si>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</si>
  <si>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</si>
  <si>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</si>
  <si>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</si>
  <si>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</si>
  <si>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</si>
  <si>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</si>
  <si>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</si>
  <si>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</si>
  <si>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</si>
  <si>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</si>
  <si>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</si>
  <si>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</si>
  <si>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</si>
  <si>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</si>
  <si>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</si>
  <si>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</si>
  <si>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</si>
  <si>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</si>
  <si>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</si>
  <si>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</si>
  <si>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</si>
  <si>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</si>
  <si>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</si>
  <si>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</si>
  <si>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</si>
  <si>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</si>
  <si>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</si>
  <si>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</si>
  <si>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</si>
  <si>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</si>
  <si>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</si>
  <si>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</si>
  <si>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</si>
  <si>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</si>
  <si>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</si>
  <si>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</si>
  <si>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</si>
  <si>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</si>
  <si>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</si>
  <si>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</si>
  <si>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</si>
  <si>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</si>
  <si>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</si>
  <si>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</si>
  <si>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</si>
  <si>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</si>
  <si>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</si>
  <si>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</si>
  <si>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</si>
  <si>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</si>
  <si>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</si>
  <si>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</si>
  <si>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</si>
  <si>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</si>
  <si>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</si>
  <si>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</si>
  <si>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</si>
  <si>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</si>
  <si>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</si>
  <si>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</si>
  <si>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</si>
  <si>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</si>
  <si>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</si>
  <si>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</si>
  <si>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</si>
  <si>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</si>
  <si>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</si>
  <si>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</si>
  <si>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</si>
  <si>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</si>
  <si>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</si>
  <si>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</si>
  <si>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</si>
  <si>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</si>
  <si>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</si>
  <si>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</si>
  <si>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</si>
  <si>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</si>
  <si>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</si>
  <si>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</si>
  <si>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</si>
  <si>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</si>
  <si>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</si>
  <si>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</si>
  <si>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</si>
  <si>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</si>
  <si>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</si>
  <si>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</si>
  <si>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</si>
  <si>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</si>
  <si>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</si>
  <si>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</si>
  <si>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</si>
  <si>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</si>
  <si>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</si>
  <si>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</si>
  <si>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</si>
  <si>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</si>
  <si>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</si>
  <si>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</si>
  <si>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</si>
  <si>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</si>
  <si>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</si>
  <si>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</si>
  <si>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</si>
  <si>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</si>
  <si>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</si>
  <si>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</si>
  <si>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</si>
  <si>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</si>
  <si>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</si>
  <si>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</si>
  <si>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</si>
  <si>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</si>
  <si>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</si>
  <si>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</si>
  <si>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</si>
  <si>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</si>
  <si>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</si>
  <si>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</si>
  <si>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</si>
  <si>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</si>
  <si>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</si>
  <si>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</si>
  <si>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</si>
  <si>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</si>
  <si>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</si>
  <si>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</si>
  <si>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</si>
  <si>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</si>
  <si>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</si>
  <si>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</si>
  <si>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</si>
  <si>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</si>
  <si>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</si>
  <si>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</si>
  <si>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</si>
  <si>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</si>
  <si>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</si>
  <si>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</si>
  <si>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</si>
  <si>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</si>
  <si>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</si>
  <si>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</si>
  <si>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</si>
  <si>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</si>
  <si>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</si>
  <si>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</si>
  <si>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</si>
  <si>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</si>
  <si>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</si>
  <si>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</si>
  <si>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</si>
  <si>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</si>
  <si>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</si>
  <si>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</si>
  <si>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</si>
  <si>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</si>
  <si>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</si>
  <si>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</si>
  <si>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</si>
  <si>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</si>
  <si>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</si>
  <si>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</si>
  <si>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</si>
  <si>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</si>
  <si>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</si>
  <si>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</si>
  <si>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</si>
  <si>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</si>
  <si>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</si>
  <si>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</si>
  <si>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</si>
  <si>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</si>
  <si>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</si>
  <si>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</si>
  <si>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</si>
  <si>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</si>
  <si>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</si>
  <si>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</si>
  <si>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</si>
  <si>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</si>
  <si>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</si>
  <si>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</si>
  <si>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</si>
  <si>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</si>
  <si>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</si>
  <si>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</si>
  <si>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</si>
  <si>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</si>
  <si>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</si>
  <si>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</si>
  <si>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</si>
  <si>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</si>
  <si>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</si>
  <si>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</si>
  <si>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</si>
  <si>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</si>
  <si>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</si>
  <si>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</si>
  <si>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</si>
  <si>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</si>
  <si>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</si>
  <si>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</si>
  <si>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</si>
  <si>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</si>
  <si>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</si>
  <si>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</si>
  <si>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</si>
  <si>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</si>
  <si>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</si>
  <si>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</si>
  <si>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</si>
  <si>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</si>
  <si>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</si>
  <si>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</si>
  <si>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</si>
  <si>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</si>
  <si>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</si>
  <si>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</si>
  <si>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</si>
  <si>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</si>
  <si>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</si>
  <si>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</si>
  <si>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</si>
  <si>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</si>
  <si>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</si>
  <si>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</si>
  <si>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</si>
  <si>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</si>
  <si>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</si>
  <si>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</si>
  <si>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</si>
  <si>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</si>
  <si>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</si>
  <si>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</si>
  <si>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</si>
  <si>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</si>
  <si>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</si>
  <si>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</si>
  <si>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</si>
  <si>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</si>
  <si>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</si>
  <si>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</si>
  <si>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</si>
  <si>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</si>
  <si>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</si>
  <si>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</si>
  <si>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</si>
  <si>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</si>
  <si>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</si>
  <si>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</si>
  <si>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</si>
  <si>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</si>
  <si>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</si>
  <si>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</si>
  <si>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</si>
  <si>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</si>
  <si>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</si>
  <si>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</si>
  <si>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</si>
  <si>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</si>
  <si>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</si>
  <si>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</si>
  <si>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</si>
  <si>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</si>
  <si>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</si>
  <si>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</si>
  <si>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</si>
  <si>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</si>
  <si>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</si>
  <si>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</si>
  <si>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</si>
  <si>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</si>
  <si>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</si>
  <si>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</si>
  <si>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</si>
  <si>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</si>
  <si>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</si>
  <si>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</si>
  <si>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</si>
  <si>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</si>
  <si>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</si>
  <si>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</si>
  <si>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</si>
  <si>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</si>
  <si>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</si>
  <si>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</si>
  <si>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</si>
  <si>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</si>
  <si>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</si>
  <si>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</si>
  <si>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</si>
  <si>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</si>
  <si>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</si>
  <si>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</si>
  <si>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</si>
  <si>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</si>
  <si>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</si>
  <si>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</si>
  <si>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</si>
  <si>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</si>
  <si>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</si>
  <si>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</si>
  <si>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</si>
  <si>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</si>
  <si>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</si>
  <si>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</si>
  <si>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</si>
  <si>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</si>
  <si>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</si>
  <si>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</si>
  <si>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</si>
  <si>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</si>
  <si>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</si>
  <si>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</si>
  <si>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</si>
  <si>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</si>
  <si>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</si>
  <si>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</si>
  <si>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</si>
  <si>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</si>
  <si>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</si>
  <si>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</si>
  <si>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</si>
  <si>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</si>
  <si>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</si>
  <si>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</si>
  <si>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</si>
  <si>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</si>
  <si>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</si>
  <si>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</si>
  <si>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</si>
  <si>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</si>
  <si>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</si>
  <si>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</si>
  <si>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</si>
  <si>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</si>
  <si>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</si>
  <si>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</si>
  <si>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</si>
  <si>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</si>
  <si>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</si>
  <si>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</si>
  <si>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</si>
  <si>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</si>
  <si>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</si>
  <si>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</si>
  <si>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</si>
  <si>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</si>
  <si>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</si>
  <si>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</si>
  <si>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</si>
  <si>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</si>
  <si>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</si>
  <si>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</si>
  <si>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</si>
  <si>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</si>
  <si>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</si>
  <si>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</si>
  <si>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</si>
  <si>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</si>
  <si>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</si>
  <si>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</si>
  <si>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</si>
  <si>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</si>
  <si>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</si>
  <si>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</si>
  <si>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</si>
  <si>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</si>
  <si>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</si>
  <si>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</si>
  <si>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</si>
  <si>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</si>
  <si>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</si>
  <si>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</si>
  <si>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</si>
  <si>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</si>
  <si>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</si>
  <si>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</si>
  <si>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</si>
  <si>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</si>
  <si>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</si>
  <si>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</si>
  <si>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</si>
  <si>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</si>
  <si>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</si>
  <si>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</si>
  <si>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</si>
  <si>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</si>
  <si>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</si>
  <si>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</si>
  <si>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</si>
  <si>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</si>
  <si>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</si>
  <si>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</si>
  <si>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</si>
  <si>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</si>
  <si>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</si>
  <si>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</si>
  <si>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</si>
  <si>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</si>
  <si>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</si>
  <si>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</si>
  <si>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</si>
  <si>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</si>
  <si>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</si>
  <si>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</si>
  <si>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</si>
  <si>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</si>
  <si>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</si>
  <si>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</si>
  <si>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</si>
  <si>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</si>
  <si>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</si>
  <si>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</si>
  <si>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</si>
  <si>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</si>
  <si>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</si>
  <si>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</si>
  <si>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</si>
  <si>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</si>
  <si>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</si>
  <si>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</si>
  <si>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</si>
  <si>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</si>
  <si>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</si>
  <si>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</si>
  <si>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</si>
  <si>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</si>
  <si>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</si>
  <si>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</si>
  <si>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</si>
  <si>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</si>
  <si>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</si>
  <si>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</si>
  <si>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</si>
  <si>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</si>
  <si>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</si>
  <si>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</si>
  <si>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</si>
  <si>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</si>
  <si>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</si>
  <si>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</si>
  <si>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</si>
  <si>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</si>
  <si>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</si>
  <si>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</si>
  <si>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</si>
  <si>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</si>
  <si>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</si>
  <si>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</si>
  <si>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</si>
  <si>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</si>
  <si>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</si>
  <si>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</si>
  <si>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</si>
  <si>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</si>
  <si>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</si>
  <si>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</si>
  <si>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</si>
  <si>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</si>
  <si>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</si>
  <si>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</si>
  <si>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</si>
  <si>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</si>
  <si>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</si>
  <si>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</si>
  <si>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</si>
  <si>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</si>
  <si>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</si>
  <si>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</si>
  <si>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</si>
  <si>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</si>
  <si>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</si>
  <si>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</si>
  <si>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</si>
  <si>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</si>
  <si>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</si>
  <si>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</si>
  <si>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</si>
  <si>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</si>
  <si>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</si>
  <si>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</si>
  <si>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</si>
  <si>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</si>
  <si>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</si>
  <si>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</si>
  <si>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</si>
  <si>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</si>
  <si>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</si>
  <si>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</si>
  <si>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</si>
  <si>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</si>
  <si>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</si>
  <si>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</si>
  <si>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</si>
  <si>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</si>
  <si>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</si>
  <si>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</si>
  <si>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</si>
  <si>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</si>
  <si>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</si>
  <si>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</si>
  <si>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</si>
  <si>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</si>
  <si>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</si>
  <si>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</si>
  <si>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</si>
  <si>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</si>
  <si>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</si>
  <si>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</si>
  <si>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</si>
  <si>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</si>
  <si>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</si>
  <si>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</si>
  <si>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</si>
  <si>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</si>
  <si>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</si>
  <si>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</si>
  <si>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</si>
  <si>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</si>
  <si>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</si>
  <si>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</si>
  <si>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</si>
  <si>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</si>
  <si>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</si>
  <si>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</si>
  <si>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</si>
  <si>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</si>
  <si>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</si>
  <si>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</si>
  <si>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</si>
  <si>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</si>
  <si>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</si>
  <si>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</si>
  <si>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</si>
  <si>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</si>
  <si>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</si>
  <si>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</si>
  <si>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</si>
  <si>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</si>
  <si>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</si>
  <si>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</si>
  <si>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</si>
  <si>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</si>
  <si>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</si>
  <si>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</si>
  <si>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</si>
  <si>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</si>
  <si>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</si>
  <si>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</si>
  <si>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</si>
  <si>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</si>
  <si>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</si>
  <si>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</si>
  <si>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</si>
  <si>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</si>
  <si>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</si>
  <si>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</si>
  <si>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</si>
  <si>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</si>
  <si>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</si>
  <si>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</si>
  <si>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</si>
  <si>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</si>
  <si>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</si>
  <si>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</si>
  <si>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</si>
  <si>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</si>
  <si>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</si>
  <si>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</si>
  <si>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</si>
  <si>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</si>
  <si>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</si>
  <si>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</si>
  <si>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</si>
  <si>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</si>
  <si>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</si>
  <si>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</si>
  <si>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</si>
  <si>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</si>
  <si>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</si>
  <si>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</si>
  <si>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</si>
  <si>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</si>
  <si>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</si>
  <si>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</si>
  <si>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</si>
  <si>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</si>
  <si>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</si>
  <si>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</si>
  <si>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</si>
  <si>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</si>
  <si>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</si>
  <si>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</si>
  <si>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</si>
  <si>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</si>
  <si>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</si>
  <si>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</si>
  <si>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</si>
  <si>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</si>
  <si>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</si>
  <si>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</si>
  <si>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</si>
  <si>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</si>
  <si>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</si>
  <si>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</si>
  <si>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</si>
  <si>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</si>
  <si>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</si>
  <si>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</si>
  <si>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</si>
  <si>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</si>
  <si>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</si>
  <si>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</si>
  <si>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</si>
  <si>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</si>
  <si>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</si>
  <si>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</si>
  <si>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</si>
  <si>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</si>
  <si>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</si>
  <si>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</si>
  <si>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</si>
  <si>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</si>
  <si>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</si>
  <si>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</si>
  <si>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</si>
  <si>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</si>
  <si>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</si>
  <si>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</si>
  <si>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</si>
  <si>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</si>
  <si>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</si>
  <si>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</si>
  <si>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</si>
  <si>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</si>
  <si>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</si>
  <si>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</si>
  <si>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</si>
  <si>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</si>
  <si>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</si>
  <si>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</si>
  <si>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</si>
  <si>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</si>
  <si>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</si>
  <si>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</si>
  <si>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</si>
  <si>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</si>
  <si>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</si>
  <si>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</si>
  <si>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</si>
  <si>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</si>
  <si>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</si>
  <si>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</si>
  <si>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</si>
  <si>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</si>
  <si>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</si>
  <si>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</si>
  <si>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</si>
  <si>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</si>
  <si>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</si>
  <si>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</si>
  <si>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</si>
  <si>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</si>
  <si>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</si>
  <si>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</si>
  <si>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</si>
  <si>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</si>
  <si>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</si>
  <si>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</si>
  <si>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</si>
  <si>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</si>
  <si>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</si>
  <si>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</si>
  <si>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</si>
  <si>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</si>
  <si>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</si>
  <si>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</si>
  <si>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</si>
  <si>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</si>
  <si>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</si>
  <si>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</si>
  <si>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</si>
  <si>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</si>
  <si>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</si>
  <si>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</si>
  <si>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</si>
  <si>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</si>
  <si>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</si>
  <si>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</si>
  <si>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</si>
  <si>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</si>
  <si>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</si>
  <si>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</si>
  <si>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</si>
  <si>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</si>
  <si>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</si>
  <si>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</si>
  <si>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</si>
  <si>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</si>
  <si>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</si>
  <si>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</si>
  <si>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</si>
  <si>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</si>
  <si>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</si>
  <si>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</si>
  <si>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</si>
  <si>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</si>
  <si>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</si>
  <si>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</si>
  <si>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</si>
  <si>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</si>
  <si>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</si>
  <si>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</si>
  <si>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</si>
  <si>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</si>
  <si>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</si>
  <si>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</si>
  <si>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</si>
  <si>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</si>
  <si>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</si>
  <si>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</si>
  <si>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</si>
  <si>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</si>
  <si>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</si>
  <si>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</si>
  <si>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</si>
  <si>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</si>
  <si>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</si>
  <si>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</si>
  <si>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</si>
  <si>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</si>
  <si>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</si>
  <si>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</si>
  <si>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</si>
  <si>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</si>
  <si>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</si>
  <si>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</si>
  <si>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</si>
  <si>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</si>
  <si>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</si>
  <si>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</si>
  <si>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</si>
  <si>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</si>
  <si>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</si>
  <si>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</si>
  <si>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</si>
  <si>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</si>
  <si>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</si>
  <si>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</si>
  <si>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</si>
  <si>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</si>
  <si>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</si>
  <si>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</si>
  <si>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</si>
  <si>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</si>
  <si>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</si>
  <si>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</si>
  <si>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</si>
  <si>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</si>
  <si>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</si>
  <si>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</si>
  <si>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</si>
  <si>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</si>
  <si>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</si>
  <si>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</si>
  <si>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</si>
  <si>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</si>
  <si>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</si>
  <si>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</si>
  <si>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</si>
  <si>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</si>
  <si>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</si>
  <si>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</si>
  <si>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</si>
  <si>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</si>
  <si>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</si>
  <si>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</si>
  <si>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</si>
  <si>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</si>
  <si>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</si>
  <si>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</si>
  <si>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</si>
  <si>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</si>
  <si>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</si>
  <si>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</si>
  <si>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</si>
  <si>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</si>
  <si>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</si>
  <si>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</si>
  <si>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</si>
  <si>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</si>
  <si>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</si>
  <si>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</si>
  <si>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</si>
  <si>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</si>
  <si>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</si>
  <si>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</si>
  <si>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</si>
  <si>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</si>
  <si>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</si>
  <si>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</si>
  <si>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</si>
  <si>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</si>
  <si>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</si>
  <si>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</si>
  <si>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</si>
  <si>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</si>
  <si>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</si>
  <si>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</si>
  <si>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</si>
  <si>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</si>
  <si>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</si>
  <si>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</si>
  <si>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</si>
  <si>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</si>
  <si>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</si>
  <si>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</si>
  <si>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</si>
  <si>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</si>
  <si>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</si>
  <si>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</si>
  <si>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</si>
  <si>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</si>
  <si>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</si>
  <si>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</si>
  <si>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</si>
  <si>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</si>
  <si>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</si>
  <si>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</si>
  <si>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</si>
  <si>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</si>
  <si>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</si>
  <si>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</si>
  <si>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</si>
  <si>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</si>
  <si>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</si>
  <si>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</si>
  <si>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</si>
  <si>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</si>
  <si>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</si>
  <si>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</si>
  <si>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</si>
  <si>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</si>
  <si>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</si>
  <si>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</si>
  <si>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</si>
  <si>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</si>
  <si>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</si>
  <si>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</si>
  <si>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</si>
  <si>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</si>
  <si>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</si>
  <si>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</si>
  <si>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</si>
  <si>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</si>
  <si>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</si>
  <si>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</si>
  <si>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</si>
  <si>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</si>
  <si>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</si>
  <si>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</si>
  <si>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</si>
  <si>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</si>
  <si>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</si>
  <si>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</si>
  <si>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</si>
  <si>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</si>
  <si>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</si>
  <si>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</si>
  <si>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</si>
  <si>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</si>
  <si>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</si>
  <si>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</si>
  <si>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</si>
  <si>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</si>
  <si>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</si>
  <si>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</si>
  <si>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</si>
  <si>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</si>
  <si>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</si>
  <si>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</si>
  <si>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</si>
  <si>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</si>
  <si>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</si>
  <si>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</si>
  <si>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</si>
  <si>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</si>
  <si>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</si>
  <si>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</si>
  <si>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</si>
  <si>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</si>
  <si>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</si>
  <si>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</si>
  <si>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</si>
  <si>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</si>
  <si>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</si>
  <si>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</si>
  <si>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</si>
  <si>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</si>
  <si>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</si>
  <si>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</si>
  <si>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</si>
  <si>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</si>
  <si>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</si>
  <si>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</si>
  <si>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</si>
  <si>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</si>
  <si>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</si>
  <si>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</si>
  <si>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</si>
  <si>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</si>
  <si>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</si>
  <si>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</si>
  <si>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</si>
  <si>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</si>
  <si>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</si>
  <si>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</si>
  <si>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</si>
  <si>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</si>
  <si>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</si>
  <si>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</si>
  <si>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</si>
  <si>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</si>
  <si>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</si>
  <si>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</si>
  <si>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</si>
  <si>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</si>
  <si>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</si>
  <si>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</si>
  <si>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</si>
  <si>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</si>
  <si>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</si>
  <si>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</si>
  <si>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</si>
  <si>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</si>
  <si>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</si>
  <si>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</si>
  <si>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</si>
  <si>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</si>
  <si>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</si>
  <si>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</si>
  <si>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</si>
  <si>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</si>
  <si>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</si>
  <si>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</si>
  <si>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</si>
  <si>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</si>
  <si>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</si>
  <si>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</si>
  <si>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</si>
  <si>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</si>
  <si>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</si>
  <si>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</si>
  <si>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</si>
  <si>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</si>
  <si>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</si>
  <si>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</si>
  <si>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</si>
  <si>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</si>
  <si>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</si>
  <si>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</si>
  <si>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</si>
  <si>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</si>
  <si>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</si>
  <si>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</si>
  <si>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</si>
  <si>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</si>
  <si>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</si>
  <si>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</si>
  <si>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</si>
  <si>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</si>
  <si>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</si>
  <si>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</si>
  <si>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</si>
  <si>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</si>
  <si>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</si>
  <si>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</si>
  <si>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</si>
  <si>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</si>
  <si>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</si>
  <si>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</si>
  <si>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</si>
  <si>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</si>
  <si>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</si>
  <si>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</si>
  <si>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</si>
  <si>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</si>
  <si>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</si>
  <si>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</si>
  <si>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</si>
  <si>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</si>
  <si>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</si>
  <si>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</si>
  <si>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</si>
  <si>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</si>
  <si>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</si>
  <si>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</si>
  <si>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</si>
  <si>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</si>
  <si>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</si>
  <si>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</si>
  <si>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</si>
  <si>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</si>
  <si>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</si>
  <si>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</si>
  <si>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</si>
  <si>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</si>
  <si>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</si>
  <si>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</si>
  <si>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</si>
  <si>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</si>
  <si>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</si>
  <si>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</si>
  <si>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</si>
  <si>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</si>
  <si>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</si>
  <si>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</si>
  <si>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</si>
  <si>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</si>
  <si>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</si>
  <si>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</si>
  <si>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</si>
  <si>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</si>
  <si>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</si>
  <si>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</si>
  <si>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</si>
  <si>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</si>
  <si>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</si>
  <si>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</si>
  <si>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</si>
  <si>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</si>
  <si>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</si>
  <si>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</si>
  <si>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</si>
  <si>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</si>
  <si>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</si>
  <si>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</si>
  <si>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</si>
  <si>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</si>
  <si>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</si>
  <si>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</si>
  <si>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</si>
  <si>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</si>
  <si>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</si>
  <si>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</si>
  <si>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</si>
  <si>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</si>
  <si>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</si>
  <si>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</si>
  <si>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</si>
  <si>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</si>
  <si>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</si>
  <si>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</si>
  <si>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</si>
  <si>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</si>
  <si>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</si>
  <si>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</si>
  <si>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</si>
  <si>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</si>
  <si>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</si>
  <si>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</si>
  <si>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</si>
  <si>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</si>
  <si>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</si>
  <si>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</si>
  <si>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</si>
  <si>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</si>
  <si>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</si>
  <si>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</si>
  <si>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</si>
  <si>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</si>
  <si>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</si>
  <si>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</si>
  <si>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</si>
  <si>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</si>
  <si>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</si>
  <si>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</si>
  <si>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</si>
  <si>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</si>
  <si>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</si>
  <si>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</si>
  <si>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</si>
  <si>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</si>
  <si>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</si>
  <si>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</si>
  <si>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</si>
  <si>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</si>
  <si>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</si>
  <si>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</si>
  <si>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</si>
  <si>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</si>
  <si>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</si>
  <si>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</si>
  <si>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</si>
  <si>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</si>
  <si>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</si>
  <si>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</si>
  <si>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</si>
  <si>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</si>
  <si>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</si>
  <si>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</si>
  <si>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</si>
  <si>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</si>
  <si>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</si>
  <si>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</si>
  <si>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</si>
  <si>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</si>
  <si>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</si>
  <si>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</si>
  <si>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</si>
  <si>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</si>
  <si>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</si>
  <si>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</si>
  <si>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</si>
  <si>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</si>
  <si>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</si>
  <si>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</si>
  <si>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</si>
  <si>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</si>
  <si>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</si>
  <si>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</si>
  <si>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</si>
  <si>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</si>
  <si>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</si>
  <si>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</si>
  <si>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</si>
  <si>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</si>
  <si>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</si>
  <si>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</si>
  <si>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</si>
  <si>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</si>
  <si>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</si>
  <si>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</si>
  <si>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</si>
  <si>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</si>
  <si>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</si>
  <si>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</si>
  <si>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</si>
  <si>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</si>
  <si>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</si>
  <si>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</si>
  <si>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</si>
  <si>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</si>
  <si>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</si>
  <si>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</si>
  <si>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</si>
  <si>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</si>
  <si>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</si>
  <si>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</si>
  <si>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</si>
  <si>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</si>
  <si>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</si>
  <si>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</si>
  <si>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</si>
  <si>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</si>
  <si>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</si>
  <si>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</si>
  <si>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</si>
  <si>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</si>
  <si>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</si>
  <si>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</si>
  <si>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</si>
  <si>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</si>
  <si>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</si>
  <si>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</si>
  <si>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</si>
  <si>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</si>
  <si>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</si>
  <si>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</si>
  <si>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</si>
  <si>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</si>
  <si>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</si>
  <si>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</si>
  <si>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</si>
  <si>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</si>
  <si>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</si>
  <si>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</si>
  <si>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</si>
  <si>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</si>
  <si>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</si>
  <si>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</si>
  <si>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</si>
  <si>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</si>
  <si>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</si>
  <si>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</si>
  <si>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</si>
  <si>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</si>
  <si>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</si>
  <si>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</si>
  <si>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</si>
  <si>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</si>
  <si>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</si>
  <si>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</si>
  <si>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</si>
  <si>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</si>
  <si>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</si>
  <si>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</si>
  <si>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</si>
  <si>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</si>
  <si>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</si>
  <si>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</si>
  <si>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</si>
  <si>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</si>
  <si>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</si>
  <si>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</si>
  <si>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</si>
  <si>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</si>
  <si>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</si>
  <si>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</si>
  <si>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</si>
  <si>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</si>
  <si>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</si>
  <si>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</si>
  <si>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</si>
  <si>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</si>
  <si>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</si>
  <si>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</si>
  <si>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</si>
  <si>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</si>
  <si>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</si>
  <si>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</si>
  <si>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</si>
  <si>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</si>
  <si>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</si>
  <si>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</si>
  <si>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</si>
  <si>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</si>
  <si>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</si>
  <si>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</si>
  <si>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</si>
  <si>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</si>
  <si>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</si>
  <si>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</si>
  <si>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</si>
  <si>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</si>
  <si>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</si>
  <si>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</si>
  <si>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</si>
  <si>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</si>
  <si>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</si>
  <si>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</si>
  <si>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</si>
  <si>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</si>
  <si>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</si>
  <si>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</si>
  <si>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</si>
  <si>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</si>
  <si>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</si>
  <si>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</si>
  <si>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</si>
  <si>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</si>
  <si>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</si>
  <si>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</si>
  <si>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</si>
  <si>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</si>
  <si>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</si>
  <si>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</si>
  <si>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</si>
  <si>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</si>
  <si>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</si>
  <si>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</si>
  <si>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</si>
  <si>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</si>
  <si>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</si>
  <si>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</si>
  <si>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</si>
  <si>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</si>
  <si>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</si>
  <si>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</si>
  <si>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</si>
  <si>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</si>
  <si>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</si>
  <si>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</si>
  <si>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</si>
  <si>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</si>
  <si>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</si>
  <si>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</si>
  <si>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</si>
  <si>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</si>
  <si>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</si>
  <si>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</si>
  <si>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</si>
  <si>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</si>
  <si>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</si>
  <si>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</si>
  <si>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</si>
  <si>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</si>
  <si>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</si>
  <si>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</si>
  <si>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</si>
  <si>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</si>
  <si>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</si>
  <si>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</si>
  <si>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</si>
  <si>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</si>
  <si>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</si>
  <si>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</si>
  <si>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</si>
  <si>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</si>
  <si>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</si>
  <si>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</si>
  <si>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</si>
  <si>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</si>
  <si>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</si>
  <si>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</si>
  <si>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</si>
  <si>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</si>
  <si>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</si>
  <si>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</si>
  <si>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</si>
  <si>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</si>
  <si>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</si>
  <si>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</si>
  <si>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</si>
  <si>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</si>
  <si>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</si>
  <si>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</si>
  <si>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</si>
  <si>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</si>
  <si>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</si>
  <si>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</si>
  <si>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</si>
  <si>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</si>
  <si>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</si>
  <si>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</si>
  <si>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</si>
  <si>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</si>
  <si>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</si>
  <si>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</si>
  <si>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</si>
  <si>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</si>
  <si>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</si>
  <si>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</si>
  <si>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</si>
  <si>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</si>
  <si>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</si>
  <si>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</si>
  <si>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</si>
  <si>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</si>
  <si>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</si>
  <si>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</si>
  <si>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</si>
  <si>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</si>
  <si>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</si>
  <si>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</si>
  <si>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</si>
  <si>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</si>
  <si>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</si>
  <si>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</si>
  <si>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</si>
  <si>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</si>
  <si>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</si>
  <si>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</si>
  <si>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</si>
  <si>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</si>
  <si>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</si>
  <si>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</si>
  <si>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</si>
  <si>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</si>
  <si>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</si>
  <si>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</si>
  <si>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</si>
  <si>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</si>
  <si>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</si>
  <si>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</si>
  <si>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</si>
  <si>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</si>
  <si>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</si>
  <si>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</si>
  <si>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</si>
  <si>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</si>
  <si>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</si>
  <si>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</si>
  <si>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</si>
  <si>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</si>
  <si>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</si>
  <si>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</si>
  <si>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</si>
  <si>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</si>
  <si>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</si>
  <si>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</si>
  <si>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</si>
  <si>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</si>
  <si>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</si>
  <si>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</si>
  <si>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</si>
  <si>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</si>
  <si>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</si>
  <si>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</si>
  <si>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</si>
  <si>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</si>
  <si>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</si>
  <si>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</si>
  <si>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</si>
  <si>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</si>
  <si>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</si>
  <si>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</si>
  <si>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</si>
  <si>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</si>
  <si>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</si>
  <si>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</si>
  <si>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</si>
  <si>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</si>
  <si>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</si>
  <si>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</si>
  <si>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</si>
  <si>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</si>
  <si>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</si>
  <si>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</si>
  <si>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</si>
  <si>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</si>
  <si>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</si>
  <si>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</si>
  <si>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</si>
  <si>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</si>
  <si>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</si>
  <si>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</si>
  <si>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</si>
  <si>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</si>
  <si>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</si>
  <si>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</si>
  <si>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</si>
  <si>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</si>
  <si>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</si>
  <si>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</si>
  <si>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</si>
  <si>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</si>
  <si>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</si>
  <si>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</si>
  <si>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</si>
  <si>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</si>
  <si>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</si>
  <si>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</si>
  <si>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</si>
  <si>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</si>
  <si>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</si>
  <si>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</si>
  <si>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</si>
  <si>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</si>
  <si>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</si>
  <si>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</si>
  <si>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</si>
  <si>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</si>
  <si>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</si>
  <si>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</si>
  <si>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</si>
  <si>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</si>
  <si>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</si>
  <si>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</si>
  <si>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</si>
  <si>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</si>
  <si>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</si>
  <si>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</si>
  <si>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</si>
  <si>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</si>
  <si>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</si>
  <si>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</si>
  <si>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</si>
  <si>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</si>
  <si>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</si>
  <si>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</si>
  <si>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</si>
  <si>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</si>
  <si>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</si>
  <si>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</si>
  <si>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</si>
  <si>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</si>
  <si>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</si>
  <si>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</si>
  <si>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</si>
  <si>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</si>
  <si>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</si>
  <si>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</si>
  <si>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</si>
  <si>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</si>
  <si>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</si>
  <si>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</si>
  <si>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</si>
  <si>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</si>
  <si>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</si>
  <si>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</si>
  <si>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</si>
  <si>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</si>
  <si>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</si>
  <si>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</si>
  <si>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</si>
  <si>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</si>
  <si>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</si>
  <si>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</si>
  <si>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</si>
  <si>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</si>
  <si>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</si>
  <si>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</si>
  <si>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</si>
  <si>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</si>
  <si>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</si>
  <si>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</si>
  <si>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</si>
  <si>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</si>
  <si>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</si>
  <si>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</si>
  <si>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</si>
  <si>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</si>
  <si>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</si>
  <si>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</si>
  <si>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</si>
  <si>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</si>
  <si>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</si>
  <si>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</si>
  <si>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</si>
  <si>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</si>
  <si>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</si>
  <si>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</si>
  <si>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</si>
  <si>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</si>
  <si>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</si>
  <si>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</si>
  <si>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</si>
  <si>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</si>
  <si>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</si>
  <si>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</si>
  <si>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</si>
  <si>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</si>
  <si>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</si>
  <si>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</si>
  <si>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</si>
  <si>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</si>
  <si>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</si>
  <si>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</si>
  <si>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</si>
  <si>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</si>
  <si>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</si>
  <si>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</si>
  <si>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</si>
  <si>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</si>
  <si>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</si>
  <si>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</si>
  <si>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</si>
  <si>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</si>
  <si>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</si>
  <si>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</si>
  <si>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</si>
  <si>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</si>
  <si>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</si>
  <si>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</si>
  <si>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</si>
  <si>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</si>
  <si>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</si>
  <si>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</si>
  <si>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</si>
  <si>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</si>
  <si>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</si>
  <si>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</si>
  <si>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</si>
  <si>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</si>
  <si>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</si>
  <si>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</si>
  <si>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</si>
  <si>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</si>
  <si>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</si>
  <si>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</si>
  <si>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</si>
  <si>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</si>
  <si>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</si>
  <si>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</si>
  <si>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</si>
  <si>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</si>
  <si>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</si>
  <si>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</si>
  <si>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</si>
  <si>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</si>
  <si>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</si>
  <si>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</si>
  <si>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</si>
  <si>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</si>
  <si>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</si>
  <si>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</si>
  <si>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</si>
  <si>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</si>
  <si>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</si>
  <si>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</si>
  <si>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</si>
  <si>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</si>
  <si>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</si>
  <si>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</si>
  <si>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</si>
  <si>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</si>
  <si>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</si>
  <si>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</si>
  <si>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</si>
  <si>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</si>
  <si>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</si>
  <si>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</si>
  <si>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</si>
  <si>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</si>
  <si>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</si>
  <si>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</si>
  <si>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</si>
  <si>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</si>
  <si>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</si>
  <si>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</si>
  <si>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</si>
  <si>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</si>
  <si>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</si>
  <si>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</si>
  <si>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</si>
  <si>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</si>
  <si>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</si>
  <si>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</si>
  <si>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</si>
  <si>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</si>
  <si>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</si>
  <si>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</si>
  <si>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</si>
  <si>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</si>
  <si>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</si>
  <si>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</si>
  <si>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</si>
  <si>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</si>
  <si>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</si>
  <si>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</si>
  <si>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</si>
  <si>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</si>
  <si>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</si>
  <si>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</si>
  <si>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</si>
  <si>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</si>
  <si>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</si>
  <si>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</si>
  <si>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</si>
  <si>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</si>
  <si>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</si>
  <si>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</si>
  <si>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</si>
  <si>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</si>
  <si>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</si>
  <si>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</si>
  <si>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</si>
  <si>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</si>
  <si>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</si>
  <si>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</si>
  <si>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</si>
  <si>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</si>
  <si>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</si>
  <si>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</si>
  <si>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</si>
  <si>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</si>
  <si>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</si>
  <si>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</si>
  <si>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</si>
  <si>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</si>
  <si>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</si>
  <si>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</si>
  <si>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</si>
  <si>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</si>
  <si>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</si>
  <si>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</si>
  <si>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</si>
  <si>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</si>
  <si>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</si>
  <si>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</si>
  <si>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</si>
  <si>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</si>
  <si>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</si>
  <si>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</si>
  <si>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</si>
  <si>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</si>
  <si>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</si>
  <si>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</si>
  <si>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</si>
  <si>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</si>
  <si>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</si>
  <si>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</si>
  <si>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</si>
  <si>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</si>
  <si>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</si>
  <si>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</si>
  <si>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</si>
  <si>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</si>
  <si>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</si>
  <si>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</si>
  <si>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</si>
  <si>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</si>
  <si>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</si>
  <si>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</si>
  <si>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</si>
  <si>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</si>
  <si>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</si>
  <si>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</si>
  <si>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</si>
  <si>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</si>
  <si>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</si>
  <si>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</si>
  <si>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</si>
  <si>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</si>
  <si>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</si>
  <si>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</si>
  <si>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</si>
  <si>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</si>
  <si>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</si>
  <si>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</si>
  <si>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</si>
  <si>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</si>
  <si>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</si>
  <si>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</si>
  <si>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</si>
  <si>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</si>
  <si>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</si>
  <si>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</si>
  <si>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</si>
  <si>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</si>
  <si>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</si>
  <si>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</si>
  <si>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</si>
  <si>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</si>
  <si>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</si>
  <si>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</si>
  <si>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</si>
  <si>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</si>
  <si>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</si>
  <si>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</si>
  <si>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</si>
  <si>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</si>
  <si>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</si>
  <si>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</si>
  <si>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</si>
  <si>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</si>
  <si>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</si>
  <si>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</si>
  <si>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</si>
  <si>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</si>
  <si>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</si>
  <si>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</si>
  <si>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</si>
  <si>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</si>
  <si>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</si>
  <si>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</si>
  <si>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</si>
  <si>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</si>
  <si>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</si>
  <si>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</si>
  <si>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</si>
  <si>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</si>
  <si>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</si>
  <si>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</si>
  <si>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</si>
  <si>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</si>
  <si>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</si>
  <si>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</si>
  <si>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</si>
  <si>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</si>
  <si>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</si>
  <si>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</si>
  <si>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</si>
  <si>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</si>
  <si>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</si>
  <si>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</si>
  <si>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</si>
  <si>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</si>
  <si>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</si>
  <si>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</si>
  <si>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</si>
  <si>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</si>
  <si>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</si>
  <si>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</si>
  <si>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</si>
  <si>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Twickenham</t>
  </si>
  <si>
    <t>Tahiti M7</t>
  </si>
  <si>
    <t>Jack PS008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</si>
</sst>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_);\(&quot;$&quot;#,##0\)"/>
    <numFmt numFmtId="44" formatCode="_(&quot;$&quot;* #,##0.00_);_(&quot;$&quot;* \(#,##0.00\);_(&quot;$&quot;* &quot;-&quot;??_);_(@_)"/>
    <numFmt numFmtId="43" formatCode="_(* #,##0.00_);_(* \(#,##0.00\);_(* &quot;-&quot;??_);_(@_)"/>
    <numFmt numFmtId="164" formatCode="&quot;$&quot;#,##0"/>
    <numFmt numFmtId="165" formatCode="0.0%"/>
    <numFmt numFmtId="166" formatCode="0.0"/>
    <numFmt numFmtId="167" formatCode="&quot;$&quot;0.0\ &quot; MM&quot;;;"/>
    <numFmt numFmtId="168" formatCode="&quot;$&quot;#.0,,\ &quot; MM&quot;;;"/>
    <numFmt numFmtId="169" formatCode="&quot;$&quot;#.0,,\ &quot; MM&quot;"/>
    <numFmt numFmtId="170" formatCode="&quot;$&quot;0.0,,\ &quot; MM&quot;"/>
    <numFmt numFmtId="171" formatCode="&quot;$&quot;#.0,\ &quot; k / ft&quot;"/>
    <numFmt numFmtId="172" formatCode="#,##0.0"/>
    <numFmt numFmtId="173" formatCode="&quot;$&quot;#.;\(&quot;$&quot;#,\)"/>
    <numFmt numFmtId="174" formatCode="_(* #,##0.0_);_(* \(#,##0.0\);_(* &quot;-&quot;??_);_(@_)"/>
    <numFmt numFmtId="175" formatCode="hh:mm\ AM/PM"/>
    <numFmt numFmtId="176" formatCode="#,###&quot;'&quot;"/>
    <numFmt numFmtId="177" formatCode="[&gt;0]0.0;[=0]General"/>
    <numFmt numFmtId="178" formatCode="_(&quot;$&quot;* #,##0.0_);_(&quot;$&quot;* \(#,##0.0\);_(&quot;$&quot;* &quot;-&quot;??_);_(@_)"/>
    <numFmt numFmtId="179" formatCode="&quot;$&quot;0.0\ &quot; MM&quot;;"/>
    <numFmt numFmtId="180" formatCode="0.0\ &quot;days&quot;"/>
    <numFmt numFmtId="181" formatCode="&quot;$&quot;0.00,,\ &quot; MM&quot;"/>
    <numFmt numFmtId="182" formatCode="&quot;(&quot;0&quot; days)&quot;"/>
    <numFmt numFmtId="183" formatCode="m/d/yy\ h:mm;@"/>
  </numFmts>
  <fonts count="42">
    <font>
      <sz val="11"/>
      <color theme="1"/>
      <name val="Calibri"/>
      <family val="2"/>
      <scheme val="minor"/>
    </font>
    <font>
      <sz val="8"/>
      <color indexed="8"/>
      <name val="Arial"/>
      <family val="2"/>
    </font>
    <font>
      <b/>
      <sz val="10"/>
      <color theme="1"/>
      <name val="Calibri"/>
      <family val="2"/>
      <scheme val="minor"/>
    </font>
    <font>
      <sz val="10"/>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9"/>
      <color indexed="81"/>
      <name val="Tahoma"/>
      <family val="2"/>
    </font>
    <font>
      <b/>
      <sz val="9"/>
      <color indexed="81"/>
      <name val="Tahoma"/>
      <family val="2"/>
    </font>
    <font>
      <sz val="11"/>
      <color theme="0" tint="-0.14999847407452621"/>
      <name val="Calibri"/>
      <family val="2"/>
      <scheme val="minor"/>
    </font>
    <font>
      <sz val="11"/>
      <color theme="1"/>
      <name val="Calibri"/>
      <family val="2"/>
      <scheme val="minor"/>
    </font>
    <font>
      <sz val="10"/>
      <name val="Arial"/>
      <family val="2"/>
    </font>
    <font>
      <sz val="10"/>
      <name val="Arial"/>
      <family val="2"/>
    </font>
    <font>
      <sz val="8"/>
      <name val="Arial"/>
      <family val="2"/>
    </font>
    <font>
      <sz val="14"/>
      <name val="Arial"/>
      <family val="2"/>
    </font>
    <font>
      <b/>
      <sz val="12"/>
      <name val="Arial"/>
      <family val="2"/>
    </font>
    <font>
      <sz val="8"/>
      <name val="Times New Roman"/>
      <family val="1"/>
    </font>
    <font>
      <sz val="12"/>
      <name val="Tms Rmn"/>
    </font>
    <font>
      <sz val="10"/>
      <name val="Geneva"/>
    </font>
    <font>
      <sz val="10"/>
      <name val="MS Serif"/>
      <family val="1"/>
    </font>
    <font>
      <sz val="10"/>
      <color indexed="16"/>
      <name val="MS Serif"/>
      <family val="1"/>
    </font>
    <font>
      <sz val="8"/>
      <name val="Helv"/>
    </font>
    <font>
      <b/>
      <sz val="12"/>
      <color indexed="9"/>
      <name val="Tms Rmn"/>
    </font>
    <font>
      <b/>
      <sz val="8"/>
      <name val="MS Sans Serif"/>
      <family val="2"/>
    </font>
    <font>
      <sz val="8"/>
      <name val="Wingdings"/>
      <charset val="2"/>
    </font>
    <font>
      <sz val="10"/>
      <color indexed="8"/>
      <name val="Arial"/>
      <family val="2"/>
    </font>
    <font>
      <i/>
      <sz val="10"/>
      <name val="Arial"/>
      <family val="2"/>
    </font>
    <font>
      <b/>
      <sz val="9"/>
      <name val="Arial"/>
      <family val="2"/>
    </font>
    <font>
      <sz val="8"/>
      <name val="MS Sans Serif"/>
      <family val="2"/>
    </font>
    <font>
      <b/>
      <sz val="8"/>
      <color indexed="8"/>
      <name val="Helv"/>
    </font>
    <font>
      <b/>
      <sz val="12"/>
      <name val="Tms Rmn"/>
    </font>
    <font>
      <sz val="11"/>
      <name val="Calibri"/>
      <family val="2"/>
      <scheme val="minor"/>
    </font>
    <font>
      <u/>
      <sz val="10"/>
      <color theme="10"/>
      <name val="Arial"/>
      <family val="2"/>
    </font>
    <font>
      <sz val="8"/>
      <color theme="1"/>
      <name val="Calibri"/>
      <family val="2"/>
      <scheme val="minor"/>
    </font>
    <font>
      <sz val="11"/>
      <name val="Calibri"/>
      <family val="2"/>
    </font>
    <font>
      <u/>
      <sz val="11"/>
      <color theme="1"/>
      <name val="Calibri"/>
      <family val="2"/>
      <scheme val="minor"/>
    </font>
    <font>
      <sz val="11"/>
      <color rgb="FF000000"/>
      <name val="Calibri"/>
      <family val="2"/>
    </font>
    <font>
      <b/>
      <sz val="12"/>
      <name val="Calibri"/>
      <family val="2"/>
      <scheme val="minor"/>
    </font>
    <font>
      <sz val="9"/>
      <color theme="1"/>
      <name val="Calibri"/>
      <family val="2"/>
      <scheme val="minor"/>
    </font>
    <font>
      <sz val="11"/>
      <color rgb="FFFF0000"/>
      <name val="Calibri"/>
      <family val="2"/>
      <scheme val="minor"/>
    </font>
    <font>
      <b/>
      <sz val="12"/>
      <name val="Calibri"/>
      <family val="2"/>
    </font>
    <font>
      <b/>
      <sz val="16"/>
      <color theme="1"/>
      <name val="Calibri"/>
      <family val="2"/>
      <scheme val="minor"/>
    </font>
  </fonts>
  <fills count="25">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1"/>
        <bgColor indexed="64"/>
      </patternFill>
    </fill>
    <fill>
      <patternFill patternType="solid">
        <fgColor theme="1" tint="0.14999847407452621"/>
        <bgColor indexed="64"/>
      </patternFill>
    </fill>
    <fill>
      <patternFill patternType="solid">
        <fgColor indexed="22"/>
        <bgColor indexed="64"/>
      </patternFill>
    </fill>
    <fill>
      <patternFill patternType="solid"/>
    </fill>
    <fill>
      <patternFill patternType="solid">
        <fgColor indexed="26"/>
        <bgColor indexed="64"/>
      </patternFill>
    </fill>
    <fill>
      <patternFill patternType="darkVertical"/>
    </fill>
    <fill>
      <patternFill patternType="solid">
        <fgColor indexed="9"/>
      </patternFill>
    </fill>
    <fill>
      <patternFill patternType="solid">
        <fgColor theme="6" tint="0.7999816888943144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39994506668294322"/>
        <bgColor indexed="64"/>
      </patternFill>
    </fill>
    <fill>
      <patternFill patternType="solid">
        <fgColor theme="5" tint="0.39994506668294322"/>
        <bgColor indexed="64"/>
      </patternFill>
    </fill>
  </fills>
  <borders count="262">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thin">
        <color indexed="64"/>
      </right>
      <top style="medium">
        <color indexed="64"/>
      </top>
      <bottom style="medium">
        <color indexed="64"/>
      </bottom>
      <diagonal/>
    </border>
    <border>
      <left style="medium">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style="thin">
        <color indexed="64"/>
      </left>
      <right style="thin">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64"/>
      </left>
      <right style="thick">
        <color indexed="64"/>
      </right>
      <top/>
      <bottom style="thin">
        <color indexed="64"/>
      </bottom>
      <diagonal/>
    </border>
    <border>
      <left style="thick">
        <color indexed="64"/>
      </left>
      <right style="thin">
        <color indexed="64"/>
      </right>
      <top style="thin">
        <color auto="1"/>
      </top>
      <bottom style="thin">
        <color auto="1"/>
      </bottom>
      <diagonal/>
    </border>
    <border>
      <left style="thick">
        <color indexed="64"/>
      </left>
      <right style="thin">
        <color indexed="64"/>
      </right>
      <top style="thin">
        <color auto="1"/>
      </top>
      <bottom style="thick">
        <color indexed="64"/>
      </bottom>
      <diagonal/>
    </border>
    <border>
      <left style="thin">
        <color indexed="64"/>
      </left>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medium">
        <color auto="1"/>
      </right>
      <top style="thin">
        <color indexed="64"/>
      </top>
      <bottom style="medium">
        <color indexed="64"/>
      </bottom>
      <diagonal/>
    </border>
    <border>
      <left style="thin">
        <color indexed="64"/>
      </left>
      <right/>
      <top/>
      <bottom style="thin">
        <color indexed="64"/>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indexed="64"/>
      </right>
      <top/>
      <bottom style="thin">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auto="1"/>
      </left>
      <right style="medium">
        <color auto="1"/>
      </right>
      <top style="thin">
        <color auto="1"/>
      </top>
      <bottom style="thick">
        <color auto="1"/>
      </bottom>
      <diagonal/>
    </border>
    <border>
      <left style="medium">
        <color indexed="64"/>
      </left>
      <right style="medium">
        <color indexed="64"/>
      </right>
      <top/>
      <bottom/>
      <diagonal/>
    </border>
    <border>
      <left style="thin">
        <color auto="1"/>
      </left>
      <right style="thin">
        <color auto="1"/>
      </right>
      <top style="thin">
        <color auto="1"/>
      </top>
      <bottom style="thick">
        <color auto="1"/>
      </bottom>
      <diagonal/>
    </border>
    <border>
      <left style="thick">
        <color indexed="64"/>
      </left>
      <right style="thin">
        <color indexed="64"/>
      </right>
      <top style="medium">
        <color indexed="64"/>
      </top>
      <bottom style="thin">
        <color indexed="64"/>
      </bottom>
      <diagonal/>
    </border>
    <border>
      <left style="thick">
        <color indexed="64"/>
      </left>
      <right style="thick">
        <color indexed="64"/>
      </right>
      <top style="thick">
        <color indexed="64"/>
      </top>
      <bottom style="medium">
        <color indexed="64"/>
      </bottom>
      <diagonal/>
    </border>
    <border>
      <left style="medium">
        <color auto="1"/>
      </left>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top style="thin">
        <color indexed="64"/>
      </top>
      <bottom style="thin">
        <color indexed="64"/>
      </bottom>
      <diagonal/>
    </border>
    <border>
      <left/>
      <right/>
      <top/>
      <bottom style="medium">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bottom style="hair">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medium">
        <color auto="1"/>
      </left>
      <right/>
      <top/>
      <bottom style="thin">
        <color indexed="64"/>
      </bottom>
      <diagonal/>
    </border>
    <border>
      <left/>
      <right style="medium">
        <color auto="1"/>
      </right>
      <top/>
      <bottom style="thin">
        <color indexed="64"/>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medium">
        <color auto="1"/>
      </top>
      <bottom style="thin">
        <color auto="1"/>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indexed="64"/>
      </left>
      <right style="thin">
        <color indexed="64"/>
      </right>
      <top/>
      <bottom style="thin">
        <color indexed="64"/>
      </bottom>
      <diagonal/>
    </border>
    <border>
      <left style="thin">
        <color auto="1"/>
      </left>
      <right style="medium">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indexed="64"/>
      </left>
      <right/>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bottom style="thin">
        <color auto="1"/>
      </bottom>
      <diagonal/>
    </border>
    <border>
      <left style="medium">
        <color auto="1"/>
      </left>
      <right style="thin">
        <color auto="1"/>
      </right>
      <top style="thin">
        <color auto="1"/>
      </top>
      <bottom style="medium">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indexed="64"/>
      </left>
      <right/>
      <top/>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auto="1"/>
      </right>
      <top/>
      <bottom style="medium">
        <color auto="1"/>
      </bottom>
      <diagonal/>
    </border>
    <border>
      <left style="thin">
        <color auto="1"/>
      </left>
      <right/>
      <top style="thick">
        <color auto="1"/>
      </top>
      <bottom style="thin">
        <color auto="1"/>
      </bottom>
      <diagonal/>
    </border>
    <border>
      <left style="thin">
        <color auto="1"/>
      </left>
      <right/>
      <top style="thin">
        <color auto="1"/>
      </top>
      <bottom style="thick">
        <color auto="1"/>
      </bottom>
      <diagonal/>
    </border>
    <border>
      <left style="thin">
        <color auto="1"/>
      </left>
      <right style="medium">
        <color auto="1"/>
      </right>
      <top/>
      <bottom style="medium">
        <color auto="1"/>
      </bottom>
      <diagonal/>
    </border>
  </borders>
  <cellStyleXfs count="2789">
    <xf numFmtId="0" fontId="0" fillId="0" borderId="0"/>
    <xf numFmtId="0" fontId="1" fillId="0" borderId="0" applyNumberFormat="0" applyFill="0" applyBorder="0" applyAlignment="0" applyProtection="0">
      <alignment vertical="top"/>
    </xf>
    <xf numFmtId="0" fontId="11" fillId="0" borderId="0"/>
    <xf numFmtId="0" fontId="12" fillId="0" borderId="0"/>
    <xf numFmtId="0" fontId="12" fillId="0" borderId="0"/>
    <xf numFmtId="0" fontId="16" fillId="0" borderId="0">
      <alignment horizontal="center" wrapText="1"/>
      <protection locked="0"/>
    </xf>
    <xf numFmtId="0" fontId="17" fillId="0" borderId="0" applyNumberFormat="0" applyFill="0" applyBorder="0" applyAlignment="0" applyProtection="0"/>
    <xf numFmtId="173" fontId="18" fillId="0" borderId="0" applyFill="0" applyBorder="0" applyAlignment="0"/>
    <xf numFmtId="0" fontId="19" fillId="0" borderId="0" applyNumberFormat="0" applyAlignment="0">
      <alignment horizontal="left"/>
    </xf>
    <xf numFmtId="44" fontId="12" fillId="0" borderId="0" applyFont="0" applyFill="0" applyBorder="0" applyAlignment="0" applyProtection="0"/>
    <xf numFmtId="0" fontId="12" fillId="0" borderId="0" applyFont="0" applyFill="0" applyBorder="0" applyAlignment="0" applyProtection="0"/>
    <xf numFmtId="0" fontId="12" fillId="0" borderId="0" applyFont="0" applyFill="0" applyBorder="0" applyAlignment="0" applyProtection="0"/>
    <xf numFmtId="0" fontId="20" fillId="0" borderId="0" applyNumberFormat="0" applyAlignment="0">
      <alignment horizontal="left"/>
    </xf>
    <xf numFmtId="0" fontId="21" fillId="0" borderId="0"/>
    <xf numFmtId="38" fontId="13" fillId="11" borderId="0" applyNumberFormat="0" applyBorder="0" applyAlignment="0" applyProtection="0"/>
    <xf numFmtId="0" fontId="22" fillId="12" borderId="0"/>
    <xf numFmtId="0" fontId="15" fillId="0" borderId="29" applyNumberFormat="0" applyAlignment="0" applyProtection="0">
      <alignment horizontal="left" vertical="center"/>
    </xf>
    <xf numFmtId="0" fontId="15" fillId="0" borderId="67">
      <alignment horizontal="left" vertical="center"/>
    </xf>
    <xf numFmtId="0" fontId="23" fillId="0" borderId="68">
      <alignment horizontal="center"/>
    </xf>
    <xf numFmtId="0" fontId="23" fillId="0" borderId="0">
      <alignment horizontal="center"/>
    </xf>
    <xf numFmtId="10" fontId="13" fillId="13" borderId="40" applyNumberFormat="0" applyBorder="0" applyAlignment="0" applyProtection="0"/>
    <xf numFmtId="0" fontId="12" fillId="0" borderId="0"/>
    <xf numFmtId="14" fontId="16" fillId="0" borderId="0">
      <alignment horizontal="center" wrapText="1"/>
      <protection locked="0"/>
    </xf>
    <xf numFmtId="10" fontId="12" fillId="0" borderId="0" applyFont="0" applyFill="0" applyBorder="0" applyAlignment="0" applyProtection="0"/>
    <xf numFmtId="0" fontId="24" fillId="14" borderId="0" applyNumberFormat="0" applyFont="0" applyBorder="0" applyAlignment="0">
      <alignment horizontal="center"/>
    </xf>
    <xf numFmtId="14" fontId="21" fillId="0" borderId="0" applyNumberFormat="0" applyFill="0" applyBorder="0" applyAlignment="0" applyProtection="0">
      <alignment horizontal="left"/>
    </xf>
    <xf numFmtId="174" fontId="12" fillId="0" borderId="0" applyFont="0" applyFill="0" applyBorder="0" applyAlignment="0" applyProtection="0"/>
    <xf numFmtId="0" fontId="12" fillId="0" borderId="69" applyNumberFormat="0" applyFont="0" applyFill="0" applyAlignment="0" applyProtection="0"/>
    <xf numFmtId="0" fontId="12" fillId="0" borderId="70" applyNumberFormat="0" applyFont="0" applyFill="0" applyAlignment="0" applyProtection="0"/>
    <xf numFmtId="0" fontId="12" fillId="0" borderId="71" applyNumberFormat="0" applyFont="0" applyFill="0" applyAlignment="0" applyProtection="0"/>
    <xf numFmtId="0" fontId="12" fillId="0" borderId="72" applyNumberFormat="0" applyFont="0" applyFill="0" applyAlignment="0" applyProtection="0"/>
    <xf numFmtId="0" fontId="12" fillId="0" borderId="73" applyNumberFormat="0" applyFont="0" applyFill="0" applyAlignment="0" applyProtection="0"/>
    <xf numFmtId="0" fontId="12" fillId="15" borderId="0" applyNumberFormat="0" applyFont="0" applyBorder="0" applyAlignment="0" applyProtection="0"/>
    <xf numFmtId="0" fontId="12" fillId="0" borderId="74" applyNumberFormat="0" applyFont="0" applyFill="0" applyAlignment="0" applyProtection="0"/>
    <xf numFmtId="0" fontId="12" fillId="0" borderId="75" applyNumberFormat="0" applyFont="0" applyFill="0" applyAlignment="0" applyProtection="0"/>
    <xf numFmtId="46" fontId="12" fillId="0" borderId="0" applyFont="0" applyFill="0" applyBorder="0" applyAlignment="0" applyProtection="0"/>
    <xf numFmtId="0" fontId="25" fillId="0" borderId="0" applyNumberFormat="0" applyFill="0" applyBorder="0" applyAlignment="0" applyProtection="0"/>
    <xf numFmtId="0" fontId="12" fillId="0" borderId="76" applyNumberFormat="0" applyFont="0" applyFill="0" applyAlignment="0" applyProtection="0"/>
    <xf numFmtId="0" fontId="12" fillId="0" borderId="77" applyNumberFormat="0" applyFont="0" applyFill="0" applyAlignment="0" applyProtection="0"/>
    <xf numFmtId="0" fontId="12" fillId="0" borderId="78" applyNumberFormat="0" applyFont="0" applyFill="0" applyAlignment="0" applyProtection="0"/>
    <xf numFmtId="0" fontId="12" fillId="0" borderId="79" applyNumberFormat="0" applyFont="0" applyFill="0" applyAlignment="0" applyProtection="0"/>
    <xf numFmtId="0" fontId="12" fillId="0" borderId="78" applyNumberFormat="0" applyFont="0" applyFill="0" applyAlignment="0" applyProtection="0"/>
    <xf numFmtId="0" fontId="12" fillId="0" borderId="0" applyNumberFormat="0" applyFont="0" applyFill="0" applyBorder="0" applyProtection="0">
      <alignment horizontal="center"/>
    </xf>
    <xf numFmtId="0" fontId="14"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Protection="0">
      <alignment horizontal="left"/>
    </xf>
    <xf numFmtId="0" fontId="12" fillId="15" borderId="0" applyNumberFormat="0" applyFont="0" applyBorder="0" applyAlignment="0" applyProtection="0"/>
    <xf numFmtId="0" fontId="12" fillId="0" borderId="0" applyNumberFormat="0" applyFill="0" applyBorder="0" applyAlignment="0" applyProtection="0"/>
    <xf numFmtId="0" fontId="25" fillId="0" borderId="0" applyNumberFormat="0" applyFill="0" applyBorder="0" applyAlignment="0" applyProtection="0"/>
    <xf numFmtId="0" fontId="12" fillId="0" borderId="80" applyNumberFormat="0" applyFont="0" applyFill="0" applyAlignment="0" applyProtection="0"/>
    <xf numFmtId="0" fontId="12" fillId="0" borderId="81" applyNumberFormat="0" applyFont="0" applyFill="0" applyAlignment="0" applyProtection="0"/>
    <xf numFmtId="175" fontId="12" fillId="0" borderId="0" applyFont="0" applyFill="0" applyBorder="0" applyAlignment="0" applyProtection="0"/>
    <xf numFmtId="0" fontId="12" fillId="0" borderId="82" applyNumberFormat="0" applyFont="0" applyFill="0" applyAlignment="0" applyProtection="0"/>
    <xf numFmtId="0" fontId="12" fillId="0" borderId="83" applyNumberFormat="0" applyFont="0" applyFill="0" applyAlignment="0" applyProtection="0"/>
    <xf numFmtId="0" fontId="12" fillId="0" borderId="84" applyNumberFormat="0" applyFont="0" applyFill="0" applyAlignment="0" applyProtection="0"/>
    <xf numFmtId="0" fontId="12" fillId="0" borderId="85" applyNumberFormat="0" applyFont="0" applyFill="0" applyAlignment="0" applyProtection="0"/>
    <xf numFmtId="0" fontId="12" fillId="0" borderId="86" applyNumberFormat="0" applyFont="0" applyFill="0" applyAlignment="0" applyProtection="0"/>
    <xf numFmtId="0" fontId="24" fillId="1" borderId="67" applyNumberFormat="0" applyFont="0" applyAlignment="0">
      <alignment horizontal="center"/>
    </xf>
    <xf numFmtId="0" fontId="21" fillId="0" borderId="87"/>
    <xf numFmtId="0" fontId="28" fillId="0" borderId="0" applyNumberFormat="0" applyFill="0" applyBorder="0" applyAlignment="0">
      <alignment horizontal="center"/>
    </xf>
    <xf numFmtId="0" fontId="12" fillId="0" borderId="0"/>
    <xf numFmtId="40" fontId="29" fillId="0" borderId="0" applyBorder="0">
      <alignment horizontal="right"/>
    </xf>
    <xf numFmtId="5" fontId="30" fillId="0" borderId="0" applyNumberFormat="0" applyFill="0" applyBorder="0" applyAlignment="0" applyProtection="0"/>
    <xf numFmtId="0" fontId="10" fillId="0" borderId="0"/>
    <xf numFmtId="0" fontId="10" fillId="0" borderId="0"/>
    <xf numFmtId="0" fontId="12" fillId="0" borderId="0"/>
    <xf numFmtId="38" fontId="13" fillId="11" borderId="0" applyNumberFormat="0" applyBorder="0" applyAlignment="0" applyProtection="0"/>
    <xf numFmtId="10" fontId="13" fillId="13" borderId="40" applyNumberFormat="0" applyBorder="0" applyAlignment="0" applyProtection="0"/>
    <xf numFmtId="0" fontId="12" fillId="0" borderId="0"/>
    <xf numFmtId="0" fontId="14"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1" fillId="0" borderId="0"/>
    <xf numFmtId="9" fontId="12"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0" fillId="0" borderId="0"/>
    <xf numFmtId="0" fontId="10" fillId="0" borderId="0"/>
    <xf numFmtId="0" fontId="10" fillId="0" borderId="0"/>
    <xf numFmtId="0" fontId="10" fillId="0" borderId="0"/>
    <xf numFmtId="0" fontId="25"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6" fillId="0" borderId="0">
      <alignment horizontal="center" wrapText="1"/>
      <protection locked="0"/>
    </xf>
    <xf numFmtId="0" fontId="16" fillId="0" borderId="0">
      <alignment horizontal="center" wrapText="1"/>
      <protection locked="0"/>
    </xf>
    <xf numFmtId="43" fontId="12" fillId="0" borderId="0" applyFont="0" applyFill="0" applyBorder="0" applyAlignment="0" applyProtection="0"/>
    <xf numFmtId="0" fontId="19" fillId="0" borderId="0" applyNumberFormat="0" applyAlignment="0">
      <alignment horizontal="left"/>
    </xf>
    <xf numFmtId="0" fontId="19" fillId="0" borderId="0" applyNumberFormat="0" applyAlignment="0">
      <alignment horizontal="left"/>
    </xf>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0" fontId="20" fillId="0" borderId="0" applyNumberFormat="0" applyAlignment="0">
      <alignment horizontal="left"/>
    </xf>
    <xf numFmtId="0" fontId="20" fillId="0" borderId="0" applyNumberFormat="0" applyAlignment="0">
      <alignment horizontal="left"/>
    </xf>
    <xf numFmtId="0" fontId="23" fillId="0" borderId="68">
      <alignment horizontal="center"/>
    </xf>
    <xf numFmtId="0" fontId="23" fillId="0" borderId="68">
      <alignment horizontal="center"/>
    </xf>
    <xf numFmtId="0" fontId="23" fillId="0" borderId="0">
      <alignment horizontal="center"/>
    </xf>
    <xf numFmtId="0" fontId="23" fillId="0" borderId="0">
      <alignment horizontal="center"/>
    </xf>
    <xf numFmtId="0" fontId="32"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2"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4" fontId="16" fillId="0" borderId="0">
      <alignment horizontal="center" wrapText="1"/>
      <protection locked="0"/>
    </xf>
    <xf numFmtId="14" fontId="16" fillId="0" borderId="0">
      <alignment horizontal="center" wrapText="1"/>
      <protection locked="0"/>
    </xf>
    <xf numFmtId="10" fontId="12" fillId="0" borderId="0" applyFont="0" applyFill="0" applyBorder="0" applyAlignment="0" applyProtection="0"/>
    <xf numFmtId="10"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24" fillId="14" borderId="0" applyNumberFormat="0" applyFont="0" applyBorder="0" applyAlignment="0">
      <alignment horizontal="center"/>
    </xf>
    <xf numFmtId="0" fontId="24" fillId="14" borderId="0" applyNumberFormat="0" applyFont="0" applyBorder="0" applyAlignment="0">
      <alignment horizontal="center"/>
    </xf>
    <xf numFmtId="174" fontId="12" fillId="0" borderId="0" applyFont="0" applyFill="0" applyBorder="0" applyAlignment="0" applyProtection="0"/>
    <xf numFmtId="174" fontId="12" fillId="0" borderId="0" applyFont="0" applyFill="0" applyBorder="0" applyAlignment="0" applyProtection="0"/>
    <xf numFmtId="0" fontId="12" fillId="0" borderId="69" applyNumberFormat="0" applyFont="0" applyFill="0" applyAlignment="0" applyProtection="0"/>
    <xf numFmtId="0" fontId="12" fillId="0" borderId="69" applyNumberFormat="0" applyFont="0" applyFill="0" applyAlignment="0" applyProtection="0"/>
    <xf numFmtId="0" fontId="12" fillId="0" borderId="70" applyNumberFormat="0" applyFont="0" applyFill="0" applyAlignment="0" applyProtection="0"/>
    <xf numFmtId="0" fontId="12" fillId="0" borderId="70" applyNumberFormat="0" applyFont="0" applyFill="0" applyAlignment="0" applyProtection="0"/>
    <xf numFmtId="0" fontId="12" fillId="0" borderId="71" applyNumberFormat="0" applyFont="0" applyFill="0" applyAlignment="0" applyProtection="0"/>
    <xf numFmtId="0" fontId="12" fillId="0" borderId="71" applyNumberFormat="0" applyFont="0" applyFill="0" applyAlignment="0" applyProtection="0"/>
    <xf numFmtId="0" fontId="12" fillId="0" borderId="72" applyNumberFormat="0" applyFont="0" applyFill="0" applyAlignment="0" applyProtection="0"/>
    <xf numFmtId="0" fontId="12" fillId="0" borderId="72" applyNumberFormat="0" applyFont="0" applyFill="0" applyAlignment="0" applyProtection="0"/>
    <xf numFmtId="0" fontId="12" fillId="0" borderId="88" applyNumberFormat="0" applyFont="0" applyFill="0" applyAlignment="0" applyProtection="0"/>
    <xf numFmtId="0" fontId="12" fillId="0" borderId="88" applyNumberFormat="0" applyFont="0" applyFill="0" applyAlignment="0" applyProtection="0"/>
    <xf numFmtId="0" fontId="12" fillId="15" borderId="0" applyNumberFormat="0" applyFont="0" applyBorder="0" applyAlignment="0" applyProtection="0"/>
    <xf numFmtId="0" fontId="12" fillId="15" borderId="0" applyNumberFormat="0" applyFont="0" applyBorder="0" applyAlignment="0" applyProtection="0"/>
    <xf numFmtId="0" fontId="12" fillId="0" borderId="74" applyNumberFormat="0" applyFont="0" applyFill="0" applyAlignment="0" applyProtection="0"/>
    <xf numFmtId="0" fontId="12" fillId="0" borderId="74" applyNumberFormat="0" applyFont="0" applyFill="0" applyAlignment="0" applyProtection="0"/>
    <xf numFmtId="0" fontId="12" fillId="0" borderId="75" applyNumberFormat="0" applyFont="0" applyFill="0" applyAlignment="0" applyProtection="0"/>
    <xf numFmtId="0" fontId="12" fillId="0" borderId="75" applyNumberFormat="0" applyFont="0" applyFill="0" applyAlignment="0" applyProtection="0"/>
    <xf numFmtId="46" fontId="12" fillId="0" borderId="0" applyFont="0" applyFill="0" applyBorder="0" applyAlignment="0" applyProtection="0"/>
    <xf numFmtId="46" fontId="12" fillId="0" borderId="0" applyFont="0" applyFill="0" applyBorder="0" applyAlignment="0" applyProtection="0"/>
    <xf numFmtId="0" fontId="12" fillId="0" borderId="76" applyNumberFormat="0" applyFont="0" applyFill="0" applyAlignment="0" applyProtection="0"/>
    <xf numFmtId="0" fontId="12" fillId="0" borderId="76" applyNumberFormat="0" applyFont="0" applyFill="0" applyAlignment="0" applyProtection="0"/>
    <xf numFmtId="0" fontId="12" fillId="0" borderId="77" applyNumberFormat="0" applyFont="0" applyFill="0" applyAlignment="0" applyProtection="0"/>
    <xf numFmtId="0" fontId="12" fillId="0" borderId="77" applyNumberFormat="0" applyFont="0" applyFill="0" applyAlignment="0" applyProtection="0"/>
    <xf numFmtId="0" fontId="12" fillId="0" borderId="89" applyNumberFormat="0" applyFont="0" applyFill="0" applyAlignment="0" applyProtection="0"/>
    <xf numFmtId="0" fontId="12" fillId="0" borderId="89" applyNumberFormat="0" applyFont="0" applyFill="0" applyAlignment="0" applyProtection="0"/>
    <xf numFmtId="0" fontId="12" fillId="0" borderId="90" applyNumberFormat="0" applyFont="0" applyFill="0" applyAlignment="0" applyProtection="0"/>
    <xf numFmtId="0" fontId="12" fillId="0" borderId="90" applyNumberFormat="0" applyFont="0" applyFill="0" applyAlignment="0" applyProtection="0"/>
    <xf numFmtId="0" fontId="12" fillId="0" borderId="89" applyNumberFormat="0" applyFont="0" applyFill="0" applyAlignment="0" applyProtection="0"/>
    <xf numFmtId="0" fontId="12" fillId="0" borderId="89" applyNumberFormat="0" applyFont="0" applyFill="0" applyAlignment="0" applyProtection="0"/>
    <xf numFmtId="0" fontId="12" fillId="0" borderId="0" applyNumberFormat="0" applyFont="0" applyFill="0" applyBorder="0" applyProtection="0">
      <alignment horizontal="center"/>
    </xf>
    <xf numFmtId="0" fontId="12" fillId="0" borderId="0" applyNumberFormat="0" applyFont="0" applyFill="0" applyBorder="0" applyProtection="0">
      <alignment horizontal="center"/>
    </xf>
    <xf numFmtId="0" fontId="12" fillId="15" borderId="0" applyNumberFormat="0" applyFont="0" applyBorder="0" applyAlignment="0" applyProtection="0"/>
    <xf numFmtId="0" fontId="12" fillId="15" borderId="0" applyNumberFormat="0" applyFont="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80" applyNumberFormat="0" applyFont="0" applyFill="0" applyAlignment="0" applyProtection="0"/>
    <xf numFmtId="0" fontId="12" fillId="0" borderId="80" applyNumberFormat="0" applyFont="0" applyFill="0" applyAlignment="0" applyProtection="0"/>
    <xf numFmtId="0" fontId="12" fillId="0" borderId="91" applyNumberFormat="0" applyFont="0" applyFill="0" applyAlignment="0" applyProtection="0"/>
    <xf numFmtId="0" fontId="12" fillId="0" borderId="91" applyNumberFormat="0" applyFont="0" applyFill="0" applyAlignment="0" applyProtection="0"/>
    <xf numFmtId="175" fontId="12" fillId="0" borderId="0" applyFont="0" applyFill="0" applyBorder="0" applyAlignment="0" applyProtection="0"/>
    <xf numFmtId="175" fontId="12" fillId="0" borderId="0" applyFont="0" applyFill="0" applyBorder="0" applyAlignment="0" applyProtection="0"/>
    <xf numFmtId="0" fontId="12" fillId="0" borderId="92" applyNumberFormat="0" applyFont="0" applyFill="0" applyAlignment="0" applyProtection="0"/>
    <xf numFmtId="0" fontId="12" fillId="0" borderId="92" applyNumberFormat="0" applyFont="0" applyFill="0" applyAlignment="0" applyProtection="0"/>
    <xf numFmtId="0" fontId="12" fillId="0" borderId="93" applyNumberFormat="0" applyFont="0" applyFill="0" applyAlignment="0" applyProtection="0"/>
    <xf numFmtId="0" fontId="12" fillId="0" borderId="93" applyNumberFormat="0" applyFont="0" applyFill="0" applyAlignment="0" applyProtection="0"/>
    <xf numFmtId="0" fontId="12" fillId="0" borderId="94" applyNumberFormat="0" applyFont="0" applyFill="0" applyAlignment="0" applyProtection="0"/>
    <xf numFmtId="0" fontId="12" fillId="0" borderId="94" applyNumberFormat="0" applyFont="0" applyFill="0" applyAlignment="0" applyProtection="0"/>
    <xf numFmtId="0" fontId="12" fillId="0" borderId="95" applyNumberFormat="0" applyFont="0" applyFill="0" applyAlignment="0" applyProtection="0"/>
    <xf numFmtId="0" fontId="12" fillId="0" borderId="95" applyNumberFormat="0" applyFont="0" applyFill="0" applyAlignment="0" applyProtection="0"/>
    <xf numFmtId="0" fontId="12" fillId="0" borderId="96" applyNumberFormat="0" applyFont="0" applyFill="0" applyAlignment="0" applyProtection="0"/>
    <xf numFmtId="0" fontId="12" fillId="0" borderId="96" applyNumberFormat="0" applyFont="0" applyFill="0" applyAlignment="0" applyProtection="0"/>
    <xf numFmtId="0" fontId="24" fillId="1" borderId="97" applyNumberFormat="0" applyFont="0" applyAlignment="0">
      <alignment horizontal="center"/>
    </xf>
    <xf numFmtId="0" fontId="24" fillId="1" borderId="97" applyNumberFormat="0" applyFont="0" applyAlignment="0">
      <alignment horizontal="center"/>
    </xf>
    <xf numFmtId="0" fontId="28" fillId="0" borderId="0" applyNumberFormat="0" applyFill="0" applyBorder="0" applyAlignment="0">
      <alignment horizontal="center"/>
    </xf>
    <xf numFmtId="0" fontId="28" fillId="0" borderId="0" applyNumberFormat="0" applyFill="0" applyBorder="0" applyAlignment="0">
      <alignment horizontal="center"/>
    </xf>
    <xf numFmtId="0" fontId="12" fillId="0" borderId="0"/>
    <xf numFmtId="0" fontId="12" fillId="0" borderId="0"/>
    <xf numFmtId="0" fontId="11" fillId="0" borderId="0"/>
    <xf numFmtId="0" fontId="11" fillId="0" borderId="0"/>
    <xf numFmtId="0" fontId="11" fillId="0" borderId="0"/>
    <xf numFmtId="43"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0" fontId="15" fillId="0" borderId="97">
      <alignment horizontal="left" vertical="center"/>
    </xf>
    <xf numFmtId="10" fontId="13" fillId="13" borderId="104" applyNumberFormat="0" applyBorder="0" applyAlignment="0" applyProtection="0"/>
    <xf numFmtId="10" fontId="13" fillId="13" borderId="104" applyNumberFormat="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96" applyNumberFormat="0" applyFont="0" applyFill="0" applyAlignment="0" applyProtection="0"/>
    <xf numFmtId="0" fontId="11" fillId="0" borderId="92" applyNumberFormat="0" applyFont="0" applyFill="0" applyAlignment="0" applyProtection="0"/>
    <xf numFmtId="0" fontId="11" fillId="0" borderId="88" applyNumberFormat="0" applyFont="0" applyFill="0" applyAlignment="0" applyProtection="0"/>
    <xf numFmtId="0" fontId="11" fillId="0" borderId="89" applyNumberFormat="0" applyFont="0" applyFill="0" applyAlignment="0" applyProtection="0"/>
    <xf numFmtId="0" fontId="11" fillId="0" borderId="93" applyNumberFormat="0" applyFont="0" applyFill="0" applyAlignment="0" applyProtection="0"/>
    <xf numFmtId="0" fontId="11" fillId="0" borderId="96" applyNumberFormat="0" applyFont="0" applyFill="0" applyAlignment="0" applyProtection="0"/>
    <xf numFmtId="0" fontId="11" fillId="0" borderId="0"/>
    <xf numFmtId="0" fontId="11" fillId="0" borderId="94" applyNumberFormat="0" applyFont="0" applyFill="0" applyAlignment="0" applyProtection="0"/>
    <xf numFmtId="0" fontId="11" fillId="0" borderId="0"/>
    <xf numFmtId="10" fontId="13" fillId="13" borderId="104" applyNumberFormat="0" applyBorder="0" applyAlignment="0" applyProtection="0"/>
    <xf numFmtId="10" fontId="13" fillId="13" borderId="104" applyNumberFormat="0" applyBorder="0" applyAlignment="0" applyProtection="0"/>
    <xf numFmtId="0" fontId="11" fillId="0" borderId="88" applyNumberFormat="0" applyFont="0" applyFill="0" applyAlignment="0" applyProtection="0"/>
    <xf numFmtId="0" fontId="11" fillId="0" borderId="95" applyNumberFormat="0" applyFont="0" applyFill="0" applyAlignment="0" applyProtection="0"/>
    <xf numFmtId="0" fontId="11" fillId="0" borderId="95" applyNumberFormat="0" applyFont="0" applyFill="0" applyAlignment="0" applyProtection="0"/>
    <xf numFmtId="0" fontId="11" fillId="0" borderId="92" applyNumberFormat="0" applyFont="0" applyFill="0" applyAlignment="0" applyProtection="0"/>
    <xf numFmtId="0" fontId="11" fillId="0" borderId="91" applyNumberFormat="0" applyFont="0" applyFill="0" applyAlignment="0" applyProtection="0"/>
    <xf numFmtId="0" fontId="11" fillId="0" borderId="90" applyNumberFormat="0" applyFont="0" applyFill="0" applyAlignment="0" applyProtection="0"/>
    <xf numFmtId="0" fontId="11" fillId="0" borderId="96" applyNumberFormat="0" applyFont="0" applyFill="0" applyAlignment="0" applyProtection="0"/>
    <xf numFmtId="10" fontId="13" fillId="13" borderId="104" applyNumberFormat="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174" fontId="11" fillId="0" borderId="0" applyFont="0" applyFill="0" applyBorder="0" applyAlignment="0" applyProtection="0"/>
    <xf numFmtId="174" fontId="11" fillId="0" borderId="0" applyFont="0" applyFill="0" applyBorder="0" applyAlignment="0" applyProtection="0"/>
    <xf numFmtId="174" fontId="11" fillId="0" borderId="0" applyFont="0" applyFill="0" applyBorder="0" applyAlignment="0" applyProtection="0"/>
    <xf numFmtId="0" fontId="11" fillId="0" borderId="69" applyNumberFormat="0" applyFont="0" applyFill="0" applyAlignment="0" applyProtection="0"/>
    <xf numFmtId="0" fontId="11" fillId="0" borderId="69" applyNumberFormat="0" applyFont="0" applyFill="0" applyAlignment="0" applyProtection="0"/>
    <xf numFmtId="0" fontId="11" fillId="0" borderId="69" applyNumberFormat="0" applyFont="0" applyFill="0" applyAlignment="0" applyProtection="0"/>
    <xf numFmtId="0" fontId="11" fillId="0" borderId="70" applyNumberFormat="0" applyFont="0" applyFill="0" applyAlignment="0" applyProtection="0"/>
    <xf numFmtId="0" fontId="11" fillId="0" borderId="70" applyNumberFormat="0" applyFont="0" applyFill="0" applyAlignment="0" applyProtection="0"/>
    <xf numFmtId="0" fontId="11" fillId="0" borderId="70" applyNumberFormat="0" applyFont="0" applyFill="0" applyAlignment="0" applyProtection="0"/>
    <xf numFmtId="0" fontId="11" fillId="0" borderId="71" applyNumberFormat="0" applyFont="0" applyFill="0" applyAlignment="0" applyProtection="0"/>
    <xf numFmtId="0" fontId="11" fillId="0" borderId="71" applyNumberFormat="0" applyFont="0" applyFill="0" applyAlignment="0" applyProtection="0"/>
    <xf numFmtId="0" fontId="11" fillId="0" borderId="71" applyNumberFormat="0" applyFont="0" applyFill="0" applyAlignment="0" applyProtection="0"/>
    <xf numFmtId="0" fontId="11" fillId="0" borderId="72" applyNumberFormat="0" applyFont="0" applyFill="0" applyAlignment="0" applyProtection="0"/>
    <xf numFmtId="0" fontId="11" fillId="0" borderId="72" applyNumberFormat="0" applyFont="0" applyFill="0" applyAlignment="0" applyProtection="0"/>
    <xf numFmtId="0" fontId="11" fillId="0" borderId="72" applyNumberFormat="0" applyFont="0" applyFill="0" applyAlignment="0" applyProtection="0"/>
    <xf numFmtId="0" fontId="11" fillId="0" borderId="88" applyNumberFormat="0" applyFont="0" applyFill="0" applyAlignment="0" applyProtection="0"/>
    <xf numFmtId="0" fontId="11" fillId="0" borderId="88" applyNumberFormat="0" applyFont="0" applyFill="0" applyAlignment="0" applyProtection="0"/>
    <xf numFmtId="0" fontId="11" fillId="0" borderId="88" applyNumberFormat="0" applyFont="0" applyFill="0" applyAlignment="0" applyProtection="0"/>
    <xf numFmtId="0" fontId="11" fillId="15" borderId="0" applyNumberFormat="0" applyFont="0" applyBorder="0" applyAlignment="0" applyProtection="0"/>
    <xf numFmtId="0" fontId="11" fillId="15" borderId="0" applyNumberFormat="0" applyFont="0" applyBorder="0" applyAlignment="0" applyProtection="0"/>
    <xf numFmtId="0" fontId="11" fillId="15" borderId="0" applyNumberFormat="0" applyFont="0" applyBorder="0" applyAlignment="0" applyProtection="0"/>
    <xf numFmtId="0" fontId="11" fillId="0" borderId="74" applyNumberFormat="0" applyFont="0" applyFill="0" applyAlignment="0" applyProtection="0"/>
    <xf numFmtId="0" fontId="11" fillId="0" borderId="74" applyNumberFormat="0" applyFont="0" applyFill="0" applyAlignment="0" applyProtection="0"/>
    <xf numFmtId="0" fontId="11" fillId="0" borderId="74" applyNumberFormat="0" applyFont="0" applyFill="0" applyAlignment="0" applyProtection="0"/>
    <xf numFmtId="0" fontId="11" fillId="0" borderId="75" applyNumberFormat="0" applyFont="0" applyFill="0" applyAlignment="0" applyProtection="0"/>
    <xf numFmtId="0" fontId="11" fillId="0" borderId="75" applyNumberFormat="0" applyFont="0" applyFill="0" applyAlignment="0" applyProtection="0"/>
    <xf numFmtId="0" fontId="11" fillId="0" borderId="75" applyNumberFormat="0" applyFont="0" applyFill="0" applyAlignment="0" applyProtection="0"/>
    <xf numFmtId="46" fontId="11" fillId="0" borderId="0" applyFont="0" applyFill="0" applyBorder="0" applyAlignment="0" applyProtection="0"/>
    <xf numFmtId="46" fontId="11" fillId="0" borderId="0" applyFont="0" applyFill="0" applyBorder="0" applyAlignment="0" applyProtection="0"/>
    <xf numFmtId="46" fontId="11" fillId="0" borderId="0" applyFont="0" applyFill="0" applyBorder="0" applyAlignment="0" applyProtection="0"/>
    <xf numFmtId="0" fontId="11" fillId="0" borderId="76" applyNumberFormat="0" applyFont="0" applyFill="0" applyAlignment="0" applyProtection="0"/>
    <xf numFmtId="0" fontId="11" fillId="0" borderId="76" applyNumberFormat="0" applyFont="0" applyFill="0" applyAlignment="0" applyProtection="0"/>
    <xf numFmtId="0" fontId="11" fillId="0" borderId="76" applyNumberFormat="0" applyFont="0" applyFill="0" applyAlignment="0" applyProtection="0"/>
    <xf numFmtId="0" fontId="11" fillId="0" borderId="77" applyNumberFormat="0" applyFont="0" applyFill="0" applyAlignment="0" applyProtection="0"/>
    <xf numFmtId="0" fontId="11" fillId="0" borderId="77" applyNumberFormat="0" applyFont="0" applyFill="0" applyAlignment="0" applyProtection="0"/>
    <xf numFmtId="0" fontId="11" fillId="0" borderId="77"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90" applyNumberFormat="0" applyFont="0" applyFill="0" applyAlignment="0" applyProtection="0"/>
    <xf numFmtId="0" fontId="11" fillId="0" borderId="90"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0" applyNumberFormat="0" applyFont="0" applyFill="0" applyBorder="0" applyProtection="0">
      <alignment horizontal="center"/>
    </xf>
    <xf numFmtId="0" fontId="11" fillId="0" borderId="0" applyNumberFormat="0" applyFont="0" applyFill="0" applyBorder="0" applyProtection="0">
      <alignment horizontal="center"/>
    </xf>
    <xf numFmtId="0" fontId="11" fillId="0" borderId="0" applyNumberFormat="0" applyFont="0" applyFill="0" applyBorder="0" applyProtection="0">
      <alignment horizontal="center"/>
    </xf>
    <xf numFmtId="0" fontId="11" fillId="15" borderId="0" applyNumberFormat="0" applyFont="0" applyBorder="0" applyAlignment="0" applyProtection="0"/>
    <xf numFmtId="0" fontId="11" fillId="15" borderId="0" applyNumberFormat="0" applyFont="0" applyBorder="0" applyAlignment="0" applyProtection="0"/>
    <xf numFmtId="0" fontId="11" fillId="15" borderId="0" applyNumberFormat="0" applyFont="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80" applyNumberFormat="0" applyFont="0" applyFill="0" applyAlignment="0" applyProtection="0"/>
    <xf numFmtId="0" fontId="11" fillId="0" borderId="80" applyNumberFormat="0" applyFont="0" applyFill="0" applyAlignment="0" applyProtection="0"/>
    <xf numFmtId="0" fontId="11" fillId="0" borderId="80" applyNumberFormat="0" applyFont="0" applyFill="0" applyAlignment="0" applyProtection="0"/>
    <xf numFmtId="0" fontId="11" fillId="0" borderId="91" applyNumberFormat="0" applyFont="0" applyFill="0" applyAlignment="0" applyProtection="0"/>
    <xf numFmtId="0" fontId="11" fillId="0" borderId="91" applyNumberFormat="0" applyFont="0" applyFill="0" applyAlignment="0" applyProtection="0"/>
    <xf numFmtId="0" fontId="11" fillId="0" borderId="91" applyNumberFormat="0" applyFont="0" applyFill="0" applyAlignment="0" applyProtection="0"/>
    <xf numFmtId="175" fontId="11" fillId="0" borderId="0" applyFont="0" applyFill="0" applyBorder="0" applyAlignment="0" applyProtection="0"/>
    <xf numFmtId="175" fontId="11" fillId="0" borderId="0" applyFont="0" applyFill="0" applyBorder="0" applyAlignment="0" applyProtection="0"/>
    <xf numFmtId="175" fontId="11" fillId="0" borderId="0" applyFont="0" applyFill="0" applyBorder="0" applyAlignment="0" applyProtection="0"/>
    <xf numFmtId="0" fontId="11" fillId="0" borderId="92" applyNumberFormat="0" applyFont="0" applyFill="0" applyAlignment="0" applyProtection="0"/>
    <xf numFmtId="0" fontId="11" fillId="0" borderId="92" applyNumberFormat="0" applyFont="0" applyFill="0" applyAlignment="0" applyProtection="0"/>
    <xf numFmtId="0" fontId="11" fillId="0" borderId="92" applyNumberFormat="0" applyFont="0" applyFill="0" applyAlignment="0" applyProtection="0"/>
    <xf numFmtId="0" fontId="11" fillId="0" borderId="93" applyNumberFormat="0" applyFont="0" applyFill="0" applyAlignment="0" applyProtection="0"/>
    <xf numFmtId="0" fontId="11" fillId="0" borderId="93" applyNumberFormat="0" applyFont="0" applyFill="0" applyAlignment="0" applyProtection="0"/>
    <xf numFmtId="0" fontId="11" fillId="0" borderId="93"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5" applyNumberFormat="0" applyFont="0" applyFill="0" applyAlignment="0" applyProtection="0"/>
    <xf numFmtId="0" fontId="11" fillId="0" borderId="95" applyNumberFormat="0" applyFont="0" applyFill="0" applyAlignment="0" applyProtection="0"/>
    <xf numFmtId="0" fontId="11" fillId="0" borderId="95" applyNumberFormat="0" applyFont="0" applyFill="0" applyAlignment="0" applyProtection="0"/>
    <xf numFmtId="0" fontId="11" fillId="0" borderId="96" applyNumberFormat="0" applyFont="0" applyFill="0" applyAlignment="0" applyProtection="0"/>
    <xf numFmtId="0" fontId="11" fillId="0" borderId="96" applyNumberFormat="0" applyFont="0" applyFill="0" applyAlignment="0" applyProtection="0"/>
    <xf numFmtId="0" fontId="11" fillId="0" borderId="96" applyNumberFormat="0" applyFont="0" applyFill="0" applyAlignment="0" applyProtection="0"/>
    <xf numFmtId="0" fontId="15" fillId="0" borderId="97">
      <alignment horizontal="left" vertical="center"/>
    </xf>
    <xf numFmtId="0" fontId="11" fillId="0" borderId="0"/>
    <xf numFmtId="0" fontId="11" fillId="0" borderId="0"/>
    <xf numFmtId="0" fontId="11" fillId="0" borderId="0"/>
    <xf numFmtId="0" fontId="11" fillId="0" borderId="93" applyNumberFormat="0" applyFont="0" applyFill="0" applyAlignment="0" applyProtection="0"/>
    <xf numFmtId="0" fontId="24" fillId="1" borderId="97" applyNumberFormat="0" applyFont="0" applyAlignment="0">
      <alignment horizontal="center"/>
    </xf>
    <xf numFmtId="0" fontId="11" fillId="0" borderId="95" applyNumberFormat="0" applyFont="0" applyFill="0" applyAlignment="0" applyProtection="0"/>
    <xf numFmtId="0" fontId="11" fillId="0" borderId="89" applyNumberFormat="0" applyFont="0" applyFill="0" applyAlignment="0" applyProtection="0"/>
    <xf numFmtId="0" fontId="11" fillId="0" borderId="94" applyNumberFormat="0" applyFont="0" applyFill="0" applyAlignment="0" applyProtection="0"/>
    <xf numFmtId="0" fontId="11" fillId="0" borderId="88" applyNumberFormat="0" applyFont="0" applyFill="0" applyAlignment="0" applyProtection="0"/>
    <xf numFmtId="0" fontId="11" fillId="0" borderId="89"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4" applyNumberFormat="0" applyFont="0" applyFill="0" applyAlignment="0" applyProtection="0"/>
    <xf numFmtId="0" fontId="11" fillId="0" borderId="90" applyNumberFormat="0" applyFont="0" applyFill="0" applyAlignment="0" applyProtection="0"/>
    <xf numFmtId="0" fontId="11" fillId="0" borderId="91" applyNumberFormat="0" applyFont="0" applyFill="0" applyAlignment="0" applyProtection="0"/>
    <xf numFmtId="0" fontId="11" fillId="0" borderId="89" applyNumberFormat="0" applyFont="0" applyFill="0" applyAlignment="0" applyProtection="0"/>
    <xf numFmtId="0" fontId="11" fillId="0" borderId="89" applyNumberFormat="0" applyFont="0" applyFill="0" applyAlignment="0" applyProtection="0"/>
    <xf numFmtId="0" fontId="11" fillId="0" borderId="92" applyNumberFormat="0" applyFont="0" applyFill="0" applyAlignment="0" applyProtection="0"/>
    <xf numFmtId="0" fontId="11" fillId="0" borderId="93" applyNumberFormat="0" applyFont="0" applyFill="0" applyAlignment="0" applyProtection="0"/>
    <xf numFmtId="0" fontId="11" fillId="0" borderId="88" applyNumberFormat="0" applyFont="0" applyFill="0" applyAlignment="0" applyProtection="0"/>
    <xf numFmtId="0" fontId="11" fillId="0" borderId="89" applyNumberFormat="0" applyFont="0" applyFill="0" applyAlignment="0" applyProtection="0"/>
    <xf numFmtId="0" fontId="11" fillId="0" borderId="95" applyNumberFormat="0" applyFont="0" applyFill="0" applyAlignment="0" applyProtection="0"/>
    <xf numFmtId="0" fontId="11" fillId="0" borderId="89" applyNumberFormat="0" applyFont="0" applyFill="0" applyAlignment="0" applyProtection="0"/>
    <xf numFmtId="0" fontId="11" fillId="0" borderId="91" applyNumberFormat="0" applyFont="0" applyFill="0" applyAlignment="0" applyProtection="0"/>
    <xf numFmtId="0" fontId="11" fillId="0" borderId="94" applyNumberFormat="0" applyFont="0" applyFill="0" applyAlignment="0" applyProtection="0"/>
    <xf numFmtId="0" fontId="24" fillId="1" borderId="97" applyNumberFormat="0" applyFont="0" applyAlignment="0">
      <alignment horizontal="center"/>
    </xf>
    <xf numFmtId="0" fontId="11" fillId="0" borderId="90"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11" fillId="0" borderId="95" applyNumberFormat="0" applyFont="0" applyFill="0" applyAlignment="0" applyProtection="0"/>
    <xf numFmtId="0" fontId="11" fillId="0" borderId="96" applyNumberFormat="0" applyFont="0" applyFill="0" applyAlignment="0" applyProtection="0"/>
    <xf numFmtId="0" fontId="11" fillId="0" borderId="96" applyNumberFormat="0" applyFont="0" applyFill="0" applyAlignment="0" applyProtection="0"/>
    <xf numFmtId="0" fontId="11" fillId="0" borderId="92" applyNumberFormat="0" applyFont="0" applyFill="0" applyAlignment="0" applyProtection="0"/>
    <xf numFmtId="0" fontId="11" fillId="0" borderId="93" applyNumberFormat="0" applyFont="0" applyFill="0" applyAlignment="0" applyProtection="0"/>
    <xf numFmtId="0" fontId="11" fillId="0" borderId="91" applyNumberFormat="0" applyFont="0" applyFill="0" applyAlignment="0" applyProtection="0"/>
    <xf numFmtId="0" fontId="11" fillId="0" borderId="91" applyNumberFormat="0" applyFont="0" applyFill="0" applyAlignment="0" applyProtection="0"/>
    <xf numFmtId="0" fontId="11" fillId="0" borderId="89" applyNumberFormat="0" applyFont="0" applyFill="0" applyAlignment="0" applyProtection="0"/>
    <xf numFmtId="0" fontId="11" fillId="0" borderId="88" applyNumberFormat="0" applyFont="0" applyFill="0" applyAlignment="0" applyProtection="0"/>
    <xf numFmtId="0" fontId="11" fillId="0" borderId="88" applyNumberFormat="0" applyFont="0" applyFill="0" applyAlignment="0" applyProtection="0"/>
    <xf numFmtId="10" fontId="13" fillId="13" borderId="104" applyNumberFormat="0" applyBorder="0" applyAlignment="0" applyProtection="0"/>
    <xf numFmtId="0" fontId="11" fillId="0" borderId="96" applyNumberFormat="0" applyFont="0" applyFill="0" applyAlignment="0" applyProtection="0"/>
    <xf numFmtId="0" fontId="11" fillId="0" borderId="95" applyNumberFormat="0" applyFont="0" applyFill="0" applyAlignment="0" applyProtection="0"/>
    <xf numFmtId="0" fontId="11" fillId="0" borderId="93" applyNumberFormat="0" applyFont="0" applyFill="0" applyAlignment="0" applyProtection="0"/>
    <xf numFmtId="0" fontId="11" fillId="0" borderId="92" applyNumberFormat="0" applyFont="0" applyFill="0" applyAlignment="0" applyProtection="0"/>
    <xf numFmtId="0" fontId="11" fillId="0" borderId="91"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24" fillId="1" borderId="97" applyNumberFormat="0" applyFont="0" applyAlignment="0">
      <alignment horizontal="center"/>
    </xf>
    <xf numFmtId="0" fontId="11" fillId="0" borderId="92" applyNumberFormat="0" applyFont="0" applyFill="0" applyAlignment="0" applyProtection="0"/>
    <xf numFmtId="0" fontId="11" fillId="0" borderId="93" applyNumberFormat="0" applyFont="0" applyFill="0" applyAlignment="0" applyProtection="0"/>
    <xf numFmtId="0" fontId="11" fillId="0" borderId="89" applyNumberFormat="0" applyFont="0" applyFill="0" applyAlignment="0" applyProtection="0"/>
    <xf numFmtId="0" fontId="11" fillId="0" borderId="90" applyNumberFormat="0" applyFont="0" applyFill="0" applyAlignment="0" applyProtection="0"/>
    <xf numFmtId="0" fontId="11" fillId="0" borderId="89" applyNumberFormat="0" applyFont="0" applyFill="0" applyAlignment="0" applyProtection="0"/>
    <xf numFmtId="0" fontId="15" fillId="0" borderId="97">
      <alignment horizontal="left" vertical="center"/>
    </xf>
    <xf numFmtId="0" fontId="11" fillId="0" borderId="0"/>
    <xf numFmtId="9" fontId="11" fillId="0" borderId="0" applyFont="0" applyFill="0" applyBorder="0" applyAlignment="0" applyProtection="0"/>
    <xf numFmtId="0" fontId="10" fillId="0" borderId="0"/>
    <xf numFmtId="10" fontId="13" fillId="13" borderId="116" applyNumberFormat="0" applyBorder="0" applyAlignment="0" applyProtection="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24" fillId="1" borderId="150" applyNumberFormat="0" applyFont="0" applyAlignment="0">
      <alignment horizontal="center"/>
    </xf>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24" fillId="1" borderId="150" applyNumberFormat="0" applyFont="0" applyAlignment="0">
      <alignment horizontal="center"/>
    </xf>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10" fontId="13" fillId="13" borderId="149" applyNumberFormat="0" applyBorder="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24" fillId="1" borderId="150" applyNumberFormat="0" applyFont="0" applyAlignment="0">
      <alignment horizontal="center"/>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136" applyNumberFormat="0" applyFont="0" applyFill="0" applyAlignment="0" applyProtection="0"/>
    <xf numFmtId="0" fontId="11" fillId="0" borderId="136" applyNumberFormat="0" applyFont="0" applyFill="0" applyAlignment="0" applyProtection="0"/>
    <xf numFmtId="0" fontId="11" fillId="0" borderId="137"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11" fillId="0" borderId="140" applyNumberFormat="0" applyFont="0" applyFill="0" applyAlignment="0" applyProtection="0"/>
    <xf numFmtId="0" fontId="11" fillId="0" borderId="141" applyNumberFormat="0" applyFont="0" applyFill="0" applyAlignment="0" applyProtection="0"/>
    <xf numFmtId="0" fontId="11" fillId="0" borderId="141" applyNumberFormat="0" applyFont="0" applyFill="0" applyAlignment="0" applyProtection="0"/>
    <xf numFmtId="0" fontId="11" fillId="0" borderId="142"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1" applyNumberFormat="0" applyFont="0" applyFill="0" applyAlignment="0" applyProtection="0"/>
    <xf numFmtId="0" fontId="15" fillId="0" borderId="150">
      <alignment horizontal="left" vertical="center"/>
    </xf>
    <xf numFmtId="0" fontId="11" fillId="0" borderId="143"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148" applyNumberFormat="0" applyFont="0" applyFill="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136" applyNumberFormat="0" applyFont="0" applyFill="0" applyAlignment="0" applyProtection="0"/>
    <xf numFmtId="0" fontId="11" fillId="0" borderId="137" applyNumberFormat="0" applyFont="0" applyFill="0" applyAlignment="0" applyProtection="0"/>
    <xf numFmtId="0" fontId="11" fillId="0" borderId="138" applyNumberFormat="0" applyFont="0" applyFill="0" applyAlignment="0" applyProtection="0"/>
    <xf numFmtId="0" fontId="11" fillId="0" borderId="139" applyNumberFormat="0" applyFont="0" applyFill="0" applyAlignment="0" applyProtection="0"/>
    <xf numFmtId="0" fontId="11" fillId="0" borderId="140" applyNumberFormat="0" applyFont="0" applyFill="0" applyAlignment="0" applyProtection="0"/>
    <xf numFmtId="0" fontId="11" fillId="0" borderId="141" applyNumberFormat="0" applyFont="0" applyFill="0" applyAlignment="0" applyProtection="0"/>
    <xf numFmtId="0" fontId="11" fillId="0" borderId="142" applyNumberFormat="0" applyFont="0" applyFill="0" applyAlignment="0" applyProtection="0"/>
    <xf numFmtId="0" fontId="11" fillId="0" borderId="141" applyNumberFormat="0" applyFont="0" applyFill="0" applyAlignment="0" applyProtection="0"/>
    <xf numFmtId="0" fontId="11" fillId="0" borderId="143" applyNumberFormat="0" applyFont="0" applyFill="0" applyAlignment="0" applyProtection="0"/>
    <xf numFmtId="0" fontId="11" fillId="0" borderId="144" applyNumberFormat="0" applyFont="0" applyFill="0" applyAlignment="0" applyProtection="0"/>
    <xf numFmtId="0" fontId="11" fillId="0" borderId="145" applyNumberFormat="0" applyFont="0" applyFill="0" applyAlignment="0" applyProtection="0"/>
    <xf numFmtId="0" fontId="11" fillId="0" borderId="146" applyNumberFormat="0" applyFont="0" applyFill="0" applyAlignment="0" applyProtection="0"/>
    <xf numFmtId="0" fontId="11" fillId="0" borderId="147" applyNumberFormat="0" applyFont="0" applyFill="0" applyAlignment="0" applyProtection="0"/>
    <xf numFmtId="0" fontId="11" fillId="0" borderId="148" applyNumberFormat="0" applyFont="0" applyFill="0" applyAlignment="0" applyProtection="0"/>
    <xf numFmtId="0" fontId="11" fillId="0" borderId="203" applyNumberFormat="0" applyFont="0" applyFill="0" applyAlignment="0" applyProtection="0"/>
    <xf numFmtId="0" fontId="11" fillId="0" borderId="164" applyNumberFormat="0" applyFont="0" applyFill="0" applyAlignment="0" applyProtection="0"/>
    <xf numFmtId="0" fontId="11" fillId="0" borderId="165" applyNumberFormat="0" applyFont="0" applyFill="0" applyAlignment="0" applyProtection="0"/>
    <xf numFmtId="0" fontId="11" fillId="0" borderId="166" applyNumberFormat="0" applyFont="0" applyFill="0" applyAlignment="0" applyProtection="0"/>
    <xf numFmtId="0" fontId="11" fillId="0" borderId="167" applyNumberFormat="0" applyFont="0" applyFill="0" applyAlignment="0" applyProtection="0"/>
    <xf numFmtId="10" fontId="13" fillId="13" borderId="149" applyNumberFormat="0" applyBorder="0" applyAlignment="0" applyProtection="0"/>
    <xf numFmtId="0" fontId="11" fillId="0" borderId="202" applyNumberFormat="0" applyFont="0" applyFill="0" applyAlignment="0" applyProtection="0"/>
    <xf numFmtId="0" fontId="11" fillId="0" borderId="201" applyNumberFormat="0" applyFont="0" applyFill="0" applyAlignment="0" applyProtection="0"/>
    <xf numFmtId="0" fontId="11" fillId="0" borderId="164" applyNumberFormat="0" applyFont="0" applyFill="0" applyAlignment="0" applyProtection="0"/>
    <xf numFmtId="0" fontId="11" fillId="0" borderId="164" applyNumberFormat="0" applyFont="0" applyFill="0" applyAlignment="0" applyProtection="0"/>
    <xf numFmtId="0" fontId="11" fillId="0" borderId="165" applyNumberFormat="0" applyFont="0" applyFill="0" applyAlignment="0" applyProtection="0"/>
    <xf numFmtId="0" fontId="11" fillId="0" borderId="165" applyNumberFormat="0" applyFont="0" applyFill="0" applyAlignment="0" applyProtection="0"/>
    <xf numFmtId="0" fontId="11" fillId="0" borderId="166" applyNumberFormat="0" applyFont="0" applyFill="0" applyAlignment="0" applyProtection="0"/>
    <xf numFmtId="0" fontId="11" fillId="0" borderId="166" applyNumberFormat="0" applyFont="0" applyFill="0" applyAlignment="0" applyProtection="0"/>
    <xf numFmtId="0" fontId="11" fillId="0" borderId="167" applyNumberFormat="0" applyFont="0" applyFill="0" applyAlignment="0" applyProtection="0"/>
    <xf numFmtId="0" fontId="11" fillId="0" borderId="167"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10" fontId="13" fillId="13" borderId="149" applyNumberFormat="0" applyBorder="0" applyAlignment="0" applyProtection="0"/>
    <xf numFmtId="10" fontId="13" fillId="13" borderId="149" applyNumberFormat="0" applyBorder="0" applyAlignment="0" applyProtection="0"/>
    <xf numFmtId="10" fontId="13" fillId="13" borderId="149" applyNumberFormat="0" applyBorder="0" applyAlignment="0" applyProtection="0"/>
    <xf numFmtId="10" fontId="13" fillId="13" borderId="149" applyNumberFormat="0" applyBorder="0" applyAlignment="0" applyProtection="0"/>
    <xf numFmtId="10" fontId="13" fillId="13" borderId="149" applyNumberFormat="0" applyBorder="0" applyAlignment="0" applyProtection="0"/>
    <xf numFmtId="0" fontId="11" fillId="0" borderId="164" applyNumberFormat="0" applyFont="0" applyFill="0" applyAlignment="0" applyProtection="0"/>
    <xf numFmtId="0" fontId="11" fillId="0" borderId="164" applyNumberFormat="0" applyFont="0" applyFill="0" applyAlignment="0" applyProtection="0"/>
    <xf numFmtId="0" fontId="11" fillId="0" borderId="164" applyNumberFormat="0" applyFont="0" applyFill="0" applyAlignment="0" applyProtection="0"/>
    <xf numFmtId="0" fontId="11" fillId="0" borderId="165" applyNumberFormat="0" applyFont="0" applyFill="0" applyAlignment="0" applyProtection="0"/>
    <xf numFmtId="0" fontId="11" fillId="0" borderId="165" applyNumberFormat="0" applyFont="0" applyFill="0" applyAlignment="0" applyProtection="0"/>
    <xf numFmtId="0" fontId="11" fillId="0" borderId="165" applyNumberFormat="0" applyFont="0" applyFill="0" applyAlignment="0" applyProtection="0"/>
    <xf numFmtId="0" fontId="11" fillId="0" borderId="166" applyNumberFormat="0" applyFont="0" applyFill="0" applyAlignment="0" applyProtection="0"/>
    <xf numFmtId="0" fontId="11" fillId="0" borderId="166" applyNumberFormat="0" applyFont="0" applyFill="0" applyAlignment="0" applyProtection="0"/>
    <xf numFmtId="0" fontId="11" fillId="0" borderId="166" applyNumberFormat="0" applyFont="0" applyFill="0" applyAlignment="0" applyProtection="0"/>
    <xf numFmtId="0" fontId="11" fillId="0" borderId="167" applyNumberFormat="0" applyFont="0" applyFill="0" applyAlignment="0" applyProtection="0"/>
    <xf numFmtId="0" fontId="11" fillId="0" borderId="167" applyNumberFormat="0" applyFont="0" applyFill="0" applyAlignment="0" applyProtection="0"/>
    <xf numFmtId="0" fontId="11" fillId="0" borderId="167" applyNumberFormat="0" applyFont="0" applyFill="0" applyAlignment="0" applyProtection="0"/>
    <xf numFmtId="10" fontId="13" fillId="13" borderId="149" applyNumberFormat="0" applyBorder="0" applyAlignment="0" applyProtection="0"/>
    <xf numFmtId="10" fontId="13" fillId="13" borderId="149" applyNumberFormat="0" applyBorder="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24" fillId="1" borderId="182" applyNumberFormat="0" applyFont="0" applyAlignment="0">
      <alignment horizontal="center"/>
    </xf>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24" fillId="1" borderId="182" applyNumberFormat="0" applyFont="0" applyAlignment="0">
      <alignment horizontal="center"/>
    </xf>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10" fontId="13" fillId="13" borderId="181" applyNumberFormat="0" applyBorder="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24" fillId="1" borderId="182" applyNumberFormat="0" applyFont="0" applyAlignment="0">
      <alignment horizontal="center"/>
    </xf>
    <xf numFmtId="0" fontId="11" fillId="0" borderId="168"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11" fillId="0" borderId="172" applyNumberFormat="0" applyFont="0" applyFill="0" applyAlignment="0" applyProtection="0"/>
    <xf numFmtId="0" fontId="11" fillId="0" borderId="173" applyNumberFormat="0" applyFont="0" applyFill="0" applyAlignment="0" applyProtection="0"/>
    <xf numFmtId="0" fontId="11" fillId="0" borderId="173" applyNumberFormat="0" applyFont="0" applyFill="0" applyAlignment="0" applyProtection="0"/>
    <xf numFmtId="0" fontId="11" fillId="0" borderId="174"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3" applyNumberFormat="0" applyFont="0" applyFill="0" applyAlignment="0" applyProtection="0"/>
    <xf numFmtId="0" fontId="15" fillId="0" borderId="182">
      <alignment horizontal="left" vertical="center"/>
    </xf>
    <xf numFmtId="0" fontId="11" fillId="0" borderId="175"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80" applyNumberFormat="0" applyFont="0" applyFill="0" applyAlignment="0" applyProtection="0"/>
    <xf numFmtId="0" fontId="11" fillId="0" borderId="168" applyNumberFormat="0" applyFont="0" applyFill="0" applyAlignment="0" applyProtection="0"/>
    <xf numFmtId="0" fontId="11" fillId="0" borderId="169" applyNumberFormat="0" applyFont="0" applyFill="0" applyAlignment="0" applyProtection="0"/>
    <xf numFmtId="0" fontId="11" fillId="0" borderId="170" applyNumberFormat="0" applyFont="0" applyFill="0" applyAlignment="0" applyProtection="0"/>
    <xf numFmtId="0" fontId="11" fillId="0" borderId="171" applyNumberFormat="0" applyFont="0" applyFill="0" applyAlignment="0" applyProtection="0"/>
    <xf numFmtId="0" fontId="11" fillId="0" borderId="172" applyNumberFormat="0" applyFont="0" applyFill="0" applyAlignment="0" applyProtection="0"/>
    <xf numFmtId="0" fontId="11" fillId="0" borderId="173" applyNumberFormat="0" applyFont="0" applyFill="0" applyAlignment="0" applyProtection="0"/>
    <xf numFmtId="0" fontId="11" fillId="0" borderId="174" applyNumberFormat="0" applyFont="0" applyFill="0" applyAlignment="0" applyProtection="0"/>
    <xf numFmtId="0" fontId="11" fillId="0" borderId="173" applyNumberFormat="0" applyFont="0" applyFill="0" applyAlignment="0" applyProtection="0"/>
    <xf numFmtId="0" fontId="11" fillId="0" borderId="175" applyNumberFormat="0" applyFont="0" applyFill="0" applyAlignment="0" applyProtection="0"/>
    <xf numFmtId="0" fontId="11" fillId="0" borderId="176" applyNumberFormat="0" applyFont="0" applyFill="0" applyAlignment="0" applyProtection="0"/>
    <xf numFmtId="0" fontId="11" fillId="0" borderId="177" applyNumberFormat="0" applyFont="0" applyFill="0" applyAlignment="0" applyProtection="0"/>
    <xf numFmtId="0" fontId="11" fillId="0" borderId="178" applyNumberFormat="0" applyFont="0" applyFill="0" applyAlignment="0" applyProtection="0"/>
    <xf numFmtId="0" fontId="11" fillId="0" borderId="179" applyNumberFormat="0" applyFont="0" applyFill="0" applyAlignment="0" applyProtection="0"/>
    <xf numFmtId="0" fontId="11" fillId="0" borderId="180"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10" fontId="13" fillId="13" borderId="181" applyNumberFormat="0" applyBorder="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6" applyNumberFormat="0" applyFont="0" applyFill="0" applyAlignment="0" applyProtection="0"/>
    <xf numFmtId="0" fontId="11" fillId="0" borderId="196" applyNumberFormat="0" applyFont="0" applyFill="0" applyAlignment="0" applyProtection="0"/>
    <xf numFmtId="0" fontId="11" fillId="0" borderId="187" applyNumberFormat="0" applyFont="0" applyFill="0" applyAlignment="0" applyProtection="0"/>
    <xf numFmtId="0" fontId="11" fillId="0" borderId="186" applyNumberFormat="0" applyFont="0" applyFill="0" applyAlignment="0" applyProtection="0"/>
    <xf numFmtId="0" fontId="11" fillId="0" borderId="193" applyNumberFormat="0" applyFont="0" applyFill="0" applyAlignment="0" applyProtection="0"/>
    <xf numFmtId="0" fontId="11" fillId="0" borderId="192"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90" applyNumberFormat="0" applyFont="0" applyFill="0" applyAlignment="0" applyProtection="0"/>
    <xf numFmtId="0" fontId="11" fillId="0" borderId="195" applyNumberFormat="0" applyFont="0" applyFill="0" applyAlignment="0" applyProtection="0"/>
    <xf numFmtId="0" fontId="11" fillId="0" borderId="185" applyNumberFormat="0" applyFont="0" applyFill="0" applyAlignment="0" applyProtection="0"/>
    <xf numFmtId="0" fontId="11" fillId="0" borderId="184"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1"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5" applyNumberFormat="0" applyFont="0" applyFill="0" applyAlignment="0" applyProtection="0"/>
    <xf numFmtId="10" fontId="13" fillId="13" borderId="181" applyNumberFormat="0" applyBorder="0" applyAlignment="0" applyProtection="0"/>
    <xf numFmtId="10" fontId="13" fillId="13" borderId="181" applyNumberFormat="0" applyBorder="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91" applyNumberFormat="0" applyFont="0" applyFill="0" applyAlignment="0" applyProtection="0"/>
    <xf numFmtId="0" fontId="11" fillId="0" borderId="194" applyNumberFormat="0" applyFont="0" applyFill="0" applyAlignment="0" applyProtection="0"/>
    <xf numFmtId="0" fontId="11" fillId="0" borderId="189" applyNumberFormat="0" applyFont="0" applyFill="0" applyAlignment="0" applyProtection="0"/>
    <xf numFmtId="0" fontId="11" fillId="0" borderId="185" applyNumberFormat="0" applyFont="0" applyFill="0" applyAlignment="0" applyProtection="0"/>
    <xf numFmtId="0" fontId="11" fillId="0" borderId="190" applyNumberFormat="0" applyFont="0" applyFill="0" applyAlignment="0" applyProtection="0"/>
    <xf numFmtId="0" fontId="11" fillId="0" borderId="187" applyNumberFormat="0" applyFont="0" applyFill="0" applyAlignment="0" applyProtection="0"/>
    <xf numFmtId="0" fontId="11" fillId="0" borderId="189" applyNumberFormat="0" applyFont="0" applyFill="0" applyAlignment="0" applyProtection="0"/>
    <xf numFmtId="0" fontId="11" fillId="0" borderId="192" applyNumberFormat="0" applyFont="0" applyFill="0" applyAlignment="0" applyProtection="0"/>
    <xf numFmtId="10" fontId="13" fillId="13" borderId="181" applyNumberFormat="0" applyBorder="0" applyAlignment="0" applyProtection="0"/>
    <xf numFmtId="0" fontId="11" fillId="0" borderId="193" applyNumberFormat="0" applyFont="0" applyFill="0" applyAlignment="0" applyProtection="0"/>
    <xf numFmtId="0" fontId="11" fillId="0" borderId="189" applyNumberFormat="0" applyFont="0" applyFill="0" applyAlignment="0" applyProtection="0"/>
    <xf numFmtId="0" fontId="11" fillId="0" borderId="184" applyNumberFormat="0" applyFont="0" applyFill="0" applyAlignment="0" applyProtection="0"/>
    <xf numFmtId="10" fontId="13" fillId="13" borderId="181" applyNumberFormat="0" applyBorder="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24" fillId="1" borderId="197" applyNumberFormat="0" applyFont="0" applyAlignment="0">
      <alignment horizontal="center"/>
    </xf>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10" fontId="13" fillId="13" borderId="181" applyNumberFormat="0" applyBorder="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197" applyNumberFormat="0" applyFont="0" applyAlignment="0">
      <alignment horizontal="center"/>
    </xf>
    <xf numFmtId="0" fontId="11" fillId="0" borderId="184"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89" applyNumberFormat="0" applyFont="0" applyFill="0" applyAlignment="0" applyProtection="0"/>
    <xf numFmtId="0" fontId="15" fillId="0" borderId="197">
      <alignment horizontal="left" vertical="center"/>
    </xf>
    <xf numFmtId="0" fontId="11" fillId="0" borderId="191"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11" fillId="0" borderId="196" applyNumberFormat="0" applyFont="0" applyFill="0" applyAlignment="0" applyProtection="0"/>
    <xf numFmtId="0" fontId="11" fillId="0" borderId="184" applyNumberFormat="0" applyFont="0" applyFill="0" applyAlignment="0" applyProtection="0"/>
    <xf numFmtId="0" fontId="11" fillId="0" borderId="185" applyNumberFormat="0" applyFont="0" applyFill="0" applyAlignment="0" applyProtection="0"/>
    <xf numFmtId="0" fontId="11" fillId="0" borderId="186" applyNumberFormat="0" applyFont="0" applyFill="0" applyAlignment="0" applyProtection="0"/>
    <xf numFmtId="0" fontId="11" fillId="0" borderId="187" applyNumberFormat="0" applyFont="0" applyFill="0" applyAlignment="0" applyProtection="0"/>
    <xf numFmtId="0" fontId="11" fillId="0" borderId="188" applyNumberFormat="0" applyFont="0" applyFill="0" applyAlignment="0" applyProtection="0"/>
    <xf numFmtId="0" fontId="11" fillId="0" borderId="189" applyNumberFormat="0" applyFont="0" applyFill="0" applyAlignment="0" applyProtection="0"/>
    <xf numFmtId="0" fontId="11" fillId="0" borderId="190" applyNumberFormat="0" applyFont="0" applyFill="0" applyAlignment="0" applyProtection="0"/>
    <xf numFmtId="0" fontId="11" fillId="0" borderId="189" applyNumberFormat="0" applyFont="0" applyFill="0" applyAlignment="0" applyProtection="0"/>
    <xf numFmtId="0" fontId="11" fillId="0" borderId="191" applyNumberFormat="0" applyFont="0" applyFill="0" applyAlignment="0" applyProtection="0"/>
    <xf numFmtId="0" fontId="11" fillId="0" borderId="192" applyNumberFormat="0" applyFont="0" applyFill="0" applyAlignment="0" applyProtection="0"/>
    <xf numFmtId="0" fontId="11" fillId="0" borderId="193" applyNumberFormat="0" applyFont="0" applyFill="0" applyAlignment="0" applyProtection="0"/>
    <xf numFmtId="0" fontId="11" fillId="0" borderId="194" applyNumberFormat="0" applyFont="0" applyFill="0" applyAlignment="0" applyProtection="0"/>
    <xf numFmtId="0" fontId="11" fillId="0" borderId="195" applyNumberFormat="0" applyFont="0" applyFill="0" applyAlignment="0" applyProtection="0"/>
    <xf numFmtId="0" fontId="11" fillId="0" borderId="196" applyNumberFormat="0" applyFont="0" applyFill="0" applyAlignment="0" applyProtection="0"/>
    <xf numFmtId="0" fontId="24" fillId="1" borderId="213" applyNumberFormat="0" applyFont="0" applyAlignment="0">
      <alignment horizontal="center"/>
    </xf>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24" fillId="1" borderId="213" applyNumberFormat="0" applyFont="0" applyAlignment="0">
      <alignment horizontal="center"/>
    </xf>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10" fontId="13" fillId="13" borderId="212" applyNumberFormat="0" applyBorder="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24" fillId="1" borderId="213" applyNumberFormat="0" applyFont="0" applyAlignment="0">
      <alignment horizontal="center"/>
    </xf>
    <xf numFmtId="0" fontId="11" fillId="0" borderId="199"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11" fillId="0" borderId="203" applyNumberFormat="0" applyFont="0" applyFill="0" applyAlignment="0" applyProtection="0"/>
    <xf numFmtId="0" fontId="11" fillId="0" borderId="204" applyNumberFormat="0" applyFont="0" applyFill="0" applyAlignment="0" applyProtection="0"/>
    <xf numFmtId="0" fontId="11" fillId="0" borderId="204" applyNumberFormat="0" applyFont="0" applyFill="0" applyAlignment="0" applyProtection="0"/>
    <xf numFmtId="0" fontId="11" fillId="0" borderId="205"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4" applyNumberFormat="0" applyFont="0" applyFill="0" applyAlignment="0" applyProtection="0"/>
    <xf numFmtId="0" fontId="15" fillId="0" borderId="213">
      <alignment horizontal="left" vertical="center"/>
    </xf>
    <xf numFmtId="0" fontId="11" fillId="0" borderId="206"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211" applyNumberFormat="0" applyFont="0" applyFill="0" applyAlignment="0" applyProtection="0"/>
    <xf numFmtId="0" fontId="11" fillId="0" borderId="199" applyNumberFormat="0" applyFont="0" applyFill="0" applyAlignment="0" applyProtection="0"/>
    <xf numFmtId="0" fontId="11" fillId="0" borderId="200" applyNumberFormat="0" applyFont="0" applyFill="0" applyAlignment="0" applyProtection="0"/>
    <xf numFmtId="0" fontId="11" fillId="0" borderId="201" applyNumberFormat="0" applyFont="0" applyFill="0" applyAlignment="0" applyProtection="0"/>
    <xf numFmtId="0" fontId="11" fillId="0" borderId="202" applyNumberFormat="0" applyFont="0" applyFill="0" applyAlignment="0" applyProtection="0"/>
    <xf numFmtId="0" fontId="11" fillId="0" borderId="203" applyNumberFormat="0" applyFont="0" applyFill="0" applyAlignment="0" applyProtection="0"/>
    <xf numFmtId="0" fontId="11" fillId="0" borderId="204" applyNumberFormat="0" applyFont="0" applyFill="0" applyAlignment="0" applyProtection="0"/>
    <xf numFmtId="0" fontId="11" fillId="0" borderId="205" applyNumberFormat="0" applyFont="0" applyFill="0" applyAlignment="0" applyProtection="0"/>
    <xf numFmtId="0" fontId="11" fillId="0" borderId="204" applyNumberFormat="0" applyFont="0" applyFill="0" applyAlignment="0" applyProtection="0"/>
    <xf numFmtId="0" fontId="11" fillId="0" borderId="206" applyNumberFormat="0" applyFont="0" applyFill="0" applyAlignment="0" applyProtection="0"/>
    <xf numFmtId="0" fontId="11" fillId="0" borderId="207" applyNumberFormat="0" applyFont="0" applyFill="0" applyAlignment="0" applyProtection="0"/>
    <xf numFmtId="0" fontId="11" fillId="0" borderId="208" applyNumberFormat="0" applyFont="0" applyFill="0" applyAlignment="0" applyProtection="0"/>
    <xf numFmtId="0" fontId="11" fillId="0" borderId="209" applyNumberFormat="0" applyFont="0" applyFill="0" applyAlignment="0" applyProtection="0"/>
    <xf numFmtId="0" fontId="11" fillId="0" borderId="210" applyNumberFormat="0" applyFont="0" applyFill="0" applyAlignment="0" applyProtection="0"/>
    <xf numFmtId="0" fontId="11" fillId="0" borderId="211"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10" fontId="13" fillId="13" borderId="212" applyNumberFormat="0" applyBorder="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6" applyNumberFormat="0" applyFont="0" applyFill="0" applyAlignment="0" applyProtection="0"/>
    <xf numFmtId="0" fontId="11" fillId="0" borderId="226" applyNumberFormat="0" applyFont="0" applyFill="0" applyAlignment="0" applyProtection="0"/>
    <xf numFmtId="0" fontId="11" fillId="0" borderId="217" applyNumberFormat="0" applyFont="0" applyFill="0" applyAlignment="0" applyProtection="0"/>
    <xf numFmtId="0" fontId="11" fillId="0" borderId="216" applyNumberFormat="0" applyFont="0" applyFill="0" applyAlignment="0" applyProtection="0"/>
    <xf numFmtId="0" fontId="11" fillId="0" borderId="223" applyNumberFormat="0" applyFont="0" applyFill="0" applyAlignment="0" applyProtection="0"/>
    <xf numFmtId="0" fontId="11" fillId="0" borderId="222"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20" applyNumberFormat="0" applyFont="0" applyFill="0" applyAlignment="0" applyProtection="0"/>
    <xf numFmtId="0" fontId="11" fillId="0" borderId="225" applyNumberFormat="0" applyFont="0" applyFill="0" applyAlignment="0" applyProtection="0"/>
    <xf numFmtId="0" fontId="11" fillId="0" borderId="215" applyNumberFormat="0" applyFont="0" applyFill="0" applyAlignment="0" applyProtection="0"/>
    <xf numFmtId="0" fontId="11" fillId="0" borderId="214"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1"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5" applyNumberFormat="0" applyFont="0" applyFill="0" applyAlignment="0" applyProtection="0"/>
    <xf numFmtId="10" fontId="13" fillId="13" borderId="212" applyNumberFormat="0" applyBorder="0" applyAlignment="0" applyProtection="0"/>
    <xf numFmtId="10" fontId="13" fillId="13" borderId="212" applyNumberFormat="0" applyBorder="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21" applyNumberFormat="0" applyFont="0" applyFill="0" applyAlignment="0" applyProtection="0"/>
    <xf numFmtId="0" fontId="11" fillId="0" borderId="224" applyNumberFormat="0" applyFont="0" applyFill="0" applyAlignment="0" applyProtection="0"/>
    <xf numFmtId="0" fontId="11" fillId="0" borderId="219" applyNumberFormat="0" applyFont="0" applyFill="0" applyAlignment="0" applyProtection="0"/>
    <xf numFmtId="0" fontId="11" fillId="0" borderId="215" applyNumberFormat="0" applyFont="0" applyFill="0" applyAlignment="0" applyProtection="0"/>
    <xf numFmtId="0" fontId="11" fillId="0" borderId="220" applyNumberFormat="0" applyFont="0" applyFill="0" applyAlignment="0" applyProtection="0"/>
    <xf numFmtId="0" fontId="11" fillId="0" borderId="217" applyNumberFormat="0" applyFont="0" applyFill="0" applyAlignment="0" applyProtection="0"/>
    <xf numFmtId="0" fontId="11" fillId="0" borderId="219" applyNumberFormat="0" applyFont="0" applyFill="0" applyAlignment="0" applyProtection="0"/>
    <xf numFmtId="0" fontId="11" fillId="0" borderId="222" applyNumberFormat="0" applyFont="0" applyFill="0" applyAlignment="0" applyProtection="0"/>
    <xf numFmtId="10" fontId="13" fillId="13" borderId="212" applyNumberFormat="0" applyBorder="0" applyAlignment="0" applyProtection="0"/>
    <xf numFmtId="0" fontId="11" fillId="0" borderId="223" applyNumberFormat="0" applyFont="0" applyFill="0" applyAlignment="0" applyProtection="0"/>
    <xf numFmtId="0" fontId="11" fillId="0" borderId="219" applyNumberFormat="0" applyFont="0" applyFill="0" applyAlignment="0" applyProtection="0"/>
    <xf numFmtId="0" fontId="11" fillId="0" borderId="214" applyNumberFormat="0" applyFont="0" applyFill="0" applyAlignment="0" applyProtection="0"/>
    <xf numFmtId="10" fontId="13" fillId="13" borderId="212" applyNumberFormat="0" applyBorder="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24" fillId="1" borderId="227" applyNumberFormat="0" applyFont="0" applyAlignment="0">
      <alignment horizontal="center"/>
    </xf>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10" fontId="13" fillId="13" borderId="212" applyNumberFormat="0" applyBorder="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24" fillId="1" borderId="227" applyNumberFormat="0" applyFont="0" applyAlignment="0">
      <alignment horizontal="center"/>
    </xf>
    <xf numFmtId="0" fontId="11" fillId="0" borderId="214"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19" applyNumberFormat="0" applyFont="0" applyFill="0" applyAlignment="0" applyProtection="0"/>
    <xf numFmtId="0" fontId="15" fillId="0" borderId="227">
      <alignment horizontal="left" vertical="center"/>
    </xf>
    <xf numFmtId="0" fontId="11" fillId="0" borderId="221"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26" applyNumberFormat="0" applyFont="0" applyFill="0" applyAlignment="0" applyProtection="0"/>
    <xf numFmtId="0" fontId="11" fillId="0" borderId="214" applyNumberFormat="0" applyFont="0" applyFill="0" applyAlignment="0" applyProtection="0"/>
    <xf numFmtId="0" fontId="11" fillId="0" borderId="215" applyNumberFormat="0" applyFont="0" applyFill="0" applyAlignment="0" applyProtection="0"/>
    <xf numFmtId="0" fontId="11" fillId="0" borderId="216" applyNumberFormat="0" applyFont="0" applyFill="0" applyAlignment="0" applyProtection="0"/>
    <xf numFmtId="0" fontId="11" fillId="0" borderId="217" applyNumberFormat="0" applyFont="0" applyFill="0" applyAlignment="0" applyProtection="0"/>
    <xf numFmtId="0" fontId="11" fillId="0" borderId="218" applyNumberFormat="0" applyFont="0" applyFill="0" applyAlignment="0" applyProtection="0"/>
    <xf numFmtId="0" fontId="11" fillId="0" borderId="219" applyNumberFormat="0" applyFont="0" applyFill="0" applyAlignment="0" applyProtection="0"/>
    <xf numFmtId="0" fontId="11" fillId="0" borderId="220" applyNumberFormat="0" applyFont="0" applyFill="0" applyAlignment="0" applyProtection="0"/>
    <xf numFmtId="0" fontId="11" fillId="0" borderId="219" applyNumberFormat="0" applyFont="0" applyFill="0" applyAlignment="0" applyProtection="0"/>
    <xf numFmtId="0" fontId="11" fillId="0" borderId="221" applyNumberFormat="0" applyFont="0" applyFill="0" applyAlignment="0" applyProtection="0"/>
    <xf numFmtId="0" fontId="11" fillId="0" borderId="222" applyNumberFormat="0" applyFont="0" applyFill="0" applyAlignment="0" applyProtection="0"/>
    <xf numFmtId="0" fontId="11" fillId="0" borderId="223" applyNumberFormat="0" applyFont="0" applyFill="0" applyAlignment="0" applyProtection="0"/>
    <xf numFmtId="0" fontId="11" fillId="0" borderId="224" applyNumberFormat="0" applyFont="0" applyFill="0" applyAlignment="0" applyProtection="0"/>
    <xf numFmtId="0" fontId="11" fillId="0" borderId="225" applyNumberFormat="0" applyFont="0" applyFill="0" applyAlignment="0" applyProtection="0"/>
    <xf numFmtId="0" fontId="11" fillId="0" borderId="226" applyNumberFormat="0" applyFont="0" applyFill="0" applyAlignment="0" applyProtection="0"/>
    <xf numFmtId="0" fontId="11" fillId="0" borderId="234" applyNumberFormat="0" applyFont="0" applyFill="0" applyAlignment="0" applyProtection="0"/>
    <xf numFmtId="0" fontId="24" fillId="1" borderId="243" applyNumberFormat="0" applyFont="0" applyAlignment="0">
      <alignment horizontal="center"/>
    </xf>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234" applyNumberFormat="0" applyFont="0" applyFill="0" applyAlignment="0" applyProtection="0"/>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234" applyNumberFormat="0" applyFont="0" applyFill="0" applyAlignment="0" applyProtection="0"/>
    <xf numFmtId="0" fontId="24" fillId="1" borderId="243" applyNumberFormat="0" applyFont="0" applyAlignment="0">
      <alignment horizontal="center"/>
    </xf>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24" fillId="1" borderId="243" applyNumberFormat="0" applyFont="0" applyAlignment="0">
      <alignment horizontal="center"/>
    </xf>
    <xf numFmtId="0" fontId="11" fillId="0" borderId="234" applyNumberFormat="0" applyFont="0" applyFill="0" applyAlignment="0" applyProtection="0"/>
    <xf numFmtId="0" fontId="11" fillId="0" borderId="234" applyNumberFormat="0" applyFont="0" applyFill="0" applyAlignment="0" applyProtection="0"/>
    <xf numFmtId="0" fontId="11" fillId="0" borderId="235" applyNumberFormat="0" applyFont="0" applyFill="0" applyAlignment="0" applyProtection="0"/>
    <xf numFmtId="0" fontId="11" fillId="0" borderId="235" applyNumberFormat="0" applyFont="0" applyFill="0" applyAlignment="0" applyProtection="0"/>
    <xf numFmtId="0" fontId="11" fillId="0" borderId="236"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5" applyNumberFormat="0" applyFont="0" applyFill="0" applyAlignment="0" applyProtection="0"/>
    <xf numFmtId="0" fontId="15" fillId="0" borderId="243">
      <alignment horizontal="left" vertical="center"/>
    </xf>
    <xf numFmtId="0" fontId="11" fillId="0" borderId="237"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242" applyNumberFormat="0" applyFont="0" applyFill="0" applyAlignment="0" applyProtection="0"/>
    <xf numFmtId="0" fontId="11" fillId="0" borderId="234" applyNumberFormat="0" applyFont="0" applyFill="0" applyAlignment="0" applyProtection="0"/>
    <xf numFmtId="0" fontId="11" fillId="0" borderId="235" applyNumberFormat="0" applyFont="0" applyFill="0" applyAlignment="0" applyProtection="0"/>
    <xf numFmtId="0" fontId="11" fillId="0" borderId="236" applyNumberFormat="0" applyFont="0" applyFill="0" applyAlignment="0" applyProtection="0"/>
    <xf numFmtId="0" fontId="11" fillId="0" borderId="235" applyNumberFormat="0" applyFont="0" applyFill="0" applyAlignment="0" applyProtection="0"/>
    <xf numFmtId="0" fontId="11" fillId="0" borderId="237" applyNumberFormat="0" applyFont="0" applyFill="0" applyAlignment="0" applyProtection="0"/>
    <xf numFmtId="0" fontId="11" fillId="0" borderId="238" applyNumberFormat="0" applyFont="0" applyFill="0" applyAlignment="0" applyProtection="0"/>
    <xf numFmtId="0" fontId="11" fillId="0" borderId="239" applyNumberFormat="0" applyFont="0" applyFill="0" applyAlignment="0" applyProtection="0"/>
    <xf numFmtId="0" fontId="11" fillId="0" borderId="240" applyNumberFormat="0" applyFont="0" applyFill="0" applyAlignment="0" applyProtection="0"/>
    <xf numFmtId="0" fontId="11" fillId="0" borderId="241" applyNumberFormat="0" applyFont="0" applyFill="0" applyAlignment="0" applyProtection="0"/>
    <xf numFmtId="0" fontId="11" fillId="0" borderId="242" applyNumberFormat="0" applyFont="0" applyFill="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0" fillId="0" borderId="0" applyFont="0" applyFill="0" applyBorder="0" applyAlignment="0" applyProtection="0"/>
  </cellStyleXfs>
  <cellXfs count="629">
    <xf numFmtId="0" fontId="0" fillId="0" borderId="0" xfId="0"/>
    <xf numFmtId="0" fontId="0" fillId="0" borderId="0" xfId="0"/>
    <xf numFmtId="0" fontId="2" fillId="2" borderId="1" xfId="0" applyFont="1" applyFill="1" applyBorder="1" applyAlignment="1">
      <alignment horizontal="center"/>
    </xf>
    <xf numFmtId="0" fontId="2" fillId="2" borderId="2" xfId="0" applyFont="1" applyFill="1" applyBorder="1" applyAlignment="1">
      <alignment horizontal="center"/>
    </xf>
    <xf numFmtId="14" fontId="2" fillId="2" borderId="2" xfId="0" applyNumberFormat="1" applyFont="1" applyFill="1" applyBorder="1" applyAlignment="1">
      <alignment horizontal="center"/>
    </xf>
    <xf numFmtId="14" fontId="2" fillId="2" borderId="4" xfId="0" applyNumberFormat="1" applyFont="1" applyFill="1" applyBorder="1" applyAlignment="1">
      <alignment horizontal="center"/>
    </xf>
    <xf numFmtId="0" fontId="3" fillId="3" borderId="6" xfId="0" applyFont="1" applyFill="1" applyBorder="1" applyAlignment="1">
      <alignment horizontal="center"/>
    </xf>
    <xf numFmtId="0" fontId="3" fillId="3" borderId="7" xfId="0" applyFont="1" applyFill="1" applyBorder="1" applyAlignment="1">
      <alignment horizontal="center"/>
    </xf>
    <xf numFmtId="0" fontId="3" fillId="3" borderId="8" xfId="0" applyFont="1" applyFill="1" applyBorder="1"/>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xf numFmtId="0" fontId="3" fillId="3" borderId="12" xfId="0" applyFont="1" applyFill="1" applyBorder="1" applyAlignment="1">
      <alignment horizontal="center"/>
    </xf>
    <xf numFmtId="0" fontId="3" fillId="3" borderId="13" xfId="0" applyFont="1" applyFill="1" applyBorder="1" applyAlignment="1">
      <alignment horizontal="center"/>
    </xf>
    <xf numFmtId="0" fontId="3" fillId="3" borderId="14" xfId="0" applyFont="1" applyFill="1" applyBorder="1"/>
    <xf numFmtId="0" fontId="2" fillId="2" borderId="15" xfId="0" applyFont="1" applyFill="1" applyBorder="1" applyAlignment="1">
      <alignment horizontal="center"/>
    </xf>
    <xf numFmtId="164" fontId="0" fillId="5" borderId="1" xfId="0" applyNumberFormat="1" applyFill="1" applyBorder="1"/>
    <xf numFmtId="164" fontId="0" fillId="5" borderId="2" xfId="0" applyNumberFormat="1" applyFill="1" applyBorder="1"/>
    <xf numFmtId="164" fontId="0" fillId="5" borderId="15" xfId="0" applyNumberFormat="1" applyFill="1" applyBorder="1"/>
    <xf numFmtId="0" fontId="0" fillId="0" borderId="0" xfId="0"/>
    <xf numFmtId="0" fontId="4" fillId="0" borderId="0" xfId="0" applyFont="1" applyAlignment="1">
      <alignment horizontal="center"/>
    </xf>
    <xf numFmtId="164" fontId="0" fillId="0" borderId="0" xfId="0" applyNumberFormat="1"/>
    <xf numFmtId="0" fontId="0" fillId="0" borderId="0" xfId="0"/>
    <xf numFmtId="164" fontId="4" fillId="0" borderId="0" xfId="0" applyNumberFormat="1" applyFont="1" applyAlignment="1">
      <alignment horizontal="center"/>
    </xf>
    <xf numFmtId="164" fontId="0" fillId="7" borderId="5" xfId="0" applyNumberFormat="1" applyFont="1" applyFill="1" applyBorder="1"/>
    <xf numFmtId="164" fontId="0" fillId="7" borderId="18" xfId="0" applyNumberFormat="1" applyFont="1" applyFill="1" applyBorder="1"/>
    <xf numFmtId="164" fontId="0" fillId="7" borderId="6" xfId="0" applyNumberFormat="1" applyFont="1" applyFill="1" applyBorder="1"/>
    <xf numFmtId="164" fontId="0" fillId="7" borderId="9" xfId="0" applyNumberFormat="1" applyFont="1" applyFill="1" applyBorder="1"/>
    <xf numFmtId="164" fontId="0" fillId="7" borderId="0" xfId="0" applyNumberFormat="1" applyFont="1" applyFill="1" applyBorder="1"/>
    <xf numFmtId="164" fontId="0" fillId="7" borderId="1" xfId="0" applyNumberFormat="1" applyFont="1" applyFill="1" applyBorder="1"/>
    <xf numFmtId="164" fontId="0" fillId="7" borderId="15" xfId="0" applyNumberFormat="1" applyFont="1" applyFill="1" applyBorder="1"/>
    <xf numFmtId="0" fontId="0" fillId="0" borderId="0" xfId="0"/>
    <xf numFmtId="0" fontId="0" fillId="0" borderId="0" xfId="0"/>
    <xf numFmtId="14" fontId="0" fillId="0" borderId="0" xfId="0" applyNumberFormat="1"/>
    <xf numFmtId="3" fontId="0" fillId="0" borderId="0" xfId="0" applyNumberFormat="1"/>
    <xf numFmtId="0" fontId="0" fillId="0" borderId="0" xfId="0" applyAlignment="1">
      <alignment wrapText="1"/>
    </xf>
    <xf numFmtId="0" fontId="0" fillId="0" borderId="22" xfId="0" applyBorder="1"/>
    <xf numFmtId="0" fontId="0" fillId="0" borderId="23" xfId="0" applyBorder="1" applyAlignment="1"/>
    <xf numFmtId="166" fontId="0" fillId="0" borderId="23" xfId="0" applyNumberFormat="1" applyBorder="1"/>
    <xf numFmtId="0" fontId="0" fillId="0" borderId="12" xfId="0" applyBorder="1"/>
    <xf numFmtId="0" fontId="0" fillId="0" borderId="13" xfId="0" applyBorder="1" applyAlignment="1"/>
    <xf numFmtId="166" fontId="0" fillId="0" borderId="13" xfId="0" applyNumberFormat="1" applyBorder="1"/>
    <xf numFmtId="165" fontId="0" fillId="0" borderId="13" xfId="0" applyNumberFormat="1" applyBorder="1"/>
    <xf numFmtId="165" fontId="0" fillId="0" borderId="14" xfId="0" applyNumberFormat="1" applyBorder="1"/>
    <xf numFmtId="0" fontId="5" fillId="0" borderId="32" xfId="0" applyFont="1" applyBorder="1" applyAlignment="1"/>
    <xf numFmtId="0" fontId="5" fillId="0" borderId="33" xfId="0" applyFont="1" applyBorder="1" applyAlignment="1"/>
    <xf numFmtId="0" fontId="5" fillId="0" borderId="33" xfId="0" applyFont="1" applyBorder="1" applyAlignment="1">
      <alignment horizontal="center"/>
    </xf>
    <xf numFmtId="164" fontId="5" fillId="0" borderId="33" xfId="0" applyNumberFormat="1" applyFont="1" applyBorder="1" applyAlignment="1">
      <alignment horizontal="center"/>
    </xf>
    <xf numFmtId="0" fontId="5" fillId="0" borderId="33" xfId="0" applyFont="1" applyBorder="1"/>
    <xf numFmtId="0" fontId="5" fillId="0" borderId="31" xfId="0" applyFont="1" applyBorder="1"/>
    <xf numFmtId="0" fontId="0" fillId="0" borderId="0" xfId="0"/>
    <xf numFmtId="0" fontId="0" fillId="0" borderId="0" xfId="0" quotePrefix="1"/>
    <xf numFmtId="0" fontId="0" fillId="0" borderId="0" xfId="0"/>
    <xf numFmtId="4" fontId="0" fillId="0" borderId="0" xfId="0" applyNumberFormat="1"/>
    <xf numFmtId="22" fontId="0" fillId="0" borderId="0" xfId="0" applyNumberFormat="1"/>
    <xf numFmtId="0" fontId="0" fillId="4" borderId="32" xfId="0" applyFill="1" applyBorder="1" applyAlignment="1">
      <alignment horizontal="center" wrapText="1"/>
    </xf>
    <xf numFmtId="0" fontId="0" fillId="4" borderId="33" xfId="0" applyFill="1" applyBorder="1" applyAlignment="1">
      <alignment horizontal="center" wrapText="1"/>
    </xf>
    <xf numFmtId="0" fontId="0" fillId="4" borderId="31" xfId="0" applyFill="1" applyBorder="1" applyAlignment="1">
      <alignment horizontal="center" wrapText="1"/>
    </xf>
    <xf numFmtId="166" fontId="0" fillId="4" borderId="13" xfId="0" applyNumberFormat="1" applyFill="1" applyBorder="1" applyAlignment="1">
      <alignment horizontal="center"/>
    </xf>
    <xf numFmtId="166" fontId="5" fillId="0" borderId="33" xfId="0" applyNumberFormat="1" applyFont="1" applyBorder="1"/>
    <xf numFmtId="167" fontId="5" fillId="0" borderId="33" xfId="0" applyNumberFormat="1" applyFont="1" applyBorder="1"/>
    <xf numFmtId="166" fontId="0" fillId="0" borderId="0" xfId="0" applyNumberFormat="1"/>
    <xf numFmtId="166" fontId="0" fillId="4" borderId="19" xfId="0" applyNumberFormat="1" applyFill="1" applyBorder="1" applyAlignment="1">
      <alignment horizontal="center"/>
    </xf>
    <xf numFmtId="166" fontId="0" fillId="4" borderId="37" xfId="0" applyNumberFormat="1" applyFill="1" applyBorder="1" applyAlignment="1">
      <alignment horizontal="center"/>
    </xf>
    <xf numFmtId="169" fontId="0" fillId="4" borderId="21" xfId="0" applyNumberFormat="1" applyFill="1" applyBorder="1" applyAlignment="1">
      <alignment horizontal="center"/>
    </xf>
    <xf numFmtId="0" fontId="0" fillId="0" borderId="0" xfId="0"/>
    <xf numFmtId="4" fontId="0" fillId="0" borderId="0" xfId="0" applyNumberFormat="1"/>
    <xf numFmtId="0" fontId="0" fillId="0" borderId="0" xfId="0"/>
    <xf numFmtId="0" fontId="0" fillId="4" borderId="41" xfId="0" applyFill="1" applyBorder="1"/>
    <xf numFmtId="170" fontId="0" fillId="4" borderId="40" xfId="0" applyNumberFormat="1" applyFill="1" applyBorder="1"/>
    <xf numFmtId="0" fontId="0" fillId="4" borderId="43" xfId="0" applyFill="1" applyBorder="1"/>
    <xf numFmtId="0" fontId="0" fillId="4" borderId="12" xfId="0" applyFill="1" applyBorder="1"/>
    <xf numFmtId="170" fontId="0" fillId="4" borderId="13" xfId="0" applyNumberFormat="1" applyFill="1" applyBorder="1"/>
    <xf numFmtId="0" fontId="4" fillId="4" borderId="32" xfId="0" applyFont="1" applyFill="1" applyBorder="1"/>
    <xf numFmtId="0" fontId="4" fillId="4" borderId="33" xfId="0" applyFont="1" applyFill="1" applyBorder="1"/>
    <xf numFmtId="0" fontId="4" fillId="4" borderId="31" xfId="0" applyFont="1" applyFill="1" applyBorder="1"/>
    <xf numFmtId="9" fontId="0" fillId="0" borderId="39" xfId="0" applyNumberFormat="1" applyBorder="1" applyAlignment="1">
      <alignment horizontal="center" vertical="center"/>
    </xf>
    <xf numFmtId="0" fontId="0" fillId="0" borderId="47" xfId="0" applyBorder="1" applyAlignment="1">
      <alignment horizontal="left" indent="1"/>
    </xf>
    <xf numFmtId="0" fontId="0" fillId="0" borderId="48" xfId="0" applyBorder="1" applyAlignment="1">
      <alignment horizontal="left" indent="1"/>
    </xf>
    <xf numFmtId="0" fontId="0" fillId="0" borderId="0" xfId="0"/>
    <xf numFmtId="4" fontId="0" fillId="0" borderId="0" xfId="0" applyNumberFormat="1"/>
    <xf numFmtId="0" fontId="0" fillId="4" borderId="49" xfId="0" applyFill="1" applyBorder="1" applyAlignment="1">
      <alignment horizontal="center" wrapText="1"/>
    </xf>
    <xf numFmtId="0" fontId="0" fillId="4" borderId="49" xfId="0" applyFill="1" applyBorder="1" applyAlignment="1">
      <alignment horizontal="center" vertical="center" wrapText="1"/>
    </xf>
    <xf numFmtId="166" fontId="0" fillId="4" borderId="20" xfId="0" applyNumberFormat="1" applyFill="1" applyBorder="1" applyAlignment="1">
      <alignment horizontal="center"/>
    </xf>
    <xf numFmtId="166" fontId="0" fillId="4" borderId="40" xfId="0" applyNumberFormat="1" applyFill="1" applyBorder="1" applyAlignment="1">
      <alignment horizontal="center"/>
    </xf>
    <xf numFmtId="166" fontId="0" fillId="4" borderId="44" xfId="0" applyNumberFormat="1" applyFill="1" applyBorder="1" applyAlignment="1">
      <alignment horizontal="center"/>
    </xf>
    <xf numFmtId="166" fontId="0" fillId="4" borderId="51" xfId="0" applyNumberFormat="1" applyFill="1" applyBorder="1" applyAlignment="1">
      <alignment horizontal="center"/>
    </xf>
    <xf numFmtId="0" fontId="0" fillId="0" borderId="0" xfId="0"/>
    <xf numFmtId="4" fontId="0" fillId="0" borderId="0" xfId="0" applyNumberFormat="1"/>
    <xf numFmtId="3" fontId="0" fillId="0" borderId="0" xfId="0" applyNumberFormat="1"/>
    <xf numFmtId="22" fontId="0" fillId="0" borderId="0" xfId="0" applyNumberFormat="1"/>
    <xf numFmtId="170" fontId="0" fillId="4" borderId="44" xfId="0" applyNumberFormat="1" applyFill="1" applyBorder="1" applyAlignment="1">
      <alignment horizontal="center"/>
    </xf>
    <xf numFmtId="166" fontId="0" fillId="4" borderId="52" xfId="0" applyNumberFormat="1" applyFill="1" applyBorder="1" applyAlignment="1">
      <alignment horizontal="center"/>
    </xf>
    <xf numFmtId="166" fontId="0" fillId="4" borderId="53" xfId="0" applyNumberFormat="1" applyFill="1" applyBorder="1" applyAlignment="1">
      <alignment horizontal="center"/>
    </xf>
    <xf numFmtId="170" fontId="0" fillId="4" borderId="20" xfId="0" applyNumberFormat="1" applyFill="1" applyBorder="1" applyAlignment="1">
      <alignment horizontal="center"/>
    </xf>
    <xf numFmtId="170" fontId="0" fillId="4" borderId="21" xfId="0" applyNumberFormat="1" applyFill="1" applyBorder="1" applyAlignment="1">
      <alignment horizontal="center"/>
    </xf>
    <xf numFmtId="166" fontId="0" fillId="4" borderId="41" xfId="0" applyNumberFormat="1" applyFill="1" applyBorder="1" applyAlignment="1">
      <alignment horizontal="center"/>
    </xf>
    <xf numFmtId="170" fontId="0" fillId="4" borderId="40" xfId="0" applyNumberFormat="1" applyFill="1" applyBorder="1" applyAlignment="1">
      <alignment horizontal="center"/>
    </xf>
    <xf numFmtId="170" fontId="0" fillId="4" borderId="42" xfId="0" applyNumberFormat="1" applyFill="1" applyBorder="1" applyAlignment="1">
      <alignment horizontal="center"/>
    </xf>
    <xf numFmtId="170" fontId="0" fillId="4" borderId="45" xfId="0" applyNumberFormat="1" applyFill="1" applyBorder="1" applyAlignment="1">
      <alignment horizontal="center"/>
    </xf>
    <xf numFmtId="0" fontId="0" fillId="4" borderId="36" xfId="0" applyFill="1" applyBorder="1" applyAlignment="1">
      <alignment horizontal="center" wrapText="1"/>
    </xf>
    <xf numFmtId="166" fontId="0" fillId="4" borderId="55" xfId="0" applyNumberFormat="1" applyFill="1" applyBorder="1" applyAlignment="1">
      <alignment horizontal="center"/>
    </xf>
    <xf numFmtId="0" fontId="0" fillId="4" borderId="50" xfId="0" applyFill="1" applyBorder="1" applyAlignment="1">
      <alignment horizontal="center" wrapText="1"/>
    </xf>
    <xf numFmtId="166" fontId="0" fillId="4" borderId="56" xfId="0" applyNumberFormat="1" applyFill="1" applyBorder="1" applyAlignment="1">
      <alignment horizontal="center"/>
    </xf>
    <xf numFmtId="166" fontId="0" fillId="4" borderId="57" xfId="0" applyNumberFormat="1" applyFill="1" applyBorder="1" applyAlignment="1">
      <alignment horizontal="center"/>
    </xf>
    <xf numFmtId="0" fontId="0" fillId="0" borderId="19" xfId="0" applyBorder="1" applyAlignment="1">
      <alignment horizontal="left" indent="1"/>
    </xf>
    <xf numFmtId="0" fontId="0" fillId="0" borderId="41" xfId="0" applyBorder="1" applyAlignment="1">
      <alignment horizontal="left" indent="1"/>
    </xf>
    <xf numFmtId="0" fontId="0" fillId="0" borderId="58" xfId="0" applyBorder="1" applyAlignment="1">
      <alignment horizontal="left" indent="1"/>
    </xf>
    <xf numFmtId="9" fontId="0" fillId="0" borderId="59" xfId="0" applyNumberFormat="1" applyBorder="1" applyAlignment="1">
      <alignment horizontal="center" vertical="center"/>
    </xf>
    <xf numFmtId="0" fontId="0" fillId="0" borderId="0" xfId="0"/>
    <xf numFmtId="0" fontId="0" fillId="0" borderId="0" xfId="0"/>
    <xf numFmtId="49" fontId="0" fillId="0" borderId="0" xfId="0" applyNumberFormat="1"/>
    <xf numFmtId="9" fontId="0" fillId="0" borderId="0" xfId="0" applyNumberFormat="1"/>
    <xf numFmtId="0" fontId="0" fillId="0" borderId="43" xfId="0" applyBorder="1" applyAlignment="1">
      <alignment horizontal="left" indent="1"/>
    </xf>
    <xf numFmtId="9" fontId="0" fillId="0" borderId="45" xfId="0" applyNumberFormat="1" applyBorder="1" applyAlignment="1">
      <alignment horizontal="center" vertical="center"/>
    </xf>
    <xf numFmtId="0" fontId="0" fillId="0" borderId="20" xfId="0" applyBorder="1" applyAlignment="1">
      <alignment horizontal="center" vertical="center"/>
    </xf>
    <xf numFmtId="0" fontId="0" fillId="0" borderId="40" xfId="0" applyBorder="1" applyAlignment="1">
      <alignment horizontal="center" vertical="center"/>
    </xf>
    <xf numFmtId="0" fontId="0" fillId="0" borderId="40" xfId="0" applyBorder="1"/>
    <xf numFmtId="9" fontId="0" fillId="0" borderId="42" xfId="0" applyNumberFormat="1" applyBorder="1" applyAlignment="1">
      <alignment horizontal="center" vertical="center"/>
    </xf>
    <xf numFmtId="0" fontId="0" fillId="0" borderId="44" xfId="0" applyBorder="1"/>
    <xf numFmtId="0" fontId="0" fillId="9" borderId="20" xfId="0" applyFill="1" applyBorder="1" applyAlignment="1">
      <alignment horizontal="left" indent="1"/>
    </xf>
    <xf numFmtId="0" fontId="0" fillId="9" borderId="21" xfId="0" applyFill="1" applyBorder="1" applyAlignment="1">
      <alignment horizontal="center" vertical="center"/>
    </xf>
    <xf numFmtId="168" fontId="0" fillId="9" borderId="40" xfId="0" applyNumberFormat="1" applyFill="1" applyBorder="1"/>
    <xf numFmtId="0" fontId="0" fillId="9" borderId="40" xfId="0" applyFill="1" applyBorder="1" applyAlignment="1">
      <alignment horizontal="left" indent="1"/>
    </xf>
    <xf numFmtId="9" fontId="0" fillId="0" borderId="40" xfId="0" applyNumberFormat="1" applyBorder="1" applyAlignment="1">
      <alignment horizontal="center" vertical="center"/>
    </xf>
    <xf numFmtId="9" fontId="0" fillId="0" borderId="44" xfId="0" applyNumberFormat="1" applyBorder="1" applyAlignment="1">
      <alignment horizontal="center" vertical="center"/>
    </xf>
    <xf numFmtId="171" fontId="0" fillId="0" borderId="42" xfId="0" applyNumberFormat="1" applyBorder="1"/>
    <xf numFmtId="171" fontId="0" fillId="0" borderId="45" xfId="0" applyNumberFormat="1" applyBorder="1"/>
    <xf numFmtId="168" fontId="0" fillId="0" borderId="40" xfId="0" applyNumberFormat="1" applyFill="1" applyBorder="1" applyAlignment="1">
      <alignment horizontal="left"/>
    </xf>
    <xf numFmtId="165" fontId="0" fillId="0" borderId="40" xfId="0" applyNumberFormat="1" applyFill="1" applyBorder="1" applyAlignment="1">
      <alignment horizontal="left" vertical="center"/>
    </xf>
    <xf numFmtId="171" fontId="0" fillId="0" borderId="44" xfId="0" applyNumberFormat="1" applyFill="1" applyBorder="1" applyAlignment="1">
      <alignment horizontal="left"/>
    </xf>
    <xf numFmtId="170" fontId="0" fillId="0" borderId="40" xfId="0" applyNumberFormat="1" applyBorder="1" applyAlignment="1">
      <alignment horizontal="left" indent="1"/>
    </xf>
    <xf numFmtId="170" fontId="0" fillId="0" borderId="44" xfId="0" applyNumberFormat="1" applyBorder="1" applyAlignment="1">
      <alignment horizontal="left" indent="1"/>
    </xf>
    <xf numFmtId="0" fontId="0" fillId="0" borderId="34" xfId="0" applyBorder="1" applyAlignment="1">
      <alignment horizontal="left" indent="1"/>
    </xf>
    <xf numFmtId="165" fontId="0" fillId="0" borderId="45" xfId="0" applyNumberFormat="1" applyFill="1" applyBorder="1" applyAlignment="1">
      <alignment horizontal="center" vertical="center"/>
    </xf>
    <xf numFmtId="0" fontId="0" fillId="0" borderId="12" xfId="0" applyBorder="1" applyAlignment="1">
      <alignment horizontal="left" indent="1"/>
    </xf>
    <xf numFmtId="170" fontId="0" fillId="0" borderId="13" xfId="0" applyNumberFormat="1" applyBorder="1" applyAlignment="1">
      <alignment horizontal="left" indent="1"/>
    </xf>
    <xf numFmtId="168" fontId="0" fillId="9" borderId="13" xfId="0" applyNumberFormat="1" applyFill="1" applyBorder="1"/>
    <xf numFmtId="0" fontId="0" fillId="9" borderId="13" xfId="0" applyFill="1" applyBorder="1" applyAlignment="1">
      <alignment horizontal="left" indent="1"/>
    </xf>
    <xf numFmtId="168" fontId="0" fillId="0" borderId="13" xfId="0" applyNumberFormat="1" applyFill="1" applyBorder="1" applyAlignment="1">
      <alignment horizontal="left"/>
    </xf>
    <xf numFmtId="171" fontId="0" fillId="0" borderId="14" xfId="0" applyNumberFormat="1" applyBorder="1"/>
    <xf numFmtId="9" fontId="0" fillId="0" borderId="38" xfId="0" applyNumberFormat="1" applyBorder="1" applyAlignment="1">
      <alignment horizontal="center" vertical="center"/>
    </xf>
    <xf numFmtId="0" fontId="0" fillId="0" borderId="61" xfId="0" applyBorder="1"/>
    <xf numFmtId="0" fontId="0" fillId="9" borderId="38" xfId="0" applyFill="1" applyBorder="1" applyAlignment="1">
      <alignment horizontal="left" indent="1"/>
    </xf>
    <xf numFmtId="170" fontId="0" fillId="0" borderId="61" xfId="0" applyNumberFormat="1" applyBorder="1" applyAlignment="1">
      <alignment horizontal="left" indent="1"/>
    </xf>
    <xf numFmtId="0" fontId="0" fillId="9" borderId="38" xfId="0" applyFill="1" applyBorder="1" applyAlignment="1">
      <alignment horizontal="center" vertical="center"/>
    </xf>
    <xf numFmtId="0" fontId="0" fillId="0" borderId="42" xfId="0" applyBorder="1" applyAlignment="1">
      <alignment horizontal="center"/>
    </xf>
    <xf numFmtId="170" fontId="0" fillId="0" borderId="42" xfId="0" applyNumberFormat="1" applyBorder="1" applyAlignment="1">
      <alignment horizontal="center" vertical="center"/>
    </xf>
    <xf numFmtId="170" fontId="0" fillId="0" borderId="14" xfId="0" applyNumberFormat="1" applyBorder="1" applyAlignment="1">
      <alignment horizontal="center" vertical="center"/>
    </xf>
    <xf numFmtId="170" fontId="0" fillId="0" borderId="35" xfId="0" applyNumberFormat="1" applyBorder="1" applyAlignment="1">
      <alignment horizontal="center" vertical="center"/>
    </xf>
    <xf numFmtId="0" fontId="9" fillId="0" borderId="0" xfId="0" applyFont="1"/>
    <xf numFmtId="0" fontId="4" fillId="10" borderId="19" xfId="0" applyFont="1" applyFill="1" applyBorder="1" applyAlignment="1">
      <alignment horizontal="left"/>
    </xf>
    <xf numFmtId="0" fontId="4" fillId="10" borderId="20" xfId="0" applyFont="1" applyFill="1" applyBorder="1" applyAlignment="1">
      <alignment horizontal="center"/>
    </xf>
    <xf numFmtId="164" fontId="4" fillId="10" borderId="21" xfId="0" applyNumberFormat="1" applyFont="1" applyFill="1" applyBorder="1" applyAlignment="1">
      <alignment horizontal="right"/>
    </xf>
    <xf numFmtId="0" fontId="0" fillId="10" borderId="22" xfId="0" applyFill="1" applyBorder="1"/>
    <xf numFmtId="0" fontId="0" fillId="10" borderId="23" xfId="0" applyFill="1" applyBorder="1" applyAlignment="1">
      <alignment horizontal="center"/>
    </xf>
    <xf numFmtId="164" fontId="0" fillId="10" borderId="24" xfId="0" applyNumberFormat="1" applyFill="1" applyBorder="1" applyAlignment="1">
      <alignment horizontal="right"/>
    </xf>
    <xf numFmtId="0" fontId="0" fillId="10" borderId="25" xfId="0" applyFill="1" applyBorder="1"/>
    <xf numFmtId="0" fontId="0" fillId="10" borderId="26" xfId="0" applyFill="1" applyBorder="1" applyAlignment="1">
      <alignment horizontal="center"/>
    </xf>
    <xf numFmtId="164" fontId="0" fillId="10" borderId="27" xfId="0" applyNumberFormat="1" applyFill="1" applyBorder="1" applyAlignment="1">
      <alignment horizontal="right"/>
    </xf>
    <xf numFmtId="166" fontId="0" fillId="4" borderId="64" xfId="0" applyNumberFormat="1" applyFill="1" applyBorder="1" applyAlignment="1">
      <alignment horizontal="center"/>
    </xf>
    <xf numFmtId="0" fontId="0" fillId="4" borderId="65" xfId="0" applyFill="1" applyBorder="1"/>
    <xf numFmtId="0" fontId="0" fillId="4" borderId="66" xfId="0" applyFill="1" applyBorder="1"/>
    <xf numFmtId="0" fontId="0" fillId="4" borderId="32" xfId="0" applyFill="1" applyBorder="1" applyAlignment="1">
      <alignment wrapText="1"/>
    </xf>
    <xf numFmtId="0" fontId="0" fillId="4" borderId="33" xfId="0" applyFill="1" applyBorder="1" applyAlignment="1">
      <alignment wrapText="1"/>
    </xf>
    <xf numFmtId="0" fontId="0" fillId="4" borderId="31" xfId="0" applyFill="1" applyBorder="1" applyAlignment="1">
      <alignment wrapText="1"/>
    </xf>
    <xf numFmtId="0" fontId="4" fillId="0" borderId="0" xfId="0" applyFont="1"/>
    <xf numFmtId="0" fontId="0" fillId="0" borderId="0" xfId="0" applyBorder="1"/>
    <xf numFmtId="0" fontId="0" fillId="0" borderId="0" xfId="0" applyFill="1"/>
    <xf numFmtId="0" fontId="33" fillId="16" borderId="100" xfId="0" applyFont="1" applyFill="1" applyBorder="1" applyAlignment="1">
      <alignment horizontal="center" vertical="center"/>
    </xf>
    <xf numFmtId="0" fontId="33" fillId="16" borderId="101" xfId="0" applyFont="1" applyFill="1" applyBorder="1" applyAlignment="1">
      <alignment horizontal="center" vertical="center"/>
    </xf>
    <xf numFmtId="0" fontId="33" fillId="16" borderId="102" xfId="0" applyFont="1" applyFill="1" applyBorder="1" applyAlignment="1">
      <alignment horizontal="center" vertical="center"/>
    </xf>
    <xf numFmtId="0" fontId="33" fillId="16" borderId="104" xfId="0" applyFont="1" applyFill="1" applyBorder="1" applyAlignment="1">
      <alignment horizontal="center" vertical="center"/>
    </xf>
    <xf numFmtId="0" fontId="13" fillId="16" borderId="105" xfId="0" applyFont="1" applyFill="1" applyBorder="1" applyAlignment="1">
      <alignment horizontal="center" vertical="center"/>
    </xf>
    <xf numFmtId="0" fontId="33" fillId="17" borderId="106" xfId="0" applyFont="1" applyFill="1" applyBorder="1" applyAlignment="1">
      <alignment horizontal="center" vertical="center"/>
    </xf>
    <xf numFmtId="0" fontId="33" fillId="17" borderId="104" xfId="0" applyFont="1" applyFill="1" applyBorder="1" applyAlignment="1">
      <alignment horizontal="center" vertical="center"/>
    </xf>
    <xf numFmtId="0" fontId="13" fillId="17" borderId="104" xfId="0" applyFont="1" applyFill="1" applyBorder="1" applyAlignment="1">
      <alignment horizontal="center" vertical="center"/>
    </xf>
    <xf numFmtId="0" fontId="13" fillId="17" borderId="105" xfId="0" applyFont="1" applyFill="1" applyBorder="1" applyAlignment="1">
      <alignment horizontal="center" vertical="center"/>
    </xf>
    <xf numFmtId="0" fontId="13" fillId="18" borderId="100" xfId="0" applyFont="1" applyFill="1" applyBorder="1" applyAlignment="1">
      <alignment horizontal="center" vertical="center"/>
    </xf>
    <xf numFmtId="0" fontId="13" fillId="19" borderId="101" xfId="0" applyFont="1" applyFill="1" applyBorder="1" applyAlignment="1">
      <alignment horizontal="center" vertical="center"/>
    </xf>
    <xf numFmtId="0" fontId="13" fillId="18" borderId="101" xfId="0" applyFont="1" applyFill="1" applyBorder="1" applyAlignment="1">
      <alignment horizontal="center" vertical="center"/>
    </xf>
    <xf numFmtId="0" fontId="13" fillId="18" borderId="107" xfId="0" applyFont="1" applyFill="1" applyBorder="1" applyAlignment="1">
      <alignment horizontal="center" vertical="center"/>
    </xf>
    <xf numFmtId="0" fontId="0" fillId="20" borderId="19" xfId="0" applyFill="1" applyBorder="1"/>
    <xf numFmtId="0" fontId="0" fillId="20" borderId="54" xfId="0" applyFill="1" applyBorder="1"/>
    <xf numFmtId="0" fontId="0" fillId="20" borderId="20" xfId="0" applyFill="1" applyBorder="1"/>
    <xf numFmtId="0" fontId="0" fillId="20" borderId="106" xfId="0" applyFill="1" applyBorder="1"/>
    <xf numFmtId="0" fontId="0" fillId="20" borderId="103" xfId="0" applyFill="1" applyBorder="1"/>
    <xf numFmtId="0" fontId="0" fillId="20" borderId="104" xfId="0" applyFill="1" applyBorder="1"/>
    <xf numFmtId="0" fontId="0" fillId="4" borderId="106" xfId="0" applyFill="1" applyBorder="1"/>
    <xf numFmtId="0" fontId="0" fillId="4" borderId="103" xfId="0" applyFill="1" applyBorder="1"/>
    <xf numFmtId="0" fontId="0" fillId="4" borderId="104" xfId="0" applyFill="1" applyBorder="1"/>
    <xf numFmtId="0" fontId="0" fillId="4" borderId="108" xfId="0" applyFill="1" applyBorder="1"/>
    <xf numFmtId="0" fontId="0" fillId="4" borderId="109" xfId="0" applyFill="1" applyBorder="1"/>
    <xf numFmtId="0" fontId="0" fillId="4" borderId="110" xfId="0" applyFill="1" applyBorder="1"/>
    <xf numFmtId="0" fontId="0" fillId="4" borderId="111" xfId="0" applyFill="1" applyBorder="1"/>
    <xf numFmtId="0" fontId="0" fillId="0" borderId="0" xfId="0" applyFont="1"/>
    <xf numFmtId="0" fontId="0" fillId="21" borderId="60" xfId="0" applyFont="1" applyFill="1" applyBorder="1"/>
    <xf numFmtId="0" fontId="0" fillId="4" borderId="51" xfId="0" applyFont="1" applyFill="1" applyBorder="1"/>
    <xf numFmtId="0" fontId="0" fillId="0" borderId="19" xfId="0" applyFont="1" applyBorder="1"/>
    <xf numFmtId="0" fontId="0" fillId="0" borderId="41" xfId="0" applyFont="1" applyBorder="1"/>
    <xf numFmtId="0" fontId="0" fillId="0" borderId="43" xfId="0" applyFont="1" applyBorder="1"/>
    <xf numFmtId="164" fontId="0" fillId="21" borderId="45" xfId="0" applyNumberFormat="1" applyFont="1" applyFill="1" applyBorder="1"/>
    <xf numFmtId="0" fontId="4" fillId="0" borderId="0" xfId="0" applyFont="1" applyAlignment="1">
      <alignment horizontal="left" indent="1"/>
    </xf>
    <xf numFmtId="0" fontId="31" fillId="0" borderId="0" xfId="78" applyFont="1"/>
    <xf numFmtId="0" fontId="31" fillId="0" borderId="0" xfId="78" applyFont="1" applyFill="1" applyBorder="1" applyProtection="1"/>
    <xf numFmtId="49" fontId="31" fillId="21" borderId="105" xfId="65" applyNumberFormat="1" applyFont="1" applyFill="1" applyBorder="1" applyAlignment="1" applyProtection="1">
      <alignment horizontal="center"/>
      <protection locked="0"/>
    </xf>
    <xf numFmtId="5" fontId="31" fillId="4" borderId="105" xfId="9" applyNumberFormat="1" applyFont="1" applyFill="1" applyBorder="1" applyAlignment="1" applyProtection="1">
      <alignment horizontal="center"/>
      <protection locked="0"/>
    </xf>
    <xf numFmtId="0" fontId="31" fillId="4" borderId="105" xfId="65" applyFont="1" applyFill="1" applyBorder="1" applyAlignment="1" applyProtection="1">
      <alignment horizontal="center"/>
      <protection locked="0"/>
    </xf>
    <xf numFmtId="10" fontId="31" fillId="21" borderId="105" xfId="65" applyNumberFormat="1" applyFont="1" applyFill="1" applyBorder="1" applyAlignment="1" applyProtection="1">
      <alignment horizontal="center"/>
      <protection locked="0"/>
    </xf>
    <xf numFmtId="164" fontId="31" fillId="21" borderId="105" xfId="78" applyNumberFormat="1" applyFont="1" applyFill="1" applyBorder="1" applyAlignment="1" applyProtection="1">
      <alignment horizontal="center"/>
    </xf>
    <xf numFmtId="49" fontId="31" fillId="21" borderId="14" xfId="65" applyNumberFormat="1" applyFont="1" applyFill="1" applyBorder="1" applyAlignment="1" applyProtection="1">
      <alignment horizontal="center"/>
      <protection locked="0"/>
    </xf>
    <xf numFmtId="164" fontId="0" fillId="4" borderId="42" xfId="0" applyNumberFormat="1" applyFont="1" applyFill="1" applyBorder="1"/>
    <xf numFmtId="3" fontId="0" fillId="0" borderId="0" xfId="0" applyNumberFormat="1" applyFont="1"/>
    <xf numFmtId="0" fontId="31" fillId="0" borderId="0" xfId="78" applyFont="1" applyFill="1"/>
    <xf numFmtId="0" fontId="4" fillId="0" borderId="0" xfId="0" applyFont="1"/>
    <xf numFmtId="0" fontId="0" fillId="0" borderId="0" xfId="0"/>
    <xf numFmtId="0" fontId="0" fillId="0" borderId="0" xfId="0"/>
    <xf numFmtId="0" fontId="0" fillId="0" borderId="0" xfId="0"/>
    <xf numFmtId="0" fontId="0" fillId="0" borderId="0" xfId="0"/>
    <xf numFmtId="0" fontId="4" fillId="10" borderId="20" xfId="0" applyFont="1" applyFill="1" applyBorder="1" applyAlignment="1">
      <alignment horizontal="center"/>
    </xf>
    <xf numFmtId="166" fontId="0" fillId="4" borderId="113" xfId="0" applyNumberFormat="1" applyFill="1" applyBorder="1" applyAlignment="1">
      <alignment horizontal="center"/>
    </xf>
    <xf numFmtId="0" fontId="11" fillId="20" borderId="0" xfId="1507" applyFill="1" applyAlignment="1">
      <alignment wrapText="1"/>
    </xf>
    <xf numFmtId="178" fontId="11" fillId="20" borderId="0" xfId="1127" applyNumberFormat="1" applyFont="1" applyFill="1"/>
    <xf numFmtId="0" fontId="0" fillId="20" borderId="0" xfId="0" applyFill="1"/>
    <xf numFmtId="0" fontId="0" fillId="4" borderId="115" xfId="0" applyFill="1" applyBorder="1"/>
    <xf numFmtId="0" fontId="0" fillId="4" borderId="116" xfId="0" applyFill="1" applyBorder="1"/>
    <xf numFmtId="0" fontId="0" fillId="4" borderId="114" xfId="0" applyFill="1" applyBorder="1"/>
    <xf numFmtId="0" fontId="0" fillId="4" borderId="117" xfId="0" applyFill="1" applyBorder="1"/>
    <xf numFmtId="0" fontId="0" fillId="4" borderId="118" xfId="0" applyFill="1" applyBorder="1"/>
    <xf numFmtId="0" fontId="0" fillId="4" borderId="119" xfId="0" applyFill="1" applyBorder="1"/>
    <xf numFmtId="0" fontId="0" fillId="4" borderId="120" xfId="0" applyFill="1" applyBorder="1"/>
    <xf numFmtId="0" fontId="0" fillId="4" borderId="121" xfId="0" applyFill="1" applyBorder="1"/>
    <xf numFmtId="0" fontId="0" fillId="4" borderId="122" xfId="0" applyFill="1" applyBorder="1"/>
    <xf numFmtId="0" fontId="0" fillId="4" borderId="19" xfId="0" applyFill="1" applyBorder="1"/>
    <xf numFmtId="44" fontId="0" fillId="4" borderId="20" xfId="0" applyNumberFormat="1" applyFill="1" applyBorder="1"/>
    <xf numFmtId="0" fontId="0" fillId="4" borderId="20" xfId="0" applyFill="1" applyBorder="1"/>
    <xf numFmtId="44" fontId="0" fillId="4" borderId="118" xfId="0" applyNumberFormat="1" applyFill="1" applyBorder="1"/>
    <xf numFmtId="49" fontId="3" fillId="3" borderId="13" xfId="0" applyNumberFormat="1" applyFont="1" applyFill="1" applyBorder="1" applyAlignment="1">
      <alignment horizontal="center"/>
    </xf>
    <xf numFmtId="49" fontId="3" fillId="3" borderId="7" xfId="0" applyNumberFormat="1" applyFont="1" applyFill="1" applyBorder="1" applyAlignment="1">
      <alignment horizontal="center"/>
    </xf>
    <xf numFmtId="0" fontId="2" fillId="2" borderId="2" xfId="0" applyNumberFormat="1" applyFont="1" applyFill="1" applyBorder="1" applyAlignment="1">
      <alignment horizontal="center"/>
    </xf>
    <xf numFmtId="0" fontId="3" fillId="3" borderId="13" xfId="0" applyNumberFormat="1" applyFont="1" applyFill="1" applyBorder="1" applyAlignment="1">
      <alignment horizontal="center"/>
    </xf>
    <xf numFmtId="0" fontId="0" fillId="0" borderId="0" xfId="0" applyNumberFormat="1"/>
    <xf numFmtId="164" fontId="0" fillId="4" borderId="19" xfId="0" applyNumberFormat="1" applyFill="1" applyBorder="1"/>
    <xf numFmtId="164" fontId="0" fillId="4" borderId="20" xfId="0" applyNumberFormat="1" applyFill="1" applyBorder="1"/>
    <xf numFmtId="164" fontId="0" fillId="4" borderId="21" xfId="0" applyNumberFormat="1" applyFill="1" applyBorder="1"/>
    <xf numFmtId="164" fontId="0" fillId="4" borderId="119" xfId="0" applyNumberFormat="1" applyFill="1" applyBorder="1"/>
    <xf numFmtId="49" fontId="3" fillId="3" borderId="19" xfId="0" applyNumberFormat="1" applyFont="1" applyFill="1" applyBorder="1" applyAlignment="1">
      <alignment horizontal="center"/>
    </xf>
    <xf numFmtId="49" fontId="3" fillId="3" borderId="20" xfId="0" applyNumberFormat="1" applyFont="1" applyFill="1" applyBorder="1" applyAlignment="1">
      <alignment horizontal="center"/>
    </xf>
    <xf numFmtId="49" fontId="3" fillId="3" borderId="120" xfId="0" applyNumberFormat="1" applyFont="1" applyFill="1" applyBorder="1" applyAlignment="1">
      <alignment horizontal="center"/>
    </xf>
    <xf numFmtId="49" fontId="3" fillId="3" borderId="116" xfId="0" applyNumberFormat="1" applyFont="1" applyFill="1" applyBorder="1" applyAlignment="1">
      <alignment horizontal="center"/>
    </xf>
    <xf numFmtId="49" fontId="3" fillId="3" borderId="117" xfId="0" applyNumberFormat="1" applyFont="1" applyFill="1" applyBorder="1" applyAlignment="1">
      <alignment horizontal="center"/>
    </xf>
    <xf numFmtId="0" fontId="2" fillId="2" borderId="32" xfId="0" applyFont="1" applyFill="1" applyBorder="1" applyAlignment="1">
      <alignment horizontal="center"/>
    </xf>
    <xf numFmtId="0" fontId="2" fillId="2" borderId="33" xfId="0" applyFont="1" applyFill="1" applyBorder="1" applyAlignment="1">
      <alignment horizontal="center"/>
    </xf>
    <xf numFmtId="0" fontId="0" fillId="9" borderId="0" xfId="0" applyFill="1"/>
    <xf numFmtId="0" fontId="2" fillId="2" borderId="29" xfId="0" applyFont="1" applyFill="1" applyBorder="1" applyAlignment="1">
      <alignment horizontal="center"/>
    </xf>
    <xf numFmtId="0" fontId="3" fillId="3" borderId="130" xfId="0" applyFont="1" applyFill="1" applyBorder="1" applyAlignment="1">
      <alignment horizontal="center" vertical="center"/>
    </xf>
    <xf numFmtId="0" fontId="3" fillId="3" borderId="97" xfId="0" applyFont="1" applyFill="1" applyBorder="1" applyAlignment="1">
      <alignment horizontal="center" vertical="center"/>
    </xf>
    <xf numFmtId="164" fontId="0" fillId="7" borderId="36" xfId="0" applyNumberFormat="1" applyFont="1" applyFill="1" applyBorder="1"/>
    <xf numFmtId="167" fontId="35" fillId="0" borderId="0" xfId="0" applyNumberFormat="1" applyFont="1"/>
    <xf numFmtId="0" fontId="0" fillId="0" borderId="0" xfId="0"/>
    <xf numFmtId="49" fontId="0" fillId="0" borderId="0" xfId="0" applyNumberFormat="1"/>
    <xf numFmtId="3" fontId="0" fillId="0" borderId="0" xfId="0" applyNumberFormat="1"/>
    <xf numFmtId="4" fontId="0" fillId="0" borderId="0" xfId="0" applyNumberFormat="1"/>
    <xf numFmtId="22" fontId="0" fillId="0" borderId="0" xfId="0" applyNumberFormat="1"/>
    <xf numFmtId="172" fontId="0" fillId="0" borderId="0" xfId="0" applyNumberFormat="1"/>
    <xf numFmtId="2" fontId="0" fillId="0" borderId="0" xfId="0" applyNumberFormat="1"/>
    <xf numFmtId="49" fontId="0" fillId="0" borderId="0" xfId="0" applyNumberFormat="1"/>
    <xf numFmtId="3" fontId="0" fillId="0" borderId="0" xfId="0" applyNumberFormat="1"/>
    <xf numFmtId="4" fontId="0" fillId="0" borderId="0" xfId="0" applyNumberFormat="1"/>
    <xf numFmtId="22" fontId="0" fillId="0" borderId="0" xfId="0" applyNumberFormat="1"/>
    <xf numFmtId="0" fontId="0" fillId="0" borderId="0" xfId="0"/>
    <xf numFmtId="0" fontId="31" fillId="0" borderId="105" xfId="65" applyFont="1" applyFill="1" applyBorder="1" applyAlignment="1" applyProtection="1">
      <alignment horizontal="center"/>
      <protection locked="0"/>
    </xf>
    <xf numFmtId="1" fontId="31" fillId="0" borderId="105" xfId="65" applyNumberFormat="1" applyFont="1" applyFill="1" applyBorder="1" applyAlignment="1" applyProtection="1">
      <alignment horizontal="center"/>
      <protection locked="0"/>
    </xf>
    <xf numFmtId="3" fontId="31" fillId="0" borderId="105" xfId="70" applyNumberFormat="1" applyFont="1" applyFill="1" applyBorder="1" applyAlignment="1" applyProtection="1">
      <alignment horizontal="center"/>
      <protection locked="0"/>
    </xf>
    <xf numFmtId="0" fontId="31" fillId="0" borderId="105" xfId="70" applyFont="1" applyFill="1" applyBorder="1" applyAlignment="1" applyProtection="1">
      <alignment horizontal="center"/>
      <protection locked="0"/>
    </xf>
    <xf numFmtId="176" fontId="31" fillId="0" borderId="105" xfId="70" applyNumberFormat="1" applyFont="1" applyFill="1" applyBorder="1" applyAlignment="1" applyProtection="1">
      <alignment horizontal="center"/>
      <protection locked="0"/>
    </xf>
    <xf numFmtId="0" fontId="31" fillId="0" borderId="105" xfId="78" applyFont="1" applyFill="1" applyBorder="1" applyAlignment="1" applyProtection="1">
      <alignment horizontal="center"/>
      <protection locked="0"/>
    </xf>
    <xf numFmtId="0" fontId="37" fillId="0" borderId="12" xfId="78" applyFont="1" applyBorder="1" applyAlignment="1" applyProtection="1">
      <alignment horizontal="center"/>
    </xf>
    <xf numFmtId="0" fontId="37" fillId="0" borderId="106" xfId="78" applyFont="1" applyBorder="1" applyAlignment="1" applyProtection="1">
      <alignment horizontal="center"/>
    </xf>
    <xf numFmtId="0" fontId="37" fillId="0" borderId="108" xfId="78" applyFont="1" applyBorder="1" applyAlignment="1" applyProtection="1">
      <alignment horizontal="center"/>
    </xf>
    <xf numFmtId="0" fontId="37" fillId="0" borderId="50" xfId="78" applyFont="1" applyBorder="1" applyAlignment="1" applyProtection="1">
      <alignment horizontal="center" vertical="center"/>
    </xf>
    <xf numFmtId="0" fontId="0" fillId="0" borderId="98" xfId="0" applyFont="1" applyFill="1" applyBorder="1"/>
    <xf numFmtId="0" fontId="4" fillId="0" borderId="22" xfId="0" applyFont="1" applyBorder="1"/>
    <xf numFmtId="0" fontId="4" fillId="0" borderId="23" xfId="0" applyFont="1" applyBorder="1" applyAlignment="1">
      <alignment horizontal="center"/>
    </xf>
    <xf numFmtId="177" fontId="4" fillId="0" borderId="23" xfId="0" applyNumberFormat="1" applyFont="1" applyBorder="1" applyAlignment="1">
      <alignment horizontal="center"/>
    </xf>
    <xf numFmtId="164" fontId="4" fillId="0" borderId="24" xfId="0" applyNumberFormat="1" applyFont="1" applyBorder="1" applyAlignment="1">
      <alignment horizontal="right"/>
    </xf>
    <xf numFmtId="0" fontId="4" fillId="0" borderId="25" xfId="0" applyFont="1" applyBorder="1"/>
    <xf numFmtId="0" fontId="4" fillId="0" borderId="26" xfId="0" applyFont="1" applyBorder="1" applyAlignment="1">
      <alignment horizontal="center"/>
    </xf>
    <xf numFmtId="177" fontId="4" fillId="0" borderId="26" xfId="0" applyNumberFormat="1" applyFont="1" applyBorder="1" applyAlignment="1">
      <alignment horizontal="center"/>
    </xf>
    <xf numFmtId="164" fontId="4" fillId="0" borderId="27" xfId="0" applyNumberFormat="1" applyFont="1" applyBorder="1" applyAlignment="1">
      <alignment horizontal="right"/>
    </xf>
    <xf numFmtId="0" fontId="4" fillId="22" borderId="19" xfId="0" applyFont="1" applyFill="1" applyBorder="1" applyAlignment="1">
      <alignment horizontal="left"/>
    </xf>
    <xf numFmtId="0" fontId="4" fillId="22" borderId="20" xfId="0" applyFont="1" applyFill="1" applyBorder="1" applyAlignment="1">
      <alignment horizontal="center"/>
    </xf>
    <xf numFmtId="164" fontId="4" fillId="22" borderId="21" xfId="0" applyNumberFormat="1" applyFont="1" applyFill="1" applyBorder="1" applyAlignment="1">
      <alignment horizontal="right"/>
    </xf>
    <xf numFmtId="9" fontId="0" fillId="4" borderId="14" xfId="0" applyNumberFormat="1" applyFont="1" applyFill="1" applyBorder="1"/>
    <xf numFmtId="9" fontId="0" fillId="4" borderId="42" xfId="0" applyNumberFormat="1" applyFont="1" applyFill="1" applyBorder="1"/>
    <xf numFmtId="0" fontId="0" fillId="0" borderId="115" xfId="0" applyBorder="1"/>
    <xf numFmtId="164" fontId="0" fillId="0" borderId="114" xfId="0" applyNumberFormat="1" applyBorder="1"/>
    <xf numFmtId="0" fontId="0" fillId="0" borderId="115" xfId="0" applyFill="1" applyBorder="1"/>
    <xf numFmtId="0" fontId="0" fillId="0" borderId="117" xfId="0" applyFill="1" applyBorder="1"/>
    <xf numFmtId="0" fontId="0" fillId="0" borderId="120" xfId="0" applyBorder="1"/>
    <xf numFmtId="164" fontId="0" fillId="0" borderId="122" xfId="0" applyNumberFormat="1" applyBorder="1"/>
    <xf numFmtId="0" fontId="0" fillId="23" borderId="19" xfId="0" applyFill="1" applyBorder="1"/>
    <xf numFmtId="164" fontId="0" fillId="23" borderId="21" xfId="0" applyNumberFormat="1" applyFill="1" applyBorder="1" applyAlignment="1">
      <alignment horizontal="right"/>
    </xf>
    <xf numFmtId="0" fontId="0" fillId="23" borderId="117" xfId="0" applyFill="1" applyBorder="1"/>
    <xf numFmtId="164" fontId="0" fillId="23" borderId="119" xfId="0" applyNumberFormat="1" applyFill="1" applyBorder="1" applyAlignment="1">
      <alignment horizontal="right"/>
    </xf>
    <xf numFmtId="0" fontId="0" fillId="21" borderId="115" xfId="0" applyFill="1" applyBorder="1"/>
    <xf numFmtId="0" fontId="0" fillId="21" borderId="114" xfId="0" applyFill="1" applyBorder="1" applyAlignment="1">
      <alignment horizontal="right"/>
    </xf>
    <xf numFmtId="9" fontId="0" fillId="21" borderId="114" xfId="0" applyNumberFormat="1" applyFill="1" applyBorder="1" applyAlignment="1">
      <alignment horizontal="right"/>
    </xf>
    <xf numFmtId="0" fontId="0" fillId="21" borderId="117" xfId="0" applyFill="1" applyBorder="1"/>
    <xf numFmtId="164" fontId="0" fillId="21" borderId="119" xfId="0" applyNumberFormat="1" applyFill="1" applyBorder="1"/>
    <xf numFmtId="179" fontId="0" fillId="0" borderId="13" xfId="0" applyNumberFormat="1" applyBorder="1"/>
    <xf numFmtId="179" fontId="0" fillId="0" borderId="23" xfId="0" applyNumberFormat="1" applyBorder="1"/>
    <xf numFmtId="0" fontId="0" fillId="0" borderId="130" xfId="0" applyBorder="1"/>
    <xf numFmtId="169" fontId="0" fillId="0" borderId="130" xfId="0" applyNumberFormat="1" applyBorder="1" applyAlignment="1">
      <alignment horizontal="center"/>
    </xf>
    <xf numFmtId="0" fontId="0" fillId="0" borderId="130" xfId="0" applyBorder="1" applyAlignment="1">
      <alignment horizontal="center"/>
    </xf>
    <xf numFmtId="166" fontId="0" fillId="0" borderId="130" xfId="0" applyNumberFormat="1" applyBorder="1" applyAlignment="1">
      <alignment horizontal="center"/>
    </xf>
    <xf numFmtId="0" fontId="0" fillId="0" borderId="131" xfId="0" applyBorder="1"/>
    <xf numFmtId="0" fontId="0" fillId="0" borderId="133" xfId="0" applyBorder="1"/>
    <xf numFmtId="0" fontId="0" fillId="0" borderId="68" xfId="0" applyBorder="1"/>
    <xf numFmtId="9" fontId="0" fillId="0" borderId="68" xfId="0" applyNumberFormat="1" applyBorder="1" applyAlignment="1">
      <alignment horizontal="center"/>
    </xf>
    <xf numFmtId="169" fontId="0" fillId="0" borderId="134" xfId="0" applyNumberFormat="1" applyBorder="1" applyAlignment="1">
      <alignment horizontal="center"/>
    </xf>
    <xf numFmtId="0" fontId="0" fillId="0" borderId="132" xfId="0" applyBorder="1" applyAlignment="1">
      <alignment horizontal="center"/>
    </xf>
    <xf numFmtId="169" fontId="0" fillId="0" borderId="132" xfId="0" applyNumberFormat="1" applyBorder="1" applyAlignment="1">
      <alignment horizontal="center"/>
    </xf>
    <xf numFmtId="0" fontId="0" fillId="0" borderId="125" xfId="0" applyBorder="1"/>
    <xf numFmtId="0" fontId="0" fillId="0" borderId="97" xfId="0" applyBorder="1"/>
    <xf numFmtId="9" fontId="0" fillId="0" borderId="97" xfId="0" applyNumberFormat="1" applyBorder="1" applyAlignment="1">
      <alignment horizontal="center"/>
    </xf>
    <xf numFmtId="169" fontId="0" fillId="0" borderId="126" xfId="0" applyNumberFormat="1" applyBorder="1" applyAlignment="1">
      <alignment horizontal="center"/>
    </xf>
    <xf numFmtId="0" fontId="38" fillId="0" borderId="0" xfId="0" quotePrefix="1" applyFont="1"/>
    <xf numFmtId="44" fontId="0" fillId="4" borderId="135" xfId="0" applyNumberFormat="1" applyFill="1" applyBorder="1"/>
    <xf numFmtId="44" fontId="0" fillId="4" borderId="53" xfId="0" applyNumberFormat="1" applyFill="1" applyBorder="1"/>
    <xf numFmtId="0" fontId="0" fillId="4" borderId="50" xfId="0" applyFill="1" applyBorder="1"/>
    <xf numFmtId="0" fontId="0" fillId="0" borderId="97" xfId="0" applyBorder="1" applyAlignment="1">
      <alignment horizontal="center"/>
    </xf>
    <xf numFmtId="0" fontId="0" fillId="0" borderId="68" xfId="0" applyBorder="1" applyAlignment="1">
      <alignment horizontal="center"/>
    </xf>
    <xf numFmtId="0" fontId="0" fillId="0" borderId="0" xfId="0"/>
    <xf numFmtId="0" fontId="0" fillId="0" borderId="0" xfId="0"/>
    <xf numFmtId="0" fontId="0" fillId="0" borderId="0" xfId="0"/>
    <xf numFmtId="0" fontId="0" fillId="0" borderId="0" xfId="0"/>
    <xf numFmtId="0" fontId="0" fillId="4" borderId="21" xfId="0" applyFont="1" applyFill="1" applyBorder="1"/>
    <xf numFmtId="0" fontId="0" fillId="0" borderId="0" xfId="0" applyFont="1" applyFill="1" applyBorder="1" applyAlignment="1"/>
    <xf numFmtId="0" fontId="0" fillId="0" borderId="32" xfId="0" applyFont="1" applyBorder="1"/>
    <xf numFmtId="0" fontId="0" fillId="7" borderId="31" xfId="0" applyFont="1" applyFill="1" applyBorder="1" applyAlignment="1">
      <alignment horizontal="center" vertical="center"/>
    </xf>
    <xf numFmtId="49" fontId="0" fillId="0" borderId="0" xfId="0" quotePrefix="1" applyNumberFormat="1" applyAlignment="1">
      <alignment horizontal="center"/>
    </xf>
    <xf numFmtId="49" fontId="0" fillId="0" borderId="0" xfId="0" applyNumberFormat="1" applyAlignment="1">
      <alignment horizontal="center"/>
    </xf>
    <xf numFmtId="0" fontId="0" fillId="4" borderId="49" xfId="0" applyFill="1" applyBorder="1" applyAlignment="1">
      <alignment wrapText="1"/>
    </xf>
    <xf numFmtId="0" fontId="0" fillId="4" borderId="155" xfId="0" applyFill="1" applyBorder="1"/>
    <xf numFmtId="0" fontId="0" fillId="4" borderId="156" xfId="0" applyFill="1" applyBorder="1"/>
    <xf numFmtId="0" fontId="0" fillId="4" borderId="157" xfId="0" applyFill="1" applyBorder="1"/>
    <xf numFmtId="0" fontId="0" fillId="4" borderId="158" xfId="0" applyFill="1" applyBorder="1"/>
    <xf numFmtId="0" fontId="0" fillId="4" borderId="159" xfId="0" applyFill="1" applyBorder="1"/>
    <xf numFmtId="0" fontId="0" fillId="4" borderId="160" xfId="0" applyFill="1" applyBorder="1"/>
    <xf numFmtId="0" fontId="0" fillId="4" borderId="161" xfId="0" applyFill="1" applyBorder="1"/>
    <xf numFmtId="0" fontId="39" fillId="0" borderId="0" xfId="0" applyFont="1" applyAlignment="1">
      <alignment wrapText="1"/>
    </xf>
    <xf numFmtId="2" fontId="39" fillId="0" borderId="162" xfId="0" applyNumberFormat="1" applyFont="1" applyBorder="1"/>
    <xf numFmtId="0" fontId="5" fillId="0" borderId="49" xfId="0" applyFont="1" applyBorder="1"/>
    <xf numFmtId="165" fontId="0" fillId="0" borderId="163" xfId="0" applyNumberFormat="1" applyBorder="1"/>
    <xf numFmtId="165" fontId="0" fillId="0" borderId="160" xfId="0" applyNumberFormat="1" applyBorder="1"/>
    <xf numFmtId="165" fontId="5" fillId="0" borderId="33" xfId="0" applyNumberFormat="1" applyFont="1" applyBorder="1"/>
    <xf numFmtId="180" fontId="4" fillId="0" borderId="0" xfId="0" applyNumberFormat="1" applyFont="1"/>
    <xf numFmtId="170" fontId="0" fillId="0" borderId="0" xfId="0" applyNumberFormat="1"/>
    <xf numFmtId="0" fontId="0" fillId="0" borderId="0" xfId="0" applyAlignment="1">
      <alignment horizontal="center"/>
    </xf>
    <xf numFmtId="0" fontId="0" fillId="0" borderId="0" xfId="0"/>
    <xf numFmtId="3" fontId="0" fillId="0" borderId="0" xfId="0" applyNumberFormat="1"/>
    <xf numFmtId="0" fontId="0" fillId="0" borderId="0" xfId="0"/>
    <xf numFmtId="3" fontId="0" fillId="0" borderId="0" xfId="0" applyNumberFormat="1"/>
    <xf numFmtId="0" fontId="0" fillId="0" borderId="0" xfId="0"/>
    <xf numFmtId="176" fontId="31" fillId="21" borderId="105" xfId="70" applyNumberFormat="1" applyFont="1" applyFill="1" applyBorder="1" applyAlignment="1" applyProtection="1">
      <alignment horizontal="center"/>
      <protection locked="0"/>
    </xf>
    <xf numFmtId="0" fontId="31" fillId="0" borderId="57" xfId="80" applyFont="1" applyFill="1" applyBorder="1" applyAlignment="1" applyProtection="1">
      <alignment horizontal="center" vertical="center"/>
    </xf>
    <xf numFmtId="0" fontId="31" fillId="0" borderId="112" xfId="80" applyFont="1" applyFill="1" applyBorder="1" applyAlignment="1" applyProtection="1">
      <alignment horizontal="center" vertical="center"/>
    </xf>
    <xf numFmtId="0" fontId="0" fillId="5" borderId="0" xfId="0" applyFill="1"/>
    <xf numFmtId="0" fontId="0" fillId="5" borderId="0" xfId="0" applyFont="1" applyFill="1"/>
    <xf numFmtId="0" fontId="0" fillId="5" borderId="32" xfId="0" applyFont="1" applyFill="1" applyBorder="1"/>
    <xf numFmtId="0" fontId="0" fillId="5" borderId="31" xfId="0" applyFont="1" applyFill="1" applyBorder="1"/>
    <xf numFmtId="0" fontId="0" fillId="5" borderId="57" xfId="0" applyFill="1" applyBorder="1"/>
    <xf numFmtId="0" fontId="0" fillId="5" borderId="50" xfId="0" applyFill="1" applyBorder="1"/>
    <xf numFmtId="0" fontId="4" fillId="0" borderId="0" xfId="0" applyFont="1" applyFill="1" applyBorder="1" applyAlignment="1"/>
    <xf numFmtId="0" fontId="0" fillId="0" borderId="0" xfId="0" quotePrefix="1" applyAlignment="1">
      <alignment horizontal="center"/>
    </xf>
    <xf numFmtId="49" fontId="0" fillId="0" borderId="0" xfId="0" applyNumberFormat="1"/>
    <xf numFmtId="3" fontId="0" fillId="0" borderId="0" xfId="0" applyNumberFormat="1"/>
    <xf numFmtId="4" fontId="0" fillId="0" borderId="0" xfId="0" applyNumberFormat="1"/>
    <xf numFmtId="22" fontId="0" fillId="0" borderId="0" xfId="0" applyNumberFormat="1"/>
    <xf numFmtId="172" fontId="0" fillId="0" borderId="0" xfId="0" applyNumberFormat="1"/>
    <xf numFmtId="2" fontId="0" fillId="0" borderId="0" xfId="0" applyNumberFormat="1"/>
    <xf numFmtId="0" fontId="0" fillId="0" borderId="0" xfId="0"/>
    <xf numFmtId="49" fontId="0" fillId="0" borderId="0" xfId="0" applyNumberFormat="1"/>
    <xf numFmtId="3" fontId="0" fillId="0" borderId="0" xfId="0" applyNumberFormat="1"/>
    <xf numFmtId="22" fontId="0" fillId="0" borderId="0" xfId="0" applyNumberFormat="1"/>
    <xf numFmtId="0" fontId="0" fillId="0" borderId="0" xfId="0"/>
    <xf numFmtId="49" fontId="0" fillId="0" borderId="0" xfId="0" applyNumberFormat="1"/>
    <xf numFmtId="3" fontId="0" fillId="0" borderId="0" xfId="0" applyNumberFormat="1"/>
    <xf numFmtId="0" fontId="0" fillId="0" borderId="0" xfId="0"/>
    <xf numFmtId="49" fontId="0" fillId="0" borderId="0" xfId="0" applyNumberFormat="1"/>
    <xf numFmtId="3" fontId="0" fillId="0" borderId="0" xfId="0" applyNumberFormat="1"/>
    <xf numFmtId="4" fontId="0" fillId="0" borderId="0" xfId="0" applyNumberFormat="1"/>
    <xf numFmtId="22" fontId="0" fillId="0" borderId="0" xfId="0" applyNumberFormat="1"/>
    <xf numFmtId="0" fontId="0" fillId="0" borderId="0" xfId="0"/>
    <xf numFmtId="3" fontId="0" fillId="0" borderId="0" xfId="0" applyNumberFormat="1"/>
    <xf numFmtId="2" fontId="0" fillId="0" borderId="0" xfId="0" applyNumberFormat="1"/>
    <xf numFmtId="166" fontId="0" fillId="4" borderId="116" xfId="0" applyNumberFormat="1" applyFill="1" applyBorder="1" applyAlignment="1">
      <alignment horizontal="center"/>
    </xf>
    <xf numFmtId="169" fontId="0" fillId="4" borderId="114" xfId="0" applyNumberFormat="1" applyFill="1" applyBorder="1" applyAlignment="1">
      <alignment horizontal="center"/>
    </xf>
    <xf numFmtId="0" fontId="0" fillId="0" borderId="0" xfId="0"/>
    <xf numFmtId="0" fontId="0" fillId="0" borderId="0" xfId="0"/>
    <xf numFmtId="3" fontId="31" fillId="0" borderId="0" xfId="70" applyNumberFormat="1" applyFont="1" applyFill="1" applyBorder="1" applyAlignment="1" applyProtection="1">
      <alignment horizontal="center"/>
      <protection locked="0"/>
    </xf>
    <xf numFmtId="0" fontId="31" fillId="0" borderId="0" xfId="70" applyFont="1" applyFill="1" applyBorder="1" applyAlignment="1" applyProtection="1">
      <alignment horizontal="center"/>
      <protection locked="0"/>
    </xf>
    <xf numFmtId="176" fontId="31" fillId="0" borderId="0" xfId="70" applyNumberFormat="1" applyFont="1" applyFill="1" applyBorder="1" applyAlignment="1" applyProtection="1">
      <alignment horizontal="center"/>
      <protection locked="0"/>
    </xf>
    <xf numFmtId="0" fontId="31" fillId="0" borderId="0" xfId="78" applyFont="1" applyFill="1" applyBorder="1" applyAlignment="1" applyProtection="1">
      <alignment horizontal="center"/>
      <protection locked="0"/>
    </xf>
    <xf numFmtId="0" fontId="0" fillId="0" borderId="0" xfId="0" applyFont="1" applyFill="1"/>
    <xf numFmtId="0" fontId="0" fillId="0" borderId="0" xfId="0" applyFont="1" applyFill="1" applyBorder="1"/>
    <xf numFmtId="164" fontId="0" fillId="0" borderId="0" xfId="0" applyNumberFormat="1" applyFont="1" applyFill="1" applyBorder="1"/>
    <xf numFmtId="176" fontId="37" fillId="0" borderId="0" xfId="70" applyNumberFormat="1" applyFont="1" applyFill="1" applyBorder="1" applyAlignment="1" applyProtection="1">
      <alignment horizontal="left"/>
      <protection locked="0"/>
    </xf>
    <xf numFmtId="0" fontId="0" fillId="5" borderId="57" xfId="0" applyFill="1" applyBorder="1"/>
    <xf numFmtId="0" fontId="37" fillId="0" borderId="198" xfId="78" applyFont="1" applyBorder="1" applyAlignment="1" applyProtection="1">
      <alignment horizontal="center"/>
    </xf>
    <xf numFmtId="176" fontId="31" fillId="21" borderId="183" xfId="1619" applyNumberFormat="1" applyFont="1" applyFill="1" applyBorder="1" applyAlignment="1" applyProtection="1">
      <alignment horizontal="center"/>
      <protection locked="0"/>
    </xf>
    <xf numFmtId="176" fontId="37" fillId="0" borderId="0" xfId="1619" applyNumberFormat="1" applyFont="1" applyFill="1" applyBorder="1" applyAlignment="1" applyProtection="1">
      <alignment horizontal="left"/>
      <protection locked="0"/>
    </xf>
    <xf numFmtId="0" fontId="37" fillId="0" borderId="0" xfId="78" applyFont="1" applyFill="1" applyBorder="1" applyAlignment="1" applyProtection="1">
      <alignment horizontal="left"/>
      <protection locked="0"/>
    </xf>
    <xf numFmtId="0" fontId="0" fillId="0" borderId="0" xfId="0"/>
    <xf numFmtId="170" fontId="0" fillId="4" borderId="229" xfId="0" applyNumberFormat="1" applyFill="1" applyBorder="1"/>
    <xf numFmtId="9" fontId="0" fillId="4" borderId="228" xfId="0" applyNumberFormat="1" applyFont="1" applyFill="1" applyBorder="1"/>
    <xf numFmtId="181" fontId="0" fillId="4" borderId="13" xfId="0" applyNumberFormat="1" applyFill="1" applyBorder="1"/>
    <xf numFmtId="181" fontId="0" fillId="4" borderId="40" xfId="0" applyNumberFormat="1" applyFill="1" applyBorder="1"/>
    <xf numFmtId="0" fontId="4" fillId="0" borderId="0" xfId="0" applyFont="1" applyFill="1" applyBorder="1"/>
    <xf numFmtId="0" fontId="0" fillId="0" borderId="0" xfId="0" applyFill="1" applyBorder="1"/>
    <xf numFmtId="0" fontId="0" fillId="4" borderId="230" xfId="0" applyFill="1" applyBorder="1"/>
    <xf numFmtId="0" fontId="0" fillId="4" borderId="102" xfId="0" applyFill="1" applyBorder="1"/>
    <xf numFmtId="0" fontId="0" fillId="4" borderId="53" xfId="0" applyFill="1" applyBorder="1"/>
    <xf numFmtId="14" fontId="0" fillId="4" borderId="56" xfId="0" applyNumberFormat="1" applyFill="1" applyBorder="1"/>
    <xf numFmtId="14" fontId="0" fillId="4" borderId="98" xfId="0" applyNumberFormat="1" applyFill="1" applyBorder="1"/>
    <xf numFmtId="182" fontId="0" fillId="4" borderId="98" xfId="0" applyNumberFormat="1" applyFill="1" applyBorder="1"/>
    <xf numFmtId="0" fontId="0" fillId="0" borderId="19" xfId="0" applyBorder="1"/>
    <xf numFmtId="0" fontId="0" fillId="0" borderId="21" xfId="0" applyBorder="1"/>
    <xf numFmtId="0" fontId="0" fillId="0" borderId="114" xfId="0" applyBorder="1"/>
    <xf numFmtId="0" fontId="0" fillId="0" borderId="231" xfId="0" applyBorder="1"/>
    <xf numFmtId="0" fontId="0" fillId="0" borderId="228" xfId="0" applyBorder="1"/>
    <xf numFmtId="0" fontId="4" fillId="0" borderId="56" xfId="0" applyFont="1" applyBorder="1" applyAlignment="1">
      <alignment horizontal="center"/>
    </xf>
    <xf numFmtId="0" fontId="0" fillId="0" borderId="232" xfId="0" applyBorder="1"/>
    <xf numFmtId="0" fontId="0" fillId="0" borderId="232" xfId="0" applyBorder="1" applyAlignment="1">
      <alignment horizontal="left"/>
    </xf>
    <xf numFmtId="0" fontId="0" fillId="0" borderId="233" xfId="0" applyBorder="1" applyAlignment="1">
      <alignment horizontal="left"/>
    </xf>
    <xf numFmtId="166" fontId="39" fillId="0" borderId="162" xfId="0" applyNumberFormat="1" applyFont="1" applyBorder="1" applyAlignment="1">
      <alignment horizontal="left"/>
    </xf>
    <xf numFmtId="0" fontId="0" fillId="4" borderId="231" xfId="0" applyFill="1" applyBorder="1"/>
    <xf numFmtId="0" fontId="0" fillId="0" borderId="0" xfId="0"/>
    <xf numFmtId="166" fontId="0" fillId="4" borderId="231" xfId="0" applyNumberFormat="1" applyFill="1" applyBorder="1" applyAlignment="1">
      <alignment horizontal="center"/>
    </xf>
    <xf numFmtId="166" fontId="0" fillId="4" borderId="34" xfId="0" applyNumberFormat="1" applyFill="1" applyBorder="1" applyAlignment="1">
      <alignment horizontal="center"/>
    </xf>
    <xf numFmtId="166" fontId="0" fillId="4" borderId="244" xfId="0" applyNumberFormat="1" applyFill="1" applyBorder="1" applyAlignment="1">
      <alignment horizontal="center"/>
    </xf>
    <xf numFmtId="169" fontId="0" fillId="4" borderId="35" xfId="0" applyNumberFormat="1" applyFill="1" applyBorder="1" applyAlignment="1">
      <alignment horizontal="center"/>
    </xf>
    <xf numFmtId="166" fontId="0" fillId="4" borderId="245" xfId="0" applyNumberFormat="1" applyFill="1" applyBorder="1" applyAlignment="1">
      <alignment horizontal="center"/>
    </xf>
    <xf numFmtId="180" fontId="0" fillId="4" borderId="246" xfId="0" applyNumberFormat="1" applyFill="1" applyBorder="1" applyAlignment="1">
      <alignment horizontal="center"/>
    </xf>
    <xf numFmtId="170" fontId="0" fillId="4" borderId="247" xfId="0" applyNumberFormat="1" applyFill="1" applyBorder="1"/>
    <xf numFmtId="166" fontId="0" fillId="4" borderId="248" xfId="0" applyNumberFormat="1" applyFill="1" applyBorder="1" applyAlignment="1">
      <alignment horizontal="center"/>
    </xf>
    <xf numFmtId="0" fontId="0" fillId="4" borderId="246" xfId="0" applyFill="1" applyBorder="1"/>
    <xf numFmtId="0" fontId="0" fillId="4" borderId="249" xfId="0" applyFill="1" applyBorder="1"/>
    <xf numFmtId="0" fontId="0" fillId="4" borderId="250" xfId="0" applyFill="1" applyBorder="1"/>
    <xf numFmtId="14" fontId="31" fillId="4" borderId="111" xfId="70" applyNumberFormat="1" applyFont="1" applyFill="1" applyBorder="1" applyAlignment="1" applyProtection="1">
      <alignment horizontal="center"/>
      <protection locked="0"/>
    </xf>
    <xf numFmtId="0" fontId="0" fillId="0" borderId="0" xfId="0" applyFill="1"/>
    <xf numFmtId="0" fontId="0" fillId="0" borderId="0" xfId="0" applyBorder="1"/>
    <xf numFmtId="164" fontId="0" fillId="4" borderId="198" xfId="0" applyNumberFormat="1" applyFill="1" applyBorder="1"/>
    <xf numFmtId="164" fontId="0" fillId="4" borderId="231" xfId="0" applyNumberFormat="1" applyFill="1" applyBorder="1"/>
    <xf numFmtId="164" fontId="0" fillId="4" borderId="56" xfId="0" applyNumberFormat="1" applyFill="1" applyBorder="1"/>
    <xf numFmtId="164" fontId="0" fillId="4" borderId="232" xfId="0" applyNumberFormat="1" applyFill="1" applyBorder="1"/>
    <xf numFmtId="164" fontId="0" fillId="4" borderId="233" xfId="0" applyNumberFormat="1" applyFill="1" applyBorder="1"/>
    <xf numFmtId="164" fontId="0" fillId="4" borderId="212" xfId="0" applyNumberFormat="1" applyFill="1" applyBorder="1"/>
    <xf numFmtId="164" fontId="0" fillId="4" borderId="183" xfId="0" applyNumberFormat="1" applyFill="1" applyBorder="1"/>
    <xf numFmtId="164" fontId="0" fillId="5" borderId="231" xfId="0" applyNumberFormat="1" applyFill="1" applyBorder="1"/>
    <xf numFmtId="164" fontId="0" fillId="5" borderId="229" xfId="0" applyNumberFormat="1" applyFill="1" applyBorder="1"/>
    <xf numFmtId="164" fontId="0" fillId="5" borderId="228" xfId="0" applyNumberFormat="1" applyFill="1" applyBorder="1"/>
    <xf numFmtId="0" fontId="0" fillId="0" borderId="0" xfId="0" applyFont="1" applyBorder="1"/>
    <xf numFmtId="0" fontId="0" fillId="0" borderId="0" xfId="0"/>
    <xf numFmtId="49" fontId="0" fillId="0" borderId="0" xfId="0" applyNumberFormat="1"/>
    <xf numFmtId="3" fontId="0" fillId="0" borderId="0" xfId="0" applyNumberFormat="1"/>
    <xf numFmtId="4" fontId="0" fillId="0" borderId="0" xfId="0" applyNumberFormat="1"/>
    <xf numFmtId="22" fontId="0" fillId="0" borderId="0" xfId="0" applyNumberFormat="1"/>
    <xf numFmtId="172" fontId="0" fillId="0" borderId="0" xfId="0" applyNumberFormat="1"/>
    <xf numFmtId="0" fontId="0" fillId="0" borderId="0" xfId="0"/>
    <xf numFmtId="0" fontId="0" fillId="4" borderId="32" xfId="0" applyFill="1" applyBorder="1" applyAlignment="1">
      <alignment horizontal="center" wrapText="1"/>
    </xf>
    <xf numFmtId="0" fontId="0" fillId="4" borderId="31" xfId="0" applyFill="1" applyBorder="1" applyAlignment="1">
      <alignment horizontal="center" wrapText="1"/>
    </xf>
    <xf numFmtId="0" fontId="0" fillId="0" borderId="0" xfId="0"/>
    <xf numFmtId="2" fontId="0" fillId="0" borderId="0" xfId="0" applyNumberFormat="1"/>
    <xf numFmtId="0" fontId="0" fillId="0" borderId="0" xfId="0"/>
    <xf numFmtId="0" fontId="0" fillId="0" borderId="198" xfId="0" applyBorder="1"/>
    <xf numFmtId="9" fontId="0" fillId="0" borderId="183" xfId="0" applyNumberFormat="1" applyBorder="1"/>
    <xf numFmtId="166" fontId="0" fillId="0" borderId="183" xfId="0" applyNumberFormat="1" applyBorder="1"/>
    <xf numFmtId="166" fontId="0" fillId="0" borderId="114" xfId="0" applyNumberFormat="1" applyBorder="1"/>
    <xf numFmtId="166" fontId="0" fillId="0" borderId="40" xfId="0" applyNumberFormat="1" applyBorder="1" applyAlignment="1">
      <alignment horizontal="center" vertical="center"/>
    </xf>
    <xf numFmtId="166" fontId="0" fillId="0" borderId="44" xfId="0" applyNumberFormat="1" applyBorder="1" applyAlignment="1">
      <alignment horizontal="center" vertical="center"/>
    </xf>
    <xf numFmtId="166" fontId="0" fillId="0" borderId="42" xfId="0" applyNumberFormat="1" applyBorder="1" applyAlignment="1">
      <alignment horizontal="center" vertical="center"/>
    </xf>
    <xf numFmtId="14" fontId="0" fillId="0" borderId="0" xfId="0" applyNumberFormat="1" applyBorder="1" applyAlignment="1">
      <alignment horizontal="center" vertical="center"/>
    </xf>
    <xf numFmtId="166" fontId="0" fillId="0" borderId="21" xfId="0" applyNumberFormat="1" applyBorder="1" applyAlignment="1">
      <alignment horizontal="left"/>
    </xf>
    <xf numFmtId="14" fontId="0" fillId="0" borderId="228" xfId="0" applyNumberFormat="1" applyBorder="1" applyAlignment="1">
      <alignment horizontal="left" vertical="center"/>
    </xf>
    <xf numFmtId="0" fontId="4" fillId="0" borderId="0" xfId="0" quotePrefix="1" applyFont="1"/>
    <xf numFmtId="166" fontId="0" fillId="0" borderId="42" xfId="0" applyNumberFormat="1" applyBorder="1" applyAlignment="1">
      <alignment horizontal="center"/>
    </xf>
    <xf numFmtId="166" fontId="0" fillId="0" borderId="61" xfId="0" applyNumberFormat="1" applyBorder="1" applyAlignment="1">
      <alignment horizontal="center" vertical="center"/>
    </xf>
    <xf numFmtId="0" fontId="0" fillId="0" borderId="251" xfId="0" applyBorder="1" applyAlignment="1"/>
    <xf numFmtId="0" fontId="0" fillId="0" borderId="252" xfId="0" applyBorder="1"/>
    <xf numFmtId="0" fontId="0" fillId="0" borderId="248" xfId="0" applyBorder="1"/>
    <xf numFmtId="0" fontId="0" fillId="0" borderId="254" xfId="0" applyBorder="1"/>
    <xf numFmtId="166" fontId="0" fillId="0" borderId="255" xfId="0" applyNumberFormat="1" applyBorder="1"/>
    <xf numFmtId="170" fontId="0" fillId="0" borderId="253" xfId="0" applyNumberFormat="1" applyBorder="1"/>
    <xf numFmtId="166" fontId="0" fillId="0" borderId="253" xfId="0" applyNumberFormat="1" applyBorder="1"/>
    <xf numFmtId="170" fontId="0" fillId="0" borderId="250" xfId="0" applyNumberFormat="1" applyBorder="1"/>
    <xf numFmtId="0" fontId="0" fillId="0" borderId="0" xfId="0" applyAlignment="1">
      <alignment horizontal="center"/>
    </xf>
    <xf numFmtId="0" fontId="0" fillId="23" borderId="198" xfId="0" applyFill="1" applyBorder="1"/>
    <xf numFmtId="164" fontId="0" fillId="23" borderId="114" xfId="0" applyNumberFormat="1" applyFill="1" applyBorder="1"/>
    <xf numFmtId="0" fontId="0" fillId="23" borderId="231" xfId="0" applyFill="1" applyBorder="1"/>
    <xf numFmtId="164" fontId="0" fillId="23" borderId="228" xfId="0" applyNumberFormat="1" applyFill="1" applyBorder="1"/>
    <xf numFmtId="180" fontId="0" fillId="23" borderId="21" xfId="0" applyNumberFormat="1" applyFill="1" applyBorder="1"/>
    <xf numFmtId="0" fontId="0" fillId="4" borderId="258" xfId="0" applyFill="1" applyBorder="1"/>
    <xf numFmtId="166" fontId="0" fillId="4" borderId="232" xfId="0" applyNumberFormat="1" applyFill="1" applyBorder="1" applyAlignment="1">
      <alignment horizontal="center"/>
    </xf>
    <xf numFmtId="166" fontId="0" fillId="4" borderId="233" xfId="0" applyNumberFormat="1" applyFill="1" applyBorder="1" applyAlignment="1">
      <alignment horizontal="center"/>
    </xf>
    <xf numFmtId="9" fontId="0" fillId="23" borderId="228" xfId="2788" applyFont="1" applyFill="1" applyBorder="1"/>
    <xf numFmtId="166" fontId="0" fillId="23" borderId="231" xfId="0" applyNumberFormat="1" applyFill="1" applyBorder="1"/>
    <xf numFmtId="166" fontId="0" fillId="23" borderId="229" xfId="0" applyNumberFormat="1" applyFill="1" applyBorder="1"/>
    <xf numFmtId="164" fontId="0" fillId="23" borderId="229" xfId="0" applyNumberFormat="1" applyFill="1" applyBorder="1"/>
    <xf numFmtId="0" fontId="0" fillId="23" borderId="56" xfId="0" applyFill="1" applyBorder="1"/>
    <xf numFmtId="0" fontId="0" fillId="23" borderId="233" xfId="0" applyFill="1" applyBorder="1"/>
    <xf numFmtId="166" fontId="0" fillId="23" borderId="12" xfId="0" applyNumberFormat="1" applyFill="1" applyBorder="1"/>
    <xf numFmtId="166" fontId="0" fillId="23" borderId="13" xfId="0" applyNumberFormat="1" applyFill="1" applyBorder="1"/>
    <xf numFmtId="164" fontId="0" fillId="23" borderId="13" xfId="0" applyNumberFormat="1" applyFill="1" applyBorder="1"/>
    <xf numFmtId="164" fontId="0" fillId="23" borderId="14" xfId="0" applyNumberFormat="1" applyFill="1" applyBorder="1"/>
    <xf numFmtId="0" fontId="0" fillId="23" borderId="32" xfId="0" applyFill="1" applyBorder="1"/>
    <xf numFmtId="0" fontId="0" fillId="23" borderId="33" xfId="0" applyFill="1" applyBorder="1"/>
    <xf numFmtId="0" fontId="0" fillId="23" borderId="31" xfId="0" applyFill="1" applyBorder="1"/>
    <xf numFmtId="0" fontId="4" fillId="24" borderId="50" xfId="0" applyFont="1" applyFill="1" applyBorder="1"/>
    <xf numFmtId="2" fontId="0" fillId="0" borderId="228" xfId="0" applyNumberFormat="1" applyBorder="1" applyAlignment="1">
      <alignment horizontal="left" vertical="center"/>
    </xf>
    <xf numFmtId="183" fontId="31" fillId="21" borderId="183" xfId="1619" applyNumberFormat="1" applyFont="1" applyFill="1" applyBorder="1" applyAlignment="1" applyProtection="1">
      <alignment horizontal="center"/>
      <protection locked="0"/>
    </xf>
    <xf numFmtId="2" fontId="0" fillId="0" borderId="21" xfId="0" applyNumberFormat="1" applyBorder="1" applyAlignment="1">
      <alignment horizontal="left" vertical="center"/>
    </xf>
    <xf numFmtId="164" fontId="0" fillId="4" borderId="56" xfId="0" applyNumberFormat="1" applyFill="1" applyBorder="1" applyAlignment="1">
      <alignment horizontal="center"/>
    </xf>
    <xf numFmtId="164" fontId="0" fillId="4" borderId="232" xfId="0" applyNumberFormat="1" applyFill="1" applyBorder="1" applyAlignment="1">
      <alignment horizontal="center"/>
    </xf>
    <xf numFmtId="49" fontId="0" fillId="0" borderId="0" xfId="0" applyNumberFormat="1" applyFont="1" applyFill="1"/>
    <xf numFmtId="166" fontId="0" fillId="4" borderId="212" xfId="0" applyNumberFormat="1" applyFill="1" applyBorder="1" applyAlignment="1">
      <alignment horizontal="center"/>
    </xf>
    <xf numFmtId="166" fontId="0" fillId="4" borderId="249" xfId="0" applyNumberFormat="1" applyFill="1" applyBorder="1" applyAlignment="1">
      <alignment horizontal="center"/>
    </xf>
    <xf numFmtId="180" fontId="0" fillId="4" borderId="259" xfId="0" applyNumberFormat="1" applyFill="1" applyBorder="1" applyAlignment="1">
      <alignment horizontal="center"/>
    </xf>
    <xf numFmtId="0" fontId="0" fillId="4" borderId="260" xfId="0" applyFill="1" applyBorder="1"/>
    <xf numFmtId="170" fontId="0" fillId="4" borderId="212" xfId="0" applyNumberFormat="1" applyFill="1" applyBorder="1" applyAlignment="1">
      <alignment horizontal="center"/>
    </xf>
    <xf numFmtId="170" fontId="0" fillId="4" borderId="249" xfId="0" applyNumberFormat="1" applyFill="1" applyBorder="1" applyAlignment="1">
      <alignment horizontal="center"/>
    </xf>
    <xf numFmtId="169" fontId="0" fillId="4" borderId="59" xfId="0" applyNumberFormat="1" applyFill="1" applyBorder="1" applyAlignment="1">
      <alignment horizontal="center"/>
    </xf>
    <xf numFmtId="9" fontId="0" fillId="0" borderId="0" xfId="0" applyNumberFormat="1" applyBorder="1" applyAlignment="1">
      <alignment horizontal="center"/>
    </xf>
    <xf numFmtId="0" fontId="0" fillId="0" borderId="0" xfId="0" applyBorder="1" applyAlignment="1">
      <alignment horizontal="center"/>
    </xf>
    <xf numFmtId="169" fontId="0" fillId="0" borderId="0" xfId="0" applyNumberFormat="1" applyBorder="1" applyAlignment="1">
      <alignment horizontal="center"/>
    </xf>
    <xf numFmtId="0" fontId="0" fillId="9" borderId="33" xfId="0" applyFill="1" applyBorder="1"/>
    <xf numFmtId="0" fontId="0" fillId="9" borderId="31" xfId="0" applyFill="1" applyBorder="1"/>
    <xf numFmtId="0" fontId="0" fillId="0" borderId="32" xfId="0" applyBorder="1"/>
    <xf numFmtId="0" fontId="0" fillId="0" borderId="33" xfId="0" applyBorder="1" applyAlignment="1"/>
    <xf numFmtId="166" fontId="0" fillId="0" borderId="33" xfId="0" applyNumberFormat="1" applyBorder="1"/>
    <xf numFmtId="179" fontId="0" fillId="0" borderId="33" xfId="0" applyNumberFormat="1" applyBorder="1"/>
    <xf numFmtId="165" fontId="0" fillId="9" borderId="33" xfId="0" applyNumberFormat="1" applyFill="1" applyBorder="1"/>
    <xf numFmtId="165" fontId="0" fillId="9" borderId="49" xfId="0" applyNumberFormat="1" applyFill="1" applyBorder="1"/>
    <xf numFmtId="165" fontId="0" fillId="9" borderId="31" xfId="0" applyNumberFormat="1" applyFill="1" applyBorder="1"/>
    <xf numFmtId="10" fontId="0" fillId="0" borderId="0" xfId="0" applyNumberFormat="1" applyAlignment="1">
      <alignment horizontal="left"/>
    </xf>
    <xf numFmtId="0" fontId="0" fillId="4" borderId="153" xfId="0" applyFont="1" applyFill="1" applyBorder="1" applyAlignment="1">
      <alignment horizontal="center"/>
    </xf>
    <xf numFmtId="0" fontId="0" fillId="4" borderId="154" xfId="0" applyFont="1" applyFill="1" applyBorder="1" applyAlignment="1">
      <alignment horizontal="center"/>
    </xf>
    <xf numFmtId="0" fontId="0" fillId="21" borderId="64" xfId="0" applyFont="1" applyFill="1" applyBorder="1" applyAlignment="1">
      <alignment horizontal="center"/>
    </xf>
    <xf numFmtId="0" fontId="0" fillId="21" borderId="124" xfId="0" applyFont="1" applyFill="1" applyBorder="1" applyAlignment="1">
      <alignment horizontal="center"/>
    </xf>
    <xf numFmtId="0" fontId="0" fillId="0" borderId="151" xfId="0" applyFont="1" applyFill="1" applyBorder="1" applyAlignment="1">
      <alignment horizontal="center"/>
    </xf>
    <xf numFmtId="0" fontId="0" fillId="0" borderId="152" xfId="0" applyFont="1" applyFill="1" applyBorder="1" applyAlignment="1">
      <alignment horizontal="center"/>
    </xf>
    <xf numFmtId="0" fontId="5" fillId="0" borderId="32" xfId="0" applyFont="1" applyBorder="1" applyAlignment="1">
      <alignment horizontal="center"/>
    </xf>
    <xf numFmtId="0" fontId="5" fillId="0" borderId="31" xfId="0" applyFont="1" applyBorder="1" applyAlignment="1">
      <alignment horizontal="center"/>
    </xf>
    <xf numFmtId="0" fontId="0" fillId="4" borderId="19" xfId="0" applyFill="1" applyBorder="1" applyAlignment="1">
      <alignment horizontal="center" wrapText="1"/>
    </xf>
    <xf numFmtId="0" fontId="0" fillId="4" borderId="20" xfId="0" applyFill="1" applyBorder="1" applyAlignment="1">
      <alignment horizontal="center" wrapText="1"/>
    </xf>
    <xf numFmtId="0" fontId="0" fillId="4" borderId="21" xfId="0" applyFill="1" applyBorder="1" applyAlignment="1">
      <alignment horizontal="center" wrapText="1"/>
    </xf>
    <xf numFmtId="0" fontId="0" fillId="0" borderId="231" xfId="0" applyBorder="1" applyAlignment="1">
      <alignment horizontal="left"/>
    </xf>
    <xf numFmtId="0" fontId="0" fillId="0" borderId="229" xfId="0" applyBorder="1" applyAlignment="1">
      <alignment horizontal="left"/>
    </xf>
    <xf numFmtId="0" fontId="4" fillId="0" borderId="28" xfId="0" applyFont="1" applyBorder="1" applyAlignment="1">
      <alignment horizontal="center"/>
    </xf>
    <xf numFmtId="0" fontId="4" fillId="0" borderId="30" xfId="0" applyFont="1" applyBorder="1" applyAlignment="1">
      <alignment horizontal="center"/>
    </xf>
    <xf numFmtId="0" fontId="4" fillId="0" borderId="29" xfId="0" applyFont="1" applyBorder="1" applyAlignment="1">
      <alignment horizontal="center"/>
    </xf>
    <xf numFmtId="0" fontId="0" fillId="0" borderId="19" xfId="0" applyBorder="1" applyAlignment="1">
      <alignment horizontal="left"/>
    </xf>
    <xf numFmtId="0" fontId="0" fillId="0" borderId="20" xfId="0" applyBorder="1" applyAlignment="1">
      <alignment horizontal="left"/>
    </xf>
    <xf numFmtId="0" fontId="0" fillId="0" borderId="100" xfId="0" applyBorder="1" applyAlignment="1">
      <alignment horizontal="left" wrapText="1"/>
    </xf>
    <xf numFmtId="0" fontId="0" fillId="0" borderId="65" xfId="0" applyBorder="1" applyAlignment="1">
      <alignment horizontal="left" wrapText="1"/>
    </xf>
    <xf numFmtId="0" fontId="0" fillId="0" borderId="107" xfId="0" applyBorder="1" applyAlignment="1">
      <alignment horizontal="center" vertical="center"/>
    </xf>
    <xf numFmtId="0" fontId="0" fillId="0" borderId="261" xfId="0" applyBorder="1" applyAlignment="1">
      <alignment horizontal="center" vertical="center"/>
    </xf>
    <xf numFmtId="0" fontId="0" fillId="0" borderId="32" xfId="0" applyBorder="1" applyAlignment="1">
      <alignment horizontal="center"/>
    </xf>
    <xf numFmtId="0" fontId="0" fillId="0" borderId="33" xfId="0" applyBorder="1" applyAlignment="1">
      <alignment horizontal="center"/>
    </xf>
    <xf numFmtId="0" fontId="0" fillId="0" borderId="31" xfId="0" applyBorder="1" applyAlignment="1">
      <alignment horizontal="center"/>
    </xf>
    <xf numFmtId="49" fontId="41" fillId="0" borderId="0" xfId="0" applyNumberFormat="1" applyFont="1" applyAlignment="1">
      <alignment horizontal="center"/>
    </xf>
    <xf numFmtId="0" fontId="41" fillId="0" borderId="0" xfId="0" applyFont="1" applyAlignment="1">
      <alignment horizontal="center"/>
    </xf>
    <xf numFmtId="0" fontId="6" fillId="0" borderId="28" xfId="0" applyFont="1" applyBorder="1" applyAlignment="1">
      <alignment horizontal="center" vertical="center"/>
    </xf>
    <xf numFmtId="0" fontId="6" fillId="0" borderId="29" xfId="0" applyFont="1" applyBorder="1" applyAlignment="1">
      <alignment horizontal="center" vertical="center"/>
    </xf>
    <xf numFmtId="0" fontId="6" fillId="0" borderId="30"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5" fillId="0" borderId="30" xfId="0" applyFont="1" applyBorder="1" applyAlignment="1">
      <alignment horizontal="center" vertical="center"/>
    </xf>
    <xf numFmtId="0" fontId="0" fillId="8" borderId="125" xfId="0" applyFill="1" applyBorder="1" applyAlignment="1">
      <alignment horizontal="center"/>
    </xf>
    <xf numFmtId="0" fontId="0" fillId="8" borderId="97" xfId="0" applyFill="1" applyBorder="1" applyAlignment="1">
      <alignment horizontal="center"/>
    </xf>
    <xf numFmtId="0" fontId="0" fillId="8" borderId="126" xfId="0" applyFill="1" applyBorder="1" applyAlignment="1">
      <alignment horizontal="center"/>
    </xf>
    <xf numFmtId="0" fontId="6" fillId="0" borderId="36" xfId="0" applyFont="1" applyBorder="1" applyAlignment="1">
      <alignment horizontal="center" vertical="center"/>
    </xf>
    <xf numFmtId="14" fontId="3" fillId="0" borderId="0" xfId="0" applyNumberFormat="1" applyFont="1" applyAlignment="1">
      <alignment horizontal="center"/>
    </xf>
    <xf numFmtId="0" fontId="5" fillId="10" borderId="28" xfId="0" applyFont="1" applyFill="1" applyBorder="1" applyAlignment="1">
      <alignment horizontal="center"/>
    </xf>
    <xf numFmtId="0" fontId="5" fillId="10" borderId="29" xfId="0" applyFont="1" applyFill="1" applyBorder="1" applyAlignment="1">
      <alignment horizontal="center"/>
    </xf>
    <xf numFmtId="0" fontId="5" fillId="10" borderId="30" xfId="0" applyFont="1" applyFill="1" applyBorder="1" applyAlignment="1">
      <alignment horizontal="center"/>
    </xf>
    <xf numFmtId="0" fontId="6" fillId="22" borderId="28" xfId="0" applyFont="1" applyFill="1" applyBorder="1" applyAlignment="1">
      <alignment horizontal="center" vertical="center"/>
    </xf>
    <xf numFmtId="0" fontId="6" fillId="22" borderId="29" xfId="0" applyFont="1" applyFill="1" applyBorder="1" applyAlignment="1">
      <alignment horizontal="center" vertical="center"/>
    </xf>
    <xf numFmtId="0" fontId="6" fillId="22" borderId="30" xfId="0" applyFont="1" applyFill="1" applyBorder="1" applyAlignment="1">
      <alignment horizontal="center" vertical="center"/>
    </xf>
    <xf numFmtId="0" fontId="0" fillId="0" borderId="0" xfId="0" applyAlignment="1">
      <alignment horizontal="center"/>
    </xf>
    <xf numFmtId="0" fontId="4" fillId="0" borderId="0" xfId="0" applyFont="1" applyAlignment="1">
      <alignment horizontal="center"/>
    </xf>
    <xf numFmtId="0" fontId="4" fillId="21" borderId="19" xfId="0" applyFont="1" applyFill="1" applyBorder="1" applyAlignment="1">
      <alignment horizontal="center"/>
    </xf>
    <xf numFmtId="0" fontId="4" fillId="21" borderId="21" xfId="0" applyFont="1" applyFill="1" applyBorder="1" applyAlignment="1">
      <alignment horizontal="center"/>
    </xf>
    <xf numFmtId="0" fontId="0" fillId="6" borderId="3" xfId="0" applyFill="1" applyBorder="1" applyAlignment="1">
      <alignment horizontal="center"/>
    </xf>
    <xf numFmtId="0" fontId="0" fillId="6" borderId="16" xfId="0" applyFill="1" applyBorder="1" applyAlignment="1">
      <alignment horizontal="center"/>
    </xf>
    <xf numFmtId="0" fontId="0" fillId="6" borderId="17" xfId="0" applyFill="1" applyBorder="1" applyAlignment="1">
      <alignment horizontal="center"/>
    </xf>
    <xf numFmtId="0" fontId="0" fillId="6" borderId="64" xfId="0" applyFill="1" applyBorder="1" applyAlignment="1">
      <alignment horizontal="center"/>
    </xf>
    <xf numFmtId="0" fontId="0" fillId="6" borderId="123" xfId="0" applyFill="1" applyBorder="1" applyAlignment="1">
      <alignment horizontal="center"/>
    </xf>
    <xf numFmtId="0" fontId="0" fillId="6" borderId="124" xfId="0" applyFill="1" applyBorder="1" applyAlignment="1">
      <alignment horizontal="center"/>
    </xf>
    <xf numFmtId="0" fontId="0" fillId="6" borderId="125" xfId="0" applyFill="1" applyBorder="1" applyAlignment="1">
      <alignment horizontal="center"/>
    </xf>
    <xf numFmtId="0" fontId="0" fillId="6" borderId="97" xfId="0" applyFill="1" applyBorder="1" applyAlignment="1">
      <alignment horizontal="center"/>
    </xf>
    <xf numFmtId="0" fontId="0" fillId="6" borderId="126" xfId="0" applyFill="1" applyBorder="1" applyAlignment="1">
      <alignment horizontal="center"/>
    </xf>
    <xf numFmtId="0" fontId="0" fillId="6" borderId="127" xfId="0" applyFill="1" applyBorder="1" applyAlignment="1">
      <alignment horizontal="center"/>
    </xf>
    <xf numFmtId="0" fontId="0" fillId="6" borderId="128" xfId="0" applyFill="1" applyBorder="1" applyAlignment="1">
      <alignment horizontal="center"/>
    </xf>
    <xf numFmtId="0" fontId="0" fillId="6" borderId="129" xfId="0" applyFill="1" applyBorder="1" applyAlignment="1">
      <alignment horizontal="center"/>
    </xf>
    <xf numFmtId="0" fontId="0" fillId="0" borderId="256" xfId="0" applyBorder="1" applyAlignment="1">
      <alignment horizontal="center"/>
    </xf>
    <xf numFmtId="0" fontId="0" fillId="0" borderId="257" xfId="0" applyBorder="1" applyAlignment="1">
      <alignment horizontal="center"/>
    </xf>
    <xf numFmtId="0" fontId="0" fillId="0" borderId="62" xfId="0" applyBorder="1" applyAlignment="1">
      <alignment horizontal="center"/>
    </xf>
    <xf numFmtId="0" fontId="0" fillId="0" borderId="21" xfId="0" applyBorder="1" applyAlignment="1">
      <alignment horizontal="center"/>
    </xf>
    <xf numFmtId="0" fontId="0" fillId="0" borderId="55" xfId="0" applyBorder="1" applyAlignment="1">
      <alignment horizontal="center"/>
    </xf>
    <xf numFmtId="0" fontId="0" fillId="0" borderId="13" xfId="0" applyBorder="1" applyAlignment="1">
      <alignment horizontal="center"/>
    </xf>
    <xf numFmtId="0" fontId="0" fillId="0" borderId="46" xfId="0" applyBorder="1" applyAlignment="1">
      <alignment horizontal="center"/>
    </xf>
    <xf numFmtId="0" fontId="0" fillId="0" borderId="63" xfId="0" applyBorder="1" applyAlignment="1">
      <alignment horizontal="center"/>
    </xf>
    <xf numFmtId="0" fontId="4" fillId="0" borderId="32" xfId="0" applyFont="1" applyBorder="1" applyAlignment="1">
      <alignment horizontal="center"/>
    </xf>
    <xf numFmtId="0" fontId="4" fillId="0" borderId="31" xfId="0" applyFont="1" applyBorder="1" applyAlignment="1">
      <alignment horizontal="center"/>
    </xf>
    <xf numFmtId="0" fontId="0" fillId="0" borderId="0" xfId="0" applyAlignment="1">
      <alignment horizontal="left" vertical="center" wrapText="1"/>
    </xf>
    <xf numFmtId="9" fontId="0" fillId="4" borderId="28" xfId="0" applyNumberFormat="1" applyFill="1" applyBorder="1" applyAlignment="1">
      <alignment horizontal="center" vertical="center"/>
    </xf>
    <xf numFmtId="9" fontId="0" fillId="4" borderId="29" xfId="0" applyNumberFormat="1" applyFill="1" applyBorder="1" applyAlignment="1">
      <alignment horizontal="center" vertical="center"/>
    </xf>
    <xf numFmtId="0" fontId="0" fillId="4" borderId="32" xfId="0" applyFill="1" applyBorder="1" applyAlignment="1">
      <alignment horizontal="center" wrapText="1"/>
    </xf>
    <xf numFmtId="0" fontId="0" fillId="4" borderId="31" xfId="0" applyFill="1" applyBorder="1" applyAlignment="1">
      <alignment horizontal="center" wrapText="1"/>
    </xf>
    <xf numFmtId="0" fontId="0" fillId="6" borderId="56" xfId="0" applyFill="1" applyBorder="1" applyAlignment="1">
      <alignment horizontal="center" vertical="center" wrapText="1"/>
    </xf>
    <xf numFmtId="0" fontId="0" fillId="6" borderId="98" xfId="0" applyFill="1" applyBorder="1" applyAlignment="1">
      <alignment horizontal="center" vertical="center" wrapText="1"/>
    </xf>
    <xf numFmtId="0" fontId="0" fillId="6" borderId="99" xfId="0" applyFill="1" applyBorder="1" applyAlignment="1">
      <alignment horizontal="center" vertical="center" wrapText="1"/>
    </xf>
    <xf numFmtId="0" fontId="13" fillId="16" borderId="102" xfId="0" applyFont="1" applyFill="1" applyBorder="1" applyAlignment="1">
      <alignment horizontal="center" vertical="center"/>
    </xf>
    <xf numFmtId="0" fontId="13" fillId="16" borderId="103" xfId="0" applyFont="1" applyFill="1" applyBorder="1" applyAlignment="1">
      <alignment horizontal="center" vertical="center"/>
    </xf>
    <xf numFmtId="0" fontId="33" fillId="16" borderId="102" xfId="0" applyFont="1" applyFill="1" applyBorder="1" applyAlignment="1">
      <alignment horizontal="center" vertical="center"/>
    </xf>
    <xf numFmtId="0" fontId="33" fillId="16" borderId="103" xfId="0" applyFont="1" applyFill="1" applyBorder="1" applyAlignment="1">
      <alignment horizontal="center" vertical="center"/>
    </xf>
    <xf numFmtId="0" fontId="33" fillId="16" borderId="97" xfId="0" applyFont="1" applyFill="1" applyBorder="1" applyAlignment="1">
      <alignment horizontal="center" vertical="center"/>
    </xf>
  </cellXfs>
  <cellStyles count="2789">
    <cellStyle name="_R1 Simulated Press at PseudoPattern Centers" xfId="4" xr:uid="{00000000-0005-0000-0000-000000000000}"/>
    <cellStyle name="_R1 Simulated Press at PseudoPattern Centers 2" xfId="116" xr:uid="{00000000-0005-0000-0000-000001000000}"/>
    <cellStyle name="_R1 Simulated Press at PseudoPattern Centers 2 2" xfId="117" xr:uid="{00000000-0005-0000-0000-000002000000}"/>
    <cellStyle name="_R1 Simulated Press at PseudoPattern Centers 2 2 2" xfId="1123" xr:uid="{00000000-0005-0000-0000-000003000000}"/>
    <cellStyle name="_R1 Simulated Press at PseudoPattern Centers 2 3" xfId="1122" xr:uid="{00000000-0005-0000-0000-000004000000}"/>
    <cellStyle name="_R1 Simulated Press at PseudoPattern Centers 3" xfId="1121" xr:uid="{00000000-0005-0000-0000-000005000000}"/>
    <cellStyle name="args.style" xfId="5" xr:uid="{00000000-0005-0000-0000-000006000000}"/>
    <cellStyle name="args.style 2" xfId="118" xr:uid="{00000000-0005-0000-0000-000007000000}"/>
    <cellStyle name="args.style 2 2" xfId="119" xr:uid="{00000000-0005-0000-0000-000008000000}"/>
    <cellStyle name="Body" xfId="6" xr:uid="{00000000-0005-0000-0000-000009000000}"/>
    <cellStyle name="Calc Currency (0)" xfId="7" xr:uid="{00000000-0005-0000-0000-00000A000000}"/>
    <cellStyle name="Comma 2" xfId="82" xr:uid="{00000000-0005-0000-0000-00000B000000}"/>
    <cellStyle name="Comma 2 2" xfId="120" xr:uid="{00000000-0005-0000-0000-00000C000000}"/>
    <cellStyle name="Comma 2 2 2" xfId="1125" xr:uid="{00000000-0005-0000-0000-00000D000000}"/>
    <cellStyle name="Comma 2 3" xfId="1124" xr:uid="{00000000-0005-0000-0000-00000E000000}"/>
    <cellStyle name="Copied" xfId="8" xr:uid="{00000000-0005-0000-0000-00000F000000}"/>
    <cellStyle name="Copied 2" xfId="121" xr:uid="{00000000-0005-0000-0000-000010000000}"/>
    <cellStyle name="Copied 2 2" xfId="122" xr:uid="{00000000-0005-0000-0000-000011000000}"/>
    <cellStyle name="Currency 2" xfId="9" xr:uid="{00000000-0005-0000-0000-000012000000}"/>
    <cellStyle name="Currency 2 2" xfId="123" xr:uid="{00000000-0005-0000-0000-000013000000}"/>
    <cellStyle name="Currency 2 2 2" xfId="1127" xr:uid="{00000000-0005-0000-0000-000014000000}"/>
    <cellStyle name="Currency 2 3" xfId="1126" xr:uid="{00000000-0005-0000-0000-000015000000}"/>
    <cellStyle name="Currency 3" xfId="124" xr:uid="{00000000-0005-0000-0000-000016000000}"/>
    <cellStyle name="Currency 3 2" xfId="125" xr:uid="{00000000-0005-0000-0000-000017000000}"/>
    <cellStyle name="Currency 3 2 2" xfId="1129" xr:uid="{00000000-0005-0000-0000-000018000000}"/>
    <cellStyle name="Currency 3 3" xfId="1128" xr:uid="{00000000-0005-0000-0000-000019000000}"/>
    <cellStyle name="Dezimal [0]_NEGS" xfId="10" xr:uid="{00000000-0005-0000-0000-00001A000000}"/>
    <cellStyle name="Dezimal_NEGS" xfId="11" xr:uid="{00000000-0005-0000-0000-00001B000000}"/>
    <cellStyle name="Entered" xfId="12" xr:uid="{00000000-0005-0000-0000-00001C000000}"/>
    <cellStyle name="Entered 2" xfId="126" xr:uid="{00000000-0005-0000-0000-00001D000000}"/>
    <cellStyle name="Entered 2 2" xfId="127" xr:uid="{00000000-0005-0000-0000-00001E000000}"/>
    <cellStyle name="form" xfId="13" xr:uid="{00000000-0005-0000-0000-00001F000000}"/>
    <cellStyle name="Grey" xfId="14" xr:uid="{00000000-0005-0000-0000-000020000000}"/>
    <cellStyle name="Grey 2" xfId="66" xr:uid="{00000000-0005-0000-0000-000021000000}"/>
    <cellStyle name="Head 1" xfId="15" xr:uid="{00000000-0005-0000-0000-000022000000}"/>
    <cellStyle name="Header1" xfId="16" xr:uid="{00000000-0005-0000-0000-000023000000}"/>
    <cellStyle name="Header2" xfId="17" xr:uid="{00000000-0005-0000-0000-000024000000}"/>
    <cellStyle name="Header2 2" xfId="1130" xr:uid="{00000000-0005-0000-0000-000025000000}"/>
    <cellStyle name="Header2 2 2" xfId="1452" xr:uid="{00000000-0005-0000-0000-000026000000}"/>
    <cellStyle name="Header2 3" xfId="1506" xr:uid="{00000000-0005-0000-0000-000027000000}"/>
    <cellStyle name="Header2 4" xfId="1604" xr:uid="{00000000-0005-0000-0000-000028000000}"/>
    <cellStyle name="Header2 4 2" xfId="2037" xr:uid="{00000000-0005-0000-0000-000029000000}"/>
    <cellStyle name="Header2 4 2 2" xfId="2541" xr:uid="{00000000-0005-0000-0000-00002A000000}"/>
    <cellStyle name="Header2 4 3" xfId="2105" xr:uid="{00000000-0005-0000-0000-00002B000000}"/>
    <cellStyle name="Header2 4 3 2" xfId="2609" xr:uid="{00000000-0005-0000-0000-00002C000000}"/>
    <cellStyle name="Header2 4 4" xfId="2159" xr:uid="{00000000-0005-0000-0000-00002D000000}"/>
    <cellStyle name="Header2 4 4 2" xfId="2663" xr:uid="{00000000-0005-0000-0000-00002E000000}"/>
    <cellStyle name="Header2 4 5" xfId="1860" xr:uid="{00000000-0005-0000-0000-00002F000000}"/>
    <cellStyle name="Header2 4 5 2" xfId="2364" xr:uid="{00000000-0005-0000-0000-000030000000}"/>
    <cellStyle name="Header2 4 6" xfId="1739" xr:uid="{00000000-0005-0000-0000-000031000000}"/>
    <cellStyle name="Header2 4 7" xfId="2243" xr:uid="{00000000-0005-0000-0000-000032000000}"/>
    <cellStyle name="Header2 5" xfId="2731" xr:uid="{00000000-0005-0000-0000-000033000000}"/>
    <cellStyle name="HEADINGS" xfId="18" xr:uid="{00000000-0005-0000-0000-000034000000}"/>
    <cellStyle name="HEADINGS 2" xfId="128" xr:uid="{00000000-0005-0000-0000-000035000000}"/>
    <cellStyle name="HEADINGS 2 2" xfId="129" xr:uid="{00000000-0005-0000-0000-000036000000}"/>
    <cellStyle name="HEADINGSTOP" xfId="19" xr:uid="{00000000-0005-0000-0000-000037000000}"/>
    <cellStyle name="HEADINGSTOP 2" xfId="130" xr:uid="{00000000-0005-0000-0000-000038000000}"/>
    <cellStyle name="HEADINGSTOP 2 2" xfId="131" xr:uid="{00000000-0005-0000-0000-000039000000}"/>
    <cellStyle name="Hyperlink 2" xfId="132" xr:uid="{00000000-0005-0000-0000-00003A000000}"/>
    <cellStyle name="Input [yellow]" xfId="20" xr:uid="{00000000-0005-0000-0000-00003B000000}"/>
    <cellStyle name="Input [yellow] 2" xfId="67" xr:uid="{00000000-0005-0000-0000-00003C000000}"/>
    <cellStyle name="Input [yellow] 2 2" xfId="1132" xr:uid="{00000000-0005-0000-0000-00003D000000}"/>
    <cellStyle name="Input [yellow] 2 2 2" xfId="1492" xr:uid="{00000000-0005-0000-0000-00003E000000}"/>
    <cellStyle name="Input [yellow] 2 2 2 2" xfId="1970" xr:uid="{00000000-0005-0000-0000-00003F000000}"/>
    <cellStyle name="Input [yellow] 2 2 2 2 2" xfId="2474" xr:uid="{00000000-0005-0000-0000-000040000000}"/>
    <cellStyle name="Input [yellow] 2 2 2 3" xfId="1796" xr:uid="{00000000-0005-0000-0000-000041000000}"/>
    <cellStyle name="Input [yellow] 2 2 2 3 2" xfId="2300" xr:uid="{00000000-0005-0000-0000-000042000000}"/>
    <cellStyle name="Input [yellow] 2 2 2 4" xfId="1675" xr:uid="{00000000-0005-0000-0000-000043000000}"/>
    <cellStyle name="Input [yellow] 2 2 3" xfId="1945" xr:uid="{00000000-0005-0000-0000-000044000000}"/>
    <cellStyle name="Input [yellow] 2 2 3 2" xfId="2449" xr:uid="{00000000-0005-0000-0000-000045000000}"/>
    <cellStyle name="Input [yellow] 2 2 4" xfId="1780" xr:uid="{00000000-0005-0000-0000-000046000000}"/>
    <cellStyle name="Input [yellow] 2 2 4 2" xfId="2284" xr:uid="{00000000-0005-0000-0000-000047000000}"/>
    <cellStyle name="Input [yellow] 2 2 5" xfId="1659" xr:uid="{00000000-0005-0000-0000-000048000000}"/>
    <cellStyle name="Input [yellow] 2 3" xfId="1274" xr:uid="{00000000-0005-0000-0000-000049000000}"/>
    <cellStyle name="Input [yellow] 2 3 2" xfId="1948" xr:uid="{00000000-0005-0000-0000-00004A000000}"/>
    <cellStyle name="Input [yellow] 2 3 2 2" xfId="2452" xr:uid="{00000000-0005-0000-0000-00004B000000}"/>
    <cellStyle name="Input [yellow] 2 3 3" xfId="1782" xr:uid="{00000000-0005-0000-0000-00004C000000}"/>
    <cellStyle name="Input [yellow] 2 3 3 2" xfId="2286" xr:uid="{00000000-0005-0000-0000-00004D000000}"/>
    <cellStyle name="Input [yellow] 2 3 4" xfId="1661" xr:uid="{00000000-0005-0000-0000-00004E000000}"/>
    <cellStyle name="Input [yellow] 2 4" xfId="1900" xr:uid="{00000000-0005-0000-0000-00004F000000}"/>
    <cellStyle name="Input [yellow] 2 4 2" xfId="2404" xr:uid="{00000000-0005-0000-0000-000050000000}"/>
    <cellStyle name="Input [yellow] 2 5" xfId="1770" xr:uid="{00000000-0005-0000-0000-000051000000}"/>
    <cellStyle name="Input [yellow] 2 5 2" xfId="2274" xr:uid="{00000000-0005-0000-0000-000052000000}"/>
    <cellStyle name="Input [yellow] 2 6" xfId="1645" xr:uid="{00000000-0005-0000-0000-000053000000}"/>
    <cellStyle name="Input [yellow] 3" xfId="1131" xr:uid="{00000000-0005-0000-0000-000054000000}"/>
    <cellStyle name="Input [yellow] 3 2" xfId="1282" xr:uid="{00000000-0005-0000-0000-000055000000}"/>
    <cellStyle name="Input [yellow] 3 2 2" xfId="1949" xr:uid="{00000000-0005-0000-0000-000056000000}"/>
    <cellStyle name="Input [yellow] 3 2 2 2" xfId="2453" xr:uid="{00000000-0005-0000-0000-000057000000}"/>
    <cellStyle name="Input [yellow] 3 2 3" xfId="1783" xr:uid="{00000000-0005-0000-0000-000058000000}"/>
    <cellStyle name="Input [yellow] 3 2 3 2" xfId="2287" xr:uid="{00000000-0005-0000-0000-000059000000}"/>
    <cellStyle name="Input [yellow] 3 2 4" xfId="1662" xr:uid="{00000000-0005-0000-0000-00005A000000}"/>
    <cellStyle name="Input [yellow] 3 3" xfId="1944" xr:uid="{00000000-0005-0000-0000-00005B000000}"/>
    <cellStyle name="Input [yellow] 3 3 2" xfId="2448" xr:uid="{00000000-0005-0000-0000-00005C000000}"/>
    <cellStyle name="Input [yellow] 3 4" xfId="1779" xr:uid="{00000000-0005-0000-0000-00005D000000}"/>
    <cellStyle name="Input [yellow] 3 4 2" xfId="2283" xr:uid="{00000000-0005-0000-0000-00005E000000}"/>
    <cellStyle name="Input [yellow] 3 5" xfId="1658" xr:uid="{00000000-0005-0000-0000-00005F000000}"/>
    <cellStyle name="Input [yellow] 4" xfId="1273" xr:uid="{00000000-0005-0000-0000-000060000000}"/>
    <cellStyle name="Input [yellow] 4 2" xfId="1947" xr:uid="{00000000-0005-0000-0000-000061000000}"/>
    <cellStyle name="Input [yellow] 4 2 2" xfId="2451" xr:uid="{00000000-0005-0000-0000-000062000000}"/>
    <cellStyle name="Input [yellow] 4 3" xfId="1781" xr:uid="{00000000-0005-0000-0000-000063000000}"/>
    <cellStyle name="Input [yellow] 4 3 2" xfId="2285" xr:uid="{00000000-0005-0000-0000-000064000000}"/>
    <cellStyle name="Input [yellow] 4 4" xfId="1660" xr:uid="{00000000-0005-0000-0000-000065000000}"/>
    <cellStyle name="Input [yellow] 5" xfId="1510" xr:uid="{00000000-0005-0000-0000-000066000000}"/>
    <cellStyle name="Input [yellow] 5 2" xfId="1974" xr:uid="{00000000-0005-0000-0000-000067000000}"/>
    <cellStyle name="Input [yellow] 5 2 2" xfId="2478" xr:uid="{00000000-0005-0000-0000-000068000000}"/>
    <cellStyle name="Input [yellow] 5 3" xfId="1797" xr:uid="{00000000-0005-0000-0000-000069000000}"/>
    <cellStyle name="Input [yellow] 5 3 2" xfId="2301" xr:uid="{00000000-0005-0000-0000-00006A000000}"/>
    <cellStyle name="Input [yellow] 5 4" xfId="1676" xr:uid="{00000000-0005-0000-0000-00006B000000}"/>
    <cellStyle name="Input [yellow] 6" xfId="1558" xr:uid="{00000000-0005-0000-0000-00006C000000}"/>
    <cellStyle name="Input [yellow] 6 2" xfId="2013" xr:uid="{00000000-0005-0000-0000-00006D000000}"/>
    <cellStyle name="Input [yellow] 6 2 2" xfId="2517" xr:uid="{00000000-0005-0000-0000-00006E000000}"/>
    <cellStyle name="Input [yellow] 6 3" xfId="2089" xr:uid="{00000000-0005-0000-0000-00006F000000}"/>
    <cellStyle name="Input [yellow] 6 3 2" xfId="2593" xr:uid="{00000000-0005-0000-0000-000070000000}"/>
    <cellStyle name="Input [yellow] 6 4" xfId="2135" xr:uid="{00000000-0005-0000-0000-000071000000}"/>
    <cellStyle name="Input [yellow] 6 4 2" xfId="2639" xr:uid="{00000000-0005-0000-0000-000072000000}"/>
    <cellStyle name="Input [yellow] 6 5" xfId="1836" xr:uid="{00000000-0005-0000-0000-000073000000}"/>
    <cellStyle name="Input [yellow] 6 5 2" xfId="2340" xr:uid="{00000000-0005-0000-0000-000074000000}"/>
    <cellStyle name="Input [yellow] 6 6" xfId="1715" xr:uid="{00000000-0005-0000-0000-000075000000}"/>
    <cellStyle name="Input [yellow] 6 7" xfId="2219" xr:uid="{00000000-0005-0000-0000-000076000000}"/>
    <cellStyle name="Normal" xfId="0" builtinId="0"/>
    <cellStyle name="Normal - Style1" xfId="21" xr:uid="{00000000-0005-0000-0000-000078000000}"/>
    <cellStyle name="Normal - Style1 2" xfId="133" xr:uid="{00000000-0005-0000-0000-000079000000}"/>
    <cellStyle name="Normal - Style1 2 2" xfId="134" xr:uid="{00000000-0005-0000-0000-00007A000000}"/>
    <cellStyle name="Normal - Style1 2 2 2" xfId="1135" xr:uid="{00000000-0005-0000-0000-00007B000000}"/>
    <cellStyle name="Normal - Style1 2 3" xfId="1134" xr:uid="{00000000-0005-0000-0000-00007C000000}"/>
    <cellStyle name="Normal - Style1 3" xfId="1133" xr:uid="{00000000-0005-0000-0000-00007D000000}"/>
    <cellStyle name="Normal 10" xfId="75" xr:uid="{00000000-0005-0000-0000-00007E000000}"/>
    <cellStyle name="Normal 10 2" xfId="84" xr:uid="{00000000-0005-0000-0000-00007F000000}"/>
    <cellStyle name="Normal 10 2 2" xfId="1623" xr:uid="{00000000-0005-0000-0000-000080000000}"/>
    <cellStyle name="Normal 10 2 3" xfId="1546" xr:uid="{00000000-0005-0000-0000-000081000000}"/>
    <cellStyle name="Normal 10 3" xfId="83" xr:uid="{00000000-0005-0000-0000-000082000000}"/>
    <cellStyle name="Normal 10 3 2" xfId="1566" xr:uid="{00000000-0005-0000-0000-000083000000}"/>
    <cellStyle name="Normal 10 4" xfId="1136" xr:uid="{00000000-0005-0000-0000-000084000000}"/>
    <cellStyle name="Normal 100" xfId="135" xr:uid="{00000000-0005-0000-0000-000085000000}"/>
    <cellStyle name="Normal 100 2" xfId="136" xr:uid="{00000000-0005-0000-0000-000086000000}"/>
    <cellStyle name="Normal 100 2 2" xfId="1138" xr:uid="{00000000-0005-0000-0000-000087000000}"/>
    <cellStyle name="Normal 100 3" xfId="1137" xr:uid="{00000000-0005-0000-0000-000088000000}"/>
    <cellStyle name="Normal 101" xfId="137" xr:uid="{00000000-0005-0000-0000-000089000000}"/>
    <cellStyle name="Normal 101 2" xfId="138" xr:uid="{00000000-0005-0000-0000-00008A000000}"/>
    <cellStyle name="Normal 101 2 2" xfId="1140" xr:uid="{00000000-0005-0000-0000-00008B000000}"/>
    <cellStyle name="Normal 101 3" xfId="1139" xr:uid="{00000000-0005-0000-0000-00008C000000}"/>
    <cellStyle name="Normal 102" xfId="139" xr:uid="{00000000-0005-0000-0000-00008D000000}"/>
    <cellStyle name="Normal 102 2" xfId="140" xr:uid="{00000000-0005-0000-0000-00008E000000}"/>
    <cellStyle name="Normal 102 2 2" xfId="1142" xr:uid="{00000000-0005-0000-0000-00008F000000}"/>
    <cellStyle name="Normal 102 3" xfId="1141" xr:uid="{00000000-0005-0000-0000-000090000000}"/>
    <cellStyle name="Normal 103" xfId="141" xr:uid="{00000000-0005-0000-0000-000091000000}"/>
    <cellStyle name="Normal 103 2" xfId="142" xr:uid="{00000000-0005-0000-0000-000092000000}"/>
    <cellStyle name="Normal 103 2 2" xfId="1144" xr:uid="{00000000-0005-0000-0000-000093000000}"/>
    <cellStyle name="Normal 103 3" xfId="1143" xr:uid="{00000000-0005-0000-0000-000094000000}"/>
    <cellStyle name="Normal 104" xfId="143" xr:uid="{00000000-0005-0000-0000-000095000000}"/>
    <cellStyle name="Normal 104 2" xfId="144" xr:uid="{00000000-0005-0000-0000-000096000000}"/>
    <cellStyle name="Normal 104 2 2" xfId="1146" xr:uid="{00000000-0005-0000-0000-000097000000}"/>
    <cellStyle name="Normal 104 3" xfId="1145" xr:uid="{00000000-0005-0000-0000-000098000000}"/>
    <cellStyle name="Normal 105" xfId="145" xr:uid="{00000000-0005-0000-0000-000099000000}"/>
    <cellStyle name="Normal 105 2" xfId="146" xr:uid="{00000000-0005-0000-0000-00009A000000}"/>
    <cellStyle name="Normal 105 2 2" xfId="1148" xr:uid="{00000000-0005-0000-0000-00009B000000}"/>
    <cellStyle name="Normal 105 3" xfId="1147" xr:uid="{00000000-0005-0000-0000-00009C000000}"/>
    <cellStyle name="Normal 106" xfId="147" xr:uid="{00000000-0005-0000-0000-00009D000000}"/>
    <cellStyle name="Normal 106 2" xfId="148" xr:uid="{00000000-0005-0000-0000-00009E000000}"/>
    <cellStyle name="Normal 106 2 2" xfId="1150" xr:uid="{00000000-0005-0000-0000-00009F000000}"/>
    <cellStyle name="Normal 106 3" xfId="1149" xr:uid="{00000000-0005-0000-0000-0000A0000000}"/>
    <cellStyle name="Normal 107" xfId="149" xr:uid="{00000000-0005-0000-0000-0000A1000000}"/>
    <cellStyle name="Normal 107 2" xfId="150" xr:uid="{00000000-0005-0000-0000-0000A2000000}"/>
    <cellStyle name="Normal 107 2 2" xfId="1152" xr:uid="{00000000-0005-0000-0000-0000A3000000}"/>
    <cellStyle name="Normal 107 3" xfId="1151" xr:uid="{00000000-0005-0000-0000-0000A4000000}"/>
    <cellStyle name="Normal 108" xfId="151" xr:uid="{00000000-0005-0000-0000-0000A5000000}"/>
    <cellStyle name="Normal 108 2" xfId="152" xr:uid="{00000000-0005-0000-0000-0000A6000000}"/>
    <cellStyle name="Normal 108 2 2" xfId="1154" xr:uid="{00000000-0005-0000-0000-0000A7000000}"/>
    <cellStyle name="Normal 108 3" xfId="1153" xr:uid="{00000000-0005-0000-0000-0000A8000000}"/>
    <cellStyle name="Normal 109" xfId="153" xr:uid="{00000000-0005-0000-0000-0000A9000000}"/>
    <cellStyle name="Normal 109 2" xfId="154" xr:uid="{00000000-0005-0000-0000-0000AA000000}"/>
    <cellStyle name="Normal 109 2 2" xfId="1156" xr:uid="{00000000-0005-0000-0000-0000AB000000}"/>
    <cellStyle name="Normal 109 3" xfId="1155" xr:uid="{00000000-0005-0000-0000-0000AC000000}"/>
    <cellStyle name="Normal 11" xfId="2" xr:uid="{00000000-0005-0000-0000-0000AD000000}"/>
    <cellStyle name="Normal 11 2" xfId="85" xr:uid="{00000000-0005-0000-0000-0000AE000000}"/>
    <cellStyle name="Normal 11 2 2" xfId="1624" xr:uid="{00000000-0005-0000-0000-0000AF000000}"/>
    <cellStyle name="Normal 11 2 3" xfId="1547" xr:uid="{00000000-0005-0000-0000-0000B0000000}"/>
    <cellStyle name="Normal 11 3" xfId="1567" xr:uid="{00000000-0005-0000-0000-0000B1000000}"/>
    <cellStyle name="Normal 110" xfId="155" xr:uid="{00000000-0005-0000-0000-0000B2000000}"/>
    <cellStyle name="Normal 110 2" xfId="156" xr:uid="{00000000-0005-0000-0000-0000B3000000}"/>
    <cellStyle name="Normal 110 2 2" xfId="1158" xr:uid="{00000000-0005-0000-0000-0000B4000000}"/>
    <cellStyle name="Normal 110 3" xfId="1157" xr:uid="{00000000-0005-0000-0000-0000B5000000}"/>
    <cellStyle name="Normal 111" xfId="157" xr:uid="{00000000-0005-0000-0000-0000B6000000}"/>
    <cellStyle name="Normal 111 2" xfId="158" xr:uid="{00000000-0005-0000-0000-0000B7000000}"/>
    <cellStyle name="Normal 111 2 2" xfId="1160" xr:uid="{00000000-0005-0000-0000-0000B8000000}"/>
    <cellStyle name="Normal 111 3" xfId="1159" xr:uid="{00000000-0005-0000-0000-0000B9000000}"/>
    <cellStyle name="Normal 112" xfId="159" xr:uid="{00000000-0005-0000-0000-0000BA000000}"/>
    <cellStyle name="Normal 112 2" xfId="160" xr:uid="{00000000-0005-0000-0000-0000BB000000}"/>
    <cellStyle name="Normal 112 2 2" xfId="161" xr:uid="{00000000-0005-0000-0000-0000BC000000}"/>
    <cellStyle name="Normal 112 3" xfId="162" xr:uid="{00000000-0005-0000-0000-0000BD000000}"/>
    <cellStyle name="Normal 112 3 2" xfId="163" xr:uid="{00000000-0005-0000-0000-0000BE000000}"/>
    <cellStyle name="Normal 112 4" xfId="164" xr:uid="{00000000-0005-0000-0000-0000BF000000}"/>
    <cellStyle name="Normal 113" xfId="165" xr:uid="{00000000-0005-0000-0000-0000C0000000}"/>
    <cellStyle name="Normal 113 2" xfId="166" xr:uid="{00000000-0005-0000-0000-0000C1000000}"/>
    <cellStyle name="Normal 113 2 2" xfId="167" xr:uid="{00000000-0005-0000-0000-0000C2000000}"/>
    <cellStyle name="Normal 113 3" xfId="168" xr:uid="{00000000-0005-0000-0000-0000C3000000}"/>
    <cellStyle name="Normal 113 3 2" xfId="169" xr:uid="{00000000-0005-0000-0000-0000C4000000}"/>
    <cellStyle name="Normal 113 4" xfId="170" xr:uid="{00000000-0005-0000-0000-0000C5000000}"/>
    <cellStyle name="Normal 114" xfId="171" xr:uid="{00000000-0005-0000-0000-0000C6000000}"/>
    <cellStyle name="Normal 114 2" xfId="172" xr:uid="{00000000-0005-0000-0000-0000C7000000}"/>
    <cellStyle name="Normal 114 2 2" xfId="173" xr:uid="{00000000-0005-0000-0000-0000C8000000}"/>
    <cellStyle name="Normal 114 3" xfId="174" xr:uid="{00000000-0005-0000-0000-0000C9000000}"/>
    <cellStyle name="Normal 114 3 2" xfId="175" xr:uid="{00000000-0005-0000-0000-0000CA000000}"/>
    <cellStyle name="Normal 114 4" xfId="176" xr:uid="{00000000-0005-0000-0000-0000CB000000}"/>
    <cellStyle name="Normal 115" xfId="177" xr:uid="{00000000-0005-0000-0000-0000CC000000}"/>
    <cellStyle name="Normal 115 2" xfId="178" xr:uid="{00000000-0005-0000-0000-0000CD000000}"/>
    <cellStyle name="Normal 115 2 2" xfId="179" xr:uid="{00000000-0005-0000-0000-0000CE000000}"/>
    <cellStyle name="Normal 115 3" xfId="180" xr:uid="{00000000-0005-0000-0000-0000CF000000}"/>
    <cellStyle name="Normal 115 3 2" xfId="181" xr:uid="{00000000-0005-0000-0000-0000D0000000}"/>
    <cellStyle name="Normal 115 4" xfId="182" xr:uid="{00000000-0005-0000-0000-0000D1000000}"/>
    <cellStyle name="Normal 116" xfId="183" xr:uid="{00000000-0005-0000-0000-0000D2000000}"/>
    <cellStyle name="Normal 116 2" xfId="184" xr:uid="{00000000-0005-0000-0000-0000D3000000}"/>
    <cellStyle name="Normal 116 2 2" xfId="185" xr:uid="{00000000-0005-0000-0000-0000D4000000}"/>
    <cellStyle name="Normal 116 3" xfId="186" xr:uid="{00000000-0005-0000-0000-0000D5000000}"/>
    <cellStyle name="Normal 116 3 2" xfId="187" xr:uid="{00000000-0005-0000-0000-0000D6000000}"/>
    <cellStyle name="Normal 116 4" xfId="188" xr:uid="{00000000-0005-0000-0000-0000D7000000}"/>
    <cellStyle name="Normal 117" xfId="189" xr:uid="{00000000-0005-0000-0000-0000D8000000}"/>
    <cellStyle name="Normal 117 2" xfId="190" xr:uid="{00000000-0005-0000-0000-0000D9000000}"/>
    <cellStyle name="Normal 117 2 2" xfId="191" xr:uid="{00000000-0005-0000-0000-0000DA000000}"/>
    <cellStyle name="Normal 117 3" xfId="192" xr:uid="{00000000-0005-0000-0000-0000DB000000}"/>
    <cellStyle name="Normal 117 3 2" xfId="193" xr:uid="{00000000-0005-0000-0000-0000DC000000}"/>
    <cellStyle name="Normal 117 4" xfId="194" xr:uid="{00000000-0005-0000-0000-0000DD000000}"/>
    <cellStyle name="Normal 118" xfId="195" xr:uid="{00000000-0005-0000-0000-0000DE000000}"/>
    <cellStyle name="Normal 118 2" xfId="196" xr:uid="{00000000-0005-0000-0000-0000DF000000}"/>
    <cellStyle name="Normal 118 2 2" xfId="197" xr:uid="{00000000-0005-0000-0000-0000E0000000}"/>
    <cellStyle name="Normal 118 3" xfId="198" xr:uid="{00000000-0005-0000-0000-0000E1000000}"/>
    <cellStyle name="Normal 118 3 2" xfId="199" xr:uid="{00000000-0005-0000-0000-0000E2000000}"/>
    <cellStyle name="Normal 118 4" xfId="200" xr:uid="{00000000-0005-0000-0000-0000E3000000}"/>
    <cellStyle name="Normal 119" xfId="201" xr:uid="{00000000-0005-0000-0000-0000E4000000}"/>
    <cellStyle name="Normal 119 2" xfId="202" xr:uid="{00000000-0005-0000-0000-0000E5000000}"/>
    <cellStyle name="Normal 119 2 2" xfId="203" xr:uid="{00000000-0005-0000-0000-0000E6000000}"/>
    <cellStyle name="Normal 119 3" xfId="204" xr:uid="{00000000-0005-0000-0000-0000E7000000}"/>
    <cellStyle name="Normal 119 3 2" xfId="205" xr:uid="{00000000-0005-0000-0000-0000E8000000}"/>
    <cellStyle name="Normal 119 4" xfId="206" xr:uid="{00000000-0005-0000-0000-0000E9000000}"/>
    <cellStyle name="Normal 12" xfId="86" xr:uid="{00000000-0005-0000-0000-0000EA000000}"/>
    <cellStyle name="Normal 12 2" xfId="207" xr:uid="{00000000-0005-0000-0000-0000EB000000}"/>
    <cellStyle name="Normal 12 2 2" xfId="1161" xr:uid="{00000000-0005-0000-0000-0000EC000000}"/>
    <cellStyle name="Normal 12 3" xfId="1568" xr:uid="{00000000-0005-0000-0000-0000ED000000}"/>
    <cellStyle name="Normal 120" xfId="208" xr:uid="{00000000-0005-0000-0000-0000EE000000}"/>
    <cellStyle name="Normal 120 2" xfId="209" xr:uid="{00000000-0005-0000-0000-0000EF000000}"/>
    <cellStyle name="Normal 120 2 2" xfId="210" xr:uid="{00000000-0005-0000-0000-0000F0000000}"/>
    <cellStyle name="Normal 120 3" xfId="211" xr:uid="{00000000-0005-0000-0000-0000F1000000}"/>
    <cellStyle name="Normal 120 3 2" xfId="212" xr:uid="{00000000-0005-0000-0000-0000F2000000}"/>
    <cellStyle name="Normal 120 4" xfId="213" xr:uid="{00000000-0005-0000-0000-0000F3000000}"/>
    <cellStyle name="Normal 121" xfId="214" xr:uid="{00000000-0005-0000-0000-0000F4000000}"/>
    <cellStyle name="Normal 121 2" xfId="215" xr:uid="{00000000-0005-0000-0000-0000F5000000}"/>
    <cellStyle name="Normal 121 2 2" xfId="216" xr:uid="{00000000-0005-0000-0000-0000F6000000}"/>
    <cellStyle name="Normal 121 3" xfId="217" xr:uid="{00000000-0005-0000-0000-0000F7000000}"/>
    <cellStyle name="Normal 121 3 2" xfId="218" xr:uid="{00000000-0005-0000-0000-0000F8000000}"/>
    <cellStyle name="Normal 121 4" xfId="219" xr:uid="{00000000-0005-0000-0000-0000F9000000}"/>
    <cellStyle name="Normal 122" xfId="220" xr:uid="{00000000-0005-0000-0000-0000FA000000}"/>
    <cellStyle name="Normal 122 2" xfId="221" xr:uid="{00000000-0005-0000-0000-0000FB000000}"/>
    <cellStyle name="Normal 122 2 2" xfId="222" xr:uid="{00000000-0005-0000-0000-0000FC000000}"/>
    <cellStyle name="Normal 122 3" xfId="223" xr:uid="{00000000-0005-0000-0000-0000FD000000}"/>
    <cellStyle name="Normal 122 3 2" xfId="224" xr:uid="{00000000-0005-0000-0000-0000FE000000}"/>
    <cellStyle name="Normal 122 4" xfId="225" xr:uid="{00000000-0005-0000-0000-0000FF000000}"/>
    <cellStyle name="Normal 123" xfId="226" xr:uid="{00000000-0005-0000-0000-000000010000}"/>
    <cellStyle name="Normal 123 2" xfId="227" xr:uid="{00000000-0005-0000-0000-000001010000}"/>
    <cellStyle name="Normal 123 2 2" xfId="228" xr:uid="{00000000-0005-0000-0000-000002010000}"/>
    <cellStyle name="Normal 123 3" xfId="229" xr:uid="{00000000-0005-0000-0000-000003010000}"/>
    <cellStyle name="Normal 123 3 2" xfId="230" xr:uid="{00000000-0005-0000-0000-000004010000}"/>
    <cellStyle name="Normal 123 4" xfId="231" xr:uid="{00000000-0005-0000-0000-000005010000}"/>
    <cellStyle name="Normal 124" xfId="232" xr:uid="{00000000-0005-0000-0000-000006010000}"/>
    <cellStyle name="Normal 124 2" xfId="233" xr:uid="{00000000-0005-0000-0000-000007010000}"/>
    <cellStyle name="Normal 124 2 2" xfId="234" xr:uid="{00000000-0005-0000-0000-000008010000}"/>
    <cellStyle name="Normal 124 3" xfId="235" xr:uid="{00000000-0005-0000-0000-000009010000}"/>
    <cellStyle name="Normal 124 3 2" xfId="236" xr:uid="{00000000-0005-0000-0000-00000A010000}"/>
    <cellStyle name="Normal 124 4" xfId="237" xr:uid="{00000000-0005-0000-0000-00000B010000}"/>
    <cellStyle name="Normal 125" xfId="238" xr:uid="{00000000-0005-0000-0000-00000C010000}"/>
    <cellStyle name="Normal 125 2" xfId="239" xr:uid="{00000000-0005-0000-0000-00000D010000}"/>
    <cellStyle name="Normal 125 2 2" xfId="240" xr:uid="{00000000-0005-0000-0000-00000E010000}"/>
    <cellStyle name="Normal 125 3" xfId="241" xr:uid="{00000000-0005-0000-0000-00000F010000}"/>
    <cellStyle name="Normal 125 3 2" xfId="242" xr:uid="{00000000-0005-0000-0000-000010010000}"/>
    <cellStyle name="Normal 125 4" xfId="243" xr:uid="{00000000-0005-0000-0000-000011010000}"/>
    <cellStyle name="Normal 126" xfId="244" xr:uid="{00000000-0005-0000-0000-000012010000}"/>
    <cellStyle name="Normal 126 2" xfId="245" xr:uid="{00000000-0005-0000-0000-000013010000}"/>
    <cellStyle name="Normal 126 2 2" xfId="246" xr:uid="{00000000-0005-0000-0000-000014010000}"/>
    <cellStyle name="Normal 126 3" xfId="247" xr:uid="{00000000-0005-0000-0000-000015010000}"/>
    <cellStyle name="Normal 126 3 2" xfId="248" xr:uid="{00000000-0005-0000-0000-000016010000}"/>
    <cellStyle name="Normal 126 4" xfId="249" xr:uid="{00000000-0005-0000-0000-000017010000}"/>
    <cellStyle name="Normal 127" xfId="250" xr:uid="{00000000-0005-0000-0000-000018010000}"/>
    <cellStyle name="Normal 127 2" xfId="251" xr:uid="{00000000-0005-0000-0000-000019010000}"/>
    <cellStyle name="Normal 127 2 2" xfId="252" xr:uid="{00000000-0005-0000-0000-00001A010000}"/>
    <cellStyle name="Normal 127 3" xfId="253" xr:uid="{00000000-0005-0000-0000-00001B010000}"/>
    <cellStyle name="Normal 127 3 2" xfId="254" xr:uid="{00000000-0005-0000-0000-00001C010000}"/>
    <cellStyle name="Normal 127 4" xfId="255" xr:uid="{00000000-0005-0000-0000-00001D010000}"/>
    <cellStyle name="Normal 128" xfId="256" xr:uid="{00000000-0005-0000-0000-00001E010000}"/>
    <cellStyle name="Normal 128 2" xfId="257" xr:uid="{00000000-0005-0000-0000-00001F010000}"/>
    <cellStyle name="Normal 128 2 2" xfId="258" xr:uid="{00000000-0005-0000-0000-000020010000}"/>
    <cellStyle name="Normal 128 3" xfId="259" xr:uid="{00000000-0005-0000-0000-000021010000}"/>
    <cellStyle name="Normal 128 3 2" xfId="260" xr:uid="{00000000-0005-0000-0000-000022010000}"/>
    <cellStyle name="Normal 128 4" xfId="261" xr:uid="{00000000-0005-0000-0000-000023010000}"/>
    <cellStyle name="Normal 129" xfId="262" xr:uid="{00000000-0005-0000-0000-000024010000}"/>
    <cellStyle name="Normal 129 2" xfId="263" xr:uid="{00000000-0005-0000-0000-000025010000}"/>
    <cellStyle name="Normal 129 2 2" xfId="264" xr:uid="{00000000-0005-0000-0000-000026010000}"/>
    <cellStyle name="Normal 129 3" xfId="265" xr:uid="{00000000-0005-0000-0000-000027010000}"/>
    <cellStyle name="Normal 129 3 2" xfId="266" xr:uid="{00000000-0005-0000-0000-000028010000}"/>
    <cellStyle name="Normal 129 4" xfId="267" xr:uid="{00000000-0005-0000-0000-000029010000}"/>
    <cellStyle name="Normal 13" xfId="87" xr:uid="{00000000-0005-0000-0000-00002A010000}"/>
    <cellStyle name="Normal 13 2" xfId="268" xr:uid="{00000000-0005-0000-0000-00002B010000}"/>
    <cellStyle name="Normal 13 2 2" xfId="1162" xr:uid="{00000000-0005-0000-0000-00002C010000}"/>
    <cellStyle name="Normal 13 3" xfId="1569" xr:uid="{00000000-0005-0000-0000-00002D010000}"/>
    <cellStyle name="Normal 130" xfId="269" xr:uid="{00000000-0005-0000-0000-00002E010000}"/>
    <cellStyle name="Normal 130 2" xfId="270" xr:uid="{00000000-0005-0000-0000-00002F010000}"/>
    <cellStyle name="Normal 130 2 2" xfId="271" xr:uid="{00000000-0005-0000-0000-000030010000}"/>
    <cellStyle name="Normal 130 3" xfId="272" xr:uid="{00000000-0005-0000-0000-000031010000}"/>
    <cellStyle name="Normal 130 3 2" xfId="273" xr:uid="{00000000-0005-0000-0000-000032010000}"/>
    <cellStyle name="Normal 130 4" xfId="274" xr:uid="{00000000-0005-0000-0000-000033010000}"/>
    <cellStyle name="Normal 131" xfId="275" xr:uid="{00000000-0005-0000-0000-000034010000}"/>
    <cellStyle name="Normal 131 2" xfId="276" xr:uid="{00000000-0005-0000-0000-000035010000}"/>
    <cellStyle name="Normal 131 2 2" xfId="277" xr:uid="{00000000-0005-0000-0000-000036010000}"/>
    <cellStyle name="Normal 131 3" xfId="278" xr:uid="{00000000-0005-0000-0000-000037010000}"/>
    <cellStyle name="Normal 131 3 2" xfId="279" xr:uid="{00000000-0005-0000-0000-000038010000}"/>
    <cellStyle name="Normal 131 4" xfId="280" xr:uid="{00000000-0005-0000-0000-000039010000}"/>
    <cellStyle name="Normal 132" xfId="281" xr:uid="{00000000-0005-0000-0000-00003A010000}"/>
    <cellStyle name="Normal 132 2" xfId="282" xr:uid="{00000000-0005-0000-0000-00003B010000}"/>
    <cellStyle name="Normal 132 2 2" xfId="283" xr:uid="{00000000-0005-0000-0000-00003C010000}"/>
    <cellStyle name="Normal 132 3" xfId="284" xr:uid="{00000000-0005-0000-0000-00003D010000}"/>
    <cellStyle name="Normal 132 3 2" xfId="285" xr:uid="{00000000-0005-0000-0000-00003E010000}"/>
    <cellStyle name="Normal 132 4" xfId="286" xr:uid="{00000000-0005-0000-0000-00003F010000}"/>
    <cellStyle name="Normal 133" xfId="287" xr:uid="{00000000-0005-0000-0000-000040010000}"/>
    <cellStyle name="Normal 133 2" xfId="288" xr:uid="{00000000-0005-0000-0000-000041010000}"/>
    <cellStyle name="Normal 133 2 2" xfId="289" xr:uid="{00000000-0005-0000-0000-000042010000}"/>
    <cellStyle name="Normal 133 3" xfId="290" xr:uid="{00000000-0005-0000-0000-000043010000}"/>
    <cellStyle name="Normal 133 3 2" xfId="291" xr:uid="{00000000-0005-0000-0000-000044010000}"/>
    <cellStyle name="Normal 133 4" xfId="292" xr:uid="{00000000-0005-0000-0000-000045010000}"/>
    <cellStyle name="Normal 134" xfId="293" xr:uid="{00000000-0005-0000-0000-000046010000}"/>
    <cellStyle name="Normal 134 2" xfId="294" xr:uid="{00000000-0005-0000-0000-000047010000}"/>
    <cellStyle name="Normal 134 2 2" xfId="295" xr:uid="{00000000-0005-0000-0000-000048010000}"/>
    <cellStyle name="Normal 134 3" xfId="296" xr:uid="{00000000-0005-0000-0000-000049010000}"/>
    <cellStyle name="Normal 134 3 2" xfId="297" xr:uid="{00000000-0005-0000-0000-00004A010000}"/>
    <cellStyle name="Normal 134 4" xfId="298" xr:uid="{00000000-0005-0000-0000-00004B010000}"/>
    <cellStyle name="Normal 135" xfId="299" xr:uid="{00000000-0005-0000-0000-00004C010000}"/>
    <cellStyle name="Normal 135 2" xfId="300" xr:uid="{00000000-0005-0000-0000-00004D010000}"/>
    <cellStyle name="Normal 135 2 2" xfId="301" xr:uid="{00000000-0005-0000-0000-00004E010000}"/>
    <cellStyle name="Normal 135 3" xfId="302" xr:uid="{00000000-0005-0000-0000-00004F010000}"/>
    <cellStyle name="Normal 135 3 2" xfId="303" xr:uid="{00000000-0005-0000-0000-000050010000}"/>
    <cellStyle name="Normal 135 4" xfId="304" xr:uid="{00000000-0005-0000-0000-000051010000}"/>
    <cellStyle name="Normal 136" xfId="305" xr:uid="{00000000-0005-0000-0000-000052010000}"/>
    <cellStyle name="Normal 136 2" xfId="306" xr:uid="{00000000-0005-0000-0000-000053010000}"/>
    <cellStyle name="Normal 136 2 2" xfId="307" xr:uid="{00000000-0005-0000-0000-000054010000}"/>
    <cellStyle name="Normal 136 3" xfId="308" xr:uid="{00000000-0005-0000-0000-000055010000}"/>
    <cellStyle name="Normal 136 3 2" xfId="309" xr:uid="{00000000-0005-0000-0000-000056010000}"/>
    <cellStyle name="Normal 136 4" xfId="310" xr:uid="{00000000-0005-0000-0000-000057010000}"/>
    <cellStyle name="Normal 137" xfId="311" xr:uid="{00000000-0005-0000-0000-000058010000}"/>
    <cellStyle name="Normal 137 2" xfId="1163" xr:uid="{00000000-0005-0000-0000-000059010000}"/>
    <cellStyle name="Normal 138" xfId="312" xr:uid="{00000000-0005-0000-0000-00005A010000}"/>
    <cellStyle name="Normal 138 2" xfId="1164" xr:uid="{00000000-0005-0000-0000-00005B010000}"/>
    <cellStyle name="Normal 139" xfId="313" xr:uid="{00000000-0005-0000-0000-00005C010000}"/>
    <cellStyle name="Normal 139 2" xfId="1165" xr:uid="{00000000-0005-0000-0000-00005D010000}"/>
    <cellStyle name="Normal 14" xfId="88" xr:uid="{00000000-0005-0000-0000-00005E010000}"/>
    <cellStyle name="Normal 14 2" xfId="314" xr:uid="{00000000-0005-0000-0000-00005F010000}"/>
    <cellStyle name="Normal 14 2 2" xfId="1166" xr:uid="{00000000-0005-0000-0000-000060010000}"/>
    <cellStyle name="Normal 14 3" xfId="1570" xr:uid="{00000000-0005-0000-0000-000061010000}"/>
    <cellStyle name="Normal 140" xfId="315" xr:uid="{00000000-0005-0000-0000-000062010000}"/>
    <cellStyle name="Normal 140 2" xfId="1167" xr:uid="{00000000-0005-0000-0000-000063010000}"/>
    <cellStyle name="Normal 141" xfId="316" xr:uid="{00000000-0005-0000-0000-000064010000}"/>
    <cellStyle name="Normal 141 2" xfId="1168" xr:uid="{00000000-0005-0000-0000-000065010000}"/>
    <cellStyle name="Normal 142" xfId="317" xr:uid="{00000000-0005-0000-0000-000066010000}"/>
    <cellStyle name="Normal 142 2" xfId="1169" xr:uid="{00000000-0005-0000-0000-000067010000}"/>
    <cellStyle name="Normal 143" xfId="318" xr:uid="{00000000-0005-0000-0000-000068010000}"/>
    <cellStyle name="Normal 143 2" xfId="1170" xr:uid="{00000000-0005-0000-0000-000069010000}"/>
    <cellStyle name="Normal 144" xfId="319" xr:uid="{00000000-0005-0000-0000-00006A010000}"/>
    <cellStyle name="Normal 144 2" xfId="1171" xr:uid="{00000000-0005-0000-0000-00006B010000}"/>
    <cellStyle name="Normal 145" xfId="320" xr:uid="{00000000-0005-0000-0000-00006C010000}"/>
    <cellStyle name="Normal 145 2" xfId="1172" xr:uid="{00000000-0005-0000-0000-00006D010000}"/>
    <cellStyle name="Normal 146" xfId="321" xr:uid="{00000000-0005-0000-0000-00006E010000}"/>
    <cellStyle name="Normal 146 2" xfId="1173" xr:uid="{00000000-0005-0000-0000-00006F010000}"/>
    <cellStyle name="Normal 147" xfId="322" xr:uid="{00000000-0005-0000-0000-000070010000}"/>
    <cellStyle name="Normal 148" xfId="323" xr:uid="{00000000-0005-0000-0000-000071010000}"/>
    <cellStyle name="Normal 149" xfId="324" xr:uid="{00000000-0005-0000-0000-000072010000}"/>
    <cellStyle name="Normal 15" xfId="89" xr:uid="{00000000-0005-0000-0000-000073010000}"/>
    <cellStyle name="Normal 15 2" xfId="325" xr:uid="{00000000-0005-0000-0000-000074010000}"/>
    <cellStyle name="Normal 15 2 2" xfId="1175" xr:uid="{00000000-0005-0000-0000-000075010000}"/>
    <cellStyle name="Normal 15 3" xfId="1174" xr:uid="{00000000-0005-0000-0000-000076010000}"/>
    <cellStyle name="Normal 150" xfId="326" xr:uid="{00000000-0005-0000-0000-000077010000}"/>
    <cellStyle name="Normal 151" xfId="327" xr:uid="{00000000-0005-0000-0000-000078010000}"/>
    <cellStyle name="Normal 151 2" xfId="1176" xr:uid="{00000000-0005-0000-0000-000079010000}"/>
    <cellStyle name="Normal 152" xfId="328" xr:uid="{00000000-0005-0000-0000-00007A010000}"/>
    <cellStyle name="Normal 152 2" xfId="1177" xr:uid="{00000000-0005-0000-0000-00007B010000}"/>
    <cellStyle name="Normal 153" xfId="1507" xr:uid="{00000000-0005-0000-0000-00007C010000}"/>
    <cellStyle name="Normal 154" xfId="2754" xr:uid="{00000000-0005-0000-0000-00007D010000}"/>
    <cellStyle name="Normal 155" xfId="2755" xr:uid="{00000000-0005-0000-0000-00007E010000}"/>
    <cellStyle name="Normal 156" xfId="2756" xr:uid="{00000000-0005-0000-0000-00007F010000}"/>
    <cellStyle name="Normal 157" xfId="2757" xr:uid="{00000000-0005-0000-0000-000080010000}"/>
    <cellStyle name="Normal 158" xfId="2758" xr:uid="{00000000-0005-0000-0000-000081010000}"/>
    <cellStyle name="Normal 159" xfId="2759" xr:uid="{00000000-0005-0000-0000-000082010000}"/>
    <cellStyle name="Normal 16" xfId="96" xr:uid="{00000000-0005-0000-0000-000083010000}"/>
    <cellStyle name="Normal 16 2" xfId="329" xr:uid="{00000000-0005-0000-0000-000084010000}"/>
    <cellStyle name="Normal 16 2 2" xfId="1179" xr:uid="{00000000-0005-0000-0000-000085010000}"/>
    <cellStyle name="Normal 16 3" xfId="1178" xr:uid="{00000000-0005-0000-0000-000086010000}"/>
    <cellStyle name="Normal 160" xfId="2760" xr:uid="{00000000-0005-0000-0000-000087010000}"/>
    <cellStyle name="Normal 161" xfId="2761" xr:uid="{00000000-0005-0000-0000-000088010000}"/>
    <cellStyle name="Normal 162" xfId="2762" xr:uid="{00000000-0005-0000-0000-000089010000}"/>
    <cellStyle name="Normal 163" xfId="2763" xr:uid="{00000000-0005-0000-0000-00008A010000}"/>
    <cellStyle name="Normal 164" xfId="2764" xr:uid="{00000000-0005-0000-0000-00008B010000}"/>
    <cellStyle name="Normal 165" xfId="2765" xr:uid="{00000000-0005-0000-0000-00008C010000}"/>
    <cellStyle name="Normal 166" xfId="2766" xr:uid="{00000000-0005-0000-0000-00008D010000}"/>
    <cellStyle name="Normal 167" xfId="2767" xr:uid="{00000000-0005-0000-0000-00008E010000}"/>
    <cellStyle name="Normal 168" xfId="2768" xr:uid="{00000000-0005-0000-0000-00008F010000}"/>
    <cellStyle name="Normal 169" xfId="2769" xr:uid="{00000000-0005-0000-0000-000090010000}"/>
    <cellStyle name="Normal 17" xfId="98" xr:uid="{00000000-0005-0000-0000-000091010000}"/>
    <cellStyle name="Normal 17 2" xfId="100" xr:uid="{00000000-0005-0000-0000-000092010000}"/>
    <cellStyle name="Normal 17 2 2" xfId="1625" xr:uid="{00000000-0005-0000-0000-000093010000}"/>
    <cellStyle name="Normal 17 2 3" xfId="1548" xr:uid="{00000000-0005-0000-0000-000094010000}"/>
    <cellStyle name="Normal 17 3" xfId="1571" xr:uid="{00000000-0005-0000-0000-000095010000}"/>
    <cellStyle name="Normal 17 4" xfId="1526" xr:uid="{00000000-0005-0000-0000-000096010000}"/>
    <cellStyle name="Normal 170" xfId="2770" xr:uid="{00000000-0005-0000-0000-000097010000}"/>
    <cellStyle name="Normal 171" xfId="2771" xr:uid="{00000000-0005-0000-0000-000098010000}"/>
    <cellStyle name="Normal 172" xfId="2772" xr:uid="{00000000-0005-0000-0000-000099010000}"/>
    <cellStyle name="Normal 173" xfId="2773" xr:uid="{00000000-0005-0000-0000-00009A010000}"/>
    <cellStyle name="Normal 174" xfId="2774" xr:uid="{00000000-0005-0000-0000-00009B010000}"/>
    <cellStyle name="Normal 175" xfId="2775" xr:uid="{00000000-0005-0000-0000-00009C010000}"/>
    <cellStyle name="Normal 176" xfId="2776" xr:uid="{00000000-0005-0000-0000-00009D010000}"/>
    <cellStyle name="Normal 177" xfId="2777" xr:uid="{00000000-0005-0000-0000-00009E010000}"/>
    <cellStyle name="Normal 178" xfId="2778" xr:uid="{00000000-0005-0000-0000-00009F010000}"/>
    <cellStyle name="Normal 179" xfId="2779" xr:uid="{00000000-0005-0000-0000-0000A0010000}"/>
    <cellStyle name="Normal 18" xfId="99" xr:uid="{00000000-0005-0000-0000-0000A1010000}"/>
    <cellStyle name="Normal 18 2" xfId="330" xr:uid="{00000000-0005-0000-0000-0000A2010000}"/>
    <cellStyle name="Normal 18 2 2" xfId="1180" xr:uid="{00000000-0005-0000-0000-0000A3010000}"/>
    <cellStyle name="Normal 18 3" xfId="1572" xr:uid="{00000000-0005-0000-0000-0000A4010000}"/>
    <cellStyle name="Normal 180" xfId="2780" xr:uid="{00000000-0005-0000-0000-0000A5010000}"/>
    <cellStyle name="Normal 181" xfId="2781" xr:uid="{00000000-0005-0000-0000-0000A6010000}"/>
    <cellStyle name="Normal 182" xfId="2782" xr:uid="{00000000-0005-0000-0000-0000A7010000}"/>
    <cellStyle name="Normal 183" xfId="2783" xr:uid="{00000000-0005-0000-0000-0000A8010000}"/>
    <cellStyle name="Normal 184" xfId="2784" xr:uid="{00000000-0005-0000-0000-0000A9010000}"/>
    <cellStyle name="Normal 185" xfId="2785" xr:uid="{00000000-0005-0000-0000-0000AA010000}"/>
    <cellStyle name="Normal 186" xfId="2786" xr:uid="{00000000-0005-0000-0000-0000AB010000}"/>
    <cellStyle name="Normal 187" xfId="2787" xr:uid="{00000000-0005-0000-0000-0000AC010000}"/>
    <cellStyle name="Normal 19" xfId="101" xr:uid="{00000000-0005-0000-0000-0000AD010000}"/>
    <cellStyle name="Normal 19 2" xfId="331" xr:uid="{00000000-0005-0000-0000-0000AE010000}"/>
    <cellStyle name="Normal 19 2 2" xfId="1181" xr:uid="{00000000-0005-0000-0000-0000AF010000}"/>
    <cellStyle name="Normal 19 3" xfId="1573" xr:uid="{00000000-0005-0000-0000-0000B0010000}"/>
    <cellStyle name="Normal 2" xfId="1" xr:uid="{00000000-0005-0000-0000-0000B1010000}"/>
    <cellStyle name="Normal 2 2" xfId="74" xr:uid="{00000000-0005-0000-0000-0000B2010000}"/>
    <cellStyle name="Normal 2 2 2" xfId="95" xr:uid="{00000000-0005-0000-0000-0000B3010000}"/>
    <cellStyle name="Normal 2 2 2 2" xfId="1617" xr:uid="{00000000-0005-0000-0000-0000B4010000}"/>
    <cellStyle name="Normal 2 2 3" xfId="1182" xr:uid="{00000000-0005-0000-0000-0000B5010000}"/>
    <cellStyle name="Normal 2 3" xfId="76" xr:uid="{00000000-0005-0000-0000-0000B6010000}"/>
    <cellStyle name="Normal 2 3 2" xfId="1574" xr:uid="{00000000-0005-0000-0000-0000B7010000}"/>
    <cellStyle name="Normal 2 4" xfId="63" xr:uid="{00000000-0005-0000-0000-0000B8010000}"/>
    <cellStyle name="Normal 2 5" xfId="102" xr:uid="{00000000-0005-0000-0000-0000B9010000}"/>
    <cellStyle name="Normal 20" xfId="108" xr:uid="{00000000-0005-0000-0000-0000BA010000}"/>
    <cellStyle name="Normal 20 2" xfId="332" xr:uid="{00000000-0005-0000-0000-0000BB010000}"/>
    <cellStyle name="Normal 20 2 2" xfId="1183" xr:uid="{00000000-0005-0000-0000-0000BC010000}"/>
    <cellStyle name="Normal 20 3" xfId="1575" xr:uid="{00000000-0005-0000-0000-0000BD010000}"/>
    <cellStyle name="Normal 21" xfId="109" xr:uid="{00000000-0005-0000-0000-0000BE010000}"/>
    <cellStyle name="Normal 21 2" xfId="333" xr:uid="{00000000-0005-0000-0000-0000BF010000}"/>
    <cellStyle name="Normal 21 2 2" xfId="1184" xr:uid="{00000000-0005-0000-0000-0000C0010000}"/>
    <cellStyle name="Normal 21 3" xfId="1576" xr:uid="{00000000-0005-0000-0000-0000C1010000}"/>
    <cellStyle name="Normal 22" xfId="110" xr:uid="{00000000-0005-0000-0000-0000C2010000}"/>
    <cellStyle name="Normal 22 2" xfId="334" xr:uid="{00000000-0005-0000-0000-0000C3010000}"/>
    <cellStyle name="Normal 22 2 2" xfId="1185" xr:uid="{00000000-0005-0000-0000-0000C4010000}"/>
    <cellStyle name="Normal 22 3" xfId="1577" xr:uid="{00000000-0005-0000-0000-0000C5010000}"/>
    <cellStyle name="Normal 23" xfId="111" xr:uid="{00000000-0005-0000-0000-0000C6010000}"/>
    <cellStyle name="Normal 23 2" xfId="335" xr:uid="{00000000-0005-0000-0000-0000C7010000}"/>
    <cellStyle name="Normal 23 2 2" xfId="1186" xr:uid="{00000000-0005-0000-0000-0000C8010000}"/>
    <cellStyle name="Normal 23 3" xfId="1578" xr:uid="{00000000-0005-0000-0000-0000C9010000}"/>
    <cellStyle name="Normal 24" xfId="112" xr:uid="{00000000-0005-0000-0000-0000CA010000}"/>
    <cellStyle name="Normal 24 2" xfId="336" xr:uid="{00000000-0005-0000-0000-0000CB010000}"/>
    <cellStyle name="Normal 24 2 2" xfId="1187" xr:uid="{00000000-0005-0000-0000-0000CC010000}"/>
    <cellStyle name="Normal 24 3" xfId="1579" xr:uid="{00000000-0005-0000-0000-0000CD010000}"/>
    <cellStyle name="Normal 25" xfId="113" xr:uid="{00000000-0005-0000-0000-0000CE010000}"/>
    <cellStyle name="Normal 25 2" xfId="337" xr:uid="{00000000-0005-0000-0000-0000CF010000}"/>
    <cellStyle name="Normal 25 2 2" xfId="1188" xr:uid="{00000000-0005-0000-0000-0000D0010000}"/>
    <cellStyle name="Normal 25 3" xfId="1580" xr:uid="{00000000-0005-0000-0000-0000D1010000}"/>
    <cellStyle name="Normal 26" xfId="114" xr:uid="{00000000-0005-0000-0000-0000D2010000}"/>
    <cellStyle name="Normal 26 2" xfId="338" xr:uid="{00000000-0005-0000-0000-0000D3010000}"/>
    <cellStyle name="Normal 26 2 2" xfId="1189" xr:uid="{00000000-0005-0000-0000-0000D4010000}"/>
    <cellStyle name="Normal 26 3" xfId="1581" xr:uid="{00000000-0005-0000-0000-0000D5010000}"/>
    <cellStyle name="Normal 27" xfId="115" xr:uid="{00000000-0005-0000-0000-0000D6010000}"/>
    <cellStyle name="Normal 27 2" xfId="339" xr:uid="{00000000-0005-0000-0000-0000D7010000}"/>
    <cellStyle name="Normal 27 2 2" xfId="1190" xr:uid="{00000000-0005-0000-0000-0000D8010000}"/>
    <cellStyle name="Normal 27 3" xfId="1582" xr:uid="{00000000-0005-0000-0000-0000D9010000}"/>
    <cellStyle name="Normal 28" xfId="78" xr:uid="{00000000-0005-0000-0000-0000DA010000}"/>
    <cellStyle name="Normal 28 2" xfId="340" xr:uid="{00000000-0005-0000-0000-0000DB010000}"/>
    <cellStyle name="Normal 28 2 2" xfId="1191" xr:uid="{00000000-0005-0000-0000-0000DC010000}"/>
    <cellStyle name="Normal 28 3" xfId="1509" xr:uid="{00000000-0005-0000-0000-0000DD010000}"/>
    <cellStyle name="Normal 28 3 2" xfId="1583" xr:uid="{00000000-0005-0000-0000-0000DE010000}"/>
    <cellStyle name="Normal 29" xfId="80" xr:uid="{00000000-0005-0000-0000-0000DF010000}"/>
    <cellStyle name="Normal 29 2" xfId="341" xr:uid="{00000000-0005-0000-0000-0000E0010000}"/>
    <cellStyle name="Normal 29 2 2" xfId="1193" xr:uid="{00000000-0005-0000-0000-0000E1010000}"/>
    <cellStyle name="Normal 29 3" xfId="1192" xr:uid="{00000000-0005-0000-0000-0000E2010000}"/>
    <cellStyle name="Normal 3" xfId="64" xr:uid="{00000000-0005-0000-0000-0000E3010000}"/>
    <cellStyle name="Normal 3 2" xfId="77" xr:uid="{00000000-0005-0000-0000-0000E4010000}"/>
    <cellStyle name="Normal 3 2 2" xfId="342" xr:uid="{00000000-0005-0000-0000-0000E5010000}"/>
    <cellStyle name="Normal 3 2 2 2" xfId="343" xr:uid="{00000000-0005-0000-0000-0000E6010000}"/>
    <cellStyle name="Normal 3 2 2 2 2" xfId="344" xr:uid="{00000000-0005-0000-0000-0000E7010000}"/>
    <cellStyle name="Normal 3 2 2 2 2 2" xfId="345" xr:uid="{00000000-0005-0000-0000-0000E8010000}"/>
    <cellStyle name="Normal 3 2 2 2 3" xfId="346" xr:uid="{00000000-0005-0000-0000-0000E9010000}"/>
    <cellStyle name="Normal 3 2 2 2 3 2" xfId="347" xr:uid="{00000000-0005-0000-0000-0000EA010000}"/>
    <cellStyle name="Normal 3 2 2 2 4" xfId="348" xr:uid="{00000000-0005-0000-0000-0000EB010000}"/>
    <cellStyle name="Normal 3 2 2 2 5" xfId="349" xr:uid="{00000000-0005-0000-0000-0000EC010000}"/>
    <cellStyle name="Normal 3 2 2 3" xfId="350" xr:uid="{00000000-0005-0000-0000-0000ED010000}"/>
    <cellStyle name="Normal 3 2 2 3 2" xfId="351" xr:uid="{00000000-0005-0000-0000-0000EE010000}"/>
    <cellStyle name="Normal 3 2 2 3 2 2" xfId="352" xr:uid="{00000000-0005-0000-0000-0000EF010000}"/>
    <cellStyle name="Normal 3 2 2 3 3" xfId="353" xr:uid="{00000000-0005-0000-0000-0000F0010000}"/>
    <cellStyle name="Normal 3 2 2 3 3 2" xfId="354" xr:uid="{00000000-0005-0000-0000-0000F1010000}"/>
    <cellStyle name="Normal 3 2 2 3 4" xfId="355" xr:uid="{00000000-0005-0000-0000-0000F2010000}"/>
    <cellStyle name="Normal 3 2 2 3 5" xfId="356" xr:uid="{00000000-0005-0000-0000-0000F3010000}"/>
    <cellStyle name="Normal 3 2 2 4" xfId="357" xr:uid="{00000000-0005-0000-0000-0000F4010000}"/>
    <cellStyle name="Normal 3 2 2 4 2" xfId="358" xr:uid="{00000000-0005-0000-0000-0000F5010000}"/>
    <cellStyle name="Normal 3 2 2 5" xfId="359" xr:uid="{00000000-0005-0000-0000-0000F6010000}"/>
    <cellStyle name="Normal 3 2 2 5 2" xfId="360" xr:uid="{00000000-0005-0000-0000-0000F7010000}"/>
    <cellStyle name="Normal 3 2 2 6" xfId="361" xr:uid="{00000000-0005-0000-0000-0000F8010000}"/>
    <cellStyle name="Normal 3 2 2 7" xfId="362" xr:uid="{00000000-0005-0000-0000-0000F9010000}"/>
    <cellStyle name="Normal 3 2 3" xfId="363" xr:uid="{00000000-0005-0000-0000-0000FA010000}"/>
    <cellStyle name="Normal 3 2 3 2" xfId="364" xr:uid="{00000000-0005-0000-0000-0000FB010000}"/>
    <cellStyle name="Normal 3 2 3 2 2" xfId="365" xr:uid="{00000000-0005-0000-0000-0000FC010000}"/>
    <cellStyle name="Normal 3 2 3 3" xfId="366" xr:uid="{00000000-0005-0000-0000-0000FD010000}"/>
    <cellStyle name="Normal 3 2 3 3 2" xfId="367" xr:uid="{00000000-0005-0000-0000-0000FE010000}"/>
    <cellStyle name="Normal 3 2 3 4" xfId="368" xr:uid="{00000000-0005-0000-0000-0000FF010000}"/>
    <cellStyle name="Normal 3 2 3 5" xfId="369" xr:uid="{00000000-0005-0000-0000-000000020000}"/>
    <cellStyle name="Normal 3 2 4" xfId="370" xr:uid="{00000000-0005-0000-0000-000001020000}"/>
    <cellStyle name="Normal 3 2 4 2" xfId="371" xr:uid="{00000000-0005-0000-0000-000002020000}"/>
    <cellStyle name="Normal 3 2 4 2 2" xfId="372" xr:uid="{00000000-0005-0000-0000-000003020000}"/>
    <cellStyle name="Normal 3 2 4 3" xfId="373" xr:uid="{00000000-0005-0000-0000-000004020000}"/>
    <cellStyle name="Normal 3 2 4 3 2" xfId="374" xr:uid="{00000000-0005-0000-0000-000005020000}"/>
    <cellStyle name="Normal 3 2 4 4" xfId="375" xr:uid="{00000000-0005-0000-0000-000006020000}"/>
    <cellStyle name="Normal 3 2 4 5" xfId="376" xr:uid="{00000000-0005-0000-0000-000007020000}"/>
    <cellStyle name="Normal 3 2 5" xfId="377" xr:uid="{00000000-0005-0000-0000-000008020000}"/>
    <cellStyle name="Normal 3 2 5 2" xfId="378" xr:uid="{00000000-0005-0000-0000-000009020000}"/>
    <cellStyle name="Normal 3 2 6" xfId="379" xr:uid="{00000000-0005-0000-0000-00000A020000}"/>
    <cellStyle name="Normal 3 2 6 2" xfId="380" xr:uid="{00000000-0005-0000-0000-00000B020000}"/>
    <cellStyle name="Normal 3 2 7" xfId="381" xr:uid="{00000000-0005-0000-0000-00000C020000}"/>
    <cellStyle name="Normal 3 2 8" xfId="382" xr:uid="{00000000-0005-0000-0000-00000D020000}"/>
    <cellStyle name="Normal 3 3" xfId="90" xr:uid="{00000000-0005-0000-0000-00000E020000}"/>
    <cellStyle name="Normal 3 3 2" xfId="383" xr:uid="{00000000-0005-0000-0000-00000F020000}"/>
    <cellStyle name="Normal 3 3 2 2" xfId="384" xr:uid="{00000000-0005-0000-0000-000010020000}"/>
    <cellStyle name="Normal 3 3 2 2 2" xfId="385" xr:uid="{00000000-0005-0000-0000-000011020000}"/>
    <cellStyle name="Normal 3 3 2 3" xfId="386" xr:uid="{00000000-0005-0000-0000-000012020000}"/>
    <cellStyle name="Normal 3 3 2 3 2" xfId="387" xr:uid="{00000000-0005-0000-0000-000013020000}"/>
    <cellStyle name="Normal 3 3 2 4" xfId="388" xr:uid="{00000000-0005-0000-0000-000014020000}"/>
    <cellStyle name="Normal 3 3 2 5" xfId="389" xr:uid="{00000000-0005-0000-0000-000015020000}"/>
    <cellStyle name="Normal 3 3 3" xfId="390" xr:uid="{00000000-0005-0000-0000-000016020000}"/>
    <cellStyle name="Normal 3 3 3 2" xfId="391" xr:uid="{00000000-0005-0000-0000-000017020000}"/>
    <cellStyle name="Normal 3 3 3 2 2" xfId="392" xr:uid="{00000000-0005-0000-0000-000018020000}"/>
    <cellStyle name="Normal 3 3 3 3" xfId="393" xr:uid="{00000000-0005-0000-0000-000019020000}"/>
    <cellStyle name="Normal 3 3 3 3 2" xfId="394" xr:uid="{00000000-0005-0000-0000-00001A020000}"/>
    <cellStyle name="Normal 3 3 3 4" xfId="395" xr:uid="{00000000-0005-0000-0000-00001B020000}"/>
    <cellStyle name="Normal 3 3 3 5" xfId="396" xr:uid="{00000000-0005-0000-0000-00001C020000}"/>
    <cellStyle name="Normal 3 3 4" xfId="397" xr:uid="{00000000-0005-0000-0000-00001D020000}"/>
    <cellStyle name="Normal 3 3 4 2" xfId="398" xr:uid="{00000000-0005-0000-0000-00001E020000}"/>
    <cellStyle name="Normal 3 3 5" xfId="399" xr:uid="{00000000-0005-0000-0000-00001F020000}"/>
    <cellStyle name="Normal 3 3 5 2" xfId="400" xr:uid="{00000000-0005-0000-0000-000020020000}"/>
    <cellStyle name="Normal 3 3 6" xfId="401" xr:uid="{00000000-0005-0000-0000-000021020000}"/>
    <cellStyle name="Normal 3 3 7" xfId="402" xr:uid="{00000000-0005-0000-0000-000022020000}"/>
    <cellStyle name="Normal 3 3 8" xfId="1194" xr:uid="{00000000-0005-0000-0000-000023020000}"/>
    <cellStyle name="Normal 3 4" xfId="403" xr:uid="{00000000-0005-0000-0000-000024020000}"/>
    <cellStyle name="Normal 3 4 2" xfId="404" xr:uid="{00000000-0005-0000-0000-000025020000}"/>
    <cellStyle name="Normal 3 4 2 2" xfId="405" xr:uid="{00000000-0005-0000-0000-000026020000}"/>
    <cellStyle name="Normal 3 4 3" xfId="406" xr:uid="{00000000-0005-0000-0000-000027020000}"/>
    <cellStyle name="Normal 3 4 3 2" xfId="407" xr:uid="{00000000-0005-0000-0000-000028020000}"/>
    <cellStyle name="Normal 3 4 4" xfId="408" xr:uid="{00000000-0005-0000-0000-000029020000}"/>
    <cellStyle name="Normal 3 4 5" xfId="409" xr:uid="{00000000-0005-0000-0000-00002A020000}"/>
    <cellStyle name="Normal 3 5" xfId="410" xr:uid="{00000000-0005-0000-0000-00002B020000}"/>
    <cellStyle name="Normal 3 5 2" xfId="411" xr:uid="{00000000-0005-0000-0000-00002C020000}"/>
    <cellStyle name="Normal 3 5 2 2" xfId="412" xr:uid="{00000000-0005-0000-0000-00002D020000}"/>
    <cellStyle name="Normal 3 5 3" xfId="413" xr:uid="{00000000-0005-0000-0000-00002E020000}"/>
    <cellStyle name="Normal 3 5 3 2" xfId="414" xr:uid="{00000000-0005-0000-0000-00002F020000}"/>
    <cellStyle name="Normal 3 5 4" xfId="415" xr:uid="{00000000-0005-0000-0000-000030020000}"/>
    <cellStyle name="Normal 3 5 5" xfId="416" xr:uid="{00000000-0005-0000-0000-000031020000}"/>
    <cellStyle name="Normal 3 6" xfId="417" xr:uid="{00000000-0005-0000-0000-000032020000}"/>
    <cellStyle name="Normal 3 6 2" xfId="418" xr:uid="{00000000-0005-0000-0000-000033020000}"/>
    <cellStyle name="Normal 3 7" xfId="419" xr:uid="{00000000-0005-0000-0000-000034020000}"/>
    <cellStyle name="Normal 3 7 2" xfId="420" xr:uid="{00000000-0005-0000-0000-000035020000}"/>
    <cellStyle name="Normal 3 8" xfId="421" xr:uid="{00000000-0005-0000-0000-000036020000}"/>
    <cellStyle name="Normal 3 9" xfId="422" xr:uid="{00000000-0005-0000-0000-000037020000}"/>
    <cellStyle name="Normal 30" xfId="423" xr:uid="{00000000-0005-0000-0000-000038020000}"/>
    <cellStyle name="Normal 30 2" xfId="424" xr:uid="{00000000-0005-0000-0000-000039020000}"/>
    <cellStyle name="Normal 30 2 2" xfId="1196" xr:uid="{00000000-0005-0000-0000-00003A020000}"/>
    <cellStyle name="Normal 30 3" xfId="1195" xr:uid="{00000000-0005-0000-0000-00003B020000}"/>
    <cellStyle name="Normal 31" xfId="425" xr:uid="{00000000-0005-0000-0000-00003C020000}"/>
    <cellStyle name="Normal 31 2" xfId="426" xr:uid="{00000000-0005-0000-0000-00003D020000}"/>
    <cellStyle name="Normal 31 2 2" xfId="1198" xr:uid="{00000000-0005-0000-0000-00003E020000}"/>
    <cellStyle name="Normal 31 3" xfId="1197" xr:uid="{00000000-0005-0000-0000-00003F020000}"/>
    <cellStyle name="Normal 32" xfId="427" xr:uid="{00000000-0005-0000-0000-000040020000}"/>
    <cellStyle name="Normal 32 2" xfId="428" xr:uid="{00000000-0005-0000-0000-000041020000}"/>
    <cellStyle name="Normal 32 2 2" xfId="1200" xr:uid="{00000000-0005-0000-0000-000042020000}"/>
    <cellStyle name="Normal 32 3" xfId="1199" xr:uid="{00000000-0005-0000-0000-000043020000}"/>
    <cellStyle name="Normal 33" xfId="429" xr:uid="{00000000-0005-0000-0000-000044020000}"/>
    <cellStyle name="Normal 33 2" xfId="430" xr:uid="{00000000-0005-0000-0000-000045020000}"/>
    <cellStyle name="Normal 33 2 2" xfId="1202" xr:uid="{00000000-0005-0000-0000-000046020000}"/>
    <cellStyle name="Normal 33 3" xfId="1201" xr:uid="{00000000-0005-0000-0000-000047020000}"/>
    <cellStyle name="Normal 34" xfId="431" xr:uid="{00000000-0005-0000-0000-000048020000}"/>
    <cellStyle name="Normal 34 2" xfId="432" xr:uid="{00000000-0005-0000-0000-000049020000}"/>
    <cellStyle name="Normal 34 2 2" xfId="1204" xr:uid="{00000000-0005-0000-0000-00004A020000}"/>
    <cellStyle name="Normal 34 3" xfId="1203" xr:uid="{00000000-0005-0000-0000-00004B020000}"/>
    <cellStyle name="Normal 35" xfId="433" xr:uid="{00000000-0005-0000-0000-00004C020000}"/>
    <cellStyle name="Normal 35 2" xfId="434" xr:uid="{00000000-0005-0000-0000-00004D020000}"/>
    <cellStyle name="Normal 35 2 2" xfId="1206" xr:uid="{00000000-0005-0000-0000-00004E020000}"/>
    <cellStyle name="Normal 35 3" xfId="1205" xr:uid="{00000000-0005-0000-0000-00004F020000}"/>
    <cellStyle name="Normal 36" xfId="435" xr:uid="{00000000-0005-0000-0000-000050020000}"/>
    <cellStyle name="Normal 36 2" xfId="436" xr:uid="{00000000-0005-0000-0000-000051020000}"/>
    <cellStyle name="Normal 36 2 2" xfId="1208" xr:uid="{00000000-0005-0000-0000-000052020000}"/>
    <cellStyle name="Normal 36 3" xfId="1207" xr:uid="{00000000-0005-0000-0000-000053020000}"/>
    <cellStyle name="Normal 37" xfId="437" xr:uid="{00000000-0005-0000-0000-000054020000}"/>
    <cellStyle name="Normal 37 2" xfId="438" xr:uid="{00000000-0005-0000-0000-000055020000}"/>
    <cellStyle name="Normal 37 2 2" xfId="1210" xr:uid="{00000000-0005-0000-0000-000056020000}"/>
    <cellStyle name="Normal 37 3" xfId="1209" xr:uid="{00000000-0005-0000-0000-000057020000}"/>
    <cellStyle name="Normal 38" xfId="439" xr:uid="{00000000-0005-0000-0000-000058020000}"/>
    <cellStyle name="Normal 38 2" xfId="440" xr:uid="{00000000-0005-0000-0000-000059020000}"/>
    <cellStyle name="Normal 38 2 2" xfId="1212" xr:uid="{00000000-0005-0000-0000-00005A020000}"/>
    <cellStyle name="Normal 38 3" xfId="1211" xr:uid="{00000000-0005-0000-0000-00005B020000}"/>
    <cellStyle name="Normal 39" xfId="441" xr:uid="{00000000-0005-0000-0000-00005C020000}"/>
    <cellStyle name="Normal 39 2" xfId="442" xr:uid="{00000000-0005-0000-0000-00005D020000}"/>
    <cellStyle name="Normal 39 2 2" xfId="1214" xr:uid="{00000000-0005-0000-0000-00005E020000}"/>
    <cellStyle name="Normal 39 3" xfId="1213" xr:uid="{00000000-0005-0000-0000-00005F020000}"/>
    <cellStyle name="Normal 4" xfId="65" xr:uid="{00000000-0005-0000-0000-000060020000}"/>
    <cellStyle name="Normal 4 2" xfId="91" xr:uid="{00000000-0005-0000-0000-000061020000}"/>
    <cellStyle name="Normal 4 2 2" xfId="1618" xr:uid="{00000000-0005-0000-0000-000062020000}"/>
    <cellStyle name="Normal 4 2 3" xfId="1541" xr:uid="{00000000-0005-0000-0000-000063020000}"/>
    <cellStyle name="Normal 4 3" xfId="103" xr:uid="{00000000-0005-0000-0000-000064020000}"/>
    <cellStyle name="Normal 4 3 2" xfId="1584" xr:uid="{00000000-0005-0000-0000-000065020000}"/>
    <cellStyle name="Normal 4 4" xfId="1215" xr:uid="{00000000-0005-0000-0000-000066020000}"/>
    <cellStyle name="Normal 40" xfId="443" xr:uid="{00000000-0005-0000-0000-000067020000}"/>
    <cellStyle name="Normal 40 2" xfId="444" xr:uid="{00000000-0005-0000-0000-000068020000}"/>
    <cellStyle name="Normal 40 2 2" xfId="1217" xr:uid="{00000000-0005-0000-0000-000069020000}"/>
    <cellStyle name="Normal 40 3" xfId="1216" xr:uid="{00000000-0005-0000-0000-00006A020000}"/>
    <cellStyle name="Normal 41" xfId="445" xr:uid="{00000000-0005-0000-0000-00006B020000}"/>
    <cellStyle name="Normal 41 2" xfId="446" xr:uid="{00000000-0005-0000-0000-00006C020000}"/>
    <cellStyle name="Normal 41 2 2" xfId="1219" xr:uid="{00000000-0005-0000-0000-00006D020000}"/>
    <cellStyle name="Normal 41 3" xfId="1218" xr:uid="{00000000-0005-0000-0000-00006E020000}"/>
    <cellStyle name="Normal 42" xfId="447" xr:uid="{00000000-0005-0000-0000-00006F020000}"/>
    <cellStyle name="Normal 42 2" xfId="448" xr:uid="{00000000-0005-0000-0000-000070020000}"/>
    <cellStyle name="Normal 42 2 2" xfId="1221" xr:uid="{00000000-0005-0000-0000-000071020000}"/>
    <cellStyle name="Normal 42 3" xfId="1220" xr:uid="{00000000-0005-0000-0000-000072020000}"/>
    <cellStyle name="Normal 43" xfId="449" xr:uid="{00000000-0005-0000-0000-000073020000}"/>
    <cellStyle name="Normal 43 2" xfId="450" xr:uid="{00000000-0005-0000-0000-000074020000}"/>
    <cellStyle name="Normal 43 2 2" xfId="1223" xr:uid="{00000000-0005-0000-0000-000075020000}"/>
    <cellStyle name="Normal 43 3" xfId="1222" xr:uid="{00000000-0005-0000-0000-000076020000}"/>
    <cellStyle name="Normal 44" xfId="451" xr:uid="{00000000-0005-0000-0000-000077020000}"/>
    <cellStyle name="Normal 44 2" xfId="452" xr:uid="{00000000-0005-0000-0000-000078020000}"/>
    <cellStyle name="Normal 44 2 2" xfId="1225" xr:uid="{00000000-0005-0000-0000-000079020000}"/>
    <cellStyle name="Normal 44 3" xfId="1224" xr:uid="{00000000-0005-0000-0000-00007A020000}"/>
    <cellStyle name="Normal 45" xfId="453" xr:uid="{00000000-0005-0000-0000-00007B020000}"/>
    <cellStyle name="Normal 45 2" xfId="454" xr:uid="{00000000-0005-0000-0000-00007C020000}"/>
    <cellStyle name="Normal 45 2 2" xfId="1227" xr:uid="{00000000-0005-0000-0000-00007D020000}"/>
    <cellStyle name="Normal 45 3" xfId="1226" xr:uid="{00000000-0005-0000-0000-00007E020000}"/>
    <cellStyle name="Normal 46" xfId="455" xr:uid="{00000000-0005-0000-0000-00007F020000}"/>
    <cellStyle name="Normal 46 2" xfId="456" xr:uid="{00000000-0005-0000-0000-000080020000}"/>
    <cellStyle name="Normal 46 2 2" xfId="1229" xr:uid="{00000000-0005-0000-0000-000081020000}"/>
    <cellStyle name="Normal 46 3" xfId="1228" xr:uid="{00000000-0005-0000-0000-000082020000}"/>
    <cellStyle name="Normal 47" xfId="457" xr:uid="{00000000-0005-0000-0000-000083020000}"/>
    <cellStyle name="Normal 47 2" xfId="458" xr:uid="{00000000-0005-0000-0000-000084020000}"/>
    <cellStyle name="Normal 47 2 2" xfId="1231" xr:uid="{00000000-0005-0000-0000-000085020000}"/>
    <cellStyle name="Normal 47 3" xfId="1230" xr:uid="{00000000-0005-0000-0000-000086020000}"/>
    <cellStyle name="Normal 48" xfId="459" xr:uid="{00000000-0005-0000-0000-000087020000}"/>
    <cellStyle name="Normal 48 2" xfId="460" xr:uid="{00000000-0005-0000-0000-000088020000}"/>
    <cellStyle name="Normal 48 2 2" xfId="1233" xr:uid="{00000000-0005-0000-0000-000089020000}"/>
    <cellStyle name="Normal 48 3" xfId="1232" xr:uid="{00000000-0005-0000-0000-00008A020000}"/>
    <cellStyle name="Normal 49" xfId="461" xr:uid="{00000000-0005-0000-0000-00008B020000}"/>
    <cellStyle name="Normal 49 2" xfId="462" xr:uid="{00000000-0005-0000-0000-00008C020000}"/>
    <cellStyle name="Normal 49 2 2" xfId="1235" xr:uid="{00000000-0005-0000-0000-00008D020000}"/>
    <cellStyle name="Normal 49 3" xfId="1234" xr:uid="{00000000-0005-0000-0000-00008E020000}"/>
    <cellStyle name="Normal 5" xfId="70" xr:uid="{00000000-0005-0000-0000-00008F020000}"/>
    <cellStyle name="Normal 5 2" xfId="92" xr:uid="{00000000-0005-0000-0000-000090020000}"/>
    <cellStyle name="Normal 5 2 2" xfId="1619" xr:uid="{00000000-0005-0000-0000-000091020000}"/>
    <cellStyle name="Normal 5 2 3" xfId="1542" xr:uid="{00000000-0005-0000-0000-000092020000}"/>
    <cellStyle name="Normal 5 3" xfId="104" xr:uid="{00000000-0005-0000-0000-000093020000}"/>
    <cellStyle name="Normal 5 3 2" xfId="1585" xr:uid="{00000000-0005-0000-0000-000094020000}"/>
    <cellStyle name="Normal 5 4" xfId="1236" xr:uid="{00000000-0005-0000-0000-000095020000}"/>
    <cellStyle name="Normal 50" xfId="463" xr:uid="{00000000-0005-0000-0000-000096020000}"/>
    <cellStyle name="Normal 50 2" xfId="464" xr:uid="{00000000-0005-0000-0000-000097020000}"/>
    <cellStyle name="Normal 50 2 2" xfId="1238" xr:uid="{00000000-0005-0000-0000-000098020000}"/>
    <cellStyle name="Normal 50 3" xfId="1237" xr:uid="{00000000-0005-0000-0000-000099020000}"/>
    <cellStyle name="Normal 51" xfId="465" xr:uid="{00000000-0005-0000-0000-00009A020000}"/>
    <cellStyle name="Normal 51 2" xfId="466" xr:uid="{00000000-0005-0000-0000-00009B020000}"/>
    <cellStyle name="Normal 51 2 2" xfId="1240" xr:uid="{00000000-0005-0000-0000-00009C020000}"/>
    <cellStyle name="Normal 51 3" xfId="1239" xr:uid="{00000000-0005-0000-0000-00009D020000}"/>
    <cellStyle name="Normal 52" xfId="467" xr:uid="{00000000-0005-0000-0000-00009E020000}"/>
    <cellStyle name="Normal 52 2" xfId="468" xr:uid="{00000000-0005-0000-0000-00009F020000}"/>
    <cellStyle name="Normal 52 2 2" xfId="1242" xr:uid="{00000000-0005-0000-0000-0000A0020000}"/>
    <cellStyle name="Normal 52 3" xfId="1241" xr:uid="{00000000-0005-0000-0000-0000A1020000}"/>
    <cellStyle name="Normal 53" xfId="469" xr:uid="{00000000-0005-0000-0000-0000A2020000}"/>
    <cellStyle name="Normal 53 2" xfId="470" xr:uid="{00000000-0005-0000-0000-0000A3020000}"/>
    <cellStyle name="Normal 53 2 2" xfId="1244" xr:uid="{00000000-0005-0000-0000-0000A4020000}"/>
    <cellStyle name="Normal 53 3" xfId="1243" xr:uid="{00000000-0005-0000-0000-0000A5020000}"/>
    <cellStyle name="Normal 54" xfId="471" xr:uid="{00000000-0005-0000-0000-0000A6020000}"/>
    <cellStyle name="Normal 54 2" xfId="472" xr:uid="{00000000-0005-0000-0000-0000A7020000}"/>
    <cellStyle name="Normal 54 2 2" xfId="1246" xr:uid="{00000000-0005-0000-0000-0000A8020000}"/>
    <cellStyle name="Normal 54 3" xfId="1245" xr:uid="{00000000-0005-0000-0000-0000A9020000}"/>
    <cellStyle name="Normal 55" xfId="473" xr:uid="{00000000-0005-0000-0000-0000AA020000}"/>
    <cellStyle name="Normal 55 2" xfId="474" xr:uid="{00000000-0005-0000-0000-0000AB020000}"/>
    <cellStyle name="Normal 55 2 2" xfId="1248" xr:uid="{00000000-0005-0000-0000-0000AC020000}"/>
    <cellStyle name="Normal 55 3" xfId="1247" xr:uid="{00000000-0005-0000-0000-0000AD020000}"/>
    <cellStyle name="Normal 56" xfId="475" xr:uid="{00000000-0005-0000-0000-0000AE020000}"/>
    <cellStyle name="Normal 56 2" xfId="476" xr:uid="{00000000-0005-0000-0000-0000AF020000}"/>
    <cellStyle name="Normal 56 2 2" xfId="1250" xr:uid="{00000000-0005-0000-0000-0000B0020000}"/>
    <cellStyle name="Normal 56 3" xfId="1249" xr:uid="{00000000-0005-0000-0000-0000B1020000}"/>
    <cellStyle name="Normal 57" xfId="477" xr:uid="{00000000-0005-0000-0000-0000B2020000}"/>
    <cellStyle name="Normal 57 2" xfId="478" xr:uid="{00000000-0005-0000-0000-0000B3020000}"/>
    <cellStyle name="Normal 57 2 2" xfId="1252" xr:uid="{00000000-0005-0000-0000-0000B4020000}"/>
    <cellStyle name="Normal 57 3" xfId="1251" xr:uid="{00000000-0005-0000-0000-0000B5020000}"/>
    <cellStyle name="Normal 58" xfId="479" xr:uid="{00000000-0005-0000-0000-0000B6020000}"/>
    <cellStyle name="Normal 58 2" xfId="480" xr:uid="{00000000-0005-0000-0000-0000B7020000}"/>
    <cellStyle name="Normal 58 2 2" xfId="1254" xr:uid="{00000000-0005-0000-0000-0000B8020000}"/>
    <cellStyle name="Normal 58 3" xfId="1253" xr:uid="{00000000-0005-0000-0000-0000B9020000}"/>
    <cellStyle name="Normal 59" xfId="481" xr:uid="{00000000-0005-0000-0000-0000BA020000}"/>
    <cellStyle name="Normal 59 2" xfId="482" xr:uid="{00000000-0005-0000-0000-0000BB020000}"/>
    <cellStyle name="Normal 59 2 2" xfId="1256" xr:uid="{00000000-0005-0000-0000-0000BC020000}"/>
    <cellStyle name="Normal 59 3" xfId="1255" xr:uid="{00000000-0005-0000-0000-0000BD020000}"/>
    <cellStyle name="Normal 6" xfId="68" xr:uid="{00000000-0005-0000-0000-0000BE020000}"/>
    <cellStyle name="Normal 6 2" xfId="93" xr:uid="{00000000-0005-0000-0000-0000BF020000}"/>
    <cellStyle name="Normal 6 2 2" xfId="1620" xr:uid="{00000000-0005-0000-0000-0000C0020000}"/>
    <cellStyle name="Normal 6 2 3" xfId="1543" xr:uid="{00000000-0005-0000-0000-0000C1020000}"/>
    <cellStyle name="Normal 6 3" xfId="105" xr:uid="{00000000-0005-0000-0000-0000C2020000}"/>
    <cellStyle name="Normal 6 3 2" xfId="1586" xr:uid="{00000000-0005-0000-0000-0000C3020000}"/>
    <cellStyle name="Normal 6 4" xfId="1257" xr:uid="{00000000-0005-0000-0000-0000C4020000}"/>
    <cellStyle name="Normal 60" xfId="483" xr:uid="{00000000-0005-0000-0000-0000C5020000}"/>
    <cellStyle name="Normal 60 2" xfId="484" xr:uid="{00000000-0005-0000-0000-0000C6020000}"/>
    <cellStyle name="Normal 60 2 2" xfId="1259" xr:uid="{00000000-0005-0000-0000-0000C7020000}"/>
    <cellStyle name="Normal 60 3" xfId="1258" xr:uid="{00000000-0005-0000-0000-0000C8020000}"/>
    <cellStyle name="Normal 61" xfId="485" xr:uid="{00000000-0005-0000-0000-0000C9020000}"/>
    <cellStyle name="Normal 61 2" xfId="486" xr:uid="{00000000-0005-0000-0000-0000CA020000}"/>
    <cellStyle name="Normal 61 2 2" xfId="1261" xr:uid="{00000000-0005-0000-0000-0000CB020000}"/>
    <cellStyle name="Normal 61 3" xfId="1260" xr:uid="{00000000-0005-0000-0000-0000CC020000}"/>
    <cellStyle name="Normal 62" xfId="487" xr:uid="{00000000-0005-0000-0000-0000CD020000}"/>
    <cellStyle name="Normal 62 2" xfId="488" xr:uid="{00000000-0005-0000-0000-0000CE020000}"/>
    <cellStyle name="Normal 62 2 2" xfId="489" xr:uid="{00000000-0005-0000-0000-0000CF020000}"/>
    <cellStyle name="Normal 62 2 2 2" xfId="490" xr:uid="{00000000-0005-0000-0000-0000D0020000}"/>
    <cellStyle name="Normal 62 2 3" xfId="491" xr:uid="{00000000-0005-0000-0000-0000D1020000}"/>
    <cellStyle name="Normal 62 2 3 2" xfId="492" xr:uid="{00000000-0005-0000-0000-0000D2020000}"/>
    <cellStyle name="Normal 62 2 4" xfId="493" xr:uid="{00000000-0005-0000-0000-0000D3020000}"/>
    <cellStyle name="Normal 62 2 5" xfId="494" xr:uid="{00000000-0005-0000-0000-0000D4020000}"/>
    <cellStyle name="Normal 62 3" xfId="495" xr:uid="{00000000-0005-0000-0000-0000D5020000}"/>
    <cellStyle name="Normal 62 3 2" xfId="496" xr:uid="{00000000-0005-0000-0000-0000D6020000}"/>
    <cellStyle name="Normal 62 3 2 2" xfId="497" xr:uid="{00000000-0005-0000-0000-0000D7020000}"/>
    <cellStyle name="Normal 62 3 3" xfId="498" xr:uid="{00000000-0005-0000-0000-0000D8020000}"/>
    <cellStyle name="Normal 62 3 3 2" xfId="499" xr:uid="{00000000-0005-0000-0000-0000D9020000}"/>
    <cellStyle name="Normal 62 3 4" xfId="500" xr:uid="{00000000-0005-0000-0000-0000DA020000}"/>
    <cellStyle name="Normal 62 3 5" xfId="501" xr:uid="{00000000-0005-0000-0000-0000DB020000}"/>
    <cellStyle name="Normal 62 4" xfId="502" xr:uid="{00000000-0005-0000-0000-0000DC020000}"/>
    <cellStyle name="Normal 62 4 2" xfId="503" xr:uid="{00000000-0005-0000-0000-0000DD020000}"/>
    <cellStyle name="Normal 62 5" xfId="504" xr:uid="{00000000-0005-0000-0000-0000DE020000}"/>
    <cellStyle name="Normal 62 5 2" xfId="505" xr:uid="{00000000-0005-0000-0000-0000DF020000}"/>
    <cellStyle name="Normal 62 6" xfId="506" xr:uid="{00000000-0005-0000-0000-0000E0020000}"/>
    <cellStyle name="Normal 62 7" xfId="507" xr:uid="{00000000-0005-0000-0000-0000E1020000}"/>
    <cellStyle name="Normal 63" xfId="508" xr:uid="{00000000-0005-0000-0000-0000E2020000}"/>
    <cellStyle name="Normal 63 2" xfId="509" xr:uid="{00000000-0005-0000-0000-0000E3020000}"/>
    <cellStyle name="Normal 63 2 2" xfId="510" xr:uid="{00000000-0005-0000-0000-0000E4020000}"/>
    <cellStyle name="Normal 63 2 2 2" xfId="511" xr:uid="{00000000-0005-0000-0000-0000E5020000}"/>
    <cellStyle name="Normal 63 2 3" xfId="512" xr:uid="{00000000-0005-0000-0000-0000E6020000}"/>
    <cellStyle name="Normal 63 2 3 2" xfId="513" xr:uid="{00000000-0005-0000-0000-0000E7020000}"/>
    <cellStyle name="Normal 63 2 4" xfId="514" xr:uid="{00000000-0005-0000-0000-0000E8020000}"/>
    <cellStyle name="Normal 63 2 5" xfId="515" xr:uid="{00000000-0005-0000-0000-0000E9020000}"/>
    <cellStyle name="Normal 63 3" xfId="516" xr:uid="{00000000-0005-0000-0000-0000EA020000}"/>
    <cellStyle name="Normal 63 3 2" xfId="517" xr:uid="{00000000-0005-0000-0000-0000EB020000}"/>
    <cellStyle name="Normal 63 3 2 2" xfId="518" xr:uid="{00000000-0005-0000-0000-0000EC020000}"/>
    <cellStyle name="Normal 63 3 3" xfId="519" xr:uid="{00000000-0005-0000-0000-0000ED020000}"/>
    <cellStyle name="Normal 63 3 3 2" xfId="520" xr:uid="{00000000-0005-0000-0000-0000EE020000}"/>
    <cellStyle name="Normal 63 3 4" xfId="521" xr:uid="{00000000-0005-0000-0000-0000EF020000}"/>
    <cellStyle name="Normal 63 3 5" xfId="522" xr:uid="{00000000-0005-0000-0000-0000F0020000}"/>
    <cellStyle name="Normal 63 4" xfId="523" xr:uid="{00000000-0005-0000-0000-0000F1020000}"/>
    <cellStyle name="Normal 63 4 2" xfId="524" xr:uid="{00000000-0005-0000-0000-0000F2020000}"/>
    <cellStyle name="Normal 63 5" xfId="525" xr:uid="{00000000-0005-0000-0000-0000F3020000}"/>
    <cellStyle name="Normal 63 5 2" xfId="526" xr:uid="{00000000-0005-0000-0000-0000F4020000}"/>
    <cellStyle name="Normal 63 6" xfId="527" xr:uid="{00000000-0005-0000-0000-0000F5020000}"/>
    <cellStyle name="Normal 63 7" xfId="528" xr:uid="{00000000-0005-0000-0000-0000F6020000}"/>
    <cellStyle name="Normal 64" xfId="529" xr:uid="{00000000-0005-0000-0000-0000F7020000}"/>
    <cellStyle name="Normal 64 2" xfId="530" xr:uid="{00000000-0005-0000-0000-0000F8020000}"/>
    <cellStyle name="Normal 64 2 2" xfId="1263" xr:uid="{00000000-0005-0000-0000-0000F9020000}"/>
    <cellStyle name="Normal 64 3" xfId="1262" xr:uid="{00000000-0005-0000-0000-0000FA020000}"/>
    <cellStyle name="Normal 65" xfId="531" xr:uid="{00000000-0005-0000-0000-0000FB020000}"/>
    <cellStyle name="Normal 65 2" xfId="532" xr:uid="{00000000-0005-0000-0000-0000FC020000}"/>
    <cellStyle name="Normal 65 2 2" xfId="533" xr:uid="{00000000-0005-0000-0000-0000FD020000}"/>
    <cellStyle name="Normal 65 2 2 2" xfId="534" xr:uid="{00000000-0005-0000-0000-0000FE020000}"/>
    <cellStyle name="Normal 65 2 3" xfId="535" xr:uid="{00000000-0005-0000-0000-0000FF020000}"/>
    <cellStyle name="Normal 65 2 3 2" xfId="536" xr:uid="{00000000-0005-0000-0000-000000030000}"/>
    <cellStyle name="Normal 65 2 4" xfId="537" xr:uid="{00000000-0005-0000-0000-000001030000}"/>
    <cellStyle name="Normal 65 2 5" xfId="538" xr:uid="{00000000-0005-0000-0000-000002030000}"/>
    <cellStyle name="Normal 65 3" xfId="539" xr:uid="{00000000-0005-0000-0000-000003030000}"/>
    <cellStyle name="Normal 65 3 2" xfId="540" xr:uid="{00000000-0005-0000-0000-000004030000}"/>
    <cellStyle name="Normal 65 3 2 2" xfId="541" xr:uid="{00000000-0005-0000-0000-000005030000}"/>
    <cellStyle name="Normal 65 3 3" xfId="542" xr:uid="{00000000-0005-0000-0000-000006030000}"/>
    <cellStyle name="Normal 65 3 3 2" xfId="543" xr:uid="{00000000-0005-0000-0000-000007030000}"/>
    <cellStyle name="Normal 65 3 4" xfId="544" xr:uid="{00000000-0005-0000-0000-000008030000}"/>
    <cellStyle name="Normal 65 3 5" xfId="545" xr:uid="{00000000-0005-0000-0000-000009030000}"/>
    <cellStyle name="Normal 65 4" xfId="546" xr:uid="{00000000-0005-0000-0000-00000A030000}"/>
    <cellStyle name="Normal 65 4 2" xfId="547" xr:uid="{00000000-0005-0000-0000-00000B030000}"/>
    <cellStyle name="Normal 65 5" xfId="548" xr:uid="{00000000-0005-0000-0000-00000C030000}"/>
    <cellStyle name="Normal 65 5 2" xfId="549" xr:uid="{00000000-0005-0000-0000-00000D030000}"/>
    <cellStyle name="Normal 65 6" xfId="550" xr:uid="{00000000-0005-0000-0000-00000E030000}"/>
    <cellStyle name="Normal 65 7" xfId="551" xr:uid="{00000000-0005-0000-0000-00000F030000}"/>
    <cellStyle name="Normal 66" xfId="552" xr:uid="{00000000-0005-0000-0000-000010030000}"/>
    <cellStyle name="Normal 66 2" xfId="553" xr:uid="{00000000-0005-0000-0000-000011030000}"/>
    <cellStyle name="Normal 66 2 2" xfId="554" xr:uid="{00000000-0005-0000-0000-000012030000}"/>
    <cellStyle name="Normal 66 2 2 2" xfId="555" xr:uid="{00000000-0005-0000-0000-000013030000}"/>
    <cellStyle name="Normal 66 2 3" xfId="556" xr:uid="{00000000-0005-0000-0000-000014030000}"/>
    <cellStyle name="Normal 66 2 3 2" xfId="557" xr:uid="{00000000-0005-0000-0000-000015030000}"/>
    <cellStyle name="Normal 66 2 4" xfId="558" xr:uid="{00000000-0005-0000-0000-000016030000}"/>
    <cellStyle name="Normal 66 2 5" xfId="559" xr:uid="{00000000-0005-0000-0000-000017030000}"/>
    <cellStyle name="Normal 66 3" xfId="560" xr:uid="{00000000-0005-0000-0000-000018030000}"/>
    <cellStyle name="Normal 66 3 2" xfId="561" xr:uid="{00000000-0005-0000-0000-000019030000}"/>
    <cellStyle name="Normal 66 3 2 2" xfId="562" xr:uid="{00000000-0005-0000-0000-00001A030000}"/>
    <cellStyle name="Normal 66 3 3" xfId="563" xr:uid="{00000000-0005-0000-0000-00001B030000}"/>
    <cellStyle name="Normal 66 3 3 2" xfId="564" xr:uid="{00000000-0005-0000-0000-00001C030000}"/>
    <cellStyle name="Normal 66 3 4" xfId="565" xr:uid="{00000000-0005-0000-0000-00001D030000}"/>
    <cellStyle name="Normal 66 3 5" xfId="566" xr:uid="{00000000-0005-0000-0000-00001E030000}"/>
    <cellStyle name="Normal 66 4" xfId="567" xr:uid="{00000000-0005-0000-0000-00001F030000}"/>
    <cellStyle name="Normal 66 4 2" xfId="568" xr:uid="{00000000-0005-0000-0000-000020030000}"/>
    <cellStyle name="Normal 66 5" xfId="569" xr:uid="{00000000-0005-0000-0000-000021030000}"/>
    <cellStyle name="Normal 66 5 2" xfId="570" xr:uid="{00000000-0005-0000-0000-000022030000}"/>
    <cellStyle name="Normal 66 6" xfId="571" xr:uid="{00000000-0005-0000-0000-000023030000}"/>
    <cellStyle name="Normal 66 7" xfId="572" xr:uid="{00000000-0005-0000-0000-000024030000}"/>
    <cellStyle name="Normal 67" xfId="573" xr:uid="{00000000-0005-0000-0000-000025030000}"/>
    <cellStyle name="Normal 67 2" xfId="574" xr:uid="{00000000-0005-0000-0000-000026030000}"/>
    <cellStyle name="Normal 67 2 2" xfId="575" xr:uid="{00000000-0005-0000-0000-000027030000}"/>
    <cellStyle name="Normal 67 2 2 2" xfId="576" xr:uid="{00000000-0005-0000-0000-000028030000}"/>
    <cellStyle name="Normal 67 2 3" xfId="577" xr:uid="{00000000-0005-0000-0000-000029030000}"/>
    <cellStyle name="Normal 67 2 3 2" xfId="578" xr:uid="{00000000-0005-0000-0000-00002A030000}"/>
    <cellStyle name="Normal 67 2 4" xfId="579" xr:uid="{00000000-0005-0000-0000-00002B030000}"/>
    <cellStyle name="Normal 67 2 5" xfId="580" xr:uid="{00000000-0005-0000-0000-00002C030000}"/>
    <cellStyle name="Normal 67 3" xfId="581" xr:uid="{00000000-0005-0000-0000-00002D030000}"/>
    <cellStyle name="Normal 67 3 2" xfId="582" xr:uid="{00000000-0005-0000-0000-00002E030000}"/>
    <cellStyle name="Normal 67 3 2 2" xfId="583" xr:uid="{00000000-0005-0000-0000-00002F030000}"/>
    <cellStyle name="Normal 67 3 3" xfId="584" xr:uid="{00000000-0005-0000-0000-000030030000}"/>
    <cellStyle name="Normal 67 3 3 2" xfId="585" xr:uid="{00000000-0005-0000-0000-000031030000}"/>
    <cellStyle name="Normal 67 3 4" xfId="586" xr:uid="{00000000-0005-0000-0000-000032030000}"/>
    <cellStyle name="Normal 67 3 5" xfId="587" xr:uid="{00000000-0005-0000-0000-000033030000}"/>
    <cellStyle name="Normal 67 4" xfId="588" xr:uid="{00000000-0005-0000-0000-000034030000}"/>
    <cellStyle name="Normal 67 4 2" xfId="589" xr:uid="{00000000-0005-0000-0000-000035030000}"/>
    <cellStyle name="Normal 67 5" xfId="590" xr:uid="{00000000-0005-0000-0000-000036030000}"/>
    <cellStyle name="Normal 67 5 2" xfId="591" xr:uid="{00000000-0005-0000-0000-000037030000}"/>
    <cellStyle name="Normal 67 6" xfId="592" xr:uid="{00000000-0005-0000-0000-000038030000}"/>
    <cellStyle name="Normal 67 7" xfId="593" xr:uid="{00000000-0005-0000-0000-000039030000}"/>
    <cellStyle name="Normal 68" xfId="594" xr:uid="{00000000-0005-0000-0000-00003A030000}"/>
    <cellStyle name="Normal 68 2" xfId="595" xr:uid="{00000000-0005-0000-0000-00003B030000}"/>
    <cellStyle name="Normal 68 2 2" xfId="596" xr:uid="{00000000-0005-0000-0000-00003C030000}"/>
    <cellStyle name="Normal 68 2 2 2" xfId="597" xr:uid="{00000000-0005-0000-0000-00003D030000}"/>
    <cellStyle name="Normal 68 2 3" xfId="598" xr:uid="{00000000-0005-0000-0000-00003E030000}"/>
    <cellStyle name="Normal 68 2 3 2" xfId="599" xr:uid="{00000000-0005-0000-0000-00003F030000}"/>
    <cellStyle name="Normal 68 2 4" xfId="600" xr:uid="{00000000-0005-0000-0000-000040030000}"/>
    <cellStyle name="Normal 68 2 5" xfId="601" xr:uid="{00000000-0005-0000-0000-000041030000}"/>
    <cellStyle name="Normal 68 3" xfId="602" xr:uid="{00000000-0005-0000-0000-000042030000}"/>
    <cellStyle name="Normal 68 3 2" xfId="603" xr:uid="{00000000-0005-0000-0000-000043030000}"/>
    <cellStyle name="Normal 68 3 2 2" xfId="604" xr:uid="{00000000-0005-0000-0000-000044030000}"/>
    <cellStyle name="Normal 68 3 3" xfId="605" xr:uid="{00000000-0005-0000-0000-000045030000}"/>
    <cellStyle name="Normal 68 3 3 2" xfId="606" xr:uid="{00000000-0005-0000-0000-000046030000}"/>
    <cellStyle name="Normal 68 3 4" xfId="607" xr:uid="{00000000-0005-0000-0000-000047030000}"/>
    <cellStyle name="Normal 68 3 5" xfId="608" xr:uid="{00000000-0005-0000-0000-000048030000}"/>
    <cellStyle name="Normal 68 4" xfId="609" xr:uid="{00000000-0005-0000-0000-000049030000}"/>
    <cellStyle name="Normal 68 4 2" xfId="610" xr:uid="{00000000-0005-0000-0000-00004A030000}"/>
    <cellStyle name="Normal 68 5" xfId="611" xr:uid="{00000000-0005-0000-0000-00004B030000}"/>
    <cellStyle name="Normal 68 5 2" xfId="612" xr:uid="{00000000-0005-0000-0000-00004C030000}"/>
    <cellStyle name="Normal 68 6" xfId="613" xr:uid="{00000000-0005-0000-0000-00004D030000}"/>
    <cellStyle name="Normal 68 7" xfId="614" xr:uid="{00000000-0005-0000-0000-00004E030000}"/>
    <cellStyle name="Normal 69" xfId="615" xr:uid="{00000000-0005-0000-0000-00004F030000}"/>
    <cellStyle name="Normal 69 2" xfId="616" xr:uid="{00000000-0005-0000-0000-000050030000}"/>
    <cellStyle name="Normal 69 2 2" xfId="617" xr:uid="{00000000-0005-0000-0000-000051030000}"/>
    <cellStyle name="Normal 69 2 2 2" xfId="618" xr:uid="{00000000-0005-0000-0000-000052030000}"/>
    <cellStyle name="Normal 69 2 3" xfId="619" xr:uid="{00000000-0005-0000-0000-000053030000}"/>
    <cellStyle name="Normal 69 2 3 2" xfId="620" xr:uid="{00000000-0005-0000-0000-000054030000}"/>
    <cellStyle name="Normal 69 2 4" xfId="621" xr:uid="{00000000-0005-0000-0000-000055030000}"/>
    <cellStyle name="Normal 69 2 5" xfId="622" xr:uid="{00000000-0005-0000-0000-000056030000}"/>
    <cellStyle name="Normal 69 3" xfId="623" xr:uid="{00000000-0005-0000-0000-000057030000}"/>
    <cellStyle name="Normal 69 3 2" xfId="624" xr:uid="{00000000-0005-0000-0000-000058030000}"/>
    <cellStyle name="Normal 69 3 2 2" xfId="625" xr:uid="{00000000-0005-0000-0000-000059030000}"/>
    <cellStyle name="Normal 69 3 3" xfId="626" xr:uid="{00000000-0005-0000-0000-00005A030000}"/>
    <cellStyle name="Normal 69 3 3 2" xfId="627" xr:uid="{00000000-0005-0000-0000-00005B030000}"/>
    <cellStyle name="Normal 69 3 4" xfId="628" xr:uid="{00000000-0005-0000-0000-00005C030000}"/>
    <cellStyle name="Normal 69 3 5" xfId="629" xr:uid="{00000000-0005-0000-0000-00005D030000}"/>
    <cellStyle name="Normal 69 4" xfId="630" xr:uid="{00000000-0005-0000-0000-00005E030000}"/>
    <cellStyle name="Normal 69 4 2" xfId="631" xr:uid="{00000000-0005-0000-0000-00005F030000}"/>
    <cellStyle name="Normal 69 5" xfId="632" xr:uid="{00000000-0005-0000-0000-000060030000}"/>
    <cellStyle name="Normal 69 5 2" xfId="633" xr:uid="{00000000-0005-0000-0000-000061030000}"/>
    <cellStyle name="Normal 69 6" xfId="634" xr:uid="{00000000-0005-0000-0000-000062030000}"/>
    <cellStyle name="Normal 69 7" xfId="635" xr:uid="{00000000-0005-0000-0000-000063030000}"/>
    <cellStyle name="Normal 7" xfId="71" xr:uid="{00000000-0005-0000-0000-000064030000}"/>
    <cellStyle name="Normal 7 2" xfId="94" xr:uid="{00000000-0005-0000-0000-000065030000}"/>
    <cellStyle name="Normal 7 2 2" xfId="106" xr:uid="{00000000-0005-0000-0000-000066030000}"/>
    <cellStyle name="Normal 7 2 2 2" xfId="1621" xr:uid="{00000000-0005-0000-0000-000067030000}"/>
    <cellStyle name="Normal 7 2 3" xfId="1544" xr:uid="{00000000-0005-0000-0000-000068030000}"/>
    <cellStyle name="Normal 7 3" xfId="1270" xr:uid="{00000000-0005-0000-0000-000069030000}"/>
    <cellStyle name="Normal 70" xfId="636" xr:uid="{00000000-0005-0000-0000-00006A030000}"/>
    <cellStyle name="Normal 70 2" xfId="637" xr:uid="{00000000-0005-0000-0000-00006B030000}"/>
    <cellStyle name="Normal 70 2 2" xfId="638" xr:uid="{00000000-0005-0000-0000-00006C030000}"/>
    <cellStyle name="Normal 70 2 2 2" xfId="639" xr:uid="{00000000-0005-0000-0000-00006D030000}"/>
    <cellStyle name="Normal 70 2 3" xfId="640" xr:uid="{00000000-0005-0000-0000-00006E030000}"/>
    <cellStyle name="Normal 70 2 3 2" xfId="641" xr:uid="{00000000-0005-0000-0000-00006F030000}"/>
    <cellStyle name="Normal 70 2 4" xfId="642" xr:uid="{00000000-0005-0000-0000-000070030000}"/>
    <cellStyle name="Normal 70 2 5" xfId="643" xr:uid="{00000000-0005-0000-0000-000071030000}"/>
    <cellStyle name="Normal 70 3" xfId="644" xr:uid="{00000000-0005-0000-0000-000072030000}"/>
    <cellStyle name="Normal 70 3 2" xfId="645" xr:uid="{00000000-0005-0000-0000-000073030000}"/>
    <cellStyle name="Normal 70 3 2 2" xfId="646" xr:uid="{00000000-0005-0000-0000-000074030000}"/>
    <cellStyle name="Normal 70 3 3" xfId="647" xr:uid="{00000000-0005-0000-0000-000075030000}"/>
    <cellStyle name="Normal 70 3 3 2" xfId="648" xr:uid="{00000000-0005-0000-0000-000076030000}"/>
    <cellStyle name="Normal 70 3 4" xfId="649" xr:uid="{00000000-0005-0000-0000-000077030000}"/>
    <cellStyle name="Normal 70 3 5" xfId="650" xr:uid="{00000000-0005-0000-0000-000078030000}"/>
    <cellStyle name="Normal 70 4" xfId="651" xr:uid="{00000000-0005-0000-0000-000079030000}"/>
    <cellStyle name="Normal 70 4 2" xfId="652" xr:uid="{00000000-0005-0000-0000-00007A030000}"/>
    <cellStyle name="Normal 70 5" xfId="653" xr:uid="{00000000-0005-0000-0000-00007B030000}"/>
    <cellStyle name="Normal 70 5 2" xfId="654" xr:uid="{00000000-0005-0000-0000-00007C030000}"/>
    <cellStyle name="Normal 70 6" xfId="655" xr:uid="{00000000-0005-0000-0000-00007D030000}"/>
    <cellStyle name="Normal 70 7" xfId="656" xr:uid="{00000000-0005-0000-0000-00007E030000}"/>
    <cellStyle name="Normal 71" xfId="657" xr:uid="{00000000-0005-0000-0000-00007F030000}"/>
    <cellStyle name="Normal 71 2" xfId="658" xr:uid="{00000000-0005-0000-0000-000080030000}"/>
    <cellStyle name="Normal 71 2 2" xfId="659" xr:uid="{00000000-0005-0000-0000-000081030000}"/>
    <cellStyle name="Normal 71 2 2 2" xfId="660" xr:uid="{00000000-0005-0000-0000-000082030000}"/>
    <cellStyle name="Normal 71 2 3" xfId="661" xr:uid="{00000000-0005-0000-0000-000083030000}"/>
    <cellStyle name="Normal 71 2 3 2" xfId="662" xr:uid="{00000000-0005-0000-0000-000084030000}"/>
    <cellStyle name="Normal 71 2 4" xfId="663" xr:uid="{00000000-0005-0000-0000-000085030000}"/>
    <cellStyle name="Normal 71 2 5" xfId="664" xr:uid="{00000000-0005-0000-0000-000086030000}"/>
    <cellStyle name="Normal 71 3" xfId="665" xr:uid="{00000000-0005-0000-0000-000087030000}"/>
    <cellStyle name="Normal 71 3 2" xfId="666" xr:uid="{00000000-0005-0000-0000-000088030000}"/>
    <cellStyle name="Normal 71 3 2 2" xfId="667" xr:uid="{00000000-0005-0000-0000-000089030000}"/>
    <cellStyle name="Normal 71 3 3" xfId="668" xr:uid="{00000000-0005-0000-0000-00008A030000}"/>
    <cellStyle name="Normal 71 3 3 2" xfId="669" xr:uid="{00000000-0005-0000-0000-00008B030000}"/>
    <cellStyle name="Normal 71 3 4" xfId="670" xr:uid="{00000000-0005-0000-0000-00008C030000}"/>
    <cellStyle name="Normal 71 3 5" xfId="671" xr:uid="{00000000-0005-0000-0000-00008D030000}"/>
    <cellStyle name="Normal 71 4" xfId="672" xr:uid="{00000000-0005-0000-0000-00008E030000}"/>
    <cellStyle name="Normal 71 4 2" xfId="673" xr:uid="{00000000-0005-0000-0000-00008F030000}"/>
    <cellStyle name="Normal 71 5" xfId="674" xr:uid="{00000000-0005-0000-0000-000090030000}"/>
    <cellStyle name="Normal 71 5 2" xfId="675" xr:uid="{00000000-0005-0000-0000-000091030000}"/>
    <cellStyle name="Normal 71 6" xfId="676" xr:uid="{00000000-0005-0000-0000-000092030000}"/>
    <cellStyle name="Normal 71 7" xfId="677" xr:uid="{00000000-0005-0000-0000-000093030000}"/>
    <cellStyle name="Normal 72" xfId="678" xr:uid="{00000000-0005-0000-0000-000094030000}"/>
    <cellStyle name="Normal 72 2" xfId="679" xr:uid="{00000000-0005-0000-0000-000095030000}"/>
    <cellStyle name="Normal 72 2 2" xfId="680" xr:uid="{00000000-0005-0000-0000-000096030000}"/>
    <cellStyle name="Normal 72 2 2 2" xfId="681" xr:uid="{00000000-0005-0000-0000-000097030000}"/>
    <cellStyle name="Normal 72 2 3" xfId="682" xr:uid="{00000000-0005-0000-0000-000098030000}"/>
    <cellStyle name="Normal 72 2 3 2" xfId="683" xr:uid="{00000000-0005-0000-0000-000099030000}"/>
    <cellStyle name="Normal 72 2 4" xfId="684" xr:uid="{00000000-0005-0000-0000-00009A030000}"/>
    <cellStyle name="Normal 72 2 5" xfId="685" xr:uid="{00000000-0005-0000-0000-00009B030000}"/>
    <cellStyle name="Normal 72 3" xfId="686" xr:uid="{00000000-0005-0000-0000-00009C030000}"/>
    <cellStyle name="Normal 72 3 2" xfId="687" xr:uid="{00000000-0005-0000-0000-00009D030000}"/>
    <cellStyle name="Normal 72 3 2 2" xfId="688" xr:uid="{00000000-0005-0000-0000-00009E030000}"/>
    <cellStyle name="Normal 72 3 3" xfId="689" xr:uid="{00000000-0005-0000-0000-00009F030000}"/>
    <cellStyle name="Normal 72 3 3 2" xfId="690" xr:uid="{00000000-0005-0000-0000-0000A0030000}"/>
    <cellStyle name="Normal 72 3 4" xfId="691" xr:uid="{00000000-0005-0000-0000-0000A1030000}"/>
    <cellStyle name="Normal 72 3 5" xfId="692" xr:uid="{00000000-0005-0000-0000-0000A2030000}"/>
    <cellStyle name="Normal 72 4" xfId="693" xr:uid="{00000000-0005-0000-0000-0000A3030000}"/>
    <cellStyle name="Normal 72 4 2" xfId="694" xr:uid="{00000000-0005-0000-0000-0000A4030000}"/>
    <cellStyle name="Normal 72 5" xfId="695" xr:uid="{00000000-0005-0000-0000-0000A5030000}"/>
    <cellStyle name="Normal 72 5 2" xfId="696" xr:uid="{00000000-0005-0000-0000-0000A6030000}"/>
    <cellStyle name="Normal 72 6" xfId="697" xr:uid="{00000000-0005-0000-0000-0000A7030000}"/>
    <cellStyle name="Normal 72 7" xfId="698" xr:uid="{00000000-0005-0000-0000-0000A8030000}"/>
    <cellStyle name="Normal 73" xfId="699" xr:uid="{00000000-0005-0000-0000-0000A9030000}"/>
    <cellStyle name="Normal 73 2" xfId="700" xr:uid="{00000000-0005-0000-0000-0000AA030000}"/>
    <cellStyle name="Normal 73 2 2" xfId="701" xr:uid="{00000000-0005-0000-0000-0000AB030000}"/>
    <cellStyle name="Normal 73 2 2 2" xfId="702" xr:uid="{00000000-0005-0000-0000-0000AC030000}"/>
    <cellStyle name="Normal 73 2 3" xfId="703" xr:uid="{00000000-0005-0000-0000-0000AD030000}"/>
    <cellStyle name="Normal 73 2 3 2" xfId="704" xr:uid="{00000000-0005-0000-0000-0000AE030000}"/>
    <cellStyle name="Normal 73 2 4" xfId="705" xr:uid="{00000000-0005-0000-0000-0000AF030000}"/>
    <cellStyle name="Normal 73 2 5" xfId="706" xr:uid="{00000000-0005-0000-0000-0000B0030000}"/>
    <cellStyle name="Normal 73 3" xfId="707" xr:uid="{00000000-0005-0000-0000-0000B1030000}"/>
    <cellStyle name="Normal 73 3 2" xfId="708" xr:uid="{00000000-0005-0000-0000-0000B2030000}"/>
    <cellStyle name="Normal 73 3 2 2" xfId="709" xr:uid="{00000000-0005-0000-0000-0000B3030000}"/>
    <cellStyle name="Normal 73 3 3" xfId="710" xr:uid="{00000000-0005-0000-0000-0000B4030000}"/>
    <cellStyle name="Normal 73 3 3 2" xfId="711" xr:uid="{00000000-0005-0000-0000-0000B5030000}"/>
    <cellStyle name="Normal 73 3 4" xfId="712" xr:uid="{00000000-0005-0000-0000-0000B6030000}"/>
    <cellStyle name="Normal 73 3 5" xfId="713" xr:uid="{00000000-0005-0000-0000-0000B7030000}"/>
    <cellStyle name="Normal 73 4" xfId="714" xr:uid="{00000000-0005-0000-0000-0000B8030000}"/>
    <cellStyle name="Normal 73 4 2" xfId="715" xr:uid="{00000000-0005-0000-0000-0000B9030000}"/>
    <cellStyle name="Normal 73 5" xfId="716" xr:uid="{00000000-0005-0000-0000-0000BA030000}"/>
    <cellStyle name="Normal 73 5 2" xfId="717" xr:uid="{00000000-0005-0000-0000-0000BB030000}"/>
    <cellStyle name="Normal 73 6" xfId="718" xr:uid="{00000000-0005-0000-0000-0000BC030000}"/>
    <cellStyle name="Normal 73 7" xfId="719" xr:uid="{00000000-0005-0000-0000-0000BD030000}"/>
    <cellStyle name="Normal 74" xfId="720" xr:uid="{00000000-0005-0000-0000-0000BE030000}"/>
    <cellStyle name="Normal 74 2" xfId="721" xr:uid="{00000000-0005-0000-0000-0000BF030000}"/>
    <cellStyle name="Normal 74 2 2" xfId="722" xr:uid="{00000000-0005-0000-0000-0000C0030000}"/>
    <cellStyle name="Normal 74 2 2 2" xfId="723" xr:uid="{00000000-0005-0000-0000-0000C1030000}"/>
    <cellStyle name="Normal 74 2 3" xfId="724" xr:uid="{00000000-0005-0000-0000-0000C2030000}"/>
    <cellStyle name="Normal 74 2 3 2" xfId="725" xr:uid="{00000000-0005-0000-0000-0000C3030000}"/>
    <cellStyle name="Normal 74 2 4" xfId="726" xr:uid="{00000000-0005-0000-0000-0000C4030000}"/>
    <cellStyle name="Normal 74 2 5" xfId="727" xr:uid="{00000000-0005-0000-0000-0000C5030000}"/>
    <cellStyle name="Normal 74 3" xfId="728" xr:uid="{00000000-0005-0000-0000-0000C6030000}"/>
    <cellStyle name="Normal 74 3 2" xfId="729" xr:uid="{00000000-0005-0000-0000-0000C7030000}"/>
    <cellStyle name="Normal 74 3 2 2" xfId="730" xr:uid="{00000000-0005-0000-0000-0000C8030000}"/>
    <cellStyle name="Normal 74 3 3" xfId="731" xr:uid="{00000000-0005-0000-0000-0000C9030000}"/>
    <cellStyle name="Normal 74 3 3 2" xfId="732" xr:uid="{00000000-0005-0000-0000-0000CA030000}"/>
    <cellStyle name="Normal 74 3 4" xfId="733" xr:uid="{00000000-0005-0000-0000-0000CB030000}"/>
    <cellStyle name="Normal 74 3 5" xfId="734" xr:uid="{00000000-0005-0000-0000-0000CC030000}"/>
    <cellStyle name="Normal 74 4" xfId="735" xr:uid="{00000000-0005-0000-0000-0000CD030000}"/>
    <cellStyle name="Normal 74 4 2" xfId="736" xr:uid="{00000000-0005-0000-0000-0000CE030000}"/>
    <cellStyle name="Normal 74 5" xfId="737" xr:uid="{00000000-0005-0000-0000-0000CF030000}"/>
    <cellStyle name="Normal 74 5 2" xfId="738" xr:uid="{00000000-0005-0000-0000-0000D0030000}"/>
    <cellStyle name="Normal 74 6" xfId="739" xr:uid="{00000000-0005-0000-0000-0000D1030000}"/>
    <cellStyle name="Normal 74 7" xfId="740" xr:uid="{00000000-0005-0000-0000-0000D2030000}"/>
    <cellStyle name="Normal 75" xfId="741" xr:uid="{00000000-0005-0000-0000-0000D3030000}"/>
    <cellStyle name="Normal 75 2" xfId="742" xr:uid="{00000000-0005-0000-0000-0000D4030000}"/>
    <cellStyle name="Normal 75 2 2" xfId="743" xr:uid="{00000000-0005-0000-0000-0000D5030000}"/>
    <cellStyle name="Normal 75 2 2 2" xfId="744" xr:uid="{00000000-0005-0000-0000-0000D6030000}"/>
    <cellStyle name="Normal 75 2 3" xfId="745" xr:uid="{00000000-0005-0000-0000-0000D7030000}"/>
    <cellStyle name="Normal 75 2 3 2" xfId="746" xr:uid="{00000000-0005-0000-0000-0000D8030000}"/>
    <cellStyle name="Normal 75 2 4" xfId="747" xr:uid="{00000000-0005-0000-0000-0000D9030000}"/>
    <cellStyle name="Normal 75 2 5" xfId="748" xr:uid="{00000000-0005-0000-0000-0000DA030000}"/>
    <cellStyle name="Normal 75 3" xfId="749" xr:uid="{00000000-0005-0000-0000-0000DB030000}"/>
    <cellStyle name="Normal 75 3 2" xfId="750" xr:uid="{00000000-0005-0000-0000-0000DC030000}"/>
    <cellStyle name="Normal 75 3 2 2" xfId="751" xr:uid="{00000000-0005-0000-0000-0000DD030000}"/>
    <cellStyle name="Normal 75 3 3" xfId="752" xr:uid="{00000000-0005-0000-0000-0000DE030000}"/>
    <cellStyle name="Normal 75 3 3 2" xfId="753" xr:uid="{00000000-0005-0000-0000-0000DF030000}"/>
    <cellStyle name="Normal 75 3 4" xfId="754" xr:uid="{00000000-0005-0000-0000-0000E0030000}"/>
    <cellStyle name="Normal 75 3 5" xfId="755" xr:uid="{00000000-0005-0000-0000-0000E1030000}"/>
    <cellStyle name="Normal 75 4" xfId="756" xr:uid="{00000000-0005-0000-0000-0000E2030000}"/>
    <cellStyle name="Normal 75 4 2" xfId="757" xr:uid="{00000000-0005-0000-0000-0000E3030000}"/>
    <cellStyle name="Normal 75 5" xfId="758" xr:uid="{00000000-0005-0000-0000-0000E4030000}"/>
    <cellStyle name="Normal 75 5 2" xfId="759" xr:uid="{00000000-0005-0000-0000-0000E5030000}"/>
    <cellStyle name="Normal 75 6" xfId="760" xr:uid="{00000000-0005-0000-0000-0000E6030000}"/>
    <cellStyle name="Normal 75 7" xfId="761" xr:uid="{00000000-0005-0000-0000-0000E7030000}"/>
    <cellStyle name="Normal 76" xfId="762" xr:uid="{00000000-0005-0000-0000-0000E8030000}"/>
    <cellStyle name="Normal 76 2" xfId="763" xr:uid="{00000000-0005-0000-0000-0000E9030000}"/>
    <cellStyle name="Normal 76 2 2" xfId="764" xr:uid="{00000000-0005-0000-0000-0000EA030000}"/>
    <cellStyle name="Normal 76 2 2 2" xfId="765" xr:uid="{00000000-0005-0000-0000-0000EB030000}"/>
    <cellStyle name="Normal 76 2 3" xfId="766" xr:uid="{00000000-0005-0000-0000-0000EC030000}"/>
    <cellStyle name="Normal 76 2 3 2" xfId="767" xr:uid="{00000000-0005-0000-0000-0000ED030000}"/>
    <cellStyle name="Normal 76 2 4" xfId="768" xr:uid="{00000000-0005-0000-0000-0000EE030000}"/>
    <cellStyle name="Normal 76 2 5" xfId="769" xr:uid="{00000000-0005-0000-0000-0000EF030000}"/>
    <cellStyle name="Normal 76 3" xfId="770" xr:uid="{00000000-0005-0000-0000-0000F0030000}"/>
    <cellStyle name="Normal 76 3 2" xfId="771" xr:uid="{00000000-0005-0000-0000-0000F1030000}"/>
    <cellStyle name="Normal 76 3 2 2" xfId="772" xr:uid="{00000000-0005-0000-0000-0000F2030000}"/>
    <cellStyle name="Normal 76 3 3" xfId="773" xr:uid="{00000000-0005-0000-0000-0000F3030000}"/>
    <cellStyle name="Normal 76 3 3 2" xfId="774" xr:uid="{00000000-0005-0000-0000-0000F4030000}"/>
    <cellStyle name="Normal 76 3 4" xfId="775" xr:uid="{00000000-0005-0000-0000-0000F5030000}"/>
    <cellStyle name="Normal 76 3 5" xfId="776" xr:uid="{00000000-0005-0000-0000-0000F6030000}"/>
    <cellStyle name="Normal 76 4" xfId="777" xr:uid="{00000000-0005-0000-0000-0000F7030000}"/>
    <cellStyle name="Normal 76 4 2" xfId="778" xr:uid="{00000000-0005-0000-0000-0000F8030000}"/>
    <cellStyle name="Normal 76 5" xfId="779" xr:uid="{00000000-0005-0000-0000-0000F9030000}"/>
    <cellStyle name="Normal 76 5 2" xfId="780" xr:uid="{00000000-0005-0000-0000-0000FA030000}"/>
    <cellStyle name="Normal 76 6" xfId="781" xr:uid="{00000000-0005-0000-0000-0000FB030000}"/>
    <cellStyle name="Normal 76 7" xfId="782" xr:uid="{00000000-0005-0000-0000-0000FC030000}"/>
    <cellStyle name="Normal 77" xfId="783" xr:uid="{00000000-0005-0000-0000-0000FD030000}"/>
    <cellStyle name="Normal 77 2" xfId="784" xr:uid="{00000000-0005-0000-0000-0000FE030000}"/>
    <cellStyle name="Normal 77 2 2" xfId="785" xr:uid="{00000000-0005-0000-0000-0000FF030000}"/>
    <cellStyle name="Normal 77 2 2 2" xfId="786" xr:uid="{00000000-0005-0000-0000-000000040000}"/>
    <cellStyle name="Normal 77 2 3" xfId="787" xr:uid="{00000000-0005-0000-0000-000001040000}"/>
    <cellStyle name="Normal 77 2 3 2" xfId="788" xr:uid="{00000000-0005-0000-0000-000002040000}"/>
    <cellStyle name="Normal 77 2 4" xfId="789" xr:uid="{00000000-0005-0000-0000-000003040000}"/>
    <cellStyle name="Normal 77 2 5" xfId="790" xr:uid="{00000000-0005-0000-0000-000004040000}"/>
    <cellStyle name="Normal 77 3" xfId="791" xr:uid="{00000000-0005-0000-0000-000005040000}"/>
    <cellStyle name="Normal 77 3 2" xfId="792" xr:uid="{00000000-0005-0000-0000-000006040000}"/>
    <cellStyle name="Normal 77 3 2 2" xfId="793" xr:uid="{00000000-0005-0000-0000-000007040000}"/>
    <cellStyle name="Normal 77 3 3" xfId="794" xr:uid="{00000000-0005-0000-0000-000008040000}"/>
    <cellStyle name="Normal 77 3 3 2" xfId="795" xr:uid="{00000000-0005-0000-0000-000009040000}"/>
    <cellStyle name="Normal 77 3 4" xfId="796" xr:uid="{00000000-0005-0000-0000-00000A040000}"/>
    <cellStyle name="Normal 77 3 5" xfId="797" xr:uid="{00000000-0005-0000-0000-00000B040000}"/>
    <cellStyle name="Normal 77 4" xfId="798" xr:uid="{00000000-0005-0000-0000-00000C040000}"/>
    <cellStyle name="Normal 77 4 2" xfId="799" xr:uid="{00000000-0005-0000-0000-00000D040000}"/>
    <cellStyle name="Normal 77 5" xfId="800" xr:uid="{00000000-0005-0000-0000-00000E040000}"/>
    <cellStyle name="Normal 77 5 2" xfId="801" xr:uid="{00000000-0005-0000-0000-00000F040000}"/>
    <cellStyle name="Normal 77 6" xfId="802" xr:uid="{00000000-0005-0000-0000-000010040000}"/>
    <cellStyle name="Normal 77 7" xfId="803" xr:uid="{00000000-0005-0000-0000-000011040000}"/>
    <cellStyle name="Normal 78" xfId="804" xr:uid="{00000000-0005-0000-0000-000012040000}"/>
    <cellStyle name="Normal 78 2" xfId="805" xr:uid="{00000000-0005-0000-0000-000013040000}"/>
    <cellStyle name="Normal 78 2 2" xfId="806" xr:uid="{00000000-0005-0000-0000-000014040000}"/>
    <cellStyle name="Normal 78 2 2 2" xfId="807" xr:uid="{00000000-0005-0000-0000-000015040000}"/>
    <cellStyle name="Normal 78 2 3" xfId="808" xr:uid="{00000000-0005-0000-0000-000016040000}"/>
    <cellStyle name="Normal 78 2 3 2" xfId="809" xr:uid="{00000000-0005-0000-0000-000017040000}"/>
    <cellStyle name="Normal 78 2 4" xfId="810" xr:uid="{00000000-0005-0000-0000-000018040000}"/>
    <cellStyle name="Normal 78 2 5" xfId="811" xr:uid="{00000000-0005-0000-0000-000019040000}"/>
    <cellStyle name="Normal 78 3" xfId="812" xr:uid="{00000000-0005-0000-0000-00001A040000}"/>
    <cellStyle name="Normal 78 3 2" xfId="813" xr:uid="{00000000-0005-0000-0000-00001B040000}"/>
    <cellStyle name="Normal 78 3 2 2" xfId="814" xr:uid="{00000000-0005-0000-0000-00001C040000}"/>
    <cellStyle name="Normal 78 3 3" xfId="815" xr:uid="{00000000-0005-0000-0000-00001D040000}"/>
    <cellStyle name="Normal 78 3 3 2" xfId="816" xr:uid="{00000000-0005-0000-0000-00001E040000}"/>
    <cellStyle name="Normal 78 3 4" xfId="817" xr:uid="{00000000-0005-0000-0000-00001F040000}"/>
    <cellStyle name="Normal 78 3 5" xfId="818" xr:uid="{00000000-0005-0000-0000-000020040000}"/>
    <cellStyle name="Normal 78 4" xfId="819" xr:uid="{00000000-0005-0000-0000-000021040000}"/>
    <cellStyle name="Normal 78 4 2" xfId="820" xr:uid="{00000000-0005-0000-0000-000022040000}"/>
    <cellStyle name="Normal 78 5" xfId="821" xr:uid="{00000000-0005-0000-0000-000023040000}"/>
    <cellStyle name="Normal 78 5 2" xfId="822" xr:uid="{00000000-0005-0000-0000-000024040000}"/>
    <cellStyle name="Normal 78 6" xfId="823" xr:uid="{00000000-0005-0000-0000-000025040000}"/>
    <cellStyle name="Normal 78 7" xfId="824" xr:uid="{00000000-0005-0000-0000-000026040000}"/>
    <cellStyle name="Normal 79" xfId="825" xr:uid="{00000000-0005-0000-0000-000027040000}"/>
    <cellStyle name="Normal 79 2" xfId="826" xr:uid="{00000000-0005-0000-0000-000028040000}"/>
    <cellStyle name="Normal 79 2 2" xfId="827" xr:uid="{00000000-0005-0000-0000-000029040000}"/>
    <cellStyle name="Normal 79 2 2 2" xfId="828" xr:uid="{00000000-0005-0000-0000-00002A040000}"/>
    <cellStyle name="Normal 79 2 3" xfId="829" xr:uid="{00000000-0005-0000-0000-00002B040000}"/>
    <cellStyle name="Normal 79 2 3 2" xfId="830" xr:uid="{00000000-0005-0000-0000-00002C040000}"/>
    <cellStyle name="Normal 79 2 4" xfId="831" xr:uid="{00000000-0005-0000-0000-00002D040000}"/>
    <cellStyle name="Normal 79 2 5" xfId="832" xr:uid="{00000000-0005-0000-0000-00002E040000}"/>
    <cellStyle name="Normal 79 3" xfId="833" xr:uid="{00000000-0005-0000-0000-00002F040000}"/>
    <cellStyle name="Normal 79 3 2" xfId="834" xr:uid="{00000000-0005-0000-0000-000030040000}"/>
    <cellStyle name="Normal 79 3 2 2" xfId="835" xr:uid="{00000000-0005-0000-0000-000031040000}"/>
    <cellStyle name="Normal 79 3 3" xfId="836" xr:uid="{00000000-0005-0000-0000-000032040000}"/>
    <cellStyle name="Normal 79 3 3 2" xfId="837" xr:uid="{00000000-0005-0000-0000-000033040000}"/>
    <cellStyle name="Normal 79 3 4" xfId="838" xr:uid="{00000000-0005-0000-0000-000034040000}"/>
    <cellStyle name="Normal 79 3 5" xfId="839" xr:uid="{00000000-0005-0000-0000-000035040000}"/>
    <cellStyle name="Normal 79 4" xfId="840" xr:uid="{00000000-0005-0000-0000-000036040000}"/>
    <cellStyle name="Normal 79 4 2" xfId="841" xr:uid="{00000000-0005-0000-0000-000037040000}"/>
    <cellStyle name="Normal 79 5" xfId="842" xr:uid="{00000000-0005-0000-0000-000038040000}"/>
    <cellStyle name="Normal 79 5 2" xfId="843" xr:uid="{00000000-0005-0000-0000-000039040000}"/>
    <cellStyle name="Normal 79 6" xfId="844" xr:uid="{00000000-0005-0000-0000-00003A040000}"/>
    <cellStyle name="Normal 79 7" xfId="845" xr:uid="{00000000-0005-0000-0000-00003B040000}"/>
    <cellStyle name="Normal 8" xfId="72" xr:uid="{00000000-0005-0000-0000-00003C040000}"/>
    <cellStyle name="Normal 8 2" xfId="97" xr:uid="{00000000-0005-0000-0000-00003D040000}"/>
    <cellStyle name="Normal 8 2 2" xfId="1622" xr:uid="{00000000-0005-0000-0000-00003E040000}"/>
    <cellStyle name="Normal 8 2 3" xfId="1545" xr:uid="{00000000-0005-0000-0000-00003F040000}"/>
    <cellStyle name="Normal 8 3" xfId="107" xr:uid="{00000000-0005-0000-0000-000040040000}"/>
    <cellStyle name="Normal 8 3 2" xfId="1587" xr:uid="{00000000-0005-0000-0000-000041040000}"/>
    <cellStyle name="Normal 8 4" xfId="1272" xr:uid="{00000000-0005-0000-0000-000042040000}"/>
    <cellStyle name="Normal 80" xfId="846" xr:uid="{00000000-0005-0000-0000-000043040000}"/>
    <cellStyle name="Normal 80 2" xfId="847" xr:uid="{00000000-0005-0000-0000-000044040000}"/>
    <cellStyle name="Normal 80 2 2" xfId="848" xr:uid="{00000000-0005-0000-0000-000045040000}"/>
    <cellStyle name="Normal 80 2 2 2" xfId="849" xr:uid="{00000000-0005-0000-0000-000046040000}"/>
    <cellStyle name="Normal 80 2 3" xfId="850" xr:uid="{00000000-0005-0000-0000-000047040000}"/>
    <cellStyle name="Normal 80 2 3 2" xfId="851" xr:uid="{00000000-0005-0000-0000-000048040000}"/>
    <cellStyle name="Normal 80 2 4" xfId="852" xr:uid="{00000000-0005-0000-0000-000049040000}"/>
    <cellStyle name="Normal 80 2 5" xfId="853" xr:uid="{00000000-0005-0000-0000-00004A040000}"/>
    <cellStyle name="Normal 80 3" xfId="854" xr:uid="{00000000-0005-0000-0000-00004B040000}"/>
    <cellStyle name="Normal 80 3 2" xfId="855" xr:uid="{00000000-0005-0000-0000-00004C040000}"/>
    <cellStyle name="Normal 80 3 2 2" xfId="856" xr:uid="{00000000-0005-0000-0000-00004D040000}"/>
    <cellStyle name="Normal 80 3 3" xfId="857" xr:uid="{00000000-0005-0000-0000-00004E040000}"/>
    <cellStyle name="Normal 80 3 3 2" xfId="858" xr:uid="{00000000-0005-0000-0000-00004F040000}"/>
    <cellStyle name="Normal 80 3 4" xfId="859" xr:uid="{00000000-0005-0000-0000-000050040000}"/>
    <cellStyle name="Normal 80 3 5" xfId="860" xr:uid="{00000000-0005-0000-0000-000051040000}"/>
    <cellStyle name="Normal 80 4" xfId="861" xr:uid="{00000000-0005-0000-0000-000052040000}"/>
    <cellStyle name="Normal 80 4 2" xfId="862" xr:uid="{00000000-0005-0000-0000-000053040000}"/>
    <cellStyle name="Normal 80 5" xfId="863" xr:uid="{00000000-0005-0000-0000-000054040000}"/>
    <cellStyle name="Normal 80 5 2" xfId="864" xr:uid="{00000000-0005-0000-0000-000055040000}"/>
    <cellStyle name="Normal 80 6" xfId="865" xr:uid="{00000000-0005-0000-0000-000056040000}"/>
    <cellStyle name="Normal 80 7" xfId="866" xr:uid="{00000000-0005-0000-0000-000057040000}"/>
    <cellStyle name="Normal 81" xfId="867" xr:uid="{00000000-0005-0000-0000-000058040000}"/>
    <cellStyle name="Normal 81 2" xfId="868" xr:uid="{00000000-0005-0000-0000-000059040000}"/>
    <cellStyle name="Normal 81 2 2" xfId="869" xr:uid="{00000000-0005-0000-0000-00005A040000}"/>
    <cellStyle name="Normal 81 2 2 2" xfId="870" xr:uid="{00000000-0005-0000-0000-00005B040000}"/>
    <cellStyle name="Normal 81 2 3" xfId="871" xr:uid="{00000000-0005-0000-0000-00005C040000}"/>
    <cellStyle name="Normal 81 2 3 2" xfId="872" xr:uid="{00000000-0005-0000-0000-00005D040000}"/>
    <cellStyle name="Normal 81 2 4" xfId="873" xr:uid="{00000000-0005-0000-0000-00005E040000}"/>
    <cellStyle name="Normal 81 2 5" xfId="874" xr:uid="{00000000-0005-0000-0000-00005F040000}"/>
    <cellStyle name="Normal 81 3" xfId="875" xr:uid="{00000000-0005-0000-0000-000060040000}"/>
    <cellStyle name="Normal 81 3 2" xfId="876" xr:uid="{00000000-0005-0000-0000-000061040000}"/>
    <cellStyle name="Normal 81 3 2 2" xfId="877" xr:uid="{00000000-0005-0000-0000-000062040000}"/>
    <cellStyle name="Normal 81 3 3" xfId="878" xr:uid="{00000000-0005-0000-0000-000063040000}"/>
    <cellStyle name="Normal 81 3 3 2" xfId="879" xr:uid="{00000000-0005-0000-0000-000064040000}"/>
    <cellStyle name="Normal 81 3 4" xfId="880" xr:uid="{00000000-0005-0000-0000-000065040000}"/>
    <cellStyle name="Normal 81 3 5" xfId="881" xr:uid="{00000000-0005-0000-0000-000066040000}"/>
    <cellStyle name="Normal 81 4" xfId="882" xr:uid="{00000000-0005-0000-0000-000067040000}"/>
    <cellStyle name="Normal 81 4 2" xfId="883" xr:uid="{00000000-0005-0000-0000-000068040000}"/>
    <cellStyle name="Normal 81 5" xfId="884" xr:uid="{00000000-0005-0000-0000-000069040000}"/>
    <cellStyle name="Normal 81 5 2" xfId="885" xr:uid="{00000000-0005-0000-0000-00006A040000}"/>
    <cellStyle name="Normal 81 6" xfId="886" xr:uid="{00000000-0005-0000-0000-00006B040000}"/>
    <cellStyle name="Normal 81 7" xfId="887" xr:uid="{00000000-0005-0000-0000-00006C040000}"/>
    <cellStyle name="Normal 82" xfId="888" xr:uid="{00000000-0005-0000-0000-00006D040000}"/>
    <cellStyle name="Normal 82 2" xfId="889" xr:uid="{00000000-0005-0000-0000-00006E040000}"/>
    <cellStyle name="Normal 82 2 2" xfId="890" xr:uid="{00000000-0005-0000-0000-00006F040000}"/>
    <cellStyle name="Normal 82 2 2 2" xfId="891" xr:uid="{00000000-0005-0000-0000-000070040000}"/>
    <cellStyle name="Normal 82 2 3" xfId="892" xr:uid="{00000000-0005-0000-0000-000071040000}"/>
    <cellStyle name="Normal 82 2 3 2" xfId="893" xr:uid="{00000000-0005-0000-0000-000072040000}"/>
    <cellStyle name="Normal 82 2 4" xfId="894" xr:uid="{00000000-0005-0000-0000-000073040000}"/>
    <cellStyle name="Normal 82 2 5" xfId="895" xr:uid="{00000000-0005-0000-0000-000074040000}"/>
    <cellStyle name="Normal 82 3" xfId="896" xr:uid="{00000000-0005-0000-0000-000075040000}"/>
    <cellStyle name="Normal 82 3 2" xfId="897" xr:uid="{00000000-0005-0000-0000-000076040000}"/>
    <cellStyle name="Normal 82 3 2 2" xfId="898" xr:uid="{00000000-0005-0000-0000-000077040000}"/>
    <cellStyle name="Normal 82 3 3" xfId="899" xr:uid="{00000000-0005-0000-0000-000078040000}"/>
    <cellStyle name="Normal 82 3 3 2" xfId="900" xr:uid="{00000000-0005-0000-0000-000079040000}"/>
    <cellStyle name="Normal 82 3 4" xfId="901" xr:uid="{00000000-0005-0000-0000-00007A040000}"/>
    <cellStyle name="Normal 82 3 5" xfId="902" xr:uid="{00000000-0005-0000-0000-00007B040000}"/>
    <cellStyle name="Normal 82 4" xfId="903" xr:uid="{00000000-0005-0000-0000-00007C040000}"/>
    <cellStyle name="Normal 82 4 2" xfId="904" xr:uid="{00000000-0005-0000-0000-00007D040000}"/>
    <cellStyle name="Normal 82 5" xfId="905" xr:uid="{00000000-0005-0000-0000-00007E040000}"/>
    <cellStyle name="Normal 82 5 2" xfId="906" xr:uid="{00000000-0005-0000-0000-00007F040000}"/>
    <cellStyle name="Normal 82 6" xfId="907" xr:uid="{00000000-0005-0000-0000-000080040000}"/>
    <cellStyle name="Normal 82 7" xfId="908" xr:uid="{00000000-0005-0000-0000-000081040000}"/>
    <cellStyle name="Normal 83" xfId="909" xr:uid="{00000000-0005-0000-0000-000082040000}"/>
    <cellStyle name="Normal 83 2" xfId="910" xr:uid="{00000000-0005-0000-0000-000083040000}"/>
    <cellStyle name="Normal 83 2 2" xfId="911" xr:uid="{00000000-0005-0000-0000-000084040000}"/>
    <cellStyle name="Normal 83 2 2 2" xfId="912" xr:uid="{00000000-0005-0000-0000-000085040000}"/>
    <cellStyle name="Normal 83 2 3" xfId="913" xr:uid="{00000000-0005-0000-0000-000086040000}"/>
    <cellStyle name="Normal 83 2 3 2" xfId="914" xr:uid="{00000000-0005-0000-0000-000087040000}"/>
    <cellStyle name="Normal 83 2 4" xfId="915" xr:uid="{00000000-0005-0000-0000-000088040000}"/>
    <cellStyle name="Normal 83 2 5" xfId="916" xr:uid="{00000000-0005-0000-0000-000089040000}"/>
    <cellStyle name="Normal 83 3" xfId="917" xr:uid="{00000000-0005-0000-0000-00008A040000}"/>
    <cellStyle name="Normal 83 3 2" xfId="918" xr:uid="{00000000-0005-0000-0000-00008B040000}"/>
    <cellStyle name="Normal 83 3 2 2" xfId="919" xr:uid="{00000000-0005-0000-0000-00008C040000}"/>
    <cellStyle name="Normal 83 3 3" xfId="920" xr:uid="{00000000-0005-0000-0000-00008D040000}"/>
    <cellStyle name="Normal 83 3 3 2" xfId="921" xr:uid="{00000000-0005-0000-0000-00008E040000}"/>
    <cellStyle name="Normal 83 3 4" xfId="922" xr:uid="{00000000-0005-0000-0000-00008F040000}"/>
    <cellStyle name="Normal 83 3 5" xfId="923" xr:uid="{00000000-0005-0000-0000-000090040000}"/>
    <cellStyle name="Normal 83 4" xfId="924" xr:uid="{00000000-0005-0000-0000-000091040000}"/>
    <cellStyle name="Normal 83 4 2" xfId="925" xr:uid="{00000000-0005-0000-0000-000092040000}"/>
    <cellStyle name="Normal 83 5" xfId="926" xr:uid="{00000000-0005-0000-0000-000093040000}"/>
    <cellStyle name="Normal 83 5 2" xfId="927" xr:uid="{00000000-0005-0000-0000-000094040000}"/>
    <cellStyle name="Normal 83 6" xfId="928" xr:uid="{00000000-0005-0000-0000-000095040000}"/>
    <cellStyle name="Normal 83 7" xfId="929" xr:uid="{00000000-0005-0000-0000-000096040000}"/>
    <cellStyle name="Normal 84" xfId="930" xr:uid="{00000000-0005-0000-0000-000097040000}"/>
    <cellStyle name="Normal 84 2" xfId="931" xr:uid="{00000000-0005-0000-0000-000098040000}"/>
    <cellStyle name="Normal 84 2 2" xfId="932" xr:uid="{00000000-0005-0000-0000-000099040000}"/>
    <cellStyle name="Normal 84 2 2 2" xfId="933" xr:uid="{00000000-0005-0000-0000-00009A040000}"/>
    <cellStyle name="Normal 84 2 3" xfId="934" xr:uid="{00000000-0005-0000-0000-00009B040000}"/>
    <cellStyle name="Normal 84 2 3 2" xfId="935" xr:uid="{00000000-0005-0000-0000-00009C040000}"/>
    <cellStyle name="Normal 84 2 4" xfId="936" xr:uid="{00000000-0005-0000-0000-00009D040000}"/>
    <cellStyle name="Normal 84 2 5" xfId="937" xr:uid="{00000000-0005-0000-0000-00009E040000}"/>
    <cellStyle name="Normal 84 3" xfId="938" xr:uid="{00000000-0005-0000-0000-00009F040000}"/>
    <cellStyle name="Normal 84 3 2" xfId="939" xr:uid="{00000000-0005-0000-0000-0000A0040000}"/>
    <cellStyle name="Normal 84 3 2 2" xfId="940" xr:uid="{00000000-0005-0000-0000-0000A1040000}"/>
    <cellStyle name="Normal 84 3 3" xfId="941" xr:uid="{00000000-0005-0000-0000-0000A2040000}"/>
    <cellStyle name="Normal 84 3 3 2" xfId="942" xr:uid="{00000000-0005-0000-0000-0000A3040000}"/>
    <cellStyle name="Normal 84 3 4" xfId="943" xr:uid="{00000000-0005-0000-0000-0000A4040000}"/>
    <cellStyle name="Normal 84 3 5" xfId="944" xr:uid="{00000000-0005-0000-0000-0000A5040000}"/>
    <cellStyle name="Normal 84 4" xfId="945" xr:uid="{00000000-0005-0000-0000-0000A6040000}"/>
    <cellStyle name="Normal 84 4 2" xfId="946" xr:uid="{00000000-0005-0000-0000-0000A7040000}"/>
    <cellStyle name="Normal 84 5" xfId="947" xr:uid="{00000000-0005-0000-0000-0000A8040000}"/>
    <cellStyle name="Normal 84 5 2" xfId="948" xr:uid="{00000000-0005-0000-0000-0000A9040000}"/>
    <cellStyle name="Normal 84 6" xfId="949" xr:uid="{00000000-0005-0000-0000-0000AA040000}"/>
    <cellStyle name="Normal 84 7" xfId="950" xr:uid="{00000000-0005-0000-0000-0000AB040000}"/>
    <cellStyle name="Normal 85" xfId="951" xr:uid="{00000000-0005-0000-0000-0000AC040000}"/>
    <cellStyle name="Normal 85 2" xfId="952" xr:uid="{00000000-0005-0000-0000-0000AD040000}"/>
    <cellStyle name="Normal 85 2 2" xfId="953" xr:uid="{00000000-0005-0000-0000-0000AE040000}"/>
    <cellStyle name="Normal 85 2 2 2" xfId="954" xr:uid="{00000000-0005-0000-0000-0000AF040000}"/>
    <cellStyle name="Normal 85 2 3" xfId="955" xr:uid="{00000000-0005-0000-0000-0000B0040000}"/>
    <cellStyle name="Normal 85 2 3 2" xfId="956" xr:uid="{00000000-0005-0000-0000-0000B1040000}"/>
    <cellStyle name="Normal 85 2 4" xfId="957" xr:uid="{00000000-0005-0000-0000-0000B2040000}"/>
    <cellStyle name="Normal 85 2 5" xfId="958" xr:uid="{00000000-0005-0000-0000-0000B3040000}"/>
    <cellStyle name="Normal 85 3" xfId="959" xr:uid="{00000000-0005-0000-0000-0000B4040000}"/>
    <cellStyle name="Normal 85 3 2" xfId="960" xr:uid="{00000000-0005-0000-0000-0000B5040000}"/>
    <cellStyle name="Normal 85 3 2 2" xfId="961" xr:uid="{00000000-0005-0000-0000-0000B6040000}"/>
    <cellStyle name="Normal 85 3 3" xfId="962" xr:uid="{00000000-0005-0000-0000-0000B7040000}"/>
    <cellStyle name="Normal 85 3 3 2" xfId="963" xr:uid="{00000000-0005-0000-0000-0000B8040000}"/>
    <cellStyle name="Normal 85 3 4" xfId="964" xr:uid="{00000000-0005-0000-0000-0000B9040000}"/>
    <cellStyle name="Normal 85 3 5" xfId="965" xr:uid="{00000000-0005-0000-0000-0000BA040000}"/>
    <cellStyle name="Normal 85 4" xfId="966" xr:uid="{00000000-0005-0000-0000-0000BB040000}"/>
    <cellStyle name="Normal 85 4 2" xfId="967" xr:uid="{00000000-0005-0000-0000-0000BC040000}"/>
    <cellStyle name="Normal 85 5" xfId="968" xr:uid="{00000000-0005-0000-0000-0000BD040000}"/>
    <cellStyle name="Normal 85 5 2" xfId="969" xr:uid="{00000000-0005-0000-0000-0000BE040000}"/>
    <cellStyle name="Normal 85 6" xfId="970" xr:uid="{00000000-0005-0000-0000-0000BF040000}"/>
    <cellStyle name="Normal 85 7" xfId="971" xr:uid="{00000000-0005-0000-0000-0000C0040000}"/>
    <cellStyle name="Normal 86" xfId="972" xr:uid="{00000000-0005-0000-0000-0000C1040000}"/>
    <cellStyle name="Normal 86 2" xfId="973" xr:uid="{00000000-0005-0000-0000-0000C2040000}"/>
    <cellStyle name="Normal 86 2 2" xfId="1284" xr:uid="{00000000-0005-0000-0000-0000C3040000}"/>
    <cellStyle name="Normal 86 3" xfId="1283" xr:uid="{00000000-0005-0000-0000-0000C4040000}"/>
    <cellStyle name="Normal 87" xfId="974" xr:uid="{00000000-0005-0000-0000-0000C5040000}"/>
    <cellStyle name="Normal 87 2" xfId="975" xr:uid="{00000000-0005-0000-0000-0000C6040000}"/>
    <cellStyle name="Normal 87 2 2" xfId="1286" xr:uid="{00000000-0005-0000-0000-0000C7040000}"/>
    <cellStyle name="Normal 87 3" xfId="1285" xr:uid="{00000000-0005-0000-0000-0000C8040000}"/>
    <cellStyle name="Normal 88" xfId="976" xr:uid="{00000000-0005-0000-0000-0000C9040000}"/>
    <cellStyle name="Normal 88 2" xfId="977" xr:uid="{00000000-0005-0000-0000-0000CA040000}"/>
    <cellStyle name="Normal 88 2 2" xfId="1288" xr:uid="{00000000-0005-0000-0000-0000CB040000}"/>
    <cellStyle name="Normal 88 3" xfId="1287" xr:uid="{00000000-0005-0000-0000-0000CC040000}"/>
    <cellStyle name="Normal 89" xfId="978" xr:uid="{00000000-0005-0000-0000-0000CD040000}"/>
    <cellStyle name="Normal 89 2" xfId="979" xr:uid="{00000000-0005-0000-0000-0000CE040000}"/>
    <cellStyle name="Normal 89 2 2" xfId="1290" xr:uid="{00000000-0005-0000-0000-0000CF040000}"/>
    <cellStyle name="Normal 89 3" xfId="1289" xr:uid="{00000000-0005-0000-0000-0000D0040000}"/>
    <cellStyle name="Normal 9" xfId="73" xr:uid="{00000000-0005-0000-0000-0000D1040000}"/>
    <cellStyle name="Normal 9 2" xfId="980" xr:uid="{00000000-0005-0000-0000-0000D2040000}"/>
    <cellStyle name="Normal 9 2 2" xfId="1292" xr:uid="{00000000-0005-0000-0000-0000D3040000}"/>
    <cellStyle name="Normal 9 3" xfId="1291" xr:uid="{00000000-0005-0000-0000-0000D4040000}"/>
    <cellStyle name="Normal 90" xfId="981" xr:uid="{00000000-0005-0000-0000-0000D5040000}"/>
    <cellStyle name="Normal 90 2" xfId="982" xr:uid="{00000000-0005-0000-0000-0000D6040000}"/>
    <cellStyle name="Normal 90 2 2" xfId="1294" xr:uid="{00000000-0005-0000-0000-0000D7040000}"/>
    <cellStyle name="Normal 90 3" xfId="1293" xr:uid="{00000000-0005-0000-0000-0000D8040000}"/>
    <cellStyle name="Normal 91" xfId="983" xr:uid="{00000000-0005-0000-0000-0000D9040000}"/>
    <cellStyle name="Normal 91 2" xfId="984" xr:uid="{00000000-0005-0000-0000-0000DA040000}"/>
    <cellStyle name="Normal 91 2 2" xfId="1296" xr:uid="{00000000-0005-0000-0000-0000DB040000}"/>
    <cellStyle name="Normal 91 3" xfId="1295" xr:uid="{00000000-0005-0000-0000-0000DC040000}"/>
    <cellStyle name="Normal 92" xfId="985" xr:uid="{00000000-0005-0000-0000-0000DD040000}"/>
    <cellStyle name="Normal 92 2" xfId="986" xr:uid="{00000000-0005-0000-0000-0000DE040000}"/>
    <cellStyle name="Normal 92 2 2" xfId="1298" xr:uid="{00000000-0005-0000-0000-0000DF040000}"/>
    <cellStyle name="Normal 92 3" xfId="1297" xr:uid="{00000000-0005-0000-0000-0000E0040000}"/>
    <cellStyle name="Normal 93" xfId="987" xr:uid="{00000000-0005-0000-0000-0000E1040000}"/>
    <cellStyle name="Normal 93 2" xfId="988" xr:uid="{00000000-0005-0000-0000-0000E2040000}"/>
    <cellStyle name="Normal 93 2 2" xfId="1300" xr:uid="{00000000-0005-0000-0000-0000E3040000}"/>
    <cellStyle name="Normal 93 3" xfId="1299" xr:uid="{00000000-0005-0000-0000-0000E4040000}"/>
    <cellStyle name="Normal 94" xfId="989" xr:uid="{00000000-0005-0000-0000-0000E5040000}"/>
    <cellStyle name="Normal 94 2" xfId="990" xr:uid="{00000000-0005-0000-0000-0000E6040000}"/>
    <cellStyle name="Normal 94 2 2" xfId="1302" xr:uid="{00000000-0005-0000-0000-0000E7040000}"/>
    <cellStyle name="Normal 94 3" xfId="1301" xr:uid="{00000000-0005-0000-0000-0000E8040000}"/>
    <cellStyle name="Normal 95" xfId="991" xr:uid="{00000000-0005-0000-0000-0000E9040000}"/>
    <cellStyle name="Normal 95 2" xfId="992" xr:uid="{00000000-0005-0000-0000-0000EA040000}"/>
    <cellStyle name="Normal 95 2 2" xfId="1304" xr:uid="{00000000-0005-0000-0000-0000EB040000}"/>
    <cellStyle name="Normal 95 3" xfId="1303" xr:uid="{00000000-0005-0000-0000-0000EC040000}"/>
    <cellStyle name="Normal 96" xfId="993" xr:uid="{00000000-0005-0000-0000-0000ED040000}"/>
    <cellStyle name="Normal 96 2" xfId="994" xr:uid="{00000000-0005-0000-0000-0000EE040000}"/>
    <cellStyle name="Normal 96 2 2" xfId="1306" xr:uid="{00000000-0005-0000-0000-0000EF040000}"/>
    <cellStyle name="Normal 96 3" xfId="1305" xr:uid="{00000000-0005-0000-0000-0000F0040000}"/>
    <cellStyle name="Normal 97" xfId="995" xr:uid="{00000000-0005-0000-0000-0000F1040000}"/>
    <cellStyle name="Normal 97 2" xfId="996" xr:uid="{00000000-0005-0000-0000-0000F2040000}"/>
    <cellStyle name="Normal 97 2 2" xfId="1308" xr:uid="{00000000-0005-0000-0000-0000F3040000}"/>
    <cellStyle name="Normal 97 3" xfId="1307" xr:uid="{00000000-0005-0000-0000-0000F4040000}"/>
    <cellStyle name="Normal 98" xfId="997" xr:uid="{00000000-0005-0000-0000-0000F5040000}"/>
    <cellStyle name="Normal 98 2" xfId="998" xr:uid="{00000000-0005-0000-0000-0000F6040000}"/>
    <cellStyle name="Normal 98 2 2" xfId="1310" xr:uid="{00000000-0005-0000-0000-0000F7040000}"/>
    <cellStyle name="Normal 98 3" xfId="1309" xr:uid="{00000000-0005-0000-0000-0000F8040000}"/>
    <cellStyle name="Normal 99" xfId="999" xr:uid="{00000000-0005-0000-0000-0000F9040000}"/>
    <cellStyle name="Normal 99 2" xfId="1000" xr:uid="{00000000-0005-0000-0000-0000FA040000}"/>
    <cellStyle name="Normal 99 2 2" xfId="1312" xr:uid="{00000000-0005-0000-0000-0000FB040000}"/>
    <cellStyle name="Normal 99 3" xfId="1311" xr:uid="{00000000-0005-0000-0000-0000FC040000}"/>
    <cellStyle name="per.style" xfId="22" xr:uid="{00000000-0005-0000-0000-0000FD040000}"/>
    <cellStyle name="per.style 2" xfId="1001" xr:uid="{00000000-0005-0000-0000-0000FE040000}"/>
    <cellStyle name="per.style 2 2" xfId="1002" xr:uid="{00000000-0005-0000-0000-0000FF040000}"/>
    <cellStyle name="Percent" xfId="2788" builtinId="5"/>
    <cellStyle name="Percent [2]" xfId="23" xr:uid="{00000000-0005-0000-0000-000001050000}"/>
    <cellStyle name="Percent [2] 2" xfId="1003" xr:uid="{00000000-0005-0000-0000-000002050000}"/>
    <cellStyle name="Percent [2] 2 2" xfId="1004" xr:uid="{00000000-0005-0000-0000-000003050000}"/>
    <cellStyle name="Percent [2] 2 2 2" xfId="1315" xr:uid="{00000000-0005-0000-0000-000004050000}"/>
    <cellStyle name="Percent [2] 2 3" xfId="1314" xr:uid="{00000000-0005-0000-0000-000005050000}"/>
    <cellStyle name="Percent [2] 3" xfId="1313" xr:uid="{00000000-0005-0000-0000-000006050000}"/>
    <cellStyle name="Percent 10" xfId="1005" xr:uid="{00000000-0005-0000-0000-000007050000}"/>
    <cellStyle name="Percent 10 2" xfId="1006" xr:uid="{00000000-0005-0000-0000-000008050000}"/>
    <cellStyle name="Percent 10 2 2" xfId="1317" xr:uid="{00000000-0005-0000-0000-000009050000}"/>
    <cellStyle name="Percent 10 3" xfId="1316" xr:uid="{00000000-0005-0000-0000-00000A050000}"/>
    <cellStyle name="Percent 11" xfId="1007" xr:uid="{00000000-0005-0000-0000-00000B050000}"/>
    <cellStyle name="Percent 11 2" xfId="1008" xr:uid="{00000000-0005-0000-0000-00000C050000}"/>
    <cellStyle name="Percent 11 2 2" xfId="1319" xr:uid="{00000000-0005-0000-0000-00000D050000}"/>
    <cellStyle name="Percent 11 3" xfId="1318" xr:uid="{00000000-0005-0000-0000-00000E050000}"/>
    <cellStyle name="Percent 12" xfId="1009" xr:uid="{00000000-0005-0000-0000-00000F050000}"/>
    <cellStyle name="Percent 12 2" xfId="1010" xr:uid="{00000000-0005-0000-0000-000010050000}"/>
    <cellStyle name="Percent 12 2 2" xfId="1321" xr:uid="{00000000-0005-0000-0000-000011050000}"/>
    <cellStyle name="Percent 12 3" xfId="1320" xr:uid="{00000000-0005-0000-0000-000012050000}"/>
    <cellStyle name="Percent 13" xfId="1011" xr:uid="{00000000-0005-0000-0000-000013050000}"/>
    <cellStyle name="Percent 13 2" xfId="1012" xr:uid="{00000000-0005-0000-0000-000014050000}"/>
    <cellStyle name="Percent 13 2 2" xfId="1323" xr:uid="{00000000-0005-0000-0000-000015050000}"/>
    <cellStyle name="Percent 13 3" xfId="1322" xr:uid="{00000000-0005-0000-0000-000016050000}"/>
    <cellStyle name="Percent 14" xfId="1013" xr:uid="{00000000-0005-0000-0000-000017050000}"/>
    <cellStyle name="Percent 14 2" xfId="1014" xr:uid="{00000000-0005-0000-0000-000018050000}"/>
    <cellStyle name="Percent 14 2 2" xfId="1325" xr:uid="{00000000-0005-0000-0000-000019050000}"/>
    <cellStyle name="Percent 14 3" xfId="1324" xr:uid="{00000000-0005-0000-0000-00001A050000}"/>
    <cellStyle name="Percent 15" xfId="1015" xr:uid="{00000000-0005-0000-0000-00001B050000}"/>
    <cellStyle name="Percent 15 2" xfId="1016" xr:uid="{00000000-0005-0000-0000-00001C050000}"/>
    <cellStyle name="Percent 15 2 2" xfId="1327" xr:uid="{00000000-0005-0000-0000-00001D050000}"/>
    <cellStyle name="Percent 15 3" xfId="1326" xr:uid="{00000000-0005-0000-0000-00001E050000}"/>
    <cellStyle name="Percent 16" xfId="1017" xr:uid="{00000000-0005-0000-0000-00001F050000}"/>
    <cellStyle name="Percent 16 2" xfId="1018" xr:uid="{00000000-0005-0000-0000-000020050000}"/>
    <cellStyle name="Percent 16 2 2" xfId="1329" xr:uid="{00000000-0005-0000-0000-000021050000}"/>
    <cellStyle name="Percent 16 3" xfId="1328" xr:uid="{00000000-0005-0000-0000-000022050000}"/>
    <cellStyle name="Percent 17" xfId="1019" xr:uid="{00000000-0005-0000-0000-000023050000}"/>
    <cellStyle name="Percent 17 2" xfId="1020" xr:uid="{00000000-0005-0000-0000-000024050000}"/>
    <cellStyle name="Percent 17 2 2" xfId="1331" xr:uid="{00000000-0005-0000-0000-000025050000}"/>
    <cellStyle name="Percent 17 3" xfId="1330" xr:uid="{00000000-0005-0000-0000-000026050000}"/>
    <cellStyle name="Percent 18" xfId="1021" xr:uid="{00000000-0005-0000-0000-000027050000}"/>
    <cellStyle name="Percent 18 2" xfId="1022" xr:uid="{00000000-0005-0000-0000-000028050000}"/>
    <cellStyle name="Percent 18 2 2" xfId="1333" xr:uid="{00000000-0005-0000-0000-000029050000}"/>
    <cellStyle name="Percent 18 3" xfId="1332" xr:uid="{00000000-0005-0000-0000-00002A050000}"/>
    <cellStyle name="Percent 19" xfId="1023" xr:uid="{00000000-0005-0000-0000-00002B050000}"/>
    <cellStyle name="Percent 19 2" xfId="1024" xr:uid="{00000000-0005-0000-0000-00002C050000}"/>
    <cellStyle name="Percent 19 2 2" xfId="1335" xr:uid="{00000000-0005-0000-0000-00002D050000}"/>
    <cellStyle name="Percent 19 3" xfId="1334" xr:uid="{00000000-0005-0000-0000-00002E050000}"/>
    <cellStyle name="Percent 2" xfId="81" xr:uid="{00000000-0005-0000-0000-00002F050000}"/>
    <cellStyle name="Percent 2 2" xfId="1025" xr:uid="{00000000-0005-0000-0000-000030050000}"/>
    <cellStyle name="Percent 2 2 2" xfId="1337" xr:uid="{00000000-0005-0000-0000-000031050000}"/>
    <cellStyle name="Percent 2 3" xfId="1336" xr:uid="{00000000-0005-0000-0000-000032050000}"/>
    <cellStyle name="Percent 20" xfId="1026" xr:uid="{00000000-0005-0000-0000-000033050000}"/>
    <cellStyle name="Percent 20 2" xfId="1027" xr:uid="{00000000-0005-0000-0000-000034050000}"/>
    <cellStyle name="Percent 20 2 2" xfId="1339" xr:uid="{00000000-0005-0000-0000-000035050000}"/>
    <cellStyle name="Percent 20 3" xfId="1338" xr:uid="{00000000-0005-0000-0000-000036050000}"/>
    <cellStyle name="Percent 21" xfId="1028" xr:uid="{00000000-0005-0000-0000-000037050000}"/>
    <cellStyle name="Percent 21 2" xfId="1029" xr:uid="{00000000-0005-0000-0000-000038050000}"/>
    <cellStyle name="Percent 21 2 2" xfId="1341" xr:uid="{00000000-0005-0000-0000-000039050000}"/>
    <cellStyle name="Percent 21 3" xfId="1340" xr:uid="{00000000-0005-0000-0000-00003A050000}"/>
    <cellStyle name="Percent 22" xfId="1030" xr:uid="{00000000-0005-0000-0000-00003B050000}"/>
    <cellStyle name="Percent 22 2" xfId="1031" xr:uid="{00000000-0005-0000-0000-00003C050000}"/>
    <cellStyle name="Percent 22 2 2" xfId="1343" xr:uid="{00000000-0005-0000-0000-00003D050000}"/>
    <cellStyle name="Percent 22 3" xfId="1342" xr:uid="{00000000-0005-0000-0000-00003E050000}"/>
    <cellStyle name="Percent 23" xfId="1032" xr:uid="{00000000-0005-0000-0000-00003F050000}"/>
    <cellStyle name="Percent 23 2" xfId="1033" xr:uid="{00000000-0005-0000-0000-000040050000}"/>
    <cellStyle name="Percent 23 2 2" xfId="1345" xr:uid="{00000000-0005-0000-0000-000041050000}"/>
    <cellStyle name="Percent 23 3" xfId="1344" xr:uid="{00000000-0005-0000-0000-000042050000}"/>
    <cellStyle name="Percent 24" xfId="1034" xr:uid="{00000000-0005-0000-0000-000043050000}"/>
    <cellStyle name="Percent 24 2" xfId="1035" xr:uid="{00000000-0005-0000-0000-000044050000}"/>
    <cellStyle name="Percent 24 2 2" xfId="1347" xr:uid="{00000000-0005-0000-0000-000045050000}"/>
    <cellStyle name="Percent 24 3" xfId="1346" xr:uid="{00000000-0005-0000-0000-000046050000}"/>
    <cellStyle name="Percent 25" xfId="1036" xr:uid="{00000000-0005-0000-0000-000047050000}"/>
    <cellStyle name="Percent 25 2" xfId="1037" xr:uid="{00000000-0005-0000-0000-000048050000}"/>
    <cellStyle name="Percent 25 2 2" xfId="1349" xr:uid="{00000000-0005-0000-0000-000049050000}"/>
    <cellStyle name="Percent 25 3" xfId="1348" xr:uid="{00000000-0005-0000-0000-00004A050000}"/>
    <cellStyle name="Percent 26" xfId="1038" xr:uid="{00000000-0005-0000-0000-00004B050000}"/>
    <cellStyle name="Percent 26 2" xfId="1039" xr:uid="{00000000-0005-0000-0000-00004C050000}"/>
    <cellStyle name="Percent 26 2 2" xfId="1351" xr:uid="{00000000-0005-0000-0000-00004D050000}"/>
    <cellStyle name="Percent 26 3" xfId="1350" xr:uid="{00000000-0005-0000-0000-00004E050000}"/>
    <cellStyle name="Percent 27" xfId="1040" xr:uid="{00000000-0005-0000-0000-00004F050000}"/>
    <cellStyle name="Percent 27 2" xfId="1041" xr:uid="{00000000-0005-0000-0000-000050050000}"/>
    <cellStyle name="Percent 27 2 2" xfId="1353" xr:uid="{00000000-0005-0000-0000-000051050000}"/>
    <cellStyle name="Percent 27 3" xfId="1352" xr:uid="{00000000-0005-0000-0000-000052050000}"/>
    <cellStyle name="Percent 28" xfId="1042" xr:uid="{00000000-0005-0000-0000-000053050000}"/>
    <cellStyle name="Percent 28 2" xfId="1043" xr:uid="{00000000-0005-0000-0000-000054050000}"/>
    <cellStyle name="Percent 28 2 2" xfId="1355" xr:uid="{00000000-0005-0000-0000-000055050000}"/>
    <cellStyle name="Percent 28 3" xfId="1354" xr:uid="{00000000-0005-0000-0000-000056050000}"/>
    <cellStyle name="Percent 29" xfId="1044" xr:uid="{00000000-0005-0000-0000-000057050000}"/>
    <cellStyle name="Percent 29 2" xfId="1045" xr:uid="{00000000-0005-0000-0000-000058050000}"/>
    <cellStyle name="Percent 29 2 2" xfId="1357" xr:uid="{00000000-0005-0000-0000-000059050000}"/>
    <cellStyle name="Percent 29 3" xfId="1356" xr:uid="{00000000-0005-0000-0000-00005A050000}"/>
    <cellStyle name="Percent 3" xfId="79" xr:uid="{00000000-0005-0000-0000-00005B050000}"/>
    <cellStyle name="Percent 3 2" xfId="1046" xr:uid="{00000000-0005-0000-0000-00005C050000}"/>
    <cellStyle name="Percent 3 2 2" xfId="1359" xr:uid="{00000000-0005-0000-0000-00005D050000}"/>
    <cellStyle name="Percent 3 3" xfId="1358" xr:uid="{00000000-0005-0000-0000-00005E050000}"/>
    <cellStyle name="Percent 30" xfId="1047" xr:uid="{00000000-0005-0000-0000-00005F050000}"/>
    <cellStyle name="Percent 30 2" xfId="1048" xr:uid="{00000000-0005-0000-0000-000060050000}"/>
    <cellStyle name="Percent 30 2 2" xfId="1361" xr:uid="{00000000-0005-0000-0000-000061050000}"/>
    <cellStyle name="Percent 30 3" xfId="1360" xr:uid="{00000000-0005-0000-0000-000062050000}"/>
    <cellStyle name="Percent 31" xfId="1508" xr:uid="{00000000-0005-0000-0000-000063050000}"/>
    <cellStyle name="Percent 4" xfId="1049" xr:uid="{00000000-0005-0000-0000-000064050000}"/>
    <cellStyle name="Percent 4 2" xfId="1050" xr:uid="{00000000-0005-0000-0000-000065050000}"/>
    <cellStyle name="Percent 4 2 2" xfId="1363" xr:uid="{00000000-0005-0000-0000-000066050000}"/>
    <cellStyle name="Percent 4 3" xfId="1362" xr:uid="{00000000-0005-0000-0000-000067050000}"/>
    <cellStyle name="Percent 5" xfId="1051" xr:uid="{00000000-0005-0000-0000-000068050000}"/>
    <cellStyle name="Percent 5 2" xfId="1052" xr:uid="{00000000-0005-0000-0000-000069050000}"/>
    <cellStyle name="Percent 5 2 2" xfId="1365" xr:uid="{00000000-0005-0000-0000-00006A050000}"/>
    <cellStyle name="Percent 5 3" xfId="1364" xr:uid="{00000000-0005-0000-0000-00006B050000}"/>
    <cellStyle name="Percent 6" xfId="1053" xr:uid="{00000000-0005-0000-0000-00006C050000}"/>
    <cellStyle name="Percent 6 2" xfId="1054" xr:uid="{00000000-0005-0000-0000-00006D050000}"/>
    <cellStyle name="Percent 6 2 2" xfId="1367" xr:uid="{00000000-0005-0000-0000-00006E050000}"/>
    <cellStyle name="Percent 6 3" xfId="1366" xr:uid="{00000000-0005-0000-0000-00006F050000}"/>
    <cellStyle name="Percent 7" xfId="1055" xr:uid="{00000000-0005-0000-0000-000070050000}"/>
    <cellStyle name="Percent 7 2" xfId="1056" xr:uid="{00000000-0005-0000-0000-000071050000}"/>
    <cellStyle name="Percent 7 2 2" xfId="1369" xr:uid="{00000000-0005-0000-0000-000072050000}"/>
    <cellStyle name="Percent 7 3" xfId="1368" xr:uid="{00000000-0005-0000-0000-000073050000}"/>
    <cellStyle name="Percent 8" xfId="1057" xr:uid="{00000000-0005-0000-0000-000074050000}"/>
    <cellStyle name="Percent 8 2" xfId="1058" xr:uid="{00000000-0005-0000-0000-000075050000}"/>
    <cellStyle name="Percent 8 2 2" xfId="1371" xr:uid="{00000000-0005-0000-0000-000076050000}"/>
    <cellStyle name="Percent 8 3" xfId="1370" xr:uid="{00000000-0005-0000-0000-000077050000}"/>
    <cellStyle name="Percent 9" xfId="1059" xr:uid="{00000000-0005-0000-0000-000078050000}"/>
    <cellStyle name="Percent 9 2" xfId="1060" xr:uid="{00000000-0005-0000-0000-000079050000}"/>
    <cellStyle name="Percent 9 2 2" xfId="1373" xr:uid="{00000000-0005-0000-0000-00007A050000}"/>
    <cellStyle name="Percent 9 3" xfId="1372" xr:uid="{00000000-0005-0000-0000-00007B050000}"/>
    <cellStyle name="regstoresfromspecstores" xfId="24" xr:uid="{00000000-0005-0000-0000-00007C050000}"/>
    <cellStyle name="regstoresfromspecstores 2" xfId="1061" xr:uid="{00000000-0005-0000-0000-00007D050000}"/>
    <cellStyle name="regstoresfromspecstores 2 2" xfId="1062" xr:uid="{00000000-0005-0000-0000-00007E050000}"/>
    <cellStyle name="RevList" xfId="25" xr:uid="{00000000-0005-0000-0000-00007F050000}"/>
    <cellStyle name="RISKbigPercent" xfId="26" xr:uid="{00000000-0005-0000-0000-000080050000}"/>
    <cellStyle name="RISKbigPercent 2" xfId="1063" xr:uid="{00000000-0005-0000-0000-000081050000}"/>
    <cellStyle name="RISKbigPercent 2 2" xfId="1064" xr:uid="{00000000-0005-0000-0000-000082050000}"/>
    <cellStyle name="RISKbigPercent 2 2 2" xfId="1376" xr:uid="{00000000-0005-0000-0000-000083050000}"/>
    <cellStyle name="RISKbigPercent 2 3" xfId="1375" xr:uid="{00000000-0005-0000-0000-000084050000}"/>
    <cellStyle name="RISKbigPercent 3" xfId="1374" xr:uid="{00000000-0005-0000-0000-000085050000}"/>
    <cellStyle name="RISKblandrEdge" xfId="27" xr:uid="{00000000-0005-0000-0000-000086050000}"/>
    <cellStyle name="RISKblandrEdge 2" xfId="1065" xr:uid="{00000000-0005-0000-0000-000087050000}"/>
    <cellStyle name="RISKblandrEdge 2 2" xfId="1066" xr:uid="{00000000-0005-0000-0000-000088050000}"/>
    <cellStyle name="RISKblandrEdge 2 2 2" xfId="1379" xr:uid="{00000000-0005-0000-0000-000089050000}"/>
    <cellStyle name="RISKblandrEdge 2 2 2 2" xfId="1626" xr:uid="{00000000-0005-0000-0000-00008A050000}"/>
    <cellStyle name="RISKblandrEdge 2 2 2 2 2" xfId="2050" xr:uid="{00000000-0005-0000-0000-00008B050000}"/>
    <cellStyle name="RISKblandrEdge 2 2 2 2 2 2" xfId="2554" xr:uid="{00000000-0005-0000-0000-00008C050000}"/>
    <cellStyle name="RISKblandrEdge 2 2 2 2 3" xfId="2172" xr:uid="{00000000-0005-0000-0000-00008D050000}"/>
    <cellStyle name="RISKblandrEdge 2 2 2 2 3 2" xfId="2676" xr:uid="{00000000-0005-0000-0000-00008E050000}"/>
    <cellStyle name="RISKblandrEdge 2 2 2 2 4" xfId="1873" xr:uid="{00000000-0005-0000-0000-00008F050000}"/>
    <cellStyle name="RISKblandrEdge 2 2 2 2 4 2" xfId="2377" xr:uid="{00000000-0005-0000-0000-000090050000}"/>
    <cellStyle name="RISKblandrEdge 2 2 2 2 5" xfId="1752" xr:uid="{00000000-0005-0000-0000-000091050000}"/>
    <cellStyle name="RISKblandrEdge 2 2 2 2 6" xfId="2256" xr:uid="{00000000-0005-0000-0000-000092050000}"/>
    <cellStyle name="RISKblandrEdge 2 2 2 3" xfId="1952" xr:uid="{00000000-0005-0000-0000-000093050000}"/>
    <cellStyle name="RISKblandrEdge 2 2 2 3 2" xfId="2456" xr:uid="{00000000-0005-0000-0000-000094050000}"/>
    <cellStyle name="RISKblandrEdge 2 2 2 4" xfId="1910" xr:uid="{00000000-0005-0000-0000-000095050000}"/>
    <cellStyle name="RISKblandrEdge 2 2 2 4 2" xfId="2414" xr:uid="{00000000-0005-0000-0000-000096050000}"/>
    <cellStyle name="RISKblandrEdge 2 2 2 5" xfId="1786" xr:uid="{00000000-0005-0000-0000-000097050000}"/>
    <cellStyle name="RISKblandrEdge 2 2 2 5 2" xfId="2290" xr:uid="{00000000-0005-0000-0000-000098050000}"/>
    <cellStyle name="RISKblandrEdge 2 2 2 6" xfId="1665" xr:uid="{00000000-0005-0000-0000-000099050000}"/>
    <cellStyle name="RISKblandrEdge 2 2 3" xfId="1549" xr:uid="{00000000-0005-0000-0000-00009A050000}"/>
    <cellStyle name="RISKblandrEdge 2 2 3 2" xfId="2004" xr:uid="{00000000-0005-0000-0000-00009B050000}"/>
    <cellStyle name="RISKblandrEdge 2 2 3 2 2" xfId="2508" xr:uid="{00000000-0005-0000-0000-00009C050000}"/>
    <cellStyle name="RISKblandrEdge 2 2 3 3" xfId="1895" xr:uid="{00000000-0005-0000-0000-00009D050000}"/>
    <cellStyle name="RISKblandrEdge 2 2 3 3 2" xfId="2399" xr:uid="{00000000-0005-0000-0000-00009E050000}"/>
    <cellStyle name="RISKblandrEdge 2 2 3 4" xfId="1827" xr:uid="{00000000-0005-0000-0000-00009F050000}"/>
    <cellStyle name="RISKblandrEdge 2 2 3 4 2" xfId="2331" xr:uid="{00000000-0005-0000-0000-0000A0050000}"/>
    <cellStyle name="RISKblandrEdge 2 2 3 5" xfId="1706" xr:uid="{00000000-0005-0000-0000-0000A1050000}"/>
    <cellStyle name="RISKblandrEdge 2 2 3 6" xfId="2210" xr:uid="{00000000-0005-0000-0000-0000A2050000}"/>
    <cellStyle name="RISKblandrEdge 2 2 4" xfId="1928" xr:uid="{00000000-0005-0000-0000-0000A3050000}"/>
    <cellStyle name="RISKblandrEdge 2 2 4 2" xfId="2432" xr:uid="{00000000-0005-0000-0000-0000A4050000}"/>
    <cellStyle name="RISKblandrEdge 2 2 5" xfId="1925" xr:uid="{00000000-0005-0000-0000-0000A5050000}"/>
    <cellStyle name="RISKblandrEdge 2 2 5 2" xfId="2429" xr:uid="{00000000-0005-0000-0000-0000A6050000}"/>
    <cellStyle name="RISKblandrEdge 2 2 6" xfId="1772" xr:uid="{00000000-0005-0000-0000-0000A7050000}"/>
    <cellStyle name="RISKblandrEdge 2 2 6 2" xfId="2276" xr:uid="{00000000-0005-0000-0000-0000A8050000}"/>
    <cellStyle name="RISKblandrEdge 2 2 7" xfId="1649" xr:uid="{00000000-0005-0000-0000-0000A9050000}"/>
    <cellStyle name="RISKblandrEdge 2 3" xfId="1378" xr:uid="{00000000-0005-0000-0000-0000AA050000}"/>
    <cellStyle name="RISKblandrEdge 2 3 2" xfId="1589" xr:uid="{00000000-0005-0000-0000-0000AB050000}"/>
    <cellStyle name="RISKblandrEdge 2 3 2 2" xfId="2022" xr:uid="{00000000-0005-0000-0000-0000AC050000}"/>
    <cellStyle name="RISKblandrEdge 2 3 2 2 2" xfId="2526" xr:uid="{00000000-0005-0000-0000-0000AD050000}"/>
    <cellStyle name="RISKblandrEdge 2 3 2 3" xfId="2144" xr:uid="{00000000-0005-0000-0000-0000AE050000}"/>
    <cellStyle name="RISKblandrEdge 2 3 2 3 2" xfId="2648" xr:uid="{00000000-0005-0000-0000-0000AF050000}"/>
    <cellStyle name="RISKblandrEdge 2 3 2 4" xfId="1845" xr:uid="{00000000-0005-0000-0000-0000B0050000}"/>
    <cellStyle name="RISKblandrEdge 2 3 2 4 2" xfId="2349" xr:uid="{00000000-0005-0000-0000-0000B1050000}"/>
    <cellStyle name="RISKblandrEdge 2 3 2 5" xfId="1724" xr:uid="{00000000-0005-0000-0000-0000B2050000}"/>
    <cellStyle name="RISKblandrEdge 2 3 2 6" xfId="2228" xr:uid="{00000000-0005-0000-0000-0000B3050000}"/>
    <cellStyle name="RISKblandrEdge 2 3 3" xfId="1951" xr:uid="{00000000-0005-0000-0000-0000B4050000}"/>
    <cellStyle name="RISKblandrEdge 2 3 3 2" xfId="2455" xr:uid="{00000000-0005-0000-0000-0000B5050000}"/>
    <cellStyle name="RISKblandrEdge 2 3 4" xfId="1911" xr:uid="{00000000-0005-0000-0000-0000B6050000}"/>
    <cellStyle name="RISKblandrEdge 2 3 4 2" xfId="2415" xr:uid="{00000000-0005-0000-0000-0000B7050000}"/>
    <cellStyle name="RISKblandrEdge 2 3 5" xfId="1785" xr:uid="{00000000-0005-0000-0000-0000B8050000}"/>
    <cellStyle name="RISKblandrEdge 2 3 5 2" xfId="2289" xr:uid="{00000000-0005-0000-0000-0000B9050000}"/>
    <cellStyle name="RISKblandrEdge 2 3 6" xfId="1664" xr:uid="{00000000-0005-0000-0000-0000BA050000}"/>
    <cellStyle name="RISKblandrEdge 2 4" xfId="1527" xr:uid="{00000000-0005-0000-0000-0000BB050000}"/>
    <cellStyle name="RISKblandrEdge 2 4 2" xfId="1990" xr:uid="{00000000-0005-0000-0000-0000BC050000}"/>
    <cellStyle name="RISKblandrEdge 2 4 2 2" xfId="2494" xr:uid="{00000000-0005-0000-0000-0000BD050000}"/>
    <cellStyle name="RISKblandrEdge 2 4 3" xfId="1973" xr:uid="{00000000-0005-0000-0000-0000BE050000}"/>
    <cellStyle name="RISKblandrEdge 2 4 3 2" xfId="2477" xr:uid="{00000000-0005-0000-0000-0000BF050000}"/>
    <cellStyle name="RISKblandrEdge 2 4 4" xfId="1813" xr:uid="{00000000-0005-0000-0000-0000C0050000}"/>
    <cellStyle name="RISKblandrEdge 2 4 4 2" xfId="2317" xr:uid="{00000000-0005-0000-0000-0000C1050000}"/>
    <cellStyle name="RISKblandrEdge 2 4 5" xfId="1692" xr:uid="{00000000-0005-0000-0000-0000C2050000}"/>
    <cellStyle name="RISKblandrEdge 2 4 6" xfId="2196" xr:uid="{00000000-0005-0000-0000-0000C3050000}"/>
    <cellStyle name="RISKblandrEdge 2 5" xfId="1927" xr:uid="{00000000-0005-0000-0000-0000C4050000}"/>
    <cellStyle name="RISKblandrEdge 2 5 2" xfId="2431" xr:uid="{00000000-0005-0000-0000-0000C5050000}"/>
    <cellStyle name="RISKblandrEdge 2 6" xfId="1926" xr:uid="{00000000-0005-0000-0000-0000C6050000}"/>
    <cellStyle name="RISKblandrEdge 2 6 2" xfId="2430" xr:uid="{00000000-0005-0000-0000-0000C7050000}"/>
    <cellStyle name="RISKblandrEdge 2 7" xfId="1771" xr:uid="{00000000-0005-0000-0000-0000C8050000}"/>
    <cellStyle name="RISKblandrEdge 2 7 2" xfId="2275" xr:uid="{00000000-0005-0000-0000-0000C9050000}"/>
    <cellStyle name="RISKblandrEdge 2 8" xfId="1648" xr:uid="{00000000-0005-0000-0000-0000CA050000}"/>
    <cellStyle name="RISKblandrEdge 3" xfId="1377" xr:uid="{00000000-0005-0000-0000-0000CB050000}"/>
    <cellStyle name="RISKblandrEdge 3 2" xfId="1588" xr:uid="{00000000-0005-0000-0000-0000CC050000}"/>
    <cellStyle name="RISKblandrEdge 3 2 2" xfId="2021" xr:uid="{00000000-0005-0000-0000-0000CD050000}"/>
    <cellStyle name="RISKblandrEdge 3 2 2 2" xfId="2525" xr:uid="{00000000-0005-0000-0000-0000CE050000}"/>
    <cellStyle name="RISKblandrEdge 3 2 3" xfId="2143" xr:uid="{00000000-0005-0000-0000-0000CF050000}"/>
    <cellStyle name="RISKblandrEdge 3 2 3 2" xfId="2647" xr:uid="{00000000-0005-0000-0000-0000D0050000}"/>
    <cellStyle name="RISKblandrEdge 3 2 4" xfId="1844" xr:uid="{00000000-0005-0000-0000-0000D1050000}"/>
    <cellStyle name="RISKblandrEdge 3 2 4 2" xfId="2348" xr:uid="{00000000-0005-0000-0000-0000D2050000}"/>
    <cellStyle name="RISKblandrEdge 3 2 5" xfId="1723" xr:uid="{00000000-0005-0000-0000-0000D3050000}"/>
    <cellStyle name="RISKblandrEdge 3 2 6" xfId="2227" xr:uid="{00000000-0005-0000-0000-0000D4050000}"/>
    <cellStyle name="RISKblandrEdge 3 3" xfId="1950" xr:uid="{00000000-0005-0000-0000-0000D5050000}"/>
    <cellStyle name="RISKblandrEdge 3 3 2" xfId="2454" xr:uid="{00000000-0005-0000-0000-0000D6050000}"/>
    <cellStyle name="RISKblandrEdge 3 4" xfId="1912" xr:uid="{00000000-0005-0000-0000-0000D7050000}"/>
    <cellStyle name="RISKblandrEdge 3 4 2" xfId="2416" xr:uid="{00000000-0005-0000-0000-0000D8050000}"/>
    <cellStyle name="RISKblandrEdge 3 5" xfId="1784" xr:uid="{00000000-0005-0000-0000-0000D9050000}"/>
    <cellStyle name="RISKblandrEdge 3 5 2" xfId="2288" xr:uid="{00000000-0005-0000-0000-0000DA050000}"/>
    <cellStyle name="RISKblandrEdge 3 6" xfId="1663" xr:uid="{00000000-0005-0000-0000-0000DB050000}"/>
    <cellStyle name="RISKblandrEdge 4" xfId="1511" xr:uid="{00000000-0005-0000-0000-0000DC050000}"/>
    <cellStyle name="RISKblandrEdge 4 2" xfId="1975" xr:uid="{00000000-0005-0000-0000-0000DD050000}"/>
    <cellStyle name="RISKblandrEdge 4 2 2" xfId="2479" xr:uid="{00000000-0005-0000-0000-0000DE050000}"/>
    <cellStyle name="RISKblandrEdge 4 3" xfId="1889" xr:uid="{00000000-0005-0000-0000-0000DF050000}"/>
    <cellStyle name="RISKblandrEdge 4 3 2" xfId="2393" xr:uid="{00000000-0005-0000-0000-0000E0050000}"/>
    <cellStyle name="RISKblandrEdge 4 4" xfId="1798" xr:uid="{00000000-0005-0000-0000-0000E1050000}"/>
    <cellStyle name="RISKblandrEdge 4 4 2" xfId="2302" xr:uid="{00000000-0005-0000-0000-0000E2050000}"/>
    <cellStyle name="RISKblandrEdge 4 5" xfId="1677" xr:uid="{00000000-0005-0000-0000-0000E3050000}"/>
    <cellStyle name="RISKblandrEdge 4 6" xfId="1656" xr:uid="{00000000-0005-0000-0000-0000E4050000}"/>
    <cellStyle name="RISKblandrEdge 5" xfId="1890" xr:uid="{00000000-0005-0000-0000-0000E5050000}"/>
    <cellStyle name="RISKblandrEdge 5 2" xfId="2394" xr:uid="{00000000-0005-0000-0000-0000E6050000}"/>
    <cellStyle name="RISKblandrEdge 6" xfId="1939" xr:uid="{00000000-0005-0000-0000-0000E7050000}"/>
    <cellStyle name="RISKblandrEdge 6 2" xfId="2443" xr:uid="{00000000-0005-0000-0000-0000E8050000}"/>
    <cellStyle name="RISKblandrEdge 7" xfId="1766" xr:uid="{00000000-0005-0000-0000-0000E9050000}"/>
    <cellStyle name="RISKblandrEdge 7 2" xfId="2270" xr:uid="{00000000-0005-0000-0000-0000EA050000}"/>
    <cellStyle name="RISKblandrEdge 8" xfId="1641" xr:uid="{00000000-0005-0000-0000-0000EB050000}"/>
    <cellStyle name="RISKblCorner" xfId="28" xr:uid="{00000000-0005-0000-0000-0000EC050000}"/>
    <cellStyle name="RISKblCorner 2" xfId="1067" xr:uid="{00000000-0005-0000-0000-0000ED050000}"/>
    <cellStyle name="RISKblCorner 2 2" xfId="1068" xr:uid="{00000000-0005-0000-0000-0000EE050000}"/>
    <cellStyle name="RISKblCorner 2 2 2" xfId="1382" xr:uid="{00000000-0005-0000-0000-0000EF050000}"/>
    <cellStyle name="RISKblCorner 2 2 2 2" xfId="1627" xr:uid="{00000000-0005-0000-0000-0000F0050000}"/>
    <cellStyle name="RISKblCorner 2 2 2 2 2" xfId="2051" xr:uid="{00000000-0005-0000-0000-0000F1050000}"/>
    <cellStyle name="RISKblCorner 2 2 2 2 2 2" xfId="2555" xr:uid="{00000000-0005-0000-0000-0000F2050000}"/>
    <cellStyle name="RISKblCorner 2 2 2 2 3" xfId="2173" xr:uid="{00000000-0005-0000-0000-0000F3050000}"/>
    <cellStyle name="RISKblCorner 2 2 2 2 3 2" xfId="2677" xr:uid="{00000000-0005-0000-0000-0000F4050000}"/>
    <cellStyle name="RISKblCorner 2 2 2 2 4" xfId="1874" xr:uid="{00000000-0005-0000-0000-0000F5050000}"/>
    <cellStyle name="RISKblCorner 2 2 2 2 4 2" xfId="2378" xr:uid="{00000000-0005-0000-0000-0000F6050000}"/>
    <cellStyle name="RISKblCorner 2 2 2 2 5" xfId="1753" xr:uid="{00000000-0005-0000-0000-0000F7050000}"/>
    <cellStyle name="RISKblCorner 2 2 2 2 6" xfId="2257" xr:uid="{00000000-0005-0000-0000-0000F8050000}"/>
    <cellStyle name="RISKblCorner 2 2 2 3" xfId="1955" xr:uid="{00000000-0005-0000-0000-0000F9050000}"/>
    <cellStyle name="RISKblCorner 2 2 2 3 2" xfId="2459" xr:uid="{00000000-0005-0000-0000-0000FA050000}"/>
    <cellStyle name="RISKblCorner 2 2 2 4" xfId="1907" xr:uid="{00000000-0005-0000-0000-0000FB050000}"/>
    <cellStyle name="RISKblCorner 2 2 2 4 2" xfId="2411" xr:uid="{00000000-0005-0000-0000-0000FC050000}"/>
    <cellStyle name="RISKblCorner 2 2 2 5" xfId="1789" xr:uid="{00000000-0005-0000-0000-0000FD050000}"/>
    <cellStyle name="RISKblCorner 2 2 2 5 2" xfId="2293" xr:uid="{00000000-0005-0000-0000-0000FE050000}"/>
    <cellStyle name="RISKblCorner 2 2 2 6" xfId="1668" xr:uid="{00000000-0005-0000-0000-0000FF050000}"/>
    <cellStyle name="RISKblCorner 2 2 3" xfId="1550" xr:uid="{00000000-0005-0000-0000-000000060000}"/>
    <cellStyle name="RISKblCorner 2 2 3 2" xfId="2005" xr:uid="{00000000-0005-0000-0000-000001060000}"/>
    <cellStyle name="RISKblCorner 2 2 3 2 2" xfId="2509" xr:uid="{00000000-0005-0000-0000-000002060000}"/>
    <cellStyle name="RISKblCorner 2 2 3 3" xfId="1965" xr:uid="{00000000-0005-0000-0000-000003060000}"/>
    <cellStyle name="RISKblCorner 2 2 3 3 2" xfId="2469" xr:uid="{00000000-0005-0000-0000-000004060000}"/>
    <cellStyle name="RISKblCorner 2 2 3 4" xfId="1828" xr:uid="{00000000-0005-0000-0000-000005060000}"/>
    <cellStyle name="RISKblCorner 2 2 3 4 2" xfId="2332" xr:uid="{00000000-0005-0000-0000-000006060000}"/>
    <cellStyle name="RISKblCorner 2 2 3 5" xfId="1707" xr:uid="{00000000-0005-0000-0000-000007060000}"/>
    <cellStyle name="RISKblCorner 2 2 3 6" xfId="2211" xr:uid="{00000000-0005-0000-0000-000008060000}"/>
    <cellStyle name="RISKblCorner 2 2 4" xfId="1930" xr:uid="{00000000-0005-0000-0000-000009060000}"/>
    <cellStyle name="RISKblCorner 2 2 4 2" xfId="2434" xr:uid="{00000000-0005-0000-0000-00000A060000}"/>
    <cellStyle name="RISKblCorner 2 2 5" xfId="1923" xr:uid="{00000000-0005-0000-0000-00000B060000}"/>
    <cellStyle name="RISKblCorner 2 2 5 2" xfId="2427" xr:uid="{00000000-0005-0000-0000-00000C060000}"/>
    <cellStyle name="RISKblCorner 2 2 6" xfId="1774" xr:uid="{00000000-0005-0000-0000-00000D060000}"/>
    <cellStyle name="RISKblCorner 2 2 6 2" xfId="2278" xr:uid="{00000000-0005-0000-0000-00000E060000}"/>
    <cellStyle name="RISKblCorner 2 2 7" xfId="1651" xr:uid="{00000000-0005-0000-0000-00000F060000}"/>
    <cellStyle name="RISKblCorner 2 3" xfId="1381" xr:uid="{00000000-0005-0000-0000-000010060000}"/>
    <cellStyle name="RISKblCorner 2 3 2" xfId="1591" xr:uid="{00000000-0005-0000-0000-000011060000}"/>
    <cellStyle name="RISKblCorner 2 3 2 2" xfId="2024" xr:uid="{00000000-0005-0000-0000-000012060000}"/>
    <cellStyle name="RISKblCorner 2 3 2 2 2" xfId="2528" xr:uid="{00000000-0005-0000-0000-000013060000}"/>
    <cellStyle name="RISKblCorner 2 3 2 3" xfId="2146" xr:uid="{00000000-0005-0000-0000-000014060000}"/>
    <cellStyle name="RISKblCorner 2 3 2 3 2" xfId="2650" xr:uid="{00000000-0005-0000-0000-000015060000}"/>
    <cellStyle name="RISKblCorner 2 3 2 4" xfId="1847" xr:uid="{00000000-0005-0000-0000-000016060000}"/>
    <cellStyle name="RISKblCorner 2 3 2 4 2" xfId="2351" xr:uid="{00000000-0005-0000-0000-000017060000}"/>
    <cellStyle name="RISKblCorner 2 3 2 5" xfId="1726" xr:uid="{00000000-0005-0000-0000-000018060000}"/>
    <cellStyle name="RISKblCorner 2 3 2 6" xfId="2230" xr:uid="{00000000-0005-0000-0000-000019060000}"/>
    <cellStyle name="RISKblCorner 2 3 3" xfId="1954" xr:uid="{00000000-0005-0000-0000-00001A060000}"/>
    <cellStyle name="RISKblCorner 2 3 3 2" xfId="2458" xr:uid="{00000000-0005-0000-0000-00001B060000}"/>
    <cellStyle name="RISKblCorner 2 3 4" xfId="1908" xr:uid="{00000000-0005-0000-0000-00001C060000}"/>
    <cellStyle name="RISKblCorner 2 3 4 2" xfId="2412" xr:uid="{00000000-0005-0000-0000-00001D060000}"/>
    <cellStyle name="RISKblCorner 2 3 5" xfId="1788" xr:uid="{00000000-0005-0000-0000-00001E060000}"/>
    <cellStyle name="RISKblCorner 2 3 5 2" xfId="2292" xr:uid="{00000000-0005-0000-0000-00001F060000}"/>
    <cellStyle name="RISKblCorner 2 3 6" xfId="1667" xr:uid="{00000000-0005-0000-0000-000020060000}"/>
    <cellStyle name="RISKblCorner 2 4" xfId="1528" xr:uid="{00000000-0005-0000-0000-000021060000}"/>
    <cellStyle name="RISKblCorner 2 4 2" xfId="1991" xr:uid="{00000000-0005-0000-0000-000022060000}"/>
    <cellStyle name="RISKblCorner 2 4 2 2" xfId="2495" xr:uid="{00000000-0005-0000-0000-000023060000}"/>
    <cellStyle name="RISKblCorner 2 4 3" xfId="1894" xr:uid="{00000000-0005-0000-0000-000024060000}"/>
    <cellStyle name="RISKblCorner 2 4 3 2" xfId="2398" xr:uid="{00000000-0005-0000-0000-000025060000}"/>
    <cellStyle name="RISKblCorner 2 4 4" xfId="1814" xr:uid="{00000000-0005-0000-0000-000026060000}"/>
    <cellStyle name="RISKblCorner 2 4 4 2" xfId="2318" xr:uid="{00000000-0005-0000-0000-000027060000}"/>
    <cellStyle name="RISKblCorner 2 4 5" xfId="1693" xr:uid="{00000000-0005-0000-0000-000028060000}"/>
    <cellStyle name="RISKblCorner 2 4 6" xfId="2197" xr:uid="{00000000-0005-0000-0000-000029060000}"/>
    <cellStyle name="RISKblCorner 2 5" xfId="1929" xr:uid="{00000000-0005-0000-0000-00002A060000}"/>
    <cellStyle name="RISKblCorner 2 5 2" xfId="2433" xr:uid="{00000000-0005-0000-0000-00002B060000}"/>
    <cellStyle name="RISKblCorner 2 6" xfId="1924" xr:uid="{00000000-0005-0000-0000-00002C060000}"/>
    <cellStyle name="RISKblCorner 2 6 2" xfId="2428" xr:uid="{00000000-0005-0000-0000-00002D060000}"/>
    <cellStyle name="RISKblCorner 2 7" xfId="1773" xr:uid="{00000000-0005-0000-0000-00002E060000}"/>
    <cellStyle name="RISKblCorner 2 7 2" xfId="2277" xr:uid="{00000000-0005-0000-0000-00002F060000}"/>
    <cellStyle name="RISKblCorner 2 8" xfId="1650" xr:uid="{00000000-0005-0000-0000-000030060000}"/>
    <cellStyle name="RISKblCorner 3" xfId="1380" xr:uid="{00000000-0005-0000-0000-000031060000}"/>
    <cellStyle name="RISKblCorner 3 2" xfId="1590" xr:uid="{00000000-0005-0000-0000-000032060000}"/>
    <cellStyle name="RISKblCorner 3 2 2" xfId="2023" xr:uid="{00000000-0005-0000-0000-000033060000}"/>
    <cellStyle name="RISKblCorner 3 2 2 2" xfId="2527" xr:uid="{00000000-0005-0000-0000-000034060000}"/>
    <cellStyle name="RISKblCorner 3 2 3" xfId="2145" xr:uid="{00000000-0005-0000-0000-000035060000}"/>
    <cellStyle name="RISKblCorner 3 2 3 2" xfId="2649" xr:uid="{00000000-0005-0000-0000-000036060000}"/>
    <cellStyle name="RISKblCorner 3 2 4" xfId="1846" xr:uid="{00000000-0005-0000-0000-000037060000}"/>
    <cellStyle name="RISKblCorner 3 2 4 2" xfId="2350" xr:uid="{00000000-0005-0000-0000-000038060000}"/>
    <cellStyle name="RISKblCorner 3 2 5" xfId="1725" xr:uid="{00000000-0005-0000-0000-000039060000}"/>
    <cellStyle name="RISKblCorner 3 2 6" xfId="2229" xr:uid="{00000000-0005-0000-0000-00003A060000}"/>
    <cellStyle name="RISKblCorner 3 3" xfId="1953" xr:uid="{00000000-0005-0000-0000-00003B060000}"/>
    <cellStyle name="RISKblCorner 3 3 2" xfId="2457" xr:uid="{00000000-0005-0000-0000-00003C060000}"/>
    <cellStyle name="RISKblCorner 3 4" xfId="1909" xr:uid="{00000000-0005-0000-0000-00003D060000}"/>
    <cellStyle name="RISKblCorner 3 4 2" xfId="2413" xr:uid="{00000000-0005-0000-0000-00003E060000}"/>
    <cellStyle name="RISKblCorner 3 5" xfId="1787" xr:uid="{00000000-0005-0000-0000-00003F060000}"/>
    <cellStyle name="RISKblCorner 3 5 2" xfId="2291" xr:uid="{00000000-0005-0000-0000-000040060000}"/>
    <cellStyle name="RISKblCorner 3 6" xfId="1666" xr:uid="{00000000-0005-0000-0000-000041060000}"/>
    <cellStyle name="RISKblCorner 4" xfId="1512" xr:uid="{00000000-0005-0000-0000-000042060000}"/>
    <cellStyle name="RISKblCorner 4 2" xfId="1976" xr:uid="{00000000-0005-0000-0000-000043060000}"/>
    <cellStyle name="RISKblCorner 4 2 2" xfId="2480" xr:uid="{00000000-0005-0000-0000-000044060000}"/>
    <cellStyle name="RISKblCorner 4 3" xfId="1946" xr:uid="{00000000-0005-0000-0000-000045060000}"/>
    <cellStyle name="RISKblCorner 4 3 2" xfId="2450" xr:uid="{00000000-0005-0000-0000-000046060000}"/>
    <cellStyle name="RISKblCorner 4 4" xfId="1799" xr:uid="{00000000-0005-0000-0000-000047060000}"/>
    <cellStyle name="RISKblCorner 4 4 2" xfId="2303" xr:uid="{00000000-0005-0000-0000-000048060000}"/>
    <cellStyle name="RISKblCorner 4 5" xfId="1678" xr:uid="{00000000-0005-0000-0000-000049060000}"/>
    <cellStyle name="RISKblCorner 4 6" xfId="1657" xr:uid="{00000000-0005-0000-0000-00004A060000}"/>
    <cellStyle name="RISKblCorner 5" xfId="1891" xr:uid="{00000000-0005-0000-0000-00004B060000}"/>
    <cellStyle name="RISKblCorner 5 2" xfId="2395" xr:uid="{00000000-0005-0000-0000-00004C060000}"/>
    <cellStyle name="RISKblCorner 6" xfId="1938" xr:uid="{00000000-0005-0000-0000-00004D060000}"/>
    <cellStyle name="RISKblCorner 6 2" xfId="2442" xr:uid="{00000000-0005-0000-0000-00004E060000}"/>
    <cellStyle name="RISKblCorner 7" xfId="1767" xr:uid="{00000000-0005-0000-0000-00004F060000}"/>
    <cellStyle name="RISKblCorner 7 2" xfId="2271" xr:uid="{00000000-0005-0000-0000-000050060000}"/>
    <cellStyle name="RISKblCorner 8" xfId="1642" xr:uid="{00000000-0005-0000-0000-000051060000}"/>
    <cellStyle name="RISKbottomEdge" xfId="29" xr:uid="{00000000-0005-0000-0000-000052060000}"/>
    <cellStyle name="RISKbottomEdge 2" xfId="1069" xr:uid="{00000000-0005-0000-0000-000053060000}"/>
    <cellStyle name="RISKbottomEdge 2 2" xfId="1070" xr:uid="{00000000-0005-0000-0000-000054060000}"/>
    <cellStyle name="RISKbottomEdge 2 2 2" xfId="1385" xr:uid="{00000000-0005-0000-0000-000055060000}"/>
    <cellStyle name="RISKbottomEdge 2 2 2 2" xfId="1628" xr:uid="{00000000-0005-0000-0000-000056060000}"/>
    <cellStyle name="RISKbottomEdge 2 2 2 2 2" xfId="2052" xr:uid="{00000000-0005-0000-0000-000057060000}"/>
    <cellStyle name="RISKbottomEdge 2 2 2 2 2 2" xfId="2556" xr:uid="{00000000-0005-0000-0000-000058060000}"/>
    <cellStyle name="RISKbottomEdge 2 2 2 2 3" xfId="2174" xr:uid="{00000000-0005-0000-0000-000059060000}"/>
    <cellStyle name="RISKbottomEdge 2 2 2 2 3 2" xfId="2678" xr:uid="{00000000-0005-0000-0000-00005A060000}"/>
    <cellStyle name="RISKbottomEdge 2 2 2 2 4" xfId="1875" xr:uid="{00000000-0005-0000-0000-00005B060000}"/>
    <cellStyle name="RISKbottomEdge 2 2 2 2 4 2" xfId="2379" xr:uid="{00000000-0005-0000-0000-00005C060000}"/>
    <cellStyle name="RISKbottomEdge 2 2 2 2 5" xfId="1754" xr:uid="{00000000-0005-0000-0000-00005D060000}"/>
    <cellStyle name="RISKbottomEdge 2 2 2 2 6" xfId="2258" xr:uid="{00000000-0005-0000-0000-00005E060000}"/>
    <cellStyle name="RISKbottomEdge 2 2 2 3" xfId="1958" xr:uid="{00000000-0005-0000-0000-00005F060000}"/>
    <cellStyle name="RISKbottomEdge 2 2 2 3 2" xfId="2462" xr:uid="{00000000-0005-0000-0000-000060060000}"/>
    <cellStyle name="RISKbottomEdge 2 2 2 4" xfId="1904" xr:uid="{00000000-0005-0000-0000-000061060000}"/>
    <cellStyle name="RISKbottomEdge 2 2 2 4 2" xfId="2408" xr:uid="{00000000-0005-0000-0000-000062060000}"/>
    <cellStyle name="RISKbottomEdge 2 2 2 5" xfId="1792" xr:uid="{00000000-0005-0000-0000-000063060000}"/>
    <cellStyle name="RISKbottomEdge 2 2 2 5 2" xfId="2296" xr:uid="{00000000-0005-0000-0000-000064060000}"/>
    <cellStyle name="RISKbottomEdge 2 2 2 6" xfId="1671" xr:uid="{00000000-0005-0000-0000-000065060000}"/>
    <cellStyle name="RISKbottomEdge 2 2 3" xfId="1551" xr:uid="{00000000-0005-0000-0000-000066060000}"/>
    <cellStyle name="RISKbottomEdge 2 2 3 2" xfId="2006" xr:uid="{00000000-0005-0000-0000-000067060000}"/>
    <cellStyle name="RISKbottomEdge 2 2 3 2 2" xfId="2510" xr:uid="{00000000-0005-0000-0000-000068060000}"/>
    <cellStyle name="RISKbottomEdge 2 2 3 3" xfId="2128" xr:uid="{00000000-0005-0000-0000-000069060000}"/>
    <cellStyle name="RISKbottomEdge 2 2 3 3 2" xfId="2632" xr:uid="{00000000-0005-0000-0000-00006A060000}"/>
    <cellStyle name="RISKbottomEdge 2 2 3 4" xfId="1829" xr:uid="{00000000-0005-0000-0000-00006B060000}"/>
    <cellStyle name="RISKbottomEdge 2 2 3 4 2" xfId="2333" xr:uid="{00000000-0005-0000-0000-00006C060000}"/>
    <cellStyle name="RISKbottomEdge 2 2 3 5" xfId="1708" xr:uid="{00000000-0005-0000-0000-00006D060000}"/>
    <cellStyle name="RISKbottomEdge 2 2 3 6" xfId="2212" xr:uid="{00000000-0005-0000-0000-00006E060000}"/>
    <cellStyle name="RISKbottomEdge 2 2 4" xfId="1932" xr:uid="{00000000-0005-0000-0000-00006F060000}"/>
    <cellStyle name="RISKbottomEdge 2 2 4 2" xfId="2436" xr:uid="{00000000-0005-0000-0000-000070060000}"/>
    <cellStyle name="RISKbottomEdge 2 2 5" xfId="1921" xr:uid="{00000000-0005-0000-0000-000071060000}"/>
    <cellStyle name="RISKbottomEdge 2 2 5 2" xfId="2425" xr:uid="{00000000-0005-0000-0000-000072060000}"/>
    <cellStyle name="RISKbottomEdge 2 2 6" xfId="1776" xr:uid="{00000000-0005-0000-0000-000073060000}"/>
    <cellStyle name="RISKbottomEdge 2 2 6 2" xfId="2280" xr:uid="{00000000-0005-0000-0000-000074060000}"/>
    <cellStyle name="RISKbottomEdge 2 2 7" xfId="1653" xr:uid="{00000000-0005-0000-0000-000075060000}"/>
    <cellStyle name="RISKbottomEdge 2 3" xfId="1384" xr:uid="{00000000-0005-0000-0000-000076060000}"/>
    <cellStyle name="RISKbottomEdge 2 3 2" xfId="1593" xr:uid="{00000000-0005-0000-0000-000077060000}"/>
    <cellStyle name="RISKbottomEdge 2 3 2 2" xfId="2026" xr:uid="{00000000-0005-0000-0000-000078060000}"/>
    <cellStyle name="RISKbottomEdge 2 3 2 2 2" xfId="2530" xr:uid="{00000000-0005-0000-0000-000079060000}"/>
    <cellStyle name="RISKbottomEdge 2 3 2 3" xfId="2148" xr:uid="{00000000-0005-0000-0000-00007A060000}"/>
    <cellStyle name="RISKbottomEdge 2 3 2 3 2" xfId="2652" xr:uid="{00000000-0005-0000-0000-00007B060000}"/>
    <cellStyle name="RISKbottomEdge 2 3 2 4" xfId="1849" xr:uid="{00000000-0005-0000-0000-00007C060000}"/>
    <cellStyle name="RISKbottomEdge 2 3 2 4 2" xfId="2353" xr:uid="{00000000-0005-0000-0000-00007D060000}"/>
    <cellStyle name="RISKbottomEdge 2 3 2 5" xfId="1728" xr:uid="{00000000-0005-0000-0000-00007E060000}"/>
    <cellStyle name="RISKbottomEdge 2 3 2 6" xfId="2232" xr:uid="{00000000-0005-0000-0000-00007F060000}"/>
    <cellStyle name="RISKbottomEdge 2 3 3" xfId="1957" xr:uid="{00000000-0005-0000-0000-000080060000}"/>
    <cellStyle name="RISKbottomEdge 2 3 3 2" xfId="2461" xr:uid="{00000000-0005-0000-0000-000081060000}"/>
    <cellStyle name="RISKbottomEdge 2 3 4" xfId="1905" xr:uid="{00000000-0005-0000-0000-000082060000}"/>
    <cellStyle name="RISKbottomEdge 2 3 4 2" xfId="2409" xr:uid="{00000000-0005-0000-0000-000083060000}"/>
    <cellStyle name="RISKbottomEdge 2 3 5" xfId="1791" xr:uid="{00000000-0005-0000-0000-000084060000}"/>
    <cellStyle name="RISKbottomEdge 2 3 5 2" xfId="2295" xr:uid="{00000000-0005-0000-0000-000085060000}"/>
    <cellStyle name="RISKbottomEdge 2 3 6" xfId="1670" xr:uid="{00000000-0005-0000-0000-000086060000}"/>
    <cellStyle name="RISKbottomEdge 2 4" xfId="1529" xr:uid="{00000000-0005-0000-0000-000087060000}"/>
    <cellStyle name="RISKbottomEdge 2 4 2" xfId="1992" xr:uid="{00000000-0005-0000-0000-000088060000}"/>
    <cellStyle name="RISKbottomEdge 2 4 2 2" xfId="2496" xr:uid="{00000000-0005-0000-0000-000089060000}"/>
    <cellStyle name="RISKbottomEdge 2 4 3" xfId="1916" xr:uid="{00000000-0005-0000-0000-00008A060000}"/>
    <cellStyle name="RISKbottomEdge 2 4 3 2" xfId="2420" xr:uid="{00000000-0005-0000-0000-00008B060000}"/>
    <cellStyle name="RISKbottomEdge 2 4 4" xfId="1815" xr:uid="{00000000-0005-0000-0000-00008C060000}"/>
    <cellStyle name="RISKbottomEdge 2 4 4 2" xfId="2319" xr:uid="{00000000-0005-0000-0000-00008D060000}"/>
    <cellStyle name="RISKbottomEdge 2 4 5" xfId="1694" xr:uid="{00000000-0005-0000-0000-00008E060000}"/>
    <cellStyle name="RISKbottomEdge 2 4 6" xfId="2198" xr:uid="{00000000-0005-0000-0000-00008F060000}"/>
    <cellStyle name="RISKbottomEdge 2 5" xfId="1931" xr:uid="{00000000-0005-0000-0000-000090060000}"/>
    <cellStyle name="RISKbottomEdge 2 5 2" xfId="2435" xr:uid="{00000000-0005-0000-0000-000091060000}"/>
    <cellStyle name="RISKbottomEdge 2 6" xfId="1922" xr:uid="{00000000-0005-0000-0000-000092060000}"/>
    <cellStyle name="RISKbottomEdge 2 6 2" xfId="2426" xr:uid="{00000000-0005-0000-0000-000093060000}"/>
    <cellStyle name="RISKbottomEdge 2 7" xfId="1775" xr:uid="{00000000-0005-0000-0000-000094060000}"/>
    <cellStyle name="RISKbottomEdge 2 7 2" xfId="2279" xr:uid="{00000000-0005-0000-0000-000095060000}"/>
    <cellStyle name="RISKbottomEdge 2 8" xfId="1652" xr:uid="{00000000-0005-0000-0000-000096060000}"/>
    <cellStyle name="RISKbottomEdge 3" xfId="1383" xr:uid="{00000000-0005-0000-0000-000097060000}"/>
    <cellStyle name="RISKbottomEdge 3 2" xfId="1592" xr:uid="{00000000-0005-0000-0000-000098060000}"/>
    <cellStyle name="RISKbottomEdge 3 2 2" xfId="2025" xr:uid="{00000000-0005-0000-0000-000099060000}"/>
    <cellStyle name="RISKbottomEdge 3 2 2 2" xfId="2529" xr:uid="{00000000-0005-0000-0000-00009A060000}"/>
    <cellStyle name="RISKbottomEdge 3 2 3" xfId="2147" xr:uid="{00000000-0005-0000-0000-00009B060000}"/>
    <cellStyle name="RISKbottomEdge 3 2 3 2" xfId="2651" xr:uid="{00000000-0005-0000-0000-00009C060000}"/>
    <cellStyle name="RISKbottomEdge 3 2 4" xfId="1848" xr:uid="{00000000-0005-0000-0000-00009D060000}"/>
    <cellStyle name="RISKbottomEdge 3 2 4 2" xfId="2352" xr:uid="{00000000-0005-0000-0000-00009E060000}"/>
    <cellStyle name="RISKbottomEdge 3 2 5" xfId="1727" xr:uid="{00000000-0005-0000-0000-00009F060000}"/>
    <cellStyle name="RISKbottomEdge 3 2 6" xfId="2231" xr:uid="{00000000-0005-0000-0000-0000A0060000}"/>
    <cellStyle name="RISKbottomEdge 3 3" xfId="1956" xr:uid="{00000000-0005-0000-0000-0000A1060000}"/>
    <cellStyle name="RISKbottomEdge 3 3 2" xfId="2460" xr:uid="{00000000-0005-0000-0000-0000A2060000}"/>
    <cellStyle name="RISKbottomEdge 3 4" xfId="1906" xr:uid="{00000000-0005-0000-0000-0000A3060000}"/>
    <cellStyle name="RISKbottomEdge 3 4 2" xfId="2410" xr:uid="{00000000-0005-0000-0000-0000A4060000}"/>
    <cellStyle name="RISKbottomEdge 3 5" xfId="1790" xr:uid="{00000000-0005-0000-0000-0000A5060000}"/>
    <cellStyle name="RISKbottomEdge 3 5 2" xfId="2294" xr:uid="{00000000-0005-0000-0000-0000A6060000}"/>
    <cellStyle name="RISKbottomEdge 3 6" xfId="1669" xr:uid="{00000000-0005-0000-0000-0000A7060000}"/>
    <cellStyle name="RISKbottomEdge 4" xfId="1513" xr:uid="{00000000-0005-0000-0000-0000A8060000}"/>
    <cellStyle name="RISKbottomEdge 4 2" xfId="1977" xr:uid="{00000000-0005-0000-0000-0000A9060000}"/>
    <cellStyle name="RISKbottomEdge 4 2 2" xfId="2481" xr:uid="{00000000-0005-0000-0000-0000AA060000}"/>
    <cellStyle name="RISKbottomEdge 4 3" xfId="1913" xr:uid="{00000000-0005-0000-0000-0000AB060000}"/>
    <cellStyle name="RISKbottomEdge 4 3 2" xfId="2417" xr:uid="{00000000-0005-0000-0000-0000AC060000}"/>
    <cellStyle name="RISKbottomEdge 4 4" xfId="1800" xr:uid="{00000000-0005-0000-0000-0000AD060000}"/>
    <cellStyle name="RISKbottomEdge 4 4 2" xfId="2304" xr:uid="{00000000-0005-0000-0000-0000AE060000}"/>
    <cellStyle name="RISKbottomEdge 4 5" xfId="1679" xr:uid="{00000000-0005-0000-0000-0000AF060000}"/>
    <cellStyle name="RISKbottomEdge 4 6" xfId="1647" xr:uid="{00000000-0005-0000-0000-0000B0060000}"/>
    <cellStyle name="RISKbottomEdge 5" xfId="1892" xr:uid="{00000000-0005-0000-0000-0000B1060000}"/>
    <cellStyle name="RISKbottomEdge 5 2" xfId="2396" xr:uid="{00000000-0005-0000-0000-0000B2060000}"/>
    <cellStyle name="RISKbottomEdge 6" xfId="1896" xr:uid="{00000000-0005-0000-0000-0000B3060000}"/>
    <cellStyle name="RISKbottomEdge 6 2" xfId="2400" xr:uid="{00000000-0005-0000-0000-0000B4060000}"/>
    <cellStyle name="RISKbottomEdge 7" xfId="1768" xr:uid="{00000000-0005-0000-0000-0000B5060000}"/>
    <cellStyle name="RISKbottomEdge 7 2" xfId="2272" xr:uid="{00000000-0005-0000-0000-0000B6060000}"/>
    <cellStyle name="RISKbottomEdge 8" xfId="1643" xr:uid="{00000000-0005-0000-0000-0000B7060000}"/>
    <cellStyle name="RISKbrCorner" xfId="30" xr:uid="{00000000-0005-0000-0000-0000B8060000}"/>
    <cellStyle name="RISKbrCorner 2" xfId="1071" xr:uid="{00000000-0005-0000-0000-0000B9060000}"/>
    <cellStyle name="RISKbrCorner 2 2" xfId="1072" xr:uid="{00000000-0005-0000-0000-0000BA060000}"/>
    <cellStyle name="RISKbrCorner 2 2 2" xfId="1388" xr:uid="{00000000-0005-0000-0000-0000BB060000}"/>
    <cellStyle name="RISKbrCorner 2 2 2 2" xfId="1629" xr:uid="{00000000-0005-0000-0000-0000BC060000}"/>
    <cellStyle name="RISKbrCorner 2 2 2 2 2" xfId="2053" xr:uid="{00000000-0005-0000-0000-0000BD060000}"/>
    <cellStyle name="RISKbrCorner 2 2 2 2 2 2" xfId="2557" xr:uid="{00000000-0005-0000-0000-0000BE060000}"/>
    <cellStyle name="RISKbrCorner 2 2 2 2 3" xfId="2175" xr:uid="{00000000-0005-0000-0000-0000BF060000}"/>
    <cellStyle name="RISKbrCorner 2 2 2 2 3 2" xfId="2679" xr:uid="{00000000-0005-0000-0000-0000C0060000}"/>
    <cellStyle name="RISKbrCorner 2 2 2 2 4" xfId="1876" xr:uid="{00000000-0005-0000-0000-0000C1060000}"/>
    <cellStyle name="RISKbrCorner 2 2 2 2 4 2" xfId="2380" xr:uid="{00000000-0005-0000-0000-0000C2060000}"/>
    <cellStyle name="RISKbrCorner 2 2 2 2 5" xfId="1755" xr:uid="{00000000-0005-0000-0000-0000C3060000}"/>
    <cellStyle name="RISKbrCorner 2 2 2 2 6" xfId="2259" xr:uid="{00000000-0005-0000-0000-0000C4060000}"/>
    <cellStyle name="RISKbrCorner 2 2 2 3" xfId="1961" xr:uid="{00000000-0005-0000-0000-0000C5060000}"/>
    <cellStyle name="RISKbrCorner 2 2 2 3 2" xfId="2465" xr:uid="{00000000-0005-0000-0000-0000C6060000}"/>
    <cellStyle name="RISKbrCorner 2 2 2 4" xfId="1901" xr:uid="{00000000-0005-0000-0000-0000C7060000}"/>
    <cellStyle name="RISKbrCorner 2 2 2 4 2" xfId="2405" xr:uid="{00000000-0005-0000-0000-0000C8060000}"/>
    <cellStyle name="RISKbrCorner 2 2 2 5" xfId="1795" xr:uid="{00000000-0005-0000-0000-0000C9060000}"/>
    <cellStyle name="RISKbrCorner 2 2 2 5 2" xfId="2299" xr:uid="{00000000-0005-0000-0000-0000CA060000}"/>
    <cellStyle name="RISKbrCorner 2 2 2 6" xfId="1674" xr:uid="{00000000-0005-0000-0000-0000CB060000}"/>
    <cellStyle name="RISKbrCorner 2 2 3" xfId="1552" xr:uid="{00000000-0005-0000-0000-0000CC060000}"/>
    <cellStyle name="RISKbrCorner 2 2 3 2" xfId="2007" xr:uid="{00000000-0005-0000-0000-0000CD060000}"/>
    <cellStyle name="RISKbrCorner 2 2 3 2 2" xfId="2511" xr:uid="{00000000-0005-0000-0000-0000CE060000}"/>
    <cellStyle name="RISKbrCorner 2 2 3 3" xfId="2129" xr:uid="{00000000-0005-0000-0000-0000CF060000}"/>
    <cellStyle name="RISKbrCorner 2 2 3 3 2" xfId="2633" xr:uid="{00000000-0005-0000-0000-0000D0060000}"/>
    <cellStyle name="RISKbrCorner 2 2 3 4" xfId="1830" xr:uid="{00000000-0005-0000-0000-0000D1060000}"/>
    <cellStyle name="RISKbrCorner 2 2 3 4 2" xfId="2334" xr:uid="{00000000-0005-0000-0000-0000D2060000}"/>
    <cellStyle name="RISKbrCorner 2 2 3 5" xfId="1709" xr:uid="{00000000-0005-0000-0000-0000D3060000}"/>
    <cellStyle name="RISKbrCorner 2 2 3 6" xfId="2213" xr:uid="{00000000-0005-0000-0000-0000D4060000}"/>
    <cellStyle name="RISKbrCorner 2 2 4" xfId="1934" xr:uid="{00000000-0005-0000-0000-0000D5060000}"/>
    <cellStyle name="RISKbrCorner 2 2 4 2" xfId="2438" xr:uid="{00000000-0005-0000-0000-0000D6060000}"/>
    <cellStyle name="RISKbrCorner 2 2 5" xfId="1919" xr:uid="{00000000-0005-0000-0000-0000D7060000}"/>
    <cellStyle name="RISKbrCorner 2 2 5 2" xfId="2423" xr:uid="{00000000-0005-0000-0000-0000D8060000}"/>
    <cellStyle name="RISKbrCorner 2 2 6" xfId="1778" xr:uid="{00000000-0005-0000-0000-0000D9060000}"/>
    <cellStyle name="RISKbrCorner 2 2 6 2" xfId="2282" xr:uid="{00000000-0005-0000-0000-0000DA060000}"/>
    <cellStyle name="RISKbrCorner 2 2 7" xfId="1655" xr:uid="{00000000-0005-0000-0000-0000DB060000}"/>
    <cellStyle name="RISKbrCorner 2 3" xfId="1387" xr:uid="{00000000-0005-0000-0000-0000DC060000}"/>
    <cellStyle name="RISKbrCorner 2 3 2" xfId="1595" xr:uid="{00000000-0005-0000-0000-0000DD060000}"/>
    <cellStyle name="RISKbrCorner 2 3 2 2" xfId="2028" xr:uid="{00000000-0005-0000-0000-0000DE060000}"/>
    <cellStyle name="RISKbrCorner 2 3 2 2 2" xfId="2532" xr:uid="{00000000-0005-0000-0000-0000DF060000}"/>
    <cellStyle name="RISKbrCorner 2 3 2 3" xfId="2150" xr:uid="{00000000-0005-0000-0000-0000E0060000}"/>
    <cellStyle name="RISKbrCorner 2 3 2 3 2" xfId="2654" xr:uid="{00000000-0005-0000-0000-0000E1060000}"/>
    <cellStyle name="RISKbrCorner 2 3 2 4" xfId="1851" xr:uid="{00000000-0005-0000-0000-0000E2060000}"/>
    <cellStyle name="RISKbrCorner 2 3 2 4 2" xfId="2355" xr:uid="{00000000-0005-0000-0000-0000E3060000}"/>
    <cellStyle name="RISKbrCorner 2 3 2 5" xfId="1730" xr:uid="{00000000-0005-0000-0000-0000E4060000}"/>
    <cellStyle name="RISKbrCorner 2 3 2 6" xfId="2234" xr:uid="{00000000-0005-0000-0000-0000E5060000}"/>
    <cellStyle name="RISKbrCorner 2 3 3" xfId="1960" xr:uid="{00000000-0005-0000-0000-0000E6060000}"/>
    <cellStyle name="RISKbrCorner 2 3 3 2" xfId="2464" xr:uid="{00000000-0005-0000-0000-0000E7060000}"/>
    <cellStyle name="RISKbrCorner 2 3 4" xfId="1902" xr:uid="{00000000-0005-0000-0000-0000E8060000}"/>
    <cellStyle name="RISKbrCorner 2 3 4 2" xfId="2406" xr:uid="{00000000-0005-0000-0000-0000E9060000}"/>
    <cellStyle name="RISKbrCorner 2 3 5" xfId="1794" xr:uid="{00000000-0005-0000-0000-0000EA060000}"/>
    <cellStyle name="RISKbrCorner 2 3 5 2" xfId="2298" xr:uid="{00000000-0005-0000-0000-0000EB060000}"/>
    <cellStyle name="RISKbrCorner 2 3 6" xfId="1673" xr:uid="{00000000-0005-0000-0000-0000EC060000}"/>
    <cellStyle name="RISKbrCorner 2 4" xfId="1530" xr:uid="{00000000-0005-0000-0000-0000ED060000}"/>
    <cellStyle name="RISKbrCorner 2 4 2" xfId="1993" xr:uid="{00000000-0005-0000-0000-0000EE060000}"/>
    <cellStyle name="RISKbrCorner 2 4 2 2" xfId="2497" xr:uid="{00000000-0005-0000-0000-0000EF060000}"/>
    <cellStyle name="RISKbrCorner 2 4 3" xfId="1915" xr:uid="{00000000-0005-0000-0000-0000F0060000}"/>
    <cellStyle name="RISKbrCorner 2 4 3 2" xfId="2419" xr:uid="{00000000-0005-0000-0000-0000F1060000}"/>
    <cellStyle name="RISKbrCorner 2 4 4" xfId="1816" xr:uid="{00000000-0005-0000-0000-0000F2060000}"/>
    <cellStyle name="RISKbrCorner 2 4 4 2" xfId="2320" xr:uid="{00000000-0005-0000-0000-0000F3060000}"/>
    <cellStyle name="RISKbrCorner 2 4 5" xfId="1695" xr:uid="{00000000-0005-0000-0000-0000F4060000}"/>
    <cellStyle name="RISKbrCorner 2 4 6" xfId="2199" xr:uid="{00000000-0005-0000-0000-0000F5060000}"/>
    <cellStyle name="RISKbrCorner 2 5" xfId="1933" xr:uid="{00000000-0005-0000-0000-0000F6060000}"/>
    <cellStyle name="RISKbrCorner 2 5 2" xfId="2437" xr:uid="{00000000-0005-0000-0000-0000F7060000}"/>
    <cellStyle name="RISKbrCorner 2 6" xfId="1920" xr:uid="{00000000-0005-0000-0000-0000F8060000}"/>
    <cellStyle name="RISKbrCorner 2 6 2" xfId="2424" xr:uid="{00000000-0005-0000-0000-0000F9060000}"/>
    <cellStyle name="RISKbrCorner 2 7" xfId="1777" xr:uid="{00000000-0005-0000-0000-0000FA060000}"/>
    <cellStyle name="RISKbrCorner 2 7 2" xfId="2281" xr:uid="{00000000-0005-0000-0000-0000FB060000}"/>
    <cellStyle name="RISKbrCorner 2 8" xfId="1654" xr:uid="{00000000-0005-0000-0000-0000FC060000}"/>
    <cellStyle name="RISKbrCorner 3" xfId="1386" xr:uid="{00000000-0005-0000-0000-0000FD060000}"/>
    <cellStyle name="RISKbrCorner 3 2" xfId="1594" xr:uid="{00000000-0005-0000-0000-0000FE060000}"/>
    <cellStyle name="RISKbrCorner 3 2 2" xfId="2027" xr:uid="{00000000-0005-0000-0000-0000FF060000}"/>
    <cellStyle name="RISKbrCorner 3 2 2 2" xfId="2531" xr:uid="{00000000-0005-0000-0000-000000070000}"/>
    <cellStyle name="RISKbrCorner 3 2 3" xfId="2149" xr:uid="{00000000-0005-0000-0000-000001070000}"/>
    <cellStyle name="RISKbrCorner 3 2 3 2" xfId="2653" xr:uid="{00000000-0005-0000-0000-000002070000}"/>
    <cellStyle name="RISKbrCorner 3 2 4" xfId="1850" xr:uid="{00000000-0005-0000-0000-000003070000}"/>
    <cellStyle name="RISKbrCorner 3 2 4 2" xfId="2354" xr:uid="{00000000-0005-0000-0000-000004070000}"/>
    <cellStyle name="RISKbrCorner 3 2 5" xfId="1729" xr:uid="{00000000-0005-0000-0000-000005070000}"/>
    <cellStyle name="RISKbrCorner 3 2 6" xfId="2233" xr:uid="{00000000-0005-0000-0000-000006070000}"/>
    <cellStyle name="RISKbrCorner 3 3" xfId="1959" xr:uid="{00000000-0005-0000-0000-000007070000}"/>
    <cellStyle name="RISKbrCorner 3 3 2" xfId="2463" xr:uid="{00000000-0005-0000-0000-000008070000}"/>
    <cellStyle name="RISKbrCorner 3 4" xfId="1903" xr:uid="{00000000-0005-0000-0000-000009070000}"/>
    <cellStyle name="RISKbrCorner 3 4 2" xfId="2407" xr:uid="{00000000-0005-0000-0000-00000A070000}"/>
    <cellStyle name="RISKbrCorner 3 5" xfId="1793" xr:uid="{00000000-0005-0000-0000-00000B070000}"/>
    <cellStyle name="RISKbrCorner 3 5 2" xfId="2297" xr:uid="{00000000-0005-0000-0000-00000C070000}"/>
    <cellStyle name="RISKbrCorner 3 6" xfId="1672" xr:uid="{00000000-0005-0000-0000-00000D070000}"/>
    <cellStyle name="RISKbrCorner 4" xfId="1514" xr:uid="{00000000-0005-0000-0000-00000E070000}"/>
    <cellStyle name="RISKbrCorner 4 2" xfId="1978" xr:uid="{00000000-0005-0000-0000-00000F070000}"/>
    <cellStyle name="RISKbrCorner 4 2 2" xfId="2482" xr:uid="{00000000-0005-0000-0000-000010070000}"/>
    <cellStyle name="RISKbrCorner 4 3" xfId="1897" xr:uid="{00000000-0005-0000-0000-000011070000}"/>
    <cellStyle name="RISKbrCorner 4 3 2" xfId="2401" xr:uid="{00000000-0005-0000-0000-000012070000}"/>
    <cellStyle name="RISKbrCorner 4 4" xfId="1801" xr:uid="{00000000-0005-0000-0000-000013070000}"/>
    <cellStyle name="RISKbrCorner 4 4 2" xfId="2305" xr:uid="{00000000-0005-0000-0000-000014070000}"/>
    <cellStyle name="RISKbrCorner 4 5" xfId="1680" xr:uid="{00000000-0005-0000-0000-000015070000}"/>
    <cellStyle name="RISKbrCorner 4 6" xfId="1646" xr:uid="{00000000-0005-0000-0000-000016070000}"/>
    <cellStyle name="RISKbrCorner 5" xfId="1893" xr:uid="{00000000-0005-0000-0000-000017070000}"/>
    <cellStyle name="RISKbrCorner 5 2" xfId="2397" xr:uid="{00000000-0005-0000-0000-000018070000}"/>
    <cellStyle name="RISKbrCorner 6" xfId="1967" xr:uid="{00000000-0005-0000-0000-000019070000}"/>
    <cellStyle name="RISKbrCorner 6 2" xfId="2471" xr:uid="{00000000-0005-0000-0000-00001A070000}"/>
    <cellStyle name="RISKbrCorner 7" xfId="1769" xr:uid="{00000000-0005-0000-0000-00001B070000}"/>
    <cellStyle name="RISKbrCorner 7 2" xfId="2273" xr:uid="{00000000-0005-0000-0000-00001C070000}"/>
    <cellStyle name="RISKbrCorner 8" xfId="1644" xr:uid="{00000000-0005-0000-0000-00001D070000}"/>
    <cellStyle name="RISKdarkBoxed" xfId="31" xr:uid="{00000000-0005-0000-0000-00001E070000}"/>
    <cellStyle name="RISKdarkBoxed 2" xfId="1073" xr:uid="{00000000-0005-0000-0000-00001F070000}"/>
    <cellStyle name="RISKdarkBoxed 2 2" xfId="1074" xr:uid="{00000000-0005-0000-0000-000020070000}"/>
    <cellStyle name="RISKdarkBoxed 2 2 2" xfId="1391" xr:uid="{00000000-0005-0000-0000-000021070000}"/>
    <cellStyle name="RISKdarkBoxed 2 2 2 2" xfId="1491" xr:uid="{00000000-0005-0000-0000-000022070000}"/>
    <cellStyle name="RISKdarkBoxed 2 2 2 3" xfId="1630" xr:uid="{00000000-0005-0000-0000-000023070000}"/>
    <cellStyle name="RISKdarkBoxed 2 2 2 3 2" xfId="2054" xr:uid="{00000000-0005-0000-0000-000024070000}"/>
    <cellStyle name="RISKdarkBoxed 2 2 2 3 2 2" xfId="2558" xr:uid="{00000000-0005-0000-0000-000025070000}"/>
    <cellStyle name="RISKdarkBoxed 2 2 2 3 3" xfId="2118" xr:uid="{00000000-0005-0000-0000-000026070000}"/>
    <cellStyle name="RISKdarkBoxed 2 2 2 3 3 2" xfId="2622" xr:uid="{00000000-0005-0000-0000-000027070000}"/>
    <cellStyle name="RISKdarkBoxed 2 2 2 3 4" xfId="2176" xr:uid="{00000000-0005-0000-0000-000028070000}"/>
    <cellStyle name="RISKdarkBoxed 2 2 2 3 4 2" xfId="2680" xr:uid="{00000000-0005-0000-0000-000029070000}"/>
    <cellStyle name="RISKdarkBoxed 2 2 2 3 5" xfId="1877" xr:uid="{00000000-0005-0000-0000-00002A070000}"/>
    <cellStyle name="RISKdarkBoxed 2 2 2 3 5 2" xfId="2381" xr:uid="{00000000-0005-0000-0000-00002B070000}"/>
    <cellStyle name="RISKdarkBoxed 2 2 2 3 6" xfId="1756" xr:uid="{00000000-0005-0000-0000-00002C070000}"/>
    <cellStyle name="RISKdarkBoxed 2 2 2 3 7" xfId="2260" xr:uid="{00000000-0005-0000-0000-00002D070000}"/>
    <cellStyle name="RISKdarkBoxed 2 2 2 4" xfId="2744" xr:uid="{00000000-0005-0000-0000-00002E070000}"/>
    <cellStyle name="RISKdarkBoxed 2 2 3" xfId="1461" xr:uid="{00000000-0005-0000-0000-00002F070000}"/>
    <cellStyle name="RISKdarkBoxed 2 2 4" xfId="1553" xr:uid="{00000000-0005-0000-0000-000030070000}"/>
    <cellStyle name="RISKdarkBoxed 2 2 4 2" xfId="2008" xr:uid="{00000000-0005-0000-0000-000031070000}"/>
    <cellStyle name="RISKdarkBoxed 2 2 4 2 2" xfId="2512" xr:uid="{00000000-0005-0000-0000-000032070000}"/>
    <cellStyle name="RISKdarkBoxed 2 2 4 3" xfId="2084" xr:uid="{00000000-0005-0000-0000-000033070000}"/>
    <cellStyle name="RISKdarkBoxed 2 2 4 3 2" xfId="2588" xr:uid="{00000000-0005-0000-0000-000034070000}"/>
    <cellStyle name="RISKdarkBoxed 2 2 4 4" xfId="2130" xr:uid="{00000000-0005-0000-0000-000035070000}"/>
    <cellStyle name="RISKdarkBoxed 2 2 4 4 2" xfId="2634" xr:uid="{00000000-0005-0000-0000-000036070000}"/>
    <cellStyle name="RISKdarkBoxed 2 2 4 5" xfId="1831" xr:uid="{00000000-0005-0000-0000-000037070000}"/>
    <cellStyle name="RISKdarkBoxed 2 2 4 5 2" xfId="2335" xr:uid="{00000000-0005-0000-0000-000038070000}"/>
    <cellStyle name="RISKdarkBoxed 2 2 4 6" xfId="1710" xr:uid="{00000000-0005-0000-0000-000039070000}"/>
    <cellStyle name="RISKdarkBoxed 2 2 4 7" xfId="2214" xr:uid="{00000000-0005-0000-0000-00003A070000}"/>
    <cellStyle name="RISKdarkBoxed 2 2 5" xfId="2711" xr:uid="{00000000-0005-0000-0000-00003B070000}"/>
    <cellStyle name="RISKdarkBoxed 2 3" xfId="1390" xr:uid="{00000000-0005-0000-0000-00003C070000}"/>
    <cellStyle name="RISKdarkBoxed 2 3 2" xfId="1490" xr:uid="{00000000-0005-0000-0000-00003D070000}"/>
    <cellStyle name="RISKdarkBoxed 2 3 3" xfId="1597" xr:uid="{00000000-0005-0000-0000-00003E070000}"/>
    <cellStyle name="RISKdarkBoxed 2 3 3 2" xfId="2030" xr:uid="{00000000-0005-0000-0000-00003F070000}"/>
    <cellStyle name="RISKdarkBoxed 2 3 3 2 2" xfId="2534" xr:uid="{00000000-0005-0000-0000-000040070000}"/>
    <cellStyle name="RISKdarkBoxed 2 3 3 3" xfId="2098" xr:uid="{00000000-0005-0000-0000-000041070000}"/>
    <cellStyle name="RISKdarkBoxed 2 3 3 3 2" xfId="2602" xr:uid="{00000000-0005-0000-0000-000042070000}"/>
    <cellStyle name="RISKdarkBoxed 2 3 3 4" xfId="2152" xr:uid="{00000000-0005-0000-0000-000043070000}"/>
    <cellStyle name="RISKdarkBoxed 2 3 3 4 2" xfId="2656" xr:uid="{00000000-0005-0000-0000-000044070000}"/>
    <cellStyle name="RISKdarkBoxed 2 3 3 5" xfId="1853" xr:uid="{00000000-0005-0000-0000-000045070000}"/>
    <cellStyle name="RISKdarkBoxed 2 3 3 5 2" xfId="2357" xr:uid="{00000000-0005-0000-0000-000046070000}"/>
    <cellStyle name="RISKdarkBoxed 2 3 3 6" xfId="1732" xr:uid="{00000000-0005-0000-0000-000047070000}"/>
    <cellStyle name="RISKdarkBoxed 2 3 3 7" xfId="2236" xr:uid="{00000000-0005-0000-0000-000048070000}"/>
    <cellStyle name="RISKdarkBoxed 2 3 4" xfId="2724" xr:uid="{00000000-0005-0000-0000-000049070000}"/>
    <cellStyle name="RISKdarkBoxed 2 4" xfId="1472" xr:uid="{00000000-0005-0000-0000-00004A070000}"/>
    <cellStyle name="RISKdarkBoxed 2 5" xfId="1531" xr:uid="{00000000-0005-0000-0000-00004B070000}"/>
    <cellStyle name="RISKdarkBoxed 2 5 2" xfId="1994" xr:uid="{00000000-0005-0000-0000-00004C070000}"/>
    <cellStyle name="RISKdarkBoxed 2 5 2 2" xfId="2498" xr:uid="{00000000-0005-0000-0000-00004D070000}"/>
    <cellStyle name="RISKdarkBoxed 2 5 3" xfId="2074" xr:uid="{00000000-0005-0000-0000-00004E070000}"/>
    <cellStyle name="RISKdarkBoxed 2 5 3 2" xfId="2578" xr:uid="{00000000-0005-0000-0000-00004F070000}"/>
    <cellStyle name="RISKdarkBoxed 2 5 4" xfId="1935" xr:uid="{00000000-0005-0000-0000-000050070000}"/>
    <cellStyle name="RISKdarkBoxed 2 5 4 2" xfId="2439" xr:uid="{00000000-0005-0000-0000-000051070000}"/>
    <cellStyle name="RISKdarkBoxed 2 5 5" xfId="1817" xr:uid="{00000000-0005-0000-0000-000052070000}"/>
    <cellStyle name="RISKdarkBoxed 2 5 5 2" xfId="2321" xr:uid="{00000000-0005-0000-0000-000053070000}"/>
    <cellStyle name="RISKdarkBoxed 2 5 6" xfId="1696" xr:uid="{00000000-0005-0000-0000-000054070000}"/>
    <cellStyle name="RISKdarkBoxed 2 5 7" xfId="2200" xr:uid="{00000000-0005-0000-0000-000055070000}"/>
    <cellStyle name="RISKdarkBoxed 2 6" xfId="2701" xr:uid="{00000000-0005-0000-0000-000056070000}"/>
    <cellStyle name="RISKdarkBoxed 3" xfId="1389" xr:uid="{00000000-0005-0000-0000-000057070000}"/>
    <cellStyle name="RISKdarkBoxed 3 2" xfId="1266" xr:uid="{00000000-0005-0000-0000-000058070000}"/>
    <cellStyle name="RISKdarkBoxed 3 3" xfId="1596" xr:uid="{00000000-0005-0000-0000-000059070000}"/>
    <cellStyle name="RISKdarkBoxed 3 3 2" xfId="2029" xr:uid="{00000000-0005-0000-0000-00005A070000}"/>
    <cellStyle name="RISKdarkBoxed 3 3 2 2" xfId="2533" xr:uid="{00000000-0005-0000-0000-00005B070000}"/>
    <cellStyle name="RISKdarkBoxed 3 3 3" xfId="2097" xr:uid="{00000000-0005-0000-0000-00005C070000}"/>
    <cellStyle name="RISKdarkBoxed 3 3 3 2" xfId="2601" xr:uid="{00000000-0005-0000-0000-00005D070000}"/>
    <cellStyle name="RISKdarkBoxed 3 3 4" xfId="2151" xr:uid="{00000000-0005-0000-0000-00005E070000}"/>
    <cellStyle name="RISKdarkBoxed 3 3 4 2" xfId="2655" xr:uid="{00000000-0005-0000-0000-00005F070000}"/>
    <cellStyle name="RISKdarkBoxed 3 3 5" xfId="1852" xr:uid="{00000000-0005-0000-0000-000060070000}"/>
    <cellStyle name="RISKdarkBoxed 3 3 5 2" xfId="2356" xr:uid="{00000000-0005-0000-0000-000061070000}"/>
    <cellStyle name="RISKdarkBoxed 3 3 6" xfId="1731" xr:uid="{00000000-0005-0000-0000-000062070000}"/>
    <cellStyle name="RISKdarkBoxed 3 3 7" xfId="2235" xr:uid="{00000000-0005-0000-0000-000063070000}"/>
    <cellStyle name="RISKdarkBoxed 3 4" xfId="2723" xr:uid="{00000000-0005-0000-0000-000064070000}"/>
    <cellStyle name="RISKdarkBoxed 4" xfId="1275" xr:uid="{00000000-0005-0000-0000-000065070000}"/>
    <cellStyle name="RISKdarkBoxed 5" xfId="1515" xr:uid="{00000000-0005-0000-0000-000066070000}"/>
    <cellStyle name="RISKdarkBoxed 5 2" xfId="1979" xr:uid="{00000000-0005-0000-0000-000067070000}"/>
    <cellStyle name="RISKdarkBoxed 5 2 2" xfId="2483" xr:uid="{00000000-0005-0000-0000-000068070000}"/>
    <cellStyle name="RISKdarkBoxed 5 3" xfId="1888" xr:uid="{00000000-0005-0000-0000-000069070000}"/>
    <cellStyle name="RISKdarkBoxed 5 3 2" xfId="2392" xr:uid="{00000000-0005-0000-0000-00006A070000}"/>
    <cellStyle name="RISKdarkBoxed 5 4" xfId="1940" xr:uid="{00000000-0005-0000-0000-00006B070000}"/>
    <cellStyle name="RISKdarkBoxed 5 4 2" xfId="2444" xr:uid="{00000000-0005-0000-0000-00006C070000}"/>
    <cellStyle name="RISKdarkBoxed 5 5" xfId="1802" xr:uid="{00000000-0005-0000-0000-00006D070000}"/>
    <cellStyle name="RISKdarkBoxed 5 5 2" xfId="2306" xr:uid="{00000000-0005-0000-0000-00006E070000}"/>
    <cellStyle name="RISKdarkBoxed 5 6" xfId="1681" xr:uid="{00000000-0005-0000-0000-00006F070000}"/>
    <cellStyle name="RISKdarkBoxed 5 7" xfId="1640" xr:uid="{00000000-0005-0000-0000-000070070000}"/>
    <cellStyle name="RISKdarkBoxed 6" xfId="2690" xr:uid="{00000000-0005-0000-0000-000071070000}"/>
    <cellStyle name="RISKdarkShade" xfId="32" xr:uid="{00000000-0005-0000-0000-000072070000}"/>
    <cellStyle name="RISKdarkShade 2" xfId="1075" xr:uid="{00000000-0005-0000-0000-000073070000}"/>
    <cellStyle name="RISKdarkShade 2 2" xfId="1076" xr:uid="{00000000-0005-0000-0000-000074070000}"/>
    <cellStyle name="RISKdarkShade 2 2 2" xfId="1394" xr:uid="{00000000-0005-0000-0000-000075070000}"/>
    <cellStyle name="RISKdarkShade 2 3" xfId="1393" xr:uid="{00000000-0005-0000-0000-000076070000}"/>
    <cellStyle name="RISKdarkShade 3" xfId="1392" xr:uid="{00000000-0005-0000-0000-000077070000}"/>
    <cellStyle name="RISKdbottomEdge" xfId="33" xr:uid="{00000000-0005-0000-0000-000078070000}"/>
    <cellStyle name="RISKdbottomEdge 2" xfId="1077" xr:uid="{00000000-0005-0000-0000-000079070000}"/>
    <cellStyle name="RISKdbottomEdge 2 2" xfId="1078" xr:uid="{00000000-0005-0000-0000-00007A070000}"/>
    <cellStyle name="RISKdbottomEdge 2 2 2" xfId="1397" xr:uid="{00000000-0005-0000-0000-00007B070000}"/>
    <cellStyle name="RISKdbottomEdge 2 3" xfId="1396" xr:uid="{00000000-0005-0000-0000-00007C070000}"/>
    <cellStyle name="RISKdbottomEdge 3" xfId="1395" xr:uid="{00000000-0005-0000-0000-00007D070000}"/>
    <cellStyle name="RISKdrightEdge" xfId="34" xr:uid="{00000000-0005-0000-0000-00007E070000}"/>
    <cellStyle name="RISKdrightEdge 2" xfId="1079" xr:uid="{00000000-0005-0000-0000-00007F070000}"/>
    <cellStyle name="RISKdrightEdge 2 2" xfId="1080" xr:uid="{00000000-0005-0000-0000-000080070000}"/>
    <cellStyle name="RISKdrightEdge 2 2 2" xfId="1400" xr:uid="{00000000-0005-0000-0000-000081070000}"/>
    <cellStyle name="RISKdrightEdge 2 3" xfId="1399" xr:uid="{00000000-0005-0000-0000-000082070000}"/>
    <cellStyle name="RISKdrightEdge 3" xfId="1398" xr:uid="{00000000-0005-0000-0000-000083070000}"/>
    <cellStyle name="RISKdurationTime" xfId="35" xr:uid="{00000000-0005-0000-0000-000084070000}"/>
    <cellStyle name="RISKdurationTime 2" xfId="1081" xr:uid="{00000000-0005-0000-0000-000085070000}"/>
    <cellStyle name="RISKdurationTime 2 2" xfId="1082" xr:uid="{00000000-0005-0000-0000-000086070000}"/>
    <cellStyle name="RISKdurationTime 2 2 2" xfId="1403" xr:uid="{00000000-0005-0000-0000-000087070000}"/>
    <cellStyle name="RISKdurationTime 2 3" xfId="1402" xr:uid="{00000000-0005-0000-0000-000088070000}"/>
    <cellStyle name="RISKdurationTime 3" xfId="1401" xr:uid="{00000000-0005-0000-0000-000089070000}"/>
    <cellStyle name="RISKinNumber" xfId="36" xr:uid="{00000000-0005-0000-0000-00008A070000}"/>
    <cellStyle name="RISKlandrEdge" xfId="37" xr:uid="{00000000-0005-0000-0000-00008B070000}"/>
    <cellStyle name="RISKlandrEdge 2" xfId="1083" xr:uid="{00000000-0005-0000-0000-00008C070000}"/>
    <cellStyle name="RISKlandrEdge 2 2" xfId="1084" xr:uid="{00000000-0005-0000-0000-00008D070000}"/>
    <cellStyle name="RISKlandrEdge 2 2 2" xfId="1406" xr:uid="{00000000-0005-0000-0000-00008E070000}"/>
    <cellStyle name="RISKlandrEdge 2 3" xfId="1405" xr:uid="{00000000-0005-0000-0000-00008F070000}"/>
    <cellStyle name="RISKlandrEdge 3" xfId="1404" xr:uid="{00000000-0005-0000-0000-000090070000}"/>
    <cellStyle name="RISKleftEdge" xfId="38" xr:uid="{00000000-0005-0000-0000-000091070000}"/>
    <cellStyle name="RISKleftEdge 2" xfId="1085" xr:uid="{00000000-0005-0000-0000-000092070000}"/>
    <cellStyle name="RISKleftEdge 2 2" xfId="1086" xr:uid="{00000000-0005-0000-0000-000093070000}"/>
    <cellStyle name="RISKleftEdge 2 2 2" xfId="1409" xr:uid="{00000000-0005-0000-0000-000094070000}"/>
    <cellStyle name="RISKleftEdge 2 3" xfId="1408" xr:uid="{00000000-0005-0000-0000-000095070000}"/>
    <cellStyle name="RISKleftEdge 3" xfId="1407" xr:uid="{00000000-0005-0000-0000-000096070000}"/>
    <cellStyle name="RISKlightBoxed" xfId="39" xr:uid="{00000000-0005-0000-0000-000097070000}"/>
    <cellStyle name="RISKlightBoxed 2" xfId="1087" xr:uid="{00000000-0005-0000-0000-000098070000}"/>
    <cellStyle name="RISKlightBoxed 2 2" xfId="1088" xr:uid="{00000000-0005-0000-0000-000099070000}"/>
    <cellStyle name="RISKlightBoxed 2 2 2" xfId="1412" xr:uid="{00000000-0005-0000-0000-00009A070000}"/>
    <cellStyle name="RISKlightBoxed 2 2 2 2" xfId="1468" xr:uid="{00000000-0005-0000-0000-00009B070000}"/>
    <cellStyle name="RISKlightBoxed 2 2 2 3" xfId="1631" xr:uid="{00000000-0005-0000-0000-00009C070000}"/>
    <cellStyle name="RISKlightBoxed 2 2 2 3 2" xfId="2055" xr:uid="{00000000-0005-0000-0000-00009D070000}"/>
    <cellStyle name="RISKlightBoxed 2 2 2 3 2 2" xfId="2559" xr:uid="{00000000-0005-0000-0000-00009E070000}"/>
    <cellStyle name="RISKlightBoxed 2 2 2 3 3" xfId="2119" xr:uid="{00000000-0005-0000-0000-00009F070000}"/>
    <cellStyle name="RISKlightBoxed 2 2 2 3 3 2" xfId="2623" xr:uid="{00000000-0005-0000-0000-0000A0070000}"/>
    <cellStyle name="RISKlightBoxed 2 2 2 3 4" xfId="2177" xr:uid="{00000000-0005-0000-0000-0000A1070000}"/>
    <cellStyle name="RISKlightBoxed 2 2 2 3 4 2" xfId="2681" xr:uid="{00000000-0005-0000-0000-0000A2070000}"/>
    <cellStyle name="RISKlightBoxed 2 2 2 3 5" xfId="1878" xr:uid="{00000000-0005-0000-0000-0000A3070000}"/>
    <cellStyle name="RISKlightBoxed 2 2 2 3 5 2" xfId="2382" xr:uid="{00000000-0005-0000-0000-0000A4070000}"/>
    <cellStyle name="RISKlightBoxed 2 2 2 3 6" xfId="1757" xr:uid="{00000000-0005-0000-0000-0000A5070000}"/>
    <cellStyle name="RISKlightBoxed 2 2 2 3 7" xfId="2261" xr:uid="{00000000-0005-0000-0000-0000A6070000}"/>
    <cellStyle name="RISKlightBoxed 2 2 2 4" xfId="2745" xr:uid="{00000000-0005-0000-0000-0000A7070000}"/>
    <cellStyle name="RISKlightBoxed 2 2 3" xfId="1481" xr:uid="{00000000-0005-0000-0000-0000A8070000}"/>
    <cellStyle name="RISKlightBoxed 2 2 4" xfId="1555" xr:uid="{00000000-0005-0000-0000-0000A9070000}"/>
    <cellStyle name="RISKlightBoxed 2 2 4 2" xfId="2010" xr:uid="{00000000-0005-0000-0000-0000AA070000}"/>
    <cellStyle name="RISKlightBoxed 2 2 4 2 2" xfId="2514" xr:uid="{00000000-0005-0000-0000-0000AB070000}"/>
    <cellStyle name="RISKlightBoxed 2 2 4 3" xfId="2086" xr:uid="{00000000-0005-0000-0000-0000AC070000}"/>
    <cellStyle name="RISKlightBoxed 2 2 4 3 2" xfId="2590" xr:uid="{00000000-0005-0000-0000-0000AD070000}"/>
    <cellStyle name="RISKlightBoxed 2 2 4 4" xfId="2132" xr:uid="{00000000-0005-0000-0000-0000AE070000}"/>
    <cellStyle name="RISKlightBoxed 2 2 4 4 2" xfId="2636" xr:uid="{00000000-0005-0000-0000-0000AF070000}"/>
    <cellStyle name="RISKlightBoxed 2 2 4 5" xfId="1833" xr:uid="{00000000-0005-0000-0000-0000B0070000}"/>
    <cellStyle name="RISKlightBoxed 2 2 4 5 2" xfId="2337" xr:uid="{00000000-0005-0000-0000-0000B1070000}"/>
    <cellStyle name="RISKlightBoxed 2 2 4 6" xfId="1712" xr:uid="{00000000-0005-0000-0000-0000B2070000}"/>
    <cellStyle name="RISKlightBoxed 2 2 4 7" xfId="2216" xr:uid="{00000000-0005-0000-0000-0000B3070000}"/>
    <cellStyle name="RISKlightBoxed 2 2 5" xfId="2713" xr:uid="{00000000-0005-0000-0000-0000B4070000}"/>
    <cellStyle name="RISKlightBoxed 2 3" xfId="1411" xr:uid="{00000000-0005-0000-0000-0000B5070000}"/>
    <cellStyle name="RISKlightBoxed 2 3 2" xfId="1459" xr:uid="{00000000-0005-0000-0000-0000B6070000}"/>
    <cellStyle name="RISKlightBoxed 2 3 3" xfId="1599" xr:uid="{00000000-0005-0000-0000-0000B7070000}"/>
    <cellStyle name="RISKlightBoxed 2 3 3 2" xfId="2032" xr:uid="{00000000-0005-0000-0000-0000B8070000}"/>
    <cellStyle name="RISKlightBoxed 2 3 3 2 2" xfId="2536" xr:uid="{00000000-0005-0000-0000-0000B9070000}"/>
    <cellStyle name="RISKlightBoxed 2 3 3 3" xfId="2100" xr:uid="{00000000-0005-0000-0000-0000BA070000}"/>
    <cellStyle name="RISKlightBoxed 2 3 3 3 2" xfId="2604" xr:uid="{00000000-0005-0000-0000-0000BB070000}"/>
    <cellStyle name="RISKlightBoxed 2 3 3 4" xfId="2154" xr:uid="{00000000-0005-0000-0000-0000BC070000}"/>
    <cellStyle name="RISKlightBoxed 2 3 3 4 2" xfId="2658" xr:uid="{00000000-0005-0000-0000-0000BD070000}"/>
    <cellStyle name="RISKlightBoxed 2 3 3 5" xfId="1855" xr:uid="{00000000-0005-0000-0000-0000BE070000}"/>
    <cellStyle name="RISKlightBoxed 2 3 3 5 2" xfId="2359" xr:uid="{00000000-0005-0000-0000-0000BF070000}"/>
    <cellStyle name="RISKlightBoxed 2 3 3 6" xfId="1734" xr:uid="{00000000-0005-0000-0000-0000C0070000}"/>
    <cellStyle name="RISKlightBoxed 2 3 3 7" xfId="2238" xr:uid="{00000000-0005-0000-0000-0000C1070000}"/>
    <cellStyle name="RISKlightBoxed 2 3 4" xfId="2726" xr:uid="{00000000-0005-0000-0000-0000C2070000}"/>
    <cellStyle name="RISKlightBoxed 2 4" xfId="1499" xr:uid="{00000000-0005-0000-0000-0000C3070000}"/>
    <cellStyle name="RISKlightBoxed 2 5" xfId="1532" xr:uid="{00000000-0005-0000-0000-0000C4070000}"/>
    <cellStyle name="RISKlightBoxed 2 5 2" xfId="1995" xr:uid="{00000000-0005-0000-0000-0000C5070000}"/>
    <cellStyle name="RISKlightBoxed 2 5 2 2" xfId="2499" xr:uid="{00000000-0005-0000-0000-0000C6070000}"/>
    <cellStyle name="RISKlightBoxed 2 5 3" xfId="2075" xr:uid="{00000000-0005-0000-0000-0000C7070000}"/>
    <cellStyle name="RISKlightBoxed 2 5 3 2" xfId="2579" xr:uid="{00000000-0005-0000-0000-0000C8070000}"/>
    <cellStyle name="RISKlightBoxed 2 5 4" xfId="1942" xr:uid="{00000000-0005-0000-0000-0000C9070000}"/>
    <cellStyle name="RISKlightBoxed 2 5 4 2" xfId="2446" xr:uid="{00000000-0005-0000-0000-0000CA070000}"/>
    <cellStyle name="RISKlightBoxed 2 5 5" xfId="1818" xr:uid="{00000000-0005-0000-0000-0000CB070000}"/>
    <cellStyle name="RISKlightBoxed 2 5 5 2" xfId="2322" xr:uid="{00000000-0005-0000-0000-0000CC070000}"/>
    <cellStyle name="RISKlightBoxed 2 5 6" xfId="1697" xr:uid="{00000000-0005-0000-0000-0000CD070000}"/>
    <cellStyle name="RISKlightBoxed 2 5 7" xfId="2201" xr:uid="{00000000-0005-0000-0000-0000CE070000}"/>
    <cellStyle name="RISKlightBoxed 2 6" xfId="2702" xr:uid="{00000000-0005-0000-0000-0000CF070000}"/>
    <cellStyle name="RISKlightBoxed 3" xfId="1410" xr:uid="{00000000-0005-0000-0000-0000D0070000}"/>
    <cellStyle name="RISKlightBoxed 3 2" xfId="1267" xr:uid="{00000000-0005-0000-0000-0000D1070000}"/>
    <cellStyle name="RISKlightBoxed 3 3" xfId="1598" xr:uid="{00000000-0005-0000-0000-0000D2070000}"/>
    <cellStyle name="RISKlightBoxed 3 3 2" xfId="2031" xr:uid="{00000000-0005-0000-0000-0000D3070000}"/>
    <cellStyle name="RISKlightBoxed 3 3 2 2" xfId="2535" xr:uid="{00000000-0005-0000-0000-0000D4070000}"/>
    <cellStyle name="RISKlightBoxed 3 3 3" xfId="2099" xr:uid="{00000000-0005-0000-0000-0000D5070000}"/>
    <cellStyle name="RISKlightBoxed 3 3 3 2" xfId="2603" xr:uid="{00000000-0005-0000-0000-0000D6070000}"/>
    <cellStyle name="RISKlightBoxed 3 3 4" xfId="2153" xr:uid="{00000000-0005-0000-0000-0000D7070000}"/>
    <cellStyle name="RISKlightBoxed 3 3 4 2" xfId="2657" xr:uid="{00000000-0005-0000-0000-0000D8070000}"/>
    <cellStyle name="RISKlightBoxed 3 3 5" xfId="1854" xr:uid="{00000000-0005-0000-0000-0000D9070000}"/>
    <cellStyle name="RISKlightBoxed 3 3 5 2" xfId="2358" xr:uid="{00000000-0005-0000-0000-0000DA070000}"/>
    <cellStyle name="RISKlightBoxed 3 3 6" xfId="1733" xr:uid="{00000000-0005-0000-0000-0000DB070000}"/>
    <cellStyle name="RISKlightBoxed 3 3 7" xfId="2237" xr:uid="{00000000-0005-0000-0000-0000DC070000}"/>
    <cellStyle name="RISKlightBoxed 3 4" xfId="2725" xr:uid="{00000000-0005-0000-0000-0000DD070000}"/>
    <cellStyle name="RISKlightBoxed 4" xfId="1503" xr:uid="{00000000-0005-0000-0000-0000DE070000}"/>
    <cellStyle name="RISKlightBoxed 5" xfId="1517" xr:uid="{00000000-0005-0000-0000-0000DF070000}"/>
    <cellStyle name="RISKlightBoxed 5 2" xfId="1981" xr:uid="{00000000-0005-0000-0000-0000E0070000}"/>
    <cellStyle name="RISKlightBoxed 5 2 2" xfId="2485" xr:uid="{00000000-0005-0000-0000-0000E1070000}"/>
    <cellStyle name="RISKlightBoxed 5 3" xfId="2065" xr:uid="{00000000-0005-0000-0000-0000E2070000}"/>
    <cellStyle name="RISKlightBoxed 5 3 2" xfId="2569" xr:uid="{00000000-0005-0000-0000-0000E3070000}"/>
    <cellStyle name="RISKlightBoxed 5 4" xfId="1972" xr:uid="{00000000-0005-0000-0000-0000E4070000}"/>
    <cellStyle name="RISKlightBoxed 5 4 2" xfId="2476" xr:uid="{00000000-0005-0000-0000-0000E5070000}"/>
    <cellStyle name="RISKlightBoxed 5 5" xfId="1804" xr:uid="{00000000-0005-0000-0000-0000E6070000}"/>
    <cellStyle name="RISKlightBoxed 5 5 2" xfId="2308" xr:uid="{00000000-0005-0000-0000-0000E7070000}"/>
    <cellStyle name="RISKlightBoxed 5 6" xfId="1683" xr:uid="{00000000-0005-0000-0000-0000E8070000}"/>
    <cellStyle name="RISKlightBoxed 5 7" xfId="2187" xr:uid="{00000000-0005-0000-0000-0000E9070000}"/>
    <cellStyle name="RISKlightBoxed 6" xfId="2692" xr:uid="{00000000-0005-0000-0000-0000EA070000}"/>
    <cellStyle name="RISKltandbEdge" xfId="40" xr:uid="{00000000-0005-0000-0000-0000EB070000}"/>
    <cellStyle name="RISKltandbEdge 2" xfId="1089" xr:uid="{00000000-0005-0000-0000-0000EC070000}"/>
    <cellStyle name="RISKltandbEdge 2 2" xfId="1090" xr:uid="{00000000-0005-0000-0000-0000ED070000}"/>
    <cellStyle name="RISKltandbEdge 2 2 2" xfId="1415" xr:uid="{00000000-0005-0000-0000-0000EE070000}"/>
    <cellStyle name="RISKltandbEdge 2 2 2 2" xfId="1480" xr:uid="{00000000-0005-0000-0000-0000EF070000}"/>
    <cellStyle name="RISKltandbEdge 2 2 2 3" xfId="1632" xr:uid="{00000000-0005-0000-0000-0000F0070000}"/>
    <cellStyle name="RISKltandbEdge 2 2 2 3 2" xfId="2056" xr:uid="{00000000-0005-0000-0000-0000F1070000}"/>
    <cellStyle name="RISKltandbEdge 2 2 2 3 2 2" xfId="2560" xr:uid="{00000000-0005-0000-0000-0000F2070000}"/>
    <cellStyle name="RISKltandbEdge 2 2 2 3 3" xfId="2120" xr:uid="{00000000-0005-0000-0000-0000F3070000}"/>
    <cellStyle name="RISKltandbEdge 2 2 2 3 3 2" xfId="2624" xr:uid="{00000000-0005-0000-0000-0000F4070000}"/>
    <cellStyle name="RISKltandbEdge 2 2 2 3 4" xfId="2178" xr:uid="{00000000-0005-0000-0000-0000F5070000}"/>
    <cellStyle name="RISKltandbEdge 2 2 2 3 4 2" xfId="2682" xr:uid="{00000000-0005-0000-0000-0000F6070000}"/>
    <cellStyle name="RISKltandbEdge 2 2 2 3 5" xfId="1879" xr:uid="{00000000-0005-0000-0000-0000F7070000}"/>
    <cellStyle name="RISKltandbEdge 2 2 2 3 5 2" xfId="2383" xr:uid="{00000000-0005-0000-0000-0000F8070000}"/>
    <cellStyle name="RISKltandbEdge 2 2 2 3 6" xfId="1758" xr:uid="{00000000-0005-0000-0000-0000F9070000}"/>
    <cellStyle name="RISKltandbEdge 2 2 2 3 7" xfId="2262" xr:uid="{00000000-0005-0000-0000-0000FA070000}"/>
    <cellStyle name="RISKltandbEdge 2 2 2 4" xfId="2746" xr:uid="{00000000-0005-0000-0000-0000FB070000}"/>
    <cellStyle name="RISKltandbEdge 2 2 3" xfId="1498" xr:uid="{00000000-0005-0000-0000-0000FC070000}"/>
    <cellStyle name="RISKltandbEdge 2 2 4" xfId="1556" xr:uid="{00000000-0005-0000-0000-0000FD070000}"/>
    <cellStyle name="RISKltandbEdge 2 2 4 2" xfId="2011" xr:uid="{00000000-0005-0000-0000-0000FE070000}"/>
    <cellStyle name="RISKltandbEdge 2 2 4 2 2" xfId="2515" xr:uid="{00000000-0005-0000-0000-0000FF070000}"/>
    <cellStyle name="RISKltandbEdge 2 2 4 3" xfId="2087" xr:uid="{00000000-0005-0000-0000-000000080000}"/>
    <cellStyle name="RISKltandbEdge 2 2 4 3 2" xfId="2591" xr:uid="{00000000-0005-0000-0000-000001080000}"/>
    <cellStyle name="RISKltandbEdge 2 2 4 4" xfId="2133" xr:uid="{00000000-0005-0000-0000-000002080000}"/>
    <cellStyle name="RISKltandbEdge 2 2 4 4 2" xfId="2637" xr:uid="{00000000-0005-0000-0000-000003080000}"/>
    <cellStyle name="RISKltandbEdge 2 2 4 5" xfId="1834" xr:uid="{00000000-0005-0000-0000-000004080000}"/>
    <cellStyle name="RISKltandbEdge 2 2 4 5 2" xfId="2338" xr:uid="{00000000-0005-0000-0000-000005080000}"/>
    <cellStyle name="RISKltandbEdge 2 2 4 6" xfId="1713" xr:uid="{00000000-0005-0000-0000-000006080000}"/>
    <cellStyle name="RISKltandbEdge 2 2 4 7" xfId="2217" xr:uid="{00000000-0005-0000-0000-000007080000}"/>
    <cellStyle name="RISKltandbEdge 2 2 5" xfId="2714" xr:uid="{00000000-0005-0000-0000-000008080000}"/>
    <cellStyle name="RISKltandbEdge 2 3" xfId="1414" xr:uid="{00000000-0005-0000-0000-000009080000}"/>
    <cellStyle name="RISKltandbEdge 2 3 2" xfId="1280" xr:uid="{00000000-0005-0000-0000-00000A080000}"/>
    <cellStyle name="RISKltandbEdge 2 3 3" xfId="1601" xr:uid="{00000000-0005-0000-0000-00000B080000}"/>
    <cellStyle name="RISKltandbEdge 2 3 3 2" xfId="2034" xr:uid="{00000000-0005-0000-0000-00000C080000}"/>
    <cellStyle name="RISKltandbEdge 2 3 3 2 2" xfId="2538" xr:uid="{00000000-0005-0000-0000-00000D080000}"/>
    <cellStyle name="RISKltandbEdge 2 3 3 3" xfId="2102" xr:uid="{00000000-0005-0000-0000-00000E080000}"/>
    <cellStyle name="RISKltandbEdge 2 3 3 3 2" xfId="2606" xr:uid="{00000000-0005-0000-0000-00000F080000}"/>
    <cellStyle name="RISKltandbEdge 2 3 3 4" xfId="2156" xr:uid="{00000000-0005-0000-0000-000010080000}"/>
    <cellStyle name="RISKltandbEdge 2 3 3 4 2" xfId="2660" xr:uid="{00000000-0005-0000-0000-000011080000}"/>
    <cellStyle name="RISKltandbEdge 2 3 3 5" xfId="1857" xr:uid="{00000000-0005-0000-0000-000012080000}"/>
    <cellStyle name="RISKltandbEdge 2 3 3 5 2" xfId="2361" xr:uid="{00000000-0005-0000-0000-000013080000}"/>
    <cellStyle name="RISKltandbEdge 2 3 3 6" xfId="1736" xr:uid="{00000000-0005-0000-0000-000014080000}"/>
    <cellStyle name="RISKltandbEdge 2 3 3 7" xfId="2240" xr:uid="{00000000-0005-0000-0000-000015080000}"/>
    <cellStyle name="RISKltandbEdge 2 3 4" xfId="2728" xr:uid="{00000000-0005-0000-0000-000016080000}"/>
    <cellStyle name="RISKltandbEdge 2 4" xfId="1466" xr:uid="{00000000-0005-0000-0000-000017080000}"/>
    <cellStyle name="RISKltandbEdge 2 5" xfId="1533" xr:uid="{00000000-0005-0000-0000-000018080000}"/>
    <cellStyle name="RISKltandbEdge 2 5 2" xfId="1996" xr:uid="{00000000-0005-0000-0000-000019080000}"/>
    <cellStyle name="RISKltandbEdge 2 5 2 2" xfId="2500" xr:uid="{00000000-0005-0000-0000-00001A080000}"/>
    <cellStyle name="RISKltandbEdge 2 5 3" xfId="2076" xr:uid="{00000000-0005-0000-0000-00001B080000}"/>
    <cellStyle name="RISKltandbEdge 2 5 3 2" xfId="2580" xr:uid="{00000000-0005-0000-0000-00001C080000}"/>
    <cellStyle name="RISKltandbEdge 2 5 4" xfId="1936" xr:uid="{00000000-0005-0000-0000-00001D080000}"/>
    <cellStyle name="RISKltandbEdge 2 5 4 2" xfId="2440" xr:uid="{00000000-0005-0000-0000-00001E080000}"/>
    <cellStyle name="RISKltandbEdge 2 5 5" xfId="1819" xr:uid="{00000000-0005-0000-0000-00001F080000}"/>
    <cellStyle name="RISKltandbEdge 2 5 5 2" xfId="2323" xr:uid="{00000000-0005-0000-0000-000020080000}"/>
    <cellStyle name="RISKltandbEdge 2 5 6" xfId="1698" xr:uid="{00000000-0005-0000-0000-000021080000}"/>
    <cellStyle name="RISKltandbEdge 2 5 7" xfId="2202" xr:uid="{00000000-0005-0000-0000-000022080000}"/>
    <cellStyle name="RISKltandbEdge 2 6" xfId="2703" xr:uid="{00000000-0005-0000-0000-000023080000}"/>
    <cellStyle name="RISKltandbEdge 3" xfId="1413" xr:uid="{00000000-0005-0000-0000-000024080000}"/>
    <cellStyle name="RISKltandbEdge 3 2" xfId="1479" xr:uid="{00000000-0005-0000-0000-000025080000}"/>
    <cellStyle name="RISKltandbEdge 3 3" xfId="1600" xr:uid="{00000000-0005-0000-0000-000026080000}"/>
    <cellStyle name="RISKltandbEdge 3 3 2" xfId="2033" xr:uid="{00000000-0005-0000-0000-000027080000}"/>
    <cellStyle name="RISKltandbEdge 3 3 2 2" xfId="2537" xr:uid="{00000000-0005-0000-0000-000028080000}"/>
    <cellStyle name="RISKltandbEdge 3 3 3" xfId="2101" xr:uid="{00000000-0005-0000-0000-000029080000}"/>
    <cellStyle name="RISKltandbEdge 3 3 3 2" xfId="2605" xr:uid="{00000000-0005-0000-0000-00002A080000}"/>
    <cellStyle name="RISKltandbEdge 3 3 4" xfId="2155" xr:uid="{00000000-0005-0000-0000-00002B080000}"/>
    <cellStyle name="RISKltandbEdge 3 3 4 2" xfId="2659" xr:uid="{00000000-0005-0000-0000-00002C080000}"/>
    <cellStyle name="RISKltandbEdge 3 3 5" xfId="1856" xr:uid="{00000000-0005-0000-0000-00002D080000}"/>
    <cellStyle name="RISKltandbEdge 3 3 5 2" xfId="2360" xr:uid="{00000000-0005-0000-0000-00002E080000}"/>
    <cellStyle name="RISKltandbEdge 3 3 6" xfId="1735" xr:uid="{00000000-0005-0000-0000-00002F080000}"/>
    <cellStyle name="RISKltandbEdge 3 3 7" xfId="2239" xr:uid="{00000000-0005-0000-0000-000030080000}"/>
    <cellStyle name="RISKltandbEdge 3 4" xfId="2727" xr:uid="{00000000-0005-0000-0000-000031080000}"/>
    <cellStyle name="RISKltandbEdge 4" xfId="1504" xr:uid="{00000000-0005-0000-0000-000032080000}"/>
    <cellStyle name="RISKltandbEdge 5" xfId="1518" xr:uid="{00000000-0005-0000-0000-000033080000}"/>
    <cellStyle name="RISKltandbEdge 5 2" xfId="1982" xr:uid="{00000000-0005-0000-0000-000034080000}"/>
    <cellStyle name="RISKltandbEdge 5 2 2" xfId="2486" xr:uid="{00000000-0005-0000-0000-000035080000}"/>
    <cellStyle name="RISKltandbEdge 5 3" xfId="2066" xr:uid="{00000000-0005-0000-0000-000036080000}"/>
    <cellStyle name="RISKltandbEdge 5 3 2" xfId="2570" xr:uid="{00000000-0005-0000-0000-000037080000}"/>
    <cellStyle name="RISKltandbEdge 5 4" xfId="1966" xr:uid="{00000000-0005-0000-0000-000038080000}"/>
    <cellStyle name="RISKltandbEdge 5 4 2" xfId="2470" xr:uid="{00000000-0005-0000-0000-000039080000}"/>
    <cellStyle name="RISKltandbEdge 5 5" xfId="1805" xr:uid="{00000000-0005-0000-0000-00003A080000}"/>
    <cellStyle name="RISKltandbEdge 5 5 2" xfId="2309" xr:uid="{00000000-0005-0000-0000-00003B080000}"/>
    <cellStyle name="RISKltandbEdge 5 6" xfId="1684" xr:uid="{00000000-0005-0000-0000-00003C080000}"/>
    <cellStyle name="RISKltandbEdge 5 7" xfId="2188" xr:uid="{00000000-0005-0000-0000-00003D080000}"/>
    <cellStyle name="RISKltandbEdge 6" xfId="2693" xr:uid="{00000000-0005-0000-0000-00003E080000}"/>
    <cellStyle name="RISKnormBoxed" xfId="41" xr:uid="{00000000-0005-0000-0000-00003F080000}"/>
    <cellStyle name="RISKnormBoxed 2" xfId="1091" xr:uid="{00000000-0005-0000-0000-000040080000}"/>
    <cellStyle name="RISKnormBoxed 2 2" xfId="1092" xr:uid="{00000000-0005-0000-0000-000041080000}"/>
    <cellStyle name="RISKnormBoxed 2 2 2" xfId="1418" xr:uid="{00000000-0005-0000-0000-000042080000}"/>
    <cellStyle name="RISKnormBoxed 2 2 2 2" xfId="1469" xr:uid="{00000000-0005-0000-0000-000043080000}"/>
    <cellStyle name="RISKnormBoxed 2 2 2 3" xfId="1633" xr:uid="{00000000-0005-0000-0000-000044080000}"/>
    <cellStyle name="RISKnormBoxed 2 2 2 3 2" xfId="2057" xr:uid="{00000000-0005-0000-0000-000045080000}"/>
    <cellStyle name="RISKnormBoxed 2 2 2 3 2 2" xfId="2561" xr:uid="{00000000-0005-0000-0000-000046080000}"/>
    <cellStyle name="RISKnormBoxed 2 2 2 3 3" xfId="2121" xr:uid="{00000000-0005-0000-0000-000047080000}"/>
    <cellStyle name="RISKnormBoxed 2 2 2 3 3 2" xfId="2625" xr:uid="{00000000-0005-0000-0000-000048080000}"/>
    <cellStyle name="RISKnormBoxed 2 2 2 3 4" xfId="2179" xr:uid="{00000000-0005-0000-0000-000049080000}"/>
    <cellStyle name="RISKnormBoxed 2 2 2 3 4 2" xfId="2683" xr:uid="{00000000-0005-0000-0000-00004A080000}"/>
    <cellStyle name="RISKnormBoxed 2 2 2 3 5" xfId="1880" xr:uid="{00000000-0005-0000-0000-00004B080000}"/>
    <cellStyle name="RISKnormBoxed 2 2 2 3 5 2" xfId="2384" xr:uid="{00000000-0005-0000-0000-00004C080000}"/>
    <cellStyle name="RISKnormBoxed 2 2 2 3 6" xfId="1759" xr:uid="{00000000-0005-0000-0000-00004D080000}"/>
    <cellStyle name="RISKnormBoxed 2 2 2 3 7" xfId="2263" xr:uid="{00000000-0005-0000-0000-00004E080000}"/>
    <cellStyle name="RISKnormBoxed 2 2 2 4" xfId="2747" xr:uid="{00000000-0005-0000-0000-00004F080000}"/>
    <cellStyle name="RISKnormBoxed 2 2 3" xfId="1462" xr:uid="{00000000-0005-0000-0000-000050080000}"/>
    <cellStyle name="RISKnormBoxed 2 2 4" xfId="1557" xr:uid="{00000000-0005-0000-0000-000051080000}"/>
    <cellStyle name="RISKnormBoxed 2 2 4 2" xfId="2012" xr:uid="{00000000-0005-0000-0000-000052080000}"/>
    <cellStyle name="RISKnormBoxed 2 2 4 2 2" xfId="2516" xr:uid="{00000000-0005-0000-0000-000053080000}"/>
    <cellStyle name="RISKnormBoxed 2 2 4 3" xfId="2088" xr:uid="{00000000-0005-0000-0000-000054080000}"/>
    <cellStyle name="RISKnormBoxed 2 2 4 3 2" xfId="2592" xr:uid="{00000000-0005-0000-0000-000055080000}"/>
    <cellStyle name="RISKnormBoxed 2 2 4 4" xfId="2134" xr:uid="{00000000-0005-0000-0000-000056080000}"/>
    <cellStyle name="RISKnormBoxed 2 2 4 4 2" xfId="2638" xr:uid="{00000000-0005-0000-0000-000057080000}"/>
    <cellStyle name="RISKnormBoxed 2 2 4 5" xfId="1835" xr:uid="{00000000-0005-0000-0000-000058080000}"/>
    <cellStyle name="RISKnormBoxed 2 2 4 5 2" xfId="2339" xr:uid="{00000000-0005-0000-0000-000059080000}"/>
    <cellStyle name="RISKnormBoxed 2 2 4 6" xfId="1714" xr:uid="{00000000-0005-0000-0000-00005A080000}"/>
    <cellStyle name="RISKnormBoxed 2 2 4 7" xfId="2218" xr:uid="{00000000-0005-0000-0000-00005B080000}"/>
    <cellStyle name="RISKnormBoxed 2 2 5" xfId="2715" xr:uid="{00000000-0005-0000-0000-00005C080000}"/>
    <cellStyle name="RISKnormBoxed 2 3" xfId="1417" xr:uid="{00000000-0005-0000-0000-00005D080000}"/>
    <cellStyle name="RISKnormBoxed 2 3 2" xfId="1475" xr:uid="{00000000-0005-0000-0000-00005E080000}"/>
    <cellStyle name="RISKnormBoxed 2 3 3" xfId="1603" xr:uid="{00000000-0005-0000-0000-00005F080000}"/>
    <cellStyle name="RISKnormBoxed 2 3 3 2" xfId="2036" xr:uid="{00000000-0005-0000-0000-000060080000}"/>
    <cellStyle name="RISKnormBoxed 2 3 3 2 2" xfId="2540" xr:uid="{00000000-0005-0000-0000-000061080000}"/>
    <cellStyle name="RISKnormBoxed 2 3 3 3" xfId="2104" xr:uid="{00000000-0005-0000-0000-000062080000}"/>
    <cellStyle name="RISKnormBoxed 2 3 3 3 2" xfId="2608" xr:uid="{00000000-0005-0000-0000-000063080000}"/>
    <cellStyle name="RISKnormBoxed 2 3 3 4" xfId="2158" xr:uid="{00000000-0005-0000-0000-000064080000}"/>
    <cellStyle name="RISKnormBoxed 2 3 3 4 2" xfId="2662" xr:uid="{00000000-0005-0000-0000-000065080000}"/>
    <cellStyle name="RISKnormBoxed 2 3 3 5" xfId="1859" xr:uid="{00000000-0005-0000-0000-000066080000}"/>
    <cellStyle name="RISKnormBoxed 2 3 3 5 2" xfId="2363" xr:uid="{00000000-0005-0000-0000-000067080000}"/>
    <cellStyle name="RISKnormBoxed 2 3 3 6" xfId="1738" xr:uid="{00000000-0005-0000-0000-000068080000}"/>
    <cellStyle name="RISKnormBoxed 2 3 3 7" xfId="2242" xr:uid="{00000000-0005-0000-0000-000069080000}"/>
    <cellStyle name="RISKnormBoxed 2 3 4" xfId="2730" xr:uid="{00000000-0005-0000-0000-00006A080000}"/>
    <cellStyle name="RISKnormBoxed 2 4" xfId="1473" xr:uid="{00000000-0005-0000-0000-00006B080000}"/>
    <cellStyle name="RISKnormBoxed 2 5" xfId="1534" xr:uid="{00000000-0005-0000-0000-00006C080000}"/>
    <cellStyle name="RISKnormBoxed 2 5 2" xfId="1997" xr:uid="{00000000-0005-0000-0000-00006D080000}"/>
    <cellStyle name="RISKnormBoxed 2 5 2 2" xfId="2501" xr:uid="{00000000-0005-0000-0000-00006E080000}"/>
    <cellStyle name="RISKnormBoxed 2 5 3" xfId="2077" xr:uid="{00000000-0005-0000-0000-00006F080000}"/>
    <cellStyle name="RISKnormBoxed 2 5 3 2" xfId="2581" xr:uid="{00000000-0005-0000-0000-000070080000}"/>
    <cellStyle name="RISKnormBoxed 2 5 4" xfId="1964" xr:uid="{00000000-0005-0000-0000-000071080000}"/>
    <cellStyle name="RISKnormBoxed 2 5 4 2" xfId="2468" xr:uid="{00000000-0005-0000-0000-000072080000}"/>
    <cellStyle name="RISKnormBoxed 2 5 5" xfId="1820" xr:uid="{00000000-0005-0000-0000-000073080000}"/>
    <cellStyle name="RISKnormBoxed 2 5 5 2" xfId="2324" xr:uid="{00000000-0005-0000-0000-000074080000}"/>
    <cellStyle name="RISKnormBoxed 2 5 6" xfId="1699" xr:uid="{00000000-0005-0000-0000-000075080000}"/>
    <cellStyle name="RISKnormBoxed 2 5 7" xfId="2203" xr:uid="{00000000-0005-0000-0000-000076080000}"/>
    <cellStyle name="RISKnormBoxed 2 6" xfId="2704" xr:uid="{00000000-0005-0000-0000-000077080000}"/>
    <cellStyle name="RISKnormBoxed 3" xfId="1416" xr:uid="{00000000-0005-0000-0000-000078080000}"/>
    <cellStyle name="RISKnormBoxed 3 2" xfId="1489" xr:uid="{00000000-0005-0000-0000-000079080000}"/>
    <cellStyle name="RISKnormBoxed 3 3" xfId="1602" xr:uid="{00000000-0005-0000-0000-00007A080000}"/>
    <cellStyle name="RISKnormBoxed 3 3 2" xfId="2035" xr:uid="{00000000-0005-0000-0000-00007B080000}"/>
    <cellStyle name="RISKnormBoxed 3 3 2 2" xfId="2539" xr:uid="{00000000-0005-0000-0000-00007C080000}"/>
    <cellStyle name="RISKnormBoxed 3 3 3" xfId="2103" xr:uid="{00000000-0005-0000-0000-00007D080000}"/>
    <cellStyle name="RISKnormBoxed 3 3 3 2" xfId="2607" xr:uid="{00000000-0005-0000-0000-00007E080000}"/>
    <cellStyle name="RISKnormBoxed 3 3 4" xfId="2157" xr:uid="{00000000-0005-0000-0000-00007F080000}"/>
    <cellStyle name="RISKnormBoxed 3 3 4 2" xfId="2661" xr:uid="{00000000-0005-0000-0000-000080080000}"/>
    <cellStyle name="RISKnormBoxed 3 3 5" xfId="1858" xr:uid="{00000000-0005-0000-0000-000081080000}"/>
    <cellStyle name="RISKnormBoxed 3 3 5 2" xfId="2362" xr:uid="{00000000-0005-0000-0000-000082080000}"/>
    <cellStyle name="RISKnormBoxed 3 3 6" xfId="1737" xr:uid="{00000000-0005-0000-0000-000083080000}"/>
    <cellStyle name="RISKnormBoxed 3 3 7" xfId="2241" xr:uid="{00000000-0005-0000-0000-000084080000}"/>
    <cellStyle name="RISKnormBoxed 3 4" xfId="2729" xr:uid="{00000000-0005-0000-0000-000085080000}"/>
    <cellStyle name="RISKnormBoxed 4" xfId="1505" xr:uid="{00000000-0005-0000-0000-000086080000}"/>
    <cellStyle name="RISKnormBoxed 5" xfId="1519" xr:uid="{00000000-0005-0000-0000-000087080000}"/>
    <cellStyle name="RISKnormBoxed 5 2" xfId="1983" xr:uid="{00000000-0005-0000-0000-000088080000}"/>
    <cellStyle name="RISKnormBoxed 5 2 2" xfId="2487" xr:uid="{00000000-0005-0000-0000-000089080000}"/>
    <cellStyle name="RISKnormBoxed 5 3" xfId="2067" xr:uid="{00000000-0005-0000-0000-00008A080000}"/>
    <cellStyle name="RISKnormBoxed 5 3 2" xfId="2571" xr:uid="{00000000-0005-0000-0000-00008B080000}"/>
    <cellStyle name="RISKnormBoxed 5 4" xfId="1968" xr:uid="{00000000-0005-0000-0000-00008C080000}"/>
    <cellStyle name="RISKnormBoxed 5 4 2" xfId="2472" xr:uid="{00000000-0005-0000-0000-00008D080000}"/>
    <cellStyle name="RISKnormBoxed 5 5" xfId="1806" xr:uid="{00000000-0005-0000-0000-00008E080000}"/>
    <cellStyle name="RISKnormBoxed 5 5 2" xfId="2310" xr:uid="{00000000-0005-0000-0000-00008F080000}"/>
    <cellStyle name="RISKnormBoxed 5 6" xfId="1685" xr:uid="{00000000-0005-0000-0000-000090080000}"/>
    <cellStyle name="RISKnormBoxed 5 7" xfId="2189" xr:uid="{00000000-0005-0000-0000-000091080000}"/>
    <cellStyle name="RISKnormBoxed 6" xfId="2694" xr:uid="{00000000-0005-0000-0000-000092080000}"/>
    <cellStyle name="RISKnormCenter" xfId="42" xr:uid="{00000000-0005-0000-0000-000093080000}"/>
    <cellStyle name="RISKnormCenter 2" xfId="1093" xr:uid="{00000000-0005-0000-0000-000094080000}"/>
    <cellStyle name="RISKnormCenter 2 2" xfId="1094" xr:uid="{00000000-0005-0000-0000-000095080000}"/>
    <cellStyle name="RISKnormCenter 2 2 2" xfId="1421" xr:uid="{00000000-0005-0000-0000-000096080000}"/>
    <cellStyle name="RISKnormCenter 2 3" xfId="1420" xr:uid="{00000000-0005-0000-0000-000097080000}"/>
    <cellStyle name="RISKnormCenter 3" xfId="1419" xr:uid="{00000000-0005-0000-0000-000098080000}"/>
    <cellStyle name="RISKnormHeading" xfId="43" xr:uid="{00000000-0005-0000-0000-000099080000}"/>
    <cellStyle name="RISKnormHeading 2" xfId="69" xr:uid="{00000000-0005-0000-0000-00009A080000}"/>
    <cellStyle name="RISKnormItal" xfId="44" xr:uid="{00000000-0005-0000-0000-00009B080000}"/>
    <cellStyle name="RISKnormLabel" xfId="45" xr:uid="{00000000-0005-0000-0000-00009C080000}"/>
    <cellStyle name="RISKnormShade" xfId="46" xr:uid="{00000000-0005-0000-0000-00009D080000}"/>
    <cellStyle name="RISKnormShade 2" xfId="1095" xr:uid="{00000000-0005-0000-0000-00009E080000}"/>
    <cellStyle name="RISKnormShade 2 2" xfId="1096" xr:uid="{00000000-0005-0000-0000-00009F080000}"/>
    <cellStyle name="RISKnormShade 2 2 2" xfId="1424" xr:uid="{00000000-0005-0000-0000-0000A0080000}"/>
    <cellStyle name="RISKnormShade 2 3" xfId="1423" xr:uid="{00000000-0005-0000-0000-0000A1080000}"/>
    <cellStyle name="RISKnormShade 3" xfId="1422" xr:uid="{00000000-0005-0000-0000-0000A2080000}"/>
    <cellStyle name="RISKnormTitle" xfId="47" xr:uid="{00000000-0005-0000-0000-0000A3080000}"/>
    <cellStyle name="RISKnormTitle 2" xfId="1097" xr:uid="{00000000-0005-0000-0000-0000A4080000}"/>
    <cellStyle name="RISKnormTitle 2 2" xfId="1098" xr:uid="{00000000-0005-0000-0000-0000A5080000}"/>
    <cellStyle name="RISKnormTitle 2 2 2" xfId="1427" xr:uid="{00000000-0005-0000-0000-0000A6080000}"/>
    <cellStyle name="RISKnormTitle 2 3" xfId="1426" xr:uid="{00000000-0005-0000-0000-0000A7080000}"/>
    <cellStyle name="RISKnormTitle 3" xfId="1425" xr:uid="{00000000-0005-0000-0000-0000A8080000}"/>
    <cellStyle name="RISKoutNumber" xfId="48" xr:uid="{00000000-0005-0000-0000-0000A9080000}"/>
    <cellStyle name="RISKrightEdge" xfId="49" xr:uid="{00000000-0005-0000-0000-0000AA080000}"/>
    <cellStyle name="RISKrightEdge 2" xfId="1099" xr:uid="{00000000-0005-0000-0000-0000AB080000}"/>
    <cellStyle name="RISKrightEdge 2 2" xfId="1100" xr:uid="{00000000-0005-0000-0000-0000AC080000}"/>
    <cellStyle name="RISKrightEdge 2 2 2" xfId="1430" xr:uid="{00000000-0005-0000-0000-0000AD080000}"/>
    <cellStyle name="RISKrightEdge 2 3" xfId="1429" xr:uid="{00000000-0005-0000-0000-0000AE080000}"/>
    <cellStyle name="RISKrightEdge 3" xfId="1428" xr:uid="{00000000-0005-0000-0000-0000AF080000}"/>
    <cellStyle name="RISKrtandbEdge" xfId="50" xr:uid="{00000000-0005-0000-0000-0000B0080000}"/>
    <cellStyle name="RISKrtandbEdge 2" xfId="1101" xr:uid="{00000000-0005-0000-0000-0000B1080000}"/>
    <cellStyle name="RISKrtandbEdge 2 2" xfId="1102" xr:uid="{00000000-0005-0000-0000-0000B2080000}"/>
    <cellStyle name="RISKrtandbEdge 2 2 2" xfId="1433" xr:uid="{00000000-0005-0000-0000-0000B3080000}"/>
    <cellStyle name="RISKrtandbEdge 2 2 2 2" xfId="1488" xr:uid="{00000000-0005-0000-0000-0000B4080000}"/>
    <cellStyle name="RISKrtandbEdge 2 2 2 3" xfId="1634" xr:uid="{00000000-0005-0000-0000-0000B5080000}"/>
    <cellStyle name="RISKrtandbEdge 2 2 2 3 2" xfId="2058" xr:uid="{00000000-0005-0000-0000-0000B6080000}"/>
    <cellStyle name="RISKrtandbEdge 2 2 2 3 2 2" xfId="2562" xr:uid="{00000000-0005-0000-0000-0000B7080000}"/>
    <cellStyle name="RISKrtandbEdge 2 2 2 3 3" xfId="2122" xr:uid="{00000000-0005-0000-0000-0000B8080000}"/>
    <cellStyle name="RISKrtandbEdge 2 2 2 3 3 2" xfId="2626" xr:uid="{00000000-0005-0000-0000-0000B9080000}"/>
    <cellStyle name="RISKrtandbEdge 2 2 2 3 4" xfId="2180" xr:uid="{00000000-0005-0000-0000-0000BA080000}"/>
    <cellStyle name="RISKrtandbEdge 2 2 2 3 4 2" xfId="2684" xr:uid="{00000000-0005-0000-0000-0000BB080000}"/>
    <cellStyle name="RISKrtandbEdge 2 2 2 3 5" xfId="1881" xr:uid="{00000000-0005-0000-0000-0000BC080000}"/>
    <cellStyle name="RISKrtandbEdge 2 2 2 3 5 2" xfId="2385" xr:uid="{00000000-0005-0000-0000-0000BD080000}"/>
    <cellStyle name="RISKrtandbEdge 2 2 2 3 6" xfId="1760" xr:uid="{00000000-0005-0000-0000-0000BE080000}"/>
    <cellStyle name="RISKrtandbEdge 2 2 2 3 7" xfId="2264" xr:uid="{00000000-0005-0000-0000-0000BF080000}"/>
    <cellStyle name="RISKrtandbEdge 2 2 2 4" xfId="2748" xr:uid="{00000000-0005-0000-0000-0000C0080000}"/>
    <cellStyle name="RISKrtandbEdge 2 2 3" xfId="1497" xr:uid="{00000000-0005-0000-0000-0000C1080000}"/>
    <cellStyle name="RISKrtandbEdge 2 2 4" xfId="1559" xr:uid="{00000000-0005-0000-0000-0000C2080000}"/>
    <cellStyle name="RISKrtandbEdge 2 2 4 2" xfId="2014" xr:uid="{00000000-0005-0000-0000-0000C3080000}"/>
    <cellStyle name="RISKrtandbEdge 2 2 4 2 2" xfId="2518" xr:uid="{00000000-0005-0000-0000-0000C4080000}"/>
    <cellStyle name="RISKrtandbEdge 2 2 4 3" xfId="2090" xr:uid="{00000000-0005-0000-0000-0000C5080000}"/>
    <cellStyle name="RISKrtandbEdge 2 2 4 3 2" xfId="2594" xr:uid="{00000000-0005-0000-0000-0000C6080000}"/>
    <cellStyle name="RISKrtandbEdge 2 2 4 4" xfId="2136" xr:uid="{00000000-0005-0000-0000-0000C7080000}"/>
    <cellStyle name="RISKrtandbEdge 2 2 4 4 2" xfId="2640" xr:uid="{00000000-0005-0000-0000-0000C8080000}"/>
    <cellStyle name="RISKrtandbEdge 2 2 4 5" xfId="1837" xr:uid="{00000000-0005-0000-0000-0000C9080000}"/>
    <cellStyle name="RISKrtandbEdge 2 2 4 5 2" xfId="2341" xr:uid="{00000000-0005-0000-0000-0000CA080000}"/>
    <cellStyle name="RISKrtandbEdge 2 2 4 6" xfId="1716" xr:uid="{00000000-0005-0000-0000-0000CB080000}"/>
    <cellStyle name="RISKrtandbEdge 2 2 4 7" xfId="2220" xr:uid="{00000000-0005-0000-0000-0000CC080000}"/>
    <cellStyle name="RISKrtandbEdge 2 2 5" xfId="2716" xr:uid="{00000000-0005-0000-0000-0000CD080000}"/>
    <cellStyle name="RISKrtandbEdge 2 3" xfId="1432" xr:uid="{00000000-0005-0000-0000-0000CE080000}"/>
    <cellStyle name="RISKrtandbEdge 2 3 2" xfId="1487" xr:uid="{00000000-0005-0000-0000-0000CF080000}"/>
    <cellStyle name="RISKrtandbEdge 2 3 3" xfId="1606" xr:uid="{00000000-0005-0000-0000-0000D0080000}"/>
    <cellStyle name="RISKrtandbEdge 2 3 3 2" xfId="2039" xr:uid="{00000000-0005-0000-0000-0000D1080000}"/>
    <cellStyle name="RISKrtandbEdge 2 3 3 2 2" xfId="2543" xr:uid="{00000000-0005-0000-0000-0000D2080000}"/>
    <cellStyle name="RISKrtandbEdge 2 3 3 3" xfId="2107" xr:uid="{00000000-0005-0000-0000-0000D3080000}"/>
    <cellStyle name="RISKrtandbEdge 2 3 3 3 2" xfId="2611" xr:uid="{00000000-0005-0000-0000-0000D4080000}"/>
    <cellStyle name="RISKrtandbEdge 2 3 3 4" xfId="2161" xr:uid="{00000000-0005-0000-0000-0000D5080000}"/>
    <cellStyle name="RISKrtandbEdge 2 3 3 4 2" xfId="2665" xr:uid="{00000000-0005-0000-0000-0000D6080000}"/>
    <cellStyle name="RISKrtandbEdge 2 3 3 5" xfId="1862" xr:uid="{00000000-0005-0000-0000-0000D7080000}"/>
    <cellStyle name="RISKrtandbEdge 2 3 3 5 2" xfId="2366" xr:uid="{00000000-0005-0000-0000-0000D8080000}"/>
    <cellStyle name="RISKrtandbEdge 2 3 3 6" xfId="1741" xr:uid="{00000000-0005-0000-0000-0000D9080000}"/>
    <cellStyle name="RISKrtandbEdge 2 3 3 7" xfId="2245" xr:uid="{00000000-0005-0000-0000-0000DA080000}"/>
    <cellStyle name="RISKrtandbEdge 2 3 4" xfId="2733" xr:uid="{00000000-0005-0000-0000-0000DB080000}"/>
    <cellStyle name="RISKrtandbEdge 2 4" xfId="1476" xr:uid="{00000000-0005-0000-0000-0000DC080000}"/>
    <cellStyle name="RISKrtandbEdge 2 5" xfId="1535" xr:uid="{00000000-0005-0000-0000-0000DD080000}"/>
    <cellStyle name="RISKrtandbEdge 2 5 2" xfId="1998" xr:uid="{00000000-0005-0000-0000-0000DE080000}"/>
    <cellStyle name="RISKrtandbEdge 2 5 2 2" xfId="2502" xr:uid="{00000000-0005-0000-0000-0000DF080000}"/>
    <cellStyle name="RISKrtandbEdge 2 5 3" xfId="2078" xr:uid="{00000000-0005-0000-0000-0000E0080000}"/>
    <cellStyle name="RISKrtandbEdge 2 5 3 2" xfId="2582" xr:uid="{00000000-0005-0000-0000-0000E1080000}"/>
    <cellStyle name="RISKrtandbEdge 2 5 4" xfId="1943" xr:uid="{00000000-0005-0000-0000-0000E2080000}"/>
    <cellStyle name="RISKrtandbEdge 2 5 4 2" xfId="2447" xr:uid="{00000000-0005-0000-0000-0000E3080000}"/>
    <cellStyle name="RISKrtandbEdge 2 5 5" xfId="1821" xr:uid="{00000000-0005-0000-0000-0000E4080000}"/>
    <cellStyle name="RISKrtandbEdge 2 5 5 2" xfId="2325" xr:uid="{00000000-0005-0000-0000-0000E5080000}"/>
    <cellStyle name="RISKrtandbEdge 2 5 6" xfId="1700" xr:uid="{00000000-0005-0000-0000-0000E6080000}"/>
    <cellStyle name="RISKrtandbEdge 2 5 7" xfId="2204" xr:uid="{00000000-0005-0000-0000-0000E7080000}"/>
    <cellStyle name="RISKrtandbEdge 2 6" xfId="2705" xr:uid="{00000000-0005-0000-0000-0000E8080000}"/>
    <cellStyle name="RISKrtandbEdge 3" xfId="1431" xr:uid="{00000000-0005-0000-0000-0000E9080000}"/>
    <cellStyle name="RISKrtandbEdge 3 2" xfId="1279" xr:uid="{00000000-0005-0000-0000-0000EA080000}"/>
    <cellStyle name="RISKrtandbEdge 3 3" xfId="1605" xr:uid="{00000000-0005-0000-0000-0000EB080000}"/>
    <cellStyle name="RISKrtandbEdge 3 3 2" xfId="2038" xr:uid="{00000000-0005-0000-0000-0000EC080000}"/>
    <cellStyle name="RISKrtandbEdge 3 3 2 2" xfId="2542" xr:uid="{00000000-0005-0000-0000-0000ED080000}"/>
    <cellStyle name="RISKrtandbEdge 3 3 3" xfId="2106" xr:uid="{00000000-0005-0000-0000-0000EE080000}"/>
    <cellStyle name="RISKrtandbEdge 3 3 3 2" xfId="2610" xr:uid="{00000000-0005-0000-0000-0000EF080000}"/>
    <cellStyle name="RISKrtandbEdge 3 3 4" xfId="2160" xr:uid="{00000000-0005-0000-0000-0000F0080000}"/>
    <cellStyle name="RISKrtandbEdge 3 3 4 2" xfId="2664" xr:uid="{00000000-0005-0000-0000-0000F1080000}"/>
    <cellStyle name="RISKrtandbEdge 3 3 5" xfId="1861" xr:uid="{00000000-0005-0000-0000-0000F2080000}"/>
    <cellStyle name="RISKrtandbEdge 3 3 5 2" xfId="2365" xr:uid="{00000000-0005-0000-0000-0000F3080000}"/>
    <cellStyle name="RISKrtandbEdge 3 3 6" xfId="1740" xr:uid="{00000000-0005-0000-0000-0000F4080000}"/>
    <cellStyle name="RISKrtandbEdge 3 3 7" xfId="2244" xr:uid="{00000000-0005-0000-0000-0000F5080000}"/>
    <cellStyle name="RISKrtandbEdge 3 4" xfId="2732" xr:uid="{00000000-0005-0000-0000-0000F6080000}"/>
    <cellStyle name="RISKrtandbEdge 4" xfId="1467" xr:uid="{00000000-0005-0000-0000-0000F7080000}"/>
    <cellStyle name="RISKrtandbEdge 5" xfId="1520" xr:uid="{00000000-0005-0000-0000-0000F8080000}"/>
    <cellStyle name="RISKrtandbEdge 5 2" xfId="1984" xr:uid="{00000000-0005-0000-0000-0000F9080000}"/>
    <cellStyle name="RISKrtandbEdge 5 2 2" xfId="2488" xr:uid="{00000000-0005-0000-0000-0000FA080000}"/>
    <cellStyle name="RISKrtandbEdge 5 3" xfId="2068" xr:uid="{00000000-0005-0000-0000-0000FB080000}"/>
    <cellStyle name="RISKrtandbEdge 5 3 2" xfId="2572" xr:uid="{00000000-0005-0000-0000-0000FC080000}"/>
    <cellStyle name="RISKrtandbEdge 5 4" xfId="1962" xr:uid="{00000000-0005-0000-0000-0000FD080000}"/>
    <cellStyle name="RISKrtandbEdge 5 4 2" xfId="2466" xr:uid="{00000000-0005-0000-0000-0000FE080000}"/>
    <cellStyle name="RISKrtandbEdge 5 5" xfId="1807" xr:uid="{00000000-0005-0000-0000-0000FF080000}"/>
    <cellStyle name="RISKrtandbEdge 5 5 2" xfId="2311" xr:uid="{00000000-0005-0000-0000-000000090000}"/>
    <cellStyle name="RISKrtandbEdge 5 6" xfId="1686" xr:uid="{00000000-0005-0000-0000-000001090000}"/>
    <cellStyle name="RISKrtandbEdge 5 7" xfId="2190" xr:uid="{00000000-0005-0000-0000-000002090000}"/>
    <cellStyle name="RISKrtandbEdge 6" xfId="2695" xr:uid="{00000000-0005-0000-0000-000003090000}"/>
    <cellStyle name="RISKssTime" xfId="51" xr:uid="{00000000-0005-0000-0000-000004090000}"/>
    <cellStyle name="RISKssTime 2" xfId="1103" xr:uid="{00000000-0005-0000-0000-000005090000}"/>
    <cellStyle name="RISKssTime 2 2" xfId="1104" xr:uid="{00000000-0005-0000-0000-000006090000}"/>
    <cellStyle name="RISKssTime 2 2 2" xfId="1436" xr:uid="{00000000-0005-0000-0000-000007090000}"/>
    <cellStyle name="RISKssTime 2 3" xfId="1435" xr:uid="{00000000-0005-0000-0000-000008090000}"/>
    <cellStyle name="RISKssTime 3" xfId="1434" xr:uid="{00000000-0005-0000-0000-000009090000}"/>
    <cellStyle name="RISKtandbEdge" xfId="52" xr:uid="{00000000-0005-0000-0000-00000A090000}"/>
    <cellStyle name="RISKtandbEdge 2" xfId="1105" xr:uid="{00000000-0005-0000-0000-00000B090000}"/>
    <cellStyle name="RISKtandbEdge 2 2" xfId="1106" xr:uid="{00000000-0005-0000-0000-00000C090000}"/>
    <cellStyle name="RISKtandbEdge 2 2 2" xfId="1439" xr:uid="{00000000-0005-0000-0000-00000D090000}"/>
    <cellStyle name="RISKtandbEdge 2 2 2 2" xfId="1485" xr:uid="{00000000-0005-0000-0000-00000E090000}"/>
    <cellStyle name="RISKtandbEdge 2 2 2 3" xfId="1635" xr:uid="{00000000-0005-0000-0000-00000F090000}"/>
    <cellStyle name="RISKtandbEdge 2 2 2 3 2" xfId="2059" xr:uid="{00000000-0005-0000-0000-000010090000}"/>
    <cellStyle name="RISKtandbEdge 2 2 2 3 2 2" xfId="2563" xr:uid="{00000000-0005-0000-0000-000011090000}"/>
    <cellStyle name="RISKtandbEdge 2 2 2 3 3" xfId="2123" xr:uid="{00000000-0005-0000-0000-000012090000}"/>
    <cellStyle name="RISKtandbEdge 2 2 2 3 3 2" xfId="2627" xr:uid="{00000000-0005-0000-0000-000013090000}"/>
    <cellStyle name="RISKtandbEdge 2 2 2 3 4" xfId="2181" xr:uid="{00000000-0005-0000-0000-000014090000}"/>
    <cellStyle name="RISKtandbEdge 2 2 2 3 4 2" xfId="2685" xr:uid="{00000000-0005-0000-0000-000015090000}"/>
    <cellStyle name="RISKtandbEdge 2 2 2 3 5" xfId="1882" xr:uid="{00000000-0005-0000-0000-000016090000}"/>
    <cellStyle name="RISKtandbEdge 2 2 2 3 5 2" xfId="2386" xr:uid="{00000000-0005-0000-0000-000017090000}"/>
    <cellStyle name="RISKtandbEdge 2 2 2 3 6" xfId="1761" xr:uid="{00000000-0005-0000-0000-000018090000}"/>
    <cellStyle name="RISKtandbEdge 2 2 2 3 7" xfId="2265" xr:uid="{00000000-0005-0000-0000-000019090000}"/>
    <cellStyle name="RISKtandbEdge 2 2 2 4" xfId="2749" xr:uid="{00000000-0005-0000-0000-00001A090000}"/>
    <cellStyle name="RISKtandbEdge 2 2 3" xfId="1278" xr:uid="{00000000-0005-0000-0000-00001B090000}"/>
    <cellStyle name="RISKtandbEdge 2 2 4" xfId="1560" xr:uid="{00000000-0005-0000-0000-00001C090000}"/>
    <cellStyle name="RISKtandbEdge 2 2 4 2" xfId="2015" xr:uid="{00000000-0005-0000-0000-00001D090000}"/>
    <cellStyle name="RISKtandbEdge 2 2 4 2 2" xfId="2519" xr:uid="{00000000-0005-0000-0000-00001E090000}"/>
    <cellStyle name="RISKtandbEdge 2 2 4 3" xfId="2091" xr:uid="{00000000-0005-0000-0000-00001F090000}"/>
    <cellStyle name="RISKtandbEdge 2 2 4 3 2" xfId="2595" xr:uid="{00000000-0005-0000-0000-000020090000}"/>
    <cellStyle name="RISKtandbEdge 2 2 4 4" xfId="2137" xr:uid="{00000000-0005-0000-0000-000021090000}"/>
    <cellStyle name="RISKtandbEdge 2 2 4 4 2" xfId="2641" xr:uid="{00000000-0005-0000-0000-000022090000}"/>
    <cellStyle name="RISKtandbEdge 2 2 4 5" xfId="1838" xr:uid="{00000000-0005-0000-0000-000023090000}"/>
    <cellStyle name="RISKtandbEdge 2 2 4 5 2" xfId="2342" xr:uid="{00000000-0005-0000-0000-000024090000}"/>
    <cellStyle name="RISKtandbEdge 2 2 4 6" xfId="1717" xr:uid="{00000000-0005-0000-0000-000025090000}"/>
    <cellStyle name="RISKtandbEdge 2 2 4 7" xfId="2221" xr:uid="{00000000-0005-0000-0000-000026090000}"/>
    <cellStyle name="RISKtandbEdge 2 2 5" xfId="2717" xr:uid="{00000000-0005-0000-0000-000027090000}"/>
    <cellStyle name="RISKtandbEdge 2 3" xfId="1438" xr:uid="{00000000-0005-0000-0000-000028090000}"/>
    <cellStyle name="RISKtandbEdge 2 3 2" xfId="1265" xr:uid="{00000000-0005-0000-0000-000029090000}"/>
    <cellStyle name="RISKtandbEdge 2 3 3" xfId="1608" xr:uid="{00000000-0005-0000-0000-00002A090000}"/>
    <cellStyle name="RISKtandbEdge 2 3 3 2" xfId="2041" xr:uid="{00000000-0005-0000-0000-00002B090000}"/>
    <cellStyle name="RISKtandbEdge 2 3 3 2 2" xfId="2545" xr:uid="{00000000-0005-0000-0000-00002C090000}"/>
    <cellStyle name="RISKtandbEdge 2 3 3 3" xfId="2109" xr:uid="{00000000-0005-0000-0000-00002D090000}"/>
    <cellStyle name="RISKtandbEdge 2 3 3 3 2" xfId="2613" xr:uid="{00000000-0005-0000-0000-00002E090000}"/>
    <cellStyle name="RISKtandbEdge 2 3 3 4" xfId="2163" xr:uid="{00000000-0005-0000-0000-00002F090000}"/>
    <cellStyle name="RISKtandbEdge 2 3 3 4 2" xfId="2667" xr:uid="{00000000-0005-0000-0000-000030090000}"/>
    <cellStyle name="RISKtandbEdge 2 3 3 5" xfId="1864" xr:uid="{00000000-0005-0000-0000-000031090000}"/>
    <cellStyle name="RISKtandbEdge 2 3 3 5 2" xfId="2368" xr:uid="{00000000-0005-0000-0000-000032090000}"/>
    <cellStyle name="RISKtandbEdge 2 3 3 6" xfId="1743" xr:uid="{00000000-0005-0000-0000-000033090000}"/>
    <cellStyle name="RISKtandbEdge 2 3 3 7" xfId="2247" xr:uid="{00000000-0005-0000-0000-000034090000}"/>
    <cellStyle name="RISKtandbEdge 2 3 4" xfId="2735" xr:uid="{00000000-0005-0000-0000-000035090000}"/>
    <cellStyle name="RISKtandbEdge 2 4" xfId="1496" xr:uid="{00000000-0005-0000-0000-000036090000}"/>
    <cellStyle name="RISKtandbEdge 2 5" xfId="1536" xr:uid="{00000000-0005-0000-0000-000037090000}"/>
    <cellStyle name="RISKtandbEdge 2 5 2" xfId="1999" xr:uid="{00000000-0005-0000-0000-000038090000}"/>
    <cellStyle name="RISKtandbEdge 2 5 2 2" xfId="2503" xr:uid="{00000000-0005-0000-0000-000039090000}"/>
    <cellStyle name="RISKtandbEdge 2 5 3" xfId="2079" xr:uid="{00000000-0005-0000-0000-00003A090000}"/>
    <cellStyle name="RISKtandbEdge 2 5 3 2" xfId="2583" xr:uid="{00000000-0005-0000-0000-00003B090000}"/>
    <cellStyle name="RISKtandbEdge 2 5 4" xfId="1918" xr:uid="{00000000-0005-0000-0000-00003C090000}"/>
    <cellStyle name="RISKtandbEdge 2 5 4 2" xfId="2422" xr:uid="{00000000-0005-0000-0000-00003D090000}"/>
    <cellStyle name="RISKtandbEdge 2 5 5" xfId="1822" xr:uid="{00000000-0005-0000-0000-00003E090000}"/>
    <cellStyle name="RISKtandbEdge 2 5 5 2" xfId="2326" xr:uid="{00000000-0005-0000-0000-00003F090000}"/>
    <cellStyle name="RISKtandbEdge 2 5 6" xfId="1701" xr:uid="{00000000-0005-0000-0000-000040090000}"/>
    <cellStyle name="RISKtandbEdge 2 5 7" xfId="2205" xr:uid="{00000000-0005-0000-0000-000041090000}"/>
    <cellStyle name="RISKtandbEdge 2 6" xfId="2706" xr:uid="{00000000-0005-0000-0000-000042090000}"/>
    <cellStyle name="RISKtandbEdge 3" xfId="1437" xr:uid="{00000000-0005-0000-0000-000043090000}"/>
    <cellStyle name="RISKtandbEdge 3 2" xfId="1470" xr:uid="{00000000-0005-0000-0000-000044090000}"/>
    <cellStyle name="RISKtandbEdge 3 3" xfId="1607" xr:uid="{00000000-0005-0000-0000-000045090000}"/>
    <cellStyle name="RISKtandbEdge 3 3 2" xfId="2040" xr:uid="{00000000-0005-0000-0000-000046090000}"/>
    <cellStyle name="RISKtandbEdge 3 3 2 2" xfId="2544" xr:uid="{00000000-0005-0000-0000-000047090000}"/>
    <cellStyle name="RISKtandbEdge 3 3 3" xfId="2108" xr:uid="{00000000-0005-0000-0000-000048090000}"/>
    <cellStyle name="RISKtandbEdge 3 3 3 2" xfId="2612" xr:uid="{00000000-0005-0000-0000-000049090000}"/>
    <cellStyle name="RISKtandbEdge 3 3 4" xfId="2162" xr:uid="{00000000-0005-0000-0000-00004A090000}"/>
    <cellStyle name="RISKtandbEdge 3 3 4 2" xfId="2666" xr:uid="{00000000-0005-0000-0000-00004B090000}"/>
    <cellStyle name="RISKtandbEdge 3 3 5" xfId="1863" xr:uid="{00000000-0005-0000-0000-00004C090000}"/>
    <cellStyle name="RISKtandbEdge 3 3 5 2" xfId="2367" xr:uid="{00000000-0005-0000-0000-00004D090000}"/>
    <cellStyle name="RISKtandbEdge 3 3 6" xfId="1742" xr:uid="{00000000-0005-0000-0000-00004E090000}"/>
    <cellStyle name="RISKtandbEdge 3 3 7" xfId="2246" xr:uid="{00000000-0005-0000-0000-00004F090000}"/>
    <cellStyle name="RISKtandbEdge 3 4" xfId="2734" xr:uid="{00000000-0005-0000-0000-000050090000}"/>
    <cellStyle name="RISKtandbEdge 4" xfId="1501" xr:uid="{00000000-0005-0000-0000-000051090000}"/>
    <cellStyle name="RISKtandbEdge 5" xfId="1521" xr:uid="{00000000-0005-0000-0000-000052090000}"/>
    <cellStyle name="RISKtandbEdge 5 2" xfId="1985" xr:uid="{00000000-0005-0000-0000-000053090000}"/>
    <cellStyle name="RISKtandbEdge 5 2 2" xfId="2489" xr:uid="{00000000-0005-0000-0000-000054090000}"/>
    <cellStyle name="RISKtandbEdge 5 3" xfId="2069" xr:uid="{00000000-0005-0000-0000-000055090000}"/>
    <cellStyle name="RISKtandbEdge 5 3 2" xfId="2573" xr:uid="{00000000-0005-0000-0000-000056090000}"/>
    <cellStyle name="RISKtandbEdge 5 4" xfId="1969" xr:uid="{00000000-0005-0000-0000-000057090000}"/>
    <cellStyle name="RISKtandbEdge 5 4 2" xfId="2473" xr:uid="{00000000-0005-0000-0000-000058090000}"/>
    <cellStyle name="RISKtandbEdge 5 5" xfId="1808" xr:uid="{00000000-0005-0000-0000-000059090000}"/>
    <cellStyle name="RISKtandbEdge 5 5 2" xfId="2312" xr:uid="{00000000-0005-0000-0000-00005A090000}"/>
    <cellStyle name="RISKtandbEdge 5 6" xfId="1687" xr:uid="{00000000-0005-0000-0000-00005B090000}"/>
    <cellStyle name="RISKtandbEdge 5 7" xfId="2191" xr:uid="{00000000-0005-0000-0000-00005C090000}"/>
    <cellStyle name="RISKtandbEdge 6" xfId="2696" xr:uid="{00000000-0005-0000-0000-00005D090000}"/>
    <cellStyle name="RISKtlandrEdge" xfId="53" xr:uid="{00000000-0005-0000-0000-00005E090000}"/>
    <cellStyle name="RISKtlandrEdge 2" xfId="1107" xr:uid="{00000000-0005-0000-0000-00005F090000}"/>
    <cellStyle name="RISKtlandrEdge 2 2" xfId="1108" xr:uid="{00000000-0005-0000-0000-000060090000}"/>
    <cellStyle name="RISKtlandrEdge 2 2 2" xfId="1442" xr:uid="{00000000-0005-0000-0000-000061090000}"/>
    <cellStyle name="RISKtlandrEdge 2 2 2 2" xfId="1456" xr:uid="{00000000-0005-0000-0000-000062090000}"/>
    <cellStyle name="RISKtlandrEdge 2 2 2 3" xfId="1636" xr:uid="{00000000-0005-0000-0000-000063090000}"/>
    <cellStyle name="RISKtlandrEdge 2 2 2 3 2" xfId="2060" xr:uid="{00000000-0005-0000-0000-000064090000}"/>
    <cellStyle name="RISKtlandrEdge 2 2 2 3 2 2" xfId="2564" xr:uid="{00000000-0005-0000-0000-000065090000}"/>
    <cellStyle name="RISKtlandrEdge 2 2 2 3 3" xfId="2124" xr:uid="{00000000-0005-0000-0000-000066090000}"/>
    <cellStyle name="RISKtlandrEdge 2 2 2 3 3 2" xfId="2628" xr:uid="{00000000-0005-0000-0000-000067090000}"/>
    <cellStyle name="RISKtlandrEdge 2 2 2 3 4" xfId="2182" xr:uid="{00000000-0005-0000-0000-000068090000}"/>
    <cellStyle name="RISKtlandrEdge 2 2 2 3 4 2" xfId="2686" xr:uid="{00000000-0005-0000-0000-000069090000}"/>
    <cellStyle name="RISKtlandrEdge 2 2 2 3 5" xfId="1883" xr:uid="{00000000-0005-0000-0000-00006A090000}"/>
    <cellStyle name="RISKtlandrEdge 2 2 2 3 5 2" xfId="2387" xr:uid="{00000000-0005-0000-0000-00006B090000}"/>
    <cellStyle name="RISKtlandrEdge 2 2 2 3 6" xfId="1762" xr:uid="{00000000-0005-0000-0000-00006C090000}"/>
    <cellStyle name="RISKtlandrEdge 2 2 2 3 7" xfId="2266" xr:uid="{00000000-0005-0000-0000-00006D090000}"/>
    <cellStyle name="RISKtlandrEdge 2 2 2 4" xfId="2750" xr:uid="{00000000-0005-0000-0000-00006E090000}"/>
    <cellStyle name="RISKtlandrEdge 2 2 3" xfId="1495" xr:uid="{00000000-0005-0000-0000-00006F090000}"/>
    <cellStyle name="RISKtlandrEdge 2 2 4" xfId="1561" xr:uid="{00000000-0005-0000-0000-000070090000}"/>
    <cellStyle name="RISKtlandrEdge 2 2 4 2" xfId="2016" xr:uid="{00000000-0005-0000-0000-000071090000}"/>
    <cellStyle name="RISKtlandrEdge 2 2 4 2 2" xfId="2520" xr:uid="{00000000-0005-0000-0000-000072090000}"/>
    <cellStyle name="RISKtlandrEdge 2 2 4 3" xfId="2092" xr:uid="{00000000-0005-0000-0000-000073090000}"/>
    <cellStyle name="RISKtlandrEdge 2 2 4 3 2" xfId="2596" xr:uid="{00000000-0005-0000-0000-000074090000}"/>
    <cellStyle name="RISKtlandrEdge 2 2 4 4" xfId="2138" xr:uid="{00000000-0005-0000-0000-000075090000}"/>
    <cellStyle name="RISKtlandrEdge 2 2 4 4 2" xfId="2642" xr:uid="{00000000-0005-0000-0000-000076090000}"/>
    <cellStyle name="RISKtlandrEdge 2 2 4 5" xfId="1839" xr:uid="{00000000-0005-0000-0000-000077090000}"/>
    <cellStyle name="RISKtlandrEdge 2 2 4 5 2" xfId="2343" xr:uid="{00000000-0005-0000-0000-000078090000}"/>
    <cellStyle name="RISKtlandrEdge 2 2 4 6" xfId="1718" xr:uid="{00000000-0005-0000-0000-000079090000}"/>
    <cellStyle name="RISKtlandrEdge 2 2 4 7" xfId="2222" xr:uid="{00000000-0005-0000-0000-00007A090000}"/>
    <cellStyle name="RISKtlandrEdge 2 2 5" xfId="2718" xr:uid="{00000000-0005-0000-0000-00007B090000}"/>
    <cellStyle name="RISKtlandrEdge 2 3" xfId="1441" xr:uid="{00000000-0005-0000-0000-00007C090000}"/>
    <cellStyle name="RISKtlandrEdge 2 3 2" xfId="1471" xr:uid="{00000000-0005-0000-0000-00007D090000}"/>
    <cellStyle name="RISKtlandrEdge 2 3 3" xfId="1610" xr:uid="{00000000-0005-0000-0000-00007E090000}"/>
    <cellStyle name="RISKtlandrEdge 2 3 3 2" xfId="2043" xr:uid="{00000000-0005-0000-0000-00007F090000}"/>
    <cellStyle name="RISKtlandrEdge 2 3 3 2 2" xfId="2547" xr:uid="{00000000-0005-0000-0000-000080090000}"/>
    <cellStyle name="RISKtlandrEdge 2 3 3 3" xfId="2111" xr:uid="{00000000-0005-0000-0000-000081090000}"/>
    <cellStyle name="RISKtlandrEdge 2 3 3 3 2" xfId="2615" xr:uid="{00000000-0005-0000-0000-000082090000}"/>
    <cellStyle name="RISKtlandrEdge 2 3 3 4" xfId="2165" xr:uid="{00000000-0005-0000-0000-000083090000}"/>
    <cellStyle name="RISKtlandrEdge 2 3 3 4 2" xfId="2669" xr:uid="{00000000-0005-0000-0000-000084090000}"/>
    <cellStyle name="RISKtlandrEdge 2 3 3 5" xfId="1866" xr:uid="{00000000-0005-0000-0000-000085090000}"/>
    <cellStyle name="RISKtlandrEdge 2 3 3 5 2" xfId="2370" xr:uid="{00000000-0005-0000-0000-000086090000}"/>
    <cellStyle name="RISKtlandrEdge 2 3 3 6" xfId="1745" xr:uid="{00000000-0005-0000-0000-000087090000}"/>
    <cellStyle name="RISKtlandrEdge 2 3 3 7" xfId="2249" xr:uid="{00000000-0005-0000-0000-000088090000}"/>
    <cellStyle name="RISKtlandrEdge 2 3 4" xfId="2737" xr:uid="{00000000-0005-0000-0000-000089090000}"/>
    <cellStyle name="RISKtlandrEdge 2 4" xfId="1268" xr:uid="{00000000-0005-0000-0000-00008A090000}"/>
    <cellStyle name="RISKtlandrEdge 2 5" xfId="1537" xr:uid="{00000000-0005-0000-0000-00008B090000}"/>
    <cellStyle name="RISKtlandrEdge 2 5 2" xfId="2000" xr:uid="{00000000-0005-0000-0000-00008C090000}"/>
    <cellStyle name="RISKtlandrEdge 2 5 2 2" xfId="2504" xr:uid="{00000000-0005-0000-0000-00008D090000}"/>
    <cellStyle name="RISKtlandrEdge 2 5 3" xfId="2080" xr:uid="{00000000-0005-0000-0000-00008E090000}"/>
    <cellStyle name="RISKtlandrEdge 2 5 3 2" xfId="2584" xr:uid="{00000000-0005-0000-0000-00008F090000}"/>
    <cellStyle name="RISKtlandrEdge 2 5 4" xfId="1917" xr:uid="{00000000-0005-0000-0000-000090090000}"/>
    <cellStyle name="RISKtlandrEdge 2 5 4 2" xfId="2421" xr:uid="{00000000-0005-0000-0000-000091090000}"/>
    <cellStyle name="RISKtlandrEdge 2 5 5" xfId="1823" xr:uid="{00000000-0005-0000-0000-000092090000}"/>
    <cellStyle name="RISKtlandrEdge 2 5 5 2" xfId="2327" xr:uid="{00000000-0005-0000-0000-000093090000}"/>
    <cellStyle name="RISKtlandrEdge 2 5 6" xfId="1702" xr:uid="{00000000-0005-0000-0000-000094090000}"/>
    <cellStyle name="RISKtlandrEdge 2 5 7" xfId="2206" xr:uid="{00000000-0005-0000-0000-000095090000}"/>
    <cellStyle name="RISKtlandrEdge 2 6" xfId="2707" xr:uid="{00000000-0005-0000-0000-000096090000}"/>
    <cellStyle name="RISKtlandrEdge 3" xfId="1440" xr:uid="{00000000-0005-0000-0000-000097090000}"/>
    <cellStyle name="RISKtlandrEdge 3 2" xfId="1486" xr:uid="{00000000-0005-0000-0000-000098090000}"/>
    <cellStyle name="RISKtlandrEdge 3 3" xfId="1609" xr:uid="{00000000-0005-0000-0000-000099090000}"/>
    <cellStyle name="RISKtlandrEdge 3 3 2" xfId="2042" xr:uid="{00000000-0005-0000-0000-00009A090000}"/>
    <cellStyle name="RISKtlandrEdge 3 3 2 2" xfId="2546" xr:uid="{00000000-0005-0000-0000-00009B090000}"/>
    <cellStyle name="RISKtlandrEdge 3 3 3" xfId="2110" xr:uid="{00000000-0005-0000-0000-00009C090000}"/>
    <cellStyle name="RISKtlandrEdge 3 3 3 2" xfId="2614" xr:uid="{00000000-0005-0000-0000-00009D090000}"/>
    <cellStyle name="RISKtlandrEdge 3 3 4" xfId="2164" xr:uid="{00000000-0005-0000-0000-00009E090000}"/>
    <cellStyle name="RISKtlandrEdge 3 3 4 2" xfId="2668" xr:uid="{00000000-0005-0000-0000-00009F090000}"/>
    <cellStyle name="RISKtlandrEdge 3 3 5" xfId="1865" xr:uid="{00000000-0005-0000-0000-0000A0090000}"/>
    <cellStyle name="RISKtlandrEdge 3 3 5 2" xfId="2369" xr:uid="{00000000-0005-0000-0000-0000A1090000}"/>
    <cellStyle name="RISKtlandrEdge 3 3 6" xfId="1744" xr:uid="{00000000-0005-0000-0000-0000A2090000}"/>
    <cellStyle name="RISKtlandrEdge 3 3 7" xfId="2248" xr:uid="{00000000-0005-0000-0000-0000A3090000}"/>
    <cellStyle name="RISKtlandrEdge 3 4" xfId="2736" xr:uid="{00000000-0005-0000-0000-0000A4090000}"/>
    <cellStyle name="RISKtlandrEdge 4" xfId="1502" xr:uid="{00000000-0005-0000-0000-0000A5090000}"/>
    <cellStyle name="RISKtlandrEdge 5" xfId="1522" xr:uid="{00000000-0005-0000-0000-0000A6090000}"/>
    <cellStyle name="RISKtlandrEdge 5 2" xfId="1986" xr:uid="{00000000-0005-0000-0000-0000A7090000}"/>
    <cellStyle name="RISKtlandrEdge 5 2 2" xfId="2490" xr:uid="{00000000-0005-0000-0000-0000A8090000}"/>
    <cellStyle name="RISKtlandrEdge 5 3" xfId="2070" xr:uid="{00000000-0005-0000-0000-0000A9090000}"/>
    <cellStyle name="RISKtlandrEdge 5 3 2" xfId="2574" xr:uid="{00000000-0005-0000-0000-0000AA090000}"/>
    <cellStyle name="RISKtlandrEdge 5 4" xfId="1971" xr:uid="{00000000-0005-0000-0000-0000AB090000}"/>
    <cellStyle name="RISKtlandrEdge 5 4 2" xfId="2475" xr:uid="{00000000-0005-0000-0000-0000AC090000}"/>
    <cellStyle name="RISKtlandrEdge 5 5" xfId="1809" xr:uid="{00000000-0005-0000-0000-0000AD090000}"/>
    <cellStyle name="RISKtlandrEdge 5 5 2" xfId="2313" xr:uid="{00000000-0005-0000-0000-0000AE090000}"/>
    <cellStyle name="RISKtlandrEdge 5 6" xfId="1688" xr:uid="{00000000-0005-0000-0000-0000AF090000}"/>
    <cellStyle name="RISKtlandrEdge 5 7" xfId="2192" xr:uid="{00000000-0005-0000-0000-0000B0090000}"/>
    <cellStyle name="RISKtlandrEdge 6" xfId="2697" xr:uid="{00000000-0005-0000-0000-0000B1090000}"/>
    <cellStyle name="RISKtlCorner" xfId="54" xr:uid="{00000000-0005-0000-0000-0000B2090000}"/>
    <cellStyle name="RISKtlCorner 2" xfId="1109" xr:uid="{00000000-0005-0000-0000-0000B3090000}"/>
    <cellStyle name="RISKtlCorner 2 2" xfId="1110" xr:uid="{00000000-0005-0000-0000-0000B4090000}"/>
    <cellStyle name="RISKtlCorner 2 2 2" xfId="1445" xr:uid="{00000000-0005-0000-0000-0000B5090000}"/>
    <cellStyle name="RISKtlCorner 2 2 2 2" xfId="1465" xr:uid="{00000000-0005-0000-0000-0000B6090000}"/>
    <cellStyle name="RISKtlCorner 2 2 2 3" xfId="1637" xr:uid="{00000000-0005-0000-0000-0000B7090000}"/>
    <cellStyle name="RISKtlCorner 2 2 2 3 2" xfId="2061" xr:uid="{00000000-0005-0000-0000-0000B8090000}"/>
    <cellStyle name="RISKtlCorner 2 2 2 3 2 2" xfId="2565" xr:uid="{00000000-0005-0000-0000-0000B9090000}"/>
    <cellStyle name="RISKtlCorner 2 2 2 3 3" xfId="2125" xr:uid="{00000000-0005-0000-0000-0000BA090000}"/>
    <cellStyle name="RISKtlCorner 2 2 2 3 3 2" xfId="2629" xr:uid="{00000000-0005-0000-0000-0000BB090000}"/>
    <cellStyle name="RISKtlCorner 2 2 2 3 4" xfId="2183" xr:uid="{00000000-0005-0000-0000-0000BC090000}"/>
    <cellStyle name="RISKtlCorner 2 2 2 3 4 2" xfId="2687" xr:uid="{00000000-0005-0000-0000-0000BD090000}"/>
    <cellStyle name="RISKtlCorner 2 2 2 3 5" xfId="1884" xr:uid="{00000000-0005-0000-0000-0000BE090000}"/>
    <cellStyle name="RISKtlCorner 2 2 2 3 5 2" xfId="2388" xr:uid="{00000000-0005-0000-0000-0000BF090000}"/>
    <cellStyle name="RISKtlCorner 2 2 2 3 6" xfId="1763" xr:uid="{00000000-0005-0000-0000-0000C0090000}"/>
    <cellStyle name="RISKtlCorner 2 2 2 3 7" xfId="2267" xr:uid="{00000000-0005-0000-0000-0000C1090000}"/>
    <cellStyle name="RISKtlCorner 2 2 2 4" xfId="2751" xr:uid="{00000000-0005-0000-0000-0000C2090000}"/>
    <cellStyle name="RISKtlCorner 2 2 3" xfId="1477" xr:uid="{00000000-0005-0000-0000-0000C3090000}"/>
    <cellStyle name="RISKtlCorner 2 2 4" xfId="1562" xr:uid="{00000000-0005-0000-0000-0000C4090000}"/>
    <cellStyle name="RISKtlCorner 2 2 4 2" xfId="2017" xr:uid="{00000000-0005-0000-0000-0000C5090000}"/>
    <cellStyle name="RISKtlCorner 2 2 4 2 2" xfId="2521" xr:uid="{00000000-0005-0000-0000-0000C6090000}"/>
    <cellStyle name="RISKtlCorner 2 2 4 3" xfId="2093" xr:uid="{00000000-0005-0000-0000-0000C7090000}"/>
    <cellStyle name="RISKtlCorner 2 2 4 3 2" xfId="2597" xr:uid="{00000000-0005-0000-0000-0000C8090000}"/>
    <cellStyle name="RISKtlCorner 2 2 4 4" xfId="2139" xr:uid="{00000000-0005-0000-0000-0000C9090000}"/>
    <cellStyle name="RISKtlCorner 2 2 4 4 2" xfId="2643" xr:uid="{00000000-0005-0000-0000-0000CA090000}"/>
    <cellStyle name="RISKtlCorner 2 2 4 5" xfId="1840" xr:uid="{00000000-0005-0000-0000-0000CB090000}"/>
    <cellStyle name="RISKtlCorner 2 2 4 5 2" xfId="2344" xr:uid="{00000000-0005-0000-0000-0000CC090000}"/>
    <cellStyle name="RISKtlCorner 2 2 4 6" xfId="1719" xr:uid="{00000000-0005-0000-0000-0000CD090000}"/>
    <cellStyle name="RISKtlCorner 2 2 4 7" xfId="2223" xr:uid="{00000000-0005-0000-0000-0000CE090000}"/>
    <cellStyle name="RISKtlCorner 2 2 5" xfId="2719" xr:uid="{00000000-0005-0000-0000-0000CF090000}"/>
    <cellStyle name="RISKtlCorner 2 3" xfId="1444" xr:uid="{00000000-0005-0000-0000-0000D0090000}"/>
    <cellStyle name="RISKtlCorner 2 3 2" xfId="1464" xr:uid="{00000000-0005-0000-0000-0000D1090000}"/>
    <cellStyle name="RISKtlCorner 2 3 3" xfId="1612" xr:uid="{00000000-0005-0000-0000-0000D2090000}"/>
    <cellStyle name="RISKtlCorner 2 3 3 2" xfId="2045" xr:uid="{00000000-0005-0000-0000-0000D3090000}"/>
    <cellStyle name="RISKtlCorner 2 3 3 2 2" xfId="2549" xr:uid="{00000000-0005-0000-0000-0000D4090000}"/>
    <cellStyle name="RISKtlCorner 2 3 3 3" xfId="2113" xr:uid="{00000000-0005-0000-0000-0000D5090000}"/>
    <cellStyle name="RISKtlCorner 2 3 3 3 2" xfId="2617" xr:uid="{00000000-0005-0000-0000-0000D6090000}"/>
    <cellStyle name="RISKtlCorner 2 3 3 4" xfId="2167" xr:uid="{00000000-0005-0000-0000-0000D7090000}"/>
    <cellStyle name="RISKtlCorner 2 3 3 4 2" xfId="2671" xr:uid="{00000000-0005-0000-0000-0000D8090000}"/>
    <cellStyle name="RISKtlCorner 2 3 3 5" xfId="1868" xr:uid="{00000000-0005-0000-0000-0000D9090000}"/>
    <cellStyle name="RISKtlCorner 2 3 3 5 2" xfId="2372" xr:uid="{00000000-0005-0000-0000-0000DA090000}"/>
    <cellStyle name="RISKtlCorner 2 3 3 6" xfId="1747" xr:uid="{00000000-0005-0000-0000-0000DB090000}"/>
    <cellStyle name="RISKtlCorner 2 3 3 7" xfId="2251" xr:uid="{00000000-0005-0000-0000-0000DC090000}"/>
    <cellStyle name="RISKtlCorner 2 3 4" xfId="2739" xr:uid="{00000000-0005-0000-0000-0000DD090000}"/>
    <cellStyle name="RISKtlCorner 2 4" xfId="1460" xr:uid="{00000000-0005-0000-0000-0000DE090000}"/>
    <cellStyle name="RISKtlCorner 2 5" xfId="1538" xr:uid="{00000000-0005-0000-0000-0000DF090000}"/>
    <cellStyle name="RISKtlCorner 2 5 2" xfId="2001" xr:uid="{00000000-0005-0000-0000-0000E0090000}"/>
    <cellStyle name="RISKtlCorner 2 5 2 2" xfId="2505" xr:uid="{00000000-0005-0000-0000-0000E1090000}"/>
    <cellStyle name="RISKtlCorner 2 5 3" xfId="2081" xr:uid="{00000000-0005-0000-0000-0000E2090000}"/>
    <cellStyle name="RISKtlCorner 2 5 3 2" xfId="2585" xr:uid="{00000000-0005-0000-0000-0000E3090000}"/>
    <cellStyle name="RISKtlCorner 2 5 4" xfId="1963" xr:uid="{00000000-0005-0000-0000-0000E4090000}"/>
    <cellStyle name="RISKtlCorner 2 5 4 2" xfId="2467" xr:uid="{00000000-0005-0000-0000-0000E5090000}"/>
    <cellStyle name="RISKtlCorner 2 5 5" xfId="1824" xr:uid="{00000000-0005-0000-0000-0000E6090000}"/>
    <cellStyle name="RISKtlCorner 2 5 5 2" xfId="2328" xr:uid="{00000000-0005-0000-0000-0000E7090000}"/>
    <cellStyle name="RISKtlCorner 2 5 6" xfId="1703" xr:uid="{00000000-0005-0000-0000-0000E8090000}"/>
    <cellStyle name="RISKtlCorner 2 5 7" xfId="2207" xr:uid="{00000000-0005-0000-0000-0000E9090000}"/>
    <cellStyle name="RISKtlCorner 2 6" xfId="2708" xr:uid="{00000000-0005-0000-0000-0000EA090000}"/>
    <cellStyle name="RISKtlCorner 3" xfId="1443" xr:uid="{00000000-0005-0000-0000-0000EB090000}"/>
    <cellStyle name="RISKtlCorner 3 2" xfId="1271" xr:uid="{00000000-0005-0000-0000-0000EC090000}"/>
    <cellStyle name="RISKtlCorner 3 3" xfId="1611" xr:uid="{00000000-0005-0000-0000-0000ED090000}"/>
    <cellStyle name="RISKtlCorner 3 3 2" xfId="2044" xr:uid="{00000000-0005-0000-0000-0000EE090000}"/>
    <cellStyle name="RISKtlCorner 3 3 2 2" xfId="2548" xr:uid="{00000000-0005-0000-0000-0000EF090000}"/>
    <cellStyle name="RISKtlCorner 3 3 3" xfId="2112" xr:uid="{00000000-0005-0000-0000-0000F0090000}"/>
    <cellStyle name="RISKtlCorner 3 3 3 2" xfId="2616" xr:uid="{00000000-0005-0000-0000-0000F1090000}"/>
    <cellStyle name="RISKtlCorner 3 3 4" xfId="2166" xr:uid="{00000000-0005-0000-0000-0000F2090000}"/>
    <cellStyle name="RISKtlCorner 3 3 4 2" xfId="2670" xr:uid="{00000000-0005-0000-0000-0000F3090000}"/>
    <cellStyle name="RISKtlCorner 3 3 5" xfId="1867" xr:uid="{00000000-0005-0000-0000-0000F4090000}"/>
    <cellStyle name="RISKtlCorner 3 3 5 2" xfId="2371" xr:uid="{00000000-0005-0000-0000-0000F5090000}"/>
    <cellStyle name="RISKtlCorner 3 3 6" xfId="1746" xr:uid="{00000000-0005-0000-0000-0000F6090000}"/>
    <cellStyle name="RISKtlCorner 3 3 7" xfId="2250" xr:uid="{00000000-0005-0000-0000-0000F7090000}"/>
    <cellStyle name="RISKtlCorner 3 4" xfId="2738" xr:uid="{00000000-0005-0000-0000-0000F8090000}"/>
    <cellStyle name="RISKtlCorner 4" xfId="1463" xr:uid="{00000000-0005-0000-0000-0000F9090000}"/>
    <cellStyle name="RISKtlCorner 5" xfId="1523" xr:uid="{00000000-0005-0000-0000-0000FA090000}"/>
    <cellStyle name="RISKtlCorner 5 2" xfId="1987" xr:uid="{00000000-0005-0000-0000-0000FB090000}"/>
    <cellStyle name="RISKtlCorner 5 2 2" xfId="2491" xr:uid="{00000000-0005-0000-0000-0000FC090000}"/>
    <cellStyle name="RISKtlCorner 5 3" xfId="2071" xr:uid="{00000000-0005-0000-0000-0000FD090000}"/>
    <cellStyle name="RISKtlCorner 5 3 2" xfId="2575" xr:uid="{00000000-0005-0000-0000-0000FE090000}"/>
    <cellStyle name="RISKtlCorner 5 4" xfId="1898" xr:uid="{00000000-0005-0000-0000-0000FF090000}"/>
    <cellStyle name="RISKtlCorner 5 4 2" xfId="2402" xr:uid="{00000000-0005-0000-0000-0000000A0000}"/>
    <cellStyle name="RISKtlCorner 5 5" xfId="1810" xr:uid="{00000000-0005-0000-0000-0000010A0000}"/>
    <cellStyle name="RISKtlCorner 5 5 2" xfId="2314" xr:uid="{00000000-0005-0000-0000-0000020A0000}"/>
    <cellStyle name="RISKtlCorner 5 6" xfId="1689" xr:uid="{00000000-0005-0000-0000-0000030A0000}"/>
    <cellStyle name="RISKtlCorner 5 7" xfId="2193" xr:uid="{00000000-0005-0000-0000-0000040A0000}"/>
    <cellStyle name="RISKtlCorner 6" xfId="2698" xr:uid="{00000000-0005-0000-0000-0000050A0000}"/>
    <cellStyle name="RISKtopEdge" xfId="55" xr:uid="{00000000-0005-0000-0000-0000060A0000}"/>
    <cellStyle name="RISKtopEdge 2" xfId="1111" xr:uid="{00000000-0005-0000-0000-0000070A0000}"/>
    <cellStyle name="RISKtopEdge 2 2" xfId="1112" xr:uid="{00000000-0005-0000-0000-0000080A0000}"/>
    <cellStyle name="RISKtopEdge 2 2 2" xfId="1448" xr:uid="{00000000-0005-0000-0000-0000090A0000}"/>
    <cellStyle name="RISKtopEdge 2 2 2 2" xfId="1482" xr:uid="{00000000-0005-0000-0000-00000A0A0000}"/>
    <cellStyle name="RISKtopEdge 2 2 2 3" xfId="1638" xr:uid="{00000000-0005-0000-0000-00000B0A0000}"/>
    <cellStyle name="RISKtopEdge 2 2 2 3 2" xfId="2062" xr:uid="{00000000-0005-0000-0000-00000C0A0000}"/>
    <cellStyle name="RISKtopEdge 2 2 2 3 2 2" xfId="2566" xr:uid="{00000000-0005-0000-0000-00000D0A0000}"/>
    <cellStyle name="RISKtopEdge 2 2 2 3 3" xfId="2126" xr:uid="{00000000-0005-0000-0000-00000E0A0000}"/>
    <cellStyle name="RISKtopEdge 2 2 2 3 3 2" xfId="2630" xr:uid="{00000000-0005-0000-0000-00000F0A0000}"/>
    <cellStyle name="RISKtopEdge 2 2 2 3 4" xfId="2184" xr:uid="{00000000-0005-0000-0000-0000100A0000}"/>
    <cellStyle name="RISKtopEdge 2 2 2 3 4 2" xfId="2688" xr:uid="{00000000-0005-0000-0000-0000110A0000}"/>
    <cellStyle name="RISKtopEdge 2 2 2 3 5" xfId="1885" xr:uid="{00000000-0005-0000-0000-0000120A0000}"/>
    <cellStyle name="RISKtopEdge 2 2 2 3 5 2" xfId="2389" xr:uid="{00000000-0005-0000-0000-0000130A0000}"/>
    <cellStyle name="RISKtopEdge 2 2 2 3 6" xfId="1764" xr:uid="{00000000-0005-0000-0000-0000140A0000}"/>
    <cellStyle name="RISKtopEdge 2 2 2 3 7" xfId="2268" xr:uid="{00000000-0005-0000-0000-0000150A0000}"/>
    <cellStyle name="RISKtopEdge 2 2 2 4" xfId="2752" xr:uid="{00000000-0005-0000-0000-0000160A0000}"/>
    <cellStyle name="RISKtopEdge 2 2 3" xfId="1277" xr:uid="{00000000-0005-0000-0000-0000170A0000}"/>
    <cellStyle name="RISKtopEdge 2 2 4" xfId="1563" xr:uid="{00000000-0005-0000-0000-0000180A0000}"/>
    <cellStyle name="RISKtopEdge 2 2 4 2" xfId="2018" xr:uid="{00000000-0005-0000-0000-0000190A0000}"/>
    <cellStyle name="RISKtopEdge 2 2 4 2 2" xfId="2522" xr:uid="{00000000-0005-0000-0000-00001A0A0000}"/>
    <cellStyle name="RISKtopEdge 2 2 4 3" xfId="2094" xr:uid="{00000000-0005-0000-0000-00001B0A0000}"/>
    <cellStyle name="RISKtopEdge 2 2 4 3 2" xfId="2598" xr:uid="{00000000-0005-0000-0000-00001C0A0000}"/>
    <cellStyle name="RISKtopEdge 2 2 4 4" xfId="2140" xr:uid="{00000000-0005-0000-0000-00001D0A0000}"/>
    <cellStyle name="RISKtopEdge 2 2 4 4 2" xfId="2644" xr:uid="{00000000-0005-0000-0000-00001E0A0000}"/>
    <cellStyle name="RISKtopEdge 2 2 4 5" xfId="1841" xr:uid="{00000000-0005-0000-0000-00001F0A0000}"/>
    <cellStyle name="RISKtopEdge 2 2 4 5 2" xfId="2345" xr:uid="{00000000-0005-0000-0000-0000200A0000}"/>
    <cellStyle name="RISKtopEdge 2 2 4 6" xfId="1720" xr:uid="{00000000-0005-0000-0000-0000210A0000}"/>
    <cellStyle name="RISKtopEdge 2 2 4 7" xfId="2224" xr:uid="{00000000-0005-0000-0000-0000220A0000}"/>
    <cellStyle name="RISKtopEdge 2 2 5" xfId="2720" xr:uid="{00000000-0005-0000-0000-0000230A0000}"/>
    <cellStyle name="RISKtopEdge 2 3" xfId="1447" xr:uid="{00000000-0005-0000-0000-0000240A0000}"/>
    <cellStyle name="RISKtopEdge 2 3 2" xfId="1276" xr:uid="{00000000-0005-0000-0000-0000250A0000}"/>
    <cellStyle name="RISKtopEdge 2 3 3" xfId="1614" xr:uid="{00000000-0005-0000-0000-0000260A0000}"/>
    <cellStyle name="RISKtopEdge 2 3 3 2" xfId="2047" xr:uid="{00000000-0005-0000-0000-0000270A0000}"/>
    <cellStyle name="RISKtopEdge 2 3 3 2 2" xfId="2551" xr:uid="{00000000-0005-0000-0000-0000280A0000}"/>
    <cellStyle name="RISKtopEdge 2 3 3 3" xfId="2115" xr:uid="{00000000-0005-0000-0000-0000290A0000}"/>
    <cellStyle name="RISKtopEdge 2 3 3 3 2" xfId="2619" xr:uid="{00000000-0005-0000-0000-00002A0A0000}"/>
    <cellStyle name="RISKtopEdge 2 3 3 4" xfId="2169" xr:uid="{00000000-0005-0000-0000-00002B0A0000}"/>
    <cellStyle name="RISKtopEdge 2 3 3 4 2" xfId="2673" xr:uid="{00000000-0005-0000-0000-00002C0A0000}"/>
    <cellStyle name="RISKtopEdge 2 3 3 5" xfId="1870" xr:uid="{00000000-0005-0000-0000-00002D0A0000}"/>
    <cellStyle name="RISKtopEdge 2 3 3 5 2" xfId="2374" xr:uid="{00000000-0005-0000-0000-00002E0A0000}"/>
    <cellStyle name="RISKtopEdge 2 3 3 6" xfId="1749" xr:uid="{00000000-0005-0000-0000-00002F0A0000}"/>
    <cellStyle name="RISKtopEdge 2 3 3 7" xfId="2253" xr:uid="{00000000-0005-0000-0000-0000300A0000}"/>
    <cellStyle name="RISKtopEdge 2 3 4" xfId="2741" xr:uid="{00000000-0005-0000-0000-0000310A0000}"/>
    <cellStyle name="RISKtopEdge 2 4" xfId="1494" xr:uid="{00000000-0005-0000-0000-0000320A0000}"/>
    <cellStyle name="RISKtopEdge 2 5" xfId="1539" xr:uid="{00000000-0005-0000-0000-0000330A0000}"/>
    <cellStyle name="RISKtopEdge 2 5 2" xfId="2002" xr:uid="{00000000-0005-0000-0000-0000340A0000}"/>
    <cellStyle name="RISKtopEdge 2 5 2 2" xfId="2506" xr:uid="{00000000-0005-0000-0000-0000350A0000}"/>
    <cellStyle name="RISKtopEdge 2 5 3" xfId="2082" xr:uid="{00000000-0005-0000-0000-0000360A0000}"/>
    <cellStyle name="RISKtopEdge 2 5 3 2" xfId="2586" xr:uid="{00000000-0005-0000-0000-0000370A0000}"/>
    <cellStyle name="RISKtopEdge 2 5 4" xfId="1937" xr:uid="{00000000-0005-0000-0000-0000380A0000}"/>
    <cellStyle name="RISKtopEdge 2 5 4 2" xfId="2441" xr:uid="{00000000-0005-0000-0000-0000390A0000}"/>
    <cellStyle name="RISKtopEdge 2 5 5" xfId="1825" xr:uid="{00000000-0005-0000-0000-00003A0A0000}"/>
    <cellStyle name="RISKtopEdge 2 5 5 2" xfId="2329" xr:uid="{00000000-0005-0000-0000-00003B0A0000}"/>
    <cellStyle name="RISKtopEdge 2 5 6" xfId="1704" xr:uid="{00000000-0005-0000-0000-00003C0A0000}"/>
    <cellStyle name="RISKtopEdge 2 5 7" xfId="2208" xr:uid="{00000000-0005-0000-0000-00003D0A0000}"/>
    <cellStyle name="RISKtopEdge 2 6" xfId="2709" xr:uid="{00000000-0005-0000-0000-00003E0A0000}"/>
    <cellStyle name="RISKtopEdge 3" xfId="1446" xr:uid="{00000000-0005-0000-0000-00003F0A0000}"/>
    <cellStyle name="RISKtopEdge 3 2" xfId="1458" xr:uid="{00000000-0005-0000-0000-0000400A0000}"/>
    <cellStyle name="RISKtopEdge 3 3" xfId="1613" xr:uid="{00000000-0005-0000-0000-0000410A0000}"/>
    <cellStyle name="RISKtopEdge 3 3 2" xfId="2046" xr:uid="{00000000-0005-0000-0000-0000420A0000}"/>
    <cellStyle name="RISKtopEdge 3 3 2 2" xfId="2550" xr:uid="{00000000-0005-0000-0000-0000430A0000}"/>
    <cellStyle name="RISKtopEdge 3 3 3" xfId="2114" xr:uid="{00000000-0005-0000-0000-0000440A0000}"/>
    <cellStyle name="RISKtopEdge 3 3 3 2" xfId="2618" xr:uid="{00000000-0005-0000-0000-0000450A0000}"/>
    <cellStyle name="RISKtopEdge 3 3 4" xfId="2168" xr:uid="{00000000-0005-0000-0000-0000460A0000}"/>
    <cellStyle name="RISKtopEdge 3 3 4 2" xfId="2672" xr:uid="{00000000-0005-0000-0000-0000470A0000}"/>
    <cellStyle name="RISKtopEdge 3 3 5" xfId="1869" xr:uid="{00000000-0005-0000-0000-0000480A0000}"/>
    <cellStyle name="RISKtopEdge 3 3 5 2" xfId="2373" xr:uid="{00000000-0005-0000-0000-0000490A0000}"/>
    <cellStyle name="RISKtopEdge 3 3 6" xfId="1748" xr:uid="{00000000-0005-0000-0000-00004A0A0000}"/>
    <cellStyle name="RISKtopEdge 3 3 7" xfId="2252" xr:uid="{00000000-0005-0000-0000-00004B0A0000}"/>
    <cellStyle name="RISKtopEdge 3 4" xfId="2740" xr:uid="{00000000-0005-0000-0000-00004C0A0000}"/>
    <cellStyle name="RISKtopEdge 4" xfId="1474" xr:uid="{00000000-0005-0000-0000-00004D0A0000}"/>
    <cellStyle name="RISKtopEdge 5" xfId="1524" xr:uid="{00000000-0005-0000-0000-00004E0A0000}"/>
    <cellStyle name="RISKtopEdge 5 2" xfId="1988" xr:uid="{00000000-0005-0000-0000-00004F0A0000}"/>
    <cellStyle name="RISKtopEdge 5 2 2" xfId="2492" xr:uid="{00000000-0005-0000-0000-0000500A0000}"/>
    <cellStyle name="RISKtopEdge 5 3" xfId="2072" xr:uid="{00000000-0005-0000-0000-0000510A0000}"/>
    <cellStyle name="RISKtopEdge 5 3 2" xfId="2576" xr:uid="{00000000-0005-0000-0000-0000520A0000}"/>
    <cellStyle name="RISKtopEdge 5 4" xfId="1899" xr:uid="{00000000-0005-0000-0000-0000530A0000}"/>
    <cellStyle name="RISKtopEdge 5 4 2" xfId="2403" xr:uid="{00000000-0005-0000-0000-0000540A0000}"/>
    <cellStyle name="RISKtopEdge 5 5" xfId="1811" xr:uid="{00000000-0005-0000-0000-0000550A0000}"/>
    <cellStyle name="RISKtopEdge 5 5 2" xfId="2315" xr:uid="{00000000-0005-0000-0000-0000560A0000}"/>
    <cellStyle name="RISKtopEdge 5 6" xfId="1690" xr:uid="{00000000-0005-0000-0000-0000570A0000}"/>
    <cellStyle name="RISKtopEdge 5 7" xfId="2194" xr:uid="{00000000-0005-0000-0000-0000580A0000}"/>
    <cellStyle name="RISKtopEdge 6" xfId="2699" xr:uid="{00000000-0005-0000-0000-0000590A0000}"/>
    <cellStyle name="RISKtrCorner" xfId="56" xr:uid="{00000000-0005-0000-0000-00005A0A0000}"/>
    <cellStyle name="RISKtrCorner 2" xfId="1113" xr:uid="{00000000-0005-0000-0000-00005B0A0000}"/>
    <cellStyle name="RISKtrCorner 2 2" xfId="1114" xr:uid="{00000000-0005-0000-0000-00005C0A0000}"/>
    <cellStyle name="RISKtrCorner 2 2 2" xfId="1451" xr:uid="{00000000-0005-0000-0000-00005D0A0000}"/>
    <cellStyle name="RISKtrCorner 2 2 2 2" xfId="1281" xr:uid="{00000000-0005-0000-0000-00005E0A0000}"/>
    <cellStyle name="RISKtrCorner 2 2 2 3" xfId="1639" xr:uid="{00000000-0005-0000-0000-00005F0A0000}"/>
    <cellStyle name="RISKtrCorner 2 2 2 3 2" xfId="2063" xr:uid="{00000000-0005-0000-0000-0000600A0000}"/>
    <cellStyle name="RISKtrCorner 2 2 2 3 2 2" xfId="2567" xr:uid="{00000000-0005-0000-0000-0000610A0000}"/>
    <cellStyle name="RISKtrCorner 2 2 2 3 3" xfId="2127" xr:uid="{00000000-0005-0000-0000-0000620A0000}"/>
    <cellStyle name="RISKtrCorner 2 2 2 3 3 2" xfId="2631" xr:uid="{00000000-0005-0000-0000-0000630A0000}"/>
    <cellStyle name="RISKtrCorner 2 2 2 3 4" xfId="2185" xr:uid="{00000000-0005-0000-0000-0000640A0000}"/>
    <cellStyle name="RISKtrCorner 2 2 2 3 4 2" xfId="2689" xr:uid="{00000000-0005-0000-0000-0000650A0000}"/>
    <cellStyle name="RISKtrCorner 2 2 2 3 5" xfId="1886" xr:uid="{00000000-0005-0000-0000-0000660A0000}"/>
    <cellStyle name="RISKtrCorner 2 2 2 3 5 2" xfId="2390" xr:uid="{00000000-0005-0000-0000-0000670A0000}"/>
    <cellStyle name="RISKtrCorner 2 2 2 3 6" xfId="1765" xr:uid="{00000000-0005-0000-0000-0000680A0000}"/>
    <cellStyle name="RISKtrCorner 2 2 2 3 7" xfId="2269" xr:uid="{00000000-0005-0000-0000-0000690A0000}"/>
    <cellStyle name="RISKtrCorner 2 2 2 4" xfId="2753" xr:uid="{00000000-0005-0000-0000-00006A0A0000}"/>
    <cellStyle name="RISKtrCorner 2 2 3" xfId="1493" xr:uid="{00000000-0005-0000-0000-00006B0A0000}"/>
    <cellStyle name="RISKtrCorner 2 2 4" xfId="1564" xr:uid="{00000000-0005-0000-0000-00006C0A0000}"/>
    <cellStyle name="RISKtrCorner 2 2 4 2" xfId="2019" xr:uid="{00000000-0005-0000-0000-00006D0A0000}"/>
    <cellStyle name="RISKtrCorner 2 2 4 2 2" xfId="2523" xr:uid="{00000000-0005-0000-0000-00006E0A0000}"/>
    <cellStyle name="RISKtrCorner 2 2 4 3" xfId="2095" xr:uid="{00000000-0005-0000-0000-00006F0A0000}"/>
    <cellStyle name="RISKtrCorner 2 2 4 3 2" xfId="2599" xr:uid="{00000000-0005-0000-0000-0000700A0000}"/>
    <cellStyle name="RISKtrCorner 2 2 4 4" xfId="2141" xr:uid="{00000000-0005-0000-0000-0000710A0000}"/>
    <cellStyle name="RISKtrCorner 2 2 4 4 2" xfId="2645" xr:uid="{00000000-0005-0000-0000-0000720A0000}"/>
    <cellStyle name="RISKtrCorner 2 2 4 5" xfId="1842" xr:uid="{00000000-0005-0000-0000-0000730A0000}"/>
    <cellStyle name="RISKtrCorner 2 2 4 5 2" xfId="2346" xr:uid="{00000000-0005-0000-0000-0000740A0000}"/>
    <cellStyle name="RISKtrCorner 2 2 4 6" xfId="1721" xr:uid="{00000000-0005-0000-0000-0000750A0000}"/>
    <cellStyle name="RISKtrCorner 2 2 4 7" xfId="2225" xr:uid="{00000000-0005-0000-0000-0000760A0000}"/>
    <cellStyle name="RISKtrCorner 2 2 5" xfId="2721" xr:uid="{00000000-0005-0000-0000-0000770A0000}"/>
    <cellStyle name="RISKtrCorner 2 3" xfId="1450" xr:uid="{00000000-0005-0000-0000-0000780A0000}"/>
    <cellStyle name="RISKtrCorner 2 3 2" xfId="1484" xr:uid="{00000000-0005-0000-0000-0000790A0000}"/>
    <cellStyle name="RISKtrCorner 2 3 3" xfId="1616" xr:uid="{00000000-0005-0000-0000-00007A0A0000}"/>
    <cellStyle name="RISKtrCorner 2 3 3 2" xfId="2049" xr:uid="{00000000-0005-0000-0000-00007B0A0000}"/>
    <cellStyle name="RISKtrCorner 2 3 3 2 2" xfId="2553" xr:uid="{00000000-0005-0000-0000-00007C0A0000}"/>
    <cellStyle name="RISKtrCorner 2 3 3 3" xfId="2117" xr:uid="{00000000-0005-0000-0000-00007D0A0000}"/>
    <cellStyle name="RISKtrCorner 2 3 3 3 2" xfId="2621" xr:uid="{00000000-0005-0000-0000-00007E0A0000}"/>
    <cellStyle name="RISKtrCorner 2 3 3 4" xfId="2171" xr:uid="{00000000-0005-0000-0000-00007F0A0000}"/>
    <cellStyle name="RISKtrCorner 2 3 3 4 2" xfId="2675" xr:uid="{00000000-0005-0000-0000-0000800A0000}"/>
    <cellStyle name="RISKtrCorner 2 3 3 5" xfId="1872" xr:uid="{00000000-0005-0000-0000-0000810A0000}"/>
    <cellStyle name="RISKtrCorner 2 3 3 5 2" xfId="2376" xr:uid="{00000000-0005-0000-0000-0000820A0000}"/>
    <cellStyle name="RISKtrCorner 2 3 3 6" xfId="1751" xr:uid="{00000000-0005-0000-0000-0000830A0000}"/>
    <cellStyle name="RISKtrCorner 2 3 3 7" xfId="2255" xr:uid="{00000000-0005-0000-0000-0000840A0000}"/>
    <cellStyle name="RISKtrCorner 2 3 4" xfId="2743" xr:uid="{00000000-0005-0000-0000-0000850A0000}"/>
    <cellStyle name="RISKtrCorner 2 4" xfId="1269" xr:uid="{00000000-0005-0000-0000-0000860A0000}"/>
    <cellStyle name="RISKtrCorner 2 5" xfId="1540" xr:uid="{00000000-0005-0000-0000-0000870A0000}"/>
    <cellStyle name="RISKtrCorner 2 5 2" xfId="2003" xr:uid="{00000000-0005-0000-0000-0000880A0000}"/>
    <cellStyle name="RISKtrCorner 2 5 2 2" xfId="2507" xr:uid="{00000000-0005-0000-0000-0000890A0000}"/>
    <cellStyle name="RISKtrCorner 2 5 3" xfId="2083" xr:uid="{00000000-0005-0000-0000-00008A0A0000}"/>
    <cellStyle name="RISKtrCorner 2 5 3 2" xfId="2587" xr:uid="{00000000-0005-0000-0000-00008B0A0000}"/>
    <cellStyle name="RISKtrCorner 2 5 4" xfId="1887" xr:uid="{00000000-0005-0000-0000-00008C0A0000}"/>
    <cellStyle name="RISKtrCorner 2 5 4 2" xfId="2391" xr:uid="{00000000-0005-0000-0000-00008D0A0000}"/>
    <cellStyle name="RISKtrCorner 2 5 5" xfId="1826" xr:uid="{00000000-0005-0000-0000-00008E0A0000}"/>
    <cellStyle name="RISKtrCorner 2 5 5 2" xfId="2330" xr:uid="{00000000-0005-0000-0000-00008F0A0000}"/>
    <cellStyle name="RISKtrCorner 2 5 6" xfId="1705" xr:uid="{00000000-0005-0000-0000-0000900A0000}"/>
    <cellStyle name="RISKtrCorner 2 5 7" xfId="2209" xr:uid="{00000000-0005-0000-0000-0000910A0000}"/>
    <cellStyle name="RISKtrCorner 2 6" xfId="2710" xr:uid="{00000000-0005-0000-0000-0000920A0000}"/>
    <cellStyle name="RISKtrCorner 3" xfId="1449" xr:uid="{00000000-0005-0000-0000-0000930A0000}"/>
    <cellStyle name="RISKtrCorner 3 2" xfId="1483" xr:uid="{00000000-0005-0000-0000-0000940A0000}"/>
    <cellStyle name="RISKtrCorner 3 3" xfId="1615" xr:uid="{00000000-0005-0000-0000-0000950A0000}"/>
    <cellStyle name="RISKtrCorner 3 3 2" xfId="2048" xr:uid="{00000000-0005-0000-0000-0000960A0000}"/>
    <cellStyle name="RISKtrCorner 3 3 2 2" xfId="2552" xr:uid="{00000000-0005-0000-0000-0000970A0000}"/>
    <cellStyle name="RISKtrCorner 3 3 3" xfId="2116" xr:uid="{00000000-0005-0000-0000-0000980A0000}"/>
    <cellStyle name="RISKtrCorner 3 3 3 2" xfId="2620" xr:uid="{00000000-0005-0000-0000-0000990A0000}"/>
    <cellStyle name="RISKtrCorner 3 3 4" xfId="2170" xr:uid="{00000000-0005-0000-0000-00009A0A0000}"/>
    <cellStyle name="RISKtrCorner 3 3 4 2" xfId="2674" xr:uid="{00000000-0005-0000-0000-00009B0A0000}"/>
    <cellStyle name="RISKtrCorner 3 3 5" xfId="1871" xr:uid="{00000000-0005-0000-0000-00009C0A0000}"/>
    <cellStyle name="RISKtrCorner 3 3 5 2" xfId="2375" xr:uid="{00000000-0005-0000-0000-00009D0A0000}"/>
    <cellStyle name="RISKtrCorner 3 3 6" xfId="1750" xr:uid="{00000000-0005-0000-0000-00009E0A0000}"/>
    <cellStyle name="RISKtrCorner 3 3 7" xfId="2254" xr:uid="{00000000-0005-0000-0000-00009F0A0000}"/>
    <cellStyle name="RISKtrCorner 3 4" xfId="2742" xr:uid="{00000000-0005-0000-0000-0000A00A0000}"/>
    <cellStyle name="RISKtrCorner 4" xfId="1264" xr:uid="{00000000-0005-0000-0000-0000A10A0000}"/>
    <cellStyle name="RISKtrCorner 5" xfId="1525" xr:uid="{00000000-0005-0000-0000-0000A20A0000}"/>
    <cellStyle name="RISKtrCorner 5 2" xfId="1989" xr:uid="{00000000-0005-0000-0000-0000A30A0000}"/>
    <cellStyle name="RISKtrCorner 5 2 2" xfId="2493" xr:uid="{00000000-0005-0000-0000-0000A40A0000}"/>
    <cellStyle name="RISKtrCorner 5 3" xfId="2073" xr:uid="{00000000-0005-0000-0000-0000A50A0000}"/>
    <cellStyle name="RISKtrCorner 5 3 2" xfId="2577" xr:uid="{00000000-0005-0000-0000-0000A60A0000}"/>
    <cellStyle name="RISKtrCorner 5 4" xfId="1914" xr:uid="{00000000-0005-0000-0000-0000A70A0000}"/>
    <cellStyle name="RISKtrCorner 5 4 2" xfId="2418" xr:uid="{00000000-0005-0000-0000-0000A80A0000}"/>
    <cellStyle name="RISKtrCorner 5 5" xfId="1812" xr:uid="{00000000-0005-0000-0000-0000A90A0000}"/>
    <cellStyle name="RISKtrCorner 5 5 2" xfId="2316" xr:uid="{00000000-0005-0000-0000-0000AA0A0000}"/>
    <cellStyle name="RISKtrCorner 5 6" xfId="1691" xr:uid="{00000000-0005-0000-0000-0000AB0A0000}"/>
    <cellStyle name="RISKtrCorner 5 7" xfId="2195" xr:uid="{00000000-0005-0000-0000-0000AC0A0000}"/>
    <cellStyle name="RISKtrCorner 6" xfId="2700" xr:uid="{00000000-0005-0000-0000-0000AD0A0000}"/>
    <cellStyle name="SHADEDSTORES" xfId="57" xr:uid="{00000000-0005-0000-0000-0000AE0A0000}"/>
    <cellStyle name="SHADEDSTORES 2" xfId="1115" xr:uid="{00000000-0005-0000-0000-0000AF0A0000}"/>
    <cellStyle name="SHADEDSTORES 2 2" xfId="1116" xr:uid="{00000000-0005-0000-0000-0000B00A0000}"/>
    <cellStyle name="SHADEDSTORES 2 2 2" xfId="1457" xr:uid="{00000000-0005-0000-0000-0000B10A0000}"/>
    <cellStyle name="SHADEDSTORES 2 2 3" xfId="1565" xr:uid="{00000000-0005-0000-0000-0000B20A0000}"/>
    <cellStyle name="SHADEDSTORES 2 2 3 2" xfId="2020" xr:uid="{00000000-0005-0000-0000-0000B30A0000}"/>
    <cellStyle name="SHADEDSTORES 2 2 3 2 2" xfId="2524" xr:uid="{00000000-0005-0000-0000-0000B40A0000}"/>
    <cellStyle name="SHADEDSTORES 2 2 3 3" xfId="2096" xr:uid="{00000000-0005-0000-0000-0000B50A0000}"/>
    <cellStyle name="SHADEDSTORES 2 2 3 3 2" xfId="2600" xr:uid="{00000000-0005-0000-0000-0000B60A0000}"/>
    <cellStyle name="SHADEDSTORES 2 2 3 4" xfId="2142" xr:uid="{00000000-0005-0000-0000-0000B70A0000}"/>
    <cellStyle name="SHADEDSTORES 2 2 3 4 2" xfId="2646" xr:uid="{00000000-0005-0000-0000-0000B80A0000}"/>
    <cellStyle name="SHADEDSTORES 2 2 3 5" xfId="1843" xr:uid="{00000000-0005-0000-0000-0000B90A0000}"/>
    <cellStyle name="SHADEDSTORES 2 2 3 5 2" xfId="2347" xr:uid="{00000000-0005-0000-0000-0000BA0A0000}"/>
    <cellStyle name="SHADEDSTORES 2 2 3 6" xfId="1722" xr:uid="{00000000-0005-0000-0000-0000BB0A0000}"/>
    <cellStyle name="SHADEDSTORES 2 2 3 7" xfId="2226" xr:uid="{00000000-0005-0000-0000-0000BC0A0000}"/>
    <cellStyle name="SHADEDSTORES 2 2 4" xfId="2722" xr:uid="{00000000-0005-0000-0000-0000BD0A0000}"/>
    <cellStyle name="SHADEDSTORES 2 3" xfId="1478" xr:uid="{00000000-0005-0000-0000-0000BE0A0000}"/>
    <cellStyle name="SHADEDSTORES 2 4" xfId="1554" xr:uid="{00000000-0005-0000-0000-0000BF0A0000}"/>
    <cellStyle name="SHADEDSTORES 2 4 2" xfId="2009" xr:uid="{00000000-0005-0000-0000-0000C00A0000}"/>
    <cellStyle name="SHADEDSTORES 2 4 2 2" xfId="2513" xr:uid="{00000000-0005-0000-0000-0000C10A0000}"/>
    <cellStyle name="SHADEDSTORES 2 4 3" xfId="2085" xr:uid="{00000000-0005-0000-0000-0000C20A0000}"/>
    <cellStyle name="SHADEDSTORES 2 4 3 2" xfId="2589" xr:uid="{00000000-0005-0000-0000-0000C30A0000}"/>
    <cellStyle name="SHADEDSTORES 2 4 4" xfId="2131" xr:uid="{00000000-0005-0000-0000-0000C40A0000}"/>
    <cellStyle name="SHADEDSTORES 2 4 4 2" xfId="2635" xr:uid="{00000000-0005-0000-0000-0000C50A0000}"/>
    <cellStyle name="SHADEDSTORES 2 4 5" xfId="1832" xr:uid="{00000000-0005-0000-0000-0000C60A0000}"/>
    <cellStyle name="SHADEDSTORES 2 4 5 2" xfId="2336" xr:uid="{00000000-0005-0000-0000-0000C70A0000}"/>
    <cellStyle name="SHADEDSTORES 2 4 6" xfId="1711" xr:uid="{00000000-0005-0000-0000-0000C80A0000}"/>
    <cellStyle name="SHADEDSTORES 2 4 7" xfId="2215" xr:uid="{00000000-0005-0000-0000-0000C90A0000}"/>
    <cellStyle name="SHADEDSTORES 2 5" xfId="2712" xr:uid="{00000000-0005-0000-0000-0000CA0A0000}"/>
    <cellStyle name="SHADEDSTORES 3" xfId="1500" xr:uid="{00000000-0005-0000-0000-0000CB0A0000}"/>
    <cellStyle name="SHADEDSTORES 4" xfId="1516" xr:uid="{00000000-0005-0000-0000-0000CC0A0000}"/>
    <cellStyle name="SHADEDSTORES 4 2" xfId="1980" xr:uid="{00000000-0005-0000-0000-0000CD0A0000}"/>
    <cellStyle name="SHADEDSTORES 4 2 2" xfId="2484" xr:uid="{00000000-0005-0000-0000-0000CE0A0000}"/>
    <cellStyle name="SHADEDSTORES 4 3" xfId="2064" xr:uid="{00000000-0005-0000-0000-0000CF0A0000}"/>
    <cellStyle name="SHADEDSTORES 4 3 2" xfId="2568" xr:uid="{00000000-0005-0000-0000-0000D00A0000}"/>
    <cellStyle name="SHADEDSTORES 4 4" xfId="1941" xr:uid="{00000000-0005-0000-0000-0000D10A0000}"/>
    <cellStyle name="SHADEDSTORES 4 4 2" xfId="2445" xr:uid="{00000000-0005-0000-0000-0000D20A0000}"/>
    <cellStyle name="SHADEDSTORES 4 5" xfId="1803" xr:uid="{00000000-0005-0000-0000-0000D30A0000}"/>
    <cellStyle name="SHADEDSTORES 4 5 2" xfId="2307" xr:uid="{00000000-0005-0000-0000-0000D40A0000}"/>
    <cellStyle name="SHADEDSTORES 4 6" xfId="1682" xr:uid="{00000000-0005-0000-0000-0000D50A0000}"/>
    <cellStyle name="SHADEDSTORES 4 7" xfId="2186" xr:uid="{00000000-0005-0000-0000-0000D60A0000}"/>
    <cellStyle name="SHADEDSTORES 5" xfId="2691" xr:uid="{00000000-0005-0000-0000-0000D70A0000}"/>
    <cellStyle name="Shell" xfId="58" xr:uid="{00000000-0005-0000-0000-0000D80A0000}"/>
    <cellStyle name="specstores" xfId="59" xr:uid="{00000000-0005-0000-0000-0000D90A0000}"/>
    <cellStyle name="specstores 2" xfId="1117" xr:uid="{00000000-0005-0000-0000-0000DA0A0000}"/>
    <cellStyle name="specstores 2 2" xfId="1118" xr:uid="{00000000-0005-0000-0000-0000DB0A0000}"/>
    <cellStyle name="Standard_NEGS" xfId="60" xr:uid="{00000000-0005-0000-0000-0000DC0A0000}"/>
    <cellStyle name="Style 1" xfId="3" xr:uid="{00000000-0005-0000-0000-0000DD0A0000}"/>
    <cellStyle name="Style 1 2" xfId="1119" xr:uid="{00000000-0005-0000-0000-0000DE0A0000}"/>
    <cellStyle name="Style 1 2 2" xfId="1120" xr:uid="{00000000-0005-0000-0000-0000DF0A0000}"/>
    <cellStyle name="Style 1 2 2 2" xfId="1455" xr:uid="{00000000-0005-0000-0000-0000E00A0000}"/>
    <cellStyle name="Style 1 2 3" xfId="1454" xr:uid="{00000000-0005-0000-0000-0000E10A0000}"/>
    <cellStyle name="Style 1 3" xfId="1453" xr:uid="{00000000-0005-0000-0000-0000E20A0000}"/>
    <cellStyle name="Subtotal" xfId="61" xr:uid="{00000000-0005-0000-0000-0000E30A0000}"/>
    <cellStyle name="Title 2" xfId="62" xr:uid="{00000000-0005-0000-0000-0000E40A0000}"/>
  </cellStyles>
  <dxfs count="4">
    <dxf>
      <fill>
        <patternFill>
          <bgColor theme="5" tint="0.39994506668294322"/>
        </patternFill>
      </fill>
    </dxf>
    <dxf>
      <font>
        <color auto="1"/>
      </font>
      <fill>
        <patternFill>
          <bgColor rgb="FFFFC7CE"/>
        </patternFill>
      </fill>
    </dxf>
    <dxf>
      <font>
        <color auto="1"/>
      </font>
      <fill>
        <patternFill>
          <bgColor rgb="FFFFC7CE"/>
        </patternFill>
      </fill>
    </dxf>
    <dxf>
      <fill>
        <patternFill>
          <bgColor theme="1" tint="0.34998626667073579"/>
        </patternFill>
      </fill>
    </dxf>
  </dxfs>
  <tableStyles count="0" defaultTableStyle="TableStyleMedium2" defaultPivotStyle="PivotStyleLight16"/>
  <colors>
    <mruColors>
      <color rgb="FF996600"/>
      <color rgb="FF0219F0"/>
      <color rgb="FF0214BE"/>
      <color rgb="FFFF9999"/>
      <color rgb="FFFF99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mn-lt"/>
              </a:defRPr>
            </a:pPr>
            <a:r>
              <a:rPr lang="en-US" sz="1400">
                <a:latin typeface="+mn-lt"/>
              </a:rPr>
              <a:t>Days vs Depth</a:t>
            </a:r>
          </a:p>
        </c:rich>
      </c:tx>
      <c:layout>
        <c:manualLayout>
          <c:xMode val="edge"/>
          <c:yMode val="edge"/>
          <c:x val="0.4802582259998957"/>
          <c:y val="4.1791044776119404E-2"/>
        </c:manualLayout>
      </c:layout>
      <c:overlay val="0"/>
    </c:title>
    <c:autoTitleDeleted val="0"/>
    <c:plotArea>
      <c:layout>
        <c:manualLayout>
          <c:layoutTarget val="inner"/>
          <c:xMode val="edge"/>
          <c:yMode val="edge"/>
          <c:x val="0.10275288105543098"/>
          <c:y val="8.4408038547420378E-2"/>
          <c:w val="0.87059811232205242"/>
          <c:h val="0.76094033768167035"/>
        </c:manualLayout>
      </c:layout>
      <c:scatterChart>
        <c:scatterStyle val="lineMarker"/>
        <c:varyColors val="0"/>
        <c:ser>
          <c:idx val="4"/>
          <c:order val="0"/>
          <c:tx>
            <c:v>AFE</c:v>
          </c:tx>
          <c:spPr>
            <a:ln w="47625">
              <a:solidFill>
                <a:schemeClr val="tx1"/>
              </a:solidFill>
            </a:ln>
          </c:spPr>
          <c:marker>
            <c:symbol val="none"/>
          </c:marker>
          <c:xVal>
            <c:numRef>
              <c:f>('Original Plan'!$Z$36,'Original Plan'!$AX$2:$AX$21)</c:f>
              <c:numCache>
                <c:formatCode>0.0</c:formatCode>
                <c:ptCount val="21"/>
                <c:pt idx="0">
                  <c:v>0</c:v>
                </c:pt>
                <c:pt idx="1">
                  <c:v>5.9</c:v>
                </c:pt>
                <c:pt idx="2">
                  <c:v>7.6</c:v>
                </c:pt>
                <c:pt idx="3">
                  <c:v>7.6</c:v>
                </c:pt>
                <c:pt idx="4">
                  <c:v>11.4</c:v>
                </c:pt>
                <c:pt idx="5">
                  <c:v>15.9</c:v>
                </c:pt>
                <c:pt idx="6">
                  <c:v>18.600000000000001</c:v>
                </c:pt>
                <c:pt idx="7">
                  <c:v>29.3</c:v>
                </c:pt>
                <c:pt idx="8">
                  <c:v>34</c:v>
                </c:pt>
                <c:pt idx="9">
                  <c:v>38.799999999999997</c:v>
                </c:pt>
                <c:pt idx="10">
                  <c:v>45</c:v>
                </c:pt>
                <c:pt idx="11">
                  <c:v>51.5</c:v>
                </c:pt>
                <c:pt idx="12">
                  <c:v>67.8</c:v>
                </c:pt>
                <c:pt idx="13">
                  <c:v>74.3</c:v>
                </c:pt>
                <c:pt idx="14">
                  <c:v>83.1</c:v>
                </c:pt>
                <c:pt idx="15">
                  <c:v>92.2</c:v>
                </c:pt>
                <c:pt idx="16">
                  <c:v>130.30000000000001</c:v>
                </c:pt>
                <c:pt idx="17">
                  <c:v>149.9</c:v>
                </c:pt>
                <c:pt idx="18">
                  <c:v>162.19999999999999</c:v>
                </c:pt>
                <c:pt idx="19">
                  <c:v>165.3</c:v>
                </c:pt>
                <c:pt idx="20">
                  <c:v>185.3</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0-250D-413D-BB82-8ED0D46135D3}"/>
            </c:ext>
          </c:extLst>
        </c:ser>
        <c:ser>
          <c:idx val="0"/>
          <c:order val="1"/>
          <c:tx>
            <c:v>Actual</c:v>
          </c:tx>
          <c:spPr>
            <a:ln w="47625">
              <a:solidFill>
                <a:srgbClr val="0219F0"/>
              </a:solidFill>
            </a:ln>
          </c:spPr>
          <c:marker>
            <c:symbol val="none"/>
          </c:marker>
          <c:xVal>
            <c:numRef>
              <c:f>('DvD Export'!$F$1,'DvD Export'!$A$2:$A$90)</c:f>
              <c:numCache>
                <c:formatCode>0.00</c:formatCode>
                <c:ptCount val="9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85.96</c:v>
                </c:pt>
                <c:pt idx="87">
                  <c:v>86.96</c:v>
                </c:pt>
                <c:pt idx="88">
                  <c:v>87.96</c:v>
                </c:pt>
                <c:pt idx="89">
                  <c:v>88.96</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1-250D-413D-BB82-8ED0D46135D3}"/>
            </c:ext>
          </c:extLst>
        </c:ser>
        <c:ser>
          <c:idx val="6"/>
          <c:order val="2"/>
          <c:tx>
            <c:v>P10</c:v>
          </c:tx>
          <c:spPr>
            <a:ln>
              <a:solidFill>
                <a:schemeClr val="tx1">
                  <a:lumMod val="50000"/>
                  <a:lumOff val="50000"/>
                </a:schemeClr>
              </a:solidFill>
            </a:ln>
          </c:spPr>
          <c:marker>
            <c:symbol val="none"/>
          </c:marker>
          <c:xVal>
            <c:numRef>
              <c:f>('Original Plan'!$Z$36,'Original Plan'!$AW$2:$AW$21)</c:f>
              <c:numCache>
                <c:formatCode>0.0</c:formatCode>
                <c:ptCount val="21"/>
                <c:pt idx="0">
                  <c:v>0</c:v>
                </c:pt>
                <c:pt idx="1">
                  <c:v>4.2</c:v>
                </c:pt>
                <c:pt idx="2">
                  <c:v>5.0999999999999996</c:v>
                </c:pt>
                <c:pt idx="3">
                  <c:v>5.0999999999999996</c:v>
                </c:pt>
                <c:pt idx="4">
                  <c:v>7.8</c:v>
                </c:pt>
                <c:pt idx="5">
                  <c:v>12.1</c:v>
                </c:pt>
                <c:pt idx="6">
                  <c:v>14.1</c:v>
                </c:pt>
                <c:pt idx="7">
                  <c:v>20.9</c:v>
                </c:pt>
                <c:pt idx="8">
                  <c:v>25.3</c:v>
                </c:pt>
                <c:pt idx="9">
                  <c:v>28.8</c:v>
                </c:pt>
                <c:pt idx="10">
                  <c:v>34.1</c:v>
                </c:pt>
                <c:pt idx="11">
                  <c:v>39.4</c:v>
                </c:pt>
                <c:pt idx="12">
                  <c:v>47.7</c:v>
                </c:pt>
                <c:pt idx="13">
                  <c:v>52</c:v>
                </c:pt>
                <c:pt idx="14">
                  <c:v>57.7</c:v>
                </c:pt>
                <c:pt idx="15">
                  <c:v>64.5</c:v>
                </c:pt>
                <c:pt idx="16">
                  <c:v>85.6</c:v>
                </c:pt>
                <c:pt idx="17">
                  <c:v>100.1</c:v>
                </c:pt>
                <c:pt idx="18">
                  <c:v>110.9</c:v>
                </c:pt>
                <c:pt idx="19">
                  <c:v>113.4</c:v>
                </c:pt>
                <c:pt idx="20">
                  <c:v>123</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2-250D-413D-BB82-8ED0D46135D3}"/>
            </c:ext>
          </c:extLst>
        </c:ser>
        <c:ser>
          <c:idx val="7"/>
          <c:order val="3"/>
          <c:tx>
            <c:v>P90</c:v>
          </c:tx>
          <c:spPr>
            <a:ln>
              <a:solidFill>
                <a:schemeClr val="tx1">
                  <a:lumMod val="50000"/>
                  <a:lumOff val="50000"/>
                </a:schemeClr>
              </a:solidFill>
            </a:ln>
          </c:spPr>
          <c:marker>
            <c:symbol val="none"/>
          </c:marker>
          <c:xVal>
            <c:numRef>
              <c:f>('Original Plan'!$Z$36,'Original Plan'!$AY$2:$AY$21)</c:f>
              <c:numCache>
                <c:formatCode>0.0</c:formatCode>
                <c:ptCount val="21"/>
                <c:pt idx="0">
                  <c:v>0</c:v>
                </c:pt>
                <c:pt idx="1">
                  <c:v>7.7</c:v>
                </c:pt>
                <c:pt idx="2">
                  <c:v>10.1</c:v>
                </c:pt>
                <c:pt idx="3">
                  <c:v>10.1</c:v>
                </c:pt>
                <c:pt idx="4">
                  <c:v>15.1</c:v>
                </c:pt>
                <c:pt idx="5">
                  <c:v>20</c:v>
                </c:pt>
                <c:pt idx="6">
                  <c:v>23.5</c:v>
                </c:pt>
                <c:pt idx="7">
                  <c:v>39.299999999999997</c:v>
                </c:pt>
                <c:pt idx="8">
                  <c:v>44.4</c:v>
                </c:pt>
                <c:pt idx="9">
                  <c:v>50.7</c:v>
                </c:pt>
                <c:pt idx="10">
                  <c:v>58.4</c:v>
                </c:pt>
                <c:pt idx="11">
                  <c:v>66</c:v>
                </c:pt>
                <c:pt idx="12">
                  <c:v>91.3</c:v>
                </c:pt>
                <c:pt idx="13">
                  <c:v>100.2</c:v>
                </c:pt>
                <c:pt idx="14">
                  <c:v>112.7</c:v>
                </c:pt>
                <c:pt idx="15">
                  <c:v>125.9</c:v>
                </c:pt>
                <c:pt idx="16">
                  <c:v>187</c:v>
                </c:pt>
                <c:pt idx="17">
                  <c:v>214.8</c:v>
                </c:pt>
                <c:pt idx="18">
                  <c:v>228.3</c:v>
                </c:pt>
                <c:pt idx="19">
                  <c:v>232.8</c:v>
                </c:pt>
                <c:pt idx="20">
                  <c:v>262.8</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3-250D-413D-BB82-8ED0D46135D3}"/>
            </c:ext>
          </c:extLst>
        </c:ser>
        <c:ser>
          <c:idx val="5"/>
          <c:order val="4"/>
          <c:tx>
            <c:v>Current Phase Estimate</c:v>
          </c:tx>
          <c:spPr>
            <a:ln w="31750">
              <a:solidFill>
                <a:schemeClr val="accent2">
                  <a:lumMod val="75000"/>
                </a:schemeClr>
              </a:solidFill>
              <a:prstDash val="sysDot"/>
            </a:ln>
          </c:spPr>
          <c:marker>
            <c:symbol val="none"/>
          </c:marker>
          <c:xVal>
            <c:numRef>
              <c:f>'Phase Export'!$AW$3:$AW$4</c:f>
              <c:numCache>
                <c:formatCode>General</c:formatCode>
                <c:ptCount val="2"/>
                <c:pt idx="0">
                  <c:v>88.96</c:v>
                </c:pt>
                <c:pt idx="1">
                  <c:v>93.96</c:v>
                </c:pt>
              </c:numCache>
            </c:numRef>
          </c:xVal>
          <c:yVal>
            <c:numRef>
              <c:f>'Phase Export'!$AY$3:$AY$4</c:f>
              <c:numCache>
                <c:formatCode>General</c:formatCode>
                <c:ptCount val="2"/>
                <c:pt idx="0">
                  <c:v>30150</c:v>
                </c:pt>
                <c:pt idx="1">
                  <c:v>31390</c:v>
                </c:pt>
              </c:numCache>
            </c:numRef>
          </c:yVal>
          <c:smooth val="0"/>
          <c:extLst>
            <c:ext xmlns:c16="http://schemas.microsoft.com/office/drawing/2014/chart" uri="{C3380CC4-5D6E-409C-BE32-E72D297353CC}">
              <c16:uniqueId val="{00000004-250D-413D-BB82-8ED0D46135D3}"/>
            </c:ext>
          </c:extLst>
        </c:ser>
        <c:ser>
          <c:idx val="3"/>
          <c:order val="5"/>
          <c:tx>
            <c:v>P90 Projection</c:v>
          </c:tx>
          <c:spPr>
            <a:ln w="31750"/>
          </c:spPr>
          <c:marker>
            <c:symbol val="none"/>
          </c:marker>
          <c:xVal>
            <c:numRef>
              <c:f>'Phase Export'!$AG$17:$AG$21</c:f>
              <c:numCache>
                <c:formatCode>0.0</c:formatCode>
                <c:ptCount val="5"/>
                <c:pt idx="0">
                  <c:v>94</c:v>
                </c:pt>
                <c:pt idx="1">
                  <c:v>121.80000000000001</c:v>
                </c:pt>
                <c:pt idx="2">
                  <c:v>135.30000000000001</c:v>
                </c:pt>
                <c:pt idx="3">
                  <c:v>139.80000000000001</c:v>
                </c:pt>
                <c:pt idx="4">
                  <c:v>169.8</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5-250D-413D-BB82-8ED0D46135D3}"/>
            </c:ext>
          </c:extLst>
        </c:ser>
        <c:ser>
          <c:idx val="1"/>
          <c:order val="6"/>
          <c:tx>
            <c:v>Mean Projection</c:v>
          </c:tx>
          <c:spPr>
            <a:ln w="31750"/>
          </c:spPr>
          <c:marker>
            <c:symbol val="none"/>
          </c:marker>
          <c:xVal>
            <c:numRef>
              <c:f>'Phase Export'!$AF$17:$AF$21</c:f>
              <c:numCache>
                <c:formatCode>0.0</c:formatCode>
                <c:ptCount val="5"/>
                <c:pt idx="0">
                  <c:v>94</c:v>
                </c:pt>
                <c:pt idx="1">
                  <c:v>113.6</c:v>
                </c:pt>
                <c:pt idx="2">
                  <c:v>125.89999999999995</c:v>
                </c:pt>
                <c:pt idx="3">
                  <c:v>128.99999999999994</c:v>
                </c:pt>
                <c:pt idx="4">
                  <c:v>148.99999999999994</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6-250D-413D-BB82-8ED0D46135D3}"/>
            </c:ext>
          </c:extLst>
        </c:ser>
        <c:ser>
          <c:idx val="2"/>
          <c:order val="7"/>
          <c:tx>
            <c:v>P10 Projection</c:v>
          </c:tx>
          <c:spPr>
            <a:ln w="31750"/>
          </c:spPr>
          <c:marker>
            <c:symbol val="none"/>
          </c:marker>
          <c:xVal>
            <c:numRef>
              <c:f>'Phase Export'!$AE$17:$AE$21</c:f>
              <c:numCache>
                <c:formatCode>0.0</c:formatCode>
                <c:ptCount val="5"/>
                <c:pt idx="0">
                  <c:v>94</c:v>
                </c:pt>
                <c:pt idx="1">
                  <c:v>108.5</c:v>
                </c:pt>
                <c:pt idx="2">
                  <c:v>119.30000000000001</c:v>
                </c:pt>
                <c:pt idx="3">
                  <c:v>121.80000000000001</c:v>
                </c:pt>
                <c:pt idx="4">
                  <c:v>131.4</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7-250D-413D-BB82-8ED0D46135D3}"/>
            </c:ext>
          </c:extLst>
        </c:ser>
        <c:dLbls>
          <c:showLegendKey val="0"/>
          <c:showVal val="0"/>
          <c:showCatName val="0"/>
          <c:showSerName val="0"/>
          <c:showPercent val="0"/>
          <c:showBubbleSize val="0"/>
        </c:dLbls>
        <c:axId val="98545024"/>
        <c:axId val="98555392"/>
      </c:scatterChart>
      <c:valAx>
        <c:axId val="98545024"/>
        <c:scaling>
          <c:orientation val="minMax"/>
        </c:scaling>
        <c:delete val="0"/>
        <c:axPos val="b"/>
        <c:majorGridlines>
          <c:spPr>
            <a:ln>
              <a:solidFill>
                <a:schemeClr val="tx1"/>
              </a:solidFill>
            </a:ln>
          </c:spPr>
        </c:majorGridlines>
        <c:minorGridlines/>
        <c:title>
          <c:tx>
            <c:rich>
              <a:bodyPr/>
              <a:lstStyle/>
              <a:p>
                <a:pPr>
                  <a:defRPr sz="1200"/>
                </a:pPr>
                <a:r>
                  <a:rPr lang="en-US" sz="1200"/>
                  <a:t>Days</a:t>
                </a:r>
              </a:p>
            </c:rich>
          </c:tx>
          <c:layout>
            <c:manualLayout>
              <c:xMode val="edge"/>
              <c:yMode val="edge"/>
              <c:x val="0.50633312021598609"/>
              <c:y val="0.90686135556584835"/>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98555392"/>
        <c:crosses val="max"/>
        <c:crossBetween val="midCat"/>
      </c:valAx>
      <c:valAx>
        <c:axId val="98555392"/>
        <c:scaling>
          <c:orientation val="maxMin"/>
        </c:scaling>
        <c:delete val="0"/>
        <c:axPos val="l"/>
        <c:majorGridlines>
          <c:spPr>
            <a:ln>
              <a:solidFill>
                <a:schemeClr val="tx1"/>
              </a:solidFill>
            </a:ln>
          </c:spPr>
        </c:majorGridlines>
        <c:minorGridlines/>
        <c:title>
          <c:tx>
            <c:rich>
              <a:bodyPr rot="-5400000" vert="horz"/>
              <a:lstStyle/>
              <a:p>
                <a:pPr>
                  <a:defRPr sz="1200"/>
                </a:pPr>
                <a:r>
                  <a:rPr lang="en-US" sz="1200"/>
                  <a:t>Depth</a:t>
                </a:r>
              </a:p>
            </c:rich>
          </c:tx>
          <c:layout>
            <c:manualLayout>
              <c:xMode val="edge"/>
              <c:yMode val="edge"/>
              <c:x val="1.2919285492303615E-2"/>
              <c:y val="0.41861031341670524"/>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98545024"/>
        <c:crossesAt val="0"/>
        <c:crossBetween val="midCat"/>
      </c:valAx>
      <c:spPr>
        <a:solidFill>
          <a:schemeClr val="bg1"/>
        </a:solidFill>
        <a:ln>
          <a:solidFill>
            <a:schemeClr val="tx1"/>
          </a:solidFill>
        </a:ln>
      </c:spPr>
    </c:plotArea>
    <c:legend>
      <c:legendPos val="b"/>
      <c:layout>
        <c:manualLayout>
          <c:xMode val="edge"/>
          <c:yMode val="edge"/>
          <c:x val="1.8253968253968252E-2"/>
          <c:y val="0.95818938648293961"/>
          <c:w val="0.96349206349206351"/>
          <c:h val="3.1393946850393699E-2"/>
        </c:manualLayout>
      </c:layout>
      <c:overlay val="0"/>
      <c:txPr>
        <a:bodyPr/>
        <a:lstStyle/>
        <a:p>
          <a:pPr>
            <a:defRPr sz="10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25" l="0.2" r="0.2" t="0.25" header="0.3" footer="0.3"/>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Cost vs Depth</a:t>
            </a:r>
          </a:p>
        </c:rich>
      </c:tx>
      <c:layout>
        <c:manualLayout>
          <c:xMode val="edge"/>
          <c:yMode val="edge"/>
          <c:x val="0.47209804535325234"/>
          <c:y val="4.0653355982552132E-2"/>
        </c:manualLayout>
      </c:layout>
      <c:overlay val="0"/>
    </c:title>
    <c:autoTitleDeleted val="0"/>
    <c:plotArea>
      <c:layout>
        <c:manualLayout>
          <c:layoutTarget val="inner"/>
          <c:xMode val="edge"/>
          <c:yMode val="edge"/>
          <c:x val="0.10450614507113501"/>
          <c:y val="8.2110175929798801E-2"/>
          <c:w val="0.84833516606547321"/>
          <c:h val="0.76744832283185149"/>
        </c:manualLayout>
      </c:layout>
      <c:scatterChart>
        <c:scatterStyle val="lineMarker"/>
        <c:varyColors val="0"/>
        <c:ser>
          <c:idx val="4"/>
          <c:order val="0"/>
          <c:tx>
            <c:v>AFE</c:v>
          </c:tx>
          <c:spPr>
            <a:ln w="50800">
              <a:solidFill>
                <a:schemeClr val="tx1"/>
              </a:solidFill>
            </a:ln>
          </c:spPr>
          <c:marker>
            <c:symbol val="none"/>
          </c:marker>
          <c:dPt>
            <c:idx val="12"/>
            <c:bubble3D val="0"/>
            <c:spPr>
              <a:ln w="47625">
                <a:solidFill>
                  <a:schemeClr val="tx1"/>
                </a:solidFill>
              </a:ln>
            </c:spPr>
            <c:extLst>
              <c:ext xmlns:c16="http://schemas.microsoft.com/office/drawing/2014/chart" uri="{C3380CC4-5D6E-409C-BE32-E72D297353CC}">
                <c16:uniqueId val="{00000001-47EF-44CC-900D-217EDFBDFF1E}"/>
              </c:ext>
            </c:extLst>
          </c:dPt>
          <c:xVal>
            <c:numRef>
              <c:f>('Original Plan'!$Z$36,'Original Plan'!$BA$2:$BA$21)</c:f>
              <c:numCache>
                <c:formatCode>"$"#,##0</c:formatCode>
                <c:ptCount val="21"/>
                <c:pt idx="0" formatCode="0.0">
                  <c:v>0</c:v>
                </c:pt>
                <c:pt idx="1">
                  <c:v>17600000</c:v>
                </c:pt>
                <c:pt idx="2">
                  <c:v>25900000</c:v>
                </c:pt>
                <c:pt idx="3">
                  <c:v>25900000</c:v>
                </c:pt>
                <c:pt idx="4">
                  <c:v>31100000</c:v>
                </c:pt>
                <c:pt idx="5">
                  <c:v>35300000</c:v>
                </c:pt>
                <c:pt idx="6">
                  <c:v>40100000</c:v>
                </c:pt>
                <c:pt idx="7">
                  <c:v>49200000</c:v>
                </c:pt>
                <c:pt idx="8">
                  <c:v>54200000</c:v>
                </c:pt>
                <c:pt idx="9">
                  <c:v>59900000</c:v>
                </c:pt>
                <c:pt idx="10">
                  <c:v>66900000</c:v>
                </c:pt>
                <c:pt idx="11">
                  <c:v>77100000</c:v>
                </c:pt>
                <c:pt idx="12">
                  <c:v>92900000</c:v>
                </c:pt>
                <c:pt idx="13">
                  <c:v>101300000</c:v>
                </c:pt>
                <c:pt idx="14">
                  <c:v>109400000</c:v>
                </c:pt>
                <c:pt idx="15">
                  <c:v>118900000</c:v>
                </c:pt>
                <c:pt idx="16">
                  <c:v>157400000</c:v>
                </c:pt>
                <c:pt idx="17">
                  <c:v>182800000</c:v>
                </c:pt>
                <c:pt idx="18">
                  <c:v>194000000</c:v>
                </c:pt>
                <c:pt idx="19">
                  <c:v>196800000</c:v>
                </c:pt>
                <c:pt idx="20">
                  <c:v>221800000</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2-47EF-44CC-900D-217EDFBDFF1E}"/>
            </c:ext>
          </c:extLst>
        </c:ser>
        <c:ser>
          <c:idx val="0"/>
          <c:order val="1"/>
          <c:tx>
            <c:v>Actual</c:v>
          </c:tx>
          <c:spPr>
            <a:ln w="47625">
              <a:solidFill>
                <a:srgbClr val="0219F0"/>
              </a:solidFill>
            </a:ln>
          </c:spPr>
          <c:marker>
            <c:symbol val="none"/>
          </c:marker>
          <c:xVal>
            <c:numRef>
              <c:f>('DvD Export'!$F$1,'DvD Export'!$C$2:$C$90)</c:f>
              <c:numCache>
                <c:formatCode>#,##0</c:formatCode>
                <c:ptCount val="90"/>
                <c:pt idx="0" formatCode="General">
                  <c:v>0</c:v>
                </c:pt>
                <c:pt idx="1">
                  <c:v>889568</c:v>
                </c:pt>
                <c:pt idx="2">
                  <c:v>2101680</c:v>
                </c:pt>
                <c:pt idx="3">
                  <c:v>3094493</c:v>
                </c:pt>
                <c:pt idx="4">
                  <c:v>4048372</c:v>
                </c:pt>
                <c:pt idx="5">
                  <c:v>5058217</c:v>
                </c:pt>
                <c:pt idx="6">
                  <c:v>6230954</c:v>
                </c:pt>
                <c:pt idx="7">
                  <c:v>7018527</c:v>
                </c:pt>
                <c:pt idx="8">
                  <c:v>8067410</c:v>
                </c:pt>
                <c:pt idx="9">
                  <c:v>9057506</c:v>
                </c:pt>
                <c:pt idx="10">
                  <c:v>10217969</c:v>
                </c:pt>
                <c:pt idx="11">
                  <c:v>23513483</c:v>
                </c:pt>
                <c:pt idx="12">
                  <c:v>26631224</c:v>
                </c:pt>
                <c:pt idx="13">
                  <c:v>27473304</c:v>
                </c:pt>
                <c:pt idx="14">
                  <c:v>28607200</c:v>
                </c:pt>
                <c:pt idx="15">
                  <c:v>29988061</c:v>
                </c:pt>
                <c:pt idx="16">
                  <c:v>31029659</c:v>
                </c:pt>
                <c:pt idx="17">
                  <c:v>32143658</c:v>
                </c:pt>
                <c:pt idx="18">
                  <c:v>36417206</c:v>
                </c:pt>
                <c:pt idx="19">
                  <c:v>37051573</c:v>
                </c:pt>
                <c:pt idx="20">
                  <c:v>38140066</c:v>
                </c:pt>
                <c:pt idx="21">
                  <c:v>39219746</c:v>
                </c:pt>
                <c:pt idx="22">
                  <c:v>40457854</c:v>
                </c:pt>
                <c:pt idx="23">
                  <c:v>41721592</c:v>
                </c:pt>
                <c:pt idx="24">
                  <c:v>42375264</c:v>
                </c:pt>
                <c:pt idx="25">
                  <c:v>43375929</c:v>
                </c:pt>
                <c:pt idx="26">
                  <c:v>44962873</c:v>
                </c:pt>
                <c:pt idx="27">
                  <c:v>46093718</c:v>
                </c:pt>
                <c:pt idx="28">
                  <c:v>48568195</c:v>
                </c:pt>
                <c:pt idx="29">
                  <c:v>50775396</c:v>
                </c:pt>
                <c:pt idx="30">
                  <c:v>51718187</c:v>
                </c:pt>
                <c:pt idx="31">
                  <c:v>52914352</c:v>
                </c:pt>
                <c:pt idx="32">
                  <c:v>54316304</c:v>
                </c:pt>
                <c:pt idx="33">
                  <c:v>55598558</c:v>
                </c:pt>
                <c:pt idx="34">
                  <c:v>56895239</c:v>
                </c:pt>
                <c:pt idx="35">
                  <c:v>58464379</c:v>
                </c:pt>
                <c:pt idx="36">
                  <c:v>61231287</c:v>
                </c:pt>
                <c:pt idx="37">
                  <c:v>66245228</c:v>
                </c:pt>
                <c:pt idx="38">
                  <c:v>65922932</c:v>
                </c:pt>
                <c:pt idx="39">
                  <c:v>67032324</c:v>
                </c:pt>
                <c:pt idx="40">
                  <c:v>68708835</c:v>
                </c:pt>
                <c:pt idx="41">
                  <c:v>69635118</c:v>
                </c:pt>
                <c:pt idx="42">
                  <c:v>70646029</c:v>
                </c:pt>
                <c:pt idx="43">
                  <c:v>71948762</c:v>
                </c:pt>
                <c:pt idx="44">
                  <c:v>72984542</c:v>
                </c:pt>
                <c:pt idx="45">
                  <c:v>74213157</c:v>
                </c:pt>
                <c:pt idx="46">
                  <c:v>75418915</c:v>
                </c:pt>
                <c:pt idx="47">
                  <c:v>76304855</c:v>
                </c:pt>
                <c:pt idx="48">
                  <c:v>77467492</c:v>
                </c:pt>
                <c:pt idx="49">
                  <c:v>78676780</c:v>
                </c:pt>
                <c:pt idx="50">
                  <c:v>79722202</c:v>
                </c:pt>
                <c:pt idx="51">
                  <c:v>80750043</c:v>
                </c:pt>
                <c:pt idx="52">
                  <c:v>81926287</c:v>
                </c:pt>
                <c:pt idx="53">
                  <c:v>82936042</c:v>
                </c:pt>
                <c:pt idx="54">
                  <c:v>84220015</c:v>
                </c:pt>
                <c:pt idx="55">
                  <c:v>85471921</c:v>
                </c:pt>
                <c:pt idx="56">
                  <c:v>86667902</c:v>
                </c:pt>
                <c:pt idx="57">
                  <c:v>90638629</c:v>
                </c:pt>
                <c:pt idx="58">
                  <c:v>91636232</c:v>
                </c:pt>
                <c:pt idx="59">
                  <c:v>92665800</c:v>
                </c:pt>
                <c:pt idx="60">
                  <c:v>91136148</c:v>
                </c:pt>
                <c:pt idx="61">
                  <c:v>92223044</c:v>
                </c:pt>
                <c:pt idx="62">
                  <c:v>93154397</c:v>
                </c:pt>
                <c:pt idx="63">
                  <c:v>96176158</c:v>
                </c:pt>
                <c:pt idx="64">
                  <c:v>97192492</c:v>
                </c:pt>
                <c:pt idx="65">
                  <c:v>98237473</c:v>
                </c:pt>
                <c:pt idx="66">
                  <c:v>99203284</c:v>
                </c:pt>
                <c:pt idx="67">
                  <c:v>100241892</c:v>
                </c:pt>
                <c:pt idx="68">
                  <c:v>104932620</c:v>
                </c:pt>
                <c:pt idx="69">
                  <c:v>106312391</c:v>
                </c:pt>
                <c:pt idx="70">
                  <c:v>107445684</c:v>
                </c:pt>
                <c:pt idx="71">
                  <c:v>108542367</c:v>
                </c:pt>
                <c:pt idx="72">
                  <c:v>109574173</c:v>
                </c:pt>
                <c:pt idx="73">
                  <c:v>110627189</c:v>
                </c:pt>
                <c:pt idx="74">
                  <c:v>112018803</c:v>
                </c:pt>
                <c:pt idx="75">
                  <c:v>113187151</c:v>
                </c:pt>
                <c:pt idx="76">
                  <c:v>114893899</c:v>
                </c:pt>
                <c:pt idx="77">
                  <c:v>115921258</c:v>
                </c:pt>
                <c:pt idx="78">
                  <c:v>117328592</c:v>
                </c:pt>
                <c:pt idx="79">
                  <c:v>118403882</c:v>
                </c:pt>
                <c:pt idx="80">
                  <c:v>119770509</c:v>
                </c:pt>
                <c:pt idx="81">
                  <c:v>119943314</c:v>
                </c:pt>
                <c:pt idx="82">
                  <c:v>121274258</c:v>
                </c:pt>
                <c:pt idx="83">
                  <c:v>122595901</c:v>
                </c:pt>
                <c:pt idx="84">
                  <c:v>123540512</c:v>
                </c:pt>
                <c:pt idx="85">
                  <c:v>124684720</c:v>
                </c:pt>
                <c:pt idx="86">
                  <c:v>126705336</c:v>
                </c:pt>
                <c:pt idx="87">
                  <c:v>127993737</c:v>
                </c:pt>
                <c:pt idx="88">
                  <c:v>129068111</c:v>
                </c:pt>
                <c:pt idx="89">
                  <c:v>129898352</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3-47EF-44CC-900D-217EDFBDFF1E}"/>
            </c:ext>
          </c:extLst>
        </c:ser>
        <c:ser>
          <c:idx val="6"/>
          <c:order val="2"/>
          <c:tx>
            <c:v>P10</c:v>
          </c:tx>
          <c:spPr>
            <a:ln>
              <a:solidFill>
                <a:schemeClr val="tx1">
                  <a:lumMod val="50000"/>
                  <a:lumOff val="50000"/>
                </a:schemeClr>
              </a:solidFill>
            </a:ln>
          </c:spPr>
          <c:marker>
            <c:symbol val="none"/>
          </c:marker>
          <c:xVal>
            <c:numRef>
              <c:f>('Original Plan'!$Z$36,'Original Plan'!$AZ$2:$AZ$21)</c:f>
              <c:numCache>
                <c:formatCode>"$"#,##0</c:formatCode>
                <c:ptCount val="21"/>
                <c:pt idx="0" formatCode="0.0">
                  <c:v>0</c:v>
                </c:pt>
                <c:pt idx="1">
                  <c:v>16100000</c:v>
                </c:pt>
                <c:pt idx="2">
                  <c:v>23800000</c:v>
                </c:pt>
                <c:pt idx="3">
                  <c:v>23800000</c:v>
                </c:pt>
                <c:pt idx="4">
                  <c:v>28100000</c:v>
                </c:pt>
                <c:pt idx="5">
                  <c:v>32000000</c:v>
                </c:pt>
                <c:pt idx="6">
                  <c:v>36300000</c:v>
                </c:pt>
                <c:pt idx="7">
                  <c:v>42000000</c:v>
                </c:pt>
                <c:pt idx="8">
                  <c:v>46800000</c:v>
                </c:pt>
                <c:pt idx="9">
                  <c:v>51400000</c:v>
                </c:pt>
                <c:pt idx="10">
                  <c:v>57500000</c:v>
                </c:pt>
                <c:pt idx="11">
                  <c:v>66700000</c:v>
                </c:pt>
                <c:pt idx="12">
                  <c:v>75800000</c:v>
                </c:pt>
                <c:pt idx="13">
                  <c:v>82200000</c:v>
                </c:pt>
                <c:pt idx="14">
                  <c:v>87600000</c:v>
                </c:pt>
                <c:pt idx="15">
                  <c:v>95100000</c:v>
                </c:pt>
                <c:pt idx="16">
                  <c:v>118800000</c:v>
                </c:pt>
                <c:pt idx="17">
                  <c:v>140000000</c:v>
                </c:pt>
                <c:pt idx="18">
                  <c:v>149800000</c:v>
                </c:pt>
                <c:pt idx="19">
                  <c:v>152300000</c:v>
                </c:pt>
                <c:pt idx="20">
                  <c:v>167300000</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4-47EF-44CC-900D-217EDFBDFF1E}"/>
            </c:ext>
          </c:extLst>
        </c:ser>
        <c:ser>
          <c:idx val="7"/>
          <c:order val="3"/>
          <c:tx>
            <c:v>P90</c:v>
          </c:tx>
          <c:spPr>
            <a:ln>
              <a:solidFill>
                <a:schemeClr val="tx1">
                  <a:lumMod val="50000"/>
                  <a:lumOff val="50000"/>
                </a:schemeClr>
              </a:solidFill>
            </a:ln>
          </c:spPr>
          <c:marker>
            <c:symbol val="none"/>
          </c:marker>
          <c:xVal>
            <c:numRef>
              <c:f>('Original Plan'!$Z$36,'Original Plan'!$BB$2:$BB$21)</c:f>
              <c:numCache>
                <c:formatCode>"$"#,##0</c:formatCode>
                <c:ptCount val="21"/>
                <c:pt idx="0" formatCode="0.0">
                  <c:v>0</c:v>
                </c:pt>
                <c:pt idx="1">
                  <c:v>19000000</c:v>
                </c:pt>
                <c:pt idx="2">
                  <c:v>28000000</c:v>
                </c:pt>
                <c:pt idx="3">
                  <c:v>28000000</c:v>
                </c:pt>
                <c:pt idx="4">
                  <c:v>34200000</c:v>
                </c:pt>
                <c:pt idx="5">
                  <c:v>38700000</c:v>
                </c:pt>
                <c:pt idx="6">
                  <c:v>44400000</c:v>
                </c:pt>
                <c:pt idx="7">
                  <c:v>57700000</c:v>
                </c:pt>
                <c:pt idx="8">
                  <c:v>63000000</c:v>
                </c:pt>
                <c:pt idx="9">
                  <c:v>70000000</c:v>
                </c:pt>
                <c:pt idx="10">
                  <c:v>78300000</c:v>
                </c:pt>
                <c:pt idx="11">
                  <c:v>89500000</c:v>
                </c:pt>
                <c:pt idx="12">
                  <c:v>113000000</c:v>
                </c:pt>
                <c:pt idx="13">
                  <c:v>123600000</c:v>
                </c:pt>
                <c:pt idx="14">
                  <c:v>134600000</c:v>
                </c:pt>
                <c:pt idx="15">
                  <c:v>147700000</c:v>
                </c:pt>
                <c:pt idx="16">
                  <c:v>205800000</c:v>
                </c:pt>
                <c:pt idx="17">
                  <c:v>238400000</c:v>
                </c:pt>
                <c:pt idx="18">
                  <c:v>250900000</c:v>
                </c:pt>
                <c:pt idx="19">
                  <c:v>255000000</c:v>
                </c:pt>
                <c:pt idx="20">
                  <c:v>290000000</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5-47EF-44CC-900D-217EDFBDFF1E}"/>
            </c:ext>
          </c:extLst>
        </c:ser>
        <c:ser>
          <c:idx val="5"/>
          <c:order val="4"/>
          <c:tx>
            <c:v>Current Phase Estimate</c:v>
          </c:tx>
          <c:spPr>
            <a:ln w="31750">
              <a:solidFill>
                <a:schemeClr val="accent2">
                  <a:lumMod val="75000"/>
                </a:schemeClr>
              </a:solidFill>
              <a:prstDash val="sysDot"/>
            </a:ln>
          </c:spPr>
          <c:marker>
            <c:symbol val="none"/>
          </c:marker>
          <c:xVal>
            <c:numRef>
              <c:f>'Phase Export'!$AX$3:$AX$4</c:f>
              <c:numCache>
                <c:formatCode>General</c:formatCode>
                <c:ptCount val="2"/>
                <c:pt idx="0">
                  <c:v>122373702.62250005</c:v>
                </c:pt>
                <c:pt idx="1">
                  <c:v>128358591.99109152</c:v>
                </c:pt>
              </c:numCache>
            </c:numRef>
          </c:xVal>
          <c:yVal>
            <c:numRef>
              <c:f>'Phase Export'!$AY$3:$AY$4</c:f>
              <c:numCache>
                <c:formatCode>General</c:formatCode>
                <c:ptCount val="2"/>
                <c:pt idx="0">
                  <c:v>30150</c:v>
                </c:pt>
                <c:pt idx="1">
                  <c:v>31390</c:v>
                </c:pt>
              </c:numCache>
            </c:numRef>
          </c:yVal>
          <c:smooth val="0"/>
          <c:extLst>
            <c:ext xmlns:c16="http://schemas.microsoft.com/office/drawing/2014/chart" uri="{C3380CC4-5D6E-409C-BE32-E72D297353CC}">
              <c16:uniqueId val="{00000006-47EF-44CC-900D-217EDFBDFF1E}"/>
            </c:ext>
          </c:extLst>
        </c:ser>
        <c:ser>
          <c:idx val="3"/>
          <c:order val="5"/>
          <c:tx>
            <c:v>P90 Projection</c:v>
          </c:tx>
          <c:spPr>
            <a:ln w="31750"/>
          </c:spPr>
          <c:marker>
            <c:symbol val="none"/>
          </c:marker>
          <c:xVal>
            <c:numRef>
              <c:f>'Phase Export'!$AJ$17:$AJ$21</c:f>
              <c:numCache>
                <c:formatCode>"$"0.0,,\ " MM"</c:formatCode>
                <c:ptCount val="5"/>
                <c:pt idx="0">
                  <c:v>128358591.99109152</c:v>
                </c:pt>
                <c:pt idx="1">
                  <c:v>160958591.99109149</c:v>
                </c:pt>
                <c:pt idx="2">
                  <c:v>173458591.99109149</c:v>
                </c:pt>
                <c:pt idx="3">
                  <c:v>177558591.99109149</c:v>
                </c:pt>
                <c:pt idx="4">
                  <c:v>212558591.99109149</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7-47EF-44CC-900D-217EDFBDFF1E}"/>
            </c:ext>
          </c:extLst>
        </c:ser>
        <c:ser>
          <c:idx val="1"/>
          <c:order val="6"/>
          <c:tx>
            <c:v>Mean Projection</c:v>
          </c:tx>
          <c:spPr>
            <a:ln w="31750"/>
          </c:spPr>
          <c:marker>
            <c:symbol val="none"/>
          </c:marker>
          <c:xVal>
            <c:numRef>
              <c:f>'Phase Export'!$AI$17:$AI$21</c:f>
              <c:numCache>
                <c:formatCode>"$"0.0,,\ " MM"</c:formatCode>
                <c:ptCount val="5"/>
                <c:pt idx="0">
                  <c:v>128358591.99109152</c:v>
                </c:pt>
                <c:pt idx="1">
                  <c:v>153758591.99109149</c:v>
                </c:pt>
                <c:pt idx="2">
                  <c:v>164958591.99109149</c:v>
                </c:pt>
                <c:pt idx="3">
                  <c:v>167758591.99109149</c:v>
                </c:pt>
                <c:pt idx="4">
                  <c:v>192758591.99109149</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8-47EF-44CC-900D-217EDFBDFF1E}"/>
            </c:ext>
          </c:extLst>
        </c:ser>
        <c:ser>
          <c:idx val="2"/>
          <c:order val="7"/>
          <c:tx>
            <c:v>P10 Projection</c:v>
          </c:tx>
          <c:spPr>
            <a:ln w="31750"/>
          </c:spPr>
          <c:marker>
            <c:symbol val="none"/>
          </c:marker>
          <c:xVal>
            <c:numRef>
              <c:f>'Phase Export'!$AH$17:$AH$21</c:f>
              <c:numCache>
                <c:formatCode>"$"0.0,,\ " MM"</c:formatCode>
                <c:ptCount val="5"/>
                <c:pt idx="0">
                  <c:v>128358591.99109152</c:v>
                </c:pt>
                <c:pt idx="1">
                  <c:v>149558591.99109152</c:v>
                </c:pt>
                <c:pt idx="2">
                  <c:v>159358591.99109149</c:v>
                </c:pt>
                <c:pt idx="3">
                  <c:v>161858591.99109149</c:v>
                </c:pt>
                <c:pt idx="4">
                  <c:v>176858591.99109149</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9-47EF-44CC-900D-217EDFBDFF1E}"/>
            </c:ext>
          </c:extLst>
        </c:ser>
        <c:dLbls>
          <c:showLegendKey val="0"/>
          <c:showVal val="0"/>
          <c:showCatName val="0"/>
          <c:showSerName val="0"/>
          <c:showPercent val="0"/>
          <c:showBubbleSize val="0"/>
        </c:dLbls>
        <c:axId val="155696128"/>
        <c:axId val="155391104"/>
      </c:scatterChart>
      <c:valAx>
        <c:axId val="155696128"/>
        <c:scaling>
          <c:orientation val="minMax"/>
        </c:scaling>
        <c:delete val="0"/>
        <c:axPos val="b"/>
        <c:majorGridlines>
          <c:spPr>
            <a:ln>
              <a:solidFill>
                <a:schemeClr val="tx1"/>
              </a:solidFill>
            </a:ln>
          </c:spPr>
        </c:majorGridlines>
        <c:minorGridlines/>
        <c:title>
          <c:tx>
            <c:rich>
              <a:bodyPr/>
              <a:lstStyle/>
              <a:p>
                <a:pPr>
                  <a:defRPr sz="1200"/>
                </a:pPr>
                <a:r>
                  <a:rPr lang="en-US" sz="1200"/>
                  <a:t>Cost</a:t>
                </a:r>
              </a:p>
            </c:rich>
          </c:tx>
          <c:layout>
            <c:manualLayout>
              <c:xMode val="edge"/>
              <c:yMode val="edge"/>
              <c:x val="0.51503645890699534"/>
              <c:y val="0.90223698635315464"/>
            </c:manualLayout>
          </c:layout>
          <c:overlay val="0"/>
        </c:title>
        <c:numFmt formatCode="&quot;$&quot;0,,&quot; MM&quot;;;" sourceLinked="0"/>
        <c:majorTickMark val="out"/>
        <c:minorTickMark val="none"/>
        <c:tickLblPos val="nextTo"/>
        <c:spPr>
          <a:ln>
            <a:solidFill>
              <a:schemeClr val="tx1"/>
            </a:solidFill>
          </a:ln>
        </c:spPr>
        <c:txPr>
          <a:bodyPr/>
          <a:lstStyle/>
          <a:p>
            <a:pPr>
              <a:defRPr sz="1200" b="1"/>
            </a:pPr>
            <a:endParaRPr lang="en-US"/>
          </a:p>
        </c:txPr>
        <c:crossAx val="155391104"/>
        <c:crosses val="max"/>
        <c:crossBetween val="midCat"/>
      </c:valAx>
      <c:valAx>
        <c:axId val="155391104"/>
        <c:scaling>
          <c:orientation val="maxMin"/>
        </c:scaling>
        <c:delete val="0"/>
        <c:axPos val="l"/>
        <c:majorGridlines>
          <c:spPr>
            <a:ln>
              <a:solidFill>
                <a:schemeClr val="tx1"/>
              </a:solidFill>
            </a:ln>
          </c:spPr>
        </c:majorGridlines>
        <c:minorGridlines/>
        <c:title>
          <c:tx>
            <c:rich>
              <a:bodyPr rot="-5400000" vert="horz"/>
              <a:lstStyle/>
              <a:p>
                <a:pPr>
                  <a:defRPr sz="1200"/>
                </a:pPr>
                <a:r>
                  <a:rPr lang="en-US" sz="1200"/>
                  <a:t>Depth</a:t>
                </a:r>
              </a:p>
            </c:rich>
          </c:tx>
          <c:layout>
            <c:manualLayout>
              <c:xMode val="edge"/>
              <c:yMode val="edge"/>
              <c:x val="1.3042586355143979E-2"/>
              <c:y val="0.4543302912164362"/>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155696128"/>
        <c:crosses val="autoZero"/>
        <c:crossBetween val="midCat"/>
      </c:valAx>
      <c:spPr>
        <a:solidFill>
          <a:schemeClr val="bg1"/>
        </a:solidFill>
        <a:ln>
          <a:solidFill>
            <a:schemeClr val="tx1"/>
          </a:solidFill>
        </a:ln>
      </c:spPr>
    </c:plotArea>
    <c:legend>
      <c:legendPos val="b"/>
      <c:overlay val="0"/>
      <c:txPr>
        <a:bodyPr/>
        <a:lstStyle/>
        <a:p>
          <a:pPr>
            <a:defRPr sz="11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25" l="0.2" r="0.2" t="0.25" header="0.3" footer="0.3"/>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Phase Days</a:t>
            </a:r>
          </a:p>
        </c:rich>
      </c:tx>
      <c:overlay val="0"/>
    </c:title>
    <c:autoTitleDeleted val="0"/>
    <c:plotArea>
      <c:layout/>
      <c:lineChart>
        <c:grouping val="standard"/>
        <c:varyColors val="0"/>
        <c:ser>
          <c:idx val="0"/>
          <c:order val="0"/>
          <c:tx>
            <c:v>Cumulative Actual Days</c:v>
          </c:tx>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Export'!$BA$2:$BA$21</c:f>
              <c:numCache>
                <c:formatCode>0.0</c:formatCode>
                <c:ptCount val="20"/>
                <c:pt idx="0">
                  <c:v>7.6875</c:v>
                </c:pt>
                <c:pt idx="1">
                  <c:v>10.2708333333333</c:v>
                </c:pt>
                <c:pt idx="2">
                  <c:v>10.2708333333333</c:v>
                </c:pt>
                <c:pt idx="3">
                  <c:v>11.7708333333333</c:v>
                </c:pt>
                <c:pt idx="4">
                  <c:v>15.4583333333333</c:v>
                </c:pt>
                <c:pt idx="5">
                  <c:v>17.3333333333333</c:v>
                </c:pt>
                <c:pt idx="6">
                  <c:v>20.9583333333333</c:v>
                </c:pt>
                <c:pt idx="7">
                  <c:v>26.5208333333333</c:v>
                </c:pt>
                <c:pt idx="8">
                  <c:v>29.624999999999972</c:v>
                </c:pt>
                <c:pt idx="9">
                  <c:v>32.1458333333333</c:v>
                </c:pt>
                <c:pt idx="10">
                  <c:v>41.5208333333333</c:v>
                </c:pt>
                <c:pt idx="11">
                  <c:v>60.0833333333333</c:v>
                </c:pt>
                <c:pt idx="12">
                  <c:v>70.6458333333333</c:v>
                </c:pt>
                <c:pt idx="13">
                  <c:v>74.2083333333333</c:v>
                </c:pt>
                <c:pt idx="14">
                  <c:v>78.687499999999972</c:v>
                </c:pt>
                <c:pt idx="15">
                  <c:v>89</c:v>
                </c:pt>
              </c:numCache>
            </c:numRef>
          </c:val>
          <c:smooth val="0"/>
          <c:extLst>
            <c:ext xmlns:c16="http://schemas.microsoft.com/office/drawing/2014/chart" uri="{C3380CC4-5D6E-409C-BE32-E72D297353CC}">
              <c16:uniqueId val="{00000000-B4BF-4147-9239-AB4E05F31429}"/>
            </c:ext>
          </c:extLst>
        </c:ser>
        <c:ser>
          <c:idx val="3"/>
          <c:order val="1"/>
          <c:tx>
            <c:v>P90 Projection</c:v>
          </c:tx>
          <c:marker>
            <c:spPr>
              <a:noFill/>
              <a:ln>
                <a:noFill/>
              </a:ln>
            </c:spPr>
          </c:marker>
          <c:val>
            <c:numRef>
              <c:f>'Phase Export'!$BD$2:$BD$21</c:f>
              <c:numCache>
                <c:formatCode>0.0</c:formatCode>
                <c:ptCount val="20"/>
                <c:pt idx="15">
                  <c:v>94</c:v>
                </c:pt>
                <c:pt idx="16">
                  <c:v>121.80000000000001</c:v>
                </c:pt>
                <c:pt idx="17">
                  <c:v>135.30000000000001</c:v>
                </c:pt>
                <c:pt idx="18">
                  <c:v>139.80000000000001</c:v>
                </c:pt>
                <c:pt idx="19">
                  <c:v>169.8</c:v>
                </c:pt>
              </c:numCache>
            </c:numRef>
          </c:val>
          <c:smooth val="0"/>
          <c:extLst>
            <c:ext xmlns:c16="http://schemas.microsoft.com/office/drawing/2014/chart" uri="{C3380CC4-5D6E-409C-BE32-E72D297353CC}">
              <c16:uniqueId val="{00000001-39EF-407E-9A39-28F9F46D5D3D}"/>
            </c:ext>
          </c:extLst>
        </c:ser>
        <c:ser>
          <c:idx val="2"/>
          <c:order val="2"/>
          <c:tx>
            <c:v>Mean Projection</c:v>
          </c:tx>
          <c:spPr>
            <a:ln>
              <a:solidFill>
                <a:schemeClr val="accent2">
                  <a:lumMod val="75000"/>
                </a:schemeClr>
              </a:solidFill>
            </a:ln>
          </c:spPr>
          <c:marker>
            <c:spPr>
              <a:noFill/>
              <a:ln>
                <a:noFill/>
              </a:ln>
            </c:spPr>
          </c:marker>
          <c:val>
            <c:numRef>
              <c:f>'Phase Export'!$BC$2:$BC$21</c:f>
              <c:numCache>
                <c:formatCode>0.0</c:formatCode>
                <c:ptCount val="20"/>
                <c:pt idx="15">
                  <c:v>94</c:v>
                </c:pt>
                <c:pt idx="16">
                  <c:v>113.6</c:v>
                </c:pt>
                <c:pt idx="17">
                  <c:v>125.89999999999995</c:v>
                </c:pt>
                <c:pt idx="18">
                  <c:v>128.99999999999994</c:v>
                </c:pt>
                <c:pt idx="19">
                  <c:v>148.99999999999994</c:v>
                </c:pt>
              </c:numCache>
            </c:numRef>
          </c:val>
          <c:smooth val="0"/>
          <c:extLst>
            <c:ext xmlns:c16="http://schemas.microsoft.com/office/drawing/2014/chart" uri="{C3380CC4-5D6E-409C-BE32-E72D297353CC}">
              <c16:uniqueId val="{00000000-39EF-407E-9A39-28F9F46D5D3D}"/>
            </c:ext>
          </c:extLst>
        </c:ser>
        <c:ser>
          <c:idx val="1"/>
          <c:order val="3"/>
          <c:tx>
            <c:v>P10 Projection</c:v>
          </c:tx>
          <c:spPr>
            <a:ln>
              <a:solidFill>
                <a:schemeClr val="accent3">
                  <a:lumMod val="75000"/>
                </a:schemeClr>
              </a:solidFill>
            </a:ln>
          </c:spPr>
          <c:marker>
            <c:spPr>
              <a:noFill/>
              <a:ln>
                <a:noFill/>
              </a:ln>
            </c:spPr>
          </c:marker>
          <c:val>
            <c:numRef>
              <c:f>'Phase Export'!$BB$2:$BB$21</c:f>
              <c:numCache>
                <c:formatCode>0.0</c:formatCode>
                <c:ptCount val="20"/>
                <c:pt idx="15">
                  <c:v>94</c:v>
                </c:pt>
                <c:pt idx="16">
                  <c:v>108.5</c:v>
                </c:pt>
                <c:pt idx="17">
                  <c:v>119.30000000000001</c:v>
                </c:pt>
                <c:pt idx="18">
                  <c:v>121.80000000000001</c:v>
                </c:pt>
                <c:pt idx="19">
                  <c:v>131.4</c:v>
                </c:pt>
              </c:numCache>
            </c:numRef>
          </c:val>
          <c:smooth val="0"/>
          <c:extLst>
            <c:ext xmlns:c16="http://schemas.microsoft.com/office/drawing/2014/chart" uri="{C3380CC4-5D6E-409C-BE32-E72D297353CC}">
              <c16:uniqueId val="{00000000-5060-48C1-A417-39CA1762321E}"/>
            </c:ext>
          </c:extLst>
        </c:ser>
        <c:dLbls>
          <c:showLegendKey val="0"/>
          <c:showVal val="0"/>
          <c:showCatName val="0"/>
          <c:showSerName val="0"/>
          <c:showPercent val="0"/>
          <c:showBubbleSize val="0"/>
        </c:dLbls>
        <c:marker val="1"/>
        <c:smooth val="0"/>
        <c:axId val="97692288"/>
        <c:axId val="98112256"/>
      </c:lineChart>
      <c:catAx>
        <c:axId val="97692288"/>
        <c:scaling>
          <c:orientation val="minMax"/>
        </c:scaling>
        <c:delete val="0"/>
        <c:axPos val="b"/>
        <c:majorGridlines>
          <c:spPr>
            <a:ln>
              <a:solidFill>
                <a:schemeClr val="tx1"/>
              </a:solidFill>
            </a:ln>
          </c:spPr>
        </c:majorGridlines>
        <c:minorGridlines/>
        <c:numFmt formatCode="General" sourceLinked="1"/>
        <c:majorTickMark val="out"/>
        <c:minorTickMark val="none"/>
        <c:tickLblPos val="nextTo"/>
        <c:spPr>
          <a:ln>
            <a:solidFill>
              <a:schemeClr val="tx1"/>
            </a:solidFill>
          </a:ln>
        </c:spPr>
        <c:txPr>
          <a:bodyPr/>
          <a:lstStyle/>
          <a:p>
            <a:pPr>
              <a:defRPr sz="1200" b="1"/>
            </a:pPr>
            <a:endParaRPr lang="en-US"/>
          </a:p>
        </c:txPr>
        <c:crossAx val="98112256"/>
        <c:crosses val="autoZero"/>
        <c:auto val="1"/>
        <c:lblAlgn val="ctr"/>
        <c:lblOffset val="100"/>
        <c:noMultiLvlLbl val="0"/>
      </c:catAx>
      <c:valAx>
        <c:axId val="98112256"/>
        <c:scaling>
          <c:orientation val="minMax"/>
        </c:scaling>
        <c:delete val="0"/>
        <c:axPos val="l"/>
        <c:majorGridlines>
          <c:spPr>
            <a:ln>
              <a:solidFill>
                <a:schemeClr val="tx1"/>
              </a:solidFill>
            </a:ln>
          </c:spPr>
        </c:majorGridlines>
        <c:minorGridlines/>
        <c:title>
          <c:tx>
            <c:rich>
              <a:bodyPr rot="-5400000" vert="horz"/>
              <a:lstStyle/>
              <a:p>
                <a:pPr>
                  <a:defRPr sz="1400"/>
                </a:pPr>
                <a:r>
                  <a:rPr lang="en-US" sz="1400"/>
                  <a:t>Days</a:t>
                </a:r>
              </a:p>
            </c:rich>
          </c:tx>
          <c:layout>
            <c:manualLayout>
              <c:xMode val="edge"/>
              <c:yMode val="edge"/>
              <c:x val="1.1562296742861739E-2"/>
              <c:y val="0.39605749030838644"/>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97692288"/>
        <c:crosses val="autoZero"/>
        <c:crossBetween val="between"/>
      </c:valAx>
      <c:spPr>
        <a:solidFill>
          <a:schemeClr val="bg1"/>
        </a:solidFill>
        <a:ln>
          <a:solidFill>
            <a:schemeClr val="tx1"/>
          </a:solidFill>
        </a:ln>
      </c:spPr>
    </c:plotArea>
    <c:legend>
      <c:legendPos val="b"/>
      <c:overlay val="0"/>
      <c:txPr>
        <a:bodyPr/>
        <a:lstStyle/>
        <a:p>
          <a:pPr>
            <a:defRPr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400"/>
            </a:pPr>
            <a:r>
              <a:rPr lang="en-US" sz="1400"/>
              <a:t>Phase Duration (days)</a:t>
            </a:r>
          </a:p>
        </c:rich>
      </c:tx>
      <c:layout>
        <c:manualLayout>
          <c:xMode val="edge"/>
          <c:yMode val="edge"/>
          <c:x val="0.48159405606214117"/>
          <c:y val="4.0756920347804614E-2"/>
        </c:manualLayout>
      </c:layout>
      <c:overlay val="0"/>
    </c:title>
    <c:autoTitleDeleted val="0"/>
    <c:plotArea>
      <c:layout>
        <c:manualLayout>
          <c:layoutTarget val="inner"/>
          <c:xMode val="edge"/>
          <c:yMode val="edge"/>
          <c:x val="0.16754756719239883"/>
          <c:y val="0.12393358837863867"/>
          <c:w val="0.80937914675559175"/>
          <c:h val="0.80327931984386758"/>
        </c:manualLayout>
      </c:layout>
      <c:barChart>
        <c:barDir val="bar"/>
        <c:grouping val="stacked"/>
        <c:varyColors val="0"/>
        <c:ser>
          <c:idx val="1"/>
          <c:order val="1"/>
          <c:tx>
            <c:v>TF</c:v>
          </c:tx>
          <c:spPr>
            <a:solidFill>
              <a:srgbClr val="00B050"/>
            </a:solidFill>
          </c:spPr>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Export'!$AK$2:$AK$20</c:f>
              <c:numCache>
                <c:formatCode>0.0</c:formatCode>
                <c:ptCount val="19"/>
                <c:pt idx="0">
                  <c:v>7.5</c:v>
                </c:pt>
                <c:pt idx="1">
                  <c:v>1.4583333333333375</c:v>
                </c:pt>
                <c:pt idx="2">
                  <c:v>0</c:v>
                </c:pt>
                <c:pt idx="3">
                  <c:v>1.4166666666666707</c:v>
                </c:pt>
                <c:pt idx="4">
                  <c:v>3.374999999999996</c:v>
                </c:pt>
                <c:pt idx="5">
                  <c:v>1.2291666666666707</c:v>
                </c:pt>
                <c:pt idx="6">
                  <c:v>3.5208333333333375</c:v>
                </c:pt>
                <c:pt idx="7">
                  <c:v>3.062499999999996</c:v>
                </c:pt>
                <c:pt idx="8">
                  <c:v>3.020833333333329</c:v>
                </c:pt>
                <c:pt idx="9">
                  <c:v>2.3958333333333375</c:v>
                </c:pt>
                <c:pt idx="10">
                  <c:v>6.145833333333333</c:v>
                </c:pt>
                <c:pt idx="11">
                  <c:v>11.5625</c:v>
                </c:pt>
                <c:pt idx="12">
                  <c:v>4.25</c:v>
                </c:pt>
                <c:pt idx="13">
                  <c:v>3.4166666666666665</c:v>
                </c:pt>
                <c:pt idx="14">
                  <c:v>4.0833333333333295</c:v>
                </c:pt>
                <c:pt idx="15">
                  <c:v>4.708333333333333</c:v>
                </c:pt>
                <c:pt idx="16">
                  <c:v>0</c:v>
                </c:pt>
                <c:pt idx="17">
                  <c:v>0</c:v>
                </c:pt>
                <c:pt idx="18">
                  <c:v>0</c:v>
                </c:pt>
              </c:numCache>
            </c:numRef>
          </c:val>
          <c:extLst>
            <c:ext xmlns:c16="http://schemas.microsoft.com/office/drawing/2014/chart" uri="{C3380CC4-5D6E-409C-BE32-E72D297353CC}">
              <c16:uniqueId val="{00000000-B03E-4ED2-AABE-E22E0BD9CB61}"/>
            </c:ext>
          </c:extLst>
        </c:ser>
        <c:ser>
          <c:idx val="2"/>
          <c:order val="2"/>
          <c:tx>
            <c:v>NPT</c:v>
          </c:tx>
          <c:spPr>
            <a:solidFill>
              <a:srgbClr val="C00000"/>
            </a:solidFill>
          </c:spPr>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Export'!$AL$2:$AL$20</c:f>
              <c:numCache>
                <c:formatCode>0.0</c:formatCode>
                <c:ptCount val="19"/>
                <c:pt idx="0">
                  <c:v>0.1875</c:v>
                </c:pt>
                <c:pt idx="1">
                  <c:v>1.125</c:v>
                </c:pt>
                <c:pt idx="2">
                  <c:v>0</c:v>
                </c:pt>
                <c:pt idx="3">
                  <c:v>8.3333333333333329E-2</c:v>
                </c:pt>
                <c:pt idx="4">
                  <c:v>0.31249999999999961</c:v>
                </c:pt>
                <c:pt idx="5">
                  <c:v>0.64583333333333337</c:v>
                </c:pt>
                <c:pt idx="6">
                  <c:v>0.10416666666666709</c:v>
                </c:pt>
                <c:pt idx="7">
                  <c:v>2.5</c:v>
                </c:pt>
                <c:pt idx="8">
                  <c:v>8.3333333333333329E-2</c:v>
                </c:pt>
                <c:pt idx="9">
                  <c:v>0.125</c:v>
                </c:pt>
                <c:pt idx="10">
                  <c:v>3.2291666666666665</c:v>
                </c:pt>
                <c:pt idx="11">
                  <c:v>7</c:v>
                </c:pt>
                <c:pt idx="12">
                  <c:v>6.3125</c:v>
                </c:pt>
                <c:pt idx="13">
                  <c:v>0.1458333333333329</c:v>
                </c:pt>
                <c:pt idx="14">
                  <c:v>0.39583333333333254</c:v>
                </c:pt>
                <c:pt idx="15">
                  <c:v>0</c:v>
                </c:pt>
                <c:pt idx="16">
                  <c:v>0</c:v>
                </c:pt>
                <c:pt idx="17">
                  <c:v>0</c:v>
                </c:pt>
                <c:pt idx="18">
                  <c:v>0</c:v>
                </c:pt>
              </c:numCache>
            </c:numRef>
          </c:val>
          <c:extLst>
            <c:ext xmlns:c16="http://schemas.microsoft.com/office/drawing/2014/chart" uri="{C3380CC4-5D6E-409C-BE32-E72D297353CC}">
              <c16:uniqueId val="{00000001-B03E-4ED2-AABE-E22E0BD9CB61}"/>
            </c:ext>
          </c:extLst>
        </c:ser>
        <c:dLbls>
          <c:showLegendKey val="0"/>
          <c:showVal val="0"/>
          <c:showCatName val="0"/>
          <c:showSerName val="0"/>
          <c:showPercent val="0"/>
          <c:showBubbleSize val="0"/>
        </c:dLbls>
        <c:gapWidth val="200"/>
        <c:overlap val="100"/>
        <c:axId val="155491712"/>
        <c:axId val="155501696"/>
      </c:barChart>
      <c:barChart>
        <c:barDir val="bar"/>
        <c:grouping val="stacked"/>
        <c:varyColors val="0"/>
        <c:ser>
          <c:idx val="0"/>
          <c:order val="0"/>
          <c:tx>
            <c:v>AFE</c:v>
          </c:tx>
          <c:spPr>
            <a:solidFill>
              <a:srgbClr val="4F81BD">
                <a:lumMod val="100000"/>
              </a:srgbClr>
            </a:solidFill>
          </c:spPr>
          <c:invertIfNegative val="0"/>
          <c:dPt>
            <c:idx val="10"/>
            <c:invertIfNegative val="0"/>
            <c:bubble3D val="0"/>
            <c:spPr>
              <a:solidFill>
                <a:srgbClr val="F79646">
                  <a:lumMod val="60000"/>
                  <a:lumOff val="40000"/>
                </a:srgbClr>
              </a:solidFill>
            </c:spPr>
            <c:extLst>
              <c:ext xmlns:c16="http://schemas.microsoft.com/office/drawing/2014/chart" uri="{C3380CC4-5D6E-409C-BE32-E72D297353CC}">
                <c16:uniqueId val="{00000002-EC4A-4640-94B8-2432CB1429EA}"/>
              </c:ext>
            </c:extLst>
          </c:dPt>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Export'!$AM$2:$AM$20</c:f>
              <c:numCache>
                <c:formatCode>0.0</c:formatCode>
                <c:ptCount val="19"/>
                <c:pt idx="0">
                  <c:v>5.9</c:v>
                </c:pt>
                <c:pt idx="1">
                  <c:v>1.7</c:v>
                </c:pt>
                <c:pt idx="2">
                  <c:v>0</c:v>
                </c:pt>
                <c:pt idx="3">
                  <c:v>2</c:v>
                </c:pt>
                <c:pt idx="4">
                  <c:v>4.5</c:v>
                </c:pt>
                <c:pt idx="5">
                  <c:v>2.7</c:v>
                </c:pt>
                <c:pt idx="6">
                  <c:v>10.7</c:v>
                </c:pt>
                <c:pt idx="7">
                  <c:v>4.7</c:v>
                </c:pt>
                <c:pt idx="8">
                  <c:v>4.8</c:v>
                </c:pt>
                <c:pt idx="9">
                  <c:v>6.2</c:v>
                </c:pt>
                <c:pt idx="10">
                  <c:v>6.5</c:v>
                </c:pt>
                <c:pt idx="11">
                  <c:v>16.3</c:v>
                </c:pt>
                <c:pt idx="12">
                  <c:v>6.5</c:v>
                </c:pt>
                <c:pt idx="13">
                  <c:v>8.8000000000000007</c:v>
                </c:pt>
                <c:pt idx="14">
                  <c:v>9.1</c:v>
                </c:pt>
                <c:pt idx="15">
                  <c:v>38.1</c:v>
                </c:pt>
                <c:pt idx="16">
                  <c:v>19.600000000000001</c:v>
                </c:pt>
                <c:pt idx="17">
                  <c:v>12.3</c:v>
                </c:pt>
                <c:pt idx="18">
                  <c:v>3.1</c:v>
                </c:pt>
              </c:numCache>
            </c:numRef>
          </c:val>
          <c:extLst>
            <c:ext xmlns:c16="http://schemas.microsoft.com/office/drawing/2014/chart" uri="{C3380CC4-5D6E-409C-BE32-E72D297353CC}">
              <c16:uniqueId val="{00000002-B03E-4ED2-AABE-E22E0BD9CB61}"/>
            </c:ext>
          </c:extLst>
        </c:ser>
        <c:ser>
          <c:idx val="3"/>
          <c:order val="3"/>
          <c:tx>
            <c:v>Spacer 1</c:v>
          </c:tx>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Export'!$BF$2:$BF$20</c:f>
              <c:numCache>
                <c:formatCode>General</c:formatCode>
                <c:ptCount val="19"/>
              </c:numCache>
            </c:numRef>
          </c:val>
          <c:extLst>
            <c:ext xmlns:c16="http://schemas.microsoft.com/office/drawing/2014/chart" uri="{C3380CC4-5D6E-409C-BE32-E72D297353CC}">
              <c16:uniqueId val="{00000003-B03E-4ED2-AABE-E22E0BD9CB61}"/>
            </c:ext>
          </c:extLst>
        </c:ser>
        <c:ser>
          <c:idx val="4"/>
          <c:order val="4"/>
          <c:tx>
            <c:v>Spacer 2</c:v>
          </c:tx>
          <c:invertIfNegative val="0"/>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Export'!$BG$2:$BG$20</c:f>
              <c:numCache>
                <c:formatCode>General</c:formatCode>
                <c:ptCount val="19"/>
              </c:numCache>
            </c:numRef>
          </c:val>
          <c:extLst>
            <c:ext xmlns:c16="http://schemas.microsoft.com/office/drawing/2014/chart" uri="{C3380CC4-5D6E-409C-BE32-E72D297353CC}">
              <c16:uniqueId val="{00000004-B03E-4ED2-AABE-E22E0BD9CB61}"/>
            </c:ext>
          </c:extLst>
        </c:ser>
        <c:dLbls>
          <c:showLegendKey val="0"/>
          <c:showVal val="0"/>
          <c:showCatName val="0"/>
          <c:showSerName val="0"/>
          <c:showPercent val="0"/>
          <c:showBubbleSize val="0"/>
        </c:dLbls>
        <c:gapWidth val="25"/>
        <c:axId val="155505024"/>
        <c:axId val="155503232"/>
      </c:barChart>
      <c:catAx>
        <c:axId val="155491712"/>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100" b="1"/>
            </a:pPr>
            <a:endParaRPr lang="en-US"/>
          </a:p>
        </c:txPr>
        <c:crossAx val="155501696"/>
        <c:crosses val="autoZero"/>
        <c:auto val="1"/>
        <c:lblAlgn val="ctr"/>
        <c:lblOffset val="100"/>
        <c:noMultiLvlLbl val="0"/>
      </c:catAx>
      <c:valAx>
        <c:axId val="155501696"/>
        <c:scaling>
          <c:orientation val="minMax"/>
        </c:scaling>
        <c:delete val="0"/>
        <c:axPos val="t"/>
        <c:majorGridlines>
          <c:spPr>
            <a:ln>
              <a:solidFill>
                <a:schemeClr val="tx1"/>
              </a:solidFill>
            </a:ln>
          </c:spPr>
        </c:majorGridlines>
        <c:minorGridlines/>
        <c:numFmt formatCode="0;;" sourceLinked="0"/>
        <c:majorTickMark val="out"/>
        <c:minorTickMark val="none"/>
        <c:tickLblPos val="nextTo"/>
        <c:spPr>
          <a:ln>
            <a:solidFill>
              <a:schemeClr val="tx1"/>
            </a:solidFill>
          </a:ln>
        </c:spPr>
        <c:txPr>
          <a:bodyPr/>
          <a:lstStyle/>
          <a:p>
            <a:pPr>
              <a:defRPr sz="1200" b="1"/>
            </a:pPr>
            <a:endParaRPr lang="en-US"/>
          </a:p>
        </c:txPr>
        <c:crossAx val="155491712"/>
        <c:crosses val="autoZero"/>
        <c:crossBetween val="between"/>
      </c:valAx>
      <c:valAx>
        <c:axId val="155503232"/>
        <c:scaling>
          <c:orientation val="minMax"/>
        </c:scaling>
        <c:delete val="1"/>
        <c:axPos val="t"/>
        <c:numFmt formatCode="0.0" sourceLinked="1"/>
        <c:majorTickMark val="out"/>
        <c:minorTickMark val="none"/>
        <c:tickLblPos val="nextTo"/>
        <c:crossAx val="155505024"/>
        <c:crosses val="autoZero"/>
        <c:crossBetween val="between"/>
      </c:valAx>
      <c:catAx>
        <c:axId val="155505024"/>
        <c:scaling>
          <c:orientation val="maxMin"/>
        </c:scaling>
        <c:delete val="1"/>
        <c:axPos val="r"/>
        <c:numFmt formatCode="General" sourceLinked="1"/>
        <c:majorTickMark val="out"/>
        <c:minorTickMark val="none"/>
        <c:tickLblPos val="nextTo"/>
        <c:crossAx val="155503232"/>
        <c:crosses val="max"/>
        <c:auto val="1"/>
        <c:lblAlgn val="ctr"/>
        <c:lblOffset val="100"/>
        <c:noMultiLvlLbl val="0"/>
      </c:catAx>
      <c:spPr>
        <a:solidFill>
          <a:schemeClr val="bg1"/>
        </a:solidFill>
        <a:ln>
          <a:solidFill>
            <a:schemeClr val="tx1"/>
          </a:solidFill>
        </a:ln>
      </c:spPr>
    </c:plotArea>
    <c:legend>
      <c:legendPos val="b"/>
      <c:legendEntry>
        <c:idx val="3"/>
        <c:delete val="1"/>
      </c:legendEntry>
      <c:legendEntry>
        <c:idx val="4"/>
        <c:delete val="1"/>
      </c:legendEntry>
      <c:layout>
        <c:manualLayout>
          <c:xMode val="edge"/>
          <c:yMode val="edge"/>
          <c:x val="0.42347401387771105"/>
          <c:y val="0.95007135600848558"/>
          <c:w val="0.15305197224457795"/>
          <c:h val="3.1495462038470437E-2"/>
        </c:manualLayout>
      </c:layout>
      <c:overlay val="0"/>
      <c:txPr>
        <a:bodyPr/>
        <a:lstStyle/>
        <a:p>
          <a:pPr>
            <a:defRPr sz="12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orientation="portrait"/>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a:pPr>
            <a:r>
              <a:rPr lang="en-US" sz="1600"/>
              <a:t>Phase +</a:t>
            </a:r>
            <a:r>
              <a:rPr lang="en-US" sz="1600" baseline="0"/>
              <a:t> / -</a:t>
            </a:r>
          </a:p>
          <a:p>
            <a:pPr>
              <a:defRPr sz="1600"/>
            </a:pPr>
            <a:r>
              <a:rPr lang="en-US" sz="1600" baseline="0"/>
              <a:t>(days)</a:t>
            </a:r>
            <a:endParaRPr lang="en-US" sz="1600"/>
          </a:p>
        </c:rich>
      </c:tx>
      <c:layout>
        <c:manualLayout>
          <c:xMode val="edge"/>
          <c:yMode val="edge"/>
          <c:x val="0.31723427694030554"/>
          <c:y val="9.6212985015540608E-3"/>
        </c:manualLayout>
      </c:layout>
      <c:overlay val="0"/>
    </c:title>
    <c:autoTitleDeleted val="0"/>
    <c:plotArea>
      <c:layout>
        <c:manualLayout>
          <c:layoutTarget val="inner"/>
          <c:xMode val="edge"/>
          <c:yMode val="edge"/>
          <c:x val="8.7119233552596043E-2"/>
          <c:y val="0.12371047212926561"/>
          <c:w val="0.83584372941036689"/>
          <c:h val="0.80253891009851652"/>
        </c:manualLayout>
      </c:layout>
      <c:barChart>
        <c:barDir val="bar"/>
        <c:grouping val="clustered"/>
        <c:varyColors val="0"/>
        <c:ser>
          <c:idx val="1"/>
          <c:order val="0"/>
          <c:tx>
            <c:v>Cumulative</c:v>
          </c:tx>
          <c:spPr>
            <a:solidFill>
              <a:srgbClr val="C00000"/>
            </a:solidFill>
          </c:spPr>
          <c:invertIfNegative val="1"/>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Export'!$AO$2:$AO$20</c:f>
              <c:numCache>
                <c:formatCode>0.0</c:formatCode>
                <c:ptCount val="19"/>
                <c:pt idx="0">
                  <c:v>1.7874999999999996</c:v>
                </c:pt>
                <c:pt idx="1">
                  <c:v>0.88333333333333752</c:v>
                </c:pt>
                <c:pt idx="2">
                  <c:v>0</c:v>
                </c:pt>
                <c:pt idx="3">
                  <c:v>-0.499999999999996</c:v>
                </c:pt>
                <c:pt idx="4">
                  <c:v>-0.81250000000000444</c:v>
                </c:pt>
                <c:pt idx="5">
                  <c:v>-0.82499999999999618</c:v>
                </c:pt>
                <c:pt idx="6">
                  <c:v>-7.0749999999999948</c:v>
                </c:pt>
                <c:pt idx="7">
                  <c:v>0.86249999999999627</c:v>
                </c:pt>
                <c:pt idx="8">
                  <c:v>-1.6958333333333373</c:v>
                </c:pt>
                <c:pt idx="9">
                  <c:v>-3.6791666666666627</c:v>
                </c:pt>
                <c:pt idx="10">
                  <c:v>2.875</c:v>
                </c:pt>
                <c:pt idx="11">
                  <c:v>2.2624999999999993</c:v>
                </c:pt>
                <c:pt idx="12">
                  <c:v>4.0625</c:v>
                </c:pt>
                <c:pt idx="13">
                  <c:v>-5.2375000000000007</c:v>
                </c:pt>
                <c:pt idx="14">
                  <c:v>-4.620833333333338</c:v>
                </c:pt>
                <c:pt idx="15">
                  <c:v>0</c:v>
                </c:pt>
                <c:pt idx="16">
                  <c:v>0</c:v>
                </c:pt>
                <c:pt idx="17">
                  <c:v>0</c:v>
                </c:pt>
                <c:pt idx="18">
                  <c:v>0</c:v>
                </c:pt>
              </c:numCache>
            </c:numRef>
          </c:val>
          <c:extLst>
            <c:ext xmlns:c14="http://schemas.microsoft.com/office/drawing/2007/8/2/chart" uri="{6F2FDCE9-48DA-4B69-8628-5D25D57E5C99}">
              <c14:invertSolidFillFmt>
                <c14:spPr xmlns:c14="http://schemas.microsoft.com/office/drawing/2007/8/2/chart">
                  <a:solidFill>
                    <a:srgbClr val="00B050"/>
                  </a:solidFill>
                </c14:spPr>
              </c14:invertSolidFillFmt>
            </c:ext>
            <c:ext xmlns:c16="http://schemas.microsoft.com/office/drawing/2014/chart" uri="{C3380CC4-5D6E-409C-BE32-E72D297353CC}">
              <c16:uniqueId val="{00000000-D45E-476A-934D-8589A224FDCE}"/>
            </c:ext>
          </c:extLst>
        </c:ser>
        <c:dLbls>
          <c:showLegendKey val="0"/>
          <c:showVal val="0"/>
          <c:showCatName val="0"/>
          <c:showSerName val="0"/>
          <c:showPercent val="0"/>
          <c:showBubbleSize val="0"/>
        </c:dLbls>
        <c:gapWidth val="100"/>
        <c:axId val="155543424"/>
        <c:axId val="155544960"/>
      </c:barChart>
      <c:catAx>
        <c:axId val="155543424"/>
        <c:scaling>
          <c:orientation val="maxMin"/>
        </c:scaling>
        <c:delete val="1"/>
        <c:axPos val="l"/>
        <c:majorGridlines/>
        <c:numFmt formatCode="General" sourceLinked="0"/>
        <c:majorTickMark val="out"/>
        <c:minorTickMark val="none"/>
        <c:tickLblPos val="nextTo"/>
        <c:crossAx val="155544960"/>
        <c:crosses val="autoZero"/>
        <c:auto val="1"/>
        <c:lblAlgn val="ctr"/>
        <c:lblOffset val="100"/>
        <c:noMultiLvlLbl val="0"/>
      </c:catAx>
      <c:valAx>
        <c:axId val="155544960"/>
        <c:scaling>
          <c:orientation val="minMax"/>
        </c:scaling>
        <c:delete val="0"/>
        <c:axPos val="t"/>
        <c:majorGridlines>
          <c:spPr>
            <a:ln>
              <a:solidFill>
                <a:schemeClr val="tx1"/>
              </a:solidFill>
            </a:ln>
          </c:spPr>
        </c:majorGridlines>
        <c:numFmt formatCode="#,##0.0" sourceLinked="0"/>
        <c:majorTickMark val="out"/>
        <c:minorTickMark val="none"/>
        <c:tickLblPos val="nextTo"/>
        <c:spPr>
          <a:ln>
            <a:solidFill>
              <a:schemeClr val="tx1"/>
            </a:solidFill>
          </a:ln>
        </c:spPr>
        <c:txPr>
          <a:bodyPr/>
          <a:lstStyle/>
          <a:p>
            <a:pPr>
              <a:defRPr sz="1200" b="1"/>
            </a:pPr>
            <a:endParaRPr lang="en-US"/>
          </a:p>
        </c:txPr>
        <c:crossAx val="155543424"/>
        <c:crosses val="autoZero"/>
        <c:crossBetween val="between"/>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400"/>
            </a:pPr>
            <a:r>
              <a:rPr lang="en-US" sz="1400"/>
              <a:t>Phase Cost ($MM)</a:t>
            </a:r>
          </a:p>
        </c:rich>
      </c:tx>
      <c:layout>
        <c:manualLayout>
          <c:xMode val="edge"/>
          <c:yMode val="edge"/>
          <c:x val="0.4916615210332751"/>
          <c:y val="3.8816114616956776E-2"/>
        </c:manualLayout>
      </c:layout>
      <c:overlay val="0"/>
    </c:title>
    <c:autoTitleDeleted val="0"/>
    <c:plotArea>
      <c:layout>
        <c:manualLayout>
          <c:layoutTarget val="inner"/>
          <c:xMode val="edge"/>
          <c:yMode val="edge"/>
          <c:x val="0.16079309235281761"/>
          <c:y val="0.12176966639841777"/>
          <c:w val="0.816133621595173"/>
          <c:h val="0.80544324182408844"/>
        </c:manualLayout>
      </c:layout>
      <c:barChart>
        <c:barDir val="bar"/>
        <c:grouping val="clustered"/>
        <c:varyColors val="0"/>
        <c:ser>
          <c:idx val="0"/>
          <c:order val="0"/>
          <c:tx>
            <c:v>AFE</c:v>
          </c:tx>
          <c:spPr>
            <a:solidFill>
              <a:srgbClr val="4F81BD">
                <a:lumMod val="100000"/>
              </a:srgbClr>
            </a:solidFill>
          </c:spPr>
          <c:invertIfNegative val="0"/>
          <c:dPt>
            <c:idx val="10"/>
            <c:invertIfNegative val="0"/>
            <c:bubble3D val="0"/>
            <c:spPr>
              <a:solidFill>
                <a:srgbClr val="F79646">
                  <a:lumMod val="60000"/>
                  <a:lumOff val="40000"/>
                </a:srgbClr>
              </a:solidFill>
            </c:spPr>
            <c:extLst>
              <c:ext xmlns:c16="http://schemas.microsoft.com/office/drawing/2014/chart" uri="{C3380CC4-5D6E-409C-BE32-E72D297353CC}">
                <c16:uniqueId val="{00000000-7240-4600-A244-CAC6889EFA4B}"/>
              </c:ext>
            </c:extLst>
          </c:dPt>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Export'!$AP$2:$AP$20</c:f>
              <c:numCache>
                <c:formatCode>"$"0.0,,\ " MM"</c:formatCode>
                <c:ptCount val="19"/>
                <c:pt idx="0">
                  <c:v>17600000</c:v>
                </c:pt>
                <c:pt idx="1">
                  <c:v>8300000</c:v>
                </c:pt>
                <c:pt idx="2">
                  <c:v>0</c:v>
                </c:pt>
                <c:pt idx="3">
                  <c:v>3500000</c:v>
                </c:pt>
                <c:pt idx="4">
                  <c:v>4200000</c:v>
                </c:pt>
                <c:pt idx="5">
                  <c:v>4800000</c:v>
                </c:pt>
                <c:pt idx="6">
                  <c:v>9100000</c:v>
                </c:pt>
                <c:pt idx="7">
                  <c:v>5000000</c:v>
                </c:pt>
                <c:pt idx="8">
                  <c:v>5700000</c:v>
                </c:pt>
                <c:pt idx="9">
                  <c:v>7000000</c:v>
                </c:pt>
                <c:pt idx="10">
                  <c:v>10200000</c:v>
                </c:pt>
                <c:pt idx="11">
                  <c:v>15800000</c:v>
                </c:pt>
                <c:pt idx="12">
                  <c:v>8400000</c:v>
                </c:pt>
                <c:pt idx="13">
                  <c:v>8100000</c:v>
                </c:pt>
                <c:pt idx="14">
                  <c:v>9500000</c:v>
                </c:pt>
                <c:pt idx="15">
                  <c:v>38500000</c:v>
                </c:pt>
                <c:pt idx="16">
                  <c:v>25400000</c:v>
                </c:pt>
                <c:pt idx="17">
                  <c:v>11200000</c:v>
                </c:pt>
                <c:pt idx="18">
                  <c:v>2800000</c:v>
                </c:pt>
              </c:numCache>
            </c:numRef>
          </c:val>
          <c:extLst>
            <c:ext xmlns:c16="http://schemas.microsoft.com/office/drawing/2014/chart" uri="{C3380CC4-5D6E-409C-BE32-E72D297353CC}">
              <c16:uniqueId val="{00000000-D234-433C-B776-1615B67B59F3}"/>
            </c:ext>
          </c:extLst>
        </c:ser>
        <c:ser>
          <c:idx val="1"/>
          <c:order val="1"/>
          <c:tx>
            <c:v>Actual</c:v>
          </c:tx>
          <c:invertIfNegative val="0"/>
          <c:cat>
            <c:strRef>
              <c:f>'Phase Export'!$AS$2:$AS$35</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Export'!$W$2:$W$20</c:f>
              <c:numCache>
                <c:formatCode>#,##0</c:formatCode>
                <c:ptCount val="19"/>
                <c:pt idx="0">
                  <c:v>17863009.272500001</c:v>
                </c:pt>
                <c:pt idx="1">
                  <c:v>3402611.9791666698</c:v>
                </c:pt>
                <c:pt idx="3">
                  <c:v>4203252.0183333298</c:v>
                </c:pt>
                <c:pt idx="4">
                  <c:v>4151830.5</c:v>
                </c:pt>
                <c:pt idx="5">
                  <c:v>4584024.9587500002</c:v>
                </c:pt>
                <c:pt idx="6">
                  <c:v>4274003.9979166696</c:v>
                </c:pt>
                <c:pt idx="7">
                  <c:v>6334534.3958333302</c:v>
                </c:pt>
                <c:pt idx="8">
                  <c:v>5747708.6875</c:v>
                </c:pt>
                <c:pt idx="9">
                  <c:v>3273131.7083333302</c:v>
                </c:pt>
                <c:pt idx="10">
                  <c:v>15562001.2291667</c:v>
                </c:pt>
                <c:pt idx="11">
                  <c:v>21076055.979166701</c:v>
                </c:pt>
                <c:pt idx="12">
                  <c:v>16990963.458333299</c:v>
                </c:pt>
                <c:pt idx="13">
                  <c:v>4094628.875</c:v>
                </c:pt>
                <c:pt idx="14">
                  <c:v>6078018.0208333395</c:v>
                </c:pt>
                <c:pt idx="15">
                  <c:v>4737927.5416666605</c:v>
                </c:pt>
              </c:numCache>
            </c:numRef>
          </c:val>
          <c:extLst>
            <c:ext xmlns:c16="http://schemas.microsoft.com/office/drawing/2014/chart" uri="{C3380CC4-5D6E-409C-BE32-E72D297353CC}">
              <c16:uniqueId val="{00000001-D234-433C-B776-1615B67B59F3}"/>
            </c:ext>
          </c:extLst>
        </c:ser>
        <c:dLbls>
          <c:showLegendKey val="0"/>
          <c:showVal val="0"/>
          <c:showCatName val="0"/>
          <c:showSerName val="0"/>
          <c:showPercent val="0"/>
          <c:showBubbleSize val="0"/>
        </c:dLbls>
        <c:gapWidth val="100"/>
        <c:axId val="155629440"/>
        <c:axId val="155630976"/>
      </c:barChart>
      <c:catAx>
        <c:axId val="155629440"/>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100" b="1"/>
            </a:pPr>
            <a:endParaRPr lang="en-US"/>
          </a:p>
        </c:txPr>
        <c:crossAx val="155630976"/>
        <c:crosses val="autoZero"/>
        <c:auto val="1"/>
        <c:lblAlgn val="ctr"/>
        <c:lblOffset val="100"/>
        <c:noMultiLvlLbl val="0"/>
      </c:catAx>
      <c:valAx>
        <c:axId val="155630976"/>
        <c:scaling>
          <c:orientation val="minMax"/>
        </c:scaling>
        <c:delete val="0"/>
        <c:axPos val="t"/>
        <c:majorGridlines>
          <c:spPr>
            <a:ln>
              <a:solidFill>
                <a:schemeClr val="tx1"/>
              </a:solidFill>
            </a:ln>
          </c:spPr>
        </c:majorGridlines>
        <c:minorGridlines/>
        <c:numFmt formatCode="0,,;;" sourceLinked="0"/>
        <c:majorTickMark val="out"/>
        <c:minorTickMark val="none"/>
        <c:tickLblPos val="nextTo"/>
        <c:spPr>
          <a:ln>
            <a:solidFill>
              <a:schemeClr val="tx1"/>
            </a:solidFill>
          </a:ln>
        </c:spPr>
        <c:txPr>
          <a:bodyPr/>
          <a:lstStyle/>
          <a:p>
            <a:pPr>
              <a:defRPr sz="1200" b="1"/>
            </a:pPr>
            <a:endParaRPr lang="en-US"/>
          </a:p>
        </c:txPr>
        <c:crossAx val="155629440"/>
        <c:crosses val="autoZero"/>
        <c:crossBetween val="between"/>
      </c:valAx>
      <c:spPr>
        <a:solidFill>
          <a:schemeClr val="bg1"/>
        </a:solidFill>
        <a:ln>
          <a:solidFill>
            <a:schemeClr val="tx1"/>
          </a:solidFill>
        </a:ln>
      </c:spPr>
    </c:plotArea>
    <c:legend>
      <c:legendPos val="b"/>
      <c:overlay val="0"/>
      <c:txPr>
        <a:bodyPr/>
        <a:lstStyle/>
        <a:p>
          <a:pPr>
            <a:defRPr sz="12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600"/>
            </a:pPr>
            <a:r>
              <a:rPr lang="en-US" sz="1600" b="1" i="0" baseline="0">
                <a:effectLst/>
              </a:rPr>
              <a:t>Phase + / -</a:t>
            </a:r>
          </a:p>
          <a:p>
            <a:pPr>
              <a:defRPr sz="1600"/>
            </a:pPr>
            <a:r>
              <a:rPr lang="en-US" sz="1600" b="1" i="0" baseline="0">
                <a:effectLst/>
              </a:rPr>
              <a:t>($MM)</a:t>
            </a:r>
            <a:endParaRPr lang="en-US" sz="1600">
              <a:effectLst/>
            </a:endParaRPr>
          </a:p>
        </c:rich>
      </c:tx>
      <c:layout>
        <c:manualLayout>
          <c:xMode val="edge"/>
          <c:yMode val="edge"/>
          <c:x val="0.31575996002160611"/>
          <c:y val="9.2182890855457226E-3"/>
        </c:manualLayout>
      </c:layout>
      <c:overlay val="0"/>
    </c:title>
    <c:autoTitleDeleted val="0"/>
    <c:plotArea>
      <c:layout>
        <c:manualLayout>
          <c:layoutTarget val="inner"/>
          <c:xMode val="edge"/>
          <c:yMode val="edge"/>
          <c:x val="8.7119233552596043E-2"/>
          <c:y val="0.12176966639841777"/>
          <c:w val="0.83584372941036689"/>
          <c:h val="0.80447971582936439"/>
        </c:manualLayout>
      </c:layout>
      <c:barChart>
        <c:barDir val="bar"/>
        <c:grouping val="clustered"/>
        <c:varyColors val="0"/>
        <c:ser>
          <c:idx val="1"/>
          <c:order val="0"/>
          <c:tx>
            <c:v>Cumulative</c:v>
          </c:tx>
          <c:spPr>
            <a:solidFill>
              <a:srgbClr val="C00000"/>
            </a:solidFill>
          </c:spPr>
          <c:invertIfNegative val="1"/>
          <c:cat>
            <c:strRef>
              <c:f>'Phase Export'!$AS$2:$AS$21</c:f>
              <c:strCache>
                <c:ptCount val="20"/>
                <c:pt idx="0">
                  <c:v>MOB, MOVEON</c:v>
                </c:pt>
                <c:pt idx="1">
                  <c:v>STRUCT, DRVJET</c:v>
                </c:pt>
                <c:pt idx="2">
                  <c:v>INACTIVE, INACTIVE</c:v>
                </c:pt>
                <c:pt idx="3">
                  <c:v>COND, CSGCMT</c:v>
                </c:pt>
                <c:pt idx="4">
                  <c:v>SURF, DRILL</c:v>
                </c:pt>
                <c:pt idx="5">
                  <c:v>SURF, CSGCMT</c:v>
                </c:pt>
                <c:pt idx="6">
                  <c:v>SURF, BOP</c:v>
                </c:pt>
                <c:pt idx="7">
                  <c:v>DRLGLNR1, DRILL</c:v>
                </c:pt>
                <c:pt idx="8">
                  <c:v>DRLGLNR1, CSGCMT</c:v>
                </c:pt>
                <c:pt idx="9">
                  <c:v>DRLGLNR2, DRILL</c:v>
                </c:pt>
                <c:pt idx="10">
                  <c:v>DRLGLNR2, CSGCMT</c:v>
                </c:pt>
                <c:pt idx="11">
                  <c:v>DRLGLNR3, DRILL</c:v>
                </c:pt>
                <c:pt idx="12">
                  <c:v>DRLGLNR3, CSGCMT</c:v>
                </c:pt>
                <c:pt idx="13">
                  <c:v>DRLGLNR4, DRILL</c:v>
                </c:pt>
                <c:pt idx="14">
                  <c:v>DRLGLNR4, CSGCMT</c:v>
                </c:pt>
                <c:pt idx="15">
                  <c:v>PRODLNR1, DRILL</c:v>
                </c:pt>
                <c:pt idx="16">
                  <c:v>PRODLNR1, EVAL</c:v>
                </c:pt>
                <c:pt idx="17">
                  <c:v>ABAN, PA</c:v>
                </c:pt>
                <c:pt idx="18">
                  <c:v>DEMOB, MOVEOFF</c:v>
                </c:pt>
                <c:pt idx="19">
                  <c:v>NONWW, NONWW</c:v>
                </c:pt>
              </c:strCache>
            </c:strRef>
          </c:cat>
          <c:val>
            <c:numRef>
              <c:f>'Phase Export'!$AR$2:$AR$20</c:f>
              <c:numCache>
                <c:formatCode>"$"#.0,,\ " MM"</c:formatCode>
                <c:ptCount val="19"/>
                <c:pt idx="0">
                  <c:v>263009.27250000089</c:v>
                </c:pt>
                <c:pt idx="1">
                  <c:v>-4897388.0208333302</c:v>
                </c:pt>
                <c:pt idx="2">
                  <c:v>0</c:v>
                </c:pt>
                <c:pt idx="3">
                  <c:v>703252.01833332982</c:v>
                </c:pt>
                <c:pt idx="4">
                  <c:v>-48169.5</c:v>
                </c:pt>
                <c:pt idx="5">
                  <c:v>-215975.04124999978</c:v>
                </c:pt>
                <c:pt idx="6">
                  <c:v>-4825996.0020833304</c:v>
                </c:pt>
                <c:pt idx="7">
                  <c:v>1334534.3958333302</c:v>
                </c:pt>
                <c:pt idx="8">
                  <c:v>47708.6875</c:v>
                </c:pt>
                <c:pt idx="9">
                  <c:v>-3726868.2916666698</c:v>
                </c:pt>
                <c:pt idx="10">
                  <c:v>5362001.2291666996</c:v>
                </c:pt>
                <c:pt idx="11">
                  <c:v>5276055.9791667014</c:v>
                </c:pt>
                <c:pt idx="12">
                  <c:v>8590963.4583332986</c:v>
                </c:pt>
                <c:pt idx="13">
                  <c:v>-4005371.125</c:v>
                </c:pt>
                <c:pt idx="14">
                  <c:v>-3421981.9791666605</c:v>
                </c:pt>
                <c:pt idx="15">
                  <c:v>0</c:v>
                </c:pt>
                <c:pt idx="16">
                  <c:v>0</c:v>
                </c:pt>
                <c:pt idx="17">
                  <c:v>0</c:v>
                </c:pt>
                <c:pt idx="18">
                  <c:v>0</c:v>
                </c:pt>
              </c:numCache>
            </c:numRef>
          </c:val>
          <c:extLst>
            <c:ext xmlns:c14="http://schemas.microsoft.com/office/drawing/2007/8/2/chart" uri="{6F2FDCE9-48DA-4B69-8628-5D25D57E5C99}">
              <c14:invertSolidFillFmt>
                <c14:spPr xmlns:c14="http://schemas.microsoft.com/office/drawing/2007/8/2/chart">
                  <a:solidFill>
                    <a:srgbClr val="00B050"/>
                  </a:solidFill>
                </c14:spPr>
              </c14:invertSolidFillFmt>
            </c:ext>
            <c:ext xmlns:c16="http://schemas.microsoft.com/office/drawing/2014/chart" uri="{C3380CC4-5D6E-409C-BE32-E72D297353CC}">
              <c16:uniqueId val="{00000000-132D-471A-9EED-5E9969ADDE28}"/>
            </c:ext>
          </c:extLst>
        </c:ser>
        <c:dLbls>
          <c:showLegendKey val="0"/>
          <c:showVal val="0"/>
          <c:showCatName val="0"/>
          <c:showSerName val="0"/>
          <c:showPercent val="0"/>
          <c:showBubbleSize val="0"/>
        </c:dLbls>
        <c:gapWidth val="100"/>
        <c:axId val="156922240"/>
        <c:axId val="156923776"/>
      </c:barChart>
      <c:catAx>
        <c:axId val="156922240"/>
        <c:scaling>
          <c:orientation val="maxMin"/>
        </c:scaling>
        <c:delete val="1"/>
        <c:axPos val="l"/>
        <c:majorGridlines/>
        <c:numFmt formatCode="General" sourceLinked="0"/>
        <c:majorTickMark val="out"/>
        <c:minorTickMark val="none"/>
        <c:tickLblPos val="nextTo"/>
        <c:crossAx val="156923776"/>
        <c:crosses val="autoZero"/>
        <c:auto val="1"/>
        <c:lblAlgn val="ctr"/>
        <c:lblOffset val="100"/>
        <c:noMultiLvlLbl val="0"/>
      </c:catAx>
      <c:valAx>
        <c:axId val="156923776"/>
        <c:scaling>
          <c:orientation val="minMax"/>
        </c:scaling>
        <c:delete val="0"/>
        <c:axPos val="t"/>
        <c:majorGridlines>
          <c:spPr>
            <a:ln>
              <a:solidFill>
                <a:schemeClr val="tx1"/>
              </a:solidFill>
            </a:ln>
          </c:spPr>
        </c:majorGridlines>
        <c:numFmt formatCode="0.0,," sourceLinked="0"/>
        <c:majorTickMark val="out"/>
        <c:minorTickMark val="none"/>
        <c:tickLblPos val="nextTo"/>
        <c:spPr>
          <a:ln>
            <a:solidFill>
              <a:schemeClr val="tx1"/>
            </a:solidFill>
          </a:ln>
        </c:spPr>
        <c:txPr>
          <a:bodyPr/>
          <a:lstStyle/>
          <a:p>
            <a:pPr>
              <a:defRPr sz="1200" b="1"/>
            </a:pPr>
            <a:endParaRPr lang="en-US"/>
          </a:p>
        </c:txPr>
        <c:crossAx val="156922240"/>
        <c:crosses val="autoZero"/>
        <c:crossBetween val="between"/>
        <c:majorUnit val="10000000"/>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Total Project UE Days and Cost - By Accountability</a:t>
            </a:r>
          </a:p>
        </c:rich>
      </c:tx>
      <c:overlay val="0"/>
    </c:title>
    <c:autoTitleDeleted val="0"/>
    <c:plotArea>
      <c:layout/>
      <c:barChart>
        <c:barDir val="col"/>
        <c:grouping val="clustered"/>
        <c:varyColors val="0"/>
        <c:ser>
          <c:idx val="0"/>
          <c:order val="0"/>
          <c:tx>
            <c:v>UE Days</c:v>
          </c:tx>
          <c:invertIfNegative val="0"/>
          <c:cat>
            <c:strRef>
              <c:f>('UE Summary'!$H$5:$H$8,'UE Summary'!$H$10)</c:f>
              <c:strCache>
                <c:ptCount val="5"/>
                <c:pt idx="0">
                  <c:v>Operator</c:v>
                </c:pt>
                <c:pt idx="1">
                  <c:v>Rig Contractor</c:v>
                </c:pt>
                <c:pt idx="2">
                  <c:v>Operator's Other Contractors</c:v>
                </c:pt>
                <c:pt idx="3">
                  <c:v>Weather</c:v>
                </c:pt>
                <c:pt idx="4">
                  <c:v>SC</c:v>
                </c:pt>
              </c:strCache>
            </c:strRef>
          </c:cat>
          <c:val>
            <c:numRef>
              <c:f>('UE Summary'!$I$5:$I$8,'UE Summary'!$I$10)</c:f>
              <c:numCache>
                <c:formatCode>0.0</c:formatCode>
                <c:ptCount val="5"/>
                <c:pt idx="0">
                  <c:v>25.437500000000011</c:v>
                </c:pt>
                <c:pt idx="1">
                  <c:v>1.9791666666666667</c:v>
                </c:pt>
                <c:pt idx="2">
                  <c:v>1.6666666666666667</c:v>
                </c:pt>
                <c:pt idx="3">
                  <c:v>1.1874999999999991</c:v>
                </c:pt>
                <c:pt idx="4">
                  <c:v>2.4166666666666665</c:v>
                </c:pt>
              </c:numCache>
            </c:numRef>
          </c:val>
          <c:extLst>
            <c:ext xmlns:c16="http://schemas.microsoft.com/office/drawing/2014/chart" uri="{C3380CC4-5D6E-409C-BE32-E72D297353CC}">
              <c16:uniqueId val="{00000000-BDEC-4A06-B61B-B7B525228922}"/>
            </c:ext>
          </c:extLst>
        </c:ser>
        <c:ser>
          <c:idx val="1"/>
          <c:order val="1"/>
          <c:tx>
            <c:v>UE Cost</c:v>
          </c:tx>
          <c:invertIfNegative val="0"/>
          <c:cat>
            <c:strRef>
              <c:f>('UE Summary'!$H$5:$H$8,'UE Summary'!$H$10)</c:f>
              <c:strCache>
                <c:ptCount val="5"/>
                <c:pt idx="0">
                  <c:v>Operator</c:v>
                </c:pt>
                <c:pt idx="1">
                  <c:v>Rig Contractor</c:v>
                </c:pt>
                <c:pt idx="2">
                  <c:v>Operator's Other Contractors</c:v>
                </c:pt>
                <c:pt idx="3">
                  <c:v>Weather</c:v>
                </c:pt>
                <c:pt idx="4">
                  <c:v>SC</c:v>
                </c:pt>
              </c:strCache>
            </c:strRef>
          </c:cat>
          <c:val>
            <c:numRef>
              <c:f>('UE Summary'!$J$5:$J$8,'UE Summary'!$J$10)</c:f>
              <c:numCache>
                <c:formatCode>"$"0.0\ " MM";</c:formatCode>
                <c:ptCount val="5"/>
                <c:pt idx="0">
                  <c:v>25.515713000000002</c:v>
                </c:pt>
                <c:pt idx="1">
                  <c:v>1.996575</c:v>
                </c:pt>
                <c:pt idx="2">
                  <c:v>1.6801759999999999</c:v>
                </c:pt>
                <c:pt idx="3">
                  <c:v>1.241635</c:v>
                </c:pt>
                <c:pt idx="4">
                  <c:v>2.3196249999999998</c:v>
                </c:pt>
              </c:numCache>
            </c:numRef>
          </c:val>
          <c:extLst>
            <c:ext xmlns:c16="http://schemas.microsoft.com/office/drawing/2014/chart" uri="{C3380CC4-5D6E-409C-BE32-E72D297353CC}">
              <c16:uniqueId val="{00000001-BDEC-4A06-B61B-B7B525228922}"/>
            </c:ext>
          </c:extLst>
        </c:ser>
        <c:dLbls>
          <c:showLegendKey val="0"/>
          <c:showVal val="0"/>
          <c:showCatName val="0"/>
          <c:showSerName val="0"/>
          <c:showPercent val="0"/>
          <c:showBubbleSize val="0"/>
        </c:dLbls>
        <c:gapWidth val="150"/>
        <c:axId val="158270208"/>
        <c:axId val="158271744"/>
      </c:barChart>
      <c:catAx>
        <c:axId val="158270208"/>
        <c:scaling>
          <c:orientation val="minMax"/>
        </c:scaling>
        <c:delete val="0"/>
        <c:axPos val="b"/>
        <c:numFmt formatCode="General" sourceLinked="0"/>
        <c:majorTickMark val="out"/>
        <c:minorTickMark val="none"/>
        <c:tickLblPos val="nextTo"/>
        <c:spPr>
          <a:ln>
            <a:solidFill>
              <a:schemeClr val="tx1"/>
            </a:solidFill>
          </a:ln>
        </c:spPr>
        <c:txPr>
          <a:bodyPr/>
          <a:lstStyle/>
          <a:p>
            <a:pPr>
              <a:defRPr sz="1400" b="1"/>
            </a:pPr>
            <a:endParaRPr lang="en-US"/>
          </a:p>
        </c:txPr>
        <c:crossAx val="158271744"/>
        <c:crosses val="autoZero"/>
        <c:auto val="1"/>
        <c:lblAlgn val="ctr"/>
        <c:lblOffset val="100"/>
        <c:noMultiLvlLbl val="0"/>
      </c:catAx>
      <c:valAx>
        <c:axId val="158271744"/>
        <c:scaling>
          <c:orientation val="minMax"/>
        </c:scaling>
        <c:delete val="0"/>
        <c:axPos val="l"/>
        <c:majorGridlines>
          <c:spPr>
            <a:ln>
              <a:solidFill>
                <a:schemeClr val="tx1"/>
              </a:solidFill>
            </a:ln>
          </c:spPr>
        </c:majorGridlines>
        <c:title>
          <c:tx>
            <c:rich>
              <a:bodyPr rot="-5400000" vert="horz"/>
              <a:lstStyle/>
              <a:p>
                <a:pPr>
                  <a:defRPr sz="1400" b="1"/>
                </a:pPr>
                <a:r>
                  <a:rPr lang="en-US" sz="1400" b="1"/>
                  <a:t>Days and $ MM</a:t>
                </a:r>
              </a:p>
            </c:rich>
          </c:tx>
          <c:layout>
            <c:manualLayout>
              <c:xMode val="edge"/>
              <c:yMode val="edge"/>
              <c:x val="1.2190476190476191E-2"/>
              <c:y val="0.39997446809785081"/>
            </c:manualLayout>
          </c:layout>
          <c:overlay val="0"/>
        </c:title>
        <c:numFmt formatCode="#,##0;;" sourceLinked="0"/>
        <c:majorTickMark val="out"/>
        <c:minorTickMark val="none"/>
        <c:tickLblPos val="nextTo"/>
        <c:spPr>
          <a:ln>
            <a:solidFill>
              <a:schemeClr val="tx1"/>
            </a:solidFill>
          </a:ln>
        </c:spPr>
        <c:txPr>
          <a:bodyPr/>
          <a:lstStyle/>
          <a:p>
            <a:pPr>
              <a:defRPr sz="1400" b="1"/>
            </a:pPr>
            <a:endParaRPr lang="en-US"/>
          </a:p>
        </c:txPr>
        <c:crossAx val="158270208"/>
        <c:crosses val="autoZero"/>
        <c:crossBetween val="between"/>
      </c:valAx>
      <c:spPr>
        <a:solidFill>
          <a:schemeClr val="bg1"/>
        </a:solidFill>
        <a:ln>
          <a:solidFill>
            <a:schemeClr val="tx1"/>
          </a:solidFill>
        </a:ln>
      </c:spPr>
    </c:plotArea>
    <c:legend>
      <c:legendPos val="b"/>
      <c:overlay val="0"/>
      <c:txPr>
        <a:bodyPr/>
        <a:lstStyle/>
        <a:p>
          <a:pPr>
            <a:defRPr sz="14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Total Project NPT Days - By Accountability</a:t>
            </a:r>
          </a:p>
        </c:rich>
      </c:tx>
      <c:overlay val="0"/>
    </c:title>
    <c:autoTitleDeleted val="0"/>
    <c:plotArea>
      <c:layout/>
      <c:pieChart>
        <c:varyColors val="1"/>
        <c:ser>
          <c:idx val="0"/>
          <c:order val="0"/>
          <c:dLbls>
            <c:dLbl>
              <c:idx val="3"/>
              <c:layout>
                <c:manualLayout>
                  <c:x val="3.7943506897379423E-2"/>
                  <c:y val="1.224183578120133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D55-47BD-AC52-A05C940D2179}"/>
                </c:ext>
              </c:extLst>
            </c:dLbl>
            <c:numFmt formatCode="0.0%" sourceLinked="0"/>
            <c:spPr>
              <a:solidFill>
                <a:schemeClr val="bg1"/>
              </a:solidFill>
              <a:ln>
                <a:solidFill>
                  <a:schemeClr val="tx1"/>
                </a:solidFill>
              </a:ln>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'UE Summary'!$G$5:$G$8</c:f>
              <c:strCache>
                <c:ptCount val="4"/>
                <c:pt idx="0">
                  <c:v>Chevron</c:v>
                </c:pt>
                <c:pt idx="1">
                  <c:v>Rig</c:v>
                </c:pt>
                <c:pt idx="2">
                  <c:v>Vendor</c:v>
                </c:pt>
                <c:pt idx="3">
                  <c:v>Weather</c:v>
                </c:pt>
              </c:strCache>
            </c:strRef>
          </c:cat>
          <c:val>
            <c:numRef>
              <c:f>'UE Summary'!$I$5:$I$8</c:f>
              <c:numCache>
                <c:formatCode>0.0</c:formatCode>
                <c:ptCount val="4"/>
                <c:pt idx="0">
                  <c:v>25.437500000000011</c:v>
                </c:pt>
                <c:pt idx="1">
                  <c:v>1.9791666666666667</c:v>
                </c:pt>
                <c:pt idx="2">
                  <c:v>1.6666666666666667</c:v>
                </c:pt>
                <c:pt idx="3">
                  <c:v>1.1874999999999991</c:v>
                </c:pt>
              </c:numCache>
            </c:numRef>
          </c:val>
          <c:extLst>
            <c:ext xmlns:c16="http://schemas.microsoft.com/office/drawing/2014/chart" uri="{C3380CC4-5D6E-409C-BE32-E72D297353CC}">
              <c16:uniqueId val="{00000001-8D55-47BD-AC52-A05C940D2179}"/>
            </c:ext>
          </c:extLst>
        </c:ser>
        <c:dLbls>
          <c:showLegendKey val="0"/>
          <c:showVal val="0"/>
          <c:showCatName val="0"/>
          <c:showSerName val="0"/>
          <c:showPercent val="0"/>
          <c:showBubbleSize val="0"/>
          <c:showLeaderLines val="1"/>
        </c:dLbls>
        <c:firstSliceAng val="0"/>
      </c:pieChart>
      <c:spPr>
        <a:noFill/>
        <a:ln>
          <a:noFill/>
        </a:ln>
      </c:spPr>
    </c:plotArea>
    <c:legend>
      <c:legendPos val="b"/>
      <c:overlay val="0"/>
      <c:txPr>
        <a:bodyPr/>
        <a:lstStyle/>
        <a:p>
          <a:pPr>
            <a:defRPr sz="1400" b="1"/>
          </a:pPr>
          <a:endParaRPr lang="en-US"/>
        </a:p>
      </c:txPr>
    </c:legend>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(Days) - By Category</a:t>
            </a:r>
          </a:p>
        </c:rich>
      </c:tx>
      <c:overlay val="0"/>
    </c:title>
    <c:autoTitleDeleted val="0"/>
    <c:plotArea>
      <c:layout/>
      <c:barChart>
        <c:barDir val="bar"/>
        <c:grouping val="clustered"/>
        <c:varyColors val="0"/>
        <c:ser>
          <c:idx val="0"/>
          <c:order val="0"/>
          <c:tx>
            <c:v>UE's by Category</c:v>
          </c:tx>
          <c:invertIfNegative val="0"/>
          <c:cat>
            <c:strRef>
              <c:f>('NPT by Category'!$B$4:$B$11,'NPT by Category'!$F$4:$F$11)</c:f>
              <c:strCache>
                <c:ptCount val="16"/>
                <c:pt idx="0">
                  <c:v>Downhole Equipment</c:v>
                </c:pt>
                <c:pt idx="1">
                  <c:v>Surface Equipment</c:v>
                </c:pt>
                <c:pt idx="2">
                  <c:v>Subsea Equipment</c:v>
                </c:pt>
                <c:pt idx="3">
                  <c:v>Process</c:v>
                </c:pt>
                <c:pt idx="4">
                  <c:v>BOP</c:v>
                </c:pt>
                <c:pt idx="5">
                  <c:v>Rig Equipment</c:v>
                </c:pt>
                <c:pt idx="6">
                  <c:v>LMRP</c:v>
                </c:pt>
                <c:pt idx="7">
                  <c:v>Stuck Casing/Liner - Unknown</c:v>
                </c:pt>
                <c:pt idx="8">
                  <c:v>Stuck Casing/Liner - Wellbore Stability</c:v>
                </c:pt>
                <c:pt idx="9">
                  <c:v>Stuck Pipe - Unknown</c:v>
                </c:pt>
                <c:pt idx="10">
                  <c:v>Stuck Pipe - Wellbore Stability</c:v>
                </c:pt>
                <c:pt idx="11">
                  <c:v>Stuck Wireline</c:v>
                </c:pt>
                <c:pt idx="12">
                  <c:v>Well Control</c:v>
                </c:pt>
                <c:pt idx="13">
                  <c:v>Waiting</c:v>
                </c:pt>
                <c:pt idx="14">
                  <c:v>Weather</c:v>
                </c:pt>
                <c:pt idx="15">
                  <c:v>Wellbore Problems</c:v>
                </c:pt>
              </c:strCache>
            </c:strRef>
          </c:cat>
          <c:val>
            <c:numRef>
              <c:f>('NPT by Category'!$D$4:$D$11,'NPT by Category'!$H$4:$H$11)</c:f>
              <c:numCache>
                <c:formatCode>[&gt;0]0.0;[=0]General</c:formatCode>
                <c:ptCount val="16"/>
                <c:pt idx="0">
                  <c:v>6.6666666666666714</c:v>
                </c:pt>
                <c:pt idx="1">
                  <c:v>0.27083333333333331</c:v>
                </c:pt>
                <c:pt idx="2">
                  <c:v>0</c:v>
                </c:pt>
                <c:pt idx="3">
                  <c:v>0</c:v>
                </c:pt>
                <c:pt idx="4">
                  <c:v>0</c:v>
                </c:pt>
                <c:pt idx="5">
                  <c:v>1.9791666666666667</c:v>
                </c:pt>
                <c:pt idx="6">
                  <c:v>0</c:v>
                </c:pt>
                <c:pt idx="7">
                  <c:v>0</c:v>
                </c:pt>
                <c:pt idx="8">
                  <c:v>0</c:v>
                </c:pt>
                <c:pt idx="9">
                  <c:v>0</c:v>
                </c:pt>
                <c:pt idx="10">
                  <c:v>0</c:v>
                </c:pt>
                <c:pt idx="11">
                  <c:v>0</c:v>
                </c:pt>
                <c:pt idx="12">
                  <c:v>2.125</c:v>
                </c:pt>
                <c:pt idx="13">
                  <c:v>0</c:v>
                </c:pt>
                <c:pt idx="14">
                  <c:v>1.1874999999999991</c:v>
                </c:pt>
                <c:pt idx="15">
                  <c:v>20.458333333333339</c:v>
                </c:pt>
              </c:numCache>
            </c:numRef>
          </c:val>
          <c:extLst>
            <c:ext xmlns:c16="http://schemas.microsoft.com/office/drawing/2014/chart" uri="{C3380CC4-5D6E-409C-BE32-E72D297353CC}">
              <c16:uniqueId val="{00000000-1FB7-4672-B82A-ACFEF7AB1976}"/>
            </c:ext>
          </c:extLst>
        </c:ser>
        <c:dLbls>
          <c:showLegendKey val="0"/>
          <c:showVal val="0"/>
          <c:showCatName val="0"/>
          <c:showSerName val="0"/>
          <c:showPercent val="0"/>
          <c:showBubbleSize val="0"/>
        </c:dLbls>
        <c:gapWidth val="100"/>
        <c:axId val="97978624"/>
        <c:axId val="97980416"/>
      </c:barChart>
      <c:catAx>
        <c:axId val="97978624"/>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200" b="1"/>
            </a:pPr>
            <a:endParaRPr lang="en-US"/>
          </a:p>
        </c:txPr>
        <c:crossAx val="97980416"/>
        <c:crosses val="autoZero"/>
        <c:auto val="1"/>
        <c:lblAlgn val="ctr"/>
        <c:lblOffset val="100"/>
        <c:noMultiLvlLbl val="0"/>
      </c:catAx>
      <c:valAx>
        <c:axId val="97980416"/>
        <c:scaling>
          <c:orientation val="minMax"/>
        </c:scaling>
        <c:delete val="0"/>
        <c:axPos val="b"/>
        <c:majorGridlines>
          <c:spPr>
            <a:ln>
              <a:solidFill>
                <a:schemeClr val="tx1"/>
              </a:solidFill>
            </a:ln>
          </c:spPr>
        </c:majorGridlines>
        <c:minorGridlines/>
        <c:numFmt formatCode="#.0;;" sourceLinked="0"/>
        <c:majorTickMark val="out"/>
        <c:minorTickMark val="none"/>
        <c:tickLblPos val="nextTo"/>
        <c:spPr>
          <a:ln>
            <a:solidFill>
              <a:schemeClr val="tx1"/>
            </a:solidFill>
          </a:ln>
        </c:spPr>
        <c:txPr>
          <a:bodyPr/>
          <a:lstStyle/>
          <a:p>
            <a:pPr>
              <a:defRPr sz="1400" b="1"/>
            </a:pPr>
            <a:endParaRPr lang="en-US"/>
          </a:p>
        </c:txPr>
        <c:crossAx val="97978624"/>
        <c:crosses val="max"/>
        <c:crossBetween val="between"/>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(Days) - By Category</a:t>
            </a:r>
          </a:p>
        </c:rich>
      </c:tx>
      <c:overlay val="0"/>
    </c:title>
    <c:autoTitleDeleted val="0"/>
    <c:plotArea>
      <c:layout/>
      <c:pieChart>
        <c:varyColors val="1"/>
        <c:ser>
          <c:idx val="0"/>
          <c:order val="0"/>
          <c:tx>
            <c:v>UE's by Category</c:v>
          </c:tx>
          <c:dLbls>
            <c:numFmt formatCode="0.0" sourceLinked="0"/>
            <c:spPr>
              <a:solidFill>
                <a:schemeClr val="bg1"/>
              </a:solidFill>
              <a:ln>
                <a:solidFill>
                  <a:schemeClr val="tx1"/>
                </a:solidFill>
              </a:ln>
            </c:spPr>
            <c:txPr>
              <a:bodyPr/>
              <a:lstStyle/>
              <a:p>
                <a:pPr>
                  <a:defRPr b="1"/>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('NPT by Category'!$C$4:$C$11,'NPT by Category'!$G$4:$G$11)</c:f>
              <c:strCache>
                <c:ptCount val="16"/>
                <c:pt idx="0">
                  <c:v>EQP</c:v>
                </c:pt>
                <c:pt idx="1">
                  <c:v>EQPS</c:v>
                </c:pt>
                <c:pt idx="2">
                  <c:v>EQSS</c:v>
                </c:pt>
                <c:pt idx="3">
                  <c:v>PR</c:v>
                </c:pt>
                <c:pt idx="4">
                  <c:v>RRBOP</c:v>
                </c:pt>
                <c:pt idx="5">
                  <c:v>RREQ</c:v>
                </c:pt>
                <c:pt idx="6">
                  <c:v>RRR</c:v>
                </c:pt>
                <c:pt idx="7">
                  <c:v>SCL</c:v>
                </c:pt>
                <c:pt idx="8">
                  <c:v>SCLWS</c:v>
                </c:pt>
                <c:pt idx="9">
                  <c:v>SP</c:v>
                </c:pt>
                <c:pt idx="10">
                  <c:v>SPWS</c:v>
                </c:pt>
                <c:pt idx="11">
                  <c:v>SW</c:v>
                </c:pt>
                <c:pt idx="12">
                  <c:v>WC</c:v>
                </c:pt>
                <c:pt idx="13">
                  <c:v>WO</c:v>
                </c:pt>
                <c:pt idx="14">
                  <c:v>WTHR</c:v>
                </c:pt>
                <c:pt idx="15">
                  <c:v>WP</c:v>
                </c:pt>
              </c:strCache>
            </c:strRef>
          </c:cat>
          <c:val>
            <c:numRef>
              <c:f>('NPT by Category'!$D$75:$D$82,'NPT by Category'!$H$75:$H$82)</c:f>
              <c:numCache>
                <c:formatCode>General</c:formatCode>
                <c:ptCount val="16"/>
                <c:pt idx="0">
                  <c:v>6.6666666666666714</c:v>
                </c:pt>
                <c:pt idx="1">
                  <c:v>0.27083333333333331</c:v>
                </c:pt>
                <c:pt idx="2">
                  <c:v>#N/A</c:v>
                </c:pt>
                <c:pt idx="3">
                  <c:v>#N/A</c:v>
                </c:pt>
                <c:pt idx="4">
                  <c:v>#N/A</c:v>
                </c:pt>
                <c:pt idx="5">
                  <c:v>1.9791666666666667</c:v>
                </c:pt>
                <c:pt idx="6">
                  <c:v>#N/A</c:v>
                </c:pt>
                <c:pt idx="7">
                  <c:v>#N/A</c:v>
                </c:pt>
                <c:pt idx="8">
                  <c:v>#N/A</c:v>
                </c:pt>
                <c:pt idx="9">
                  <c:v>#N/A</c:v>
                </c:pt>
                <c:pt idx="10">
                  <c:v>#N/A</c:v>
                </c:pt>
                <c:pt idx="11">
                  <c:v>#N/A</c:v>
                </c:pt>
                <c:pt idx="12">
                  <c:v>2.125</c:v>
                </c:pt>
                <c:pt idx="13">
                  <c:v>#N/A</c:v>
                </c:pt>
                <c:pt idx="14">
                  <c:v>1.1874999999999991</c:v>
                </c:pt>
                <c:pt idx="15">
                  <c:v>20.458333333333339</c:v>
                </c:pt>
              </c:numCache>
            </c:numRef>
          </c:val>
          <c:extLst>
            <c:ext xmlns:c16="http://schemas.microsoft.com/office/drawing/2014/chart" uri="{C3380CC4-5D6E-409C-BE32-E72D297353CC}">
              <c16:uniqueId val="{00000000-C7E0-4BDD-A2E5-1A82B569467F}"/>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Cost ($MM) - By Category</a:t>
            </a:r>
          </a:p>
        </c:rich>
      </c:tx>
      <c:overlay val="0"/>
    </c:title>
    <c:autoTitleDeleted val="0"/>
    <c:plotArea>
      <c:layout/>
      <c:pieChart>
        <c:varyColors val="1"/>
        <c:ser>
          <c:idx val="0"/>
          <c:order val="0"/>
          <c:tx>
            <c:v>UE's by Category</c:v>
          </c:tx>
          <c:dLbls>
            <c:numFmt formatCode="0.0,,;;" sourceLinked="0"/>
            <c:spPr>
              <a:solidFill>
                <a:schemeClr val="bg1"/>
              </a:solidFill>
              <a:ln>
                <a:solidFill>
                  <a:schemeClr val="tx1"/>
                </a:solidFill>
              </a:ln>
            </c:spPr>
            <c:txPr>
              <a:bodyPr/>
              <a:lstStyle/>
              <a:p>
                <a:pPr>
                  <a:defRPr b="1"/>
                </a:pPr>
                <a:endParaRPr lang="en-US"/>
              </a:p>
            </c:txPr>
            <c:showLegendKey val="0"/>
            <c:showVal val="1"/>
            <c:showCatName val="1"/>
            <c:showSerName val="0"/>
            <c:showPercent val="0"/>
            <c:showBubbleSize val="0"/>
            <c:showLeaderLines val="1"/>
            <c:extLst>
              <c:ext xmlns:c15="http://schemas.microsoft.com/office/drawing/2012/chart" uri="{CE6537A1-D6FC-4f65-9D91-7224C49458BB}"/>
            </c:extLst>
          </c:dLbls>
          <c:cat>
            <c:strRef>
              <c:f>('NPT by Category'!$C$4:$C$11,'NPT by Category'!$G$4:$G$11)</c:f>
              <c:strCache>
                <c:ptCount val="16"/>
                <c:pt idx="0">
                  <c:v>EQP</c:v>
                </c:pt>
                <c:pt idx="1">
                  <c:v>EQPS</c:v>
                </c:pt>
                <c:pt idx="2">
                  <c:v>EQSS</c:v>
                </c:pt>
                <c:pt idx="3">
                  <c:v>PR</c:v>
                </c:pt>
                <c:pt idx="4">
                  <c:v>RRBOP</c:v>
                </c:pt>
                <c:pt idx="5">
                  <c:v>RREQ</c:v>
                </c:pt>
                <c:pt idx="6">
                  <c:v>RRR</c:v>
                </c:pt>
                <c:pt idx="7">
                  <c:v>SCL</c:v>
                </c:pt>
                <c:pt idx="8">
                  <c:v>SCLWS</c:v>
                </c:pt>
                <c:pt idx="9">
                  <c:v>SP</c:v>
                </c:pt>
                <c:pt idx="10">
                  <c:v>SPWS</c:v>
                </c:pt>
                <c:pt idx="11">
                  <c:v>SW</c:v>
                </c:pt>
                <c:pt idx="12">
                  <c:v>WC</c:v>
                </c:pt>
                <c:pt idx="13">
                  <c:v>WO</c:v>
                </c:pt>
                <c:pt idx="14">
                  <c:v>WTHR</c:v>
                </c:pt>
                <c:pt idx="15">
                  <c:v>WP</c:v>
                </c:pt>
              </c:strCache>
            </c:strRef>
          </c:cat>
          <c:val>
            <c:numRef>
              <c:f>('NPT by Category'!$E$75:$E$82,'NPT by Category'!$I$75:$I$82)</c:f>
              <c:numCache>
                <c:formatCode>"$"#,##0</c:formatCode>
                <c:ptCount val="16"/>
                <c:pt idx="0">
                  <c:v>6214322</c:v>
                </c:pt>
                <c:pt idx="1">
                  <c:v>277504</c:v>
                </c:pt>
                <c:pt idx="2">
                  <c:v>#N/A</c:v>
                </c:pt>
                <c:pt idx="3">
                  <c:v>#N/A</c:v>
                </c:pt>
                <c:pt idx="4">
                  <c:v>#N/A</c:v>
                </c:pt>
                <c:pt idx="5">
                  <c:v>1996575</c:v>
                </c:pt>
                <c:pt idx="6">
                  <c:v>#N/A</c:v>
                </c:pt>
                <c:pt idx="7">
                  <c:v>#N/A</c:v>
                </c:pt>
                <c:pt idx="8">
                  <c:v>#N/A</c:v>
                </c:pt>
                <c:pt idx="9">
                  <c:v>#N/A</c:v>
                </c:pt>
                <c:pt idx="10">
                  <c:v>#N/A</c:v>
                </c:pt>
                <c:pt idx="11">
                  <c:v>#N/A</c:v>
                </c:pt>
                <c:pt idx="12">
                  <c:v>2238712</c:v>
                </c:pt>
                <c:pt idx="13">
                  <c:v>#N/A</c:v>
                </c:pt>
                <c:pt idx="14">
                  <c:v>1241635</c:v>
                </c:pt>
                <c:pt idx="15">
                  <c:v>20722749</c:v>
                </c:pt>
              </c:numCache>
            </c:numRef>
          </c:val>
          <c:extLst>
            <c:ext xmlns:c16="http://schemas.microsoft.com/office/drawing/2014/chart" uri="{C3380CC4-5D6E-409C-BE32-E72D297353CC}">
              <c16:uniqueId val="{00000000-5C11-4231-AF6B-F1FCC8D18021}"/>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ln w="19050">
      <a:solidFill>
        <a:schemeClr val="tx1"/>
      </a:solid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NPT Cost ($ MM) - By Category</a:t>
            </a:r>
          </a:p>
        </c:rich>
      </c:tx>
      <c:overlay val="0"/>
    </c:title>
    <c:autoTitleDeleted val="0"/>
    <c:plotArea>
      <c:layout/>
      <c:barChart>
        <c:barDir val="bar"/>
        <c:grouping val="clustered"/>
        <c:varyColors val="0"/>
        <c:ser>
          <c:idx val="0"/>
          <c:order val="0"/>
          <c:tx>
            <c:v>UE's by Category</c:v>
          </c:tx>
          <c:invertIfNegative val="0"/>
          <c:cat>
            <c:strRef>
              <c:f>('NPT by Category'!$B$4:$B$11,'NPT by Category'!$F$4:$F$11)</c:f>
              <c:strCache>
                <c:ptCount val="16"/>
                <c:pt idx="0">
                  <c:v>Downhole Equipment</c:v>
                </c:pt>
                <c:pt idx="1">
                  <c:v>Surface Equipment</c:v>
                </c:pt>
                <c:pt idx="2">
                  <c:v>Subsea Equipment</c:v>
                </c:pt>
                <c:pt idx="3">
                  <c:v>Process</c:v>
                </c:pt>
                <c:pt idx="4">
                  <c:v>BOP</c:v>
                </c:pt>
                <c:pt idx="5">
                  <c:v>Rig Equipment</c:v>
                </c:pt>
                <c:pt idx="6">
                  <c:v>LMRP</c:v>
                </c:pt>
                <c:pt idx="7">
                  <c:v>Stuck Casing/Liner - Unknown</c:v>
                </c:pt>
                <c:pt idx="8">
                  <c:v>Stuck Casing/Liner - Wellbore Stability</c:v>
                </c:pt>
                <c:pt idx="9">
                  <c:v>Stuck Pipe - Unknown</c:v>
                </c:pt>
                <c:pt idx="10">
                  <c:v>Stuck Pipe - Wellbore Stability</c:v>
                </c:pt>
                <c:pt idx="11">
                  <c:v>Stuck Wireline</c:v>
                </c:pt>
                <c:pt idx="12">
                  <c:v>Well Control</c:v>
                </c:pt>
                <c:pt idx="13">
                  <c:v>Waiting</c:v>
                </c:pt>
                <c:pt idx="14">
                  <c:v>Weather</c:v>
                </c:pt>
                <c:pt idx="15">
                  <c:v>Wellbore Problems</c:v>
                </c:pt>
              </c:strCache>
            </c:strRef>
          </c:cat>
          <c:val>
            <c:numRef>
              <c:f>('NPT by Category'!$E$4:$E$11,'NPT by Category'!$I$4:$I$11)</c:f>
              <c:numCache>
                <c:formatCode>"$"#,##0</c:formatCode>
                <c:ptCount val="16"/>
                <c:pt idx="0">
                  <c:v>6214322</c:v>
                </c:pt>
                <c:pt idx="1">
                  <c:v>277504</c:v>
                </c:pt>
                <c:pt idx="2">
                  <c:v>0</c:v>
                </c:pt>
                <c:pt idx="3">
                  <c:v>0</c:v>
                </c:pt>
                <c:pt idx="4">
                  <c:v>0</c:v>
                </c:pt>
                <c:pt idx="5">
                  <c:v>1996575</c:v>
                </c:pt>
                <c:pt idx="6">
                  <c:v>0</c:v>
                </c:pt>
                <c:pt idx="7">
                  <c:v>0</c:v>
                </c:pt>
                <c:pt idx="8">
                  <c:v>0</c:v>
                </c:pt>
                <c:pt idx="9">
                  <c:v>0</c:v>
                </c:pt>
                <c:pt idx="10">
                  <c:v>0</c:v>
                </c:pt>
                <c:pt idx="11">
                  <c:v>0</c:v>
                </c:pt>
                <c:pt idx="12">
                  <c:v>2238712</c:v>
                </c:pt>
                <c:pt idx="13">
                  <c:v>0</c:v>
                </c:pt>
                <c:pt idx="14">
                  <c:v>1241635</c:v>
                </c:pt>
                <c:pt idx="15">
                  <c:v>20722749</c:v>
                </c:pt>
              </c:numCache>
            </c:numRef>
          </c:val>
          <c:extLst>
            <c:ext xmlns:c16="http://schemas.microsoft.com/office/drawing/2014/chart" uri="{C3380CC4-5D6E-409C-BE32-E72D297353CC}">
              <c16:uniqueId val="{00000000-FCAE-4C52-B456-C5D68564ACF8}"/>
            </c:ext>
          </c:extLst>
        </c:ser>
        <c:dLbls>
          <c:showLegendKey val="0"/>
          <c:showVal val="0"/>
          <c:showCatName val="0"/>
          <c:showSerName val="0"/>
          <c:showPercent val="0"/>
          <c:showBubbleSize val="0"/>
        </c:dLbls>
        <c:gapWidth val="100"/>
        <c:axId val="157024640"/>
        <c:axId val="157026176"/>
      </c:barChart>
      <c:catAx>
        <c:axId val="157024640"/>
        <c:scaling>
          <c:orientation val="maxMin"/>
        </c:scaling>
        <c:delete val="0"/>
        <c:axPos val="l"/>
        <c:majorGridlines/>
        <c:numFmt formatCode="General" sourceLinked="0"/>
        <c:majorTickMark val="out"/>
        <c:minorTickMark val="none"/>
        <c:tickLblPos val="nextTo"/>
        <c:spPr>
          <a:ln>
            <a:solidFill>
              <a:schemeClr val="tx1"/>
            </a:solidFill>
          </a:ln>
        </c:spPr>
        <c:txPr>
          <a:bodyPr/>
          <a:lstStyle/>
          <a:p>
            <a:pPr>
              <a:defRPr sz="1200" b="1"/>
            </a:pPr>
            <a:endParaRPr lang="en-US"/>
          </a:p>
        </c:txPr>
        <c:crossAx val="157026176"/>
        <c:crosses val="autoZero"/>
        <c:auto val="1"/>
        <c:lblAlgn val="ctr"/>
        <c:lblOffset val="100"/>
        <c:noMultiLvlLbl val="0"/>
      </c:catAx>
      <c:valAx>
        <c:axId val="157026176"/>
        <c:scaling>
          <c:orientation val="minMax"/>
        </c:scaling>
        <c:delete val="0"/>
        <c:axPos val="b"/>
        <c:majorGridlines>
          <c:spPr>
            <a:ln>
              <a:solidFill>
                <a:schemeClr val="tx1"/>
              </a:solidFill>
            </a:ln>
          </c:spPr>
        </c:majorGridlines>
        <c:minorGridlines/>
        <c:numFmt formatCode="0.0,,;;" sourceLinked="0"/>
        <c:majorTickMark val="out"/>
        <c:minorTickMark val="none"/>
        <c:tickLblPos val="nextTo"/>
        <c:spPr>
          <a:ln>
            <a:solidFill>
              <a:schemeClr val="tx1"/>
            </a:solidFill>
          </a:ln>
        </c:spPr>
        <c:txPr>
          <a:bodyPr/>
          <a:lstStyle/>
          <a:p>
            <a:pPr>
              <a:defRPr sz="1400" b="1"/>
            </a:pPr>
            <a:endParaRPr lang="en-US"/>
          </a:p>
        </c:txPr>
        <c:crossAx val="157024640"/>
        <c:crosses val="max"/>
        <c:crossBetween val="between"/>
      </c:valAx>
      <c:spPr>
        <a:solidFill>
          <a:schemeClr val="bg1"/>
        </a:solidFill>
        <a:ln>
          <a:solidFill>
            <a:schemeClr val="tx1"/>
          </a:solidFill>
        </a:ln>
      </c:spPr>
    </c:plotArea>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Days vs Depth w/ Offsets</a:t>
            </a:r>
          </a:p>
        </c:rich>
      </c:tx>
      <c:layout>
        <c:manualLayout>
          <c:xMode val="edge"/>
          <c:yMode val="edge"/>
          <c:x val="0.38638524011228015"/>
          <c:y val="3.5555555555555556E-2"/>
        </c:manualLayout>
      </c:layout>
      <c:overlay val="0"/>
    </c:title>
    <c:autoTitleDeleted val="0"/>
    <c:plotArea>
      <c:layout>
        <c:manualLayout>
          <c:layoutTarget val="inner"/>
          <c:xMode val="edge"/>
          <c:yMode val="edge"/>
          <c:x val="0.10756390211097848"/>
          <c:y val="7.7573263342082241E-2"/>
          <c:w val="0.74136851107472213"/>
          <c:h val="0.81830831146106742"/>
        </c:manualLayout>
      </c:layout>
      <c:scatterChart>
        <c:scatterStyle val="lineMarker"/>
        <c:varyColors val="0"/>
        <c:ser>
          <c:idx val="0"/>
          <c:order val="0"/>
          <c:tx>
            <c:strRef>
              <c:f>DVD!$A$5</c:f>
              <c:strCache>
                <c:ptCount val="1"/>
                <c:pt idx="0">
                  <c:v>Ballymore ST01</c:v>
                </c:pt>
              </c:strCache>
            </c:strRef>
          </c:tx>
          <c:marker>
            <c:symbol val="none"/>
          </c:marker>
          <c:xVal>
            <c:numRef>
              <c:f>DVD!$C$8:$AB$8</c:f>
              <c:numCache>
                <c:formatCode>General</c:formatCode>
                <c:ptCount val="26"/>
                <c:pt idx="0">
                  <c:v>0</c:v>
                </c:pt>
                <c:pt idx="1">
                  <c:v>0</c:v>
                </c:pt>
                <c:pt idx="2">
                  <c:v>0</c:v>
                </c:pt>
                <c:pt idx="3">
                  <c:v>0</c:v>
                </c:pt>
                <c:pt idx="4">
                  <c:v>0</c:v>
                </c:pt>
                <c:pt idx="5">
                  <c:v>0</c:v>
                </c:pt>
                <c:pt idx="6">
                  <c:v>0</c:v>
                </c:pt>
                <c:pt idx="7">
                  <c:v>12.166666666664241</c:v>
                </c:pt>
                <c:pt idx="8">
                  <c:v>12.166666666664241</c:v>
                </c:pt>
                <c:pt idx="9">
                  <c:v>12.166666666664241</c:v>
                </c:pt>
                <c:pt idx="10">
                  <c:v>12.166666666664241</c:v>
                </c:pt>
                <c:pt idx="11">
                  <c:v>12.166666666664241</c:v>
                </c:pt>
                <c:pt idx="12">
                  <c:v>12.166666666664241</c:v>
                </c:pt>
                <c:pt idx="13">
                  <c:v>12.166666666664241</c:v>
                </c:pt>
                <c:pt idx="14">
                  <c:v>26.999999999992724</c:v>
                </c:pt>
                <c:pt idx="15">
                  <c:v>34.166666666664241</c:v>
                </c:pt>
                <c:pt idx="16">
                  <c:v>34.166666666664241</c:v>
                </c:pt>
                <c:pt idx="17">
                  <c:v>34.166666666664241</c:v>
                </c:pt>
                <c:pt idx="18">
                  <c:v>34.166666666664241</c:v>
                </c:pt>
                <c:pt idx="19">
                  <c:v>34.166666666664241</c:v>
                </c:pt>
                <c:pt idx="20">
                  <c:v>34.166666666664241</c:v>
                </c:pt>
                <c:pt idx="21">
                  <c:v>34.166666666664241</c:v>
                </c:pt>
                <c:pt idx="22">
                  <c:v>34.166666666664241</c:v>
                </c:pt>
                <c:pt idx="23">
                  <c:v>34.166666666664241</c:v>
                </c:pt>
                <c:pt idx="24">
                  <c:v>53.770833333328483</c:v>
                </c:pt>
                <c:pt idx="25">
                  <c:v>57.270833333328483</c:v>
                </c:pt>
              </c:numCache>
            </c:numRef>
          </c:xVal>
          <c:yVal>
            <c:numRef>
              <c:f>DVD!$C$7:$AB$7</c:f>
              <c:numCache>
                <c:formatCode>General</c:formatCode>
                <c:ptCount val="26"/>
                <c:pt idx="0">
                  <c:v>21466</c:v>
                </c:pt>
                <c:pt idx="1">
                  <c:v>21466</c:v>
                </c:pt>
                <c:pt idx="2">
                  <c:v>21466</c:v>
                </c:pt>
                <c:pt idx="3">
                  <c:v>21466</c:v>
                </c:pt>
                <c:pt idx="4">
                  <c:v>21466</c:v>
                </c:pt>
                <c:pt idx="5">
                  <c:v>21466</c:v>
                </c:pt>
                <c:pt idx="6">
                  <c:v>21466</c:v>
                </c:pt>
                <c:pt idx="7">
                  <c:v>21466</c:v>
                </c:pt>
                <c:pt idx="8">
                  <c:v>21466</c:v>
                </c:pt>
                <c:pt idx="9">
                  <c:v>21466</c:v>
                </c:pt>
                <c:pt idx="10">
                  <c:v>21466</c:v>
                </c:pt>
                <c:pt idx="11">
                  <c:v>21466</c:v>
                </c:pt>
                <c:pt idx="12">
                  <c:v>21466</c:v>
                </c:pt>
                <c:pt idx="13">
                  <c:v>21466</c:v>
                </c:pt>
                <c:pt idx="14">
                  <c:v>25571</c:v>
                </c:pt>
                <c:pt idx="15">
                  <c:v>25571</c:v>
                </c:pt>
                <c:pt idx="16">
                  <c:v>25571</c:v>
                </c:pt>
                <c:pt idx="17">
                  <c:v>25571</c:v>
                </c:pt>
                <c:pt idx="18">
                  <c:v>25571</c:v>
                </c:pt>
                <c:pt idx="19">
                  <c:v>25571</c:v>
                </c:pt>
                <c:pt idx="20">
                  <c:v>25571</c:v>
                </c:pt>
                <c:pt idx="21">
                  <c:v>25571</c:v>
                </c:pt>
                <c:pt idx="22">
                  <c:v>25571</c:v>
                </c:pt>
                <c:pt idx="23">
                  <c:v>25571</c:v>
                </c:pt>
                <c:pt idx="24">
                  <c:v>25571</c:v>
                </c:pt>
                <c:pt idx="25">
                  <c:v>25571</c:v>
                </c:pt>
              </c:numCache>
            </c:numRef>
          </c:yVal>
          <c:smooth val="0"/>
          <c:extLst>
            <c:ext xmlns:c16="http://schemas.microsoft.com/office/drawing/2014/chart" uri="{C3380CC4-5D6E-409C-BE32-E72D297353CC}">
              <c16:uniqueId val="{00000001-A1EE-4085-A24C-B4394AC2112B}"/>
            </c:ext>
          </c:extLst>
        </c:ser>
        <c:ser>
          <c:idx val="1"/>
          <c:order val="1"/>
          <c:tx>
            <c:strRef>
              <c:f>DVD!$A$9</c:f>
              <c:strCache>
                <c:ptCount val="1"/>
                <c:pt idx="0">
                  <c:v>St Malo PN001</c:v>
                </c:pt>
              </c:strCache>
            </c:strRef>
          </c:tx>
          <c:marker>
            <c:symbol val="none"/>
          </c:marker>
          <c:xVal>
            <c:numRef>
              <c:f>DVD!$C$12:$AB$12</c:f>
              <c:numCache>
                <c:formatCode>General</c:formatCode>
                <c:ptCount val="26"/>
                <c:pt idx="0">
                  <c:v>0</c:v>
                </c:pt>
                <c:pt idx="1">
                  <c:v>7.94</c:v>
                </c:pt>
                <c:pt idx="2">
                  <c:v>9.1900000000000013</c:v>
                </c:pt>
                <c:pt idx="3">
                  <c:v>9.1900000000000013</c:v>
                </c:pt>
                <c:pt idx="4">
                  <c:v>9.1900000000000013</c:v>
                </c:pt>
                <c:pt idx="5">
                  <c:v>14.630000000000003</c:v>
                </c:pt>
                <c:pt idx="6">
                  <c:v>18.110000000000003</c:v>
                </c:pt>
                <c:pt idx="7">
                  <c:v>21.92</c:v>
                </c:pt>
                <c:pt idx="8">
                  <c:v>54.27</c:v>
                </c:pt>
                <c:pt idx="9">
                  <c:v>54.27</c:v>
                </c:pt>
                <c:pt idx="10">
                  <c:v>54.27</c:v>
                </c:pt>
                <c:pt idx="11">
                  <c:v>60.900000000000006</c:v>
                </c:pt>
                <c:pt idx="12">
                  <c:v>70.17</c:v>
                </c:pt>
                <c:pt idx="13">
                  <c:v>74.63</c:v>
                </c:pt>
                <c:pt idx="14">
                  <c:v>74.63</c:v>
                </c:pt>
                <c:pt idx="15">
                  <c:v>74.63</c:v>
                </c:pt>
                <c:pt idx="16">
                  <c:v>82.05</c:v>
                </c:pt>
                <c:pt idx="17">
                  <c:v>89.47</c:v>
                </c:pt>
                <c:pt idx="18">
                  <c:v>93.179999999999993</c:v>
                </c:pt>
                <c:pt idx="19">
                  <c:v>93.179999999999993</c:v>
                </c:pt>
                <c:pt idx="20">
                  <c:v>93.179999999999993</c:v>
                </c:pt>
                <c:pt idx="21">
                  <c:v>93.179999999999993</c:v>
                </c:pt>
                <c:pt idx="22">
                  <c:v>101.36999999999999</c:v>
                </c:pt>
                <c:pt idx="23">
                  <c:v>113.03999999999999</c:v>
                </c:pt>
                <c:pt idx="24">
                  <c:v>114.53999999999999</c:v>
                </c:pt>
                <c:pt idx="25">
                  <c:v>117.19</c:v>
                </c:pt>
              </c:numCache>
            </c:numRef>
          </c:xVal>
          <c:yVal>
            <c:numRef>
              <c:f>DVD!$C$11:$AB$11</c:f>
              <c:numCache>
                <c:formatCode>General</c:formatCode>
                <c:ptCount val="26"/>
                <c:pt idx="0">
                  <c:v>6899</c:v>
                </c:pt>
                <c:pt idx="1">
                  <c:v>6899</c:v>
                </c:pt>
                <c:pt idx="2">
                  <c:v>7205</c:v>
                </c:pt>
                <c:pt idx="3">
                  <c:v>7205</c:v>
                </c:pt>
                <c:pt idx="4">
                  <c:v>7205</c:v>
                </c:pt>
                <c:pt idx="5">
                  <c:v>10452</c:v>
                </c:pt>
                <c:pt idx="6">
                  <c:v>10452</c:v>
                </c:pt>
                <c:pt idx="7">
                  <c:v>10452</c:v>
                </c:pt>
                <c:pt idx="8">
                  <c:v>23242</c:v>
                </c:pt>
                <c:pt idx="9">
                  <c:v>23242</c:v>
                </c:pt>
                <c:pt idx="10">
                  <c:v>23242</c:v>
                </c:pt>
                <c:pt idx="11">
                  <c:v>23242</c:v>
                </c:pt>
                <c:pt idx="12">
                  <c:v>25350</c:v>
                </c:pt>
                <c:pt idx="13">
                  <c:v>25350</c:v>
                </c:pt>
                <c:pt idx="14">
                  <c:v>25350</c:v>
                </c:pt>
                <c:pt idx="15">
                  <c:v>25350</c:v>
                </c:pt>
                <c:pt idx="16">
                  <c:v>25350</c:v>
                </c:pt>
                <c:pt idx="17">
                  <c:v>29009</c:v>
                </c:pt>
                <c:pt idx="18">
                  <c:v>29009</c:v>
                </c:pt>
                <c:pt idx="19">
                  <c:v>29009</c:v>
                </c:pt>
                <c:pt idx="20">
                  <c:v>29009</c:v>
                </c:pt>
                <c:pt idx="21">
                  <c:v>29009</c:v>
                </c:pt>
                <c:pt idx="22">
                  <c:v>29009</c:v>
                </c:pt>
                <c:pt idx="23">
                  <c:v>29009</c:v>
                </c:pt>
                <c:pt idx="24">
                  <c:v>29009</c:v>
                </c:pt>
                <c:pt idx="25">
                  <c:v>29009</c:v>
                </c:pt>
              </c:numCache>
            </c:numRef>
          </c:yVal>
          <c:smooth val="0"/>
          <c:extLst>
            <c:ext xmlns:c16="http://schemas.microsoft.com/office/drawing/2014/chart" uri="{C3380CC4-5D6E-409C-BE32-E72D297353CC}">
              <c16:uniqueId val="{00000002-A1EE-4085-A24C-B4394AC2112B}"/>
            </c:ext>
          </c:extLst>
        </c:ser>
        <c:ser>
          <c:idx val="2"/>
          <c:order val="2"/>
          <c:tx>
            <c:strRef>
              <c:f>DVD!$A$13</c:f>
              <c:strCache>
                <c:ptCount val="1"/>
                <c:pt idx="0">
                  <c:v>St Malo PS003</c:v>
                </c:pt>
              </c:strCache>
            </c:strRef>
          </c:tx>
          <c:marker>
            <c:symbol val="none"/>
          </c:marker>
          <c:xVal>
            <c:numRef>
              <c:f>DVD!$C$16:$AB$16</c:f>
              <c:numCache>
                <c:formatCode>General</c:formatCode>
                <c:ptCount val="26"/>
                <c:pt idx="0">
                  <c:v>0</c:v>
                </c:pt>
                <c:pt idx="1">
                  <c:v>10.1</c:v>
                </c:pt>
                <c:pt idx="2">
                  <c:v>11.12</c:v>
                </c:pt>
                <c:pt idx="3">
                  <c:v>11.12</c:v>
                </c:pt>
                <c:pt idx="4">
                  <c:v>11.12</c:v>
                </c:pt>
                <c:pt idx="5">
                  <c:v>14.719999999999999</c:v>
                </c:pt>
                <c:pt idx="6">
                  <c:v>16.72</c:v>
                </c:pt>
                <c:pt idx="7">
                  <c:v>18.43</c:v>
                </c:pt>
                <c:pt idx="8">
                  <c:v>50.99</c:v>
                </c:pt>
                <c:pt idx="9">
                  <c:v>50.99</c:v>
                </c:pt>
                <c:pt idx="10">
                  <c:v>50.99</c:v>
                </c:pt>
                <c:pt idx="11">
                  <c:v>61.53</c:v>
                </c:pt>
                <c:pt idx="12">
                  <c:v>66.78</c:v>
                </c:pt>
                <c:pt idx="13">
                  <c:v>75.11</c:v>
                </c:pt>
                <c:pt idx="14">
                  <c:v>75.11</c:v>
                </c:pt>
                <c:pt idx="15">
                  <c:v>75.11</c:v>
                </c:pt>
                <c:pt idx="16">
                  <c:v>88.28</c:v>
                </c:pt>
                <c:pt idx="17">
                  <c:v>91.84</c:v>
                </c:pt>
                <c:pt idx="18">
                  <c:v>97.44</c:v>
                </c:pt>
                <c:pt idx="19">
                  <c:v>97.44</c:v>
                </c:pt>
                <c:pt idx="20">
                  <c:v>97.44</c:v>
                </c:pt>
                <c:pt idx="21">
                  <c:v>97.44</c:v>
                </c:pt>
                <c:pt idx="22">
                  <c:v>109.32</c:v>
                </c:pt>
                <c:pt idx="23">
                  <c:v>121.88</c:v>
                </c:pt>
                <c:pt idx="24">
                  <c:v>123.61</c:v>
                </c:pt>
                <c:pt idx="25">
                  <c:v>126.61</c:v>
                </c:pt>
              </c:numCache>
            </c:numRef>
          </c:xVal>
          <c:yVal>
            <c:numRef>
              <c:f>DVD!$C$15:$AB$15</c:f>
              <c:numCache>
                <c:formatCode>General</c:formatCode>
                <c:ptCount val="26"/>
                <c:pt idx="0">
                  <c:v>7131</c:v>
                </c:pt>
                <c:pt idx="1">
                  <c:v>7131</c:v>
                </c:pt>
                <c:pt idx="2">
                  <c:v>7439</c:v>
                </c:pt>
                <c:pt idx="3">
                  <c:v>7439</c:v>
                </c:pt>
                <c:pt idx="4">
                  <c:v>7439</c:v>
                </c:pt>
                <c:pt idx="5">
                  <c:v>10545</c:v>
                </c:pt>
                <c:pt idx="6">
                  <c:v>10545</c:v>
                </c:pt>
                <c:pt idx="7">
                  <c:v>10545</c:v>
                </c:pt>
                <c:pt idx="8">
                  <c:v>23362</c:v>
                </c:pt>
                <c:pt idx="9">
                  <c:v>23362</c:v>
                </c:pt>
                <c:pt idx="10">
                  <c:v>23362</c:v>
                </c:pt>
                <c:pt idx="11">
                  <c:v>23362</c:v>
                </c:pt>
                <c:pt idx="12">
                  <c:v>25683</c:v>
                </c:pt>
                <c:pt idx="13">
                  <c:v>25683</c:v>
                </c:pt>
                <c:pt idx="14">
                  <c:v>25683</c:v>
                </c:pt>
                <c:pt idx="15">
                  <c:v>25683</c:v>
                </c:pt>
                <c:pt idx="16">
                  <c:v>25683</c:v>
                </c:pt>
                <c:pt idx="17">
                  <c:v>28276</c:v>
                </c:pt>
                <c:pt idx="18">
                  <c:v>28276</c:v>
                </c:pt>
                <c:pt idx="19">
                  <c:v>28276</c:v>
                </c:pt>
                <c:pt idx="20">
                  <c:v>28276</c:v>
                </c:pt>
                <c:pt idx="21">
                  <c:v>28276</c:v>
                </c:pt>
                <c:pt idx="22">
                  <c:v>28276</c:v>
                </c:pt>
                <c:pt idx="23">
                  <c:v>28276</c:v>
                </c:pt>
                <c:pt idx="24">
                  <c:v>28276</c:v>
                </c:pt>
                <c:pt idx="25">
                  <c:v>28276</c:v>
                </c:pt>
              </c:numCache>
            </c:numRef>
          </c:yVal>
          <c:smooth val="0"/>
          <c:extLst>
            <c:ext xmlns:c16="http://schemas.microsoft.com/office/drawing/2014/chart" uri="{C3380CC4-5D6E-409C-BE32-E72D297353CC}">
              <c16:uniqueId val="{00000003-A1EE-4085-A24C-B4394AC2112B}"/>
            </c:ext>
          </c:extLst>
        </c:ser>
        <c:ser>
          <c:idx val="3"/>
          <c:order val="3"/>
          <c:tx>
            <c:strRef>
              <c:f>DVD!$A$17</c:f>
              <c:strCache>
                <c:ptCount val="1"/>
                <c:pt idx="0">
                  <c:v>Jack PS002 ST01</c:v>
                </c:pt>
              </c:strCache>
            </c:strRef>
          </c:tx>
          <c:marker>
            <c:symbol val="none"/>
          </c:marker>
          <c:xVal>
            <c:numRef>
              <c:f>DVD!$C$20:$AB$20</c:f>
              <c:numCache>
                <c:formatCode>General</c:formatCode>
                <c:ptCount val="26"/>
                <c:pt idx="0">
                  <c:v>0</c:v>
                </c:pt>
                <c:pt idx="1">
                  <c:v>5.15</c:v>
                </c:pt>
                <c:pt idx="2">
                  <c:v>5.15</c:v>
                </c:pt>
                <c:pt idx="3">
                  <c:v>5.15</c:v>
                </c:pt>
                <c:pt idx="4">
                  <c:v>5.15</c:v>
                </c:pt>
                <c:pt idx="5">
                  <c:v>5.15</c:v>
                </c:pt>
                <c:pt idx="6">
                  <c:v>5.15</c:v>
                </c:pt>
                <c:pt idx="7">
                  <c:v>5.15</c:v>
                </c:pt>
                <c:pt idx="8">
                  <c:v>5.15</c:v>
                </c:pt>
                <c:pt idx="9">
                  <c:v>5.15</c:v>
                </c:pt>
                <c:pt idx="10">
                  <c:v>5.15</c:v>
                </c:pt>
                <c:pt idx="11">
                  <c:v>5.15</c:v>
                </c:pt>
                <c:pt idx="12">
                  <c:v>5.15</c:v>
                </c:pt>
                <c:pt idx="13">
                  <c:v>5.15</c:v>
                </c:pt>
                <c:pt idx="14">
                  <c:v>5.15</c:v>
                </c:pt>
                <c:pt idx="15">
                  <c:v>5.15</c:v>
                </c:pt>
                <c:pt idx="16">
                  <c:v>5.15</c:v>
                </c:pt>
                <c:pt idx="17">
                  <c:v>5.15</c:v>
                </c:pt>
                <c:pt idx="18">
                  <c:v>5.15</c:v>
                </c:pt>
                <c:pt idx="19">
                  <c:v>14.63</c:v>
                </c:pt>
                <c:pt idx="20">
                  <c:v>14.63</c:v>
                </c:pt>
                <c:pt idx="21">
                  <c:v>14.63</c:v>
                </c:pt>
                <c:pt idx="22">
                  <c:v>14.63</c:v>
                </c:pt>
                <c:pt idx="23">
                  <c:v>19.940000000000001</c:v>
                </c:pt>
                <c:pt idx="24">
                  <c:v>27.07</c:v>
                </c:pt>
                <c:pt idx="25">
                  <c:v>27.07</c:v>
                </c:pt>
              </c:numCache>
            </c:numRef>
          </c:xVal>
          <c:yVal>
            <c:numRef>
              <c:f>DVD!$C$19:$AB$19</c:f>
              <c:numCache>
                <c:formatCode>General</c:formatCode>
                <c:ptCount val="26"/>
                <c:pt idx="0">
                  <c:v>26600</c:v>
                </c:pt>
                <c:pt idx="1">
                  <c:v>26600</c:v>
                </c:pt>
                <c:pt idx="2">
                  <c:v>26600</c:v>
                </c:pt>
                <c:pt idx="3">
                  <c:v>26600</c:v>
                </c:pt>
                <c:pt idx="4">
                  <c:v>26600</c:v>
                </c:pt>
                <c:pt idx="5">
                  <c:v>26600</c:v>
                </c:pt>
                <c:pt idx="6">
                  <c:v>26600</c:v>
                </c:pt>
                <c:pt idx="7">
                  <c:v>26600</c:v>
                </c:pt>
                <c:pt idx="8">
                  <c:v>26600</c:v>
                </c:pt>
                <c:pt idx="9">
                  <c:v>26600</c:v>
                </c:pt>
                <c:pt idx="10">
                  <c:v>26600</c:v>
                </c:pt>
                <c:pt idx="11">
                  <c:v>26600</c:v>
                </c:pt>
                <c:pt idx="12">
                  <c:v>26600</c:v>
                </c:pt>
                <c:pt idx="13">
                  <c:v>26600</c:v>
                </c:pt>
                <c:pt idx="14">
                  <c:v>26600</c:v>
                </c:pt>
                <c:pt idx="15">
                  <c:v>26600</c:v>
                </c:pt>
                <c:pt idx="16">
                  <c:v>26600</c:v>
                </c:pt>
                <c:pt idx="17">
                  <c:v>26600</c:v>
                </c:pt>
                <c:pt idx="18">
                  <c:v>26600</c:v>
                </c:pt>
                <c:pt idx="19">
                  <c:v>27945</c:v>
                </c:pt>
                <c:pt idx="20">
                  <c:v>27945</c:v>
                </c:pt>
                <c:pt idx="21">
                  <c:v>27945</c:v>
                </c:pt>
                <c:pt idx="22">
                  <c:v>27945</c:v>
                </c:pt>
                <c:pt idx="23">
                  <c:v>27945</c:v>
                </c:pt>
                <c:pt idx="24">
                  <c:v>27945</c:v>
                </c:pt>
                <c:pt idx="25">
                  <c:v>27945</c:v>
                </c:pt>
              </c:numCache>
            </c:numRef>
          </c:yVal>
          <c:smooth val="0"/>
          <c:extLst>
            <c:ext xmlns:c16="http://schemas.microsoft.com/office/drawing/2014/chart" uri="{C3380CC4-5D6E-409C-BE32-E72D297353CC}">
              <c16:uniqueId val="{00000004-A1EE-4085-A24C-B4394AC2112B}"/>
            </c:ext>
          </c:extLst>
        </c:ser>
        <c:ser>
          <c:idx val="4"/>
          <c:order val="4"/>
          <c:tx>
            <c:strRef>
              <c:f>DVD!$A$21</c:f>
              <c:strCache>
                <c:ptCount val="1"/>
                <c:pt idx="0">
                  <c:v>Jack PS004</c:v>
                </c:pt>
              </c:strCache>
            </c:strRef>
          </c:tx>
          <c:marker>
            <c:symbol val="none"/>
          </c:marker>
          <c:xVal>
            <c:numRef>
              <c:f>DVD!$C$24:$AB$24</c:f>
              <c:numCache>
                <c:formatCode>General</c:formatCode>
                <c:ptCount val="26"/>
                <c:pt idx="0">
                  <c:v>0</c:v>
                </c:pt>
                <c:pt idx="1">
                  <c:v>9.08</c:v>
                </c:pt>
                <c:pt idx="2">
                  <c:v>10.08</c:v>
                </c:pt>
                <c:pt idx="3">
                  <c:v>10.08</c:v>
                </c:pt>
                <c:pt idx="4">
                  <c:v>10.08</c:v>
                </c:pt>
                <c:pt idx="5">
                  <c:v>14.21</c:v>
                </c:pt>
                <c:pt idx="6">
                  <c:v>15.59</c:v>
                </c:pt>
                <c:pt idx="7">
                  <c:v>19.34</c:v>
                </c:pt>
                <c:pt idx="8">
                  <c:v>41.15</c:v>
                </c:pt>
                <c:pt idx="9">
                  <c:v>41.15</c:v>
                </c:pt>
                <c:pt idx="10">
                  <c:v>41.15</c:v>
                </c:pt>
                <c:pt idx="11">
                  <c:v>46.98</c:v>
                </c:pt>
                <c:pt idx="12">
                  <c:v>76.22999999999999</c:v>
                </c:pt>
                <c:pt idx="13">
                  <c:v>82.249999999999986</c:v>
                </c:pt>
                <c:pt idx="14">
                  <c:v>82.249999999999986</c:v>
                </c:pt>
                <c:pt idx="15">
                  <c:v>82.249999999999986</c:v>
                </c:pt>
                <c:pt idx="16">
                  <c:v>89.629999999999981</c:v>
                </c:pt>
                <c:pt idx="17">
                  <c:v>103.58999999999997</c:v>
                </c:pt>
                <c:pt idx="18">
                  <c:v>106.48999999999998</c:v>
                </c:pt>
                <c:pt idx="19">
                  <c:v>106.48999999999998</c:v>
                </c:pt>
                <c:pt idx="20">
                  <c:v>106.48999999999998</c:v>
                </c:pt>
                <c:pt idx="21">
                  <c:v>106.48999999999998</c:v>
                </c:pt>
                <c:pt idx="22">
                  <c:v>114.06999999999998</c:v>
                </c:pt>
                <c:pt idx="23">
                  <c:v>121.83999999999997</c:v>
                </c:pt>
                <c:pt idx="24">
                  <c:v>124.02999999999997</c:v>
                </c:pt>
                <c:pt idx="25">
                  <c:v>126.00999999999998</c:v>
                </c:pt>
              </c:numCache>
            </c:numRef>
          </c:xVal>
          <c:yVal>
            <c:numRef>
              <c:f>DVD!$C$23:$AB$23</c:f>
              <c:numCache>
                <c:formatCode>General</c:formatCode>
                <c:ptCount val="26"/>
                <c:pt idx="0">
                  <c:v>7050</c:v>
                </c:pt>
                <c:pt idx="1">
                  <c:v>7050</c:v>
                </c:pt>
                <c:pt idx="2">
                  <c:v>7356</c:v>
                </c:pt>
                <c:pt idx="3">
                  <c:v>7356</c:v>
                </c:pt>
                <c:pt idx="4">
                  <c:v>7356</c:v>
                </c:pt>
                <c:pt idx="5">
                  <c:v>10653</c:v>
                </c:pt>
                <c:pt idx="6">
                  <c:v>10653</c:v>
                </c:pt>
                <c:pt idx="7">
                  <c:v>10653</c:v>
                </c:pt>
                <c:pt idx="8">
                  <c:v>23770</c:v>
                </c:pt>
                <c:pt idx="9">
                  <c:v>23770</c:v>
                </c:pt>
                <c:pt idx="10">
                  <c:v>23770</c:v>
                </c:pt>
                <c:pt idx="11">
                  <c:v>23770</c:v>
                </c:pt>
                <c:pt idx="12">
                  <c:v>26116</c:v>
                </c:pt>
                <c:pt idx="13">
                  <c:v>26116</c:v>
                </c:pt>
                <c:pt idx="14">
                  <c:v>26116</c:v>
                </c:pt>
                <c:pt idx="15">
                  <c:v>26116</c:v>
                </c:pt>
                <c:pt idx="16">
                  <c:v>26116</c:v>
                </c:pt>
                <c:pt idx="17">
                  <c:v>29010</c:v>
                </c:pt>
                <c:pt idx="18">
                  <c:v>29010</c:v>
                </c:pt>
                <c:pt idx="19">
                  <c:v>29010</c:v>
                </c:pt>
                <c:pt idx="20">
                  <c:v>29010</c:v>
                </c:pt>
                <c:pt idx="21">
                  <c:v>29010</c:v>
                </c:pt>
                <c:pt idx="22">
                  <c:v>29010</c:v>
                </c:pt>
                <c:pt idx="23">
                  <c:v>29010</c:v>
                </c:pt>
                <c:pt idx="24">
                  <c:v>29010</c:v>
                </c:pt>
                <c:pt idx="25">
                  <c:v>29010</c:v>
                </c:pt>
              </c:numCache>
            </c:numRef>
          </c:yVal>
          <c:smooth val="0"/>
          <c:extLst>
            <c:ext xmlns:c16="http://schemas.microsoft.com/office/drawing/2014/chart" uri="{C3380CC4-5D6E-409C-BE32-E72D297353CC}">
              <c16:uniqueId val="{00000005-A1EE-4085-A24C-B4394AC2112B}"/>
            </c:ext>
          </c:extLst>
        </c:ser>
        <c:ser>
          <c:idx val="5"/>
          <c:order val="5"/>
          <c:tx>
            <c:strRef>
              <c:f>DVD!$A$25</c:f>
              <c:strCache>
                <c:ptCount val="1"/>
                <c:pt idx="0">
                  <c:v>Jack PS005</c:v>
                </c:pt>
              </c:strCache>
            </c:strRef>
          </c:tx>
          <c:marker>
            <c:symbol val="none"/>
          </c:marker>
          <c:xVal>
            <c:numRef>
              <c:f>DVD!$C$28:$AB$28</c:f>
              <c:numCache>
                <c:formatCode>General</c:formatCode>
                <c:ptCount val="26"/>
                <c:pt idx="0">
                  <c:v>0</c:v>
                </c:pt>
                <c:pt idx="1">
                  <c:v>5.58</c:v>
                </c:pt>
                <c:pt idx="2">
                  <c:v>7.12</c:v>
                </c:pt>
                <c:pt idx="3">
                  <c:v>7.12</c:v>
                </c:pt>
                <c:pt idx="4">
                  <c:v>7.12</c:v>
                </c:pt>
                <c:pt idx="5">
                  <c:v>12.2</c:v>
                </c:pt>
                <c:pt idx="6">
                  <c:v>13.87</c:v>
                </c:pt>
                <c:pt idx="7">
                  <c:v>17.54</c:v>
                </c:pt>
                <c:pt idx="8">
                  <c:v>50.64</c:v>
                </c:pt>
                <c:pt idx="9">
                  <c:v>50.64</c:v>
                </c:pt>
                <c:pt idx="10">
                  <c:v>50.64</c:v>
                </c:pt>
                <c:pt idx="11">
                  <c:v>54.6</c:v>
                </c:pt>
                <c:pt idx="12">
                  <c:v>60.6</c:v>
                </c:pt>
                <c:pt idx="13">
                  <c:v>63.14</c:v>
                </c:pt>
                <c:pt idx="14">
                  <c:v>63.14</c:v>
                </c:pt>
                <c:pt idx="15">
                  <c:v>63.14</c:v>
                </c:pt>
                <c:pt idx="16">
                  <c:v>83.87</c:v>
                </c:pt>
                <c:pt idx="17">
                  <c:v>88.490000000000009</c:v>
                </c:pt>
                <c:pt idx="18">
                  <c:v>93.12</c:v>
                </c:pt>
                <c:pt idx="19">
                  <c:v>93.12</c:v>
                </c:pt>
                <c:pt idx="20">
                  <c:v>93.12</c:v>
                </c:pt>
                <c:pt idx="21">
                  <c:v>93.12</c:v>
                </c:pt>
                <c:pt idx="22">
                  <c:v>104.75</c:v>
                </c:pt>
                <c:pt idx="23">
                  <c:v>122.94</c:v>
                </c:pt>
                <c:pt idx="24">
                  <c:v>129.9</c:v>
                </c:pt>
                <c:pt idx="25">
                  <c:v>130.13</c:v>
                </c:pt>
              </c:numCache>
            </c:numRef>
          </c:xVal>
          <c:yVal>
            <c:numRef>
              <c:f>DVD!$C$27:$AB$27</c:f>
              <c:numCache>
                <c:formatCode>General</c:formatCode>
                <c:ptCount val="26"/>
                <c:pt idx="0">
                  <c:v>7053</c:v>
                </c:pt>
                <c:pt idx="1">
                  <c:v>7053</c:v>
                </c:pt>
                <c:pt idx="2">
                  <c:v>7361</c:v>
                </c:pt>
                <c:pt idx="3">
                  <c:v>7361</c:v>
                </c:pt>
                <c:pt idx="4">
                  <c:v>7361</c:v>
                </c:pt>
                <c:pt idx="5">
                  <c:v>10453</c:v>
                </c:pt>
                <c:pt idx="6">
                  <c:v>10453</c:v>
                </c:pt>
                <c:pt idx="7">
                  <c:v>10453</c:v>
                </c:pt>
                <c:pt idx="8">
                  <c:v>23402</c:v>
                </c:pt>
                <c:pt idx="9">
                  <c:v>23402</c:v>
                </c:pt>
                <c:pt idx="10">
                  <c:v>23402</c:v>
                </c:pt>
                <c:pt idx="11">
                  <c:v>23402</c:v>
                </c:pt>
                <c:pt idx="12">
                  <c:v>25775</c:v>
                </c:pt>
                <c:pt idx="13">
                  <c:v>25775</c:v>
                </c:pt>
                <c:pt idx="14">
                  <c:v>25775</c:v>
                </c:pt>
                <c:pt idx="15">
                  <c:v>25775</c:v>
                </c:pt>
                <c:pt idx="16">
                  <c:v>25775</c:v>
                </c:pt>
                <c:pt idx="17">
                  <c:v>28712</c:v>
                </c:pt>
                <c:pt idx="18">
                  <c:v>28712</c:v>
                </c:pt>
                <c:pt idx="19">
                  <c:v>28712</c:v>
                </c:pt>
                <c:pt idx="20">
                  <c:v>28712</c:v>
                </c:pt>
                <c:pt idx="21">
                  <c:v>28712</c:v>
                </c:pt>
                <c:pt idx="22">
                  <c:v>28712</c:v>
                </c:pt>
                <c:pt idx="23">
                  <c:v>28712</c:v>
                </c:pt>
                <c:pt idx="24">
                  <c:v>28712</c:v>
                </c:pt>
                <c:pt idx="25">
                  <c:v>28712</c:v>
                </c:pt>
              </c:numCache>
            </c:numRef>
          </c:yVal>
          <c:smooth val="0"/>
          <c:extLst>
            <c:ext xmlns:c16="http://schemas.microsoft.com/office/drawing/2014/chart" uri="{C3380CC4-5D6E-409C-BE32-E72D297353CC}">
              <c16:uniqueId val="{00000006-A1EE-4085-A24C-B4394AC2112B}"/>
            </c:ext>
          </c:extLst>
        </c:ser>
        <c:ser>
          <c:idx val="6"/>
          <c:order val="6"/>
          <c:tx>
            <c:strRef>
              <c:f>DVD!$A$29</c:f>
              <c:strCache>
                <c:ptCount val="1"/>
                <c:pt idx="0">
                  <c:v>Tahiti IS001</c:v>
                </c:pt>
              </c:strCache>
            </c:strRef>
          </c:tx>
          <c:marker>
            <c:symbol val="none"/>
          </c:marker>
          <c:xVal>
            <c:numRef>
              <c:f>DVD!$C$32:$AB$32</c:f>
              <c:numCache>
                <c:formatCode>General</c:formatCode>
                <c:ptCount val="26"/>
                <c:pt idx="0">
                  <c:v>0</c:v>
                </c:pt>
                <c:pt idx="1">
                  <c:v>9.17</c:v>
                </c:pt>
                <c:pt idx="2">
                  <c:v>10.25</c:v>
                </c:pt>
                <c:pt idx="3">
                  <c:v>10.25</c:v>
                </c:pt>
                <c:pt idx="4">
                  <c:v>10.25</c:v>
                </c:pt>
                <c:pt idx="5">
                  <c:v>13.129999999999999</c:v>
                </c:pt>
                <c:pt idx="6">
                  <c:v>14.229999999999999</c:v>
                </c:pt>
                <c:pt idx="7">
                  <c:v>17.729999999999997</c:v>
                </c:pt>
                <c:pt idx="8">
                  <c:v>22.039999999999996</c:v>
                </c:pt>
                <c:pt idx="9">
                  <c:v>25.119999999999997</c:v>
                </c:pt>
                <c:pt idx="10">
                  <c:v>29.81</c:v>
                </c:pt>
                <c:pt idx="11">
                  <c:v>34.56</c:v>
                </c:pt>
                <c:pt idx="12">
                  <c:v>41.190000000000005</c:v>
                </c:pt>
                <c:pt idx="13">
                  <c:v>47.440000000000005</c:v>
                </c:pt>
                <c:pt idx="14">
                  <c:v>53.690000000000005</c:v>
                </c:pt>
                <c:pt idx="15">
                  <c:v>53.690000000000005</c:v>
                </c:pt>
                <c:pt idx="16">
                  <c:v>53.690000000000005</c:v>
                </c:pt>
                <c:pt idx="17">
                  <c:v>56.63</c:v>
                </c:pt>
                <c:pt idx="18">
                  <c:v>62.09</c:v>
                </c:pt>
                <c:pt idx="19">
                  <c:v>63.860000000000007</c:v>
                </c:pt>
                <c:pt idx="20">
                  <c:v>79.070000000000007</c:v>
                </c:pt>
                <c:pt idx="21">
                  <c:v>79.070000000000007</c:v>
                </c:pt>
                <c:pt idx="22">
                  <c:v>86.28</c:v>
                </c:pt>
                <c:pt idx="23">
                  <c:v>89.47</c:v>
                </c:pt>
                <c:pt idx="24">
                  <c:v>92.7</c:v>
                </c:pt>
                <c:pt idx="25">
                  <c:v>92.7</c:v>
                </c:pt>
              </c:numCache>
            </c:numRef>
          </c:xVal>
          <c:yVal>
            <c:numRef>
              <c:f>DVD!$C$31:$AB$31</c:f>
              <c:numCache>
                <c:formatCode>General</c:formatCode>
                <c:ptCount val="26"/>
                <c:pt idx="0">
                  <c:v>4383</c:v>
                </c:pt>
                <c:pt idx="1">
                  <c:v>4383</c:v>
                </c:pt>
                <c:pt idx="2">
                  <c:v>4691</c:v>
                </c:pt>
                <c:pt idx="3">
                  <c:v>4691</c:v>
                </c:pt>
                <c:pt idx="4">
                  <c:v>4691</c:v>
                </c:pt>
                <c:pt idx="5">
                  <c:v>8039</c:v>
                </c:pt>
                <c:pt idx="6">
                  <c:v>8039</c:v>
                </c:pt>
                <c:pt idx="7">
                  <c:v>8039</c:v>
                </c:pt>
                <c:pt idx="8">
                  <c:v>12239</c:v>
                </c:pt>
                <c:pt idx="9">
                  <c:v>12239</c:v>
                </c:pt>
                <c:pt idx="10">
                  <c:v>16400</c:v>
                </c:pt>
                <c:pt idx="11">
                  <c:v>16400</c:v>
                </c:pt>
                <c:pt idx="12">
                  <c:v>21929</c:v>
                </c:pt>
                <c:pt idx="13">
                  <c:v>21929</c:v>
                </c:pt>
                <c:pt idx="14">
                  <c:v>26210</c:v>
                </c:pt>
                <c:pt idx="15">
                  <c:v>26210</c:v>
                </c:pt>
                <c:pt idx="16">
                  <c:v>26210</c:v>
                </c:pt>
                <c:pt idx="17">
                  <c:v>27806</c:v>
                </c:pt>
                <c:pt idx="18">
                  <c:v>27806</c:v>
                </c:pt>
                <c:pt idx="19">
                  <c:v>28300</c:v>
                </c:pt>
                <c:pt idx="20">
                  <c:v>28300</c:v>
                </c:pt>
                <c:pt idx="21">
                  <c:v>28300</c:v>
                </c:pt>
                <c:pt idx="22">
                  <c:v>28300</c:v>
                </c:pt>
                <c:pt idx="23">
                  <c:v>28300</c:v>
                </c:pt>
                <c:pt idx="24">
                  <c:v>28300</c:v>
                </c:pt>
                <c:pt idx="25">
                  <c:v>28300</c:v>
                </c:pt>
              </c:numCache>
            </c:numRef>
          </c:yVal>
          <c:smooth val="0"/>
          <c:extLst>
            <c:ext xmlns:c16="http://schemas.microsoft.com/office/drawing/2014/chart" uri="{C3380CC4-5D6E-409C-BE32-E72D297353CC}">
              <c16:uniqueId val="{00000007-A1EE-4085-A24C-B4394AC2112B}"/>
            </c:ext>
          </c:extLst>
        </c:ser>
        <c:ser>
          <c:idx val="7"/>
          <c:order val="7"/>
          <c:tx>
            <c:strRef>
              <c:f>DVD!$A$33</c:f>
              <c:strCache>
                <c:ptCount val="1"/>
                <c:pt idx="0">
                  <c:v>Tahiti IS002</c:v>
                </c:pt>
              </c:strCache>
            </c:strRef>
          </c:tx>
          <c:marker>
            <c:symbol val="none"/>
          </c:marker>
          <c:xVal>
            <c:numRef>
              <c:f>DVD!$C$36:$AB$36</c:f>
              <c:numCache>
                <c:formatCode>General</c:formatCode>
                <c:ptCount val="26"/>
                <c:pt idx="0">
                  <c:v>0</c:v>
                </c:pt>
                <c:pt idx="1">
                  <c:v>1.75</c:v>
                </c:pt>
                <c:pt idx="2">
                  <c:v>3.13</c:v>
                </c:pt>
                <c:pt idx="3">
                  <c:v>3.13</c:v>
                </c:pt>
                <c:pt idx="4">
                  <c:v>3.13</c:v>
                </c:pt>
                <c:pt idx="5">
                  <c:v>5.07</c:v>
                </c:pt>
                <c:pt idx="6">
                  <c:v>8.76</c:v>
                </c:pt>
                <c:pt idx="7">
                  <c:v>41.72</c:v>
                </c:pt>
                <c:pt idx="8">
                  <c:v>45.66</c:v>
                </c:pt>
                <c:pt idx="9">
                  <c:v>57.739999999999995</c:v>
                </c:pt>
                <c:pt idx="10">
                  <c:v>62.589999999999996</c:v>
                </c:pt>
                <c:pt idx="11">
                  <c:v>75.59</c:v>
                </c:pt>
                <c:pt idx="12">
                  <c:v>84.38</c:v>
                </c:pt>
                <c:pt idx="13">
                  <c:v>90.63</c:v>
                </c:pt>
                <c:pt idx="14">
                  <c:v>99.259999999999991</c:v>
                </c:pt>
                <c:pt idx="15">
                  <c:v>119.57</c:v>
                </c:pt>
                <c:pt idx="16">
                  <c:v>119.57</c:v>
                </c:pt>
                <c:pt idx="17">
                  <c:v>121.72</c:v>
                </c:pt>
                <c:pt idx="18">
                  <c:v>129.57</c:v>
                </c:pt>
                <c:pt idx="19">
                  <c:v>132.82999999999998</c:v>
                </c:pt>
                <c:pt idx="20">
                  <c:v>135.88999999999999</c:v>
                </c:pt>
                <c:pt idx="21">
                  <c:v>135.88999999999999</c:v>
                </c:pt>
                <c:pt idx="22">
                  <c:v>143.48999999999998</c:v>
                </c:pt>
                <c:pt idx="23">
                  <c:v>158.33999999999997</c:v>
                </c:pt>
                <c:pt idx="24">
                  <c:v>162.39999999999998</c:v>
                </c:pt>
                <c:pt idx="25">
                  <c:v>162.39999999999998</c:v>
                </c:pt>
              </c:numCache>
            </c:numRef>
          </c:xVal>
          <c:yVal>
            <c:numRef>
              <c:f>DVD!$C$35:$AB$35</c:f>
              <c:numCache>
                <c:formatCode>General</c:formatCode>
                <c:ptCount val="26"/>
                <c:pt idx="0">
                  <c:v>4384</c:v>
                </c:pt>
                <c:pt idx="1">
                  <c:v>4384</c:v>
                </c:pt>
                <c:pt idx="2">
                  <c:v>4692</c:v>
                </c:pt>
                <c:pt idx="3">
                  <c:v>4692</c:v>
                </c:pt>
                <c:pt idx="4">
                  <c:v>4692</c:v>
                </c:pt>
                <c:pt idx="5">
                  <c:v>8040</c:v>
                </c:pt>
                <c:pt idx="6">
                  <c:v>8040</c:v>
                </c:pt>
                <c:pt idx="7">
                  <c:v>8040</c:v>
                </c:pt>
                <c:pt idx="8">
                  <c:v>12195</c:v>
                </c:pt>
                <c:pt idx="9">
                  <c:v>12195</c:v>
                </c:pt>
                <c:pt idx="10">
                  <c:v>15920</c:v>
                </c:pt>
                <c:pt idx="11">
                  <c:v>15920</c:v>
                </c:pt>
                <c:pt idx="12">
                  <c:v>21369</c:v>
                </c:pt>
                <c:pt idx="13">
                  <c:v>21369</c:v>
                </c:pt>
                <c:pt idx="14">
                  <c:v>26412</c:v>
                </c:pt>
                <c:pt idx="15">
                  <c:v>26412</c:v>
                </c:pt>
                <c:pt idx="16">
                  <c:v>26412</c:v>
                </c:pt>
                <c:pt idx="17">
                  <c:v>27754</c:v>
                </c:pt>
                <c:pt idx="18">
                  <c:v>27754</c:v>
                </c:pt>
                <c:pt idx="19">
                  <c:v>28200</c:v>
                </c:pt>
                <c:pt idx="20">
                  <c:v>28200</c:v>
                </c:pt>
                <c:pt idx="21">
                  <c:v>28200</c:v>
                </c:pt>
                <c:pt idx="22">
                  <c:v>28200</c:v>
                </c:pt>
                <c:pt idx="23">
                  <c:v>28200</c:v>
                </c:pt>
                <c:pt idx="24">
                  <c:v>28200</c:v>
                </c:pt>
                <c:pt idx="25">
                  <c:v>28200</c:v>
                </c:pt>
              </c:numCache>
            </c:numRef>
          </c:yVal>
          <c:smooth val="0"/>
          <c:extLst>
            <c:ext xmlns:c16="http://schemas.microsoft.com/office/drawing/2014/chart" uri="{C3380CC4-5D6E-409C-BE32-E72D297353CC}">
              <c16:uniqueId val="{00000008-A1EE-4085-A24C-B4394AC2112B}"/>
            </c:ext>
          </c:extLst>
        </c:ser>
        <c:ser>
          <c:idx val="8"/>
          <c:order val="8"/>
          <c:tx>
            <c:strRef>
              <c:f>DVD!$A$37</c:f>
              <c:strCache>
                <c:ptCount val="1"/>
                <c:pt idx="0">
                  <c:v>St Malo PS004</c:v>
                </c:pt>
              </c:strCache>
            </c:strRef>
          </c:tx>
          <c:marker>
            <c:symbol val="none"/>
          </c:marker>
          <c:xVal>
            <c:numRef>
              <c:f>DVD!$C$40:$AB$40</c:f>
              <c:numCache>
                <c:formatCode>General</c:formatCode>
                <c:ptCount val="26"/>
                <c:pt idx="0">
                  <c:v>0</c:v>
                </c:pt>
                <c:pt idx="1">
                  <c:v>5.83</c:v>
                </c:pt>
                <c:pt idx="2">
                  <c:v>7.93</c:v>
                </c:pt>
                <c:pt idx="3">
                  <c:v>7.93</c:v>
                </c:pt>
                <c:pt idx="4">
                  <c:v>7.93</c:v>
                </c:pt>
                <c:pt idx="5">
                  <c:v>13.01</c:v>
                </c:pt>
                <c:pt idx="6">
                  <c:v>17.18</c:v>
                </c:pt>
                <c:pt idx="7">
                  <c:v>21.64</c:v>
                </c:pt>
                <c:pt idx="8">
                  <c:v>38.81</c:v>
                </c:pt>
                <c:pt idx="9">
                  <c:v>38.81</c:v>
                </c:pt>
                <c:pt idx="10">
                  <c:v>38.81</c:v>
                </c:pt>
                <c:pt idx="11">
                  <c:v>50.35</c:v>
                </c:pt>
                <c:pt idx="12">
                  <c:v>54.06</c:v>
                </c:pt>
                <c:pt idx="13">
                  <c:v>59.120000000000005</c:v>
                </c:pt>
                <c:pt idx="14">
                  <c:v>59.120000000000005</c:v>
                </c:pt>
                <c:pt idx="15">
                  <c:v>59.120000000000005</c:v>
                </c:pt>
                <c:pt idx="16">
                  <c:v>59.120000000000005</c:v>
                </c:pt>
                <c:pt idx="17">
                  <c:v>63.470000000000006</c:v>
                </c:pt>
                <c:pt idx="18">
                  <c:v>66.800000000000011</c:v>
                </c:pt>
                <c:pt idx="19">
                  <c:v>66.800000000000011</c:v>
                </c:pt>
                <c:pt idx="20">
                  <c:v>66.800000000000011</c:v>
                </c:pt>
                <c:pt idx="21">
                  <c:v>66.800000000000011</c:v>
                </c:pt>
                <c:pt idx="22">
                  <c:v>134.4</c:v>
                </c:pt>
                <c:pt idx="23">
                  <c:v>136.28</c:v>
                </c:pt>
                <c:pt idx="24">
                  <c:v>137.34</c:v>
                </c:pt>
                <c:pt idx="25">
                  <c:v>138.15</c:v>
                </c:pt>
              </c:numCache>
            </c:numRef>
          </c:xVal>
          <c:yVal>
            <c:numRef>
              <c:f>DVD!$C$39:$AB$39</c:f>
              <c:numCache>
                <c:formatCode>General</c:formatCode>
                <c:ptCount val="26"/>
                <c:pt idx="0">
                  <c:v>7127</c:v>
                </c:pt>
                <c:pt idx="1">
                  <c:v>7127</c:v>
                </c:pt>
                <c:pt idx="2">
                  <c:v>7435</c:v>
                </c:pt>
                <c:pt idx="3">
                  <c:v>7435</c:v>
                </c:pt>
                <c:pt idx="4">
                  <c:v>7435</c:v>
                </c:pt>
                <c:pt idx="5">
                  <c:v>10556</c:v>
                </c:pt>
                <c:pt idx="6">
                  <c:v>10556</c:v>
                </c:pt>
                <c:pt idx="7">
                  <c:v>10556</c:v>
                </c:pt>
                <c:pt idx="8">
                  <c:v>23326</c:v>
                </c:pt>
                <c:pt idx="9">
                  <c:v>23326</c:v>
                </c:pt>
                <c:pt idx="10">
                  <c:v>23326</c:v>
                </c:pt>
                <c:pt idx="11">
                  <c:v>23326</c:v>
                </c:pt>
                <c:pt idx="12">
                  <c:v>25072</c:v>
                </c:pt>
                <c:pt idx="13">
                  <c:v>25072</c:v>
                </c:pt>
                <c:pt idx="14">
                  <c:v>25072</c:v>
                </c:pt>
                <c:pt idx="15">
                  <c:v>25072</c:v>
                </c:pt>
                <c:pt idx="16">
                  <c:v>25072</c:v>
                </c:pt>
                <c:pt idx="17">
                  <c:v>28702</c:v>
                </c:pt>
                <c:pt idx="18">
                  <c:v>28702</c:v>
                </c:pt>
                <c:pt idx="19">
                  <c:v>28702</c:v>
                </c:pt>
                <c:pt idx="20">
                  <c:v>28702</c:v>
                </c:pt>
                <c:pt idx="21">
                  <c:v>28702</c:v>
                </c:pt>
                <c:pt idx="22">
                  <c:v>28702</c:v>
                </c:pt>
                <c:pt idx="23">
                  <c:v>28702</c:v>
                </c:pt>
                <c:pt idx="24">
                  <c:v>28702</c:v>
                </c:pt>
                <c:pt idx="25">
                  <c:v>28702</c:v>
                </c:pt>
              </c:numCache>
            </c:numRef>
          </c:yVal>
          <c:smooth val="0"/>
          <c:extLst>
            <c:ext xmlns:c16="http://schemas.microsoft.com/office/drawing/2014/chart" uri="{C3380CC4-5D6E-409C-BE32-E72D297353CC}">
              <c16:uniqueId val="{00000009-A1EE-4085-A24C-B4394AC2112B}"/>
            </c:ext>
          </c:extLst>
        </c:ser>
        <c:ser>
          <c:idx val="9"/>
          <c:order val="9"/>
          <c:tx>
            <c:strRef>
              <c:f>DVD!$A$41</c:f>
              <c:strCache>
                <c:ptCount val="1"/>
                <c:pt idx="0">
                  <c:v>Bigfoot 3</c:v>
                </c:pt>
              </c:strCache>
            </c:strRef>
          </c:tx>
          <c:marker>
            <c:symbol val="none"/>
          </c:marker>
          <c:xVal>
            <c:numRef>
              <c:f>DVD!$C$44:$AB$44</c:f>
              <c:numCache>
                <c:formatCode>General</c:formatCode>
                <c:ptCount val="26"/>
                <c:pt idx="0">
                  <c:v>0</c:v>
                </c:pt>
                <c:pt idx="1">
                  <c:v>8.25</c:v>
                </c:pt>
                <c:pt idx="2">
                  <c:v>9.5</c:v>
                </c:pt>
                <c:pt idx="3">
                  <c:v>9.5</c:v>
                </c:pt>
                <c:pt idx="4">
                  <c:v>9.5</c:v>
                </c:pt>
                <c:pt idx="5">
                  <c:v>14.129999999999999</c:v>
                </c:pt>
                <c:pt idx="6">
                  <c:v>15.169999999999998</c:v>
                </c:pt>
                <c:pt idx="7">
                  <c:v>18.939999999999998</c:v>
                </c:pt>
                <c:pt idx="8">
                  <c:v>18.939999999999998</c:v>
                </c:pt>
                <c:pt idx="9">
                  <c:v>18.939999999999998</c:v>
                </c:pt>
                <c:pt idx="10">
                  <c:v>26.65</c:v>
                </c:pt>
                <c:pt idx="11">
                  <c:v>33</c:v>
                </c:pt>
                <c:pt idx="12">
                  <c:v>39.15</c:v>
                </c:pt>
                <c:pt idx="13">
                  <c:v>45.73</c:v>
                </c:pt>
                <c:pt idx="14">
                  <c:v>66.27</c:v>
                </c:pt>
                <c:pt idx="15">
                  <c:v>102.53999999999999</c:v>
                </c:pt>
                <c:pt idx="16">
                  <c:v>102.53999999999999</c:v>
                </c:pt>
                <c:pt idx="17">
                  <c:v>207.45999999999998</c:v>
                </c:pt>
                <c:pt idx="18">
                  <c:v>207.45999999999998</c:v>
                </c:pt>
                <c:pt idx="19">
                  <c:v>207.45999999999998</c:v>
                </c:pt>
                <c:pt idx="20">
                  <c:v>207.45999999999998</c:v>
                </c:pt>
                <c:pt idx="21">
                  <c:v>207.45999999999998</c:v>
                </c:pt>
                <c:pt idx="22">
                  <c:v>207.45999999999998</c:v>
                </c:pt>
                <c:pt idx="23">
                  <c:v>207.45999999999998</c:v>
                </c:pt>
                <c:pt idx="24">
                  <c:v>217.87999999999997</c:v>
                </c:pt>
                <c:pt idx="25">
                  <c:v>221.91999999999996</c:v>
                </c:pt>
              </c:numCache>
            </c:numRef>
          </c:xVal>
          <c:yVal>
            <c:numRef>
              <c:f>DVD!$C$43:$AB$43</c:f>
              <c:numCache>
                <c:formatCode>General</c:formatCode>
                <c:ptCount val="26"/>
                <c:pt idx="0">
                  <c:v>5304</c:v>
                </c:pt>
                <c:pt idx="1">
                  <c:v>5304</c:v>
                </c:pt>
                <c:pt idx="2">
                  <c:v>5614</c:v>
                </c:pt>
                <c:pt idx="3">
                  <c:v>5614</c:v>
                </c:pt>
                <c:pt idx="4">
                  <c:v>5614</c:v>
                </c:pt>
                <c:pt idx="5">
                  <c:v>8580</c:v>
                </c:pt>
                <c:pt idx="6">
                  <c:v>8580</c:v>
                </c:pt>
                <c:pt idx="7">
                  <c:v>8580</c:v>
                </c:pt>
                <c:pt idx="8">
                  <c:v>8580</c:v>
                </c:pt>
                <c:pt idx="9">
                  <c:v>8580</c:v>
                </c:pt>
                <c:pt idx="10">
                  <c:v>14050</c:v>
                </c:pt>
                <c:pt idx="11">
                  <c:v>14050</c:v>
                </c:pt>
                <c:pt idx="12">
                  <c:v>20199</c:v>
                </c:pt>
                <c:pt idx="13">
                  <c:v>20199</c:v>
                </c:pt>
                <c:pt idx="14">
                  <c:v>20900</c:v>
                </c:pt>
                <c:pt idx="15">
                  <c:v>20900</c:v>
                </c:pt>
                <c:pt idx="16">
                  <c:v>20900</c:v>
                </c:pt>
                <c:pt idx="17">
                  <c:v>25133</c:v>
                </c:pt>
                <c:pt idx="18">
                  <c:v>25133</c:v>
                </c:pt>
                <c:pt idx="19">
                  <c:v>25133</c:v>
                </c:pt>
                <c:pt idx="20">
                  <c:v>25133</c:v>
                </c:pt>
                <c:pt idx="21">
                  <c:v>25133</c:v>
                </c:pt>
                <c:pt idx="22">
                  <c:v>25133</c:v>
                </c:pt>
                <c:pt idx="23">
                  <c:v>25133</c:v>
                </c:pt>
                <c:pt idx="24">
                  <c:v>25133</c:v>
                </c:pt>
                <c:pt idx="25">
                  <c:v>25133</c:v>
                </c:pt>
              </c:numCache>
            </c:numRef>
          </c:yVal>
          <c:smooth val="0"/>
          <c:extLst>
            <c:ext xmlns:c16="http://schemas.microsoft.com/office/drawing/2014/chart" uri="{C3380CC4-5D6E-409C-BE32-E72D297353CC}">
              <c16:uniqueId val="{0000000A-A1EE-4085-A24C-B4394AC2112B}"/>
            </c:ext>
          </c:extLst>
        </c:ser>
        <c:ser>
          <c:idx val="10"/>
          <c:order val="10"/>
          <c:tx>
            <c:strRef>
              <c:f>DVD!$A$45</c:f>
              <c:strCache>
                <c:ptCount val="1"/>
                <c:pt idx="0">
                  <c:v>Bigfoot A-1</c:v>
                </c:pt>
              </c:strCache>
            </c:strRef>
          </c:tx>
          <c:marker>
            <c:symbol val="none"/>
          </c:marker>
          <c:xVal>
            <c:numRef>
              <c:f>DVD!$C$48:$AB$48</c:f>
              <c:numCache>
                <c:formatCode>General</c:formatCode>
                <c:ptCount val="26"/>
                <c:pt idx="0">
                  <c:v>0</c:v>
                </c:pt>
                <c:pt idx="1">
                  <c:v>0.56000000000000005</c:v>
                </c:pt>
                <c:pt idx="2">
                  <c:v>2.31</c:v>
                </c:pt>
                <c:pt idx="3">
                  <c:v>2.31</c:v>
                </c:pt>
                <c:pt idx="4">
                  <c:v>2.31</c:v>
                </c:pt>
                <c:pt idx="5">
                  <c:v>6.4399999999999995</c:v>
                </c:pt>
                <c:pt idx="6">
                  <c:v>7.27</c:v>
                </c:pt>
                <c:pt idx="7">
                  <c:v>12.27</c:v>
                </c:pt>
                <c:pt idx="8">
                  <c:v>24.52</c:v>
                </c:pt>
                <c:pt idx="9">
                  <c:v>24.52</c:v>
                </c:pt>
                <c:pt idx="10">
                  <c:v>24.52</c:v>
                </c:pt>
                <c:pt idx="11">
                  <c:v>51.69</c:v>
                </c:pt>
                <c:pt idx="12">
                  <c:v>58.69</c:v>
                </c:pt>
                <c:pt idx="13">
                  <c:v>68.289999999999992</c:v>
                </c:pt>
                <c:pt idx="14">
                  <c:v>68.289999999999992</c:v>
                </c:pt>
                <c:pt idx="15">
                  <c:v>68.289999999999992</c:v>
                </c:pt>
                <c:pt idx="16">
                  <c:v>68.289999999999992</c:v>
                </c:pt>
                <c:pt idx="17">
                  <c:v>73.849999999999994</c:v>
                </c:pt>
                <c:pt idx="18">
                  <c:v>112.28999999999999</c:v>
                </c:pt>
                <c:pt idx="19">
                  <c:v>112.28999999999999</c:v>
                </c:pt>
                <c:pt idx="20">
                  <c:v>112.28999999999999</c:v>
                </c:pt>
                <c:pt idx="21">
                  <c:v>112.28999999999999</c:v>
                </c:pt>
                <c:pt idx="22">
                  <c:v>121.35</c:v>
                </c:pt>
                <c:pt idx="23">
                  <c:v>127.21</c:v>
                </c:pt>
                <c:pt idx="24">
                  <c:v>129.75</c:v>
                </c:pt>
                <c:pt idx="25">
                  <c:v>132.83000000000001</c:v>
                </c:pt>
              </c:numCache>
            </c:numRef>
          </c:xVal>
          <c:yVal>
            <c:numRef>
              <c:f>DVD!$C$47:$AB$47</c:f>
              <c:numCache>
                <c:formatCode>General</c:formatCode>
                <c:ptCount val="26"/>
                <c:pt idx="0">
                  <c:v>5282</c:v>
                </c:pt>
                <c:pt idx="1">
                  <c:v>5282</c:v>
                </c:pt>
                <c:pt idx="2">
                  <c:v>5589</c:v>
                </c:pt>
                <c:pt idx="3">
                  <c:v>5589</c:v>
                </c:pt>
                <c:pt idx="4">
                  <c:v>5589</c:v>
                </c:pt>
                <c:pt idx="5">
                  <c:v>8972</c:v>
                </c:pt>
                <c:pt idx="6">
                  <c:v>8972</c:v>
                </c:pt>
                <c:pt idx="7">
                  <c:v>8972</c:v>
                </c:pt>
                <c:pt idx="8">
                  <c:v>16607</c:v>
                </c:pt>
                <c:pt idx="9">
                  <c:v>16607</c:v>
                </c:pt>
                <c:pt idx="10">
                  <c:v>16607</c:v>
                </c:pt>
                <c:pt idx="11">
                  <c:v>16607</c:v>
                </c:pt>
                <c:pt idx="12">
                  <c:v>21638</c:v>
                </c:pt>
                <c:pt idx="13">
                  <c:v>21638</c:v>
                </c:pt>
                <c:pt idx="14">
                  <c:v>21638</c:v>
                </c:pt>
                <c:pt idx="15">
                  <c:v>21638</c:v>
                </c:pt>
                <c:pt idx="16">
                  <c:v>21638</c:v>
                </c:pt>
                <c:pt idx="17">
                  <c:v>24660</c:v>
                </c:pt>
                <c:pt idx="18">
                  <c:v>24660</c:v>
                </c:pt>
                <c:pt idx="19">
                  <c:v>24660</c:v>
                </c:pt>
                <c:pt idx="20">
                  <c:v>24660</c:v>
                </c:pt>
                <c:pt idx="21">
                  <c:v>24660</c:v>
                </c:pt>
                <c:pt idx="22">
                  <c:v>24660</c:v>
                </c:pt>
                <c:pt idx="23">
                  <c:v>24660</c:v>
                </c:pt>
                <c:pt idx="24">
                  <c:v>24660</c:v>
                </c:pt>
                <c:pt idx="25">
                  <c:v>24660</c:v>
                </c:pt>
              </c:numCache>
            </c:numRef>
          </c:yVal>
          <c:smooth val="0"/>
          <c:extLst>
            <c:ext xmlns:c16="http://schemas.microsoft.com/office/drawing/2014/chart" uri="{C3380CC4-5D6E-409C-BE32-E72D297353CC}">
              <c16:uniqueId val="{0000000B-A1EE-4085-A24C-B4394AC2112B}"/>
            </c:ext>
          </c:extLst>
        </c:ser>
        <c:ser>
          <c:idx val="11"/>
          <c:order val="11"/>
          <c:tx>
            <c:strRef>
              <c:f>DVD!$A$49</c:f>
              <c:strCache>
                <c:ptCount val="1"/>
                <c:pt idx="0">
                  <c:v>Gibson 2</c:v>
                </c:pt>
              </c:strCache>
            </c:strRef>
          </c:tx>
          <c:marker>
            <c:symbol val="none"/>
          </c:marker>
          <c:xVal>
            <c:numRef>
              <c:f>DVD!$C$52:$AB$52</c:f>
              <c:numCache>
                <c:formatCode>General</c:formatCode>
                <c:ptCount val="26"/>
                <c:pt idx="0">
                  <c:v>0</c:v>
                </c:pt>
                <c:pt idx="1">
                  <c:v>5</c:v>
                </c:pt>
                <c:pt idx="2">
                  <c:v>5.875</c:v>
                </c:pt>
                <c:pt idx="3">
                  <c:v>7.0625</c:v>
                </c:pt>
                <c:pt idx="4">
                  <c:v>10.0625</c:v>
                </c:pt>
                <c:pt idx="5">
                  <c:v>17.229166667000001</c:v>
                </c:pt>
                <c:pt idx="6">
                  <c:v>19.25</c:v>
                </c:pt>
                <c:pt idx="7">
                  <c:v>28.041666667000001</c:v>
                </c:pt>
                <c:pt idx="8">
                  <c:v>34.895833334000002</c:v>
                </c:pt>
                <c:pt idx="9">
                  <c:v>39.000000001000004</c:v>
                </c:pt>
                <c:pt idx="10">
                  <c:v>49.291666671000002</c:v>
                </c:pt>
                <c:pt idx="11">
                  <c:v>55.125000004</c:v>
                </c:pt>
                <c:pt idx="12">
                  <c:v>61.395833336999999</c:v>
                </c:pt>
                <c:pt idx="13">
                  <c:v>82.416666667000001</c:v>
                </c:pt>
                <c:pt idx="14">
                  <c:v>92.166666667000001</c:v>
                </c:pt>
                <c:pt idx="15">
                  <c:v>104.916666667</c:v>
                </c:pt>
                <c:pt idx="16">
                  <c:v>114.083333334</c:v>
                </c:pt>
                <c:pt idx="17">
                  <c:v>124.28333333400001</c:v>
                </c:pt>
                <c:pt idx="18">
                  <c:v>124.28333333400001</c:v>
                </c:pt>
                <c:pt idx="19">
                  <c:v>124.28333333400001</c:v>
                </c:pt>
                <c:pt idx="20">
                  <c:v>124.28333333400001</c:v>
                </c:pt>
                <c:pt idx="21">
                  <c:v>124.28333333400001</c:v>
                </c:pt>
                <c:pt idx="22">
                  <c:v>124.28333333400001</c:v>
                </c:pt>
                <c:pt idx="23">
                  <c:v>133.73125000100001</c:v>
                </c:pt>
                <c:pt idx="24">
                  <c:v>143.71041666799999</c:v>
                </c:pt>
                <c:pt idx="25">
                  <c:v>146.52291666799999</c:v>
                </c:pt>
              </c:numCache>
            </c:numRef>
          </c:xVal>
          <c:yVal>
            <c:numRef>
              <c:f>DVD!$C$51:$AB$51</c:f>
              <c:numCache>
                <c:formatCode>General</c:formatCode>
                <c:ptCount val="26"/>
                <c:pt idx="0">
                  <c:v>4912</c:v>
                </c:pt>
                <c:pt idx="1">
                  <c:v>4912</c:v>
                </c:pt>
                <c:pt idx="2">
                  <c:v>5226</c:v>
                </c:pt>
                <c:pt idx="3">
                  <c:v>6225</c:v>
                </c:pt>
                <c:pt idx="4">
                  <c:v>6225</c:v>
                </c:pt>
                <c:pt idx="5">
                  <c:v>10500</c:v>
                </c:pt>
                <c:pt idx="6">
                  <c:v>10500</c:v>
                </c:pt>
                <c:pt idx="7">
                  <c:v>10500</c:v>
                </c:pt>
                <c:pt idx="8">
                  <c:v>11910</c:v>
                </c:pt>
                <c:pt idx="9">
                  <c:v>11910</c:v>
                </c:pt>
                <c:pt idx="10">
                  <c:v>20650</c:v>
                </c:pt>
                <c:pt idx="11">
                  <c:v>20650</c:v>
                </c:pt>
                <c:pt idx="12">
                  <c:v>24885</c:v>
                </c:pt>
                <c:pt idx="13">
                  <c:v>24885</c:v>
                </c:pt>
                <c:pt idx="14">
                  <c:v>26980</c:v>
                </c:pt>
                <c:pt idx="15">
                  <c:v>26980</c:v>
                </c:pt>
                <c:pt idx="16">
                  <c:v>26980</c:v>
                </c:pt>
                <c:pt idx="17">
                  <c:v>29925</c:v>
                </c:pt>
                <c:pt idx="18">
                  <c:v>29925</c:v>
                </c:pt>
                <c:pt idx="19">
                  <c:v>29925</c:v>
                </c:pt>
                <c:pt idx="20">
                  <c:v>29925</c:v>
                </c:pt>
                <c:pt idx="21">
                  <c:v>29925</c:v>
                </c:pt>
                <c:pt idx="22">
                  <c:v>29925</c:v>
                </c:pt>
                <c:pt idx="23">
                  <c:v>29925</c:v>
                </c:pt>
                <c:pt idx="24">
                  <c:v>29925</c:v>
                </c:pt>
                <c:pt idx="25">
                  <c:v>29925</c:v>
                </c:pt>
              </c:numCache>
            </c:numRef>
          </c:yVal>
          <c:smooth val="0"/>
          <c:extLst>
            <c:ext xmlns:c16="http://schemas.microsoft.com/office/drawing/2014/chart" uri="{C3380CC4-5D6E-409C-BE32-E72D297353CC}">
              <c16:uniqueId val="{0000000C-A1EE-4085-A24C-B4394AC2112B}"/>
            </c:ext>
          </c:extLst>
        </c:ser>
        <c:ser>
          <c:idx val="12"/>
          <c:order val="12"/>
          <c:tx>
            <c:v>Actual</c:v>
          </c:tx>
          <c:spPr>
            <a:ln w="47625">
              <a:solidFill>
                <a:srgbClr val="0219F0"/>
              </a:solidFill>
            </a:ln>
          </c:spPr>
          <c:marker>
            <c:symbol val="none"/>
          </c:marker>
          <c:xVal>
            <c:numRef>
              <c:f>('DvD Export'!$F$1,'DvD Export'!$A$2:$A$90)</c:f>
              <c:numCache>
                <c:formatCode>0.00</c:formatCode>
                <c:ptCount val="9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85.96</c:v>
                </c:pt>
                <c:pt idx="87">
                  <c:v>86.96</c:v>
                </c:pt>
                <c:pt idx="88">
                  <c:v>87.96</c:v>
                </c:pt>
                <c:pt idx="89">
                  <c:v>88.96</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0-A1EE-4085-A24C-B4394AC2112B}"/>
            </c:ext>
          </c:extLst>
        </c:ser>
        <c:dLbls>
          <c:showLegendKey val="0"/>
          <c:showVal val="0"/>
          <c:showCatName val="0"/>
          <c:showSerName val="0"/>
          <c:showPercent val="0"/>
          <c:showBubbleSize val="0"/>
        </c:dLbls>
        <c:axId val="158479488"/>
        <c:axId val="158481408"/>
      </c:scatterChart>
      <c:valAx>
        <c:axId val="158479488"/>
        <c:scaling>
          <c:orientation val="minMax"/>
        </c:scaling>
        <c:delete val="0"/>
        <c:axPos val="b"/>
        <c:majorGridlines/>
        <c:title>
          <c:tx>
            <c:rich>
              <a:bodyPr/>
              <a:lstStyle/>
              <a:p>
                <a:pPr>
                  <a:defRPr sz="1400"/>
                </a:pPr>
                <a:r>
                  <a:rPr lang="en-US" sz="1400"/>
                  <a:t>Days</a:t>
                </a:r>
              </a:p>
            </c:rich>
          </c:tx>
          <c:layout>
            <c:manualLayout>
              <c:xMode val="edge"/>
              <c:yMode val="edge"/>
              <c:x val="0.4590800308340936"/>
              <c:y val="0.94575799721835885"/>
            </c:manualLayout>
          </c:layout>
          <c:overlay val="0"/>
        </c:title>
        <c:numFmt formatCode="General" sourceLinked="1"/>
        <c:majorTickMark val="out"/>
        <c:minorTickMark val="none"/>
        <c:tickLblPos val="nextTo"/>
        <c:spPr>
          <a:ln>
            <a:solidFill>
              <a:schemeClr val="tx1"/>
            </a:solidFill>
          </a:ln>
        </c:spPr>
        <c:txPr>
          <a:bodyPr/>
          <a:lstStyle/>
          <a:p>
            <a:pPr>
              <a:defRPr sz="1400" b="1"/>
            </a:pPr>
            <a:endParaRPr lang="en-US"/>
          </a:p>
        </c:txPr>
        <c:crossAx val="158481408"/>
        <c:crosses val="max"/>
        <c:crossBetween val="midCat"/>
      </c:valAx>
      <c:valAx>
        <c:axId val="158481408"/>
        <c:scaling>
          <c:orientation val="maxMin"/>
        </c:scaling>
        <c:delete val="0"/>
        <c:axPos val="l"/>
        <c:majorGridlines/>
        <c:title>
          <c:tx>
            <c:rich>
              <a:bodyPr rot="-5400000" vert="horz"/>
              <a:lstStyle/>
              <a:p>
                <a:pPr>
                  <a:defRPr sz="1400"/>
                </a:pPr>
                <a:r>
                  <a:rPr lang="en-US" sz="1400"/>
                  <a:t>Measured Depth</a:t>
                </a:r>
              </a:p>
            </c:rich>
          </c:tx>
          <c:layout>
            <c:manualLayout>
              <c:xMode val="edge"/>
              <c:yMode val="edge"/>
              <c:x val="7.3327222731439049E-3"/>
              <c:y val="0.38799878805135452"/>
            </c:manualLayout>
          </c:layout>
          <c:overlay val="0"/>
        </c:title>
        <c:numFmt formatCode="#,##0\'" sourceLinked="0"/>
        <c:majorTickMark val="out"/>
        <c:minorTickMark val="none"/>
        <c:tickLblPos val="nextTo"/>
        <c:spPr>
          <a:ln>
            <a:solidFill>
              <a:schemeClr val="tx1"/>
            </a:solidFill>
          </a:ln>
        </c:spPr>
        <c:txPr>
          <a:bodyPr/>
          <a:lstStyle/>
          <a:p>
            <a:pPr>
              <a:defRPr sz="1400" b="1"/>
            </a:pPr>
            <a:endParaRPr lang="en-US"/>
          </a:p>
        </c:txPr>
        <c:crossAx val="158479488"/>
        <c:crosses val="autoZero"/>
        <c:crossBetween val="midCat"/>
      </c:valAx>
      <c:spPr>
        <a:solidFill>
          <a:schemeClr val="bg1"/>
        </a:solidFill>
        <a:ln>
          <a:solidFill>
            <a:schemeClr val="tx1"/>
          </a:solidFill>
        </a:ln>
      </c:spPr>
    </c:plotArea>
    <c:legend>
      <c:legendPos val="r"/>
      <c:overlay val="0"/>
      <c:spPr>
        <a:ln w="19050">
          <a:solidFill>
            <a:schemeClr val="tx1"/>
          </a:solidFill>
        </a:ln>
      </c:spPr>
    </c:legend>
    <c:plotVisOnly val="1"/>
    <c:dispBlanksAs val="gap"/>
    <c:showDLblsOverMax val="0"/>
  </c:chart>
  <c:spPr>
    <a:solidFill>
      <a:schemeClr val="bg1">
        <a:lumMod val="85000"/>
      </a:schemeClr>
    </a:solidFill>
    <a:ln w="19050">
      <a:solidFill>
        <a:schemeClr val="tx1"/>
      </a:solidFill>
    </a:ln>
  </c:spPr>
  <c:printSettings>
    <c:headerFooter/>
    <c:pageMargins b="0.25" l="0.2" r="0.2" t="0.25" header="0.3" footer="0.3"/>
    <c:pageSetup orientation="landscape"/>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Days vs Cost</a:t>
            </a:r>
          </a:p>
        </c:rich>
      </c:tx>
      <c:layout>
        <c:manualLayout>
          <c:xMode val="edge"/>
          <c:yMode val="edge"/>
          <c:x val="0.49332973013647613"/>
          <c:y val="4.1731076617964588E-2"/>
        </c:manualLayout>
      </c:layout>
      <c:overlay val="0"/>
    </c:title>
    <c:autoTitleDeleted val="0"/>
    <c:plotArea>
      <c:layout>
        <c:manualLayout>
          <c:layoutTarget val="inner"/>
          <c:xMode val="edge"/>
          <c:yMode val="edge"/>
          <c:x val="0.12775153982595161"/>
          <c:y val="9.3697950248378389E-2"/>
          <c:w val="0.84346448954873898"/>
          <c:h val="0.72613405934940412"/>
        </c:manualLayout>
      </c:layout>
      <c:scatterChart>
        <c:scatterStyle val="lineMarker"/>
        <c:varyColors val="0"/>
        <c:ser>
          <c:idx val="4"/>
          <c:order val="0"/>
          <c:tx>
            <c:v>AFE</c:v>
          </c:tx>
          <c:spPr>
            <a:ln w="31750">
              <a:solidFill>
                <a:schemeClr val="tx1"/>
              </a:solidFill>
            </a:ln>
          </c:spPr>
          <c:marker>
            <c:symbol val="none"/>
          </c:marker>
          <c:xVal>
            <c:numRef>
              <c:f>('Original Plan'!$Z$36,'Original Plan'!$AX$2:$AX$21)</c:f>
              <c:numCache>
                <c:formatCode>0.0</c:formatCode>
                <c:ptCount val="21"/>
                <c:pt idx="0">
                  <c:v>0</c:v>
                </c:pt>
                <c:pt idx="1">
                  <c:v>5.9</c:v>
                </c:pt>
                <c:pt idx="2">
                  <c:v>7.6</c:v>
                </c:pt>
                <c:pt idx="3">
                  <c:v>7.6</c:v>
                </c:pt>
                <c:pt idx="4">
                  <c:v>11.4</c:v>
                </c:pt>
                <c:pt idx="5">
                  <c:v>15.9</c:v>
                </c:pt>
                <c:pt idx="6">
                  <c:v>18.600000000000001</c:v>
                </c:pt>
                <c:pt idx="7">
                  <c:v>29.3</c:v>
                </c:pt>
                <c:pt idx="8">
                  <c:v>34</c:v>
                </c:pt>
                <c:pt idx="9">
                  <c:v>38.799999999999997</c:v>
                </c:pt>
                <c:pt idx="10">
                  <c:v>45</c:v>
                </c:pt>
                <c:pt idx="11">
                  <c:v>51.5</c:v>
                </c:pt>
                <c:pt idx="12">
                  <c:v>67.8</c:v>
                </c:pt>
                <c:pt idx="13">
                  <c:v>74.3</c:v>
                </c:pt>
                <c:pt idx="14">
                  <c:v>83.1</c:v>
                </c:pt>
                <c:pt idx="15">
                  <c:v>92.2</c:v>
                </c:pt>
                <c:pt idx="16">
                  <c:v>130.30000000000001</c:v>
                </c:pt>
                <c:pt idx="17">
                  <c:v>149.9</c:v>
                </c:pt>
                <c:pt idx="18">
                  <c:v>162.19999999999999</c:v>
                </c:pt>
                <c:pt idx="19">
                  <c:v>165.3</c:v>
                </c:pt>
                <c:pt idx="20">
                  <c:v>185.3</c:v>
                </c:pt>
              </c:numCache>
            </c:numRef>
          </c:xVal>
          <c:yVal>
            <c:numRef>
              <c:f>('Original Plan'!$Z$36,'Original Plan'!$BA$2:$BA$21)</c:f>
              <c:numCache>
                <c:formatCode>"$"#,##0</c:formatCode>
                <c:ptCount val="21"/>
                <c:pt idx="0" formatCode="0.0">
                  <c:v>0</c:v>
                </c:pt>
                <c:pt idx="1">
                  <c:v>17600000</c:v>
                </c:pt>
                <c:pt idx="2">
                  <c:v>25900000</c:v>
                </c:pt>
                <c:pt idx="3">
                  <c:v>25900000</c:v>
                </c:pt>
                <c:pt idx="4">
                  <c:v>31100000</c:v>
                </c:pt>
                <c:pt idx="5">
                  <c:v>35300000</c:v>
                </c:pt>
                <c:pt idx="6">
                  <c:v>40100000</c:v>
                </c:pt>
                <c:pt idx="7">
                  <c:v>49200000</c:v>
                </c:pt>
                <c:pt idx="8">
                  <c:v>54200000</c:v>
                </c:pt>
                <c:pt idx="9">
                  <c:v>59900000</c:v>
                </c:pt>
                <c:pt idx="10">
                  <c:v>66900000</c:v>
                </c:pt>
                <c:pt idx="11">
                  <c:v>77100000</c:v>
                </c:pt>
                <c:pt idx="12">
                  <c:v>92900000</c:v>
                </c:pt>
                <c:pt idx="13">
                  <c:v>101300000</c:v>
                </c:pt>
                <c:pt idx="14">
                  <c:v>109400000</c:v>
                </c:pt>
                <c:pt idx="15">
                  <c:v>118900000</c:v>
                </c:pt>
                <c:pt idx="16">
                  <c:v>157400000</c:v>
                </c:pt>
                <c:pt idx="17">
                  <c:v>182800000</c:v>
                </c:pt>
                <c:pt idx="18">
                  <c:v>194000000</c:v>
                </c:pt>
                <c:pt idx="19">
                  <c:v>196800000</c:v>
                </c:pt>
                <c:pt idx="20">
                  <c:v>221800000</c:v>
                </c:pt>
              </c:numCache>
            </c:numRef>
          </c:yVal>
          <c:smooth val="0"/>
          <c:extLst>
            <c:ext xmlns:c16="http://schemas.microsoft.com/office/drawing/2014/chart" uri="{C3380CC4-5D6E-409C-BE32-E72D297353CC}">
              <c16:uniqueId val="{00000000-8BE8-4464-8DE3-176765788366}"/>
            </c:ext>
          </c:extLst>
        </c:ser>
        <c:ser>
          <c:idx val="0"/>
          <c:order val="1"/>
          <c:tx>
            <c:v>Actual</c:v>
          </c:tx>
          <c:spPr>
            <a:ln w="31750">
              <a:solidFill>
                <a:srgbClr val="0219F0"/>
              </a:solidFill>
            </a:ln>
          </c:spPr>
          <c:marker>
            <c:symbol val="none"/>
          </c:marker>
          <c:xVal>
            <c:numRef>
              <c:f>('DvD Export'!$F$1,'DvD Export'!$A$2:$A$90)</c:f>
              <c:numCache>
                <c:formatCode>0.00</c:formatCode>
                <c:ptCount val="90"/>
                <c:pt idx="0" formatCode="General">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85.96</c:v>
                </c:pt>
                <c:pt idx="87">
                  <c:v>86.96</c:v>
                </c:pt>
                <c:pt idx="88">
                  <c:v>87.96</c:v>
                </c:pt>
                <c:pt idx="89">
                  <c:v>88.96</c:v>
                </c:pt>
              </c:numCache>
            </c:numRef>
          </c:xVal>
          <c:yVal>
            <c:numRef>
              <c:f>('DvD Export'!$F$1,'DvD Export'!$C$2:$C$90)</c:f>
              <c:numCache>
                <c:formatCode>#,##0</c:formatCode>
                <c:ptCount val="90"/>
                <c:pt idx="0" formatCode="General">
                  <c:v>0</c:v>
                </c:pt>
                <c:pt idx="1">
                  <c:v>889568</c:v>
                </c:pt>
                <c:pt idx="2">
                  <c:v>2101680</c:v>
                </c:pt>
                <c:pt idx="3">
                  <c:v>3094493</c:v>
                </c:pt>
                <c:pt idx="4">
                  <c:v>4048372</c:v>
                </c:pt>
                <c:pt idx="5">
                  <c:v>5058217</c:v>
                </c:pt>
                <c:pt idx="6">
                  <c:v>6230954</c:v>
                </c:pt>
                <c:pt idx="7">
                  <c:v>7018527</c:v>
                </c:pt>
                <c:pt idx="8">
                  <c:v>8067410</c:v>
                </c:pt>
                <c:pt idx="9">
                  <c:v>9057506</c:v>
                </c:pt>
                <c:pt idx="10">
                  <c:v>10217969</c:v>
                </c:pt>
                <c:pt idx="11">
                  <c:v>23513483</c:v>
                </c:pt>
                <c:pt idx="12">
                  <c:v>26631224</c:v>
                </c:pt>
                <c:pt idx="13">
                  <c:v>27473304</c:v>
                </c:pt>
                <c:pt idx="14">
                  <c:v>28607200</c:v>
                </c:pt>
                <c:pt idx="15">
                  <c:v>29988061</c:v>
                </c:pt>
                <c:pt idx="16">
                  <c:v>31029659</c:v>
                </c:pt>
                <c:pt idx="17">
                  <c:v>32143658</c:v>
                </c:pt>
                <c:pt idx="18">
                  <c:v>36417206</c:v>
                </c:pt>
                <c:pt idx="19">
                  <c:v>37051573</c:v>
                </c:pt>
                <c:pt idx="20">
                  <c:v>38140066</c:v>
                </c:pt>
                <c:pt idx="21">
                  <c:v>39219746</c:v>
                </c:pt>
                <c:pt idx="22">
                  <c:v>40457854</c:v>
                </c:pt>
                <c:pt idx="23">
                  <c:v>41721592</c:v>
                </c:pt>
                <c:pt idx="24">
                  <c:v>42375264</c:v>
                </c:pt>
                <c:pt idx="25">
                  <c:v>43375929</c:v>
                </c:pt>
                <c:pt idx="26">
                  <c:v>44962873</c:v>
                </c:pt>
                <c:pt idx="27">
                  <c:v>46093718</c:v>
                </c:pt>
                <c:pt idx="28">
                  <c:v>48568195</c:v>
                </c:pt>
                <c:pt idx="29">
                  <c:v>50775396</c:v>
                </c:pt>
                <c:pt idx="30">
                  <c:v>51718187</c:v>
                </c:pt>
                <c:pt idx="31">
                  <c:v>52914352</c:v>
                </c:pt>
                <c:pt idx="32">
                  <c:v>54316304</c:v>
                </c:pt>
                <c:pt idx="33">
                  <c:v>55598558</c:v>
                </c:pt>
                <c:pt idx="34">
                  <c:v>56895239</c:v>
                </c:pt>
                <c:pt idx="35">
                  <c:v>58464379</c:v>
                </c:pt>
                <c:pt idx="36">
                  <c:v>61231287</c:v>
                </c:pt>
                <c:pt idx="37">
                  <c:v>66245228</c:v>
                </c:pt>
                <c:pt idx="38">
                  <c:v>65922932</c:v>
                </c:pt>
                <c:pt idx="39">
                  <c:v>67032324</c:v>
                </c:pt>
                <c:pt idx="40">
                  <c:v>68708835</c:v>
                </c:pt>
                <c:pt idx="41">
                  <c:v>69635118</c:v>
                </c:pt>
                <c:pt idx="42">
                  <c:v>70646029</c:v>
                </c:pt>
                <c:pt idx="43">
                  <c:v>71948762</c:v>
                </c:pt>
                <c:pt idx="44">
                  <c:v>72984542</c:v>
                </c:pt>
                <c:pt idx="45">
                  <c:v>74213157</c:v>
                </c:pt>
                <c:pt idx="46">
                  <c:v>75418915</c:v>
                </c:pt>
                <c:pt idx="47">
                  <c:v>76304855</c:v>
                </c:pt>
                <c:pt idx="48">
                  <c:v>77467492</c:v>
                </c:pt>
                <c:pt idx="49">
                  <c:v>78676780</c:v>
                </c:pt>
                <c:pt idx="50">
                  <c:v>79722202</c:v>
                </c:pt>
                <c:pt idx="51">
                  <c:v>80750043</c:v>
                </c:pt>
                <c:pt idx="52">
                  <c:v>81926287</c:v>
                </c:pt>
                <c:pt idx="53">
                  <c:v>82936042</c:v>
                </c:pt>
                <c:pt idx="54">
                  <c:v>84220015</c:v>
                </c:pt>
                <c:pt idx="55">
                  <c:v>85471921</c:v>
                </c:pt>
                <c:pt idx="56">
                  <c:v>86667902</c:v>
                </c:pt>
                <c:pt idx="57">
                  <c:v>90638629</c:v>
                </c:pt>
                <c:pt idx="58">
                  <c:v>91636232</c:v>
                </c:pt>
                <c:pt idx="59">
                  <c:v>92665800</c:v>
                </c:pt>
                <c:pt idx="60">
                  <c:v>91136148</c:v>
                </c:pt>
                <c:pt idx="61">
                  <c:v>92223044</c:v>
                </c:pt>
                <c:pt idx="62">
                  <c:v>93154397</c:v>
                </c:pt>
                <c:pt idx="63">
                  <c:v>96176158</c:v>
                </c:pt>
                <c:pt idx="64">
                  <c:v>97192492</c:v>
                </c:pt>
                <c:pt idx="65">
                  <c:v>98237473</c:v>
                </c:pt>
                <c:pt idx="66">
                  <c:v>99203284</c:v>
                </c:pt>
                <c:pt idx="67">
                  <c:v>100241892</c:v>
                </c:pt>
                <c:pt idx="68">
                  <c:v>104932620</c:v>
                </c:pt>
                <c:pt idx="69">
                  <c:v>106312391</c:v>
                </c:pt>
                <c:pt idx="70">
                  <c:v>107445684</c:v>
                </c:pt>
                <c:pt idx="71">
                  <c:v>108542367</c:v>
                </c:pt>
                <c:pt idx="72">
                  <c:v>109574173</c:v>
                </c:pt>
                <c:pt idx="73">
                  <c:v>110627189</c:v>
                </c:pt>
                <c:pt idx="74">
                  <c:v>112018803</c:v>
                </c:pt>
                <c:pt idx="75">
                  <c:v>113187151</c:v>
                </c:pt>
                <c:pt idx="76">
                  <c:v>114893899</c:v>
                </c:pt>
                <c:pt idx="77">
                  <c:v>115921258</c:v>
                </c:pt>
                <c:pt idx="78">
                  <c:v>117328592</c:v>
                </c:pt>
                <c:pt idx="79">
                  <c:v>118403882</c:v>
                </c:pt>
                <c:pt idx="80">
                  <c:v>119770509</c:v>
                </c:pt>
                <c:pt idx="81">
                  <c:v>119943314</c:v>
                </c:pt>
                <c:pt idx="82">
                  <c:v>121274258</c:v>
                </c:pt>
                <c:pt idx="83">
                  <c:v>122595901</c:v>
                </c:pt>
                <c:pt idx="84">
                  <c:v>123540512</c:v>
                </c:pt>
                <c:pt idx="85">
                  <c:v>124684720</c:v>
                </c:pt>
                <c:pt idx="86">
                  <c:v>126705336</c:v>
                </c:pt>
                <c:pt idx="87">
                  <c:v>127993737</c:v>
                </c:pt>
                <c:pt idx="88">
                  <c:v>129068111</c:v>
                </c:pt>
                <c:pt idx="89">
                  <c:v>129898352</c:v>
                </c:pt>
              </c:numCache>
            </c:numRef>
          </c:yVal>
          <c:smooth val="0"/>
          <c:extLst>
            <c:ext xmlns:c16="http://schemas.microsoft.com/office/drawing/2014/chart" uri="{C3380CC4-5D6E-409C-BE32-E72D297353CC}">
              <c16:uniqueId val="{00000001-8BE8-4464-8DE3-176765788366}"/>
            </c:ext>
          </c:extLst>
        </c:ser>
        <c:ser>
          <c:idx val="5"/>
          <c:order val="2"/>
          <c:tx>
            <c:v>Current Phase Estimate</c:v>
          </c:tx>
          <c:spPr>
            <a:ln>
              <a:solidFill>
                <a:schemeClr val="accent2">
                  <a:lumMod val="75000"/>
                </a:schemeClr>
              </a:solidFill>
              <a:prstDash val="sysDot"/>
            </a:ln>
          </c:spPr>
          <c:marker>
            <c:symbol val="none"/>
          </c:marker>
          <c:xVal>
            <c:numRef>
              <c:f>'Days v Cost'!$O$2:$O$3</c:f>
              <c:numCache>
                <c:formatCode>0.0</c:formatCode>
                <c:ptCount val="2"/>
                <c:pt idx="0">
                  <c:v>88.96</c:v>
                </c:pt>
                <c:pt idx="1">
                  <c:v>94</c:v>
                </c:pt>
              </c:numCache>
            </c:numRef>
          </c:xVal>
          <c:yVal>
            <c:numRef>
              <c:f>'Days v Cost'!$O$4:$O$5</c:f>
              <c:numCache>
                <c:formatCode>"$"0.0,,\ " MM"</c:formatCode>
                <c:ptCount val="2"/>
                <c:pt idx="0">
                  <c:v>129898352</c:v>
                </c:pt>
                <c:pt idx="1">
                  <c:v>128358591.99109152</c:v>
                </c:pt>
              </c:numCache>
            </c:numRef>
          </c:yVal>
          <c:smooth val="0"/>
          <c:extLst>
            <c:ext xmlns:c16="http://schemas.microsoft.com/office/drawing/2014/chart" uri="{C3380CC4-5D6E-409C-BE32-E72D297353CC}">
              <c16:uniqueId val="{00000000-688E-4477-8E8B-F1EE7E733354}"/>
            </c:ext>
          </c:extLst>
        </c:ser>
        <c:ser>
          <c:idx val="3"/>
          <c:order val="3"/>
          <c:tx>
            <c:v>P90 Projection</c:v>
          </c:tx>
          <c:marker>
            <c:symbol val="none"/>
          </c:marker>
          <c:xVal>
            <c:numRef>
              <c:f>'Phase Export'!$AG$17:$AG$21</c:f>
              <c:numCache>
                <c:formatCode>0.0</c:formatCode>
                <c:ptCount val="5"/>
                <c:pt idx="0">
                  <c:v>94</c:v>
                </c:pt>
                <c:pt idx="1">
                  <c:v>121.80000000000001</c:v>
                </c:pt>
                <c:pt idx="2">
                  <c:v>135.30000000000001</c:v>
                </c:pt>
                <c:pt idx="3">
                  <c:v>139.80000000000001</c:v>
                </c:pt>
                <c:pt idx="4">
                  <c:v>169.8</c:v>
                </c:pt>
              </c:numCache>
            </c:numRef>
          </c:xVal>
          <c:yVal>
            <c:numRef>
              <c:f>'Phase Export'!$AJ$17:$AJ$21</c:f>
              <c:numCache>
                <c:formatCode>"$"0.0,,\ " MM"</c:formatCode>
                <c:ptCount val="5"/>
                <c:pt idx="0">
                  <c:v>128358591.99109152</c:v>
                </c:pt>
                <c:pt idx="1">
                  <c:v>160958591.99109149</c:v>
                </c:pt>
                <c:pt idx="2">
                  <c:v>173458591.99109149</c:v>
                </c:pt>
                <c:pt idx="3">
                  <c:v>177558591.99109149</c:v>
                </c:pt>
                <c:pt idx="4">
                  <c:v>212558591.99109149</c:v>
                </c:pt>
              </c:numCache>
            </c:numRef>
          </c:yVal>
          <c:smooth val="0"/>
          <c:extLst>
            <c:ext xmlns:c16="http://schemas.microsoft.com/office/drawing/2014/chart" uri="{C3380CC4-5D6E-409C-BE32-E72D297353CC}">
              <c16:uniqueId val="{00000002-8BE8-4464-8DE3-176765788366}"/>
            </c:ext>
          </c:extLst>
        </c:ser>
        <c:ser>
          <c:idx val="1"/>
          <c:order val="4"/>
          <c:tx>
            <c:v>Mean Projection</c:v>
          </c:tx>
          <c:marker>
            <c:symbol val="none"/>
          </c:marker>
          <c:xVal>
            <c:numRef>
              <c:f>'Phase Export'!$AF$17:$AF$21</c:f>
              <c:numCache>
                <c:formatCode>0.0</c:formatCode>
                <c:ptCount val="5"/>
                <c:pt idx="0">
                  <c:v>94</c:v>
                </c:pt>
                <c:pt idx="1">
                  <c:v>113.6</c:v>
                </c:pt>
                <c:pt idx="2">
                  <c:v>125.89999999999995</c:v>
                </c:pt>
                <c:pt idx="3">
                  <c:v>128.99999999999994</c:v>
                </c:pt>
                <c:pt idx="4">
                  <c:v>148.99999999999994</c:v>
                </c:pt>
              </c:numCache>
            </c:numRef>
          </c:xVal>
          <c:yVal>
            <c:numRef>
              <c:f>'Phase Export'!$AI$17:$AI$21</c:f>
              <c:numCache>
                <c:formatCode>"$"0.0,,\ " MM"</c:formatCode>
                <c:ptCount val="5"/>
                <c:pt idx="0">
                  <c:v>128358591.99109152</c:v>
                </c:pt>
                <c:pt idx="1">
                  <c:v>153758591.99109149</c:v>
                </c:pt>
                <c:pt idx="2">
                  <c:v>164958591.99109149</c:v>
                </c:pt>
                <c:pt idx="3">
                  <c:v>167758591.99109149</c:v>
                </c:pt>
                <c:pt idx="4">
                  <c:v>192758591.99109149</c:v>
                </c:pt>
              </c:numCache>
            </c:numRef>
          </c:yVal>
          <c:smooth val="0"/>
          <c:extLst>
            <c:ext xmlns:c16="http://schemas.microsoft.com/office/drawing/2014/chart" uri="{C3380CC4-5D6E-409C-BE32-E72D297353CC}">
              <c16:uniqueId val="{00000003-8BE8-4464-8DE3-176765788366}"/>
            </c:ext>
          </c:extLst>
        </c:ser>
        <c:ser>
          <c:idx val="2"/>
          <c:order val="5"/>
          <c:tx>
            <c:v>P10 Projection</c:v>
          </c:tx>
          <c:marker>
            <c:symbol val="none"/>
          </c:marker>
          <c:xVal>
            <c:numRef>
              <c:f>'Phase Export'!$AE$17:$AE$21</c:f>
              <c:numCache>
                <c:formatCode>0.0</c:formatCode>
                <c:ptCount val="5"/>
                <c:pt idx="0">
                  <c:v>94</c:v>
                </c:pt>
                <c:pt idx="1">
                  <c:v>108.5</c:v>
                </c:pt>
                <c:pt idx="2">
                  <c:v>119.30000000000001</c:v>
                </c:pt>
                <c:pt idx="3">
                  <c:v>121.80000000000001</c:v>
                </c:pt>
                <c:pt idx="4">
                  <c:v>131.4</c:v>
                </c:pt>
              </c:numCache>
            </c:numRef>
          </c:xVal>
          <c:yVal>
            <c:numRef>
              <c:f>'Phase Export'!$AH$17:$AH$21</c:f>
              <c:numCache>
                <c:formatCode>"$"0.0,,\ " MM"</c:formatCode>
                <c:ptCount val="5"/>
                <c:pt idx="0">
                  <c:v>128358591.99109152</c:v>
                </c:pt>
                <c:pt idx="1">
                  <c:v>149558591.99109152</c:v>
                </c:pt>
                <c:pt idx="2">
                  <c:v>159358591.99109149</c:v>
                </c:pt>
                <c:pt idx="3">
                  <c:v>161858591.99109149</c:v>
                </c:pt>
                <c:pt idx="4">
                  <c:v>176858591.99109149</c:v>
                </c:pt>
              </c:numCache>
            </c:numRef>
          </c:yVal>
          <c:smooth val="0"/>
          <c:extLst>
            <c:ext xmlns:c16="http://schemas.microsoft.com/office/drawing/2014/chart" uri="{C3380CC4-5D6E-409C-BE32-E72D297353CC}">
              <c16:uniqueId val="{00000004-8BE8-4464-8DE3-176765788366}"/>
            </c:ext>
          </c:extLst>
        </c:ser>
        <c:dLbls>
          <c:showLegendKey val="0"/>
          <c:showVal val="0"/>
          <c:showCatName val="0"/>
          <c:showSerName val="0"/>
          <c:showPercent val="0"/>
          <c:showBubbleSize val="0"/>
        </c:dLbls>
        <c:axId val="159543296"/>
        <c:axId val="159545216"/>
      </c:scatterChart>
      <c:valAx>
        <c:axId val="159543296"/>
        <c:scaling>
          <c:orientation val="minMax"/>
        </c:scaling>
        <c:delete val="0"/>
        <c:axPos val="b"/>
        <c:majorGridlines>
          <c:spPr>
            <a:ln>
              <a:solidFill>
                <a:schemeClr val="tx1"/>
              </a:solidFill>
            </a:ln>
          </c:spPr>
        </c:majorGridlines>
        <c:minorGridlines/>
        <c:title>
          <c:tx>
            <c:rich>
              <a:bodyPr/>
              <a:lstStyle/>
              <a:p>
                <a:pPr>
                  <a:defRPr sz="1200"/>
                </a:pPr>
                <a:r>
                  <a:rPr lang="en-US" sz="1200"/>
                  <a:t>Days</a:t>
                </a:r>
              </a:p>
            </c:rich>
          </c:tx>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159545216"/>
        <c:crosses val="autoZero"/>
        <c:crossBetween val="midCat"/>
      </c:valAx>
      <c:valAx>
        <c:axId val="159545216"/>
        <c:scaling>
          <c:orientation val="minMax"/>
        </c:scaling>
        <c:delete val="0"/>
        <c:axPos val="l"/>
        <c:majorGridlines>
          <c:spPr>
            <a:ln>
              <a:solidFill>
                <a:schemeClr val="tx1"/>
              </a:solidFill>
            </a:ln>
          </c:spPr>
        </c:majorGridlines>
        <c:minorGridlines/>
        <c:title>
          <c:tx>
            <c:rich>
              <a:bodyPr rot="-5400000" vert="horz"/>
              <a:lstStyle/>
              <a:p>
                <a:pPr>
                  <a:defRPr sz="1200"/>
                </a:pPr>
                <a:r>
                  <a:rPr lang="en-US" sz="1200"/>
                  <a:t>Cost</a:t>
                </a:r>
              </a:p>
            </c:rich>
          </c:tx>
          <c:layout>
            <c:manualLayout>
              <c:xMode val="edge"/>
              <c:yMode val="edge"/>
              <c:x val="1.0131712259371834E-2"/>
              <c:y val="0.47488293523058045"/>
            </c:manualLayout>
          </c:layout>
          <c:overlay val="0"/>
        </c:title>
        <c:numFmt formatCode="&quot;$&quot;0,,&quot; MM&quot;;;" sourceLinked="0"/>
        <c:majorTickMark val="out"/>
        <c:minorTickMark val="none"/>
        <c:tickLblPos val="nextTo"/>
        <c:spPr>
          <a:ln>
            <a:solidFill>
              <a:schemeClr val="tx1"/>
            </a:solidFill>
          </a:ln>
        </c:spPr>
        <c:txPr>
          <a:bodyPr/>
          <a:lstStyle/>
          <a:p>
            <a:pPr>
              <a:defRPr sz="1200" b="1"/>
            </a:pPr>
            <a:endParaRPr lang="en-US"/>
          </a:p>
        </c:txPr>
        <c:crossAx val="159543296"/>
        <c:crosses val="autoZero"/>
        <c:crossBetween val="midCat"/>
      </c:valAx>
      <c:spPr>
        <a:solidFill>
          <a:schemeClr val="bg1"/>
        </a:solidFill>
        <a:ln>
          <a:solidFill>
            <a:schemeClr val="tx1"/>
          </a:solidFill>
        </a:ln>
      </c:spPr>
    </c:plotArea>
    <c:legend>
      <c:legendPos val="b"/>
      <c:overlay val="0"/>
      <c:txPr>
        <a:bodyPr/>
        <a:lstStyle/>
        <a:p>
          <a:pPr>
            <a:defRPr sz="11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sz="1400"/>
            </a:pPr>
            <a:r>
              <a:rPr lang="en-US" sz="1400"/>
              <a:t>Total AFE vs Actual to Date</a:t>
            </a:r>
          </a:p>
        </c:rich>
      </c:tx>
      <c:layout>
        <c:manualLayout>
          <c:xMode val="edge"/>
          <c:yMode val="edge"/>
          <c:x val="0.4744166666666666"/>
          <c:y val="4.1314553990610327E-2"/>
        </c:manualLayout>
      </c:layout>
      <c:overlay val="0"/>
    </c:title>
    <c:autoTitleDeleted val="0"/>
    <c:plotArea>
      <c:layout>
        <c:manualLayout>
          <c:layoutTarget val="inner"/>
          <c:xMode val="edge"/>
          <c:yMode val="edge"/>
          <c:x val="0.27169461942257217"/>
          <c:y val="8.6553990610328632E-2"/>
          <c:w val="0.6779387139107611"/>
          <c:h val="0.81540083545894793"/>
        </c:manualLayout>
      </c:layout>
      <c:barChart>
        <c:barDir val="bar"/>
        <c:grouping val="clustered"/>
        <c:varyColors val="0"/>
        <c:ser>
          <c:idx val="1"/>
          <c:order val="0"/>
          <c:tx>
            <c:v>Actual to Date</c:v>
          </c:tx>
          <c:invertIfNegative val="0"/>
          <c:cat>
            <c:strRef>
              <c:f>'AFE Cost'!$N$3:$N$30</c:f>
              <c:strCache>
                <c:ptCount val="28"/>
                <c:pt idx="0">
                  <c:v>Utilities / Potable Water</c:v>
                </c:pt>
                <c:pt idx="1">
                  <c:v>Sitework / Locations</c:v>
                </c:pt>
                <c:pt idx="2">
                  <c:v>Well Service Equipment Rentals</c:v>
                </c:pt>
                <c:pt idx="3">
                  <c:v>Solid Waste Disposal</c:v>
                </c:pt>
                <c:pt idx="4">
                  <c:v>Communications - Telephone - CITC</c:v>
                </c:pt>
                <c:pt idx="5">
                  <c:v>Fishing Services And Tools</c:v>
                </c:pt>
                <c:pt idx="6">
                  <c:v>Well Equipment &amp; Materials</c:v>
                </c:pt>
                <c:pt idx="7">
                  <c:v>Contract Project Supervision</c:v>
                </c:pt>
                <c:pt idx="8">
                  <c:v>Materials, Parts &amp; Supplies</c:v>
                </c:pt>
                <c:pt idx="9">
                  <c:v>Wellheads</c:v>
                </c:pt>
                <c:pt idx="10">
                  <c:v>Mud Logging</c:v>
                </c:pt>
                <c:pt idx="11">
                  <c:v>Tech, Affiliate &amp; 3rd Party Srvcs</c:v>
                </c:pt>
                <c:pt idx="12">
                  <c:v>Company Labor</c:v>
                </c:pt>
                <c:pt idx="13">
                  <c:v>Logging Wireline</c:v>
                </c:pt>
                <c:pt idx="14">
                  <c:v>Transportation Land</c:v>
                </c:pt>
                <c:pt idx="15">
                  <c:v>Transportation Air</c:v>
                </c:pt>
                <c:pt idx="16">
                  <c:v>LWD (Logging while Drilling)</c:v>
                </c:pt>
                <c:pt idx="17">
                  <c:v>HES, Permit, &amp; Fees</c:v>
                </c:pt>
                <c:pt idx="18">
                  <c:v>Directional Survey &amp; Services</c:v>
                </c:pt>
                <c:pt idx="19">
                  <c:v>Drill Pipe Rentals &amp; Bits</c:v>
                </c:pt>
                <c:pt idx="20">
                  <c:v>Cementing</c:v>
                </c:pt>
                <c:pt idx="21">
                  <c:v>Drilling / Completion Fluids</c:v>
                </c:pt>
                <c:pt idx="22">
                  <c:v>Fuel - Diesel</c:v>
                </c:pt>
                <c:pt idx="23">
                  <c:v>Casing &amp; Tubing</c:v>
                </c:pt>
                <c:pt idx="24">
                  <c:v>Surface Equipment Rentals</c:v>
                </c:pt>
                <c:pt idx="25">
                  <c:v>Marine Shorebase &amp; Vessels</c:v>
                </c:pt>
                <c:pt idx="26">
                  <c:v>Rig Work</c:v>
                </c:pt>
                <c:pt idx="27">
                  <c:v>Coring</c:v>
                </c:pt>
              </c:strCache>
            </c:strRef>
          </c:cat>
          <c:val>
            <c:numRef>
              <c:f>'AFE Cost'!$O$3:$O$30</c:f>
              <c:numCache>
                <c:formatCode>"$"0.00,,\ " MM"</c:formatCode>
                <c:ptCount val="28"/>
                <c:pt idx="0">
                  <c:v>0</c:v>
                </c:pt>
                <c:pt idx="1">
                  <c:v>10246</c:v>
                </c:pt>
                <c:pt idx="2">
                  <c:v>15544528</c:v>
                </c:pt>
                <c:pt idx="3">
                  <c:v>167019</c:v>
                </c:pt>
                <c:pt idx="4">
                  <c:v>278200</c:v>
                </c:pt>
                <c:pt idx="5">
                  <c:v>1245301</c:v>
                </c:pt>
                <c:pt idx="6">
                  <c:v>1080776</c:v>
                </c:pt>
                <c:pt idx="7">
                  <c:v>1276366</c:v>
                </c:pt>
                <c:pt idx="8">
                  <c:v>13553</c:v>
                </c:pt>
                <c:pt idx="9">
                  <c:v>574623</c:v>
                </c:pt>
                <c:pt idx="10">
                  <c:v>2222294</c:v>
                </c:pt>
                <c:pt idx="11">
                  <c:v>856550</c:v>
                </c:pt>
                <c:pt idx="12">
                  <c:v>2909800</c:v>
                </c:pt>
                <c:pt idx="13">
                  <c:v>8482924</c:v>
                </c:pt>
                <c:pt idx="14">
                  <c:v>747237</c:v>
                </c:pt>
                <c:pt idx="15">
                  <c:v>4987280</c:v>
                </c:pt>
                <c:pt idx="16">
                  <c:v>5276994</c:v>
                </c:pt>
                <c:pt idx="17">
                  <c:v>4061000</c:v>
                </c:pt>
                <c:pt idx="18">
                  <c:v>6528370</c:v>
                </c:pt>
                <c:pt idx="19">
                  <c:v>5336404</c:v>
                </c:pt>
                <c:pt idx="20">
                  <c:v>4954311</c:v>
                </c:pt>
                <c:pt idx="21">
                  <c:v>10452398</c:v>
                </c:pt>
                <c:pt idx="22">
                  <c:v>5915235</c:v>
                </c:pt>
                <c:pt idx="23">
                  <c:v>13583120.07</c:v>
                </c:pt>
                <c:pt idx="24">
                  <c:v>4641887.0600000005</c:v>
                </c:pt>
                <c:pt idx="25">
                  <c:v>14776865</c:v>
                </c:pt>
                <c:pt idx="26">
                  <c:v>93318236</c:v>
                </c:pt>
                <c:pt idx="27">
                  <c:v>36124</c:v>
                </c:pt>
              </c:numCache>
            </c:numRef>
          </c:val>
          <c:extLst>
            <c:ext xmlns:c16="http://schemas.microsoft.com/office/drawing/2014/chart" uri="{C3380CC4-5D6E-409C-BE32-E72D297353CC}">
              <c16:uniqueId val="{00000000-BA5C-40BA-98AC-00FBEEB00E56}"/>
            </c:ext>
          </c:extLst>
        </c:ser>
        <c:ser>
          <c:idx val="0"/>
          <c:order val="1"/>
          <c:tx>
            <c:v>Total AFE</c:v>
          </c:tx>
          <c:invertIfNegative val="0"/>
          <c:cat>
            <c:strRef>
              <c:f>'AFE Cost'!$N$3:$N$30</c:f>
              <c:strCache>
                <c:ptCount val="28"/>
                <c:pt idx="0">
                  <c:v>Utilities / Potable Water</c:v>
                </c:pt>
                <c:pt idx="1">
                  <c:v>Sitework / Locations</c:v>
                </c:pt>
                <c:pt idx="2">
                  <c:v>Well Service Equipment Rentals</c:v>
                </c:pt>
                <c:pt idx="3">
                  <c:v>Solid Waste Disposal</c:v>
                </c:pt>
                <c:pt idx="4">
                  <c:v>Communications - Telephone - CITC</c:v>
                </c:pt>
                <c:pt idx="5">
                  <c:v>Fishing Services And Tools</c:v>
                </c:pt>
                <c:pt idx="6">
                  <c:v>Well Equipment &amp; Materials</c:v>
                </c:pt>
                <c:pt idx="7">
                  <c:v>Contract Project Supervision</c:v>
                </c:pt>
                <c:pt idx="8">
                  <c:v>Materials, Parts &amp; Supplies</c:v>
                </c:pt>
                <c:pt idx="9">
                  <c:v>Wellheads</c:v>
                </c:pt>
                <c:pt idx="10">
                  <c:v>Mud Logging</c:v>
                </c:pt>
                <c:pt idx="11">
                  <c:v>Tech, Affiliate &amp; 3rd Party Srvcs</c:v>
                </c:pt>
                <c:pt idx="12">
                  <c:v>Company Labor</c:v>
                </c:pt>
                <c:pt idx="13">
                  <c:v>Logging Wireline</c:v>
                </c:pt>
                <c:pt idx="14">
                  <c:v>Transportation Land</c:v>
                </c:pt>
                <c:pt idx="15">
                  <c:v>Transportation Air</c:v>
                </c:pt>
                <c:pt idx="16">
                  <c:v>LWD (Logging while Drilling)</c:v>
                </c:pt>
                <c:pt idx="17">
                  <c:v>HES, Permit, &amp; Fees</c:v>
                </c:pt>
                <c:pt idx="18">
                  <c:v>Directional Survey &amp; Services</c:v>
                </c:pt>
                <c:pt idx="19">
                  <c:v>Drill Pipe Rentals &amp; Bits</c:v>
                </c:pt>
                <c:pt idx="20">
                  <c:v>Cementing</c:v>
                </c:pt>
                <c:pt idx="21">
                  <c:v>Drilling / Completion Fluids</c:v>
                </c:pt>
                <c:pt idx="22">
                  <c:v>Fuel - Diesel</c:v>
                </c:pt>
                <c:pt idx="23">
                  <c:v>Casing &amp; Tubing</c:v>
                </c:pt>
                <c:pt idx="24">
                  <c:v>Surface Equipment Rentals</c:v>
                </c:pt>
                <c:pt idx="25">
                  <c:v>Marine Shorebase &amp; Vessels</c:v>
                </c:pt>
                <c:pt idx="26">
                  <c:v>Rig Work</c:v>
                </c:pt>
                <c:pt idx="27">
                  <c:v>Coring</c:v>
                </c:pt>
              </c:strCache>
            </c:strRef>
          </c:cat>
          <c:val>
            <c:numRef>
              <c:f>'AFE Cost'!$P$3:$P$30</c:f>
              <c:numCache>
                <c:formatCode>"$"0.00,,\ " MM"</c:formatCode>
                <c:ptCount val="28"/>
                <c:pt idx="0">
                  <c:v>81881</c:v>
                </c:pt>
                <c:pt idx="1">
                  <c:v>100000</c:v>
                </c:pt>
                <c:pt idx="2">
                  <c:v>105632</c:v>
                </c:pt>
                <c:pt idx="3">
                  <c:v>409405</c:v>
                </c:pt>
                <c:pt idx="4">
                  <c:v>412844</c:v>
                </c:pt>
                <c:pt idx="5">
                  <c:v>843046</c:v>
                </c:pt>
                <c:pt idx="6">
                  <c:v>950000</c:v>
                </c:pt>
                <c:pt idx="7">
                  <c:v>1243005</c:v>
                </c:pt>
                <c:pt idx="8">
                  <c:v>1310095</c:v>
                </c:pt>
                <c:pt idx="9">
                  <c:v>1444324</c:v>
                </c:pt>
                <c:pt idx="10">
                  <c:v>1480391</c:v>
                </c:pt>
                <c:pt idx="11">
                  <c:v>2321222</c:v>
                </c:pt>
                <c:pt idx="12">
                  <c:v>3005031</c:v>
                </c:pt>
                <c:pt idx="13">
                  <c:v>3141000</c:v>
                </c:pt>
                <c:pt idx="14">
                  <c:v>3890351</c:v>
                </c:pt>
                <c:pt idx="15">
                  <c:v>3990962</c:v>
                </c:pt>
                <c:pt idx="16">
                  <c:v>4586697</c:v>
                </c:pt>
                <c:pt idx="17">
                  <c:v>4800000</c:v>
                </c:pt>
                <c:pt idx="18">
                  <c:v>5195238</c:v>
                </c:pt>
                <c:pt idx="19">
                  <c:v>5974808</c:v>
                </c:pt>
                <c:pt idx="20">
                  <c:v>8228628</c:v>
                </c:pt>
                <c:pt idx="21">
                  <c:v>9038887</c:v>
                </c:pt>
                <c:pt idx="22">
                  <c:v>9825716</c:v>
                </c:pt>
                <c:pt idx="23">
                  <c:v>12067288</c:v>
                </c:pt>
                <c:pt idx="24">
                  <c:v>14161269</c:v>
                </c:pt>
                <c:pt idx="25">
                  <c:v>15561407</c:v>
                </c:pt>
                <c:pt idx="26">
                  <c:v>96701114</c:v>
                </c:pt>
                <c:pt idx="27">
                  <c:v>0</c:v>
                </c:pt>
              </c:numCache>
            </c:numRef>
          </c:val>
          <c:extLst>
            <c:ext xmlns:c16="http://schemas.microsoft.com/office/drawing/2014/chart" uri="{C3380CC4-5D6E-409C-BE32-E72D297353CC}">
              <c16:uniqueId val="{00000001-BA5C-40BA-98AC-00FBEEB00E56}"/>
            </c:ext>
          </c:extLst>
        </c:ser>
        <c:dLbls>
          <c:showLegendKey val="0"/>
          <c:showVal val="0"/>
          <c:showCatName val="0"/>
          <c:showSerName val="0"/>
          <c:showPercent val="0"/>
          <c:showBubbleSize val="0"/>
        </c:dLbls>
        <c:gapWidth val="75"/>
        <c:axId val="236459136"/>
        <c:axId val="236460672"/>
      </c:barChart>
      <c:catAx>
        <c:axId val="236459136"/>
        <c:scaling>
          <c:orientation val="minMax"/>
        </c:scaling>
        <c:delete val="0"/>
        <c:axPos val="l"/>
        <c:majorGridlines/>
        <c:numFmt formatCode="General" sourceLinked="0"/>
        <c:majorTickMark val="out"/>
        <c:minorTickMark val="none"/>
        <c:tickLblPos val="nextTo"/>
        <c:spPr>
          <a:ln>
            <a:solidFill>
              <a:schemeClr val="tx1"/>
            </a:solidFill>
          </a:ln>
        </c:spPr>
        <c:txPr>
          <a:bodyPr/>
          <a:lstStyle/>
          <a:p>
            <a:pPr>
              <a:defRPr sz="1000" b="1"/>
            </a:pPr>
            <a:endParaRPr lang="en-US"/>
          </a:p>
        </c:txPr>
        <c:crossAx val="236460672"/>
        <c:crosses val="autoZero"/>
        <c:auto val="1"/>
        <c:lblAlgn val="ctr"/>
        <c:lblOffset val="100"/>
        <c:noMultiLvlLbl val="0"/>
      </c:catAx>
      <c:valAx>
        <c:axId val="236460672"/>
        <c:scaling>
          <c:orientation val="minMax"/>
          <c:max val="20000000"/>
          <c:min val="0"/>
        </c:scaling>
        <c:delete val="0"/>
        <c:axPos val="b"/>
        <c:majorGridlines>
          <c:spPr>
            <a:ln>
              <a:solidFill>
                <a:schemeClr val="tx1"/>
              </a:solidFill>
            </a:ln>
          </c:spPr>
        </c:majorGridlines>
        <c:minorGridlines/>
        <c:numFmt formatCode="&quot;$&quot;#,,&quot; MM&quot;;;" sourceLinked="0"/>
        <c:majorTickMark val="out"/>
        <c:minorTickMark val="none"/>
        <c:tickLblPos val="nextTo"/>
        <c:spPr>
          <a:ln>
            <a:solidFill>
              <a:schemeClr val="tx1"/>
            </a:solidFill>
          </a:ln>
        </c:spPr>
        <c:txPr>
          <a:bodyPr/>
          <a:lstStyle/>
          <a:p>
            <a:pPr>
              <a:defRPr sz="1100" b="1"/>
            </a:pPr>
            <a:endParaRPr lang="en-US"/>
          </a:p>
        </c:txPr>
        <c:crossAx val="236459136"/>
        <c:crosses val="autoZero"/>
        <c:crossBetween val="between"/>
      </c:valAx>
      <c:spPr>
        <a:solidFill>
          <a:schemeClr val="bg1"/>
        </a:solidFill>
        <a:ln>
          <a:solidFill>
            <a:schemeClr val="tx1"/>
          </a:solidFill>
        </a:ln>
      </c:spPr>
    </c:plotArea>
    <c:legend>
      <c:legendPos val="b"/>
      <c:overlay val="0"/>
      <c:txPr>
        <a:bodyPr/>
        <a:lstStyle/>
        <a:p>
          <a:pPr>
            <a:defRPr sz="110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GO-36 Dry Hole</a:t>
            </a:r>
            <a:r>
              <a:rPr lang="en-US" sz="1400" baseline="0"/>
              <a:t> (DHC)</a:t>
            </a:r>
            <a:endParaRPr lang="en-US" sz="1400"/>
          </a:p>
        </c:rich>
      </c:tx>
      <c:layout>
        <c:manualLayout>
          <c:xMode val="edge"/>
          <c:yMode val="edge"/>
          <c:x val="0.39287074829931973"/>
          <c:y val="4.1706161137440759E-2"/>
        </c:manualLayout>
      </c:layout>
      <c:overlay val="0"/>
    </c:title>
    <c:autoTitleDeleted val="0"/>
    <c:plotArea>
      <c:layout>
        <c:manualLayout>
          <c:layoutTarget val="inner"/>
          <c:xMode val="edge"/>
          <c:yMode val="edge"/>
          <c:x val="0.10554887781884408"/>
          <c:y val="0.12021808411389334"/>
          <c:w val="0.66232813755423425"/>
          <c:h val="0.78041362839123785"/>
        </c:manualLayout>
      </c:layout>
      <c:scatterChart>
        <c:scatterStyle val="lineMarker"/>
        <c:varyColors val="0"/>
        <c:ser>
          <c:idx val="4"/>
          <c:order val="0"/>
          <c:tx>
            <c:v>GO-36 DHC</c:v>
          </c:tx>
          <c:spPr>
            <a:ln w="41275">
              <a:solidFill>
                <a:schemeClr val="tx1"/>
              </a:solidFill>
            </a:ln>
          </c:spPr>
          <c:marker>
            <c:symbol val="none"/>
          </c:marker>
          <c:xVal>
            <c:numRef>
              <c:f>('GO-36 Data'!$I$8,'GO-36 Data'!$D$2:$D$3,'GO-36 Data'!$D$5:$D$21)</c:f>
              <c:numCache>
                <c:formatCode>General</c:formatCode>
                <c:ptCount val="20"/>
                <c:pt idx="0">
                  <c:v>0</c:v>
                </c:pt>
                <c:pt idx="1">
                  <c:v>0.2</c:v>
                </c:pt>
                <c:pt idx="2">
                  <c:v>1.8</c:v>
                </c:pt>
                <c:pt idx="3">
                  <c:v>2.9</c:v>
                </c:pt>
                <c:pt idx="4">
                  <c:v>3.7</c:v>
                </c:pt>
                <c:pt idx="5">
                  <c:v>4.5999999999999996</c:v>
                </c:pt>
                <c:pt idx="6">
                  <c:v>6.4</c:v>
                </c:pt>
                <c:pt idx="7">
                  <c:v>7.4</c:v>
                </c:pt>
                <c:pt idx="8">
                  <c:v>8.5</c:v>
                </c:pt>
                <c:pt idx="9">
                  <c:v>9.9</c:v>
                </c:pt>
                <c:pt idx="10">
                  <c:v>11.9</c:v>
                </c:pt>
                <c:pt idx="11">
                  <c:v>15</c:v>
                </c:pt>
                <c:pt idx="12">
                  <c:v>16.600000000000001</c:v>
                </c:pt>
                <c:pt idx="13">
                  <c:v>18.2</c:v>
                </c:pt>
                <c:pt idx="14">
                  <c:v>20.100000000000001</c:v>
                </c:pt>
                <c:pt idx="15">
                  <c:v>27.6</c:v>
                </c:pt>
                <c:pt idx="16">
                  <c:v>32.6</c:v>
                </c:pt>
                <c:pt idx="17">
                  <c:v>34.799999999999997</c:v>
                </c:pt>
                <c:pt idx="18">
                  <c:v>35.299999999999997</c:v>
                </c:pt>
                <c:pt idx="19">
                  <c:v>1.7</c:v>
                </c:pt>
              </c:numCache>
            </c:numRef>
          </c:xVal>
          <c:yVal>
            <c:numRef>
              <c:f>('Original Plan'!$AA$36,'Original Plan'!$AA$2:$AA$21)</c:f>
              <c:numCache>
                <c:formatCode>0.0</c:formatCode>
                <c:ptCount val="21"/>
                <c:pt idx="0">
                  <c:v>6666</c:v>
                </c:pt>
                <c:pt idx="1">
                  <c:v>6666</c:v>
                </c:pt>
                <c:pt idx="2">
                  <c:v>6979</c:v>
                </c:pt>
                <c:pt idx="3">
                  <c:v>7516</c:v>
                </c:pt>
                <c:pt idx="4">
                  <c:v>7516</c:v>
                </c:pt>
                <c:pt idx="5">
                  <c:v>11050</c:v>
                </c:pt>
                <c:pt idx="6">
                  <c:v>11050</c:v>
                </c:pt>
                <c:pt idx="7">
                  <c:v>11050</c:v>
                </c:pt>
                <c:pt idx="8">
                  <c:v>14900</c:v>
                </c:pt>
                <c:pt idx="9">
                  <c:v>14900</c:v>
                </c:pt>
                <c:pt idx="10">
                  <c:v>20150</c:v>
                </c:pt>
                <c:pt idx="11">
                  <c:v>20150</c:v>
                </c:pt>
                <c:pt idx="12">
                  <c:v>25942</c:v>
                </c:pt>
                <c:pt idx="13">
                  <c:v>25942</c:v>
                </c:pt>
                <c:pt idx="14">
                  <c:v>28220</c:v>
                </c:pt>
                <c:pt idx="15">
                  <c:v>28220</c:v>
                </c:pt>
                <c:pt idx="16">
                  <c:v>31390</c:v>
                </c:pt>
                <c:pt idx="17">
                  <c:v>31390</c:v>
                </c:pt>
                <c:pt idx="18">
                  <c:v>31390</c:v>
                </c:pt>
                <c:pt idx="19">
                  <c:v>31390</c:v>
                </c:pt>
                <c:pt idx="20">
                  <c:v>31390</c:v>
                </c:pt>
              </c:numCache>
            </c:numRef>
          </c:yVal>
          <c:smooth val="0"/>
          <c:extLst>
            <c:ext xmlns:c16="http://schemas.microsoft.com/office/drawing/2014/chart" uri="{C3380CC4-5D6E-409C-BE32-E72D297353CC}">
              <c16:uniqueId val="{00000000-7699-4E77-AEEF-B414B36D91AA}"/>
            </c:ext>
          </c:extLst>
        </c:ser>
        <c:ser>
          <c:idx val="0"/>
          <c:order val="1"/>
          <c:tx>
            <c:v>Actual</c:v>
          </c:tx>
          <c:spPr>
            <a:ln w="41275">
              <a:solidFill>
                <a:srgbClr val="0219F0"/>
              </a:solidFill>
            </a:ln>
          </c:spPr>
          <c:marker>
            <c:symbol val="none"/>
          </c:marker>
          <c:xVal>
            <c:numRef>
              <c:f>('DvD Export'!$F$1,'DvD Export'!$E$2:$E$90)</c:f>
              <c:numCache>
                <c:formatCode>General</c:formatCode>
                <c:ptCount val="90"/>
                <c:pt idx="0">
                  <c:v>0</c:v>
                </c:pt>
                <c:pt idx="1">
                  <c:v>-3.1</c:v>
                </c:pt>
                <c:pt idx="2">
                  <c:v>-2.8</c:v>
                </c:pt>
                <c:pt idx="3">
                  <c:v>-2.6</c:v>
                </c:pt>
                <c:pt idx="4">
                  <c:v>-2.4</c:v>
                </c:pt>
                <c:pt idx="5">
                  <c:v>-2.2000000000000002</c:v>
                </c:pt>
                <c:pt idx="6">
                  <c:v>-2</c:v>
                </c:pt>
                <c:pt idx="7">
                  <c:v>-1.8</c:v>
                </c:pt>
                <c:pt idx="8">
                  <c:v>-1.6</c:v>
                </c:pt>
                <c:pt idx="9">
                  <c:v>-1.4</c:v>
                </c:pt>
                <c:pt idx="10">
                  <c:v>-1.2</c:v>
                </c:pt>
                <c:pt idx="11">
                  <c:v>1.4</c:v>
                </c:pt>
                <c:pt idx="12">
                  <c:v>2</c:v>
                </c:pt>
                <c:pt idx="13">
                  <c:v>2.2000000000000002</c:v>
                </c:pt>
                <c:pt idx="14">
                  <c:v>2.4</c:v>
                </c:pt>
                <c:pt idx="15">
                  <c:v>2.7</c:v>
                </c:pt>
                <c:pt idx="16">
                  <c:v>2.9</c:v>
                </c:pt>
                <c:pt idx="17">
                  <c:v>3.1</c:v>
                </c:pt>
                <c:pt idx="18">
                  <c:v>3.9</c:v>
                </c:pt>
                <c:pt idx="19">
                  <c:v>4</c:v>
                </c:pt>
                <c:pt idx="20">
                  <c:v>4.3</c:v>
                </c:pt>
                <c:pt idx="21">
                  <c:v>4.5</c:v>
                </c:pt>
                <c:pt idx="22">
                  <c:v>4.7</c:v>
                </c:pt>
                <c:pt idx="23">
                  <c:v>5</c:v>
                </c:pt>
                <c:pt idx="24">
                  <c:v>5.0999999999999996</c:v>
                </c:pt>
                <c:pt idx="25">
                  <c:v>5.3</c:v>
                </c:pt>
                <c:pt idx="26">
                  <c:v>5.6</c:v>
                </c:pt>
                <c:pt idx="27">
                  <c:v>5.8</c:v>
                </c:pt>
                <c:pt idx="28">
                  <c:v>6.3</c:v>
                </c:pt>
                <c:pt idx="29">
                  <c:v>6.7</c:v>
                </c:pt>
                <c:pt idx="30">
                  <c:v>6.9</c:v>
                </c:pt>
                <c:pt idx="31">
                  <c:v>7.2</c:v>
                </c:pt>
                <c:pt idx="32">
                  <c:v>7.4</c:v>
                </c:pt>
                <c:pt idx="33">
                  <c:v>7.7</c:v>
                </c:pt>
                <c:pt idx="34">
                  <c:v>7.9</c:v>
                </c:pt>
                <c:pt idx="35">
                  <c:v>8.1999999999999993</c:v>
                </c:pt>
                <c:pt idx="36">
                  <c:v>8.8000000000000007</c:v>
                </c:pt>
                <c:pt idx="37">
                  <c:v>9.8000000000000007</c:v>
                </c:pt>
                <c:pt idx="38">
                  <c:v>9.6999999999999993</c:v>
                </c:pt>
                <c:pt idx="39">
                  <c:v>9.9</c:v>
                </c:pt>
                <c:pt idx="40">
                  <c:v>10.3</c:v>
                </c:pt>
                <c:pt idx="41">
                  <c:v>10.4</c:v>
                </c:pt>
                <c:pt idx="42">
                  <c:v>10.6</c:v>
                </c:pt>
                <c:pt idx="43">
                  <c:v>10.9</c:v>
                </c:pt>
                <c:pt idx="44">
                  <c:v>11.1</c:v>
                </c:pt>
                <c:pt idx="45">
                  <c:v>11.3</c:v>
                </c:pt>
                <c:pt idx="46">
                  <c:v>11.6</c:v>
                </c:pt>
                <c:pt idx="47">
                  <c:v>11.7</c:v>
                </c:pt>
                <c:pt idx="48">
                  <c:v>12</c:v>
                </c:pt>
                <c:pt idx="49">
                  <c:v>12.2</c:v>
                </c:pt>
                <c:pt idx="50">
                  <c:v>12.4</c:v>
                </c:pt>
                <c:pt idx="51">
                  <c:v>12.6</c:v>
                </c:pt>
                <c:pt idx="52">
                  <c:v>12.8</c:v>
                </c:pt>
                <c:pt idx="53">
                  <c:v>13</c:v>
                </c:pt>
                <c:pt idx="54">
                  <c:v>13.3</c:v>
                </c:pt>
                <c:pt idx="55">
                  <c:v>13.5</c:v>
                </c:pt>
                <c:pt idx="56">
                  <c:v>13.7</c:v>
                </c:pt>
                <c:pt idx="57">
                  <c:v>14.5</c:v>
                </c:pt>
                <c:pt idx="58">
                  <c:v>14.7</c:v>
                </c:pt>
                <c:pt idx="59">
                  <c:v>14.9</c:v>
                </c:pt>
                <c:pt idx="60">
                  <c:v>14.6</c:v>
                </c:pt>
                <c:pt idx="61">
                  <c:v>14.9</c:v>
                </c:pt>
                <c:pt idx="62">
                  <c:v>15</c:v>
                </c:pt>
                <c:pt idx="63">
                  <c:v>15.6</c:v>
                </c:pt>
                <c:pt idx="64">
                  <c:v>15.8</c:v>
                </c:pt>
                <c:pt idx="65">
                  <c:v>16</c:v>
                </c:pt>
                <c:pt idx="66">
                  <c:v>16.2</c:v>
                </c:pt>
                <c:pt idx="67">
                  <c:v>16.399999999999999</c:v>
                </c:pt>
                <c:pt idx="68">
                  <c:v>17.399999999999999</c:v>
                </c:pt>
                <c:pt idx="69">
                  <c:v>17.600000000000001</c:v>
                </c:pt>
                <c:pt idx="70">
                  <c:v>17.8</c:v>
                </c:pt>
                <c:pt idx="71">
                  <c:v>18.100000000000001</c:v>
                </c:pt>
                <c:pt idx="72">
                  <c:v>18.3</c:v>
                </c:pt>
                <c:pt idx="73">
                  <c:v>18.399999999999999</c:v>
                </c:pt>
                <c:pt idx="74">
                  <c:v>18.7</c:v>
                </c:pt>
                <c:pt idx="75">
                  <c:v>18.899999999999999</c:v>
                </c:pt>
                <c:pt idx="76">
                  <c:v>19.3</c:v>
                </c:pt>
                <c:pt idx="77">
                  <c:v>19.5</c:v>
                </c:pt>
                <c:pt idx="78">
                  <c:v>19.8</c:v>
                </c:pt>
                <c:pt idx="79">
                  <c:v>20</c:v>
                </c:pt>
                <c:pt idx="80">
                  <c:v>20.3</c:v>
                </c:pt>
                <c:pt idx="81">
                  <c:v>20.3</c:v>
                </c:pt>
                <c:pt idx="82">
                  <c:v>20.5</c:v>
                </c:pt>
                <c:pt idx="83">
                  <c:v>20.8</c:v>
                </c:pt>
                <c:pt idx="84">
                  <c:v>21</c:v>
                </c:pt>
                <c:pt idx="85">
                  <c:v>21.2</c:v>
                </c:pt>
                <c:pt idx="86">
                  <c:v>21.6</c:v>
                </c:pt>
                <c:pt idx="87">
                  <c:v>21.9</c:v>
                </c:pt>
                <c:pt idx="88">
                  <c:v>22.1</c:v>
                </c:pt>
                <c:pt idx="89">
                  <c:v>22.2</c:v>
                </c:pt>
              </c:numCache>
            </c:numRef>
          </c:xVal>
          <c:yVal>
            <c:numRef>
              <c:f>('DvD Export'!$G$1,'DvD Export'!$D$2:$D$90)</c:f>
              <c:numCache>
                <c:formatCode>General</c:formatCode>
                <c:ptCount val="90"/>
                <c:pt idx="0">
                  <c:v>5592</c:v>
                </c:pt>
                <c:pt idx="1">
                  <c:v>5592</c:v>
                </c:pt>
                <c:pt idx="2">
                  <c:v>5592</c:v>
                </c:pt>
                <c:pt idx="3">
                  <c:v>5592</c:v>
                </c:pt>
                <c:pt idx="4">
                  <c:v>5592</c:v>
                </c:pt>
                <c:pt idx="5">
                  <c:v>5592</c:v>
                </c:pt>
                <c:pt idx="6">
                  <c:v>5592</c:v>
                </c:pt>
                <c:pt idx="7">
                  <c:v>5592</c:v>
                </c:pt>
                <c:pt idx="8">
                  <c:v>5592</c:v>
                </c:pt>
                <c:pt idx="9">
                  <c:v>5592</c:v>
                </c:pt>
                <c:pt idx="10">
                  <c:v>6890</c:v>
                </c:pt>
                <c:pt idx="11">
                  <c:v>7525</c:v>
                </c:pt>
                <c:pt idx="12">
                  <c:v>7525</c:v>
                </c:pt>
                <c:pt idx="13">
                  <c:v>8188</c:v>
                </c:pt>
                <c:pt idx="14">
                  <c:v>9987</c:v>
                </c:pt>
                <c:pt idx="15">
                  <c:v>10287</c:v>
                </c:pt>
                <c:pt idx="16">
                  <c:v>11110</c:v>
                </c:pt>
                <c:pt idx="17">
                  <c:v>11110</c:v>
                </c:pt>
                <c:pt idx="18">
                  <c:v>11110</c:v>
                </c:pt>
                <c:pt idx="19">
                  <c:v>11110</c:v>
                </c:pt>
                <c:pt idx="20">
                  <c:v>11110</c:v>
                </c:pt>
                <c:pt idx="21">
                  <c:v>11110</c:v>
                </c:pt>
                <c:pt idx="22">
                  <c:v>11110</c:v>
                </c:pt>
                <c:pt idx="23">
                  <c:v>11120</c:v>
                </c:pt>
                <c:pt idx="24">
                  <c:v>11120</c:v>
                </c:pt>
                <c:pt idx="25">
                  <c:v>11300</c:v>
                </c:pt>
                <c:pt idx="26">
                  <c:v>14200</c:v>
                </c:pt>
                <c:pt idx="27">
                  <c:v>14900</c:v>
                </c:pt>
                <c:pt idx="28">
                  <c:v>14900</c:v>
                </c:pt>
                <c:pt idx="29">
                  <c:v>14900</c:v>
                </c:pt>
                <c:pt idx="30">
                  <c:v>14910</c:v>
                </c:pt>
                <c:pt idx="31">
                  <c:v>17362</c:v>
                </c:pt>
                <c:pt idx="32">
                  <c:v>20150</c:v>
                </c:pt>
                <c:pt idx="33">
                  <c:v>20150</c:v>
                </c:pt>
                <c:pt idx="34">
                  <c:v>20150</c:v>
                </c:pt>
                <c:pt idx="35">
                  <c:v>20150</c:v>
                </c:pt>
                <c:pt idx="36">
                  <c:v>20150</c:v>
                </c:pt>
                <c:pt idx="37">
                  <c:v>20150</c:v>
                </c:pt>
                <c:pt idx="38">
                  <c:v>20150</c:v>
                </c:pt>
                <c:pt idx="39">
                  <c:v>20150</c:v>
                </c:pt>
                <c:pt idx="40">
                  <c:v>20150</c:v>
                </c:pt>
                <c:pt idx="41">
                  <c:v>20160</c:v>
                </c:pt>
                <c:pt idx="42">
                  <c:v>20226</c:v>
                </c:pt>
                <c:pt idx="43">
                  <c:v>21884</c:v>
                </c:pt>
                <c:pt idx="44">
                  <c:v>23488</c:v>
                </c:pt>
                <c:pt idx="45">
                  <c:v>23538</c:v>
                </c:pt>
                <c:pt idx="46">
                  <c:v>23631</c:v>
                </c:pt>
                <c:pt idx="47">
                  <c:v>23664</c:v>
                </c:pt>
                <c:pt idx="48">
                  <c:v>23664</c:v>
                </c:pt>
                <c:pt idx="49">
                  <c:v>23822</c:v>
                </c:pt>
                <c:pt idx="50">
                  <c:v>24267</c:v>
                </c:pt>
                <c:pt idx="51">
                  <c:v>24512</c:v>
                </c:pt>
                <c:pt idx="52">
                  <c:v>24512</c:v>
                </c:pt>
                <c:pt idx="53">
                  <c:v>24850</c:v>
                </c:pt>
                <c:pt idx="54">
                  <c:v>25108</c:v>
                </c:pt>
                <c:pt idx="55">
                  <c:v>25108</c:v>
                </c:pt>
                <c:pt idx="56">
                  <c:v>25108</c:v>
                </c:pt>
                <c:pt idx="57">
                  <c:v>25108</c:v>
                </c:pt>
                <c:pt idx="58">
                  <c:v>22860</c:v>
                </c:pt>
                <c:pt idx="59">
                  <c:v>24887</c:v>
                </c:pt>
                <c:pt idx="60">
                  <c:v>25308</c:v>
                </c:pt>
                <c:pt idx="61">
                  <c:v>25308</c:v>
                </c:pt>
                <c:pt idx="62">
                  <c:v>25308</c:v>
                </c:pt>
                <c:pt idx="63">
                  <c:v>25308</c:v>
                </c:pt>
                <c:pt idx="64">
                  <c:v>25308</c:v>
                </c:pt>
                <c:pt idx="65">
                  <c:v>25308</c:v>
                </c:pt>
                <c:pt idx="66">
                  <c:v>25308</c:v>
                </c:pt>
                <c:pt idx="67">
                  <c:v>25308</c:v>
                </c:pt>
                <c:pt idx="68">
                  <c:v>25308</c:v>
                </c:pt>
                <c:pt idx="69">
                  <c:v>25308</c:v>
                </c:pt>
                <c:pt idx="70">
                  <c:v>25318</c:v>
                </c:pt>
                <c:pt idx="71">
                  <c:v>25318</c:v>
                </c:pt>
                <c:pt idx="72">
                  <c:v>26125</c:v>
                </c:pt>
                <c:pt idx="73">
                  <c:v>27065</c:v>
                </c:pt>
                <c:pt idx="74">
                  <c:v>27730</c:v>
                </c:pt>
                <c:pt idx="75">
                  <c:v>27730</c:v>
                </c:pt>
                <c:pt idx="76">
                  <c:v>27730</c:v>
                </c:pt>
                <c:pt idx="77">
                  <c:v>27730</c:v>
                </c:pt>
                <c:pt idx="78">
                  <c:v>27730</c:v>
                </c:pt>
                <c:pt idx="79">
                  <c:v>27730</c:v>
                </c:pt>
                <c:pt idx="80">
                  <c:v>28290</c:v>
                </c:pt>
                <c:pt idx="81">
                  <c:v>29143</c:v>
                </c:pt>
                <c:pt idx="82">
                  <c:v>29815</c:v>
                </c:pt>
                <c:pt idx="83">
                  <c:v>30150</c:v>
                </c:pt>
                <c:pt idx="84">
                  <c:v>30150</c:v>
                </c:pt>
                <c:pt idx="85">
                  <c:v>30150</c:v>
                </c:pt>
                <c:pt idx="86">
                  <c:v>30150</c:v>
                </c:pt>
                <c:pt idx="87">
                  <c:v>30150</c:v>
                </c:pt>
                <c:pt idx="88">
                  <c:v>30150</c:v>
                </c:pt>
                <c:pt idx="89">
                  <c:v>30150</c:v>
                </c:pt>
              </c:numCache>
            </c:numRef>
          </c:yVal>
          <c:smooth val="0"/>
          <c:extLst>
            <c:ext xmlns:c16="http://schemas.microsoft.com/office/drawing/2014/chart" uri="{C3380CC4-5D6E-409C-BE32-E72D297353CC}">
              <c16:uniqueId val="{00000001-7699-4E77-AEEF-B414B36D91AA}"/>
            </c:ext>
          </c:extLst>
        </c:ser>
        <c:ser>
          <c:idx val="7"/>
          <c:order val="2"/>
          <c:tx>
            <c:v>Current Phase Estimate</c:v>
          </c:tx>
          <c:spPr>
            <a:ln>
              <a:solidFill>
                <a:schemeClr val="accent2">
                  <a:lumMod val="75000"/>
                </a:schemeClr>
              </a:solidFill>
              <a:prstDash val="sysDot"/>
            </a:ln>
          </c:spPr>
          <c:marker>
            <c:symbol val="none"/>
          </c:marker>
          <c:xVal>
            <c:numRef>
              <c:f>'GO-36 Data'!$N$2:$N$3</c:f>
              <c:numCache>
                <c:formatCode>General</c:formatCode>
                <c:ptCount val="2"/>
                <c:pt idx="0">
                  <c:v>22.2</c:v>
                </c:pt>
                <c:pt idx="1">
                  <c:v>21.9</c:v>
                </c:pt>
              </c:numCache>
            </c:numRef>
          </c:xVal>
          <c:yVal>
            <c:numRef>
              <c:f>'GO-36 Data'!$N$4:$N$5</c:f>
              <c:numCache>
                <c:formatCode>General</c:formatCode>
                <c:ptCount val="2"/>
                <c:pt idx="0">
                  <c:v>30150</c:v>
                </c:pt>
                <c:pt idx="1">
                  <c:v>31390</c:v>
                </c:pt>
              </c:numCache>
            </c:numRef>
          </c:yVal>
          <c:smooth val="0"/>
          <c:extLst>
            <c:ext xmlns:c16="http://schemas.microsoft.com/office/drawing/2014/chart" uri="{C3380CC4-5D6E-409C-BE32-E72D297353CC}">
              <c16:uniqueId val="{00000002-7699-4E77-AEEF-B414B36D91AA}"/>
            </c:ext>
          </c:extLst>
        </c:ser>
        <c:ser>
          <c:idx val="3"/>
          <c:order val="3"/>
          <c:tx>
            <c:v>Forecast Max</c:v>
          </c:tx>
          <c:marker>
            <c:symbol val="none"/>
          </c:marker>
          <c:xVal>
            <c:numRef>
              <c:f>'GO-36 Data'!$H$17:$H$21</c:f>
              <c:numCache>
                <c:formatCode>General</c:formatCode>
                <c:ptCount val="5"/>
                <c:pt idx="0">
                  <c:v>21.9</c:v>
                </c:pt>
                <c:pt idx="1">
                  <c:v>28.3</c:v>
                </c:pt>
                <c:pt idx="2">
                  <c:v>30.8</c:v>
                </c:pt>
                <c:pt idx="3">
                  <c:v>31.6</c:v>
                </c:pt>
                <c:pt idx="4">
                  <c:v>39.799999999999997</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3-7699-4E77-AEEF-B414B36D91AA}"/>
            </c:ext>
          </c:extLst>
        </c:ser>
        <c:ser>
          <c:idx val="1"/>
          <c:order val="4"/>
          <c:tx>
            <c:v>Net Actual + Projection</c:v>
          </c:tx>
          <c:marker>
            <c:symbol val="none"/>
          </c:marker>
          <c:xVal>
            <c:numRef>
              <c:f>'GO-36 Data'!$G$17:$G$21</c:f>
              <c:numCache>
                <c:formatCode>General</c:formatCode>
                <c:ptCount val="5"/>
                <c:pt idx="0">
                  <c:v>21.9</c:v>
                </c:pt>
                <c:pt idx="1">
                  <c:v>26.9</c:v>
                </c:pt>
                <c:pt idx="2">
                  <c:v>29.1</c:v>
                </c:pt>
                <c:pt idx="3">
                  <c:v>29.6</c:v>
                </c:pt>
                <c:pt idx="4">
                  <c:v>34.5</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4-7699-4E77-AEEF-B414B36D91AA}"/>
            </c:ext>
          </c:extLst>
        </c:ser>
        <c:ser>
          <c:idx val="2"/>
          <c:order val="5"/>
          <c:tx>
            <c:v>Forecast Min</c:v>
          </c:tx>
          <c:marker>
            <c:symbol val="none"/>
          </c:marker>
          <c:xVal>
            <c:numRef>
              <c:f>'GO-36 Data'!$F$17:$F$21</c:f>
              <c:numCache>
                <c:formatCode>General</c:formatCode>
                <c:ptCount val="5"/>
                <c:pt idx="0">
                  <c:v>21.9</c:v>
                </c:pt>
                <c:pt idx="1">
                  <c:v>26.1</c:v>
                </c:pt>
                <c:pt idx="2">
                  <c:v>28</c:v>
                </c:pt>
                <c:pt idx="3">
                  <c:v>28.5</c:v>
                </c:pt>
                <c:pt idx="4">
                  <c:v>31.4</c:v>
                </c:pt>
              </c:numCache>
            </c:numRef>
          </c:xVal>
          <c:yVal>
            <c:numRef>
              <c:f>'Phase Export'!$AD$17:$AD$21</c:f>
              <c:numCache>
                <c:formatCode>0.0</c:formatCode>
                <c:ptCount val="5"/>
                <c:pt idx="0">
                  <c:v>31390</c:v>
                </c:pt>
                <c:pt idx="1">
                  <c:v>31390</c:v>
                </c:pt>
                <c:pt idx="2">
                  <c:v>31390</c:v>
                </c:pt>
                <c:pt idx="3">
                  <c:v>31390</c:v>
                </c:pt>
                <c:pt idx="4">
                  <c:v>31390</c:v>
                </c:pt>
              </c:numCache>
            </c:numRef>
          </c:yVal>
          <c:smooth val="0"/>
          <c:extLst>
            <c:ext xmlns:c16="http://schemas.microsoft.com/office/drawing/2014/chart" uri="{C3380CC4-5D6E-409C-BE32-E72D297353CC}">
              <c16:uniqueId val="{00000005-7699-4E77-AEEF-B414B36D91AA}"/>
            </c:ext>
          </c:extLst>
        </c:ser>
        <c:ser>
          <c:idx val="5"/>
          <c:order val="6"/>
          <c:tx>
            <c:v>90% of GO-36 SC</c:v>
          </c:tx>
          <c:spPr>
            <a:ln w="31750">
              <a:solidFill>
                <a:srgbClr val="00B050"/>
              </a:solidFill>
            </a:ln>
          </c:spPr>
          <c:marker>
            <c:symbol val="none"/>
          </c:marker>
          <c:dLbls>
            <c:dLbl>
              <c:idx val="0"/>
              <c:layout>
                <c:manualLayout>
                  <c:x val="-4.2142910707590124E-2"/>
                  <c:y val="-1.7255961488226293E-2"/>
                </c:manualLayout>
              </c:layout>
              <c:numFmt formatCode="&quot;$&quot;0.0\ &quot; MM&quot;;;" sourceLinked="0"/>
              <c:spPr/>
              <c:txPr>
                <a:bodyPr/>
                <a:lstStyle/>
                <a:p>
                  <a:pPr>
                    <a:defRPr b="1" u="sng"/>
                  </a:pPr>
                  <a:endParaRPr lang="en-US"/>
                </a:p>
              </c:txPr>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99-4E77-AEEF-B414B36D91AA}"/>
                </c:ext>
              </c:extLst>
            </c:dLbl>
            <c:dLbl>
              <c:idx val="1"/>
              <c:delete val="1"/>
              <c:extLst>
                <c:ext xmlns:c15="http://schemas.microsoft.com/office/drawing/2012/chart" uri="{CE6537A1-D6FC-4f65-9D91-7224C49458BB}"/>
                <c:ext xmlns:c16="http://schemas.microsoft.com/office/drawing/2014/chart" uri="{C3380CC4-5D6E-409C-BE32-E72D297353CC}">
                  <c16:uniqueId val="{00000007-7699-4E77-AEEF-B414B36D91AA}"/>
                </c:ext>
              </c:extLst>
            </c:dLbl>
            <c:numFmt formatCode="&quot;$&quot;0.0\ &quot; MM&quot;;;" sourceLinked="0"/>
            <c:spPr>
              <a:noFill/>
              <a:ln>
                <a:noFill/>
              </a:ln>
              <a:effectLst/>
            </c:spPr>
            <c:txPr>
              <a:bodyPr/>
              <a:lstStyle/>
              <a:p>
                <a:pPr>
                  <a:defRPr u="sng"/>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'GO-36 Data'!$J$2:$J$3</c:f>
              <c:numCache>
                <c:formatCode>_("$"* #,##0.00_);_("$"* \(#,##0.00\);_("$"* "-"??_);_(@_)</c:formatCode>
                <c:ptCount val="2"/>
                <c:pt idx="0">
                  <c:v>40.5</c:v>
                </c:pt>
                <c:pt idx="1">
                  <c:v>40.5</c:v>
                </c:pt>
              </c:numCache>
            </c:numRef>
          </c:xVal>
          <c:yVal>
            <c:numRef>
              <c:f>'GO-36 Data'!$I$2:$I$3</c:f>
              <c:numCache>
                <c:formatCode>General</c:formatCode>
                <c:ptCount val="2"/>
                <c:pt idx="0">
                  <c:v>0</c:v>
                </c:pt>
                <c:pt idx="1">
                  <c:v>31390</c:v>
                </c:pt>
              </c:numCache>
            </c:numRef>
          </c:yVal>
          <c:smooth val="0"/>
          <c:extLst>
            <c:ext xmlns:c16="http://schemas.microsoft.com/office/drawing/2014/chart" uri="{C3380CC4-5D6E-409C-BE32-E72D297353CC}">
              <c16:uniqueId val="{00000008-7699-4E77-AEEF-B414B36D91AA}"/>
            </c:ext>
          </c:extLst>
        </c:ser>
        <c:ser>
          <c:idx val="6"/>
          <c:order val="7"/>
          <c:tx>
            <c:v>110% of GO-36 SC</c:v>
          </c:tx>
          <c:spPr>
            <a:ln w="31750">
              <a:solidFill>
                <a:srgbClr val="FF0000"/>
              </a:solidFill>
            </a:ln>
          </c:spPr>
          <c:marker>
            <c:symbol val="none"/>
          </c:marker>
          <c:dLbls>
            <c:dLbl>
              <c:idx val="0"/>
              <c:layout>
                <c:manualLayout>
                  <c:x val="-4.2142910707590124E-2"/>
                  <c:y val="-1.7255961488226293E-2"/>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699-4E77-AEEF-B414B36D91AA}"/>
                </c:ext>
              </c:extLst>
            </c:dLbl>
            <c:dLbl>
              <c:idx val="1"/>
              <c:delete val="1"/>
              <c:extLst>
                <c:ext xmlns:c15="http://schemas.microsoft.com/office/drawing/2012/chart" uri="{CE6537A1-D6FC-4f65-9D91-7224C49458BB}"/>
                <c:ext xmlns:c16="http://schemas.microsoft.com/office/drawing/2014/chart" uri="{C3380CC4-5D6E-409C-BE32-E72D297353CC}">
                  <c16:uniqueId val="{0000000A-7699-4E77-AEEF-B414B36D91AA}"/>
                </c:ext>
              </c:extLst>
            </c:dLbl>
            <c:numFmt formatCode="&quot;$&quot;0.0\ &quot; MM&quot;;;" sourceLinked="0"/>
            <c:spPr>
              <a:noFill/>
              <a:ln>
                <a:noFill/>
              </a:ln>
              <a:effectLst/>
            </c:spPr>
            <c:txPr>
              <a:bodyPr/>
              <a:lstStyle/>
              <a:p>
                <a:pPr>
                  <a:defRPr b="1" u="sng"/>
                </a:pPr>
                <a:endParaRPr lang="en-US"/>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'GO-36 Data'!$L$2:$L$3</c:f>
              <c:numCache>
                <c:formatCode>_("$"* #,##0.00_);_("$"* \(#,##0.00\);_("$"* "-"??_);_(@_)</c:formatCode>
                <c:ptCount val="2"/>
                <c:pt idx="0">
                  <c:v>49.500000000000007</c:v>
                </c:pt>
                <c:pt idx="1">
                  <c:v>49.500000000000007</c:v>
                </c:pt>
              </c:numCache>
            </c:numRef>
          </c:xVal>
          <c:yVal>
            <c:numRef>
              <c:f>'GO-36 Data'!$K$2:$K$3</c:f>
              <c:numCache>
                <c:formatCode>General</c:formatCode>
                <c:ptCount val="2"/>
                <c:pt idx="0">
                  <c:v>0</c:v>
                </c:pt>
                <c:pt idx="1">
                  <c:v>31390</c:v>
                </c:pt>
              </c:numCache>
            </c:numRef>
          </c:yVal>
          <c:smooth val="0"/>
          <c:extLst>
            <c:ext xmlns:c16="http://schemas.microsoft.com/office/drawing/2014/chart" uri="{C3380CC4-5D6E-409C-BE32-E72D297353CC}">
              <c16:uniqueId val="{0000000B-7699-4E77-AEEF-B414B36D91AA}"/>
            </c:ext>
          </c:extLst>
        </c:ser>
        <c:dLbls>
          <c:showLegendKey val="0"/>
          <c:showVal val="0"/>
          <c:showCatName val="0"/>
          <c:showSerName val="0"/>
          <c:showPercent val="0"/>
          <c:showBubbleSize val="0"/>
        </c:dLbls>
        <c:axId val="157175808"/>
        <c:axId val="157177728"/>
      </c:scatterChart>
      <c:valAx>
        <c:axId val="157175808"/>
        <c:scaling>
          <c:orientation val="minMax"/>
          <c:min val="0"/>
        </c:scaling>
        <c:delete val="0"/>
        <c:axPos val="b"/>
        <c:majorGridlines>
          <c:spPr>
            <a:ln>
              <a:solidFill>
                <a:schemeClr val="tx1"/>
              </a:solidFill>
            </a:ln>
          </c:spPr>
        </c:majorGridlines>
        <c:minorGridlines/>
        <c:title>
          <c:tx>
            <c:rich>
              <a:bodyPr/>
              <a:lstStyle/>
              <a:p>
                <a:pPr>
                  <a:defRPr sz="1200"/>
                </a:pPr>
                <a:r>
                  <a:rPr lang="en-US" sz="1200"/>
                  <a:t>Net Cost ($ MM)</a:t>
                </a:r>
              </a:p>
            </c:rich>
          </c:tx>
          <c:layout>
            <c:manualLayout>
              <c:xMode val="edge"/>
              <c:yMode val="edge"/>
              <c:x val="0.41435620547431573"/>
              <c:y val="0.95644139269321193"/>
            </c:manualLayout>
          </c:layout>
          <c:overlay val="0"/>
        </c:title>
        <c:numFmt formatCode="#,##0" sourceLinked="0"/>
        <c:majorTickMark val="out"/>
        <c:minorTickMark val="none"/>
        <c:tickLblPos val="nextTo"/>
        <c:spPr>
          <a:ln>
            <a:solidFill>
              <a:schemeClr val="tx1"/>
            </a:solidFill>
          </a:ln>
        </c:spPr>
        <c:txPr>
          <a:bodyPr/>
          <a:lstStyle/>
          <a:p>
            <a:pPr>
              <a:defRPr sz="1200" b="1"/>
            </a:pPr>
            <a:endParaRPr lang="en-US"/>
          </a:p>
        </c:txPr>
        <c:crossAx val="157177728"/>
        <c:crosses val="max"/>
        <c:crossBetween val="midCat"/>
      </c:valAx>
      <c:valAx>
        <c:axId val="157177728"/>
        <c:scaling>
          <c:orientation val="maxMin"/>
          <c:min val="0"/>
        </c:scaling>
        <c:delete val="0"/>
        <c:axPos val="l"/>
        <c:majorGridlines>
          <c:spPr>
            <a:ln>
              <a:solidFill>
                <a:schemeClr val="tx1"/>
              </a:solidFill>
            </a:ln>
          </c:spPr>
        </c:majorGridlines>
        <c:minorGridlines/>
        <c:title>
          <c:tx>
            <c:rich>
              <a:bodyPr rot="-5400000" vert="horz"/>
              <a:lstStyle/>
              <a:p>
                <a:pPr>
                  <a:defRPr sz="1200"/>
                </a:pPr>
                <a:r>
                  <a:rPr lang="en-US" sz="1200"/>
                  <a:t>Depth</a:t>
                </a:r>
              </a:p>
            </c:rich>
          </c:tx>
          <c:layout>
            <c:manualLayout>
              <c:xMode val="edge"/>
              <c:yMode val="edge"/>
              <c:x val="7.6004070919706446E-3"/>
              <c:y val="0.4543302912164362"/>
            </c:manualLayout>
          </c:layout>
          <c:overlay val="0"/>
        </c:title>
        <c:numFmt formatCode="#,##0\';;" sourceLinked="0"/>
        <c:majorTickMark val="out"/>
        <c:minorTickMark val="none"/>
        <c:tickLblPos val="low"/>
        <c:spPr>
          <a:ln>
            <a:solidFill>
              <a:schemeClr val="tx1"/>
            </a:solidFill>
          </a:ln>
        </c:spPr>
        <c:txPr>
          <a:bodyPr/>
          <a:lstStyle/>
          <a:p>
            <a:pPr>
              <a:defRPr sz="1200" b="1"/>
            </a:pPr>
            <a:endParaRPr lang="en-US"/>
          </a:p>
        </c:txPr>
        <c:crossAx val="157175808"/>
        <c:crosses val="autoZero"/>
        <c:crossBetween val="midCat"/>
      </c:valAx>
      <c:spPr>
        <a:solidFill>
          <a:schemeClr val="bg1"/>
        </a:solidFill>
        <a:ln>
          <a:solidFill>
            <a:schemeClr val="tx1"/>
          </a:solidFill>
        </a:ln>
      </c:spPr>
    </c:plotArea>
    <c:legend>
      <c:legendPos val="r"/>
      <c:layout>
        <c:manualLayout>
          <c:xMode val="edge"/>
          <c:yMode val="edge"/>
          <c:x val="0.7855434142160802"/>
          <c:y val="0.67942754785983506"/>
          <c:w val="0.19646312068134339"/>
          <c:h val="0.29263574280703064"/>
        </c:manualLayout>
      </c:layout>
      <c:overlay val="0"/>
      <c:spPr>
        <a:ln w="25400">
          <a:solidFill>
            <a:schemeClr val="tx1"/>
          </a:solidFill>
        </a:ln>
      </c:spPr>
      <c:txPr>
        <a:bodyPr/>
        <a:lstStyle/>
        <a:p>
          <a:pPr>
            <a:defRPr sz="1050" b="1"/>
          </a:pPr>
          <a:endParaRPr lang="en-US"/>
        </a:p>
      </c:txPr>
    </c:legend>
    <c:plotVisOnly val="1"/>
    <c:dispBlanksAs val="gap"/>
    <c:showDLblsOverMax val="0"/>
  </c:chart>
  <c:spPr>
    <a:solidFill>
      <a:schemeClr val="bg1">
        <a:lumMod val="85000"/>
      </a:schemeClr>
    </a:solidFill>
    <a:ln w="19050">
      <a:solidFill>
        <a:schemeClr val="tx1"/>
      </a:solidFill>
    </a:ln>
  </c:spPr>
  <c:printSettings>
    <c:headerFooter/>
    <c:pageMargins b="0.75" l="0.7" r="0.7" t="0.75" header="0.3" footer="0.3"/>
    <c:pageSetup orientation="portrait"/>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H$46"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144780</xdr:colOff>
          <xdr:row>48</xdr:row>
          <xdr:rowOff>45720</xdr:rowOff>
        </xdr:from>
        <xdr:to>
          <xdr:col>3</xdr:col>
          <xdr:colOff>876300</xdr:colOff>
          <xdr:row>51</xdr:row>
          <xdr:rowOff>22860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2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 Workbook</a:t>
              </a:r>
            </a:p>
          </xdr:txBody>
        </xdr:sp>
        <xdr:clientData fPrintsWithSheet="0"/>
      </xdr:twoCellAnchor>
    </mc:Choice>
    <mc:Fallback/>
  </mc:AlternateContent>
  <xdr:twoCellAnchor editAs="oneCell">
    <xdr:from>
      <xdr:col>5</xdr:col>
      <xdr:colOff>66675</xdr:colOff>
      <xdr:row>7</xdr:row>
      <xdr:rowOff>19050</xdr:rowOff>
    </xdr:from>
    <xdr:to>
      <xdr:col>6</xdr:col>
      <xdr:colOff>285646</xdr:colOff>
      <xdr:row>7</xdr:row>
      <xdr:rowOff>180955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419600" y="1371600"/>
          <a:ext cx="828571" cy="161905"/>
        </a:xfrm>
        <a:prstGeom prst="rect">
          <a:avLst/>
        </a:prstGeom>
      </xdr:spPr>
    </xdr:pic>
    <xdr:clientData/>
  </xdr:twoCellAnchor>
  <xdr:twoCellAnchor editAs="oneCell">
    <xdr:from>
      <xdr:col>6</xdr:col>
      <xdr:colOff>600075</xdr:colOff>
      <xdr:row>17</xdr:row>
      <xdr:rowOff>38100</xdr:rowOff>
    </xdr:from>
    <xdr:to>
      <xdr:col>9</xdr:col>
      <xdr:colOff>304800</xdr:colOff>
      <xdr:row>22</xdr:row>
      <xdr:rowOff>167216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5562600" y="2343150"/>
          <a:ext cx="1533525" cy="1081616"/>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xdr:col>
          <xdr:colOff>68580</xdr:colOff>
          <xdr:row>44</xdr:row>
          <xdr:rowOff>182880</xdr:rowOff>
        </xdr:from>
        <xdr:to>
          <xdr:col>2</xdr:col>
          <xdr:colOff>30480</xdr:colOff>
          <xdr:row>46</xdr:row>
          <xdr:rowOff>22860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02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148167</xdr:colOff>
      <xdr:row>9</xdr:row>
      <xdr:rowOff>190498</xdr:rowOff>
    </xdr:from>
    <xdr:to>
      <xdr:col>11</xdr:col>
      <xdr:colOff>954617</xdr:colOff>
      <xdr:row>48</xdr:row>
      <xdr:rowOff>76198</xdr:rowOff>
    </xdr:to>
    <xdr:graphicFrame macro="">
      <xdr:nvGraphicFramePr>
        <xdr:cNvPr id="2" name="DvD">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0.11293</cdr:x>
      <cdr:y>0.30719</cdr:y>
    </cdr:from>
    <cdr:to>
      <cdr:x>0.96953</cdr:x>
      <cdr:y>0.44774</cdr:y>
    </cdr:to>
    <cdr:sp macro="" textlink="">
      <cdr:nvSpPr>
        <cdr:cNvPr id="2" name="Text Box 4">
          <a:extLst xmlns:a="http://schemas.openxmlformats.org/drawingml/2006/main">
            <a:ext uri="{FF2B5EF4-FFF2-40B4-BE49-F238E27FC236}">
              <a16:creationId xmlns:a16="http://schemas.microsoft.com/office/drawing/2014/main" id="{FF4CA59F-4E1C-4267-81AF-0AE103149B25}"/>
            </a:ext>
          </a:extLst>
        </cdr:cNvPr>
        <cdr:cNvSpPr txBox="1">
          <a:spLocks xmlns:a="http://schemas.openxmlformats.org/drawingml/2006/main" noChangeArrowheads="1"/>
        </cdr:cNvSpPr>
      </cdr:nvSpPr>
      <cdr:spPr bwMode="auto">
        <a:xfrm xmlns:a="http://schemas.openxmlformats.org/drawingml/2006/main">
          <a:off x="991658" y="1989670"/>
          <a:ext cx="7521777" cy="910342"/>
        </a:xfrm>
        <a:prstGeom xmlns:a="http://schemas.openxmlformats.org/drawingml/2006/main" prst="rect">
          <a:avLst/>
        </a:prstGeom>
        <a:solidFill xmlns:a="http://schemas.openxmlformats.org/drawingml/2006/main">
          <a:srgbClr val="FFFF00">
            <a:alpha val="20000"/>
          </a:srgbClr>
        </a:solidFill>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0.62246</cdr:x>
      <cdr:y>0.33657</cdr:y>
    </cdr:from>
    <cdr:to>
      <cdr:x>0.87403</cdr:x>
      <cdr:y>0.39945</cdr:y>
    </cdr:to>
    <cdr:sp macro="" textlink="">
      <cdr:nvSpPr>
        <cdr:cNvPr id="3" name="WordArt 5">
          <a:extLst xmlns:a="http://schemas.openxmlformats.org/drawingml/2006/main">
            <a:ext uri="{FF2B5EF4-FFF2-40B4-BE49-F238E27FC236}">
              <a16:creationId xmlns:a16="http://schemas.microsoft.com/office/drawing/2014/main" id="{E20A87ED-8F34-4BA4-9ACF-33B91F562145}"/>
            </a:ext>
          </a:extLst>
        </cdr:cNvPr>
        <cdr:cNvSpPr>
          <a:spLocks xmlns:a="http://schemas.openxmlformats.org/drawingml/2006/main" noChangeArrowheads="1" noChangeShapeType="1" noTextEdit="1"/>
        </cdr:cNvSpPr>
      </cdr:nvSpPr>
      <cdr:spPr bwMode="auto">
        <a:xfrm xmlns:a="http://schemas.openxmlformats.org/drawingml/2006/main">
          <a:off x="5968493" y="2147902"/>
          <a:ext cx="2412179" cy="401285"/>
        </a:xfrm>
        <a:prstGeom xmlns:a="http://schemas.openxmlformats.org/drawingml/2006/main" prst="rect">
          <a:avLst/>
        </a:prstGeom>
      </cdr:spPr>
      <cdr:txBody>
        <a:bodyPr xmlns:a="http://schemas.openxmlformats.org/drawingml/2006/main" wrap="none" numCol="1" fromWordArt="1">
          <a:prstTxWarp prst="textFadeUp">
            <a:avLst>
              <a:gd name="adj" fmla="val 9991"/>
            </a:avLst>
          </a:prstTxWarp>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r>
            <a:rPr lang="en-US" sz="3600" kern="10" spc="0">
              <a:ln w="12700">
                <a:solidFill>
                  <a:srgbClr val="B2B2B2"/>
                </a:solidFill>
                <a:round/>
                <a:headEnd/>
                <a:tailEnd/>
              </a:ln>
              <a:gradFill rotWithShape="0">
                <a:gsLst>
                  <a:gs pos="0">
                    <a:srgbClr val="520402"/>
                  </a:gs>
                  <a:gs pos="100000">
                    <a:srgbClr val="FFCC00"/>
                  </a:gs>
                </a:gsLst>
                <a:lin ang="5400000" scaled="1"/>
              </a:gradFill>
              <a:effectLst>
                <a:outerShdw dist="35921" dir="2700000" sy="50000" rotWithShape="0">
                  <a:srgbClr val="875B0D">
                    <a:alpha val="70000"/>
                  </a:srgbClr>
                </a:outerShdw>
              </a:effectLst>
              <a:latin typeface="Arial Black"/>
            </a:rPr>
            <a:t>SALT</a:t>
          </a:r>
        </a:p>
      </cdr:txBody>
    </cdr:sp>
  </cdr:relSizeAnchor>
  <cdr:relSizeAnchor xmlns:cdr="http://schemas.openxmlformats.org/drawingml/2006/chartDrawing">
    <cdr:from>
      <cdr:x>0.08287</cdr:x>
      <cdr:y>0.22217</cdr:y>
    </cdr:from>
    <cdr:to>
      <cdr:x>0.10184</cdr:x>
      <cdr:y>0.25357</cdr:y>
    </cdr:to>
    <cdr:sp macro="" textlink="">
      <cdr:nvSpPr>
        <cdr:cNvPr id="4" name="AutoShape 9">
          <a:extLst xmlns:a="http://schemas.openxmlformats.org/drawingml/2006/main">
            <a:ext uri="{FF2B5EF4-FFF2-40B4-BE49-F238E27FC236}">
              <a16:creationId xmlns:a16="http://schemas.microsoft.com/office/drawing/2014/main" id="{6D8C2C5F-AF4D-437B-B937-4D08D8492ABD}"/>
            </a:ext>
          </a:extLst>
        </cdr:cNvPr>
        <cdr:cNvSpPr>
          <a:spLocks xmlns:a="http://schemas.openxmlformats.org/drawingml/2006/main" noChangeArrowheads="1"/>
        </cdr:cNvSpPr>
      </cdr:nvSpPr>
      <cdr:spPr bwMode="auto">
        <a:xfrm xmlns:a="http://schemas.openxmlformats.org/drawingml/2006/main" flipH="1">
          <a:off x="794636" y="1417825"/>
          <a:ext cx="181893" cy="200387"/>
        </a:xfrm>
        <a:prstGeom xmlns:a="http://schemas.openxmlformats.org/drawingml/2006/main" prst="rtTriangle">
          <a:avLst/>
        </a:prstGeom>
        <a:solidFill xmlns:a="http://schemas.openxmlformats.org/drawingml/2006/main">
          <a:schemeClr val="tx1"/>
        </a:solidFill>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0.97332</cdr:x>
      <cdr:y>0.21386</cdr:y>
    </cdr:from>
    <cdr:to>
      <cdr:x>0.99035</cdr:x>
      <cdr:y>0.24673</cdr:y>
    </cdr:to>
    <cdr:sp macro="" textlink="">
      <cdr:nvSpPr>
        <cdr:cNvPr id="5" name="AutoShape 9">
          <a:extLst xmlns:a="http://schemas.openxmlformats.org/drawingml/2006/main">
            <a:ext uri="{FF2B5EF4-FFF2-40B4-BE49-F238E27FC236}">
              <a16:creationId xmlns:a16="http://schemas.microsoft.com/office/drawing/2014/main" id="{A2CA6AB6-5ED3-4A31-B044-BBFA0DFFF97B}"/>
            </a:ext>
          </a:extLst>
        </cdr:cNvPr>
        <cdr:cNvSpPr>
          <a:spLocks xmlns:a="http://schemas.openxmlformats.org/drawingml/2006/main" noChangeArrowheads="1"/>
        </cdr:cNvSpPr>
      </cdr:nvSpPr>
      <cdr:spPr bwMode="auto">
        <a:xfrm xmlns:a="http://schemas.openxmlformats.org/drawingml/2006/main">
          <a:off x="9332666" y="1364821"/>
          <a:ext cx="163292" cy="209768"/>
        </a:xfrm>
        <a:prstGeom xmlns:a="http://schemas.openxmlformats.org/drawingml/2006/main" prst="rtTriangle">
          <a:avLst/>
        </a:prstGeom>
        <a:solidFill xmlns:a="http://schemas.openxmlformats.org/drawingml/2006/main">
          <a:srgbClr val="0219F0"/>
        </a:solidFill>
        <a:ln xmlns:a="http://schemas.openxmlformats.org/drawingml/2006/main" w="9525">
          <a:no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0.3532</cdr:x>
      <cdr:y>0</cdr:y>
    </cdr:from>
    <cdr:to>
      <cdr:x>0.72185</cdr:x>
      <cdr:y>0.04643</cdr:y>
    </cdr:to>
    <cdr:sp macro="" textlink="'User Inputs'!$B$11">
      <cdr:nvSpPr>
        <cdr:cNvPr id="6" name="TextBox 5">
          <a:extLst xmlns:a="http://schemas.openxmlformats.org/drawingml/2006/main">
            <a:ext uri="{FF2B5EF4-FFF2-40B4-BE49-F238E27FC236}">
              <a16:creationId xmlns:a16="http://schemas.microsoft.com/office/drawing/2014/main" id="{2548CB4B-C663-4ECE-9788-F30595D5A2E1}"/>
            </a:ext>
          </a:extLst>
        </cdr:cNvPr>
        <cdr:cNvSpPr txBox="1"/>
      </cdr:nvSpPr>
      <cdr:spPr>
        <a:xfrm xmlns:a="http://schemas.openxmlformats.org/drawingml/2006/main">
          <a:off x="3386667" y="0"/>
          <a:ext cx="3534833" cy="2963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B5A375AB-16EE-4E9B-8604-079C68D3686F}"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0.69868</cdr:x>
      <cdr:y>0.27529</cdr:y>
    </cdr:from>
    <cdr:to>
      <cdr:x>0.80905</cdr:x>
      <cdr:y>0.31841</cdr:y>
    </cdr:to>
    <cdr:sp macro="" textlink="">
      <cdr:nvSpPr>
        <cdr:cNvPr id="13" name="TextBox 12">
          <a:extLst xmlns:a="http://schemas.openxmlformats.org/drawingml/2006/main">
            <a:ext uri="{FF2B5EF4-FFF2-40B4-BE49-F238E27FC236}">
              <a16:creationId xmlns:a16="http://schemas.microsoft.com/office/drawing/2014/main" id="{488A6FB5-7E2D-4C6E-8E35-3454FFBCB419}"/>
            </a:ext>
          </a:extLst>
        </cdr:cNvPr>
        <cdr:cNvSpPr txBox="1"/>
      </cdr:nvSpPr>
      <cdr:spPr>
        <a:xfrm xmlns:a="http://schemas.openxmlformats.org/drawingml/2006/main">
          <a:off x="6699251" y="1756832"/>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vertOverflow="clip" wrap="square" rtlCol="0" anchor="ctr"/>
        <a:lstStyle xmlns:a="http://schemas.openxmlformats.org/drawingml/2006/main"/>
        <a:p xmlns:a="http://schemas.openxmlformats.org/drawingml/2006/main">
          <a:pPr algn="ctr"/>
          <a:r>
            <a:rPr lang="en-US" sz="1200" b="1"/>
            <a:t>TOS: ##,###'</a:t>
          </a:r>
        </a:p>
      </cdr:txBody>
    </cdr:sp>
  </cdr:relSizeAnchor>
  <cdr:relSizeAnchor xmlns:cdr="http://schemas.openxmlformats.org/drawingml/2006/chartDrawing">
    <cdr:from>
      <cdr:x>0.69735</cdr:x>
      <cdr:y>0.4325</cdr:y>
    </cdr:from>
    <cdr:to>
      <cdr:x>0.80773</cdr:x>
      <cdr:y>0.47562</cdr:y>
    </cdr:to>
    <cdr:sp macro="" textlink="">
      <cdr:nvSpPr>
        <cdr:cNvPr id="14" name="TextBox 1">
          <a:extLst xmlns:a="http://schemas.openxmlformats.org/drawingml/2006/main">
            <a:ext uri="{FF2B5EF4-FFF2-40B4-BE49-F238E27FC236}">
              <a16:creationId xmlns:a16="http://schemas.microsoft.com/office/drawing/2014/main" id="{EB12E13B-10D9-4450-988C-5BD90F159C9C}"/>
            </a:ext>
          </a:extLst>
        </cdr:cNvPr>
        <cdr:cNvSpPr txBox="1"/>
      </cdr:nvSpPr>
      <cdr:spPr>
        <a:xfrm xmlns:a="http://schemas.openxmlformats.org/drawingml/2006/main">
          <a:off x="6686550" y="2760134"/>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BOS: ##,###'</a:t>
          </a:r>
        </a:p>
      </cdr:txBody>
    </cdr:sp>
  </cdr:relSizeAnchor>
  <cdr:relSizeAnchor xmlns:cdr="http://schemas.openxmlformats.org/drawingml/2006/chartDrawing">
    <cdr:from>
      <cdr:x>0.04636</cdr:x>
      <cdr:y>0.24876</cdr:y>
    </cdr:from>
    <cdr:to>
      <cdr:x>0.0894</cdr:x>
      <cdr:y>0.28856</cdr:y>
    </cdr:to>
    <cdr:sp macro="" textlink="">
      <cdr:nvSpPr>
        <cdr:cNvPr id="15" name="TextBox 14">
          <a:extLst xmlns:a="http://schemas.openxmlformats.org/drawingml/2006/main">
            <a:ext uri="{FF2B5EF4-FFF2-40B4-BE49-F238E27FC236}">
              <a16:creationId xmlns:a16="http://schemas.microsoft.com/office/drawing/2014/main" id="{1FD4FAEA-FED5-4996-A6D8-05B9860EDE4C}"/>
            </a:ext>
          </a:extLst>
        </cdr:cNvPr>
        <cdr:cNvSpPr txBox="1"/>
      </cdr:nvSpPr>
      <cdr:spPr>
        <a:xfrm xmlns:a="http://schemas.openxmlformats.org/drawingml/2006/main">
          <a:off x="444500" y="1587500"/>
          <a:ext cx="412750" cy="25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0.04415</cdr:x>
      <cdr:y>0.21559</cdr:y>
    </cdr:from>
    <cdr:to>
      <cdr:x>0.0872</cdr:x>
      <cdr:y>0.25705</cdr:y>
    </cdr:to>
    <cdr:sp macro="" textlink="">
      <cdr:nvSpPr>
        <cdr:cNvPr id="16" name="TextBox 15">
          <a:extLst xmlns:a="http://schemas.openxmlformats.org/drawingml/2006/main">
            <a:ext uri="{FF2B5EF4-FFF2-40B4-BE49-F238E27FC236}">
              <a16:creationId xmlns:a16="http://schemas.microsoft.com/office/drawing/2014/main" id="{598492DB-C83F-46E7-B9E5-336DEE66CCE3}"/>
            </a:ext>
          </a:extLst>
        </cdr:cNvPr>
        <cdr:cNvSpPr txBox="1"/>
      </cdr:nvSpPr>
      <cdr:spPr>
        <a:xfrm xmlns:a="http://schemas.openxmlformats.org/drawingml/2006/main">
          <a:off x="423334" y="1375833"/>
          <a:ext cx="412750" cy="26458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36"</a:t>
          </a:r>
        </a:p>
      </cdr:txBody>
    </cdr:sp>
  </cdr:relSizeAnchor>
  <cdr:relSizeAnchor xmlns:cdr="http://schemas.openxmlformats.org/drawingml/2006/chartDrawing">
    <cdr:from>
      <cdr:x>0.91148</cdr:x>
      <cdr:y>0.19536</cdr:y>
    </cdr:from>
    <cdr:to>
      <cdr:x>0.97241</cdr:x>
      <cdr:y>0.26866</cdr:y>
    </cdr:to>
    <cdr:sp macro="" textlink="">
      <cdr:nvSpPr>
        <cdr:cNvPr id="17" name="TextBox 1">
          <a:extLst xmlns:a="http://schemas.openxmlformats.org/drawingml/2006/main">
            <a:ext uri="{FF2B5EF4-FFF2-40B4-BE49-F238E27FC236}">
              <a16:creationId xmlns:a16="http://schemas.microsoft.com/office/drawing/2014/main" id="{6C97BDD8-0044-4927-86E6-E1D7BBE7F146}"/>
            </a:ext>
          </a:extLst>
        </cdr:cNvPr>
        <cdr:cNvSpPr txBox="1"/>
      </cdr:nvSpPr>
      <cdr:spPr>
        <a:xfrm xmlns:a="http://schemas.openxmlformats.org/drawingml/2006/main">
          <a:off x="8739717" y="1246716"/>
          <a:ext cx="584200" cy="46778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36" @</a:t>
          </a:r>
        </a:p>
        <a:p xmlns:a="http://schemas.openxmlformats.org/drawingml/2006/main">
          <a:r>
            <a:rPr lang="en-US" sz="1100" b="1"/>
            <a:t>#,###'</a:t>
          </a:r>
        </a:p>
      </cdr:txBody>
    </cdr:sp>
  </cdr:relSizeAnchor>
  <cdr:relSizeAnchor xmlns:cdr="http://schemas.openxmlformats.org/drawingml/2006/chartDrawing">
    <cdr:from>
      <cdr:x>0.10375</cdr:x>
      <cdr:y>0.18242</cdr:y>
    </cdr:from>
    <cdr:to>
      <cdr:x>0.97241</cdr:x>
      <cdr:y>0.18242</cdr:y>
    </cdr:to>
    <cdr:cxnSp macro="">
      <cdr:nvCxnSpPr>
        <cdr:cNvPr id="8" name="Straight Connector 7">
          <a:extLst xmlns:a="http://schemas.openxmlformats.org/drawingml/2006/main">
            <a:ext uri="{FF2B5EF4-FFF2-40B4-BE49-F238E27FC236}">
              <a16:creationId xmlns:a16="http://schemas.microsoft.com/office/drawing/2014/main" id="{911DD35F-187C-4D40-A1AE-8E87471D3396}"/>
            </a:ext>
          </a:extLst>
        </cdr:cNvPr>
        <cdr:cNvCxnSpPr/>
      </cdr:nvCxnSpPr>
      <cdr:spPr>
        <a:xfrm xmlns:a="http://schemas.openxmlformats.org/drawingml/2006/main">
          <a:off x="994833" y="1164167"/>
          <a:ext cx="8329084" cy="0"/>
        </a:xfrm>
        <a:prstGeom xmlns:a="http://schemas.openxmlformats.org/drawingml/2006/main" prst="line">
          <a:avLst/>
        </a:prstGeom>
        <a:ln xmlns:a="http://schemas.openxmlformats.org/drawingml/2006/main" w="15875">
          <a:solidFill>
            <a:srgbClr val="996600"/>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0.67638</cdr:x>
      <cdr:y>0.15887</cdr:y>
    </cdr:from>
    <cdr:to>
      <cdr:x>0.78697</cdr:x>
      <cdr:y>0.20199</cdr:y>
    </cdr:to>
    <cdr:sp macro="" textlink="">
      <cdr:nvSpPr>
        <cdr:cNvPr id="18" name="TextBox 1">
          <a:extLst xmlns:a="http://schemas.openxmlformats.org/drawingml/2006/main">
            <a:ext uri="{FF2B5EF4-FFF2-40B4-BE49-F238E27FC236}">
              <a16:creationId xmlns:a16="http://schemas.microsoft.com/office/drawing/2014/main" id="{4BFD53C4-6597-48C4-9054-331393E89837}"/>
            </a:ext>
          </a:extLst>
        </cdr:cNvPr>
        <cdr:cNvSpPr txBox="1"/>
      </cdr:nvSpPr>
      <cdr:spPr>
        <a:xfrm xmlns:a="http://schemas.openxmlformats.org/drawingml/2006/main">
          <a:off x="6485506" y="1013892"/>
          <a:ext cx="1060392" cy="275181"/>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solidFill>
                <a:srgbClr val="996600"/>
              </a:solidFill>
            </a:rPr>
            <a:t>ML: #,###'</a:t>
          </a:r>
        </a:p>
      </cdr:txBody>
    </cdr:sp>
  </cdr:relSizeAnchor>
  <cdr:relSizeAnchor xmlns:cdr="http://schemas.openxmlformats.org/drawingml/2006/chartDrawing">
    <cdr:from>
      <cdr:x>1.04154E-7</cdr:x>
      <cdr:y>0</cdr:y>
    </cdr:from>
    <cdr:to>
      <cdr:x>0.09259</cdr:x>
      <cdr:y>0.04485</cdr:y>
    </cdr:to>
    <cdr:sp macro="" textlink="'User Inputs'!$B$35">
      <cdr:nvSpPr>
        <cdr:cNvPr id="7" name="TextBox 6">
          <a:extLst xmlns:a="http://schemas.openxmlformats.org/drawingml/2006/main">
            <a:ext uri="{FF2B5EF4-FFF2-40B4-BE49-F238E27FC236}">
              <a16:creationId xmlns:a16="http://schemas.microsoft.com/office/drawing/2014/main" id="{4541FD2D-A220-4861-BE21-8CA03F0BAFA4}"/>
            </a:ext>
          </a:extLst>
        </cdr:cNvPr>
        <cdr:cNvSpPr txBox="1"/>
      </cdr:nvSpPr>
      <cdr:spPr>
        <a:xfrm xmlns:a="http://schemas.openxmlformats.org/drawingml/2006/main">
          <a:off x="1" y="0"/>
          <a:ext cx="889000" cy="32808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9F81F10-10DB-4187-BE97-BB54727953F6}" type="TxLink">
            <a:rPr lang="en-US" sz="1100" b="1" i="0" u="none" strike="noStrike">
              <a:solidFill>
                <a:srgbClr val="000000"/>
              </a:solidFill>
              <a:latin typeface="Calibri"/>
            </a:rPr>
            <a:pPr algn="ctr"/>
            <a:t>7/1/2019</a:t>
          </a:fld>
          <a:endParaRPr lang="en-US" sz="1100" b="1"/>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0</xdr:col>
      <xdr:colOff>203194</xdr:colOff>
      <xdr:row>5</xdr:row>
      <xdr:rowOff>55564</xdr:rowOff>
    </xdr:from>
    <xdr:to>
      <xdr:col>9</xdr:col>
      <xdr:colOff>416977</xdr:colOff>
      <xdr:row>43</xdr:row>
      <xdr:rowOff>131764</xdr:rowOff>
    </xdr:to>
    <xdr:graphicFrame macro="">
      <xdr:nvGraphicFramePr>
        <xdr:cNvPr id="2" name="CvD">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0.12396</cdr:x>
      <cdr:y>0.32716</cdr:y>
    </cdr:from>
    <cdr:to>
      <cdr:x>0.94051</cdr:x>
      <cdr:y>0.44565</cdr:y>
    </cdr:to>
    <cdr:sp macro="" textlink="">
      <cdr:nvSpPr>
        <cdr:cNvPr id="2" name="Text Box 4">
          <a:extLst xmlns:a="http://schemas.openxmlformats.org/drawingml/2006/main">
            <a:ext uri="{FF2B5EF4-FFF2-40B4-BE49-F238E27FC236}">
              <a16:creationId xmlns:a16="http://schemas.microsoft.com/office/drawing/2014/main" id="{E3B69F22-31AE-4B2A-B7E8-5CAF52B242DD}"/>
            </a:ext>
          </a:extLst>
        </cdr:cNvPr>
        <cdr:cNvSpPr txBox="1">
          <a:spLocks xmlns:a="http://schemas.openxmlformats.org/drawingml/2006/main" noChangeArrowheads="1"/>
        </cdr:cNvSpPr>
      </cdr:nvSpPr>
      <cdr:spPr bwMode="auto">
        <a:xfrm xmlns:a="http://schemas.openxmlformats.org/drawingml/2006/main">
          <a:off x="965632" y="2146282"/>
          <a:ext cx="6360815" cy="777335"/>
        </a:xfrm>
        <a:prstGeom xmlns:a="http://schemas.openxmlformats.org/drawingml/2006/main" prst="rect">
          <a:avLst/>
        </a:prstGeom>
        <a:solidFill xmlns:a="http://schemas.openxmlformats.org/drawingml/2006/main">
          <a:srgbClr val="FFFF00">
            <a:alpha val="20000"/>
          </a:srgbClr>
        </a:solidFill>
        <a:ln xmlns:a="http://schemas.openxmlformats.org/drawingml/2006/main" w="9525">
          <a:no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0.08496</cdr:x>
      <cdr:y>0.22553</cdr:y>
    </cdr:from>
    <cdr:to>
      <cdr:x>0.10395</cdr:x>
      <cdr:y>0.25739</cdr:y>
    </cdr:to>
    <cdr:sp macro="" textlink="">
      <cdr:nvSpPr>
        <cdr:cNvPr id="3" name="AutoShape 9">
          <a:extLst xmlns:a="http://schemas.openxmlformats.org/drawingml/2006/main">
            <a:ext uri="{FF2B5EF4-FFF2-40B4-BE49-F238E27FC236}">
              <a16:creationId xmlns:a16="http://schemas.microsoft.com/office/drawing/2014/main" id="{1EF8CAEF-73AD-43D3-98C2-8159F627E385}"/>
            </a:ext>
          </a:extLst>
        </cdr:cNvPr>
        <cdr:cNvSpPr>
          <a:spLocks xmlns:a="http://schemas.openxmlformats.org/drawingml/2006/main" noChangeArrowheads="1"/>
        </cdr:cNvSpPr>
      </cdr:nvSpPr>
      <cdr:spPr bwMode="auto">
        <a:xfrm xmlns:a="http://schemas.openxmlformats.org/drawingml/2006/main" flipH="1">
          <a:off x="800938" y="1479554"/>
          <a:ext cx="179031" cy="209013"/>
        </a:xfrm>
        <a:prstGeom xmlns:a="http://schemas.openxmlformats.org/drawingml/2006/main" prst="rtTriangle">
          <a:avLst/>
        </a:prstGeom>
        <a:solidFill xmlns:a="http://schemas.openxmlformats.org/drawingml/2006/main">
          <a:schemeClr val="tx1"/>
        </a:solidFill>
        <a:ln xmlns:a="http://schemas.openxmlformats.org/drawingml/2006/main" w="9525">
          <a:solidFill>
            <a:srgbClr val="000000"/>
          </a:solid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0.95315</cdr:x>
      <cdr:y>0.23662</cdr:y>
    </cdr:from>
    <cdr:to>
      <cdr:x>0.9702</cdr:x>
      <cdr:y>0.26997</cdr:y>
    </cdr:to>
    <cdr:sp macro="" textlink="">
      <cdr:nvSpPr>
        <cdr:cNvPr id="4" name="AutoShape 9">
          <a:extLst xmlns:a="http://schemas.openxmlformats.org/drawingml/2006/main">
            <a:ext uri="{FF2B5EF4-FFF2-40B4-BE49-F238E27FC236}">
              <a16:creationId xmlns:a16="http://schemas.microsoft.com/office/drawing/2014/main" id="{69369666-EEDC-4E3C-8419-B1070673307A}"/>
            </a:ext>
          </a:extLst>
        </cdr:cNvPr>
        <cdr:cNvSpPr>
          <a:spLocks xmlns:a="http://schemas.openxmlformats.org/drawingml/2006/main" noChangeArrowheads="1"/>
        </cdr:cNvSpPr>
      </cdr:nvSpPr>
      <cdr:spPr bwMode="auto">
        <a:xfrm xmlns:a="http://schemas.openxmlformats.org/drawingml/2006/main">
          <a:off x="8985983" y="1552288"/>
          <a:ext cx="160741" cy="218787"/>
        </a:xfrm>
        <a:prstGeom xmlns:a="http://schemas.openxmlformats.org/drawingml/2006/main" prst="rtTriangle">
          <a:avLst/>
        </a:prstGeom>
        <a:solidFill xmlns:a="http://schemas.openxmlformats.org/drawingml/2006/main">
          <a:srgbClr val="0219F0"/>
        </a:solidFill>
        <a:ln xmlns:a="http://schemas.openxmlformats.org/drawingml/2006/main" w="9525">
          <a:solidFill>
            <a:srgbClr val="000000"/>
          </a:solidFill>
          <a:miter lim="800000"/>
          <a:headEnd/>
          <a:tailEnd/>
        </a:ln>
      </cdr:spPr>
      <cdr:txBody>
        <a:bodyPr xmlns:a="http://schemas.openxmlformats.org/drawingml/2006/main"/>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0.61359</cdr:x>
      <cdr:y>0.34894</cdr:y>
    </cdr:from>
    <cdr:to>
      <cdr:x>0.86547</cdr:x>
      <cdr:y>0.41274</cdr:y>
    </cdr:to>
    <cdr:sp macro="" textlink="">
      <cdr:nvSpPr>
        <cdr:cNvPr id="5" name="WordArt 5">
          <a:extLst xmlns:a="http://schemas.openxmlformats.org/drawingml/2006/main">
            <a:ext uri="{FF2B5EF4-FFF2-40B4-BE49-F238E27FC236}">
              <a16:creationId xmlns:a16="http://schemas.microsoft.com/office/drawing/2014/main" id="{6C67713F-5067-454E-B03A-A42E116CF88F}"/>
            </a:ext>
          </a:extLst>
        </cdr:cNvPr>
        <cdr:cNvSpPr>
          <a:spLocks xmlns:a="http://schemas.openxmlformats.org/drawingml/2006/main" noChangeArrowheads="1" noChangeShapeType="1" noTextEdit="1"/>
        </cdr:cNvSpPr>
      </cdr:nvSpPr>
      <cdr:spPr bwMode="auto">
        <a:xfrm xmlns:a="http://schemas.openxmlformats.org/drawingml/2006/main">
          <a:off x="4789488" y="2289175"/>
          <a:ext cx="1966115" cy="418519"/>
        </a:xfrm>
        <a:prstGeom xmlns:a="http://schemas.openxmlformats.org/drawingml/2006/main" prst="rect">
          <a:avLst/>
        </a:prstGeom>
      </cdr:spPr>
      <cdr:txBody>
        <a:bodyPr xmlns:a="http://schemas.openxmlformats.org/drawingml/2006/main" wrap="none" numCol="1" fromWordArt="1">
          <a:prstTxWarp prst="textFadeUp">
            <a:avLst>
              <a:gd name="adj" fmla="val 9991"/>
            </a:avLst>
          </a:prstTxWarp>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r>
            <a:rPr lang="en-US" sz="3600" kern="10" spc="0">
              <a:ln w="12700">
                <a:solidFill>
                  <a:srgbClr val="B2B2B2"/>
                </a:solidFill>
                <a:round/>
                <a:headEnd/>
                <a:tailEnd/>
              </a:ln>
              <a:gradFill rotWithShape="0">
                <a:gsLst>
                  <a:gs pos="0">
                    <a:srgbClr val="520402"/>
                  </a:gs>
                  <a:gs pos="100000">
                    <a:srgbClr val="FFCC00"/>
                  </a:gs>
                </a:gsLst>
                <a:lin ang="5400000" scaled="1"/>
              </a:gradFill>
              <a:effectLst>
                <a:outerShdw dist="35921" dir="2700000" sy="50000" rotWithShape="0">
                  <a:srgbClr val="875B0D">
                    <a:alpha val="70000"/>
                  </a:srgbClr>
                </a:outerShdw>
              </a:effectLst>
              <a:latin typeface="Arial Black"/>
            </a:rPr>
            <a:t>SALT</a:t>
          </a:r>
        </a:p>
      </cdr:txBody>
    </cdr:sp>
  </cdr:relSizeAnchor>
  <cdr:relSizeAnchor xmlns:cdr="http://schemas.openxmlformats.org/drawingml/2006/chartDrawing">
    <cdr:from>
      <cdr:x>0.66435</cdr:x>
      <cdr:y>0.30296</cdr:y>
    </cdr:from>
    <cdr:to>
      <cdr:x>0.7766</cdr:x>
      <cdr:y>0.34491</cdr:y>
    </cdr:to>
    <cdr:sp macro="" textlink="">
      <cdr:nvSpPr>
        <cdr:cNvPr id="9" name="TextBox 1">
          <a:extLst xmlns:a="http://schemas.openxmlformats.org/drawingml/2006/main">
            <a:ext uri="{FF2B5EF4-FFF2-40B4-BE49-F238E27FC236}">
              <a16:creationId xmlns:a16="http://schemas.microsoft.com/office/drawing/2014/main" id="{89D71E31-802F-42A5-98A0-AE0EBD9EF80D}"/>
            </a:ext>
          </a:extLst>
        </cdr:cNvPr>
        <cdr:cNvSpPr txBox="1"/>
      </cdr:nvSpPr>
      <cdr:spPr>
        <a:xfrm xmlns:a="http://schemas.openxmlformats.org/drawingml/2006/main">
          <a:off x="6263216" y="1987550"/>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TOS: ##,###'</a:t>
          </a:r>
        </a:p>
      </cdr:txBody>
    </cdr:sp>
  </cdr:relSizeAnchor>
  <cdr:relSizeAnchor xmlns:cdr="http://schemas.openxmlformats.org/drawingml/2006/chartDrawing">
    <cdr:from>
      <cdr:x>0.66322</cdr:x>
      <cdr:y>0.4288</cdr:y>
    </cdr:from>
    <cdr:to>
      <cdr:x>0.77548</cdr:x>
      <cdr:y>0.47074</cdr:y>
    </cdr:to>
    <cdr:sp macro="" textlink="">
      <cdr:nvSpPr>
        <cdr:cNvPr id="10" name="TextBox 1">
          <a:extLst xmlns:a="http://schemas.openxmlformats.org/drawingml/2006/main">
            <a:ext uri="{FF2B5EF4-FFF2-40B4-BE49-F238E27FC236}">
              <a16:creationId xmlns:a16="http://schemas.microsoft.com/office/drawing/2014/main" id="{6B19D66F-1CEE-4E2F-B4BC-74ACBE3EF48B}"/>
            </a:ext>
          </a:extLst>
        </cdr:cNvPr>
        <cdr:cNvSpPr txBox="1"/>
      </cdr:nvSpPr>
      <cdr:spPr>
        <a:xfrm xmlns:a="http://schemas.openxmlformats.org/drawingml/2006/main">
          <a:off x="6252634" y="2813050"/>
          <a:ext cx="1058332" cy="275167"/>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t>BOS: ##,###'</a:t>
          </a:r>
        </a:p>
      </cdr:txBody>
    </cdr:sp>
  </cdr:relSizeAnchor>
  <cdr:relSizeAnchor xmlns:cdr="http://schemas.openxmlformats.org/drawingml/2006/chartDrawing">
    <cdr:from>
      <cdr:x>0.89111</cdr:x>
      <cdr:y>0.2223</cdr:y>
    </cdr:from>
    <cdr:to>
      <cdr:x>0.95308</cdr:x>
      <cdr:y>0.29361</cdr:y>
    </cdr:to>
    <cdr:sp macro="" textlink="">
      <cdr:nvSpPr>
        <cdr:cNvPr id="11" name="TextBox 1">
          <a:extLst xmlns:a="http://schemas.openxmlformats.org/drawingml/2006/main">
            <a:ext uri="{FF2B5EF4-FFF2-40B4-BE49-F238E27FC236}">
              <a16:creationId xmlns:a16="http://schemas.microsoft.com/office/drawing/2014/main" id="{D95CE205-A0DC-4CD2-A2FA-61A64D480395}"/>
            </a:ext>
          </a:extLst>
        </cdr:cNvPr>
        <cdr:cNvSpPr txBox="1"/>
      </cdr:nvSpPr>
      <cdr:spPr>
        <a:xfrm xmlns:a="http://schemas.openxmlformats.org/drawingml/2006/main">
          <a:off x="8401049" y="1458383"/>
          <a:ext cx="584200" cy="46778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36" @</a:t>
          </a:r>
        </a:p>
        <a:p xmlns:a="http://schemas.openxmlformats.org/drawingml/2006/main">
          <a:r>
            <a:rPr lang="en-US" sz="1100" b="1"/>
            <a:t>#,###'</a:t>
          </a:r>
        </a:p>
      </cdr:txBody>
    </cdr:sp>
  </cdr:relSizeAnchor>
  <cdr:relSizeAnchor xmlns:cdr="http://schemas.openxmlformats.org/drawingml/2006/chartDrawing">
    <cdr:from>
      <cdr:x>0.03907</cdr:x>
      <cdr:y>0.21746</cdr:y>
    </cdr:from>
    <cdr:to>
      <cdr:x>0.08285</cdr:x>
      <cdr:y>0.25779</cdr:y>
    </cdr:to>
    <cdr:sp macro="" textlink="">
      <cdr:nvSpPr>
        <cdr:cNvPr id="12" name="TextBox 1">
          <a:extLst xmlns:a="http://schemas.openxmlformats.org/drawingml/2006/main">
            <a:ext uri="{FF2B5EF4-FFF2-40B4-BE49-F238E27FC236}">
              <a16:creationId xmlns:a16="http://schemas.microsoft.com/office/drawing/2014/main" id="{E4E1A7CF-1B48-4A3E-8586-25F94D0D031C}"/>
            </a:ext>
          </a:extLst>
        </cdr:cNvPr>
        <cdr:cNvSpPr txBox="1"/>
      </cdr:nvSpPr>
      <cdr:spPr>
        <a:xfrm xmlns:a="http://schemas.openxmlformats.org/drawingml/2006/main">
          <a:off x="368301" y="1426633"/>
          <a:ext cx="412754" cy="26458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36"</a:t>
          </a:r>
        </a:p>
      </cdr:txBody>
    </cdr:sp>
  </cdr:relSizeAnchor>
  <cdr:relSizeAnchor xmlns:cdr="http://schemas.openxmlformats.org/drawingml/2006/chartDrawing">
    <cdr:from>
      <cdr:x>0.10418</cdr:x>
      <cdr:y>0.18036</cdr:y>
    </cdr:from>
    <cdr:to>
      <cdr:x>0.95173</cdr:x>
      <cdr:y>0.18036</cdr:y>
    </cdr:to>
    <cdr:cxnSp macro="">
      <cdr:nvCxnSpPr>
        <cdr:cNvPr id="13" name="Straight Connector 12">
          <a:extLst xmlns:a="http://schemas.openxmlformats.org/drawingml/2006/main">
            <a:ext uri="{FF2B5EF4-FFF2-40B4-BE49-F238E27FC236}">
              <a16:creationId xmlns:a16="http://schemas.microsoft.com/office/drawing/2014/main" id="{385DD594-588A-4650-A38A-11E0A738932B}"/>
            </a:ext>
          </a:extLst>
        </cdr:cNvPr>
        <cdr:cNvCxnSpPr/>
      </cdr:nvCxnSpPr>
      <cdr:spPr>
        <a:xfrm xmlns:a="http://schemas.openxmlformats.org/drawingml/2006/main">
          <a:off x="982133" y="1183217"/>
          <a:ext cx="7990421" cy="0"/>
        </a:xfrm>
        <a:prstGeom xmlns:a="http://schemas.openxmlformats.org/drawingml/2006/main" prst="line">
          <a:avLst/>
        </a:prstGeom>
        <a:ln xmlns:a="http://schemas.openxmlformats.org/drawingml/2006/main" w="15875">
          <a:solidFill>
            <a:srgbClr val="996600"/>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0.64751</cdr:x>
      <cdr:y>0.15778</cdr:y>
    </cdr:from>
    <cdr:to>
      <cdr:x>0.76</cdr:x>
      <cdr:y>0.19972</cdr:y>
    </cdr:to>
    <cdr:sp macro="" textlink="">
      <cdr:nvSpPr>
        <cdr:cNvPr id="8" name="TextBox 1">
          <a:extLst xmlns:a="http://schemas.openxmlformats.org/drawingml/2006/main">
            <a:ext uri="{FF2B5EF4-FFF2-40B4-BE49-F238E27FC236}">
              <a16:creationId xmlns:a16="http://schemas.microsoft.com/office/drawing/2014/main" id="{83136A8B-76E7-4773-B889-72D77539944E}"/>
            </a:ext>
          </a:extLst>
        </cdr:cNvPr>
        <cdr:cNvSpPr txBox="1"/>
      </cdr:nvSpPr>
      <cdr:spPr>
        <a:xfrm xmlns:a="http://schemas.openxmlformats.org/drawingml/2006/main">
          <a:off x="6104443" y="1035064"/>
          <a:ext cx="1060515" cy="275141"/>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a:solidFill>
                <a:srgbClr val="996600"/>
              </a:solidFill>
            </a:rPr>
            <a:t>ML: #,###'</a:t>
          </a:r>
        </a:p>
      </cdr:txBody>
    </cdr:sp>
  </cdr:relSizeAnchor>
  <cdr:relSizeAnchor xmlns:cdr="http://schemas.openxmlformats.org/drawingml/2006/chartDrawing">
    <cdr:from>
      <cdr:x>0.35141</cdr:x>
      <cdr:y>0.00579</cdr:y>
    </cdr:from>
    <cdr:to>
      <cdr:x>0.70635</cdr:x>
      <cdr:y>0.04015</cdr:y>
    </cdr:to>
    <cdr:sp macro="" textlink="'User Inputs'!$B$11">
      <cdr:nvSpPr>
        <cdr:cNvPr id="7" name="TextBox 6">
          <a:extLst xmlns:a="http://schemas.openxmlformats.org/drawingml/2006/main">
            <a:ext uri="{FF2B5EF4-FFF2-40B4-BE49-F238E27FC236}">
              <a16:creationId xmlns:a16="http://schemas.microsoft.com/office/drawing/2014/main" id="{F37D8782-CBF2-40BF-8DD2-074CABE2001F}"/>
            </a:ext>
          </a:extLst>
        </cdr:cNvPr>
        <cdr:cNvSpPr txBox="1"/>
      </cdr:nvSpPr>
      <cdr:spPr>
        <a:xfrm xmlns:a="http://schemas.openxmlformats.org/drawingml/2006/main">
          <a:off x="3373974" y="42333"/>
          <a:ext cx="3407832" cy="251352"/>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099C858-563A-4D66-A231-5AB623589415}"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cdr:x>
      <cdr:y>0</cdr:y>
    </cdr:from>
    <cdr:to>
      <cdr:x>0.09259</cdr:x>
      <cdr:y>0.04485</cdr:y>
    </cdr:to>
    <cdr:sp macro="" textlink="'User Inputs'!$B$35">
      <cdr:nvSpPr>
        <cdr:cNvPr id="14" name="TextBox 1">
          <a:extLst xmlns:a="http://schemas.openxmlformats.org/drawingml/2006/main">
            <a:ext uri="{FF2B5EF4-FFF2-40B4-BE49-F238E27FC236}">
              <a16:creationId xmlns:a16="http://schemas.microsoft.com/office/drawing/2014/main" id="{EC85BD38-40FC-4D33-963A-C8F806EE1D81}"/>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EF180EFA-531F-4D04-B625-C3ACAC8642EF}" type="TxLink">
            <a:rPr lang="en-US" sz="1100" b="1" i="0" u="none" strike="noStrike">
              <a:solidFill>
                <a:srgbClr val="000000"/>
              </a:solidFill>
              <a:latin typeface="Calibri"/>
            </a:rPr>
            <a:pPr algn="ctr"/>
            <a:t>7/1/2019</a:t>
          </a:fld>
          <a:endParaRPr lang="en-US" sz="1100" b="1"/>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142875</xdr:colOff>
      <xdr:row>0</xdr:row>
      <xdr:rowOff>114299</xdr:rowOff>
    </xdr:from>
    <xdr:to>
      <xdr:col>14</xdr:col>
      <xdr:colOff>485777</xdr:colOff>
      <xdr:row>32</xdr:row>
      <xdr:rowOff>142874</xdr:rowOff>
    </xdr:to>
    <xdr:graphicFrame macro="">
      <xdr:nvGraphicFramePr>
        <xdr:cNvPr id="2" name="Phase vs Days">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0</xdr:row>
      <xdr:rowOff>47625</xdr:rowOff>
    </xdr:from>
    <xdr:to>
      <xdr:col>14</xdr:col>
      <xdr:colOff>504825</xdr:colOff>
      <xdr:row>43</xdr:row>
      <xdr:rowOff>123824</xdr:rowOff>
    </xdr:to>
    <xdr:graphicFrame macro="">
      <xdr:nvGraphicFramePr>
        <xdr:cNvPr id="2" name="Phase Time">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504825</xdr:colOff>
      <xdr:row>0</xdr:row>
      <xdr:rowOff>47624</xdr:rowOff>
    </xdr:from>
    <xdr:to>
      <xdr:col>18</xdr:col>
      <xdr:colOff>561974</xdr:colOff>
      <xdr:row>43</xdr:row>
      <xdr:rowOff>123823</xdr:rowOff>
    </xdr:to>
    <xdr:graphicFrame macro="">
      <xdr:nvGraphicFramePr>
        <xdr:cNvPr id="3" name="Phase Time Plus Minus">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0.40403</cdr:x>
      <cdr:y>0.00806</cdr:y>
    </cdr:from>
    <cdr:to>
      <cdr:x>0.74231</cdr:x>
      <cdr:y>0.03687</cdr:y>
    </cdr:to>
    <cdr:sp macro="" textlink="'User Inputs'!$B$11">
      <cdr:nvSpPr>
        <cdr:cNvPr id="3" name="TextBox 2">
          <a:extLst xmlns:a="http://schemas.openxmlformats.org/drawingml/2006/main">
            <a:ext uri="{FF2B5EF4-FFF2-40B4-BE49-F238E27FC236}">
              <a16:creationId xmlns:a16="http://schemas.microsoft.com/office/drawing/2014/main" id="{EDA99B98-D99D-4566-9A45-44FD6AAE6F78}"/>
            </a:ext>
          </a:extLst>
        </cdr:cNvPr>
        <cdr:cNvSpPr txBox="1"/>
      </cdr:nvSpPr>
      <cdr:spPr>
        <a:xfrm xmlns:a="http://schemas.openxmlformats.org/drawingml/2006/main">
          <a:off x="3629025" y="66674"/>
          <a:ext cx="3038475" cy="23812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61059A7B-F616-424F-AAA2-C38B24B937B4}"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cdr:x>
      <cdr:y>0</cdr:y>
    </cdr:from>
    <cdr:to>
      <cdr:x>0.09897</cdr:x>
      <cdr:y>0.03968</cdr:y>
    </cdr:to>
    <cdr:sp macro="" textlink="'User Inputs'!$B$35">
      <cdr:nvSpPr>
        <cdr:cNvPr id="4" name="TextBox 1">
          <a:extLst xmlns:a="http://schemas.openxmlformats.org/drawingml/2006/main">
            <a:ext uri="{FF2B5EF4-FFF2-40B4-BE49-F238E27FC236}">
              <a16:creationId xmlns:a16="http://schemas.microsoft.com/office/drawing/2014/main" id="{BF94985B-912F-4BC2-BD9E-42025C081258}"/>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068A2868-CE92-4646-9887-40BCD1A80C67}" type="TxLink">
            <a:rPr lang="en-US" sz="1100" b="1" i="0" u="none" strike="noStrike">
              <a:solidFill>
                <a:srgbClr val="000000"/>
              </a:solidFill>
              <a:latin typeface="Calibri"/>
            </a:rPr>
            <a:pPr algn="ctr"/>
            <a:t>7/1/2019</a:t>
          </a:fld>
          <a:endParaRPr lang="en-US" sz="1100" b="1"/>
        </a:p>
      </cdr:txBody>
    </cdr:sp>
  </cdr:relSizeAnchor>
  <cdr:relSizeAnchor xmlns:cdr="http://schemas.openxmlformats.org/drawingml/2006/chartDrawing">
    <cdr:from>
      <cdr:x>0.70809</cdr:x>
      <cdr:y>0.94796</cdr:y>
    </cdr:from>
    <cdr:to>
      <cdr:x>0.99354</cdr:x>
      <cdr:y>0.9858</cdr:y>
    </cdr:to>
    <cdr:sp macro="" textlink="">
      <cdr:nvSpPr>
        <cdr:cNvPr id="5" name="TextBox 1">
          <a:extLst xmlns:a="http://schemas.openxmlformats.org/drawingml/2006/main">
            <a:ext uri="{FF2B5EF4-FFF2-40B4-BE49-F238E27FC236}">
              <a16:creationId xmlns:a16="http://schemas.microsoft.com/office/drawing/2014/main" id="{245E68D3-9CEA-423E-B2F3-31CC8DD13C6F}"/>
            </a:ext>
          </a:extLst>
        </cdr:cNvPr>
        <cdr:cNvSpPr txBox="1"/>
      </cdr:nvSpPr>
      <cdr:spPr>
        <a:xfrm xmlns:a="http://schemas.openxmlformats.org/drawingml/2006/main">
          <a:off x="6336506" y="7837488"/>
          <a:ext cx="2554422" cy="3127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*An</a:t>
          </a:r>
          <a:r>
            <a:rPr lang="en-US" sz="1200" b="1" baseline="0"/>
            <a:t> orange</a:t>
          </a:r>
          <a:r>
            <a:rPr lang="en-US" sz="1200" b="1"/>
            <a:t> Bar denotes</a:t>
          </a:r>
          <a:r>
            <a:rPr lang="en-US" sz="1200" b="1" baseline="0"/>
            <a:t> a Plan Change</a:t>
          </a:r>
          <a:endParaRPr lang="en-US" sz="1200"/>
        </a:p>
      </cdr:txBody>
    </cdr:sp>
  </cdr:relSizeAnchor>
</c:userShapes>
</file>

<file path=xl/drawings/drawing9.xml><?xml version="1.0" encoding="utf-8"?>
<c:userShapes xmlns:c="http://schemas.openxmlformats.org/drawingml/2006/chart">
  <cdr:relSizeAnchor xmlns:cdr="http://schemas.openxmlformats.org/drawingml/2006/chartDrawing">
    <cdr:from>
      <cdr:x>0.12874</cdr:x>
      <cdr:y>0.9422</cdr:y>
    </cdr:from>
    <cdr:to>
      <cdr:x>0.88642</cdr:x>
      <cdr:y>0.98004</cdr:y>
    </cdr:to>
    <cdr:sp macro="" textlink="">
      <cdr:nvSpPr>
        <cdr:cNvPr id="6" name="TextBox 1">
          <a:extLst xmlns:a="http://schemas.openxmlformats.org/drawingml/2006/main">
            <a:ext uri="{FF2B5EF4-FFF2-40B4-BE49-F238E27FC236}">
              <a16:creationId xmlns:a16="http://schemas.microsoft.com/office/drawing/2014/main" id="{57C6DFD7-79A3-4F64-BF07-41B506F9198B}"/>
            </a:ext>
          </a:extLst>
        </cdr:cNvPr>
        <cdr:cNvSpPr txBox="1"/>
      </cdr:nvSpPr>
      <cdr:spPr>
        <a:xfrm xmlns:a="http://schemas.openxmlformats.org/drawingml/2006/main">
          <a:off x="324643" y="7789863"/>
          <a:ext cx="1910690" cy="3127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Negative</a:t>
          </a:r>
          <a:r>
            <a:rPr lang="en-US" sz="1200" b="1" baseline="0"/>
            <a:t> is less than AFE.</a:t>
          </a:r>
          <a:endParaRPr lang="en-US" sz="1200"/>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57150</xdr:colOff>
      <xdr:row>0</xdr:row>
      <xdr:rowOff>47626</xdr:rowOff>
    </xdr:from>
    <xdr:to>
      <xdr:col>14</xdr:col>
      <xdr:colOff>502158</xdr:colOff>
      <xdr:row>43</xdr:row>
      <xdr:rowOff>122302</xdr:rowOff>
    </xdr:to>
    <xdr:graphicFrame macro="">
      <xdr:nvGraphicFramePr>
        <xdr:cNvPr id="2" name="Phase Cost">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504824</xdr:colOff>
      <xdr:row>0</xdr:row>
      <xdr:rowOff>47625</xdr:rowOff>
    </xdr:from>
    <xdr:to>
      <xdr:col>18</xdr:col>
      <xdr:colOff>504062</xdr:colOff>
      <xdr:row>43</xdr:row>
      <xdr:rowOff>122301</xdr:rowOff>
    </xdr:to>
    <xdr:graphicFrame macro="">
      <xdr:nvGraphicFramePr>
        <xdr:cNvPr id="3" name="Phase Cost Plus Minus">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0.37551</cdr:x>
      <cdr:y>0.00807</cdr:y>
    </cdr:from>
    <cdr:to>
      <cdr:x>0.76481</cdr:x>
      <cdr:y>0.03457</cdr:y>
    </cdr:to>
    <cdr:sp macro="" textlink="'User Inputs'!$B$11">
      <cdr:nvSpPr>
        <cdr:cNvPr id="3" name="TextBox 2">
          <a:extLst xmlns:a="http://schemas.openxmlformats.org/drawingml/2006/main">
            <a:ext uri="{FF2B5EF4-FFF2-40B4-BE49-F238E27FC236}">
              <a16:creationId xmlns:a16="http://schemas.microsoft.com/office/drawing/2014/main" id="{CA46EBA8-1537-4E90-AEA3-8188D1D1F346}"/>
            </a:ext>
          </a:extLst>
        </cdr:cNvPr>
        <cdr:cNvSpPr txBox="1"/>
      </cdr:nvSpPr>
      <cdr:spPr>
        <a:xfrm xmlns:a="http://schemas.openxmlformats.org/drawingml/2006/main">
          <a:off x="3371850" y="66674"/>
          <a:ext cx="3495675" cy="21907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992BADF7-937F-4DAF-9CEE-8AA60210B710}"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cdr:x>
      <cdr:y>0</cdr:y>
    </cdr:from>
    <cdr:to>
      <cdr:x>0.099</cdr:x>
      <cdr:y>0.03969</cdr:y>
    </cdr:to>
    <cdr:sp macro="" textlink="'User Inputs'!$B$35">
      <cdr:nvSpPr>
        <cdr:cNvPr id="4" name="TextBox 1">
          <a:extLst xmlns:a="http://schemas.openxmlformats.org/drawingml/2006/main">
            <a:ext uri="{FF2B5EF4-FFF2-40B4-BE49-F238E27FC236}">
              <a16:creationId xmlns:a16="http://schemas.microsoft.com/office/drawing/2014/main" id="{0847FA90-5C52-40C6-92C8-4343EED479E0}"/>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E33315A3-9599-4B95-BF0E-1003B39943FE}" type="TxLink">
            <a:rPr lang="en-US" sz="1100" b="1" i="0" u="none" strike="noStrike">
              <a:solidFill>
                <a:srgbClr val="000000"/>
              </a:solidFill>
              <a:latin typeface="Calibri"/>
            </a:rPr>
            <a:pPr algn="ctr"/>
            <a:t>7/1/2019</a:t>
          </a:fld>
          <a:endParaRPr lang="en-US" sz="1100" b="1"/>
        </a:p>
      </cdr:txBody>
    </cdr:sp>
  </cdr:relSizeAnchor>
  <cdr:relSizeAnchor xmlns:cdr="http://schemas.openxmlformats.org/drawingml/2006/chartDrawing">
    <cdr:from>
      <cdr:x>0.70249</cdr:x>
      <cdr:y>0.95927</cdr:y>
    </cdr:from>
    <cdr:to>
      <cdr:x>0.98802</cdr:x>
      <cdr:y>0.99712</cdr:y>
    </cdr:to>
    <cdr:sp macro="" textlink="">
      <cdr:nvSpPr>
        <cdr:cNvPr id="5" name="TextBox 1">
          <a:extLst xmlns:a="http://schemas.openxmlformats.org/drawingml/2006/main">
            <a:ext uri="{FF2B5EF4-FFF2-40B4-BE49-F238E27FC236}">
              <a16:creationId xmlns:a16="http://schemas.microsoft.com/office/drawing/2014/main" id="{0482F2E5-EE59-499F-9C1F-9F928E50C931}"/>
            </a:ext>
          </a:extLst>
        </cdr:cNvPr>
        <cdr:cNvSpPr txBox="1"/>
      </cdr:nvSpPr>
      <cdr:spPr>
        <a:xfrm xmlns:a="http://schemas.openxmlformats.org/drawingml/2006/main">
          <a:off x="6284498" y="7929513"/>
          <a:ext cx="2554417" cy="31285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*An</a:t>
          </a:r>
          <a:r>
            <a:rPr lang="en-US" sz="1200" b="1" baseline="0"/>
            <a:t> orange</a:t>
          </a:r>
          <a:r>
            <a:rPr lang="en-US" sz="1200" b="1"/>
            <a:t> Bar denotes</a:t>
          </a:r>
          <a:r>
            <a:rPr lang="en-US" sz="1200" b="1" baseline="0"/>
            <a:t> a Plan Change</a:t>
          </a:r>
          <a:endParaRPr lang="en-US" sz="1200"/>
        </a:p>
      </cdr:txBody>
    </cdr:sp>
  </cdr:relSizeAnchor>
</c:userShapes>
</file>

<file path=xl/drawings/drawing12.xml><?xml version="1.0" encoding="utf-8"?>
<c:userShapes xmlns:c="http://schemas.openxmlformats.org/drawingml/2006/chart">
  <cdr:relSizeAnchor xmlns:cdr="http://schemas.openxmlformats.org/drawingml/2006/chartDrawing">
    <cdr:from>
      <cdr:x>0.13515</cdr:x>
      <cdr:y>0.94338</cdr:y>
    </cdr:from>
    <cdr:to>
      <cdr:x>0.89235</cdr:x>
      <cdr:y>0.98122</cdr:y>
    </cdr:to>
    <cdr:sp macro="" textlink="">
      <cdr:nvSpPr>
        <cdr:cNvPr id="2" name="TextBox 1">
          <a:extLst xmlns:a="http://schemas.openxmlformats.org/drawingml/2006/main">
            <a:ext uri="{FF2B5EF4-FFF2-40B4-BE49-F238E27FC236}">
              <a16:creationId xmlns:a16="http://schemas.microsoft.com/office/drawing/2014/main" id="{9064713D-AF68-4408-96BC-5107BED66C8A}"/>
            </a:ext>
          </a:extLst>
        </cdr:cNvPr>
        <cdr:cNvSpPr txBox="1"/>
      </cdr:nvSpPr>
      <cdr:spPr>
        <a:xfrm xmlns:a="http://schemas.openxmlformats.org/drawingml/2006/main">
          <a:off x="341033" y="7798119"/>
          <a:ext cx="1910690" cy="31279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t>Negative</a:t>
          </a:r>
          <a:r>
            <a:rPr lang="en-US" sz="1200" b="1" baseline="0"/>
            <a:t> is less than AFE.</a:t>
          </a:r>
          <a:endParaRPr lang="en-US" sz="1200"/>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0</xdr:col>
      <xdr:colOff>345280</xdr:colOff>
      <xdr:row>10</xdr:row>
      <xdr:rowOff>95250</xdr:rowOff>
    </xdr:from>
    <xdr:to>
      <xdr:col>7</xdr:col>
      <xdr:colOff>1762124</xdr:colOff>
      <xdr:row>49</xdr:row>
      <xdr:rowOff>142874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1833562</xdr:colOff>
      <xdr:row>10</xdr:row>
      <xdr:rowOff>95248</xdr:rowOff>
    </xdr:from>
    <xdr:to>
      <xdr:col>13</xdr:col>
      <xdr:colOff>874260</xdr:colOff>
      <xdr:row>49</xdr:row>
      <xdr:rowOff>142873</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47627</xdr:colOff>
      <xdr:row>12</xdr:row>
      <xdr:rowOff>1</xdr:rowOff>
    </xdr:from>
    <xdr:to>
      <xdr:col>4</xdr:col>
      <xdr:colOff>797720</xdr:colOff>
      <xdr:row>41</xdr:row>
      <xdr:rowOff>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xdr:colOff>
      <xdr:row>41</xdr:row>
      <xdr:rowOff>154782</xdr:rowOff>
    </xdr:from>
    <xdr:to>
      <xdr:col>4</xdr:col>
      <xdr:colOff>797718</xdr:colOff>
      <xdr:row>70</xdr:row>
      <xdr:rowOff>159546</xdr:rowOff>
    </xdr:to>
    <xdr:graphicFrame macro="">
      <xdr:nvGraphicFramePr>
        <xdr:cNvPr id="8" name="Chart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35718</xdr:colOff>
      <xdr:row>41</xdr:row>
      <xdr:rowOff>154782</xdr:rowOff>
    </xdr:from>
    <xdr:to>
      <xdr:col>8</xdr:col>
      <xdr:colOff>785811</xdr:colOff>
      <xdr:row>70</xdr:row>
      <xdr:rowOff>154781</xdr:rowOff>
    </xdr:to>
    <xdr:graphicFrame macro="">
      <xdr:nvGraphicFramePr>
        <xdr:cNvPr id="9" name="Chart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47625</xdr:colOff>
      <xdr:row>12</xdr:row>
      <xdr:rowOff>0</xdr:rowOff>
    </xdr:from>
    <xdr:to>
      <xdr:col>8</xdr:col>
      <xdr:colOff>809624</xdr:colOff>
      <xdr:row>41</xdr:row>
      <xdr:rowOff>-1</xdr:rowOff>
    </xdr:to>
    <xdr:graphicFrame macro="">
      <xdr:nvGraphicFramePr>
        <xdr:cNvPr id="12" name="Chart 11">
          <a:extLst>
            <a:ext uri="{FF2B5EF4-FFF2-40B4-BE49-F238E27FC236}">
              <a16:creationId xmlns:a16="http://schemas.microsoft.com/office/drawing/2014/main" id="{00000000-0008-0000-1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35719</xdr:colOff>
      <xdr:row>0</xdr:row>
      <xdr:rowOff>178594</xdr:rowOff>
    </xdr:from>
    <xdr:to>
      <xdr:col>1</xdr:col>
      <xdr:colOff>1952626</xdr:colOff>
      <xdr:row>1</xdr:row>
      <xdr:rowOff>214312</xdr:rowOff>
    </xdr:to>
    <xdr:sp macro="" textlink="'User Inputs'!B35">
      <xdr:nvSpPr>
        <xdr:cNvPr id="2" name="TextBox 1">
          <a:extLst>
            <a:ext uri="{FF2B5EF4-FFF2-40B4-BE49-F238E27FC236}">
              <a16:creationId xmlns:a16="http://schemas.microsoft.com/office/drawing/2014/main" id="{00000000-0008-0000-1000-000002000000}"/>
            </a:ext>
          </a:extLst>
        </xdr:cNvPr>
        <xdr:cNvSpPr txBox="1"/>
      </xdr:nvSpPr>
      <xdr:spPr>
        <a:xfrm>
          <a:off x="35719" y="178594"/>
          <a:ext cx="2024063" cy="250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7E64588-F39A-4F72-B4E6-5D6E824A54F3}" type="TxLink">
            <a:rPr lang="en-US" sz="1000" b="0" i="0" u="none" strike="noStrike">
              <a:solidFill>
                <a:srgbClr val="000000"/>
              </a:solidFill>
              <a:latin typeface="Calibri"/>
            </a:rPr>
            <a:pPr algn="l"/>
            <a:t>7/1/2019</a:t>
          </a:fld>
          <a:endParaRPr lang="en-US" sz="1000" b="0"/>
        </a:p>
      </xdr:txBody>
    </xdr:sp>
    <xdr:clientData/>
  </xdr:twoCellAnchor>
</xdr:wsDr>
</file>

<file path=xl/drawings/drawing15.xml><?xml version="1.0" encoding="utf-8"?>
<xdr:wsDr xmlns:xdr="http://schemas.openxmlformats.org/drawingml/2006/spreadsheetDrawing" xmlns:a="http://schemas.openxmlformats.org/drawingml/2006/main">
  <xdr:absoluteAnchor>
    <xdr:pos x="105836" y="63500"/>
    <xdr:ext cx="9601200" cy="7315200"/>
    <xdr:graphicFrame macro="">
      <xdr:nvGraphicFramePr>
        <xdr:cNvPr id="3" name="DvD vs Offsets">
          <a:extLst>
            <a:ext uri="{FF2B5EF4-FFF2-40B4-BE49-F238E27FC236}">
              <a16:creationId xmlns:a16="http://schemas.microsoft.com/office/drawing/2014/main" id="{00000000-0008-0000-11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0.31409</cdr:x>
      <cdr:y>0</cdr:y>
    </cdr:from>
    <cdr:to>
      <cdr:x>0.65456</cdr:x>
      <cdr:y>0.04148</cdr:y>
    </cdr:to>
    <cdr:sp macro="" textlink="'User Inputs'!$B$11">
      <cdr:nvSpPr>
        <cdr:cNvPr id="2" name="TextBox 1">
          <a:extLst xmlns:a="http://schemas.openxmlformats.org/drawingml/2006/main">
            <a:ext uri="{FF2B5EF4-FFF2-40B4-BE49-F238E27FC236}">
              <a16:creationId xmlns:a16="http://schemas.microsoft.com/office/drawing/2014/main" id="{75E9FC9A-D3B5-4E44-82D2-E199DF7B08AD}"/>
            </a:ext>
          </a:extLst>
        </cdr:cNvPr>
        <cdr:cNvSpPr txBox="1"/>
      </cdr:nvSpPr>
      <cdr:spPr>
        <a:xfrm xmlns:a="http://schemas.openxmlformats.org/drawingml/2006/main">
          <a:off x="3015633" y="0"/>
          <a:ext cx="3268920" cy="3034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87FA598-F983-4FC9-88BA-265B0D95C6C5}" type="TxLink">
            <a:rPr lang="en-US" sz="1400" b="1" i="0" u="none" strike="noStrike">
              <a:solidFill>
                <a:srgbClr val="000000"/>
              </a:solidFill>
              <a:latin typeface="Calibri"/>
            </a:rPr>
            <a:pPr algn="ctr"/>
            <a:t>DID - KC 414 Sweetwater Appraisal #1</a:t>
          </a:fld>
          <a:endParaRPr lang="en-US" sz="1800" b="1"/>
        </a:p>
      </cdr:txBody>
    </cdr:sp>
  </cdr:relSizeAnchor>
  <cdr:relSizeAnchor xmlns:cdr="http://schemas.openxmlformats.org/drawingml/2006/chartDrawing">
    <cdr:from>
      <cdr:x>0</cdr:x>
      <cdr:y>0</cdr:y>
    </cdr:from>
    <cdr:to>
      <cdr:x>0.09259</cdr:x>
      <cdr:y>0.04485</cdr:y>
    </cdr:to>
    <cdr:sp macro="" textlink="'User Inputs'!$B$35">
      <cdr:nvSpPr>
        <cdr:cNvPr id="3" name="TextBox 1">
          <a:extLst xmlns:a="http://schemas.openxmlformats.org/drawingml/2006/main">
            <a:ext uri="{FF2B5EF4-FFF2-40B4-BE49-F238E27FC236}">
              <a16:creationId xmlns:a16="http://schemas.microsoft.com/office/drawing/2014/main" id="{BD42B342-4C68-4D31-9E89-4C7ADEE0B428}"/>
            </a:ext>
          </a:extLst>
        </cdr:cNvPr>
        <cdr:cNvSpPr txBox="1"/>
      </cdr:nvSpPr>
      <cdr:spPr>
        <a:xfrm xmlns:a="http://schemas.openxmlformats.org/drawingml/2006/main">
          <a:off x="0" y="0"/>
          <a:ext cx="889000" cy="328084"/>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42EE66-3E86-47D1-AC57-8110D32870EA}" type="TxLink">
            <a:rPr lang="en-US" sz="1100" b="1" i="0" u="none" strike="noStrike">
              <a:solidFill>
                <a:srgbClr val="000000"/>
              </a:solidFill>
              <a:latin typeface="Calibri"/>
            </a:rPr>
            <a:pPr algn="ctr"/>
            <a:t>7/1/2019</a:t>
          </a:fld>
          <a:endParaRPr lang="en-US" sz="1100" b="1"/>
        </a:p>
      </cdr:txBody>
    </cdr:sp>
  </cdr:relSizeAnchor>
</c:userShapes>
</file>

<file path=xl/drawings/drawing17.xml><?xml version="1.0" encoding="utf-8"?>
<xdr:wsDr xmlns:xdr="http://schemas.openxmlformats.org/drawingml/2006/spreadsheetDrawing" xmlns:a="http://schemas.openxmlformats.org/drawingml/2006/main">
  <xdr:twoCellAnchor editAs="oneCell">
    <xdr:from>
      <xdr:col>0</xdr:col>
      <xdr:colOff>47625</xdr:colOff>
      <xdr:row>11</xdr:row>
      <xdr:rowOff>66675</xdr:rowOff>
    </xdr:from>
    <xdr:to>
      <xdr:col>9</xdr:col>
      <xdr:colOff>361225</xdr:colOff>
      <xdr:row>25</xdr:row>
      <xdr:rowOff>113961</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47625" y="2543175"/>
          <a:ext cx="5800000" cy="2714286"/>
        </a:xfrm>
        <a:prstGeom prst="rect">
          <a:avLst/>
        </a:prstGeom>
        <a:ln w="15875">
          <a:solidFill>
            <a:schemeClr val="tx1"/>
          </a:solidFill>
        </a:ln>
      </xdr:spPr>
    </xdr:pic>
    <xdr:clientData/>
  </xdr:twoCellAnchor>
  <xdr:twoCellAnchor editAs="oneCell">
    <xdr:from>
      <xdr:col>0</xdr:col>
      <xdr:colOff>47625</xdr:colOff>
      <xdr:row>3</xdr:row>
      <xdr:rowOff>57150</xdr:rowOff>
    </xdr:from>
    <xdr:to>
      <xdr:col>11</xdr:col>
      <xdr:colOff>256311</xdr:colOff>
      <xdr:row>7</xdr:row>
      <xdr:rowOff>180864</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47625" y="1009650"/>
          <a:ext cx="6914286" cy="885714"/>
        </a:xfrm>
        <a:prstGeom prst="rect">
          <a:avLst/>
        </a:prstGeom>
        <a:ln w="15875">
          <a:solidFill>
            <a:schemeClr val="tx1"/>
          </a:solid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12</xdr:row>
      <xdr:rowOff>66675</xdr:rowOff>
    </xdr:from>
    <xdr:to>
      <xdr:col>9</xdr:col>
      <xdr:colOff>361225</xdr:colOff>
      <xdr:row>26</xdr:row>
      <xdr:rowOff>113961</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47625" y="2162175"/>
          <a:ext cx="5800000" cy="2714286"/>
        </a:xfrm>
        <a:prstGeom prst="rect">
          <a:avLst/>
        </a:prstGeom>
        <a:ln w="15875">
          <a:solidFill>
            <a:schemeClr val="tx1"/>
          </a:solidFill>
        </a:ln>
      </xdr:spPr>
    </xdr:pic>
    <xdr:clientData/>
  </xdr:twoCellAnchor>
  <xdr:twoCellAnchor editAs="oneCell">
    <xdr:from>
      <xdr:col>0</xdr:col>
      <xdr:colOff>47625</xdr:colOff>
      <xdr:row>4</xdr:row>
      <xdr:rowOff>57150</xdr:rowOff>
    </xdr:from>
    <xdr:to>
      <xdr:col>11</xdr:col>
      <xdr:colOff>256311</xdr:colOff>
      <xdr:row>8</xdr:row>
      <xdr:rowOff>180864</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47625" y="628650"/>
          <a:ext cx="6914286" cy="885714"/>
        </a:xfrm>
        <a:prstGeom prst="rect">
          <a:avLst/>
        </a:prstGeom>
        <a:ln w="15875">
          <a:solidFill>
            <a:schemeClr val="tx1"/>
          </a:solid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351364</xdr:colOff>
      <xdr:row>7</xdr:row>
      <xdr:rowOff>86785</xdr:rowOff>
    </xdr:from>
    <xdr:to>
      <xdr:col>10</xdr:col>
      <xdr:colOff>836082</xdr:colOff>
      <xdr:row>40</xdr:row>
      <xdr:rowOff>59531</xdr:rowOff>
    </xdr:to>
    <xdr:graphicFrame macro="">
      <xdr:nvGraphicFramePr>
        <xdr:cNvPr id="2" name="Days v Cost">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0.38603</cdr:x>
      <cdr:y>0.00734</cdr:y>
    </cdr:from>
    <cdr:to>
      <cdr:x>0.71626</cdr:x>
      <cdr:y>0.04791</cdr:y>
    </cdr:to>
    <cdr:sp macro="" textlink="'User Inputs'!$B$11">
      <cdr:nvSpPr>
        <cdr:cNvPr id="3" name="TextBox 2">
          <a:extLst xmlns:a="http://schemas.openxmlformats.org/drawingml/2006/main">
            <a:ext uri="{FF2B5EF4-FFF2-40B4-BE49-F238E27FC236}">
              <a16:creationId xmlns:a16="http://schemas.microsoft.com/office/drawing/2014/main" id="{21A970E0-A61E-4859-9C6F-327382113E17}"/>
            </a:ext>
          </a:extLst>
        </cdr:cNvPr>
        <cdr:cNvSpPr txBox="1"/>
      </cdr:nvSpPr>
      <cdr:spPr>
        <a:xfrm xmlns:a="http://schemas.openxmlformats.org/drawingml/2006/main">
          <a:off x="3426887" y="40215"/>
          <a:ext cx="2931583" cy="2222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D66A055E-6C59-4656-8433-98FB96BEA587}" type="TxLink">
            <a:rPr lang="en-US" sz="1400" b="1" i="0" u="none" strike="noStrike">
              <a:solidFill>
                <a:srgbClr val="000000"/>
              </a:solidFill>
              <a:latin typeface="Calibri"/>
            </a:rPr>
            <a:pPr algn="ctr"/>
            <a:t>DID - KC 414 Sweetwater Appraisal #1</a:t>
          </a:fld>
          <a:endParaRPr lang="en-US" sz="1400" b="1"/>
        </a:p>
      </cdr:txBody>
    </cdr:sp>
  </cdr:relSizeAnchor>
</c:userShapes>
</file>

<file path=xl/drawings/drawing21.xml><?xml version="1.0" encoding="utf-8"?>
<xdr:wsDr xmlns:xdr="http://schemas.openxmlformats.org/drawingml/2006/spreadsheetDrawing" xmlns:a="http://schemas.openxmlformats.org/drawingml/2006/main">
  <xdr:twoCellAnchor>
    <xdr:from>
      <xdr:col>0</xdr:col>
      <xdr:colOff>95250</xdr:colOff>
      <xdr:row>0</xdr:row>
      <xdr:rowOff>57150</xdr:rowOff>
    </xdr:from>
    <xdr:to>
      <xdr:col>12</xdr:col>
      <xdr:colOff>400050</xdr:colOff>
      <xdr:row>35</xdr:row>
      <xdr:rowOff>133350</xdr:rowOff>
    </xdr:to>
    <xdr:graphicFrame macro="">
      <xdr:nvGraphicFramePr>
        <xdr:cNvPr id="2" name="AFE Cost">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c:userShapes xmlns:c="http://schemas.openxmlformats.org/drawingml/2006/chart">
  <cdr:relSizeAnchor xmlns:cdr="http://schemas.openxmlformats.org/drawingml/2006/chartDrawing">
    <cdr:from>
      <cdr:x>0.7025</cdr:x>
      <cdr:y>0.79315</cdr:y>
    </cdr:from>
    <cdr:to>
      <cdr:x>0.94202</cdr:x>
      <cdr:y>0.88604</cdr:y>
    </cdr:to>
    <cdr:sp macro="" textlink="">
      <cdr:nvSpPr>
        <cdr:cNvPr id="2" name="TextBox 1">
          <a:extLst xmlns:a="http://schemas.openxmlformats.org/drawingml/2006/main">
            <a:ext uri="{FF2B5EF4-FFF2-40B4-BE49-F238E27FC236}">
              <a16:creationId xmlns:a16="http://schemas.microsoft.com/office/drawing/2014/main" id="{C9D30790-6ACD-42A2-A0F8-D9995FEE7A28}"/>
            </a:ext>
          </a:extLst>
        </cdr:cNvPr>
        <cdr:cNvSpPr txBox="1"/>
      </cdr:nvSpPr>
      <cdr:spPr>
        <a:xfrm xmlns:a="http://schemas.openxmlformats.org/drawingml/2006/main">
          <a:off x="5353050" y="5303423"/>
          <a:ext cx="1825111" cy="621128"/>
        </a:xfrm>
        <a:prstGeom xmlns:a="http://schemas.openxmlformats.org/drawingml/2006/main" prst="rect">
          <a:avLst/>
        </a:prstGeom>
        <a:solidFill xmlns:a="http://schemas.openxmlformats.org/drawingml/2006/main">
          <a:schemeClr val="bg1"/>
        </a:solidFill>
        <a:ln xmlns:a="http://schemas.openxmlformats.org/drawingml/2006/main" w="19050">
          <a:solidFill>
            <a:schemeClr val="tx1"/>
          </a:solidFill>
        </a:ln>
      </cdr:spPr>
      <cdr:txBody>
        <a:bodyPr xmlns:a="http://schemas.openxmlformats.org/drawingml/2006/main" vertOverflow="clip" wrap="square" rtlCol="0"/>
        <a:lstStyle xmlns:a="http://schemas.openxmlformats.org/drawingml/2006/main"/>
        <a:p xmlns:a="http://schemas.openxmlformats.org/drawingml/2006/main">
          <a:r>
            <a:rPr lang="en-US" sz="1100" b="1"/>
            <a:t>Axis fixed at $20 MM</a:t>
          </a:r>
          <a:r>
            <a:rPr lang="en-US" sz="1100" b="1" baseline="0"/>
            <a:t> to prevent squish due to rig costs. Resize as necessary</a:t>
          </a:r>
          <a:endParaRPr lang="en-US" sz="1100" b="1"/>
        </a:p>
      </cdr:txBody>
    </cdr:sp>
  </cdr:relSizeAnchor>
  <cdr:relSizeAnchor xmlns:cdr="http://schemas.openxmlformats.org/drawingml/2006/chartDrawing">
    <cdr:from>
      <cdr:x>0.40625</cdr:x>
      <cdr:y>0</cdr:y>
    </cdr:from>
    <cdr:to>
      <cdr:x>0.8225</cdr:x>
      <cdr:y>0.04085</cdr:y>
    </cdr:to>
    <cdr:sp macro="" textlink="'User Inputs'!$B$11">
      <cdr:nvSpPr>
        <cdr:cNvPr id="4" name="TextBox 3">
          <a:extLst xmlns:a="http://schemas.openxmlformats.org/drawingml/2006/main">
            <a:ext uri="{FF2B5EF4-FFF2-40B4-BE49-F238E27FC236}">
              <a16:creationId xmlns:a16="http://schemas.microsoft.com/office/drawing/2014/main" id="{4CFF25D6-CB13-4DED-923E-16D6B490461A}"/>
            </a:ext>
          </a:extLst>
        </cdr:cNvPr>
        <cdr:cNvSpPr txBox="1"/>
      </cdr:nvSpPr>
      <cdr:spPr>
        <a:xfrm xmlns:a="http://schemas.openxmlformats.org/drawingml/2006/main">
          <a:off x="3095624" y="0"/>
          <a:ext cx="3171826" cy="2762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6AAD6A9-F3DE-4537-90FE-931A100B479F}" type="TxLink">
            <a:rPr lang="en-US" sz="1400" b="1" i="0" u="none" strike="noStrike">
              <a:solidFill>
                <a:srgbClr val="000000"/>
              </a:solidFill>
              <a:latin typeface="Calibri"/>
            </a:rPr>
            <a:pPr/>
            <a:t>DID - KC 414 Sweetwater Appraisal #1</a:t>
          </a:fld>
          <a:endParaRPr lang="en-US" sz="1400" b="1"/>
        </a:p>
      </cdr:txBody>
    </cdr:sp>
  </cdr:relSizeAnchor>
</c:userShapes>
</file>

<file path=xl/drawings/drawing23.xml><?xml version="1.0" encoding="utf-8"?>
<xdr:wsDr xmlns:xdr="http://schemas.openxmlformats.org/drawingml/2006/spreadsheetDrawing" xmlns:a="http://schemas.openxmlformats.org/drawingml/2006/main">
  <xdr:twoCellAnchor editAs="oneCell">
    <xdr:from>
      <xdr:col>0</xdr:col>
      <xdr:colOff>95250</xdr:colOff>
      <xdr:row>0</xdr:row>
      <xdr:rowOff>95250</xdr:rowOff>
    </xdr:from>
    <xdr:to>
      <xdr:col>15</xdr:col>
      <xdr:colOff>222250</xdr:colOff>
      <xdr:row>35</xdr:row>
      <xdr:rowOff>127000</xdr:rowOff>
    </xdr:to>
    <xdr:graphicFrame macro="">
      <xdr:nvGraphicFramePr>
        <xdr:cNvPr id="2" name="GO-36">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c:userShapes xmlns:c="http://schemas.openxmlformats.org/drawingml/2006/chart">
  <cdr:relSizeAnchor xmlns:cdr="http://schemas.openxmlformats.org/drawingml/2006/chartDrawing">
    <cdr:from>
      <cdr:x>0.78685</cdr:x>
      <cdr:y>0.0079</cdr:y>
    </cdr:from>
    <cdr:to>
      <cdr:x>0.98413</cdr:x>
      <cdr:y>0.38073</cdr:y>
    </cdr:to>
    <cdr:sp macro="" textlink="">
      <cdr:nvSpPr>
        <cdr:cNvPr id="2" name="TextBox 1">
          <a:extLst xmlns:a="http://schemas.openxmlformats.org/drawingml/2006/main">
            <a:ext uri="{FF2B5EF4-FFF2-40B4-BE49-F238E27FC236}">
              <a16:creationId xmlns:a16="http://schemas.microsoft.com/office/drawing/2014/main" id="{4BAD4B98-1C0F-4B49-B2CC-E368BABFACAE}"/>
            </a:ext>
          </a:extLst>
        </cdr:cNvPr>
        <cdr:cNvSpPr txBox="1"/>
      </cdr:nvSpPr>
      <cdr:spPr>
        <a:xfrm xmlns:a="http://schemas.openxmlformats.org/drawingml/2006/main">
          <a:off x="7344851" y="52918"/>
          <a:ext cx="1841510" cy="2497688"/>
        </a:xfrm>
        <a:prstGeom xmlns:a="http://schemas.openxmlformats.org/drawingml/2006/main" prst="rect">
          <a:avLst/>
        </a:prstGeom>
        <a:ln xmlns:a="http://schemas.openxmlformats.org/drawingml/2006/main" w="19050">
          <a:solidFill>
            <a:schemeClr val="tx1"/>
          </a:solidFill>
        </a:ln>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0.78798</cdr:x>
      <cdr:y>0.14963</cdr:y>
    </cdr:from>
    <cdr:to>
      <cdr:x>0.90362</cdr:x>
      <cdr:y>0.18512</cdr:y>
    </cdr:to>
    <cdr:sp macro="" textlink="'GO-36 Graph'!$R$2">
      <cdr:nvSpPr>
        <cdr:cNvPr id="7" name="TextBox 6">
          <a:extLst xmlns:a="http://schemas.openxmlformats.org/drawingml/2006/main">
            <a:ext uri="{FF2B5EF4-FFF2-40B4-BE49-F238E27FC236}">
              <a16:creationId xmlns:a16="http://schemas.microsoft.com/office/drawing/2014/main" id="{3FA7C6BB-D788-4937-A829-8F851C2834BA}"/>
            </a:ext>
          </a:extLst>
        </cdr:cNvPr>
        <cdr:cNvSpPr txBox="1"/>
      </cdr:nvSpPr>
      <cdr:spPr>
        <a:xfrm xmlns:a="http://schemas.openxmlformats.org/drawingml/2006/main">
          <a:off x="7355434" y="1002391"/>
          <a:ext cx="1079442" cy="2377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B88B18E-404E-4862-908D-E1A127CED84D}" type="TxLink">
            <a:rPr lang="en-US" sz="1100" b="1" i="0" u="sng" strike="noStrike">
              <a:solidFill>
                <a:srgbClr val="000000"/>
              </a:solidFill>
              <a:latin typeface="Calibri"/>
            </a:rPr>
            <a:pPr/>
            <a:t>$40.0  MM</a:t>
          </a:fld>
          <a:endParaRPr lang="en-US" sz="1100" b="1" u="sng"/>
        </a:p>
      </cdr:txBody>
    </cdr:sp>
  </cdr:relSizeAnchor>
  <cdr:relSizeAnchor xmlns:cdr="http://schemas.openxmlformats.org/drawingml/2006/chartDrawing">
    <cdr:from>
      <cdr:x>0.78685</cdr:x>
      <cdr:y>0.12533</cdr:y>
    </cdr:from>
    <cdr:to>
      <cdr:x>0.98526</cdr:x>
      <cdr:y>0.16405</cdr:y>
    </cdr:to>
    <cdr:sp macro="" textlink="">
      <cdr:nvSpPr>
        <cdr:cNvPr id="8" name="TextBox 7">
          <a:extLst xmlns:a="http://schemas.openxmlformats.org/drawingml/2006/main">
            <a:ext uri="{FF2B5EF4-FFF2-40B4-BE49-F238E27FC236}">
              <a16:creationId xmlns:a16="http://schemas.microsoft.com/office/drawing/2014/main" id="{07CA2BE0-7E28-42FB-974D-A66B53F0F17C}"/>
            </a:ext>
          </a:extLst>
        </cdr:cNvPr>
        <cdr:cNvSpPr txBox="1"/>
      </cdr:nvSpPr>
      <cdr:spPr>
        <a:xfrm xmlns:a="http://schemas.openxmlformats.org/drawingml/2006/main">
          <a:off x="7344851" y="839595"/>
          <a:ext cx="1852058" cy="25939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GO-36 DHC:</a:t>
          </a:r>
        </a:p>
      </cdr:txBody>
    </cdr:sp>
  </cdr:relSizeAnchor>
  <cdr:relSizeAnchor xmlns:cdr="http://schemas.openxmlformats.org/drawingml/2006/chartDrawing">
    <cdr:from>
      <cdr:x>0.78685</cdr:x>
      <cdr:y>0.18648</cdr:y>
    </cdr:from>
    <cdr:to>
      <cdr:x>0.98277</cdr:x>
      <cdr:y>0.2252</cdr:y>
    </cdr:to>
    <cdr:sp macro="" textlink="">
      <cdr:nvSpPr>
        <cdr:cNvPr id="9" name="TextBox 1">
          <a:extLst xmlns:a="http://schemas.openxmlformats.org/drawingml/2006/main">
            <a:ext uri="{FF2B5EF4-FFF2-40B4-BE49-F238E27FC236}">
              <a16:creationId xmlns:a16="http://schemas.microsoft.com/office/drawing/2014/main" id="{B774025C-F2E1-4C1B-9FD1-269F2FB62A3D}"/>
            </a:ext>
          </a:extLst>
        </cdr:cNvPr>
        <cdr:cNvSpPr txBox="1"/>
      </cdr:nvSpPr>
      <cdr:spPr>
        <a:xfrm xmlns:a="http://schemas.openxmlformats.org/drawingml/2006/main">
          <a:off x="7344833" y="1249262"/>
          <a:ext cx="182879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Actual Net Spend to Date:</a:t>
          </a:r>
        </a:p>
      </cdr:txBody>
    </cdr:sp>
  </cdr:relSizeAnchor>
  <cdr:relSizeAnchor xmlns:cdr="http://schemas.openxmlformats.org/drawingml/2006/chartDrawing">
    <cdr:from>
      <cdr:x>0.78685</cdr:x>
      <cdr:y>0.21236</cdr:y>
    </cdr:from>
    <cdr:to>
      <cdr:x>0.90114</cdr:x>
      <cdr:y>0.24645</cdr:y>
    </cdr:to>
    <cdr:sp macro="" textlink="'GO-36 Graph'!$R$3">
      <cdr:nvSpPr>
        <cdr:cNvPr id="10" name="TextBox 1">
          <a:extLst xmlns:a="http://schemas.openxmlformats.org/drawingml/2006/main">
            <a:ext uri="{FF2B5EF4-FFF2-40B4-BE49-F238E27FC236}">
              <a16:creationId xmlns:a16="http://schemas.microsoft.com/office/drawing/2014/main" id="{57F51A35-749F-4344-94B1-B08878DBFB65}"/>
            </a:ext>
          </a:extLst>
        </cdr:cNvPr>
        <cdr:cNvSpPr txBox="1"/>
      </cdr:nvSpPr>
      <cdr:spPr>
        <a:xfrm xmlns:a="http://schemas.openxmlformats.org/drawingml/2006/main">
          <a:off x="7344833" y="1422641"/>
          <a:ext cx="1066823" cy="2283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BF0B507-3B7F-4CFE-84F0-10FDD72E5CBA}" type="TxLink">
            <a:rPr lang="en-US" sz="1100" b="1" i="0" u="sng" strike="noStrike">
              <a:solidFill>
                <a:srgbClr val="000000"/>
              </a:solidFill>
              <a:latin typeface="Calibri"/>
            </a:rPr>
            <a:pPr/>
            <a:t>$20.7  MM</a:t>
          </a:fld>
          <a:endParaRPr lang="en-US" sz="1100" b="1" u="sng"/>
        </a:p>
      </cdr:txBody>
    </cdr:sp>
  </cdr:relSizeAnchor>
  <cdr:relSizeAnchor xmlns:cdr="http://schemas.openxmlformats.org/drawingml/2006/chartDrawing">
    <cdr:from>
      <cdr:x>0.78685</cdr:x>
      <cdr:y>0.24795</cdr:y>
    </cdr:from>
    <cdr:to>
      <cdr:x>0.9839</cdr:x>
      <cdr:y>0.28667</cdr:y>
    </cdr:to>
    <cdr:sp macro="" textlink="">
      <cdr:nvSpPr>
        <cdr:cNvPr id="11" name="TextBox 1">
          <a:extLst xmlns:a="http://schemas.openxmlformats.org/drawingml/2006/main">
            <a:ext uri="{FF2B5EF4-FFF2-40B4-BE49-F238E27FC236}">
              <a16:creationId xmlns:a16="http://schemas.microsoft.com/office/drawing/2014/main" id="{49A512B1-00BC-45D3-A9B3-3AD928A6938C}"/>
            </a:ext>
          </a:extLst>
        </cdr:cNvPr>
        <cdr:cNvSpPr txBox="1"/>
      </cdr:nvSpPr>
      <cdr:spPr>
        <a:xfrm xmlns:a="http://schemas.openxmlformats.org/drawingml/2006/main">
          <a:off x="7344833" y="1661072"/>
          <a:ext cx="1839382"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Net Actual + Projection:</a:t>
          </a:r>
        </a:p>
      </cdr:txBody>
    </cdr:sp>
  </cdr:relSizeAnchor>
  <cdr:relSizeAnchor xmlns:cdr="http://schemas.openxmlformats.org/drawingml/2006/chartDrawing">
    <cdr:from>
      <cdr:x>0.78571</cdr:x>
      <cdr:y>0.27383</cdr:y>
    </cdr:from>
    <cdr:to>
      <cdr:x>0.9</cdr:x>
      <cdr:y>0.30964</cdr:y>
    </cdr:to>
    <cdr:sp macro="" textlink="'GO-36 Graph'!$R$4">
      <cdr:nvSpPr>
        <cdr:cNvPr id="12" name="TextBox 1">
          <a:extLst xmlns:a="http://schemas.openxmlformats.org/drawingml/2006/main">
            <a:ext uri="{FF2B5EF4-FFF2-40B4-BE49-F238E27FC236}">
              <a16:creationId xmlns:a16="http://schemas.microsoft.com/office/drawing/2014/main" id="{49966166-F6F3-4247-BBA9-29C8E1E5EEB0}"/>
            </a:ext>
          </a:extLst>
        </cdr:cNvPr>
        <cdr:cNvSpPr txBox="1"/>
      </cdr:nvSpPr>
      <cdr:spPr>
        <a:xfrm xmlns:a="http://schemas.openxmlformats.org/drawingml/2006/main">
          <a:off x="7334249" y="1834451"/>
          <a:ext cx="1066765" cy="23988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922FC58-5CEA-42ED-97CF-AE37F5B6AB47}" type="TxLink">
            <a:rPr lang="en-US" sz="1100" b="1" i="0" u="sng" strike="noStrike">
              <a:solidFill>
                <a:srgbClr val="000000"/>
              </a:solidFill>
              <a:latin typeface="Calibri"/>
            </a:rPr>
            <a:pPr/>
            <a:t>$34.5  MM</a:t>
          </a:fld>
          <a:endParaRPr lang="en-US" sz="1100" b="1" u="sng"/>
        </a:p>
      </cdr:txBody>
    </cdr:sp>
  </cdr:relSizeAnchor>
  <cdr:relSizeAnchor xmlns:cdr="http://schemas.openxmlformats.org/drawingml/2006/chartDrawing">
    <cdr:from>
      <cdr:x>0.78662</cdr:x>
      <cdr:y>0.51347</cdr:y>
    </cdr:from>
    <cdr:to>
      <cdr:x>0.9839</cdr:x>
      <cdr:y>0.6606</cdr:y>
    </cdr:to>
    <cdr:sp macro="" textlink="">
      <cdr:nvSpPr>
        <cdr:cNvPr id="13" name="TextBox 1">
          <a:extLst xmlns:a="http://schemas.openxmlformats.org/drawingml/2006/main">
            <a:ext uri="{FF2B5EF4-FFF2-40B4-BE49-F238E27FC236}">
              <a16:creationId xmlns:a16="http://schemas.microsoft.com/office/drawing/2014/main" id="{4A71289D-F684-47A4-8B17-B0D1619D934D}"/>
            </a:ext>
          </a:extLst>
        </cdr:cNvPr>
        <cdr:cNvSpPr txBox="1"/>
      </cdr:nvSpPr>
      <cdr:spPr>
        <a:xfrm xmlns:a="http://schemas.openxmlformats.org/drawingml/2006/main">
          <a:off x="7342704" y="3439886"/>
          <a:ext cx="1841511" cy="985661"/>
        </a:xfrm>
        <a:prstGeom xmlns:a="http://schemas.openxmlformats.org/drawingml/2006/main" prst="rect">
          <a:avLst/>
        </a:prstGeom>
        <a:ln xmlns:a="http://schemas.openxmlformats.org/drawingml/2006/main" w="19050">
          <a:solidFill>
            <a:schemeClr val="tx1"/>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sz="1100"/>
        </a:p>
      </cdr:txBody>
    </cdr:sp>
  </cdr:relSizeAnchor>
  <cdr:relSizeAnchor xmlns:cdr="http://schemas.openxmlformats.org/drawingml/2006/chartDrawing">
    <cdr:from>
      <cdr:x>0.78549</cdr:x>
      <cdr:y>0.38084</cdr:y>
    </cdr:from>
    <cdr:to>
      <cdr:x>0.9839</cdr:x>
      <cdr:y>0.41956</cdr:y>
    </cdr:to>
    <cdr:sp macro="" textlink="">
      <cdr:nvSpPr>
        <cdr:cNvPr id="14" name="TextBox 1">
          <a:extLst xmlns:a="http://schemas.openxmlformats.org/drawingml/2006/main">
            <a:ext uri="{FF2B5EF4-FFF2-40B4-BE49-F238E27FC236}">
              <a16:creationId xmlns:a16="http://schemas.microsoft.com/office/drawing/2014/main" id="{45051A59-B9C2-4B71-A051-E6C43506E5F6}"/>
            </a:ext>
          </a:extLst>
        </cdr:cNvPr>
        <cdr:cNvSpPr txBox="1"/>
      </cdr:nvSpPr>
      <cdr:spPr>
        <a:xfrm xmlns:a="http://schemas.openxmlformats.org/drawingml/2006/main">
          <a:off x="7332121" y="2551357"/>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Forecast Min:</a:t>
          </a:r>
        </a:p>
      </cdr:txBody>
    </cdr:sp>
  </cdr:relSizeAnchor>
  <cdr:relSizeAnchor xmlns:cdr="http://schemas.openxmlformats.org/drawingml/2006/chartDrawing">
    <cdr:from>
      <cdr:x>0.78662</cdr:x>
      <cdr:y>0.40668</cdr:y>
    </cdr:from>
    <cdr:to>
      <cdr:x>0.90227</cdr:x>
      <cdr:y>0.44218</cdr:y>
    </cdr:to>
    <cdr:sp macro="" textlink="'GO-36 Graph'!$R$5">
      <cdr:nvSpPr>
        <cdr:cNvPr id="15" name="TextBox 1">
          <a:extLst xmlns:a="http://schemas.openxmlformats.org/drawingml/2006/main">
            <a:ext uri="{FF2B5EF4-FFF2-40B4-BE49-F238E27FC236}">
              <a16:creationId xmlns:a16="http://schemas.microsoft.com/office/drawing/2014/main" id="{14729FFE-A9F8-4832-8430-E23715825A92}"/>
            </a:ext>
          </a:extLst>
        </cdr:cNvPr>
        <cdr:cNvSpPr txBox="1"/>
      </cdr:nvSpPr>
      <cdr:spPr>
        <a:xfrm xmlns:a="http://schemas.openxmlformats.org/drawingml/2006/main">
          <a:off x="7342704" y="2724451"/>
          <a:ext cx="1079535" cy="2378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B45A5AF-8E59-4223-8A41-9F8C76345319}" type="TxLink">
            <a:rPr lang="en-US" sz="1100" b="1" i="0" u="sng" strike="noStrike">
              <a:solidFill>
                <a:srgbClr val="000000"/>
              </a:solidFill>
              <a:latin typeface="Calibri"/>
            </a:rPr>
            <a:pPr/>
            <a:t>$31.4  MM</a:t>
          </a:fld>
          <a:endParaRPr lang="en-US" sz="1100" b="1" u="sng"/>
        </a:p>
      </cdr:txBody>
    </cdr:sp>
  </cdr:relSizeAnchor>
  <cdr:relSizeAnchor xmlns:cdr="http://schemas.openxmlformats.org/drawingml/2006/chartDrawing">
    <cdr:from>
      <cdr:x>0.78662</cdr:x>
      <cdr:y>0.54072</cdr:y>
    </cdr:from>
    <cdr:to>
      <cdr:x>0.90227</cdr:x>
      <cdr:y>0.57621</cdr:y>
    </cdr:to>
    <cdr:sp macro="" textlink="'GO-36 Graph'!$R$6">
      <cdr:nvSpPr>
        <cdr:cNvPr id="17" name="TextBox 1">
          <a:extLst xmlns:a="http://schemas.openxmlformats.org/drawingml/2006/main">
            <a:ext uri="{FF2B5EF4-FFF2-40B4-BE49-F238E27FC236}">
              <a16:creationId xmlns:a16="http://schemas.microsoft.com/office/drawing/2014/main" id="{ACA8B3EF-EBFF-433C-B0C4-838C946437ED}"/>
            </a:ext>
          </a:extLst>
        </cdr:cNvPr>
        <cdr:cNvSpPr txBox="1"/>
      </cdr:nvSpPr>
      <cdr:spPr>
        <a:xfrm xmlns:a="http://schemas.openxmlformats.org/drawingml/2006/main">
          <a:off x="7342704" y="3622438"/>
          <a:ext cx="1079535" cy="23775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F61C50-8BCC-4EBD-8B3C-4079E8416A7B}" type="TxLink">
            <a:rPr lang="en-US" sz="1100" b="1" i="0" u="sng" strike="noStrike">
              <a:solidFill>
                <a:srgbClr val="000000"/>
              </a:solidFill>
              <a:latin typeface="Calibri"/>
            </a:rPr>
            <a:pPr/>
            <a:t>$39.8  MM</a:t>
          </a:fld>
          <a:endParaRPr lang="en-US" sz="1100" b="1" u="sng"/>
        </a:p>
      </cdr:txBody>
    </cdr:sp>
  </cdr:relSizeAnchor>
  <cdr:relSizeAnchor xmlns:cdr="http://schemas.openxmlformats.org/drawingml/2006/chartDrawing">
    <cdr:from>
      <cdr:x>0.78549</cdr:x>
      <cdr:y>0.5133</cdr:y>
    </cdr:from>
    <cdr:to>
      <cdr:x>0.9839</cdr:x>
      <cdr:y>0.55202</cdr:y>
    </cdr:to>
    <cdr:sp macro="" textlink="">
      <cdr:nvSpPr>
        <cdr:cNvPr id="26" name="TextBox 1">
          <a:extLst xmlns:a="http://schemas.openxmlformats.org/drawingml/2006/main">
            <a:ext uri="{FF2B5EF4-FFF2-40B4-BE49-F238E27FC236}">
              <a16:creationId xmlns:a16="http://schemas.microsoft.com/office/drawing/2014/main" id="{0571B320-02D7-47D7-999C-F41509AE2BF5}"/>
            </a:ext>
          </a:extLst>
        </cdr:cNvPr>
        <cdr:cNvSpPr txBox="1"/>
      </cdr:nvSpPr>
      <cdr:spPr>
        <a:xfrm xmlns:a="http://schemas.openxmlformats.org/drawingml/2006/main">
          <a:off x="7332120" y="3438744"/>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Forecast Max:</a:t>
          </a:r>
        </a:p>
      </cdr:txBody>
    </cdr:sp>
  </cdr:relSizeAnchor>
  <cdr:relSizeAnchor xmlns:cdr="http://schemas.openxmlformats.org/drawingml/2006/chartDrawing">
    <cdr:from>
      <cdr:x>0.78798</cdr:x>
      <cdr:y>0.3109</cdr:y>
    </cdr:from>
    <cdr:to>
      <cdr:x>0.94874</cdr:x>
      <cdr:y>0.34962</cdr:y>
    </cdr:to>
    <cdr:sp macro="" textlink="">
      <cdr:nvSpPr>
        <cdr:cNvPr id="28" name="TextBox 1">
          <a:extLst xmlns:a="http://schemas.openxmlformats.org/drawingml/2006/main">
            <a:ext uri="{FF2B5EF4-FFF2-40B4-BE49-F238E27FC236}">
              <a16:creationId xmlns:a16="http://schemas.microsoft.com/office/drawing/2014/main" id="{6B0B9E30-F602-42F2-99D0-DA53599FB80D}"/>
            </a:ext>
          </a:extLst>
        </cdr:cNvPr>
        <cdr:cNvSpPr txBox="1"/>
      </cdr:nvSpPr>
      <cdr:spPr>
        <a:xfrm xmlns:a="http://schemas.openxmlformats.org/drawingml/2006/main">
          <a:off x="7355416" y="2082797"/>
          <a:ext cx="1500597"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Mean Estimated End Date:</a:t>
          </a:r>
        </a:p>
      </cdr:txBody>
    </cdr:sp>
  </cdr:relSizeAnchor>
  <cdr:relSizeAnchor xmlns:cdr="http://schemas.openxmlformats.org/drawingml/2006/chartDrawing">
    <cdr:from>
      <cdr:x>0.78912</cdr:x>
      <cdr:y>0.33775</cdr:y>
    </cdr:from>
    <cdr:to>
      <cdr:x>0.87302</cdr:x>
      <cdr:y>0.37647</cdr:y>
    </cdr:to>
    <cdr:sp macro="" textlink="'GO-36 Data'!$O$2">
      <cdr:nvSpPr>
        <cdr:cNvPr id="29" name="TextBox 1">
          <a:extLst xmlns:a="http://schemas.openxmlformats.org/drawingml/2006/main">
            <a:ext uri="{FF2B5EF4-FFF2-40B4-BE49-F238E27FC236}">
              <a16:creationId xmlns:a16="http://schemas.microsoft.com/office/drawing/2014/main" id="{6BAB342F-C925-4844-BAEF-B9BC0C92B15B}"/>
            </a:ext>
          </a:extLst>
        </cdr:cNvPr>
        <cdr:cNvSpPr txBox="1"/>
      </cdr:nvSpPr>
      <cdr:spPr>
        <a:xfrm xmlns:a="http://schemas.openxmlformats.org/drawingml/2006/main">
          <a:off x="7365999" y="2262672"/>
          <a:ext cx="783205"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AC380FC1-3027-410F-8C97-50C205A63E4B}" type="TxLink">
            <a:rPr lang="en-US" sz="1100" b="1" i="0" u="none" strike="noStrike">
              <a:solidFill>
                <a:srgbClr val="000000"/>
              </a:solidFill>
              <a:latin typeface="Calibri"/>
            </a:rPr>
            <a:pPr/>
            <a:t>5/16/2016</a:t>
          </a:fld>
          <a:endParaRPr lang="en-US" sz="1100" b="1"/>
        </a:p>
      </cdr:txBody>
    </cdr:sp>
  </cdr:relSizeAnchor>
  <cdr:relSizeAnchor xmlns:cdr="http://schemas.openxmlformats.org/drawingml/2006/chartDrawing">
    <cdr:from>
      <cdr:x>0.78549</cdr:x>
      <cdr:y>0.44676</cdr:y>
    </cdr:from>
    <cdr:to>
      <cdr:x>0.9839</cdr:x>
      <cdr:y>0.48548</cdr:y>
    </cdr:to>
    <cdr:sp macro="" textlink="">
      <cdr:nvSpPr>
        <cdr:cNvPr id="31" name="TextBox 1">
          <a:extLst xmlns:a="http://schemas.openxmlformats.org/drawingml/2006/main">
            <a:ext uri="{FF2B5EF4-FFF2-40B4-BE49-F238E27FC236}">
              <a16:creationId xmlns:a16="http://schemas.microsoft.com/office/drawing/2014/main" id="{AF755950-9EFE-48FF-8CA8-71C7BFBB369C}"/>
            </a:ext>
          </a:extLst>
        </cdr:cNvPr>
        <cdr:cNvSpPr txBox="1"/>
      </cdr:nvSpPr>
      <cdr:spPr>
        <a:xfrm xmlns:a="http://schemas.openxmlformats.org/drawingml/2006/main">
          <a:off x="7332132" y="2992968"/>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Min Estimated End Date:</a:t>
          </a:r>
        </a:p>
      </cdr:txBody>
    </cdr:sp>
  </cdr:relSizeAnchor>
  <cdr:relSizeAnchor xmlns:cdr="http://schemas.openxmlformats.org/drawingml/2006/chartDrawing">
    <cdr:from>
      <cdr:x>0.78549</cdr:x>
      <cdr:y>0.47204</cdr:y>
    </cdr:from>
    <cdr:to>
      <cdr:x>0.87392</cdr:x>
      <cdr:y>0.51076</cdr:y>
    </cdr:to>
    <cdr:sp macro="" textlink="'GO-36 Data'!$O$3">
      <cdr:nvSpPr>
        <cdr:cNvPr id="32" name="TextBox 1">
          <a:extLst xmlns:a="http://schemas.openxmlformats.org/drawingml/2006/main">
            <a:ext uri="{FF2B5EF4-FFF2-40B4-BE49-F238E27FC236}">
              <a16:creationId xmlns:a16="http://schemas.microsoft.com/office/drawing/2014/main" id="{B01528A7-1947-48CF-80E9-4DA518558AAD}"/>
            </a:ext>
          </a:extLst>
        </cdr:cNvPr>
        <cdr:cNvSpPr txBox="1"/>
      </cdr:nvSpPr>
      <cdr:spPr>
        <a:xfrm xmlns:a="http://schemas.openxmlformats.org/drawingml/2006/main">
          <a:off x="7332133" y="3162300"/>
          <a:ext cx="825450"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FE0525D-DF77-4EC7-923A-E57E177E6238}" type="TxLink">
            <a:rPr lang="en-US" sz="1100" b="1" i="0" u="none" strike="noStrike">
              <a:solidFill>
                <a:srgbClr val="000000"/>
              </a:solidFill>
              <a:latin typeface="Calibri"/>
            </a:rPr>
            <a:pPr/>
            <a:t>4/28/2016</a:t>
          </a:fld>
          <a:endParaRPr lang="en-US" sz="1100" b="1"/>
        </a:p>
      </cdr:txBody>
    </cdr:sp>
  </cdr:relSizeAnchor>
  <cdr:relSizeAnchor xmlns:cdr="http://schemas.openxmlformats.org/drawingml/2006/chartDrawing">
    <cdr:from>
      <cdr:x>0.78662</cdr:x>
      <cdr:y>0.38041</cdr:y>
    </cdr:from>
    <cdr:to>
      <cdr:x>0.9839</cdr:x>
      <cdr:y>0.51343</cdr:y>
    </cdr:to>
    <cdr:sp macro="" textlink="">
      <cdr:nvSpPr>
        <cdr:cNvPr id="33" name="TextBox 1">
          <a:extLst xmlns:a="http://schemas.openxmlformats.org/drawingml/2006/main">
            <a:ext uri="{FF2B5EF4-FFF2-40B4-BE49-F238E27FC236}">
              <a16:creationId xmlns:a16="http://schemas.microsoft.com/office/drawing/2014/main" id="{AB96FB30-84BA-449F-9288-85E9E0B7594D}"/>
            </a:ext>
          </a:extLst>
        </cdr:cNvPr>
        <cdr:cNvSpPr txBox="1"/>
      </cdr:nvSpPr>
      <cdr:spPr>
        <a:xfrm xmlns:a="http://schemas.openxmlformats.org/drawingml/2006/main">
          <a:off x="7342717" y="2548466"/>
          <a:ext cx="1841511" cy="891117"/>
        </a:xfrm>
        <a:prstGeom xmlns:a="http://schemas.openxmlformats.org/drawingml/2006/main" prst="rect">
          <a:avLst/>
        </a:prstGeom>
        <a:ln xmlns:a="http://schemas.openxmlformats.org/drawingml/2006/main" w="19050">
          <a:solidFill>
            <a:schemeClr val="tx1"/>
          </a:solidFill>
        </a:l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endParaRPr lang="en-US" sz="1100"/>
        </a:p>
      </cdr:txBody>
    </cdr:sp>
  </cdr:relSizeAnchor>
  <cdr:relSizeAnchor xmlns:cdr="http://schemas.openxmlformats.org/drawingml/2006/chartDrawing">
    <cdr:from>
      <cdr:x>0.78549</cdr:x>
      <cdr:y>0.58262</cdr:y>
    </cdr:from>
    <cdr:to>
      <cdr:x>0.9839</cdr:x>
      <cdr:y>0.62134</cdr:y>
    </cdr:to>
    <cdr:sp macro="" textlink="">
      <cdr:nvSpPr>
        <cdr:cNvPr id="34" name="TextBox 1">
          <a:extLst xmlns:a="http://schemas.openxmlformats.org/drawingml/2006/main">
            <a:ext uri="{FF2B5EF4-FFF2-40B4-BE49-F238E27FC236}">
              <a16:creationId xmlns:a16="http://schemas.microsoft.com/office/drawing/2014/main" id="{AFA527E8-9C49-4463-88CF-DF4B217C46DA}"/>
            </a:ext>
          </a:extLst>
        </cdr:cNvPr>
        <cdr:cNvSpPr txBox="1"/>
      </cdr:nvSpPr>
      <cdr:spPr>
        <a:xfrm xmlns:a="http://schemas.openxmlformats.org/drawingml/2006/main">
          <a:off x="7332134" y="3903134"/>
          <a:ext cx="1852059"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Max Estimated End Date:</a:t>
          </a:r>
        </a:p>
      </cdr:txBody>
    </cdr:sp>
  </cdr:relSizeAnchor>
  <cdr:relSizeAnchor xmlns:cdr="http://schemas.openxmlformats.org/drawingml/2006/chartDrawing">
    <cdr:from>
      <cdr:x>0.78549</cdr:x>
      <cdr:y>0.60948</cdr:y>
    </cdr:from>
    <cdr:to>
      <cdr:x>0.87392</cdr:x>
      <cdr:y>0.6482</cdr:y>
    </cdr:to>
    <cdr:sp macro="" textlink="'GO-36 Data'!$O$4">
      <cdr:nvSpPr>
        <cdr:cNvPr id="35" name="TextBox 1">
          <a:extLst xmlns:a="http://schemas.openxmlformats.org/drawingml/2006/main">
            <a:ext uri="{FF2B5EF4-FFF2-40B4-BE49-F238E27FC236}">
              <a16:creationId xmlns:a16="http://schemas.microsoft.com/office/drawing/2014/main" id="{131D0DEA-B6A9-4645-8D49-23DFFA950EEF}"/>
            </a:ext>
          </a:extLst>
        </cdr:cNvPr>
        <cdr:cNvSpPr txBox="1"/>
      </cdr:nvSpPr>
      <cdr:spPr>
        <a:xfrm xmlns:a="http://schemas.openxmlformats.org/drawingml/2006/main">
          <a:off x="7332133" y="4083050"/>
          <a:ext cx="825450"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E1F9A14-B5BE-43E3-BE63-0A6FB1D8D524}" type="TxLink">
            <a:rPr lang="en-US" sz="1100" b="1" i="0" u="none" strike="noStrike">
              <a:solidFill>
                <a:srgbClr val="000000"/>
              </a:solidFill>
              <a:latin typeface="Calibri"/>
            </a:rPr>
            <a:pPr/>
            <a:t>6/5/2016</a:t>
          </a:fld>
          <a:endParaRPr lang="en-US" sz="1100" b="1"/>
        </a:p>
      </cdr:txBody>
    </cdr:sp>
  </cdr:relSizeAnchor>
  <cdr:relSizeAnchor xmlns:cdr="http://schemas.openxmlformats.org/drawingml/2006/chartDrawing">
    <cdr:from>
      <cdr:x>0.78776</cdr:x>
      <cdr:y>0.006</cdr:y>
    </cdr:from>
    <cdr:to>
      <cdr:x>0.98617</cdr:x>
      <cdr:y>0.04472</cdr:y>
    </cdr:to>
    <cdr:sp macro="" textlink="">
      <cdr:nvSpPr>
        <cdr:cNvPr id="21" name="TextBox 1">
          <a:extLst xmlns:a="http://schemas.openxmlformats.org/drawingml/2006/main">
            <a:ext uri="{FF2B5EF4-FFF2-40B4-BE49-F238E27FC236}">
              <a16:creationId xmlns:a16="http://schemas.microsoft.com/office/drawing/2014/main" id="{FE9F7FF4-174D-4394-899D-87DFF5DAE60E}"/>
            </a:ext>
          </a:extLst>
        </cdr:cNvPr>
        <cdr:cNvSpPr txBox="1"/>
      </cdr:nvSpPr>
      <cdr:spPr>
        <a:xfrm xmlns:a="http://schemas.openxmlformats.org/drawingml/2006/main">
          <a:off x="7353300" y="40216"/>
          <a:ext cx="1852058"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Gross</a:t>
          </a:r>
          <a:r>
            <a:rPr lang="en-US" sz="1100" b="1" baseline="0"/>
            <a:t> AFE</a:t>
          </a:r>
          <a:r>
            <a:rPr lang="en-US" sz="1100" b="1"/>
            <a:t>:</a:t>
          </a:r>
        </a:p>
      </cdr:txBody>
    </cdr:sp>
  </cdr:relSizeAnchor>
  <cdr:relSizeAnchor xmlns:cdr="http://schemas.openxmlformats.org/drawingml/2006/chartDrawing">
    <cdr:from>
      <cdr:x>0.78685</cdr:x>
      <cdr:y>0.0316</cdr:y>
    </cdr:from>
    <cdr:to>
      <cdr:x>0.90023</cdr:x>
      <cdr:y>0.06951</cdr:y>
    </cdr:to>
    <cdr:sp macro="" textlink="'GO-36 Graph'!$R$7">
      <cdr:nvSpPr>
        <cdr:cNvPr id="3" name="TextBox 2">
          <a:extLst xmlns:a="http://schemas.openxmlformats.org/drawingml/2006/main">
            <a:ext uri="{FF2B5EF4-FFF2-40B4-BE49-F238E27FC236}">
              <a16:creationId xmlns:a16="http://schemas.microsoft.com/office/drawing/2014/main" id="{57778331-F6FF-4180-8153-F3A0C361BC74}"/>
            </a:ext>
          </a:extLst>
        </cdr:cNvPr>
        <cdr:cNvSpPr txBox="1"/>
      </cdr:nvSpPr>
      <cdr:spPr>
        <a:xfrm xmlns:a="http://schemas.openxmlformats.org/drawingml/2006/main">
          <a:off x="7344832" y="211667"/>
          <a:ext cx="1058333" cy="25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3799CBE7-0C11-49D8-A69C-957FBFEE057A}" type="TxLink">
            <a:rPr lang="en-US" sz="1100" b="1" i="0" u="sng" strike="noStrike">
              <a:solidFill>
                <a:srgbClr val="000000"/>
              </a:solidFill>
              <a:latin typeface="Calibri"/>
            </a:rPr>
            <a:pPr/>
            <a:t>$221.8  MM</a:t>
          </a:fld>
          <a:endParaRPr lang="en-US" sz="1100" b="1"/>
        </a:p>
      </cdr:txBody>
    </cdr:sp>
  </cdr:relSizeAnchor>
  <cdr:relSizeAnchor xmlns:cdr="http://schemas.openxmlformats.org/drawingml/2006/chartDrawing">
    <cdr:from>
      <cdr:x>0.78776</cdr:x>
      <cdr:y>0.06445</cdr:y>
    </cdr:from>
    <cdr:to>
      <cdr:x>0.98617</cdr:x>
      <cdr:y>0.10317</cdr:y>
    </cdr:to>
    <cdr:sp macro="" textlink="">
      <cdr:nvSpPr>
        <cdr:cNvPr id="23" name="TextBox 1">
          <a:extLst xmlns:a="http://schemas.openxmlformats.org/drawingml/2006/main">
            <a:ext uri="{FF2B5EF4-FFF2-40B4-BE49-F238E27FC236}">
              <a16:creationId xmlns:a16="http://schemas.microsoft.com/office/drawing/2014/main" id="{336C444D-8D52-4B63-AF2E-89F4ECA4C0C3}"/>
            </a:ext>
          </a:extLst>
        </cdr:cNvPr>
        <cdr:cNvSpPr txBox="1"/>
      </cdr:nvSpPr>
      <cdr:spPr>
        <a:xfrm xmlns:a="http://schemas.openxmlformats.org/drawingml/2006/main">
          <a:off x="7353300" y="431800"/>
          <a:ext cx="1852058" cy="25939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GO-36 Success</a:t>
          </a:r>
          <a:r>
            <a:rPr lang="en-US" sz="1100" b="1" baseline="0"/>
            <a:t> Case</a:t>
          </a:r>
          <a:r>
            <a:rPr lang="en-US" sz="1100" b="1"/>
            <a:t>:</a:t>
          </a:r>
        </a:p>
      </cdr:txBody>
    </cdr:sp>
  </cdr:relSizeAnchor>
  <cdr:relSizeAnchor xmlns:cdr="http://schemas.openxmlformats.org/drawingml/2006/chartDrawing">
    <cdr:from>
      <cdr:x>0.78685</cdr:x>
      <cdr:y>0.08847</cdr:y>
    </cdr:from>
    <cdr:to>
      <cdr:x>0.93878</cdr:x>
      <cdr:y>0.12796</cdr:y>
    </cdr:to>
    <cdr:sp macro="" textlink="'GO-36 Graph'!$R$1">
      <cdr:nvSpPr>
        <cdr:cNvPr id="4" name="TextBox 3">
          <a:extLst xmlns:a="http://schemas.openxmlformats.org/drawingml/2006/main">
            <a:ext uri="{FF2B5EF4-FFF2-40B4-BE49-F238E27FC236}">
              <a16:creationId xmlns:a16="http://schemas.microsoft.com/office/drawing/2014/main" id="{EFECB2FB-B494-427F-9D88-78EA0F4859F0}"/>
            </a:ext>
          </a:extLst>
        </cdr:cNvPr>
        <cdr:cNvSpPr txBox="1"/>
      </cdr:nvSpPr>
      <cdr:spPr>
        <a:xfrm xmlns:a="http://schemas.openxmlformats.org/drawingml/2006/main">
          <a:off x="7344832" y="592666"/>
          <a:ext cx="1418167" cy="26458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5C7B1A9-C884-452F-BB61-8064069EAD2B}" type="TxLink">
            <a:rPr lang="en-US" sz="1100" b="1" i="0" u="sng" strike="noStrike">
              <a:solidFill>
                <a:srgbClr val="000000"/>
              </a:solidFill>
              <a:latin typeface="Calibri"/>
            </a:rPr>
            <a:pPr/>
            <a:t>$45.0  MM</a:t>
          </a:fld>
          <a:endParaRPr lang="en-US" sz="1100" b="1"/>
        </a:p>
      </cdr:txBody>
    </cdr:sp>
  </cdr:relSizeAnchor>
  <cdr:relSizeAnchor xmlns:cdr="http://schemas.openxmlformats.org/drawingml/2006/chartDrawing">
    <cdr:from>
      <cdr:x>0.00567</cdr:x>
      <cdr:y>0.01738</cdr:y>
    </cdr:from>
    <cdr:to>
      <cdr:x>0.17914</cdr:x>
      <cdr:y>0.06161</cdr:y>
    </cdr:to>
    <cdr:sp macro="" textlink="">
      <cdr:nvSpPr>
        <cdr:cNvPr id="5" name="TextBox 4">
          <a:extLst xmlns:a="http://schemas.openxmlformats.org/drawingml/2006/main">
            <a:ext uri="{FF2B5EF4-FFF2-40B4-BE49-F238E27FC236}">
              <a16:creationId xmlns:a16="http://schemas.microsoft.com/office/drawing/2014/main" id="{A82310DE-ED83-4CBA-B2EE-9ACFE8911917}"/>
            </a:ext>
          </a:extLst>
        </cdr:cNvPr>
        <cdr:cNvSpPr txBox="1"/>
      </cdr:nvSpPr>
      <cdr:spPr>
        <a:xfrm xmlns:a="http://schemas.openxmlformats.org/drawingml/2006/main">
          <a:off x="52917" y="116417"/>
          <a:ext cx="1619250" cy="2963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0.09977</cdr:x>
      <cdr:y>0.00632</cdr:y>
    </cdr:from>
    <cdr:to>
      <cdr:x>0.20068</cdr:x>
      <cdr:y>0.04739</cdr:y>
    </cdr:to>
    <cdr:sp macro="" textlink="'GO-36 Graph'!$R$9">
      <cdr:nvSpPr>
        <cdr:cNvPr id="6" name="TextBox 5">
          <a:extLst xmlns:a="http://schemas.openxmlformats.org/drawingml/2006/main">
            <a:ext uri="{FF2B5EF4-FFF2-40B4-BE49-F238E27FC236}">
              <a16:creationId xmlns:a16="http://schemas.microsoft.com/office/drawing/2014/main" id="{41008835-2E75-4667-B9B8-B1BE696AC9D8}"/>
            </a:ext>
          </a:extLst>
        </cdr:cNvPr>
        <cdr:cNvSpPr txBox="1"/>
      </cdr:nvSpPr>
      <cdr:spPr>
        <a:xfrm xmlns:a="http://schemas.openxmlformats.org/drawingml/2006/main">
          <a:off x="931333" y="42333"/>
          <a:ext cx="941917" cy="27516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5A32721-FD8C-4559-8DB9-2452A3DE53AD}" type="TxLink">
            <a:rPr lang="en-US" sz="1100" b="1" i="0" u="none" strike="noStrike">
              <a:solidFill>
                <a:srgbClr val="000000"/>
              </a:solidFill>
              <a:latin typeface="Calibri"/>
            </a:rPr>
            <a:pPr/>
            <a:t>7/1/2019</a:t>
          </a:fld>
          <a:endParaRPr lang="en-US" sz="1100" b="1"/>
        </a:p>
      </cdr:txBody>
    </cdr:sp>
  </cdr:relSizeAnchor>
  <cdr:relSizeAnchor xmlns:cdr="http://schemas.openxmlformats.org/drawingml/2006/chartDrawing">
    <cdr:from>
      <cdr:x>0.0034</cdr:x>
      <cdr:y>0.00632</cdr:y>
    </cdr:from>
    <cdr:to>
      <cdr:x>0.10998</cdr:x>
      <cdr:y>0.04107</cdr:y>
    </cdr:to>
    <cdr:sp macro="" textlink="">
      <cdr:nvSpPr>
        <cdr:cNvPr id="16" name="TextBox 15">
          <a:extLst xmlns:a="http://schemas.openxmlformats.org/drawingml/2006/main">
            <a:ext uri="{FF2B5EF4-FFF2-40B4-BE49-F238E27FC236}">
              <a16:creationId xmlns:a16="http://schemas.microsoft.com/office/drawing/2014/main" id="{55CABBAF-1F88-4011-B14C-62350A43E88E}"/>
            </a:ext>
          </a:extLst>
        </cdr:cNvPr>
        <cdr:cNvSpPr txBox="1"/>
      </cdr:nvSpPr>
      <cdr:spPr>
        <a:xfrm xmlns:a="http://schemas.openxmlformats.org/drawingml/2006/main">
          <a:off x="31750" y="42333"/>
          <a:ext cx="994833" cy="2328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Report Date:</a:t>
          </a:r>
        </a:p>
      </cdr:txBody>
    </cdr:sp>
  </cdr:relSizeAnchor>
  <cdr:relSizeAnchor xmlns:cdr="http://schemas.openxmlformats.org/drawingml/2006/chartDrawing">
    <cdr:from>
      <cdr:x>0.88435</cdr:x>
      <cdr:y>0.33807</cdr:y>
    </cdr:from>
    <cdr:to>
      <cdr:x>0.98413</cdr:x>
      <cdr:y>0.37125</cdr:y>
    </cdr:to>
    <cdr:sp macro="" textlink="'GO-36 Data'!$O$5">
      <cdr:nvSpPr>
        <cdr:cNvPr id="18" name="TextBox 17">
          <a:extLst xmlns:a="http://schemas.openxmlformats.org/drawingml/2006/main">
            <a:ext uri="{FF2B5EF4-FFF2-40B4-BE49-F238E27FC236}">
              <a16:creationId xmlns:a16="http://schemas.microsoft.com/office/drawing/2014/main" id="{7AA3E451-3C21-4DBF-B0EE-E0CA7E59DF8A}"/>
            </a:ext>
          </a:extLst>
        </cdr:cNvPr>
        <cdr:cNvSpPr txBox="1"/>
      </cdr:nvSpPr>
      <cdr:spPr>
        <a:xfrm xmlns:a="http://schemas.openxmlformats.org/drawingml/2006/main">
          <a:off x="8255000" y="2264835"/>
          <a:ext cx="931333" cy="2222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4F63AA34-E9C6-4BE3-95B1-20B50AC75B89}" type="TxLink">
            <a:rPr lang="en-US" sz="1100" b="1" i="0" u="none" strike="noStrike">
              <a:solidFill>
                <a:srgbClr val="000000"/>
              </a:solidFill>
              <a:latin typeface="Calibri"/>
            </a:rPr>
            <a:pPr/>
            <a:t>-(1141 days)</a:t>
          </a:fld>
          <a:endParaRPr lang="en-US" sz="1100" b="1"/>
        </a:p>
      </cdr:txBody>
    </cdr:sp>
  </cdr:relSizeAnchor>
  <cdr:relSizeAnchor xmlns:cdr="http://schemas.openxmlformats.org/drawingml/2006/chartDrawing">
    <cdr:from>
      <cdr:x>0.88413</cdr:x>
      <cdr:y>0.47204</cdr:y>
    </cdr:from>
    <cdr:to>
      <cdr:x>0.9839</cdr:x>
      <cdr:y>0.50521</cdr:y>
    </cdr:to>
    <cdr:sp macro="" textlink="'GO-36 Data'!$O$6">
      <cdr:nvSpPr>
        <cdr:cNvPr id="30" name="TextBox 1">
          <a:extLst xmlns:a="http://schemas.openxmlformats.org/drawingml/2006/main">
            <a:ext uri="{FF2B5EF4-FFF2-40B4-BE49-F238E27FC236}">
              <a16:creationId xmlns:a16="http://schemas.microsoft.com/office/drawing/2014/main" id="{57A7D42F-0EAA-4C71-8488-1379C805717C}"/>
            </a:ext>
          </a:extLst>
        </cdr:cNvPr>
        <cdr:cNvSpPr txBox="1"/>
      </cdr:nvSpPr>
      <cdr:spPr>
        <a:xfrm xmlns:a="http://schemas.openxmlformats.org/drawingml/2006/main">
          <a:off x="8252883" y="3162300"/>
          <a:ext cx="931333" cy="2222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683FC73-5DB4-4B97-94EE-6779D41ED167}" type="TxLink">
            <a:rPr lang="en-US" sz="1100" b="1" i="0" u="none" strike="noStrike">
              <a:solidFill>
                <a:srgbClr val="000000"/>
              </a:solidFill>
              <a:latin typeface="Calibri"/>
            </a:rPr>
            <a:pPr/>
            <a:t>-(1159 days)</a:t>
          </a:fld>
          <a:endParaRPr lang="en-US" sz="1100" b="1"/>
        </a:p>
      </cdr:txBody>
    </cdr:sp>
  </cdr:relSizeAnchor>
  <cdr:relSizeAnchor xmlns:cdr="http://schemas.openxmlformats.org/drawingml/2006/chartDrawing">
    <cdr:from>
      <cdr:x>0.88299</cdr:x>
      <cdr:y>0.61106</cdr:y>
    </cdr:from>
    <cdr:to>
      <cdr:x>0.98277</cdr:x>
      <cdr:y>0.64423</cdr:y>
    </cdr:to>
    <cdr:sp macro="" textlink="'GO-36 Data'!$O$7">
      <cdr:nvSpPr>
        <cdr:cNvPr id="36" name="TextBox 1">
          <a:extLst xmlns:a="http://schemas.openxmlformats.org/drawingml/2006/main">
            <a:ext uri="{FF2B5EF4-FFF2-40B4-BE49-F238E27FC236}">
              <a16:creationId xmlns:a16="http://schemas.microsoft.com/office/drawing/2014/main" id="{BE432525-A1E8-45A4-B685-7FF04795F783}"/>
            </a:ext>
          </a:extLst>
        </cdr:cNvPr>
        <cdr:cNvSpPr txBox="1"/>
      </cdr:nvSpPr>
      <cdr:spPr>
        <a:xfrm xmlns:a="http://schemas.openxmlformats.org/drawingml/2006/main">
          <a:off x="8242300" y="4093632"/>
          <a:ext cx="931333" cy="2222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B1A543B-AEEE-4377-BD07-3223F07DC059}" type="TxLink">
            <a:rPr lang="en-US" sz="1100" b="1" i="0" u="none" strike="noStrike">
              <a:solidFill>
                <a:srgbClr val="000000"/>
              </a:solidFill>
              <a:latin typeface="Calibri"/>
            </a:rPr>
            <a:pPr/>
            <a:t>-(1120 days)</a:t>
          </a:fld>
          <a:endParaRPr lang="en-US" sz="1100" b="1"/>
        </a:p>
      </cdr:txBody>
    </cdr:sp>
  </cdr:relSizeAnchor>
  <cdr:relSizeAnchor xmlns:cdr="http://schemas.openxmlformats.org/drawingml/2006/chartDrawing">
    <cdr:from>
      <cdr:x>0.28231</cdr:x>
      <cdr:y>0.00474</cdr:y>
    </cdr:from>
    <cdr:to>
      <cdr:x>0.66893</cdr:x>
      <cdr:y>0.05055</cdr:y>
    </cdr:to>
    <cdr:sp macro="" textlink="'User Inputs'!$B$11">
      <cdr:nvSpPr>
        <cdr:cNvPr id="19" name="TextBox 18">
          <a:extLst xmlns:a="http://schemas.openxmlformats.org/drawingml/2006/main">
            <a:ext uri="{FF2B5EF4-FFF2-40B4-BE49-F238E27FC236}">
              <a16:creationId xmlns:a16="http://schemas.microsoft.com/office/drawing/2014/main" id="{E2DFF797-637D-453A-988D-716316DB782C}"/>
            </a:ext>
          </a:extLst>
        </cdr:cNvPr>
        <cdr:cNvSpPr txBox="1"/>
      </cdr:nvSpPr>
      <cdr:spPr>
        <a:xfrm xmlns:a="http://schemas.openxmlformats.org/drawingml/2006/main">
          <a:off x="2635251" y="31750"/>
          <a:ext cx="3608916" cy="306917"/>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4A36F96-5CF3-4444-ABC1-9E387A41925F}" type="TxLink">
            <a:rPr lang="en-US" sz="1400" b="1" i="0" u="none" strike="noStrike">
              <a:solidFill>
                <a:srgbClr val="000000"/>
              </a:solidFill>
              <a:latin typeface="Calibri"/>
            </a:rPr>
            <a:pPr algn="ctr"/>
            <a:t>DID - KC 414 Sweetwater Appraisal #1</a:t>
          </a:fld>
          <a:endParaRPr lang="en-US" sz="1400" b="1"/>
        </a:p>
      </cdr:txBody>
    </cdr:sp>
  </cdr:relSizeAnchor>
  <cdr:relSizeAnchor xmlns:cdr="http://schemas.openxmlformats.org/drawingml/2006/chartDrawing">
    <cdr:from>
      <cdr:x>0.39909</cdr:x>
      <cdr:y>0.83728</cdr:y>
    </cdr:from>
    <cdr:to>
      <cdr:x>0.7585</cdr:x>
      <cdr:y>0.88468</cdr:y>
    </cdr:to>
    <cdr:sp macro="" textlink="'GO-36 Graph'!$R$10">
      <cdr:nvSpPr>
        <cdr:cNvPr id="20" name="TextBox 19">
          <a:extLst xmlns:a="http://schemas.openxmlformats.org/drawingml/2006/main">
            <a:ext uri="{FF2B5EF4-FFF2-40B4-BE49-F238E27FC236}">
              <a16:creationId xmlns:a16="http://schemas.microsoft.com/office/drawing/2014/main" id="{31B065A1-0501-4472-8FD7-1245A23F2A2C}"/>
            </a:ext>
          </a:extLst>
        </cdr:cNvPr>
        <cdr:cNvSpPr txBox="1"/>
      </cdr:nvSpPr>
      <cdr:spPr>
        <a:xfrm xmlns:a="http://schemas.openxmlformats.org/drawingml/2006/main">
          <a:off x="3725333" y="5609167"/>
          <a:ext cx="3354885" cy="317525"/>
        </a:xfrm>
        <a:prstGeom xmlns:a="http://schemas.openxmlformats.org/drawingml/2006/main" prst="rect">
          <a:avLst/>
        </a:prstGeom>
        <a:solidFill xmlns:a="http://schemas.openxmlformats.org/drawingml/2006/main">
          <a:schemeClr val="bg1"/>
        </a:solidFill>
        <a:ln xmlns:a="http://schemas.openxmlformats.org/drawingml/2006/main">
          <a:solidFill>
            <a:schemeClr val="tx1"/>
          </a:solidFill>
        </a:ln>
      </cdr:spPr>
      <cdr:txBody>
        <a:bodyPr xmlns:a="http://schemas.openxmlformats.org/drawingml/2006/main" vertOverflow="clip" wrap="square" rtlCol="0" anchor="ctr"/>
        <a:lstStyle xmlns:a="http://schemas.openxmlformats.org/drawingml/2006/main"/>
        <a:p xmlns:a="http://schemas.openxmlformats.org/drawingml/2006/main">
          <a:pPr algn="ctr"/>
          <a:fld id="{90144B8E-7D66-4ABC-8B2B-55F8D9CA293B}" type="TxLink">
            <a:rPr lang="en-US" sz="1100" b="1" i="0" u="none" strike="noStrike">
              <a:solidFill>
                <a:srgbClr val="000000"/>
              </a:solidFill>
              <a:latin typeface="Calibri"/>
            </a:rPr>
            <a:pPr algn="ctr"/>
            <a:t>Mean forecast of DH case does not reach 110% of GO-36 SC value</a:t>
          </a:fld>
          <a:endParaRPr lang="en-US" sz="1100" b="1"/>
        </a:p>
      </cdr:txBody>
    </cdr:sp>
  </cdr:relSizeAnchor>
</c:userShape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rilling Offset Well Database Days_1" connectionId="1" xr16:uid="{00000000-0016-0000-1D00-000000000000}" autoFormatId="16" applyNumberFormats="0" applyBorderFormats="0" applyFontFormats="0" applyPatternFormats="0" applyAlignmentFormats="0" applyWidthHeightFormats="0">
  <queryTableRefresh nextId="32745" unboundColumnsRight="16358">
    <queryTableFields count="16384">
      <queryTableField id="1" name="Well Name" tableColumnId="1"/>
      <queryTableField id="2" name="MOVE ON" tableColumnId="2"/>
      <queryTableField id="3" name="DRVJET" tableColumnId="3"/>
      <queryTableField id="4" name="COND DRILL" tableColumnId="4"/>
      <queryTableField id="5" name="COND CSGCMT" tableColumnId="5"/>
      <queryTableField id="6" name="SURF DRILL" tableColumnId="6"/>
      <queryTableField id="7" name="SURF CSGCMT" tableColumnId="7"/>
      <queryTableField id="8" name="SURF BOP" tableColumnId="8"/>
      <queryTableField id="9" name="DRLGLNR1 DRILL" tableColumnId="9"/>
      <queryTableField id="10" name="DRLGLNR1 CSGCMT" tableColumnId="10"/>
      <queryTableField id="11" name="DRLGLNR2 DRILL" tableColumnId="11"/>
      <queryTableField id="12" name="DRLGLNR2 CSGCMT" tableColumnId="12"/>
      <queryTableField id="13" name="DRLGLNR3 DRILL" tableColumnId="13"/>
      <queryTableField id="14" name="DRLGLNR3 CSGCMT" tableColumnId="14"/>
      <queryTableField id="15" name="DRLGLNR4 DRILL" tableColumnId="15"/>
      <queryTableField id="16" name="DRLGLNR4 CSGCMT" tableColumnId="16"/>
      <queryTableField id="26" dataBound="0" tableColumnId="26"/>
      <queryTableField id="17" name="PRODLNR1 DRILL" tableColumnId="17"/>
      <queryTableField id="18" name="PRODLNR1 CSGCMT" tableColumnId="18"/>
      <queryTableField id="19" name="PRODLNR2 DRILL" tableColumnId="19"/>
      <queryTableField id="20" name="PRODLNR2 CSGCMT" tableColumnId="20"/>
      <queryTableField id="21" name="PRODOH DRILL" tableColumnId="21"/>
      <queryTableField id="22" name="PROD TB" tableColumnId="22"/>
      <queryTableField id="23" name="PRODOH EVAL" tableColumnId="23"/>
      <queryTableField id="24" name="ABAN PA/TA" tableColumnId="24"/>
      <queryTableField id="25" name="MOVE OFF" tableColumnId="25"/>
      <queryTableField id="32744" dataBound="0" tableColumnId="27"/>
      <queryTableField id="32743" dataBound="0" tableColumnId="28"/>
      <queryTableField id="32742" dataBound="0" tableColumnId="29"/>
      <queryTableField id="32741" dataBound="0" tableColumnId="30"/>
      <queryTableField id="32740" dataBound="0" tableColumnId="31"/>
      <queryTableField id="32739" dataBound="0" tableColumnId="32"/>
      <queryTableField id="32738" dataBound="0" tableColumnId="33"/>
      <queryTableField id="32737" dataBound="0" tableColumnId="34"/>
      <queryTableField id="32736" dataBound="0" tableColumnId="35"/>
      <queryTableField id="32735" dataBound="0" tableColumnId="36"/>
      <queryTableField id="32734" dataBound="0" tableColumnId="37"/>
      <queryTableField id="32733" dataBound="0" tableColumnId="38"/>
      <queryTableField id="32732" dataBound="0" tableColumnId="39"/>
      <queryTableField id="32731" dataBound="0" tableColumnId="40"/>
      <queryTableField id="32730" dataBound="0" tableColumnId="41"/>
      <queryTableField id="32729" dataBound="0" tableColumnId="42"/>
      <queryTableField id="32728" dataBound="0" tableColumnId="43"/>
      <queryTableField id="32727" dataBound="0" tableColumnId="44"/>
      <queryTableField id="32726" dataBound="0" tableColumnId="45"/>
      <queryTableField id="32725" dataBound="0" tableColumnId="46"/>
      <queryTableField id="32724" dataBound="0" tableColumnId="47"/>
      <queryTableField id="32723" dataBound="0" tableColumnId="48"/>
      <queryTableField id="32722" dataBound="0" tableColumnId="49"/>
      <queryTableField id="32721" dataBound="0" tableColumnId="50"/>
      <queryTableField id="32720" dataBound="0" tableColumnId="51"/>
      <queryTableField id="32719" dataBound="0" tableColumnId="52"/>
      <queryTableField id="32718" dataBound="0" tableColumnId="53"/>
      <queryTableField id="32717" dataBound="0" tableColumnId="54"/>
      <queryTableField id="32716" dataBound="0" tableColumnId="55"/>
      <queryTableField id="32715" dataBound="0" tableColumnId="56"/>
      <queryTableField id="32714" dataBound="0" tableColumnId="57"/>
      <queryTableField id="32713" dataBound="0" tableColumnId="58"/>
      <queryTableField id="32712" dataBound="0" tableColumnId="59"/>
      <queryTableField id="32711" dataBound="0" tableColumnId="60"/>
      <queryTableField id="32710" dataBound="0" tableColumnId="61"/>
      <queryTableField id="32709" dataBound="0" tableColumnId="62"/>
      <queryTableField id="32708" dataBound="0" tableColumnId="63"/>
      <queryTableField id="32707" dataBound="0" tableColumnId="64"/>
      <queryTableField id="32706" dataBound="0" tableColumnId="65"/>
      <queryTableField id="32705" dataBound="0" tableColumnId="66"/>
      <queryTableField id="32704" dataBound="0" tableColumnId="67"/>
      <queryTableField id="32703" dataBound="0" tableColumnId="68"/>
      <queryTableField id="32702" dataBound="0" tableColumnId="69"/>
      <queryTableField id="32701" dataBound="0" tableColumnId="70"/>
      <queryTableField id="32700" dataBound="0" tableColumnId="71"/>
      <queryTableField id="32699" dataBound="0" tableColumnId="72"/>
      <queryTableField id="32698" dataBound="0" tableColumnId="73"/>
      <queryTableField id="32697" dataBound="0" tableColumnId="74"/>
      <queryTableField id="32696" dataBound="0" tableColumnId="75"/>
      <queryTableField id="32695" dataBound="0" tableColumnId="76"/>
      <queryTableField id="32694" dataBound="0" tableColumnId="77"/>
      <queryTableField id="32693" dataBound="0" tableColumnId="78"/>
      <queryTableField id="32692" dataBound="0" tableColumnId="79"/>
      <queryTableField id="32691" dataBound="0" tableColumnId="80"/>
      <queryTableField id="32690" dataBound="0" tableColumnId="81"/>
      <queryTableField id="32689" dataBound="0" tableColumnId="82"/>
      <queryTableField id="32688" dataBound="0" tableColumnId="83"/>
      <queryTableField id="32687" dataBound="0" tableColumnId="84"/>
      <queryTableField id="32686" dataBound="0" tableColumnId="85"/>
      <queryTableField id="32685" dataBound="0" tableColumnId="86"/>
      <queryTableField id="32684" dataBound="0" tableColumnId="87"/>
      <queryTableField id="32683" dataBound="0" tableColumnId="88"/>
      <queryTableField id="32682" dataBound="0" tableColumnId="89"/>
      <queryTableField id="32681" dataBound="0" tableColumnId="90"/>
      <queryTableField id="32680" dataBound="0" tableColumnId="91"/>
      <queryTableField id="32679" dataBound="0" tableColumnId="92"/>
      <queryTableField id="32678" dataBound="0" tableColumnId="93"/>
      <queryTableField id="32677" dataBound="0" tableColumnId="94"/>
      <queryTableField id="32676" dataBound="0" tableColumnId="95"/>
      <queryTableField id="32675" dataBound="0" tableColumnId="96"/>
      <queryTableField id="32674" dataBound="0" tableColumnId="97"/>
      <queryTableField id="32673" dataBound="0" tableColumnId="98"/>
      <queryTableField id="32672" dataBound="0" tableColumnId="99"/>
      <queryTableField id="32671" dataBound="0" tableColumnId="100"/>
      <queryTableField id="32670" dataBound="0" tableColumnId="101"/>
      <queryTableField id="32669" dataBound="0" tableColumnId="102"/>
      <queryTableField id="32668" dataBound="0" tableColumnId="103"/>
      <queryTableField id="32667" dataBound="0" tableColumnId="104"/>
      <queryTableField id="32666" dataBound="0" tableColumnId="105"/>
      <queryTableField id="32665" dataBound="0" tableColumnId="106"/>
      <queryTableField id="32664" dataBound="0" tableColumnId="107"/>
      <queryTableField id="32663" dataBound="0" tableColumnId="108"/>
      <queryTableField id="32662" dataBound="0" tableColumnId="109"/>
      <queryTableField id="32661" dataBound="0" tableColumnId="110"/>
      <queryTableField id="32660" dataBound="0" tableColumnId="111"/>
      <queryTableField id="32659" dataBound="0" tableColumnId="112"/>
      <queryTableField id="32658" dataBound="0" tableColumnId="113"/>
      <queryTableField id="32657" dataBound="0" tableColumnId="114"/>
      <queryTableField id="32656" dataBound="0" tableColumnId="115"/>
      <queryTableField id="32655" dataBound="0" tableColumnId="116"/>
      <queryTableField id="32654" dataBound="0" tableColumnId="117"/>
      <queryTableField id="32653" dataBound="0" tableColumnId="118"/>
      <queryTableField id="32652" dataBound="0" tableColumnId="119"/>
      <queryTableField id="32651" dataBound="0" tableColumnId="120"/>
      <queryTableField id="32650" dataBound="0" tableColumnId="121"/>
      <queryTableField id="32649" dataBound="0" tableColumnId="122"/>
      <queryTableField id="32648" dataBound="0" tableColumnId="123"/>
      <queryTableField id="32647" dataBound="0" tableColumnId="124"/>
      <queryTableField id="32646" dataBound="0" tableColumnId="125"/>
      <queryTableField id="32645" dataBound="0" tableColumnId="126"/>
      <queryTableField id="32644" dataBound="0" tableColumnId="127"/>
      <queryTableField id="32643" dataBound="0" tableColumnId="128"/>
      <queryTableField id="32642" dataBound="0" tableColumnId="129"/>
      <queryTableField id="32641" dataBound="0" tableColumnId="130"/>
      <queryTableField id="32640" dataBound="0" tableColumnId="131"/>
      <queryTableField id="32639" dataBound="0" tableColumnId="132"/>
      <queryTableField id="32638" dataBound="0" tableColumnId="133"/>
      <queryTableField id="32637" dataBound="0" tableColumnId="134"/>
      <queryTableField id="32636" dataBound="0" tableColumnId="135"/>
      <queryTableField id="32635" dataBound="0" tableColumnId="136"/>
      <queryTableField id="32634" dataBound="0" tableColumnId="137"/>
      <queryTableField id="32633" dataBound="0" tableColumnId="138"/>
      <queryTableField id="32632" dataBound="0" tableColumnId="139"/>
      <queryTableField id="32631" dataBound="0" tableColumnId="140"/>
      <queryTableField id="32630" dataBound="0" tableColumnId="141"/>
      <queryTableField id="32629" dataBound="0" tableColumnId="142"/>
      <queryTableField id="32628" dataBound="0" tableColumnId="143"/>
      <queryTableField id="32627" dataBound="0" tableColumnId="144"/>
      <queryTableField id="32626" dataBound="0" tableColumnId="145"/>
      <queryTableField id="32625" dataBound="0" tableColumnId="146"/>
      <queryTableField id="32624" dataBound="0" tableColumnId="147"/>
      <queryTableField id="32623" dataBound="0" tableColumnId="148"/>
      <queryTableField id="32622" dataBound="0" tableColumnId="149"/>
      <queryTableField id="32621" dataBound="0" tableColumnId="150"/>
      <queryTableField id="32620" dataBound="0" tableColumnId="151"/>
      <queryTableField id="32619" dataBound="0" tableColumnId="152"/>
      <queryTableField id="32618" dataBound="0" tableColumnId="153"/>
      <queryTableField id="32617" dataBound="0" tableColumnId="154"/>
      <queryTableField id="32616" dataBound="0" tableColumnId="155"/>
      <queryTableField id="32615" dataBound="0" tableColumnId="156"/>
      <queryTableField id="32614" dataBound="0" tableColumnId="157"/>
      <queryTableField id="32613" dataBound="0" tableColumnId="158"/>
      <queryTableField id="32612" dataBound="0" tableColumnId="159"/>
      <queryTableField id="32611" dataBound="0" tableColumnId="160"/>
      <queryTableField id="32610" dataBound="0" tableColumnId="161"/>
      <queryTableField id="32609" dataBound="0" tableColumnId="162"/>
      <queryTableField id="32608" dataBound="0" tableColumnId="163"/>
      <queryTableField id="32607" dataBound="0" tableColumnId="164"/>
      <queryTableField id="32606" dataBound="0" tableColumnId="165"/>
      <queryTableField id="32605" dataBound="0" tableColumnId="166"/>
      <queryTableField id="32604" dataBound="0" tableColumnId="167"/>
      <queryTableField id="32603" dataBound="0" tableColumnId="168"/>
      <queryTableField id="32602" dataBound="0" tableColumnId="169"/>
      <queryTableField id="32601" dataBound="0" tableColumnId="170"/>
      <queryTableField id="32600" dataBound="0" tableColumnId="171"/>
      <queryTableField id="32599" dataBound="0" tableColumnId="172"/>
      <queryTableField id="32598" dataBound="0" tableColumnId="173"/>
      <queryTableField id="32597" dataBound="0" tableColumnId="174"/>
      <queryTableField id="32596" dataBound="0" tableColumnId="175"/>
      <queryTableField id="32595" dataBound="0" tableColumnId="176"/>
      <queryTableField id="32594" dataBound="0" tableColumnId="177"/>
      <queryTableField id="32593" dataBound="0" tableColumnId="178"/>
      <queryTableField id="32592" dataBound="0" tableColumnId="179"/>
      <queryTableField id="32591" dataBound="0" tableColumnId="180"/>
      <queryTableField id="32590" dataBound="0" tableColumnId="181"/>
      <queryTableField id="32589" dataBound="0" tableColumnId="182"/>
      <queryTableField id="32588" dataBound="0" tableColumnId="183"/>
      <queryTableField id="32587" dataBound="0" tableColumnId="184"/>
      <queryTableField id="32586" dataBound="0" tableColumnId="185"/>
      <queryTableField id="32585" dataBound="0" tableColumnId="186"/>
      <queryTableField id="32584" dataBound="0" tableColumnId="187"/>
      <queryTableField id="32583" dataBound="0" tableColumnId="188"/>
      <queryTableField id="32582" dataBound="0" tableColumnId="189"/>
      <queryTableField id="32581" dataBound="0" tableColumnId="190"/>
      <queryTableField id="32580" dataBound="0" tableColumnId="191"/>
      <queryTableField id="32579" dataBound="0" tableColumnId="192"/>
      <queryTableField id="32578" dataBound="0" tableColumnId="193"/>
      <queryTableField id="32577" dataBound="0" tableColumnId="194"/>
      <queryTableField id="32576" dataBound="0" tableColumnId="195"/>
      <queryTableField id="32575" dataBound="0" tableColumnId="196"/>
      <queryTableField id="32574" dataBound="0" tableColumnId="197"/>
      <queryTableField id="32573" dataBound="0" tableColumnId="198"/>
      <queryTableField id="32572" dataBound="0" tableColumnId="199"/>
      <queryTableField id="32571" dataBound="0" tableColumnId="200"/>
      <queryTableField id="32570" dataBound="0" tableColumnId="201"/>
      <queryTableField id="32569" dataBound="0" tableColumnId="202"/>
      <queryTableField id="32568" dataBound="0" tableColumnId="203"/>
      <queryTableField id="32567" dataBound="0" tableColumnId="204"/>
      <queryTableField id="32566" dataBound="0" tableColumnId="205"/>
      <queryTableField id="32565" dataBound="0" tableColumnId="206"/>
      <queryTableField id="32564" dataBound="0" tableColumnId="207"/>
      <queryTableField id="32563" dataBound="0" tableColumnId="208"/>
      <queryTableField id="32562" dataBound="0" tableColumnId="209"/>
      <queryTableField id="32561" dataBound="0" tableColumnId="210"/>
      <queryTableField id="32560" dataBound="0" tableColumnId="211"/>
      <queryTableField id="32559" dataBound="0" tableColumnId="212"/>
      <queryTableField id="32558" dataBound="0" tableColumnId="213"/>
      <queryTableField id="32557" dataBound="0" tableColumnId="214"/>
      <queryTableField id="32556" dataBound="0" tableColumnId="215"/>
      <queryTableField id="32555" dataBound="0" tableColumnId="216"/>
      <queryTableField id="32554" dataBound="0" tableColumnId="217"/>
      <queryTableField id="32553" dataBound="0" tableColumnId="218"/>
      <queryTableField id="32552" dataBound="0" tableColumnId="219"/>
      <queryTableField id="32551" dataBound="0" tableColumnId="220"/>
      <queryTableField id="32550" dataBound="0" tableColumnId="221"/>
      <queryTableField id="32549" dataBound="0" tableColumnId="222"/>
      <queryTableField id="32548" dataBound="0" tableColumnId="223"/>
      <queryTableField id="32547" dataBound="0" tableColumnId="224"/>
      <queryTableField id="32546" dataBound="0" tableColumnId="225"/>
      <queryTableField id="32545" dataBound="0" tableColumnId="226"/>
      <queryTableField id="32544" dataBound="0" tableColumnId="227"/>
      <queryTableField id="32543" dataBound="0" tableColumnId="228"/>
      <queryTableField id="32542" dataBound="0" tableColumnId="229"/>
      <queryTableField id="32541" dataBound="0" tableColumnId="230"/>
      <queryTableField id="32540" dataBound="0" tableColumnId="231"/>
      <queryTableField id="32539" dataBound="0" tableColumnId="232"/>
      <queryTableField id="32538" dataBound="0" tableColumnId="233"/>
      <queryTableField id="32537" dataBound="0" tableColumnId="234"/>
      <queryTableField id="32536" dataBound="0" tableColumnId="235"/>
      <queryTableField id="32535" dataBound="0" tableColumnId="236"/>
      <queryTableField id="32534" dataBound="0" tableColumnId="237"/>
      <queryTableField id="32533" dataBound="0" tableColumnId="238"/>
      <queryTableField id="32532" dataBound="0" tableColumnId="239"/>
      <queryTableField id="32531" dataBound="0" tableColumnId="240"/>
      <queryTableField id="32530" dataBound="0" tableColumnId="241"/>
      <queryTableField id="32529" dataBound="0" tableColumnId="242"/>
      <queryTableField id="32528" dataBound="0" tableColumnId="243"/>
      <queryTableField id="32527" dataBound="0" tableColumnId="244"/>
      <queryTableField id="32526" dataBound="0" tableColumnId="245"/>
      <queryTableField id="32525" dataBound="0" tableColumnId="246"/>
      <queryTableField id="32524" dataBound="0" tableColumnId="247"/>
      <queryTableField id="32523" dataBound="0" tableColumnId="248"/>
      <queryTableField id="32522" dataBound="0" tableColumnId="249"/>
      <queryTableField id="32521" dataBound="0" tableColumnId="250"/>
      <queryTableField id="32520" dataBound="0" tableColumnId="251"/>
      <queryTableField id="32519" dataBound="0" tableColumnId="252"/>
      <queryTableField id="32518" dataBound="0" tableColumnId="253"/>
      <queryTableField id="32517" dataBound="0" tableColumnId="254"/>
      <queryTableField id="32516" dataBound="0" tableColumnId="255"/>
      <queryTableField id="32515" dataBound="0" tableColumnId="256"/>
      <queryTableField id="32514" dataBound="0" tableColumnId="257"/>
      <queryTableField id="32513" dataBound="0" tableColumnId="258"/>
      <queryTableField id="32512" dataBound="0" tableColumnId="259"/>
      <queryTableField id="32511" dataBound="0" tableColumnId="260"/>
      <queryTableField id="32510" dataBound="0" tableColumnId="261"/>
      <queryTableField id="32509" dataBound="0" tableColumnId="262"/>
      <queryTableField id="32508" dataBound="0" tableColumnId="263"/>
      <queryTableField id="32507" dataBound="0" tableColumnId="264"/>
      <queryTableField id="32506" dataBound="0" tableColumnId="265"/>
      <queryTableField id="32505" dataBound="0" tableColumnId="266"/>
      <queryTableField id="32504" dataBound="0" tableColumnId="267"/>
      <queryTableField id="32503" dataBound="0" tableColumnId="268"/>
      <queryTableField id="32502" dataBound="0" tableColumnId="269"/>
      <queryTableField id="32501" dataBound="0" tableColumnId="270"/>
      <queryTableField id="32500" dataBound="0" tableColumnId="271"/>
      <queryTableField id="32499" dataBound="0" tableColumnId="272"/>
      <queryTableField id="32498" dataBound="0" tableColumnId="273"/>
      <queryTableField id="32497" dataBound="0" tableColumnId="274"/>
      <queryTableField id="32496" dataBound="0" tableColumnId="275"/>
      <queryTableField id="32495" dataBound="0" tableColumnId="276"/>
      <queryTableField id="32494" dataBound="0" tableColumnId="277"/>
      <queryTableField id="32493" dataBound="0" tableColumnId="278"/>
      <queryTableField id="32492" dataBound="0" tableColumnId="279"/>
      <queryTableField id="32491" dataBound="0" tableColumnId="280"/>
      <queryTableField id="32490" dataBound="0" tableColumnId="281"/>
      <queryTableField id="32489" dataBound="0" tableColumnId="282"/>
      <queryTableField id="32488" dataBound="0" tableColumnId="283"/>
      <queryTableField id="32487" dataBound="0" tableColumnId="284"/>
      <queryTableField id="32486" dataBound="0" tableColumnId="285"/>
      <queryTableField id="32485" dataBound="0" tableColumnId="286"/>
      <queryTableField id="32484" dataBound="0" tableColumnId="287"/>
      <queryTableField id="32483" dataBound="0" tableColumnId="288"/>
      <queryTableField id="32482" dataBound="0" tableColumnId="289"/>
      <queryTableField id="32481" dataBound="0" tableColumnId="290"/>
      <queryTableField id="32480" dataBound="0" tableColumnId="291"/>
      <queryTableField id="32479" dataBound="0" tableColumnId="292"/>
      <queryTableField id="32478" dataBound="0" tableColumnId="293"/>
      <queryTableField id="32477" dataBound="0" tableColumnId="294"/>
      <queryTableField id="32476" dataBound="0" tableColumnId="295"/>
      <queryTableField id="32475" dataBound="0" tableColumnId="296"/>
      <queryTableField id="32474" dataBound="0" tableColumnId="297"/>
      <queryTableField id="32473" dataBound="0" tableColumnId="298"/>
      <queryTableField id="32472" dataBound="0" tableColumnId="299"/>
      <queryTableField id="32471" dataBound="0" tableColumnId="300"/>
      <queryTableField id="32470" dataBound="0" tableColumnId="301"/>
      <queryTableField id="32469" dataBound="0" tableColumnId="302"/>
      <queryTableField id="32468" dataBound="0" tableColumnId="303"/>
      <queryTableField id="32467" dataBound="0" tableColumnId="304"/>
      <queryTableField id="32466" dataBound="0" tableColumnId="305"/>
      <queryTableField id="32465" dataBound="0" tableColumnId="306"/>
      <queryTableField id="32464" dataBound="0" tableColumnId="307"/>
      <queryTableField id="32463" dataBound="0" tableColumnId="308"/>
      <queryTableField id="32462" dataBound="0" tableColumnId="309"/>
      <queryTableField id="32461" dataBound="0" tableColumnId="310"/>
      <queryTableField id="32460" dataBound="0" tableColumnId="311"/>
      <queryTableField id="32459" dataBound="0" tableColumnId="312"/>
      <queryTableField id="32458" dataBound="0" tableColumnId="313"/>
      <queryTableField id="32457" dataBound="0" tableColumnId="314"/>
      <queryTableField id="32456" dataBound="0" tableColumnId="315"/>
      <queryTableField id="32455" dataBound="0" tableColumnId="316"/>
      <queryTableField id="32454" dataBound="0" tableColumnId="317"/>
      <queryTableField id="32453" dataBound="0" tableColumnId="318"/>
      <queryTableField id="32452" dataBound="0" tableColumnId="319"/>
      <queryTableField id="32451" dataBound="0" tableColumnId="320"/>
      <queryTableField id="32450" dataBound="0" tableColumnId="321"/>
      <queryTableField id="32449" dataBound="0" tableColumnId="322"/>
      <queryTableField id="32448" dataBound="0" tableColumnId="323"/>
      <queryTableField id="32447" dataBound="0" tableColumnId="324"/>
      <queryTableField id="32446" dataBound="0" tableColumnId="325"/>
      <queryTableField id="32445" dataBound="0" tableColumnId="326"/>
      <queryTableField id="32444" dataBound="0" tableColumnId="327"/>
      <queryTableField id="32443" dataBound="0" tableColumnId="328"/>
      <queryTableField id="32442" dataBound="0" tableColumnId="329"/>
      <queryTableField id="32441" dataBound="0" tableColumnId="330"/>
      <queryTableField id="32440" dataBound="0" tableColumnId="331"/>
      <queryTableField id="32439" dataBound="0" tableColumnId="332"/>
      <queryTableField id="32438" dataBound="0" tableColumnId="333"/>
      <queryTableField id="32437" dataBound="0" tableColumnId="334"/>
      <queryTableField id="32436" dataBound="0" tableColumnId="335"/>
      <queryTableField id="32435" dataBound="0" tableColumnId="336"/>
      <queryTableField id="32434" dataBound="0" tableColumnId="337"/>
      <queryTableField id="32433" dataBound="0" tableColumnId="338"/>
      <queryTableField id="32432" dataBound="0" tableColumnId="339"/>
      <queryTableField id="32431" dataBound="0" tableColumnId="340"/>
      <queryTableField id="32430" dataBound="0" tableColumnId="341"/>
      <queryTableField id="32429" dataBound="0" tableColumnId="342"/>
      <queryTableField id="32428" dataBound="0" tableColumnId="343"/>
      <queryTableField id="32427" dataBound="0" tableColumnId="344"/>
      <queryTableField id="32426" dataBound="0" tableColumnId="345"/>
      <queryTableField id="32425" dataBound="0" tableColumnId="346"/>
      <queryTableField id="32424" dataBound="0" tableColumnId="347"/>
      <queryTableField id="32423" dataBound="0" tableColumnId="348"/>
      <queryTableField id="32422" dataBound="0" tableColumnId="349"/>
      <queryTableField id="32421" dataBound="0" tableColumnId="350"/>
      <queryTableField id="32420" dataBound="0" tableColumnId="351"/>
      <queryTableField id="32419" dataBound="0" tableColumnId="352"/>
      <queryTableField id="32418" dataBound="0" tableColumnId="353"/>
      <queryTableField id="32417" dataBound="0" tableColumnId="354"/>
      <queryTableField id="32416" dataBound="0" tableColumnId="355"/>
      <queryTableField id="32415" dataBound="0" tableColumnId="356"/>
      <queryTableField id="32414" dataBound="0" tableColumnId="357"/>
      <queryTableField id="32413" dataBound="0" tableColumnId="358"/>
      <queryTableField id="32412" dataBound="0" tableColumnId="359"/>
      <queryTableField id="32411" dataBound="0" tableColumnId="360"/>
      <queryTableField id="32410" dataBound="0" tableColumnId="361"/>
      <queryTableField id="32409" dataBound="0" tableColumnId="362"/>
      <queryTableField id="32408" dataBound="0" tableColumnId="363"/>
      <queryTableField id="32407" dataBound="0" tableColumnId="364"/>
      <queryTableField id="32406" dataBound="0" tableColumnId="365"/>
      <queryTableField id="32405" dataBound="0" tableColumnId="366"/>
      <queryTableField id="32404" dataBound="0" tableColumnId="367"/>
      <queryTableField id="32403" dataBound="0" tableColumnId="368"/>
      <queryTableField id="32402" dataBound="0" tableColumnId="369"/>
      <queryTableField id="32401" dataBound="0" tableColumnId="370"/>
      <queryTableField id="32400" dataBound="0" tableColumnId="371"/>
      <queryTableField id="32399" dataBound="0" tableColumnId="372"/>
      <queryTableField id="32398" dataBound="0" tableColumnId="373"/>
      <queryTableField id="32397" dataBound="0" tableColumnId="374"/>
      <queryTableField id="32396" dataBound="0" tableColumnId="375"/>
      <queryTableField id="32395" dataBound="0" tableColumnId="376"/>
      <queryTableField id="32394" dataBound="0" tableColumnId="377"/>
      <queryTableField id="32393" dataBound="0" tableColumnId="378"/>
      <queryTableField id="32392" dataBound="0" tableColumnId="379"/>
      <queryTableField id="32391" dataBound="0" tableColumnId="380"/>
      <queryTableField id="32390" dataBound="0" tableColumnId="381"/>
      <queryTableField id="32389" dataBound="0" tableColumnId="382"/>
      <queryTableField id="32388" dataBound="0" tableColumnId="383"/>
      <queryTableField id="32387" dataBound="0" tableColumnId="384"/>
      <queryTableField id="32386" dataBound="0" tableColumnId="385"/>
      <queryTableField id="32385" dataBound="0" tableColumnId="386"/>
      <queryTableField id="32384" dataBound="0" tableColumnId="387"/>
      <queryTableField id="32383" dataBound="0" tableColumnId="388"/>
      <queryTableField id="32382" dataBound="0" tableColumnId="389"/>
      <queryTableField id="32381" dataBound="0" tableColumnId="390"/>
      <queryTableField id="32380" dataBound="0" tableColumnId="391"/>
      <queryTableField id="32379" dataBound="0" tableColumnId="392"/>
      <queryTableField id="32378" dataBound="0" tableColumnId="393"/>
      <queryTableField id="32377" dataBound="0" tableColumnId="394"/>
      <queryTableField id="32376" dataBound="0" tableColumnId="395"/>
      <queryTableField id="32375" dataBound="0" tableColumnId="396"/>
      <queryTableField id="32374" dataBound="0" tableColumnId="397"/>
      <queryTableField id="32373" dataBound="0" tableColumnId="398"/>
      <queryTableField id="32372" dataBound="0" tableColumnId="399"/>
      <queryTableField id="32371" dataBound="0" tableColumnId="400"/>
      <queryTableField id="32370" dataBound="0" tableColumnId="401"/>
      <queryTableField id="32369" dataBound="0" tableColumnId="402"/>
      <queryTableField id="32368" dataBound="0" tableColumnId="403"/>
      <queryTableField id="32367" dataBound="0" tableColumnId="404"/>
      <queryTableField id="32366" dataBound="0" tableColumnId="405"/>
      <queryTableField id="32365" dataBound="0" tableColumnId="406"/>
      <queryTableField id="32364" dataBound="0" tableColumnId="407"/>
      <queryTableField id="32363" dataBound="0" tableColumnId="408"/>
      <queryTableField id="32362" dataBound="0" tableColumnId="409"/>
      <queryTableField id="32361" dataBound="0" tableColumnId="410"/>
      <queryTableField id="32360" dataBound="0" tableColumnId="411"/>
      <queryTableField id="32359" dataBound="0" tableColumnId="412"/>
      <queryTableField id="32358" dataBound="0" tableColumnId="413"/>
      <queryTableField id="32357" dataBound="0" tableColumnId="414"/>
      <queryTableField id="32356" dataBound="0" tableColumnId="415"/>
      <queryTableField id="32355" dataBound="0" tableColumnId="416"/>
      <queryTableField id="32354" dataBound="0" tableColumnId="417"/>
      <queryTableField id="32353" dataBound="0" tableColumnId="418"/>
      <queryTableField id="32352" dataBound="0" tableColumnId="419"/>
      <queryTableField id="32351" dataBound="0" tableColumnId="420"/>
      <queryTableField id="32350" dataBound="0" tableColumnId="421"/>
      <queryTableField id="32349" dataBound="0" tableColumnId="422"/>
      <queryTableField id="32348" dataBound="0" tableColumnId="423"/>
      <queryTableField id="32347" dataBound="0" tableColumnId="424"/>
      <queryTableField id="32346" dataBound="0" tableColumnId="425"/>
      <queryTableField id="32345" dataBound="0" tableColumnId="426"/>
      <queryTableField id="32344" dataBound="0" tableColumnId="427"/>
      <queryTableField id="32343" dataBound="0" tableColumnId="428"/>
      <queryTableField id="32342" dataBound="0" tableColumnId="429"/>
      <queryTableField id="32341" dataBound="0" tableColumnId="430"/>
      <queryTableField id="32340" dataBound="0" tableColumnId="431"/>
      <queryTableField id="32339" dataBound="0" tableColumnId="432"/>
      <queryTableField id="32338" dataBound="0" tableColumnId="433"/>
      <queryTableField id="32337" dataBound="0" tableColumnId="434"/>
      <queryTableField id="32336" dataBound="0" tableColumnId="435"/>
      <queryTableField id="32335" dataBound="0" tableColumnId="436"/>
      <queryTableField id="32334" dataBound="0" tableColumnId="437"/>
      <queryTableField id="32333" dataBound="0" tableColumnId="438"/>
      <queryTableField id="32332" dataBound="0" tableColumnId="439"/>
      <queryTableField id="32331" dataBound="0" tableColumnId="440"/>
      <queryTableField id="32330" dataBound="0" tableColumnId="441"/>
      <queryTableField id="32329" dataBound="0" tableColumnId="442"/>
      <queryTableField id="32328" dataBound="0" tableColumnId="443"/>
      <queryTableField id="32327" dataBound="0" tableColumnId="444"/>
      <queryTableField id="32326" dataBound="0" tableColumnId="445"/>
      <queryTableField id="32325" dataBound="0" tableColumnId="446"/>
      <queryTableField id="32324" dataBound="0" tableColumnId="447"/>
      <queryTableField id="32323" dataBound="0" tableColumnId="448"/>
      <queryTableField id="32322" dataBound="0" tableColumnId="449"/>
      <queryTableField id="32321" dataBound="0" tableColumnId="450"/>
      <queryTableField id="32320" dataBound="0" tableColumnId="451"/>
      <queryTableField id="32319" dataBound="0" tableColumnId="452"/>
      <queryTableField id="32318" dataBound="0" tableColumnId="453"/>
      <queryTableField id="32317" dataBound="0" tableColumnId="454"/>
      <queryTableField id="32316" dataBound="0" tableColumnId="455"/>
      <queryTableField id="32315" dataBound="0" tableColumnId="456"/>
      <queryTableField id="32314" dataBound="0" tableColumnId="457"/>
      <queryTableField id="32313" dataBound="0" tableColumnId="458"/>
      <queryTableField id="32312" dataBound="0" tableColumnId="459"/>
      <queryTableField id="32311" dataBound="0" tableColumnId="460"/>
      <queryTableField id="32310" dataBound="0" tableColumnId="461"/>
      <queryTableField id="32309" dataBound="0" tableColumnId="462"/>
      <queryTableField id="32308" dataBound="0" tableColumnId="463"/>
      <queryTableField id="32307" dataBound="0" tableColumnId="464"/>
      <queryTableField id="32306" dataBound="0" tableColumnId="465"/>
      <queryTableField id="32305" dataBound="0" tableColumnId="466"/>
      <queryTableField id="32304" dataBound="0" tableColumnId="467"/>
      <queryTableField id="32303" dataBound="0" tableColumnId="468"/>
      <queryTableField id="32302" dataBound="0" tableColumnId="469"/>
      <queryTableField id="32301" dataBound="0" tableColumnId="470"/>
      <queryTableField id="32300" dataBound="0" tableColumnId="471"/>
      <queryTableField id="32299" dataBound="0" tableColumnId="472"/>
      <queryTableField id="32298" dataBound="0" tableColumnId="473"/>
      <queryTableField id="32297" dataBound="0" tableColumnId="474"/>
      <queryTableField id="32296" dataBound="0" tableColumnId="475"/>
      <queryTableField id="32295" dataBound="0" tableColumnId="476"/>
      <queryTableField id="32294" dataBound="0" tableColumnId="477"/>
      <queryTableField id="32293" dataBound="0" tableColumnId="478"/>
      <queryTableField id="32292" dataBound="0" tableColumnId="479"/>
      <queryTableField id="32291" dataBound="0" tableColumnId="480"/>
      <queryTableField id="32290" dataBound="0" tableColumnId="481"/>
      <queryTableField id="32289" dataBound="0" tableColumnId="482"/>
      <queryTableField id="32288" dataBound="0" tableColumnId="483"/>
      <queryTableField id="32287" dataBound="0" tableColumnId="484"/>
      <queryTableField id="32286" dataBound="0" tableColumnId="485"/>
      <queryTableField id="32285" dataBound="0" tableColumnId="486"/>
      <queryTableField id="32284" dataBound="0" tableColumnId="487"/>
      <queryTableField id="32283" dataBound="0" tableColumnId="488"/>
      <queryTableField id="32282" dataBound="0" tableColumnId="489"/>
      <queryTableField id="32281" dataBound="0" tableColumnId="490"/>
      <queryTableField id="32280" dataBound="0" tableColumnId="491"/>
      <queryTableField id="32279" dataBound="0" tableColumnId="492"/>
      <queryTableField id="32278" dataBound="0" tableColumnId="493"/>
      <queryTableField id="32277" dataBound="0" tableColumnId="494"/>
      <queryTableField id="32276" dataBound="0" tableColumnId="495"/>
      <queryTableField id="32275" dataBound="0" tableColumnId="496"/>
      <queryTableField id="32274" dataBound="0" tableColumnId="497"/>
      <queryTableField id="32273" dataBound="0" tableColumnId="498"/>
      <queryTableField id="32272" dataBound="0" tableColumnId="499"/>
      <queryTableField id="32271" dataBound="0" tableColumnId="500"/>
      <queryTableField id="32270" dataBound="0" tableColumnId="501"/>
      <queryTableField id="32269" dataBound="0" tableColumnId="502"/>
      <queryTableField id="32268" dataBound="0" tableColumnId="503"/>
      <queryTableField id="32267" dataBound="0" tableColumnId="504"/>
      <queryTableField id="32266" dataBound="0" tableColumnId="505"/>
      <queryTableField id="32265" dataBound="0" tableColumnId="506"/>
      <queryTableField id="32264" dataBound="0" tableColumnId="507"/>
      <queryTableField id="32263" dataBound="0" tableColumnId="508"/>
      <queryTableField id="32262" dataBound="0" tableColumnId="509"/>
      <queryTableField id="32261" dataBound="0" tableColumnId="510"/>
      <queryTableField id="32260" dataBound="0" tableColumnId="511"/>
      <queryTableField id="32259" dataBound="0" tableColumnId="512"/>
      <queryTableField id="32258" dataBound="0" tableColumnId="513"/>
      <queryTableField id="32257" dataBound="0" tableColumnId="514"/>
      <queryTableField id="32256" dataBound="0" tableColumnId="515"/>
      <queryTableField id="32255" dataBound="0" tableColumnId="516"/>
      <queryTableField id="32254" dataBound="0" tableColumnId="517"/>
      <queryTableField id="32253" dataBound="0" tableColumnId="518"/>
      <queryTableField id="32252" dataBound="0" tableColumnId="519"/>
      <queryTableField id="32251" dataBound="0" tableColumnId="520"/>
      <queryTableField id="32250" dataBound="0" tableColumnId="521"/>
      <queryTableField id="32249" dataBound="0" tableColumnId="522"/>
      <queryTableField id="32248" dataBound="0" tableColumnId="523"/>
      <queryTableField id="32247" dataBound="0" tableColumnId="524"/>
      <queryTableField id="32246" dataBound="0" tableColumnId="525"/>
      <queryTableField id="32245" dataBound="0" tableColumnId="526"/>
      <queryTableField id="32244" dataBound="0" tableColumnId="527"/>
      <queryTableField id="32243" dataBound="0" tableColumnId="528"/>
      <queryTableField id="32242" dataBound="0" tableColumnId="529"/>
      <queryTableField id="32241" dataBound="0" tableColumnId="530"/>
      <queryTableField id="32240" dataBound="0" tableColumnId="531"/>
      <queryTableField id="32239" dataBound="0" tableColumnId="532"/>
      <queryTableField id="32238" dataBound="0" tableColumnId="533"/>
      <queryTableField id="32237" dataBound="0" tableColumnId="534"/>
      <queryTableField id="32236" dataBound="0" tableColumnId="535"/>
      <queryTableField id="32235" dataBound="0" tableColumnId="536"/>
      <queryTableField id="32234" dataBound="0" tableColumnId="537"/>
      <queryTableField id="32233" dataBound="0" tableColumnId="538"/>
      <queryTableField id="32232" dataBound="0" tableColumnId="539"/>
      <queryTableField id="32231" dataBound="0" tableColumnId="540"/>
      <queryTableField id="32230" dataBound="0" tableColumnId="541"/>
      <queryTableField id="32229" dataBound="0" tableColumnId="542"/>
      <queryTableField id="32228" dataBound="0" tableColumnId="543"/>
      <queryTableField id="32227" dataBound="0" tableColumnId="544"/>
      <queryTableField id="32226" dataBound="0" tableColumnId="545"/>
      <queryTableField id="32225" dataBound="0" tableColumnId="546"/>
      <queryTableField id="32224" dataBound="0" tableColumnId="547"/>
      <queryTableField id="32223" dataBound="0" tableColumnId="548"/>
      <queryTableField id="32222" dataBound="0" tableColumnId="549"/>
      <queryTableField id="32221" dataBound="0" tableColumnId="550"/>
      <queryTableField id="32220" dataBound="0" tableColumnId="551"/>
      <queryTableField id="32219" dataBound="0" tableColumnId="552"/>
      <queryTableField id="32218" dataBound="0" tableColumnId="553"/>
      <queryTableField id="32217" dataBound="0" tableColumnId="554"/>
      <queryTableField id="32216" dataBound="0" tableColumnId="555"/>
      <queryTableField id="32215" dataBound="0" tableColumnId="556"/>
      <queryTableField id="32214" dataBound="0" tableColumnId="557"/>
      <queryTableField id="32213" dataBound="0" tableColumnId="558"/>
      <queryTableField id="32212" dataBound="0" tableColumnId="559"/>
      <queryTableField id="32211" dataBound="0" tableColumnId="560"/>
      <queryTableField id="32210" dataBound="0" tableColumnId="561"/>
      <queryTableField id="32209" dataBound="0" tableColumnId="562"/>
      <queryTableField id="32208" dataBound="0" tableColumnId="563"/>
      <queryTableField id="32207" dataBound="0" tableColumnId="564"/>
      <queryTableField id="32206" dataBound="0" tableColumnId="565"/>
      <queryTableField id="32205" dataBound="0" tableColumnId="566"/>
      <queryTableField id="32204" dataBound="0" tableColumnId="567"/>
      <queryTableField id="32203" dataBound="0" tableColumnId="568"/>
      <queryTableField id="32202" dataBound="0" tableColumnId="569"/>
      <queryTableField id="32201" dataBound="0" tableColumnId="570"/>
      <queryTableField id="32200" dataBound="0" tableColumnId="571"/>
      <queryTableField id="32199" dataBound="0" tableColumnId="572"/>
      <queryTableField id="32198" dataBound="0" tableColumnId="573"/>
      <queryTableField id="32197" dataBound="0" tableColumnId="574"/>
      <queryTableField id="32196" dataBound="0" tableColumnId="575"/>
      <queryTableField id="32195" dataBound="0" tableColumnId="576"/>
      <queryTableField id="32194" dataBound="0" tableColumnId="577"/>
      <queryTableField id="32193" dataBound="0" tableColumnId="578"/>
      <queryTableField id="32192" dataBound="0" tableColumnId="579"/>
      <queryTableField id="32191" dataBound="0" tableColumnId="580"/>
      <queryTableField id="32190" dataBound="0" tableColumnId="581"/>
      <queryTableField id="32189" dataBound="0" tableColumnId="582"/>
      <queryTableField id="32188" dataBound="0" tableColumnId="583"/>
      <queryTableField id="32187" dataBound="0" tableColumnId="584"/>
      <queryTableField id="32186" dataBound="0" tableColumnId="585"/>
      <queryTableField id="32185" dataBound="0" tableColumnId="586"/>
      <queryTableField id="32184" dataBound="0" tableColumnId="587"/>
      <queryTableField id="32183" dataBound="0" tableColumnId="588"/>
      <queryTableField id="32182" dataBound="0" tableColumnId="589"/>
      <queryTableField id="32181" dataBound="0" tableColumnId="590"/>
      <queryTableField id="32180" dataBound="0" tableColumnId="591"/>
      <queryTableField id="32179" dataBound="0" tableColumnId="592"/>
      <queryTableField id="32178" dataBound="0" tableColumnId="593"/>
      <queryTableField id="32177" dataBound="0" tableColumnId="594"/>
      <queryTableField id="32176" dataBound="0" tableColumnId="595"/>
      <queryTableField id="32175" dataBound="0" tableColumnId="596"/>
      <queryTableField id="32174" dataBound="0" tableColumnId="597"/>
      <queryTableField id="32173" dataBound="0" tableColumnId="598"/>
      <queryTableField id="32172" dataBound="0" tableColumnId="599"/>
      <queryTableField id="32171" dataBound="0" tableColumnId="600"/>
      <queryTableField id="32170" dataBound="0" tableColumnId="601"/>
      <queryTableField id="32169" dataBound="0" tableColumnId="602"/>
      <queryTableField id="32168" dataBound="0" tableColumnId="603"/>
      <queryTableField id="32167" dataBound="0" tableColumnId="604"/>
      <queryTableField id="32166" dataBound="0" tableColumnId="605"/>
      <queryTableField id="32165" dataBound="0" tableColumnId="606"/>
      <queryTableField id="32164" dataBound="0" tableColumnId="607"/>
      <queryTableField id="32163" dataBound="0" tableColumnId="608"/>
      <queryTableField id="32162" dataBound="0" tableColumnId="609"/>
      <queryTableField id="32161" dataBound="0" tableColumnId="610"/>
      <queryTableField id="32160" dataBound="0" tableColumnId="611"/>
      <queryTableField id="32159" dataBound="0" tableColumnId="612"/>
      <queryTableField id="32158" dataBound="0" tableColumnId="613"/>
      <queryTableField id="32157" dataBound="0" tableColumnId="614"/>
      <queryTableField id="32156" dataBound="0" tableColumnId="615"/>
      <queryTableField id="32155" dataBound="0" tableColumnId="616"/>
      <queryTableField id="32154" dataBound="0" tableColumnId="617"/>
      <queryTableField id="32153" dataBound="0" tableColumnId="618"/>
      <queryTableField id="32152" dataBound="0" tableColumnId="619"/>
      <queryTableField id="32151" dataBound="0" tableColumnId="620"/>
      <queryTableField id="32150" dataBound="0" tableColumnId="621"/>
      <queryTableField id="32149" dataBound="0" tableColumnId="622"/>
      <queryTableField id="32148" dataBound="0" tableColumnId="623"/>
      <queryTableField id="32147" dataBound="0" tableColumnId="624"/>
      <queryTableField id="32146" dataBound="0" tableColumnId="625"/>
      <queryTableField id="32145" dataBound="0" tableColumnId="626"/>
      <queryTableField id="32144" dataBound="0" tableColumnId="627"/>
      <queryTableField id="32143" dataBound="0" tableColumnId="628"/>
      <queryTableField id="32142" dataBound="0" tableColumnId="629"/>
      <queryTableField id="32141" dataBound="0" tableColumnId="630"/>
      <queryTableField id="32140" dataBound="0" tableColumnId="631"/>
      <queryTableField id="32139" dataBound="0" tableColumnId="632"/>
      <queryTableField id="32138" dataBound="0" tableColumnId="633"/>
      <queryTableField id="32137" dataBound="0" tableColumnId="634"/>
      <queryTableField id="32136" dataBound="0" tableColumnId="635"/>
      <queryTableField id="32135" dataBound="0" tableColumnId="636"/>
      <queryTableField id="32134" dataBound="0" tableColumnId="637"/>
      <queryTableField id="32133" dataBound="0" tableColumnId="638"/>
      <queryTableField id="32132" dataBound="0" tableColumnId="639"/>
      <queryTableField id="32131" dataBound="0" tableColumnId="640"/>
      <queryTableField id="32130" dataBound="0" tableColumnId="641"/>
      <queryTableField id="32129" dataBound="0" tableColumnId="642"/>
      <queryTableField id="32128" dataBound="0" tableColumnId="643"/>
      <queryTableField id="32127" dataBound="0" tableColumnId="644"/>
      <queryTableField id="32126" dataBound="0" tableColumnId="645"/>
      <queryTableField id="32125" dataBound="0" tableColumnId="646"/>
      <queryTableField id="32124" dataBound="0" tableColumnId="647"/>
      <queryTableField id="32123" dataBound="0" tableColumnId="648"/>
      <queryTableField id="32122" dataBound="0" tableColumnId="649"/>
      <queryTableField id="32121" dataBound="0" tableColumnId="650"/>
      <queryTableField id="32120" dataBound="0" tableColumnId="651"/>
      <queryTableField id="32119" dataBound="0" tableColumnId="652"/>
      <queryTableField id="32118" dataBound="0" tableColumnId="653"/>
      <queryTableField id="32117" dataBound="0" tableColumnId="654"/>
      <queryTableField id="32116" dataBound="0" tableColumnId="655"/>
      <queryTableField id="32115" dataBound="0" tableColumnId="656"/>
      <queryTableField id="32114" dataBound="0" tableColumnId="657"/>
      <queryTableField id="32113" dataBound="0" tableColumnId="658"/>
      <queryTableField id="32112" dataBound="0" tableColumnId="659"/>
      <queryTableField id="32111" dataBound="0" tableColumnId="660"/>
      <queryTableField id="32110" dataBound="0" tableColumnId="661"/>
      <queryTableField id="32109" dataBound="0" tableColumnId="662"/>
      <queryTableField id="32108" dataBound="0" tableColumnId="663"/>
      <queryTableField id="32107" dataBound="0" tableColumnId="664"/>
      <queryTableField id="32106" dataBound="0" tableColumnId="665"/>
      <queryTableField id="32105" dataBound="0" tableColumnId="666"/>
      <queryTableField id="32104" dataBound="0" tableColumnId="667"/>
      <queryTableField id="32103" dataBound="0" tableColumnId="668"/>
      <queryTableField id="32102" dataBound="0" tableColumnId="669"/>
      <queryTableField id="32101" dataBound="0" tableColumnId="670"/>
      <queryTableField id="32100" dataBound="0" tableColumnId="671"/>
      <queryTableField id="32099" dataBound="0" tableColumnId="672"/>
      <queryTableField id="32098" dataBound="0" tableColumnId="673"/>
      <queryTableField id="32097" dataBound="0" tableColumnId="674"/>
      <queryTableField id="32096" dataBound="0" tableColumnId="675"/>
      <queryTableField id="32095" dataBound="0" tableColumnId="676"/>
      <queryTableField id="32094" dataBound="0" tableColumnId="677"/>
      <queryTableField id="32093" dataBound="0" tableColumnId="678"/>
      <queryTableField id="32092" dataBound="0" tableColumnId="679"/>
      <queryTableField id="32091" dataBound="0" tableColumnId="680"/>
      <queryTableField id="32090" dataBound="0" tableColumnId="681"/>
      <queryTableField id="32089" dataBound="0" tableColumnId="682"/>
      <queryTableField id="32088" dataBound="0" tableColumnId="683"/>
      <queryTableField id="32087" dataBound="0" tableColumnId="684"/>
      <queryTableField id="32086" dataBound="0" tableColumnId="685"/>
      <queryTableField id="32085" dataBound="0" tableColumnId="686"/>
      <queryTableField id="32084" dataBound="0" tableColumnId="687"/>
      <queryTableField id="32083" dataBound="0" tableColumnId="688"/>
      <queryTableField id="32082" dataBound="0" tableColumnId="689"/>
      <queryTableField id="32081" dataBound="0" tableColumnId="690"/>
      <queryTableField id="32080" dataBound="0" tableColumnId="691"/>
      <queryTableField id="32079" dataBound="0" tableColumnId="692"/>
      <queryTableField id="32078" dataBound="0" tableColumnId="693"/>
      <queryTableField id="32077" dataBound="0" tableColumnId="694"/>
      <queryTableField id="32076" dataBound="0" tableColumnId="695"/>
      <queryTableField id="32075" dataBound="0" tableColumnId="696"/>
      <queryTableField id="32074" dataBound="0" tableColumnId="697"/>
      <queryTableField id="32073" dataBound="0" tableColumnId="698"/>
      <queryTableField id="32072" dataBound="0" tableColumnId="699"/>
      <queryTableField id="32071" dataBound="0" tableColumnId="700"/>
      <queryTableField id="32070" dataBound="0" tableColumnId="701"/>
      <queryTableField id="32069" dataBound="0" tableColumnId="702"/>
      <queryTableField id="32068" dataBound="0" tableColumnId="703"/>
      <queryTableField id="32067" dataBound="0" tableColumnId="704"/>
      <queryTableField id="32066" dataBound="0" tableColumnId="705"/>
      <queryTableField id="32065" dataBound="0" tableColumnId="706"/>
      <queryTableField id="32064" dataBound="0" tableColumnId="707"/>
      <queryTableField id="32063" dataBound="0" tableColumnId="708"/>
      <queryTableField id="32062" dataBound="0" tableColumnId="709"/>
      <queryTableField id="32061" dataBound="0" tableColumnId="710"/>
      <queryTableField id="32060" dataBound="0" tableColumnId="711"/>
      <queryTableField id="32059" dataBound="0" tableColumnId="712"/>
      <queryTableField id="32058" dataBound="0" tableColumnId="713"/>
      <queryTableField id="32057" dataBound="0" tableColumnId="714"/>
      <queryTableField id="32056" dataBound="0" tableColumnId="715"/>
      <queryTableField id="32055" dataBound="0" tableColumnId="716"/>
      <queryTableField id="32054" dataBound="0" tableColumnId="717"/>
      <queryTableField id="32053" dataBound="0" tableColumnId="718"/>
      <queryTableField id="32052" dataBound="0" tableColumnId="719"/>
      <queryTableField id="32051" dataBound="0" tableColumnId="720"/>
      <queryTableField id="32050" dataBound="0" tableColumnId="721"/>
      <queryTableField id="32049" dataBound="0" tableColumnId="722"/>
      <queryTableField id="32048" dataBound="0" tableColumnId="723"/>
      <queryTableField id="32047" dataBound="0" tableColumnId="724"/>
      <queryTableField id="32046" dataBound="0" tableColumnId="725"/>
      <queryTableField id="32045" dataBound="0" tableColumnId="726"/>
      <queryTableField id="32044" dataBound="0" tableColumnId="727"/>
      <queryTableField id="32043" dataBound="0" tableColumnId="728"/>
      <queryTableField id="32042" dataBound="0" tableColumnId="729"/>
      <queryTableField id="32041" dataBound="0" tableColumnId="730"/>
      <queryTableField id="32040" dataBound="0" tableColumnId="731"/>
      <queryTableField id="32039" dataBound="0" tableColumnId="732"/>
      <queryTableField id="32038" dataBound="0" tableColumnId="733"/>
      <queryTableField id="32037" dataBound="0" tableColumnId="734"/>
      <queryTableField id="32036" dataBound="0" tableColumnId="735"/>
      <queryTableField id="32035" dataBound="0" tableColumnId="736"/>
      <queryTableField id="32034" dataBound="0" tableColumnId="737"/>
      <queryTableField id="32033" dataBound="0" tableColumnId="738"/>
      <queryTableField id="32032" dataBound="0" tableColumnId="739"/>
      <queryTableField id="32031" dataBound="0" tableColumnId="740"/>
      <queryTableField id="32030" dataBound="0" tableColumnId="741"/>
      <queryTableField id="32029" dataBound="0" tableColumnId="742"/>
      <queryTableField id="32028" dataBound="0" tableColumnId="743"/>
      <queryTableField id="32027" dataBound="0" tableColumnId="744"/>
      <queryTableField id="32026" dataBound="0" tableColumnId="745"/>
      <queryTableField id="32025" dataBound="0" tableColumnId="746"/>
      <queryTableField id="32024" dataBound="0" tableColumnId="747"/>
      <queryTableField id="32023" dataBound="0" tableColumnId="748"/>
      <queryTableField id="32022" dataBound="0" tableColumnId="749"/>
      <queryTableField id="32021" dataBound="0" tableColumnId="750"/>
      <queryTableField id="32020" dataBound="0" tableColumnId="751"/>
      <queryTableField id="32019" dataBound="0" tableColumnId="752"/>
      <queryTableField id="32018" dataBound="0" tableColumnId="753"/>
      <queryTableField id="32017" dataBound="0" tableColumnId="754"/>
      <queryTableField id="32016" dataBound="0" tableColumnId="755"/>
      <queryTableField id="32015" dataBound="0" tableColumnId="756"/>
      <queryTableField id="32014" dataBound="0" tableColumnId="757"/>
      <queryTableField id="32013" dataBound="0" tableColumnId="758"/>
      <queryTableField id="32012" dataBound="0" tableColumnId="759"/>
      <queryTableField id="32011" dataBound="0" tableColumnId="760"/>
      <queryTableField id="32010" dataBound="0" tableColumnId="761"/>
      <queryTableField id="32009" dataBound="0" tableColumnId="762"/>
      <queryTableField id="32008" dataBound="0" tableColumnId="763"/>
      <queryTableField id="32007" dataBound="0" tableColumnId="764"/>
      <queryTableField id="32006" dataBound="0" tableColumnId="765"/>
      <queryTableField id="32005" dataBound="0" tableColumnId="766"/>
      <queryTableField id="32004" dataBound="0" tableColumnId="767"/>
      <queryTableField id="32003" dataBound="0" tableColumnId="768"/>
      <queryTableField id="32002" dataBound="0" tableColumnId="769"/>
      <queryTableField id="32001" dataBound="0" tableColumnId="770"/>
      <queryTableField id="32000" dataBound="0" tableColumnId="771"/>
      <queryTableField id="31999" dataBound="0" tableColumnId="772"/>
      <queryTableField id="31998" dataBound="0" tableColumnId="773"/>
      <queryTableField id="31997" dataBound="0" tableColumnId="774"/>
      <queryTableField id="31996" dataBound="0" tableColumnId="775"/>
      <queryTableField id="31995" dataBound="0" tableColumnId="776"/>
      <queryTableField id="31994" dataBound="0" tableColumnId="777"/>
      <queryTableField id="31993" dataBound="0" tableColumnId="778"/>
      <queryTableField id="31992" dataBound="0" tableColumnId="779"/>
      <queryTableField id="31991" dataBound="0" tableColumnId="780"/>
      <queryTableField id="31990" dataBound="0" tableColumnId="781"/>
      <queryTableField id="31989" dataBound="0" tableColumnId="782"/>
      <queryTableField id="31988" dataBound="0" tableColumnId="783"/>
      <queryTableField id="31987" dataBound="0" tableColumnId="784"/>
      <queryTableField id="31986" dataBound="0" tableColumnId="785"/>
      <queryTableField id="31985" dataBound="0" tableColumnId="786"/>
      <queryTableField id="31984" dataBound="0" tableColumnId="787"/>
      <queryTableField id="31983" dataBound="0" tableColumnId="788"/>
      <queryTableField id="31982" dataBound="0" tableColumnId="789"/>
      <queryTableField id="31981" dataBound="0" tableColumnId="790"/>
      <queryTableField id="31980" dataBound="0" tableColumnId="791"/>
      <queryTableField id="31979" dataBound="0" tableColumnId="792"/>
      <queryTableField id="31978" dataBound="0" tableColumnId="793"/>
      <queryTableField id="31977" dataBound="0" tableColumnId="794"/>
      <queryTableField id="31976" dataBound="0" tableColumnId="795"/>
      <queryTableField id="31975" dataBound="0" tableColumnId="796"/>
      <queryTableField id="31974" dataBound="0" tableColumnId="797"/>
      <queryTableField id="31973" dataBound="0" tableColumnId="798"/>
      <queryTableField id="31972" dataBound="0" tableColumnId="799"/>
      <queryTableField id="31971" dataBound="0" tableColumnId="800"/>
      <queryTableField id="31970" dataBound="0" tableColumnId="801"/>
      <queryTableField id="31969" dataBound="0" tableColumnId="802"/>
      <queryTableField id="31968" dataBound="0" tableColumnId="803"/>
      <queryTableField id="31967" dataBound="0" tableColumnId="804"/>
      <queryTableField id="31966" dataBound="0" tableColumnId="805"/>
      <queryTableField id="31965" dataBound="0" tableColumnId="806"/>
      <queryTableField id="31964" dataBound="0" tableColumnId="807"/>
      <queryTableField id="31963" dataBound="0" tableColumnId="808"/>
      <queryTableField id="31962" dataBound="0" tableColumnId="809"/>
      <queryTableField id="31961" dataBound="0" tableColumnId="810"/>
      <queryTableField id="31960" dataBound="0" tableColumnId="811"/>
      <queryTableField id="31959" dataBound="0" tableColumnId="812"/>
      <queryTableField id="31958" dataBound="0" tableColumnId="813"/>
      <queryTableField id="31957" dataBound="0" tableColumnId="814"/>
      <queryTableField id="31956" dataBound="0" tableColumnId="815"/>
      <queryTableField id="31955" dataBound="0" tableColumnId="816"/>
      <queryTableField id="31954" dataBound="0" tableColumnId="817"/>
      <queryTableField id="31953" dataBound="0" tableColumnId="818"/>
      <queryTableField id="31952" dataBound="0" tableColumnId="819"/>
      <queryTableField id="31951" dataBound="0" tableColumnId="820"/>
      <queryTableField id="31950" dataBound="0" tableColumnId="821"/>
      <queryTableField id="31949" dataBound="0" tableColumnId="822"/>
      <queryTableField id="31948" dataBound="0" tableColumnId="823"/>
      <queryTableField id="31947" dataBound="0" tableColumnId="824"/>
      <queryTableField id="31946" dataBound="0" tableColumnId="825"/>
      <queryTableField id="31945" dataBound="0" tableColumnId="826"/>
      <queryTableField id="31944" dataBound="0" tableColumnId="827"/>
      <queryTableField id="31943" dataBound="0" tableColumnId="828"/>
      <queryTableField id="31942" dataBound="0" tableColumnId="829"/>
      <queryTableField id="31941" dataBound="0" tableColumnId="830"/>
      <queryTableField id="31940" dataBound="0" tableColumnId="831"/>
      <queryTableField id="31939" dataBound="0" tableColumnId="832"/>
      <queryTableField id="31938" dataBound="0" tableColumnId="833"/>
      <queryTableField id="31937" dataBound="0" tableColumnId="834"/>
      <queryTableField id="31936" dataBound="0" tableColumnId="835"/>
      <queryTableField id="31935" dataBound="0" tableColumnId="836"/>
      <queryTableField id="31934" dataBound="0" tableColumnId="837"/>
      <queryTableField id="31933" dataBound="0" tableColumnId="838"/>
      <queryTableField id="31932" dataBound="0" tableColumnId="839"/>
      <queryTableField id="31931" dataBound="0" tableColumnId="840"/>
      <queryTableField id="31930" dataBound="0" tableColumnId="841"/>
      <queryTableField id="31929" dataBound="0" tableColumnId="842"/>
      <queryTableField id="31928" dataBound="0" tableColumnId="843"/>
      <queryTableField id="31927" dataBound="0" tableColumnId="844"/>
      <queryTableField id="31926" dataBound="0" tableColumnId="845"/>
      <queryTableField id="31925" dataBound="0" tableColumnId="846"/>
      <queryTableField id="31924" dataBound="0" tableColumnId="847"/>
      <queryTableField id="31923" dataBound="0" tableColumnId="848"/>
      <queryTableField id="31922" dataBound="0" tableColumnId="849"/>
      <queryTableField id="31921" dataBound="0" tableColumnId="850"/>
      <queryTableField id="31920" dataBound="0" tableColumnId="851"/>
      <queryTableField id="31919" dataBound="0" tableColumnId="852"/>
      <queryTableField id="31918" dataBound="0" tableColumnId="853"/>
      <queryTableField id="31917" dataBound="0" tableColumnId="854"/>
      <queryTableField id="31916" dataBound="0" tableColumnId="855"/>
      <queryTableField id="31915" dataBound="0" tableColumnId="856"/>
      <queryTableField id="31914" dataBound="0" tableColumnId="857"/>
      <queryTableField id="31913" dataBound="0" tableColumnId="858"/>
      <queryTableField id="31912" dataBound="0" tableColumnId="859"/>
      <queryTableField id="31911" dataBound="0" tableColumnId="860"/>
      <queryTableField id="31910" dataBound="0" tableColumnId="861"/>
      <queryTableField id="31909" dataBound="0" tableColumnId="862"/>
      <queryTableField id="31908" dataBound="0" tableColumnId="863"/>
      <queryTableField id="31907" dataBound="0" tableColumnId="864"/>
      <queryTableField id="31906" dataBound="0" tableColumnId="865"/>
      <queryTableField id="31905" dataBound="0" tableColumnId="866"/>
      <queryTableField id="31904" dataBound="0" tableColumnId="867"/>
      <queryTableField id="31903" dataBound="0" tableColumnId="868"/>
      <queryTableField id="31902" dataBound="0" tableColumnId="869"/>
      <queryTableField id="31901" dataBound="0" tableColumnId="870"/>
      <queryTableField id="31900" dataBound="0" tableColumnId="871"/>
      <queryTableField id="31899" dataBound="0" tableColumnId="872"/>
      <queryTableField id="31898" dataBound="0" tableColumnId="873"/>
      <queryTableField id="31897" dataBound="0" tableColumnId="874"/>
      <queryTableField id="31896" dataBound="0" tableColumnId="875"/>
      <queryTableField id="31895" dataBound="0" tableColumnId="876"/>
      <queryTableField id="31894" dataBound="0" tableColumnId="877"/>
      <queryTableField id="31893" dataBound="0" tableColumnId="878"/>
      <queryTableField id="31892" dataBound="0" tableColumnId="879"/>
      <queryTableField id="31891" dataBound="0" tableColumnId="880"/>
      <queryTableField id="31890" dataBound="0" tableColumnId="881"/>
      <queryTableField id="31889" dataBound="0" tableColumnId="882"/>
      <queryTableField id="31888" dataBound="0" tableColumnId="883"/>
      <queryTableField id="31887" dataBound="0" tableColumnId="884"/>
      <queryTableField id="31886" dataBound="0" tableColumnId="885"/>
      <queryTableField id="31885" dataBound="0" tableColumnId="886"/>
      <queryTableField id="31884" dataBound="0" tableColumnId="887"/>
      <queryTableField id="31883" dataBound="0" tableColumnId="888"/>
      <queryTableField id="31882" dataBound="0" tableColumnId="889"/>
      <queryTableField id="31881" dataBound="0" tableColumnId="890"/>
      <queryTableField id="31880" dataBound="0" tableColumnId="891"/>
      <queryTableField id="31879" dataBound="0" tableColumnId="892"/>
      <queryTableField id="31878" dataBound="0" tableColumnId="893"/>
      <queryTableField id="31877" dataBound="0" tableColumnId="894"/>
      <queryTableField id="31876" dataBound="0" tableColumnId="895"/>
      <queryTableField id="31875" dataBound="0" tableColumnId="896"/>
      <queryTableField id="31874" dataBound="0" tableColumnId="897"/>
      <queryTableField id="31873" dataBound="0" tableColumnId="898"/>
      <queryTableField id="31872" dataBound="0" tableColumnId="899"/>
      <queryTableField id="31871" dataBound="0" tableColumnId="900"/>
      <queryTableField id="31870" dataBound="0" tableColumnId="901"/>
      <queryTableField id="31869" dataBound="0" tableColumnId="902"/>
      <queryTableField id="31868" dataBound="0" tableColumnId="903"/>
      <queryTableField id="31867" dataBound="0" tableColumnId="904"/>
      <queryTableField id="31866" dataBound="0" tableColumnId="905"/>
      <queryTableField id="31865" dataBound="0" tableColumnId="906"/>
      <queryTableField id="31864" dataBound="0" tableColumnId="907"/>
      <queryTableField id="31863" dataBound="0" tableColumnId="908"/>
      <queryTableField id="31862" dataBound="0" tableColumnId="909"/>
      <queryTableField id="31861" dataBound="0" tableColumnId="910"/>
      <queryTableField id="31860" dataBound="0" tableColumnId="911"/>
      <queryTableField id="31859" dataBound="0" tableColumnId="912"/>
      <queryTableField id="31858" dataBound="0" tableColumnId="913"/>
      <queryTableField id="31857" dataBound="0" tableColumnId="914"/>
      <queryTableField id="31856" dataBound="0" tableColumnId="915"/>
      <queryTableField id="31855" dataBound="0" tableColumnId="916"/>
      <queryTableField id="31854" dataBound="0" tableColumnId="917"/>
      <queryTableField id="31853" dataBound="0" tableColumnId="918"/>
      <queryTableField id="31852" dataBound="0" tableColumnId="919"/>
      <queryTableField id="31851" dataBound="0" tableColumnId="920"/>
      <queryTableField id="31850" dataBound="0" tableColumnId="921"/>
      <queryTableField id="31849" dataBound="0" tableColumnId="922"/>
      <queryTableField id="31848" dataBound="0" tableColumnId="923"/>
      <queryTableField id="31847" dataBound="0" tableColumnId="924"/>
      <queryTableField id="31846" dataBound="0" tableColumnId="925"/>
      <queryTableField id="31845" dataBound="0" tableColumnId="926"/>
      <queryTableField id="31844" dataBound="0" tableColumnId="927"/>
      <queryTableField id="31843" dataBound="0" tableColumnId="928"/>
      <queryTableField id="31842" dataBound="0" tableColumnId="929"/>
      <queryTableField id="31841" dataBound="0" tableColumnId="930"/>
      <queryTableField id="31840" dataBound="0" tableColumnId="931"/>
      <queryTableField id="31839" dataBound="0" tableColumnId="932"/>
      <queryTableField id="31838" dataBound="0" tableColumnId="933"/>
      <queryTableField id="31837" dataBound="0" tableColumnId="934"/>
      <queryTableField id="31836" dataBound="0" tableColumnId="935"/>
      <queryTableField id="31835" dataBound="0" tableColumnId="936"/>
      <queryTableField id="31834" dataBound="0" tableColumnId="937"/>
      <queryTableField id="31833" dataBound="0" tableColumnId="938"/>
      <queryTableField id="31832" dataBound="0" tableColumnId="939"/>
      <queryTableField id="31831" dataBound="0" tableColumnId="940"/>
      <queryTableField id="31830" dataBound="0" tableColumnId="941"/>
      <queryTableField id="31829" dataBound="0" tableColumnId="942"/>
      <queryTableField id="31828" dataBound="0" tableColumnId="943"/>
      <queryTableField id="31827" dataBound="0" tableColumnId="944"/>
      <queryTableField id="31826" dataBound="0" tableColumnId="945"/>
      <queryTableField id="31825" dataBound="0" tableColumnId="946"/>
      <queryTableField id="31824" dataBound="0" tableColumnId="947"/>
      <queryTableField id="31823" dataBound="0" tableColumnId="948"/>
      <queryTableField id="31822" dataBound="0" tableColumnId="949"/>
      <queryTableField id="31821" dataBound="0" tableColumnId="950"/>
      <queryTableField id="31820" dataBound="0" tableColumnId="951"/>
      <queryTableField id="31819" dataBound="0" tableColumnId="952"/>
      <queryTableField id="31818" dataBound="0" tableColumnId="953"/>
      <queryTableField id="31817" dataBound="0" tableColumnId="954"/>
      <queryTableField id="31816" dataBound="0" tableColumnId="955"/>
      <queryTableField id="31815" dataBound="0" tableColumnId="956"/>
      <queryTableField id="31814" dataBound="0" tableColumnId="957"/>
      <queryTableField id="31813" dataBound="0" tableColumnId="958"/>
      <queryTableField id="31812" dataBound="0" tableColumnId="959"/>
      <queryTableField id="31811" dataBound="0" tableColumnId="960"/>
      <queryTableField id="31810" dataBound="0" tableColumnId="961"/>
      <queryTableField id="31809" dataBound="0" tableColumnId="962"/>
      <queryTableField id="31808" dataBound="0" tableColumnId="963"/>
      <queryTableField id="31807" dataBound="0" tableColumnId="964"/>
      <queryTableField id="31806" dataBound="0" tableColumnId="965"/>
      <queryTableField id="31805" dataBound="0" tableColumnId="966"/>
      <queryTableField id="31804" dataBound="0" tableColumnId="967"/>
      <queryTableField id="31803" dataBound="0" tableColumnId="968"/>
      <queryTableField id="31802" dataBound="0" tableColumnId="969"/>
      <queryTableField id="31801" dataBound="0" tableColumnId="970"/>
      <queryTableField id="31800" dataBound="0" tableColumnId="971"/>
      <queryTableField id="31799" dataBound="0" tableColumnId="972"/>
      <queryTableField id="31798" dataBound="0" tableColumnId="973"/>
      <queryTableField id="31797" dataBound="0" tableColumnId="974"/>
      <queryTableField id="31796" dataBound="0" tableColumnId="975"/>
      <queryTableField id="31795" dataBound="0" tableColumnId="976"/>
      <queryTableField id="31794" dataBound="0" tableColumnId="977"/>
      <queryTableField id="31793" dataBound="0" tableColumnId="978"/>
      <queryTableField id="31792" dataBound="0" tableColumnId="979"/>
      <queryTableField id="31791" dataBound="0" tableColumnId="980"/>
      <queryTableField id="31790" dataBound="0" tableColumnId="981"/>
      <queryTableField id="31789" dataBound="0" tableColumnId="982"/>
      <queryTableField id="31788" dataBound="0" tableColumnId="983"/>
      <queryTableField id="31787" dataBound="0" tableColumnId="984"/>
      <queryTableField id="31786" dataBound="0" tableColumnId="985"/>
      <queryTableField id="31785" dataBound="0" tableColumnId="986"/>
      <queryTableField id="31784" dataBound="0" tableColumnId="987"/>
      <queryTableField id="31783" dataBound="0" tableColumnId="988"/>
      <queryTableField id="31782" dataBound="0" tableColumnId="989"/>
      <queryTableField id="31781" dataBound="0" tableColumnId="990"/>
      <queryTableField id="31780" dataBound="0" tableColumnId="991"/>
      <queryTableField id="31779" dataBound="0" tableColumnId="992"/>
      <queryTableField id="31778" dataBound="0" tableColumnId="993"/>
      <queryTableField id="31777" dataBound="0" tableColumnId="994"/>
      <queryTableField id="31776" dataBound="0" tableColumnId="995"/>
      <queryTableField id="31775" dataBound="0" tableColumnId="996"/>
      <queryTableField id="31774" dataBound="0" tableColumnId="997"/>
      <queryTableField id="31773" dataBound="0" tableColumnId="998"/>
      <queryTableField id="31772" dataBound="0" tableColumnId="999"/>
      <queryTableField id="31771" dataBound="0" tableColumnId="1000"/>
      <queryTableField id="31770" dataBound="0" tableColumnId="1001"/>
      <queryTableField id="31769" dataBound="0" tableColumnId="1002"/>
      <queryTableField id="31768" dataBound="0" tableColumnId="1003"/>
      <queryTableField id="31767" dataBound="0" tableColumnId="1004"/>
      <queryTableField id="31766" dataBound="0" tableColumnId="1005"/>
      <queryTableField id="31765" dataBound="0" tableColumnId="1006"/>
      <queryTableField id="31764" dataBound="0" tableColumnId="1007"/>
      <queryTableField id="31763" dataBound="0" tableColumnId="1008"/>
      <queryTableField id="31762" dataBound="0" tableColumnId="1009"/>
      <queryTableField id="31761" dataBound="0" tableColumnId="1010"/>
      <queryTableField id="31760" dataBound="0" tableColumnId="1011"/>
      <queryTableField id="31759" dataBound="0" tableColumnId="1012"/>
      <queryTableField id="31758" dataBound="0" tableColumnId="1013"/>
      <queryTableField id="31757" dataBound="0" tableColumnId="1014"/>
      <queryTableField id="31756" dataBound="0" tableColumnId="1015"/>
      <queryTableField id="31755" dataBound="0" tableColumnId="1016"/>
      <queryTableField id="31754" dataBound="0" tableColumnId="1017"/>
      <queryTableField id="31753" dataBound="0" tableColumnId="1018"/>
      <queryTableField id="31752" dataBound="0" tableColumnId="1019"/>
      <queryTableField id="31751" dataBound="0" tableColumnId="1020"/>
      <queryTableField id="31750" dataBound="0" tableColumnId="1021"/>
      <queryTableField id="31749" dataBound="0" tableColumnId="1022"/>
      <queryTableField id="31748" dataBound="0" tableColumnId="1023"/>
      <queryTableField id="31747" dataBound="0" tableColumnId="1024"/>
      <queryTableField id="31746" dataBound="0" tableColumnId="1025"/>
      <queryTableField id="31745" dataBound="0" tableColumnId="1026"/>
      <queryTableField id="31744" dataBound="0" tableColumnId="1027"/>
      <queryTableField id="31743" dataBound="0" tableColumnId="1028"/>
      <queryTableField id="31742" dataBound="0" tableColumnId="1029"/>
      <queryTableField id="31741" dataBound="0" tableColumnId="1030"/>
      <queryTableField id="31740" dataBound="0" tableColumnId="1031"/>
      <queryTableField id="31739" dataBound="0" tableColumnId="1032"/>
      <queryTableField id="31738" dataBound="0" tableColumnId="1033"/>
      <queryTableField id="31737" dataBound="0" tableColumnId="1034"/>
      <queryTableField id="31736" dataBound="0" tableColumnId="1035"/>
      <queryTableField id="31735" dataBound="0" tableColumnId="1036"/>
      <queryTableField id="31734" dataBound="0" tableColumnId="1037"/>
      <queryTableField id="31733" dataBound="0" tableColumnId="1038"/>
      <queryTableField id="31732" dataBound="0" tableColumnId="1039"/>
      <queryTableField id="31731" dataBound="0" tableColumnId="1040"/>
      <queryTableField id="31730" dataBound="0" tableColumnId="1041"/>
      <queryTableField id="31729" dataBound="0" tableColumnId="1042"/>
      <queryTableField id="31728" dataBound="0" tableColumnId="1043"/>
      <queryTableField id="31727" dataBound="0" tableColumnId="1044"/>
      <queryTableField id="31726" dataBound="0" tableColumnId="1045"/>
      <queryTableField id="31725" dataBound="0" tableColumnId="1046"/>
      <queryTableField id="31724" dataBound="0" tableColumnId="1047"/>
      <queryTableField id="31723" dataBound="0" tableColumnId="1048"/>
      <queryTableField id="31722" dataBound="0" tableColumnId="1049"/>
      <queryTableField id="31721" dataBound="0" tableColumnId="1050"/>
      <queryTableField id="31720" dataBound="0" tableColumnId="1051"/>
      <queryTableField id="31719" dataBound="0" tableColumnId="1052"/>
      <queryTableField id="31718" dataBound="0" tableColumnId="1053"/>
      <queryTableField id="31717" dataBound="0" tableColumnId="1054"/>
      <queryTableField id="31716" dataBound="0" tableColumnId="1055"/>
      <queryTableField id="31715" dataBound="0" tableColumnId="1056"/>
      <queryTableField id="31714" dataBound="0" tableColumnId="1057"/>
      <queryTableField id="31713" dataBound="0" tableColumnId="1058"/>
      <queryTableField id="31712" dataBound="0" tableColumnId="1059"/>
      <queryTableField id="31711" dataBound="0" tableColumnId="1060"/>
      <queryTableField id="31710" dataBound="0" tableColumnId="1061"/>
      <queryTableField id="31709" dataBound="0" tableColumnId="1062"/>
      <queryTableField id="31708" dataBound="0" tableColumnId="1063"/>
      <queryTableField id="31707" dataBound="0" tableColumnId="1064"/>
      <queryTableField id="31706" dataBound="0" tableColumnId="1065"/>
      <queryTableField id="31705" dataBound="0" tableColumnId="1066"/>
      <queryTableField id="31704" dataBound="0" tableColumnId="1067"/>
      <queryTableField id="31703" dataBound="0" tableColumnId="1068"/>
      <queryTableField id="31702" dataBound="0" tableColumnId="1069"/>
      <queryTableField id="31701" dataBound="0" tableColumnId="1070"/>
      <queryTableField id="31700" dataBound="0" tableColumnId="1071"/>
      <queryTableField id="31699" dataBound="0" tableColumnId="1072"/>
      <queryTableField id="31698" dataBound="0" tableColumnId="1073"/>
      <queryTableField id="31697" dataBound="0" tableColumnId="1074"/>
      <queryTableField id="31696" dataBound="0" tableColumnId="1075"/>
      <queryTableField id="31695" dataBound="0" tableColumnId="1076"/>
      <queryTableField id="31694" dataBound="0" tableColumnId="1077"/>
      <queryTableField id="31693" dataBound="0" tableColumnId="1078"/>
      <queryTableField id="31692" dataBound="0" tableColumnId="1079"/>
      <queryTableField id="31691" dataBound="0" tableColumnId="1080"/>
      <queryTableField id="31690" dataBound="0" tableColumnId="1081"/>
      <queryTableField id="31689" dataBound="0" tableColumnId="1082"/>
      <queryTableField id="31688" dataBound="0" tableColumnId="1083"/>
      <queryTableField id="31687" dataBound="0" tableColumnId="1084"/>
      <queryTableField id="31686" dataBound="0" tableColumnId="1085"/>
      <queryTableField id="31685" dataBound="0" tableColumnId="1086"/>
      <queryTableField id="31684" dataBound="0" tableColumnId="1087"/>
      <queryTableField id="31683" dataBound="0" tableColumnId="1088"/>
      <queryTableField id="31682" dataBound="0" tableColumnId="1089"/>
      <queryTableField id="31681" dataBound="0" tableColumnId="1090"/>
      <queryTableField id="31680" dataBound="0" tableColumnId="1091"/>
      <queryTableField id="31679" dataBound="0" tableColumnId="1092"/>
      <queryTableField id="31678" dataBound="0" tableColumnId="1093"/>
      <queryTableField id="31677" dataBound="0" tableColumnId="1094"/>
      <queryTableField id="31676" dataBound="0" tableColumnId="1095"/>
      <queryTableField id="31675" dataBound="0" tableColumnId="1096"/>
      <queryTableField id="31674" dataBound="0" tableColumnId="1097"/>
      <queryTableField id="31673" dataBound="0" tableColumnId="1098"/>
      <queryTableField id="31672" dataBound="0" tableColumnId="1099"/>
      <queryTableField id="31671" dataBound="0" tableColumnId="1100"/>
      <queryTableField id="31670" dataBound="0" tableColumnId="1101"/>
      <queryTableField id="31669" dataBound="0" tableColumnId="1102"/>
      <queryTableField id="31668" dataBound="0" tableColumnId="1103"/>
      <queryTableField id="31667" dataBound="0" tableColumnId="1104"/>
      <queryTableField id="31666" dataBound="0" tableColumnId="1105"/>
      <queryTableField id="31665" dataBound="0" tableColumnId="1106"/>
      <queryTableField id="31664" dataBound="0" tableColumnId="1107"/>
      <queryTableField id="31663" dataBound="0" tableColumnId="1108"/>
      <queryTableField id="31662" dataBound="0" tableColumnId="1109"/>
      <queryTableField id="31661" dataBound="0" tableColumnId="1110"/>
      <queryTableField id="31660" dataBound="0" tableColumnId="1111"/>
      <queryTableField id="31659" dataBound="0" tableColumnId="1112"/>
      <queryTableField id="31658" dataBound="0" tableColumnId="1113"/>
      <queryTableField id="31657" dataBound="0" tableColumnId="1114"/>
      <queryTableField id="31656" dataBound="0" tableColumnId="1115"/>
      <queryTableField id="31655" dataBound="0" tableColumnId="1116"/>
      <queryTableField id="31654" dataBound="0" tableColumnId="1117"/>
      <queryTableField id="31653" dataBound="0" tableColumnId="1118"/>
      <queryTableField id="31652" dataBound="0" tableColumnId="1119"/>
      <queryTableField id="31651" dataBound="0" tableColumnId="1120"/>
      <queryTableField id="31650" dataBound="0" tableColumnId="1121"/>
      <queryTableField id="31649" dataBound="0" tableColumnId="1122"/>
      <queryTableField id="31648" dataBound="0" tableColumnId="1123"/>
      <queryTableField id="31647" dataBound="0" tableColumnId="1124"/>
      <queryTableField id="31646" dataBound="0" tableColumnId="1125"/>
      <queryTableField id="31645" dataBound="0" tableColumnId="1126"/>
      <queryTableField id="31644" dataBound="0" tableColumnId="1127"/>
      <queryTableField id="31643" dataBound="0" tableColumnId="1128"/>
      <queryTableField id="31642" dataBound="0" tableColumnId="1129"/>
      <queryTableField id="31641" dataBound="0" tableColumnId="1130"/>
      <queryTableField id="31640" dataBound="0" tableColumnId="1131"/>
      <queryTableField id="31639" dataBound="0" tableColumnId="1132"/>
      <queryTableField id="31638" dataBound="0" tableColumnId="1133"/>
      <queryTableField id="31637" dataBound="0" tableColumnId="1134"/>
      <queryTableField id="31636" dataBound="0" tableColumnId="1135"/>
      <queryTableField id="31635" dataBound="0" tableColumnId="1136"/>
      <queryTableField id="31634" dataBound="0" tableColumnId="1137"/>
      <queryTableField id="31633" dataBound="0" tableColumnId="1138"/>
      <queryTableField id="31632" dataBound="0" tableColumnId="1139"/>
      <queryTableField id="31631" dataBound="0" tableColumnId="1140"/>
      <queryTableField id="31630" dataBound="0" tableColumnId="1141"/>
      <queryTableField id="31629" dataBound="0" tableColumnId="1142"/>
      <queryTableField id="31628" dataBound="0" tableColumnId="1143"/>
      <queryTableField id="31627" dataBound="0" tableColumnId="1144"/>
      <queryTableField id="31626" dataBound="0" tableColumnId="1145"/>
      <queryTableField id="31625" dataBound="0" tableColumnId="1146"/>
      <queryTableField id="31624" dataBound="0" tableColumnId="1147"/>
      <queryTableField id="31623" dataBound="0" tableColumnId="1148"/>
      <queryTableField id="31622" dataBound="0" tableColumnId="1149"/>
      <queryTableField id="31621" dataBound="0" tableColumnId="1150"/>
      <queryTableField id="31620" dataBound="0" tableColumnId="1151"/>
      <queryTableField id="31619" dataBound="0" tableColumnId="1152"/>
      <queryTableField id="31618" dataBound="0" tableColumnId="1153"/>
      <queryTableField id="31617" dataBound="0" tableColumnId="1154"/>
      <queryTableField id="31616" dataBound="0" tableColumnId="1155"/>
      <queryTableField id="31615" dataBound="0" tableColumnId="1156"/>
      <queryTableField id="31614" dataBound="0" tableColumnId="1157"/>
      <queryTableField id="31613" dataBound="0" tableColumnId="1158"/>
      <queryTableField id="31612" dataBound="0" tableColumnId="1159"/>
      <queryTableField id="31611" dataBound="0" tableColumnId="1160"/>
      <queryTableField id="31610" dataBound="0" tableColumnId="1161"/>
      <queryTableField id="31609" dataBound="0" tableColumnId="1162"/>
      <queryTableField id="31608" dataBound="0" tableColumnId="1163"/>
      <queryTableField id="31607" dataBound="0" tableColumnId="1164"/>
      <queryTableField id="31606" dataBound="0" tableColumnId="1165"/>
      <queryTableField id="31605" dataBound="0" tableColumnId="1166"/>
      <queryTableField id="31604" dataBound="0" tableColumnId="1167"/>
      <queryTableField id="31603" dataBound="0" tableColumnId="1168"/>
      <queryTableField id="31602" dataBound="0" tableColumnId="1169"/>
      <queryTableField id="31601" dataBound="0" tableColumnId="1170"/>
      <queryTableField id="31600" dataBound="0" tableColumnId="1171"/>
      <queryTableField id="31599" dataBound="0" tableColumnId="1172"/>
      <queryTableField id="31598" dataBound="0" tableColumnId="1173"/>
      <queryTableField id="31597" dataBound="0" tableColumnId="1174"/>
      <queryTableField id="31596" dataBound="0" tableColumnId="1175"/>
      <queryTableField id="31595" dataBound="0" tableColumnId="1176"/>
      <queryTableField id="31594" dataBound="0" tableColumnId="1177"/>
      <queryTableField id="31593" dataBound="0" tableColumnId="1178"/>
      <queryTableField id="31592" dataBound="0" tableColumnId="1179"/>
      <queryTableField id="31591" dataBound="0" tableColumnId="1180"/>
      <queryTableField id="31590" dataBound="0" tableColumnId="1181"/>
      <queryTableField id="31589" dataBound="0" tableColumnId="1182"/>
      <queryTableField id="31588" dataBound="0" tableColumnId="1183"/>
      <queryTableField id="31587" dataBound="0" tableColumnId="1184"/>
      <queryTableField id="31586" dataBound="0" tableColumnId="1185"/>
      <queryTableField id="31585" dataBound="0" tableColumnId="1186"/>
      <queryTableField id="31584" dataBound="0" tableColumnId="1187"/>
      <queryTableField id="31583" dataBound="0" tableColumnId="1188"/>
      <queryTableField id="31582" dataBound="0" tableColumnId="1189"/>
      <queryTableField id="31581" dataBound="0" tableColumnId="1190"/>
      <queryTableField id="31580" dataBound="0" tableColumnId="1191"/>
      <queryTableField id="31579" dataBound="0" tableColumnId="1192"/>
      <queryTableField id="31578" dataBound="0" tableColumnId="1193"/>
      <queryTableField id="31577" dataBound="0" tableColumnId="1194"/>
      <queryTableField id="31576" dataBound="0" tableColumnId="1195"/>
      <queryTableField id="31575" dataBound="0" tableColumnId="1196"/>
      <queryTableField id="31574" dataBound="0" tableColumnId="1197"/>
      <queryTableField id="31573" dataBound="0" tableColumnId="1198"/>
      <queryTableField id="31572" dataBound="0" tableColumnId="1199"/>
      <queryTableField id="31571" dataBound="0" tableColumnId="1200"/>
      <queryTableField id="31570" dataBound="0" tableColumnId="1201"/>
      <queryTableField id="31569" dataBound="0" tableColumnId="1202"/>
      <queryTableField id="31568" dataBound="0" tableColumnId="1203"/>
      <queryTableField id="31567" dataBound="0" tableColumnId="1204"/>
      <queryTableField id="31566" dataBound="0" tableColumnId="1205"/>
      <queryTableField id="31565" dataBound="0" tableColumnId="1206"/>
      <queryTableField id="31564" dataBound="0" tableColumnId="1207"/>
      <queryTableField id="31563" dataBound="0" tableColumnId="1208"/>
      <queryTableField id="31562" dataBound="0" tableColumnId="1209"/>
      <queryTableField id="31561" dataBound="0" tableColumnId="1210"/>
      <queryTableField id="31560" dataBound="0" tableColumnId="1211"/>
      <queryTableField id="31559" dataBound="0" tableColumnId="1212"/>
      <queryTableField id="31558" dataBound="0" tableColumnId="1213"/>
      <queryTableField id="31557" dataBound="0" tableColumnId="1214"/>
      <queryTableField id="31556" dataBound="0" tableColumnId="1215"/>
      <queryTableField id="31555" dataBound="0" tableColumnId="1216"/>
      <queryTableField id="31554" dataBound="0" tableColumnId="1217"/>
      <queryTableField id="31553" dataBound="0" tableColumnId="1218"/>
      <queryTableField id="31552" dataBound="0" tableColumnId="1219"/>
      <queryTableField id="31551" dataBound="0" tableColumnId="1220"/>
      <queryTableField id="31550" dataBound="0" tableColumnId="1221"/>
      <queryTableField id="31549" dataBound="0" tableColumnId="1222"/>
      <queryTableField id="31548" dataBound="0" tableColumnId="1223"/>
      <queryTableField id="31547" dataBound="0" tableColumnId="1224"/>
      <queryTableField id="31546" dataBound="0" tableColumnId="1225"/>
      <queryTableField id="31545" dataBound="0" tableColumnId="1226"/>
      <queryTableField id="31544" dataBound="0" tableColumnId="1227"/>
      <queryTableField id="31543" dataBound="0" tableColumnId="1228"/>
      <queryTableField id="31542" dataBound="0" tableColumnId="1229"/>
      <queryTableField id="31541" dataBound="0" tableColumnId="1230"/>
      <queryTableField id="31540" dataBound="0" tableColumnId="1231"/>
      <queryTableField id="31539" dataBound="0" tableColumnId="1232"/>
      <queryTableField id="31538" dataBound="0" tableColumnId="1233"/>
      <queryTableField id="31537" dataBound="0" tableColumnId="1234"/>
      <queryTableField id="31536" dataBound="0" tableColumnId="1235"/>
      <queryTableField id="31535" dataBound="0" tableColumnId="1236"/>
      <queryTableField id="31534" dataBound="0" tableColumnId="1237"/>
      <queryTableField id="31533" dataBound="0" tableColumnId="1238"/>
      <queryTableField id="31532" dataBound="0" tableColumnId="1239"/>
      <queryTableField id="31531" dataBound="0" tableColumnId="1240"/>
      <queryTableField id="31530" dataBound="0" tableColumnId="1241"/>
      <queryTableField id="31529" dataBound="0" tableColumnId="1242"/>
      <queryTableField id="31528" dataBound="0" tableColumnId="1243"/>
      <queryTableField id="31527" dataBound="0" tableColumnId="1244"/>
      <queryTableField id="31526" dataBound="0" tableColumnId="1245"/>
      <queryTableField id="31525" dataBound="0" tableColumnId="1246"/>
      <queryTableField id="31524" dataBound="0" tableColumnId="1247"/>
      <queryTableField id="31523" dataBound="0" tableColumnId="1248"/>
      <queryTableField id="31522" dataBound="0" tableColumnId="1249"/>
      <queryTableField id="31521" dataBound="0" tableColumnId="1250"/>
      <queryTableField id="31520" dataBound="0" tableColumnId="1251"/>
      <queryTableField id="31519" dataBound="0" tableColumnId="1252"/>
      <queryTableField id="31518" dataBound="0" tableColumnId="1253"/>
      <queryTableField id="31517" dataBound="0" tableColumnId="1254"/>
      <queryTableField id="31516" dataBound="0" tableColumnId="1255"/>
      <queryTableField id="31515" dataBound="0" tableColumnId="1256"/>
      <queryTableField id="31514" dataBound="0" tableColumnId="1257"/>
      <queryTableField id="31513" dataBound="0" tableColumnId="1258"/>
      <queryTableField id="31512" dataBound="0" tableColumnId="1259"/>
      <queryTableField id="31511" dataBound="0" tableColumnId="1260"/>
      <queryTableField id="31510" dataBound="0" tableColumnId="1261"/>
      <queryTableField id="31509" dataBound="0" tableColumnId="1262"/>
      <queryTableField id="31508" dataBound="0" tableColumnId="1263"/>
      <queryTableField id="31507" dataBound="0" tableColumnId="1264"/>
      <queryTableField id="31506" dataBound="0" tableColumnId="1265"/>
      <queryTableField id="31505" dataBound="0" tableColumnId="1266"/>
      <queryTableField id="31504" dataBound="0" tableColumnId="1267"/>
      <queryTableField id="31503" dataBound="0" tableColumnId="1268"/>
      <queryTableField id="31502" dataBound="0" tableColumnId="1269"/>
      <queryTableField id="31501" dataBound="0" tableColumnId="1270"/>
      <queryTableField id="31500" dataBound="0" tableColumnId="1271"/>
      <queryTableField id="31499" dataBound="0" tableColumnId="1272"/>
      <queryTableField id="31498" dataBound="0" tableColumnId="1273"/>
      <queryTableField id="31497" dataBound="0" tableColumnId="1274"/>
      <queryTableField id="31496" dataBound="0" tableColumnId="1275"/>
      <queryTableField id="31495" dataBound="0" tableColumnId="1276"/>
      <queryTableField id="31494" dataBound="0" tableColumnId="1277"/>
      <queryTableField id="31493" dataBound="0" tableColumnId="1278"/>
      <queryTableField id="31492" dataBound="0" tableColumnId="1279"/>
      <queryTableField id="31491" dataBound="0" tableColumnId="1280"/>
      <queryTableField id="31490" dataBound="0" tableColumnId="1281"/>
      <queryTableField id="31489" dataBound="0" tableColumnId="1282"/>
      <queryTableField id="31488" dataBound="0" tableColumnId="1283"/>
      <queryTableField id="31487" dataBound="0" tableColumnId="1284"/>
      <queryTableField id="31486" dataBound="0" tableColumnId="1285"/>
      <queryTableField id="31485" dataBound="0" tableColumnId="1286"/>
      <queryTableField id="31484" dataBound="0" tableColumnId="1287"/>
      <queryTableField id="31483" dataBound="0" tableColumnId="1288"/>
      <queryTableField id="31482" dataBound="0" tableColumnId="1289"/>
      <queryTableField id="31481" dataBound="0" tableColumnId="1290"/>
      <queryTableField id="31480" dataBound="0" tableColumnId="1291"/>
      <queryTableField id="31479" dataBound="0" tableColumnId="1292"/>
      <queryTableField id="31478" dataBound="0" tableColumnId="1293"/>
      <queryTableField id="31477" dataBound="0" tableColumnId="1294"/>
      <queryTableField id="31476" dataBound="0" tableColumnId="1295"/>
      <queryTableField id="31475" dataBound="0" tableColumnId="1296"/>
      <queryTableField id="31474" dataBound="0" tableColumnId="1297"/>
      <queryTableField id="31473" dataBound="0" tableColumnId="1298"/>
      <queryTableField id="31472" dataBound="0" tableColumnId="1299"/>
      <queryTableField id="31471" dataBound="0" tableColumnId="1300"/>
      <queryTableField id="31470" dataBound="0" tableColumnId="1301"/>
      <queryTableField id="31469" dataBound="0" tableColumnId="1302"/>
      <queryTableField id="31468" dataBound="0" tableColumnId="1303"/>
      <queryTableField id="31467" dataBound="0" tableColumnId="1304"/>
      <queryTableField id="31466" dataBound="0" tableColumnId="1305"/>
      <queryTableField id="31465" dataBound="0" tableColumnId="1306"/>
      <queryTableField id="31464" dataBound="0" tableColumnId="1307"/>
      <queryTableField id="31463" dataBound="0" tableColumnId="1308"/>
      <queryTableField id="31462" dataBound="0" tableColumnId="1309"/>
      <queryTableField id="31461" dataBound="0" tableColumnId="1310"/>
      <queryTableField id="31460" dataBound="0" tableColumnId="1311"/>
      <queryTableField id="31459" dataBound="0" tableColumnId="1312"/>
      <queryTableField id="31458" dataBound="0" tableColumnId="1313"/>
      <queryTableField id="31457" dataBound="0" tableColumnId="1314"/>
      <queryTableField id="31456" dataBound="0" tableColumnId="1315"/>
      <queryTableField id="31455" dataBound="0" tableColumnId="1316"/>
      <queryTableField id="31454" dataBound="0" tableColumnId="1317"/>
      <queryTableField id="31453" dataBound="0" tableColumnId="1318"/>
      <queryTableField id="31452" dataBound="0" tableColumnId="1319"/>
      <queryTableField id="31451" dataBound="0" tableColumnId="1320"/>
      <queryTableField id="31450" dataBound="0" tableColumnId="1321"/>
      <queryTableField id="31449" dataBound="0" tableColumnId="1322"/>
      <queryTableField id="31448" dataBound="0" tableColumnId="1323"/>
      <queryTableField id="31447" dataBound="0" tableColumnId="1324"/>
      <queryTableField id="31446" dataBound="0" tableColumnId="1325"/>
      <queryTableField id="31445" dataBound="0" tableColumnId="1326"/>
      <queryTableField id="31444" dataBound="0" tableColumnId="1327"/>
      <queryTableField id="31443" dataBound="0" tableColumnId="1328"/>
      <queryTableField id="31442" dataBound="0" tableColumnId="1329"/>
      <queryTableField id="31441" dataBound="0" tableColumnId="1330"/>
      <queryTableField id="31440" dataBound="0" tableColumnId="1331"/>
      <queryTableField id="31439" dataBound="0" tableColumnId="1332"/>
      <queryTableField id="31438" dataBound="0" tableColumnId="1333"/>
      <queryTableField id="31437" dataBound="0" tableColumnId="1334"/>
      <queryTableField id="31436" dataBound="0" tableColumnId="1335"/>
      <queryTableField id="31435" dataBound="0" tableColumnId="1336"/>
      <queryTableField id="31434" dataBound="0" tableColumnId="1337"/>
      <queryTableField id="31433" dataBound="0" tableColumnId="1338"/>
      <queryTableField id="31432" dataBound="0" tableColumnId="1339"/>
      <queryTableField id="31431" dataBound="0" tableColumnId="1340"/>
      <queryTableField id="31430" dataBound="0" tableColumnId="1341"/>
      <queryTableField id="31429" dataBound="0" tableColumnId="1342"/>
      <queryTableField id="31428" dataBound="0" tableColumnId="1343"/>
      <queryTableField id="31427" dataBound="0" tableColumnId="1344"/>
      <queryTableField id="31426" dataBound="0" tableColumnId="1345"/>
      <queryTableField id="31425" dataBound="0" tableColumnId="1346"/>
      <queryTableField id="31424" dataBound="0" tableColumnId="1347"/>
      <queryTableField id="31423" dataBound="0" tableColumnId="1348"/>
      <queryTableField id="31422" dataBound="0" tableColumnId="1349"/>
      <queryTableField id="31421" dataBound="0" tableColumnId="1350"/>
      <queryTableField id="31420" dataBound="0" tableColumnId="1351"/>
      <queryTableField id="31419" dataBound="0" tableColumnId="1352"/>
      <queryTableField id="31418" dataBound="0" tableColumnId="1353"/>
      <queryTableField id="31417" dataBound="0" tableColumnId="1354"/>
      <queryTableField id="31416" dataBound="0" tableColumnId="1355"/>
      <queryTableField id="31415" dataBound="0" tableColumnId="1356"/>
      <queryTableField id="31414" dataBound="0" tableColumnId="1357"/>
      <queryTableField id="31413" dataBound="0" tableColumnId="1358"/>
      <queryTableField id="31412" dataBound="0" tableColumnId="1359"/>
      <queryTableField id="31411" dataBound="0" tableColumnId="1360"/>
      <queryTableField id="31410" dataBound="0" tableColumnId="1361"/>
      <queryTableField id="31409" dataBound="0" tableColumnId="1362"/>
      <queryTableField id="31408" dataBound="0" tableColumnId="1363"/>
      <queryTableField id="31407" dataBound="0" tableColumnId="1364"/>
      <queryTableField id="31406" dataBound="0" tableColumnId="1365"/>
      <queryTableField id="31405" dataBound="0" tableColumnId="1366"/>
      <queryTableField id="31404" dataBound="0" tableColumnId="1367"/>
      <queryTableField id="31403" dataBound="0" tableColumnId="1368"/>
      <queryTableField id="31402" dataBound="0" tableColumnId="1369"/>
      <queryTableField id="31401" dataBound="0" tableColumnId="1370"/>
      <queryTableField id="31400" dataBound="0" tableColumnId="1371"/>
      <queryTableField id="31399" dataBound="0" tableColumnId="1372"/>
      <queryTableField id="31398" dataBound="0" tableColumnId="1373"/>
      <queryTableField id="31397" dataBound="0" tableColumnId="1374"/>
      <queryTableField id="31396" dataBound="0" tableColumnId="1375"/>
      <queryTableField id="31395" dataBound="0" tableColumnId="1376"/>
      <queryTableField id="31394" dataBound="0" tableColumnId="1377"/>
      <queryTableField id="31393" dataBound="0" tableColumnId="1378"/>
      <queryTableField id="31392" dataBound="0" tableColumnId="1379"/>
      <queryTableField id="31391" dataBound="0" tableColumnId="1380"/>
      <queryTableField id="31390" dataBound="0" tableColumnId="1381"/>
      <queryTableField id="31389" dataBound="0" tableColumnId="1382"/>
      <queryTableField id="31388" dataBound="0" tableColumnId="1383"/>
      <queryTableField id="31387" dataBound="0" tableColumnId="1384"/>
      <queryTableField id="31386" dataBound="0" tableColumnId="1385"/>
      <queryTableField id="31385" dataBound="0" tableColumnId="1386"/>
      <queryTableField id="31384" dataBound="0" tableColumnId="1387"/>
      <queryTableField id="31383" dataBound="0" tableColumnId="1388"/>
      <queryTableField id="31382" dataBound="0" tableColumnId="1389"/>
      <queryTableField id="31381" dataBound="0" tableColumnId="1390"/>
      <queryTableField id="31380" dataBound="0" tableColumnId="1391"/>
      <queryTableField id="31379" dataBound="0" tableColumnId="1392"/>
      <queryTableField id="31378" dataBound="0" tableColumnId="1393"/>
      <queryTableField id="31377" dataBound="0" tableColumnId="1394"/>
      <queryTableField id="31376" dataBound="0" tableColumnId="1395"/>
      <queryTableField id="31375" dataBound="0" tableColumnId="1396"/>
      <queryTableField id="31374" dataBound="0" tableColumnId="1397"/>
      <queryTableField id="31373" dataBound="0" tableColumnId="1398"/>
      <queryTableField id="31372" dataBound="0" tableColumnId="1399"/>
      <queryTableField id="31371" dataBound="0" tableColumnId="1400"/>
      <queryTableField id="31370" dataBound="0" tableColumnId="1401"/>
      <queryTableField id="31369" dataBound="0" tableColumnId="1402"/>
      <queryTableField id="31368" dataBound="0" tableColumnId="1403"/>
      <queryTableField id="31367" dataBound="0" tableColumnId="1404"/>
      <queryTableField id="31366" dataBound="0" tableColumnId="1405"/>
      <queryTableField id="31365" dataBound="0" tableColumnId="1406"/>
      <queryTableField id="31364" dataBound="0" tableColumnId="1407"/>
      <queryTableField id="31363" dataBound="0" tableColumnId="1408"/>
      <queryTableField id="31362" dataBound="0" tableColumnId="1409"/>
      <queryTableField id="31361" dataBound="0" tableColumnId="1410"/>
      <queryTableField id="31360" dataBound="0" tableColumnId="1411"/>
      <queryTableField id="31359" dataBound="0" tableColumnId="1412"/>
      <queryTableField id="31358" dataBound="0" tableColumnId="1413"/>
      <queryTableField id="31357" dataBound="0" tableColumnId="1414"/>
      <queryTableField id="31356" dataBound="0" tableColumnId="1415"/>
      <queryTableField id="31355" dataBound="0" tableColumnId="1416"/>
      <queryTableField id="31354" dataBound="0" tableColumnId="1417"/>
      <queryTableField id="31353" dataBound="0" tableColumnId="1418"/>
      <queryTableField id="31352" dataBound="0" tableColumnId="1419"/>
      <queryTableField id="31351" dataBound="0" tableColumnId="1420"/>
      <queryTableField id="31350" dataBound="0" tableColumnId="1421"/>
      <queryTableField id="31349" dataBound="0" tableColumnId="1422"/>
      <queryTableField id="31348" dataBound="0" tableColumnId="1423"/>
      <queryTableField id="31347" dataBound="0" tableColumnId="1424"/>
      <queryTableField id="31346" dataBound="0" tableColumnId="1425"/>
      <queryTableField id="31345" dataBound="0" tableColumnId="1426"/>
      <queryTableField id="31344" dataBound="0" tableColumnId="1427"/>
      <queryTableField id="31343" dataBound="0" tableColumnId="1428"/>
      <queryTableField id="31342" dataBound="0" tableColumnId="1429"/>
      <queryTableField id="31341" dataBound="0" tableColumnId="1430"/>
      <queryTableField id="31340" dataBound="0" tableColumnId="1431"/>
      <queryTableField id="31339" dataBound="0" tableColumnId="1432"/>
      <queryTableField id="31338" dataBound="0" tableColumnId="1433"/>
      <queryTableField id="31337" dataBound="0" tableColumnId="1434"/>
      <queryTableField id="31336" dataBound="0" tableColumnId="1435"/>
      <queryTableField id="31335" dataBound="0" tableColumnId="1436"/>
      <queryTableField id="31334" dataBound="0" tableColumnId="1437"/>
      <queryTableField id="31333" dataBound="0" tableColumnId="1438"/>
      <queryTableField id="31332" dataBound="0" tableColumnId="1439"/>
      <queryTableField id="31331" dataBound="0" tableColumnId="1440"/>
      <queryTableField id="31330" dataBound="0" tableColumnId="1441"/>
      <queryTableField id="31329" dataBound="0" tableColumnId="1442"/>
      <queryTableField id="31328" dataBound="0" tableColumnId="1443"/>
      <queryTableField id="31327" dataBound="0" tableColumnId="1444"/>
      <queryTableField id="31326" dataBound="0" tableColumnId="1445"/>
      <queryTableField id="31325" dataBound="0" tableColumnId="1446"/>
      <queryTableField id="31324" dataBound="0" tableColumnId="1447"/>
      <queryTableField id="31323" dataBound="0" tableColumnId="1448"/>
      <queryTableField id="31322" dataBound="0" tableColumnId="1449"/>
      <queryTableField id="31321" dataBound="0" tableColumnId="1450"/>
      <queryTableField id="31320" dataBound="0" tableColumnId="1451"/>
      <queryTableField id="31319" dataBound="0" tableColumnId="1452"/>
      <queryTableField id="31318" dataBound="0" tableColumnId="1453"/>
      <queryTableField id="31317" dataBound="0" tableColumnId="1454"/>
      <queryTableField id="31316" dataBound="0" tableColumnId="1455"/>
      <queryTableField id="31315" dataBound="0" tableColumnId="1456"/>
      <queryTableField id="31314" dataBound="0" tableColumnId="1457"/>
      <queryTableField id="31313" dataBound="0" tableColumnId="1458"/>
      <queryTableField id="31312" dataBound="0" tableColumnId="1459"/>
      <queryTableField id="31311" dataBound="0" tableColumnId="1460"/>
      <queryTableField id="31310" dataBound="0" tableColumnId="1461"/>
      <queryTableField id="31309" dataBound="0" tableColumnId="1462"/>
      <queryTableField id="31308" dataBound="0" tableColumnId="1463"/>
      <queryTableField id="31307" dataBound="0" tableColumnId="1464"/>
      <queryTableField id="31306" dataBound="0" tableColumnId="1465"/>
      <queryTableField id="31305" dataBound="0" tableColumnId="1466"/>
      <queryTableField id="31304" dataBound="0" tableColumnId="1467"/>
      <queryTableField id="31303" dataBound="0" tableColumnId="1468"/>
      <queryTableField id="31302" dataBound="0" tableColumnId="1469"/>
      <queryTableField id="31301" dataBound="0" tableColumnId="1470"/>
      <queryTableField id="31300" dataBound="0" tableColumnId="1471"/>
      <queryTableField id="31299" dataBound="0" tableColumnId="1472"/>
      <queryTableField id="31298" dataBound="0" tableColumnId="1473"/>
      <queryTableField id="31297" dataBound="0" tableColumnId="1474"/>
      <queryTableField id="31296" dataBound="0" tableColumnId="1475"/>
      <queryTableField id="31295" dataBound="0" tableColumnId="1476"/>
      <queryTableField id="31294" dataBound="0" tableColumnId="1477"/>
      <queryTableField id="31293" dataBound="0" tableColumnId="1478"/>
      <queryTableField id="31292" dataBound="0" tableColumnId="1479"/>
      <queryTableField id="31291" dataBound="0" tableColumnId="1480"/>
      <queryTableField id="31290" dataBound="0" tableColumnId="1481"/>
      <queryTableField id="31289" dataBound="0" tableColumnId="1482"/>
      <queryTableField id="31288" dataBound="0" tableColumnId="1483"/>
      <queryTableField id="31287" dataBound="0" tableColumnId="1484"/>
      <queryTableField id="31286" dataBound="0" tableColumnId="1485"/>
      <queryTableField id="31285" dataBound="0" tableColumnId="1486"/>
      <queryTableField id="31284" dataBound="0" tableColumnId="1487"/>
      <queryTableField id="31283" dataBound="0" tableColumnId="1488"/>
      <queryTableField id="31282" dataBound="0" tableColumnId="1489"/>
      <queryTableField id="31281" dataBound="0" tableColumnId="1490"/>
      <queryTableField id="31280" dataBound="0" tableColumnId="1491"/>
      <queryTableField id="31279" dataBound="0" tableColumnId="1492"/>
      <queryTableField id="31278" dataBound="0" tableColumnId="1493"/>
      <queryTableField id="31277" dataBound="0" tableColumnId="1494"/>
      <queryTableField id="31276" dataBound="0" tableColumnId="1495"/>
      <queryTableField id="31275" dataBound="0" tableColumnId="1496"/>
      <queryTableField id="31274" dataBound="0" tableColumnId="1497"/>
      <queryTableField id="31273" dataBound="0" tableColumnId="1498"/>
      <queryTableField id="31272" dataBound="0" tableColumnId="1499"/>
      <queryTableField id="31271" dataBound="0" tableColumnId="1500"/>
      <queryTableField id="31270" dataBound="0" tableColumnId="1501"/>
      <queryTableField id="31269" dataBound="0" tableColumnId="1502"/>
      <queryTableField id="31268" dataBound="0" tableColumnId="1503"/>
      <queryTableField id="31267" dataBound="0" tableColumnId="1504"/>
      <queryTableField id="31266" dataBound="0" tableColumnId="1505"/>
      <queryTableField id="31265" dataBound="0" tableColumnId="1506"/>
      <queryTableField id="31264" dataBound="0" tableColumnId="1507"/>
      <queryTableField id="31263" dataBound="0" tableColumnId="1508"/>
      <queryTableField id="31262" dataBound="0" tableColumnId="1509"/>
      <queryTableField id="31261" dataBound="0" tableColumnId="1510"/>
      <queryTableField id="31260" dataBound="0" tableColumnId="1511"/>
      <queryTableField id="31259" dataBound="0" tableColumnId="1512"/>
      <queryTableField id="31258" dataBound="0" tableColumnId="1513"/>
      <queryTableField id="31257" dataBound="0" tableColumnId="1514"/>
      <queryTableField id="31256" dataBound="0" tableColumnId="1515"/>
      <queryTableField id="31255" dataBound="0" tableColumnId="1516"/>
      <queryTableField id="31254" dataBound="0" tableColumnId="1517"/>
      <queryTableField id="31253" dataBound="0" tableColumnId="1518"/>
      <queryTableField id="31252" dataBound="0" tableColumnId="1519"/>
      <queryTableField id="31251" dataBound="0" tableColumnId="1520"/>
      <queryTableField id="31250" dataBound="0" tableColumnId="1521"/>
      <queryTableField id="31249" dataBound="0" tableColumnId="1522"/>
      <queryTableField id="31248" dataBound="0" tableColumnId="1523"/>
      <queryTableField id="31247" dataBound="0" tableColumnId="1524"/>
      <queryTableField id="31246" dataBound="0" tableColumnId="1525"/>
      <queryTableField id="31245" dataBound="0" tableColumnId="1526"/>
      <queryTableField id="31244" dataBound="0" tableColumnId="1527"/>
      <queryTableField id="31243" dataBound="0" tableColumnId="1528"/>
      <queryTableField id="31242" dataBound="0" tableColumnId="1529"/>
      <queryTableField id="31241" dataBound="0" tableColumnId="1530"/>
      <queryTableField id="31240" dataBound="0" tableColumnId="1531"/>
      <queryTableField id="31239" dataBound="0" tableColumnId="1532"/>
      <queryTableField id="31238" dataBound="0" tableColumnId="1533"/>
      <queryTableField id="31237" dataBound="0" tableColumnId="1534"/>
      <queryTableField id="31236" dataBound="0" tableColumnId="1535"/>
      <queryTableField id="31235" dataBound="0" tableColumnId="1536"/>
      <queryTableField id="31234" dataBound="0" tableColumnId="1537"/>
      <queryTableField id="31233" dataBound="0" tableColumnId="1538"/>
      <queryTableField id="31232" dataBound="0" tableColumnId="1539"/>
      <queryTableField id="31231" dataBound="0" tableColumnId="1540"/>
      <queryTableField id="31230" dataBound="0" tableColumnId="1541"/>
      <queryTableField id="31229" dataBound="0" tableColumnId="1542"/>
      <queryTableField id="31228" dataBound="0" tableColumnId="1543"/>
      <queryTableField id="31227" dataBound="0" tableColumnId="1544"/>
      <queryTableField id="31226" dataBound="0" tableColumnId="1545"/>
      <queryTableField id="31225" dataBound="0" tableColumnId="1546"/>
      <queryTableField id="31224" dataBound="0" tableColumnId="1547"/>
      <queryTableField id="31223" dataBound="0" tableColumnId="1548"/>
      <queryTableField id="31222" dataBound="0" tableColumnId="1549"/>
      <queryTableField id="31221" dataBound="0" tableColumnId="1550"/>
      <queryTableField id="31220" dataBound="0" tableColumnId="1551"/>
      <queryTableField id="31219" dataBound="0" tableColumnId="1552"/>
      <queryTableField id="31218" dataBound="0" tableColumnId="1553"/>
      <queryTableField id="31217" dataBound="0" tableColumnId="1554"/>
      <queryTableField id="31216" dataBound="0" tableColumnId="1555"/>
      <queryTableField id="31215" dataBound="0" tableColumnId="1556"/>
      <queryTableField id="31214" dataBound="0" tableColumnId="1557"/>
      <queryTableField id="31213" dataBound="0" tableColumnId="1558"/>
      <queryTableField id="31212" dataBound="0" tableColumnId="1559"/>
      <queryTableField id="31211" dataBound="0" tableColumnId="1560"/>
      <queryTableField id="31210" dataBound="0" tableColumnId="1561"/>
      <queryTableField id="31209" dataBound="0" tableColumnId="1562"/>
      <queryTableField id="31208" dataBound="0" tableColumnId="1563"/>
      <queryTableField id="31207" dataBound="0" tableColumnId="1564"/>
      <queryTableField id="31206" dataBound="0" tableColumnId="1565"/>
      <queryTableField id="31205" dataBound="0" tableColumnId="1566"/>
      <queryTableField id="31204" dataBound="0" tableColumnId="1567"/>
      <queryTableField id="31203" dataBound="0" tableColumnId="1568"/>
      <queryTableField id="31202" dataBound="0" tableColumnId="1569"/>
      <queryTableField id="31201" dataBound="0" tableColumnId="1570"/>
      <queryTableField id="31200" dataBound="0" tableColumnId="1571"/>
      <queryTableField id="31199" dataBound="0" tableColumnId="1572"/>
      <queryTableField id="31198" dataBound="0" tableColumnId="1573"/>
      <queryTableField id="31197" dataBound="0" tableColumnId="1574"/>
      <queryTableField id="31196" dataBound="0" tableColumnId="1575"/>
      <queryTableField id="31195" dataBound="0" tableColumnId="1576"/>
      <queryTableField id="31194" dataBound="0" tableColumnId="1577"/>
      <queryTableField id="31193" dataBound="0" tableColumnId="1578"/>
      <queryTableField id="31192" dataBound="0" tableColumnId="1579"/>
      <queryTableField id="31191" dataBound="0" tableColumnId="1580"/>
      <queryTableField id="31190" dataBound="0" tableColumnId="1581"/>
      <queryTableField id="31189" dataBound="0" tableColumnId="1582"/>
      <queryTableField id="31188" dataBound="0" tableColumnId="1583"/>
      <queryTableField id="31187" dataBound="0" tableColumnId="1584"/>
      <queryTableField id="31186" dataBound="0" tableColumnId="1585"/>
      <queryTableField id="31185" dataBound="0" tableColumnId="1586"/>
      <queryTableField id="31184" dataBound="0" tableColumnId="1587"/>
      <queryTableField id="31183" dataBound="0" tableColumnId="1588"/>
      <queryTableField id="31182" dataBound="0" tableColumnId="1589"/>
      <queryTableField id="31181" dataBound="0" tableColumnId="1590"/>
      <queryTableField id="31180" dataBound="0" tableColumnId="1591"/>
      <queryTableField id="31179" dataBound="0" tableColumnId="1592"/>
      <queryTableField id="31178" dataBound="0" tableColumnId="1593"/>
      <queryTableField id="31177" dataBound="0" tableColumnId="1594"/>
      <queryTableField id="31176" dataBound="0" tableColumnId="1595"/>
      <queryTableField id="31175" dataBound="0" tableColumnId="1596"/>
      <queryTableField id="31174" dataBound="0" tableColumnId="1597"/>
      <queryTableField id="31173" dataBound="0" tableColumnId="1598"/>
      <queryTableField id="31172" dataBound="0" tableColumnId="1599"/>
      <queryTableField id="31171" dataBound="0" tableColumnId="1600"/>
      <queryTableField id="31170" dataBound="0" tableColumnId="1601"/>
      <queryTableField id="31169" dataBound="0" tableColumnId="1602"/>
      <queryTableField id="31168" dataBound="0" tableColumnId="1603"/>
      <queryTableField id="31167" dataBound="0" tableColumnId="1604"/>
      <queryTableField id="31166" dataBound="0" tableColumnId="1605"/>
      <queryTableField id="31165" dataBound="0" tableColumnId="1606"/>
      <queryTableField id="31164" dataBound="0" tableColumnId="1607"/>
      <queryTableField id="31163" dataBound="0" tableColumnId="1608"/>
      <queryTableField id="31162" dataBound="0" tableColumnId="1609"/>
      <queryTableField id="31161" dataBound="0" tableColumnId="1610"/>
      <queryTableField id="31160" dataBound="0" tableColumnId="1611"/>
      <queryTableField id="31159" dataBound="0" tableColumnId="1612"/>
      <queryTableField id="31158" dataBound="0" tableColumnId="1613"/>
      <queryTableField id="31157" dataBound="0" tableColumnId="1614"/>
      <queryTableField id="31156" dataBound="0" tableColumnId="1615"/>
      <queryTableField id="31155" dataBound="0" tableColumnId="1616"/>
      <queryTableField id="31154" dataBound="0" tableColumnId="1617"/>
      <queryTableField id="31153" dataBound="0" tableColumnId="1618"/>
      <queryTableField id="31152" dataBound="0" tableColumnId="1619"/>
      <queryTableField id="31151" dataBound="0" tableColumnId="1620"/>
      <queryTableField id="31150" dataBound="0" tableColumnId="1621"/>
      <queryTableField id="31149" dataBound="0" tableColumnId="1622"/>
      <queryTableField id="31148" dataBound="0" tableColumnId="1623"/>
      <queryTableField id="31147" dataBound="0" tableColumnId="1624"/>
      <queryTableField id="31146" dataBound="0" tableColumnId="1625"/>
      <queryTableField id="31145" dataBound="0" tableColumnId="1626"/>
      <queryTableField id="31144" dataBound="0" tableColumnId="1627"/>
      <queryTableField id="31143" dataBound="0" tableColumnId="1628"/>
      <queryTableField id="31142" dataBound="0" tableColumnId="1629"/>
      <queryTableField id="31141" dataBound="0" tableColumnId="1630"/>
      <queryTableField id="31140" dataBound="0" tableColumnId="1631"/>
      <queryTableField id="31139" dataBound="0" tableColumnId="1632"/>
      <queryTableField id="31138" dataBound="0" tableColumnId="1633"/>
      <queryTableField id="31137" dataBound="0" tableColumnId="1634"/>
      <queryTableField id="31136" dataBound="0" tableColumnId="1635"/>
      <queryTableField id="31135" dataBound="0" tableColumnId="1636"/>
      <queryTableField id="31134" dataBound="0" tableColumnId="1637"/>
      <queryTableField id="31133" dataBound="0" tableColumnId="1638"/>
      <queryTableField id="31132" dataBound="0" tableColumnId="1639"/>
      <queryTableField id="31131" dataBound="0" tableColumnId="1640"/>
      <queryTableField id="31130" dataBound="0" tableColumnId="1641"/>
      <queryTableField id="31129" dataBound="0" tableColumnId="1642"/>
      <queryTableField id="31128" dataBound="0" tableColumnId="1643"/>
      <queryTableField id="31127" dataBound="0" tableColumnId="1644"/>
      <queryTableField id="31126" dataBound="0" tableColumnId="1645"/>
      <queryTableField id="31125" dataBound="0" tableColumnId="1646"/>
      <queryTableField id="31124" dataBound="0" tableColumnId="1647"/>
      <queryTableField id="31123" dataBound="0" tableColumnId="1648"/>
      <queryTableField id="31122" dataBound="0" tableColumnId="1649"/>
      <queryTableField id="31121" dataBound="0" tableColumnId="1650"/>
      <queryTableField id="31120" dataBound="0" tableColumnId="1651"/>
      <queryTableField id="31119" dataBound="0" tableColumnId="1652"/>
      <queryTableField id="31118" dataBound="0" tableColumnId="1653"/>
      <queryTableField id="31117" dataBound="0" tableColumnId="1654"/>
      <queryTableField id="31116" dataBound="0" tableColumnId="1655"/>
      <queryTableField id="31115" dataBound="0" tableColumnId="1656"/>
      <queryTableField id="31114" dataBound="0" tableColumnId="1657"/>
      <queryTableField id="31113" dataBound="0" tableColumnId="1658"/>
      <queryTableField id="31112" dataBound="0" tableColumnId="1659"/>
      <queryTableField id="31111" dataBound="0" tableColumnId="1660"/>
      <queryTableField id="31110" dataBound="0" tableColumnId="1661"/>
      <queryTableField id="31109" dataBound="0" tableColumnId="1662"/>
      <queryTableField id="31108" dataBound="0" tableColumnId="1663"/>
      <queryTableField id="31107" dataBound="0" tableColumnId="1664"/>
      <queryTableField id="31106" dataBound="0" tableColumnId="1665"/>
      <queryTableField id="31105" dataBound="0" tableColumnId="1666"/>
      <queryTableField id="31104" dataBound="0" tableColumnId="1667"/>
      <queryTableField id="31103" dataBound="0" tableColumnId="1668"/>
      <queryTableField id="31102" dataBound="0" tableColumnId="1669"/>
      <queryTableField id="31101" dataBound="0" tableColumnId="1670"/>
      <queryTableField id="31100" dataBound="0" tableColumnId="1671"/>
      <queryTableField id="31099" dataBound="0" tableColumnId="1672"/>
      <queryTableField id="31098" dataBound="0" tableColumnId="1673"/>
      <queryTableField id="31097" dataBound="0" tableColumnId="1674"/>
      <queryTableField id="31096" dataBound="0" tableColumnId="1675"/>
      <queryTableField id="31095" dataBound="0" tableColumnId="1676"/>
      <queryTableField id="31094" dataBound="0" tableColumnId="1677"/>
      <queryTableField id="31093" dataBound="0" tableColumnId="1678"/>
      <queryTableField id="31092" dataBound="0" tableColumnId="1679"/>
      <queryTableField id="31091" dataBound="0" tableColumnId="1680"/>
      <queryTableField id="31090" dataBound="0" tableColumnId="1681"/>
      <queryTableField id="31089" dataBound="0" tableColumnId="1682"/>
      <queryTableField id="31088" dataBound="0" tableColumnId="1683"/>
      <queryTableField id="31087" dataBound="0" tableColumnId="1684"/>
      <queryTableField id="31086" dataBound="0" tableColumnId="1685"/>
      <queryTableField id="31085" dataBound="0" tableColumnId="1686"/>
      <queryTableField id="31084" dataBound="0" tableColumnId="1687"/>
      <queryTableField id="31083" dataBound="0" tableColumnId="1688"/>
      <queryTableField id="31082" dataBound="0" tableColumnId="1689"/>
      <queryTableField id="31081" dataBound="0" tableColumnId="1690"/>
      <queryTableField id="31080" dataBound="0" tableColumnId="1691"/>
      <queryTableField id="31079" dataBound="0" tableColumnId="1692"/>
      <queryTableField id="31078" dataBound="0" tableColumnId="1693"/>
      <queryTableField id="31077" dataBound="0" tableColumnId="1694"/>
      <queryTableField id="31076" dataBound="0" tableColumnId="1695"/>
      <queryTableField id="31075" dataBound="0" tableColumnId="1696"/>
      <queryTableField id="31074" dataBound="0" tableColumnId="1697"/>
      <queryTableField id="31073" dataBound="0" tableColumnId="1698"/>
      <queryTableField id="31072" dataBound="0" tableColumnId="1699"/>
      <queryTableField id="31071" dataBound="0" tableColumnId="1700"/>
      <queryTableField id="31070" dataBound="0" tableColumnId="1701"/>
      <queryTableField id="31069" dataBound="0" tableColumnId="1702"/>
      <queryTableField id="31068" dataBound="0" tableColumnId="1703"/>
      <queryTableField id="31067" dataBound="0" tableColumnId="1704"/>
      <queryTableField id="31066" dataBound="0" tableColumnId="1705"/>
      <queryTableField id="31065" dataBound="0" tableColumnId="1706"/>
      <queryTableField id="31064" dataBound="0" tableColumnId="1707"/>
      <queryTableField id="31063" dataBound="0" tableColumnId="1708"/>
      <queryTableField id="31062" dataBound="0" tableColumnId="1709"/>
      <queryTableField id="31061" dataBound="0" tableColumnId="1710"/>
      <queryTableField id="31060" dataBound="0" tableColumnId="1711"/>
      <queryTableField id="31059" dataBound="0" tableColumnId="1712"/>
      <queryTableField id="31058" dataBound="0" tableColumnId="1713"/>
      <queryTableField id="31057" dataBound="0" tableColumnId="1714"/>
      <queryTableField id="31056" dataBound="0" tableColumnId="1715"/>
      <queryTableField id="31055" dataBound="0" tableColumnId="1716"/>
      <queryTableField id="31054" dataBound="0" tableColumnId="1717"/>
      <queryTableField id="31053" dataBound="0" tableColumnId="1718"/>
      <queryTableField id="31052" dataBound="0" tableColumnId="1719"/>
      <queryTableField id="31051" dataBound="0" tableColumnId="1720"/>
      <queryTableField id="31050" dataBound="0" tableColumnId="1721"/>
      <queryTableField id="31049" dataBound="0" tableColumnId="1722"/>
      <queryTableField id="31048" dataBound="0" tableColumnId="1723"/>
      <queryTableField id="31047" dataBound="0" tableColumnId="1724"/>
      <queryTableField id="31046" dataBound="0" tableColumnId="1725"/>
      <queryTableField id="31045" dataBound="0" tableColumnId="1726"/>
      <queryTableField id="31044" dataBound="0" tableColumnId="1727"/>
      <queryTableField id="31043" dataBound="0" tableColumnId="1728"/>
      <queryTableField id="31042" dataBound="0" tableColumnId="1729"/>
      <queryTableField id="31041" dataBound="0" tableColumnId="1730"/>
      <queryTableField id="31040" dataBound="0" tableColumnId="1731"/>
      <queryTableField id="31039" dataBound="0" tableColumnId="1732"/>
      <queryTableField id="31038" dataBound="0" tableColumnId="1733"/>
      <queryTableField id="31037" dataBound="0" tableColumnId="1734"/>
      <queryTableField id="31036" dataBound="0" tableColumnId="1735"/>
      <queryTableField id="31035" dataBound="0" tableColumnId="1736"/>
      <queryTableField id="31034" dataBound="0" tableColumnId="1737"/>
      <queryTableField id="31033" dataBound="0" tableColumnId="1738"/>
      <queryTableField id="31032" dataBound="0" tableColumnId="1739"/>
      <queryTableField id="31031" dataBound="0" tableColumnId="1740"/>
      <queryTableField id="31030" dataBound="0" tableColumnId="1741"/>
      <queryTableField id="31029" dataBound="0" tableColumnId="1742"/>
      <queryTableField id="31028" dataBound="0" tableColumnId="1743"/>
      <queryTableField id="31027" dataBound="0" tableColumnId="1744"/>
      <queryTableField id="31026" dataBound="0" tableColumnId="1745"/>
      <queryTableField id="31025" dataBound="0" tableColumnId="1746"/>
      <queryTableField id="31024" dataBound="0" tableColumnId="1747"/>
      <queryTableField id="31023" dataBound="0" tableColumnId="1748"/>
      <queryTableField id="31022" dataBound="0" tableColumnId="1749"/>
      <queryTableField id="31021" dataBound="0" tableColumnId="1750"/>
      <queryTableField id="31020" dataBound="0" tableColumnId="1751"/>
      <queryTableField id="31019" dataBound="0" tableColumnId="1752"/>
      <queryTableField id="31018" dataBound="0" tableColumnId="1753"/>
      <queryTableField id="31017" dataBound="0" tableColumnId="1754"/>
      <queryTableField id="31016" dataBound="0" tableColumnId="1755"/>
      <queryTableField id="31015" dataBound="0" tableColumnId="1756"/>
      <queryTableField id="31014" dataBound="0" tableColumnId="1757"/>
      <queryTableField id="31013" dataBound="0" tableColumnId="1758"/>
      <queryTableField id="31012" dataBound="0" tableColumnId="1759"/>
      <queryTableField id="31011" dataBound="0" tableColumnId="1760"/>
      <queryTableField id="31010" dataBound="0" tableColumnId="1761"/>
      <queryTableField id="31009" dataBound="0" tableColumnId="1762"/>
      <queryTableField id="31008" dataBound="0" tableColumnId="1763"/>
      <queryTableField id="31007" dataBound="0" tableColumnId="1764"/>
      <queryTableField id="31006" dataBound="0" tableColumnId="1765"/>
      <queryTableField id="31005" dataBound="0" tableColumnId="1766"/>
      <queryTableField id="31004" dataBound="0" tableColumnId="1767"/>
      <queryTableField id="31003" dataBound="0" tableColumnId="1768"/>
      <queryTableField id="31002" dataBound="0" tableColumnId="1769"/>
      <queryTableField id="31001" dataBound="0" tableColumnId="1770"/>
      <queryTableField id="31000" dataBound="0" tableColumnId="1771"/>
      <queryTableField id="30999" dataBound="0" tableColumnId="1772"/>
      <queryTableField id="30998" dataBound="0" tableColumnId="1773"/>
      <queryTableField id="30997" dataBound="0" tableColumnId="1774"/>
      <queryTableField id="30996" dataBound="0" tableColumnId="1775"/>
      <queryTableField id="30995" dataBound="0" tableColumnId="1776"/>
      <queryTableField id="30994" dataBound="0" tableColumnId="1777"/>
      <queryTableField id="30993" dataBound="0" tableColumnId="1778"/>
      <queryTableField id="30992" dataBound="0" tableColumnId="1779"/>
      <queryTableField id="30991" dataBound="0" tableColumnId="1780"/>
      <queryTableField id="30990" dataBound="0" tableColumnId="1781"/>
      <queryTableField id="30989" dataBound="0" tableColumnId="1782"/>
      <queryTableField id="30988" dataBound="0" tableColumnId="1783"/>
      <queryTableField id="30987" dataBound="0" tableColumnId="1784"/>
      <queryTableField id="30986" dataBound="0" tableColumnId="1785"/>
      <queryTableField id="30985" dataBound="0" tableColumnId="1786"/>
      <queryTableField id="30984" dataBound="0" tableColumnId="1787"/>
      <queryTableField id="30983" dataBound="0" tableColumnId="1788"/>
      <queryTableField id="30982" dataBound="0" tableColumnId="1789"/>
      <queryTableField id="30981" dataBound="0" tableColumnId="1790"/>
      <queryTableField id="30980" dataBound="0" tableColumnId="1791"/>
      <queryTableField id="30979" dataBound="0" tableColumnId="1792"/>
      <queryTableField id="30978" dataBound="0" tableColumnId="1793"/>
      <queryTableField id="30977" dataBound="0" tableColumnId="1794"/>
      <queryTableField id="30976" dataBound="0" tableColumnId="1795"/>
      <queryTableField id="30975" dataBound="0" tableColumnId="1796"/>
      <queryTableField id="30974" dataBound="0" tableColumnId="1797"/>
      <queryTableField id="30973" dataBound="0" tableColumnId="1798"/>
      <queryTableField id="30972" dataBound="0" tableColumnId="1799"/>
      <queryTableField id="30971" dataBound="0" tableColumnId="1800"/>
      <queryTableField id="30970" dataBound="0" tableColumnId="1801"/>
      <queryTableField id="30969" dataBound="0" tableColumnId="1802"/>
      <queryTableField id="30968" dataBound="0" tableColumnId="1803"/>
      <queryTableField id="30967" dataBound="0" tableColumnId="1804"/>
      <queryTableField id="30966" dataBound="0" tableColumnId="1805"/>
      <queryTableField id="30965" dataBound="0" tableColumnId="1806"/>
      <queryTableField id="30964" dataBound="0" tableColumnId="1807"/>
      <queryTableField id="30963" dataBound="0" tableColumnId="1808"/>
      <queryTableField id="30962" dataBound="0" tableColumnId="1809"/>
      <queryTableField id="30961" dataBound="0" tableColumnId="1810"/>
      <queryTableField id="30960" dataBound="0" tableColumnId="1811"/>
      <queryTableField id="30959" dataBound="0" tableColumnId="1812"/>
      <queryTableField id="30958" dataBound="0" tableColumnId="1813"/>
      <queryTableField id="30957" dataBound="0" tableColumnId="1814"/>
      <queryTableField id="30956" dataBound="0" tableColumnId="1815"/>
      <queryTableField id="30955" dataBound="0" tableColumnId="1816"/>
      <queryTableField id="30954" dataBound="0" tableColumnId="1817"/>
      <queryTableField id="30953" dataBound="0" tableColumnId="1818"/>
      <queryTableField id="30952" dataBound="0" tableColumnId="1819"/>
      <queryTableField id="30951" dataBound="0" tableColumnId="1820"/>
      <queryTableField id="30950" dataBound="0" tableColumnId="1821"/>
      <queryTableField id="30949" dataBound="0" tableColumnId="1822"/>
      <queryTableField id="30948" dataBound="0" tableColumnId="1823"/>
      <queryTableField id="30947" dataBound="0" tableColumnId="1824"/>
      <queryTableField id="30946" dataBound="0" tableColumnId="1825"/>
      <queryTableField id="30945" dataBound="0" tableColumnId="1826"/>
      <queryTableField id="30944" dataBound="0" tableColumnId="1827"/>
      <queryTableField id="30943" dataBound="0" tableColumnId="1828"/>
      <queryTableField id="30942" dataBound="0" tableColumnId="1829"/>
      <queryTableField id="30941" dataBound="0" tableColumnId="1830"/>
      <queryTableField id="30940" dataBound="0" tableColumnId="1831"/>
      <queryTableField id="30939" dataBound="0" tableColumnId="1832"/>
      <queryTableField id="30938" dataBound="0" tableColumnId="1833"/>
      <queryTableField id="30937" dataBound="0" tableColumnId="1834"/>
      <queryTableField id="30936" dataBound="0" tableColumnId="1835"/>
      <queryTableField id="30935" dataBound="0" tableColumnId="1836"/>
      <queryTableField id="30934" dataBound="0" tableColumnId="1837"/>
      <queryTableField id="30933" dataBound="0" tableColumnId="1838"/>
      <queryTableField id="30932" dataBound="0" tableColumnId="1839"/>
      <queryTableField id="30931" dataBound="0" tableColumnId="1840"/>
      <queryTableField id="30930" dataBound="0" tableColumnId="1841"/>
      <queryTableField id="30929" dataBound="0" tableColumnId="1842"/>
      <queryTableField id="30928" dataBound="0" tableColumnId="1843"/>
      <queryTableField id="30927" dataBound="0" tableColumnId="1844"/>
      <queryTableField id="30926" dataBound="0" tableColumnId="1845"/>
      <queryTableField id="30925" dataBound="0" tableColumnId="1846"/>
      <queryTableField id="30924" dataBound="0" tableColumnId="1847"/>
      <queryTableField id="30923" dataBound="0" tableColumnId="1848"/>
      <queryTableField id="30922" dataBound="0" tableColumnId="1849"/>
      <queryTableField id="30921" dataBound="0" tableColumnId="1850"/>
      <queryTableField id="30920" dataBound="0" tableColumnId="1851"/>
      <queryTableField id="30919" dataBound="0" tableColumnId="1852"/>
      <queryTableField id="30918" dataBound="0" tableColumnId="1853"/>
      <queryTableField id="30917" dataBound="0" tableColumnId="1854"/>
      <queryTableField id="30916" dataBound="0" tableColumnId="1855"/>
      <queryTableField id="30915" dataBound="0" tableColumnId="1856"/>
      <queryTableField id="30914" dataBound="0" tableColumnId="1857"/>
      <queryTableField id="30913" dataBound="0" tableColumnId="1858"/>
      <queryTableField id="30912" dataBound="0" tableColumnId="1859"/>
      <queryTableField id="30911" dataBound="0" tableColumnId="1860"/>
      <queryTableField id="30910" dataBound="0" tableColumnId="1861"/>
      <queryTableField id="30909" dataBound="0" tableColumnId="1862"/>
      <queryTableField id="30908" dataBound="0" tableColumnId="1863"/>
      <queryTableField id="30907" dataBound="0" tableColumnId="1864"/>
      <queryTableField id="30906" dataBound="0" tableColumnId="1865"/>
      <queryTableField id="30905" dataBound="0" tableColumnId="1866"/>
      <queryTableField id="30904" dataBound="0" tableColumnId="1867"/>
      <queryTableField id="30903" dataBound="0" tableColumnId="1868"/>
      <queryTableField id="30902" dataBound="0" tableColumnId="1869"/>
      <queryTableField id="30901" dataBound="0" tableColumnId="1870"/>
      <queryTableField id="30900" dataBound="0" tableColumnId="1871"/>
      <queryTableField id="30899" dataBound="0" tableColumnId="1872"/>
      <queryTableField id="30898" dataBound="0" tableColumnId="1873"/>
      <queryTableField id="30897" dataBound="0" tableColumnId="1874"/>
      <queryTableField id="30896" dataBound="0" tableColumnId="1875"/>
      <queryTableField id="30895" dataBound="0" tableColumnId="1876"/>
      <queryTableField id="30894" dataBound="0" tableColumnId="1877"/>
      <queryTableField id="30893" dataBound="0" tableColumnId="1878"/>
      <queryTableField id="30892" dataBound="0" tableColumnId="1879"/>
      <queryTableField id="30891" dataBound="0" tableColumnId="1880"/>
      <queryTableField id="30890" dataBound="0" tableColumnId="1881"/>
      <queryTableField id="30889" dataBound="0" tableColumnId="1882"/>
      <queryTableField id="30888" dataBound="0" tableColumnId="1883"/>
      <queryTableField id="30887" dataBound="0" tableColumnId="1884"/>
      <queryTableField id="30886" dataBound="0" tableColumnId="1885"/>
      <queryTableField id="30885" dataBound="0" tableColumnId="1886"/>
      <queryTableField id="30884" dataBound="0" tableColumnId="1887"/>
      <queryTableField id="30883" dataBound="0" tableColumnId="1888"/>
      <queryTableField id="30882" dataBound="0" tableColumnId="1889"/>
      <queryTableField id="30881" dataBound="0" tableColumnId="1890"/>
      <queryTableField id="30880" dataBound="0" tableColumnId="1891"/>
      <queryTableField id="30879" dataBound="0" tableColumnId="1892"/>
      <queryTableField id="30878" dataBound="0" tableColumnId="1893"/>
      <queryTableField id="30877" dataBound="0" tableColumnId="1894"/>
      <queryTableField id="30876" dataBound="0" tableColumnId="1895"/>
      <queryTableField id="30875" dataBound="0" tableColumnId="1896"/>
      <queryTableField id="30874" dataBound="0" tableColumnId="1897"/>
      <queryTableField id="30873" dataBound="0" tableColumnId="1898"/>
      <queryTableField id="30872" dataBound="0" tableColumnId="1899"/>
      <queryTableField id="30871" dataBound="0" tableColumnId="1900"/>
      <queryTableField id="30870" dataBound="0" tableColumnId="1901"/>
      <queryTableField id="30869" dataBound="0" tableColumnId="1902"/>
      <queryTableField id="30868" dataBound="0" tableColumnId="1903"/>
      <queryTableField id="30867" dataBound="0" tableColumnId="1904"/>
      <queryTableField id="30866" dataBound="0" tableColumnId="1905"/>
      <queryTableField id="30865" dataBound="0" tableColumnId="1906"/>
      <queryTableField id="30864" dataBound="0" tableColumnId="1907"/>
      <queryTableField id="30863" dataBound="0" tableColumnId="1908"/>
      <queryTableField id="30862" dataBound="0" tableColumnId="1909"/>
      <queryTableField id="30861" dataBound="0" tableColumnId="1910"/>
      <queryTableField id="30860" dataBound="0" tableColumnId="1911"/>
      <queryTableField id="30859" dataBound="0" tableColumnId="1912"/>
      <queryTableField id="30858" dataBound="0" tableColumnId="1913"/>
      <queryTableField id="30857" dataBound="0" tableColumnId="1914"/>
      <queryTableField id="30856" dataBound="0" tableColumnId="1915"/>
      <queryTableField id="30855" dataBound="0" tableColumnId="1916"/>
      <queryTableField id="30854" dataBound="0" tableColumnId="1917"/>
      <queryTableField id="30853" dataBound="0" tableColumnId="1918"/>
      <queryTableField id="30852" dataBound="0" tableColumnId="1919"/>
      <queryTableField id="30851" dataBound="0" tableColumnId="1920"/>
      <queryTableField id="30850" dataBound="0" tableColumnId="1921"/>
      <queryTableField id="30849" dataBound="0" tableColumnId="1922"/>
      <queryTableField id="30848" dataBound="0" tableColumnId="1923"/>
      <queryTableField id="30847" dataBound="0" tableColumnId="1924"/>
      <queryTableField id="30846" dataBound="0" tableColumnId="1925"/>
      <queryTableField id="30845" dataBound="0" tableColumnId="1926"/>
      <queryTableField id="30844" dataBound="0" tableColumnId="1927"/>
      <queryTableField id="30843" dataBound="0" tableColumnId="1928"/>
      <queryTableField id="30842" dataBound="0" tableColumnId="1929"/>
      <queryTableField id="30841" dataBound="0" tableColumnId="1930"/>
      <queryTableField id="30840" dataBound="0" tableColumnId="1931"/>
      <queryTableField id="30839" dataBound="0" tableColumnId="1932"/>
      <queryTableField id="30838" dataBound="0" tableColumnId="1933"/>
      <queryTableField id="30837" dataBound="0" tableColumnId="1934"/>
      <queryTableField id="30836" dataBound="0" tableColumnId="1935"/>
      <queryTableField id="30835" dataBound="0" tableColumnId="1936"/>
      <queryTableField id="30834" dataBound="0" tableColumnId="1937"/>
      <queryTableField id="30833" dataBound="0" tableColumnId="1938"/>
      <queryTableField id="30832" dataBound="0" tableColumnId="1939"/>
      <queryTableField id="30831" dataBound="0" tableColumnId="1940"/>
      <queryTableField id="30830" dataBound="0" tableColumnId="1941"/>
      <queryTableField id="30829" dataBound="0" tableColumnId="1942"/>
      <queryTableField id="30828" dataBound="0" tableColumnId="1943"/>
      <queryTableField id="30827" dataBound="0" tableColumnId="1944"/>
      <queryTableField id="30826" dataBound="0" tableColumnId="1945"/>
      <queryTableField id="30825" dataBound="0" tableColumnId="1946"/>
      <queryTableField id="30824" dataBound="0" tableColumnId="1947"/>
      <queryTableField id="30823" dataBound="0" tableColumnId="1948"/>
      <queryTableField id="30822" dataBound="0" tableColumnId="1949"/>
      <queryTableField id="30821" dataBound="0" tableColumnId="1950"/>
      <queryTableField id="30820" dataBound="0" tableColumnId="1951"/>
      <queryTableField id="30819" dataBound="0" tableColumnId="1952"/>
      <queryTableField id="30818" dataBound="0" tableColumnId="1953"/>
      <queryTableField id="30817" dataBound="0" tableColumnId="1954"/>
      <queryTableField id="30816" dataBound="0" tableColumnId="1955"/>
      <queryTableField id="30815" dataBound="0" tableColumnId="1956"/>
      <queryTableField id="30814" dataBound="0" tableColumnId="1957"/>
      <queryTableField id="30813" dataBound="0" tableColumnId="1958"/>
      <queryTableField id="30812" dataBound="0" tableColumnId="1959"/>
      <queryTableField id="30811" dataBound="0" tableColumnId="1960"/>
      <queryTableField id="30810" dataBound="0" tableColumnId="1961"/>
      <queryTableField id="30809" dataBound="0" tableColumnId="1962"/>
      <queryTableField id="30808" dataBound="0" tableColumnId="1963"/>
      <queryTableField id="30807" dataBound="0" tableColumnId="1964"/>
      <queryTableField id="30806" dataBound="0" tableColumnId="1965"/>
      <queryTableField id="30805" dataBound="0" tableColumnId="1966"/>
      <queryTableField id="30804" dataBound="0" tableColumnId="1967"/>
      <queryTableField id="30803" dataBound="0" tableColumnId="1968"/>
      <queryTableField id="30802" dataBound="0" tableColumnId="1969"/>
      <queryTableField id="30801" dataBound="0" tableColumnId="1970"/>
      <queryTableField id="30800" dataBound="0" tableColumnId="1971"/>
      <queryTableField id="30799" dataBound="0" tableColumnId="1972"/>
      <queryTableField id="30798" dataBound="0" tableColumnId="1973"/>
      <queryTableField id="30797" dataBound="0" tableColumnId="1974"/>
      <queryTableField id="30796" dataBound="0" tableColumnId="1975"/>
      <queryTableField id="30795" dataBound="0" tableColumnId="1976"/>
      <queryTableField id="30794" dataBound="0" tableColumnId="1977"/>
      <queryTableField id="30793" dataBound="0" tableColumnId="1978"/>
      <queryTableField id="30792" dataBound="0" tableColumnId="1979"/>
      <queryTableField id="30791" dataBound="0" tableColumnId="1980"/>
      <queryTableField id="30790" dataBound="0" tableColumnId="1981"/>
      <queryTableField id="30789" dataBound="0" tableColumnId="1982"/>
      <queryTableField id="30788" dataBound="0" tableColumnId="1983"/>
      <queryTableField id="30787" dataBound="0" tableColumnId="1984"/>
      <queryTableField id="30786" dataBound="0" tableColumnId="1985"/>
      <queryTableField id="30785" dataBound="0" tableColumnId="1986"/>
      <queryTableField id="30784" dataBound="0" tableColumnId="1987"/>
      <queryTableField id="30783" dataBound="0" tableColumnId="1988"/>
      <queryTableField id="30782" dataBound="0" tableColumnId="1989"/>
      <queryTableField id="30781" dataBound="0" tableColumnId="1990"/>
      <queryTableField id="30780" dataBound="0" tableColumnId="1991"/>
      <queryTableField id="30779" dataBound="0" tableColumnId="1992"/>
      <queryTableField id="30778" dataBound="0" tableColumnId="1993"/>
      <queryTableField id="30777" dataBound="0" tableColumnId="1994"/>
      <queryTableField id="30776" dataBound="0" tableColumnId="1995"/>
      <queryTableField id="30775" dataBound="0" tableColumnId="1996"/>
      <queryTableField id="30774" dataBound="0" tableColumnId="1997"/>
      <queryTableField id="30773" dataBound="0" tableColumnId="1998"/>
      <queryTableField id="30772" dataBound="0" tableColumnId="1999"/>
      <queryTableField id="30771" dataBound="0" tableColumnId="2000"/>
      <queryTableField id="30770" dataBound="0" tableColumnId="2001"/>
      <queryTableField id="30769" dataBound="0" tableColumnId="2002"/>
      <queryTableField id="30768" dataBound="0" tableColumnId="2003"/>
      <queryTableField id="30767" dataBound="0" tableColumnId="2004"/>
      <queryTableField id="30766" dataBound="0" tableColumnId="2005"/>
      <queryTableField id="30765" dataBound="0" tableColumnId="2006"/>
      <queryTableField id="30764" dataBound="0" tableColumnId="2007"/>
      <queryTableField id="30763" dataBound="0" tableColumnId="2008"/>
      <queryTableField id="30762" dataBound="0" tableColumnId="2009"/>
      <queryTableField id="30761" dataBound="0" tableColumnId="2010"/>
      <queryTableField id="30760" dataBound="0" tableColumnId="2011"/>
      <queryTableField id="30759" dataBound="0" tableColumnId="2012"/>
      <queryTableField id="30758" dataBound="0" tableColumnId="2013"/>
      <queryTableField id="30757" dataBound="0" tableColumnId="2014"/>
      <queryTableField id="30756" dataBound="0" tableColumnId="2015"/>
      <queryTableField id="30755" dataBound="0" tableColumnId="2016"/>
      <queryTableField id="30754" dataBound="0" tableColumnId="2017"/>
      <queryTableField id="30753" dataBound="0" tableColumnId="2018"/>
      <queryTableField id="30752" dataBound="0" tableColumnId="2019"/>
      <queryTableField id="30751" dataBound="0" tableColumnId="2020"/>
      <queryTableField id="30750" dataBound="0" tableColumnId="2021"/>
      <queryTableField id="30749" dataBound="0" tableColumnId="2022"/>
      <queryTableField id="30748" dataBound="0" tableColumnId="2023"/>
      <queryTableField id="30747" dataBound="0" tableColumnId="2024"/>
      <queryTableField id="30746" dataBound="0" tableColumnId="2025"/>
      <queryTableField id="30745" dataBound="0" tableColumnId="2026"/>
      <queryTableField id="30744" dataBound="0" tableColumnId="2027"/>
      <queryTableField id="30743" dataBound="0" tableColumnId="2028"/>
      <queryTableField id="30742" dataBound="0" tableColumnId="2029"/>
      <queryTableField id="30741" dataBound="0" tableColumnId="2030"/>
      <queryTableField id="30740" dataBound="0" tableColumnId="2031"/>
      <queryTableField id="30739" dataBound="0" tableColumnId="2032"/>
      <queryTableField id="30738" dataBound="0" tableColumnId="2033"/>
      <queryTableField id="30737" dataBound="0" tableColumnId="2034"/>
      <queryTableField id="30736" dataBound="0" tableColumnId="2035"/>
      <queryTableField id="30735" dataBound="0" tableColumnId="2036"/>
      <queryTableField id="30734" dataBound="0" tableColumnId="2037"/>
      <queryTableField id="30733" dataBound="0" tableColumnId="2038"/>
      <queryTableField id="30732" dataBound="0" tableColumnId="2039"/>
      <queryTableField id="30731" dataBound="0" tableColumnId="2040"/>
      <queryTableField id="30730" dataBound="0" tableColumnId="2041"/>
      <queryTableField id="30729" dataBound="0" tableColumnId="2042"/>
      <queryTableField id="30728" dataBound="0" tableColumnId="2043"/>
      <queryTableField id="30727" dataBound="0" tableColumnId="2044"/>
      <queryTableField id="30726" dataBound="0" tableColumnId="2045"/>
      <queryTableField id="30725" dataBound="0" tableColumnId="2046"/>
      <queryTableField id="30724" dataBound="0" tableColumnId="2047"/>
      <queryTableField id="30723" dataBound="0" tableColumnId="2048"/>
      <queryTableField id="30722" dataBound="0" tableColumnId="2049"/>
      <queryTableField id="30721" dataBound="0" tableColumnId="2050"/>
      <queryTableField id="30720" dataBound="0" tableColumnId="2051"/>
      <queryTableField id="30719" dataBound="0" tableColumnId="2052"/>
      <queryTableField id="30718" dataBound="0" tableColumnId="2053"/>
      <queryTableField id="30717" dataBound="0" tableColumnId="2054"/>
      <queryTableField id="30716" dataBound="0" tableColumnId="2055"/>
      <queryTableField id="30715" dataBound="0" tableColumnId="2056"/>
      <queryTableField id="30714" dataBound="0" tableColumnId="2057"/>
      <queryTableField id="30713" dataBound="0" tableColumnId="2058"/>
      <queryTableField id="30712" dataBound="0" tableColumnId="2059"/>
      <queryTableField id="30711" dataBound="0" tableColumnId="2060"/>
      <queryTableField id="30710" dataBound="0" tableColumnId="2061"/>
      <queryTableField id="30709" dataBound="0" tableColumnId="2062"/>
      <queryTableField id="30708" dataBound="0" tableColumnId="2063"/>
      <queryTableField id="30707" dataBound="0" tableColumnId="2064"/>
      <queryTableField id="30706" dataBound="0" tableColumnId="2065"/>
      <queryTableField id="30705" dataBound="0" tableColumnId="2066"/>
      <queryTableField id="30704" dataBound="0" tableColumnId="2067"/>
      <queryTableField id="30703" dataBound="0" tableColumnId="2068"/>
      <queryTableField id="30702" dataBound="0" tableColumnId="2069"/>
      <queryTableField id="30701" dataBound="0" tableColumnId="2070"/>
      <queryTableField id="30700" dataBound="0" tableColumnId="2071"/>
      <queryTableField id="30699" dataBound="0" tableColumnId="2072"/>
      <queryTableField id="30698" dataBound="0" tableColumnId="2073"/>
      <queryTableField id="30697" dataBound="0" tableColumnId="2074"/>
      <queryTableField id="30696" dataBound="0" tableColumnId="2075"/>
      <queryTableField id="30695" dataBound="0" tableColumnId="2076"/>
      <queryTableField id="30694" dataBound="0" tableColumnId="2077"/>
      <queryTableField id="30693" dataBound="0" tableColumnId="2078"/>
      <queryTableField id="30692" dataBound="0" tableColumnId="2079"/>
      <queryTableField id="30691" dataBound="0" tableColumnId="2080"/>
      <queryTableField id="30690" dataBound="0" tableColumnId="2081"/>
      <queryTableField id="30689" dataBound="0" tableColumnId="2082"/>
      <queryTableField id="30688" dataBound="0" tableColumnId="2083"/>
      <queryTableField id="30687" dataBound="0" tableColumnId="2084"/>
      <queryTableField id="30686" dataBound="0" tableColumnId="2085"/>
      <queryTableField id="30685" dataBound="0" tableColumnId="2086"/>
      <queryTableField id="30684" dataBound="0" tableColumnId="2087"/>
      <queryTableField id="30683" dataBound="0" tableColumnId="2088"/>
      <queryTableField id="30682" dataBound="0" tableColumnId="2089"/>
      <queryTableField id="30681" dataBound="0" tableColumnId="2090"/>
      <queryTableField id="30680" dataBound="0" tableColumnId="2091"/>
      <queryTableField id="30679" dataBound="0" tableColumnId="2092"/>
      <queryTableField id="30678" dataBound="0" tableColumnId="2093"/>
      <queryTableField id="30677" dataBound="0" tableColumnId="2094"/>
      <queryTableField id="30676" dataBound="0" tableColumnId="2095"/>
      <queryTableField id="30675" dataBound="0" tableColumnId="2096"/>
      <queryTableField id="30674" dataBound="0" tableColumnId="2097"/>
      <queryTableField id="30673" dataBound="0" tableColumnId="2098"/>
      <queryTableField id="30672" dataBound="0" tableColumnId="2099"/>
      <queryTableField id="30671" dataBound="0" tableColumnId="2100"/>
      <queryTableField id="30670" dataBound="0" tableColumnId="2101"/>
      <queryTableField id="30669" dataBound="0" tableColumnId="2102"/>
      <queryTableField id="30668" dataBound="0" tableColumnId="2103"/>
      <queryTableField id="30667" dataBound="0" tableColumnId="2104"/>
      <queryTableField id="30666" dataBound="0" tableColumnId="2105"/>
      <queryTableField id="30665" dataBound="0" tableColumnId="2106"/>
      <queryTableField id="30664" dataBound="0" tableColumnId="2107"/>
      <queryTableField id="30663" dataBound="0" tableColumnId="2108"/>
      <queryTableField id="30662" dataBound="0" tableColumnId="2109"/>
      <queryTableField id="30661" dataBound="0" tableColumnId="2110"/>
      <queryTableField id="30660" dataBound="0" tableColumnId="2111"/>
      <queryTableField id="30659" dataBound="0" tableColumnId="2112"/>
      <queryTableField id="30658" dataBound="0" tableColumnId="2113"/>
      <queryTableField id="30657" dataBound="0" tableColumnId="2114"/>
      <queryTableField id="30656" dataBound="0" tableColumnId="2115"/>
      <queryTableField id="30655" dataBound="0" tableColumnId="2116"/>
      <queryTableField id="30654" dataBound="0" tableColumnId="2117"/>
      <queryTableField id="30653" dataBound="0" tableColumnId="2118"/>
      <queryTableField id="30652" dataBound="0" tableColumnId="2119"/>
      <queryTableField id="30651" dataBound="0" tableColumnId="2120"/>
      <queryTableField id="30650" dataBound="0" tableColumnId="2121"/>
      <queryTableField id="30649" dataBound="0" tableColumnId="2122"/>
      <queryTableField id="30648" dataBound="0" tableColumnId="2123"/>
      <queryTableField id="30647" dataBound="0" tableColumnId="2124"/>
      <queryTableField id="30646" dataBound="0" tableColumnId="2125"/>
      <queryTableField id="30645" dataBound="0" tableColumnId="2126"/>
      <queryTableField id="30644" dataBound="0" tableColumnId="2127"/>
      <queryTableField id="30643" dataBound="0" tableColumnId="2128"/>
      <queryTableField id="30642" dataBound="0" tableColumnId="2129"/>
      <queryTableField id="30641" dataBound="0" tableColumnId="2130"/>
      <queryTableField id="30640" dataBound="0" tableColumnId="2131"/>
      <queryTableField id="30639" dataBound="0" tableColumnId="2132"/>
      <queryTableField id="30638" dataBound="0" tableColumnId="2133"/>
      <queryTableField id="30637" dataBound="0" tableColumnId="2134"/>
      <queryTableField id="30636" dataBound="0" tableColumnId="2135"/>
      <queryTableField id="30635" dataBound="0" tableColumnId="2136"/>
      <queryTableField id="30634" dataBound="0" tableColumnId="2137"/>
      <queryTableField id="30633" dataBound="0" tableColumnId="2138"/>
      <queryTableField id="30632" dataBound="0" tableColumnId="2139"/>
      <queryTableField id="30631" dataBound="0" tableColumnId="2140"/>
      <queryTableField id="30630" dataBound="0" tableColumnId="2141"/>
      <queryTableField id="30629" dataBound="0" tableColumnId="2142"/>
      <queryTableField id="30628" dataBound="0" tableColumnId="2143"/>
      <queryTableField id="30627" dataBound="0" tableColumnId="2144"/>
      <queryTableField id="30626" dataBound="0" tableColumnId="2145"/>
      <queryTableField id="30625" dataBound="0" tableColumnId="2146"/>
      <queryTableField id="30624" dataBound="0" tableColumnId="2147"/>
      <queryTableField id="30623" dataBound="0" tableColumnId="2148"/>
      <queryTableField id="30622" dataBound="0" tableColumnId="2149"/>
      <queryTableField id="30621" dataBound="0" tableColumnId="2150"/>
      <queryTableField id="30620" dataBound="0" tableColumnId="2151"/>
      <queryTableField id="30619" dataBound="0" tableColumnId="2152"/>
      <queryTableField id="30618" dataBound="0" tableColumnId="2153"/>
      <queryTableField id="30617" dataBound="0" tableColumnId="2154"/>
      <queryTableField id="30616" dataBound="0" tableColumnId="2155"/>
      <queryTableField id="30615" dataBound="0" tableColumnId="2156"/>
      <queryTableField id="30614" dataBound="0" tableColumnId="2157"/>
      <queryTableField id="30613" dataBound="0" tableColumnId="2158"/>
      <queryTableField id="30612" dataBound="0" tableColumnId="2159"/>
      <queryTableField id="30611" dataBound="0" tableColumnId="2160"/>
      <queryTableField id="30610" dataBound="0" tableColumnId="2161"/>
      <queryTableField id="30609" dataBound="0" tableColumnId="2162"/>
      <queryTableField id="30608" dataBound="0" tableColumnId="2163"/>
      <queryTableField id="30607" dataBound="0" tableColumnId="2164"/>
      <queryTableField id="30606" dataBound="0" tableColumnId="2165"/>
      <queryTableField id="30605" dataBound="0" tableColumnId="2166"/>
      <queryTableField id="30604" dataBound="0" tableColumnId="2167"/>
      <queryTableField id="30603" dataBound="0" tableColumnId="2168"/>
      <queryTableField id="30602" dataBound="0" tableColumnId="2169"/>
      <queryTableField id="30601" dataBound="0" tableColumnId="2170"/>
      <queryTableField id="30600" dataBound="0" tableColumnId="2171"/>
      <queryTableField id="30599" dataBound="0" tableColumnId="2172"/>
      <queryTableField id="30598" dataBound="0" tableColumnId="2173"/>
      <queryTableField id="30597" dataBound="0" tableColumnId="2174"/>
      <queryTableField id="30596" dataBound="0" tableColumnId="2175"/>
      <queryTableField id="30595" dataBound="0" tableColumnId="2176"/>
      <queryTableField id="30594" dataBound="0" tableColumnId="2177"/>
      <queryTableField id="30593" dataBound="0" tableColumnId="2178"/>
      <queryTableField id="30592" dataBound="0" tableColumnId="2179"/>
      <queryTableField id="30591" dataBound="0" tableColumnId="2180"/>
      <queryTableField id="30590" dataBound="0" tableColumnId="2181"/>
      <queryTableField id="30589" dataBound="0" tableColumnId="2182"/>
      <queryTableField id="30588" dataBound="0" tableColumnId="2183"/>
      <queryTableField id="30587" dataBound="0" tableColumnId="2184"/>
      <queryTableField id="30586" dataBound="0" tableColumnId="2185"/>
      <queryTableField id="30585" dataBound="0" tableColumnId="2186"/>
      <queryTableField id="30584" dataBound="0" tableColumnId="2187"/>
      <queryTableField id="30583" dataBound="0" tableColumnId="2188"/>
      <queryTableField id="30582" dataBound="0" tableColumnId="2189"/>
      <queryTableField id="30581" dataBound="0" tableColumnId="2190"/>
      <queryTableField id="30580" dataBound="0" tableColumnId="2191"/>
      <queryTableField id="30579" dataBound="0" tableColumnId="2192"/>
      <queryTableField id="30578" dataBound="0" tableColumnId="2193"/>
      <queryTableField id="30577" dataBound="0" tableColumnId="2194"/>
      <queryTableField id="30576" dataBound="0" tableColumnId="2195"/>
      <queryTableField id="30575" dataBound="0" tableColumnId="2196"/>
      <queryTableField id="30574" dataBound="0" tableColumnId="2197"/>
      <queryTableField id="30573" dataBound="0" tableColumnId="2198"/>
      <queryTableField id="30572" dataBound="0" tableColumnId="2199"/>
      <queryTableField id="30571" dataBound="0" tableColumnId="2200"/>
      <queryTableField id="30570" dataBound="0" tableColumnId="2201"/>
      <queryTableField id="30569" dataBound="0" tableColumnId="2202"/>
      <queryTableField id="30568" dataBound="0" tableColumnId="2203"/>
      <queryTableField id="30567" dataBound="0" tableColumnId="2204"/>
      <queryTableField id="30566" dataBound="0" tableColumnId="2205"/>
      <queryTableField id="30565" dataBound="0" tableColumnId="2206"/>
      <queryTableField id="30564" dataBound="0" tableColumnId="2207"/>
      <queryTableField id="30563" dataBound="0" tableColumnId="2208"/>
      <queryTableField id="30562" dataBound="0" tableColumnId="2209"/>
      <queryTableField id="30561" dataBound="0" tableColumnId="2210"/>
      <queryTableField id="30560" dataBound="0" tableColumnId="2211"/>
      <queryTableField id="30559" dataBound="0" tableColumnId="2212"/>
      <queryTableField id="30558" dataBound="0" tableColumnId="2213"/>
      <queryTableField id="30557" dataBound="0" tableColumnId="2214"/>
      <queryTableField id="30556" dataBound="0" tableColumnId="2215"/>
      <queryTableField id="30555" dataBound="0" tableColumnId="2216"/>
      <queryTableField id="30554" dataBound="0" tableColumnId="2217"/>
      <queryTableField id="30553" dataBound="0" tableColumnId="2218"/>
      <queryTableField id="30552" dataBound="0" tableColumnId="2219"/>
      <queryTableField id="30551" dataBound="0" tableColumnId="2220"/>
      <queryTableField id="30550" dataBound="0" tableColumnId="2221"/>
      <queryTableField id="30549" dataBound="0" tableColumnId="2222"/>
      <queryTableField id="30548" dataBound="0" tableColumnId="2223"/>
      <queryTableField id="30547" dataBound="0" tableColumnId="2224"/>
      <queryTableField id="30546" dataBound="0" tableColumnId="2225"/>
      <queryTableField id="30545" dataBound="0" tableColumnId="2226"/>
      <queryTableField id="30544" dataBound="0" tableColumnId="2227"/>
      <queryTableField id="30543" dataBound="0" tableColumnId="2228"/>
      <queryTableField id="30542" dataBound="0" tableColumnId="2229"/>
      <queryTableField id="30541" dataBound="0" tableColumnId="2230"/>
      <queryTableField id="30540" dataBound="0" tableColumnId="2231"/>
      <queryTableField id="30539" dataBound="0" tableColumnId="2232"/>
      <queryTableField id="30538" dataBound="0" tableColumnId="2233"/>
      <queryTableField id="30537" dataBound="0" tableColumnId="2234"/>
      <queryTableField id="30536" dataBound="0" tableColumnId="2235"/>
      <queryTableField id="30535" dataBound="0" tableColumnId="2236"/>
      <queryTableField id="30534" dataBound="0" tableColumnId="2237"/>
      <queryTableField id="30533" dataBound="0" tableColumnId="2238"/>
      <queryTableField id="30532" dataBound="0" tableColumnId="2239"/>
      <queryTableField id="30531" dataBound="0" tableColumnId="2240"/>
      <queryTableField id="30530" dataBound="0" tableColumnId="2241"/>
      <queryTableField id="30529" dataBound="0" tableColumnId="2242"/>
      <queryTableField id="30528" dataBound="0" tableColumnId="2243"/>
      <queryTableField id="30527" dataBound="0" tableColumnId="2244"/>
      <queryTableField id="30526" dataBound="0" tableColumnId="2245"/>
      <queryTableField id="30525" dataBound="0" tableColumnId="2246"/>
      <queryTableField id="30524" dataBound="0" tableColumnId="2247"/>
      <queryTableField id="30523" dataBound="0" tableColumnId="2248"/>
      <queryTableField id="30522" dataBound="0" tableColumnId="2249"/>
      <queryTableField id="30521" dataBound="0" tableColumnId="2250"/>
      <queryTableField id="30520" dataBound="0" tableColumnId="2251"/>
      <queryTableField id="30519" dataBound="0" tableColumnId="2252"/>
      <queryTableField id="30518" dataBound="0" tableColumnId="2253"/>
      <queryTableField id="30517" dataBound="0" tableColumnId="2254"/>
      <queryTableField id="30516" dataBound="0" tableColumnId="2255"/>
      <queryTableField id="30515" dataBound="0" tableColumnId="2256"/>
      <queryTableField id="30514" dataBound="0" tableColumnId="2257"/>
      <queryTableField id="30513" dataBound="0" tableColumnId="2258"/>
      <queryTableField id="30512" dataBound="0" tableColumnId="2259"/>
      <queryTableField id="30511" dataBound="0" tableColumnId="2260"/>
      <queryTableField id="30510" dataBound="0" tableColumnId="2261"/>
      <queryTableField id="30509" dataBound="0" tableColumnId="2262"/>
      <queryTableField id="30508" dataBound="0" tableColumnId="2263"/>
      <queryTableField id="30507" dataBound="0" tableColumnId="2264"/>
      <queryTableField id="30506" dataBound="0" tableColumnId="2265"/>
      <queryTableField id="30505" dataBound="0" tableColumnId="2266"/>
      <queryTableField id="30504" dataBound="0" tableColumnId="2267"/>
      <queryTableField id="30503" dataBound="0" tableColumnId="2268"/>
      <queryTableField id="30502" dataBound="0" tableColumnId="2269"/>
      <queryTableField id="30501" dataBound="0" tableColumnId="2270"/>
      <queryTableField id="30500" dataBound="0" tableColumnId="2271"/>
      <queryTableField id="30499" dataBound="0" tableColumnId="2272"/>
      <queryTableField id="30498" dataBound="0" tableColumnId="2273"/>
      <queryTableField id="30497" dataBound="0" tableColumnId="2274"/>
      <queryTableField id="30496" dataBound="0" tableColumnId="2275"/>
      <queryTableField id="30495" dataBound="0" tableColumnId="2276"/>
      <queryTableField id="30494" dataBound="0" tableColumnId="2277"/>
      <queryTableField id="30493" dataBound="0" tableColumnId="2278"/>
      <queryTableField id="30492" dataBound="0" tableColumnId="2279"/>
      <queryTableField id="30491" dataBound="0" tableColumnId="2280"/>
      <queryTableField id="30490" dataBound="0" tableColumnId="2281"/>
      <queryTableField id="30489" dataBound="0" tableColumnId="2282"/>
      <queryTableField id="30488" dataBound="0" tableColumnId="2283"/>
      <queryTableField id="30487" dataBound="0" tableColumnId="2284"/>
      <queryTableField id="30486" dataBound="0" tableColumnId="2285"/>
      <queryTableField id="30485" dataBound="0" tableColumnId="2286"/>
      <queryTableField id="30484" dataBound="0" tableColumnId="2287"/>
      <queryTableField id="30483" dataBound="0" tableColumnId="2288"/>
      <queryTableField id="30482" dataBound="0" tableColumnId="2289"/>
      <queryTableField id="30481" dataBound="0" tableColumnId="2290"/>
      <queryTableField id="30480" dataBound="0" tableColumnId="2291"/>
      <queryTableField id="30479" dataBound="0" tableColumnId="2292"/>
      <queryTableField id="30478" dataBound="0" tableColumnId="2293"/>
      <queryTableField id="30477" dataBound="0" tableColumnId="2294"/>
      <queryTableField id="30476" dataBound="0" tableColumnId="2295"/>
      <queryTableField id="30475" dataBound="0" tableColumnId="2296"/>
      <queryTableField id="30474" dataBound="0" tableColumnId="2297"/>
      <queryTableField id="30473" dataBound="0" tableColumnId="2298"/>
      <queryTableField id="30472" dataBound="0" tableColumnId="2299"/>
      <queryTableField id="30471" dataBound="0" tableColumnId="2300"/>
      <queryTableField id="30470" dataBound="0" tableColumnId="2301"/>
      <queryTableField id="30469" dataBound="0" tableColumnId="2302"/>
      <queryTableField id="30468" dataBound="0" tableColumnId="2303"/>
      <queryTableField id="30467" dataBound="0" tableColumnId="2304"/>
      <queryTableField id="30466" dataBound="0" tableColumnId="2305"/>
      <queryTableField id="30465" dataBound="0" tableColumnId="2306"/>
      <queryTableField id="30464" dataBound="0" tableColumnId="2307"/>
      <queryTableField id="30463" dataBound="0" tableColumnId="2308"/>
      <queryTableField id="30462" dataBound="0" tableColumnId="2309"/>
      <queryTableField id="30461" dataBound="0" tableColumnId="2310"/>
      <queryTableField id="30460" dataBound="0" tableColumnId="2311"/>
      <queryTableField id="30459" dataBound="0" tableColumnId="2312"/>
      <queryTableField id="30458" dataBound="0" tableColumnId="2313"/>
      <queryTableField id="30457" dataBound="0" tableColumnId="2314"/>
      <queryTableField id="30456" dataBound="0" tableColumnId="2315"/>
      <queryTableField id="30455" dataBound="0" tableColumnId="2316"/>
      <queryTableField id="30454" dataBound="0" tableColumnId="2317"/>
      <queryTableField id="30453" dataBound="0" tableColumnId="2318"/>
      <queryTableField id="30452" dataBound="0" tableColumnId="2319"/>
      <queryTableField id="30451" dataBound="0" tableColumnId="2320"/>
      <queryTableField id="30450" dataBound="0" tableColumnId="2321"/>
      <queryTableField id="30449" dataBound="0" tableColumnId="2322"/>
      <queryTableField id="30448" dataBound="0" tableColumnId="2323"/>
      <queryTableField id="30447" dataBound="0" tableColumnId="2324"/>
      <queryTableField id="30446" dataBound="0" tableColumnId="2325"/>
      <queryTableField id="30445" dataBound="0" tableColumnId="2326"/>
      <queryTableField id="30444" dataBound="0" tableColumnId="2327"/>
      <queryTableField id="30443" dataBound="0" tableColumnId="2328"/>
      <queryTableField id="30442" dataBound="0" tableColumnId="2329"/>
      <queryTableField id="30441" dataBound="0" tableColumnId="2330"/>
      <queryTableField id="30440" dataBound="0" tableColumnId="2331"/>
      <queryTableField id="30439" dataBound="0" tableColumnId="2332"/>
      <queryTableField id="30438" dataBound="0" tableColumnId="2333"/>
      <queryTableField id="30437" dataBound="0" tableColumnId="2334"/>
      <queryTableField id="30436" dataBound="0" tableColumnId="2335"/>
      <queryTableField id="30435" dataBound="0" tableColumnId="2336"/>
      <queryTableField id="30434" dataBound="0" tableColumnId="2337"/>
      <queryTableField id="30433" dataBound="0" tableColumnId="2338"/>
      <queryTableField id="30432" dataBound="0" tableColumnId="2339"/>
      <queryTableField id="30431" dataBound="0" tableColumnId="2340"/>
      <queryTableField id="30430" dataBound="0" tableColumnId="2341"/>
      <queryTableField id="30429" dataBound="0" tableColumnId="2342"/>
      <queryTableField id="30428" dataBound="0" tableColumnId="2343"/>
      <queryTableField id="30427" dataBound="0" tableColumnId="2344"/>
      <queryTableField id="30426" dataBound="0" tableColumnId="2345"/>
      <queryTableField id="30425" dataBound="0" tableColumnId="2346"/>
      <queryTableField id="30424" dataBound="0" tableColumnId="2347"/>
      <queryTableField id="30423" dataBound="0" tableColumnId="2348"/>
      <queryTableField id="30422" dataBound="0" tableColumnId="2349"/>
      <queryTableField id="30421" dataBound="0" tableColumnId="2350"/>
      <queryTableField id="30420" dataBound="0" tableColumnId="2351"/>
      <queryTableField id="30419" dataBound="0" tableColumnId="2352"/>
      <queryTableField id="30418" dataBound="0" tableColumnId="2353"/>
      <queryTableField id="30417" dataBound="0" tableColumnId="2354"/>
      <queryTableField id="30416" dataBound="0" tableColumnId="2355"/>
      <queryTableField id="30415" dataBound="0" tableColumnId="2356"/>
      <queryTableField id="30414" dataBound="0" tableColumnId="2357"/>
      <queryTableField id="30413" dataBound="0" tableColumnId="2358"/>
      <queryTableField id="30412" dataBound="0" tableColumnId="2359"/>
      <queryTableField id="30411" dataBound="0" tableColumnId="2360"/>
      <queryTableField id="30410" dataBound="0" tableColumnId="2361"/>
      <queryTableField id="30409" dataBound="0" tableColumnId="2362"/>
      <queryTableField id="30408" dataBound="0" tableColumnId="2363"/>
      <queryTableField id="30407" dataBound="0" tableColumnId="2364"/>
      <queryTableField id="30406" dataBound="0" tableColumnId="2365"/>
      <queryTableField id="30405" dataBound="0" tableColumnId="2366"/>
      <queryTableField id="30404" dataBound="0" tableColumnId="2367"/>
      <queryTableField id="30403" dataBound="0" tableColumnId="2368"/>
      <queryTableField id="30402" dataBound="0" tableColumnId="2369"/>
      <queryTableField id="30401" dataBound="0" tableColumnId="2370"/>
      <queryTableField id="30400" dataBound="0" tableColumnId="2371"/>
      <queryTableField id="30399" dataBound="0" tableColumnId="2372"/>
      <queryTableField id="30398" dataBound="0" tableColumnId="2373"/>
      <queryTableField id="30397" dataBound="0" tableColumnId="2374"/>
      <queryTableField id="30396" dataBound="0" tableColumnId="2375"/>
      <queryTableField id="30395" dataBound="0" tableColumnId="2376"/>
      <queryTableField id="30394" dataBound="0" tableColumnId="2377"/>
      <queryTableField id="30393" dataBound="0" tableColumnId="2378"/>
      <queryTableField id="30392" dataBound="0" tableColumnId="2379"/>
      <queryTableField id="30391" dataBound="0" tableColumnId="2380"/>
      <queryTableField id="30390" dataBound="0" tableColumnId="2381"/>
      <queryTableField id="30389" dataBound="0" tableColumnId="2382"/>
      <queryTableField id="30388" dataBound="0" tableColumnId="2383"/>
      <queryTableField id="30387" dataBound="0" tableColumnId="2384"/>
      <queryTableField id="30386" dataBound="0" tableColumnId="2385"/>
      <queryTableField id="30385" dataBound="0" tableColumnId="2386"/>
      <queryTableField id="30384" dataBound="0" tableColumnId="2387"/>
      <queryTableField id="30383" dataBound="0" tableColumnId="2388"/>
      <queryTableField id="30382" dataBound="0" tableColumnId="2389"/>
      <queryTableField id="30381" dataBound="0" tableColumnId="2390"/>
      <queryTableField id="30380" dataBound="0" tableColumnId="2391"/>
      <queryTableField id="30379" dataBound="0" tableColumnId="2392"/>
      <queryTableField id="30378" dataBound="0" tableColumnId="2393"/>
      <queryTableField id="30377" dataBound="0" tableColumnId="2394"/>
      <queryTableField id="30376" dataBound="0" tableColumnId="2395"/>
      <queryTableField id="30375" dataBound="0" tableColumnId="2396"/>
      <queryTableField id="30374" dataBound="0" tableColumnId="2397"/>
      <queryTableField id="30373" dataBound="0" tableColumnId="2398"/>
      <queryTableField id="30372" dataBound="0" tableColumnId="2399"/>
      <queryTableField id="30371" dataBound="0" tableColumnId="2400"/>
      <queryTableField id="30370" dataBound="0" tableColumnId="2401"/>
      <queryTableField id="30369" dataBound="0" tableColumnId="2402"/>
      <queryTableField id="30368" dataBound="0" tableColumnId="2403"/>
      <queryTableField id="30367" dataBound="0" tableColumnId="2404"/>
      <queryTableField id="30366" dataBound="0" tableColumnId="2405"/>
      <queryTableField id="30365" dataBound="0" tableColumnId="2406"/>
      <queryTableField id="30364" dataBound="0" tableColumnId="2407"/>
      <queryTableField id="30363" dataBound="0" tableColumnId="2408"/>
      <queryTableField id="30362" dataBound="0" tableColumnId="2409"/>
      <queryTableField id="30361" dataBound="0" tableColumnId="2410"/>
      <queryTableField id="30360" dataBound="0" tableColumnId="2411"/>
      <queryTableField id="30359" dataBound="0" tableColumnId="2412"/>
      <queryTableField id="30358" dataBound="0" tableColumnId="2413"/>
      <queryTableField id="30357" dataBound="0" tableColumnId="2414"/>
      <queryTableField id="30356" dataBound="0" tableColumnId="2415"/>
      <queryTableField id="30355" dataBound="0" tableColumnId="2416"/>
      <queryTableField id="30354" dataBound="0" tableColumnId="2417"/>
      <queryTableField id="30353" dataBound="0" tableColumnId="2418"/>
      <queryTableField id="30352" dataBound="0" tableColumnId="2419"/>
      <queryTableField id="30351" dataBound="0" tableColumnId="2420"/>
      <queryTableField id="30350" dataBound="0" tableColumnId="2421"/>
      <queryTableField id="30349" dataBound="0" tableColumnId="2422"/>
      <queryTableField id="30348" dataBound="0" tableColumnId="2423"/>
      <queryTableField id="30347" dataBound="0" tableColumnId="2424"/>
      <queryTableField id="30346" dataBound="0" tableColumnId="2425"/>
      <queryTableField id="30345" dataBound="0" tableColumnId="2426"/>
      <queryTableField id="30344" dataBound="0" tableColumnId="2427"/>
      <queryTableField id="30343" dataBound="0" tableColumnId="2428"/>
      <queryTableField id="30342" dataBound="0" tableColumnId="2429"/>
      <queryTableField id="30341" dataBound="0" tableColumnId="2430"/>
      <queryTableField id="30340" dataBound="0" tableColumnId="2431"/>
      <queryTableField id="30339" dataBound="0" tableColumnId="2432"/>
      <queryTableField id="30338" dataBound="0" tableColumnId="2433"/>
      <queryTableField id="30337" dataBound="0" tableColumnId="2434"/>
      <queryTableField id="30336" dataBound="0" tableColumnId="2435"/>
      <queryTableField id="30335" dataBound="0" tableColumnId="2436"/>
      <queryTableField id="30334" dataBound="0" tableColumnId="2437"/>
      <queryTableField id="30333" dataBound="0" tableColumnId="2438"/>
      <queryTableField id="30332" dataBound="0" tableColumnId="2439"/>
      <queryTableField id="30331" dataBound="0" tableColumnId="2440"/>
      <queryTableField id="30330" dataBound="0" tableColumnId="2441"/>
      <queryTableField id="30329" dataBound="0" tableColumnId="2442"/>
      <queryTableField id="30328" dataBound="0" tableColumnId="2443"/>
      <queryTableField id="30327" dataBound="0" tableColumnId="2444"/>
      <queryTableField id="30326" dataBound="0" tableColumnId="2445"/>
      <queryTableField id="30325" dataBound="0" tableColumnId="2446"/>
      <queryTableField id="30324" dataBound="0" tableColumnId="2447"/>
      <queryTableField id="30323" dataBound="0" tableColumnId="2448"/>
      <queryTableField id="30322" dataBound="0" tableColumnId="2449"/>
      <queryTableField id="30321" dataBound="0" tableColumnId="2450"/>
      <queryTableField id="30320" dataBound="0" tableColumnId="2451"/>
      <queryTableField id="30319" dataBound="0" tableColumnId="2452"/>
      <queryTableField id="30318" dataBound="0" tableColumnId="2453"/>
      <queryTableField id="30317" dataBound="0" tableColumnId="2454"/>
      <queryTableField id="30316" dataBound="0" tableColumnId="2455"/>
      <queryTableField id="30315" dataBound="0" tableColumnId="2456"/>
      <queryTableField id="30314" dataBound="0" tableColumnId="2457"/>
      <queryTableField id="30313" dataBound="0" tableColumnId="2458"/>
      <queryTableField id="30312" dataBound="0" tableColumnId="2459"/>
      <queryTableField id="30311" dataBound="0" tableColumnId="2460"/>
      <queryTableField id="30310" dataBound="0" tableColumnId="2461"/>
      <queryTableField id="30309" dataBound="0" tableColumnId="2462"/>
      <queryTableField id="30308" dataBound="0" tableColumnId="2463"/>
      <queryTableField id="30307" dataBound="0" tableColumnId="2464"/>
      <queryTableField id="30306" dataBound="0" tableColumnId="2465"/>
      <queryTableField id="30305" dataBound="0" tableColumnId="2466"/>
      <queryTableField id="30304" dataBound="0" tableColumnId="2467"/>
      <queryTableField id="30303" dataBound="0" tableColumnId="2468"/>
      <queryTableField id="30302" dataBound="0" tableColumnId="2469"/>
      <queryTableField id="30301" dataBound="0" tableColumnId="2470"/>
      <queryTableField id="30300" dataBound="0" tableColumnId="2471"/>
      <queryTableField id="30299" dataBound="0" tableColumnId="2472"/>
      <queryTableField id="30298" dataBound="0" tableColumnId="2473"/>
      <queryTableField id="30297" dataBound="0" tableColumnId="2474"/>
      <queryTableField id="30296" dataBound="0" tableColumnId="2475"/>
      <queryTableField id="30295" dataBound="0" tableColumnId="2476"/>
      <queryTableField id="30294" dataBound="0" tableColumnId="2477"/>
      <queryTableField id="30293" dataBound="0" tableColumnId="2478"/>
      <queryTableField id="30292" dataBound="0" tableColumnId="2479"/>
      <queryTableField id="30291" dataBound="0" tableColumnId="2480"/>
      <queryTableField id="30290" dataBound="0" tableColumnId="2481"/>
      <queryTableField id="30289" dataBound="0" tableColumnId="2482"/>
      <queryTableField id="30288" dataBound="0" tableColumnId="2483"/>
      <queryTableField id="30287" dataBound="0" tableColumnId="2484"/>
      <queryTableField id="30286" dataBound="0" tableColumnId="2485"/>
      <queryTableField id="30285" dataBound="0" tableColumnId="2486"/>
      <queryTableField id="30284" dataBound="0" tableColumnId="2487"/>
      <queryTableField id="30283" dataBound="0" tableColumnId="2488"/>
      <queryTableField id="30282" dataBound="0" tableColumnId="2489"/>
      <queryTableField id="30281" dataBound="0" tableColumnId="2490"/>
      <queryTableField id="30280" dataBound="0" tableColumnId="2491"/>
      <queryTableField id="30279" dataBound="0" tableColumnId="2492"/>
      <queryTableField id="30278" dataBound="0" tableColumnId="2493"/>
      <queryTableField id="30277" dataBound="0" tableColumnId="2494"/>
      <queryTableField id="30276" dataBound="0" tableColumnId="2495"/>
      <queryTableField id="30275" dataBound="0" tableColumnId="2496"/>
      <queryTableField id="30274" dataBound="0" tableColumnId="2497"/>
      <queryTableField id="30273" dataBound="0" tableColumnId="2498"/>
      <queryTableField id="30272" dataBound="0" tableColumnId="2499"/>
      <queryTableField id="30271" dataBound="0" tableColumnId="2500"/>
      <queryTableField id="30270" dataBound="0" tableColumnId="2501"/>
      <queryTableField id="30269" dataBound="0" tableColumnId="2502"/>
      <queryTableField id="30268" dataBound="0" tableColumnId="2503"/>
      <queryTableField id="30267" dataBound="0" tableColumnId="2504"/>
      <queryTableField id="30266" dataBound="0" tableColumnId="2505"/>
      <queryTableField id="30265" dataBound="0" tableColumnId="2506"/>
      <queryTableField id="30264" dataBound="0" tableColumnId="2507"/>
      <queryTableField id="30263" dataBound="0" tableColumnId="2508"/>
      <queryTableField id="30262" dataBound="0" tableColumnId="2509"/>
      <queryTableField id="30261" dataBound="0" tableColumnId="2510"/>
      <queryTableField id="30260" dataBound="0" tableColumnId="2511"/>
      <queryTableField id="30259" dataBound="0" tableColumnId="2512"/>
      <queryTableField id="30258" dataBound="0" tableColumnId="2513"/>
      <queryTableField id="30257" dataBound="0" tableColumnId="2514"/>
      <queryTableField id="30256" dataBound="0" tableColumnId="2515"/>
      <queryTableField id="30255" dataBound="0" tableColumnId="2516"/>
      <queryTableField id="30254" dataBound="0" tableColumnId="2517"/>
      <queryTableField id="30253" dataBound="0" tableColumnId="2518"/>
      <queryTableField id="30252" dataBound="0" tableColumnId="2519"/>
      <queryTableField id="30251" dataBound="0" tableColumnId="2520"/>
      <queryTableField id="30250" dataBound="0" tableColumnId="2521"/>
      <queryTableField id="30249" dataBound="0" tableColumnId="2522"/>
      <queryTableField id="30248" dataBound="0" tableColumnId="2523"/>
      <queryTableField id="30247" dataBound="0" tableColumnId="2524"/>
      <queryTableField id="30246" dataBound="0" tableColumnId="2525"/>
      <queryTableField id="30245" dataBound="0" tableColumnId="2526"/>
      <queryTableField id="30244" dataBound="0" tableColumnId="2527"/>
      <queryTableField id="30243" dataBound="0" tableColumnId="2528"/>
      <queryTableField id="30242" dataBound="0" tableColumnId="2529"/>
      <queryTableField id="30241" dataBound="0" tableColumnId="2530"/>
      <queryTableField id="30240" dataBound="0" tableColumnId="2531"/>
      <queryTableField id="30239" dataBound="0" tableColumnId="2532"/>
      <queryTableField id="30238" dataBound="0" tableColumnId="2533"/>
      <queryTableField id="30237" dataBound="0" tableColumnId="2534"/>
      <queryTableField id="30236" dataBound="0" tableColumnId="2535"/>
      <queryTableField id="30235" dataBound="0" tableColumnId="2536"/>
      <queryTableField id="30234" dataBound="0" tableColumnId="2537"/>
      <queryTableField id="30233" dataBound="0" tableColumnId="2538"/>
      <queryTableField id="30232" dataBound="0" tableColumnId="2539"/>
      <queryTableField id="30231" dataBound="0" tableColumnId="2540"/>
      <queryTableField id="30230" dataBound="0" tableColumnId="2541"/>
      <queryTableField id="30229" dataBound="0" tableColumnId="2542"/>
      <queryTableField id="30228" dataBound="0" tableColumnId="2543"/>
      <queryTableField id="30227" dataBound="0" tableColumnId="2544"/>
      <queryTableField id="30226" dataBound="0" tableColumnId="2545"/>
      <queryTableField id="30225" dataBound="0" tableColumnId="2546"/>
      <queryTableField id="30224" dataBound="0" tableColumnId="2547"/>
      <queryTableField id="30223" dataBound="0" tableColumnId="2548"/>
      <queryTableField id="30222" dataBound="0" tableColumnId="2549"/>
      <queryTableField id="30221" dataBound="0" tableColumnId="2550"/>
      <queryTableField id="30220" dataBound="0" tableColumnId="2551"/>
      <queryTableField id="30219" dataBound="0" tableColumnId="2552"/>
      <queryTableField id="30218" dataBound="0" tableColumnId="2553"/>
      <queryTableField id="30217" dataBound="0" tableColumnId="2554"/>
      <queryTableField id="30216" dataBound="0" tableColumnId="2555"/>
      <queryTableField id="30215" dataBound="0" tableColumnId="2556"/>
      <queryTableField id="30214" dataBound="0" tableColumnId="2557"/>
      <queryTableField id="30213" dataBound="0" tableColumnId="2558"/>
      <queryTableField id="30212" dataBound="0" tableColumnId="2559"/>
      <queryTableField id="30211" dataBound="0" tableColumnId="2560"/>
      <queryTableField id="30210" dataBound="0" tableColumnId="2561"/>
      <queryTableField id="30209" dataBound="0" tableColumnId="2562"/>
      <queryTableField id="30208" dataBound="0" tableColumnId="2563"/>
      <queryTableField id="30207" dataBound="0" tableColumnId="2564"/>
      <queryTableField id="30206" dataBound="0" tableColumnId="2565"/>
      <queryTableField id="30205" dataBound="0" tableColumnId="2566"/>
      <queryTableField id="30204" dataBound="0" tableColumnId="2567"/>
      <queryTableField id="30203" dataBound="0" tableColumnId="2568"/>
      <queryTableField id="30202" dataBound="0" tableColumnId="2569"/>
      <queryTableField id="30201" dataBound="0" tableColumnId="2570"/>
      <queryTableField id="30200" dataBound="0" tableColumnId="2571"/>
      <queryTableField id="30199" dataBound="0" tableColumnId="2572"/>
      <queryTableField id="30198" dataBound="0" tableColumnId="2573"/>
      <queryTableField id="30197" dataBound="0" tableColumnId="2574"/>
      <queryTableField id="30196" dataBound="0" tableColumnId="2575"/>
      <queryTableField id="30195" dataBound="0" tableColumnId="2576"/>
      <queryTableField id="30194" dataBound="0" tableColumnId="2577"/>
      <queryTableField id="30193" dataBound="0" tableColumnId="2578"/>
      <queryTableField id="30192" dataBound="0" tableColumnId="2579"/>
      <queryTableField id="30191" dataBound="0" tableColumnId="2580"/>
      <queryTableField id="30190" dataBound="0" tableColumnId="2581"/>
      <queryTableField id="30189" dataBound="0" tableColumnId="2582"/>
      <queryTableField id="30188" dataBound="0" tableColumnId="2583"/>
      <queryTableField id="30187" dataBound="0" tableColumnId="2584"/>
      <queryTableField id="30186" dataBound="0" tableColumnId="2585"/>
      <queryTableField id="30185" dataBound="0" tableColumnId="2586"/>
      <queryTableField id="30184" dataBound="0" tableColumnId="2587"/>
      <queryTableField id="30183" dataBound="0" tableColumnId="2588"/>
      <queryTableField id="30182" dataBound="0" tableColumnId="2589"/>
      <queryTableField id="30181" dataBound="0" tableColumnId="2590"/>
      <queryTableField id="30180" dataBound="0" tableColumnId="2591"/>
      <queryTableField id="30179" dataBound="0" tableColumnId="2592"/>
      <queryTableField id="30178" dataBound="0" tableColumnId="2593"/>
      <queryTableField id="30177" dataBound="0" tableColumnId="2594"/>
      <queryTableField id="30176" dataBound="0" tableColumnId="2595"/>
      <queryTableField id="30175" dataBound="0" tableColumnId="2596"/>
      <queryTableField id="30174" dataBound="0" tableColumnId="2597"/>
      <queryTableField id="30173" dataBound="0" tableColumnId="2598"/>
      <queryTableField id="30172" dataBound="0" tableColumnId="2599"/>
      <queryTableField id="30171" dataBound="0" tableColumnId="2600"/>
      <queryTableField id="30170" dataBound="0" tableColumnId="2601"/>
      <queryTableField id="30169" dataBound="0" tableColumnId="2602"/>
      <queryTableField id="30168" dataBound="0" tableColumnId="2603"/>
      <queryTableField id="30167" dataBound="0" tableColumnId="2604"/>
      <queryTableField id="30166" dataBound="0" tableColumnId="2605"/>
      <queryTableField id="30165" dataBound="0" tableColumnId="2606"/>
      <queryTableField id="30164" dataBound="0" tableColumnId="2607"/>
      <queryTableField id="30163" dataBound="0" tableColumnId="2608"/>
      <queryTableField id="30162" dataBound="0" tableColumnId="2609"/>
      <queryTableField id="30161" dataBound="0" tableColumnId="2610"/>
      <queryTableField id="30160" dataBound="0" tableColumnId="2611"/>
      <queryTableField id="30159" dataBound="0" tableColumnId="2612"/>
      <queryTableField id="30158" dataBound="0" tableColumnId="2613"/>
      <queryTableField id="30157" dataBound="0" tableColumnId="2614"/>
      <queryTableField id="30156" dataBound="0" tableColumnId="2615"/>
      <queryTableField id="30155" dataBound="0" tableColumnId="2616"/>
      <queryTableField id="30154" dataBound="0" tableColumnId="2617"/>
      <queryTableField id="30153" dataBound="0" tableColumnId="2618"/>
      <queryTableField id="30152" dataBound="0" tableColumnId="2619"/>
      <queryTableField id="30151" dataBound="0" tableColumnId="2620"/>
      <queryTableField id="30150" dataBound="0" tableColumnId="2621"/>
      <queryTableField id="30149" dataBound="0" tableColumnId="2622"/>
      <queryTableField id="30148" dataBound="0" tableColumnId="2623"/>
      <queryTableField id="30147" dataBound="0" tableColumnId="2624"/>
      <queryTableField id="30146" dataBound="0" tableColumnId="2625"/>
      <queryTableField id="30145" dataBound="0" tableColumnId="2626"/>
      <queryTableField id="30144" dataBound="0" tableColumnId="2627"/>
      <queryTableField id="30143" dataBound="0" tableColumnId="2628"/>
      <queryTableField id="30142" dataBound="0" tableColumnId="2629"/>
      <queryTableField id="30141" dataBound="0" tableColumnId="2630"/>
      <queryTableField id="30140" dataBound="0" tableColumnId="2631"/>
      <queryTableField id="30139" dataBound="0" tableColumnId="2632"/>
      <queryTableField id="30138" dataBound="0" tableColumnId="2633"/>
      <queryTableField id="30137" dataBound="0" tableColumnId="2634"/>
      <queryTableField id="30136" dataBound="0" tableColumnId="2635"/>
      <queryTableField id="30135" dataBound="0" tableColumnId="2636"/>
      <queryTableField id="30134" dataBound="0" tableColumnId="2637"/>
      <queryTableField id="30133" dataBound="0" tableColumnId="2638"/>
      <queryTableField id="30132" dataBound="0" tableColumnId="2639"/>
      <queryTableField id="30131" dataBound="0" tableColumnId="2640"/>
      <queryTableField id="30130" dataBound="0" tableColumnId="2641"/>
      <queryTableField id="30129" dataBound="0" tableColumnId="2642"/>
      <queryTableField id="30128" dataBound="0" tableColumnId="2643"/>
      <queryTableField id="30127" dataBound="0" tableColumnId="2644"/>
      <queryTableField id="30126" dataBound="0" tableColumnId="2645"/>
      <queryTableField id="30125" dataBound="0" tableColumnId="2646"/>
      <queryTableField id="30124" dataBound="0" tableColumnId="2647"/>
      <queryTableField id="30123" dataBound="0" tableColumnId="2648"/>
      <queryTableField id="30122" dataBound="0" tableColumnId="2649"/>
      <queryTableField id="30121" dataBound="0" tableColumnId="2650"/>
      <queryTableField id="30120" dataBound="0" tableColumnId="2651"/>
      <queryTableField id="30119" dataBound="0" tableColumnId="2652"/>
      <queryTableField id="30118" dataBound="0" tableColumnId="2653"/>
      <queryTableField id="30117" dataBound="0" tableColumnId="2654"/>
      <queryTableField id="30116" dataBound="0" tableColumnId="2655"/>
      <queryTableField id="30115" dataBound="0" tableColumnId="2656"/>
      <queryTableField id="30114" dataBound="0" tableColumnId="2657"/>
      <queryTableField id="30113" dataBound="0" tableColumnId="2658"/>
      <queryTableField id="30112" dataBound="0" tableColumnId="2659"/>
      <queryTableField id="30111" dataBound="0" tableColumnId="2660"/>
      <queryTableField id="30110" dataBound="0" tableColumnId="2661"/>
      <queryTableField id="30109" dataBound="0" tableColumnId="2662"/>
      <queryTableField id="30108" dataBound="0" tableColumnId="2663"/>
      <queryTableField id="30107" dataBound="0" tableColumnId="2664"/>
      <queryTableField id="30106" dataBound="0" tableColumnId="2665"/>
      <queryTableField id="30105" dataBound="0" tableColumnId="2666"/>
      <queryTableField id="30104" dataBound="0" tableColumnId="2667"/>
      <queryTableField id="30103" dataBound="0" tableColumnId="2668"/>
      <queryTableField id="30102" dataBound="0" tableColumnId="2669"/>
      <queryTableField id="30101" dataBound="0" tableColumnId="2670"/>
      <queryTableField id="30100" dataBound="0" tableColumnId="2671"/>
      <queryTableField id="30099" dataBound="0" tableColumnId="2672"/>
      <queryTableField id="30098" dataBound="0" tableColumnId="2673"/>
      <queryTableField id="30097" dataBound="0" tableColumnId="2674"/>
      <queryTableField id="30096" dataBound="0" tableColumnId="2675"/>
      <queryTableField id="30095" dataBound="0" tableColumnId="2676"/>
      <queryTableField id="30094" dataBound="0" tableColumnId="2677"/>
      <queryTableField id="30093" dataBound="0" tableColumnId="2678"/>
      <queryTableField id="30092" dataBound="0" tableColumnId="2679"/>
      <queryTableField id="30091" dataBound="0" tableColumnId="2680"/>
      <queryTableField id="30090" dataBound="0" tableColumnId="2681"/>
      <queryTableField id="30089" dataBound="0" tableColumnId="2682"/>
      <queryTableField id="30088" dataBound="0" tableColumnId="2683"/>
      <queryTableField id="30087" dataBound="0" tableColumnId="2684"/>
      <queryTableField id="30086" dataBound="0" tableColumnId="2685"/>
      <queryTableField id="30085" dataBound="0" tableColumnId="2686"/>
      <queryTableField id="30084" dataBound="0" tableColumnId="2687"/>
      <queryTableField id="30083" dataBound="0" tableColumnId="2688"/>
      <queryTableField id="30082" dataBound="0" tableColumnId="2689"/>
      <queryTableField id="30081" dataBound="0" tableColumnId="2690"/>
      <queryTableField id="30080" dataBound="0" tableColumnId="2691"/>
      <queryTableField id="30079" dataBound="0" tableColumnId="2692"/>
      <queryTableField id="30078" dataBound="0" tableColumnId="2693"/>
      <queryTableField id="30077" dataBound="0" tableColumnId="2694"/>
      <queryTableField id="30076" dataBound="0" tableColumnId="2695"/>
      <queryTableField id="30075" dataBound="0" tableColumnId="2696"/>
      <queryTableField id="30074" dataBound="0" tableColumnId="2697"/>
      <queryTableField id="30073" dataBound="0" tableColumnId="2698"/>
      <queryTableField id="30072" dataBound="0" tableColumnId="2699"/>
      <queryTableField id="30071" dataBound="0" tableColumnId="2700"/>
      <queryTableField id="30070" dataBound="0" tableColumnId="2701"/>
      <queryTableField id="30069" dataBound="0" tableColumnId="2702"/>
      <queryTableField id="30068" dataBound="0" tableColumnId="2703"/>
      <queryTableField id="30067" dataBound="0" tableColumnId="2704"/>
      <queryTableField id="30066" dataBound="0" tableColumnId="2705"/>
      <queryTableField id="30065" dataBound="0" tableColumnId="2706"/>
      <queryTableField id="30064" dataBound="0" tableColumnId="2707"/>
      <queryTableField id="30063" dataBound="0" tableColumnId="2708"/>
      <queryTableField id="30062" dataBound="0" tableColumnId="2709"/>
      <queryTableField id="30061" dataBound="0" tableColumnId="2710"/>
      <queryTableField id="30060" dataBound="0" tableColumnId="2711"/>
      <queryTableField id="30059" dataBound="0" tableColumnId="2712"/>
      <queryTableField id="30058" dataBound="0" tableColumnId="2713"/>
      <queryTableField id="30057" dataBound="0" tableColumnId="2714"/>
      <queryTableField id="30056" dataBound="0" tableColumnId="2715"/>
      <queryTableField id="30055" dataBound="0" tableColumnId="2716"/>
      <queryTableField id="30054" dataBound="0" tableColumnId="2717"/>
      <queryTableField id="30053" dataBound="0" tableColumnId="2718"/>
      <queryTableField id="30052" dataBound="0" tableColumnId="2719"/>
      <queryTableField id="30051" dataBound="0" tableColumnId="2720"/>
      <queryTableField id="30050" dataBound="0" tableColumnId="2721"/>
      <queryTableField id="30049" dataBound="0" tableColumnId="2722"/>
      <queryTableField id="30048" dataBound="0" tableColumnId="2723"/>
      <queryTableField id="30047" dataBound="0" tableColumnId="2724"/>
      <queryTableField id="30046" dataBound="0" tableColumnId="2725"/>
      <queryTableField id="30045" dataBound="0" tableColumnId="2726"/>
      <queryTableField id="30044" dataBound="0" tableColumnId="2727"/>
      <queryTableField id="30043" dataBound="0" tableColumnId="2728"/>
      <queryTableField id="30042" dataBound="0" tableColumnId="2729"/>
      <queryTableField id="30041" dataBound="0" tableColumnId="2730"/>
      <queryTableField id="30040" dataBound="0" tableColumnId="2731"/>
      <queryTableField id="30039" dataBound="0" tableColumnId="2732"/>
      <queryTableField id="30038" dataBound="0" tableColumnId="2733"/>
      <queryTableField id="30037" dataBound="0" tableColumnId="2734"/>
      <queryTableField id="30036" dataBound="0" tableColumnId="2735"/>
      <queryTableField id="30035" dataBound="0" tableColumnId="2736"/>
      <queryTableField id="30034" dataBound="0" tableColumnId="2737"/>
      <queryTableField id="30033" dataBound="0" tableColumnId="2738"/>
      <queryTableField id="30032" dataBound="0" tableColumnId="2739"/>
      <queryTableField id="30031" dataBound="0" tableColumnId="2740"/>
      <queryTableField id="30030" dataBound="0" tableColumnId="2741"/>
      <queryTableField id="30029" dataBound="0" tableColumnId="2742"/>
      <queryTableField id="30028" dataBound="0" tableColumnId="2743"/>
      <queryTableField id="30027" dataBound="0" tableColumnId="2744"/>
      <queryTableField id="30026" dataBound="0" tableColumnId="2745"/>
      <queryTableField id="30025" dataBound="0" tableColumnId="2746"/>
      <queryTableField id="30024" dataBound="0" tableColumnId="2747"/>
      <queryTableField id="30023" dataBound="0" tableColumnId="2748"/>
      <queryTableField id="30022" dataBound="0" tableColumnId="2749"/>
      <queryTableField id="30021" dataBound="0" tableColumnId="2750"/>
      <queryTableField id="30020" dataBound="0" tableColumnId="2751"/>
      <queryTableField id="30019" dataBound="0" tableColumnId="2752"/>
      <queryTableField id="30018" dataBound="0" tableColumnId="2753"/>
      <queryTableField id="30017" dataBound="0" tableColumnId="2754"/>
      <queryTableField id="30016" dataBound="0" tableColumnId="2755"/>
      <queryTableField id="30015" dataBound="0" tableColumnId="2756"/>
      <queryTableField id="30014" dataBound="0" tableColumnId="2757"/>
      <queryTableField id="30013" dataBound="0" tableColumnId="2758"/>
      <queryTableField id="30012" dataBound="0" tableColumnId="2759"/>
      <queryTableField id="30011" dataBound="0" tableColumnId="2760"/>
      <queryTableField id="30010" dataBound="0" tableColumnId="2761"/>
      <queryTableField id="30009" dataBound="0" tableColumnId="2762"/>
      <queryTableField id="30008" dataBound="0" tableColumnId="2763"/>
      <queryTableField id="30007" dataBound="0" tableColumnId="2764"/>
      <queryTableField id="30006" dataBound="0" tableColumnId="2765"/>
      <queryTableField id="30005" dataBound="0" tableColumnId="2766"/>
      <queryTableField id="30004" dataBound="0" tableColumnId="2767"/>
      <queryTableField id="30003" dataBound="0" tableColumnId="2768"/>
      <queryTableField id="30002" dataBound="0" tableColumnId="2769"/>
      <queryTableField id="30001" dataBound="0" tableColumnId="2770"/>
      <queryTableField id="30000" dataBound="0" tableColumnId="2771"/>
      <queryTableField id="29999" dataBound="0" tableColumnId="2772"/>
      <queryTableField id="29998" dataBound="0" tableColumnId="2773"/>
      <queryTableField id="29997" dataBound="0" tableColumnId="2774"/>
      <queryTableField id="29996" dataBound="0" tableColumnId="2775"/>
      <queryTableField id="29995" dataBound="0" tableColumnId="2776"/>
      <queryTableField id="29994" dataBound="0" tableColumnId="2777"/>
      <queryTableField id="29993" dataBound="0" tableColumnId="2778"/>
      <queryTableField id="29992" dataBound="0" tableColumnId="2779"/>
      <queryTableField id="29991" dataBound="0" tableColumnId="2780"/>
      <queryTableField id="29990" dataBound="0" tableColumnId="2781"/>
      <queryTableField id="29989" dataBound="0" tableColumnId="2782"/>
      <queryTableField id="29988" dataBound="0" tableColumnId="2783"/>
      <queryTableField id="29987" dataBound="0" tableColumnId="2784"/>
      <queryTableField id="29986" dataBound="0" tableColumnId="2785"/>
      <queryTableField id="29985" dataBound="0" tableColumnId="2786"/>
      <queryTableField id="29984" dataBound="0" tableColumnId="2787"/>
      <queryTableField id="29983" dataBound="0" tableColumnId="2788"/>
      <queryTableField id="29982" dataBound="0" tableColumnId="2789"/>
      <queryTableField id="29981" dataBound="0" tableColumnId="2790"/>
      <queryTableField id="29980" dataBound="0" tableColumnId="2791"/>
      <queryTableField id="29979" dataBound="0" tableColumnId="2792"/>
      <queryTableField id="29978" dataBound="0" tableColumnId="2793"/>
      <queryTableField id="29977" dataBound="0" tableColumnId="2794"/>
      <queryTableField id="29976" dataBound="0" tableColumnId="2795"/>
      <queryTableField id="29975" dataBound="0" tableColumnId="2796"/>
      <queryTableField id="29974" dataBound="0" tableColumnId="2797"/>
      <queryTableField id="29973" dataBound="0" tableColumnId="2798"/>
      <queryTableField id="29972" dataBound="0" tableColumnId="2799"/>
      <queryTableField id="29971" dataBound="0" tableColumnId="2800"/>
      <queryTableField id="29970" dataBound="0" tableColumnId="2801"/>
      <queryTableField id="29969" dataBound="0" tableColumnId="2802"/>
      <queryTableField id="29968" dataBound="0" tableColumnId="2803"/>
      <queryTableField id="29967" dataBound="0" tableColumnId="2804"/>
      <queryTableField id="29966" dataBound="0" tableColumnId="2805"/>
      <queryTableField id="29965" dataBound="0" tableColumnId="2806"/>
      <queryTableField id="29964" dataBound="0" tableColumnId="2807"/>
      <queryTableField id="29963" dataBound="0" tableColumnId="2808"/>
      <queryTableField id="29962" dataBound="0" tableColumnId="2809"/>
      <queryTableField id="29961" dataBound="0" tableColumnId="2810"/>
      <queryTableField id="29960" dataBound="0" tableColumnId="2811"/>
      <queryTableField id="29959" dataBound="0" tableColumnId="2812"/>
      <queryTableField id="29958" dataBound="0" tableColumnId="2813"/>
      <queryTableField id="29957" dataBound="0" tableColumnId="2814"/>
      <queryTableField id="29956" dataBound="0" tableColumnId="2815"/>
      <queryTableField id="29955" dataBound="0" tableColumnId="2816"/>
      <queryTableField id="29954" dataBound="0" tableColumnId="2817"/>
      <queryTableField id="29953" dataBound="0" tableColumnId="2818"/>
      <queryTableField id="29952" dataBound="0" tableColumnId="2819"/>
      <queryTableField id="29951" dataBound="0" tableColumnId="2820"/>
      <queryTableField id="29950" dataBound="0" tableColumnId="2821"/>
      <queryTableField id="29949" dataBound="0" tableColumnId="2822"/>
      <queryTableField id="29948" dataBound="0" tableColumnId="2823"/>
      <queryTableField id="29947" dataBound="0" tableColumnId="2824"/>
      <queryTableField id="29946" dataBound="0" tableColumnId="2825"/>
      <queryTableField id="29945" dataBound="0" tableColumnId="2826"/>
      <queryTableField id="29944" dataBound="0" tableColumnId="2827"/>
      <queryTableField id="29943" dataBound="0" tableColumnId="2828"/>
      <queryTableField id="29942" dataBound="0" tableColumnId="2829"/>
      <queryTableField id="29941" dataBound="0" tableColumnId="2830"/>
      <queryTableField id="29940" dataBound="0" tableColumnId="2831"/>
      <queryTableField id="29939" dataBound="0" tableColumnId="2832"/>
      <queryTableField id="29938" dataBound="0" tableColumnId="2833"/>
      <queryTableField id="29937" dataBound="0" tableColumnId="2834"/>
      <queryTableField id="29936" dataBound="0" tableColumnId="2835"/>
      <queryTableField id="29935" dataBound="0" tableColumnId="2836"/>
      <queryTableField id="29934" dataBound="0" tableColumnId="2837"/>
      <queryTableField id="29933" dataBound="0" tableColumnId="2838"/>
      <queryTableField id="29932" dataBound="0" tableColumnId="2839"/>
      <queryTableField id="29931" dataBound="0" tableColumnId="2840"/>
      <queryTableField id="29930" dataBound="0" tableColumnId="2841"/>
      <queryTableField id="29929" dataBound="0" tableColumnId="2842"/>
      <queryTableField id="29928" dataBound="0" tableColumnId="2843"/>
      <queryTableField id="29927" dataBound="0" tableColumnId="2844"/>
      <queryTableField id="29926" dataBound="0" tableColumnId="2845"/>
      <queryTableField id="29925" dataBound="0" tableColumnId="2846"/>
      <queryTableField id="29924" dataBound="0" tableColumnId="2847"/>
      <queryTableField id="29923" dataBound="0" tableColumnId="2848"/>
      <queryTableField id="29922" dataBound="0" tableColumnId="2849"/>
      <queryTableField id="29921" dataBound="0" tableColumnId="2850"/>
      <queryTableField id="29920" dataBound="0" tableColumnId="2851"/>
      <queryTableField id="29919" dataBound="0" tableColumnId="2852"/>
      <queryTableField id="29918" dataBound="0" tableColumnId="2853"/>
      <queryTableField id="29917" dataBound="0" tableColumnId="2854"/>
      <queryTableField id="29916" dataBound="0" tableColumnId="2855"/>
      <queryTableField id="29915" dataBound="0" tableColumnId="2856"/>
      <queryTableField id="29914" dataBound="0" tableColumnId="2857"/>
      <queryTableField id="29913" dataBound="0" tableColumnId="2858"/>
      <queryTableField id="29912" dataBound="0" tableColumnId="2859"/>
      <queryTableField id="29911" dataBound="0" tableColumnId="2860"/>
      <queryTableField id="29910" dataBound="0" tableColumnId="2861"/>
      <queryTableField id="29909" dataBound="0" tableColumnId="2862"/>
      <queryTableField id="29908" dataBound="0" tableColumnId="2863"/>
      <queryTableField id="29907" dataBound="0" tableColumnId="2864"/>
      <queryTableField id="29906" dataBound="0" tableColumnId="2865"/>
      <queryTableField id="29905" dataBound="0" tableColumnId="2866"/>
      <queryTableField id="29904" dataBound="0" tableColumnId="2867"/>
      <queryTableField id="29903" dataBound="0" tableColumnId="2868"/>
      <queryTableField id="29902" dataBound="0" tableColumnId="2869"/>
      <queryTableField id="29901" dataBound="0" tableColumnId="2870"/>
      <queryTableField id="29900" dataBound="0" tableColumnId="2871"/>
      <queryTableField id="29899" dataBound="0" tableColumnId="2872"/>
      <queryTableField id="29898" dataBound="0" tableColumnId="2873"/>
      <queryTableField id="29897" dataBound="0" tableColumnId="2874"/>
      <queryTableField id="29896" dataBound="0" tableColumnId="2875"/>
      <queryTableField id="29895" dataBound="0" tableColumnId="2876"/>
      <queryTableField id="29894" dataBound="0" tableColumnId="2877"/>
      <queryTableField id="29893" dataBound="0" tableColumnId="2878"/>
      <queryTableField id="29892" dataBound="0" tableColumnId="2879"/>
      <queryTableField id="29891" dataBound="0" tableColumnId="2880"/>
      <queryTableField id="29890" dataBound="0" tableColumnId="2881"/>
      <queryTableField id="29889" dataBound="0" tableColumnId="2882"/>
      <queryTableField id="29888" dataBound="0" tableColumnId="2883"/>
      <queryTableField id="29887" dataBound="0" tableColumnId="2884"/>
      <queryTableField id="29886" dataBound="0" tableColumnId="2885"/>
      <queryTableField id="29885" dataBound="0" tableColumnId="2886"/>
      <queryTableField id="29884" dataBound="0" tableColumnId="2887"/>
      <queryTableField id="29883" dataBound="0" tableColumnId="2888"/>
      <queryTableField id="29882" dataBound="0" tableColumnId="2889"/>
      <queryTableField id="29881" dataBound="0" tableColumnId="2890"/>
      <queryTableField id="29880" dataBound="0" tableColumnId="2891"/>
      <queryTableField id="29879" dataBound="0" tableColumnId="2892"/>
      <queryTableField id="29878" dataBound="0" tableColumnId="2893"/>
      <queryTableField id="29877" dataBound="0" tableColumnId="2894"/>
      <queryTableField id="29876" dataBound="0" tableColumnId="2895"/>
      <queryTableField id="29875" dataBound="0" tableColumnId="2896"/>
      <queryTableField id="29874" dataBound="0" tableColumnId="2897"/>
      <queryTableField id="29873" dataBound="0" tableColumnId="2898"/>
      <queryTableField id="29872" dataBound="0" tableColumnId="2899"/>
      <queryTableField id="29871" dataBound="0" tableColumnId="2900"/>
      <queryTableField id="29870" dataBound="0" tableColumnId="2901"/>
      <queryTableField id="29869" dataBound="0" tableColumnId="2902"/>
      <queryTableField id="29868" dataBound="0" tableColumnId="2903"/>
      <queryTableField id="29867" dataBound="0" tableColumnId="2904"/>
      <queryTableField id="29866" dataBound="0" tableColumnId="2905"/>
      <queryTableField id="29865" dataBound="0" tableColumnId="2906"/>
      <queryTableField id="29864" dataBound="0" tableColumnId="2907"/>
      <queryTableField id="29863" dataBound="0" tableColumnId="2908"/>
      <queryTableField id="29862" dataBound="0" tableColumnId="2909"/>
      <queryTableField id="29861" dataBound="0" tableColumnId="2910"/>
      <queryTableField id="29860" dataBound="0" tableColumnId="2911"/>
      <queryTableField id="29859" dataBound="0" tableColumnId="2912"/>
      <queryTableField id="29858" dataBound="0" tableColumnId="2913"/>
      <queryTableField id="29857" dataBound="0" tableColumnId="2914"/>
      <queryTableField id="29856" dataBound="0" tableColumnId="2915"/>
      <queryTableField id="29855" dataBound="0" tableColumnId="2916"/>
      <queryTableField id="29854" dataBound="0" tableColumnId="2917"/>
      <queryTableField id="29853" dataBound="0" tableColumnId="2918"/>
      <queryTableField id="29852" dataBound="0" tableColumnId="2919"/>
      <queryTableField id="29851" dataBound="0" tableColumnId="2920"/>
      <queryTableField id="29850" dataBound="0" tableColumnId="2921"/>
      <queryTableField id="29849" dataBound="0" tableColumnId="2922"/>
      <queryTableField id="29848" dataBound="0" tableColumnId="2923"/>
      <queryTableField id="29847" dataBound="0" tableColumnId="2924"/>
      <queryTableField id="29846" dataBound="0" tableColumnId="2925"/>
      <queryTableField id="29845" dataBound="0" tableColumnId="2926"/>
      <queryTableField id="29844" dataBound="0" tableColumnId="2927"/>
      <queryTableField id="29843" dataBound="0" tableColumnId="2928"/>
      <queryTableField id="29842" dataBound="0" tableColumnId="2929"/>
      <queryTableField id="29841" dataBound="0" tableColumnId="2930"/>
      <queryTableField id="29840" dataBound="0" tableColumnId="2931"/>
      <queryTableField id="29839" dataBound="0" tableColumnId="2932"/>
      <queryTableField id="29838" dataBound="0" tableColumnId="2933"/>
      <queryTableField id="29837" dataBound="0" tableColumnId="2934"/>
      <queryTableField id="29836" dataBound="0" tableColumnId="2935"/>
      <queryTableField id="29835" dataBound="0" tableColumnId="2936"/>
      <queryTableField id="29834" dataBound="0" tableColumnId="2937"/>
      <queryTableField id="29833" dataBound="0" tableColumnId="2938"/>
      <queryTableField id="29832" dataBound="0" tableColumnId="2939"/>
      <queryTableField id="29831" dataBound="0" tableColumnId="2940"/>
      <queryTableField id="29830" dataBound="0" tableColumnId="2941"/>
      <queryTableField id="29829" dataBound="0" tableColumnId="2942"/>
      <queryTableField id="29828" dataBound="0" tableColumnId="2943"/>
      <queryTableField id="29827" dataBound="0" tableColumnId="2944"/>
      <queryTableField id="29826" dataBound="0" tableColumnId="2945"/>
      <queryTableField id="29825" dataBound="0" tableColumnId="2946"/>
      <queryTableField id="29824" dataBound="0" tableColumnId="2947"/>
      <queryTableField id="29823" dataBound="0" tableColumnId="2948"/>
      <queryTableField id="29822" dataBound="0" tableColumnId="2949"/>
      <queryTableField id="29821" dataBound="0" tableColumnId="2950"/>
      <queryTableField id="29820" dataBound="0" tableColumnId="2951"/>
      <queryTableField id="29819" dataBound="0" tableColumnId="2952"/>
      <queryTableField id="29818" dataBound="0" tableColumnId="2953"/>
      <queryTableField id="29817" dataBound="0" tableColumnId="2954"/>
      <queryTableField id="29816" dataBound="0" tableColumnId="2955"/>
      <queryTableField id="29815" dataBound="0" tableColumnId="2956"/>
      <queryTableField id="29814" dataBound="0" tableColumnId="2957"/>
      <queryTableField id="29813" dataBound="0" tableColumnId="2958"/>
      <queryTableField id="29812" dataBound="0" tableColumnId="2959"/>
      <queryTableField id="29811" dataBound="0" tableColumnId="2960"/>
      <queryTableField id="29810" dataBound="0" tableColumnId="2961"/>
      <queryTableField id="29809" dataBound="0" tableColumnId="2962"/>
      <queryTableField id="29808" dataBound="0" tableColumnId="2963"/>
      <queryTableField id="29807" dataBound="0" tableColumnId="2964"/>
      <queryTableField id="29806" dataBound="0" tableColumnId="2965"/>
      <queryTableField id="29805" dataBound="0" tableColumnId="2966"/>
      <queryTableField id="29804" dataBound="0" tableColumnId="2967"/>
      <queryTableField id="29803" dataBound="0" tableColumnId="2968"/>
      <queryTableField id="29802" dataBound="0" tableColumnId="2969"/>
      <queryTableField id="29801" dataBound="0" tableColumnId="2970"/>
      <queryTableField id="29800" dataBound="0" tableColumnId="2971"/>
      <queryTableField id="29799" dataBound="0" tableColumnId="2972"/>
      <queryTableField id="29798" dataBound="0" tableColumnId="2973"/>
      <queryTableField id="29797" dataBound="0" tableColumnId="2974"/>
      <queryTableField id="29796" dataBound="0" tableColumnId="2975"/>
      <queryTableField id="29795" dataBound="0" tableColumnId="2976"/>
      <queryTableField id="29794" dataBound="0" tableColumnId="2977"/>
      <queryTableField id="29793" dataBound="0" tableColumnId="2978"/>
      <queryTableField id="29792" dataBound="0" tableColumnId="2979"/>
      <queryTableField id="29791" dataBound="0" tableColumnId="2980"/>
      <queryTableField id="29790" dataBound="0" tableColumnId="2981"/>
      <queryTableField id="29789" dataBound="0" tableColumnId="2982"/>
      <queryTableField id="29788" dataBound="0" tableColumnId="2983"/>
      <queryTableField id="29787" dataBound="0" tableColumnId="2984"/>
      <queryTableField id="29786" dataBound="0" tableColumnId="2985"/>
      <queryTableField id="29785" dataBound="0" tableColumnId="2986"/>
      <queryTableField id="29784" dataBound="0" tableColumnId="2987"/>
      <queryTableField id="29783" dataBound="0" tableColumnId="2988"/>
      <queryTableField id="29782" dataBound="0" tableColumnId="2989"/>
      <queryTableField id="29781" dataBound="0" tableColumnId="2990"/>
      <queryTableField id="29780" dataBound="0" tableColumnId="2991"/>
      <queryTableField id="29779" dataBound="0" tableColumnId="2992"/>
      <queryTableField id="29778" dataBound="0" tableColumnId="2993"/>
      <queryTableField id="29777" dataBound="0" tableColumnId="2994"/>
      <queryTableField id="29776" dataBound="0" tableColumnId="2995"/>
      <queryTableField id="29775" dataBound="0" tableColumnId="2996"/>
      <queryTableField id="29774" dataBound="0" tableColumnId="2997"/>
      <queryTableField id="29773" dataBound="0" tableColumnId="2998"/>
      <queryTableField id="29772" dataBound="0" tableColumnId="2999"/>
      <queryTableField id="29771" dataBound="0" tableColumnId="3000"/>
      <queryTableField id="29770" dataBound="0" tableColumnId="3001"/>
      <queryTableField id="29769" dataBound="0" tableColumnId="3002"/>
      <queryTableField id="29768" dataBound="0" tableColumnId="3003"/>
      <queryTableField id="29767" dataBound="0" tableColumnId="3004"/>
      <queryTableField id="29766" dataBound="0" tableColumnId="3005"/>
      <queryTableField id="29765" dataBound="0" tableColumnId="3006"/>
      <queryTableField id="29764" dataBound="0" tableColumnId="3007"/>
      <queryTableField id="29763" dataBound="0" tableColumnId="3008"/>
      <queryTableField id="29762" dataBound="0" tableColumnId="3009"/>
      <queryTableField id="29761" dataBound="0" tableColumnId="3010"/>
      <queryTableField id="29760" dataBound="0" tableColumnId="3011"/>
      <queryTableField id="29759" dataBound="0" tableColumnId="3012"/>
      <queryTableField id="29758" dataBound="0" tableColumnId="3013"/>
      <queryTableField id="29757" dataBound="0" tableColumnId="3014"/>
      <queryTableField id="29756" dataBound="0" tableColumnId="3015"/>
      <queryTableField id="29755" dataBound="0" tableColumnId="3016"/>
      <queryTableField id="29754" dataBound="0" tableColumnId="3017"/>
      <queryTableField id="29753" dataBound="0" tableColumnId="3018"/>
      <queryTableField id="29752" dataBound="0" tableColumnId="3019"/>
      <queryTableField id="29751" dataBound="0" tableColumnId="3020"/>
      <queryTableField id="29750" dataBound="0" tableColumnId="3021"/>
      <queryTableField id="29749" dataBound="0" tableColumnId="3022"/>
      <queryTableField id="29748" dataBound="0" tableColumnId="3023"/>
      <queryTableField id="29747" dataBound="0" tableColumnId="3024"/>
      <queryTableField id="29746" dataBound="0" tableColumnId="3025"/>
      <queryTableField id="29745" dataBound="0" tableColumnId="3026"/>
      <queryTableField id="29744" dataBound="0" tableColumnId="3027"/>
      <queryTableField id="29743" dataBound="0" tableColumnId="3028"/>
      <queryTableField id="29742" dataBound="0" tableColumnId="3029"/>
      <queryTableField id="29741" dataBound="0" tableColumnId="3030"/>
      <queryTableField id="29740" dataBound="0" tableColumnId="3031"/>
      <queryTableField id="29739" dataBound="0" tableColumnId="3032"/>
      <queryTableField id="29738" dataBound="0" tableColumnId="3033"/>
      <queryTableField id="29737" dataBound="0" tableColumnId="3034"/>
      <queryTableField id="29736" dataBound="0" tableColumnId="3035"/>
      <queryTableField id="29735" dataBound="0" tableColumnId="3036"/>
      <queryTableField id="29734" dataBound="0" tableColumnId="3037"/>
      <queryTableField id="29733" dataBound="0" tableColumnId="3038"/>
      <queryTableField id="29732" dataBound="0" tableColumnId="3039"/>
      <queryTableField id="29731" dataBound="0" tableColumnId="3040"/>
      <queryTableField id="29730" dataBound="0" tableColumnId="3041"/>
      <queryTableField id="29729" dataBound="0" tableColumnId="3042"/>
      <queryTableField id="29728" dataBound="0" tableColumnId="3043"/>
      <queryTableField id="29727" dataBound="0" tableColumnId="3044"/>
      <queryTableField id="29726" dataBound="0" tableColumnId="3045"/>
      <queryTableField id="29725" dataBound="0" tableColumnId="3046"/>
      <queryTableField id="29724" dataBound="0" tableColumnId="3047"/>
      <queryTableField id="29723" dataBound="0" tableColumnId="3048"/>
      <queryTableField id="29722" dataBound="0" tableColumnId="3049"/>
      <queryTableField id="29721" dataBound="0" tableColumnId="3050"/>
      <queryTableField id="29720" dataBound="0" tableColumnId="3051"/>
      <queryTableField id="29719" dataBound="0" tableColumnId="3052"/>
      <queryTableField id="29718" dataBound="0" tableColumnId="3053"/>
      <queryTableField id="29717" dataBound="0" tableColumnId="3054"/>
      <queryTableField id="29716" dataBound="0" tableColumnId="3055"/>
      <queryTableField id="29715" dataBound="0" tableColumnId="3056"/>
      <queryTableField id="29714" dataBound="0" tableColumnId="3057"/>
      <queryTableField id="29713" dataBound="0" tableColumnId="3058"/>
      <queryTableField id="29712" dataBound="0" tableColumnId="3059"/>
      <queryTableField id="29711" dataBound="0" tableColumnId="3060"/>
      <queryTableField id="29710" dataBound="0" tableColumnId="3061"/>
      <queryTableField id="29709" dataBound="0" tableColumnId="3062"/>
      <queryTableField id="29708" dataBound="0" tableColumnId="3063"/>
      <queryTableField id="29707" dataBound="0" tableColumnId="3064"/>
      <queryTableField id="29706" dataBound="0" tableColumnId="3065"/>
      <queryTableField id="29705" dataBound="0" tableColumnId="3066"/>
      <queryTableField id="29704" dataBound="0" tableColumnId="3067"/>
      <queryTableField id="29703" dataBound="0" tableColumnId="3068"/>
      <queryTableField id="29702" dataBound="0" tableColumnId="3069"/>
      <queryTableField id="29701" dataBound="0" tableColumnId="3070"/>
      <queryTableField id="29700" dataBound="0" tableColumnId="3071"/>
      <queryTableField id="29699" dataBound="0" tableColumnId="3072"/>
      <queryTableField id="29698" dataBound="0" tableColumnId="3073"/>
      <queryTableField id="29697" dataBound="0" tableColumnId="3074"/>
      <queryTableField id="29696" dataBound="0" tableColumnId="3075"/>
      <queryTableField id="29695" dataBound="0" tableColumnId="3076"/>
      <queryTableField id="29694" dataBound="0" tableColumnId="3077"/>
      <queryTableField id="29693" dataBound="0" tableColumnId="3078"/>
      <queryTableField id="29692" dataBound="0" tableColumnId="3079"/>
      <queryTableField id="29691" dataBound="0" tableColumnId="3080"/>
      <queryTableField id="29690" dataBound="0" tableColumnId="3081"/>
      <queryTableField id="29689" dataBound="0" tableColumnId="3082"/>
      <queryTableField id="29688" dataBound="0" tableColumnId="3083"/>
      <queryTableField id="29687" dataBound="0" tableColumnId="3084"/>
      <queryTableField id="29686" dataBound="0" tableColumnId="3085"/>
      <queryTableField id="29685" dataBound="0" tableColumnId="3086"/>
      <queryTableField id="29684" dataBound="0" tableColumnId="3087"/>
      <queryTableField id="29683" dataBound="0" tableColumnId="3088"/>
      <queryTableField id="29682" dataBound="0" tableColumnId="3089"/>
      <queryTableField id="29681" dataBound="0" tableColumnId="3090"/>
      <queryTableField id="29680" dataBound="0" tableColumnId="3091"/>
      <queryTableField id="29679" dataBound="0" tableColumnId="3092"/>
      <queryTableField id="29678" dataBound="0" tableColumnId="3093"/>
      <queryTableField id="29677" dataBound="0" tableColumnId="3094"/>
      <queryTableField id="29676" dataBound="0" tableColumnId="3095"/>
      <queryTableField id="29675" dataBound="0" tableColumnId="3096"/>
      <queryTableField id="29674" dataBound="0" tableColumnId="3097"/>
      <queryTableField id="29673" dataBound="0" tableColumnId="3098"/>
      <queryTableField id="29672" dataBound="0" tableColumnId="3099"/>
      <queryTableField id="29671" dataBound="0" tableColumnId="3100"/>
      <queryTableField id="29670" dataBound="0" tableColumnId="3101"/>
      <queryTableField id="29669" dataBound="0" tableColumnId="3102"/>
      <queryTableField id="29668" dataBound="0" tableColumnId="3103"/>
      <queryTableField id="29667" dataBound="0" tableColumnId="3104"/>
      <queryTableField id="29666" dataBound="0" tableColumnId="3105"/>
      <queryTableField id="29665" dataBound="0" tableColumnId="3106"/>
      <queryTableField id="29664" dataBound="0" tableColumnId="3107"/>
      <queryTableField id="29663" dataBound="0" tableColumnId="3108"/>
      <queryTableField id="29662" dataBound="0" tableColumnId="3109"/>
      <queryTableField id="29661" dataBound="0" tableColumnId="3110"/>
      <queryTableField id="29660" dataBound="0" tableColumnId="3111"/>
      <queryTableField id="29659" dataBound="0" tableColumnId="3112"/>
      <queryTableField id="29658" dataBound="0" tableColumnId="3113"/>
      <queryTableField id="29657" dataBound="0" tableColumnId="3114"/>
      <queryTableField id="29656" dataBound="0" tableColumnId="3115"/>
      <queryTableField id="29655" dataBound="0" tableColumnId="3116"/>
      <queryTableField id="29654" dataBound="0" tableColumnId="3117"/>
      <queryTableField id="29653" dataBound="0" tableColumnId="3118"/>
      <queryTableField id="29652" dataBound="0" tableColumnId="3119"/>
      <queryTableField id="29651" dataBound="0" tableColumnId="3120"/>
      <queryTableField id="29650" dataBound="0" tableColumnId="3121"/>
      <queryTableField id="29649" dataBound="0" tableColumnId="3122"/>
      <queryTableField id="29648" dataBound="0" tableColumnId="3123"/>
      <queryTableField id="29647" dataBound="0" tableColumnId="3124"/>
      <queryTableField id="29646" dataBound="0" tableColumnId="3125"/>
      <queryTableField id="29645" dataBound="0" tableColumnId="3126"/>
      <queryTableField id="29644" dataBound="0" tableColumnId="3127"/>
      <queryTableField id="29643" dataBound="0" tableColumnId="3128"/>
      <queryTableField id="29642" dataBound="0" tableColumnId="3129"/>
      <queryTableField id="29641" dataBound="0" tableColumnId="3130"/>
      <queryTableField id="29640" dataBound="0" tableColumnId="3131"/>
      <queryTableField id="29639" dataBound="0" tableColumnId="3132"/>
      <queryTableField id="29638" dataBound="0" tableColumnId="3133"/>
      <queryTableField id="29637" dataBound="0" tableColumnId="3134"/>
      <queryTableField id="29636" dataBound="0" tableColumnId="3135"/>
      <queryTableField id="29635" dataBound="0" tableColumnId="3136"/>
      <queryTableField id="29634" dataBound="0" tableColumnId="3137"/>
      <queryTableField id="29633" dataBound="0" tableColumnId="3138"/>
      <queryTableField id="29632" dataBound="0" tableColumnId="3139"/>
      <queryTableField id="29631" dataBound="0" tableColumnId="3140"/>
      <queryTableField id="29630" dataBound="0" tableColumnId="3141"/>
      <queryTableField id="29629" dataBound="0" tableColumnId="3142"/>
      <queryTableField id="29628" dataBound="0" tableColumnId="3143"/>
      <queryTableField id="29627" dataBound="0" tableColumnId="3144"/>
      <queryTableField id="29626" dataBound="0" tableColumnId="3145"/>
      <queryTableField id="29625" dataBound="0" tableColumnId="3146"/>
      <queryTableField id="29624" dataBound="0" tableColumnId="3147"/>
      <queryTableField id="29623" dataBound="0" tableColumnId="3148"/>
      <queryTableField id="29622" dataBound="0" tableColumnId="3149"/>
      <queryTableField id="29621" dataBound="0" tableColumnId="3150"/>
      <queryTableField id="29620" dataBound="0" tableColumnId="3151"/>
      <queryTableField id="29619" dataBound="0" tableColumnId="3152"/>
      <queryTableField id="29618" dataBound="0" tableColumnId="3153"/>
      <queryTableField id="29617" dataBound="0" tableColumnId="3154"/>
      <queryTableField id="29616" dataBound="0" tableColumnId="3155"/>
      <queryTableField id="29615" dataBound="0" tableColumnId="3156"/>
      <queryTableField id="29614" dataBound="0" tableColumnId="3157"/>
      <queryTableField id="29613" dataBound="0" tableColumnId="3158"/>
      <queryTableField id="29612" dataBound="0" tableColumnId="3159"/>
      <queryTableField id="29611" dataBound="0" tableColumnId="3160"/>
      <queryTableField id="29610" dataBound="0" tableColumnId="3161"/>
      <queryTableField id="29609" dataBound="0" tableColumnId="3162"/>
      <queryTableField id="29608" dataBound="0" tableColumnId="3163"/>
      <queryTableField id="29607" dataBound="0" tableColumnId="3164"/>
      <queryTableField id="29606" dataBound="0" tableColumnId="3165"/>
      <queryTableField id="29605" dataBound="0" tableColumnId="3166"/>
      <queryTableField id="29604" dataBound="0" tableColumnId="3167"/>
      <queryTableField id="29603" dataBound="0" tableColumnId="3168"/>
      <queryTableField id="29602" dataBound="0" tableColumnId="3169"/>
      <queryTableField id="29601" dataBound="0" tableColumnId="3170"/>
      <queryTableField id="29600" dataBound="0" tableColumnId="3171"/>
      <queryTableField id="29599" dataBound="0" tableColumnId="3172"/>
      <queryTableField id="29598" dataBound="0" tableColumnId="3173"/>
      <queryTableField id="29597" dataBound="0" tableColumnId="3174"/>
      <queryTableField id="29596" dataBound="0" tableColumnId="3175"/>
      <queryTableField id="29595" dataBound="0" tableColumnId="3176"/>
      <queryTableField id="29594" dataBound="0" tableColumnId="3177"/>
      <queryTableField id="29593" dataBound="0" tableColumnId="3178"/>
      <queryTableField id="29592" dataBound="0" tableColumnId="3179"/>
      <queryTableField id="29591" dataBound="0" tableColumnId="3180"/>
      <queryTableField id="29590" dataBound="0" tableColumnId="3181"/>
      <queryTableField id="29589" dataBound="0" tableColumnId="3182"/>
      <queryTableField id="29588" dataBound="0" tableColumnId="3183"/>
      <queryTableField id="29587" dataBound="0" tableColumnId="3184"/>
      <queryTableField id="29586" dataBound="0" tableColumnId="3185"/>
      <queryTableField id="29585" dataBound="0" tableColumnId="3186"/>
      <queryTableField id="29584" dataBound="0" tableColumnId="3187"/>
      <queryTableField id="29583" dataBound="0" tableColumnId="3188"/>
      <queryTableField id="29582" dataBound="0" tableColumnId="3189"/>
      <queryTableField id="29581" dataBound="0" tableColumnId="3190"/>
      <queryTableField id="29580" dataBound="0" tableColumnId="3191"/>
      <queryTableField id="29579" dataBound="0" tableColumnId="3192"/>
      <queryTableField id="29578" dataBound="0" tableColumnId="3193"/>
      <queryTableField id="29577" dataBound="0" tableColumnId="3194"/>
      <queryTableField id="29576" dataBound="0" tableColumnId="3195"/>
      <queryTableField id="29575" dataBound="0" tableColumnId="3196"/>
      <queryTableField id="29574" dataBound="0" tableColumnId="3197"/>
      <queryTableField id="29573" dataBound="0" tableColumnId="3198"/>
      <queryTableField id="29572" dataBound="0" tableColumnId="3199"/>
      <queryTableField id="29571" dataBound="0" tableColumnId="3200"/>
      <queryTableField id="29570" dataBound="0" tableColumnId="3201"/>
      <queryTableField id="29569" dataBound="0" tableColumnId="3202"/>
      <queryTableField id="29568" dataBound="0" tableColumnId="3203"/>
      <queryTableField id="29567" dataBound="0" tableColumnId="3204"/>
      <queryTableField id="29566" dataBound="0" tableColumnId="3205"/>
      <queryTableField id="29565" dataBound="0" tableColumnId="3206"/>
      <queryTableField id="29564" dataBound="0" tableColumnId="3207"/>
      <queryTableField id="29563" dataBound="0" tableColumnId="3208"/>
      <queryTableField id="29562" dataBound="0" tableColumnId="3209"/>
      <queryTableField id="29561" dataBound="0" tableColumnId="3210"/>
      <queryTableField id="29560" dataBound="0" tableColumnId="3211"/>
      <queryTableField id="29559" dataBound="0" tableColumnId="3212"/>
      <queryTableField id="29558" dataBound="0" tableColumnId="3213"/>
      <queryTableField id="29557" dataBound="0" tableColumnId="3214"/>
      <queryTableField id="29556" dataBound="0" tableColumnId="3215"/>
      <queryTableField id="29555" dataBound="0" tableColumnId="3216"/>
      <queryTableField id="29554" dataBound="0" tableColumnId="3217"/>
      <queryTableField id="29553" dataBound="0" tableColumnId="3218"/>
      <queryTableField id="29552" dataBound="0" tableColumnId="3219"/>
      <queryTableField id="29551" dataBound="0" tableColumnId="3220"/>
      <queryTableField id="29550" dataBound="0" tableColumnId="3221"/>
      <queryTableField id="29549" dataBound="0" tableColumnId="3222"/>
      <queryTableField id="29548" dataBound="0" tableColumnId="3223"/>
      <queryTableField id="29547" dataBound="0" tableColumnId="3224"/>
      <queryTableField id="29546" dataBound="0" tableColumnId="3225"/>
      <queryTableField id="29545" dataBound="0" tableColumnId="3226"/>
      <queryTableField id="29544" dataBound="0" tableColumnId="3227"/>
      <queryTableField id="29543" dataBound="0" tableColumnId="3228"/>
      <queryTableField id="29542" dataBound="0" tableColumnId="3229"/>
      <queryTableField id="29541" dataBound="0" tableColumnId="3230"/>
      <queryTableField id="29540" dataBound="0" tableColumnId="3231"/>
      <queryTableField id="29539" dataBound="0" tableColumnId="3232"/>
      <queryTableField id="29538" dataBound="0" tableColumnId="3233"/>
      <queryTableField id="29537" dataBound="0" tableColumnId="3234"/>
      <queryTableField id="29536" dataBound="0" tableColumnId="3235"/>
      <queryTableField id="29535" dataBound="0" tableColumnId="3236"/>
      <queryTableField id="29534" dataBound="0" tableColumnId="3237"/>
      <queryTableField id="29533" dataBound="0" tableColumnId="3238"/>
      <queryTableField id="29532" dataBound="0" tableColumnId="3239"/>
      <queryTableField id="29531" dataBound="0" tableColumnId="3240"/>
      <queryTableField id="29530" dataBound="0" tableColumnId="3241"/>
      <queryTableField id="29529" dataBound="0" tableColumnId="3242"/>
      <queryTableField id="29528" dataBound="0" tableColumnId="3243"/>
      <queryTableField id="29527" dataBound="0" tableColumnId="3244"/>
      <queryTableField id="29526" dataBound="0" tableColumnId="3245"/>
      <queryTableField id="29525" dataBound="0" tableColumnId="3246"/>
      <queryTableField id="29524" dataBound="0" tableColumnId="3247"/>
      <queryTableField id="29523" dataBound="0" tableColumnId="3248"/>
      <queryTableField id="29522" dataBound="0" tableColumnId="3249"/>
      <queryTableField id="29521" dataBound="0" tableColumnId="3250"/>
      <queryTableField id="29520" dataBound="0" tableColumnId="3251"/>
      <queryTableField id="29519" dataBound="0" tableColumnId="3252"/>
      <queryTableField id="29518" dataBound="0" tableColumnId="3253"/>
      <queryTableField id="29517" dataBound="0" tableColumnId="3254"/>
      <queryTableField id="29516" dataBound="0" tableColumnId="3255"/>
      <queryTableField id="29515" dataBound="0" tableColumnId="3256"/>
      <queryTableField id="29514" dataBound="0" tableColumnId="3257"/>
      <queryTableField id="29513" dataBound="0" tableColumnId="3258"/>
      <queryTableField id="29512" dataBound="0" tableColumnId="3259"/>
      <queryTableField id="29511" dataBound="0" tableColumnId="3260"/>
      <queryTableField id="29510" dataBound="0" tableColumnId="3261"/>
      <queryTableField id="29509" dataBound="0" tableColumnId="3262"/>
      <queryTableField id="29508" dataBound="0" tableColumnId="3263"/>
      <queryTableField id="29507" dataBound="0" tableColumnId="3264"/>
      <queryTableField id="29506" dataBound="0" tableColumnId="3265"/>
      <queryTableField id="29505" dataBound="0" tableColumnId="3266"/>
      <queryTableField id="29504" dataBound="0" tableColumnId="3267"/>
      <queryTableField id="29503" dataBound="0" tableColumnId="3268"/>
      <queryTableField id="29502" dataBound="0" tableColumnId="3269"/>
      <queryTableField id="29501" dataBound="0" tableColumnId="3270"/>
      <queryTableField id="29500" dataBound="0" tableColumnId="3271"/>
      <queryTableField id="29499" dataBound="0" tableColumnId="3272"/>
      <queryTableField id="29498" dataBound="0" tableColumnId="3273"/>
      <queryTableField id="29497" dataBound="0" tableColumnId="3274"/>
      <queryTableField id="29496" dataBound="0" tableColumnId="3275"/>
      <queryTableField id="29495" dataBound="0" tableColumnId="3276"/>
      <queryTableField id="29494" dataBound="0" tableColumnId="3277"/>
      <queryTableField id="29493" dataBound="0" tableColumnId="3278"/>
      <queryTableField id="29492" dataBound="0" tableColumnId="3279"/>
      <queryTableField id="29491" dataBound="0" tableColumnId="3280"/>
      <queryTableField id="29490" dataBound="0" tableColumnId="3281"/>
      <queryTableField id="29489" dataBound="0" tableColumnId="3282"/>
      <queryTableField id="29488" dataBound="0" tableColumnId="3283"/>
      <queryTableField id="29487" dataBound="0" tableColumnId="3284"/>
      <queryTableField id="29486" dataBound="0" tableColumnId="3285"/>
      <queryTableField id="29485" dataBound="0" tableColumnId="3286"/>
      <queryTableField id="29484" dataBound="0" tableColumnId="3287"/>
      <queryTableField id="29483" dataBound="0" tableColumnId="3288"/>
      <queryTableField id="29482" dataBound="0" tableColumnId="3289"/>
      <queryTableField id="29481" dataBound="0" tableColumnId="3290"/>
      <queryTableField id="29480" dataBound="0" tableColumnId="3291"/>
      <queryTableField id="29479" dataBound="0" tableColumnId="3292"/>
      <queryTableField id="29478" dataBound="0" tableColumnId="3293"/>
      <queryTableField id="29477" dataBound="0" tableColumnId="3294"/>
      <queryTableField id="29476" dataBound="0" tableColumnId="3295"/>
      <queryTableField id="29475" dataBound="0" tableColumnId="3296"/>
      <queryTableField id="29474" dataBound="0" tableColumnId="3297"/>
      <queryTableField id="29473" dataBound="0" tableColumnId="3298"/>
      <queryTableField id="29472" dataBound="0" tableColumnId="3299"/>
      <queryTableField id="29471" dataBound="0" tableColumnId="3300"/>
      <queryTableField id="29470" dataBound="0" tableColumnId="3301"/>
      <queryTableField id="29469" dataBound="0" tableColumnId="3302"/>
      <queryTableField id="29468" dataBound="0" tableColumnId="3303"/>
      <queryTableField id="29467" dataBound="0" tableColumnId="3304"/>
      <queryTableField id="29466" dataBound="0" tableColumnId="3305"/>
      <queryTableField id="29465" dataBound="0" tableColumnId="3306"/>
      <queryTableField id="29464" dataBound="0" tableColumnId="3307"/>
      <queryTableField id="29463" dataBound="0" tableColumnId="3308"/>
      <queryTableField id="29462" dataBound="0" tableColumnId="3309"/>
      <queryTableField id="29461" dataBound="0" tableColumnId="3310"/>
      <queryTableField id="29460" dataBound="0" tableColumnId="3311"/>
      <queryTableField id="29459" dataBound="0" tableColumnId="3312"/>
      <queryTableField id="29458" dataBound="0" tableColumnId="3313"/>
      <queryTableField id="29457" dataBound="0" tableColumnId="3314"/>
      <queryTableField id="29456" dataBound="0" tableColumnId="3315"/>
      <queryTableField id="29455" dataBound="0" tableColumnId="3316"/>
      <queryTableField id="29454" dataBound="0" tableColumnId="3317"/>
      <queryTableField id="29453" dataBound="0" tableColumnId="3318"/>
      <queryTableField id="29452" dataBound="0" tableColumnId="3319"/>
      <queryTableField id="29451" dataBound="0" tableColumnId="3320"/>
      <queryTableField id="29450" dataBound="0" tableColumnId="3321"/>
      <queryTableField id="29449" dataBound="0" tableColumnId="3322"/>
      <queryTableField id="29448" dataBound="0" tableColumnId="3323"/>
      <queryTableField id="29447" dataBound="0" tableColumnId="3324"/>
      <queryTableField id="29446" dataBound="0" tableColumnId="3325"/>
      <queryTableField id="29445" dataBound="0" tableColumnId="3326"/>
      <queryTableField id="29444" dataBound="0" tableColumnId="3327"/>
      <queryTableField id="29443" dataBound="0" tableColumnId="3328"/>
      <queryTableField id="29442" dataBound="0" tableColumnId="3329"/>
      <queryTableField id="29441" dataBound="0" tableColumnId="3330"/>
      <queryTableField id="29440" dataBound="0" tableColumnId="3331"/>
      <queryTableField id="29439" dataBound="0" tableColumnId="3332"/>
      <queryTableField id="29438" dataBound="0" tableColumnId="3333"/>
      <queryTableField id="29437" dataBound="0" tableColumnId="3334"/>
      <queryTableField id="29436" dataBound="0" tableColumnId="3335"/>
      <queryTableField id="29435" dataBound="0" tableColumnId="3336"/>
      <queryTableField id="29434" dataBound="0" tableColumnId="3337"/>
      <queryTableField id="29433" dataBound="0" tableColumnId="3338"/>
      <queryTableField id="29432" dataBound="0" tableColumnId="3339"/>
      <queryTableField id="29431" dataBound="0" tableColumnId="3340"/>
      <queryTableField id="29430" dataBound="0" tableColumnId="3341"/>
      <queryTableField id="29429" dataBound="0" tableColumnId="3342"/>
      <queryTableField id="29428" dataBound="0" tableColumnId="3343"/>
      <queryTableField id="29427" dataBound="0" tableColumnId="3344"/>
      <queryTableField id="29426" dataBound="0" tableColumnId="3345"/>
      <queryTableField id="29425" dataBound="0" tableColumnId="3346"/>
      <queryTableField id="29424" dataBound="0" tableColumnId="3347"/>
      <queryTableField id="29423" dataBound="0" tableColumnId="3348"/>
      <queryTableField id="29422" dataBound="0" tableColumnId="3349"/>
      <queryTableField id="29421" dataBound="0" tableColumnId="3350"/>
      <queryTableField id="29420" dataBound="0" tableColumnId="3351"/>
      <queryTableField id="29419" dataBound="0" tableColumnId="3352"/>
      <queryTableField id="29418" dataBound="0" tableColumnId="3353"/>
      <queryTableField id="29417" dataBound="0" tableColumnId="3354"/>
      <queryTableField id="29416" dataBound="0" tableColumnId="3355"/>
      <queryTableField id="29415" dataBound="0" tableColumnId="3356"/>
      <queryTableField id="29414" dataBound="0" tableColumnId="3357"/>
      <queryTableField id="29413" dataBound="0" tableColumnId="3358"/>
      <queryTableField id="29412" dataBound="0" tableColumnId="3359"/>
      <queryTableField id="29411" dataBound="0" tableColumnId="3360"/>
      <queryTableField id="29410" dataBound="0" tableColumnId="3361"/>
      <queryTableField id="29409" dataBound="0" tableColumnId="3362"/>
      <queryTableField id="29408" dataBound="0" tableColumnId="3363"/>
      <queryTableField id="29407" dataBound="0" tableColumnId="3364"/>
      <queryTableField id="29406" dataBound="0" tableColumnId="3365"/>
      <queryTableField id="29405" dataBound="0" tableColumnId="3366"/>
      <queryTableField id="29404" dataBound="0" tableColumnId="3367"/>
      <queryTableField id="29403" dataBound="0" tableColumnId="3368"/>
      <queryTableField id="29402" dataBound="0" tableColumnId="3369"/>
      <queryTableField id="29401" dataBound="0" tableColumnId="3370"/>
      <queryTableField id="29400" dataBound="0" tableColumnId="3371"/>
      <queryTableField id="29399" dataBound="0" tableColumnId="3372"/>
      <queryTableField id="29398" dataBound="0" tableColumnId="3373"/>
      <queryTableField id="29397" dataBound="0" tableColumnId="3374"/>
      <queryTableField id="29396" dataBound="0" tableColumnId="3375"/>
      <queryTableField id="29395" dataBound="0" tableColumnId="3376"/>
      <queryTableField id="29394" dataBound="0" tableColumnId="3377"/>
      <queryTableField id="29393" dataBound="0" tableColumnId="3378"/>
      <queryTableField id="29392" dataBound="0" tableColumnId="3379"/>
      <queryTableField id="29391" dataBound="0" tableColumnId="3380"/>
      <queryTableField id="29390" dataBound="0" tableColumnId="3381"/>
      <queryTableField id="29389" dataBound="0" tableColumnId="3382"/>
      <queryTableField id="29388" dataBound="0" tableColumnId="3383"/>
      <queryTableField id="29387" dataBound="0" tableColumnId="3384"/>
      <queryTableField id="29386" dataBound="0" tableColumnId="3385"/>
      <queryTableField id="29385" dataBound="0" tableColumnId="3386"/>
      <queryTableField id="29384" dataBound="0" tableColumnId="3387"/>
      <queryTableField id="29383" dataBound="0" tableColumnId="3388"/>
      <queryTableField id="29382" dataBound="0" tableColumnId="3389"/>
      <queryTableField id="29381" dataBound="0" tableColumnId="3390"/>
      <queryTableField id="29380" dataBound="0" tableColumnId="3391"/>
      <queryTableField id="29379" dataBound="0" tableColumnId="3392"/>
      <queryTableField id="29378" dataBound="0" tableColumnId="3393"/>
      <queryTableField id="29377" dataBound="0" tableColumnId="3394"/>
      <queryTableField id="29376" dataBound="0" tableColumnId="3395"/>
      <queryTableField id="29375" dataBound="0" tableColumnId="3396"/>
      <queryTableField id="29374" dataBound="0" tableColumnId="3397"/>
      <queryTableField id="29373" dataBound="0" tableColumnId="3398"/>
      <queryTableField id="29372" dataBound="0" tableColumnId="3399"/>
      <queryTableField id="29371" dataBound="0" tableColumnId="3400"/>
      <queryTableField id="29370" dataBound="0" tableColumnId="3401"/>
      <queryTableField id="29369" dataBound="0" tableColumnId="3402"/>
      <queryTableField id="29368" dataBound="0" tableColumnId="3403"/>
      <queryTableField id="29367" dataBound="0" tableColumnId="3404"/>
      <queryTableField id="29366" dataBound="0" tableColumnId="3405"/>
      <queryTableField id="29365" dataBound="0" tableColumnId="3406"/>
      <queryTableField id="29364" dataBound="0" tableColumnId="3407"/>
      <queryTableField id="29363" dataBound="0" tableColumnId="3408"/>
      <queryTableField id="29362" dataBound="0" tableColumnId="3409"/>
      <queryTableField id="29361" dataBound="0" tableColumnId="3410"/>
      <queryTableField id="29360" dataBound="0" tableColumnId="3411"/>
      <queryTableField id="29359" dataBound="0" tableColumnId="3412"/>
      <queryTableField id="29358" dataBound="0" tableColumnId="3413"/>
      <queryTableField id="29357" dataBound="0" tableColumnId="3414"/>
      <queryTableField id="29356" dataBound="0" tableColumnId="3415"/>
      <queryTableField id="29355" dataBound="0" tableColumnId="3416"/>
      <queryTableField id="29354" dataBound="0" tableColumnId="3417"/>
      <queryTableField id="29353" dataBound="0" tableColumnId="3418"/>
      <queryTableField id="29352" dataBound="0" tableColumnId="3419"/>
      <queryTableField id="29351" dataBound="0" tableColumnId="3420"/>
      <queryTableField id="29350" dataBound="0" tableColumnId="3421"/>
      <queryTableField id="29349" dataBound="0" tableColumnId="3422"/>
      <queryTableField id="29348" dataBound="0" tableColumnId="3423"/>
      <queryTableField id="29347" dataBound="0" tableColumnId="3424"/>
      <queryTableField id="29346" dataBound="0" tableColumnId="3425"/>
      <queryTableField id="29345" dataBound="0" tableColumnId="3426"/>
      <queryTableField id="29344" dataBound="0" tableColumnId="3427"/>
      <queryTableField id="29343" dataBound="0" tableColumnId="3428"/>
      <queryTableField id="29342" dataBound="0" tableColumnId="3429"/>
      <queryTableField id="29341" dataBound="0" tableColumnId="3430"/>
      <queryTableField id="29340" dataBound="0" tableColumnId="3431"/>
      <queryTableField id="29339" dataBound="0" tableColumnId="3432"/>
      <queryTableField id="29338" dataBound="0" tableColumnId="3433"/>
      <queryTableField id="29337" dataBound="0" tableColumnId="3434"/>
      <queryTableField id="29336" dataBound="0" tableColumnId="3435"/>
      <queryTableField id="29335" dataBound="0" tableColumnId="3436"/>
      <queryTableField id="29334" dataBound="0" tableColumnId="3437"/>
      <queryTableField id="29333" dataBound="0" tableColumnId="3438"/>
      <queryTableField id="29332" dataBound="0" tableColumnId="3439"/>
      <queryTableField id="29331" dataBound="0" tableColumnId="3440"/>
      <queryTableField id="29330" dataBound="0" tableColumnId="3441"/>
      <queryTableField id="29329" dataBound="0" tableColumnId="3442"/>
      <queryTableField id="29328" dataBound="0" tableColumnId="3443"/>
      <queryTableField id="29327" dataBound="0" tableColumnId="3444"/>
      <queryTableField id="29326" dataBound="0" tableColumnId="3445"/>
      <queryTableField id="29325" dataBound="0" tableColumnId="3446"/>
      <queryTableField id="29324" dataBound="0" tableColumnId="3447"/>
      <queryTableField id="29323" dataBound="0" tableColumnId="3448"/>
      <queryTableField id="29322" dataBound="0" tableColumnId="3449"/>
      <queryTableField id="29321" dataBound="0" tableColumnId="3450"/>
      <queryTableField id="29320" dataBound="0" tableColumnId="3451"/>
      <queryTableField id="29319" dataBound="0" tableColumnId="3452"/>
      <queryTableField id="29318" dataBound="0" tableColumnId="3453"/>
      <queryTableField id="29317" dataBound="0" tableColumnId="3454"/>
      <queryTableField id="29316" dataBound="0" tableColumnId="3455"/>
      <queryTableField id="29315" dataBound="0" tableColumnId="3456"/>
      <queryTableField id="29314" dataBound="0" tableColumnId="3457"/>
      <queryTableField id="29313" dataBound="0" tableColumnId="3458"/>
      <queryTableField id="29312" dataBound="0" tableColumnId="3459"/>
      <queryTableField id="29311" dataBound="0" tableColumnId="3460"/>
      <queryTableField id="29310" dataBound="0" tableColumnId="3461"/>
      <queryTableField id="29309" dataBound="0" tableColumnId="3462"/>
      <queryTableField id="29308" dataBound="0" tableColumnId="3463"/>
      <queryTableField id="29307" dataBound="0" tableColumnId="3464"/>
      <queryTableField id="29306" dataBound="0" tableColumnId="3465"/>
      <queryTableField id="29305" dataBound="0" tableColumnId="3466"/>
      <queryTableField id="29304" dataBound="0" tableColumnId="3467"/>
      <queryTableField id="29303" dataBound="0" tableColumnId="3468"/>
      <queryTableField id="29302" dataBound="0" tableColumnId="3469"/>
      <queryTableField id="29301" dataBound="0" tableColumnId="3470"/>
      <queryTableField id="29300" dataBound="0" tableColumnId="3471"/>
      <queryTableField id="29299" dataBound="0" tableColumnId="3472"/>
      <queryTableField id="29298" dataBound="0" tableColumnId="3473"/>
      <queryTableField id="29297" dataBound="0" tableColumnId="3474"/>
      <queryTableField id="29296" dataBound="0" tableColumnId="3475"/>
      <queryTableField id="29295" dataBound="0" tableColumnId="3476"/>
      <queryTableField id="29294" dataBound="0" tableColumnId="3477"/>
      <queryTableField id="29293" dataBound="0" tableColumnId="3478"/>
      <queryTableField id="29292" dataBound="0" tableColumnId="3479"/>
      <queryTableField id="29291" dataBound="0" tableColumnId="3480"/>
      <queryTableField id="29290" dataBound="0" tableColumnId="3481"/>
      <queryTableField id="29289" dataBound="0" tableColumnId="3482"/>
      <queryTableField id="29288" dataBound="0" tableColumnId="3483"/>
      <queryTableField id="29287" dataBound="0" tableColumnId="3484"/>
      <queryTableField id="29286" dataBound="0" tableColumnId="3485"/>
      <queryTableField id="29285" dataBound="0" tableColumnId="3486"/>
      <queryTableField id="29284" dataBound="0" tableColumnId="3487"/>
      <queryTableField id="29283" dataBound="0" tableColumnId="3488"/>
      <queryTableField id="29282" dataBound="0" tableColumnId="3489"/>
      <queryTableField id="29281" dataBound="0" tableColumnId="3490"/>
      <queryTableField id="29280" dataBound="0" tableColumnId="3491"/>
      <queryTableField id="29279" dataBound="0" tableColumnId="3492"/>
      <queryTableField id="29278" dataBound="0" tableColumnId="3493"/>
      <queryTableField id="29277" dataBound="0" tableColumnId="3494"/>
      <queryTableField id="29276" dataBound="0" tableColumnId="3495"/>
      <queryTableField id="29275" dataBound="0" tableColumnId="3496"/>
      <queryTableField id="29274" dataBound="0" tableColumnId="3497"/>
      <queryTableField id="29273" dataBound="0" tableColumnId="3498"/>
      <queryTableField id="29272" dataBound="0" tableColumnId="3499"/>
      <queryTableField id="29271" dataBound="0" tableColumnId="3500"/>
      <queryTableField id="29270" dataBound="0" tableColumnId="3501"/>
      <queryTableField id="29269" dataBound="0" tableColumnId="3502"/>
      <queryTableField id="29268" dataBound="0" tableColumnId="3503"/>
      <queryTableField id="29267" dataBound="0" tableColumnId="3504"/>
      <queryTableField id="29266" dataBound="0" tableColumnId="3505"/>
      <queryTableField id="29265" dataBound="0" tableColumnId="3506"/>
      <queryTableField id="29264" dataBound="0" tableColumnId="3507"/>
      <queryTableField id="29263" dataBound="0" tableColumnId="3508"/>
      <queryTableField id="29262" dataBound="0" tableColumnId="3509"/>
      <queryTableField id="29261" dataBound="0" tableColumnId="3510"/>
      <queryTableField id="29260" dataBound="0" tableColumnId="3511"/>
      <queryTableField id="29259" dataBound="0" tableColumnId="3512"/>
      <queryTableField id="29258" dataBound="0" tableColumnId="3513"/>
      <queryTableField id="29257" dataBound="0" tableColumnId="3514"/>
      <queryTableField id="29256" dataBound="0" tableColumnId="3515"/>
      <queryTableField id="29255" dataBound="0" tableColumnId="3516"/>
      <queryTableField id="29254" dataBound="0" tableColumnId="3517"/>
      <queryTableField id="29253" dataBound="0" tableColumnId="3518"/>
      <queryTableField id="29252" dataBound="0" tableColumnId="3519"/>
      <queryTableField id="29251" dataBound="0" tableColumnId="3520"/>
      <queryTableField id="29250" dataBound="0" tableColumnId="3521"/>
      <queryTableField id="29249" dataBound="0" tableColumnId="3522"/>
      <queryTableField id="29248" dataBound="0" tableColumnId="3523"/>
      <queryTableField id="29247" dataBound="0" tableColumnId="3524"/>
      <queryTableField id="29246" dataBound="0" tableColumnId="3525"/>
      <queryTableField id="29245" dataBound="0" tableColumnId="3526"/>
      <queryTableField id="29244" dataBound="0" tableColumnId="3527"/>
      <queryTableField id="29243" dataBound="0" tableColumnId="3528"/>
      <queryTableField id="29242" dataBound="0" tableColumnId="3529"/>
      <queryTableField id="29241" dataBound="0" tableColumnId="3530"/>
      <queryTableField id="29240" dataBound="0" tableColumnId="3531"/>
      <queryTableField id="29239" dataBound="0" tableColumnId="3532"/>
      <queryTableField id="29238" dataBound="0" tableColumnId="3533"/>
      <queryTableField id="29237" dataBound="0" tableColumnId="3534"/>
      <queryTableField id="29236" dataBound="0" tableColumnId="3535"/>
      <queryTableField id="29235" dataBound="0" tableColumnId="3536"/>
      <queryTableField id="29234" dataBound="0" tableColumnId="3537"/>
      <queryTableField id="29233" dataBound="0" tableColumnId="3538"/>
      <queryTableField id="29232" dataBound="0" tableColumnId="3539"/>
      <queryTableField id="29231" dataBound="0" tableColumnId="3540"/>
      <queryTableField id="29230" dataBound="0" tableColumnId="3541"/>
      <queryTableField id="29229" dataBound="0" tableColumnId="3542"/>
      <queryTableField id="29228" dataBound="0" tableColumnId="3543"/>
      <queryTableField id="29227" dataBound="0" tableColumnId="3544"/>
      <queryTableField id="29226" dataBound="0" tableColumnId="3545"/>
      <queryTableField id="29225" dataBound="0" tableColumnId="3546"/>
      <queryTableField id="29224" dataBound="0" tableColumnId="3547"/>
      <queryTableField id="29223" dataBound="0" tableColumnId="3548"/>
      <queryTableField id="29222" dataBound="0" tableColumnId="3549"/>
      <queryTableField id="29221" dataBound="0" tableColumnId="3550"/>
      <queryTableField id="29220" dataBound="0" tableColumnId="3551"/>
      <queryTableField id="29219" dataBound="0" tableColumnId="3552"/>
      <queryTableField id="29218" dataBound="0" tableColumnId="3553"/>
      <queryTableField id="29217" dataBound="0" tableColumnId="3554"/>
      <queryTableField id="29216" dataBound="0" tableColumnId="3555"/>
      <queryTableField id="29215" dataBound="0" tableColumnId="3556"/>
      <queryTableField id="29214" dataBound="0" tableColumnId="3557"/>
      <queryTableField id="29213" dataBound="0" tableColumnId="3558"/>
      <queryTableField id="29212" dataBound="0" tableColumnId="3559"/>
      <queryTableField id="29211" dataBound="0" tableColumnId="3560"/>
      <queryTableField id="29210" dataBound="0" tableColumnId="3561"/>
      <queryTableField id="29209" dataBound="0" tableColumnId="3562"/>
      <queryTableField id="29208" dataBound="0" tableColumnId="3563"/>
      <queryTableField id="29207" dataBound="0" tableColumnId="3564"/>
      <queryTableField id="29206" dataBound="0" tableColumnId="3565"/>
      <queryTableField id="29205" dataBound="0" tableColumnId="3566"/>
      <queryTableField id="29204" dataBound="0" tableColumnId="3567"/>
      <queryTableField id="29203" dataBound="0" tableColumnId="3568"/>
      <queryTableField id="29202" dataBound="0" tableColumnId="3569"/>
      <queryTableField id="29201" dataBound="0" tableColumnId="3570"/>
      <queryTableField id="29200" dataBound="0" tableColumnId="3571"/>
      <queryTableField id="29199" dataBound="0" tableColumnId="3572"/>
      <queryTableField id="29198" dataBound="0" tableColumnId="3573"/>
      <queryTableField id="29197" dataBound="0" tableColumnId="3574"/>
      <queryTableField id="29196" dataBound="0" tableColumnId="3575"/>
      <queryTableField id="29195" dataBound="0" tableColumnId="3576"/>
      <queryTableField id="29194" dataBound="0" tableColumnId="3577"/>
      <queryTableField id="29193" dataBound="0" tableColumnId="3578"/>
      <queryTableField id="29192" dataBound="0" tableColumnId="3579"/>
      <queryTableField id="29191" dataBound="0" tableColumnId="3580"/>
      <queryTableField id="29190" dataBound="0" tableColumnId="3581"/>
      <queryTableField id="29189" dataBound="0" tableColumnId="3582"/>
      <queryTableField id="29188" dataBound="0" tableColumnId="3583"/>
      <queryTableField id="29187" dataBound="0" tableColumnId="3584"/>
      <queryTableField id="29186" dataBound="0" tableColumnId="3585"/>
      <queryTableField id="29185" dataBound="0" tableColumnId="3586"/>
      <queryTableField id="29184" dataBound="0" tableColumnId="3587"/>
      <queryTableField id="29183" dataBound="0" tableColumnId="3588"/>
      <queryTableField id="29182" dataBound="0" tableColumnId="3589"/>
      <queryTableField id="29181" dataBound="0" tableColumnId="3590"/>
      <queryTableField id="29180" dataBound="0" tableColumnId="3591"/>
      <queryTableField id="29179" dataBound="0" tableColumnId="3592"/>
      <queryTableField id="29178" dataBound="0" tableColumnId="3593"/>
      <queryTableField id="29177" dataBound="0" tableColumnId="3594"/>
      <queryTableField id="29176" dataBound="0" tableColumnId="3595"/>
      <queryTableField id="29175" dataBound="0" tableColumnId="3596"/>
      <queryTableField id="29174" dataBound="0" tableColumnId="3597"/>
      <queryTableField id="29173" dataBound="0" tableColumnId="3598"/>
      <queryTableField id="29172" dataBound="0" tableColumnId="3599"/>
      <queryTableField id="29171" dataBound="0" tableColumnId="3600"/>
      <queryTableField id="29170" dataBound="0" tableColumnId="3601"/>
      <queryTableField id="29169" dataBound="0" tableColumnId="3602"/>
      <queryTableField id="29168" dataBound="0" tableColumnId="3603"/>
      <queryTableField id="29167" dataBound="0" tableColumnId="3604"/>
      <queryTableField id="29166" dataBound="0" tableColumnId="3605"/>
      <queryTableField id="29165" dataBound="0" tableColumnId="3606"/>
      <queryTableField id="29164" dataBound="0" tableColumnId="3607"/>
      <queryTableField id="29163" dataBound="0" tableColumnId="3608"/>
      <queryTableField id="29162" dataBound="0" tableColumnId="3609"/>
      <queryTableField id="29161" dataBound="0" tableColumnId="3610"/>
      <queryTableField id="29160" dataBound="0" tableColumnId="3611"/>
      <queryTableField id="29159" dataBound="0" tableColumnId="3612"/>
      <queryTableField id="29158" dataBound="0" tableColumnId="3613"/>
      <queryTableField id="29157" dataBound="0" tableColumnId="3614"/>
      <queryTableField id="29156" dataBound="0" tableColumnId="3615"/>
      <queryTableField id="29155" dataBound="0" tableColumnId="3616"/>
      <queryTableField id="29154" dataBound="0" tableColumnId="3617"/>
      <queryTableField id="29153" dataBound="0" tableColumnId="3618"/>
      <queryTableField id="29152" dataBound="0" tableColumnId="3619"/>
      <queryTableField id="29151" dataBound="0" tableColumnId="3620"/>
      <queryTableField id="29150" dataBound="0" tableColumnId="3621"/>
      <queryTableField id="29149" dataBound="0" tableColumnId="3622"/>
      <queryTableField id="29148" dataBound="0" tableColumnId="3623"/>
      <queryTableField id="29147" dataBound="0" tableColumnId="3624"/>
      <queryTableField id="29146" dataBound="0" tableColumnId="3625"/>
      <queryTableField id="29145" dataBound="0" tableColumnId="3626"/>
      <queryTableField id="29144" dataBound="0" tableColumnId="3627"/>
      <queryTableField id="29143" dataBound="0" tableColumnId="3628"/>
      <queryTableField id="29142" dataBound="0" tableColumnId="3629"/>
      <queryTableField id="29141" dataBound="0" tableColumnId="3630"/>
      <queryTableField id="29140" dataBound="0" tableColumnId="3631"/>
      <queryTableField id="29139" dataBound="0" tableColumnId="3632"/>
      <queryTableField id="29138" dataBound="0" tableColumnId="3633"/>
      <queryTableField id="29137" dataBound="0" tableColumnId="3634"/>
      <queryTableField id="29136" dataBound="0" tableColumnId="3635"/>
      <queryTableField id="29135" dataBound="0" tableColumnId="3636"/>
      <queryTableField id="29134" dataBound="0" tableColumnId="3637"/>
      <queryTableField id="29133" dataBound="0" tableColumnId="3638"/>
      <queryTableField id="29132" dataBound="0" tableColumnId="3639"/>
      <queryTableField id="29131" dataBound="0" tableColumnId="3640"/>
      <queryTableField id="29130" dataBound="0" tableColumnId="3641"/>
      <queryTableField id="29129" dataBound="0" tableColumnId="3642"/>
      <queryTableField id="29128" dataBound="0" tableColumnId="3643"/>
      <queryTableField id="29127" dataBound="0" tableColumnId="3644"/>
      <queryTableField id="29126" dataBound="0" tableColumnId="3645"/>
      <queryTableField id="29125" dataBound="0" tableColumnId="3646"/>
      <queryTableField id="29124" dataBound="0" tableColumnId="3647"/>
      <queryTableField id="29123" dataBound="0" tableColumnId="3648"/>
      <queryTableField id="29122" dataBound="0" tableColumnId="3649"/>
      <queryTableField id="29121" dataBound="0" tableColumnId="3650"/>
      <queryTableField id="29120" dataBound="0" tableColumnId="3651"/>
      <queryTableField id="29119" dataBound="0" tableColumnId="3652"/>
      <queryTableField id="29118" dataBound="0" tableColumnId="3653"/>
      <queryTableField id="29117" dataBound="0" tableColumnId="3654"/>
      <queryTableField id="29116" dataBound="0" tableColumnId="3655"/>
      <queryTableField id="29115" dataBound="0" tableColumnId="3656"/>
      <queryTableField id="29114" dataBound="0" tableColumnId="3657"/>
      <queryTableField id="29113" dataBound="0" tableColumnId="3658"/>
      <queryTableField id="29112" dataBound="0" tableColumnId="3659"/>
      <queryTableField id="29111" dataBound="0" tableColumnId="3660"/>
      <queryTableField id="29110" dataBound="0" tableColumnId="3661"/>
      <queryTableField id="29109" dataBound="0" tableColumnId="3662"/>
      <queryTableField id="29108" dataBound="0" tableColumnId="3663"/>
      <queryTableField id="29107" dataBound="0" tableColumnId="3664"/>
      <queryTableField id="29106" dataBound="0" tableColumnId="3665"/>
      <queryTableField id="29105" dataBound="0" tableColumnId="3666"/>
      <queryTableField id="29104" dataBound="0" tableColumnId="3667"/>
      <queryTableField id="29103" dataBound="0" tableColumnId="3668"/>
      <queryTableField id="29102" dataBound="0" tableColumnId="3669"/>
      <queryTableField id="29101" dataBound="0" tableColumnId="3670"/>
      <queryTableField id="29100" dataBound="0" tableColumnId="3671"/>
      <queryTableField id="29099" dataBound="0" tableColumnId="3672"/>
      <queryTableField id="29098" dataBound="0" tableColumnId="3673"/>
      <queryTableField id="29097" dataBound="0" tableColumnId="3674"/>
      <queryTableField id="29096" dataBound="0" tableColumnId="3675"/>
      <queryTableField id="29095" dataBound="0" tableColumnId="3676"/>
      <queryTableField id="29094" dataBound="0" tableColumnId="3677"/>
      <queryTableField id="29093" dataBound="0" tableColumnId="3678"/>
      <queryTableField id="29092" dataBound="0" tableColumnId="3679"/>
      <queryTableField id="29091" dataBound="0" tableColumnId="3680"/>
      <queryTableField id="29090" dataBound="0" tableColumnId="3681"/>
      <queryTableField id="29089" dataBound="0" tableColumnId="3682"/>
      <queryTableField id="29088" dataBound="0" tableColumnId="3683"/>
      <queryTableField id="29087" dataBound="0" tableColumnId="3684"/>
      <queryTableField id="29086" dataBound="0" tableColumnId="3685"/>
      <queryTableField id="29085" dataBound="0" tableColumnId="3686"/>
      <queryTableField id="29084" dataBound="0" tableColumnId="3687"/>
      <queryTableField id="29083" dataBound="0" tableColumnId="3688"/>
      <queryTableField id="29082" dataBound="0" tableColumnId="3689"/>
      <queryTableField id="29081" dataBound="0" tableColumnId="3690"/>
      <queryTableField id="29080" dataBound="0" tableColumnId="3691"/>
      <queryTableField id="29079" dataBound="0" tableColumnId="3692"/>
      <queryTableField id="29078" dataBound="0" tableColumnId="3693"/>
      <queryTableField id="29077" dataBound="0" tableColumnId="3694"/>
      <queryTableField id="29076" dataBound="0" tableColumnId="3695"/>
      <queryTableField id="29075" dataBound="0" tableColumnId="3696"/>
      <queryTableField id="29074" dataBound="0" tableColumnId="3697"/>
      <queryTableField id="29073" dataBound="0" tableColumnId="3698"/>
      <queryTableField id="29072" dataBound="0" tableColumnId="3699"/>
      <queryTableField id="29071" dataBound="0" tableColumnId="3700"/>
      <queryTableField id="29070" dataBound="0" tableColumnId="3701"/>
      <queryTableField id="29069" dataBound="0" tableColumnId="3702"/>
      <queryTableField id="29068" dataBound="0" tableColumnId="3703"/>
      <queryTableField id="29067" dataBound="0" tableColumnId="3704"/>
      <queryTableField id="29066" dataBound="0" tableColumnId="3705"/>
      <queryTableField id="29065" dataBound="0" tableColumnId="3706"/>
      <queryTableField id="29064" dataBound="0" tableColumnId="3707"/>
      <queryTableField id="29063" dataBound="0" tableColumnId="3708"/>
      <queryTableField id="29062" dataBound="0" tableColumnId="3709"/>
      <queryTableField id="29061" dataBound="0" tableColumnId="3710"/>
      <queryTableField id="29060" dataBound="0" tableColumnId="3711"/>
      <queryTableField id="29059" dataBound="0" tableColumnId="3712"/>
      <queryTableField id="29058" dataBound="0" tableColumnId="3713"/>
      <queryTableField id="29057" dataBound="0" tableColumnId="3714"/>
      <queryTableField id="29056" dataBound="0" tableColumnId="3715"/>
      <queryTableField id="29055" dataBound="0" tableColumnId="3716"/>
      <queryTableField id="29054" dataBound="0" tableColumnId="3717"/>
      <queryTableField id="29053" dataBound="0" tableColumnId="3718"/>
      <queryTableField id="29052" dataBound="0" tableColumnId="3719"/>
      <queryTableField id="29051" dataBound="0" tableColumnId="3720"/>
      <queryTableField id="29050" dataBound="0" tableColumnId="3721"/>
      <queryTableField id="29049" dataBound="0" tableColumnId="3722"/>
      <queryTableField id="29048" dataBound="0" tableColumnId="3723"/>
      <queryTableField id="29047" dataBound="0" tableColumnId="3724"/>
      <queryTableField id="29046" dataBound="0" tableColumnId="3725"/>
      <queryTableField id="29045" dataBound="0" tableColumnId="3726"/>
      <queryTableField id="29044" dataBound="0" tableColumnId="3727"/>
      <queryTableField id="29043" dataBound="0" tableColumnId="3728"/>
      <queryTableField id="29042" dataBound="0" tableColumnId="3729"/>
      <queryTableField id="29041" dataBound="0" tableColumnId="3730"/>
      <queryTableField id="29040" dataBound="0" tableColumnId="3731"/>
      <queryTableField id="29039" dataBound="0" tableColumnId="3732"/>
      <queryTableField id="29038" dataBound="0" tableColumnId="3733"/>
      <queryTableField id="29037" dataBound="0" tableColumnId="3734"/>
      <queryTableField id="29036" dataBound="0" tableColumnId="3735"/>
      <queryTableField id="29035" dataBound="0" tableColumnId="3736"/>
      <queryTableField id="29034" dataBound="0" tableColumnId="3737"/>
      <queryTableField id="29033" dataBound="0" tableColumnId="3738"/>
      <queryTableField id="29032" dataBound="0" tableColumnId="3739"/>
      <queryTableField id="29031" dataBound="0" tableColumnId="3740"/>
      <queryTableField id="29030" dataBound="0" tableColumnId="3741"/>
      <queryTableField id="29029" dataBound="0" tableColumnId="3742"/>
      <queryTableField id="29028" dataBound="0" tableColumnId="3743"/>
      <queryTableField id="29027" dataBound="0" tableColumnId="3744"/>
      <queryTableField id="29026" dataBound="0" tableColumnId="3745"/>
      <queryTableField id="29025" dataBound="0" tableColumnId="3746"/>
      <queryTableField id="29024" dataBound="0" tableColumnId="3747"/>
      <queryTableField id="29023" dataBound="0" tableColumnId="3748"/>
      <queryTableField id="29022" dataBound="0" tableColumnId="3749"/>
      <queryTableField id="29021" dataBound="0" tableColumnId="3750"/>
      <queryTableField id="29020" dataBound="0" tableColumnId="3751"/>
      <queryTableField id="29019" dataBound="0" tableColumnId="3752"/>
      <queryTableField id="29018" dataBound="0" tableColumnId="3753"/>
      <queryTableField id="29017" dataBound="0" tableColumnId="3754"/>
      <queryTableField id="29016" dataBound="0" tableColumnId="3755"/>
      <queryTableField id="29015" dataBound="0" tableColumnId="3756"/>
      <queryTableField id="29014" dataBound="0" tableColumnId="3757"/>
      <queryTableField id="29013" dataBound="0" tableColumnId="3758"/>
      <queryTableField id="29012" dataBound="0" tableColumnId="3759"/>
      <queryTableField id="29011" dataBound="0" tableColumnId="3760"/>
      <queryTableField id="29010" dataBound="0" tableColumnId="3761"/>
      <queryTableField id="29009" dataBound="0" tableColumnId="3762"/>
      <queryTableField id="29008" dataBound="0" tableColumnId="3763"/>
      <queryTableField id="29007" dataBound="0" tableColumnId="3764"/>
      <queryTableField id="29006" dataBound="0" tableColumnId="3765"/>
      <queryTableField id="29005" dataBound="0" tableColumnId="3766"/>
      <queryTableField id="29004" dataBound="0" tableColumnId="3767"/>
      <queryTableField id="29003" dataBound="0" tableColumnId="3768"/>
      <queryTableField id="29002" dataBound="0" tableColumnId="3769"/>
      <queryTableField id="29001" dataBound="0" tableColumnId="3770"/>
      <queryTableField id="29000" dataBound="0" tableColumnId="3771"/>
      <queryTableField id="28999" dataBound="0" tableColumnId="3772"/>
      <queryTableField id="28998" dataBound="0" tableColumnId="3773"/>
      <queryTableField id="28997" dataBound="0" tableColumnId="3774"/>
      <queryTableField id="28996" dataBound="0" tableColumnId="3775"/>
      <queryTableField id="28995" dataBound="0" tableColumnId="3776"/>
      <queryTableField id="28994" dataBound="0" tableColumnId="3777"/>
      <queryTableField id="28993" dataBound="0" tableColumnId="3778"/>
      <queryTableField id="28992" dataBound="0" tableColumnId="3779"/>
      <queryTableField id="28991" dataBound="0" tableColumnId="3780"/>
      <queryTableField id="28990" dataBound="0" tableColumnId="3781"/>
      <queryTableField id="28989" dataBound="0" tableColumnId="3782"/>
      <queryTableField id="28988" dataBound="0" tableColumnId="3783"/>
      <queryTableField id="28987" dataBound="0" tableColumnId="3784"/>
      <queryTableField id="28986" dataBound="0" tableColumnId="3785"/>
      <queryTableField id="28985" dataBound="0" tableColumnId="3786"/>
      <queryTableField id="28984" dataBound="0" tableColumnId="3787"/>
      <queryTableField id="28983" dataBound="0" tableColumnId="3788"/>
      <queryTableField id="28982" dataBound="0" tableColumnId="3789"/>
      <queryTableField id="28981" dataBound="0" tableColumnId="3790"/>
      <queryTableField id="28980" dataBound="0" tableColumnId="3791"/>
      <queryTableField id="28979" dataBound="0" tableColumnId="3792"/>
      <queryTableField id="28978" dataBound="0" tableColumnId="3793"/>
      <queryTableField id="28977" dataBound="0" tableColumnId="3794"/>
      <queryTableField id="28976" dataBound="0" tableColumnId="3795"/>
      <queryTableField id="28975" dataBound="0" tableColumnId="3796"/>
      <queryTableField id="28974" dataBound="0" tableColumnId="3797"/>
      <queryTableField id="28973" dataBound="0" tableColumnId="3798"/>
      <queryTableField id="28972" dataBound="0" tableColumnId="3799"/>
      <queryTableField id="28971" dataBound="0" tableColumnId="3800"/>
      <queryTableField id="28970" dataBound="0" tableColumnId="3801"/>
      <queryTableField id="28969" dataBound="0" tableColumnId="3802"/>
      <queryTableField id="28968" dataBound="0" tableColumnId="3803"/>
      <queryTableField id="28967" dataBound="0" tableColumnId="3804"/>
      <queryTableField id="28966" dataBound="0" tableColumnId="3805"/>
      <queryTableField id="28965" dataBound="0" tableColumnId="3806"/>
      <queryTableField id="28964" dataBound="0" tableColumnId="3807"/>
      <queryTableField id="28963" dataBound="0" tableColumnId="3808"/>
      <queryTableField id="28962" dataBound="0" tableColumnId="3809"/>
      <queryTableField id="28961" dataBound="0" tableColumnId="3810"/>
      <queryTableField id="28960" dataBound="0" tableColumnId="3811"/>
      <queryTableField id="28959" dataBound="0" tableColumnId="3812"/>
      <queryTableField id="28958" dataBound="0" tableColumnId="3813"/>
      <queryTableField id="28957" dataBound="0" tableColumnId="3814"/>
      <queryTableField id="28956" dataBound="0" tableColumnId="3815"/>
      <queryTableField id="28955" dataBound="0" tableColumnId="3816"/>
      <queryTableField id="28954" dataBound="0" tableColumnId="3817"/>
      <queryTableField id="28953" dataBound="0" tableColumnId="3818"/>
      <queryTableField id="28952" dataBound="0" tableColumnId="3819"/>
      <queryTableField id="28951" dataBound="0" tableColumnId="3820"/>
      <queryTableField id="28950" dataBound="0" tableColumnId="3821"/>
      <queryTableField id="28949" dataBound="0" tableColumnId="3822"/>
      <queryTableField id="28948" dataBound="0" tableColumnId="3823"/>
      <queryTableField id="28947" dataBound="0" tableColumnId="3824"/>
      <queryTableField id="28946" dataBound="0" tableColumnId="3825"/>
      <queryTableField id="28945" dataBound="0" tableColumnId="3826"/>
      <queryTableField id="28944" dataBound="0" tableColumnId="3827"/>
      <queryTableField id="28943" dataBound="0" tableColumnId="3828"/>
      <queryTableField id="28942" dataBound="0" tableColumnId="3829"/>
      <queryTableField id="28941" dataBound="0" tableColumnId="3830"/>
      <queryTableField id="28940" dataBound="0" tableColumnId="3831"/>
      <queryTableField id="28939" dataBound="0" tableColumnId="3832"/>
      <queryTableField id="28938" dataBound="0" tableColumnId="3833"/>
      <queryTableField id="28937" dataBound="0" tableColumnId="3834"/>
      <queryTableField id="28936" dataBound="0" tableColumnId="3835"/>
      <queryTableField id="28935" dataBound="0" tableColumnId="3836"/>
      <queryTableField id="28934" dataBound="0" tableColumnId="3837"/>
      <queryTableField id="28933" dataBound="0" tableColumnId="3838"/>
      <queryTableField id="28932" dataBound="0" tableColumnId="3839"/>
      <queryTableField id="28931" dataBound="0" tableColumnId="3840"/>
      <queryTableField id="28930" dataBound="0" tableColumnId="3841"/>
      <queryTableField id="28929" dataBound="0" tableColumnId="3842"/>
      <queryTableField id="28928" dataBound="0" tableColumnId="3843"/>
      <queryTableField id="28927" dataBound="0" tableColumnId="3844"/>
      <queryTableField id="28926" dataBound="0" tableColumnId="3845"/>
      <queryTableField id="28925" dataBound="0" tableColumnId="3846"/>
      <queryTableField id="28924" dataBound="0" tableColumnId="3847"/>
      <queryTableField id="28923" dataBound="0" tableColumnId="3848"/>
      <queryTableField id="28922" dataBound="0" tableColumnId="3849"/>
      <queryTableField id="28921" dataBound="0" tableColumnId="3850"/>
      <queryTableField id="28920" dataBound="0" tableColumnId="3851"/>
      <queryTableField id="28919" dataBound="0" tableColumnId="3852"/>
      <queryTableField id="28918" dataBound="0" tableColumnId="3853"/>
      <queryTableField id="28917" dataBound="0" tableColumnId="3854"/>
      <queryTableField id="28916" dataBound="0" tableColumnId="3855"/>
      <queryTableField id="28915" dataBound="0" tableColumnId="3856"/>
      <queryTableField id="28914" dataBound="0" tableColumnId="3857"/>
      <queryTableField id="28913" dataBound="0" tableColumnId="3858"/>
      <queryTableField id="28912" dataBound="0" tableColumnId="3859"/>
      <queryTableField id="28911" dataBound="0" tableColumnId="3860"/>
      <queryTableField id="28910" dataBound="0" tableColumnId="3861"/>
      <queryTableField id="28909" dataBound="0" tableColumnId="3862"/>
      <queryTableField id="28908" dataBound="0" tableColumnId="3863"/>
      <queryTableField id="28907" dataBound="0" tableColumnId="3864"/>
      <queryTableField id="28906" dataBound="0" tableColumnId="3865"/>
      <queryTableField id="28905" dataBound="0" tableColumnId="3866"/>
      <queryTableField id="28904" dataBound="0" tableColumnId="3867"/>
      <queryTableField id="28903" dataBound="0" tableColumnId="3868"/>
      <queryTableField id="28902" dataBound="0" tableColumnId="3869"/>
      <queryTableField id="28901" dataBound="0" tableColumnId="3870"/>
      <queryTableField id="28900" dataBound="0" tableColumnId="3871"/>
      <queryTableField id="28899" dataBound="0" tableColumnId="3872"/>
      <queryTableField id="28898" dataBound="0" tableColumnId="3873"/>
      <queryTableField id="28897" dataBound="0" tableColumnId="3874"/>
      <queryTableField id="28896" dataBound="0" tableColumnId="3875"/>
      <queryTableField id="28895" dataBound="0" tableColumnId="3876"/>
      <queryTableField id="28894" dataBound="0" tableColumnId="3877"/>
      <queryTableField id="28893" dataBound="0" tableColumnId="3878"/>
      <queryTableField id="28892" dataBound="0" tableColumnId="3879"/>
      <queryTableField id="28891" dataBound="0" tableColumnId="3880"/>
      <queryTableField id="28890" dataBound="0" tableColumnId="3881"/>
      <queryTableField id="28889" dataBound="0" tableColumnId="3882"/>
      <queryTableField id="28888" dataBound="0" tableColumnId="3883"/>
      <queryTableField id="28887" dataBound="0" tableColumnId="3884"/>
      <queryTableField id="28886" dataBound="0" tableColumnId="3885"/>
      <queryTableField id="28885" dataBound="0" tableColumnId="3886"/>
      <queryTableField id="28884" dataBound="0" tableColumnId="3887"/>
      <queryTableField id="28883" dataBound="0" tableColumnId="3888"/>
      <queryTableField id="28882" dataBound="0" tableColumnId="3889"/>
      <queryTableField id="28881" dataBound="0" tableColumnId="3890"/>
      <queryTableField id="28880" dataBound="0" tableColumnId="3891"/>
      <queryTableField id="28879" dataBound="0" tableColumnId="3892"/>
      <queryTableField id="28878" dataBound="0" tableColumnId="3893"/>
      <queryTableField id="28877" dataBound="0" tableColumnId="3894"/>
      <queryTableField id="28876" dataBound="0" tableColumnId="3895"/>
      <queryTableField id="28875" dataBound="0" tableColumnId="3896"/>
      <queryTableField id="28874" dataBound="0" tableColumnId="3897"/>
      <queryTableField id="28873" dataBound="0" tableColumnId="3898"/>
      <queryTableField id="28872" dataBound="0" tableColumnId="3899"/>
      <queryTableField id="28871" dataBound="0" tableColumnId="3900"/>
      <queryTableField id="28870" dataBound="0" tableColumnId="3901"/>
      <queryTableField id="28869" dataBound="0" tableColumnId="3902"/>
      <queryTableField id="28868" dataBound="0" tableColumnId="3903"/>
      <queryTableField id="28867" dataBound="0" tableColumnId="3904"/>
      <queryTableField id="28866" dataBound="0" tableColumnId="3905"/>
      <queryTableField id="28865" dataBound="0" tableColumnId="3906"/>
      <queryTableField id="28864" dataBound="0" tableColumnId="3907"/>
      <queryTableField id="28863" dataBound="0" tableColumnId="3908"/>
      <queryTableField id="28862" dataBound="0" tableColumnId="3909"/>
      <queryTableField id="28861" dataBound="0" tableColumnId="3910"/>
      <queryTableField id="28860" dataBound="0" tableColumnId="3911"/>
      <queryTableField id="28859" dataBound="0" tableColumnId="3912"/>
      <queryTableField id="28858" dataBound="0" tableColumnId="3913"/>
      <queryTableField id="28857" dataBound="0" tableColumnId="3914"/>
      <queryTableField id="28856" dataBound="0" tableColumnId="3915"/>
      <queryTableField id="28855" dataBound="0" tableColumnId="3916"/>
      <queryTableField id="28854" dataBound="0" tableColumnId="3917"/>
      <queryTableField id="28853" dataBound="0" tableColumnId="3918"/>
      <queryTableField id="28852" dataBound="0" tableColumnId="3919"/>
      <queryTableField id="28851" dataBound="0" tableColumnId="3920"/>
      <queryTableField id="28850" dataBound="0" tableColumnId="3921"/>
      <queryTableField id="28849" dataBound="0" tableColumnId="3922"/>
      <queryTableField id="28848" dataBound="0" tableColumnId="3923"/>
      <queryTableField id="28847" dataBound="0" tableColumnId="3924"/>
      <queryTableField id="28846" dataBound="0" tableColumnId="3925"/>
      <queryTableField id="28845" dataBound="0" tableColumnId="3926"/>
      <queryTableField id="28844" dataBound="0" tableColumnId="3927"/>
      <queryTableField id="28843" dataBound="0" tableColumnId="3928"/>
      <queryTableField id="28842" dataBound="0" tableColumnId="3929"/>
      <queryTableField id="28841" dataBound="0" tableColumnId="3930"/>
      <queryTableField id="28840" dataBound="0" tableColumnId="3931"/>
      <queryTableField id="28839" dataBound="0" tableColumnId="3932"/>
      <queryTableField id="28838" dataBound="0" tableColumnId="3933"/>
      <queryTableField id="28837" dataBound="0" tableColumnId="3934"/>
      <queryTableField id="28836" dataBound="0" tableColumnId="3935"/>
      <queryTableField id="28835" dataBound="0" tableColumnId="3936"/>
      <queryTableField id="28834" dataBound="0" tableColumnId="3937"/>
      <queryTableField id="28833" dataBound="0" tableColumnId="3938"/>
      <queryTableField id="28832" dataBound="0" tableColumnId="3939"/>
      <queryTableField id="28831" dataBound="0" tableColumnId="3940"/>
      <queryTableField id="28830" dataBound="0" tableColumnId="3941"/>
      <queryTableField id="28829" dataBound="0" tableColumnId="3942"/>
      <queryTableField id="28828" dataBound="0" tableColumnId="3943"/>
      <queryTableField id="28827" dataBound="0" tableColumnId="3944"/>
      <queryTableField id="28826" dataBound="0" tableColumnId="3945"/>
      <queryTableField id="28825" dataBound="0" tableColumnId="3946"/>
      <queryTableField id="28824" dataBound="0" tableColumnId="3947"/>
      <queryTableField id="28823" dataBound="0" tableColumnId="3948"/>
      <queryTableField id="28822" dataBound="0" tableColumnId="3949"/>
      <queryTableField id="28821" dataBound="0" tableColumnId="3950"/>
      <queryTableField id="28820" dataBound="0" tableColumnId="3951"/>
      <queryTableField id="28819" dataBound="0" tableColumnId="3952"/>
      <queryTableField id="28818" dataBound="0" tableColumnId="3953"/>
      <queryTableField id="28817" dataBound="0" tableColumnId="3954"/>
      <queryTableField id="28816" dataBound="0" tableColumnId="3955"/>
      <queryTableField id="28815" dataBound="0" tableColumnId="3956"/>
      <queryTableField id="28814" dataBound="0" tableColumnId="3957"/>
      <queryTableField id="28813" dataBound="0" tableColumnId="3958"/>
      <queryTableField id="28812" dataBound="0" tableColumnId="3959"/>
      <queryTableField id="28811" dataBound="0" tableColumnId="3960"/>
      <queryTableField id="28810" dataBound="0" tableColumnId="3961"/>
      <queryTableField id="28809" dataBound="0" tableColumnId="3962"/>
      <queryTableField id="28808" dataBound="0" tableColumnId="3963"/>
      <queryTableField id="28807" dataBound="0" tableColumnId="3964"/>
      <queryTableField id="28806" dataBound="0" tableColumnId="3965"/>
      <queryTableField id="28805" dataBound="0" tableColumnId="3966"/>
      <queryTableField id="28804" dataBound="0" tableColumnId="3967"/>
      <queryTableField id="28803" dataBound="0" tableColumnId="3968"/>
      <queryTableField id="28802" dataBound="0" tableColumnId="3969"/>
      <queryTableField id="28801" dataBound="0" tableColumnId="3970"/>
      <queryTableField id="28800" dataBound="0" tableColumnId="3971"/>
      <queryTableField id="28799" dataBound="0" tableColumnId="3972"/>
      <queryTableField id="28798" dataBound="0" tableColumnId="3973"/>
      <queryTableField id="28797" dataBound="0" tableColumnId="3974"/>
      <queryTableField id="28796" dataBound="0" tableColumnId="3975"/>
      <queryTableField id="28795" dataBound="0" tableColumnId="3976"/>
      <queryTableField id="28794" dataBound="0" tableColumnId="3977"/>
      <queryTableField id="28793" dataBound="0" tableColumnId="3978"/>
      <queryTableField id="28792" dataBound="0" tableColumnId="3979"/>
      <queryTableField id="28791" dataBound="0" tableColumnId="3980"/>
      <queryTableField id="28790" dataBound="0" tableColumnId="3981"/>
      <queryTableField id="28789" dataBound="0" tableColumnId="3982"/>
      <queryTableField id="28788" dataBound="0" tableColumnId="3983"/>
      <queryTableField id="28787" dataBound="0" tableColumnId="3984"/>
      <queryTableField id="28786" dataBound="0" tableColumnId="3985"/>
      <queryTableField id="28785" dataBound="0" tableColumnId="3986"/>
      <queryTableField id="28784" dataBound="0" tableColumnId="3987"/>
      <queryTableField id="28783" dataBound="0" tableColumnId="3988"/>
      <queryTableField id="28782" dataBound="0" tableColumnId="3989"/>
      <queryTableField id="28781" dataBound="0" tableColumnId="3990"/>
      <queryTableField id="28780" dataBound="0" tableColumnId="3991"/>
      <queryTableField id="28779" dataBound="0" tableColumnId="3992"/>
      <queryTableField id="28778" dataBound="0" tableColumnId="3993"/>
      <queryTableField id="28777" dataBound="0" tableColumnId="3994"/>
      <queryTableField id="28776" dataBound="0" tableColumnId="3995"/>
      <queryTableField id="28775" dataBound="0" tableColumnId="3996"/>
      <queryTableField id="28774" dataBound="0" tableColumnId="3997"/>
      <queryTableField id="28773" dataBound="0" tableColumnId="3998"/>
      <queryTableField id="28772" dataBound="0" tableColumnId="3999"/>
      <queryTableField id="28771" dataBound="0" tableColumnId="4000"/>
      <queryTableField id="28770" dataBound="0" tableColumnId="4001"/>
      <queryTableField id="28769" dataBound="0" tableColumnId="4002"/>
      <queryTableField id="28768" dataBound="0" tableColumnId="4003"/>
      <queryTableField id="28767" dataBound="0" tableColumnId="4004"/>
      <queryTableField id="28766" dataBound="0" tableColumnId="4005"/>
      <queryTableField id="28765" dataBound="0" tableColumnId="4006"/>
      <queryTableField id="28764" dataBound="0" tableColumnId="4007"/>
      <queryTableField id="28763" dataBound="0" tableColumnId="4008"/>
      <queryTableField id="28762" dataBound="0" tableColumnId="4009"/>
      <queryTableField id="28761" dataBound="0" tableColumnId="4010"/>
      <queryTableField id="28760" dataBound="0" tableColumnId="4011"/>
      <queryTableField id="28759" dataBound="0" tableColumnId="4012"/>
      <queryTableField id="28758" dataBound="0" tableColumnId="4013"/>
      <queryTableField id="28757" dataBound="0" tableColumnId="4014"/>
      <queryTableField id="28756" dataBound="0" tableColumnId="4015"/>
      <queryTableField id="28755" dataBound="0" tableColumnId="4016"/>
      <queryTableField id="28754" dataBound="0" tableColumnId="4017"/>
      <queryTableField id="28753" dataBound="0" tableColumnId="4018"/>
      <queryTableField id="28752" dataBound="0" tableColumnId="4019"/>
      <queryTableField id="28751" dataBound="0" tableColumnId="4020"/>
      <queryTableField id="28750" dataBound="0" tableColumnId="4021"/>
      <queryTableField id="28749" dataBound="0" tableColumnId="4022"/>
      <queryTableField id="28748" dataBound="0" tableColumnId="4023"/>
      <queryTableField id="28747" dataBound="0" tableColumnId="4024"/>
      <queryTableField id="28746" dataBound="0" tableColumnId="4025"/>
      <queryTableField id="28745" dataBound="0" tableColumnId="4026"/>
      <queryTableField id="28744" dataBound="0" tableColumnId="4027"/>
      <queryTableField id="28743" dataBound="0" tableColumnId="4028"/>
      <queryTableField id="28742" dataBound="0" tableColumnId="4029"/>
      <queryTableField id="28741" dataBound="0" tableColumnId="4030"/>
      <queryTableField id="28740" dataBound="0" tableColumnId="4031"/>
      <queryTableField id="28739" dataBound="0" tableColumnId="4032"/>
      <queryTableField id="28738" dataBound="0" tableColumnId="4033"/>
      <queryTableField id="28737" dataBound="0" tableColumnId="4034"/>
      <queryTableField id="28736" dataBound="0" tableColumnId="4035"/>
      <queryTableField id="28735" dataBound="0" tableColumnId="4036"/>
      <queryTableField id="28734" dataBound="0" tableColumnId="4037"/>
      <queryTableField id="28733" dataBound="0" tableColumnId="4038"/>
      <queryTableField id="28732" dataBound="0" tableColumnId="4039"/>
      <queryTableField id="28731" dataBound="0" tableColumnId="4040"/>
      <queryTableField id="28730" dataBound="0" tableColumnId="4041"/>
      <queryTableField id="28729" dataBound="0" tableColumnId="4042"/>
      <queryTableField id="28728" dataBound="0" tableColumnId="4043"/>
      <queryTableField id="28727" dataBound="0" tableColumnId="4044"/>
      <queryTableField id="28726" dataBound="0" tableColumnId="4045"/>
      <queryTableField id="28725" dataBound="0" tableColumnId="4046"/>
      <queryTableField id="28724" dataBound="0" tableColumnId="4047"/>
      <queryTableField id="28723" dataBound="0" tableColumnId="4048"/>
      <queryTableField id="28722" dataBound="0" tableColumnId="4049"/>
      <queryTableField id="28721" dataBound="0" tableColumnId="4050"/>
      <queryTableField id="28720" dataBound="0" tableColumnId="4051"/>
      <queryTableField id="28719" dataBound="0" tableColumnId="4052"/>
      <queryTableField id="28718" dataBound="0" tableColumnId="4053"/>
      <queryTableField id="28717" dataBound="0" tableColumnId="4054"/>
      <queryTableField id="28716" dataBound="0" tableColumnId="4055"/>
      <queryTableField id="28715" dataBound="0" tableColumnId="4056"/>
      <queryTableField id="28714" dataBound="0" tableColumnId="4057"/>
      <queryTableField id="28713" dataBound="0" tableColumnId="4058"/>
      <queryTableField id="28712" dataBound="0" tableColumnId="4059"/>
      <queryTableField id="28711" dataBound="0" tableColumnId="4060"/>
      <queryTableField id="28710" dataBound="0" tableColumnId="4061"/>
      <queryTableField id="28709" dataBound="0" tableColumnId="4062"/>
      <queryTableField id="28708" dataBound="0" tableColumnId="4063"/>
      <queryTableField id="28707" dataBound="0" tableColumnId="4064"/>
      <queryTableField id="28706" dataBound="0" tableColumnId="4065"/>
      <queryTableField id="28705" dataBound="0" tableColumnId="4066"/>
      <queryTableField id="28704" dataBound="0" tableColumnId="4067"/>
      <queryTableField id="28703" dataBound="0" tableColumnId="4068"/>
      <queryTableField id="28702" dataBound="0" tableColumnId="4069"/>
      <queryTableField id="28701" dataBound="0" tableColumnId="4070"/>
      <queryTableField id="28700" dataBound="0" tableColumnId="4071"/>
      <queryTableField id="28699" dataBound="0" tableColumnId="4072"/>
      <queryTableField id="28698" dataBound="0" tableColumnId="4073"/>
      <queryTableField id="28697" dataBound="0" tableColumnId="4074"/>
      <queryTableField id="28696" dataBound="0" tableColumnId="4075"/>
      <queryTableField id="28695" dataBound="0" tableColumnId="4076"/>
      <queryTableField id="28694" dataBound="0" tableColumnId="4077"/>
      <queryTableField id="28693" dataBound="0" tableColumnId="4078"/>
      <queryTableField id="28692" dataBound="0" tableColumnId="4079"/>
      <queryTableField id="28691" dataBound="0" tableColumnId="4080"/>
      <queryTableField id="28690" dataBound="0" tableColumnId="4081"/>
      <queryTableField id="28689" dataBound="0" tableColumnId="4082"/>
      <queryTableField id="28688" dataBound="0" tableColumnId="4083"/>
      <queryTableField id="28687" dataBound="0" tableColumnId="4084"/>
      <queryTableField id="28686" dataBound="0" tableColumnId="4085"/>
      <queryTableField id="28685" dataBound="0" tableColumnId="4086"/>
      <queryTableField id="28684" dataBound="0" tableColumnId="4087"/>
      <queryTableField id="28683" dataBound="0" tableColumnId="4088"/>
      <queryTableField id="28682" dataBound="0" tableColumnId="4089"/>
      <queryTableField id="28681" dataBound="0" tableColumnId="4090"/>
      <queryTableField id="28680" dataBound="0" tableColumnId="4091"/>
      <queryTableField id="28679" dataBound="0" tableColumnId="4092"/>
      <queryTableField id="28678" dataBound="0" tableColumnId="4093"/>
      <queryTableField id="28677" dataBound="0" tableColumnId="4094"/>
      <queryTableField id="28676" dataBound="0" tableColumnId="4095"/>
      <queryTableField id="28675" dataBound="0" tableColumnId="4096"/>
      <queryTableField id="28674" dataBound="0" tableColumnId="4097"/>
      <queryTableField id="28673" dataBound="0" tableColumnId="4098"/>
      <queryTableField id="28672" dataBound="0" tableColumnId="4099"/>
      <queryTableField id="28671" dataBound="0" tableColumnId="4100"/>
      <queryTableField id="28670" dataBound="0" tableColumnId="4101"/>
      <queryTableField id="28669" dataBound="0" tableColumnId="4102"/>
      <queryTableField id="28668" dataBound="0" tableColumnId="4103"/>
      <queryTableField id="28667" dataBound="0" tableColumnId="4104"/>
      <queryTableField id="28666" dataBound="0" tableColumnId="4105"/>
      <queryTableField id="28665" dataBound="0" tableColumnId="4106"/>
      <queryTableField id="28664" dataBound="0" tableColumnId="4107"/>
      <queryTableField id="28663" dataBound="0" tableColumnId="4108"/>
      <queryTableField id="28662" dataBound="0" tableColumnId="4109"/>
      <queryTableField id="28661" dataBound="0" tableColumnId="4110"/>
      <queryTableField id="28660" dataBound="0" tableColumnId="4111"/>
      <queryTableField id="28659" dataBound="0" tableColumnId="4112"/>
      <queryTableField id="28658" dataBound="0" tableColumnId="4113"/>
      <queryTableField id="28657" dataBound="0" tableColumnId="4114"/>
      <queryTableField id="28656" dataBound="0" tableColumnId="4115"/>
      <queryTableField id="28655" dataBound="0" tableColumnId="4116"/>
      <queryTableField id="28654" dataBound="0" tableColumnId="4117"/>
      <queryTableField id="28653" dataBound="0" tableColumnId="4118"/>
      <queryTableField id="28652" dataBound="0" tableColumnId="4119"/>
      <queryTableField id="28651" dataBound="0" tableColumnId="4120"/>
      <queryTableField id="28650" dataBound="0" tableColumnId="4121"/>
      <queryTableField id="28649" dataBound="0" tableColumnId="4122"/>
      <queryTableField id="28648" dataBound="0" tableColumnId="4123"/>
      <queryTableField id="28647" dataBound="0" tableColumnId="4124"/>
      <queryTableField id="28646" dataBound="0" tableColumnId="4125"/>
      <queryTableField id="28645" dataBound="0" tableColumnId="4126"/>
      <queryTableField id="28644" dataBound="0" tableColumnId="4127"/>
      <queryTableField id="28643" dataBound="0" tableColumnId="4128"/>
      <queryTableField id="28642" dataBound="0" tableColumnId="4129"/>
      <queryTableField id="28641" dataBound="0" tableColumnId="4130"/>
      <queryTableField id="28640" dataBound="0" tableColumnId="4131"/>
      <queryTableField id="28639" dataBound="0" tableColumnId="4132"/>
      <queryTableField id="28638" dataBound="0" tableColumnId="4133"/>
      <queryTableField id="28637" dataBound="0" tableColumnId="4134"/>
      <queryTableField id="28636" dataBound="0" tableColumnId="4135"/>
      <queryTableField id="28635" dataBound="0" tableColumnId="4136"/>
      <queryTableField id="28634" dataBound="0" tableColumnId="4137"/>
      <queryTableField id="28633" dataBound="0" tableColumnId="4138"/>
      <queryTableField id="28632" dataBound="0" tableColumnId="4139"/>
      <queryTableField id="28631" dataBound="0" tableColumnId="4140"/>
      <queryTableField id="28630" dataBound="0" tableColumnId="4141"/>
      <queryTableField id="28629" dataBound="0" tableColumnId="4142"/>
      <queryTableField id="28628" dataBound="0" tableColumnId="4143"/>
      <queryTableField id="28627" dataBound="0" tableColumnId="4144"/>
      <queryTableField id="28626" dataBound="0" tableColumnId="4145"/>
      <queryTableField id="28625" dataBound="0" tableColumnId="4146"/>
      <queryTableField id="28624" dataBound="0" tableColumnId="4147"/>
      <queryTableField id="28623" dataBound="0" tableColumnId="4148"/>
      <queryTableField id="28622" dataBound="0" tableColumnId="4149"/>
      <queryTableField id="28621" dataBound="0" tableColumnId="4150"/>
      <queryTableField id="28620" dataBound="0" tableColumnId="4151"/>
      <queryTableField id="28619" dataBound="0" tableColumnId="4152"/>
      <queryTableField id="28618" dataBound="0" tableColumnId="4153"/>
      <queryTableField id="28617" dataBound="0" tableColumnId="4154"/>
      <queryTableField id="28616" dataBound="0" tableColumnId="4155"/>
      <queryTableField id="28615" dataBound="0" tableColumnId="4156"/>
      <queryTableField id="28614" dataBound="0" tableColumnId="4157"/>
      <queryTableField id="28613" dataBound="0" tableColumnId="4158"/>
      <queryTableField id="28612" dataBound="0" tableColumnId="4159"/>
      <queryTableField id="28611" dataBound="0" tableColumnId="4160"/>
      <queryTableField id="28610" dataBound="0" tableColumnId="4161"/>
      <queryTableField id="28609" dataBound="0" tableColumnId="4162"/>
      <queryTableField id="28608" dataBound="0" tableColumnId="4163"/>
      <queryTableField id="28607" dataBound="0" tableColumnId="4164"/>
      <queryTableField id="28606" dataBound="0" tableColumnId="4165"/>
      <queryTableField id="28605" dataBound="0" tableColumnId="4166"/>
      <queryTableField id="28604" dataBound="0" tableColumnId="4167"/>
      <queryTableField id="28603" dataBound="0" tableColumnId="4168"/>
      <queryTableField id="28602" dataBound="0" tableColumnId="4169"/>
      <queryTableField id="28601" dataBound="0" tableColumnId="4170"/>
      <queryTableField id="28600" dataBound="0" tableColumnId="4171"/>
      <queryTableField id="28599" dataBound="0" tableColumnId="4172"/>
      <queryTableField id="28598" dataBound="0" tableColumnId="4173"/>
      <queryTableField id="28597" dataBound="0" tableColumnId="4174"/>
      <queryTableField id="28596" dataBound="0" tableColumnId="4175"/>
      <queryTableField id="28595" dataBound="0" tableColumnId="4176"/>
      <queryTableField id="28594" dataBound="0" tableColumnId="4177"/>
      <queryTableField id="28593" dataBound="0" tableColumnId="4178"/>
      <queryTableField id="28592" dataBound="0" tableColumnId="4179"/>
      <queryTableField id="28591" dataBound="0" tableColumnId="4180"/>
      <queryTableField id="28590" dataBound="0" tableColumnId="4181"/>
      <queryTableField id="28589" dataBound="0" tableColumnId="4182"/>
      <queryTableField id="28588" dataBound="0" tableColumnId="4183"/>
      <queryTableField id="28587" dataBound="0" tableColumnId="4184"/>
      <queryTableField id="28586" dataBound="0" tableColumnId="4185"/>
      <queryTableField id="28585" dataBound="0" tableColumnId="4186"/>
      <queryTableField id="28584" dataBound="0" tableColumnId="4187"/>
      <queryTableField id="28583" dataBound="0" tableColumnId="4188"/>
      <queryTableField id="28582" dataBound="0" tableColumnId="4189"/>
      <queryTableField id="28581" dataBound="0" tableColumnId="4190"/>
      <queryTableField id="28580" dataBound="0" tableColumnId="4191"/>
      <queryTableField id="28579" dataBound="0" tableColumnId="4192"/>
      <queryTableField id="28578" dataBound="0" tableColumnId="4193"/>
      <queryTableField id="28577" dataBound="0" tableColumnId="4194"/>
      <queryTableField id="28576" dataBound="0" tableColumnId="4195"/>
      <queryTableField id="28575" dataBound="0" tableColumnId="4196"/>
      <queryTableField id="28574" dataBound="0" tableColumnId="4197"/>
      <queryTableField id="28573" dataBound="0" tableColumnId="4198"/>
      <queryTableField id="28572" dataBound="0" tableColumnId="4199"/>
      <queryTableField id="28571" dataBound="0" tableColumnId="4200"/>
      <queryTableField id="28570" dataBound="0" tableColumnId="4201"/>
      <queryTableField id="28569" dataBound="0" tableColumnId="4202"/>
      <queryTableField id="28568" dataBound="0" tableColumnId="4203"/>
      <queryTableField id="28567" dataBound="0" tableColumnId="4204"/>
      <queryTableField id="28566" dataBound="0" tableColumnId="4205"/>
      <queryTableField id="28565" dataBound="0" tableColumnId="4206"/>
      <queryTableField id="28564" dataBound="0" tableColumnId="4207"/>
      <queryTableField id="28563" dataBound="0" tableColumnId="4208"/>
      <queryTableField id="28562" dataBound="0" tableColumnId="4209"/>
      <queryTableField id="28561" dataBound="0" tableColumnId="4210"/>
      <queryTableField id="28560" dataBound="0" tableColumnId="4211"/>
      <queryTableField id="28559" dataBound="0" tableColumnId="4212"/>
      <queryTableField id="28558" dataBound="0" tableColumnId="4213"/>
      <queryTableField id="28557" dataBound="0" tableColumnId="4214"/>
      <queryTableField id="28556" dataBound="0" tableColumnId="4215"/>
      <queryTableField id="28555" dataBound="0" tableColumnId="4216"/>
      <queryTableField id="28554" dataBound="0" tableColumnId="4217"/>
      <queryTableField id="28553" dataBound="0" tableColumnId="4218"/>
      <queryTableField id="28552" dataBound="0" tableColumnId="4219"/>
      <queryTableField id="28551" dataBound="0" tableColumnId="4220"/>
      <queryTableField id="28550" dataBound="0" tableColumnId="4221"/>
      <queryTableField id="28549" dataBound="0" tableColumnId="4222"/>
      <queryTableField id="28548" dataBound="0" tableColumnId="4223"/>
      <queryTableField id="28547" dataBound="0" tableColumnId="4224"/>
      <queryTableField id="28546" dataBound="0" tableColumnId="4225"/>
      <queryTableField id="28545" dataBound="0" tableColumnId="4226"/>
      <queryTableField id="28544" dataBound="0" tableColumnId="4227"/>
      <queryTableField id="28543" dataBound="0" tableColumnId="4228"/>
      <queryTableField id="28542" dataBound="0" tableColumnId="4229"/>
      <queryTableField id="28541" dataBound="0" tableColumnId="4230"/>
      <queryTableField id="28540" dataBound="0" tableColumnId="4231"/>
      <queryTableField id="28539" dataBound="0" tableColumnId="4232"/>
      <queryTableField id="28538" dataBound="0" tableColumnId="4233"/>
      <queryTableField id="28537" dataBound="0" tableColumnId="4234"/>
      <queryTableField id="28536" dataBound="0" tableColumnId="4235"/>
      <queryTableField id="28535" dataBound="0" tableColumnId="4236"/>
      <queryTableField id="28534" dataBound="0" tableColumnId="4237"/>
      <queryTableField id="28533" dataBound="0" tableColumnId="4238"/>
      <queryTableField id="28532" dataBound="0" tableColumnId="4239"/>
      <queryTableField id="28531" dataBound="0" tableColumnId="4240"/>
      <queryTableField id="28530" dataBound="0" tableColumnId="4241"/>
      <queryTableField id="28529" dataBound="0" tableColumnId="4242"/>
      <queryTableField id="28528" dataBound="0" tableColumnId="4243"/>
      <queryTableField id="28527" dataBound="0" tableColumnId="4244"/>
      <queryTableField id="28526" dataBound="0" tableColumnId="4245"/>
      <queryTableField id="28525" dataBound="0" tableColumnId="4246"/>
      <queryTableField id="28524" dataBound="0" tableColumnId="4247"/>
      <queryTableField id="28523" dataBound="0" tableColumnId="4248"/>
      <queryTableField id="28522" dataBound="0" tableColumnId="4249"/>
      <queryTableField id="28521" dataBound="0" tableColumnId="4250"/>
      <queryTableField id="28520" dataBound="0" tableColumnId="4251"/>
      <queryTableField id="28519" dataBound="0" tableColumnId="4252"/>
      <queryTableField id="28518" dataBound="0" tableColumnId="4253"/>
      <queryTableField id="28517" dataBound="0" tableColumnId="4254"/>
      <queryTableField id="28516" dataBound="0" tableColumnId="4255"/>
      <queryTableField id="28515" dataBound="0" tableColumnId="4256"/>
      <queryTableField id="28514" dataBound="0" tableColumnId="4257"/>
      <queryTableField id="28513" dataBound="0" tableColumnId="4258"/>
      <queryTableField id="28512" dataBound="0" tableColumnId="4259"/>
      <queryTableField id="28511" dataBound="0" tableColumnId="4260"/>
      <queryTableField id="28510" dataBound="0" tableColumnId="4261"/>
      <queryTableField id="28509" dataBound="0" tableColumnId="4262"/>
      <queryTableField id="28508" dataBound="0" tableColumnId="4263"/>
      <queryTableField id="28507" dataBound="0" tableColumnId="4264"/>
      <queryTableField id="28506" dataBound="0" tableColumnId="4265"/>
      <queryTableField id="28505" dataBound="0" tableColumnId="4266"/>
      <queryTableField id="28504" dataBound="0" tableColumnId="4267"/>
      <queryTableField id="28503" dataBound="0" tableColumnId="4268"/>
      <queryTableField id="28502" dataBound="0" tableColumnId="4269"/>
      <queryTableField id="28501" dataBound="0" tableColumnId="4270"/>
      <queryTableField id="28500" dataBound="0" tableColumnId="4271"/>
      <queryTableField id="28499" dataBound="0" tableColumnId="4272"/>
      <queryTableField id="28498" dataBound="0" tableColumnId="4273"/>
      <queryTableField id="28497" dataBound="0" tableColumnId="4274"/>
      <queryTableField id="28496" dataBound="0" tableColumnId="4275"/>
      <queryTableField id="28495" dataBound="0" tableColumnId="4276"/>
      <queryTableField id="28494" dataBound="0" tableColumnId="4277"/>
      <queryTableField id="28493" dataBound="0" tableColumnId="4278"/>
      <queryTableField id="28492" dataBound="0" tableColumnId="4279"/>
      <queryTableField id="28491" dataBound="0" tableColumnId="4280"/>
      <queryTableField id="28490" dataBound="0" tableColumnId="4281"/>
      <queryTableField id="28489" dataBound="0" tableColumnId="4282"/>
      <queryTableField id="28488" dataBound="0" tableColumnId="4283"/>
      <queryTableField id="28487" dataBound="0" tableColumnId="4284"/>
      <queryTableField id="28486" dataBound="0" tableColumnId="4285"/>
      <queryTableField id="28485" dataBound="0" tableColumnId="4286"/>
      <queryTableField id="28484" dataBound="0" tableColumnId="4287"/>
      <queryTableField id="28483" dataBound="0" tableColumnId="4288"/>
      <queryTableField id="28482" dataBound="0" tableColumnId="4289"/>
      <queryTableField id="28481" dataBound="0" tableColumnId="4290"/>
      <queryTableField id="28480" dataBound="0" tableColumnId="4291"/>
      <queryTableField id="28479" dataBound="0" tableColumnId="4292"/>
      <queryTableField id="28478" dataBound="0" tableColumnId="4293"/>
      <queryTableField id="28477" dataBound="0" tableColumnId="4294"/>
      <queryTableField id="28476" dataBound="0" tableColumnId="4295"/>
      <queryTableField id="28475" dataBound="0" tableColumnId="4296"/>
      <queryTableField id="28474" dataBound="0" tableColumnId="4297"/>
      <queryTableField id="28473" dataBound="0" tableColumnId="4298"/>
      <queryTableField id="28472" dataBound="0" tableColumnId="4299"/>
      <queryTableField id="28471" dataBound="0" tableColumnId="4300"/>
      <queryTableField id="28470" dataBound="0" tableColumnId="4301"/>
      <queryTableField id="28469" dataBound="0" tableColumnId="4302"/>
      <queryTableField id="28468" dataBound="0" tableColumnId="4303"/>
      <queryTableField id="28467" dataBound="0" tableColumnId="4304"/>
      <queryTableField id="28466" dataBound="0" tableColumnId="4305"/>
      <queryTableField id="28465" dataBound="0" tableColumnId="4306"/>
      <queryTableField id="28464" dataBound="0" tableColumnId="4307"/>
      <queryTableField id="28463" dataBound="0" tableColumnId="4308"/>
      <queryTableField id="28462" dataBound="0" tableColumnId="4309"/>
      <queryTableField id="28461" dataBound="0" tableColumnId="4310"/>
      <queryTableField id="28460" dataBound="0" tableColumnId="4311"/>
      <queryTableField id="28459" dataBound="0" tableColumnId="4312"/>
      <queryTableField id="28458" dataBound="0" tableColumnId="4313"/>
      <queryTableField id="28457" dataBound="0" tableColumnId="4314"/>
      <queryTableField id="28456" dataBound="0" tableColumnId="4315"/>
      <queryTableField id="28455" dataBound="0" tableColumnId="4316"/>
      <queryTableField id="28454" dataBound="0" tableColumnId="4317"/>
      <queryTableField id="28453" dataBound="0" tableColumnId="4318"/>
      <queryTableField id="28452" dataBound="0" tableColumnId="4319"/>
      <queryTableField id="28451" dataBound="0" tableColumnId="4320"/>
      <queryTableField id="28450" dataBound="0" tableColumnId="4321"/>
      <queryTableField id="28449" dataBound="0" tableColumnId="4322"/>
      <queryTableField id="28448" dataBound="0" tableColumnId="4323"/>
      <queryTableField id="28447" dataBound="0" tableColumnId="4324"/>
      <queryTableField id="28446" dataBound="0" tableColumnId="4325"/>
      <queryTableField id="28445" dataBound="0" tableColumnId="4326"/>
      <queryTableField id="28444" dataBound="0" tableColumnId="4327"/>
      <queryTableField id="28443" dataBound="0" tableColumnId="4328"/>
      <queryTableField id="28442" dataBound="0" tableColumnId="4329"/>
      <queryTableField id="28441" dataBound="0" tableColumnId="4330"/>
      <queryTableField id="28440" dataBound="0" tableColumnId="4331"/>
      <queryTableField id="28439" dataBound="0" tableColumnId="4332"/>
      <queryTableField id="28438" dataBound="0" tableColumnId="4333"/>
      <queryTableField id="28437" dataBound="0" tableColumnId="4334"/>
      <queryTableField id="28436" dataBound="0" tableColumnId="4335"/>
      <queryTableField id="28435" dataBound="0" tableColumnId="4336"/>
      <queryTableField id="28434" dataBound="0" tableColumnId="4337"/>
      <queryTableField id="28433" dataBound="0" tableColumnId="4338"/>
      <queryTableField id="28432" dataBound="0" tableColumnId="4339"/>
      <queryTableField id="28431" dataBound="0" tableColumnId="4340"/>
      <queryTableField id="28430" dataBound="0" tableColumnId="4341"/>
      <queryTableField id="28429" dataBound="0" tableColumnId="4342"/>
      <queryTableField id="28428" dataBound="0" tableColumnId="4343"/>
      <queryTableField id="28427" dataBound="0" tableColumnId="4344"/>
      <queryTableField id="28426" dataBound="0" tableColumnId="4345"/>
      <queryTableField id="28425" dataBound="0" tableColumnId="4346"/>
      <queryTableField id="28424" dataBound="0" tableColumnId="4347"/>
      <queryTableField id="28423" dataBound="0" tableColumnId="4348"/>
      <queryTableField id="28422" dataBound="0" tableColumnId="4349"/>
      <queryTableField id="28421" dataBound="0" tableColumnId="4350"/>
      <queryTableField id="28420" dataBound="0" tableColumnId="4351"/>
      <queryTableField id="28419" dataBound="0" tableColumnId="4352"/>
      <queryTableField id="28418" dataBound="0" tableColumnId="4353"/>
      <queryTableField id="28417" dataBound="0" tableColumnId="4354"/>
      <queryTableField id="28416" dataBound="0" tableColumnId="4355"/>
      <queryTableField id="28415" dataBound="0" tableColumnId="4356"/>
      <queryTableField id="28414" dataBound="0" tableColumnId="4357"/>
      <queryTableField id="28413" dataBound="0" tableColumnId="4358"/>
      <queryTableField id="28412" dataBound="0" tableColumnId="4359"/>
      <queryTableField id="28411" dataBound="0" tableColumnId="4360"/>
      <queryTableField id="28410" dataBound="0" tableColumnId="4361"/>
      <queryTableField id="28409" dataBound="0" tableColumnId="4362"/>
      <queryTableField id="28408" dataBound="0" tableColumnId="4363"/>
      <queryTableField id="28407" dataBound="0" tableColumnId="4364"/>
      <queryTableField id="28406" dataBound="0" tableColumnId="4365"/>
      <queryTableField id="28405" dataBound="0" tableColumnId="4366"/>
      <queryTableField id="28404" dataBound="0" tableColumnId="4367"/>
      <queryTableField id="28403" dataBound="0" tableColumnId="4368"/>
      <queryTableField id="28402" dataBound="0" tableColumnId="4369"/>
      <queryTableField id="28401" dataBound="0" tableColumnId="4370"/>
      <queryTableField id="28400" dataBound="0" tableColumnId="4371"/>
      <queryTableField id="28399" dataBound="0" tableColumnId="4372"/>
      <queryTableField id="28398" dataBound="0" tableColumnId="4373"/>
      <queryTableField id="28397" dataBound="0" tableColumnId="4374"/>
      <queryTableField id="28396" dataBound="0" tableColumnId="4375"/>
      <queryTableField id="28395" dataBound="0" tableColumnId="4376"/>
      <queryTableField id="28394" dataBound="0" tableColumnId="4377"/>
      <queryTableField id="28393" dataBound="0" tableColumnId="4378"/>
      <queryTableField id="28392" dataBound="0" tableColumnId="4379"/>
      <queryTableField id="28391" dataBound="0" tableColumnId="4380"/>
      <queryTableField id="28390" dataBound="0" tableColumnId="4381"/>
      <queryTableField id="28389" dataBound="0" tableColumnId="4382"/>
      <queryTableField id="28388" dataBound="0" tableColumnId="4383"/>
      <queryTableField id="28387" dataBound="0" tableColumnId="4384"/>
      <queryTableField id="28386" dataBound="0" tableColumnId="4385"/>
      <queryTableField id="28385" dataBound="0" tableColumnId="4386"/>
      <queryTableField id="28384" dataBound="0" tableColumnId="4387"/>
      <queryTableField id="28383" dataBound="0" tableColumnId="4388"/>
      <queryTableField id="28382" dataBound="0" tableColumnId="4389"/>
      <queryTableField id="28381" dataBound="0" tableColumnId="4390"/>
      <queryTableField id="28380" dataBound="0" tableColumnId="4391"/>
      <queryTableField id="28379" dataBound="0" tableColumnId="4392"/>
      <queryTableField id="28378" dataBound="0" tableColumnId="4393"/>
      <queryTableField id="28377" dataBound="0" tableColumnId="4394"/>
      <queryTableField id="28376" dataBound="0" tableColumnId="4395"/>
      <queryTableField id="28375" dataBound="0" tableColumnId="4396"/>
      <queryTableField id="28374" dataBound="0" tableColumnId="4397"/>
      <queryTableField id="28373" dataBound="0" tableColumnId="4398"/>
      <queryTableField id="28372" dataBound="0" tableColumnId="4399"/>
      <queryTableField id="28371" dataBound="0" tableColumnId="4400"/>
      <queryTableField id="28370" dataBound="0" tableColumnId="4401"/>
      <queryTableField id="28369" dataBound="0" tableColumnId="4402"/>
      <queryTableField id="28368" dataBound="0" tableColumnId="4403"/>
      <queryTableField id="28367" dataBound="0" tableColumnId="4404"/>
      <queryTableField id="28366" dataBound="0" tableColumnId="4405"/>
      <queryTableField id="28365" dataBound="0" tableColumnId="4406"/>
      <queryTableField id="28364" dataBound="0" tableColumnId="4407"/>
      <queryTableField id="28363" dataBound="0" tableColumnId="4408"/>
      <queryTableField id="28362" dataBound="0" tableColumnId="4409"/>
      <queryTableField id="28361" dataBound="0" tableColumnId="4410"/>
      <queryTableField id="28360" dataBound="0" tableColumnId="4411"/>
      <queryTableField id="28359" dataBound="0" tableColumnId="4412"/>
      <queryTableField id="28358" dataBound="0" tableColumnId="4413"/>
      <queryTableField id="28357" dataBound="0" tableColumnId="4414"/>
      <queryTableField id="28356" dataBound="0" tableColumnId="4415"/>
      <queryTableField id="28355" dataBound="0" tableColumnId="4416"/>
      <queryTableField id="28354" dataBound="0" tableColumnId="4417"/>
      <queryTableField id="28353" dataBound="0" tableColumnId="4418"/>
      <queryTableField id="28352" dataBound="0" tableColumnId="4419"/>
      <queryTableField id="28351" dataBound="0" tableColumnId="4420"/>
      <queryTableField id="28350" dataBound="0" tableColumnId="4421"/>
      <queryTableField id="28349" dataBound="0" tableColumnId="4422"/>
      <queryTableField id="28348" dataBound="0" tableColumnId="4423"/>
      <queryTableField id="28347" dataBound="0" tableColumnId="4424"/>
      <queryTableField id="28346" dataBound="0" tableColumnId="4425"/>
      <queryTableField id="28345" dataBound="0" tableColumnId="4426"/>
      <queryTableField id="28344" dataBound="0" tableColumnId="4427"/>
      <queryTableField id="28343" dataBound="0" tableColumnId="4428"/>
      <queryTableField id="28342" dataBound="0" tableColumnId="4429"/>
      <queryTableField id="28341" dataBound="0" tableColumnId="4430"/>
      <queryTableField id="28340" dataBound="0" tableColumnId="4431"/>
      <queryTableField id="28339" dataBound="0" tableColumnId="4432"/>
      <queryTableField id="28338" dataBound="0" tableColumnId="4433"/>
      <queryTableField id="28337" dataBound="0" tableColumnId="4434"/>
      <queryTableField id="28336" dataBound="0" tableColumnId="4435"/>
      <queryTableField id="28335" dataBound="0" tableColumnId="4436"/>
      <queryTableField id="28334" dataBound="0" tableColumnId="4437"/>
      <queryTableField id="28333" dataBound="0" tableColumnId="4438"/>
      <queryTableField id="28332" dataBound="0" tableColumnId="4439"/>
      <queryTableField id="28331" dataBound="0" tableColumnId="4440"/>
      <queryTableField id="28330" dataBound="0" tableColumnId="4441"/>
      <queryTableField id="28329" dataBound="0" tableColumnId="4442"/>
      <queryTableField id="28328" dataBound="0" tableColumnId="4443"/>
      <queryTableField id="28327" dataBound="0" tableColumnId="4444"/>
      <queryTableField id="28326" dataBound="0" tableColumnId="4445"/>
      <queryTableField id="28325" dataBound="0" tableColumnId="4446"/>
      <queryTableField id="28324" dataBound="0" tableColumnId="4447"/>
      <queryTableField id="28323" dataBound="0" tableColumnId="4448"/>
      <queryTableField id="28322" dataBound="0" tableColumnId="4449"/>
      <queryTableField id="28321" dataBound="0" tableColumnId="4450"/>
      <queryTableField id="28320" dataBound="0" tableColumnId="4451"/>
      <queryTableField id="28319" dataBound="0" tableColumnId="4452"/>
      <queryTableField id="28318" dataBound="0" tableColumnId="4453"/>
      <queryTableField id="28317" dataBound="0" tableColumnId="4454"/>
      <queryTableField id="28316" dataBound="0" tableColumnId="4455"/>
      <queryTableField id="28315" dataBound="0" tableColumnId="4456"/>
      <queryTableField id="28314" dataBound="0" tableColumnId="4457"/>
      <queryTableField id="28313" dataBound="0" tableColumnId="4458"/>
      <queryTableField id="28312" dataBound="0" tableColumnId="4459"/>
      <queryTableField id="28311" dataBound="0" tableColumnId="4460"/>
      <queryTableField id="28310" dataBound="0" tableColumnId="4461"/>
      <queryTableField id="28309" dataBound="0" tableColumnId="4462"/>
      <queryTableField id="28308" dataBound="0" tableColumnId="4463"/>
      <queryTableField id="28307" dataBound="0" tableColumnId="4464"/>
      <queryTableField id="28306" dataBound="0" tableColumnId="4465"/>
      <queryTableField id="28305" dataBound="0" tableColumnId="4466"/>
      <queryTableField id="28304" dataBound="0" tableColumnId="4467"/>
      <queryTableField id="28303" dataBound="0" tableColumnId="4468"/>
      <queryTableField id="28302" dataBound="0" tableColumnId="4469"/>
      <queryTableField id="28301" dataBound="0" tableColumnId="4470"/>
      <queryTableField id="28300" dataBound="0" tableColumnId="4471"/>
      <queryTableField id="28299" dataBound="0" tableColumnId="4472"/>
      <queryTableField id="28298" dataBound="0" tableColumnId="4473"/>
      <queryTableField id="28297" dataBound="0" tableColumnId="4474"/>
      <queryTableField id="28296" dataBound="0" tableColumnId="4475"/>
      <queryTableField id="28295" dataBound="0" tableColumnId="4476"/>
      <queryTableField id="28294" dataBound="0" tableColumnId="4477"/>
      <queryTableField id="28293" dataBound="0" tableColumnId="4478"/>
      <queryTableField id="28292" dataBound="0" tableColumnId="4479"/>
      <queryTableField id="28291" dataBound="0" tableColumnId="4480"/>
      <queryTableField id="28290" dataBound="0" tableColumnId="4481"/>
      <queryTableField id="28289" dataBound="0" tableColumnId="4482"/>
      <queryTableField id="28288" dataBound="0" tableColumnId="4483"/>
      <queryTableField id="28287" dataBound="0" tableColumnId="4484"/>
      <queryTableField id="28286" dataBound="0" tableColumnId="4485"/>
      <queryTableField id="28285" dataBound="0" tableColumnId="4486"/>
      <queryTableField id="28284" dataBound="0" tableColumnId="4487"/>
      <queryTableField id="28283" dataBound="0" tableColumnId="4488"/>
      <queryTableField id="28282" dataBound="0" tableColumnId="4489"/>
      <queryTableField id="28281" dataBound="0" tableColumnId="4490"/>
      <queryTableField id="28280" dataBound="0" tableColumnId="4491"/>
      <queryTableField id="28279" dataBound="0" tableColumnId="4492"/>
      <queryTableField id="28278" dataBound="0" tableColumnId="4493"/>
      <queryTableField id="28277" dataBound="0" tableColumnId="4494"/>
      <queryTableField id="28276" dataBound="0" tableColumnId="4495"/>
      <queryTableField id="28275" dataBound="0" tableColumnId="4496"/>
      <queryTableField id="28274" dataBound="0" tableColumnId="4497"/>
      <queryTableField id="28273" dataBound="0" tableColumnId="4498"/>
      <queryTableField id="28272" dataBound="0" tableColumnId="4499"/>
      <queryTableField id="28271" dataBound="0" tableColumnId="4500"/>
      <queryTableField id="28270" dataBound="0" tableColumnId="4501"/>
      <queryTableField id="28269" dataBound="0" tableColumnId="4502"/>
      <queryTableField id="28268" dataBound="0" tableColumnId="4503"/>
      <queryTableField id="28267" dataBound="0" tableColumnId="4504"/>
      <queryTableField id="28266" dataBound="0" tableColumnId="4505"/>
      <queryTableField id="28265" dataBound="0" tableColumnId="4506"/>
      <queryTableField id="28264" dataBound="0" tableColumnId="4507"/>
      <queryTableField id="28263" dataBound="0" tableColumnId="4508"/>
      <queryTableField id="28262" dataBound="0" tableColumnId="4509"/>
      <queryTableField id="28261" dataBound="0" tableColumnId="4510"/>
      <queryTableField id="28260" dataBound="0" tableColumnId="4511"/>
      <queryTableField id="28259" dataBound="0" tableColumnId="4512"/>
      <queryTableField id="28258" dataBound="0" tableColumnId="4513"/>
      <queryTableField id="28257" dataBound="0" tableColumnId="4514"/>
      <queryTableField id="28256" dataBound="0" tableColumnId="4515"/>
      <queryTableField id="28255" dataBound="0" tableColumnId="4516"/>
      <queryTableField id="28254" dataBound="0" tableColumnId="4517"/>
      <queryTableField id="28253" dataBound="0" tableColumnId="4518"/>
      <queryTableField id="28252" dataBound="0" tableColumnId="4519"/>
      <queryTableField id="28251" dataBound="0" tableColumnId="4520"/>
      <queryTableField id="28250" dataBound="0" tableColumnId="4521"/>
      <queryTableField id="28249" dataBound="0" tableColumnId="4522"/>
      <queryTableField id="28248" dataBound="0" tableColumnId="4523"/>
      <queryTableField id="28247" dataBound="0" tableColumnId="4524"/>
      <queryTableField id="28246" dataBound="0" tableColumnId="4525"/>
      <queryTableField id="28245" dataBound="0" tableColumnId="4526"/>
      <queryTableField id="28244" dataBound="0" tableColumnId="4527"/>
      <queryTableField id="28243" dataBound="0" tableColumnId="4528"/>
      <queryTableField id="28242" dataBound="0" tableColumnId="4529"/>
      <queryTableField id="28241" dataBound="0" tableColumnId="4530"/>
      <queryTableField id="28240" dataBound="0" tableColumnId="4531"/>
      <queryTableField id="28239" dataBound="0" tableColumnId="4532"/>
      <queryTableField id="28238" dataBound="0" tableColumnId="4533"/>
      <queryTableField id="28237" dataBound="0" tableColumnId="4534"/>
      <queryTableField id="28236" dataBound="0" tableColumnId="4535"/>
      <queryTableField id="28235" dataBound="0" tableColumnId="4536"/>
      <queryTableField id="28234" dataBound="0" tableColumnId="4537"/>
      <queryTableField id="28233" dataBound="0" tableColumnId="4538"/>
      <queryTableField id="28232" dataBound="0" tableColumnId="4539"/>
      <queryTableField id="28231" dataBound="0" tableColumnId="4540"/>
      <queryTableField id="28230" dataBound="0" tableColumnId="4541"/>
      <queryTableField id="28229" dataBound="0" tableColumnId="4542"/>
      <queryTableField id="28228" dataBound="0" tableColumnId="4543"/>
      <queryTableField id="28227" dataBound="0" tableColumnId="4544"/>
      <queryTableField id="28226" dataBound="0" tableColumnId="4545"/>
      <queryTableField id="28225" dataBound="0" tableColumnId="4546"/>
      <queryTableField id="28224" dataBound="0" tableColumnId="4547"/>
      <queryTableField id="28223" dataBound="0" tableColumnId="4548"/>
      <queryTableField id="28222" dataBound="0" tableColumnId="4549"/>
      <queryTableField id="28221" dataBound="0" tableColumnId="4550"/>
      <queryTableField id="28220" dataBound="0" tableColumnId="4551"/>
      <queryTableField id="28219" dataBound="0" tableColumnId="4552"/>
      <queryTableField id="28218" dataBound="0" tableColumnId="4553"/>
      <queryTableField id="28217" dataBound="0" tableColumnId="4554"/>
      <queryTableField id="28216" dataBound="0" tableColumnId="4555"/>
      <queryTableField id="28215" dataBound="0" tableColumnId="4556"/>
      <queryTableField id="28214" dataBound="0" tableColumnId="4557"/>
      <queryTableField id="28213" dataBound="0" tableColumnId="4558"/>
      <queryTableField id="28212" dataBound="0" tableColumnId="4559"/>
      <queryTableField id="28211" dataBound="0" tableColumnId="4560"/>
      <queryTableField id="28210" dataBound="0" tableColumnId="4561"/>
      <queryTableField id="28209" dataBound="0" tableColumnId="4562"/>
      <queryTableField id="28208" dataBound="0" tableColumnId="4563"/>
      <queryTableField id="28207" dataBound="0" tableColumnId="4564"/>
      <queryTableField id="28206" dataBound="0" tableColumnId="4565"/>
      <queryTableField id="28205" dataBound="0" tableColumnId="4566"/>
      <queryTableField id="28204" dataBound="0" tableColumnId="4567"/>
      <queryTableField id="28203" dataBound="0" tableColumnId="4568"/>
      <queryTableField id="28202" dataBound="0" tableColumnId="4569"/>
      <queryTableField id="28201" dataBound="0" tableColumnId="4570"/>
      <queryTableField id="28200" dataBound="0" tableColumnId="4571"/>
      <queryTableField id="28199" dataBound="0" tableColumnId="4572"/>
      <queryTableField id="28198" dataBound="0" tableColumnId="4573"/>
      <queryTableField id="28197" dataBound="0" tableColumnId="4574"/>
      <queryTableField id="28196" dataBound="0" tableColumnId="4575"/>
      <queryTableField id="28195" dataBound="0" tableColumnId="4576"/>
      <queryTableField id="28194" dataBound="0" tableColumnId="4577"/>
      <queryTableField id="28193" dataBound="0" tableColumnId="4578"/>
      <queryTableField id="28192" dataBound="0" tableColumnId="4579"/>
      <queryTableField id="28191" dataBound="0" tableColumnId="4580"/>
      <queryTableField id="28190" dataBound="0" tableColumnId="4581"/>
      <queryTableField id="28189" dataBound="0" tableColumnId="4582"/>
      <queryTableField id="28188" dataBound="0" tableColumnId="4583"/>
      <queryTableField id="28187" dataBound="0" tableColumnId="4584"/>
      <queryTableField id="28186" dataBound="0" tableColumnId="4585"/>
      <queryTableField id="28185" dataBound="0" tableColumnId="4586"/>
      <queryTableField id="28184" dataBound="0" tableColumnId="4587"/>
      <queryTableField id="28183" dataBound="0" tableColumnId="4588"/>
      <queryTableField id="28182" dataBound="0" tableColumnId="4589"/>
      <queryTableField id="28181" dataBound="0" tableColumnId="4590"/>
      <queryTableField id="28180" dataBound="0" tableColumnId="4591"/>
      <queryTableField id="28179" dataBound="0" tableColumnId="4592"/>
      <queryTableField id="28178" dataBound="0" tableColumnId="4593"/>
      <queryTableField id="28177" dataBound="0" tableColumnId="4594"/>
      <queryTableField id="28176" dataBound="0" tableColumnId="4595"/>
      <queryTableField id="28175" dataBound="0" tableColumnId="4596"/>
      <queryTableField id="28174" dataBound="0" tableColumnId="4597"/>
      <queryTableField id="28173" dataBound="0" tableColumnId="4598"/>
      <queryTableField id="28172" dataBound="0" tableColumnId="4599"/>
      <queryTableField id="28171" dataBound="0" tableColumnId="4600"/>
      <queryTableField id="28170" dataBound="0" tableColumnId="4601"/>
      <queryTableField id="28169" dataBound="0" tableColumnId="4602"/>
      <queryTableField id="28168" dataBound="0" tableColumnId="4603"/>
      <queryTableField id="28167" dataBound="0" tableColumnId="4604"/>
      <queryTableField id="28166" dataBound="0" tableColumnId="4605"/>
      <queryTableField id="28165" dataBound="0" tableColumnId="4606"/>
      <queryTableField id="28164" dataBound="0" tableColumnId="4607"/>
      <queryTableField id="28163" dataBound="0" tableColumnId="4608"/>
      <queryTableField id="28162" dataBound="0" tableColumnId="4609"/>
      <queryTableField id="28161" dataBound="0" tableColumnId="4610"/>
      <queryTableField id="28160" dataBound="0" tableColumnId="4611"/>
      <queryTableField id="28159" dataBound="0" tableColumnId="4612"/>
      <queryTableField id="28158" dataBound="0" tableColumnId="4613"/>
      <queryTableField id="28157" dataBound="0" tableColumnId="4614"/>
      <queryTableField id="28156" dataBound="0" tableColumnId="4615"/>
      <queryTableField id="28155" dataBound="0" tableColumnId="4616"/>
      <queryTableField id="28154" dataBound="0" tableColumnId="4617"/>
      <queryTableField id="28153" dataBound="0" tableColumnId="4618"/>
      <queryTableField id="28152" dataBound="0" tableColumnId="4619"/>
      <queryTableField id="28151" dataBound="0" tableColumnId="4620"/>
      <queryTableField id="28150" dataBound="0" tableColumnId="4621"/>
      <queryTableField id="28149" dataBound="0" tableColumnId="4622"/>
      <queryTableField id="28148" dataBound="0" tableColumnId="4623"/>
      <queryTableField id="28147" dataBound="0" tableColumnId="4624"/>
      <queryTableField id="28146" dataBound="0" tableColumnId="4625"/>
      <queryTableField id="28145" dataBound="0" tableColumnId="4626"/>
      <queryTableField id="28144" dataBound="0" tableColumnId="4627"/>
      <queryTableField id="28143" dataBound="0" tableColumnId="4628"/>
      <queryTableField id="28142" dataBound="0" tableColumnId="4629"/>
      <queryTableField id="28141" dataBound="0" tableColumnId="4630"/>
      <queryTableField id="28140" dataBound="0" tableColumnId="4631"/>
      <queryTableField id="28139" dataBound="0" tableColumnId="4632"/>
      <queryTableField id="28138" dataBound="0" tableColumnId="4633"/>
      <queryTableField id="28137" dataBound="0" tableColumnId="4634"/>
      <queryTableField id="28136" dataBound="0" tableColumnId="4635"/>
      <queryTableField id="28135" dataBound="0" tableColumnId="4636"/>
      <queryTableField id="28134" dataBound="0" tableColumnId="4637"/>
      <queryTableField id="28133" dataBound="0" tableColumnId="4638"/>
      <queryTableField id="28132" dataBound="0" tableColumnId="4639"/>
      <queryTableField id="28131" dataBound="0" tableColumnId="4640"/>
      <queryTableField id="28130" dataBound="0" tableColumnId="4641"/>
      <queryTableField id="28129" dataBound="0" tableColumnId="4642"/>
      <queryTableField id="28128" dataBound="0" tableColumnId="4643"/>
      <queryTableField id="28127" dataBound="0" tableColumnId="4644"/>
      <queryTableField id="28126" dataBound="0" tableColumnId="4645"/>
      <queryTableField id="28125" dataBound="0" tableColumnId="4646"/>
      <queryTableField id="28124" dataBound="0" tableColumnId="4647"/>
      <queryTableField id="28123" dataBound="0" tableColumnId="4648"/>
      <queryTableField id="28122" dataBound="0" tableColumnId="4649"/>
      <queryTableField id="28121" dataBound="0" tableColumnId="4650"/>
      <queryTableField id="28120" dataBound="0" tableColumnId="4651"/>
      <queryTableField id="28119" dataBound="0" tableColumnId="4652"/>
      <queryTableField id="28118" dataBound="0" tableColumnId="4653"/>
      <queryTableField id="28117" dataBound="0" tableColumnId="4654"/>
      <queryTableField id="28116" dataBound="0" tableColumnId="4655"/>
      <queryTableField id="28115" dataBound="0" tableColumnId="4656"/>
      <queryTableField id="28114" dataBound="0" tableColumnId="4657"/>
      <queryTableField id="28113" dataBound="0" tableColumnId="4658"/>
      <queryTableField id="28112" dataBound="0" tableColumnId="4659"/>
      <queryTableField id="28111" dataBound="0" tableColumnId="4660"/>
      <queryTableField id="28110" dataBound="0" tableColumnId="4661"/>
      <queryTableField id="28109" dataBound="0" tableColumnId="4662"/>
      <queryTableField id="28108" dataBound="0" tableColumnId="4663"/>
      <queryTableField id="28107" dataBound="0" tableColumnId="4664"/>
      <queryTableField id="28106" dataBound="0" tableColumnId="4665"/>
      <queryTableField id="28105" dataBound="0" tableColumnId="4666"/>
      <queryTableField id="28104" dataBound="0" tableColumnId="4667"/>
      <queryTableField id="28103" dataBound="0" tableColumnId="4668"/>
      <queryTableField id="28102" dataBound="0" tableColumnId="4669"/>
      <queryTableField id="28101" dataBound="0" tableColumnId="4670"/>
      <queryTableField id="28100" dataBound="0" tableColumnId="4671"/>
      <queryTableField id="28099" dataBound="0" tableColumnId="4672"/>
      <queryTableField id="28098" dataBound="0" tableColumnId="4673"/>
      <queryTableField id="28097" dataBound="0" tableColumnId="4674"/>
      <queryTableField id="28096" dataBound="0" tableColumnId="4675"/>
      <queryTableField id="28095" dataBound="0" tableColumnId="4676"/>
      <queryTableField id="28094" dataBound="0" tableColumnId="4677"/>
      <queryTableField id="28093" dataBound="0" tableColumnId="4678"/>
      <queryTableField id="28092" dataBound="0" tableColumnId="4679"/>
      <queryTableField id="28091" dataBound="0" tableColumnId="4680"/>
      <queryTableField id="28090" dataBound="0" tableColumnId="4681"/>
      <queryTableField id="28089" dataBound="0" tableColumnId="4682"/>
      <queryTableField id="28088" dataBound="0" tableColumnId="4683"/>
      <queryTableField id="28087" dataBound="0" tableColumnId="4684"/>
      <queryTableField id="28086" dataBound="0" tableColumnId="4685"/>
      <queryTableField id="28085" dataBound="0" tableColumnId="4686"/>
      <queryTableField id="28084" dataBound="0" tableColumnId="4687"/>
      <queryTableField id="28083" dataBound="0" tableColumnId="4688"/>
      <queryTableField id="28082" dataBound="0" tableColumnId="4689"/>
      <queryTableField id="28081" dataBound="0" tableColumnId="4690"/>
      <queryTableField id="28080" dataBound="0" tableColumnId="4691"/>
      <queryTableField id="28079" dataBound="0" tableColumnId="4692"/>
      <queryTableField id="28078" dataBound="0" tableColumnId="4693"/>
      <queryTableField id="28077" dataBound="0" tableColumnId="4694"/>
      <queryTableField id="28076" dataBound="0" tableColumnId="4695"/>
      <queryTableField id="28075" dataBound="0" tableColumnId="4696"/>
      <queryTableField id="28074" dataBound="0" tableColumnId="4697"/>
      <queryTableField id="28073" dataBound="0" tableColumnId="4698"/>
      <queryTableField id="28072" dataBound="0" tableColumnId="4699"/>
      <queryTableField id="28071" dataBound="0" tableColumnId="4700"/>
      <queryTableField id="28070" dataBound="0" tableColumnId="4701"/>
      <queryTableField id="28069" dataBound="0" tableColumnId="4702"/>
      <queryTableField id="28068" dataBound="0" tableColumnId="4703"/>
      <queryTableField id="28067" dataBound="0" tableColumnId="4704"/>
      <queryTableField id="28066" dataBound="0" tableColumnId="4705"/>
      <queryTableField id="28065" dataBound="0" tableColumnId="4706"/>
      <queryTableField id="28064" dataBound="0" tableColumnId="4707"/>
      <queryTableField id="28063" dataBound="0" tableColumnId="4708"/>
      <queryTableField id="28062" dataBound="0" tableColumnId="4709"/>
      <queryTableField id="28061" dataBound="0" tableColumnId="4710"/>
      <queryTableField id="28060" dataBound="0" tableColumnId="4711"/>
      <queryTableField id="28059" dataBound="0" tableColumnId="4712"/>
      <queryTableField id="28058" dataBound="0" tableColumnId="4713"/>
      <queryTableField id="28057" dataBound="0" tableColumnId="4714"/>
      <queryTableField id="28056" dataBound="0" tableColumnId="4715"/>
      <queryTableField id="28055" dataBound="0" tableColumnId="4716"/>
      <queryTableField id="28054" dataBound="0" tableColumnId="4717"/>
      <queryTableField id="28053" dataBound="0" tableColumnId="4718"/>
      <queryTableField id="28052" dataBound="0" tableColumnId="4719"/>
      <queryTableField id="28051" dataBound="0" tableColumnId="4720"/>
      <queryTableField id="28050" dataBound="0" tableColumnId="4721"/>
      <queryTableField id="28049" dataBound="0" tableColumnId="4722"/>
      <queryTableField id="28048" dataBound="0" tableColumnId="4723"/>
      <queryTableField id="28047" dataBound="0" tableColumnId="4724"/>
      <queryTableField id="28046" dataBound="0" tableColumnId="4725"/>
      <queryTableField id="28045" dataBound="0" tableColumnId="4726"/>
      <queryTableField id="28044" dataBound="0" tableColumnId="4727"/>
      <queryTableField id="28043" dataBound="0" tableColumnId="4728"/>
      <queryTableField id="28042" dataBound="0" tableColumnId="4729"/>
      <queryTableField id="28041" dataBound="0" tableColumnId="4730"/>
      <queryTableField id="28040" dataBound="0" tableColumnId="4731"/>
      <queryTableField id="28039" dataBound="0" tableColumnId="4732"/>
      <queryTableField id="28038" dataBound="0" tableColumnId="4733"/>
      <queryTableField id="28037" dataBound="0" tableColumnId="4734"/>
      <queryTableField id="28036" dataBound="0" tableColumnId="4735"/>
      <queryTableField id="28035" dataBound="0" tableColumnId="4736"/>
      <queryTableField id="28034" dataBound="0" tableColumnId="4737"/>
      <queryTableField id="28033" dataBound="0" tableColumnId="4738"/>
      <queryTableField id="28032" dataBound="0" tableColumnId="4739"/>
      <queryTableField id="28031" dataBound="0" tableColumnId="4740"/>
      <queryTableField id="28030" dataBound="0" tableColumnId="4741"/>
      <queryTableField id="28029" dataBound="0" tableColumnId="4742"/>
      <queryTableField id="28028" dataBound="0" tableColumnId="4743"/>
      <queryTableField id="28027" dataBound="0" tableColumnId="4744"/>
      <queryTableField id="28026" dataBound="0" tableColumnId="4745"/>
      <queryTableField id="28025" dataBound="0" tableColumnId="4746"/>
      <queryTableField id="28024" dataBound="0" tableColumnId="4747"/>
      <queryTableField id="28023" dataBound="0" tableColumnId="4748"/>
      <queryTableField id="28022" dataBound="0" tableColumnId="4749"/>
      <queryTableField id="28021" dataBound="0" tableColumnId="4750"/>
      <queryTableField id="28020" dataBound="0" tableColumnId="4751"/>
      <queryTableField id="28019" dataBound="0" tableColumnId="4752"/>
      <queryTableField id="28018" dataBound="0" tableColumnId="4753"/>
      <queryTableField id="28017" dataBound="0" tableColumnId="4754"/>
      <queryTableField id="28016" dataBound="0" tableColumnId="4755"/>
      <queryTableField id="28015" dataBound="0" tableColumnId="4756"/>
      <queryTableField id="28014" dataBound="0" tableColumnId="4757"/>
      <queryTableField id="28013" dataBound="0" tableColumnId="4758"/>
      <queryTableField id="28012" dataBound="0" tableColumnId="4759"/>
      <queryTableField id="28011" dataBound="0" tableColumnId="4760"/>
      <queryTableField id="28010" dataBound="0" tableColumnId="4761"/>
      <queryTableField id="28009" dataBound="0" tableColumnId="4762"/>
      <queryTableField id="28008" dataBound="0" tableColumnId="4763"/>
      <queryTableField id="28007" dataBound="0" tableColumnId="4764"/>
      <queryTableField id="28006" dataBound="0" tableColumnId="4765"/>
      <queryTableField id="28005" dataBound="0" tableColumnId="4766"/>
      <queryTableField id="28004" dataBound="0" tableColumnId="4767"/>
      <queryTableField id="28003" dataBound="0" tableColumnId="4768"/>
      <queryTableField id="28002" dataBound="0" tableColumnId="4769"/>
      <queryTableField id="28001" dataBound="0" tableColumnId="4770"/>
      <queryTableField id="28000" dataBound="0" tableColumnId="4771"/>
      <queryTableField id="27999" dataBound="0" tableColumnId="4772"/>
      <queryTableField id="27998" dataBound="0" tableColumnId="4773"/>
      <queryTableField id="27997" dataBound="0" tableColumnId="4774"/>
      <queryTableField id="27996" dataBound="0" tableColumnId="4775"/>
      <queryTableField id="27995" dataBound="0" tableColumnId="4776"/>
      <queryTableField id="27994" dataBound="0" tableColumnId="4777"/>
      <queryTableField id="27993" dataBound="0" tableColumnId="4778"/>
      <queryTableField id="27992" dataBound="0" tableColumnId="4779"/>
      <queryTableField id="27991" dataBound="0" tableColumnId="4780"/>
      <queryTableField id="27990" dataBound="0" tableColumnId="4781"/>
      <queryTableField id="27989" dataBound="0" tableColumnId="4782"/>
      <queryTableField id="27988" dataBound="0" tableColumnId="4783"/>
      <queryTableField id="27987" dataBound="0" tableColumnId="4784"/>
      <queryTableField id="27986" dataBound="0" tableColumnId="4785"/>
      <queryTableField id="27985" dataBound="0" tableColumnId="4786"/>
      <queryTableField id="27984" dataBound="0" tableColumnId="4787"/>
      <queryTableField id="27983" dataBound="0" tableColumnId="4788"/>
      <queryTableField id="27982" dataBound="0" tableColumnId="4789"/>
      <queryTableField id="27981" dataBound="0" tableColumnId="4790"/>
      <queryTableField id="27980" dataBound="0" tableColumnId="4791"/>
      <queryTableField id="27979" dataBound="0" tableColumnId="4792"/>
      <queryTableField id="27978" dataBound="0" tableColumnId="4793"/>
      <queryTableField id="27977" dataBound="0" tableColumnId="4794"/>
      <queryTableField id="27976" dataBound="0" tableColumnId="4795"/>
      <queryTableField id="27975" dataBound="0" tableColumnId="4796"/>
      <queryTableField id="27974" dataBound="0" tableColumnId="4797"/>
      <queryTableField id="27973" dataBound="0" tableColumnId="4798"/>
      <queryTableField id="27972" dataBound="0" tableColumnId="4799"/>
      <queryTableField id="27971" dataBound="0" tableColumnId="4800"/>
      <queryTableField id="27970" dataBound="0" tableColumnId="4801"/>
      <queryTableField id="27969" dataBound="0" tableColumnId="4802"/>
      <queryTableField id="27968" dataBound="0" tableColumnId="4803"/>
      <queryTableField id="27967" dataBound="0" tableColumnId="4804"/>
      <queryTableField id="27966" dataBound="0" tableColumnId="4805"/>
      <queryTableField id="27965" dataBound="0" tableColumnId="4806"/>
      <queryTableField id="27964" dataBound="0" tableColumnId="4807"/>
      <queryTableField id="27963" dataBound="0" tableColumnId="4808"/>
      <queryTableField id="27962" dataBound="0" tableColumnId="4809"/>
      <queryTableField id="27961" dataBound="0" tableColumnId="4810"/>
      <queryTableField id="27960" dataBound="0" tableColumnId="4811"/>
      <queryTableField id="27959" dataBound="0" tableColumnId="4812"/>
      <queryTableField id="27958" dataBound="0" tableColumnId="4813"/>
      <queryTableField id="27957" dataBound="0" tableColumnId="4814"/>
      <queryTableField id="27956" dataBound="0" tableColumnId="4815"/>
      <queryTableField id="27955" dataBound="0" tableColumnId="4816"/>
      <queryTableField id="27954" dataBound="0" tableColumnId="4817"/>
      <queryTableField id="27953" dataBound="0" tableColumnId="4818"/>
      <queryTableField id="27952" dataBound="0" tableColumnId="4819"/>
      <queryTableField id="27951" dataBound="0" tableColumnId="4820"/>
      <queryTableField id="27950" dataBound="0" tableColumnId="4821"/>
      <queryTableField id="27949" dataBound="0" tableColumnId="4822"/>
      <queryTableField id="27948" dataBound="0" tableColumnId="4823"/>
      <queryTableField id="27947" dataBound="0" tableColumnId="4824"/>
      <queryTableField id="27946" dataBound="0" tableColumnId="4825"/>
      <queryTableField id="27945" dataBound="0" tableColumnId="4826"/>
      <queryTableField id="27944" dataBound="0" tableColumnId="4827"/>
      <queryTableField id="27943" dataBound="0" tableColumnId="4828"/>
      <queryTableField id="27942" dataBound="0" tableColumnId="4829"/>
      <queryTableField id="27941" dataBound="0" tableColumnId="4830"/>
      <queryTableField id="27940" dataBound="0" tableColumnId="4831"/>
      <queryTableField id="27939" dataBound="0" tableColumnId="4832"/>
      <queryTableField id="27938" dataBound="0" tableColumnId="4833"/>
      <queryTableField id="27937" dataBound="0" tableColumnId="4834"/>
      <queryTableField id="27936" dataBound="0" tableColumnId="4835"/>
      <queryTableField id="27935" dataBound="0" tableColumnId="4836"/>
      <queryTableField id="27934" dataBound="0" tableColumnId="4837"/>
      <queryTableField id="27933" dataBound="0" tableColumnId="4838"/>
      <queryTableField id="27932" dataBound="0" tableColumnId="4839"/>
      <queryTableField id="27931" dataBound="0" tableColumnId="4840"/>
      <queryTableField id="27930" dataBound="0" tableColumnId="4841"/>
      <queryTableField id="27929" dataBound="0" tableColumnId="4842"/>
      <queryTableField id="27928" dataBound="0" tableColumnId="4843"/>
      <queryTableField id="27927" dataBound="0" tableColumnId="4844"/>
      <queryTableField id="27926" dataBound="0" tableColumnId="4845"/>
      <queryTableField id="27925" dataBound="0" tableColumnId="4846"/>
      <queryTableField id="27924" dataBound="0" tableColumnId="4847"/>
      <queryTableField id="27923" dataBound="0" tableColumnId="4848"/>
      <queryTableField id="27922" dataBound="0" tableColumnId="4849"/>
      <queryTableField id="27921" dataBound="0" tableColumnId="4850"/>
      <queryTableField id="27920" dataBound="0" tableColumnId="4851"/>
      <queryTableField id="27919" dataBound="0" tableColumnId="4852"/>
      <queryTableField id="27918" dataBound="0" tableColumnId="4853"/>
      <queryTableField id="27917" dataBound="0" tableColumnId="4854"/>
      <queryTableField id="27916" dataBound="0" tableColumnId="4855"/>
      <queryTableField id="27915" dataBound="0" tableColumnId="4856"/>
      <queryTableField id="27914" dataBound="0" tableColumnId="4857"/>
      <queryTableField id="27913" dataBound="0" tableColumnId="4858"/>
      <queryTableField id="27912" dataBound="0" tableColumnId="4859"/>
      <queryTableField id="27911" dataBound="0" tableColumnId="4860"/>
      <queryTableField id="27910" dataBound="0" tableColumnId="4861"/>
      <queryTableField id="27909" dataBound="0" tableColumnId="4862"/>
      <queryTableField id="27908" dataBound="0" tableColumnId="4863"/>
      <queryTableField id="27907" dataBound="0" tableColumnId="4864"/>
      <queryTableField id="27906" dataBound="0" tableColumnId="4865"/>
      <queryTableField id="27905" dataBound="0" tableColumnId="4866"/>
      <queryTableField id="27904" dataBound="0" tableColumnId="4867"/>
      <queryTableField id="27903" dataBound="0" tableColumnId="4868"/>
      <queryTableField id="27902" dataBound="0" tableColumnId="4869"/>
      <queryTableField id="27901" dataBound="0" tableColumnId="4870"/>
      <queryTableField id="27900" dataBound="0" tableColumnId="4871"/>
      <queryTableField id="27899" dataBound="0" tableColumnId="4872"/>
      <queryTableField id="27898" dataBound="0" tableColumnId="4873"/>
      <queryTableField id="27897" dataBound="0" tableColumnId="4874"/>
      <queryTableField id="27896" dataBound="0" tableColumnId="4875"/>
      <queryTableField id="27895" dataBound="0" tableColumnId="4876"/>
      <queryTableField id="27894" dataBound="0" tableColumnId="4877"/>
      <queryTableField id="27893" dataBound="0" tableColumnId="4878"/>
      <queryTableField id="27892" dataBound="0" tableColumnId="4879"/>
      <queryTableField id="27891" dataBound="0" tableColumnId="4880"/>
      <queryTableField id="27890" dataBound="0" tableColumnId="4881"/>
      <queryTableField id="27889" dataBound="0" tableColumnId="4882"/>
      <queryTableField id="27888" dataBound="0" tableColumnId="4883"/>
      <queryTableField id="27887" dataBound="0" tableColumnId="4884"/>
      <queryTableField id="27886" dataBound="0" tableColumnId="4885"/>
      <queryTableField id="27885" dataBound="0" tableColumnId="4886"/>
      <queryTableField id="27884" dataBound="0" tableColumnId="4887"/>
      <queryTableField id="27883" dataBound="0" tableColumnId="4888"/>
      <queryTableField id="27882" dataBound="0" tableColumnId="4889"/>
      <queryTableField id="27881" dataBound="0" tableColumnId="4890"/>
      <queryTableField id="27880" dataBound="0" tableColumnId="4891"/>
      <queryTableField id="27879" dataBound="0" tableColumnId="4892"/>
      <queryTableField id="27878" dataBound="0" tableColumnId="4893"/>
      <queryTableField id="27877" dataBound="0" tableColumnId="4894"/>
      <queryTableField id="27876" dataBound="0" tableColumnId="4895"/>
      <queryTableField id="27875" dataBound="0" tableColumnId="4896"/>
      <queryTableField id="27874" dataBound="0" tableColumnId="4897"/>
      <queryTableField id="27873" dataBound="0" tableColumnId="4898"/>
      <queryTableField id="27872" dataBound="0" tableColumnId="4899"/>
      <queryTableField id="27871" dataBound="0" tableColumnId="4900"/>
      <queryTableField id="27870" dataBound="0" tableColumnId="4901"/>
      <queryTableField id="27869" dataBound="0" tableColumnId="4902"/>
      <queryTableField id="27868" dataBound="0" tableColumnId="4903"/>
      <queryTableField id="27867" dataBound="0" tableColumnId="4904"/>
      <queryTableField id="27866" dataBound="0" tableColumnId="4905"/>
      <queryTableField id="27865" dataBound="0" tableColumnId="4906"/>
      <queryTableField id="27864" dataBound="0" tableColumnId="4907"/>
      <queryTableField id="27863" dataBound="0" tableColumnId="4908"/>
      <queryTableField id="27862" dataBound="0" tableColumnId="4909"/>
      <queryTableField id="27861" dataBound="0" tableColumnId="4910"/>
      <queryTableField id="27860" dataBound="0" tableColumnId="4911"/>
      <queryTableField id="27859" dataBound="0" tableColumnId="4912"/>
      <queryTableField id="27858" dataBound="0" tableColumnId="4913"/>
      <queryTableField id="27857" dataBound="0" tableColumnId="4914"/>
      <queryTableField id="27856" dataBound="0" tableColumnId="4915"/>
      <queryTableField id="27855" dataBound="0" tableColumnId="4916"/>
      <queryTableField id="27854" dataBound="0" tableColumnId="4917"/>
      <queryTableField id="27853" dataBound="0" tableColumnId="4918"/>
      <queryTableField id="27852" dataBound="0" tableColumnId="4919"/>
      <queryTableField id="27851" dataBound="0" tableColumnId="4920"/>
      <queryTableField id="27850" dataBound="0" tableColumnId="4921"/>
      <queryTableField id="27849" dataBound="0" tableColumnId="4922"/>
      <queryTableField id="27848" dataBound="0" tableColumnId="4923"/>
      <queryTableField id="27847" dataBound="0" tableColumnId="4924"/>
      <queryTableField id="27846" dataBound="0" tableColumnId="4925"/>
      <queryTableField id="27845" dataBound="0" tableColumnId="4926"/>
      <queryTableField id="27844" dataBound="0" tableColumnId="4927"/>
      <queryTableField id="27843" dataBound="0" tableColumnId="4928"/>
      <queryTableField id="27842" dataBound="0" tableColumnId="4929"/>
      <queryTableField id="27841" dataBound="0" tableColumnId="4930"/>
      <queryTableField id="27840" dataBound="0" tableColumnId="4931"/>
      <queryTableField id="27839" dataBound="0" tableColumnId="4932"/>
      <queryTableField id="27838" dataBound="0" tableColumnId="4933"/>
      <queryTableField id="27837" dataBound="0" tableColumnId="4934"/>
      <queryTableField id="27836" dataBound="0" tableColumnId="4935"/>
      <queryTableField id="27835" dataBound="0" tableColumnId="4936"/>
      <queryTableField id="27834" dataBound="0" tableColumnId="4937"/>
      <queryTableField id="27833" dataBound="0" tableColumnId="4938"/>
      <queryTableField id="27832" dataBound="0" tableColumnId="4939"/>
      <queryTableField id="27831" dataBound="0" tableColumnId="4940"/>
      <queryTableField id="27830" dataBound="0" tableColumnId="4941"/>
      <queryTableField id="27829" dataBound="0" tableColumnId="4942"/>
      <queryTableField id="27828" dataBound="0" tableColumnId="4943"/>
      <queryTableField id="27827" dataBound="0" tableColumnId="4944"/>
      <queryTableField id="27826" dataBound="0" tableColumnId="4945"/>
      <queryTableField id="27825" dataBound="0" tableColumnId="4946"/>
      <queryTableField id="27824" dataBound="0" tableColumnId="4947"/>
      <queryTableField id="27823" dataBound="0" tableColumnId="4948"/>
      <queryTableField id="27822" dataBound="0" tableColumnId="4949"/>
      <queryTableField id="27821" dataBound="0" tableColumnId="4950"/>
      <queryTableField id="27820" dataBound="0" tableColumnId="4951"/>
      <queryTableField id="27819" dataBound="0" tableColumnId="4952"/>
      <queryTableField id="27818" dataBound="0" tableColumnId="4953"/>
      <queryTableField id="27817" dataBound="0" tableColumnId="4954"/>
      <queryTableField id="27816" dataBound="0" tableColumnId="4955"/>
      <queryTableField id="27815" dataBound="0" tableColumnId="4956"/>
      <queryTableField id="27814" dataBound="0" tableColumnId="4957"/>
      <queryTableField id="27813" dataBound="0" tableColumnId="4958"/>
      <queryTableField id="27812" dataBound="0" tableColumnId="4959"/>
      <queryTableField id="27811" dataBound="0" tableColumnId="4960"/>
      <queryTableField id="27810" dataBound="0" tableColumnId="4961"/>
      <queryTableField id="27809" dataBound="0" tableColumnId="4962"/>
      <queryTableField id="27808" dataBound="0" tableColumnId="4963"/>
      <queryTableField id="27807" dataBound="0" tableColumnId="4964"/>
      <queryTableField id="27806" dataBound="0" tableColumnId="4965"/>
      <queryTableField id="27805" dataBound="0" tableColumnId="4966"/>
      <queryTableField id="27804" dataBound="0" tableColumnId="4967"/>
      <queryTableField id="27803" dataBound="0" tableColumnId="4968"/>
      <queryTableField id="27802" dataBound="0" tableColumnId="4969"/>
      <queryTableField id="27801" dataBound="0" tableColumnId="4970"/>
      <queryTableField id="27800" dataBound="0" tableColumnId="4971"/>
      <queryTableField id="27799" dataBound="0" tableColumnId="4972"/>
      <queryTableField id="27798" dataBound="0" tableColumnId="4973"/>
      <queryTableField id="27797" dataBound="0" tableColumnId="4974"/>
      <queryTableField id="27796" dataBound="0" tableColumnId="4975"/>
      <queryTableField id="27795" dataBound="0" tableColumnId="4976"/>
      <queryTableField id="27794" dataBound="0" tableColumnId="4977"/>
      <queryTableField id="27793" dataBound="0" tableColumnId="4978"/>
      <queryTableField id="27792" dataBound="0" tableColumnId="4979"/>
      <queryTableField id="27791" dataBound="0" tableColumnId="4980"/>
      <queryTableField id="27790" dataBound="0" tableColumnId="4981"/>
      <queryTableField id="27789" dataBound="0" tableColumnId="4982"/>
      <queryTableField id="27788" dataBound="0" tableColumnId="4983"/>
      <queryTableField id="27787" dataBound="0" tableColumnId="4984"/>
      <queryTableField id="27786" dataBound="0" tableColumnId="4985"/>
      <queryTableField id="27785" dataBound="0" tableColumnId="4986"/>
      <queryTableField id="27784" dataBound="0" tableColumnId="4987"/>
      <queryTableField id="27783" dataBound="0" tableColumnId="4988"/>
      <queryTableField id="27782" dataBound="0" tableColumnId="4989"/>
      <queryTableField id="27781" dataBound="0" tableColumnId="4990"/>
      <queryTableField id="27780" dataBound="0" tableColumnId="4991"/>
      <queryTableField id="27779" dataBound="0" tableColumnId="4992"/>
      <queryTableField id="27778" dataBound="0" tableColumnId="4993"/>
      <queryTableField id="27777" dataBound="0" tableColumnId="4994"/>
      <queryTableField id="27776" dataBound="0" tableColumnId="4995"/>
      <queryTableField id="27775" dataBound="0" tableColumnId="4996"/>
      <queryTableField id="27774" dataBound="0" tableColumnId="4997"/>
      <queryTableField id="27773" dataBound="0" tableColumnId="4998"/>
      <queryTableField id="27772" dataBound="0" tableColumnId="4999"/>
      <queryTableField id="27771" dataBound="0" tableColumnId="5000"/>
      <queryTableField id="27770" dataBound="0" tableColumnId="5001"/>
      <queryTableField id="27769" dataBound="0" tableColumnId="5002"/>
      <queryTableField id="27768" dataBound="0" tableColumnId="5003"/>
      <queryTableField id="27767" dataBound="0" tableColumnId="5004"/>
      <queryTableField id="27766" dataBound="0" tableColumnId="5005"/>
      <queryTableField id="27765" dataBound="0" tableColumnId="5006"/>
      <queryTableField id="27764" dataBound="0" tableColumnId="5007"/>
      <queryTableField id="27763" dataBound="0" tableColumnId="5008"/>
      <queryTableField id="27762" dataBound="0" tableColumnId="5009"/>
      <queryTableField id="27761" dataBound="0" tableColumnId="5010"/>
      <queryTableField id="27760" dataBound="0" tableColumnId="5011"/>
      <queryTableField id="27759" dataBound="0" tableColumnId="5012"/>
      <queryTableField id="27758" dataBound="0" tableColumnId="5013"/>
      <queryTableField id="27757" dataBound="0" tableColumnId="5014"/>
      <queryTableField id="27756" dataBound="0" tableColumnId="5015"/>
      <queryTableField id="27755" dataBound="0" tableColumnId="5016"/>
      <queryTableField id="27754" dataBound="0" tableColumnId="5017"/>
      <queryTableField id="27753" dataBound="0" tableColumnId="5018"/>
      <queryTableField id="27752" dataBound="0" tableColumnId="5019"/>
      <queryTableField id="27751" dataBound="0" tableColumnId="5020"/>
      <queryTableField id="27750" dataBound="0" tableColumnId="5021"/>
      <queryTableField id="27749" dataBound="0" tableColumnId="5022"/>
      <queryTableField id="27748" dataBound="0" tableColumnId="5023"/>
      <queryTableField id="27747" dataBound="0" tableColumnId="5024"/>
      <queryTableField id="27746" dataBound="0" tableColumnId="5025"/>
      <queryTableField id="27745" dataBound="0" tableColumnId="5026"/>
      <queryTableField id="27744" dataBound="0" tableColumnId="5027"/>
      <queryTableField id="27743" dataBound="0" tableColumnId="5028"/>
      <queryTableField id="27742" dataBound="0" tableColumnId="5029"/>
      <queryTableField id="27741" dataBound="0" tableColumnId="5030"/>
      <queryTableField id="27740" dataBound="0" tableColumnId="5031"/>
      <queryTableField id="27739" dataBound="0" tableColumnId="5032"/>
      <queryTableField id="27738" dataBound="0" tableColumnId="5033"/>
      <queryTableField id="27737" dataBound="0" tableColumnId="5034"/>
      <queryTableField id="27736" dataBound="0" tableColumnId="5035"/>
      <queryTableField id="27735" dataBound="0" tableColumnId="5036"/>
      <queryTableField id="27734" dataBound="0" tableColumnId="5037"/>
      <queryTableField id="27733" dataBound="0" tableColumnId="5038"/>
      <queryTableField id="27732" dataBound="0" tableColumnId="5039"/>
      <queryTableField id="27731" dataBound="0" tableColumnId="5040"/>
      <queryTableField id="27730" dataBound="0" tableColumnId="5041"/>
      <queryTableField id="27729" dataBound="0" tableColumnId="5042"/>
      <queryTableField id="27728" dataBound="0" tableColumnId="5043"/>
      <queryTableField id="27727" dataBound="0" tableColumnId="5044"/>
      <queryTableField id="27726" dataBound="0" tableColumnId="5045"/>
      <queryTableField id="27725" dataBound="0" tableColumnId="5046"/>
      <queryTableField id="27724" dataBound="0" tableColumnId="5047"/>
      <queryTableField id="27723" dataBound="0" tableColumnId="5048"/>
      <queryTableField id="27722" dataBound="0" tableColumnId="5049"/>
      <queryTableField id="27721" dataBound="0" tableColumnId="5050"/>
      <queryTableField id="27720" dataBound="0" tableColumnId="5051"/>
      <queryTableField id="27719" dataBound="0" tableColumnId="5052"/>
      <queryTableField id="27718" dataBound="0" tableColumnId="5053"/>
      <queryTableField id="27717" dataBound="0" tableColumnId="5054"/>
      <queryTableField id="27716" dataBound="0" tableColumnId="5055"/>
      <queryTableField id="27715" dataBound="0" tableColumnId="5056"/>
      <queryTableField id="27714" dataBound="0" tableColumnId="5057"/>
      <queryTableField id="27713" dataBound="0" tableColumnId="5058"/>
      <queryTableField id="27712" dataBound="0" tableColumnId="5059"/>
      <queryTableField id="27711" dataBound="0" tableColumnId="5060"/>
      <queryTableField id="27710" dataBound="0" tableColumnId="5061"/>
      <queryTableField id="27709" dataBound="0" tableColumnId="5062"/>
      <queryTableField id="27708" dataBound="0" tableColumnId="5063"/>
      <queryTableField id="27707" dataBound="0" tableColumnId="5064"/>
      <queryTableField id="27706" dataBound="0" tableColumnId="5065"/>
      <queryTableField id="27705" dataBound="0" tableColumnId="5066"/>
      <queryTableField id="27704" dataBound="0" tableColumnId="5067"/>
      <queryTableField id="27703" dataBound="0" tableColumnId="5068"/>
      <queryTableField id="27702" dataBound="0" tableColumnId="5069"/>
      <queryTableField id="27701" dataBound="0" tableColumnId="5070"/>
      <queryTableField id="27700" dataBound="0" tableColumnId="5071"/>
      <queryTableField id="27699" dataBound="0" tableColumnId="5072"/>
      <queryTableField id="27698" dataBound="0" tableColumnId="5073"/>
      <queryTableField id="27697" dataBound="0" tableColumnId="5074"/>
      <queryTableField id="27696" dataBound="0" tableColumnId="5075"/>
      <queryTableField id="27695" dataBound="0" tableColumnId="5076"/>
      <queryTableField id="27694" dataBound="0" tableColumnId="5077"/>
      <queryTableField id="27693" dataBound="0" tableColumnId="5078"/>
      <queryTableField id="27692" dataBound="0" tableColumnId="5079"/>
      <queryTableField id="27691" dataBound="0" tableColumnId="5080"/>
      <queryTableField id="27690" dataBound="0" tableColumnId="5081"/>
      <queryTableField id="27689" dataBound="0" tableColumnId="5082"/>
      <queryTableField id="27688" dataBound="0" tableColumnId="5083"/>
      <queryTableField id="27687" dataBound="0" tableColumnId="5084"/>
      <queryTableField id="27686" dataBound="0" tableColumnId="5085"/>
      <queryTableField id="27685" dataBound="0" tableColumnId="5086"/>
      <queryTableField id="27684" dataBound="0" tableColumnId="5087"/>
      <queryTableField id="27683" dataBound="0" tableColumnId="5088"/>
      <queryTableField id="27682" dataBound="0" tableColumnId="5089"/>
      <queryTableField id="27681" dataBound="0" tableColumnId="5090"/>
      <queryTableField id="27680" dataBound="0" tableColumnId="5091"/>
      <queryTableField id="27679" dataBound="0" tableColumnId="5092"/>
      <queryTableField id="27678" dataBound="0" tableColumnId="5093"/>
      <queryTableField id="27677" dataBound="0" tableColumnId="5094"/>
      <queryTableField id="27676" dataBound="0" tableColumnId="5095"/>
      <queryTableField id="27675" dataBound="0" tableColumnId="5096"/>
      <queryTableField id="27674" dataBound="0" tableColumnId="5097"/>
      <queryTableField id="27673" dataBound="0" tableColumnId="5098"/>
      <queryTableField id="27672" dataBound="0" tableColumnId="5099"/>
      <queryTableField id="27671" dataBound="0" tableColumnId="5100"/>
      <queryTableField id="27670" dataBound="0" tableColumnId="5101"/>
      <queryTableField id="27669" dataBound="0" tableColumnId="5102"/>
      <queryTableField id="27668" dataBound="0" tableColumnId="5103"/>
      <queryTableField id="27667" dataBound="0" tableColumnId="5104"/>
      <queryTableField id="27666" dataBound="0" tableColumnId="5105"/>
      <queryTableField id="27665" dataBound="0" tableColumnId="5106"/>
      <queryTableField id="27664" dataBound="0" tableColumnId="5107"/>
      <queryTableField id="27663" dataBound="0" tableColumnId="5108"/>
      <queryTableField id="27662" dataBound="0" tableColumnId="5109"/>
      <queryTableField id="27661" dataBound="0" tableColumnId="5110"/>
      <queryTableField id="27660" dataBound="0" tableColumnId="5111"/>
      <queryTableField id="27659" dataBound="0" tableColumnId="5112"/>
      <queryTableField id="27658" dataBound="0" tableColumnId="5113"/>
      <queryTableField id="27657" dataBound="0" tableColumnId="5114"/>
      <queryTableField id="27656" dataBound="0" tableColumnId="5115"/>
      <queryTableField id="27655" dataBound="0" tableColumnId="5116"/>
      <queryTableField id="27654" dataBound="0" tableColumnId="5117"/>
      <queryTableField id="27653" dataBound="0" tableColumnId="5118"/>
      <queryTableField id="27652" dataBound="0" tableColumnId="5119"/>
      <queryTableField id="27651" dataBound="0" tableColumnId="5120"/>
      <queryTableField id="27650" dataBound="0" tableColumnId="5121"/>
      <queryTableField id="27649" dataBound="0" tableColumnId="5122"/>
      <queryTableField id="27648" dataBound="0" tableColumnId="5123"/>
      <queryTableField id="27647" dataBound="0" tableColumnId="5124"/>
      <queryTableField id="27646" dataBound="0" tableColumnId="5125"/>
      <queryTableField id="27645" dataBound="0" tableColumnId="5126"/>
      <queryTableField id="27644" dataBound="0" tableColumnId="5127"/>
      <queryTableField id="27643" dataBound="0" tableColumnId="5128"/>
      <queryTableField id="27642" dataBound="0" tableColumnId="5129"/>
      <queryTableField id="27641" dataBound="0" tableColumnId="5130"/>
      <queryTableField id="27640" dataBound="0" tableColumnId="5131"/>
      <queryTableField id="27639" dataBound="0" tableColumnId="5132"/>
      <queryTableField id="27638" dataBound="0" tableColumnId="5133"/>
      <queryTableField id="27637" dataBound="0" tableColumnId="5134"/>
      <queryTableField id="27636" dataBound="0" tableColumnId="5135"/>
      <queryTableField id="27635" dataBound="0" tableColumnId="5136"/>
      <queryTableField id="27634" dataBound="0" tableColumnId="5137"/>
      <queryTableField id="27633" dataBound="0" tableColumnId="5138"/>
      <queryTableField id="27632" dataBound="0" tableColumnId="5139"/>
      <queryTableField id="27631" dataBound="0" tableColumnId="5140"/>
      <queryTableField id="27630" dataBound="0" tableColumnId="5141"/>
      <queryTableField id="27629" dataBound="0" tableColumnId="5142"/>
      <queryTableField id="27628" dataBound="0" tableColumnId="5143"/>
      <queryTableField id="27627" dataBound="0" tableColumnId="5144"/>
      <queryTableField id="27626" dataBound="0" tableColumnId="5145"/>
      <queryTableField id="27625" dataBound="0" tableColumnId="5146"/>
      <queryTableField id="27624" dataBound="0" tableColumnId="5147"/>
      <queryTableField id="27623" dataBound="0" tableColumnId="5148"/>
      <queryTableField id="27622" dataBound="0" tableColumnId="5149"/>
      <queryTableField id="27621" dataBound="0" tableColumnId="5150"/>
      <queryTableField id="27620" dataBound="0" tableColumnId="5151"/>
      <queryTableField id="27619" dataBound="0" tableColumnId="5152"/>
      <queryTableField id="27618" dataBound="0" tableColumnId="5153"/>
      <queryTableField id="27617" dataBound="0" tableColumnId="5154"/>
      <queryTableField id="27616" dataBound="0" tableColumnId="5155"/>
      <queryTableField id="27615" dataBound="0" tableColumnId="5156"/>
      <queryTableField id="27614" dataBound="0" tableColumnId="5157"/>
      <queryTableField id="27613" dataBound="0" tableColumnId="5158"/>
      <queryTableField id="27612" dataBound="0" tableColumnId="5159"/>
      <queryTableField id="27611" dataBound="0" tableColumnId="5160"/>
      <queryTableField id="27610" dataBound="0" tableColumnId="5161"/>
      <queryTableField id="27609" dataBound="0" tableColumnId="5162"/>
      <queryTableField id="27608" dataBound="0" tableColumnId="5163"/>
      <queryTableField id="27607" dataBound="0" tableColumnId="5164"/>
      <queryTableField id="27606" dataBound="0" tableColumnId="5165"/>
      <queryTableField id="27605" dataBound="0" tableColumnId="5166"/>
      <queryTableField id="27604" dataBound="0" tableColumnId="5167"/>
      <queryTableField id="27603" dataBound="0" tableColumnId="5168"/>
      <queryTableField id="27602" dataBound="0" tableColumnId="5169"/>
      <queryTableField id="27601" dataBound="0" tableColumnId="5170"/>
      <queryTableField id="27600" dataBound="0" tableColumnId="5171"/>
      <queryTableField id="27599" dataBound="0" tableColumnId="5172"/>
      <queryTableField id="27598" dataBound="0" tableColumnId="5173"/>
      <queryTableField id="27597" dataBound="0" tableColumnId="5174"/>
      <queryTableField id="27596" dataBound="0" tableColumnId="5175"/>
      <queryTableField id="27595" dataBound="0" tableColumnId="5176"/>
      <queryTableField id="27594" dataBound="0" tableColumnId="5177"/>
      <queryTableField id="27593" dataBound="0" tableColumnId="5178"/>
      <queryTableField id="27592" dataBound="0" tableColumnId="5179"/>
      <queryTableField id="27591" dataBound="0" tableColumnId="5180"/>
      <queryTableField id="27590" dataBound="0" tableColumnId="5181"/>
      <queryTableField id="27589" dataBound="0" tableColumnId="5182"/>
      <queryTableField id="27588" dataBound="0" tableColumnId="5183"/>
      <queryTableField id="27587" dataBound="0" tableColumnId="5184"/>
      <queryTableField id="27586" dataBound="0" tableColumnId="5185"/>
      <queryTableField id="27585" dataBound="0" tableColumnId="5186"/>
      <queryTableField id="27584" dataBound="0" tableColumnId="5187"/>
      <queryTableField id="27583" dataBound="0" tableColumnId="5188"/>
      <queryTableField id="27582" dataBound="0" tableColumnId="5189"/>
      <queryTableField id="27581" dataBound="0" tableColumnId="5190"/>
      <queryTableField id="27580" dataBound="0" tableColumnId="5191"/>
      <queryTableField id="27579" dataBound="0" tableColumnId="5192"/>
      <queryTableField id="27578" dataBound="0" tableColumnId="5193"/>
      <queryTableField id="27577" dataBound="0" tableColumnId="5194"/>
      <queryTableField id="27576" dataBound="0" tableColumnId="5195"/>
      <queryTableField id="27575" dataBound="0" tableColumnId="5196"/>
      <queryTableField id="27574" dataBound="0" tableColumnId="5197"/>
      <queryTableField id="27573" dataBound="0" tableColumnId="5198"/>
      <queryTableField id="27572" dataBound="0" tableColumnId="5199"/>
      <queryTableField id="27571" dataBound="0" tableColumnId="5200"/>
      <queryTableField id="27570" dataBound="0" tableColumnId="5201"/>
      <queryTableField id="27569" dataBound="0" tableColumnId="5202"/>
      <queryTableField id="27568" dataBound="0" tableColumnId="5203"/>
      <queryTableField id="27567" dataBound="0" tableColumnId="5204"/>
      <queryTableField id="27566" dataBound="0" tableColumnId="5205"/>
      <queryTableField id="27565" dataBound="0" tableColumnId="5206"/>
      <queryTableField id="27564" dataBound="0" tableColumnId="5207"/>
      <queryTableField id="27563" dataBound="0" tableColumnId="5208"/>
      <queryTableField id="27562" dataBound="0" tableColumnId="5209"/>
      <queryTableField id="27561" dataBound="0" tableColumnId="5210"/>
      <queryTableField id="27560" dataBound="0" tableColumnId="5211"/>
      <queryTableField id="27559" dataBound="0" tableColumnId="5212"/>
      <queryTableField id="27558" dataBound="0" tableColumnId="5213"/>
      <queryTableField id="27557" dataBound="0" tableColumnId="5214"/>
      <queryTableField id="27556" dataBound="0" tableColumnId="5215"/>
      <queryTableField id="27555" dataBound="0" tableColumnId="5216"/>
      <queryTableField id="27554" dataBound="0" tableColumnId="5217"/>
      <queryTableField id="27553" dataBound="0" tableColumnId="5218"/>
      <queryTableField id="27552" dataBound="0" tableColumnId="5219"/>
      <queryTableField id="27551" dataBound="0" tableColumnId="5220"/>
      <queryTableField id="27550" dataBound="0" tableColumnId="5221"/>
      <queryTableField id="27549" dataBound="0" tableColumnId="5222"/>
      <queryTableField id="27548" dataBound="0" tableColumnId="5223"/>
      <queryTableField id="27547" dataBound="0" tableColumnId="5224"/>
      <queryTableField id="27546" dataBound="0" tableColumnId="5225"/>
      <queryTableField id="27545" dataBound="0" tableColumnId="5226"/>
      <queryTableField id="27544" dataBound="0" tableColumnId="5227"/>
      <queryTableField id="27543" dataBound="0" tableColumnId="5228"/>
      <queryTableField id="27542" dataBound="0" tableColumnId="5229"/>
      <queryTableField id="27541" dataBound="0" tableColumnId="5230"/>
      <queryTableField id="27540" dataBound="0" tableColumnId="5231"/>
      <queryTableField id="27539" dataBound="0" tableColumnId="5232"/>
      <queryTableField id="27538" dataBound="0" tableColumnId="5233"/>
      <queryTableField id="27537" dataBound="0" tableColumnId="5234"/>
      <queryTableField id="27536" dataBound="0" tableColumnId="5235"/>
      <queryTableField id="27535" dataBound="0" tableColumnId="5236"/>
      <queryTableField id="27534" dataBound="0" tableColumnId="5237"/>
      <queryTableField id="27533" dataBound="0" tableColumnId="5238"/>
      <queryTableField id="27532" dataBound="0" tableColumnId="5239"/>
      <queryTableField id="27531" dataBound="0" tableColumnId="5240"/>
      <queryTableField id="27530" dataBound="0" tableColumnId="5241"/>
      <queryTableField id="27529" dataBound="0" tableColumnId="5242"/>
      <queryTableField id="27528" dataBound="0" tableColumnId="5243"/>
      <queryTableField id="27527" dataBound="0" tableColumnId="5244"/>
      <queryTableField id="27526" dataBound="0" tableColumnId="5245"/>
      <queryTableField id="27525" dataBound="0" tableColumnId="5246"/>
      <queryTableField id="27524" dataBound="0" tableColumnId="5247"/>
      <queryTableField id="27523" dataBound="0" tableColumnId="5248"/>
      <queryTableField id="27522" dataBound="0" tableColumnId="5249"/>
      <queryTableField id="27521" dataBound="0" tableColumnId="5250"/>
      <queryTableField id="27520" dataBound="0" tableColumnId="5251"/>
      <queryTableField id="27519" dataBound="0" tableColumnId="5252"/>
      <queryTableField id="27518" dataBound="0" tableColumnId="5253"/>
      <queryTableField id="27517" dataBound="0" tableColumnId="5254"/>
      <queryTableField id="27516" dataBound="0" tableColumnId="5255"/>
      <queryTableField id="27515" dataBound="0" tableColumnId="5256"/>
      <queryTableField id="27514" dataBound="0" tableColumnId="5257"/>
      <queryTableField id="27513" dataBound="0" tableColumnId="5258"/>
      <queryTableField id="27512" dataBound="0" tableColumnId="5259"/>
      <queryTableField id="27511" dataBound="0" tableColumnId="5260"/>
      <queryTableField id="27510" dataBound="0" tableColumnId="5261"/>
      <queryTableField id="27509" dataBound="0" tableColumnId="5262"/>
      <queryTableField id="27508" dataBound="0" tableColumnId="5263"/>
      <queryTableField id="27507" dataBound="0" tableColumnId="5264"/>
      <queryTableField id="27506" dataBound="0" tableColumnId="5265"/>
      <queryTableField id="27505" dataBound="0" tableColumnId="5266"/>
      <queryTableField id="27504" dataBound="0" tableColumnId="5267"/>
      <queryTableField id="27503" dataBound="0" tableColumnId="5268"/>
      <queryTableField id="27502" dataBound="0" tableColumnId="5269"/>
      <queryTableField id="27501" dataBound="0" tableColumnId="5270"/>
      <queryTableField id="27500" dataBound="0" tableColumnId="5271"/>
      <queryTableField id="27499" dataBound="0" tableColumnId="5272"/>
      <queryTableField id="27498" dataBound="0" tableColumnId="5273"/>
      <queryTableField id="27497" dataBound="0" tableColumnId="5274"/>
      <queryTableField id="27496" dataBound="0" tableColumnId="5275"/>
      <queryTableField id="27495" dataBound="0" tableColumnId="5276"/>
      <queryTableField id="27494" dataBound="0" tableColumnId="5277"/>
      <queryTableField id="27493" dataBound="0" tableColumnId="5278"/>
      <queryTableField id="27492" dataBound="0" tableColumnId="5279"/>
      <queryTableField id="27491" dataBound="0" tableColumnId="5280"/>
      <queryTableField id="27490" dataBound="0" tableColumnId="5281"/>
      <queryTableField id="27489" dataBound="0" tableColumnId="5282"/>
      <queryTableField id="27488" dataBound="0" tableColumnId="5283"/>
      <queryTableField id="27487" dataBound="0" tableColumnId="5284"/>
      <queryTableField id="27486" dataBound="0" tableColumnId="5285"/>
      <queryTableField id="27485" dataBound="0" tableColumnId="5286"/>
      <queryTableField id="27484" dataBound="0" tableColumnId="5287"/>
      <queryTableField id="27483" dataBound="0" tableColumnId="5288"/>
      <queryTableField id="27482" dataBound="0" tableColumnId="5289"/>
      <queryTableField id="27481" dataBound="0" tableColumnId="5290"/>
      <queryTableField id="27480" dataBound="0" tableColumnId="5291"/>
      <queryTableField id="27479" dataBound="0" tableColumnId="5292"/>
      <queryTableField id="27478" dataBound="0" tableColumnId="5293"/>
      <queryTableField id="27477" dataBound="0" tableColumnId="5294"/>
      <queryTableField id="27476" dataBound="0" tableColumnId="5295"/>
      <queryTableField id="27475" dataBound="0" tableColumnId="5296"/>
      <queryTableField id="27474" dataBound="0" tableColumnId="5297"/>
      <queryTableField id="27473" dataBound="0" tableColumnId="5298"/>
      <queryTableField id="27472" dataBound="0" tableColumnId="5299"/>
      <queryTableField id="27471" dataBound="0" tableColumnId="5300"/>
      <queryTableField id="27470" dataBound="0" tableColumnId="5301"/>
      <queryTableField id="27469" dataBound="0" tableColumnId="5302"/>
      <queryTableField id="27468" dataBound="0" tableColumnId="5303"/>
      <queryTableField id="27467" dataBound="0" tableColumnId="5304"/>
      <queryTableField id="27466" dataBound="0" tableColumnId="5305"/>
      <queryTableField id="27465" dataBound="0" tableColumnId="5306"/>
      <queryTableField id="27464" dataBound="0" tableColumnId="5307"/>
      <queryTableField id="27463" dataBound="0" tableColumnId="5308"/>
      <queryTableField id="27462" dataBound="0" tableColumnId="5309"/>
      <queryTableField id="27461" dataBound="0" tableColumnId="5310"/>
      <queryTableField id="27460" dataBound="0" tableColumnId="5311"/>
      <queryTableField id="27459" dataBound="0" tableColumnId="5312"/>
      <queryTableField id="27458" dataBound="0" tableColumnId="5313"/>
      <queryTableField id="27457" dataBound="0" tableColumnId="5314"/>
      <queryTableField id="27456" dataBound="0" tableColumnId="5315"/>
      <queryTableField id="27455" dataBound="0" tableColumnId="5316"/>
      <queryTableField id="27454" dataBound="0" tableColumnId="5317"/>
      <queryTableField id="27453" dataBound="0" tableColumnId="5318"/>
      <queryTableField id="27452" dataBound="0" tableColumnId="5319"/>
      <queryTableField id="27451" dataBound="0" tableColumnId="5320"/>
      <queryTableField id="27450" dataBound="0" tableColumnId="5321"/>
      <queryTableField id="27449" dataBound="0" tableColumnId="5322"/>
      <queryTableField id="27448" dataBound="0" tableColumnId="5323"/>
      <queryTableField id="27447" dataBound="0" tableColumnId="5324"/>
      <queryTableField id="27446" dataBound="0" tableColumnId="5325"/>
      <queryTableField id="27445" dataBound="0" tableColumnId="5326"/>
      <queryTableField id="27444" dataBound="0" tableColumnId="5327"/>
      <queryTableField id="27443" dataBound="0" tableColumnId="5328"/>
      <queryTableField id="27442" dataBound="0" tableColumnId="5329"/>
      <queryTableField id="27441" dataBound="0" tableColumnId="5330"/>
      <queryTableField id="27440" dataBound="0" tableColumnId="5331"/>
      <queryTableField id="27439" dataBound="0" tableColumnId="5332"/>
      <queryTableField id="27438" dataBound="0" tableColumnId="5333"/>
      <queryTableField id="27437" dataBound="0" tableColumnId="5334"/>
      <queryTableField id="27436" dataBound="0" tableColumnId="5335"/>
      <queryTableField id="27435" dataBound="0" tableColumnId="5336"/>
      <queryTableField id="27434" dataBound="0" tableColumnId="5337"/>
      <queryTableField id="27433" dataBound="0" tableColumnId="5338"/>
      <queryTableField id="27432" dataBound="0" tableColumnId="5339"/>
      <queryTableField id="27431" dataBound="0" tableColumnId="5340"/>
      <queryTableField id="27430" dataBound="0" tableColumnId="5341"/>
      <queryTableField id="27429" dataBound="0" tableColumnId="5342"/>
      <queryTableField id="27428" dataBound="0" tableColumnId="5343"/>
      <queryTableField id="27427" dataBound="0" tableColumnId="5344"/>
      <queryTableField id="27426" dataBound="0" tableColumnId="5345"/>
      <queryTableField id="27425" dataBound="0" tableColumnId="5346"/>
      <queryTableField id="27424" dataBound="0" tableColumnId="5347"/>
      <queryTableField id="27423" dataBound="0" tableColumnId="5348"/>
      <queryTableField id="27422" dataBound="0" tableColumnId="5349"/>
      <queryTableField id="27421" dataBound="0" tableColumnId="5350"/>
      <queryTableField id="27420" dataBound="0" tableColumnId="5351"/>
      <queryTableField id="27419" dataBound="0" tableColumnId="5352"/>
      <queryTableField id="27418" dataBound="0" tableColumnId="5353"/>
      <queryTableField id="27417" dataBound="0" tableColumnId="5354"/>
      <queryTableField id="27416" dataBound="0" tableColumnId="5355"/>
      <queryTableField id="27415" dataBound="0" tableColumnId="5356"/>
      <queryTableField id="27414" dataBound="0" tableColumnId="5357"/>
      <queryTableField id="27413" dataBound="0" tableColumnId="5358"/>
      <queryTableField id="27412" dataBound="0" tableColumnId="5359"/>
      <queryTableField id="27411" dataBound="0" tableColumnId="5360"/>
      <queryTableField id="27410" dataBound="0" tableColumnId="5361"/>
      <queryTableField id="27409" dataBound="0" tableColumnId="5362"/>
      <queryTableField id="27408" dataBound="0" tableColumnId="5363"/>
      <queryTableField id="27407" dataBound="0" tableColumnId="5364"/>
      <queryTableField id="27406" dataBound="0" tableColumnId="5365"/>
      <queryTableField id="27405" dataBound="0" tableColumnId="5366"/>
      <queryTableField id="27404" dataBound="0" tableColumnId="5367"/>
      <queryTableField id="27403" dataBound="0" tableColumnId="5368"/>
      <queryTableField id="27402" dataBound="0" tableColumnId="5369"/>
      <queryTableField id="27401" dataBound="0" tableColumnId="5370"/>
      <queryTableField id="27400" dataBound="0" tableColumnId="5371"/>
      <queryTableField id="27399" dataBound="0" tableColumnId="5372"/>
      <queryTableField id="27398" dataBound="0" tableColumnId="5373"/>
      <queryTableField id="27397" dataBound="0" tableColumnId="5374"/>
      <queryTableField id="27396" dataBound="0" tableColumnId="5375"/>
      <queryTableField id="27395" dataBound="0" tableColumnId="5376"/>
      <queryTableField id="27394" dataBound="0" tableColumnId="5377"/>
      <queryTableField id="27393" dataBound="0" tableColumnId="5378"/>
      <queryTableField id="27392" dataBound="0" tableColumnId="5379"/>
      <queryTableField id="27391" dataBound="0" tableColumnId="5380"/>
      <queryTableField id="27390" dataBound="0" tableColumnId="5381"/>
      <queryTableField id="27389" dataBound="0" tableColumnId="5382"/>
      <queryTableField id="27388" dataBound="0" tableColumnId="5383"/>
      <queryTableField id="27387" dataBound="0" tableColumnId="5384"/>
      <queryTableField id="27386" dataBound="0" tableColumnId="5385"/>
      <queryTableField id="27385" dataBound="0" tableColumnId="5386"/>
      <queryTableField id="27384" dataBound="0" tableColumnId="5387"/>
      <queryTableField id="27383" dataBound="0" tableColumnId="5388"/>
      <queryTableField id="27382" dataBound="0" tableColumnId="5389"/>
      <queryTableField id="27381" dataBound="0" tableColumnId="5390"/>
      <queryTableField id="27380" dataBound="0" tableColumnId="5391"/>
      <queryTableField id="27379" dataBound="0" tableColumnId="5392"/>
      <queryTableField id="27378" dataBound="0" tableColumnId="5393"/>
      <queryTableField id="27377" dataBound="0" tableColumnId="5394"/>
      <queryTableField id="27376" dataBound="0" tableColumnId="5395"/>
      <queryTableField id="27375" dataBound="0" tableColumnId="5396"/>
      <queryTableField id="27374" dataBound="0" tableColumnId="5397"/>
      <queryTableField id="27373" dataBound="0" tableColumnId="5398"/>
      <queryTableField id="27372" dataBound="0" tableColumnId="5399"/>
      <queryTableField id="27371" dataBound="0" tableColumnId="5400"/>
      <queryTableField id="27370" dataBound="0" tableColumnId="5401"/>
      <queryTableField id="27369" dataBound="0" tableColumnId="5402"/>
      <queryTableField id="27368" dataBound="0" tableColumnId="5403"/>
      <queryTableField id="27367" dataBound="0" tableColumnId="5404"/>
      <queryTableField id="27366" dataBound="0" tableColumnId="5405"/>
      <queryTableField id="27365" dataBound="0" tableColumnId="5406"/>
      <queryTableField id="27364" dataBound="0" tableColumnId="5407"/>
      <queryTableField id="27363" dataBound="0" tableColumnId="5408"/>
      <queryTableField id="27362" dataBound="0" tableColumnId="5409"/>
      <queryTableField id="27361" dataBound="0" tableColumnId="5410"/>
      <queryTableField id="27360" dataBound="0" tableColumnId="5411"/>
      <queryTableField id="27359" dataBound="0" tableColumnId="5412"/>
      <queryTableField id="27358" dataBound="0" tableColumnId="5413"/>
      <queryTableField id="27357" dataBound="0" tableColumnId="5414"/>
      <queryTableField id="27356" dataBound="0" tableColumnId="5415"/>
      <queryTableField id="27355" dataBound="0" tableColumnId="5416"/>
      <queryTableField id="27354" dataBound="0" tableColumnId="5417"/>
      <queryTableField id="27353" dataBound="0" tableColumnId="5418"/>
      <queryTableField id="27352" dataBound="0" tableColumnId="5419"/>
      <queryTableField id="27351" dataBound="0" tableColumnId="5420"/>
      <queryTableField id="27350" dataBound="0" tableColumnId="5421"/>
      <queryTableField id="27349" dataBound="0" tableColumnId="5422"/>
      <queryTableField id="27348" dataBound="0" tableColumnId="5423"/>
      <queryTableField id="27347" dataBound="0" tableColumnId="5424"/>
      <queryTableField id="27346" dataBound="0" tableColumnId="5425"/>
      <queryTableField id="27345" dataBound="0" tableColumnId="5426"/>
      <queryTableField id="27344" dataBound="0" tableColumnId="5427"/>
      <queryTableField id="27343" dataBound="0" tableColumnId="5428"/>
      <queryTableField id="27342" dataBound="0" tableColumnId="5429"/>
      <queryTableField id="27341" dataBound="0" tableColumnId="5430"/>
      <queryTableField id="27340" dataBound="0" tableColumnId="5431"/>
      <queryTableField id="27339" dataBound="0" tableColumnId="5432"/>
      <queryTableField id="27338" dataBound="0" tableColumnId="5433"/>
      <queryTableField id="27337" dataBound="0" tableColumnId="5434"/>
      <queryTableField id="27336" dataBound="0" tableColumnId="5435"/>
      <queryTableField id="27335" dataBound="0" tableColumnId="5436"/>
      <queryTableField id="27334" dataBound="0" tableColumnId="5437"/>
      <queryTableField id="27333" dataBound="0" tableColumnId="5438"/>
      <queryTableField id="27332" dataBound="0" tableColumnId="5439"/>
      <queryTableField id="27331" dataBound="0" tableColumnId="5440"/>
      <queryTableField id="27330" dataBound="0" tableColumnId="5441"/>
      <queryTableField id="27329" dataBound="0" tableColumnId="5442"/>
      <queryTableField id="27328" dataBound="0" tableColumnId="5443"/>
      <queryTableField id="27327" dataBound="0" tableColumnId="5444"/>
      <queryTableField id="27326" dataBound="0" tableColumnId="5445"/>
      <queryTableField id="27325" dataBound="0" tableColumnId="5446"/>
      <queryTableField id="27324" dataBound="0" tableColumnId="5447"/>
      <queryTableField id="27323" dataBound="0" tableColumnId="5448"/>
      <queryTableField id="27322" dataBound="0" tableColumnId="5449"/>
      <queryTableField id="27321" dataBound="0" tableColumnId="5450"/>
      <queryTableField id="27320" dataBound="0" tableColumnId="5451"/>
      <queryTableField id="27319" dataBound="0" tableColumnId="5452"/>
      <queryTableField id="27318" dataBound="0" tableColumnId="5453"/>
      <queryTableField id="27317" dataBound="0" tableColumnId="5454"/>
      <queryTableField id="27316" dataBound="0" tableColumnId="5455"/>
      <queryTableField id="27315" dataBound="0" tableColumnId="5456"/>
      <queryTableField id="27314" dataBound="0" tableColumnId="5457"/>
      <queryTableField id="27313" dataBound="0" tableColumnId="5458"/>
      <queryTableField id="27312" dataBound="0" tableColumnId="5459"/>
      <queryTableField id="27311" dataBound="0" tableColumnId="5460"/>
      <queryTableField id="27310" dataBound="0" tableColumnId="5461"/>
      <queryTableField id="27309" dataBound="0" tableColumnId="5462"/>
      <queryTableField id="27308" dataBound="0" tableColumnId="5463"/>
      <queryTableField id="27307" dataBound="0" tableColumnId="5464"/>
      <queryTableField id="27306" dataBound="0" tableColumnId="5465"/>
      <queryTableField id="27305" dataBound="0" tableColumnId="5466"/>
      <queryTableField id="27304" dataBound="0" tableColumnId="5467"/>
      <queryTableField id="27303" dataBound="0" tableColumnId="5468"/>
      <queryTableField id="27302" dataBound="0" tableColumnId="5469"/>
      <queryTableField id="27301" dataBound="0" tableColumnId="5470"/>
      <queryTableField id="27300" dataBound="0" tableColumnId="5471"/>
      <queryTableField id="27299" dataBound="0" tableColumnId="5472"/>
      <queryTableField id="27298" dataBound="0" tableColumnId="5473"/>
      <queryTableField id="27297" dataBound="0" tableColumnId="5474"/>
      <queryTableField id="27296" dataBound="0" tableColumnId="5475"/>
      <queryTableField id="27295" dataBound="0" tableColumnId="5476"/>
      <queryTableField id="27294" dataBound="0" tableColumnId="5477"/>
      <queryTableField id="27293" dataBound="0" tableColumnId="5478"/>
      <queryTableField id="27292" dataBound="0" tableColumnId="5479"/>
      <queryTableField id="27291" dataBound="0" tableColumnId="5480"/>
      <queryTableField id="27290" dataBound="0" tableColumnId="5481"/>
      <queryTableField id="27289" dataBound="0" tableColumnId="5482"/>
      <queryTableField id="27288" dataBound="0" tableColumnId="5483"/>
      <queryTableField id="27287" dataBound="0" tableColumnId="5484"/>
      <queryTableField id="27286" dataBound="0" tableColumnId="5485"/>
      <queryTableField id="27285" dataBound="0" tableColumnId="5486"/>
      <queryTableField id="27284" dataBound="0" tableColumnId="5487"/>
      <queryTableField id="27283" dataBound="0" tableColumnId="5488"/>
      <queryTableField id="27282" dataBound="0" tableColumnId="5489"/>
      <queryTableField id="27281" dataBound="0" tableColumnId="5490"/>
      <queryTableField id="27280" dataBound="0" tableColumnId="5491"/>
      <queryTableField id="27279" dataBound="0" tableColumnId="5492"/>
      <queryTableField id="27278" dataBound="0" tableColumnId="5493"/>
      <queryTableField id="27277" dataBound="0" tableColumnId="5494"/>
      <queryTableField id="27276" dataBound="0" tableColumnId="5495"/>
      <queryTableField id="27275" dataBound="0" tableColumnId="5496"/>
      <queryTableField id="27274" dataBound="0" tableColumnId="5497"/>
      <queryTableField id="27273" dataBound="0" tableColumnId="5498"/>
      <queryTableField id="27272" dataBound="0" tableColumnId="5499"/>
      <queryTableField id="27271" dataBound="0" tableColumnId="5500"/>
      <queryTableField id="27270" dataBound="0" tableColumnId="5501"/>
      <queryTableField id="27269" dataBound="0" tableColumnId="5502"/>
      <queryTableField id="27268" dataBound="0" tableColumnId="5503"/>
      <queryTableField id="27267" dataBound="0" tableColumnId="5504"/>
      <queryTableField id="27266" dataBound="0" tableColumnId="5505"/>
      <queryTableField id="27265" dataBound="0" tableColumnId="5506"/>
      <queryTableField id="27264" dataBound="0" tableColumnId="5507"/>
      <queryTableField id="27263" dataBound="0" tableColumnId="5508"/>
      <queryTableField id="27262" dataBound="0" tableColumnId="5509"/>
      <queryTableField id="27261" dataBound="0" tableColumnId="5510"/>
      <queryTableField id="27260" dataBound="0" tableColumnId="5511"/>
      <queryTableField id="27259" dataBound="0" tableColumnId="5512"/>
      <queryTableField id="27258" dataBound="0" tableColumnId="5513"/>
      <queryTableField id="27257" dataBound="0" tableColumnId="5514"/>
      <queryTableField id="27256" dataBound="0" tableColumnId="5515"/>
      <queryTableField id="27255" dataBound="0" tableColumnId="5516"/>
      <queryTableField id="27254" dataBound="0" tableColumnId="5517"/>
      <queryTableField id="27253" dataBound="0" tableColumnId="5518"/>
      <queryTableField id="27252" dataBound="0" tableColumnId="5519"/>
      <queryTableField id="27251" dataBound="0" tableColumnId="5520"/>
      <queryTableField id="27250" dataBound="0" tableColumnId="5521"/>
      <queryTableField id="27249" dataBound="0" tableColumnId="5522"/>
      <queryTableField id="27248" dataBound="0" tableColumnId="5523"/>
      <queryTableField id="27247" dataBound="0" tableColumnId="5524"/>
      <queryTableField id="27246" dataBound="0" tableColumnId="5525"/>
      <queryTableField id="27245" dataBound="0" tableColumnId="5526"/>
      <queryTableField id="27244" dataBound="0" tableColumnId="5527"/>
      <queryTableField id="27243" dataBound="0" tableColumnId="5528"/>
      <queryTableField id="27242" dataBound="0" tableColumnId="5529"/>
      <queryTableField id="27241" dataBound="0" tableColumnId="5530"/>
      <queryTableField id="27240" dataBound="0" tableColumnId="5531"/>
      <queryTableField id="27239" dataBound="0" tableColumnId="5532"/>
      <queryTableField id="27238" dataBound="0" tableColumnId="5533"/>
      <queryTableField id="27237" dataBound="0" tableColumnId="5534"/>
      <queryTableField id="27236" dataBound="0" tableColumnId="5535"/>
      <queryTableField id="27235" dataBound="0" tableColumnId="5536"/>
      <queryTableField id="27234" dataBound="0" tableColumnId="5537"/>
      <queryTableField id="27233" dataBound="0" tableColumnId="5538"/>
      <queryTableField id="27232" dataBound="0" tableColumnId="5539"/>
      <queryTableField id="27231" dataBound="0" tableColumnId="5540"/>
      <queryTableField id="27230" dataBound="0" tableColumnId="5541"/>
      <queryTableField id="27229" dataBound="0" tableColumnId="5542"/>
      <queryTableField id="27228" dataBound="0" tableColumnId="5543"/>
      <queryTableField id="27227" dataBound="0" tableColumnId="5544"/>
      <queryTableField id="27226" dataBound="0" tableColumnId="5545"/>
      <queryTableField id="27225" dataBound="0" tableColumnId="5546"/>
      <queryTableField id="27224" dataBound="0" tableColumnId="5547"/>
      <queryTableField id="27223" dataBound="0" tableColumnId="5548"/>
      <queryTableField id="27222" dataBound="0" tableColumnId="5549"/>
      <queryTableField id="27221" dataBound="0" tableColumnId="5550"/>
      <queryTableField id="27220" dataBound="0" tableColumnId="5551"/>
      <queryTableField id="27219" dataBound="0" tableColumnId="5552"/>
      <queryTableField id="27218" dataBound="0" tableColumnId="5553"/>
      <queryTableField id="27217" dataBound="0" tableColumnId="5554"/>
      <queryTableField id="27216" dataBound="0" tableColumnId="5555"/>
      <queryTableField id="27215" dataBound="0" tableColumnId="5556"/>
      <queryTableField id="27214" dataBound="0" tableColumnId="5557"/>
      <queryTableField id="27213" dataBound="0" tableColumnId="5558"/>
      <queryTableField id="27212" dataBound="0" tableColumnId="5559"/>
      <queryTableField id="27211" dataBound="0" tableColumnId="5560"/>
      <queryTableField id="27210" dataBound="0" tableColumnId="5561"/>
      <queryTableField id="27209" dataBound="0" tableColumnId="5562"/>
      <queryTableField id="27208" dataBound="0" tableColumnId="5563"/>
      <queryTableField id="27207" dataBound="0" tableColumnId="5564"/>
      <queryTableField id="27206" dataBound="0" tableColumnId="5565"/>
      <queryTableField id="27205" dataBound="0" tableColumnId="5566"/>
      <queryTableField id="27204" dataBound="0" tableColumnId="5567"/>
      <queryTableField id="27203" dataBound="0" tableColumnId="5568"/>
      <queryTableField id="27202" dataBound="0" tableColumnId="5569"/>
      <queryTableField id="27201" dataBound="0" tableColumnId="5570"/>
      <queryTableField id="27200" dataBound="0" tableColumnId="5571"/>
      <queryTableField id="27199" dataBound="0" tableColumnId="5572"/>
      <queryTableField id="27198" dataBound="0" tableColumnId="5573"/>
      <queryTableField id="27197" dataBound="0" tableColumnId="5574"/>
      <queryTableField id="27196" dataBound="0" tableColumnId="5575"/>
      <queryTableField id="27195" dataBound="0" tableColumnId="5576"/>
      <queryTableField id="27194" dataBound="0" tableColumnId="5577"/>
      <queryTableField id="27193" dataBound="0" tableColumnId="5578"/>
      <queryTableField id="27192" dataBound="0" tableColumnId="5579"/>
      <queryTableField id="27191" dataBound="0" tableColumnId="5580"/>
      <queryTableField id="27190" dataBound="0" tableColumnId="5581"/>
      <queryTableField id="27189" dataBound="0" tableColumnId="5582"/>
      <queryTableField id="27188" dataBound="0" tableColumnId="5583"/>
      <queryTableField id="27187" dataBound="0" tableColumnId="5584"/>
      <queryTableField id="27186" dataBound="0" tableColumnId="5585"/>
      <queryTableField id="27185" dataBound="0" tableColumnId="5586"/>
      <queryTableField id="27184" dataBound="0" tableColumnId="5587"/>
      <queryTableField id="27183" dataBound="0" tableColumnId="5588"/>
      <queryTableField id="27182" dataBound="0" tableColumnId="5589"/>
      <queryTableField id="27181" dataBound="0" tableColumnId="5590"/>
      <queryTableField id="27180" dataBound="0" tableColumnId="5591"/>
      <queryTableField id="27179" dataBound="0" tableColumnId="5592"/>
      <queryTableField id="27178" dataBound="0" tableColumnId="5593"/>
      <queryTableField id="27177" dataBound="0" tableColumnId="5594"/>
      <queryTableField id="27176" dataBound="0" tableColumnId="5595"/>
      <queryTableField id="27175" dataBound="0" tableColumnId="5596"/>
      <queryTableField id="27174" dataBound="0" tableColumnId="5597"/>
      <queryTableField id="27173" dataBound="0" tableColumnId="5598"/>
      <queryTableField id="27172" dataBound="0" tableColumnId="5599"/>
      <queryTableField id="27171" dataBound="0" tableColumnId="5600"/>
      <queryTableField id="27170" dataBound="0" tableColumnId="5601"/>
      <queryTableField id="27169" dataBound="0" tableColumnId="5602"/>
      <queryTableField id="27168" dataBound="0" tableColumnId="5603"/>
      <queryTableField id="27167" dataBound="0" tableColumnId="5604"/>
      <queryTableField id="27166" dataBound="0" tableColumnId="5605"/>
      <queryTableField id="27165" dataBound="0" tableColumnId="5606"/>
      <queryTableField id="27164" dataBound="0" tableColumnId="5607"/>
      <queryTableField id="27163" dataBound="0" tableColumnId="5608"/>
      <queryTableField id="27162" dataBound="0" tableColumnId="5609"/>
      <queryTableField id="27161" dataBound="0" tableColumnId="5610"/>
      <queryTableField id="27160" dataBound="0" tableColumnId="5611"/>
      <queryTableField id="27159" dataBound="0" tableColumnId="5612"/>
      <queryTableField id="27158" dataBound="0" tableColumnId="5613"/>
      <queryTableField id="27157" dataBound="0" tableColumnId="5614"/>
      <queryTableField id="27156" dataBound="0" tableColumnId="5615"/>
      <queryTableField id="27155" dataBound="0" tableColumnId="5616"/>
      <queryTableField id="27154" dataBound="0" tableColumnId="5617"/>
      <queryTableField id="27153" dataBound="0" tableColumnId="5618"/>
      <queryTableField id="27152" dataBound="0" tableColumnId="5619"/>
      <queryTableField id="27151" dataBound="0" tableColumnId="5620"/>
      <queryTableField id="27150" dataBound="0" tableColumnId="5621"/>
      <queryTableField id="27149" dataBound="0" tableColumnId="5622"/>
      <queryTableField id="27148" dataBound="0" tableColumnId="5623"/>
      <queryTableField id="27147" dataBound="0" tableColumnId="5624"/>
      <queryTableField id="27146" dataBound="0" tableColumnId="5625"/>
      <queryTableField id="27145" dataBound="0" tableColumnId="5626"/>
      <queryTableField id="27144" dataBound="0" tableColumnId="5627"/>
      <queryTableField id="27143" dataBound="0" tableColumnId="5628"/>
      <queryTableField id="27142" dataBound="0" tableColumnId="5629"/>
      <queryTableField id="27141" dataBound="0" tableColumnId="5630"/>
      <queryTableField id="27140" dataBound="0" tableColumnId="5631"/>
      <queryTableField id="27139" dataBound="0" tableColumnId="5632"/>
      <queryTableField id="27138" dataBound="0" tableColumnId="5633"/>
      <queryTableField id="27137" dataBound="0" tableColumnId="5634"/>
      <queryTableField id="27136" dataBound="0" tableColumnId="5635"/>
      <queryTableField id="27135" dataBound="0" tableColumnId="5636"/>
      <queryTableField id="27134" dataBound="0" tableColumnId="5637"/>
      <queryTableField id="27133" dataBound="0" tableColumnId="5638"/>
      <queryTableField id="27132" dataBound="0" tableColumnId="5639"/>
      <queryTableField id="27131" dataBound="0" tableColumnId="5640"/>
      <queryTableField id="27130" dataBound="0" tableColumnId="5641"/>
      <queryTableField id="27129" dataBound="0" tableColumnId="5642"/>
      <queryTableField id="27128" dataBound="0" tableColumnId="5643"/>
      <queryTableField id="27127" dataBound="0" tableColumnId="5644"/>
      <queryTableField id="27126" dataBound="0" tableColumnId="5645"/>
      <queryTableField id="27125" dataBound="0" tableColumnId="5646"/>
      <queryTableField id="27124" dataBound="0" tableColumnId="5647"/>
      <queryTableField id="27123" dataBound="0" tableColumnId="5648"/>
      <queryTableField id="27122" dataBound="0" tableColumnId="5649"/>
      <queryTableField id="27121" dataBound="0" tableColumnId="5650"/>
      <queryTableField id="27120" dataBound="0" tableColumnId="5651"/>
      <queryTableField id="27119" dataBound="0" tableColumnId="5652"/>
      <queryTableField id="27118" dataBound="0" tableColumnId="5653"/>
      <queryTableField id="27117" dataBound="0" tableColumnId="5654"/>
      <queryTableField id="27116" dataBound="0" tableColumnId="5655"/>
      <queryTableField id="27115" dataBound="0" tableColumnId="5656"/>
      <queryTableField id="27114" dataBound="0" tableColumnId="5657"/>
      <queryTableField id="27113" dataBound="0" tableColumnId="5658"/>
      <queryTableField id="27112" dataBound="0" tableColumnId="5659"/>
      <queryTableField id="27111" dataBound="0" tableColumnId="5660"/>
      <queryTableField id="27110" dataBound="0" tableColumnId="5661"/>
      <queryTableField id="27109" dataBound="0" tableColumnId="5662"/>
      <queryTableField id="27108" dataBound="0" tableColumnId="5663"/>
      <queryTableField id="27107" dataBound="0" tableColumnId="5664"/>
      <queryTableField id="27106" dataBound="0" tableColumnId="5665"/>
      <queryTableField id="27105" dataBound="0" tableColumnId="5666"/>
      <queryTableField id="27104" dataBound="0" tableColumnId="5667"/>
      <queryTableField id="27103" dataBound="0" tableColumnId="5668"/>
      <queryTableField id="27102" dataBound="0" tableColumnId="5669"/>
      <queryTableField id="27101" dataBound="0" tableColumnId="5670"/>
      <queryTableField id="27100" dataBound="0" tableColumnId="5671"/>
      <queryTableField id="27099" dataBound="0" tableColumnId="5672"/>
      <queryTableField id="27098" dataBound="0" tableColumnId="5673"/>
      <queryTableField id="27097" dataBound="0" tableColumnId="5674"/>
      <queryTableField id="27096" dataBound="0" tableColumnId="5675"/>
      <queryTableField id="27095" dataBound="0" tableColumnId="5676"/>
      <queryTableField id="27094" dataBound="0" tableColumnId="5677"/>
      <queryTableField id="27093" dataBound="0" tableColumnId="5678"/>
      <queryTableField id="27092" dataBound="0" tableColumnId="5679"/>
      <queryTableField id="27091" dataBound="0" tableColumnId="5680"/>
      <queryTableField id="27090" dataBound="0" tableColumnId="5681"/>
      <queryTableField id="27089" dataBound="0" tableColumnId="5682"/>
      <queryTableField id="27088" dataBound="0" tableColumnId="5683"/>
      <queryTableField id="27087" dataBound="0" tableColumnId="5684"/>
      <queryTableField id="27086" dataBound="0" tableColumnId="5685"/>
      <queryTableField id="27085" dataBound="0" tableColumnId="5686"/>
      <queryTableField id="27084" dataBound="0" tableColumnId="5687"/>
      <queryTableField id="27083" dataBound="0" tableColumnId="5688"/>
      <queryTableField id="27082" dataBound="0" tableColumnId="5689"/>
      <queryTableField id="27081" dataBound="0" tableColumnId="5690"/>
      <queryTableField id="27080" dataBound="0" tableColumnId="5691"/>
      <queryTableField id="27079" dataBound="0" tableColumnId="5692"/>
      <queryTableField id="27078" dataBound="0" tableColumnId="5693"/>
      <queryTableField id="27077" dataBound="0" tableColumnId="5694"/>
      <queryTableField id="27076" dataBound="0" tableColumnId="5695"/>
      <queryTableField id="27075" dataBound="0" tableColumnId="5696"/>
      <queryTableField id="27074" dataBound="0" tableColumnId="5697"/>
      <queryTableField id="27073" dataBound="0" tableColumnId="5698"/>
      <queryTableField id="27072" dataBound="0" tableColumnId="5699"/>
      <queryTableField id="27071" dataBound="0" tableColumnId="5700"/>
      <queryTableField id="27070" dataBound="0" tableColumnId="5701"/>
      <queryTableField id="27069" dataBound="0" tableColumnId="5702"/>
      <queryTableField id="27068" dataBound="0" tableColumnId="5703"/>
      <queryTableField id="27067" dataBound="0" tableColumnId="5704"/>
      <queryTableField id="27066" dataBound="0" tableColumnId="5705"/>
      <queryTableField id="27065" dataBound="0" tableColumnId="5706"/>
      <queryTableField id="27064" dataBound="0" tableColumnId="5707"/>
      <queryTableField id="27063" dataBound="0" tableColumnId="5708"/>
      <queryTableField id="27062" dataBound="0" tableColumnId="5709"/>
      <queryTableField id="27061" dataBound="0" tableColumnId="5710"/>
      <queryTableField id="27060" dataBound="0" tableColumnId="5711"/>
      <queryTableField id="27059" dataBound="0" tableColumnId="5712"/>
      <queryTableField id="27058" dataBound="0" tableColumnId="5713"/>
      <queryTableField id="27057" dataBound="0" tableColumnId="5714"/>
      <queryTableField id="27056" dataBound="0" tableColumnId="5715"/>
      <queryTableField id="27055" dataBound="0" tableColumnId="5716"/>
      <queryTableField id="27054" dataBound="0" tableColumnId="5717"/>
      <queryTableField id="27053" dataBound="0" tableColumnId="5718"/>
      <queryTableField id="27052" dataBound="0" tableColumnId="5719"/>
      <queryTableField id="27051" dataBound="0" tableColumnId="5720"/>
      <queryTableField id="27050" dataBound="0" tableColumnId="5721"/>
      <queryTableField id="27049" dataBound="0" tableColumnId="5722"/>
      <queryTableField id="27048" dataBound="0" tableColumnId="5723"/>
      <queryTableField id="27047" dataBound="0" tableColumnId="5724"/>
      <queryTableField id="27046" dataBound="0" tableColumnId="5725"/>
      <queryTableField id="27045" dataBound="0" tableColumnId="5726"/>
      <queryTableField id="27044" dataBound="0" tableColumnId="5727"/>
      <queryTableField id="27043" dataBound="0" tableColumnId="5728"/>
      <queryTableField id="27042" dataBound="0" tableColumnId="5729"/>
      <queryTableField id="27041" dataBound="0" tableColumnId="5730"/>
      <queryTableField id="27040" dataBound="0" tableColumnId="5731"/>
      <queryTableField id="27039" dataBound="0" tableColumnId="5732"/>
      <queryTableField id="27038" dataBound="0" tableColumnId="5733"/>
      <queryTableField id="27037" dataBound="0" tableColumnId="5734"/>
      <queryTableField id="27036" dataBound="0" tableColumnId="5735"/>
      <queryTableField id="27035" dataBound="0" tableColumnId="5736"/>
      <queryTableField id="27034" dataBound="0" tableColumnId="5737"/>
      <queryTableField id="27033" dataBound="0" tableColumnId="5738"/>
      <queryTableField id="27032" dataBound="0" tableColumnId="5739"/>
      <queryTableField id="27031" dataBound="0" tableColumnId="5740"/>
      <queryTableField id="27030" dataBound="0" tableColumnId="5741"/>
      <queryTableField id="27029" dataBound="0" tableColumnId="5742"/>
      <queryTableField id="27028" dataBound="0" tableColumnId="5743"/>
      <queryTableField id="27027" dataBound="0" tableColumnId="5744"/>
      <queryTableField id="27026" dataBound="0" tableColumnId="5745"/>
      <queryTableField id="27025" dataBound="0" tableColumnId="5746"/>
      <queryTableField id="27024" dataBound="0" tableColumnId="5747"/>
      <queryTableField id="27023" dataBound="0" tableColumnId="5748"/>
      <queryTableField id="27022" dataBound="0" tableColumnId="5749"/>
      <queryTableField id="27021" dataBound="0" tableColumnId="5750"/>
      <queryTableField id="27020" dataBound="0" tableColumnId="5751"/>
      <queryTableField id="27019" dataBound="0" tableColumnId="5752"/>
      <queryTableField id="27018" dataBound="0" tableColumnId="5753"/>
      <queryTableField id="27017" dataBound="0" tableColumnId="5754"/>
      <queryTableField id="27016" dataBound="0" tableColumnId="5755"/>
      <queryTableField id="27015" dataBound="0" tableColumnId="5756"/>
      <queryTableField id="27014" dataBound="0" tableColumnId="5757"/>
      <queryTableField id="27013" dataBound="0" tableColumnId="5758"/>
      <queryTableField id="27012" dataBound="0" tableColumnId="5759"/>
      <queryTableField id="27011" dataBound="0" tableColumnId="5760"/>
      <queryTableField id="27010" dataBound="0" tableColumnId="5761"/>
      <queryTableField id="27009" dataBound="0" tableColumnId="5762"/>
      <queryTableField id="27008" dataBound="0" tableColumnId="5763"/>
      <queryTableField id="27007" dataBound="0" tableColumnId="5764"/>
      <queryTableField id="27006" dataBound="0" tableColumnId="5765"/>
      <queryTableField id="27005" dataBound="0" tableColumnId="5766"/>
      <queryTableField id="27004" dataBound="0" tableColumnId="5767"/>
      <queryTableField id="27003" dataBound="0" tableColumnId="5768"/>
      <queryTableField id="27002" dataBound="0" tableColumnId="5769"/>
      <queryTableField id="27001" dataBound="0" tableColumnId="5770"/>
      <queryTableField id="27000" dataBound="0" tableColumnId="5771"/>
      <queryTableField id="26999" dataBound="0" tableColumnId="5772"/>
      <queryTableField id="26998" dataBound="0" tableColumnId="5773"/>
      <queryTableField id="26997" dataBound="0" tableColumnId="5774"/>
      <queryTableField id="26996" dataBound="0" tableColumnId="5775"/>
      <queryTableField id="26995" dataBound="0" tableColumnId="5776"/>
      <queryTableField id="26994" dataBound="0" tableColumnId="5777"/>
      <queryTableField id="26993" dataBound="0" tableColumnId="5778"/>
      <queryTableField id="26992" dataBound="0" tableColumnId="5779"/>
      <queryTableField id="26991" dataBound="0" tableColumnId="5780"/>
      <queryTableField id="26990" dataBound="0" tableColumnId="5781"/>
      <queryTableField id="26989" dataBound="0" tableColumnId="5782"/>
      <queryTableField id="26988" dataBound="0" tableColumnId="5783"/>
      <queryTableField id="26987" dataBound="0" tableColumnId="5784"/>
      <queryTableField id="26986" dataBound="0" tableColumnId="5785"/>
      <queryTableField id="26985" dataBound="0" tableColumnId="5786"/>
      <queryTableField id="26984" dataBound="0" tableColumnId="5787"/>
      <queryTableField id="26983" dataBound="0" tableColumnId="5788"/>
      <queryTableField id="26982" dataBound="0" tableColumnId="5789"/>
      <queryTableField id="26981" dataBound="0" tableColumnId="5790"/>
      <queryTableField id="26980" dataBound="0" tableColumnId="5791"/>
      <queryTableField id="26979" dataBound="0" tableColumnId="5792"/>
      <queryTableField id="26978" dataBound="0" tableColumnId="5793"/>
      <queryTableField id="26977" dataBound="0" tableColumnId="5794"/>
      <queryTableField id="26976" dataBound="0" tableColumnId="5795"/>
      <queryTableField id="26975" dataBound="0" tableColumnId="5796"/>
      <queryTableField id="26974" dataBound="0" tableColumnId="5797"/>
      <queryTableField id="26973" dataBound="0" tableColumnId="5798"/>
      <queryTableField id="26972" dataBound="0" tableColumnId="5799"/>
      <queryTableField id="26971" dataBound="0" tableColumnId="5800"/>
      <queryTableField id="26970" dataBound="0" tableColumnId="5801"/>
      <queryTableField id="26969" dataBound="0" tableColumnId="5802"/>
      <queryTableField id="26968" dataBound="0" tableColumnId="5803"/>
      <queryTableField id="26967" dataBound="0" tableColumnId="5804"/>
      <queryTableField id="26966" dataBound="0" tableColumnId="5805"/>
      <queryTableField id="26965" dataBound="0" tableColumnId="5806"/>
      <queryTableField id="26964" dataBound="0" tableColumnId="5807"/>
      <queryTableField id="26963" dataBound="0" tableColumnId="5808"/>
      <queryTableField id="26962" dataBound="0" tableColumnId="5809"/>
      <queryTableField id="26961" dataBound="0" tableColumnId="5810"/>
      <queryTableField id="26960" dataBound="0" tableColumnId="5811"/>
      <queryTableField id="26959" dataBound="0" tableColumnId="5812"/>
      <queryTableField id="26958" dataBound="0" tableColumnId="5813"/>
      <queryTableField id="26957" dataBound="0" tableColumnId="5814"/>
      <queryTableField id="26956" dataBound="0" tableColumnId="5815"/>
      <queryTableField id="26955" dataBound="0" tableColumnId="5816"/>
      <queryTableField id="26954" dataBound="0" tableColumnId="5817"/>
      <queryTableField id="26953" dataBound="0" tableColumnId="5818"/>
      <queryTableField id="26952" dataBound="0" tableColumnId="5819"/>
      <queryTableField id="26951" dataBound="0" tableColumnId="5820"/>
      <queryTableField id="26950" dataBound="0" tableColumnId="5821"/>
      <queryTableField id="26949" dataBound="0" tableColumnId="5822"/>
      <queryTableField id="26948" dataBound="0" tableColumnId="5823"/>
      <queryTableField id="26947" dataBound="0" tableColumnId="5824"/>
      <queryTableField id="26946" dataBound="0" tableColumnId="5825"/>
      <queryTableField id="26945" dataBound="0" tableColumnId="5826"/>
      <queryTableField id="26944" dataBound="0" tableColumnId="5827"/>
      <queryTableField id="26943" dataBound="0" tableColumnId="5828"/>
      <queryTableField id="26942" dataBound="0" tableColumnId="5829"/>
      <queryTableField id="26941" dataBound="0" tableColumnId="5830"/>
      <queryTableField id="26940" dataBound="0" tableColumnId="5831"/>
      <queryTableField id="26939" dataBound="0" tableColumnId="5832"/>
      <queryTableField id="26938" dataBound="0" tableColumnId="5833"/>
      <queryTableField id="26937" dataBound="0" tableColumnId="5834"/>
      <queryTableField id="26936" dataBound="0" tableColumnId="5835"/>
      <queryTableField id="26935" dataBound="0" tableColumnId="5836"/>
      <queryTableField id="26934" dataBound="0" tableColumnId="5837"/>
      <queryTableField id="26933" dataBound="0" tableColumnId="5838"/>
      <queryTableField id="26932" dataBound="0" tableColumnId="5839"/>
      <queryTableField id="26931" dataBound="0" tableColumnId="5840"/>
      <queryTableField id="26930" dataBound="0" tableColumnId="5841"/>
      <queryTableField id="26929" dataBound="0" tableColumnId="5842"/>
      <queryTableField id="26928" dataBound="0" tableColumnId="5843"/>
      <queryTableField id="26927" dataBound="0" tableColumnId="5844"/>
      <queryTableField id="26926" dataBound="0" tableColumnId="5845"/>
      <queryTableField id="26925" dataBound="0" tableColumnId="5846"/>
      <queryTableField id="26924" dataBound="0" tableColumnId="5847"/>
      <queryTableField id="26923" dataBound="0" tableColumnId="5848"/>
      <queryTableField id="26922" dataBound="0" tableColumnId="5849"/>
      <queryTableField id="26921" dataBound="0" tableColumnId="5850"/>
      <queryTableField id="26920" dataBound="0" tableColumnId="5851"/>
      <queryTableField id="26919" dataBound="0" tableColumnId="5852"/>
      <queryTableField id="26918" dataBound="0" tableColumnId="5853"/>
      <queryTableField id="26917" dataBound="0" tableColumnId="5854"/>
      <queryTableField id="26916" dataBound="0" tableColumnId="5855"/>
      <queryTableField id="26915" dataBound="0" tableColumnId="5856"/>
      <queryTableField id="26914" dataBound="0" tableColumnId="5857"/>
      <queryTableField id="26913" dataBound="0" tableColumnId="5858"/>
      <queryTableField id="26912" dataBound="0" tableColumnId="5859"/>
      <queryTableField id="26911" dataBound="0" tableColumnId="5860"/>
      <queryTableField id="26910" dataBound="0" tableColumnId="5861"/>
      <queryTableField id="26909" dataBound="0" tableColumnId="5862"/>
      <queryTableField id="26908" dataBound="0" tableColumnId="5863"/>
      <queryTableField id="26907" dataBound="0" tableColumnId="5864"/>
      <queryTableField id="26906" dataBound="0" tableColumnId="5865"/>
      <queryTableField id="26905" dataBound="0" tableColumnId="5866"/>
      <queryTableField id="26904" dataBound="0" tableColumnId="5867"/>
      <queryTableField id="26903" dataBound="0" tableColumnId="5868"/>
      <queryTableField id="26902" dataBound="0" tableColumnId="5869"/>
      <queryTableField id="26901" dataBound="0" tableColumnId="5870"/>
      <queryTableField id="26900" dataBound="0" tableColumnId="5871"/>
      <queryTableField id="26899" dataBound="0" tableColumnId="5872"/>
      <queryTableField id="26898" dataBound="0" tableColumnId="5873"/>
      <queryTableField id="26897" dataBound="0" tableColumnId="5874"/>
      <queryTableField id="26896" dataBound="0" tableColumnId="5875"/>
      <queryTableField id="26895" dataBound="0" tableColumnId="5876"/>
      <queryTableField id="26894" dataBound="0" tableColumnId="5877"/>
      <queryTableField id="26893" dataBound="0" tableColumnId="5878"/>
      <queryTableField id="26892" dataBound="0" tableColumnId="5879"/>
      <queryTableField id="26891" dataBound="0" tableColumnId="5880"/>
      <queryTableField id="26890" dataBound="0" tableColumnId="5881"/>
      <queryTableField id="26889" dataBound="0" tableColumnId="5882"/>
      <queryTableField id="26888" dataBound="0" tableColumnId="5883"/>
      <queryTableField id="26887" dataBound="0" tableColumnId="5884"/>
      <queryTableField id="26886" dataBound="0" tableColumnId="5885"/>
      <queryTableField id="26885" dataBound="0" tableColumnId="5886"/>
      <queryTableField id="26884" dataBound="0" tableColumnId="5887"/>
      <queryTableField id="26883" dataBound="0" tableColumnId="5888"/>
      <queryTableField id="26882" dataBound="0" tableColumnId="5889"/>
      <queryTableField id="26881" dataBound="0" tableColumnId="5890"/>
      <queryTableField id="26880" dataBound="0" tableColumnId="5891"/>
      <queryTableField id="26879" dataBound="0" tableColumnId="5892"/>
      <queryTableField id="26878" dataBound="0" tableColumnId="5893"/>
      <queryTableField id="26877" dataBound="0" tableColumnId="5894"/>
      <queryTableField id="26876" dataBound="0" tableColumnId="5895"/>
      <queryTableField id="26875" dataBound="0" tableColumnId="5896"/>
      <queryTableField id="26874" dataBound="0" tableColumnId="5897"/>
      <queryTableField id="26873" dataBound="0" tableColumnId="5898"/>
      <queryTableField id="26872" dataBound="0" tableColumnId="5899"/>
      <queryTableField id="26871" dataBound="0" tableColumnId="5900"/>
      <queryTableField id="26870" dataBound="0" tableColumnId="5901"/>
      <queryTableField id="26869" dataBound="0" tableColumnId="5902"/>
      <queryTableField id="26868" dataBound="0" tableColumnId="5903"/>
      <queryTableField id="26867" dataBound="0" tableColumnId="5904"/>
      <queryTableField id="26866" dataBound="0" tableColumnId="5905"/>
      <queryTableField id="26865" dataBound="0" tableColumnId="5906"/>
      <queryTableField id="26864" dataBound="0" tableColumnId="5907"/>
      <queryTableField id="26863" dataBound="0" tableColumnId="5908"/>
      <queryTableField id="26862" dataBound="0" tableColumnId="5909"/>
      <queryTableField id="26861" dataBound="0" tableColumnId="5910"/>
      <queryTableField id="26860" dataBound="0" tableColumnId="5911"/>
      <queryTableField id="26859" dataBound="0" tableColumnId="5912"/>
      <queryTableField id="26858" dataBound="0" tableColumnId="5913"/>
      <queryTableField id="26857" dataBound="0" tableColumnId="5914"/>
      <queryTableField id="26856" dataBound="0" tableColumnId="5915"/>
      <queryTableField id="26855" dataBound="0" tableColumnId="5916"/>
      <queryTableField id="26854" dataBound="0" tableColumnId="5917"/>
      <queryTableField id="26853" dataBound="0" tableColumnId="5918"/>
      <queryTableField id="26852" dataBound="0" tableColumnId="5919"/>
      <queryTableField id="26851" dataBound="0" tableColumnId="5920"/>
      <queryTableField id="26850" dataBound="0" tableColumnId="5921"/>
      <queryTableField id="26849" dataBound="0" tableColumnId="5922"/>
      <queryTableField id="26848" dataBound="0" tableColumnId="5923"/>
      <queryTableField id="26847" dataBound="0" tableColumnId="5924"/>
      <queryTableField id="26846" dataBound="0" tableColumnId="5925"/>
      <queryTableField id="26845" dataBound="0" tableColumnId="5926"/>
      <queryTableField id="26844" dataBound="0" tableColumnId="5927"/>
      <queryTableField id="26843" dataBound="0" tableColumnId="5928"/>
      <queryTableField id="26842" dataBound="0" tableColumnId="5929"/>
      <queryTableField id="26841" dataBound="0" tableColumnId="5930"/>
      <queryTableField id="26840" dataBound="0" tableColumnId="5931"/>
      <queryTableField id="26839" dataBound="0" tableColumnId="5932"/>
      <queryTableField id="26838" dataBound="0" tableColumnId="5933"/>
      <queryTableField id="26837" dataBound="0" tableColumnId="5934"/>
      <queryTableField id="26836" dataBound="0" tableColumnId="5935"/>
      <queryTableField id="26835" dataBound="0" tableColumnId="5936"/>
      <queryTableField id="26834" dataBound="0" tableColumnId="5937"/>
      <queryTableField id="26833" dataBound="0" tableColumnId="5938"/>
      <queryTableField id="26832" dataBound="0" tableColumnId="5939"/>
      <queryTableField id="26831" dataBound="0" tableColumnId="5940"/>
      <queryTableField id="26830" dataBound="0" tableColumnId="5941"/>
      <queryTableField id="26829" dataBound="0" tableColumnId="5942"/>
      <queryTableField id="26828" dataBound="0" tableColumnId="5943"/>
      <queryTableField id="26827" dataBound="0" tableColumnId="5944"/>
      <queryTableField id="26826" dataBound="0" tableColumnId="5945"/>
      <queryTableField id="26825" dataBound="0" tableColumnId="5946"/>
      <queryTableField id="26824" dataBound="0" tableColumnId="5947"/>
      <queryTableField id="26823" dataBound="0" tableColumnId="5948"/>
      <queryTableField id="26822" dataBound="0" tableColumnId="5949"/>
      <queryTableField id="26821" dataBound="0" tableColumnId="5950"/>
      <queryTableField id="26820" dataBound="0" tableColumnId="5951"/>
      <queryTableField id="26819" dataBound="0" tableColumnId="5952"/>
      <queryTableField id="26818" dataBound="0" tableColumnId="5953"/>
      <queryTableField id="26817" dataBound="0" tableColumnId="5954"/>
      <queryTableField id="26816" dataBound="0" tableColumnId="5955"/>
      <queryTableField id="26815" dataBound="0" tableColumnId="5956"/>
      <queryTableField id="26814" dataBound="0" tableColumnId="5957"/>
      <queryTableField id="26813" dataBound="0" tableColumnId="5958"/>
      <queryTableField id="26812" dataBound="0" tableColumnId="5959"/>
      <queryTableField id="26811" dataBound="0" tableColumnId="5960"/>
      <queryTableField id="26810" dataBound="0" tableColumnId="5961"/>
      <queryTableField id="26809" dataBound="0" tableColumnId="5962"/>
      <queryTableField id="26808" dataBound="0" tableColumnId="5963"/>
      <queryTableField id="26807" dataBound="0" tableColumnId="5964"/>
      <queryTableField id="26806" dataBound="0" tableColumnId="5965"/>
      <queryTableField id="26805" dataBound="0" tableColumnId="5966"/>
      <queryTableField id="26804" dataBound="0" tableColumnId="5967"/>
      <queryTableField id="26803" dataBound="0" tableColumnId="5968"/>
      <queryTableField id="26802" dataBound="0" tableColumnId="5969"/>
      <queryTableField id="26801" dataBound="0" tableColumnId="5970"/>
      <queryTableField id="26800" dataBound="0" tableColumnId="5971"/>
      <queryTableField id="26799" dataBound="0" tableColumnId="5972"/>
      <queryTableField id="26798" dataBound="0" tableColumnId="5973"/>
      <queryTableField id="26797" dataBound="0" tableColumnId="5974"/>
      <queryTableField id="26796" dataBound="0" tableColumnId="5975"/>
      <queryTableField id="26795" dataBound="0" tableColumnId="5976"/>
      <queryTableField id="26794" dataBound="0" tableColumnId="5977"/>
      <queryTableField id="26793" dataBound="0" tableColumnId="5978"/>
      <queryTableField id="26792" dataBound="0" tableColumnId="5979"/>
      <queryTableField id="26791" dataBound="0" tableColumnId="5980"/>
      <queryTableField id="26790" dataBound="0" tableColumnId="5981"/>
      <queryTableField id="26789" dataBound="0" tableColumnId="5982"/>
      <queryTableField id="26788" dataBound="0" tableColumnId="5983"/>
      <queryTableField id="26787" dataBound="0" tableColumnId="5984"/>
      <queryTableField id="26786" dataBound="0" tableColumnId="5985"/>
      <queryTableField id="26785" dataBound="0" tableColumnId="5986"/>
      <queryTableField id="26784" dataBound="0" tableColumnId="5987"/>
      <queryTableField id="26783" dataBound="0" tableColumnId="5988"/>
      <queryTableField id="26782" dataBound="0" tableColumnId="5989"/>
      <queryTableField id="26781" dataBound="0" tableColumnId="5990"/>
      <queryTableField id="26780" dataBound="0" tableColumnId="5991"/>
      <queryTableField id="26779" dataBound="0" tableColumnId="5992"/>
      <queryTableField id="26778" dataBound="0" tableColumnId="5993"/>
      <queryTableField id="26777" dataBound="0" tableColumnId="5994"/>
      <queryTableField id="26776" dataBound="0" tableColumnId="5995"/>
      <queryTableField id="26775" dataBound="0" tableColumnId="5996"/>
      <queryTableField id="26774" dataBound="0" tableColumnId="5997"/>
      <queryTableField id="26773" dataBound="0" tableColumnId="5998"/>
      <queryTableField id="26772" dataBound="0" tableColumnId="5999"/>
      <queryTableField id="26771" dataBound="0" tableColumnId="6000"/>
      <queryTableField id="26770" dataBound="0" tableColumnId="6001"/>
      <queryTableField id="26769" dataBound="0" tableColumnId="6002"/>
      <queryTableField id="26768" dataBound="0" tableColumnId="6003"/>
      <queryTableField id="26767" dataBound="0" tableColumnId="6004"/>
      <queryTableField id="26766" dataBound="0" tableColumnId="6005"/>
      <queryTableField id="26765" dataBound="0" tableColumnId="6006"/>
      <queryTableField id="26764" dataBound="0" tableColumnId="6007"/>
      <queryTableField id="26763" dataBound="0" tableColumnId="6008"/>
      <queryTableField id="26762" dataBound="0" tableColumnId="6009"/>
      <queryTableField id="26761" dataBound="0" tableColumnId="6010"/>
      <queryTableField id="26760" dataBound="0" tableColumnId="6011"/>
      <queryTableField id="26759" dataBound="0" tableColumnId="6012"/>
      <queryTableField id="26758" dataBound="0" tableColumnId="6013"/>
      <queryTableField id="26757" dataBound="0" tableColumnId="6014"/>
      <queryTableField id="26756" dataBound="0" tableColumnId="6015"/>
      <queryTableField id="26755" dataBound="0" tableColumnId="6016"/>
      <queryTableField id="26754" dataBound="0" tableColumnId="6017"/>
      <queryTableField id="26753" dataBound="0" tableColumnId="6018"/>
      <queryTableField id="26752" dataBound="0" tableColumnId="6019"/>
      <queryTableField id="26751" dataBound="0" tableColumnId="6020"/>
      <queryTableField id="26750" dataBound="0" tableColumnId="6021"/>
      <queryTableField id="26749" dataBound="0" tableColumnId="6022"/>
      <queryTableField id="26748" dataBound="0" tableColumnId="6023"/>
      <queryTableField id="26747" dataBound="0" tableColumnId="6024"/>
      <queryTableField id="26746" dataBound="0" tableColumnId="6025"/>
      <queryTableField id="26745" dataBound="0" tableColumnId="6026"/>
      <queryTableField id="26744" dataBound="0" tableColumnId="6027"/>
      <queryTableField id="26743" dataBound="0" tableColumnId="6028"/>
      <queryTableField id="26742" dataBound="0" tableColumnId="6029"/>
      <queryTableField id="26741" dataBound="0" tableColumnId="6030"/>
      <queryTableField id="26740" dataBound="0" tableColumnId="6031"/>
      <queryTableField id="26739" dataBound="0" tableColumnId="6032"/>
      <queryTableField id="26738" dataBound="0" tableColumnId="6033"/>
      <queryTableField id="26737" dataBound="0" tableColumnId="6034"/>
      <queryTableField id="26736" dataBound="0" tableColumnId="6035"/>
      <queryTableField id="26735" dataBound="0" tableColumnId="6036"/>
      <queryTableField id="26734" dataBound="0" tableColumnId="6037"/>
      <queryTableField id="26733" dataBound="0" tableColumnId="6038"/>
      <queryTableField id="26732" dataBound="0" tableColumnId="6039"/>
      <queryTableField id="26731" dataBound="0" tableColumnId="6040"/>
      <queryTableField id="26730" dataBound="0" tableColumnId="6041"/>
      <queryTableField id="26729" dataBound="0" tableColumnId="6042"/>
      <queryTableField id="26728" dataBound="0" tableColumnId="6043"/>
      <queryTableField id="26727" dataBound="0" tableColumnId="6044"/>
      <queryTableField id="26726" dataBound="0" tableColumnId="6045"/>
      <queryTableField id="26725" dataBound="0" tableColumnId="6046"/>
      <queryTableField id="26724" dataBound="0" tableColumnId="6047"/>
      <queryTableField id="26723" dataBound="0" tableColumnId="6048"/>
      <queryTableField id="26722" dataBound="0" tableColumnId="6049"/>
      <queryTableField id="26721" dataBound="0" tableColumnId="6050"/>
      <queryTableField id="26720" dataBound="0" tableColumnId="6051"/>
      <queryTableField id="26719" dataBound="0" tableColumnId="6052"/>
      <queryTableField id="26718" dataBound="0" tableColumnId="6053"/>
      <queryTableField id="26717" dataBound="0" tableColumnId="6054"/>
      <queryTableField id="26716" dataBound="0" tableColumnId="6055"/>
      <queryTableField id="26715" dataBound="0" tableColumnId="6056"/>
      <queryTableField id="26714" dataBound="0" tableColumnId="6057"/>
      <queryTableField id="26713" dataBound="0" tableColumnId="6058"/>
      <queryTableField id="26712" dataBound="0" tableColumnId="6059"/>
      <queryTableField id="26711" dataBound="0" tableColumnId="6060"/>
      <queryTableField id="26710" dataBound="0" tableColumnId="6061"/>
      <queryTableField id="26709" dataBound="0" tableColumnId="6062"/>
      <queryTableField id="26708" dataBound="0" tableColumnId="6063"/>
      <queryTableField id="26707" dataBound="0" tableColumnId="6064"/>
      <queryTableField id="26706" dataBound="0" tableColumnId="6065"/>
      <queryTableField id="26705" dataBound="0" tableColumnId="6066"/>
      <queryTableField id="26704" dataBound="0" tableColumnId="6067"/>
      <queryTableField id="26703" dataBound="0" tableColumnId="6068"/>
      <queryTableField id="26702" dataBound="0" tableColumnId="6069"/>
      <queryTableField id="26701" dataBound="0" tableColumnId="6070"/>
      <queryTableField id="26700" dataBound="0" tableColumnId="6071"/>
      <queryTableField id="26699" dataBound="0" tableColumnId="6072"/>
      <queryTableField id="26698" dataBound="0" tableColumnId="6073"/>
      <queryTableField id="26697" dataBound="0" tableColumnId="6074"/>
      <queryTableField id="26696" dataBound="0" tableColumnId="6075"/>
      <queryTableField id="26695" dataBound="0" tableColumnId="6076"/>
      <queryTableField id="26694" dataBound="0" tableColumnId="6077"/>
      <queryTableField id="26693" dataBound="0" tableColumnId="6078"/>
      <queryTableField id="26692" dataBound="0" tableColumnId="6079"/>
      <queryTableField id="26691" dataBound="0" tableColumnId="6080"/>
      <queryTableField id="26690" dataBound="0" tableColumnId="6081"/>
      <queryTableField id="26689" dataBound="0" tableColumnId="6082"/>
      <queryTableField id="26688" dataBound="0" tableColumnId="6083"/>
      <queryTableField id="26687" dataBound="0" tableColumnId="6084"/>
      <queryTableField id="26686" dataBound="0" tableColumnId="6085"/>
      <queryTableField id="26685" dataBound="0" tableColumnId="6086"/>
      <queryTableField id="26684" dataBound="0" tableColumnId="6087"/>
      <queryTableField id="26683" dataBound="0" tableColumnId="6088"/>
      <queryTableField id="26682" dataBound="0" tableColumnId="6089"/>
      <queryTableField id="26681" dataBound="0" tableColumnId="6090"/>
      <queryTableField id="26680" dataBound="0" tableColumnId="6091"/>
      <queryTableField id="26679" dataBound="0" tableColumnId="6092"/>
      <queryTableField id="26678" dataBound="0" tableColumnId="6093"/>
      <queryTableField id="26677" dataBound="0" tableColumnId="6094"/>
      <queryTableField id="26676" dataBound="0" tableColumnId="6095"/>
      <queryTableField id="26675" dataBound="0" tableColumnId="6096"/>
      <queryTableField id="26674" dataBound="0" tableColumnId="6097"/>
      <queryTableField id="26673" dataBound="0" tableColumnId="6098"/>
      <queryTableField id="26672" dataBound="0" tableColumnId="6099"/>
      <queryTableField id="26671" dataBound="0" tableColumnId="6100"/>
      <queryTableField id="26670" dataBound="0" tableColumnId="6101"/>
      <queryTableField id="26669" dataBound="0" tableColumnId="6102"/>
      <queryTableField id="26668" dataBound="0" tableColumnId="6103"/>
      <queryTableField id="26667" dataBound="0" tableColumnId="6104"/>
      <queryTableField id="26666" dataBound="0" tableColumnId="6105"/>
      <queryTableField id="26665" dataBound="0" tableColumnId="6106"/>
      <queryTableField id="26664" dataBound="0" tableColumnId="6107"/>
      <queryTableField id="26663" dataBound="0" tableColumnId="6108"/>
      <queryTableField id="26662" dataBound="0" tableColumnId="6109"/>
      <queryTableField id="26661" dataBound="0" tableColumnId="6110"/>
      <queryTableField id="26660" dataBound="0" tableColumnId="6111"/>
      <queryTableField id="26659" dataBound="0" tableColumnId="6112"/>
      <queryTableField id="26658" dataBound="0" tableColumnId="6113"/>
      <queryTableField id="26657" dataBound="0" tableColumnId="6114"/>
      <queryTableField id="26656" dataBound="0" tableColumnId="6115"/>
      <queryTableField id="26655" dataBound="0" tableColumnId="6116"/>
      <queryTableField id="26654" dataBound="0" tableColumnId="6117"/>
      <queryTableField id="26653" dataBound="0" tableColumnId="6118"/>
      <queryTableField id="26652" dataBound="0" tableColumnId="6119"/>
      <queryTableField id="26651" dataBound="0" tableColumnId="6120"/>
      <queryTableField id="26650" dataBound="0" tableColumnId="6121"/>
      <queryTableField id="26649" dataBound="0" tableColumnId="6122"/>
      <queryTableField id="26648" dataBound="0" tableColumnId="6123"/>
      <queryTableField id="26647" dataBound="0" tableColumnId="6124"/>
      <queryTableField id="26646" dataBound="0" tableColumnId="6125"/>
      <queryTableField id="26645" dataBound="0" tableColumnId="6126"/>
      <queryTableField id="26644" dataBound="0" tableColumnId="6127"/>
      <queryTableField id="26643" dataBound="0" tableColumnId="6128"/>
      <queryTableField id="26642" dataBound="0" tableColumnId="6129"/>
      <queryTableField id="26641" dataBound="0" tableColumnId="6130"/>
      <queryTableField id="26640" dataBound="0" tableColumnId="6131"/>
      <queryTableField id="26639" dataBound="0" tableColumnId="6132"/>
      <queryTableField id="26638" dataBound="0" tableColumnId="6133"/>
      <queryTableField id="26637" dataBound="0" tableColumnId="6134"/>
      <queryTableField id="26636" dataBound="0" tableColumnId="6135"/>
      <queryTableField id="26635" dataBound="0" tableColumnId="6136"/>
      <queryTableField id="26634" dataBound="0" tableColumnId="6137"/>
      <queryTableField id="26633" dataBound="0" tableColumnId="6138"/>
      <queryTableField id="26632" dataBound="0" tableColumnId="6139"/>
      <queryTableField id="26631" dataBound="0" tableColumnId="6140"/>
      <queryTableField id="26630" dataBound="0" tableColumnId="6141"/>
      <queryTableField id="26629" dataBound="0" tableColumnId="6142"/>
      <queryTableField id="26628" dataBound="0" tableColumnId="6143"/>
      <queryTableField id="26627" dataBound="0" tableColumnId="6144"/>
      <queryTableField id="26626" dataBound="0" tableColumnId="6145"/>
      <queryTableField id="26625" dataBound="0" tableColumnId="6146"/>
      <queryTableField id="26624" dataBound="0" tableColumnId="6147"/>
      <queryTableField id="26623" dataBound="0" tableColumnId="6148"/>
      <queryTableField id="26622" dataBound="0" tableColumnId="6149"/>
      <queryTableField id="26621" dataBound="0" tableColumnId="6150"/>
      <queryTableField id="26620" dataBound="0" tableColumnId="6151"/>
      <queryTableField id="26619" dataBound="0" tableColumnId="6152"/>
      <queryTableField id="26618" dataBound="0" tableColumnId="6153"/>
      <queryTableField id="26617" dataBound="0" tableColumnId="6154"/>
      <queryTableField id="26616" dataBound="0" tableColumnId="6155"/>
      <queryTableField id="26615" dataBound="0" tableColumnId="6156"/>
      <queryTableField id="26614" dataBound="0" tableColumnId="6157"/>
      <queryTableField id="26613" dataBound="0" tableColumnId="6158"/>
      <queryTableField id="26612" dataBound="0" tableColumnId="6159"/>
      <queryTableField id="26611" dataBound="0" tableColumnId="6160"/>
      <queryTableField id="26610" dataBound="0" tableColumnId="6161"/>
      <queryTableField id="26609" dataBound="0" tableColumnId="6162"/>
      <queryTableField id="26608" dataBound="0" tableColumnId="6163"/>
      <queryTableField id="26607" dataBound="0" tableColumnId="6164"/>
      <queryTableField id="26606" dataBound="0" tableColumnId="6165"/>
      <queryTableField id="26605" dataBound="0" tableColumnId="6166"/>
      <queryTableField id="26604" dataBound="0" tableColumnId="6167"/>
      <queryTableField id="26603" dataBound="0" tableColumnId="6168"/>
      <queryTableField id="26602" dataBound="0" tableColumnId="6169"/>
      <queryTableField id="26601" dataBound="0" tableColumnId="6170"/>
      <queryTableField id="26600" dataBound="0" tableColumnId="6171"/>
      <queryTableField id="26599" dataBound="0" tableColumnId="6172"/>
      <queryTableField id="26598" dataBound="0" tableColumnId="6173"/>
      <queryTableField id="26597" dataBound="0" tableColumnId="6174"/>
      <queryTableField id="26596" dataBound="0" tableColumnId="6175"/>
      <queryTableField id="26595" dataBound="0" tableColumnId="6176"/>
      <queryTableField id="26594" dataBound="0" tableColumnId="6177"/>
      <queryTableField id="26593" dataBound="0" tableColumnId="6178"/>
      <queryTableField id="26592" dataBound="0" tableColumnId="6179"/>
      <queryTableField id="26591" dataBound="0" tableColumnId="6180"/>
      <queryTableField id="26590" dataBound="0" tableColumnId="6181"/>
      <queryTableField id="26589" dataBound="0" tableColumnId="6182"/>
      <queryTableField id="26588" dataBound="0" tableColumnId="6183"/>
      <queryTableField id="26587" dataBound="0" tableColumnId="6184"/>
      <queryTableField id="26586" dataBound="0" tableColumnId="6185"/>
      <queryTableField id="26585" dataBound="0" tableColumnId="6186"/>
      <queryTableField id="26584" dataBound="0" tableColumnId="6187"/>
      <queryTableField id="26583" dataBound="0" tableColumnId="6188"/>
      <queryTableField id="26582" dataBound="0" tableColumnId="6189"/>
      <queryTableField id="26581" dataBound="0" tableColumnId="6190"/>
      <queryTableField id="26580" dataBound="0" tableColumnId="6191"/>
      <queryTableField id="26579" dataBound="0" tableColumnId="6192"/>
      <queryTableField id="26578" dataBound="0" tableColumnId="6193"/>
      <queryTableField id="26577" dataBound="0" tableColumnId="6194"/>
      <queryTableField id="26576" dataBound="0" tableColumnId="6195"/>
      <queryTableField id="26575" dataBound="0" tableColumnId="6196"/>
      <queryTableField id="26574" dataBound="0" tableColumnId="6197"/>
      <queryTableField id="26573" dataBound="0" tableColumnId="6198"/>
      <queryTableField id="26572" dataBound="0" tableColumnId="6199"/>
      <queryTableField id="26571" dataBound="0" tableColumnId="6200"/>
      <queryTableField id="26570" dataBound="0" tableColumnId="6201"/>
      <queryTableField id="26569" dataBound="0" tableColumnId="6202"/>
      <queryTableField id="26568" dataBound="0" tableColumnId="6203"/>
      <queryTableField id="26567" dataBound="0" tableColumnId="6204"/>
      <queryTableField id="26566" dataBound="0" tableColumnId="6205"/>
      <queryTableField id="26565" dataBound="0" tableColumnId="6206"/>
      <queryTableField id="26564" dataBound="0" tableColumnId="6207"/>
      <queryTableField id="26563" dataBound="0" tableColumnId="6208"/>
      <queryTableField id="26562" dataBound="0" tableColumnId="6209"/>
      <queryTableField id="26561" dataBound="0" tableColumnId="6210"/>
      <queryTableField id="26560" dataBound="0" tableColumnId="6211"/>
      <queryTableField id="26559" dataBound="0" tableColumnId="6212"/>
      <queryTableField id="26558" dataBound="0" tableColumnId="6213"/>
      <queryTableField id="26557" dataBound="0" tableColumnId="6214"/>
      <queryTableField id="26556" dataBound="0" tableColumnId="6215"/>
      <queryTableField id="26555" dataBound="0" tableColumnId="6216"/>
      <queryTableField id="26554" dataBound="0" tableColumnId="6217"/>
      <queryTableField id="26553" dataBound="0" tableColumnId="6218"/>
      <queryTableField id="26552" dataBound="0" tableColumnId="6219"/>
      <queryTableField id="26551" dataBound="0" tableColumnId="6220"/>
      <queryTableField id="26550" dataBound="0" tableColumnId="6221"/>
      <queryTableField id="26549" dataBound="0" tableColumnId="6222"/>
      <queryTableField id="26548" dataBound="0" tableColumnId="6223"/>
      <queryTableField id="26547" dataBound="0" tableColumnId="6224"/>
      <queryTableField id="26546" dataBound="0" tableColumnId="6225"/>
      <queryTableField id="26545" dataBound="0" tableColumnId="6226"/>
      <queryTableField id="26544" dataBound="0" tableColumnId="6227"/>
      <queryTableField id="26543" dataBound="0" tableColumnId="6228"/>
      <queryTableField id="26542" dataBound="0" tableColumnId="6229"/>
      <queryTableField id="26541" dataBound="0" tableColumnId="6230"/>
      <queryTableField id="26540" dataBound="0" tableColumnId="6231"/>
      <queryTableField id="26539" dataBound="0" tableColumnId="6232"/>
      <queryTableField id="26538" dataBound="0" tableColumnId="6233"/>
      <queryTableField id="26537" dataBound="0" tableColumnId="6234"/>
      <queryTableField id="26536" dataBound="0" tableColumnId="6235"/>
      <queryTableField id="26535" dataBound="0" tableColumnId="6236"/>
      <queryTableField id="26534" dataBound="0" tableColumnId="6237"/>
      <queryTableField id="26533" dataBound="0" tableColumnId="6238"/>
      <queryTableField id="26532" dataBound="0" tableColumnId="6239"/>
      <queryTableField id="26531" dataBound="0" tableColumnId="6240"/>
      <queryTableField id="26530" dataBound="0" tableColumnId="6241"/>
      <queryTableField id="26529" dataBound="0" tableColumnId="6242"/>
      <queryTableField id="26528" dataBound="0" tableColumnId="6243"/>
      <queryTableField id="26527" dataBound="0" tableColumnId="6244"/>
      <queryTableField id="26526" dataBound="0" tableColumnId="6245"/>
      <queryTableField id="26525" dataBound="0" tableColumnId="6246"/>
      <queryTableField id="26524" dataBound="0" tableColumnId="6247"/>
      <queryTableField id="26523" dataBound="0" tableColumnId="6248"/>
      <queryTableField id="26522" dataBound="0" tableColumnId="6249"/>
      <queryTableField id="26521" dataBound="0" tableColumnId="6250"/>
      <queryTableField id="26520" dataBound="0" tableColumnId="6251"/>
      <queryTableField id="26519" dataBound="0" tableColumnId="6252"/>
      <queryTableField id="26518" dataBound="0" tableColumnId="6253"/>
      <queryTableField id="26517" dataBound="0" tableColumnId="6254"/>
      <queryTableField id="26516" dataBound="0" tableColumnId="6255"/>
      <queryTableField id="26515" dataBound="0" tableColumnId="6256"/>
      <queryTableField id="26514" dataBound="0" tableColumnId="6257"/>
      <queryTableField id="26513" dataBound="0" tableColumnId="6258"/>
      <queryTableField id="26512" dataBound="0" tableColumnId="6259"/>
      <queryTableField id="26511" dataBound="0" tableColumnId="6260"/>
      <queryTableField id="26510" dataBound="0" tableColumnId="6261"/>
      <queryTableField id="26509" dataBound="0" tableColumnId="6262"/>
      <queryTableField id="26508" dataBound="0" tableColumnId="6263"/>
      <queryTableField id="26507" dataBound="0" tableColumnId="6264"/>
      <queryTableField id="26506" dataBound="0" tableColumnId="6265"/>
      <queryTableField id="26505" dataBound="0" tableColumnId="6266"/>
      <queryTableField id="26504" dataBound="0" tableColumnId="6267"/>
      <queryTableField id="26503" dataBound="0" tableColumnId="6268"/>
      <queryTableField id="26502" dataBound="0" tableColumnId="6269"/>
      <queryTableField id="26501" dataBound="0" tableColumnId="6270"/>
      <queryTableField id="26500" dataBound="0" tableColumnId="6271"/>
      <queryTableField id="26499" dataBound="0" tableColumnId="6272"/>
      <queryTableField id="26498" dataBound="0" tableColumnId="6273"/>
      <queryTableField id="26497" dataBound="0" tableColumnId="6274"/>
      <queryTableField id="26496" dataBound="0" tableColumnId="6275"/>
      <queryTableField id="26495" dataBound="0" tableColumnId="6276"/>
      <queryTableField id="26494" dataBound="0" tableColumnId="6277"/>
      <queryTableField id="26493" dataBound="0" tableColumnId="6278"/>
      <queryTableField id="26492" dataBound="0" tableColumnId="6279"/>
      <queryTableField id="26491" dataBound="0" tableColumnId="6280"/>
      <queryTableField id="26490" dataBound="0" tableColumnId="6281"/>
      <queryTableField id="26489" dataBound="0" tableColumnId="6282"/>
      <queryTableField id="26488" dataBound="0" tableColumnId="6283"/>
      <queryTableField id="26487" dataBound="0" tableColumnId="6284"/>
      <queryTableField id="26486" dataBound="0" tableColumnId="6285"/>
      <queryTableField id="26485" dataBound="0" tableColumnId="6286"/>
      <queryTableField id="26484" dataBound="0" tableColumnId="6287"/>
      <queryTableField id="26483" dataBound="0" tableColumnId="6288"/>
      <queryTableField id="26482" dataBound="0" tableColumnId="6289"/>
      <queryTableField id="26481" dataBound="0" tableColumnId="6290"/>
      <queryTableField id="26480" dataBound="0" tableColumnId="6291"/>
      <queryTableField id="26479" dataBound="0" tableColumnId="6292"/>
      <queryTableField id="26478" dataBound="0" tableColumnId="6293"/>
      <queryTableField id="26477" dataBound="0" tableColumnId="6294"/>
      <queryTableField id="26476" dataBound="0" tableColumnId="6295"/>
      <queryTableField id="26475" dataBound="0" tableColumnId="6296"/>
      <queryTableField id="26474" dataBound="0" tableColumnId="6297"/>
      <queryTableField id="26473" dataBound="0" tableColumnId="6298"/>
      <queryTableField id="26472" dataBound="0" tableColumnId="6299"/>
      <queryTableField id="26471" dataBound="0" tableColumnId="6300"/>
      <queryTableField id="26470" dataBound="0" tableColumnId="6301"/>
      <queryTableField id="26469" dataBound="0" tableColumnId="6302"/>
      <queryTableField id="26468" dataBound="0" tableColumnId="6303"/>
      <queryTableField id="26467" dataBound="0" tableColumnId="6304"/>
      <queryTableField id="26466" dataBound="0" tableColumnId="6305"/>
      <queryTableField id="26465" dataBound="0" tableColumnId="6306"/>
      <queryTableField id="26464" dataBound="0" tableColumnId="6307"/>
      <queryTableField id="26463" dataBound="0" tableColumnId="6308"/>
      <queryTableField id="26462" dataBound="0" tableColumnId="6309"/>
      <queryTableField id="26461" dataBound="0" tableColumnId="6310"/>
      <queryTableField id="26460" dataBound="0" tableColumnId="6311"/>
      <queryTableField id="26459" dataBound="0" tableColumnId="6312"/>
      <queryTableField id="26458" dataBound="0" tableColumnId="6313"/>
      <queryTableField id="26457" dataBound="0" tableColumnId="6314"/>
      <queryTableField id="26456" dataBound="0" tableColumnId="6315"/>
      <queryTableField id="26455" dataBound="0" tableColumnId="6316"/>
      <queryTableField id="26454" dataBound="0" tableColumnId="6317"/>
      <queryTableField id="26453" dataBound="0" tableColumnId="6318"/>
      <queryTableField id="26452" dataBound="0" tableColumnId="6319"/>
      <queryTableField id="26451" dataBound="0" tableColumnId="6320"/>
      <queryTableField id="26450" dataBound="0" tableColumnId="6321"/>
      <queryTableField id="26449" dataBound="0" tableColumnId="6322"/>
      <queryTableField id="26448" dataBound="0" tableColumnId="6323"/>
      <queryTableField id="26447" dataBound="0" tableColumnId="6324"/>
      <queryTableField id="26446" dataBound="0" tableColumnId="6325"/>
      <queryTableField id="26445" dataBound="0" tableColumnId="6326"/>
      <queryTableField id="26444" dataBound="0" tableColumnId="6327"/>
      <queryTableField id="26443" dataBound="0" tableColumnId="6328"/>
      <queryTableField id="26442" dataBound="0" tableColumnId="6329"/>
      <queryTableField id="26441" dataBound="0" tableColumnId="6330"/>
      <queryTableField id="26440" dataBound="0" tableColumnId="6331"/>
      <queryTableField id="26439" dataBound="0" tableColumnId="6332"/>
      <queryTableField id="26438" dataBound="0" tableColumnId="6333"/>
      <queryTableField id="26437" dataBound="0" tableColumnId="6334"/>
      <queryTableField id="26436" dataBound="0" tableColumnId="6335"/>
      <queryTableField id="26435" dataBound="0" tableColumnId="6336"/>
      <queryTableField id="26434" dataBound="0" tableColumnId="6337"/>
      <queryTableField id="26433" dataBound="0" tableColumnId="6338"/>
      <queryTableField id="26432" dataBound="0" tableColumnId="6339"/>
      <queryTableField id="26431" dataBound="0" tableColumnId="6340"/>
      <queryTableField id="26430" dataBound="0" tableColumnId="6341"/>
      <queryTableField id="26429" dataBound="0" tableColumnId="6342"/>
      <queryTableField id="26428" dataBound="0" tableColumnId="6343"/>
      <queryTableField id="26427" dataBound="0" tableColumnId="6344"/>
      <queryTableField id="26426" dataBound="0" tableColumnId="6345"/>
      <queryTableField id="26425" dataBound="0" tableColumnId="6346"/>
      <queryTableField id="26424" dataBound="0" tableColumnId="6347"/>
      <queryTableField id="26423" dataBound="0" tableColumnId="6348"/>
      <queryTableField id="26422" dataBound="0" tableColumnId="6349"/>
      <queryTableField id="26421" dataBound="0" tableColumnId="6350"/>
      <queryTableField id="26420" dataBound="0" tableColumnId="6351"/>
      <queryTableField id="26419" dataBound="0" tableColumnId="6352"/>
      <queryTableField id="26418" dataBound="0" tableColumnId="6353"/>
      <queryTableField id="26417" dataBound="0" tableColumnId="6354"/>
      <queryTableField id="26416" dataBound="0" tableColumnId="6355"/>
      <queryTableField id="26415" dataBound="0" tableColumnId="6356"/>
      <queryTableField id="26414" dataBound="0" tableColumnId="6357"/>
      <queryTableField id="26413" dataBound="0" tableColumnId="6358"/>
      <queryTableField id="26412" dataBound="0" tableColumnId="6359"/>
      <queryTableField id="26411" dataBound="0" tableColumnId="6360"/>
      <queryTableField id="26410" dataBound="0" tableColumnId="6361"/>
      <queryTableField id="26409" dataBound="0" tableColumnId="6362"/>
      <queryTableField id="26408" dataBound="0" tableColumnId="6363"/>
      <queryTableField id="26407" dataBound="0" tableColumnId="6364"/>
      <queryTableField id="26406" dataBound="0" tableColumnId="6365"/>
      <queryTableField id="26405" dataBound="0" tableColumnId="6366"/>
      <queryTableField id="26404" dataBound="0" tableColumnId="6367"/>
      <queryTableField id="26403" dataBound="0" tableColumnId="6368"/>
      <queryTableField id="26402" dataBound="0" tableColumnId="6369"/>
      <queryTableField id="26401" dataBound="0" tableColumnId="6370"/>
      <queryTableField id="26400" dataBound="0" tableColumnId="6371"/>
      <queryTableField id="26399" dataBound="0" tableColumnId="6372"/>
      <queryTableField id="26398" dataBound="0" tableColumnId="6373"/>
      <queryTableField id="26397" dataBound="0" tableColumnId="6374"/>
      <queryTableField id="26396" dataBound="0" tableColumnId="6375"/>
      <queryTableField id="26395" dataBound="0" tableColumnId="6376"/>
      <queryTableField id="26394" dataBound="0" tableColumnId="6377"/>
      <queryTableField id="26393" dataBound="0" tableColumnId="6378"/>
      <queryTableField id="26392" dataBound="0" tableColumnId="6379"/>
      <queryTableField id="26391" dataBound="0" tableColumnId="6380"/>
      <queryTableField id="26390" dataBound="0" tableColumnId="6381"/>
      <queryTableField id="26389" dataBound="0" tableColumnId="6382"/>
      <queryTableField id="26388" dataBound="0" tableColumnId="6383"/>
      <queryTableField id="26387" dataBound="0" tableColumnId="6384"/>
      <queryTableField id="26386" dataBound="0" tableColumnId="6385"/>
      <queryTableField id="26385" dataBound="0" tableColumnId="6386"/>
      <queryTableField id="26384" dataBound="0" tableColumnId="6387"/>
      <queryTableField id="26383" dataBound="0" tableColumnId="6388"/>
      <queryTableField id="26382" dataBound="0" tableColumnId="6389"/>
      <queryTableField id="26381" dataBound="0" tableColumnId="6390"/>
      <queryTableField id="26380" dataBound="0" tableColumnId="6391"/>
      <queryTableField id="26379" dataBound="0" tableColumnId="6392"/>
      <queryTableField id="26378" dataBound="0" tableColumnId="6393"/>
      <queryTableField id="26377" dataBound="0" tableColumnId="6394"/>
      <queryTableField id="26376" dataBound="0" tableColumnId="6395"/>
      <queryTableField id="26375" dataBound="0" tableColumnId="6396"/>
      <queryTableField id="26374" dataBound="0" tableColumnId="6397"/>
      <queryTableField id="26373" dataBound="0" tableColumnId="6398"/>
      <queryTableField id="26372" dataBound="0" tableColumnId="6399"/>
      <queryTableField id="26371" dataBound="0" tableColumnId="6400"/>
      <queryTableField id="26370" dataBound="0" tableColumnId="6401"/>
      <queryTableField id="26369" dataBound="0" tableColumnId="6402"/>
      <queryTableField id="26368" dataBound="0" tableColumnId="6403"/>
      <queryTableField id="26367" dataBound="0" tableColumnId="6404"/>
      <queryTableField id="26366" dataBound="0" tableColumnId="6405"/>
      <queryTableField id="26365" dataBound="0" tableColumnId="6406"/>
      <queryTableField id="26364" dataBound="0" tableColumnId="6407"/>
      <queryTableField id="26363" dataBound="0" tableColumnId="6408"/>
      <queryTableField id="26362" dataBound="0" tableColumnId="6409"/>
      <queryTableField id="26361" dataBound="0" tableColumnId="6410"/>
      <queryTableField id="26360" dataBound="0" tableColumnId="6411"/>
      <queryTableField id="26359" dataBound="0" tableColumnId="6412"/>
      <queryTableField id="26358" dataBound="0" tableColumnId="6413"/>
      <queryTableField id="26357" dataBound="0" tableColumnId="6414"/>
      <queryTableField id="26356" dataBound="0" tableColumnId="6415"/>
      <queryTableField id="26355" dataBound="0" tableColumnId="6416"/>
      <queryTableField id="26354" dataBound="0" tableColumnId="6417"/>
      <queryTableField id="26353" dataBound="0" tableColumnId="6418"/>
      <queryTableField id="26352" dataBound="0" tableColumnId="6419"/>
      <queryTableField id="26351" dataBound="0" tableColumnId="6420"/>
      <queryTableField id="26350" dataBound="0" tableColumnId="6421"/>
      <queryTableField id="26349" dataBound="0" tableColumnId="6422"/>
      <queryTableField id="26348" dataBound="0" tableColumnId="6423"/>
      <queryTableField id="26347" dataBound="0" tableColumnId="6424"/>
      <queryTableField id="26346" dataBound="0" tableColumnId="6425"/>
      <queryTableField id="26345" dataBound="0" tableColumnId="6426"/>
      <queryTableField id="26344" dataBound="0" tableColumnId="6427"/>
      <queryTableField id="26343" dataBound="0" tableColumnId="6428"/>
      <queryTableField id="26342" dataBound="0" tableColumnId="6429"/>
      <queryTableField id="26341" dataBound="0" tableColumnId="6430"/>
      <queryTableField id="26340" dataBound="0" tableColumnId="6431"/>
      <queryTableField id="26339" dataBound="0" tableColumnId="6432"/>
      <queryTableField id="26338" dataBound="0" tableColumnId="6433"/>
      <queryTableField id="26337" dataBound="0" tableColumnId="6434"/>
      <queryTableField id="26336" dataBound="0" tableColumnId="6435"/>
      <queryTableField id="26335" dataBound="0" tableColumnId="6436"/>
      <queryTableField id="26334" dataBound="0" tableColumnId="6437"/>
      <queryTableField id="26333" dataBound="0" tableColumnId="6438"/>
      <queryTableField id="26332" dataBound="0" tableColumnId="6439"/>
      <queryTableField id="26331" dataBound="0" tableColumnId="6440"/>
      <queryTableField id="26330" dataBound="0" tableColumnId="6441"/>
      <queryTableField id="26329" dataBound="0" tableColumnId="6442"/>
      <queryTableField id="26328" dataBound="0" tableColumnId="6443"/>
      <queryTableField id="26327" dataBound="0" tableColumnId="6444"/>
      <queryTableField id="26326" dataBound="0" tableColumnId="6445"/>
      <queryTableField id="26325" dataBound="0" tableColumnId="6446"/>
      <queryTableField id="26324" dataBound="0" tableColumnId="6447"/>
      <queryTableField id="26323" dataBound="0" tableColumnId="6448"/>
      <queryTableField id="26322" dataBound="0" tableColumnId="6449"/>
      <queryTableField id="26321" dataBound="0" tableColumnId="6450"/>
      <queryTableField id="26320" dataBound="0" tableColumnId="6451"/>
      <queryTableField id="26319" dataBound="0" tableColumnId="6452"/>
      <queryTableField id="26318" dataBound="0" tableColumnId="6453"/>
      <queryTableField id="26317" dataBound="0" tableColumnId="6454"/>
      <queryTableField id="26316" dataBound="0" tableColumnId="6455"/>
      <queryTableField id="26315" dataBound="0" tableColumnId="6456"/>
      <queryTableField id="26314" dataBound="0" tableColumnId="6457"/>
      <queryTableField id="26313" dataBound="0" tableColumnId="6458"/>
      <queryTableField id="26312" dataBound="0" tableColumnId="6459"/>
      <queryTableField id="26311" dataBound="0" tableColumnId="6460"/>
      <queryTableField id="26310" dataBound="0" tableColumnId="6461"/>
      <queryTableField id="26309" dataBound="0" tableColumnId="6462"/>
      <queryTableField id="26308" dataBound="0" tableColumnId="6463"/>
      <queryTableField id="26307" dataBound="0" tableColumnId="6464"/>
      <queryTableField id="26306" dataBound="0" tableColumnId="6465"/>
      <queryTableField id="26305" dataBound="0" tableColumnId="6466"/>
      <queryTableField id="26304" dataBound="0" tableColumnId="6467"/>
      <queryTableField id="26303" dataBound="0" tableColumnId="6468"/>
      <queryTableField id="26302" dataBound="0" tableColumnId="6469"/>
      <queryTableField id="26301" dataBound="0" tableColumnId="6470"/>
      <queryTableField id="26300" dataBound="0" tableColumnId="6471"/>
      <queryTableField id="26299" dataBound="0" tableColumnId="6472"/>
      <queryTableField id="26298" dataBound="0" tableColumnId="6473"/>
      <queryTableField id="26297" dataBound="0" tableColumnId="6474"/>
      <queryTableField id="26296" dataBound="0" tableColumnId="6475"/>
      <queryTableField id="26295" dataBound="0" tableColumnId="6476"/>
      <queryTableField id="26294" dataBound="0" tableColumnId="6477"/>
      <queryTableField id="26293" dataBound="0" tableColumnId="6478"/>
      <queryTableField id="26292" dataBound="0" tableColumnId="6479"/>
      <queryTableField id="26291" dataBound="0" tableColumnId="6480"/>
      <queryTableField id="26290" dataBound="0" tableColumnId="6481"/>
      <queryTableField id="26289" dataBound="0" tableColumnId="6482"/>
      <queryTableField id="26288" dataBound="0" tableColumnId="6483"/>
      <queryTableField id="26287" dataBound="0" tableColumnId="6484"/>
      <queryTableField id="26286" dataBound="0" tableColumnId="6485"/>
      <queryTableField id="26285" dataBound="0" tableColumnId="6486"/>
      <queryTableField id="26284" dataBound="0" tableColumnId="6487"/>
      <queryTableField id="26283" dataBound="0" tableColumnId="6488"/>
      <queryTableField id="26282" dataBound="0" tableColumnId="6489"/>
      <queryTableField id="26281" dataBound="0" tableColumnId="6490"/>
      <queryTableField id="26280" dataBound="0" tableColumnId="6491"/>
      <queryTableField id="26279" dataBound="0" tableColumnId="6492"/>
      <queryTableField id="26278" dataBound="0" tableColumnId="6493"/>
      <queryTableField id="26277" dataBound="0" tableColumnId="6494"/>
      <queryTableField id="26276" dataBound="0" tableColumnId="6495"/>
      <queryTableField id="26275" dataBound="0" tableColumnId="6496"/>
      <queryTableField id="26274" dataBound="0" tableColumnId="6497"/>
      <queryTableField id="26273" dataBound="0" tableColumnId="6498"/>
      <queryTableField id="26272" dataBound="0" tableColumnId="6499"/>
      <queryTableField id="26271" dataBound="0" tableColumnId="6500"/>
      <queryTableField id="26270" dataBound="0" tableColumnId="6501"/>
      <queryTableField id="26269" dataBound="0" tableColumnId="6502"/>
      <queryTableField id="26268" dataBound="0" tableColumnId="6503"/>
      <queryTableField id="26267" dataBound="0" tableColumnId="6504"/>
      <queryTableField id="26266" dataBound="0" tableColumnId="6505"/>
      <queryTableField id="26265" dataBound="0" tableColumnId="6506"/>
      <queryTableField id="26264" dataBound="0" tableColumnId="6507"/>
      <queryTableField id="26263" dataBound="0" tableColumnId="6508"/>
      <queryTableField id="26262" dataBound="0" tableColumnId="6509"/>
      <queryTableField id="26261" dataBound="0" tableColumnId="6510"/>
      <queryTableField id="26260" dataBound="0" tableColumnId="6511"/>
      <queryTableField id="26259" dataBound="0" tableColumnId="6512"/>
      <queryTableField id="26258" dataBound="0" tableColumnId="6513"/>
      <queryTableField id="26257" dataBound="0" tableColumnId="6514"/>
      <queryTableField id="26256" dataBound="0" tableColumnId="6515"/>
      <queryTableField id="26255" dataBound="0" tableColumnId="6516"/>
      <queryTableField id="26254" dataBound="0" tableColumnId="6517"/>
      <queryTableField id="26253" dataBound="0" tableColumnId="6518"/>
      <queryTableField id="26252" dataBound="0" tableColumnId="6519"/>
      <queryTableField id="26251" dataBound="0" tableColumnId="6520"/>
      <queryTableField id="26250" dataBound="0" tableColumnId="6521"/>
      <queryTableField id="26249" dataBound="0" tableColumnId="6522"/>
      <queryTableField id="26248" dataBound="0" tableColumnId="6523"/>
      <queryTableField id="26247" dataBound="0" tableColumnId="6524"/>
      <queryTableField id="26246" dataBound="0" tableColumnId="6525"/>
      <queryTableField id="26245" dataBound="0" tableColumnId="6526"/>
      <queryTableField id="26244" dataBound="0" tableColumnId="6527"/>
      <queryTableField id="26243" dataBound="0" tableColumnId="6528"/>
      <queryTableField id="26242" dataBound="0" tableColumnId="6529"/>
      <queryTableField id="26241" dataBound="0" tableColumnId="6530"/>
      <queryTableField id="26240" dataBound="0" tableColumnId="6531"/>
      <queryTableField id="26239" dataBound="0" tableColumnId="6532"/>
      <queryTableField id="26238" dataBound="0" tableColumnId="6533"/>
      <queryTableField id="26237" dataBound="0" tableColumnId="6534"/>
      <queryTableField id="26236" dataBound="0" tableColumnId="6535"/>
      <queryTableField id="26235" dataBound="0" tableColumnId="6536"/>
      <queryTableField id="26234" dataBound="0" tableColumnId="6537"/>
      <queryTableField id="26233" dataBound="0" tableColumnId="6538"/>
      <queryTableField id="26232" dataBound="0" tableColumnId="6539"/>
      <queryTableField id="26231" dataBound="0" tableColumnId="6540"/>
      <queryTableField id="26230" dataBound="0" tableColumnId="6541"/>
      <queryTableField id="26229" dataBound="0" tableColumnId="6542"/>
      <queryTableField id="26228" dataBound="0" tableColumnId="6543"/>
      <queryTableField id="26227" dataBound="0" tableColumnId="6544"/>
      <queryTableField id="26226" dataBound="0" tableColumnId="6545"/>
      <queryTableField id="26225" dataBound="0" tableColumnId="6546"/>
      <queryTableField id="26224" dataBound="0" tableColumnId="6547"/>
      <queryTableField id="26223" dataBound="0" tableColumnId="6548"/>
      <queryTableField id="26222" dataBound="0" tableColumnId="6549"/>
      <queryTableField id="26221" dataBound="0" tableColumnId="6550"/>
      <queryTableField id="26220" dataBound="0" tableColumnId="6551"/>
      <queryTableField id="26219" dataBound="0" tableColumnId="6552"/>
      <queryTableField id="26218" dataBound="0" tableColumnId="6553"/>
      <queryTableField id="26217" dataBound="0" tableColumnId="6554"/>
      <queryTableField id="26216" dataBound="0" tableColumnId="6555"/>
      <queryTableField id="26215" dataBound="0" tableColumnId="6556"/>
      <queryTableField id="26214" dataBound="0" tableColumnId="6557"/>
      <queryTableField id="26213" dataBound="0" tableColumnId="6558"/>
      <queryTableField id="26212" dataBound="0" tableColumnId="6559"/>
      <queryTableField id="26211" dataBound="0" tableColumnId="6560"/>
      <queryTableField id="26210" dataBound="0" tableColumnId="6561"/>
      <queryTableField id="26209" dataBound="0" tableColumnId="6562"/>
      <queryTableField id="26208" dataBound="0" tableColumnId="6563"/>
      <queryTableField id="26207" dataBound="0" tableColumnId="6564"/>
      <queryTableField id="26206" dataBound="0" tableColumnId="6565"/>
      <queryTableField id="26205" dataBound="0" tableColumnId="6566"/>
      <queryTableField id="26204" dataBound="0" tableColumnId="6567"/>
      <queryTableField id="26203" dataBound="0" tableColumnId="6568"/>
      <queryTableField id="26202" dataBound="0" tableColumnId="6569"/>
      <queryTableField id="26201" dataBound="0" tableColumnId="6570"/>
      <queryTableField id="26200" dataBound="0" tableColumnId="6571"/>
      <queryTableField id="26199" dataBound="0" tableColumnId="6572"/>
      <queryTableField id="26198" dataBound="0" tableColumnId="6573"/>
      <queryTableField id="26197" dataBound="0" tableColumnId="6574"/>
      <queryTableField id="26196" dataBound="0" tableColumnId="6575"/>
      <queryTableField id="26195" dataBound="0" tableColumnId="6576"/>
      <queryTableField id="26194" dataBound="0" tableColumnId="6577"/>
      <queryTableField id="26193" dataBound="0" tableColumnId="6578"/>
      <queryTableField id="26192" dataBound="0" tableColumnId="6579"/>
      <queryTableField id="26191" dataBound="0" tableColumnId="6580"/>
      <queryTableField id="26190" dataBound="0" tableColumnId="6581"/>
      <queryTableField id="26189" dataBound="0" tableColumnId="6582"/>
      <queryTableField id="26188" dataBound="0" tableColumnId="6583"/>
      <queryTableField id="26187" dataBound="0" tableColumnId="6584"/>
      <queryTableField id="26186" dataBound="0" tableColumnId="6585"/>
      <queryTableField id="26185" dataBound="0" tableColumnId="6586"/>
      <queryTableField id="26184" dataBound="0" tableColumnId="6587"/>
      <queryTableField id="26183" dataBound="0" tableColumnId="6588"/>
      <queryTableField id="26182" dataBound="0" tableColumnId="6589"/>
      <queryTableField id="26181" dataBound="0" tableColumnId="6590"/>
      <queryTableField id="26180" dataBound="0" tableColumnId="6591"/>
      <queryTableField id="26179" dataBound="0" tableColumnId="6592"/>
      <queryTableField id="26178" dataBound="0" tableColumnId="6593"/>
      <queryTableField id="26177" dataBound="0" tableColumnId="6594"/>
      <queryTableField id="26176" dataBound="0" tableColumnId="6595"/>
      <queryTableField id="26175" dataBound="0" tableColumnId="6596"/>
      <queryTableField id="26174" dataBound="0" tableColumnId="6597"/>
      <queryTableField id="26173" dataBound="0" tableColumnId="6598"/>
      <queryTableField id="26172" dataBound="0" tableColumnId="6599"/>
      <queryTableField id="26171" dataBound="0" tableColumnId="6600"/>
      <queryTableField id="26170" dataBound="0" tableColumnId="6601"/>
      <queryTableField id="26169" dataBound="0" tableColumnId="6602"/>
      <queryTableField id="26168" dataBound="0" tableColumnId="6603"/>
      <queryTableField id="26167" dataBound="0" tableColumnId="6604"/>
      <queryTableField id="26166" dataBound="0" tableColumnId="6605"/>
      <queryTableField id="26165" dataBound="0" tableColumnId="6606"/>
      <queryTableField id="26164" dataBound="0" tableColumnId="6607"/>
      <queryTableField id="26163" dataBound="0" tableColumnId="6608"/>
      <queryTableField id="26162" dataBound="0" tableColumnId="6609"/>
      <queryTableField id="26161" dataBound="0" tableColumnId="6610"/>
      <queryTableField id="26160" dataBound="0" tableColumnId="6611"/>
      <queryTableField id="26159" dataBound="0" tableColumnId="6612"/>
      <queryTableField id="26158" dataBound="0" tableColumnId="6613"/>
      <queryTableField id="26157" dataBound="0" tableColumnId="6614"/>
      <queryTableField id="26156" dataBound="0" tableColumnId="6615"/>
      <queryTableField id="26155" dataBound="0" tableColumnId="6616"/>
      <queryTableField id="26154" dataBound="0" tableColumnId="6617"/>
      <queryTableField id="26153" dataBound="0" tableColumnId="6618"/>
      <queryTableField id="26152" dataBound="0" tableColumnId="6619"/>
      <queryTableField id="26151" dataBound="0" tableColumnId="6620"/>
      <queryTableField id="26150" dataBound="0" tableColumnId="6621"/>
      <queryTableField id="26149" dataBound="0" tableColumnId="6622"/>
      <queryTableField id="26148" dataBound="0" tableColumnId="6623"/>
      <queryTableField id="26147" dataBound="0" tableColumnId="6624"/>
      <queryTableField id="26146" dataBound="0" tableColumnId="6625"/>
      <queryTableField id="26145" dataBound="0" tableColumnId="6626"/>
      <queryTableField id="26144" dataBound="0" tableColumnId="6627"/>
      <queryTableField id="26143" dataBound="0" tableColumnId="6628"/>
      <queryTableField id="26142" dataBound="0" tableColumnId="6629"/>
      <queryTableField id="26141" dataBound="0" tableColumnId="6630"/>
      <queryTableField id="26140" dataBound="0" tableColumnId="6631"/>
      <queryTableField id="26139" dataBound="0" tableColumnId="6632"/>
      <queryTableField id="26138" dataBound="0" tableColumnId="6633"/>
      <queryTableField id="26137" dataBound="0" tableColumnId="6634"/>
      <queryTableField id="26136" dataBound="0" tableColumnId="6635"/>
      <queryTableField id="26135" dataBound="0" tableColumnId="6636"/>
      <queryTableField id="26134" dataBound="0" tableColumnId="6637"/>
      <queryTableField id="26133" dataBound="0" tableColumnId="6638"/>
      <queryTableField id="26132" dataBound="0" tableColumnId="6639"/>
      <queryTableField id="26131" dataBound="0" tableColumnId="6640"/>
      <queryTableField id="26130" dataBound="0" tableColumnId="6641"/>
      <queryTableField id="26129" dataBound="0" tableColumnId="6642"/>
      <queryTableField id="26128" dataBound="0" tableColumnId="6643"/>
      <queryTableField id="26127" dataBound="0" tableColumnId="6644"/>
      <queryTableField id="26126" dataBound="0" tableColumnId="6645"/>
      <queryTableField id="26125" dataBound="0" tableColumnId="6646"/>
      <queryTableField id="26124" dataBound="0" tableColumnId="6647"/>
      <queryTableField id="26123" dataBound="0" tableColumnId="6648"/>
      <queryTableField id="26122" dataBound="0" tableColumnId="6649"/>
      <queryTableField id="26121" dataBound="0" tableColumnId="6650"/>
      <queryTableField id="26120" dataBound="0" tableColumnId="6651"/>
      <queryTableField id="26119" dataBound="0" tableColumnId="6652"/>
      <queryTableField id="26118" dataBound="0" tableColumnId="6653"/>
      <queryTableField id="26117" dataBound="0" tableColumnId="6654"/>
      <queryTableField id="26116" dataBound="0" tableColumnId="6655"/>
      <queryTableField id="26115" dataBound="0" tableColumnId="6656"/>
      <queryTableField id="26114" dataBound="0" tableColumnId="6657"/>
      <queryTableField id="26113" dataBound="0" tableColumnId="6658"/>
      <queryTableField id="26112" dataBound="0" tableColumnId="6659"/>
      <queryTableField id="26111" dataBound="0" tableColumnId="6660"/>
      <queryTableField id="26110" dataBound="0" tableColumnId="6661"/>
      <queryTableField id="26109" dataBound="0" tableColumnId="6662"/>
      <queryTableField id="26108" dataBound="0" tableColumnId="6663"/>
      <queryTableField id="26107" dataBound="0" tableColumnId="6664"/>
      <queryTableField id="26106" dataBound="0" tableColumnId="6665"/>
      <queryTableField id="26105" dataBound="0" tableColumnId="6666"/>
      <queryTableField id="26104" dataBound="0" tableColumnId="6667"/>
      <queryTableField id="26103" dataBound="0" tableColumnId="6668"/>
      <queryTableField id="26102" dataBound="0" tableColumnId="6669"/>
      <queryTableField id="26101" dataBound="0" tableColumnId="6670"/>
      <queryTableField id="26100" dataBound="0" tableColumnId="6671"/>
      <queryTableField id="26099" dataBound="0" tableColumnId="6672"/>
      <queryTableField id="26098" dataBound="0" tableColumnId="6673"/>
      <queryTableField id="26097" dataBound="0" tableColumnId="6674"/>
      <queryTableField id="26096" dataBound="0" tableColumnId="6675"/>
      <queryTableField id="26095" dataBound="0" tableColumnId="6676"/>
      <queryTableField id="26094" dataBound="0" tableColumnId="6677"/>
      <queryTableField id="26093" dataBound="0" tableColumnId="6678"/>
      <queryTableField id="26092" dataBound="0" tableColumnId="6679"/>
      <queryTableField id="26091" dataBound="0" tableColumnId="6680"/>
      <queryTableField id="26090" dataBound="0" tableColumnId="6681"/>
      <queryTableField id="26089" dataBound="0" tableColumnId="6682"/>
      <queryTableField id="26088" dataBound="0" tableColumnId="6683"/>
      <queryTableField id="26087" dataBound="0" tableColumnId="6684"/>
      <queryTableField id="26086" dataBound="0" tableColumnId="6685"/>
      <queryTableField id="26085" dataBound="0" tableColumnId="6686"/>
      <queryTableField id="26084" dataBound="0" tableColumnId="6687"/>
      <queryTableField id="26083" dataBound="0" tableColumnId="6688"/>
      <queryTableField id="26082" dataBound="0" tableColumnId="6689"/>
      <queryTableField id="26081" dataBound="0" tableColumnId="6690"/>
      <queryTableField id="26080" dataBound="0" tableColumnId="6691"/>
      <queryTableField id="26079" dataBound="0" tableColumnId="6692"/>
      <queryTableField id="26078" dataBound="0" tableColumnId="6693"/>
      <queryTableField id="26077" dataBound="0" tableColumnId="6694"/>
      <queryTableField id="26076" dataBound="0" tableColumnId="6695"/>
      <queryTableField id="26075" dataBound="0" tableColumnId="6696"/>
      <queryTableField id="26074" dataBound="0" tableColumnId="6697"/>
      <queryTableField id="26073" dataBound="0" tableColumnId="6698"/>
      <queryTableField id="26072" dataBound="0" tableColumnId="6699"/>
      <queryTableField id="26071" dataBound="0" tableColumnId="6700"/>
      <queryTableField id="26070" dataBound="0" tableColumnId="6701"/>
      <queryTableField id="26069" dataBound="0" tableColumnId="6702"/>
      <queryTableField id="26068" dataBound="0" tableColumnId="6703"/>
      <queryTableField id="26067" dataBound="0" tableColumnId="6704"/>
      <queryTableField id="26066" dataBound="0" tableColumnId="6705"/>
      <queryTableField id="26065" dataBound="0" tableColumnId="6706"/>
      <queryTableField id="26064" dataBound="0" tableColumnId="6707"/>
      <queryTableField id="26063" dataBound="0" tableColumnId="6708"/>
      <queryTableField id="26062" dataBound="0" tableColumnId="6709"/>
      <queryTableField id="26061" dataBound="0" tableColumnId="6710"/>
      <queryTableField id="26060" dataBound="0" tableColumnId="6711"/>
      <queryTableField id="26059" dataBound="0" tableColumnId="6712"/>
      <queryTableField id="26058" dataBound="0" tableColumnId="6713"/>
      <queryTableField id="26057" dataBound="0" tableColumnId="6714"/>
      <queryTableField id="26056" dataBound="0" tableColumnId="6715"/>
      <queryTableField id="26055" dataBound="0" tableColumnId="6716"/>
      <queryTableField id="26054" dataBound="0" tableColumnId="6717"/>
      <queryTableField id="26053" dataBound="0" tableColumnId="6718"/>
      <queryTableField id="26052" dataBound="0" tableColumnId="6719"/>
      <queryTableField id="26051" dataBound="0" tableColumnId="6720"/>
      <queryTableField id="26050" dataBound="0" tableColumnId="6721"/>
      <queryTableField id="26049" dataBound="0" tableColumnId="6722"/>
      <queryTableField id="26048" dataBound="0" tableColumnId="6723"/>
      <queryTableField id="26047" dataBound="0" tableColumnId="6724"/>
      <queryTableField id="26046" dataBound="0" tableColumnId="6725"/>
      <queryTableField id="26045" dataBound="0" tableColumnId="6726"/>
      <queryTableField id="26044" dataBound="0" tableColumnId="6727"/>
      <queryTableField id="26043" dataBound="0" tableColumnId="6728"/>
      <queryTableField id="26042" dataBound="0" tableColumnId="6729"/>
      <queryTableField id="26041" dataBound="0" tableColumnId="6730"/>
      <queryTableField id="26040" dataBound="0" tableColumnId="6731"/>
      <queryTableField id="26039" dataBound="0" tableColumnId="6732"/>
      <queryTableField id="26038" dataBound="0" tableColumnId="6733"/>
      <queryTableField id="26037" dataBound="0" tableColumnId="6734"/>
      <queryTableField id="26036" dataBound="0" tableColumnId="6735"/>
      <queryTableField id="26035" dataBound="0" tableColumnId="6736"/>
      <queryTableField id="26034" dataBound="0" tableColumnId="6737"/>
      <queryTableField id="26033" dataBound="0" tableColumnId="6738"/>
      <queryTableField id="26032" dataBound="0" tableColumnId="6739"/>
      <queryTableField id="26031" dataBound="0" tableColumnId="6740"/>
      <queryTableField id="26030" dataBound="0" tableColumnId="6741"/>
      <queryTableField id="26029" dataBound="0" tableColumnId="6742"/>
      <queryTableField id="26028" dataBound="0" tableColumnId="6743"/>
      <queryTableField id="26027" dataBound="0" tableColumnId="6744"/>
      <queryTableField id="26026" dataBound="0" tableColumnId="6745"/>
      <queryTableField id="26025" dataBound="0" tableColumnId="6746"/>
      <queryTableField id="26024" dataBound="0" tableColumnId="6747"/>
      <queryTableField id="26023" dataBound="0" tableColumnId="6748"/>
      <queryTableField id="26022" dataBound="0" tableColumnId="6749"/>
      <queryTableField id="26021" dataBound="0" tableColumnId="6750"/>
      <queryTableField id="26020" dataBound="0" tableColumnId="6751"/>
      <queryTableField id="26019" dataBound="0" tableColumnId="6752"/>
      <queryTableField id="26018" dataBound="0" tableColumnId="6753"/>
      <queryTableField id="26017" dataBound="0" tableColumnId="6754"/>
      <queryTableField id="26016" dataBound="0" tableColumnId="6755"/>
      <queryTableField id="26015" dataBound="0" tableColumnId="6756"/>
      <queryTableField id="26014" dataBound="0" tableColumnId="6757"/>
      <queryTableField id="26013" dataBound="0" tableColumnId="6758"/>
      <queryTableField id="26012" dataBound="0" tableColumnId="6759"/>
      <queryTableField id="26011" dataBound="0" tableColumnId="6760"/>
      <queryTableField id="26010" dataBound="0" tableColumnId="6761"/>
      <queryTableField id="26009" dataBound="0" tableColumnId="6762"/>
      <queryTableField id="26008" dataBound="0" tableColumnId="6763"/>
      <queryTableField id="26007" dataBound="0" tableColumnId="6764"/>
      <queryTableField id="26006" dataBound="0" tableColumnId="6765"/>
      <queryTableField id="26005" dataBound="0" tableColumnId="6766"/>
      <queryTableField id="26004" dataBound="0" tableColumnId="6767"/>
      <queryTableField id="26003" dataBound="0" tableColumnId="6768"/>
      <queryTableField id="26002" dataBound="0" tableColumnId="6769"/>
      <queryTableField id="26001" dataBound="0" tableColumnId="6770"/>
      <queryTableField id="26000" dataBound="0" tableColumnId="6771"/>
      <queryTableField id="25999" dataBound="0" tableColumnId="6772"/>
      <queryTableField id="25998" dataBound="0" tableColumnId="6773"/>
      <queryTableField id="25997" dataBound="0" tableColumnId="6774"/>
      <queryTableField id="25996" dataBound="0" tableColumnId="6775"/>
      <queryTableField id="25995" dataBound="0" tableColumnId="6776"/>
      <queryTableField id="25994" dataBound="0" tableColumnId="6777"/>
      <queryTableField id="25993" dataBound="0" tableColumnId="6778"/>
      <queryTableField id="25992" dataBound="0" tableColumnId="6779"/>
      <queryTableField id="25991" dataBound="0" tableColumnId="6780"/>
      <queryTableField id="25990" dataBound="0" tableColumnId="6781"/>
      <queryTableField id="25989" dataBound="0" tableColumnId="6782"/>
      <queryTableField id="25988" dataBound="0" tableColumnId="6783"/>
      <queryTableField id="25987" dataBound="0" tableColumnId="6784"/>
      <queryTableField id="25986" dataBound="0" tableColumnId="6785"/>
      <queryTableField id="25985" dataBound="0" tableColumnId="6786"/>
      <queryTableField id="25984" dataBound="0" tableColumnId="6787"/>
      <queryTableField id="25983" dataBound="0" tableColumnId="6788"/>
      <queryTableField id="25982" dataBound="0" tableColumnId="6789"/>
      <queryTableField id="25981" dataBound="0" tableColumnId="6790"/>
      <queryTableField id="25980" dataBound="0" tableColumnId="6791"/>
      <queryTableField id="25979" dataBound="0" tableColumnId="6792"/>
      <queryTableField id="25978" dataBound="0" tableColumnId="6793"/>
      <queryTableField id="25977" dataBound="0" tableColumnId="6794"/>
      <queryTableField id="25976" dataBound="0" tableColumnId="6795"/>
      <queryTableField id="25975" dataBound="0" tableColumnId="6796"/>
      <queryTableField id="25974" dataBound="0" tableColumnId="6797"/>
      <queryTableField id="25973" dataBound="0" tableColumnId="6798"/>
      <queryTableField id="25972" dataBound="0" tableColumnId="6799"/>
      <queryTableField id="25971" dataBound="0" tableColumnId="6800"/>
      <queryTableField id="25970" dataBound="0" tableColumnId="6801"/>
      <queryTableField id="25969" dataBound="0" tableColumnId="6802"/>
      <queryTableField id="25968" dataBound="0" tableColumnId="6803"/>
      <queryTableField id="25967" dataBound="0" tableColumnId="6804"/>
      <queryTableField id="25966" dataBound="0" tableColumnId="6805"/>
      <queryTableField id="25965" dataBound="0" tableColumnId="6806"/>
      <queryTableField id="25964" dataBound="0" tableColumnId="6807"/>
      <queryTableField id="25963" dataBound="0" tableColumnId="6808"/>
      <queryTableField id="25962" dataBound="0" tableColumnId="6809"/>
      <queryTableField id="25961" dataBound="0" tableColumnId="6810"/>
      <queryTableField id="25960" dataBound="0" tableColumnId="6811"/>
      <queryTableField id="25959" dataBound="0" tableColumnId="6812"/>
      <queryTableField id="25958" dataBound="0" tableColumnId="6813"/>
      <queryTableField id="25957" dataBound="0" tableColumnId="6814"/>
      <queryTableField id="25956" dataBound="0" tableColumnId="6815"/>
      <queryTableField id="25955" dataBound="0" tableColumnId="6816"/>
      <queryTableField id="25954" dataBound="0" tableColumnId="6817"/>
      <queryTableField id="25953" dataBound="0" tableColumnId="6818"/>
      <queryTableField id="25952" dataBound="0" tableColumnId="6819"/>
      <queryTableField id="25951" dataBound="0" tableColumnId="6820"/>
      <queryTableField id="25950" dataBound="0" tableColumnId="6821"/>
      <queryTableField id="25949" dataBound="0" tableColumnId="6822"/>
      <queryTableField id="25948" dataBound="0" tableColumnId="6823"/>
      <queryTableField id="25947" dataBound="0" tableColumnId="6824"/>
      <queryTableField id="25946" dataBound="0" tableColumnId="6825"/>
      <queryTableField id="25945" dataBound="0" tableColumnId="6826"/>
      <queryTableField id="25944" dataBound="0" tableColumnId="6827"/>
      <queryTableField id="25943" dataBound="0" tableColumnId="6828"/>
      <queryTableField id="25942" dataBound="0" tableColumnId="6829"/>
      <queryTableField id="25941" dataBound="0" tableColumnId="6830"/>
      <queryTableField id="25940" dataBound="0" tableColumnId="6831"/>
      <queryTableField id="25939" dataBound="0" tableColumnId="6832"/>
      <queryTableField id="25938" dataBound="0" tableColumnId="6833"/>
      <queryTableField id="25937" dataBound="0" tableColumnId="6834"/>
      <queryTableField id="25936" dataBound="0" tableColumnId="6835"/>
      <queryTableField id="25935" dataBound="0" tableColumnId="6836"/>
      <queryTableField id="25934" dataBound="0" tableColumnId="6837"/>
      <queryTableField id="25933" dataBound="0" tableColumnId="6838"/>
      <queryTableField id="25932" dataBound="0" tableColumnId="6839"/>
      <queryTableField id="25931" dataBound="0" tableColumnId="6840"/>
      <queryTableField id="25930" dataBound="0" tableColumnId="6841"/>
      <queryTableField id="25929" dataBound="0" tableColumnId="6842"/>
      <queryTableField id="25928" dataBound="0" tableColumnId="6843"/>
      <queryTableField id="25927" dataBound="0" tableColumnId="6844"/>
      <queryTableField id="25926" dataBound="0" tableColumnId="6845"/>
      <queryTableField id="25925" dataBound="0" tableColumnId="6846"/>
      <queryTableField id="25924" dataBound="0" tableColumnId="6847"/>
      <queryTableField id="25923" dataBound="0" tableColumnId="6848"/>
      <queryTableField id="25922" dataBound="0" tableColumnId="6849"/>
      <queryTableField id="25921" dataBound="0" tableColumnId="6850"/>
      <queryTableField id="25920" dataBound="0" tableColumnId="6851"/>
      <queryTableField id="25919" dataBound="0" tableColumnId="6852"/>
      <queryTableField id="25918" dataBound="0" tableColumnId="6853"/>
      <queryTableField id="25917" dataBound="0" tableColumnId="6854"/>
      <queryTableField id="25916" dataBound="0" tableColumnId="6855"/>
      <queryTableField id="25915" dataBound="0" tableColumnId="6856"/>
      <queryTableField id="25914" dataBound="0" tableColumnId="6857"/>
      <queryTableField id="25913" dataBound="0" tableColumnId="6858"/>
      <queryTableField id="25912" dataBound="0" tableColumnId="6859"/>
      <queryTableField id="25911" dataBound="0" tableColumnId="6860"/>
      <queryTableField id="25910" dataBound="0" tableColumnId="6861"/>
      <queryTableField id="25909" dataBound="0" tableColumnId="6862"/>
      <queryTableField id="25908" dataBound="0" tableColumnId="6863"/>
      <queryTableField id="25907" dataBound="0" tableColumnId="6864"/>
      <queryTableField id="25906" dataBound="0" tableColumnId="6865"/>
      <queryTableField id="25905" dataBound="0" tableColumnId="6866"/>
      <queryTableField id="25904" dataBound="0" tableColumnId="6867"/>
      <queryTableField id="25903" dataBound="0" tableColumnId="6868"/>
      <queryTableField id="25902" dataBound="0" tableColumnId="6869"/>
      <queryTableField id="25901" dataBound="0" tableColumnId="6870"/>
      <queryTableField id="25900" dataBound="0" tableColumnId="6871"/>
      <queryTableField id="25899" dataBound="0" tableColumnId="6872"/>
      <queryTableField id="25898" dataBound="0" tableColumnId="6873"/>
      <queryTableField id="25897" dataBound="0" tableColumnId="6874"/>
      <queryTableField id="25896" dataBound="0" tableColumnId="6875"/>
      <queryTableField id="25895" dataBound="0" tableColumnId="6876"/>
      <queryTableField id="25894" dataBound="0" tableColumnId="6877"/>
      <queryTableField id="25893" dataBound="0" tableColumnId="6878"/>
      <queryTableField id="25892" dataBound="0" tableColumnId="6879"/>
      <queryTableField id="25891" dataBound="0" tableColumnId="6880"/>
      <queryTableField id="25890" dataBound="0" tableColumnId="6881"/>
      <queryTableField id="25889" dataBound="0" tableColumnId="6882"/>
      <queryTableField id="25888" dataBound="0" tableColumnId="6883"/>
      <queryTableField id="25887" dataBound="0" tableColumnId="6884"/>
      <queryTableField id="25886" dataBound="0" tableColumnId="6885"/>
      <queryTableField id="25885" dataBound="0" tableColumnId="6886"/>
      <queryTableField id="25884" dataBound="0" tableColumnId="6887"/>
      <queryTableField id="25883" dataBound="0" tableColumnId="6888"/>
      <queryTableField id="25882" dataBound="0" tableColumnId="6889"/>
      <queryTableField id="25881" dataBound="0" tableColumnId="6890"/>
      <queryTableField id="25880" dataBound="0" tableColumnId="6891"/>
      <queryTableField id="25879" dataBound="0" tableColumnId="6892"/>
      <queryTableField id="25878" dataBound="0" tableColumnId="6893"/>
      <queryTableField id="25877" dataBound="0" tableColumnId="6894"/>
      <queryTableField id="25876" dataBound="0" tableColumnId="6895"/>
      <queryTableField id="25875" dataBound="0" tableColumnId="6896"/>
      <queryTableField id="25874" dataBound="0" tableColumnId="6897"/>
      <queryTableField id="25873" dataBound="0" tableColumnId="6898"/>
      <queryTableField id="25872" dataBound="0" tableColumnId="6899"/>
      <queryTableField id="25871" dataBound="0" tableColumnId="6900"/>
      <queryTableField id="25870" dataBound="0" tableColumnId="6901"/>
      <queryTableField id="25869" dataBound="0" tableColumnId="6902"/>
      <queryTableField id="25868" dataBound="0" tableColumnId="6903"/>
      <queryTableField id="25867" dataBound="0" tableColumnId="6904"/>
      <queryTableField id="25866" dataBound="0" tableColumnId="6905"/>
      <queryTableField id="25865" dataBound="0" tableColumnId="6906"/>
      <queryTableField id="25864" dataBound="0" tableColumnId="6907"/>
      <queryTableField id="25863" dataBound="0" tableColumnId="6908"/>
      <queryTableField id="25862" dataBound="0" tableColumnId="6909"/>
      <queryTableField id="25861" dataBound="0" tableColumnId="6910"/>
      <queryTableField id="25860" dataBound="0" tableColumnId="6911"/>
      <queryTableField id="25859" dataBound="0" tableColumnId="6912"/>
      <queryTableField id="25858" dataBound="0" tableColumnId="6913"/>
      <queryTableField id="25857" dataBound="0" tableColumnId="6914"/>
      <queryTableField id="25856" dataBound="0" tableColumnId="6915"/>
      <queryTableField id="25855" dataBound="0" tableColumnId="6916"/>
      <queryTableField id="25854" dataBound="0" tableColumnId="6917"/>
      <queryTableField id="25853" dataBound="0" tableColumnId="6918"/>
      <queryTableField id="25852" dataBound="0" tableColumnId="6919"/>
      <queryTableField id="25851" dataBound="0" tableColumnId="6920"/>
      <queryTableField id="25850" dataBound="0" tableColumnId="6921"/>
      <queryTableField id="25849" dataBound="0" tableColumnId="6922"/>
      <queryTableField id="25848" dataBound="0" tableColumnId="6923"/>
      <queryTableField id="25847" dataBound="0" tableColumnId="6924"/>
      <queryTableField id="25846" dataBound="0" tableColumnId="6925"/>
      <queryTableField id="25845" dataBound="0" tableColumnId="6926"/>
      <queryTableField id="25844" dataBound="0" tableColumnId="6927"/>
      <queryTableField id="25843" dataBound="0" tableColumnId="6928"/>
      <queryTableField id="25842" dataBound="0" tableColumnId="6929"/>
      <queryTableField id="25841" dataBound="0" tableColumnId="6930"/>
      <queryTableField id="25840" dataBound="0" tableColumnId="6931"/>
      <queryTableField id="25839" dataBound="0" tableColumnId="6932"/>
      <queryTableField id="25838" dataBound="0" tableColumnId="6933"/>
      <queryTableField id="25837" dataBound="0" tableColumnId="6934"/>
      <queryTableField id="25836" dataBound="0" tableColumnId="6935"/>
      <queryTableField id="25835" dataBound="0" tableColumnId="6936"/>
      <queryTableField id="25834" dataBound="0" tableColumnId="6937"/>
      <queryTableField id="25833" dataBound="0" tableColumnId="6938"/>
      <queryTableField id="25832" dataBound="0" tableColumnId="6939"/>
      <queryTableField id="25831" dataBound="0" tableColumnId="6940"/>
      <queryTableField id="25830" dataBound="0" tableColumnId="6941"/>
      <queryTableField id="25829" dataBound="0" tableColumnId="6942"/>
      <queryTableField id="25828" dataBound="0" tableColumnId="6943"/>
      <queryTableField id="25827" dataBound="0" tableColumnId="6944"/>
      <queryTableField id="25826" dataBound="0" tableColumnId="6945"/>
      <queryTableField id="25825" dataBound="0" tableColumnId="6946"/>
      <queryTableField id="25824" dataBound="0" tableColumnId="6947"/>
      <queryTableField id="25823" dataBound="0" tableColumnId="6948"/>
      <queryTableField id="25822" dataBound="0" tableColumnId="6949"/>
      <queryTableField id="25821" dataBound="0" tableColumnId="6950"/>
      <queryTableField id="25820" dataBound="0" tableColumnId="6951"/>
      <queryTableField id="25819" dataBound="0" tableColumnId="6952"/>
      <queryTableField id="25818" dataBound="0" tableColumnId="6953"/>
      <queryTableField id="25817" dataBound="0" tableColumnId="6954"/>
      <queryTableField id="25816" dataBound="0" tableColumnId="6955"/>
      <queryTableField id="25815" dataBound="0" tableColumnId="6956"/>
      <queryTableField id="25814" dataBound="0" tableColumnId="6957"/>
      <queryTableField id="25813" dataBound="0" tableColumnId="6958"/>
      <queryTableField id="25812" dataBound="0" tableColumnId="6959"/>
      <queryTableField id="25811" dataBound="0" tableColumnId="6960"/>
      <queryTableField id="25810" dataBound="0" tableColumnId="6961"/>
      <queryTableField id="25809" dataBound="0" tableColumnId="6962"/>
      <queryTableField id="25808" dataBound="0" tableColumnId="6963"/>
      <queryTableField id="25807" dataBound="0" tableColumnId="6964"/>
      <queryTableField id="25806" dataBound="0" tableColumnId="6965"/>
      <queryTableField id="25805" dataBound="0" tableColumnId="6966"/>
      <queryTableField id="25804" dataBound="0" tableColumnId="6967"/>
      <queryTableField id="25803" dataBound="0" tableColumnId="6968"/>
      <queryTableField id="25802" dataBound="0" tableColumnId="6969"/>
      <queryTableField id="25801" dataBound="0" tableColumnId="6970"/>
      <queryTableField id="25800" dataBound="0" tableColumnId="6971"/>
      <queryTableField id="25799" dataBound="0" tableColumnId="6972"/>
      <queryTableField id="25798" dataBound="0" tableColumnId="6973"/>
      <queryTableField id="25797" dataBound="0" tableColumnId="6974"/>
      <queryTableField id="25796" dataBound="0" tableColumnId="6975"/>
      <queryTableField id="25795" dataBound="0" tableColumnId="6976"/>
      <queryTableField id="25794" dataBound="0" tableColumnId="6977"/>
      <queryTableField id="25793" dataBound="0" tableColumnId="6978"/>
      <queryTableField id="25792" dataBound="0" tableColumnId="6979"/>
      <queryTableField id="25791" dataBound="0" tableColumnId="6980"/>
      <queryTableField id="25790" dataBound="0" tableColumnId="6981"/>
      <queryTableField id="25789" dataBound="0" tableColumnId="6982"/>
      <queryTableField id="25788" dataBound="0" tableColumnId="6983"/>
      <queryTableField id="25787" dataBound="0" tableColumnId="6984"/>
      <queryTableField id="25786" dataBound="0" tableColumnId="6985"/>
      <queryTableField id="25785" dataBound="0" tableColumnId="6986"/>
      <queryTableField id="25784" dataBound="0" tableColumnId="6987"/>
      <queryTableField id="25783" dataBound="0" tableColumnId="6988"/>
      <queryTableField id="25782" dataBound="0" tableColumnId="6989"/>
      <queryTableField id="25781" dataBound="0" tableColumnId="6990"/>
      <queryTableField id="25780" dataBound="0" tableColumnId="6991"/>
      <queryTableField id="25779" dataBound="0" tableColumnId="6992"/>
      <queryTableField id="25778" dataBound="0" tableColumnId="6993"/>
      <queryTableField id="25777" dataBound="0" tableColumnId="6994"/>
      <queryTableField id="25776" dataBound="0" tableColumnId="6995"/>
      <queryTableField id="25775" dataBound="0" tableColumnId="6996"/>
      <queryTableField id="25774" dataBound="0" tableColumnId="6997"/>
      <queryTableField id="25773" dataBound="0" tableColumnId="6998"/>
      <queryTableField id="25772" dataBound="0" tableColumnId="6999"/>
      <queryTableField id="25771" dataBound="0" tableColumnId="7000"/>
      <queryTableField id="25770" dataBound="0" tableColumnId="7001"/>
      <queryTableField id="25769" dataBound="0" tableColumnId="7002"/>
      <queryTableField id="25768" dataBound="0" tableColumnId="7003"/>
      <queryTableField id="25767" dataBound="0" tableColumnId="7004"/>
      <queryTableField id="25766" dataBound="0" tableColumnId="7005"/>
      <queryTableField id="25765" dataBound="0" tableColumnId="7006"/>
      <queryTableField id="25764" dataBound="0" tableColumnId="7007"/>
      <queryTableField id="25763" dataBound="0" tableColumnId="7008"/>
      <queryTableField id="25762" dataBound="0" tableColumnId="7009"/>
      <queryTableField id="25761" dataBound="0" tableColumnId="7010"/>
      <queryTableField id="25760" dataBound="0" tableColumnId="7011"/>
      <queryTableField id="25759" dataBound="0" tableColumnId="7012"/>
      <queryTableField id="25758" dataBound="0" tableColumnId="7013"/>
      <queryTableField id="25757" dataBound="0" tableColumnId="7014"/>
      <queryTableField id="25756" dataBound="0" tableColumnId="7015"/>
      <queryTableField id="25755" dataBound="0" tableColumnId="7016"/>
      <queryTableField id="25754" dataBound="0" tableColumnId="7017"/>
      <queryTableField id="25753" dataBound="0" tableColumnId="7018"/>
      <queryTableField id="25752" dataBound="0" tableColumnId="7019"/>
      <queryTableField id="25751" dataBound="0" tableColumnId="7020"/>
      <queryTableField id="25750" dataBound="0" tableColumnId="7021"/>
      <queryTableField id="25749" dataBound="0" tableColumnId="7022"/>
      <queryTableField id="25748" dataBound="0" tableColumnId="7023"/>
      <queryTableField id="25747" dataBound="0" tableColumnId="7024"/>
      <queryTableField id="25746" dataBound="0" tableColumnId="7025"/>
      <queryTableField id="25745" dataBound="0" tableColumnId="7026"/>
      <queryTableField id="25744" dataBound="0" tableColumnId="7027"/>
      <queryTableField id="25743" dataBound="0" tableColumnId="7028"/>
      <queryTableField id="25742" dataBound="0" tableColumnId="7029"/>
      <queryTableField id="25741" dataBound="0" tableColumnId="7030"/>
      <queryTableField id="25740" dataBound="0" tableColumnId="7031"/>
      <queryTableField id="25739" dataBound="0" tableColumnId="7032"/>
      <queryTableField id="25738" dataBound="0" tableColumnId="7033"/>
      <queryTableField id="25737" dataBound="0" tableColumnId="7034"/>
      <queryTableField id="25736" dataBound="0" tableColumnId="7035"/>
      <queryTableField id="25735" dataBound="0" tableColumnId="7036"/>
      <queryTableField id="25734" dataBound="0" tableColumnId="7037"/>
      <queryTableField id="25733" dataBound="0" tableColumnId="7038"/>
      <queryTableField id="25732" dataBound="0" tableColumnId="7039"/>
      <queryTableField id="25731" dataBound="0" tableColumnId="7040"/>
      <queryTableField id="25730" dataBound="0" tableColumnId="7041"/>
      <queryTableField id="25729" dataBound="0" tableColumnId="7042"/>
      <queryTableField id="25728" dataBound="0" tableColumnId="7043"/>
      <queryTableField id="25727" dataBound="0" tableColumnId="7044"/>
      <queryTableField id="25726" dataBound="0" tableColumnId="7045"/>
      <queryTableField id="25725" dataBound="0" tableColumnId="7046"/>
      <queryTableField id="25724" dataBound="0" tableColumnId="7047"/>
      <queryTableField id="25723" dataBound="0" tableColumnId="7048"/>
      <queryTableField id="25722" dataBound="0" tableColumnId="7049"/>
      <queryTableField id="25721" dataBound="0" tableColumnId="7050"/>
      <queryTableField id="25720" dataBound="0" tableColumnId="7051"/>
      <queryTableField id="25719" dataBound="0" tableColumnId="7052"/>
      <queryTableField id="25718" dataBound="0" tableColumnId="7053"/>
      <queryTableField id="25717" dataBound="0" tableColumnId="7054"/>
      <queryTableField id="25716" dataBound="0" tableColumnId="7055"/>
      <queryTableField id="25715" dataBound="0" tableColumnId="7056"/>
      <queryTableField id="25714" dataBound="0" tableColumnId="7057"/>
      <queryTableField id="25713" dataBound="0" tableColumnId="7058"/>
      <queryTableField id="25712" dataBound="0" tableColumnId="7059"/>
      <queryTableField id="25711" dataBound="0" tableColumnId="7060"/>
      <queryTableField id="25710" dataBound="0" tableColumnId="7061"/>
      <queryTableField id="25709" dataBound="0" tableColumnId="7062"/>
      <queryTableField id="25708" dataBound="0" tableColumnId="7063"/>
      <queryTableField id="25707" dataBound="0" tableColumnId="7064"/>
      <queryTableField id="25706" dataBound="0" tableColumnId="7065"/>
      <queryTableField id="25705" dataBound="0" tableColumnId="7066"/>
      <queryTableField id="25704" dataBound="0" tableColumnId="7067"/>
      <queryTableField id="25703" dataBound="0" tableColumnId="7068"/>
      <queryTableField id="25702" dataBound="0" tableColumnId="7069"/>
      <queryTableField id="25701" dataBound="0" tableColumnId="7070"/>
      <queryTableField id="25700" dataBound="0" tableColumnId="7071"/>
      <queryTableField id="25699" dataBound="0" tableColumnId="7072"/>
      <queryTableField id="25698" dataBound="0" tableColumnId="7073"/>
      <queryTableField id="25697" dataBound="0" tableColumnId="7074"/>
      <queryTableField id="25696" dataBound="0" tableColumnId="7075"/>
      <queryTableField id="25695" dataBound="0" tableColumnId="7076"/>
      <queryTableField id="25694" dataBound="0" tableColumnId="7077"/>
      <queryTableField id="25693" dataBound="0" tableColumnId="7078"/>
      <queryTableField id="25692" dataBound="0" tableColumnId="7079"/>
      <queryTableField id="25691" dataBound="0" tableColumnId="7080"/>
      <queryTableField id="25690" dataBound="0" tableColumnId="7081"/>
      <queryTableField id="25689" dataBound="0" tableColumnId="7082"/>
      <queryTableField id="25688" dataBound="0" tableColumnId="7083"/>
      <queryTableField id="25687" dataBound="0" tableColumnId="7084"/>
      <queryTableField id="25686" dataBound="0" tableColumnId="7085"/>
      <queryTableField id="25685" dataBound="0" tableColumnId="7086"/>
      <queryTableField id="25684" dataBound="0" tableColumnId="7087"/>
      <queryTableField id="25683" dataBound="0" tableColumnId="7088"/>
      <queryTableField id="25682" dataBound="0" tableColumnId="7089"/>
      <queryTableField id="25681" dataBound="0" tableColumnId="7090"/>
      <queryTableField id="25680" dataBound="0" tableColumnId="7091"/>
      <queryTableField id="25679" dataBound="0" tableColumnId="7092"/>
      <queryTableField id="25678" dataBound="0" tableColumnId="7093"/>
      <queryTableField id="25677" dataBound="0" tableColumnId="7094"/>
      <queryTableField id="25676" dataBound="0" tableColumnId="7095"/>
      <queryTableField id="25675" dataBound="0" tableColumnId="7096"/>
      <queryTableField id="25674" dataBound="0" tableColumnId="7097"/>
      <queryTableField id="25673" dataBound="0" tableColumnId="7098"/>
      <queryTableField id="25672" dataBound="0" tableColumnId="7099"/>
      <queryTableField id="25671" dataBound="0" tableColumnId="7100"/>
      <queryTableField id="25670" dataBound="0" tableColumnId="7101"/>
      <queryTableField id="25669" dataBound="0" tableColumnId="7102"/>
      <queryTableField id="25668" dataBound="0" tableColumnId="7103"/>
      <queryTableField id="25667" dataBound="0" tableColumnId="7104"/>
      <queryTableField id="25666" dataBound="0" tableColumnId="7105"/>
      <queryTableField id="25665" dataBound="0" tableColumnId="7106"/>
      <queryTableField id="25664" dataBound="0" tableColumnId="7107"/>
      <queryTableField id="25663" dataBound="0" tableColumnId="7108"/>
      <queryTableField id="25662" dataBound="0" tableColumnId="7109"/>
      <queryTableField id="25661" dataBound="0" tableColumnId="7110"/>
      <queryTableField id="25660" dataBound="0" tableColumnId="7111"/>
      <queryTableField id="25659" dataBound="0" tableColumnId="7112"/>
      <queryTableField id="25658" dataBound="0" tableColumnId="7113"/>
      <queryTableField id="25657" dataBound="0" tableColumnId="7114"/>
      <queryTableField id="25656" dataBound="0" tableColumnId="7115"/>
      <queryTableField id="25655" dataBound="0" tableColumnId="7116"/>
      <queryTableField id="25654" dataBound="0" tableColumnId="7117"/>
      <queryTableField id="25653" dataBound="0" tableColumnId="7118"/>
      <queryTableField id="25652" dataBound="0" tableColumnId="7119"/>
      <queryTableField id="25651" dataBound="0" tableColumnId="7120"/>
      <queryTableField id="25650" dataBound="0" tableColumnId="7121"/>
      <queryTableField id="25649" dataBound="0" tableColumnId="7122"/>
      <queryTableField id="25648" dataBound="0" tableColumnId="7123"/>
      <queryTableField id="25647" dataBound="0" tableColumnId="7124"/>
      <queryTableField id="25646" dataBound="0" tableColumnId="7125"/>
      <queryTableField id="25645" dataBound="0" tableColumnId="7126"/>
      <queryTableField id="25644" dataBound="0" tableColumnId="7127"/>
      <queryTableField id="25643" dataBound="0" tableColumnId="7128"/>
      <queryTableField id="25642" dataBound="0" tableColumnId="7129"/>
      <queryTableField id="25641" dataBound="0" tableColumnId="7130"/>
      <queryTableField id="25640" dataBound="0" tableColumnId="7131"/>
      <queryTableField id="25639" dataBound="0" tableColumnId="7132"/>
      <queryTableField id="25638" dataBound="0" tableColumnId="7133"/>
      <queryTableField id="25637" dataBound="0" tableColumnId="7134"/>
      <queryTableField id="25636" dataBound="0" tableColumnId="7135"/>
      <queryTableField id="25635" dataBound="0" tableColumnId="7136"/>
      <queryTableField id="25634" dataBound="0" tableColumnId="7137"/>
      <queryTableField id="25633" dataBound="0" tableColumnId="7138"/>
      <queryTableField id="25632" dataBound="0" tableColumnId="7139"/>
      <queryTableField id="25631" dataBound="0" tableColumnId="7140"/>
      <queryTableField id="25630" dataBound="0" tableColumnId="7141"/>
      <queryTableField id="25629" dataBound="0" tableColumnId="7142"/>
      <queryTableField id="25628" dataBound="0" tableColumnId="7143"/>
      <queryTableField id="25627" dataBound="0" tableColumnId="7144"/>
      <queryTableField id="25626" dataBound="0" tableColumnId="7145"/>
      <queryTableField id="25625" dataBound="0" tableColumnId="7146"/>
      <queryTableField id="25624" dataBound="0" tableColumnId="7147"/>
      <queryTableField id="25623" dataBound="0" tableColumnId="7148"/>
      <queryTableField id="25622" dataBound="0" tableColumnId="7149"/>
      <queryTableField id="25621" dataBound="0" tableColumnId="7150"/>
      <queryTableField id="25620" dataBound="0" tableColumnId="7151"/>
      <queryTableField id="25619" dataBound="0" tableColumnId="7152"/>
      <queryTableField id="25618" dataBound="0" tableColumnId="7153"/>
      <queryTableField id="25617" dataBound="0" tableColumnId="7154"/>
      <queryTableField id="25616" dataBound="0" tableColumnId="7155"/>
      <queryTableField id="25615" dataBound="0" tableColumnId="7156"/>
      <queryTableField id="25614" dataBound="0" tableColumnId="7157"/>
      <queryTableField id="25613" dataBound="0" tableColumnId="7158"/>
      <queryTableField id="25612" dataBound="0" tableColumnId="7159"/>
      <queryTableField id="25611" dataBound="0" tableColumnId="7160"/>
      <queryTableField id="25610" dataBound="0" tableColumnId="7161"/>
      <queryTableField id="25609" dataBound="0" tableColumnId="7162"/>
      <queryTableField id="25608" dataBound="0" tableColumnId="7163"/>
      <queryTableField id="25607" dataBound="0" tableColumnId="7164"/>
      <queryTableField id="25606" dataBound="0" tableColumnId="7165"/>
      <queryTableField id="25605" dataBound="0" tableColumnId="7166"/>
      <queryTableField id="25604" dataBound="0" tableColumnId="7167"/>
      <queryTableField id="25603" dataBound="0" tableColumnId="7168"/>
      <queryTableField id="25602" dataBound="0" tableColumnId="7169"/>
      <queryTableField id="25601" dataBound="0" tableColumnId="7170"/>
      <queryTableField id="25600" dataBound="0" tableColumnId="7171"/>
      <queryTableField id="25599" dataBound="0" tableColumnId="7172"/>
      <queryTableField id="25598" dataBound="0" tableColumnId="7173"/>
      <queryTableField id="25597" dataBound="0" tableColumnId="7174"/>
      <queryTableField id="25596" dataBound="0" tableColumnId="7175"/>
      <queryTableField id="25595" dataBound="0" tableColumnId="7176"/>
      <queryTableField id="25594" dataBound="0" tableColumnId="7177"/>
      <queryTableField id="25593" dataBound="0" tableColumnId="7178"/>
      <queryTableField id="25592" dataBound="0" tableColumnId="7179"/>
      <queryTableField id="25591" dataBound="0" tableColumnId="7180"/>
      <queryTableField id="25590" dataBound="0" tableColumnId="7181"/>
      <queryTableField id="25589" dataBound="0" tableColumnId="7182"/>
      <queryTableField id="25588" dataBound="0" tableColumnId="7183"/>
      <queryTableField id="25587" dataBound="0" tableColumnId="7184"/>
      <queryTableField id="25586" dataBound="0" tableColumnId="7185"/>
      <queryTableField id="25585" dataBound="0" tableColumnId="7186"/>
      <queryTableField id="25584" dataBound="0" tableColumnId="7187"/>
      <queryTableField id="25583" dataBound="0" tableColumnId="7188"/>
      <queryTableField id="25582" dataBound="0" tableColumnId="7189"/>
      <queryTableField id="25581" dataBound="0" tableColumnId="7190"/>
      <queryTableField id="25580" dataBound="0" tableColumnId="7191"/>
      <queryTableField id="25579" dataBound="0" tableColumnId="7192"/>
      <queryTableField id="25578" dataBound="0" tableColumnId="7193"/>
      <queryTableField id="25577" dataBound="0" tableColumnId="7194"/>
      <queryTableField id="25576" dataBound="0" tableColumnId="7195"/>
      <queryTableField id="25575" dataBound="0" tableColumnId="7196"/>
      <queryTableField id="25574" dataBound="0" tableColumnId="7197"/>
      <queryTableField id="25573" dataBound="0" tableColumnId="7198"/>
      <queryTableField id="25572" dataBound="0" tableColumnId="7199"/>
      <queryTableField id="25571" dataBound="0" tableColumnId="7200"/>
      <queryTableField id="25570" dataBound="0" tableColumnId="7201"/>
      <queryTableField id="25569" dataBound="0" tableColumnId="7202"/>
      <queryTableField id="25568" dataBound="0" tableColumnId="7203"/>
      <queryTableField id="25567" dataBound="0" tableColumnId="7204"/>
      <queryTableField id="25566" dataBound="0" tableColumnId="7205"/>
      <queryTableField id="25565" dataBound="0" tableColumnId="7206"/>
      <queryTableField id="25564" dataBound="0" tableColumnId="7207"/>
      <queryTableField id="25563" dataBound="0" tableColumnId="7208"/>
      <queryTableField id="25562" dataBound="0" tableColumnId="7209"/>
      <queryTableField id="25561" dataBound="0" tableColumnId="7210"/>
      <queryTableField id="25560" dataBound="0" tableColumnId="7211"/>
      <queryTableField id="25559" dataBound="0" tableColumnId="7212"/>
      <queryTableField id="25558" dataBound="0" tableColumnId="7213"/>
      <queryTableField id="25557" dataBound="0" tableColumnId="7214"/>
      <queryTableField id="25556" dataBound="0" tableColumnId="7215"/>
      <queryTableField id="25555" dataBound="0" tableColumnId="7216"/>
      <queryTableField id="25554" dataBound="0" tableColumnId="7217"/>
      <queryTableField id="25553" dataBound="0" tableColumnId="7218"/>
      <queryTableField id="25552" dataBound="0" tableColumnId="7219"/>
      <queryTableField id="25551" dataBound="0" tableColumnId="7220"/>
      <queryTableField id="25550" dataBound="0" tableColumnId="7221"/>
      <queryTableField id="25549" dataBound="0" tableColumnId="7222"/>
      <queryTableField id="25548" dataBound="0" tableColumnId="7223"/>
      <queryTableField id="25547" dataBound="0" tableColumnId="7224"/>
      <queryTableField id="25546" dataBound="0" tableColumnId="7225"/>
      <queryTableField id="25545" dataBound="0" tableColumnId="7226"/>
      <queryTableField id="25544" dataBound="0" tableColumnId="7227"/>
      <queryTableField id="25543" dataBound="0" tableColumnId="7228"/>
      <queryTableField id="25542" dataBound="0" tableColumnId="7229"/>
      <queryTableField id="25541" dataBound="0" tableColumnId="7230"/>
      <queryTableField id="25540" dataBound="0" tableColumnId="7231"/>
      <queryTableField id="25539" dataBound="0" tableColumnId="7232"/>
      <queryTableField id="25538" dataBound="0" tableColumnId="7233"/>
      <queryTableField id="25537" dataBound="0" tableColumnId="7234"/>
      <queryTableField id="25536" dataBound="0" tableColumnId="7235"/>
      <queryTableField id="25535" dataBound="0" tableColumnId="7236"/>
      <queryTableField id="25534" dataBound="0" tableColumnId="7237"/>
      <queryTableField id="25533" dataBound="0" tableColumnId="7238"/>
      <queryTableField id="25532" dataBound="0" tableColumnId="7239"/>
      <queryTableField id="25531" dataBound="0" tableColumnId="7240"/>
      <queryTableField id="25530" dataBound="0" tableColumnId="7241"/>
      <queryTableField id="25529" dataBound="0" tableColumnId="7242"/>
      <queryTableField id="25528" dataBound="0" tableColumnId="7243"/>
      <queryTableField id="25527" dataBound="0" tableColumnId="7244"/>
      <queryTableField id="25526" dataBound="0" tableColumnId="7245"/>
      <queryTableField id="25525" dataBound="0" tableColumnId="7246"/>
      <queryTableField id="25524" dataBound="0" tableColumnId="7247"/>
      <queryTableField id="25523" dataBound="0" tableColumnId="7248"/>
      <queryTableField id="25522" dataBound="0" tableColumnId="7249"/>
      <queryTableField id="25521" dataBound="0" tableColumnId="7250"/>
      <queryTableField id="25520" dataBound="0" tableColumnId="7251"/>
      <queryTableField id="25519" dataBound="0" tableColumnId="7252"/>
      <queryTableField id="25518" dataBound="0" tableColumnId="7253"/>
      <queryTableField id="25517" dataBound="0" tableColumnId="7254"/>
      <queryTableField id="25516" dataBound="0" tableColumnId="7255"/>
      <queryTableField id="25515" dataBound="0" tableColumnId="7256"/>
      <queryTableField id="25514" dataBound="0" tableColumnId="7257"/>
      <queryTableField id="25513" dataBound="0" tableColumnId="7258"/>
      <queryTableField id="25512" dataBound="0" tableColumnId="7259"/>
      <queryTableField id="25511" dataBound="0" tableColumnId="7260"/>
      <queryTableField id="25510" dataBound="0" tableColumnId="7261"/>
      <queryTableField id="25509" dataBound="0" tableColumnId="7262"/>
      <queryTableField id="25508" dataBound="0" tableColumnId="7263"/>
      <queryTableField id="25507" dataBound="0" tableColumnId="7264"/>
      <queryTableField id="25506" dataBound="0" tableColumnId="7265"/>
      <queryTableField id="25505" dataBound="0" tableColumnId="7266"/>
      <queryTableField id="25504" dataBound="0" tableColumnId="7267"/>
      <queryTableField id="25503" dataBound="0" tableColumnId="7268"/>
      <queryTableField id="25502" dataBound="0" tableColumnId="7269"/>
      <queryTableField id="25501" dataBound="0" tableColumnId="7270"/>
      <queryTableField id="25500" dataBound="0" tableColumnId="7271"/>
      <queryTableField id="25499" dataBound="0" tableColumnId="7272"/>
      <queryTableField id="25498" dataBound="0" tableColumnId="7273"/>
      <queryTableField id="25497" dataBound="0" tableColumnId="7274"/>
      <queryTableField id="25496" dataBound="0" tableColumnId="7275"/>
      <queryTableField id="25495" dataBound="0" tableColumnId="7276"/>
      <queryTableField id="25494" dataBound="0" tableColumnId="7277"/>
      <queryTableField id="25493" dataBound="0" tableColumnId="7278"/>
      <queryTableField id="25492" dataBound="0" tableColumnId="7279"/>
      <queryTableField id="25491" dataBound="0" tableColumnId="7280"/>
      <queryTableField id="25490" dataBound="0" tableColumnId="7281"/>
      <queryTableField id="25489" dataBound="0" tableColumnId="7282"/>
      <queryTableField id="25488" dataBound="0" tableColumnId="7283"/>
      <queryTableField id="25487" dataBound="0" tableColumnId="7284"/>
      <queryTableField id="25486" dataBound="0" tableColumnId="7285"/>
      <queryTableField id="25485" dataBound="0" tableColumnId="7286"/>
      <queryTableField id="25484" dataBound="0" tableColumnId="7287"/>
      <queryTableField id="25483" dataBound="0" tableColumnId="7288"/>
      <queryTableField id="25482" dataBound="0" tableColumnId="7289"/>
      <queryTableField id="25481" dataBound="0" tableColumnId="7290"/>
      <queryTableField id="25480" dataBound="0" tableColumnId="7291"/>
      <queryTableField id="25479" dataBound="0" tableColumnId="7292"/>
      <queryTableField id="25478" dataBound="0" tableColumnId="7293"/>
      <queryTableField id="25477" dataBound="0" tableColumnId="7294"/>
      <queryTableField id="25476" dataBound="0" tableColumnId="7295"/>
      <queryTableField id="25475" dataBound="0" tableColumnId="7296"/>
      <queryTableField id="25474" dataBound="0" tableColumnId="7297"/>
      <queryTableField id="25473" dataBound="0" tableColumnId="7298"/>
      <queryTableField id="25472" dataBound="0" tableColumnId="7299"/>
      <queryTableField id="25471" dataBound="0" tableColumnId="7300"/>
      <queryTableField id="25470" dataBound="0" tableColumnId="7301"/>
      <queryTableField id="25469" dataBound="0" tableColumnId="7302"/>
      <queryTableField id="25468" dataBound="0" tableColumnId="7303"/>
      <queryTableField id="25467" dataBound="0" tableColumnId="7304"/>
      <queryTableField id="25466" dataBound="0" tableColumnId="7305"/>
      <queryTableField id="25465" dataBound="0" tableColumnId="7306"/>
      <queryTableField id="25464" dataBound="0" tableColumnId="7307"/>
      <queryTableField id="25463" dataBound="0" tableColumnId="7308"/>
      <queryTableField id="25462" dataBound="0" tableColumnId="7309"/>
      <queryTableField id="25461" dataBound="0" tableColumnId="7310"/>
      <queryTableField id="25460" dataBound="0" tableColumnId="7311"/>
      <queryTableField id="25459" dataBound="0" tableColumnId="7312"/>
      <queryTableField id="25458" dataBound="0" tableColumnId="7313"/>
      <queryTableField id="25457" dataBound="0" tableColumnId="7314"/>
      <queryTableField id="25456" dataBound="0" tableColumnId="7315"/>
      <queryTableField id="25455" dataBound="0" tableColumnId="7316"/>
      <queryTableField id="25454" dataBound="0" tableColumnId="7317"/>
      <queryTableField id="25453" dataBound="0" tableColumnId="7318"/>
      <queryTableField id="25452" dataBound="0" tableColumnId="7319"/>
      <queryTableField id="25451" dataBound="0" tableColumnId="7320"/>
      <queryTableField id="25450" dataBound="0" tableColumnId="7321"/>
      <queryTableField id="25449" dataBound="0" tableColumnId="7322"/>
      <queryTableField id="25448" dataBound="0" tableColumnId="7323"/>
      <queryTableField id="25447" dataBound="0" tableColumnId="7324"/>
      <queryTableField id="25446" dataBound="0" tableColumnId="7325"/>
      <queryTableField id="25445" dataBound="0" tableColumnId="7326"/>
      <queryTableField id="25444" dataBound="0" tableColumnId="7327"/>
      <queryTableField id="25443" dataBound="0" tableColumnId="7328"/>
      <queryTableField id="25442" dataBound="0" tableColumnId="7329"/>
      <queryTableField id="25441" dataBound="0" tableColumnId="7330"/>
      <queryTableField id="25440" dataBound="0" tableColumnId="7331"/>
      <queryTableField id="25439" dataBound="0" tableColumnId="7332"/>
      <queryTableField id="25438" dataBound="0" tableColumnId="7333"/>
      <queryTableField id="25437" dataBound="0" tableColumnId="7334"/>
      <queryTableField id="25436" dataBound="0" tableColumnId="7335"/>
      <queryTableField id="25435" dataBound="0" tableColumnId="7336"/>
      <queryTableField id="25434" dataBound="0" tableColumnId="7337"/>
      <queryTableField id="25433" dataBound="0" tableColumnId="7338"/>
      <queryTableField id="25432" dataBound="0" tableColumnId="7339"/>
      <queryTableField id="25431" dataBound="0" tableColumnId="7340"/>
      <queryTableField id="25430" dataBound="0" tableColumnId="7341"/>
      <queryTableField id="25429" dataBound="0" tableColumnId="7342"/>
      <queryTableField id="25428" dataBound="0" tableColumnId="7343"/>
      <queryTableField id="25427" dataBound="0" tableColumnId="7344"/>
      <queryTableField id="25426" dataBound="0" tableColumnId="7345"/>
      <queryTableField id="25425" dataBound="0" tableColumnId="7346"/>
      <queryTableField id="25424" dataBound="0" tableColumnId="7347"/>
      <queryTableField id="25423" dataBound="0" tableColumnId="7348"/>
      <queryTableField id="25422" dataBound="0" tableColumnId="7349"/>
      <queryTableField id="25421" dataBound="0" tableColumnId="7350"/>
      <queryTableField id="25420" dataBound="0" tableColumnId="7351"/>
      <queryTableField id="25419" dataBound="0" tableColumnId="7352"/>
      <queryTableField id="25418" dataBound="0" tableColumnId="7353"/>
      <queryTableField id="25417" dataBound="0" tableColumnId="7354"/>
      <queryTableField id="25416" dataBound="0" tableColumnId="7355"/>
      <queryTableField id="25415" dataBound="0" tableColumnId="7356"/>
      <queryTableField id="25414" dataBound="0" tableColumnId="7357"/>
      <queryTableField id="25413" dataBound="0" tableColumnId="7358"/>
      <queryTableField id="25412" dataBound="0" tableColumnId="7359"/>
      <queryTableField id="25411" dataBound="0" tableColumnId="7360"/>
      <queryTableField id="25410" dataBound="0" tableColumnId="7361"/>
      <queryTableField id="25409" dataBound="0" tableColumnId="7362"/>
      <queryTableField id="25408" dataBound="0" tableColumnId="7363"/>
      <queryTableField id="25407" dataBound="0" tableColumnId="7364"/>
      <queryTableField id="25406" dataBound="0" tableColumnId="7365"/>
      <queryTableField id="25405" dataBound="0" tableColumnId="7366"/>
      <queryTableField id="25404" dataBound="0" tableColumnId="7367"/>
      <queryTableField id="25403" dataBound="0" tableColumnId="7368"/>
      <queryTableField id="25402" dataBound="0" tableColumnId="7369"/>
      <queryTableField id="25401" dataBound="0" tableColumnId="7370"/>
      <queryTableField id="25400" dataBound="0" tableColumnId="7371"/>
      <queryTableField id="25399" dataBound="0" tableColumnId="7372"/>
      <queryTableField id="25398" dataBound="0" tableColumnId="7373"/>
      <queryTableField id="25397" dataBound="0" tableColumnId="7374"/>
      <queryTableField id="25396" dataBound="0" tableColumnId="7375"/>
      <queryTableField id="25395" dataBound="0" tableColumnId="7376"/>
      <queryTableField id="25394" dataBound="0" tableColumnId="7377"/>
      <queryTableField id="25393" dataBound="0" tableColumnId="7378"/>
      <queryTableField id="25392" dataBound="0" tableColumnId="7379"/>
      <queryTableField id="25391" dataBound="0" tableColumnId="7380"/>
      <queryTableField id="25390" dataBound="0" tableColumnId="7381"/>
      <queryTableField id="25389" dataBound="0" tableColumnId="7382"/>
      <queryTableField id="25388" dataBound="0" tableColumnId="7383"/>
      <queryTableField id="25387" dataBound="0" tableColumnId="7384"/>
      <queryTableField id="25386" dataBound="0" tableColumnId="7385"/>
      <queryTableField id="25385" dataBound="0" tableColumnId="7386"/>
      <queryTableField id="25384" dataBound="0" tableColumnId="7387"/>
      <queryTableField id="25383" dataBound="0" tableColumnId="7388"/>
      <queryTableField id="25382" dataBound="0" tableColumnId="7389"/>
      <queryTableField id="25381" dataBound="0" tableColumnId="7390"/>
      <queryTableField id="25380" dataBound="0" tableColumnId="7391"/>
      <queryTableField id="25379" dataBound="0" tableColumnId="7392"/>
      <queryTableField id="25378" dataBound="0" tableColumnId="7393"/>
      <queryTableField id="25377" dataBound="0" tableColumnId="7394"/>
      <queryTableField id="25376" dataBound="0" tableColumnId="7395"/>
      <queryTableField id="25375" dataBound="0" tableColumnId="7396"/>
      <queryTableField id="25374" dataBound="0" tableColumnId="7397"/>
      <queryTableField id="25373" dataBound="0" tableColumnId="7398"/>
      <queryTableField id="25372" dataBound="0" tableColumnId="7399"/>
      <queryTableField id="25371" dataBound="0" tableColumnId="7400"/>
      <queryTableField id="25370" dataBound="0" tableColumnId="7401"/>
      <queryTableField id="25369" dataBound="0" tableColumnId="7402"/>
      <queryTableField id="25368" dataBound="0" tableColumnId="7403"/>
      <queryTableField id="25367" dataBound="0" tableColumnId="7404"/>
      <queryTableField id="25366" dataBound="0" tableColumnId="7405"/>
      <queryTableField id="25365" dataBound="0" tableColumnId="7406"/>
      <queryTableField id="25364" dataBound="0" tableColumnId="7407"/>
      <queryTableField id="25363" dataBound="0" tableColumnId="7408"/>
      <queryTableField id="25362" dataBound="0" tableColumnId="7409"/>
      <queryTableField id="25361" dataBound="0" tableColumnId="7410"/>
      <queryTableField id="25360" dataBound="0" tableColumnId="7411"/>
      <queryTableField id="25359" dataBound="0" tableColumnId="7412"/>
      <queryTableField id="25358" dataBound="0" tableColumnId="7413"/>
      <queryTableField id="25357" dataBound="0" tableColumnId="7414"/>
      <queryTableField id="25356" dataBound="0" tableColumnId="7415"/>
      <queryTableField id="25355" dataBound="0" tableColumnId="7416"/>
      <queryTableField id="25354" dataBound="0" tableColumnId="7417"/>
      <queryTableField id="25353" dataBound="0" tableColumnId="7418"/>
      <queryTableField id="25352" dataBound="0" tableColumnId="7419"/>
      <queryTableField id="25351" dataBound="0" tableColumnId="7420"/>
      <queryTableField id="25350" dataBound="0" tableColumnId="7421"/>
      <queryTableField id="25349" dataBound="0" tableColumnId="7422"/>
      <queryTableField id="25348" dataBound="0" tableColumnId="7423"/>
      <queryTableField id="25347" dataBound="0" tableColumnId="7424"/>
      <queryTableField id="25346" dataBound="0" tableColumnId="7425"/>
      <queryTableField id="25345" dataBound="0" tableColumnId="7426"/>
      <queryTableField id="25344" dataBound="0" tableColumnId="7427"/>
      <queryTableField id="25343" dataBound="0" tableColumnId="7428"/>
      <queryTableField id="25342" dataBound="0" tableColumnId="7429"/>
      <queryTableField id="25341" dataBound="0" tableColumnId="7430"/>
      <queryTableField id="25340" dataBound="0" tableColumnId="7431"/>
      <queryTableField id="25339" dataBound="0" tableColumnId="7432"/>
      <queryTableField id="25338" dataBound="0" tableColumnId="7433"/>
      <queryTableField id="25337" dataBound="0" tableColumnId="7434"/>
      <queryTableField id="25336" dataBound="0" tableColumnId="7435"/>
      <queryTableField id="25335" dataBound="0" tableColumnId="7436"/>
      <queryTableField id="25334" dataBound="0" tableColumnId="7437"/>
      <queryTableField id="25333" dataBound="0" tableColumnId="7438"/>
      <queryTableField id="25332" dataBound="0" tableColumnId="7439"/>
      <queryTableField id="25331" dataBound="0" tableColumnId="7440"/>
      <queryTableField id="25330" dataBound="0" tableColumnId="7441"/>
      <queryTableField id="25329" dataBound="0" tableColumnId="7442"/>
      <queryTableField id="25328" dataBound="0" tableColumnId="7443"/>
      <queryTableField id="25327" dataBound="0" tableColumnId="7444"/>
      <queryTableField id="25326" dataBound="0" tableColumnId="7445"/>
      <queryTableField id="25325" dataBound="0" tableColumnId="7446"/>
      <queryTableField id="25324" dataBound="0" tableColumnId="7447"/>
      <queryTableField id="25323" dataBound="0" tableColumnId="7448"/>
      <queryTableField id="25322" dataBound="0" tableColumnId="7449"/>
      <queryTableField id="25321" dataBound="0" tableColumnId="7450"/>
      <queryTableField id="25320" dataBound="0" tableColumnId="7451"/>
      <queryTableField id="25319" dataBound="0" tableColumnId="7452"/>
      <queryTableField id="25318" dataBound="0" tableColumnId="7453"/>
      <queryTableField id="25317" dataBound="0" tableColumnId="7454"/>
      <queryTableField id="25316" dataBound="0" tableColumnId="7455"/>
      <queryTableField id="25315" dataBound="0" tableColumnId="7456"/>
      <queryTableField id="25314" dataBound="0" tableColumnId="7457"/>
      <queryTableField id="25313" dataBound="0" tableColumnId="7458"/>
      <queryTableField id="25312" dataBound="0" tableColumnId="7459"/>
      <queryTableField id="25311" dataBound="0" tableColumnId="7460"/>
      <queryTableField id="25310" dataBound="0" tableColumnId="7461"/>
      <queryTableField id="25309" dataBound="0" tableColumnId="7462"/>
      <queryTableField id="25308" dataBound="0" tableColumnId="7463"/>
      <queryTableField id="25307" dataBound="0" tableColumnId="7464"/>
      <queryTableField id="25306" dataBound="0" tableColumnId="7465"/>
      <queryTableField id="25305" dataBound="0" tableColumnId="7466"/>
      <queryTableField id="25304" dataBound="0" tableColumnId="7467"/>
      <queryTableField id="25303" dataBound="0" tableColumnId="7468"/>
      <queryTableField id="25302" dataBound="0" tableColumnId="7469"/>
      <queryTableField id="25301" dataBound="0" tableColumnId="7470"/>
      <queryTableField id="25300" dataBound="0" tableColumnId="7471"/>
      <queryTableField id="25299" dataBound="0" tableColumnId="7472"/>
      <queryTableField id="25298" dataBound="0" tableColumnId="7473"/>
      <queryTableField id="25297" dataBound="0" tableColumnId="7474"/>
      <queryTableField id="25296" dataBound="0" tableColumnId="7475"/>
      <queryTableField id="25295" dataBound="0" tableColumnId="7476"/>
      <queryTableField id="25294" dataBound="0" tableColumnId="7477"/>
      <queryTableField id="25293" dataBound="0" tableColumnId="7478"/>
      <queryTableField id="25292" dataBound="0" tableColumnId="7479"/>
      <queryTableField id="25291" dataBound="0" tableColumnId="7480"/>
      <queryTableField id="25290" dataBound="0" tableColumnId="7481"/>
      <queryTableField id="25289" dataBound="0" tableColumnId="7482"/>
      <queryTableField id="25288" dataBound="0" tableColumnId="7483"/>
      <queryTableField id="25287" dataBound="0" tableColumnId="7484"/>
      <queryTableField id="25286" dataBound="0" tableColumnId="7485"/>
      <queryTableField id="25285" dataBound="0" tableColumnId="7486"/>
      <queryTableField id="25284" dataBound="0" tableColumnId="7487"/>
      <queryTableField id="25283" dataBound="0" tableColumnId="7488"/>
      <queryTableField id="25282" dataBound="0" tableColumnId="7489"/>
      <queryTableField id="25281" dataBound="0" tableColumnId="7490"/>
      <queryTableField id="25280" dataBound="0" tableColumnId="7491"/>
      <queryTableField id="25279" dataBound="0" tableColumnId="7492"/>
      <queryTableField id="25278" dataBound="0" tableColumnId="7493"/>
      <queryTableField id="25277" dataBound="0" tableColumnId="7494"/>
      <queryTableField id="25276" dataBound="0" tableColumnId="7495"/>
      <queryTableField id="25275" dataBound="0" tableColumnId="7496"/>
      <queryTableField id="25274" dataBound="0" tableColumnId="7497"/>
      <queryTableField id="25273" dataBound="0" tableColumnId="7498"/>
      <queryTableField id="25272" dataBound="0" tableColumnId="7499"/>
      <queryTableField id="25271" dataBound="0" tableColumnId="7500"/>
      <queryTableField id="25270" dataBound="0" tableColumnId="7501"/>
      <queryTableField id="25269" dataBound="0" tableColumnId="7502"/>
      <queryTableField id="25268" dataBound="0" tableColumnId="7503"/>
      <queryTableField id="25267" dataBound="0" tableColumnId="7504"/>
      <queryTableField id="25266" dataBound="0" tableColumnId="7505"/>
      <queryTableField id="25265" dataBound="0" tableColumnId="7506"/>
      <queryTableField id="25264" dataBound="0" tableColumnId="7507"/>
      <queryTableField id="25263" dataBound="0" tableColumnId="7508"/>
      <queryTableField id="25262" dataBound="0" tableColumnId="7509"/>
      <queryTableField id="25261" dataBound="0" tableColumnId="7510"/>
      <queryTableField id="25260" dataBound="0" tableColumnId="7511"/>
      <queryTableField id="25259" dataBound="0" tableColumnId="7512"/>
      <queryTableField id="25258" dataBound="0" tableColumnId="7513"/>
      <queryTableField id="25257" dataBound="0" tableColumnId="7514"/>
      <queryTableField id="25256" dataBound="0" tableColumnId="7515"/>
      <queryTableField id="25255" dataBound="0" tableColumnId="7516"/>
      <queryTableField id="25254" dataBound="0" tableColumnId="7517"/>
      <queryTableField id="25253" dataBound="0" tableColumnId="7518"/>
      <queryTableField id="25252" dataBound="0" tableColumnId="7519"/>
      <queryTableField id="25251" dataBound="0" tableColumnId="7520"/>
      <queryTableField id="25250" dataBound="0" tableColumnId="7521"/>
      <queryTableField id="25249" dataBound="0" tableColumnId="7522"/>
      <queryTableField id="25248" dataBound="0" tableColumnId="7523"/>
      <queryTableField id="25247" dataBound="0" tableColumnId="7524"/>
      <queryTableField id="25246" dataBound="0" tableColumnId="7525"/>
      <queryTableField id="25245" dataBound="0" tableColumnId="7526"/>
      <queryTableField id="25244" dataBound="0" tableColumnId="7527"/>
      <queryTableField id="25243" dataBound="0" tableColumnId="7528"/>
      <queryTableField id="25242" dataBound="0" tableColumnId="7529"/>
      <queryTableField id="25241" dataBound="0" tableColumnId="7530"/>
      <queryTableField id="25240" dataBound="0" tableColumnId="7531"/>
      <queryTableField id="25239" dataBound="0" tableColumnId="7532"/>
      <queryTableField id="25238" dataBound="0" tableColumnId="7533"/>
      <queryTableField id="25237" dataBound="0" tableColumnId="7534"/>
      <queryTableField id="25236" dataBound="0" tableColumnId="7535"/>
      <queryTableField id="25235" dataBound="0" tableColumnId="7536"/>
      <queryTableField id="25234" dataBound="0" tableColumnId="7537"/>
      <queryTableField id="25233" dataBound="0" tableColumnId="7538"/>
      <queryTableField id="25232" dataBound="0" tableColumnId="7539"/>
      <queryTableField id="25231" dataBound="0" tableColumnId="7540"/>
      <queryTableField id="25230" dataBound="0" tableColumnId="7541"/>
      <queryTableField id="25229" dataBound="0" tableColumnId="7542"/>
      <queryTableField id="25228" dataBound="0" tableColumnId="7543"/>
      <queryTableField id="25227" dataBound="0" tableColumnId="7544"/>
      <queryTableField id="25226" dataBound="0" tableColumnId="7545"/>
      <queryTableField id="25225" dataBound="0" tableColumnId="7546"/>
      <queryTableField id="25224" dataBound="0" tableColumnId="7547"/>
      <queryTableField id="25223" dataBound="0" tableColumnId="7548"/>
      <queryTableField id="25222" dataBound="0" tableColumnId="7549"/>
      <queryTableField id="25221" dataBound="0" tableColumnId="7550"/>
      <queryTableField id="25220" dataBound="0" tableColumnId="7551"/>
      <queryTableField id="25219" dataBound="0" tableColumnId="7552"/>
      <queryTableField id="25218" dataBound="0" tableColumnId="7553"/>
      <queryTableField id="25217" dataBound="0" tableColumnId="7554"/>
      <queryTableField id="25216" dataBound="0" tableColumnId="7555"/>
      <queryTableField id="25215" dataBound="0" tableColumnId="7556"/>
      <queryTableField id="25214" dataBound="0" tableColumnId="7557"/>
      <queryTableField id="25213" dataBound="0" tableColumnId="7558"/>
      <queryTableField id="25212" dataBound="0" tableColumnId="7559"/>
      <queryTableField id="25211" dataBound="0" tableColumnId="7560"/>
      <queryTableField id="25210" dataBound="0" tableColumnId="7561"/>
      <queryTableField id="25209" dataBound="0" tableColumnId="7562"/>
      <queryTableField id="25208" dataBound="0" tableColumnId="7563"/>
      <queryTableField id="25207" dataBound="0" tableColumnId="7564"/>
      <queryTableField id="25206" dataBound="0" tableColumnId="7565"/>
      <queryTableField id="25205" dataBound="0" tableColumnId="7566"/>
      <queryTableField id="25204" dataBound="0" tableColumnId="7567"/>
      <queryTableField id="25203" dataBound="0" tableColumnId="7568"/>
      <queryTableField id="25202" dataBound="0" tableColumnId="7569"/>
      <queryTableField id="25201" dataBound="0" tableColumnId="7570"/>
      <queryTableField id="25200" dataBound="0" tableColumnId="7571"/>
      <queryTableField id="25199" dataBound="0" tableColumnId="7572"/>
      <queryTableField id="25198" dataBound="0" tableColumnId="7573"/>
      <queryTableField id="25197" dataBound="0" tableColumnId="7574"/>
      <queryTableField id="25196" dataBound="0" tableColumnId="7575"/>
      <queryTableField id="25195" dataBound="0" tableColumnId="7576"/>
      <queryTableField id="25194" dataBound="0" tableColumnId="7577"/>
      <queryTableField id="25193" dataBound="0" tableColumnId="7578"/>
      <queryTableField id="25192" dataBound="0" tableColumnId="7579"/>
      <queryTableField id="25191" dataBound="0" tableColumnId="7580"/>
      <queryTableField id="25190" dataBound="0" tableColumnId="7581"/>
      <queryTableField id="25189" dataBound="0" tableColumnId="7582"/>
      <queryTableField id="25188" dataBound="0" tableColumnId="7583"/>
      <queryTableField id="25187" dataBound="0" tableColumnId="7584"/>
      <queryTableField id="25186" dataBound="0" tableColumnId="7585"/>
      <queryTableField id="25185" dataBound="0" tableColumnId="7586"/>
      <queryTableField id="25184" dataBound="0" tableColumnId="7587"/>
      <queryTableField id="25183" dataBound="0" tableColumnId="7588"/>
      <queryTableField id="25182" dataBound="0" tableColumnId="7589"/>
      <queryTableField id="25181" dataBound="0" tableColumnId="7590"/>
      <queryTableField id="25180" dataBound="0" tableColumnId="7591"/>
      <queryTableField id="25179" dataBound="0" tableColumnId="7592"/>
      <queryTableField id="25178" dataBound="0" tableColumnId="7593"/>
      <queryTableField id="25177" dataBound="0" tableColumnId="7594"/>
      <queryTableField id="25176" dataBound="0" tableColumnId="7595"/>
      <queryTableField id="25175" dataBound="0" tableColumnId="7596"/>
      <queryTableField id="25174" dataBound="0" tableColumnId="7597"/>
      <queryTableField id="25173" dataBound="0" tableColumnId="7598"/>
      <queryTableField id="25172" dataBound="0" tableColumnId="7599"/>
      <queryTableField id="25171" dataBound="0" tableColumnId="7600"/>
      <queryTableField id="25170" dataBound="0" tableColumnId="7601"/>
      <queryTableField id="25169" dataBound="0" tableColumnId="7602"/>
      <queryTableField id="25168" dataBound="0" tableColumnId="7603"/>
      <queryTableField id="25167" dataBound="0" tableColumnId="7604"/>
      <queryTableField id="25166" dataBound="0" tableColumnId="7605"/>
      <queryTableField id="25165" dataBound="0" tableColumnId="7606"/>
      <queryTableField id="25164" dataBound="0" tableColumnId="7607"/>
      <queryTableField id="25163" dataBound="0" tableColumnId="7608"/>
      <queryTableField id="25162" dataBound="0" tableColumnId="7609"/>
      <queryTableField id="25161" dataBound="0" tableColumnId="7610"/>
      <queryTableField id="25160" dataBound="0" tableColumnId="7611"/>
      <queryTableField id="25159" dataBound="0" tableColumnId="7612"/>
      <queryTableField id="25158" dataBound="0" tableColumnId="7613"/>
      <queryTableField id="25157" dataBound="0" tableColumnId="7614"/>
      <queryTableField id="25156" dataBound="0" tableColumnId="7615"/>
      <queryTableField id="25155" dataBound="0" tableColumnId="7616"/>
      <queryTableField id="25154" dataBound="0" tableColumnId="7617"/>
      <queryTableField id="25153" dataBound="0" tableColumnId="7618"/>
      <queryTableField id="25152" dataBound="0" tableColumnId="7619"/>
      <queryTableField id="25151" dataBound="0" tableColumnId="7620"/>
      <queryTableField id="25150" dataBound="0" tableColumnId="7621"/>
      <queryTableField id="25149" dataBound="0" tableColumnId="7622"/>
      <queryTableField id="25148" dataBound="0" tableColumnId="7623"/>
      <queryTableField id="25147" dataBound="0" tableColumnId="7624"/>
      <queryTableField id="25146" dataBound="0" tableColumnId="7625"/>
      <queryTableField id="25145" dataBound="0" tableColumnId="7626"/>
      <queryTableField id="25144" dataBound="0" tableColumnId="7627"/>
      <queryTableField id="25143" dataBound="0" tableColumnId="7628"/>
      <queryTableField id="25142" dataBound="0" tableColumnId="7629"/>
      <queryTableField id="25141" dataBound="0" tableColumnId="7630"/>
      <queryTableField id="25140" dataBound="0" tableColumnId="7631"/>
      <queryTableField id="25139" dataBound="0" tableColumnId="7632"/>
      <queryTableField id="25138" dataBound="0" tableColumnId="7633"/>
      <queryTableField id="25137" dataBound="0" tableColumnId="7634"/>
      <queryTableField id="25136" dataBound="0" tableColumnId="7635"/>
      <queryTableField id="25135" dataBound="0" tableColumnId="7636"/>
      <queryTableField id="25134" dataBound="0" tableColumnId="7637"/>
      <queryTableField id="25133" dataBound="0" tableColumnId="7638"/>
      <queryTableField id="25132" dataBound="0" tableColumnId="7639"/>
      <queryTableField id="25131" dataBound="0" tableColumnId="7640"/>
      <queryTableField id="25130" dataBound="0" tableColumnId="7641"/>
      <queryTableField id="25129" dataBound="0" tableColumnId="7642"/>
      <queryTableField id="25128" dataBound="0" tableColumnId="7643"/>
      <queryTableField id="25127" dataBound="0" tableColumnId="7644"/>
      <queryTableField id="25126" dataBound="0" tableColumnId="7645"/>
      <queryTableField id="25125" dataBound="0" tableColumnId="7646"/>
      <queryTableField id="25124" dataBound="0" tableColumnId="7647"/>
      <queryTableField id="25123" dataBound="0" tableColumnId="7648"/>
      <queryTableField id="25122" dataBound="0" tableColumnId="7649"/>
      <queryTableField id="25121" dataBound="0" tableColumnId="7650"/>
      <queryTableField id="25120" dataBound="0" tableColumnId="7651"/>
      <queryTableField id="25119" dataBound="0" tableColumnId="7652"/>
      <queryTableField id="25118" dataBound="0" tableColumnId="7653"/>
      <queryTableField id="25117" dataBound="0" tableColumnId="7654"/>
      <queryTableField id="25116" dataBound="0" tableColumnId="7655"/>
      <queryTableField id="25115" dataBound="0" tableColumnId="7656"/>
      <queryTableField id="25114" dataBound="0" tableColumnId="7657"/>
      <queryTableField id="25113" dataBound="0" tableColumnId="7658"/>
      <queryTableField id="25112" dataBound="0" tableColumnId="7659"/>
      <queryTableField id="25111" dataBound="0" tableColumnId="7660"/>
      <queryTableField id="25110" dataBound="0" tableColumnId="7661"/>
      <queryTableField id="25109" dataBound="0" tableColumnId="7662"/>
      <queryTableField id="25108" dataBound="0" tableColumnId="7663"/>
      <queryTableField id="25107" dataBound="0" tableColumnId="7664"/>
      <queryTableField id="25106" dataBound="0" tableColumnId="7665"/>
      <queryTableField id="25105" dataBound="0" tableColumnId="7666"/>
      <queryTableField id="25104" dataBound="0" tableColumnId="7667"/>
      <queryTableField id="25103" dataBound="0" tableColumnId="7668"/>
      <queryTableField id="25102" dataBound="0" tableColumnId="7669"/>
      <queryTableField id="25101" dataBound="0" tableColumnId="7670"/>
      <queryTableField id="25100" dataBound="0" tableColumnId="7671"/>
      <queryTableField id="25099" dataBound="0" tableColumnId="7672"/>
      <queryTableField id="25098" dataBound="0" tableColumnId="7673"/>
      <queryTableField id="25097" dataBound="0" tableColumnId="7674"/>
      <queryTableField id="25096" dataBound="0" tableColumnId="7675"/>
      <queryTableField id="25095" dataBound="0" tableColumnId="7676"/>
      <queryTableField id="25094" dataBound="0" tableColumnId="7677"/>
      <queryTableField id="25093" dataBound="0" tableColumnId="7678"/>
      <queryTableField id="25092" dataBound="0" tableColumnId="7679"/>
      <queryTableField id="25091" dataBound="0" tableColumnId="7680"/>
      <queryTableField id="25090" dataBound="0" tableColumnId="7681"/>
      <queryTableField id="25089" dataBound="0" tableColumnId="7682"/>
      <queryTableField id="25088" dataBound="0" tableColumnId="7683"/>
      <queryTableField id="25087" dataBound="0" tableColumnId="7684"/>
      <queryTableField id="25086" dataBound="0" tableColumnId="7685"/>
      <queryTableField id="25085" dataBound="0" tableColumnId="7686"/>
      <queryTableField id="25084" dataBound="0" tableColumnId="7687"/>
      <queryTableField id="25083" dataBound="0" tableColumnId="7688"/>
      <queryTableField id="25082" dataBound="0" tableColumnId="7689"/>
      <queryTableField id="25081" dataBound="0" tableColumnId="7690"/>
      <queryTableField id="25080" dataBound="0" tableColumnId="7691"/>
      <queryTableField id="25079" dataBound="0" tableColumnId="7692"/>
      <queryTableField id="25078" dataBound="0" tableColumnId="7693"/>
      <queryTableField id="25077" dataBound="0" tableColumnId="7694"/>
      <queryTableField id="25076" dataBound="0" tableColumnId="7695"/>
      <queryTableField id="25075" dataBound="0" tableColumnId="7696"/>
      <queryTableField id="25074" dataBound="0" tableColumnId="7697"/>
      <queryTableField id="25073" dataBound="0" tableColumnId="7698"/>
      <queryTableField id="25072" dataBound="0" tableColumnId="7699"/>
      <queryTableField id="25071" dataBound="0" tableColumnId="7700"/>
      <queryTableField id="25070" dataBound="0" tableColumnId="7701"/>
      <queryTableField id="25069" dataBound="0" tableColumnId="7702"/>
      <queryTableField id="25068" dataBound="0" tableColumnId="7703"/>
      <queryTableField id="25067" dataBound="0" tableColumnId="7704"/>
      <queryTableField id="25066" dataBound="0" tableColumnId="7705"/>
      <queryTableField id="25065" dataBound="0" tableColumnId="7706"/>
      <queryTableField id="25064" dataBound="0" tableColumnId="7707"/>
      <queryTableField id="25063" dataBound="0" tableColumnId="7708"/>
      <queryTableField id="25062" dataBound="0" tableColumnId="7709"/>
      <queryTableField id="25061" dataBound="0" tableColumnId="7710"/>
      <queryTableField id="25060" dataBound="0" tableColumnId="7711"/>
      <queryTableField id="25059" dataBound="0" tableColumnId="7712"/>
      <queryTableField id="25058" dataBound="0" tableColumnId="7713"/>
      <queryTableField id="25057" dataBound="0" tableColumnId="7714"/>
      <queryTableField id="25056" dataBound="0" tableColumnId="7715"/>
      <queryTableField id="25055" dataBound="0" tableColumnId="7716"/>
      <queryTableField id="25054" dataBound="0" tableColumnId="7717"/>
      <queryTableField id="25053" dataBound="0" tableColumnId="7718"/>
      <queryTableField id="25052" dataBound="0" tableColumnId="7719"/>
      <queryTableField id="25051" dataBound="0" tableColumnId="7720"/>
      <queryTableField id="25050" dataBound="0" tableColumnId="7721"/>
      <queryTableField id="25049" dataBound="0" tableColumnId="7722"/>
      <queryTableField id="25048" dataBound="0" tableColumnId="7723"/>
      <queryTableField id="25047" dataBound="0" tableColumnId="7724"/>
      <queryTableField id="25046" dataBound="0" tableColumnId="7725"/>
      <queryTableField id="25045" dataBound="0" tableColumnId="7726"/>
      <queryTableField id="25044" dataBound="0" tableColumnId="7727"/>
      <queryTableField id="25043" dataBound="0" tableColumnId="7728"/>
      <queryTableField id="25042" dataBound="0" tableColumnId="7729"/>
      <queryTableField id="25041" dataBound="0" tableColumnId="7730"/>
      <queryTableField id="25040" dataBound="0" tableColumnId="7731"/>
      <queryTableField id="25039" dataBound="0" tableColumnId="7732"/>
      <queryTableField id="25038" dataBound="0" tableColumnId="7733"/>
      <queryTableField id="25037" dataBound="0" tableColumnId="7734"/>
      <queryTableField id="25036" dataBound="0" tableColumnId="7735"/>
      <queryTableField id="25035" dataBound="0" tableColumnId="7736"/>
      <queryTableField id="25034" dataBound="0" tableColumnId="7737"/>
      <queryTableField id="25033" dataBound="0" tableColumnId="7738"/>
      <queryTableField id="25032" dataBound="0" tableColumnId="7739"/>
      <queryTableField id="25031" dataBound="0" tableColumnId="7740"/>
      <queryTableField id="25030" dataBound="0" tableColumnId="7741"/>
      <queryTableField id="25029" dataBound="0" tableColumnId="7742"/>
      <queryTableField id="25028" dataBound="0" tableColumnId="7743"/>
      <queryTableField id="25027" dataBound="0" tableColumnId="7744"/>
      <queryTableField id="25026" dataBound="0" tableColumnId="7745"/>
      <queryTableField id="25025" dataBound="0" tableColumnId="7746"/>
      <queryTableField id="25024" dataBound="0" tableColumnId="7747"/>
      <queryTableField id="25023" dataBound="0" tableColumnId="7748"/>
      <queryTableField id="25022" dataBound="0" tableColumnId="7749"/>
      <queryTableField id="25021" dataBound="0" tableColumnId="7750"/>
      <queryTableField id="25020" dataBound="0" tableColumnId="7751"/>
      <queryTableField id="25019" dataBound="0" tableColumnId="7752"/>
      <queryTableField id="25018" dataBound="0" tableColumnId="7753"/>
      <queryTableField id="25017" dataBound="0" tableColumnId="7754"/>
      <queryTableField id="25016" dataBound="0" tableColumnId="7755"/>
      <queryTableField id="25015" dataBound="0" tableColumnId="7756"/>
      <queryTableField id="25014" dataBound="0" tableColumnId="7757"/>
      <queryTableField id="25013" dataBound="0" tableColumnId="7758"/>
      <queryTableField id="25012" dataBound="0" tableColumnId="7759"/>
      <queryTableField id="25011" dataBound="0" tableColumnId="7760"/>
      <queryTableField id="25010" dataBound="0" tableColumnId="7761"/>
      <queryTableField id="25009" dataBound="0" tableColumnId="7762"/>
      <queryTableField id="25008" dataBound="0" tableColumnId="7763"/>
      <queryTableField id="25007" dataBound="0" tableColumnId="7764"/>
      <queryTableField id="25006" dataBound="0" tableColumnId="7765"/>
      <queryTableField id="25005" dataBound="0" tableColumnId="7766"/>
      <queryTableField id="25004" dataBound="0" tableColumnId="7767"/>
      <queryTableField id="25003" dataBound="0" tableColumnId="7768"/>
      <queryTableField id="25002" dataBound="0" tableColumnId="7769"/>
      <queryTableField id="25001" dataBound="0" tableColumnId="7770"/>
      <queryTableField id="25000" dataBound="0" tableColumnId="7771"/>
      <queryTableField id="24999" dataBound="0" tableColumnId="7772"/>
      <queryTableField id="24998" dataBound="0" tableColumnId="7773"/>
      <queryTableField id="24997" dataBound="0" tableColumnId="7774"/>
      <queryTableField id="24996" dataBound="0" tableColumnId="7775"/>
      <queryTableField id="24995" dataBound="0" tableColumnId="7776"/>
      <queryTableField id="24994" dataBound="0" tableColumnId="7777"/>
      <queryTableField id="24993" dataBound="0" tableColumnId="7778"/>
      <queryTableField id="24992" dataBound="0" tableColumnId="7779"/>
      <queryTableField id="24991" dataBound="0" tableColumnId="7780"/>
      <queryTableField id="24990" dataBound="0" tableColumnId="7781"/>
      <queryTableField id="24989" dataBound="0" tableColumnId="7782"/>
      <queryTableField id="24988" dataBound="0" tableColumnId="7783"/>
      <queryTableField id="24987" dataBound="0" tableColumnId="7784"/>
      <queryTableField id="24986" dataBound="0" tableColumnId="7785"/>
      <queryTableField id="24985" dataBound="0" tableColumnId="7786"/>
      <queryTableField id="24984" dataBound="0" tableColumnId="7787"/>
      <queryTableField id="24983" dataBound="0" tableColumnId="7788"/>
      <queryTableField id="24982" dataBound="0" tableColumnId="7789"/>
      <queryTableField id="24981" dataBound="0" tableColumnId="7790"/>
      <queryTableField id="24980" dataBound="0" tableColumnId="7791"/>
      <queryTableField id="24979" dataBound="0" tableColumnId="7792"/>
      <queryTableField id="24978" dataBound="0" tableColumnId="7793"/>
      <queryTableField id="24977" dataBound="0" tableColumnId="7794"/>
      <queryTableField id="24976" dataBound="0" tableColumnId="7795"/>
      <queryTableField id="24975" dataBound="0" tableColumnId="7796"/>
      <queryTableField id="24974" dataBound="0" tableColumnId="7797"/>
      <queryTableField id="24973" dataBound="0" tableColumnId="7798"/>
      <queryTableField id="24972" dataBound="0" tableColumnId="7799"/>
      <queryTableField id="24971" dataBound="0" tableColumnId="7800"/>
      <queryTableField id="24970" dataBound="0" tableColumnId="7801"/>
      <queryTableField id="24969" dataBound="0" tableColumnId="7802"/>
      <queryTableField id="24968" dataBound="0" tableColumnId="7803"/>
      <queryTableField id="24967" dataBound="0" tableColumnId="7804"/>
      <queryTableField id="24966" dataBound="0" tableColumnId="7805"/>
      <queryTableField id="24965" dataBound="0" tableColumnId="7806"/>
      <queryTableField id="24964" dataBound="0" tableColumnId="7807"/>
      <queryTableField id="24963" dataBound="0" tableColumnId="7808"/>
      <queryTableField id="24962" dataBound="0" tableColumnId="7809"/>
      <queryTableField id="24961" dataBound="0" tableColumnId="7810"/>
      <queryTableField id="24960" dataBound="0" tableColumnId="7811"/>
      <queryTableField id="24959" dataBound="0" tableColumnId="7812"/>
      <queryTableField id="24958" dataBound="0" tableColumnId="7813"/>
      <queryTableField id="24957" dataBound="0" tableColumnId="7814"/>
      <queryTableField id="24956" dataBound="0" tableColumnId="7815"/>
      <queryTableField id="24955" dataBound="0" tableColumnId="7816"/>
      <queryTableField id="24954" dataBound="0" tableColumnId="7817"/>
      <queryTableField id="24953" dataBound="0" tableColumnId="7818"/>
      <queryTableField id="24952" dataBound="0" tableColumnId="7819"/>
      <queryTableField id="24951" dataBound="0" tableColumnId="7820"/>
      <queryTableField id="24950" dataBound="0" tableColumnId="7821"/>
      <queryTableField id="24949" dataBound="0" tableColumnId="7822"/>
      <queryTableField id="24948" dataBound="0" tableColumnId="7823"/>
      <queryTableField id="24947" dataBound="0" tableColumnId="7824"/>
      <queryTableField id="24946" dataBound="0" tableColumnId="7825"/>
      <queryTableField id="24945" dataBound="0" tableColumnId="7826"/>
      <queryTableField id="24944" dataBound="0" tableColumnId="7827"/>
      <queryTableField id="24943" dataBound="0" tableColumnId="7828"/>
      <queryTableField id="24942" dataBound="0" tableColumnId="7829"/>
      <queryTableField id="24941" dataBound="0" tableColumnId="7830"/>
      <queryTableField id="24940" dataBound="0" tableColumnId="7831"/>
      <queryTableField id="24939" dataBound="0" tableColumnId="7832"/>
      <queryTableField id="24938" dataBound="0" tableColumnId="7833"/>
      <queryTableField id="24937" dataBound="0" tableColumnId="7834"/>
      <queryTableField id="24936" dataBound="0" tableColumnId="7835"/>
      <queryTableField id="24935" dataBound="0" tableColumnId="7836"/>
      <queryTableField id="24934" dataBound="0" tableColumnId="7837"/>
      <queryTableField id="24933" dataBound="0" tableColumnId="7838"/>
      <queryTableField id="24932" dataBound="0" tableColumnId="7839"/>
      <queryTableField id="24931" dataBound="0" tableColumnId="7840"/>
      <queryTableField id="24930" dataBound="0" tableColumnId="7841"/>
      <queryTableField id="24929" dataBound="0" tableColumnId="7842"/>
      <queryTableField id="24928" dataBound="0" tableColumnId="7843"/>
      <queryTableField id="24927" dataBound="0" tableColumnId="7844"/>
      <queryTableField id="24926" dataBound="0" tableColumnId="7845"/>
      <queryTableField id="24925" dataBound="0" tableColumnId="7846"/>
      <queryTableField id="24924" dataBound="0" tableColumnId="7847"/>
      <queryTableField id="24923" dataBound="0" tableColumnId="7848"/>
      <queryTableField id="24922" dataBound="0" tableColumnId="7849"/>
      <queryTableField id="24921" dataBound="0" tableColumnId="7850"/>
      <queryTableField id="24920" dataBound="0" tableColumnId="7851"/>
      <queryTableField id="24919" dataBound="0" tableColumnId="7852"/>
      <queryTableField id="24918" dataBound="0" tableColumnId="7853"/>
      <queryTableField id="24917" dataBound="0" tableColumnId="7854"/>
      <queryTableField id="24916" dataBound="0" tableColumnId="7855"/>
      <queryTableField id="24915" dataBound="0" tableColumnId="7856"/>
      <queryTableField id="24914" dataBound="0" tableColumnId="7857"/>
      <queryTableField id="24913" dataBound="0" tableColumnId="7858"/>
      <queryTableField id="24912" dataBound="0" tableColumnId="7859"/>
      <queryTableField id="24911" dataBound="0" tableColumnId="7860"/>
      <queryTableField id="24910" dataBound="0" tableColumnId="7861"/>
      <queryTableField id="24909" dataBound="0" tableColumnId="7862"/>
      <queryTableField id="24908" dataBound="0" tableColumnId="7863"/>
      <queryTableField id="24907" dataBound="0" tableColumnId="7864"/>
      <queryTableField id="24906" dataBound="0" tableColumnId="7865"/>
      <queryTableField id="24905" dataBound="0" tableColumnId="7866"/>
      <queryTableField id="24904" dataBound="0" tableColumnId="7867"/>
      <queryTableField id="24903" dataBound="0" tableColumnId="7868"/>
      <queryTableField id="24902" dataBound="0" tableColumnId="7869"/>
      <queryTableField id="24901" dataBound="0" tableColumnId="7870"/>
      <queryTableField id="24900" dataBound="0" tableColumnId="7871"/>
      <queryTableField id="24899" dataBound="0" tableColumnId="7872"/>
      <queryTableField id="24898" dataBound="0" tableColumnId="7873"/>
      <queryTableField id="24897" dataBound="0" tableColumnId="7874"/>
      <queryTableField id="24896" dataBound="0" tableColumnId="7875"/>
      <queryTableField id="24895" dataBound="0" tableColumnId="7876"/>
      <queryTableField id="24894" dataBound="0" tableColumnId="7877"/>
      <queryTableField id="24893" dataBound="0" tableColumnId="7878"/>
      <queryTableField id="24892" dataBound="0" tableColumnId="7879"/>
      <queryTableField id="24891" dataBound="0" tableColumnId="7880"/>
      <queryTableField id="24890" dataBound="0" tableColumnId="7881"/>
      <queryTableField id="24889" dataBound="0" tableColumnId="7882"/>
      <queryTableField id="24888" dataBound="0" tableColumnId="7883"/>
      <queryTableField id="24887" dataBound="0" tableColumnId="7884"/>
      <queryTableField id="24886" dataBound="0" tableColumnId="7885"/>
      <queryTableField id="24885" dataBound="0" tableColumnId="7886"/>
      <queryTableField id="24884" dataBound="0" tableColumnId="7887"/>
      <queryTableField id="24883" dataBound="0" tableColumnId="7888"/>
      <queryTableField id="24882" dataBound="0" tableColumnId="7889"/>
      <queryTableField id="24881" dataBound="0" tableColumnId="7890"/>
      <queryTableField id="24880" dataBound="0" tableColumnId="7891"/>
      <queryTableField id="24879" dataBound="0" tableColumnId="7892"/>
      <queryTableField id="24878" dataBound="0" tableColumnId="7893"/>
      <queryTableField id="24877" dataBound="0" tableColumnId="7894"/>
      <queryTableField id="24876" dataBound="0" tableColumnId="7895"/>
      <queryTableField id="24875" dataBound="0" tableColumnId="7896"/>
      <queryTableField id="24874" dataBound="0" tableColumnId="7897"/>
      <queryTableField id="24873" dataBound="0" tableColumnId="7898"/>
      <queryTableField id="24872" dataBound="0" tableColumnId="7899"/>
      <queryTableField id="24871" dataBound="0" tableColumnId="7900"/>
      <queryTableField id="24870" dataBound="0" tableColumnId="7901"/>
      <queryTableField id="24869" dataBound="0" tableColumnId="7902"/>
      <queryTableField id="24868" dataBound="0" tableColumnId="7903"/>
      <queryTableField id="24867" dataBound="0" tableColumnId="7904"/>
      <queryTableField id="24866" dataBound="0" tableColumnId="7905"/>
      <queryTableField id="24865" dataBound="0" tableColumnId="7906"/>
      <queryTableField id="24864" dataBound="0" tableColumnId="7907"/>
      <queryTableField id="24863" dataBound="0" tableColumnId="7908"/>
      <queryTableField id="24862" dataBound="0" tableColumnId="7909"/>
      <queryTableField id="24861" dataBound="0" tableColumnId="7910"/>
      <queryTableField id="24860" dataBound="0" tableColumnId="7911"/>
      <queryTableField id="24859" dataBound="0" tableColumnId="7912"/>
      <queryTableField id="24858" dataBound="0" tableColumnId="7913"/>
      <queryTableField id="24857" dataBound="0" tableColumnId="7914"/>
      <queryTableField id="24856" dataBound="0" tableColumnId="7915"/>
      <queryTableField id="24855" dataBound="0" tableColumnId="7916"/>
      <queryTableField id="24854" dataBound="0" tableColumnId="7917"/>
      <queryTableField id="24853" dataBound="0" tableColumnId="7918"/>
      <queryTableField id="24852" dataBound="0" tableColumnId="7919"/>
      <queryTableField id="24851" dataBound="0" tableColumnId="7920"/>
      <queryTableField id="24850" dataBound="0" tableColumnId="7921"/>
      <queryTableField id="24849" dataBound="0" tableColumnId="7922"/>
      <queryTableField id="24848" dataBound="0" tableColumnId="7923"/>
      <queryTableField id="24847" dataBound="0" tableColumnId="7924"/>
      <queryTableField id="24846" dataBound="0" tableColumnId="7925"/>
      <queryTableField id="24845" dataBound="0" tableColumnId="7926"/>
      <queryTableField id="24844" dataBound="0" tableColumnId="7927"/>
      <queryTableField id="24843" dataBound="0" tableColumnId="7928"/>
      <queryTableField id="24842" dataBound="0" tableColumnId="7929"/>
      <queryTableField id="24841" dataBound="0" tableColumnId="7930"/>
      <queryTableField id="24840" dataBound="0" tableColumnId="7931"/>
      <queryTableField id="24839" dataBound="0" tableColumnId="7932"/>
      <queryTableField id="24838" dataBound="0" tableColumnId="7933"/>
      <queryTableField id="24837" dataBound="0" tableColumnId="7934"/>
      <queryTableField id="24836" dataBound="0" tableColumnId="7935"/>
      <queryTableField id="24835" dataBound="0" tableColumnId="7936"/>
      <queryTableField id="24834" dataBound="0" tableColumnId="7937"/>
      <queryTableField id="24833" dataBound="0" tableColumnId="7938"/>
      <queryTableField id="24832" dataBound="0" tableColumnId="7939"/>
      <queryTableField id="24831" dataBound="0" tableColumnId="7940"/>
      <queryTableField id="24830" dataBound="0" tableColumnId="7941"/>
      <queryTableField id="24829" dataBound="0" tableColumnId="7942"/>
      <queryTableField id="24828" dataBound="0" tableColumnId="7943"/>
      <queryTableField id="24827" dataBound="0" tableColumnId="7944"/>
      <queryTableField id="24826" dataBound="0" tableColumnId="7945"/>
      <queryTableField id="24825" dataBound="0" tableColumnId="7946"/>
      <queryTableField id="24824" dataBound="0" tableColumnId="7947"/>
      <queryTableField id="24823" dataBound="0" tableColumnId="7948"/>
      <queryTableField id="24822" dataBound="0" tableColumnId="7949"/>
      <queryTableField id="24821" dataBound="0" tableColumnId="7950"/>
      <queryTableField id="24820" dataBound="0" tableColumnId="7951"/>
      <queryTableField id="24819" dataBound="0" tableColumnId="7952"/>
      <queryTableField id="24818" dataBound="0" tableColumnId="7953"/>
      <queryTableField id="24817" dataBound="0" tableColumnId="7954"/>
      <queryTableField id="24816" dataBound="0" tableColumnId="7955"/>
      <queryTableField id="24815" dataBound="0" tableColumnId="7956"/>
      <queryTableField id="24814" dataBound="0" tableColumnId="7957"/>
      <queryTableField id="24813" dataBound="0" tableColumnId="7958"/>
      <queryTableField id="24812" dataBound="0" tableColumnId="7959"/>
      <queryTableField id="24811" dataBound="0" tableColumnId="7960"/>
      <queryTableField id="24810" dataBound="0" tableColumnId="7961"/>
      <queryTableField id="24809" dataBound="0" tableColumnId="7962"/>
      <queryTableField id="24808" dataBound="0" tableColumnId="7963"/>
      <queryTableField id="24807" dataBound="0" tableColumnId="7964"/>
      <queryTableField id="24806" dataBound="0" tableColumnId="7965"/>
      <queryTableField id="24805" dataBound="0" tableColumnId="7966"/>
      <queryTableField id="24804" dataBound="0" tableColumnId="7967"/>
      <queryTableField id="24803" dataBound="0" tableColumnId="7968"/>
      <queryTableField id="24802" dataBound="0" tableColumnId="7969"/>
      <queryTableField id="24801" dataBound="0" tableColumnId="7970"/>
      <queryTableField id="24800" dataBound="0" tableColumnId="7971"/>
      <queryTableField id="24799" dataBound="0" tableColumnId="7972"/>
      <queryTableField id="24798" dataBound="0" tableColumnId="7973"/>
      <queryTableField id="24797" dataBound="0" tableColumnId="7974"/>
      <queryTableField id="24796" dataBound="0" tableColumnId="7975"/>
      <queryTableField id="24795" dataBound="0" tableColumnId="7976"/>
      <queryTableField id="24794" dataBound="0" tableColumnId="7977"/>
      <queryTableField id="24793" dataBound="0" tableColumnId="7978"/>
      <queryTableField id="24792" dataBound="0" tableColumnId="7979"/>
      <queryTableField id="24791" dataBound="0" tableColumnId="7980"/>
      <queryTableField id="24790" dataBound="0" tableColumnId="7981"/>
      <queryTableField id="24789" dataBound="0" tableColumnId="7982"/>
      <queryTableField id="24788" dataBound="0" tableColumnId="7983"/>
      <queryTableField id="24787" dataBound="0" tableColumnId="7984"/>
      <queryTableField id="24786" dataBound="0" tableColumnId="7985"/>
      <queryTableField id="24785" dataBound="0" tableColumnId="7986"/>
      <queryTableField id="24784" dataBound="0" tableColumnId="7987"/>
      <queryTableField id="24783" dataBound="0" tableColumnId="7988"/>
      <queryTableField id="24782" dataBound="0" tableColumnId="7989"/>
      <queryTableField id="24781" dataBound="0" tableColumnId="7990"/>
      <queryTableField id="24780" dataBound="0" tableColumnId="7991"/>
      <queryTableField id="24779" dataBound="0" tableColumnId="7992"/>
      <queryTableField id="24778" dataBound="0" tableColumnId="7993"/>
      <queryTableField id="24777" dataBound="0" tableColumnId="7994"/>
      <queryTableField id="24776" dataBound="0" tableColumnId="7995"/>
      <queryTableField id="24775" dataBound="0" tableColumnId="7996"/>
      <queryTableField id="24774" dataBound="0" tableColumnId="7997"/>
      <queryTableField id="24773" dataBound="0" tableColumnId="7998"/>
      <queryTableField id="24772" dataBound="0" tableColumnId="7999"/>
      <queryTableField id="24771" dataBound="0" tableColumnId="8000"/>
      <queryTableField id="24770" dataBound="0" tableColumnId="8001"/>
      <queryTableField id="24769" dataBound="0" tableColumnId="8002"/>
      <queryTableField id="24768" dataBound="0" tableColumnId="8003"/>
      <queryTableField id="24767" dataBound="0" tableColumnId="8004"/>
      <queryTableField id="24766" dataBound="0" tableColumnId="8005"/>
      <queryTableField id="24765" dataBound="0" tableColumnId="8006"/>
      <queryTableField id="24764" dataBound="0" tableColumnId="8007"/>
      <queryTableField id="24763" dataBound="0" tableColumnId="8008"/>
      <queryTableField id="24762" dataBound="0" tableColumnId="8009"/>
      <queryTableField id="24761" dataBound="0" tableColumnId="8010"/>
      <queryTableField id="24760" dataBound="0" tableColumnId="8011"/>
      <queryTableField id="24759" dataBound="0" tableColumnId="8012"/>
      <queryTableField id="24758" dataBound="0" tableColumnId="8013"/>
      <queryTableField id="24757" dataBound="0" tableColumnId="8014"/>
      <queryTableField id="24756" dataBound="0" tableColumnId="8015"/>
      <queryTableField id="24755" dataBound="0" tableColumnId="8016"/>
      <queryTableField id="24754" dataBound="0" tableColumnId="8017"/>
      <queryTableField id="24753" dataBound="0" tableColumnId="8018"/>
      <queryTableField id="24752" dataBound="0" tableColumnId="8019"/>
      <queryTableField id="24751" dataBound="0" tableColumnId="8020"/>
      <queryTableField id="24750" dataBound="0" tableColumnId="8021"/>
      <queryTableField id="24749" dataBound="0" tableColumnId="8022"/>
      <queryTableField id="24748" dataBound="0" tableColumnId="8023"/>
      <queryTableField id="24747" dataBound="0" tableColumnId="8024"/>
      <queryTableField id="24746" dataBound="0" tableColumnId="8025"/>
      <queryTableField id="24745" dataBound="0" tableColumnId="8026"/>
      <queryTableField id="24744" dataBound="0" tableColumnId="8027"/>
      <queryTableField id="24743" dataBound="0" tableColumnId="8028"/>
      <queryTableField id="24742" dataBound="0" tableColumnId="8029"/>
      <queryTableField id="24741" dataBound="0" tableColumnId="8030"/>
      <queryTableField id="24740" dataBound="0" tableColumnId="8031"/>
      <queryTableField id="24739" dataBound="0" tableColumnId="8032"/>
      <queryTableField id="24738" dataBound="0" tableColumnId="8033"/>
      <queryTableField id="24737" dataBound="0" tableColumnId="8034"/>
      <queryTableField id="24736" dataBound="0" tableColumnId="8035"/>
      <queryTableField id="24735" dataBound="0" tableColumnId="8036"/>
      <queryTableField id="24734" dataBound="0" tableColumnId="8037"/>
      <queryTableField id="24733" dataBound="0" tableColumnId="8038"/>
      <queryTableField id="24732" dataBound="0" tableColumnId="8039"/>
      <queryTableField id="24731" dataBound="0" tableColumnId="8040"/>
      <queryTableField id="24730" dataBound="0" tableColumnId="8041"/>
      <queryTableField id="24729" dataBound="0" tableColumnId="8042"/>
      <queryTableField id="24728" dataBound="0" tableColumnId="8043"/>
      <queryTableField id="24727" dataBound="0" tableColumnId="8044"/>
      <queryTableField id="24726" dataBound="0" tableColumnId="8045"/>
      <queryTableField id="24725" dataBound="0" tableColumnId="8046"/>
      <queryTableField id="24724" dataBound="0" tableColumnId="8047"/>
      <queryTableField id="24723" dataBound="0" tableColumnId="8048"/>
      <queryTableField id="24722" dataBound="0" tableColumnId="8049"/>
      <queryTableField id="24721" dataBound="0" tableColumnId="8050"/>
      <queryTableField id="24720" dataBound="0" tableColumnId="8051"/>
      <queryTableField id="24719" dataBound="0" tableColumnId="8052"/>
      <queryTableField id="24718" dataBound="0" tableColumnId="8053"/>
      <queryTableField id="24717" dataBound="0" tableColumnId="8054"/>
      <queryTableField id="24716" dataBound="0" tableColumnId="8055"/>
      <queryTableField id="24715" dataBound="0" tableColumnId="8056"/>
      <queryTableField id="24714" dataBound="0" tableColumnId="8057"/>
      <queryTableField id="24713" dataBound="0" tableColumnId="8058"/>
      <queryTableField id="24712" dataBound="0" tableColumnId="8059"/>
      <queryTableField id="24711" dataBound="0" tableColumnId="8060"/>
      <queryTableField id="24710" dataBound="0" tableColumnId="8061"/>
      <queryTableField id="24709" dataBound="0" tableColumnId="8062"/>
      <queryTableField id="24708" dataBound="0" tableColumnId="8063"/>
      <queryTableField id="24707" dataBound="0" tableColumnId="8064"/>
      <queryTableField id="24706" dataBound="0" tableColumnId="8065"/>
      <queryTableField id="24705" dataBound="0" tableColumnId="8066"/>
      <queryTableField id="24704" dataBound="0" tableColumnId="8067"/>
      <queryTableField id="24703" dataBound="0" tableColumnId="8068"/>
      <queryTableField id="24702" dataBound="0" tableColumnId="8069"/>
      <queryTableField id="24701" dataBound="0" tableColumnId="8070"/>
      <queryTableField id="24700" dataBound="0" tableColumnId="8071"/>
      <queryTableField id="24699" dataBound="0" tableColumnId="8072"/>
      <queryTableField id="24698" dataBound="0" tableColumnId="8073"/>
      <queryTableField id="24697" dataBound="0" tableColumnId="8074"/>
      <queryTableField id="24696" dataBound="0" tableColumnId="8075"/>
      <queryTableField id="24695" dataBound="0" tableColumnId="8076"/>
      <queryTableField id="24694" dataBound="0" tableColumnId="8077"/>
      <queryTableField id="24693" dataBound="0" tableColumnId="8078"/>
      <queryTableField id="24692" dataBound="0" tableColumnId="8079"/>
      <queryTableField id="24691" dataBound="0" tableColumnId="8080"/>
      <queryTableField id="24690" dataBound="0" tableColumnId="8081"/>
      <queryTableField id="24689" dataBound="0" tableColumnId="8082"/>
      <queryTableField id="24688" dataBound="0" tableColumnId="8083"/>
      <queryTableField id="24687" dataBound="0" tableColumnId="8084"/>
      <queryTableField id="24686" dataBound="0" tableColumnId="8085"/>
      <queryTableField id="24685" dataBound="0" tableColumnId="8086"/>
      <queryTableField id="24684" dataBound="0" tableColumnId="8087"/>
      <queryTableField id="24683" dataBound="0" tableColumnId="8088"/>
      <queryTableField id="24682" dataBound="0" tableColumnId="8089"/>
      <queryTableField id="24681" dataBound="0" tableColumnId="8090"/>
      <queryTableField id="24680" dataBound="0" tableColumnId="8091"/>
      <queryTableField id="24679" dataBound="0" tableColumnId="8092"/>
      <queryTableField id="24678" dataBound="0" tableColumnId="8093"/>
      <queryTableField id="24677" dataBound="0" tableColumnId="8094"/>
      <queryTableField id="24676" dataBound="0" tableColumnId="8095"/>
      <queryTableField id="24675" dataBound="0" tableColumnId="8096"/>
      <queryTableField id="24674" dataBound="0" tableColumnId="8097"/>
      <queryTableField id="24673" dataBound="0" tableColumnId="8098"/>
      <queryTableField id="24672" dataBound="0" tableColumnId="8099"/>
      <queryTableField id="24671" dataBound="0" tableColumnId="8100"/>
      <queryTableField id="24670" dataBound="0" tableColumnId="8101"/>
      <queryTableField id="24669" dataBound="0" tableColumnId="8102"/>
      <queryTableField id="24668" dataBound="0" tableColumnId="8103"/>
      <queryTableField id="24667" dataBound="0" tableColumnId="8104"/>
      <queryTableField id="24666" dataBound="0" tableColumnId="8105"/>
      <queryTableField id="24665" dataBound="0" tableColumnId="8106"/>
      <queryTableField id="24664" dataBound="0" tableColumnId="8107"/>
      <queryTableField id="24663" dataBound="0" tableColumnId="8108"/>
      <queryTableField id="24662" dataBound="0" tableColumnId="8109"/>
      <queryTableField id="24661" dataBound="0" tableColumnId="8110"/>
      <queryTableField id="24660" dataBound="0" tableColumnId="8111"/>
      <queryTableField id="24659" dataBound="0" tableColumnId="8112"/>
      <queryTableField id="24658" dataBound="0" tableColumnId="8113"/>
      <queryTableField id="24657" dataBound="0" tableColumnId="8114"/>
      <queryTableField id="24656" dataBound="0" tableColumnId="8115"/>
      <queryTableField id="24655" dataBound="0" tableColumnId="8116"/>
      <queryTableField id="24654" dataBound="0" tableColumnId="8117"/>
      <queryTableField id="24653" dataBound="0" tableColumnId="8118"/>
      <queryTableField id="24652" dataBound="0" tableColumnId="8119"/>
      <queryTableField id="24651" dataBound="0" tableColumnId="8120"/>
      <queryTableField id="24650" dataBound="0" tableColumnId="8121"/>
      <queryTableField id="24649" dataBound="0" tableColumnId="8122"/>
      <queryTableField id="24648" dataBound="0" tableColumnId="8123"/>
      <queryTableField id="24647" dataBound="0" tableColumnId="8124"/>
      <queryTableField id="24646" dataBound="0" tableColumnId="8125"/>
      <queryTableField id="24645" dataBound="0" tableColumnId="8126"/>
      <queryTableField id="24644" dataBound="0" tableColumnId="8127"/>
      <queryTableField id="24643" dataBound="0" tableColumnId="8128"/>
      <queryTableField id="24642" dataBound="0" tableColumnId="8129"/>
      <queryTableField id="24641" dataBound="0" tableColumnId="8130"/>
      <queryTableField id="24640" dataBound="0" tableColumnId="8131"/>
      <queryTableField id="24639" dataBound="0" tableColumnId="8132"/>
      <queryTableField id="24638" dataBound="0" tableColumnId="8133"/>
      <queryTableField id="24637" dataBound="0" tableColumnId="8134"/>
      <queryTableField id="24636" dataBound="0" tableColumnId="8135"/>
      <queryTableField id="24635" dataBound="0" tableColumnId="8136"/>
      <queryTableField id="24634" dataBound="0" tableColumnId="8137"/>
      <queryTableField id="24633" dataBound="0" tableColumnId="8138"/>
      <queryTableField id="24632" dataBound="0" tableColumnId="8139"/>
      <queryTableField id="24631" dataBound="0" tableColumnId="8140"/>
      <queryTableField id="24630" dataBound="0" tableColumnId="8141"/>
      <queryTableField id="24629" dataBound="0" tableColumnId="8142"/>
      <queryTableField id="24628" dataBound="0" tableColumnId="8143"/>
      <queryTableField id="24627" dataBound="0" tableColumnId="8144"/>
      <queryTableField id="24626" dataBound="0" tableColumnId="8145"/>
      <queryTableField id="24625" dataBound="0" tableColumnId="8146"/>
      <queryTableField id="24624" dataBound="0" tableColumnId="8147"/>
      <queryTableField id="24623" dataBound="0" tableColumnId="8148"/>
      <queryTableField id="24622" dataBound="0" tableColumnId="8149"/>
      <queryTableField id="24621" dataBound="0" tableColumnId="8150"/>
      <queryTableField id="24620" dataBound="0" tableColumnId="8151"/>
      <queryTableField id="24619" dataBound="0" tableColumnId="8152"/>
      <queryTableField id="24618" dataBound="0" tableColumnId="8153"/>
      <queryTableField id="24617" dataBound="0" tableColumnId="8154"/>
      <queryTableField id="24616" dataBound="0" tableColumnId="8155"/>
      <queryTableField id="24615" dataBound="0" tableColumnId="8156"/>
      <queryTableField id="24614" dataBound="0" tableColumnId="8157"/>
      <queryTableField id="24613" dataBound="0" tableColumnId="8158"/>
      <queryTableField id="24612" dataBound="0" tableColumnId="8159"/>
      <queryTableField id="24611" dataBound="0" tableColumnId="8160"/>
      <queryTableField id="24610" dataBound="0" tableColumnId="8161"/>
      <queryTableField id="24609" dataBound="0" tableColumnId="8162"/>
      <queryTableField id="24608" dataBound="0" tableColumnId="8163"/>
      <queryTableField id="24607" dataBound="0" tableColumnId="8164"/>
      <queryTableField id="24606" dataBound="0" tableColumnId="8165"/>
      <queryTableField id="24605" dataBound="0" tableColumnId="8166"/>
      <queryTableField id="24604" dataBound="0" tableColumnId="8167"/>
      <queryTableField id="24603" dataBound="0" tableColumnId="8168"/>
      <queryTableField id="24602" dataBound="0" tableColumnId="8169"/>
      <queryTableField id="24601" dataBound="0" tableColumnId="8170"/>
      <queryTableField id="24600" dataBound="0" tableColumnId="8171"/>
      <queryTableField id="24599" dataBound="0" tableColumnId="8172"/>
      <queryTableField id="24598" dataBound="0" tableColumnId="8173"/>
      <queryTableField id="24597" dataBound="0" tableColumnId="8174"/>
      <queryTableField id="24596" dataBound="0" tableColumnId="8175"/>
      <queryTableField id="24595" dataBound="0" tableColumnId="8176"/>
      <queryTableField id="24594" dataBound="0" tableColumnId="8177"/>
      <queryTableField id="24593" dataBound="0" tableColumnId="8178"/>
      <queryTableField id="24592" dataBound="0" tableColumnId="8179"/>
      <queryTableField id="24591" dataBound="0" tableColumnId="8180"/>
      <queryTableField id="24590" dataBound="0" tableColumnId="8181"/>
      <queryTableField id="24589" dataBound="0" tableColumnId="8182"/>
      <queryTableField id="24588" dataBound="0" tableColumnId="8183"/>
      <queryTableField id="24587" dataBound="0" tableColumnId="8184"/>
      <queryTableField id="24586" dataBound="0" tableColumnId="8185"/>
      <queryTableField id="24585" dataBound="0" tableColumnId="8186"/>
      <queryTableField id="24584" dataBound="0" tableColumnId="8187"/>
      <queryTableField id="24583" dataBound="0" tableColumnId="8188"/>
      <queryTableField id="24582" dataBound="0" tableColumnId="8189"/>
      <queryTableField id="24581" dataBound="0" tableColumnId="8190"/>
      <queryTableField id="24580" dataBound="0" tableColumnId="8191"/>
      <queryTableField id="24579" dataBound="0" tableColumnId="8192"/>
      <queryTableField id="24578" dataBound="0" tableColumnId="8193"/>
      <queryTableField id="24577" dataBound="0" tableColumnId="8194"/>
      <queryTableField id="24576" dataBound="0" tableColumnId="8195"/>
      <queryTableField id="24575" dataBound="0" tableColumnId="8196"/>
      <queryTableField id="24574" dataBound="0" tableColumnId="8197"/>
      <queryTableField id="24573" dataBound="0" tableColumnId="8198"/>
      <queryTableField id="24572" dataBound="0" tableColumnId="8199"/>
      <queryTableField id="24571" dataBound="0" tableColumnId="8200"/>
      <queryTableField id="24570" dataBound="0" tableColumnId="8201"/>
      <queryTableField id="24569" dataBound="0" tableColumnId="8202"/>
      <queryTableField id="24568" dataBound="0" tableColumnId="8203"/>
      <queryTableField id="24567" dataBound="0" tableColumnId="8204"/>
      <queryTableField id="24566" dataBound="0" tableColumnId="8205"/>
      <queryTableField id="24565" dataBound="0" tableColumnId="8206"/>
      <queryTableField id="24564" dataBound="0" tableColumnId="8207"/>
      <queryTableField id="24563" dataBound="0" tableColumnId="8208"/>
      <queryTableField id="24562" dataBound="0" tableColumnId="8209"/>
      <queryTableField id="24561" dataBound="0" tableColumnId="8210"/>
      <queryTableField id="24560" dataBound="0" tableColumnId="8211"/>
      <queryTableField id="24559" dataBound="0" tableColumnId="8212"/>
      <queryTableField id="24558" dataBound="0" tableColumnId="8213"/>
      <queryTableField id="24557" dataBound="0" tableColumnId="8214"/>
      <queryTableField id="24556" dataBound="0" tableColumnId="8215"/>
      <queryTableField id="24555" dataBound="0" tableColumnId="8216"/>
      <queryTableField id="24554" dataBound="0" tableColumnId="8217"/>
      <queryTableField id="24553" dataBound="0" tableColumnId="8218"/>
      <queryTableField id="24552" dataBound="0" tableColumnId="8219"/>
      <queryTableField id="24551" dataBound="0" tableColumnId="8220"/>
      <queryTableField id="24550" dataBound="0" tableColumnId="8221"/>
      <queryTableField id="24549" dataBound="0" tableColumnId="8222"/>
      <queryTableField id="24548" dataBound="0" tableColumnId="8223"/>
      <queryTableField id="24547" dataBound="0" tableColumnId="8224"/>
      <queryTableField id="24546" dataBound="0" tableColumnId="8225"/>
      <queryTableField id="24545" dataBound="0" tableColumnId="8226"/>
      <queryTableField id="24544" dataBound="0" tableColumnId="8227"/>
      <queryTableField id="24543" dataBound="0" tableColumnId="8228"/>
      <queryTableField id="24542" dataBound="0" tableColumnId="8229"/>
      <queryTableField id="24541" dataBound="0" tableColumnId="8230"/>
      <queryTableField id="24540" dataBound="0" tableColumnId="8231"/>
      <queryTableField id="24539" dataBound="0" tableColumnId="8232"/>
      <queryTableField id="24538" dataBound="0" tableColumnId="8233"/>
      <queryTableField id="24537" dataBound="0" tableColumnId="8234"/>
      <queryTableField id="24536" dataBound="0" tableColumnId="8235"/>
      <queryTableField id="24535" dataBound="0" tableColumnId="8236"/>
      <queryTableField id="24534" dataBound="0" tableColumnId="8237"/>
      <queryTableField id="24533" dataBound="0" tableColumnId="8238"/>
      <queryTableField id="24532" dataBound="0" tableColumnId="8239"/>
      <queryTableField id="24531" dataBound="0" tableColumnId="8240"/>
      <queryTableField id="24530" dataBound="0" tableColumnId="8241"/>
      <queryTableField id="24529" dataBound="0" tableColumnId="8242"/>
      <queryTableField id="24528" dataBound="0" tableColumnId="8243"/>
      <queryTableField id="24527" dataBound="0" tableColumnId="8244"/>
      <queryTableField id="24526" dataBound="0" tableColumnId="8245"/>
      <queryTableField id="24525" dataBound="0" tableColumnId="8246"/>
      <queryTableField id="24524" dataBound="0" tableColumnId="8247"/>
      <queryTableField id="24523" dataBound="0" tableColumnId="8248"/>
      <queryTableField id="24522" dataBound="0" tableColumnId="8249"/>
      <queryTableField id="24521" dataBound="0" tableColumnId="8250"/>
      <queryTableField id="24520" dataBound="0" tableColumnId="8251"/>
      <queryTableField id="24519" dataBound="0" tableColumnId="8252"/>
      <queryTableField id="24518" dataBound="0" tableColumnId="8253"/>
      <queryTableField id="24517" dataBound="0" tableColumnId="8254"/>
      <queryTableField id="24516" dataBound="0" tableColumnId="8255"/>
      <queryTableField id="24515" dataBound="0" tableColumnId="8256"/>
      <queryTableField id="24514" dataBound="0" tableColumnId="8257"/>
      <queryTableField id="24513" dataBound="0" tableColumnId="8258"/>
      <queryTableField id="24512" dataBound="0" tableColumnId="8259"/>
      <queryTableField id="24511" dataBound="0" tableColumnId="8260"/>
      <queryTableField id="24510" dataBound="0" tableColumnId="8261"/>
      <queryTableField id="24509" dataBound="0" tableColumnId="8262"/>
      <queryTableField id="24508" dataBound="0" tableColumnId="8263"/>
      <queryTableField id="24507" dataBound="0" tableColumnId="8264"/>
      <queryTableField id="24506" dataBound="0" tableColumnId="8265"/>
      <queryTableField id="24505" dataBound="0" tableColumnId="8266"/>
      <queryTableField id="24504" dataBound="0" tableColumnId="8267"/>
      <queryTableField id="24503" dataBound="0" tableColumnId="8268"/>
      <queryTableField id="24502" dataBound="0" tableColumnId="8269"/>
      <queryTableField id="24501" dataBound="0" tableColumnId="8270"/>
      <queryTableField id="24500" dataBound="0" tableColumnId="8271"/>
      <queryTableField id="24499" dataBound="0" tableColumnId="8272"/>
      <queryTableField id="24498" dataBound="0" tableColumnId="8273"/>
      <queryTableField id="24497" dataBound="0" tableColumnId="8274"/>
      <queryTableField id="24496" dataBound="0" tableColumnId="8275"/>
      <queryTableField id="24495" dataBound="0" tableColumnId="8276"/>
      <queryTableField id="24494" dataBound="0" tableColumnId="8277"/>
      <queryTableField id="24493" dataBound="0" tableColumnId="8278"/>
      <queryTableField id="24492" dataBound="0" tableColumnId="8279"/>
      <queryTableField id="24491" dataBound="0" tableColumnId="8280"/>
      <queryTableField id="24490" dataBound="0" tableColumnId="8281"/>
      <queryTableField id="24489" dataBound="0" tableColumnId="8282"/>
      <queryTableField id="24488" dataBound="0" tableColumnId="8283"/>
      <queryTableField id="24487" dataBound="0" tableColumnId="8284"/>
      <queryTableField id="24486" dataBound="0" tableColumnId="8285"/>
      <queryTableField id="24485" dataBound="0" tableColumnId="8286"/>
      <queryTableField id="24484" dataBound="0" tableColumnId="8287"/>
      <queryTableField id="24483" dataBound="0" tableColumnId="8288"/>
      <queryTableField id="24482" dataBound="0" tableColumnId="8289"/>
      <queryTableField id="24481" dataBound="0" tableColumnId="8290"/>
      <queryTableField id="24480" dataBound="0" tableColumnId="8291"/>
      <queryTableField id="24479" dataBound="0" tableColumnId="8292"/>
      <queryTableField id="24478" dataBound="0" tableColumnId="8293"/>
      <queryTableField id="24477" dataBound="0" tableColumnId="8294"/>
      <queryTableField id="24476" dataBound="0" tableColumnId="8295"/>
      <queryTableField id="24475" dataBound="0" tableColumnId="8296"/>
      <queryTableField id="24474" dataBound="0" tableColumnId="8297"/>
      <queryTableField id="24473" dataBound="0" tableColumnId="8298"/>
      <queryTableField id="24472" dataBound="0" tableColumnId="8299"/>
      <queryTableField id="24471" dataBound="0" tableColumnId="8300"/>
      <queryTableField id="24470" dataBound="0" tableColumnId="8301"/>
      <queryTableField id="24469" dataBound="0" tableColumnId="8302"/>
      <queryTableField id="24468" dataBound="0" tableColumnId="8303"/>
      <queryTableField id="24467" dataBound="0" tableColumnId="8304"/>
      <queryTableField id="24466" dataBound="0" tableColumnId="8305"/>
      <queryTableField id="24465" dataBound="0" tableColumnId="8306"/>
      <queryTableField id="24464" dataBound="0" tableColumnId="8307"/>
      <queryTableField id="24463" dataBound="0" tableColumnId="8308"/>
      <queryTableField id="24462" dataBound="0" tableColumnId="8309"/>
      <queryTableField id="24461" dataBound="0" tableColumnId="8310"/>
      <queryTableField id="24460" dataBound="0" tableColumnId="8311"/>
      <queryTableField id="24459" dataBound="0" tableColumnId="8312"/>
      <queryTableField id="24458" dataBound="0" tableColumnId="8313"/>
      <queryTableField id="24457" dataBound="0" tableColumnId="8314"/>
      <queryTableField id="24456" dataBound="0" tableColumnId="8315"/>
      <queryTableField id="24455" dataBound="0" tableColumnId="8316"/>
      <queryTableField id="24454" dataBound="0" tableColumnId="8317"/>
      <queryTableField id="24453" dataBound="0" tableColumnId="8318"/>
      <queryTableField id="24452" dataBound="0" tableColumnId="8319"/>
      <queryTableField id="24451" dataBound="0" tableColumnId="8320"/>
      <queryTableField id="24450" dataBound="0" tableColumnId="8321"/>
      <queryTableField id="24449" dataBound="0" tableColumnId="8322"/>
      <queryTableField id="24448" dataBound="0" tableColumnId="8323"/>
      <queryTableField id="24447" dataBound="0" tableColumnId="8324"/>
      <queryTableField id="24446" dataBound="0" tableColumnId="8325"/>
      <queryTableField id="24445" dataBound="0" tableColumnId="8326"/>
      <queryTableField id="24444" dataBound="0" tableColumnId="8327"/>
      <queryTableField id="24443" dataBound="0" tableColumnId="8328"/>
      <queryTableField id="24442" dataBound="0" tableColumnId="8329"/>
      <queryTableField id="24441" dataBound="0" tableColumnId="8330"/>
      <queryTableField id="24440" dataBound="0" tableColumnId="8331"/>
      <queryTableField id="24439" dataBound="0" tableColumnId="8332"/>
      <queryTableField id="24438" dataBound="0" tableColumnId="8333"/>
      <queryTableField id="24437" dataBound="0" tableColumnId="8334"/>
      <queryTableField id="24436" dataBound="0" tableColumnId="8335"/>
      <queryTableField id="24435" dataBound="0" tableColumnId="8336"/>
      <queryTableField id="24434" dataBound="0" tableColumnId="8337"/>
      <queryTableField id="24433" dataBound="0" tableColumnId="8338"/>
      <queryTableField id="24432" dataBound="0" tableColumnId="8339"/>
      <queryTableField id="24431" dataBound="0" tableColumnId="8340"/>
      <queryTableField id="24430" dataBound="0" tableColumnId="8341"/>
      <queryTableField id="24429" dataBound="0" tableColumnId="8342"/>
      <queryTableField id="24428" dataBound="0" tableColumnId="8343"/>
      <queryTableField id="24427" dataBound="0" tableColumnId="8344"/>
      <queryTableField id="24426" dataBound="0" tableColumnId="8345"/>
      <queryTableField id="24425" dataBound="0" tableColumnId="8346"/>
      <queryTableField id="24424" dataBound="0" tableColumnId="8347"/>
      <queryTableField id="24423" dataBound="0" tableColumnId="8348"/>
      <queryTableField id="24422" dataBound="0" tableColumnId="8349"/>
      <queryTableField id="24421" dataBound="0" tableColumnId="8350"/>
      <queryTableField id="24420" dataBound="0" tableColumnId="8351"/>
      <queryTableField id="24419" dataBound="0" tableColumnId="8352"/>
      <queryTableField id="24418" dataBound="0" tableColumnId="8353"/>
      <queryTableField id="24417" dataBound="0" tableColumnId="8354"/>
      <queryTableField id="24416" dataBound="0" tableColumnId="8355"/>
      <queryTableField id="24415" dataBound="0" tableColumnId="8356"/>
      <queryTableField id="24414" dataBound="0" tableColumnId="8357"/>
      <queryTableField id="24413" dataBound="0" tableColumnId="8358"/>
      <queryTableField id="24412" dataBound="0" tableColumnId="8359"/>
      <queryTableField id="24411" dataBound="0" tableColumnId="8360"/>
      <queryTableField id="24410" dataBound="0" tableColumnId="8361"/>
      <queryTableField id="24409" dataBound="0" tableColumnId="8362"/>
      <queryTableField id="24408" dataBound="0" tableColumnId="8363"/>
      <queryTableField id="24407" dataBound="0" tableColumnId="8364"/>
      <queryTableField id="24406" dataBound="0" tableColumnId="8365"/>
      <queryTableField id="24405" dataBound="0" tableColumnId="8366"/>
      <queryTableField id="24404" dataBound="0" tableColumnId="8367"/>
      <queryTableField id="24403" dataBound="0" tableColumnId="8368"/>
      <queryTableField id="24402" dataBound="0" tableColumnId="8369"/>
      <queryTableField id="24401" dataBound="0" tableColumnId="8370"/>
      <queryTableField id="24400" dataBound="0" tableColumnId="8371"/>
      <queryTableField id="24399" dataBound="0" tableColumnId="8372"/>
      <queryTableField id="24398" dataBound="0" tableColumnId="8373"/>
      <queryTableField id="24397" dataBound="0" tableColumnId="8374"/>
      <queryTableField id="24396" dataBound="0" tableColumnId="8375"/>
      <queryTableField id="24395" dataBound="0" tableColumnId="8376"/>
      <queryTableField id="24394" dataBound="0" tableColumnId="8377"/>
      <queryTableField id="24393" dataBound="0" tableColumnId="8378"/>
      <queryTableField id="24392" dataBound="0" tableColumnId="8379"/>
      <queryTableField id="24391" dataBound="0" tableColumnId="8380"/>
      <queryTableField id="24390" dataBound="0" tableColumnId="8381"/>
      <queryTableField id="24389" dataBound="0" tableColumnId="8382"/>
      <queryTableField id="24388" dataBound="0" tableColumnId="8383"/>
      <queryTableField id="24387" dataBound="0" tableColumnId="8384"/>
      <queryTableField id="24386" dataBound="0" tableColumnId="8385"/>
      <queryTableField id="24385" dataBound="0" tableColumnId="8386"/>
      <queryTableField id="24384" dataBound="0" tableColumnId="8387"/>
      <queryTableField id="24383" dataBound="0" tableColumnId="8388"/>
      <queryTableField id="24382" dataBound="0" tableColumnId="8389"/>
      <queryTableField id="24381" dataBound="0" tableColumnId="8390"/>
      <queryTableField id="24380" dataBound="0" tableColumnId="8391"/>
      <queryTableField id="24379" dataBound="0" tableColumnId="8392"/>
      <queryTableField id="24378" dataBound="0" tableColumnId="8393"/>
      <queryTableField id="24377" dataBound="0" tableColumnId="8394"/>
      <queryTableField id="24376" dataBound="0" tableColumnId="8395"/>
      <queryTableField id="24375" dataBound="0" tableColumnId="8396"/>
      <queryTableField id="24374" dataBound="0" tableColumnId="8397"/>
      <queryTableField id="24373" dataBound="0" tableColumnId="8398"/>
      <queryTableField id="24372" dataBound="0" tableColumnId="8399"/>
      <queryTableField id="24371" dataBound="0" tableColumnId="8400"/>
      <queryTableField id="24370" dataBound="0" tableColumnId="8401"/>
      <queryTableField id="24369" dataBound="0" tableColumnId="8402"/>
      <queryTableField id="24368" dataBound="0" tableColumnId="8403"/>
      <queryTableField id="24367" dataBound="0" tableColumnId="8404"/>
      <queryTableField id="24366" dataBound="0" tableColumnId="8405"/>
      <queryTableField id="24365" dataBound="0" tableColumnId="8406"/>
      <queryTableField id="24364" dataBound="0" tableColumnId="8407"/>
      <queryTableField id="24363" dataBound="0" tableColumnId="8408"/>
      <queryTableField id="24362" dataBound="0" tableColumnId="8409"/>
      <queryTableField id="24361" dataBound="0" tableColumnId="8410"/>
      <queryTableField id="24360" dataBound="0" tableColumnId="8411"/>
      <queryTableField id="24359" dataBound="0" tableColumnId="8412"/>
      <queryTableField id="24358" dataBound="0" tableColumnId="8413"/>
      <queryTableField id="24357" dataBound="0" tableColumnId="8414"/>
      <queryTableField id="24356" dataBound="0" tableColumnId="8415"/>
      <queryTableField id="24355" dataBound="0" tableColumnId="8416"/>
      <queryTableField id="24354" dataBound="0" tableColumnId="8417"/>
      <queryTableField id="24353" dataBound="0" tableColumnId="8418"/>
      <queryTableField id="24352" dataBound="0" tableColumnId="8419"/>
      <queryTableField id="24351" dataBound="0" tableColumnId="8420"/>
      <queryTableField id="24350" dataBound="0" tableColumnId="8421"/>
      <queryTableField id="24349" dataBound="0" tableColumnId="8422"/>
      <queryTableField id="24348" dataBound="0" tableColumnId="8423"/>
      <queryTableField id="24347" dataBound="0" tableColumnId="8424"/>
      <queryTableField id="24346" dataBound="0" tableColumnId="8425"/>
      <queryTableField id="24345" dataBound="0" tableColumnId="8426"/>
      <queryTableField id="24344" dataBound="0" tableColumnId="8427"/>
      <queryTableField id="24343" dataBound="0" tableColumnId="8428"/>
      <queryTableField id="24342" dataBound="0" tableColumnId="8429"/>
      <queryTableField id="24341" dataBound="0" tableColumnId="8430"/>
      <queryTableField id="24340" dataBound="0" tableColumnId="8431"/>
      <queryTableField id="24339" dataBound="0" tableColumnId="8432"/>
      <queryTableField id="24338" dataBound="0" tableColumnId="8433"/>
      <queryTableField id="24337" dataBound="0" tableColumnId="8434"/>
      <queryTableField id="24336" dataBound="0" tableColumnId="8435"/>
      <queryTableField id="24335" dataBound="0" tableColumnId="8436"/>
      <queryTableField id="24334" dataBound="0" tableColumnId="8437"/>
      <queryTableField id="24333" dataBound="0" tableColumnId="8438"/>
      <queryTableField id="24332" dataBound="0" tableColumnId="8439"/>
      <queryTableField id="24331" dataBound="0" tableColumnId="8440"/>
      <queryTableField id="24330" dataBound="0" tableColumnId="8441"/>
      <queryTableField id="24329" dataBound="0" tableColumnId="8442"/>
      <queryTableField id="24328" dataBound="0" tableColumnId="8443"/>
      <queryTableField id="24327" dataBound="0" tableColumnId="8444"/>
      <queryTableField id="24326" dataBound="0" tableColumnId="8445"/>
      <queryTableField id="24325" dataBound="0" tableColumnId="8446"/>
      <queryTableField id="24324" dataBound="0" tableColumnId="8447"/>
      <queryTableField id="24323" dataBound="0" tableColumnId="8448"/>
      <queryTableField id="24322" dataBound="0" tableColumnId="8449"/>
      <queryTableField id="24321" dataBound="0" tableColumnId="8450"/>
      <queryTableField id="24320" dataBound="0" tableColumnId="8451"/>
      <queryTableField id="24319" dataBound="0" tableColumnId="8452"/>
      <queryTableField id="24318" dataBound="0" tableColumnId="8453"/>
      <queryTableField id="24317" dataBound="0" tableColumnId="8454"/>
      <queryTableField id="24316" dataBound="0" tableColumnId="8455"/>
      <queryTableField id="24315" dataBound="0" tableColumnId="8456"/>
      <queryTableField id="24314" dataBound="0" tableColumnId="8457"/>
      <queryTableField id="24313" dataBound="0" tableColumnId="8458"/>
      <queryTableField id="24312" dataBound="0" tableColumnId="8459"/>
      <queryTableField id="24311" dataBound="0" tableColumnId="8460"/>
      <queryTableField id="24310" dataBound="0" tableColumnId="8461"/>
      <queryTableField id="24309" dataBound="0" tableColumnId="8462"/>
      <queryTableField id="24308" dataBound="0" tableColumnId="8463"/>
      <queryTableField id="24307" dataBound="0" tableColumnId="8464"/>
      <queryTableField id="24306" dataBound="0" tableColumnId="8465"/>
      <queryTableField id="24305" dataBound="0" tableColumnId="8466"/>
      <queryTableField id="24304" dataBound="0" tableColumnId="8467"/>
      <queryTableField id="24303" dataBound="0" tableColumnId="8468"/>
      <queryTableField id="24302" dataBound="0" tableColumnId="8469"/>
      <queryTableField id="24301" dataBound="0" tableColumnId="8470"/>
      <queryTableField id="24300" dataBound="0" tableColumnId="8471"/>
      <queryTableField id="24299" dataBound="0" tableColumnId="8472"/>
      <queryTableField id="24298" dataBound="0" tableColumnId="8473"/>
      <queryTableField id="24297" dataBound="0" tableColumnId="8474"/>
      <queryTableField id="24296" dataBound="0" tableColumnId="8475"/>
      <queryTableField id="24295" dataBound="0" tableColumnId="8476"/>
      <queryTableField id="24294" dataBound="0" tableColumnId="8477"/>
      <queryTableField id="24293" dataBound="0" tableColumnId="8478"/>
      <queryTableField id="24292" dataBound="0" tableColumnId="8479"/>
      <queryTableField id="24291" dataBound="0" tableColumnId="8480"/>
      <queryTableField id="24290" dataBound="0" tableColumnId="8481"/>
      <queryTableField id="24289" dataBound="0" tableColumnId="8482"/>
      <queryTableField id="24288" dataBound="0" tableColumnId="8483"/>
      <queryTableField id="24287" dataBound="0" tableColumnId="8484"/>
      <queryTableField id="24286" dataBound="0" tableColumnId="8485"/>
      <queryTableField id="24285" dataBound="0" tableColumnId="8486"/>
      <queryTableField id="24284" dataBound="0" tableColumnId="8487"/>
      <queryTableField id="24283" dataBound="0" tableColumnId="8488"/>
      <queryTableField id="24282" dataBound="0" tableColumnId="8489"/>
      <queryTableField id="24281" dataBound="0" tableColumnId="8490"/>
      <queryTableField id="24280" dataBound="0" tableColumnId="8491"/>
      <queryTableField id="24279" dataBound="0" tableColumnId="8492"/>
      <queryTableField id="24278" dataBound="0" tableColumnId="8493"/>
      <queryTableField id="24277" dataBound="0" tableColumnId="8494"/>
      <queryTableField id="24276" dataBound="0" tableColumnId="8495"/>
      <queryTableField id="24275" dataBound="0" tableColumnId="8496"/>
      <queryTableField id="24274" dataBound="0" tableColumnId="8497"/>
      <queryTableField id="24273" dataBound="0" tableColumnId="8498"/>
      <queryTableField id="24272" dataBound="0" tableColumnId="8499"/>
      <queryTableField id="24271" dataBound="0" tableColumnId="8500"/>
      <queryTableField id="24270" dataBound="0" tableColumnId="8501"/>
      <queryTableField id="24269" dataBound="0" tableColumnId="8502"/>
      <queryTableField id="24268" dataBound="0" tableColumnId="8503"/>
      <queryTableField id="24267" dataBound="0" tableColumnId="8504"/>
      <queryTableField id="24266" dataBound="0" tableColumnId="8505"/>
      <queryTableField id="24265" dataBound="0" tableColumnId="8506"/>
      <queryTableField id="24264" dataBound="0" tableColumnId="8507"/>
      <queryTableField id="24263" dataBound="0" tableColumnId="8508"/>
      <queryTableField id="24262" dataBound="0" tableColumnId="8509"/>
      <queryTableField id="24261" dataBound="0" tableColumnId="8510"/>
      <queryTableField id="24260" dataBound="0" tableColumnId="8511"/>
      <queryTableField id="24259" dataBound="0" tableColumnId="8512"/>
      <queryTableField id="24258" dataBound="0" tableColumnId="8513"/>
      <queryTableField id="24257" dataBound="0" tableColumnId="8514"/>
      <queryTableField id="24256" dataBound="0" tableColumnId="8515"/>
      <queryTableField id="24255" dataBound="0" tableColumnId="8516"/>
      <queryTableField id="24254" dataBound="0" tableColumnId="8517"/>
      <queryTableField id="24253" dataBound="0" tableColumnId="8518"/>
      <queryTableField id="24252" dataBound="0" tableColumnId="8519"/>
      <queryTableField id="24251" dataBound="0" tableColumnId="8520"/>
      <queryTableField id="24250" dataBound="0" tableColumnId="8521"/>
      <queryTableField id="24249" dataBound="0" tableColumnId="8522"/>
      <queryTableField id="24248" dataBound="0" tableColumnId="8523"/>
      <queryTableField id="24247" dataBound="0" tableColumnId="8524"/>
      <queryTableField id="24246" dataBound="0" tableColumnId="8525"/>
      <queryTableField id="24245" dataBound="0" tableColumnId="8526"/>
      <queryTableField id="24244" dataBound="0" tableColumnId="8527"/>
      <queryTableField id="24243" dataBound="0" tableColumnId="8528"/>
      <queryTableField id="24242" dataBound="0" tableColumnId="8529"/>
      <queryTableField id="24241" dataBound="0" tableColumnId="8530"/>
      <queryTableField id="24240" dataBound="0" tableColumnId="8531"/>
      <queryTableField id="24239" dataBound="0" tableColumnId="8532"/>
      <queryTableField id="24238" dataBound="0" tableColumnId="8533"/>
      <queryTableField id="24237" dataBound="0" tableColumnId="8534"/>
      <queryTableField id="24236" dataBound="0" tableColumnId="8535"/>
      <queryTableField id="24235" dataBound="0" tableColumnId="8536"/>
      <queryTableField id="24234" dataBound="0" tableColumnId="8537"/>
      <queryTableField id="24233" dataBound="0" tableColumnId="8538"/>
      <queryTableField id="24232" dataBound="0" tableColumnId="8539"/>
      <queryTableField id="24231" dataBound="0" tableColumnId="8540"/>
      <queryTableField id="24230" dataBound="0" tableColumnId="8541"/>
      <queryTableField id="24229" dataBound="0" tableColumnId="8542"/>
      <queryTableField id="24228" dataBound="0" tableColumnId="8543"/>
      <queryTableField id="24227" dataBound="0" tableColumnId="8544"/>
      <queryTableField id="24226" dataBound="0" tableColumnId="8545"/>
      <queryTableField id="24225" dataBound="0" tableColumnId="8546"/>
      <queryTableField id="24224" dataBound="0" tableColumnId="8547"/>
      <queryTableField id="24223" dataBound="0" tableColumnId="8548"/>
      <queryTableField id="24222" dataBound="0" tableColumnId="8549"/>
      <queryTableField id="24221" dataBound="0" tableColumnId="8550"/>
      <queryTableField id="24220" dataBound="0" tableColumnId="8551"/>
      <queryTableField id="24219" dataBound="0" tableColumnId="8552"/>
      <queryTableField id="24218" dataBound="0" tableColumnId="8553"/>
      <queryTableField id="24217" dataBound="0" tableColumnId="8554"/>
      <queryTableField id="24216" dataBound="0" tableColumnId="8555"/>
      <queryTableField id="24215" dataBound="0" tableColumnId="8556"/>
      <queryTableField id="24214" dataBound="0" tableColumnId="8557"/>
      <queryTableField id="24213" dataBound="0" tableColumnId="8558"/>
      <queryTableField id="24212" dataBound="0" tableColumnId="8559"/>
      <queryTableField id="24211" dataBound="0" tableColumnId="8560"/>
      <queryTableField id="24210" dataBound="0" tableColumnId="8561"/>
      <queryTableField id="24209" dataBound="0" tableColumnId="8562"/>
      <queryTableField id="24208" dataBound="0" tableColumnId="8563"/>
      <queryTableField id="24207" dataBound="0" tableColumnId="8564"/>
      <queryTableField id="24206" dataBound="0" tableColumnId="8565"/>
      <queryTableField id="24205" dataBound="0" tableColumnId="8566"/>
      <queryTableField id="24204" dataBound="0" tableColumnId="8567"/>
      <queryTableField id="24203" dataBound="0" tableColumnId="8568"/>
      <queryTableField id="24202" dataBound="0" tableColumnId="8569"/>
      <queryTableField id="24201" dataBound="0" tableColumnId="8570"/>
      <queryTableField id="24200" dataBound="0" tableColumnId="8571"/>
      <queryTableField id="24199" dataBound="0" tableColumnId="8572"/>
      <queryTableField id="24198" dataBound="0" tableColumnId="8573"/>
      <queryTableField id="24197" dataBound="0" tableColumnId="8574"/>
      <queryTableField id="24196" dataBound="0" tableColumnId="8575"/>
      <queryTableField id="24195" dataBound="0" tableColumnId="8576"/>
      <queryTableField id="24194" dataBound="0" tableColumnId="8577"/>
      <queryTableField id="24193" dataBound="0" tableColumnId="8578"/>
      <queryTableField id="24192" dataBound="0" tableColumnId="8579"/>
      <queryTableField id="24191" dataBound="0" tableColumnId="8580"/>
      <queryTableField id="24190" dataBound="0" tableColumnId="8581"/>
      <queryTableField id="24189" dataBound="0" tableColumnId="8582"/>
      <queryTableField id="24188" dataBound="0" tableColumnId="8583"/>
      <queryTableField id="24187" dataBound="0" tableColumnId="8584"/>
      <queryTableField id="24186" dataBound="0" tableColumnId="8585"/>
      <queryTableField id="24185" dataBound="0" tableColumnId="8586"/>
      <queryTableField id="24184" dataBound="0" tableColumnId="8587"/>
      <queryTableField id="24183" dataBound="0" tableColumnId="8588"/>
      <queryTableField id="24182" dataBound="0" tableColumnId="8589"/>
      <queryTableField id="24181" dataBound="0" tableColumnId="8590"/>
      <queryTableField id="24180" dataBound="0" tableColumnId="8591"/>
      <queryTableField id="24179" dataBound="0" tableColumnId="8592"/>
      <queryTableField id="24178" dataBound="0" tableColumnId="8593"/>
      <queryTableField id="24177" dataBound="0" tableColumnId="8594"/>
      <queryTableField id="24176" dataBound="0" tableColumnId="8595"/>
      <queryTableField id="24175" dataBound="0" tableColumnId="8596"/>
      <queryTableField id="24174" dataBound="0" tableColumnId="8597"/>
      <queryTableField id="24173" dataBound="0" tableColumnId="8598"/>
      <queryTableField id="24172" dataBound="0" tableColumnId="8599"/>
      <queryTableField id="24171" dataBound="0" tableColumnId="8600"/>
      <queryTableField id="24170" dataBound="0" tableColumnId="8601"/>
      <queryTableField id="24169" dataBound="0" tableColumnId="8602"/>
      <queryTableField id="24168" dataBound="0" tableColumnId="8603"/>
      <queryTableField id="24167" dataBound="0" tableColumnId="8604"/>
      <queryTableField id="24166" dataBound="0" tableColumnId="8605"/>
      <queryTableField id="24165" dataBound="0" tableColumnId="8606"/>
      <queryTableField id="24164" dataBound="0" tableColumnId="8607"/>
      <queryTableField id="24163" dataBound="0" tableColumnId="8608"/>
      <queryTableField id="24162" dataBound="0" tableColumnId="8609"/>
      <queryTableField id="24161" dataBound="0" tableColumnId="8610"/>
      <queryTableField id="24160" dataBound="0" tableColumnId="8611"/>
      <queryTableField id="24159" dataBound="0" tableColumnId="8612"/>
      <queryTableField id="24158" dataBound="0" tableColumnId="8613"/>
      <queryTableField id="24157" dataBound="0" tableColumnId="8614"/>
      <queryTableField id="24156" dataBound="0" tableColumnId="8615"/>
      <queryTableField id="24155" dataBound="0" tableColumnId="8616"/>
      <queryTableField id="24154" dataBound="0" tableColumnId="8617"/>
      <queryTableField id="24153" dataBound="0" tableColumnId="8618"/>
      <queryTableField id="24152" dataBound="0" tableColumnId="8619"/>
      <queryTableField id="24151" dataBound="0" tableColumnId="8620"/>
      <queryTableField id="24150" dataBound="0" tableColumnId="8621"/>
      <queryTableField id="24149" dataBound="0" tableColumnId="8622"/>
      <queryTableField id="24148" dataBound="0" tableColumnId="8623"/>
      <queryTableField id="24147" dataBound="0" tableColumnId="8624"/>
      <queryTableField id="24146" dataBound="0" tableColumnId="8625"/>
      <queryTableField id="24145" dataBound="0" tableColumnId="8626"/>
      <queryTableField id="24144" dataBound="0" tableColumnId="8627"/>
      <queryTableField id="24143" dataBound="0" tableColumnId="8628"/>
      <queryTableField id="24142" dataBound="0" tableColumnId="8629"/>
      <queryTableField id="24141" dataBound="0" tableColumnId="8630"/>
      <queryTableField id="24140" dataBound="0" tableColumnId="8631"/>
      <queryTableField id="24139" dataBound="0" tableColumnId="8632"/>
      <queryTableField id="24138" dataBound="0" tableColumnId="8633"/>
      <queryTableField id="24137" dataBound="0" tableColumnId="8634"/>
      <queryTableField id="24136" dataBound="0" tableColumnId="8635"/>
      <queryTableField id="24135" dataBound="0" tableColumnId="8636"/>
      <queryTableField id="24134" dataBound="0" tableColumnId="8637"/>
      <queryTableField id="24133" dataBound="0" tableColumnId="8638"/>
      <queryTableField id="24132" dataBound="0" tableColumnId="8639"/>
      <queryTableField id="24131" dataBound="0" tableColumnId="8640"/>
      <queryTableField id="24130" dataBound="0" tableColumnId="8641"/>
      <queryTableField id="24129" dataBound="0" tableColumnId="8642"/>
      <queryTableField id="24128" dataBound="0" tableColumnId="8643"/>
      <queryTableField id="24127" dataBound="0" tableColumnId="8644"/>
      <queryTableField id="24126" dataBound="0" tableColumnId="8645"/>
      <queryTableField id="24125" dataBound="0" tableColumnId="8646"/>
      <queryTableField id="24124" dataBound="0" tableColumnId="8647"/>
      <queryTableField id="24123" dataBound="0" tableColumnId="8648"/>
      <queryTableField id="24122" dataBound="0" tableColumnId="8649"/>
      <queryTableField id="24121" dataBound="0" tableColumnId="8650"/>
      <queryTableField id="24120" dataBound="0" tableColumnId="8651"/>
      <queryTableField id="24119" dataBound="0" tableColumnId="8652"/>
      <queryTableField id="24118" dataBound="0" tableColumnId="8653"/>
      <queryTableField id="24117" dataBound="0" tableColumnId="8654"/>
      <queryTableField id="24116" dataBound="0" tableColumnId="8655"/>
      <queryTableField id="24115" dataBound="0" tableColumnId="8656"/>
      <queryTableField id="24114" dataBound="0" tableColumnId="8657"/>
      <queryTableField id="24113" dataBound="0" tableColumnId="8658"/>
      <queryTableField id="24112" dataBound="0" tableColumnId="8659"/>
      <queryTableField id="24111" dataBound="0" tableColumnId="8660"/>
      <queryTableField id="24110" dataBound="0" tableColumnId="8661"/>
      <queryTableField id="24109" dataBound="0" tableColumnId="8662"/>
      <queryTableField id="24108" dataBound="0" tableColumnId="8663"/>
      <queryTableField id="24107" dataBound="0" tableColumnId="8664"/>
      <queryTableField id="24106" dataBound="0" tableColumnId="8665"/>
      <queryTableField id="24105" dataBound="0" tableColumnId="8666"/>
      <queryTableField id="24104" dataBound="0" tableColumnId="8667"/>
      <queryTableField id="24103" dataBound="0" tableColumnId="8668"/>
      <queryTableField id="24102" dataBound="0" tableColumnId="8669"/>
      <queryTableField id="24101" dataBound="0" tableColumnId="8670"/>
      <queryTableField id="24100" dataBound="0" tableColumnId="8671"/>
      <queryTableField id="24099" dataBound="0" tableColumnId="8672"/>
      <queryTableField id="24098" dataBound="0" tableColumnId="8673"/>
      <queryTableField id="24097" dataBound="0" tableColumnId="8674"/>
      <queryTableField id="24096" dataBound="0" tableColumnId="8675"/>
      <queryTableField id="24095" dataBound="0" tableColumnId="8676"/>
      <queryTableField id="24094" dataBound="0" tableColumnId="8677"/>
      <queryTableField id="24093" dataBound="0" tableColumnId="8678"/>
      <queryTableField id="24092" dataBound="0" tableColumnId="8679"/>
      <queryTableField id="24091" dataBound="0" tableColumnId="8680"/>
      <queryTableField id="24090" dataBound="0" tableColumnId="8681"/>
      <queryTableField id="24089" dataBound="0" tableColumnId="8682"/>
      <queryTableField id="24088" dataBound="0" tableColumnId="8683"/>
      <queryTableField id="24087" dataBound="0" tableColumnId="8684"/>
      <queryTableField id="24086" dataBound="0" tableColumnId="8685"/>
      <queryTableField id="24085" dataBound="0" tableColumnId="8686"/>
      <queryTableField id="24084" dataBound="0" tableColumnId="8687"/>
      <queryTableField id="24083" dataBound="0" tableColumnId="8688"/>
      <queryTableField id="24082" dataBound="0" tableColumnId="8689"/>
      <queryTableField id="24081" dataBound="0" tableColumnId="8690"/>
      <queryTableField id="24080" dataBound="0" tableColumnId="8691"/>
      <queryTableField id="24079" dataBound="0" tableColumnId="8692"/>
      <queryTableField id="24078" dataBound="0" tableColumnId="8693"/>
      <queryTableField id="24077" dataBound="0" tableColumnId="8694"/>
      <queryTableField id="24076" dataBound="0" tableColumnId="8695"/>
      <queryTableField id="24075" dataBound="0" tableColumnId="8696"/>
      <queryTableField id="24074" dataBound="0" tableColumnId="8697"/>
      <queryTableField id="24073" dataBound="0" tableColumnId="8698"/>
      <queryTableField id="24072" dataBound="0" tableColumnId="8699"/>
      <queryTableField id="24071" dataBound="0" tableColumnId="8700"/>
      <queryTableField id="24070" dataBound="0" tableColumnId="8701"/>
      <queryTableField id="24069" dataBound="0" tableColumnId="8702"/>
      <queryTableField id="24068" dataBound="0" tableColumnId="8703"/>
      <queryTableField id="24067" dataBound="0" tableColumnId="8704"/>
      <queryTableField id="24066" dataBound="0" tableColumnId="8705"/>
      <queryTableField id="24065" dataBound="0" tableColumnId="8706"/>
      <queryTableField id="24064" dataBound="0" tableColumnId="8707"/>
      <queryTableField id="24063" dataBound="0" tableColumnId="8708"/>
      <queryTableField id="24062" dataBound="0" tableColumnId="8709"/>
      <queryTableField id="24061" dataBound="0" tableColumnId="8710"/>
      <queryTableField id="24060" dataBound="0" tableColumnId="8711"/>
      <queryTableField id="24059" dataBound="0" tableColumnId="8712"/>
      <queryTableField id="24058" dataBound="0" tableColumnId="8713"/>
      <queryTableField id="24057" dataBound="0" tableColumnId="8714"/>
      <queryTableField id="24056" dataBound="0" tableColumnId="8715"/>
      <queryTableField id="24055" dataBound="0" tableColumnId="8716"/>
      <queryTableField id="24054" dataBound="0" tableColumnId="8717"/>
      <queryTableField id="24053" dataBound="0" tableColumnId="8718"/>
      <queryTableField id="24052" dataBound="0" tableColumnId="8719"/>
      <queryTableField id="24051" dataBound="0" tableColumnId="8720"/>
      <queryTableField id="24050" dataBound="0" tableColumnId="8721"/>
      <queryTableField id="24049" dataBound="0" tableColumnId="8722"/>
      <queryTableField id="24048" dataBound="0" tableColumnId="8723"/>
      <queryTableField id="24047" dataBound="0" tableColumnId="8724"/>
      <queryTableField id="24046" dataBound="0" tableColumnId="8725"/>
      <queryTableField id="24045" dataBound="0" tableColumnId="8726"/>
      <queryTableField id="24044" dataBound="0" tableColumnId="8727"/>
      <queryTableField id="24043" dataBound="0" tableColumnId="8728"/>
      <queryTableField id="24042" dataBound="0" tableColumnId="8729"/>
      <queryTableField id="24041" dataBound="0" tableColumnId="8730"/>
      <queryTableField id="24040" dataBound="0" tableColumnId="8731"/>
      <queryTableField id="24039" dataBound="0" tableColumnId="8732"/>
      <queryTableField id="24038" dataBound="0" tableColumnId="8733"/>
      <queryTableField id="24037" dataBound="0" tableColumnId="8734"/>
      <queryTableField id="24036" dataBound="0" tableColumnId="8735"/>
      <queryTableField id="24035" dataBound="0" tableColumnId="8736"/>
      <queryTableField id="24034" dataBound="0" tableColumnId="8737"/>
      <queryTableField id="24033" dataBound="0" tableColumnId="8738"/>
      <queryTableField id="24032" dataBound="0" tableColumnId="8739"/>
      <queryTableField id="24031" dataBound="0" tableColumnId="8740"/>
      <queryTableField id="24030" dataBound="0" tableColumnId="8741"/>
      <queryTableField id="24029" dataBound="0" tableColumnId="8742"/>
      <queryTableField id="24028" dataBound="0" tableColumnId="8743"/>
      <queryTableField id="24027" dataBound="0" tableColumnId="8744"/>
      <queryTableField id="24026" dataBound="0" tableColumnId="8745"/>
      <queryTableField id="24025" dataBound="0" tableColumnId="8746"/>
      <queryTableField id="24024" dataBound="0" tableColumnId="8747"/>
      <queryTableField id="24023" dataBound="0" tableColumnId="8748"/>
      <queryTableField id="24022" dataBound="0" tableColumnId="8749"/>
      <queryTableField id="24021" dataBound="0" tableColumnId="8750"/>
      <queryTableField id="24020" dataBound="0" tableColumnId="8751"/>
      <queryTableField id="24019" dataBound="0" tableColumnId="8752"/>
      <queryTableField id="24018" dataBound="0" tableColumnId="8753"/>
      <queryTableField id="24017" dataBound="0" tableColumnId="8754"/>
      <queryTableField id="24016" dataBound="0" tableColumnId="8755"/>
      <queryTableField id="24015" dataBound="0" tableColumnId="8756"/>
      <queryTableField id="24014" dataBound="0" tableColumnId="8757"/>
      <queryTableField id="24013" dataBound="0" tableColumnId="8758"/>
      <queryTableField id="24012" dataBound="0" tableColumnId="8759"/>
      <queryTableField id="24011" dataBound="0" tableColumnId="8760"/>
      <queryTableField id="24010" dataBound="0" tableColumnId="8761"/>
      <queryTableField id="24009" dataBound="0" tableColumnId="8762"/>
      <queryTableField id="24008" dataBound="0" tableColumnId="8763"/>
      <queryTableField id="24007" dataBound="0" tableColumnId="8764"/>
      <queryTableField id="24006" dataBound="0" tableColumnId="8765"/>
      <queryTableField id="24005" dataBound="0" tableColumnId="8766"/>
      <queryTableField id="24004" dataBound="0" tableColumnId="8767"/>
      <queryTableField id="24003" dataBound="0" tableColumnId="8768"/>
      <queryTableField id="24002" dataBound="0" tableColumnId="8769"/>
      <queryTableField id="24001" dataBound="0" tableColumnId="8770"/>
      <queryTableField id="24000" dataBound="0" tableColumnId="8771"/>
      <queryTableField id="23999" dataBound="0" tableColumnId="8772"/>
      <queryTableField id="23998" dataBound="0" tableColumnId="8773"/>
      <queryTableField id="23997" dataBound="0" tableColumnId="8774"/>
      <queryTableField id="23996" dataBound="0" tableColumnId="8775"/>
      <queryTableField id="23995" dataBound="0" tableColumnId="8776"/>
      <queryTableField id="23994" dataBound="0" tableColumnId="8777"/>
      <queryTableField id="23993" dataBound="0" tableColumnId="8778"/>
      <queryTableField id="23992" dataBound="0" tableColumnId="8779"/>
      <queryTableField id="23991" dataBound="0" tableColumnId="8780"/>
      <queryTableField id="23990" dataBound="0" tableColumnId="8781"/>
      <queryTableField id="23989" dataBound="0" tableColumnId="8782"/>
      <queryTableField id="23988" dataBound="0" tableColumnId="8783"/>
      <queryTableField id="23987" dataBound="0" tableColumnId="8784"/>
      <queryTableField id="23986" dataBound="0" tableColumnId="8785"/>
      <queryTableField id="23985" dataBound="0" tableColumnId="8786"/>
      <queryTableField id="23984" dataBound="0" tableColumnId="8787"/>
      <queryTableField id="23983" dataBound="0" tableColumnId="8788"/>
      <queryTableField id="23982" dataBound="0" tableColumnId="8789"/>
      <queryTableField id="23981" dataBound="0" tableColumnId="8790"/>
      <queryTableField id="23980" dataBound="0" tableColumnId="8791"/>
      <queryTableField id="23979" dataBound="0" tableColumnId="8792"/>
      <queryTableField id="23978" dataBound="0" tableColumnId="8793"/>
      <queryTableField id="23977" dataBound="0" tableColumnId="8794"/>
      <queryTableField id="23976" dataBound="0" tableColumnId="8795"/>
      <queryTableField id="23975" dataBound="0" tableColumnId="8796"/>
      <queryTableField id="23974" dataBound="0" tableColumnId="8797"/>
      <queryTableField id="23973" dataBound="0" tableColumnId="8798"/>
      <queryTableField id="23972" dataBound="0" tableColumnId="8799"/>
      <queryTableField id="23971" dataBound="0" tableColumnId="8800"/>
      <queryTableField id="23970" dataBound="0" tableColumnId="8801"/>
      <queryTableField id="23969" dataBound="0" tableColumnId="8802"/>
      <queryTableField id="23968" dataBound="0" tableColumnId="8803"/>
      <queryTableField id="23967" dataBound="0" tableColumnId="8804"/>
      <queryTableField id="23966" dataBound="0" tableColumnId="8805"/>
      <queryTableField id="23965" dataBound="0" tableColumnId="8806"/>
      <queryTableField id="23964" dataBound="0" tableColumnId="8807"/>
      <queryTableField id="23963" dataBound="0" tableColumnId="8808"/>
      <queryTableField id="23962" dataBound="0" tableColumnId="8809"/>
      <queryTableField id="23961" dataBound="0" tableColumnId="8810"/>
      <queryTableField id="23960" dataBound="0" tableColumnId="8811"/>
      <queryTableField id="23959" dataBound="0" tableColumnId="8812"/>
      <queryTableField id="23958" dataBound="0" tableColumnId="8813"/>
      <queryTableField id="23957" dataBound="0" tableColumnId="8814"/>
      <queryTableField id="23956" dataBound="0" tableColumnId="8815"/>
      <queryTableField id="23955" dataBound="0" tableColumnId="8816"/>
      <queryTableField id="23954" dataBound="0" tableColumnId="8817"/>
      <queryTableField id="23953" dataBound="0" tableColumnId="8818"/>
      <queryTableField id="23952" dataBound="0" tableColumnId="8819"/>
      <queryTableField id="23951" dataBound="0" tableColumnId="8820"/>
      <queryTableField id="23950" dataBound="0" tableColumnId="8821"/>
      <queryTableField id="23949" dataBound="0" tableColumnId="8822"/>
      <queryTableField id="23948" dataBound="0" tableColumnId="8823"/>
      <queryTableField id="23947" dataBound="0" tableColumnId="8824"/>
      <queryTableField id="23946" dataBound="0" tableColumnId="8825"/>
      <queryTableField id="23945" dataBound="0" tableColumnId="8826"/>
      <queryTableField id="23944" dataBound="0" tableColumnId="8827"/>
      <queryTableField id="23943" dataBound="0" tableColumnId="8828"/>
      <queryTableField id="23942" dataBound="0" tableColumnId="8829"/>
      <queryTableField id="23941" dataBound="0" tableColumnId="8830"/>
      <queryTableField id="23940" dataBound="0" tableColumnId="8831"/>
      <queryTableField id="23939" dataBound="0" tableColumnId="8832"/>
      <queryTableField id="23938" dataBound="0" tableColumnId="8833"/>
      <queryTableField id="23937" dataBound="0" tableColumnId="8834"/>
      <queryTableField id="23936" dataBound="0" tableColumnId="8835"/>
      <queryTableField id="23935" dataBound="0" tableColumnId="8836"/>
      <queryTableField id="23934" dataBound="0" tableColumnId="8837"/>
      <queryTableField id="23933" dataBound="0" tableColumnId="8838"/>
      <queryTableField id="23932" dataBound="0" tableColumnId="8839"/>
      <queryTableField id="23931" dataBound="0" tableColumnId="8840"/>
      <queryTableField id="23930" dataBound="0" tableColumnId="8841"/>
      <queryTableField id="23929" dataBound="0" tableColumnId="8842"/>
      <queryTableField id="23928" dataBound="0" tableColumnId="8843"/>
      <queryTableField id="23927" dataBound="0" tableColumnId="8844"/>
      <queryTableField id="23926" dataBound="0" tableColumnId="8845"/>
      <queryTableField id="23925" dataBound="0" tableColumnId="8846"/>
      <queryTableField id="23924" dataBound="0" tableColumnId="8847"/>
      <queryTableField id="23923" dataBound="0" tableColumnId="8848"/>
      <queryTableField id="23922" dataBound="0" tableColumnId="8849"/>
      <queryTableField id="23921" dataBound="0" tableColumnId="8850"/>
      <queryTableField id="23920" dataBound="0" tableColumnId="8851"/>
      <queryTableField id="23919" dataBound="0" tableColumnId="8852"/>
      <queryTableField id="23918" dataBound="0" tableColumnId="8853"/>
      <queryTableField id="23917" dataBound="0" tableColumnId="8854"/>
      <queryTableField id="23916" dataBound="0" tableColumnId="8855"/>
      <queryTableField id="23915" dataBound="0" tableColumnId="8856"/>
      <queryTableField id="23914" dataBound="0" tableColumnId="8857"/>
      <queryTableField id="23913" dataBound="0" tableColumnId="8858"/>
      <queryTableField id="23912" dataBound="0" tableColumnId="8859"/>
      <queryTableField id="23911" dataBound="0" tableColumnId="8860"/>
      <queryTableField id="23910" dataBound="0" tableColumnId="8861"/>
      <queryTableField id="23909" dataBound="0" tableColumnId="8862"/>
      <queryTableField id="23908" dataBound="0" tableColumnId="8863"/>
      <queryTableField id="23907" dataBound="0" tableColumnId="8864"/>
      <queryTableField id="23906" dataBound="0" tableColumnId="8865"/>
      <queryTableField id="23905" dataBound="0" tableColumnId="8866"/>
      <queryTableField id="23904" dataBound="0" tableColumnId="8867"/>
      <queryTableField id="23903" dataBound="0" tableColumnId="8868"/>
      <queryTableField id="23902" dataBound="0" tableColumnId="8869"/>
      <queryTableField id="23901" dataBound="0" tableColumnId="8870"/>
      <queryTableField id="23900" dataBound="0" tableColumnId="8871"/>
      <queryTableField id="23899" dataBound="0" tableColumnId="8872"/>
      <queryTableField id="23898" dataBound="0" tableColumnId="8873"/>
      <queryTableField id="23897" dataBound="0" tableColumnId="8874"/>
      <queryTableField id="23896" dataBound="0" tableColumnId="8875"/>
      <queryTableField id="23895" dataBound="0" tableColumnId="8876"/>
      <queryTableField id="23894" dataBound="0" tableColumnId="8877"/>
      <queryTableField id="23893" dataBound="0" tableColumnId="8878"/>
      <queryTableField id="23892" dataBound="0" tableColumnId="8879"/>
      <queryTableField id="23891" dataBound="0" tableColumnId="8880"/>
      <queryTableField id="23890" dataBound="0" tableColumnId="8881"/>
      <queryTableField id="23889" dataBound="0" tableColumnId="8882"/>
      <queryTableField id="23888" dataBound="0" tableColumnId="8883"/>
      <queryTableField id="23887" dataBound="0" tableColumnId="8884"/>
      <queryTableField id="23886" dataBound="0" tableColumnId="8885"/>
      <queryTableField id="23885" dataBound="0" tableColumnId="8886"/>
      <queryTableField id="23884" dataBound="0" tableColumnId="8887"/>
      <queryTableField id="23883" dataBound="0" tableColumnId="8888"/>
      <queryTableField id="23882" dataBound="0" tableColumnId="8889"/>
      <queryTableField id="23881" dataBound="0" tableColumnId="8890"/>
      <queryTableField id="23880" dataBound="0" tableColumnId="8891"/>
      <queryTableField id="23879" dataBound="0" tableColumnId="8892"/>
      <queryTableField id="23878" dataBound="0" tableColumnId="8893"/>
      <queryTableField id="23877" dataBound="0" tableColumnId="8894"/>
      <queryTableField id="23876" dataBound="0" tableColumnId="8895"/>
      <queryTableField id="23875" dataBound="0" tableColumnId="8896"/>
      <queryTableField id="23874" dataBound="0" tableColumnId="8897"/>
      <queryTableField id="23873" dataBound="0" tableColumnId="8898"/>
      <queryTableField id="23872" dataBound="0" tableColumnId="8899"/>
      <queryTableField id="23871" dataBound="0" tableColumnId="8900"/>
      <queryTableField id="23870" dataBound="0" tableColumnId="8901"/>
      <queryTableField id="23869" dataBound="0" tableColumnId="8902"/>
      <queryTableField id="23868" dataBound="0" tableColumnId="8903"/>
      <queryTableField id="23867" dataBound="0" tableColumnId="8904"/>
      <queryTableField id="23866" dataBound="0" tableColumnId="8905"/>
      <queryTableField id="23865" dataBound="0" tableColumnId="8906"/>
      <queryTableField id="23864" dataBound="0" tableColumnId="8907"/>
      <queryTableField id="23863" dataBound="0" tableColumnId="8908"/>
      <queryTableField id="23862" dataBound="0" tableColumnId="8909"/>
      <queryTableField id="23861" dataBound="0" tableColumnId="8910"/>
      <queryTableField id="23860" dataBound="0" tableColumnId="8911"/>
      <queryTableField id="23859" dataBound="0" tableColumnId="8912"/>
      <queryTableField id="23858" dataBound="0" tableColumnId="8913"/>
      <queryTableField id="23857" dataBound="0" tableColumnId="8914"/>
      <queryTableField id="23856" dataBound="0" tableColumnId="8915"/>
      <queryTableField id="23855" dataBound="0" tableColumnId="8916"/>
      <queryTableField id="23854" dataBound="0" tableColumnId="8917"/>
      <queryTableField id="23853" dataBound="0" tableColumnId="8918"/>
      <queryTableField id="23852" dataBound="0" tableColumnId="8919"/>
      <queryTableField id="23851" dataBound="0" tableColumnId="8920"/>
      <queryTableField id="23850" dataBound="0" tableColumnId="8921"/>
      <queryTableField id="23849" dataBound="0" tableColumnId="8922"/>
      <queryTableField id="23848" dataBound="0" tableColumnId="8923"/>
      <queryTableField id="23847" dataBound="0" tableColumnId="8924"/>
      <queryTableField id="23846" dataBound="0" tableColumnId="8925"/>
      <queryTableField id="23845" dataBound="0" tableColumnId="8926"/>
      <queryTableField id="23844" dataBound="0" tableColumnId="8927"/>
      <queryTableField id="23843" dataBound="0" tableColumnId="8928"/>
      <queryTableField id="23842" dataBound="0" tableColumnId="8929"/>
      <queryTableField id="23841" dataBound="0" tableColumnId="8930"/>
      <queryTableField id="23840" dataBound="0" tableColumnId="8931"/>
      <queryTableField id="23839" dataBound="0" tableColumnId="8932"/>
      <queryTableField id="23838" dataBound="0" tableColumnId="8933"/>
      <queryTableField id="23837" dataBound="0" tableColumnId="8934"/>
      <queryTableField id="23836" dataBound="0" tableColumnId="8935"/>
      <queryTableField id="23835" dataBound="0" tableColumnId="8936"/>
      <queryTableField id="23834" dataBound="0" tableColumnId="8937"/>
      <queryTableField id="23833" dataBound="0" tableColumnId="8938"/>
      <queryTableField id="23832" dataBound="0" tableColumnId="8939"/>
      <queryTableField id="23831" dataBound="0" tableColumnId="8940"/>
      <queryTableField id="23830" dataBound="0" tableColumnId="8941"/>
      <queryTableField id="23829" dataBound="0" tableColumnId="8942"/>
      <queryTableField id="23828" dataBound="0" tableColumnId="8943"/>
      <queryTableField id="23827" dataBound="0" tableColumnId="8944"/>
      <queryTableField id="23826" dataBound="0" tableColumnId="8945"/>
      <queryTableField id="23825" dataBound="0" tableColumnId="8946"/>
      <queryTableField id="23824" dataBound="0" tableColumnId="8947"/>
      <queryTableField id="23823" dataBound="0" tableColumnId="8948"/>
      <queryTableField id="23822" dataBound="0" tableColumnId="8949"/>
      <queryTableField id="23821" dataBound="0" tableColumnId="8950"/>
      <queryTableField id="23820" dataBound="0" tableColumnId="8951"/>
      <queryTableField id="23819" dataBound="0" tableColumnId="8952"/>
      <queryTableField id="23818" dataBound="0" tableColumnId="8953"/>
      <queryTableField id="23817" dataBound="0" tableColumnId="8954"/>
      <queryTableField id="23816" dataBound="0" tableColumnId="8955"/>
      <queryTableField id="23815" dataBound="0" tableColumnId="8956"/>
      <queryTableField id="23814" dataBound="0" tableColumnId="8957"/>
      <queryTableField id="23813" dataBound="0" tableColumnId="8958"/>
      <queryTableField id="23812" dataBound="0" tableColumnId="8959"/>
      <queryTableField id="23811" dataBound="0" tableColumnId="8960"/>
      <queryTableField id="23810" dataBound="0" tableColumnId="8961"/>
      <queryTableField id="23809" dataBound="0" tableColumnId="8962"/>
      <queryTableField id="23808" dataBound="0" tableColumnId="8963"/>
      <queryTableField id="23807" dataBound="0" tableColumnId="8964"/>
      <queryTableField id="23806" dataBound="0" tableColumnId="8965"/>
      <queryTableField id="23805" dataBound="0" tableColumnId="8966"/>
      <queryTableField id="23804" dataBound="0" tableColumnId="8967"/>
      <queryTableField id="23803" dataBound="0" tableColumnId="8968"/>
      <queryTableField id="23802" dataBound="0" tableColumnId="8969"/>
      <queryTableField id="23801" dataBound="0" tableColumnId="8970"/>
      <queryTableField id="23800" dataBound="0" tableColumnId="8971"/>
      <queryTableField id="23799" dataBound="0" tableColumnId="8972"/>
      <queryTableField id="23798" dataBound="0" tableColumnId="8973"/>
      <queryTableField id="23797" dataBound="0" tableColumnId="8974"/>
      <queryTableField id="23796" dataBound="0" tableColumnId="8975"/>
      <queryTableField id="23795" dataBound="0" tableColumnId="8976"/>
      <queryTableField id="23794" dataBound="0" tableColumnId="8977"/>
      <queryTableField id="23793" dataBound="0" tableColumnId="8978"/>
      <queryTableField id="23792" dataBound="0" tableColumnId="8979"/>
      <queryTableField id="23791" dataBound="0" tableColumnId="8980"/>
      <queryTableField id="23790" dataBound="0" tableColumnId="8981"/>
      <queryTableField id="23789" dataBound="0" tableColumnId="8982"/>
      <queryTableField id="23788" dataBound="0" tableColumnId="8983"/>
      <queryTableField id="23787" dataBound="0" tableColumnId="8984"/>
      <queryTableField id="23786" dataBound="0" tableColumnId="8985"/>
      <queryTableField id="23785" dataBound="0" tableColumnId="8986"/>
      <queryTableField id="23784" dataBound="0" tableColumnId="8987"/>
      <queryTableField id="23783" dataBound="0" tableColumnId="8988"/>
      <queryTableField id="23782" dataBound="0" tableColumnId="8989"/>
      <queryTableField id="23781" dataBound="0" tableColumnId="8990"/>
      <queryTableField id="23780" dataBound="0" tableColumnId="8991"/>
      <queryTableField id="23779" dataBound="0" tableColumnId="8992"/>
      <queryTableField id="23778" dataBound="0" tableColumnId="8993"/>
      <queryTableField id="23777" dataBound="0" tableColumnId="8994"/>
      <queryTableField id="23776" dataBound="0" tableColumnId="8995"/>
      <queryTableField id="23775" dataBound="0" tableColumnId="8996"/>
      <queryTableField id="23774" dataBound="0" tableColumnId="8997"/>
      <queryTableField id="23773" dataBound="0" tableColumnId="8998"/>
      <queryTableField id="23772" dataBound="0" tableColumnId="8999"/>
      <queryTableField id="23771" dataBound="0" tableColumnId="9000"/>
      <queryTableField id="23770" dataBound="0" tableColumnId="9001"/>
      <queryTableField id="23769" dataBound="0" tableColumnId="9002"/>
      <queryTableField id="23768" dataBound="0" tableColumnId="9003"/>
      <queryTableField id="23767" dataBound="0" tableColumnId="9004"/>
      <queryTableField id="23766" dataBound="0" tableColumnId="9005"/>
      <queryTableField id="23765" dataBound="0" tableColumnId="9006"/>
      <queryTableField id="23764" dataBound="0" tableColumnId="9007"/>
      <queryTableField id="23763" dataBound="0" tableColumnId="9008"/>
      <queryTableField id="23762" dataBound="0" tableColumnId="9009"/>
      <queryTableField id="23761" dataBound="0" tableColumnId="9010"/>
      <queryTableField id="23760" dataBound="0" tableColumnId="9011"/>
      <queryTableField id="23759" dataBound="0" tableColumnId="9012"/>
      <queryTableField id="23758" dataBound="0" tableColumnId="9013"/>
      <queryTableField id="23757" dataBound="0" tableColumnId="9014"/>
      <queryTableField id="23756" dataBound="0" tableColumnId="9015"/>
      <queryTableField id="23755" dataBound="0" tableColumnId="9016"/>
      <queryTableField id="23754" dataBound="0" tableColumnId="9017"/>
      <queryTableField id="23753" dataBound="0" tableColumnId="9018"/>
      <queryTableField id="23752" dataBound="0" tableColumnId="9019"/>
      <queryTableField id="23751" dataBound="0" tableColumnId="9020"/>
      <queryTableField id="23750" dataBound="0" tableColumnId="9021"/>
      <queryTableField id="23749" dataBound="0" tableColumnId="9022"/>
      <queryTableField id="23748" dataBound="0" tableColumnId="9023"/>
      <queryTableField id="23747" dataBound="0" tableColumnId="9024"/>
      <queryTableField id="23746" dataBound="0" tableColumnId="9025"/>
      <queryTableField id="23745" dataBound="0" tableColumnId="9026"/>
      <queryTableField id="23744" dataBound="0" tableColumnId="9027"/>
      <queryTableField id="23743" dataBound="0" tableColumnId="9028"/>
      <queryTableField id="23742" dataBound="0" tableColumnId="9029"/>
      <queryTableField id="23741" dataBound="0" tableColumnId="9030"/>
      <queryTableField id="23740" dataBound="0" tableColumnId="9031"/>
      <queryTableField id="23739" dataBound="0" tableColumnId="9032"/>
      <queryTableField id="23738" dataBound="0" tableColumnId="9033"/>
      <queryTableField id="23737" dataBound="0" tableColumnId="9034"/>
      <queryTableField id="23736" dataBound="0" tableColumnId="9035"/>
      <queryTableField id="23735" dataBound="0" tableColumnId="9036"/>
      <queryTableField id="23734" dataBound="0" tableColumnId="9037"/>
      <queryTableField id="23733" dataBound="0" tableColumnId="9038"/>
      <queryTableField id="23732" dataBound="0" tableColumnId="9039"/>
      <queryTableField id="23731" dataBound="0" tableColumnId="9040"/>
      <queryTableField id="23730" dataBound="0" tableColumnId="9041"/>
      <queryTableField id="23729" dataBound="0" tableColumnId="9042"/>
      <queryTableField id="23728" dataBound="0" tableColumnId="9043"/>
      <queryTableField id="23727" dataBound="0" tableColumnId="9044"/>
      <queryTableField id="23726" dataBound="0" tableColumnId="9045"/>
      <queryTableField id="23725" dataBound="0" tableColumnId="9046"/>
      <queryTableField id="23724" dataBound="0" tableColumnId="9047"/>
      <queryTableField id="23723" dataBound="0" tableColumnId="9048"/>
      <queryTableField id="23722" dataBound="0" tableColumnId="9049"/>
      <queryTableField id="23721" dataBound="0" tableColumnId="9050"/>
      <queryTableField id="23720" dataBound="0" tableColumnId="9051"/>
      <queryTableField id="23719" dataBound="0" tableColumnId="9052"/>
      <queryTableField id="23718" dataBound="0" tableColumnId="9053"/>
      <queryTableField id="23717" dataBound="0" tableColumnId="9054"/>
      <queryTableField id="23716" dataBound="0" tableColumnId="9055"/>
      <queryTableField id="23715" dataBound="0" tableColumnId="9056"/>
      <queryTableField id="23714" dataBound="0" tableColumnId="9057"/>
      <queryTableField id="23713" dataBound="0" tableColumnId="9058"/>
      <queryTableField id="23712" dataBound="0" tableColumnId="9059"/>
      <queryTableField id="23711" dataBound="0" tableColumnId="9060"/>
      <queryTableField id="23710" dataBound="0" tableColumnId="9061"/>
      <queryTableField id="23709" dataBound="0" tableColumnId="9062"/>
      <queryTableField id="23708" dataBound="0" tableColumnId="9063"/>
      <queryTableField id="23707" dataBound="0" tableColumnId="9064"/>
      <queryTableField id="23706" dataBound="0" tableColumnId="9065"/>
      <queryTableField id="23705" dataBound="0" tableColumnId="9066"/>
      <queryTableField id="23704" dataBound="0" tableColumnId="9067"/>
      <queryTableField id="23703" dataBound="0" tableColumnId="9068"/>
      <queryTableField id="23702" dataBound="0" tableColumnId="9069"/>
      <queryTableField id="23701" dataBound="0" tableColumnId="9070"/>
      <queryTableField id="23700" dataBound="0" tableColumnId="9071"/>
      <queryTableField id="23699" dataBound="0" tableColumnId="9072"/>
      <queryTableField id="23698" dataBound="0" tableColumnId="9073"/>
      <queryTableField id="23697" dataBound="0" tableColumnId="9074"/>
      <queryTableField id="23696" dataBound="0" tableColumnId="9075"/>
      <queryTableField id="23695" dataBound="0" tableColumnId="9076"/>
      <queryTableField id="23694" dataBound="0" tableColumnId="9077"/>
      <queryTableField id="23693" dataBound="0" tableColumnId="9078"/>
      <queryTableField id="23692" dataBound="0" tableColumnId="9079"/>
      <queryTableField id="23691" dataBound="0" tableColumnId="9080"/>
      <queryTableField id="23690" dataBound="0" tableColumnId="9081"/>
      <queryTableField id="23689" dataBound="0" tableColumnId="9082"/>
      <queryTableField id="23688" dataBound="0" tableColumnId="9083"/>
      <queryTableField id="23687" dataBound="0" tableColumnId="9084"/>
      <queryTableField id="23686" dataBound="0" tableColumnId="9085"/>
      <queryTableField id="23685" dataBound="0" tableColumnId="9086"/>
      <queryTableField id="23684" dataBound="0" tableColumnId="9087"/>
      <queryTableField id="23683" dataBound="0" tableColumnId="9088"/>
      <queryTableField id="23682" dataBound="0" tableColumnId="9089"/>
      <queryTableField id="23681" dataBound="0" tableColumnId="9090"/>
      <queryTableField id="23680" dataBound="0" tableColumnId="9091"/>
      <queryTableField id="23679" dataBound="0" tableColumnId="9092"/>
      <queryTableField id="23678" dataBound="0" tableColumnId="9093"/>
      <queryTableField id="23677" dataBound="0" tableColumnId="9094"/>
      <queryTableField id="23676" dataBound="0" tableColumnId="9095"/>
      <queryTableField id="23675" dataBound="0" tableColumnId="9096"/>
      <queryTableField id="23674" dataBound="0" tableColumnId="9097"/>
      <queryTableField id="23673" dataBound="0" tableColumnId="9098"/>
      <queryTableField id="23672" dataBound="0" tableColumnId="9099"/>
      <queryTableField id="23671" dataBound="0" tableColumnId="9100"/>
      <queryTableField id="23670" dataBound="0" tableColumnId="9101"/>
      <queryTableField id="23669" dataBound="0" tableColumnId="9102"/>
      <queryTableField id="23668" dataBound="0" tableColumnId="9103"/>
      <queryTableField id="23667" dataBound="0" tableColumnId="9104"/>
      <queryTableField id="23666" dataBound="0" tableColumnId="9105"/>
      <queryTableField id="23665" dataBound="0" tableColumnId="9106"/>
      <queryTableField id="23664" dataBound="0" tableColumnId="9107"/>
      <queryTableField id="23663" dataBound="0" tableColumnId="9108"/>
      <queryTableField id="23662" dataBound="0" tableColumnId="9109"/>
      <queryTableField id="23661" dataBound="0" tableColumnId="9110"/>
      <queryTableField id="23660" dataBound="0" tableColumnId="9111"/>
      <queryTableField id="23659" dataBound="0" tableColumnId="9112"/>
      <queryTableField id="23658" dataBound="0" tableColumnId="9113"/>
      <queryTableField id="23657" dataBound="0" tableColumnId="9114"/>
      <queryTableField id="23656" dataBound="0" tableColumnId="9115"/>
      <queryTableField id="23655" dataBound="0" tableColumnId="9116"/>
      <queryTableField id="23654" dataBound="0" tableColumnId="9117"/>
      <queryTableField id="23653" dataBound="0" tableColumnId="9118"/>
      <queryTableField id="23652" dataBound="0" tableColumnId="9119"/>
      <queryTableField id="23651" dataBound="0" tableColumnId="9120"/>
      <queryTableField id="23650" dataBound="0" tableColumnId="9121"/>
      <queryTableField id="23649" dataBound="0" tableColumnId="9122"/>
      <queryTableField id="23648" dataBound="0" tableColumnId="9123"/>
      <queryTableField id="23647" dataBound="0" tableColumnId="9124"/>
      <queryTableField id="23646" dataBound="0" tableColumnId="9125"/>
      <queryTableField id="23645" dataBound="0" tableColumnId="9126"/>
      <queryTableField id="23644" dataBound="0" tableColumnId="9127"/>
      <queryTableField id="23643" dataBound="0" tableColumnId="9128"/>
      <queryTableField id="23642" dataBound="0" tableColumnId="9129"/>
      <queryTableField id="23641" dataBound="0" tableColumnId="9130"/>
      <queryTableField id="23640" dataBound="0" tableColumnId="9131"/>
      <queryTableField id="23639" dataBound="0" tableColumnId="9132"/>
      <queryTableField id="23638" dataBound="0" tableColumnId="9133"/>
      <queryTableField id="23637" dataBound="0" tableColumnId="9134"/>
      <queryTableField id="23636" dataBound="0" tableColumnId="9135"/>
      <queryTableField id="23635" dataBound="0" tableColumnId="9136"/>
      <queryTableField id="23634" dataBound="0" tableColumnId="9137"/>
      <queryTableField id="23633" dataBound="0" tableColumnId="9138"/>
      <queryTableField id="23632" dataBound="0" tableColumnId="9139"/>
      <queryTableField id="23631" dataBound="0" tableColumnId="9140"/>
      <queryTableField id="23630" dataBound="0" tableColumnId="9141"/>
      <queryTableField id="23629" dataBound="0" tableColumnId="9142"/>
      <queryTableField id="23628" dataBound="0" tableColumnId="9143"/>
      <queryTableField id="23627" dataBound="0" tableColumnId="9144"/>
      <queryTableField id="23626" dataBound="0" tableColumnId="9145"/>
      <queryTableField id="23625" dataBound="0" tableColumnId="9146"/>
      <queryTableField id="23624" dataBound="0" tableColumnId="9147"/>
      <queryTableField id="23623" dataBound="0" tableColumnId="9148"/>
      <queryTableField id="23622" dataBound="0" tableColumnId="9149"/>
      <queryTableField id="23621" dataBound="0" tableColumnId="9150"/>
      <queryTableField id="23620" dataBound="0" tableColumnId="9151"/>
      <queryTableField id="23619" dataBound="0" tableColumnId="9152"/>
      <queryTableField id="23618" dataBound="0" tableColumnId="9153"/>
      <queryTableField id="23617" dataBound="0" tableColumnId="9154"/>
      <queryTableField id="23616" dataBound="0" tableColumnId="9155"/>
      <queryTableField id="23615" dataBound="0" tableColumnId="9156"/>
      <queryTableField id="23614" dataBound="0" tableColumnId="9157"/>
      <queryTableField id="23613" dataBound="0" tableColumnId="9158"/>
      <queryTableField id="23612" dataBound="0" tableColumnId="9159"/>
      <queryTableField id="23611" dataBound="0" tableColumnId="9160"/>
      <queryTableField id="23610" dataBound="0" tableColumnId="9161"/>
      <queryTableField id="23609" dataBound="0" tableColumnId="9162"/>
      <queryTableField id="23608" dataBound="0" tableColumnId="9163"/>
      <queryTableField id="23607" dataBound="0" tableColumnId="9164"/>
      <queryTableField id="23606" dataBound="0" tableColumnId="9165"/>
      <queryTableField id="23605" dataBound="0" tableColumnId="9166"/>
      <queryTableField id="23604" dataBound="0" tableColumnId="9167"/>
      <queryTableField id="23603" dataBound="0" tableColumnId="9168"/>
      <queryTableField id="23602" dataBound="0" tableColumnId="9169"/>
      <queryTableField id="23601" dataBound="0" tableColumnId="9170"/>
      <queryTableField id="23600" dataBound="0" tableColumnId="9171"/>
      <queryTableField id="23599" dataBound="0" tableColumnId="9172"/>
      <queryTableField id="23598" dataBound="0" tableColumnId="9173"/>
      <queryTableField id="23597" dataBound="0" tableColumnId="9174"/>
      <queryTableField id="23596" dataBound="0" tableColumnId="9175"/>
      <queryTableField id="23595" dataBound="0" tableColumnId="9176"/>
      <queryTableField id="23594" dataBound="0" tableColumnId="9177"/>
      <queryTableField id="23593" dataBound="0" tableColumnId="9178"/>
      <queryTableField id="23592" dataBound="0" tableColumnId="9179"/>
      <queryTableField id="23591" dataBound="0" tableColumnId="9180"/>
      <queryTableField id="23590" dataBound="0" tableColumnId="9181"/>
      <queryTableField id="23589" dataBound="0" tableColumnId="9182"/>
      <queryTableField id="23588" dataBound="0" tableColumnId="9183"/>
      <queryTableField id="23587" dataBound="0" tableColumnId="9184"/>
      <queryTableField id="23586" dataBound="0" tableColumnId="9185"/>
      <queryTableField id="23585" dataBound="0" tableColumnId="9186"/>
      <queryTableField id="23584" dataBound="0" tableColumnId="9187"/>
      <queryTableField id="23583" dataBound="0" tableColumnId="9188"/>
      <queryTableField id="23582" dataBound="0" tableColumnId="9189"/>
      <queryTableField id="23581" dataBound="0" tableColumnId="9190"/>
      <queryTableField id="23580" dataBound="0" tableColumnId="9191"/>
      <queryTableField id="23579" dataBound="0" tableColumnId="9192"/>
      <queryTableField id="23578" dataBound="0" tableColumnId="9193"/>
      <queryTableField id="23577" dataBound="0" tableColumnId="9194"/>
      <queryTableField id="23576" dataBound="0" tableColumnId="9195"/>
      <queryTableField id="23575" dataBound="0" tableColumnId="9196"/>
      <queryTableField id="23574" dataBound="0" tableColumnId="9197"/>
      <queryTableField id="23573" dataBound="0" tableColumnId="9198"/>
      <queryTableField id="23572" dataBound="0" tableColumnId="9199"/>
      <queryTableField id="23571" dataBound="0" tableColumnId="9200"/>
      <queryTableField id="23570" dataBound="0" tableColumnId="9201"/>
      <queryTableField id="23569" dataBound="0" tableColumnId="9202"/>
      <queryTableField id="23568" dataBound="0" tableColumnId="9203"/>
      <queryTableField id="23567" dataBound="0" tableColumnId="9204"/>
      <queryTableField id="23566" dataBound="0" tableColumnId="9205"/>
      <queryTableField id="23565" dataBound="0" tableColumnId="9206"/>
      <queryTableField id="23564" dataBound="0" tableColumnId="9207"/>
      <queryTableField id="23563" dataBound="0" tableColumnId="9208"/>
      <queryTableField id="23562" dataBound="0" tableColumnId="9209"/>
      <queryTableField id="23561" dataBound="0" tableColumnId="9210"/>
      <queryTableField id="23560" dataBound="0" tableColumnId="9211"/>
      <queryTableField id="23559" dataBound="0" tableColumnId="9212"/>
      <queryTableField id="23558" dataBound="0" tableColumnId="9213"/>
      <queryTableField id="23557" dataBound="0" tableColumnId="9214"/>
      <queryTableField id="23556" dataBound="0" tableColumnId="9215"/>
      <queryTableField id="23555" dataBound="0" tableColumnId="9216"/>
      <queryTableField id="23554" dataBound="0" tableColumnId="9217"/>
      <queryTableField id="23553" dataBound="0" tableColumnId="9218"/>
      <queryTableField id="23552" dataBound="0" tableColumnId="9219"/>
      <queryTableField id="23551" dataBound="0" tableColumnId="9220"/>
      <queryTableField id="23550" dataBound="0" tableColumnId="9221"/>
      <queryTableField id="23549" dataBound="0" tableColumnId="9222"/>
      <queryTableField id="23548" dataBound="0" tableColumnId="9223"/>
      <queryTableField id="23547" dataBound="0" tableColumnId="9224"/>
      <queryTableField id="23546" dataBound="0" tableColumnId="9225"/>
      <queryTableField id="23545" dataBound="0" tableColumnId="9226"/>
      <queryTableField id="23544" dataBound="0" tableColumnId="9227"/>
      <queryTableField id="23543" dataBound="0" tableColumnId="9228"/>
      <queryTableField id="23542" dataBound="0" tableColumnId="9229"/>
      <queryTableField id="23541" dataBound="0" tableColumnId="9230"/>
      <queryTableField id="23540" dataBound="0" tableColumnId="9231"/>
      <queryTableField id="23539" dataBound="0" tableColumnId="9232"/>
      <queryTableField id="23538" dataBound="0" tableColumnId="9233"/>
      <queryTableField id="23537" dataBound="0" tableColumnId="9234"/>
      <queryTableField id="23536" dataBound="0" tableColumnId="9235"/>
      <queryTableField id="23535" dataBound="0" tableColumnId="9236"/>
      <queryTableField id="23534" dataBound="0" tableColumnId="9237"/>
      <queryTableField id="23533" dataBound="0" tableColumnId="9238"/>
      <queryTableField id="23532" dataBound="0" tableColumnId="9239"/>
      <queryTableField id="23531" dataBound="0" tableColumnId="9240"/>
      <queryTableField id="23530" dataBound="0" tableColumnId="9241"/>
      <queryTableField id="23529" dataBound="0" tableColumnId="9242"/>
      <queryTableField id="23528" dataBound="0" tableColumnId="9243"/>
      <queryTableField id="23527" dataBound="0" tableColumnId="9244"/>
      <queryTableField id="23526" dataBound="0" tableColumnId="9245"/>
      <queryTableField id="23525" dataBound="0" tableColumnId="9246"/>
      <queryTableField id="23524" dataBound="0" tableColumnId="9247"/>
      <queryTableField id="23523" dataBound="0" tableColumnId="9248"/>
      <queryTableField id="23522" dataBound="0" tableColumnId="9249"/>
      <queryTableField id="23521" dataBound="0" tableColumnId="9250"/>
      <queryTableField id="23520" dataBound="0" tableColumnId="9251"/>
      <queryTableField id="23519" dataBound="0" tableColumnId="9252"/>
      <queryTableField id="23518" dataBound="0" tableColumnId="9253"/>
      <queryTableField id="23517" dataBound="0" tableColumnId="9254"/>
      <queryTableField id="23516" dataBound="0" tableColumnId="9255"/>
      <queryTableField id="23515" dataBound="0" tableColumnId="9256"/>
      <queryTableField id="23514" dataBound="0" tableColumnId="9257"/>
      <queryTableField id="23513" dataBound="0" tableColumnId="9258"/>
      <queryTableField id="23512" dataBound="0" tableColumnId="9259"/>
      <queryTableField id="23511" dataBound="0" tableColumnId="9260"/>
      <queryTableField id="23510" dataBound="0" tableColumnId="9261"/>
      <queryTableField id="23509" dataBound="0" tableColumnId="9262"/>
      <queryTableField id="23508" dataBound="0" tableColumnId="9263"/>
      <queryTableField id="23507" dataBound="0" tableColumnId="9264"/>
      <queryTableField id="23506" dataBound="0" tableColumnId="9265"/>
      <queryTableField id="23505" dataBound="0" tableColumnId="9266"/>
      <queryTableField id="23504" dataBound="0" tableColumnId="9267"/>
      <queryTableField id="23503" dataBound="0" tableColumnId="9268"/>
      <queryTableField id="23502" dataBound="0" tableColumnId="9269"/>
      <queryTableField id="23501" dataBound="0" tableColumnId="9270"/>
      <queryTableField id="23500" dataBound="0" tableColumnId="9271"/>
      <queryTableField id="23499" dataBound="0" tableColumnId="9272"/>
      <queryTableField id="23498" dataBound="0" tableColumnId="9273"/>
      <queryTableField id="23497" dataBound="0" tableColumnId="9274"/>
      <queryTableField id="23496" dataBound="0" tableColumnId="9275"/>
      <queryTableField id="23495" dataBound="0" tableColumnId="9276"/>
      <queryTableField id="23494" dataBound="0" tableColumnId="9277"/>
      <queryTableField id="23493" dataBound="0" tableColumnId="9278"/>
      <queryTableField id="23492" dataBound="0" tableColumnId="9279"/>
      <queryTableField id="23491" dataBound="0" tableColumnId="9280"/>
      <queryTableField id="23490" dataBound="0" tableColumnId="9281"/>
      <queryTableField id="23489" dataBound="0" tableColumnId="9282"/>
      <queryTableField id="23488" dataBound="0" tableColumnId="9283"/>
      <queryTableField id="23487" dataBound="0" tableColumnId="9284"/>
      <queryTableField id="23486" dataBound="0" tableColumnId="9285"/>
      <queryTableField id="23485" dataBound="0" tableColumnId="9286"/>
      <queryTableField id="23484" dataBound="0" tableColumnId="9287"/>
      <queryTableField id="23483" dataBound="0" tableColumnId="9288"/>
      <queryTableField id="23482" dataBound="0" tableColumnId="9289"/>
      <queryTableField id="23481" dataBound="0" tableColumnId="9290"/>
      <queryTableField id="23480" dataBound="0" tableColumnId="9291"/>
      <queryTableField id="23479" dataBound="0" tableColumnId="9292"/>
      <queryTableField id="23478" dataBound="0" tableColumnId="9293"/>
      <queryTableField id="23477" dataBound="0" tableColumnId="9294"/>
      <queryTableField id="23476" dataBound="0" tableColumnId="9295"/>
      <queryTableField id="23475" dataBound="0" tableColumnId="9296"/>
      <queryTableField id="23474" dataBound="0" tableColumnId="9297"/>
      <queryTableField id="23473" dataBound="0" tableColumnId="9298"/>
      <queryTableField id="23472" dataBound="0" tableColumnId="9299"/>
      <queryTableField id="23471" dataBound="0" tableColumnId="9300"/>
      <queryTableField id="23470" dataBound="0" tableColumnId="9301"/>
      <queryTableField id="23469" dataBound="0" tableColumnId="9302"/>
      <queryTableField id="23468" dataBound="0" tableColumnId="9303"/>
      <queryTableField id="23467" dataBound="0" tableColumnId="9304"/>
      <queryTableField id="23466" dataBound="0" tableColumnId="9305"/>
      <queryTableField id="23465" dataBound="0" tableColumnId="9306"/>
      <queryTableField id="23464" dataBound="0" tableColumnId="9307"/>
      <queryTableField id="23463" dataBound="0" tableColumnId="9308"/>
      <queryTableField id="23462" dataBound="0" tableColumnId="9309"/>
      <queryTableField id="23461" dataBound="0" tableColumnId="9310"/>
      <queryTableField id="23460" dataBound="0" tableColumnId="9311"/>
      <queryTableField id="23459" dataBound="0" tableColumnId="9312"/>
      <queryTableField id="23458" dataBound="0" tableColumnId="9313"/>
      <queryTableField id="23457" dataBound="0" tableColumnId="9314"/>
      <queryTableField id="23456" dataBound="0" tableColumnId="9315"/>
      <queryTableField id="23455" dataBound="0" tableColumnId="9316"/>
      <queryTableField id="23454" dataBound="0" tableColumnId="9317"/>
      <queryTableField id="23453" dataBound="0" tableColumnId="9318"/>
      <queryTableField id="23452" dataBound="0" tableColumnId="9319"/>
      <queryTableField id="23451" dataBound="0" tableColumnId="9320"/>
      <queryTableField id="23450" dataBound="0" tableColumnId="9321"/>
      <queryTableField id="23449" dataBound="0" tableColumnId="9322"/>
      <queryTableField id="23448" dataBound="0" tableColumnId="9323"/>
      <queryTableField id="23447" dataBound="0" tableColumnId="9324"/>
      <queryTableField id="23446" dataBound="0" tableColumnId="9325"/>
      <queryTableField id="23445" dataBound="0" tableColumnId="9326"/>
      <queryTableField id="23444" dataBound="0" tableColumnId="9327"/>
      <queryTableField id="23443" dataBound="0" tableColumnId="9328"/>
      <queryTableField id="23442" dataBound="0" tableColumnId="9329"/>
      <queryTableField id="23441" dataBound="0" tableColumnId="9330"/>
      <queryTableField id="23440" dataBound="0" tableColumnId="9331"/>
      <queryTableField id="23439" dataBound="0" tableColumnId="9332"/>
      <queryTableField id="23438" dataBound="0" tableColumnId="9333"/>
      <queryTableField id="23437" dataBound="0" tableColumnId="9334"/>
      <queryTableField id="23436" dataBound="0" tableColumnId="9335"/>
      <queryTableField id="23435" dataBound="0" tableColumnId="9336"/>
      <queryTableField id="23434" dataBound="0" tableColumnId="9337"/>
      <queryTableField id="23433" dataBound="0" tableColumnId="9338"/>
      <queryTableField id="23432" dataBound="0" tableColumnId="9339"/>
      <queryTableField id="23431" dataBound="0" tableColumnId="9340"/>
      <queryTableField id="23430" dataBound="0" tableColumnId="9341"/>
      <queryTableField id="23429" dataBound="0" tableColumnId="9342"/>
      <queryTableField id="23428" dataBound="0" tableColumnId="9343"/>
      <queryTableField id="23427" dataBound="0" tableColumnId="9344"/>
      <queryTableField id="23426" dataBound="0" tableColumnId="9345"/>
      <queryTableField id="23425" dataBound="0" tableColumnId="9346"/>
      <queryTableField id="23424" dataBound="0" tableColumnId="9347"/>
      <queryTableField id="23423" dataBound="0" tableColumnId="9348"/>
      <queryTableField id="23422" dataBound="0" tableColumnId="9349"/>
      <queryTableField id="23421" dataBound="0" tableColumnId="9350"/>
      <queryTableField id="23420" dataBound="0" tableColumnId="9351"/>
      <queryTableField id="23419" dataBound="0" tableColumnId="9352"/>
      <queryTableField id="23418" dataBound="0" tableColumnId="9353"/>
      <queryTableField id="23417" dataBound="0" tableColumnId="9354"/>
      <queryTableField id="23416" dataBound="0" tableColumnId="9355"/>
      <queryTableField id="23415" dataBound="0" tableColumnId="9356"/>
      <queryTableField id="23414" dataBound="0" tableColumnId="9357"/>
      <queryTableField id="23413" dataBound="0" tableColumnId="9358"/>
      <queryTableField id="23412" dataBound="0" tableColumnId="9359"/>
      <queryTableField id="23411" dataBound="0" tableColumnId="9360"/>
      <queryTableField id="23410" dataBound="0" tableColumnId="9361"/>
      <queryTableField id="23409" dataBound="0" tableColumnId="9362"/>
      <queryTableField id="23408" dataBound="0" tableColumnId="9363"/>
      <queryTableField id="23407" dataBound="0" tableColumnId="9364"/>
      <queryTableField id="23406" dataBound="0" tableColumnId="9365"/>
      <queryTableField id="23405" dataBound="0" tableColumnId="9366"/>
      <queryTableField id="23404" dataBound="0" tableColumnId="9367"/>
      <queryTableField id="23403" dataBound="0" tableColumnId="9368"/>
      <queryTableField id="23402" dataBound="0" tableColumnId="9369"/>
      <queryTableField id="23401" dataBound="0" tableColumnId="9370"/>
      <queryTableField id="23400" dataBound="0" tableColumnId="9371"/>
      <queryTableField id="23399" dataBound="0" tableColumnId="9372"/>
      <queryTableField id="23398" dataBound="0" tableColumnId="9373"/>
      <queryTableField id="23397" dataBound="0" tableColumnId="9374"/>
      <queryTableField id="23396" dataBound="0" tableColumnId="9375"/>
      <queryTableField id="23395" dataBound="0" tableColumnId="9376"/>
      <queryTableField id="23394" dataBound="0" tableColumnId="9377"/>
      <queryTableField id="23393" dataBound="0" tableColumnId="9378"/>
      <queryTableField id="23392" dataBound="0" tableColumnId="9379"/>
      <queryTableField id="23391" dataBound="0" tableColumnId="9380"/>
      <queryTableField id="23390" dataBound="0" tableColumnId="9381"/>
      <queryTableField id="23389" dataBound="0" tableColumnId="9382"/>
      <queryTableField id="23388" dataBound="0" tableColumnId="9383"/>
      <queryTableField id="23387" dataBound="0" tableColumnId="9384"/>
      <queryTableField id="23386" dataBound="0" tableColumnId="9385"/>
      <queryTableField id="23385" dataBound="0" tableColumnId="9386"/>
      <queryTableField id="23384" dataBound="0" tableColumnId="9387"/>
      <queryTableField id="23383" dataBound="0" tableColumnId="9388"/>
      <queryTableField id="23382" dataBound="0" tableColumnId="9389"/>
      <queryTableField id="23381" dataBound="0" tableColumnId="9390"/>
      <queryTableField id="23380" dataBound="0" tableColumnId="9391"/>
      <queryTableField id="23379" dataBound="0" tableColumnId="9392"/>
      <queryTableField id="23378" dataBound="0" tableColumnId="9393"/>
      <queryTableField id="23377" dataBound="0" tableColumnId="9394"/>
      <queryTableField id="23376" dataBound="0" tableColumnId="9395"/>
      <queryTableField id="23375" dataBound="0" tableColumnId="9396"/>
      <queryTableField id="23374" dataBound="0" tableColumnId="9397"/>
      <queryTableField id="23373" dataBound="0" tableColumnId="9398"/>
      <queryTableField id="23372" dataBound="0" tableColumnId="9399"/>
      <queryTableField id="23371" dataBound="0" tableColumnId="9400"/>
      <queryTableField id="23370" dataBound="0" tableColumnId="9401"/>
      <queryTableField id="23369" dataBound="0" tableColumnId="9402"/>
      <queryTableField id="23368" dataBound="0" tableColumnId="9403"/>
      <queryTableField id="23367" dataBound="0" tableColumnId="9404"/>
      <queryTableField id="23366" dataBound="0" tableColumnId="9405"/>
      <queryTableField id="23365" dataBound="0" tableColumnId="9406"/>
      <queryTableField id="23364" dataBound="0" tableColumnId="9407"/>
      <queryTableField id="23363" dataBound="0" tableColumnId="9408"/>
      <queryTableField id="23362" dataBound="0" tableColumnId="9409"/>
      <queryTableField id="23361" dataBound="0" tableColumnId="9410"/>
      <queryTableField id="23360" dataBound="0" tableColumnId="9411"/>
      <queryTableField id="23359" dataBound="0" tableColumnId="9412"/>
      <queryTableField id="23358" dataBound="0" tableColumnId="9413"/>
      <queryTableField id="23357" dataBound="0" tableColumnId="9414"/>
      <queryTableField id="23356" dataBound="0" tableColumnId="9415"/>
      <queryTableField id="23355" dataBound="0" tableColumnId="9416"/>
      <queryTableField id="23354" dataBound="0" tableColumnId="9417"/>
      <queryTableField id="23353" dataBound="0" tableColumnId="9418"/>
      <queryTableField id="23352" dataBound="0" tableColumnId="9419"/>
      <queryTableField id="23351" dataBound="0" tableColumnId="9420"/>
      <queryTableField id="23350" dataBound="0" tableColumnId="9421"/>
      <queryTableField id="23349" dataBound="0" tableColumnId="9422"/>
      <queryTableField id="23348" dataBound="0" tableColumnId="9423"/>
      <queryTableField id="23347" dataBound="0" tableColumnId="9424"/>
      <queryTableField id="23346" dataBound="0" tableColumnId="9425"/>
      <queryTableField id="23345" dataBound="0" tableColumnId="9426"/>
      <queryTableField id="23344" dataBound="0" tableColumnId="9427"/>
      <queryTableField id="23343" dataBound="0" tableColumnId="9428"/>
      <queryTableField id="23342" dataBound="0" tableColumnId="9429"/>
      <queryTableField id="23341" dataBound="0" tableColumnId="9430"/>
      <queryTableField id="23340" dataBound="0" tableColumnId="9431"/>
      <queryTableField id="23339" dataBound="0" tableColumnId="9432"/>
      <queryTableField id="23338" dataBound="0" tableColumnId="9433"/>
      <queryTableField id="23337" dataBound="0" tableColumnId="9434"/>
      <queryTableField id="23336" dataBound="0" tableColumnId="9435"/>
      <queryTableField id="23335" dataBound="0" tableColumnId="9436"/>
      <queryTableField id="23334" dataBound="0" tableColumnId="9437"/>
      <queryTableField id="23333" dataBound="0" tableColumnId="9438"/>
      <queryTableField id="23332" dataBound="0" tableColumnId="9439"/>
      <queryTableField id="23331" dataBound="0" tableColumnId="9440"/>
      <queryTableField id="23330" dataBound="0" tableColumnId="9441"/>
      <queryTableField id="23329" dataBound="0" tableColumnId="9442"/>
      <queryTableField id="23328" dataBound="0" tableColumnId="9443"/>
      <queryTableField id="23327" dataBound="0" tableColumnId="9444"/>
      <queryTableField id="23326" dataBound="0" tableColumnId="9445"/>
      <queryTableField id="23325" dataBound="0" tableColumnId="9446"/>
      <queryTableField id="23324" dataBound="0" tableColumnId="9447"/>
      <queryTableField id="23323" dataBound="0" tableColumnId="9448"/>
      <queryTableField id="23322" dataBound="0" tableColumnId="9449"/>
      <queryTableField id="23321" dataBound="0" tableColumnId="9450"/>
      <queryTableField id="23320" dataBound="0" tableColumnId="9451"/>
      <queryTableField id="23319" dataBound="0" tableColumnId="9452"/>
      <queryTableField id="23318" dataBound="0" tableColumnId="9453"/>
      <queryTableField id="23317" dataBound="0" tableColumnId="9454"/>
      <queryTableField id="23316" dataBound="0" tableColumnId="9455"/>
      <queryTableField id="23315" dataBound="0" tableColumnId="9456"/>
      <queryTableField id="23314" dataBound="0" tableColumnId="9457"/>
      <queryTableField id="23313" dataBound="0" tableColumnId="9458"/>
      <queryTableField id="23312" dataBound="0" tableColumnId="9459"/>
      <queryTableField id="23311" dataBound="0" tableColumnId="9460"/>
      <queryTableField id="23310" dataBound="0" tableColumnId="9461"/>
      <queryTableField id="23309" dataBound="0" tableColumnId="9462"/>
      <queryTableField id="23308" dataBound="0" tableColumnId="9463"/>
      <queryTableField id="23307" dataBound="0" tableColumnId="9464"/>
      <queryTableField id="23306" dataBound="0" tableColumnId="9465"/>
      <queryTableField id="23305" dataBound="0" tableColumnId="9466"/>
      <queryTableField id="23304" dataBound="0" tableColumnId="9467"/>
      <queryTableField id="23303" dataBound="0" tableColumnId="9468"/>
      <queryTableField id="23302" dataBound="0" tableColumnId="9469"/>
      <queryTableField id="23301" dataBound="0" tableColumnId="9470"/>
      <queryTableField id="23300" dataBound="0" tableColumnId="9471"/>
      <queryTableField id="23299" dataBound="0" tableColumnId="9472"/>
      <queryTableField id="23298" dataBound="0" tableColumnId="9473"/>
      <queryTableField id="23297" dataBound="0" tableColumnId="9474"/>
      <queryTableField id="23296" dataBound="0" tableColumnId="9475"/>
      <queryTableField id="23295" dataBound="0" tableColumnId="9476"/>
      <queryTableField id="23294" dataBound="0" tableColumnId="9477"/>
      <queryTableField id="23293" dataBound="0" tableColumnId="9478"/>
      <queryTableField id="23292" dataBound="0" tableColumnId="9479"/>
      <queryTableField id="23291" dataBound="0" tableColumnId="9480"/>
      <queryTableField id="23290" dataBound="0" tableColumnId="9481"/>
      <queryTableField id="23289" dataBound="0" tableColumnId="9482"/>
      <queryTableField id="23288" dataBound="0" tableColumnId="9483"/>
      <queryTableField id="23287" dataBound="0" tableColumnId="9484"/>
      <queryTableField id="23286" dataBound="0" tableColumnId="9485"/>
      <queryTableField id="23285" dataBound="0" tableColumnId="9486"/>
      <queryTableField id="23284" dataBound="0" tableColumnId="9487"/>
      <queryTableField id="23283" dataBound="0" tableColumnId="9488"/>
      <queryTableField id="23282" dataBound="0" tableColumnId="9489"/>
      <queryTableField id="23281" dataBound="0" tableColumnId="9490"/>
      <queryTableField id="23280" dataBound="0" tableColumnId="9491"/>
      <queryTableField id="23279" dataBound="0" tableColumnId="9492"/>
      <queryTableField id="23278" dataBound="0" tableColumnId="9493"/>
      <queryTableField id="23277" dataBound="0" tableColumnId="9494"/>
      <queryTableField id="23276" dataBound="0" tableColumnId="9495"/>
      <queryTableField id="23275" dataBound="0" tableColumnId="9496"/>
      <queryTableField id="23274" dataBound="0" tableColumnId="9497"/>
      <queryTableField id="23273" dataBound="0" tableColumnId="9498"/>
      <queryTableField id="23272" dataBound="0" tableColumnId="9499"/>
      <queryTableField id="23271" dataBound="0" tableColumnId="9500"/>
      <queryTableField id="23270" dataBound="0" tableColumnId="9501"/>
      <queryTableField id="23269" dataBound="0" tableColumnId="9502"/>
      <queryTableField id="23268" dataBound="0" tableColumnId="9503"/>
      <queryTableField id="23267" dataBound="0" tableColumnId="9504"/>
      <queryTableField id="23266" dataBound="0" tableColumnId="9505"/>
      <queryTableField id="23265" dataBound="0" tableColumnId="9506"/>
      <queryTableField id="23264" dataBound="0" tableColumnId="9507"/>
      <queryTableField id="23263" dataBound="0" tableColumnId="9508"/>
      <queryTableField id="23262" dataBound="0" tableColumnId="9509"/>
      <queryTableField id="23261" dataBound="0" tableColumnId="9510"/>
      <queryTableField id="23260" dataBound="0" tableColumnId="9511"/>
      <queryTableField id="23259" dataBound="0" tableColumnId="9512"/>
      <queryTableField id="23258" dataBound="0" tableColumnId="9513"/>
      <queryTableField id="23257" dataBound="0" tableColumnId="9514"/>
      <queryTableField id="23256" dataBound="0" tableColumnId="9515"/>
      <queryTableField id="23255" dataBound="0" tableColumnId="9516"/>
      <queryTableField id="23254" dataBound="0" tableColumnId="9517"/>
      <queryTableField id="23253" dataBound="0" tableColumnId="9518"/>
      <queryTableField id="23252" dataBound="0" tableColumnId="9519"/>
      <queryTableField id="23251" dataBound="0" tableColumnId="9520"/>
      <queryTableField id="23250" dataBound="0" tableColumnId="9521"/>
      <queryTableField id="23249" dataBound="0" tableColumnId="9522"/>
      <queryTableField id="23248" dataBound="0" tableColumnId="9523"/>
      <queryTableField id="23247" dataBound="0" tableColumnId="9524"/>
      <queryTableField id="23246" dataBound="0" tableColumnId="9525"/>
      <queryTableField id="23245" dataBound="0" tableColumnId="9526"/>
      <queryTableField id="23244" dataBound="0" tableColumnId="9527"/>
      <queryTableField id="23243" dataBound="0" tableColumnId="9528"/>
      <queryTableField id="23242" dataBound="0" tableColumnId="9529"/>
      <queryTableField id="23241" dataBound="0" tableColumnId="9530"/>
      <queryTableField id="23240" dataBound="0" tableColumnId="9531"/>
      <queryTableField id="23239" dataBound="0" tableColumnId="9532"/>
      <queryTableField id="23238" dataBound="0" tableColumnId="9533"/>
      <queryTableField id="23237" dataBound="0" tableColumnId="9534"/>
      <queryTableField id="23236" dataBound="0" tableColumnId="9535"/>
      <queryTableField id="23235" dataBound="0" tableColumnId="9536"/>
      <queryTableField id="23234" dataBound="0" tableColumnId="9537"/>
      <queryTableField id="23233" dataBound="0" tableColumnId="9538"/>
      <queryTableField id="23232" dataBound="0" tableColumnId="9539"/>
      <queryTableField id="23231" dataBound="0" tableColumnId="9540"/>
      <queryTableField id="23230" dataBound="0" tableColumnId="9541"/>
      <queryTableField id="23229" dataBound="0" tableColumnId="9542"/>
      <queryTableField id="23228" dataBound="0" tableColumnId="9543"/>
      <queryTableField id="23227" dataBound="0" tableColumnId="9544"/>
      <queryTableField id="23226" dataBound="0" tableColumnId="9545"/>
      <queryTableField id="23225" dataBound="0" tableColumnId="9546"/>
      <queryTableField id="23224" dataBound="0" tableColumnId="9547"/>
      <queryTableField id="23223" dataBound="0" tableColumnId="9548"/>
      <queryTableField id="23222" dataBound="0" tableColumnId="9549"/>
      <queryTableField id="23221" dataBound="0" tableColumnId="9550"/>
      <queryTableField id="23220" dataBound="0" tableColumnId="9551"/>
      <queryTableField id="23219" dataBound="0" tableColumnId="9552"/>
      <queryTableField id="23218" dataBound="0" tableColumnId="9553"/>
      <queryTableField id="23217" dataBound="0" tableColumnId="9554"/>
      <queryTableField id="23216" dataBound="0" tableColumnId="9555"/>
      <queryTableField id="23215" dataBound="0" tableColumnId="9556"/>
      <queryTableField id="23214" dataBound="0" tableColumnId="9557"/>
      <queryTableField id="23213" dataBound="0" tableColumnId="9558"/>
      <queryTableField id="23212" dataBound="0" tableColumnId="9559"/>
      <queryTableField id="23211" dataBound="0" tableColumnId="9560"/>
      <queryTableField id="23210" dataBound="0" tableColumnId="9561"/>
      <queryTableField id="23209" dataBound="0" tableColumnId="9562"/>
      <queryTableField id="23208" dataBound="0" tableColumnId="9563"/>
      <queryTableField id="23207" dataBound="0" tableColumnId="9564"/>
      <queryTableField id="23206" dataBound="0" tableColumnId="9565"/>
      <queryTableField id="23205" dataBound="0" tableColumnId="9566"/>
      <queryTableField id="23204" dataBound="0" tableColumnId="9567"/>
      <queryTableField id="23203" dataBound="0" tableColumnId="9568"/>
      <queryTableField id="23202" dataBound="0" tableColumnId="9569"/>
      <queryTableField id="23201" dataBound="0" tableColumnId="9570"/>
      <queryTableField id="23200" dataBound="0" tableColumnId="9571"/>
      <queryTableField id="23199" dataBound="0" tableColumnId="9572"/>
      <queryTableField id="23198" dataBound="0" tableColumnId="9573"/>
      <queryTableField id="23197" dataBound="0" tableColumnId="9574"/>
      <queryTableField id="23196" dataBound="0" tableColumnId="9575"/>
      <queryTableField id="23195" dataBound="0" tableColumnId="9576"/>
      <queryTableField id="23194" dataBound="0" tableColumnId="9577"/>
      <queryTableField id="23193" dataBound="0" tableColumnId="9578"/>
      <queryTableField id="23192" dataBound="0" tableColumnId="9579"/>
      <queryTableField id="23191" dataBound="0" tableColumnId="9580"/>
      <queryTableField id="23190" dataBound="0" tableColumnId="9581"/>
      <queryTableField id="23189" dataBound="0" tableColumnId="9582"/>
      <queryTableField id="23188" dataBound="0" tableColumnId="9583"/>
      <queryTableField id="23187" dataBound="0" tableColumnId="9584"/>
      <queryTableField id="23186" dataBound="0" tableColumnId="9585"/>
      <queryTableField id="23185" dataBound="0" tableColumnId="9586"/>
      <queryTableField id="23184" dataBound="0" tableColumnId="9587"/>
      <queryTableField id="23183" dataBound="0" tableColumnId="9588"/>
      <queryTableField id="23182" dataBound="0" tableColumnId="9589"/>
      <queryTableField id="23181" dataBound="0" tableColumnId="9590"/>
      <queryTableField id="23180" dataBound="0" tableColumnId="9591"/>
      <queryTableField id="23179" dataBound="0" tableColumnId="9592"/>
      <queryTableField id="23178" dataBound="0" tableColumnId="9593"/>
      <queryTableField id="23177" dataBound="0" tableColumnId="9594"/>
      <queryTableField id="23176" dataBound="0" tableColumnId="9595"/>
      <queryTableField id="23175" dataBound="0" tableColumnId="9596"/>
      <queryTableField id="23174" dataBound="0" tableColumnId="9597"/>
      <queryTableField id="23173" dataBound="0" tableColumnId="9598"/>
      <queryTableField id="23172" dataBound="0" tableColumnId="9599"/>
      <queryTableField id="23171" dataBound="0" tableColumnId="9600"/>
      <queryTableField id="23170" dataBound="0" tableColumnId="9601"/>
      <queryTableField id="23169" dataBound="0" tableColumnId="9602"/>
      <queryTableField id="23168" dataBound="0" tableColumnId="9603"/>
      <queryTableField id="23167" dataBound="0" tableColumnId="9604"/>
      <queryTableField id="23166" dataBound="0" tableColumnId="9605"/>
      <queryTableField id="23165" dataBound="0" tableColumnId="9606"/>
      <queryTableField id="23164" dataBound="0" tableColumnId="9607"/>
      <queryTableField id="23163" dataBound="0" tableColumnId="9608"/>
      <queryTableField id="23162" dataBound="0" tableColumnId="9609"/>
      <queryTableField id="23161" dataBound="0" tableColumnId="9610"/>
      <queryTableField id="23160" dataBound="0" tableColumnId="9611"/>
      <queryTableField id="23159" dataBound="0" tableColumnId="9612"/>
      <queryTableField id="23158" dataBound="0" tableColumnId="9613"/>
      <queryTableField id="23157" dataBound="0" tableColumnId="9614"/>
      <queryTableField id="23156" dataBound="0" tableColumnId="9615"/>
      <queryTableField id="23155" dataBound="0" tableColumnId="9616"/>
      <queryTableField id="23154" dataBound="0" tableColumnId="9617"/>
      <queryTableField id="23153" dataBound="0" tableColumnId="9618"/>
      <queryTableField id="23152" dataBound="0" tableColumnId="9619"/>
      <queryTableField id="23151" dataBound="0" tableColumnId="9620"/>
      <queryTableField id="23150" dataBound="0" tableColumnId="9621"/>
      <queryTableField id="23149" dataBound="0" tableColumnId="9622"/>
      <queryTableField id="23148" dataBound="0" tableColumnId="9623"/>
      <queryTableField id="23147" dataBound="0" tableColumnId="9624"/>
      <queryTableField id="23146" dataBound="0" tableColumnId="9625"/>
      <queryTableField id="23145" dataBound="0" tableColumnId="9626"/>
      <queryTableField id="23144" dataBound="0" tableColumnId="9627"/>
      <queryTableField id="23143" dataBound="0" tableColumnId="9628"/>
      <queryTableField id="23142" dataBound="0" tableColumnId="9629"/>
      <queryTableField id="23141" dataBound="0" tableColumnId="9630"/>
      <queryTableField id="23140" dataBound="0" tableColumnId="9631"/>
      <queryTableField id="23139" dataBound="0" tableColumnId="9632"/>
      <queryTableField id="23138" dataBound="0" tableColumnId="9633"/>
      <queryTableField id="23137" dataBound="0" tableColumnId="9634"/>
      <queryTableField id="23136" dataBound="0" tableColumnId="9635"/>
      <queryTableField id="23135" dataBound="0" tableColumnId="9636"/>
      <queryTableField id="23134" dataBound="0" tableColumnId="9637"/>
      <queryTableField id="23133" dataBound="0" tableColumnId="9638"/>
      <queryTableField id="23132" dataBound="0" tableColumnId="9639"/>
      <queryTableField id="23131" dataBound="0" tableColumnId="9640"/>
      <queryTableField id="23130" dataBound="0" tableColumnId="9641"/>
      <queryTableField id="23129" dataBound="0" tableColumnId="9642"/>
      <queryTableField id="23128" dataBound="0" tableColumnId="9643"/>
      <queryTableField id="23127" dataBound="0" tableColumnId="9644"/>
      <queryTableField id="23126" dataBound="0" tableColumnId="9645"/>
      <queryTableField id="23125" dataBound="0" tableColumnId="9646"/>
      <queryTableField id="23124" dataBound="0" tableColumnId="9647"/>
      <queryTableField id="23123" dataBound="0" tableColumnId="9648"/>
      <queryTableField id="23122" dataBound="0" tableColumnId="9649"/>
      <queryTableField id="23121" dataBound="0" tableColumnId="9650"/>
      <queryTableField id="23120" dataBound="0" tableColumnId="9651"/>
      <queryTableField id="23119" dataBound="0" tableColumnId="9652"/>
      <queryTableField id="23118" dataBound="0" tableColumnId="9653"/>
      <queryTableField id="23117" dataBound="0" tableColumnId="9654"/>
      <queryTableField id="23116" dataBound="0" tableColumnId="9655"/>
      <queryTableField id="23115" dataBound="0" tableColumnId="9656"/>
      <queryTableField id="23114" dataBound="0" tableColumnId="9657"/>
      <queryTableField id="23113" dataBound="0" tableColumnId="9658"/>
      <queryTableField id="23112" dataBound="0" tableColumnId="9659"/>
      <queryTableField id="23111" dataBound="0" tableColumnId="9660"/>
      <queryTableField id="23110" dataBound="0" tableColumnId="9661"/>
      <queryTableField id="23109" dataBound="0" tableColumnId="9662"/>
      <queryTableField id="23108" dataBound="0" tableColumnId="9663"/>
      <queryTableField id="23107" dataBound="0" tableColumnId="9664"/>
      <queryTableField id="23106" dataBound="0" tableColumnId="9665"/>
      <queryTableField id="23105" dataBound="0" tableColumnId="9666"/>
      <queryTableField id="23104" dataBound="0" tableColumnId="9667"/>
      <queryTableField id="23103" dataBound="0" tableColumnId="9668"/>
      <queryTableField id="23102" dataBound="0" tableColumnId="9669"/>
      <queryTableField id="23101" dataBound="0" tableColumnId="9670"/>
      <queryTableField id="23100" dataBound="0" tableColumnId="9671"/>
      <queryTableField id="23099" dataBound="0" tableColumnId="9672"/>
      <queryTableField id="23098" dataBound="0" tableColumnId="9673"/>
      <queryTableField id="23097" dataBound="0" tableColumnId="9674"/>
      <queryTableField id="23096" dataBound="0" tableColumnId="9675"/>
      <queryTableField id="23095" dataBound="0" tableColumnId="9676"/>
      <queryTableField id="23094" dataBound="0" tableColumnId="9677"/>
      <queryTableField id="23093" dataBound="0" tableColumnId="9678"/>
      <queryTableField id="23092" dataBound="0" tableColumnId="9679"/>
      <queryTableField id="23091" dataBound="0" tableColumnId="9680"/>
      <queryTableField id="23090" dataBound="0" tableColumnId="9681"/>
      <queryTableField id="23089" dataBound="0" tableColumnId="9682"/>
      <queryTableField id="23088" dataBound="0" tableColumnId="9683"/>
      <queryTableField id="23087" dataBound="0" tableColumnId="9684"/>
      <queryTableField id="23086" dataBound="0" tableColumnId="9685"/>
      <queryTableField id="23085" dataBound="0" tableColumnId="9686"/>
      <queryTableField id="23084" dataBound="0" tableColumnId="9687"/>
      <queryTableField id="23083" dataBound="0" tableColumnId="9688"/>
      <queryTableField id="23082" dataBound="0" tableColumnId="9689"/>
      <queryTableField id="23081" dataBound="0" tableColumnId="9690"/>
      <queryTableField id="23080" dataBound="0" tableColumnId="9691"/>
      <queryTableField id="23079" dataBound="0" tableColumnId="9692"/>
      <queryTableField id="23078" dataBound="0" tableColumnId="9693"/>
      <queryTableField id="23077" dataBound="0" tableColumnId="9694"/>
      <queryTableField id="23076" dataBound="0" tableColumnId="9695"/>
      <queryTableField id="23075" dataBound="0" tableColumnId="9696"/>
      <queryTableField id="23074" dataBound="0" tableColumnId="9697"/>
      <queryTableField id="23073" dataBound="0" tableColumnId="9698"/>
      <queryTableField id="23072" dataBound="0" tableColumnId="9699"/>
      <queryTableField id="23071" dataBound="0" tableColumnId="9700"/>
      <queryTableField id="23070" dataBound="0" tableColumnId="9701"/>
      <queryTableField id="23069" dataBound="0" tableColumnId="9702"/>
      <queryTableField id="23068" dataBound="0" tableColumnId="9703"/>
      <queryTableField id="23067" dataBound="0" tableColumnId="9704"/>
      <queryTableField id="23066" dataBound="0" tableColumnId="9705"/>
      <queryTableField id="23065" dataBound="0" tableColumnId="9706"/>
      <queryTableField id="23064" dataBound="0" tableColumnId="9707"/>
      <queryTableField id="23063" dataBound="0" tableColumnId="9708"/>
      <queryTableField id="23062" dataBound="0" tableColumnId="9709"/>
      <queryTableField id="23061" dataBound="0" tableColumnId="9710"/>
      <queryTableField id="23060" dataBound="0" tableColumnId="9711"/>
      <queryTableField id="23059" dataBound="0" tableColumnId="9712"/>
      <queryTableField id="23058" dataBound="0" tableColumnId="9713"/>
      <queryTableField id="23057" dataBound="0" tableColumnId="9714"/>
      <queryTableField id="23056" dataBound="0" tableColumnId="9715"/>
      <queryTableField id="23055" dataBound="0" tableColumnId="9716"/>
      <queryTableField id="23054" dataBound="0" tableColumnId="9717"/>
      <queryTableField id="23053" dataBound="0" tableColumnId="9718"/>
      <queryTableField id="23052" dataBound="0" tableColumnId="9719"/>
      <queryTableField id="23051" dataBound="0" tableColumnId="9720"/>
      <queryTableField id="23050" dataBound="0" tableColumnId="9721"/>
      <queryTableField id="23049" dataBound="0" tableColumnId="9722"/>
      <queryTableField id="23048" dataBound="0" tableColumnId="9723"/>
      <queryTableField id="23047" dataBound="0" tableColumnId="9724"/>
      <queryTableField id="23046" dataBound="0" tableColumnId="9725"/>
      <queryTableField id="23045" dataBound="0" tableColumnId="9726"/>
      <queryTableField id="23044" dataBound="0" tableColumnId="9727"/>
      <queryTableField id="23043" dataBound="0" tableColumnId="9728"/>
      <queryTableField id="23042" dataBound="0" tableColumnId="9729"/>
      <queryTableField id="23041" dataBound="0" tableColumnId="9730"/>
      <queryTableField id="23040" dataBound="0" tableColumnId="9731"/>
      <queryTableField id="23039" dataBound="0" tableColumnId="9732"/>
      <queryTableField id="23038" dataBound="0" tableColumnId="9733"/>
      <queryTableField id="23037" dataBound="0" tableColumnId="9734"/>
      <queryTableField id="23036" dataBound="0" tableColumnId="9735"/>
      <queryTableField id="23035" dataBound="0" tableColumnId="9736"/>
      <queryTableField id="23034" dataBound="0" tableColumnId="9737"/>
      <queryTableField id="23033" dataBound="0" tableColumnId="9738"/>
      <queryTableField id="23032" dataBound="0" tableColumnId="9739"/>
      <queryTableField id="23031" dataBound="0" tableColumnId="9740"/>
      <queryTableField id="23030" dataBound="0" tableColumnId="9741"/>
      <queryTableField id="23029" dataBound="0" tableColumnId="9742"/>
      <queryTableField id="23028" dataBound="0" tableColumnId="9743"/>
      <queryTableField id="23027" dataBound="0" tableColumnId="9744"/>
      <queryTableField id="23026" dataBound="0" tableColumnId="9745"/>
      <queryTableField id="23025" dataBound="0" tableColumnId="9746"/>
      <queryTableField id="23024" dataBound="0" tableColumnId="9747"/>
      <queryTableField id="23023" dataBound="0" tableColumnId="9748"/>
      <queryTableField id="23022" dataBound="0" tableColumnId="9749"/>
      <queryTableField id="23021" dataBound="0" tableColumnId="9750"/>
      <queryTableField id="23020" dataBound="0" tableColumnId="9751"/>
      <queryTableField id="23019" dataBound="0" tableColumnId="9752"/>
      <queryTableField id="23018" dataBound="0" tableColumnId="9753"/>
      <queryTableField id="23017" dataBound="0" tableColumnId="9754"/>
      <queryTableField id="23016" dataBound="0" tableColumnId="9755"/>
      <queryTableField id="23015" dataBound="0" tableColumnId="9756"/>
      <queryTableField id="23014" dataBound="0" tableColumnId="9757"/>
      <queryTableField id="23013" dataBound="0" tableColumnId="9758"/>
      <queryTableField id="23012" dataBound="0" tableColumnId="9759"/>
      <queryTableField id="23011" dataBound="0" tableColumnId="9760"/>
      <queryTableField id="23010" dataBound="0" tableColumnId="9761"/>
      <queryTableField id="23009" dataBound="0" tableColumnId="9762"/>
      <queryTableField id="23008" dataBound="0" tableColumnId="9763"/>
      <queryTableField id="23007" dataBound="0" tableColumnId="9764"/>
      <queryTableField id="23006" dataBound="0" tableColumnId="9765"/>
      <queryTableField id="23005" dataBound="0" tableColumnId="9766"/>
      <queryTableField id="23004" dataBound="0" tableColumnId="9767"/>
      <queryTableField id="23003" dataBound="0" tableColumnId="9768"/>
      <queryTableField id="23002" dataBound="0" tableColumnId="9769"/>
      <queryTableField id="23001" dataBound="0" tableColumnId="9770"/>
      <queryTableField id="23000" dataBound="0" tableColumnId="9771"/>
      <queryTableField id="22999" dataBound="0" tableColumnId="9772"/>
      <queryTableField id="22998" dataBound="0" tableColumnId="9773"/>
      <queryTableField id="22997" dataBound="0" tableColumnId="9774"/>
      <queryTableField id="22996" dataBound="0" tableColumnId="9775"/>
      <queryTableField id="22995" dataBound="0" tableColumnId="9776"/>
      <queryTableField id="22994" dataBound="0" tableColumnId="9777"/>
      <queryTableField id="22993" dataBound="0" tableColumnId="9778"/>
      <queryTableField id="22992" dataBound="0" tableColumnId="9779"/>
      <queryTableField id="22991" dataBound="0" tableColumnId="9780"/>
      <queryTableField id="22990" dataBound="0" tableColumnId="9781"/>
      <queryTableField id="22989" dataBound="0" tableColumnId="9782"/>
      <queryTableField id="22988" dataBound="0" tableColumnId="9783"/>
      <queryTableField id="22987" dataBound="0" tableColumnId="9784"/>
      <queryTableField id="22986" dataBound="0" tableColumnId="9785"/>
      <queryTableField id="22985" dataBound="0" tableColumnId="9786"/>
      <queryTableField id="22984" dataBound="0" tableColumnId="9787"/>
      <queryTableField id="22983" dataBound="0" tableColumnId="9788"/>
      <queryTableField id="22982" dataBound="0" tableColumnId="9789"/>
      <queryTableField id="22981" dataBound="0" tableColumnId="9790"/>
      <queryTableField id="22980" dataBound="0" tableColumnId="9791"/>
      <queryTableField id="22979" dataBound="0" tableColumnId="9792"/>
      <queryTableField id="22978" dataBound="0" tableColumnId="9793"/>
      <queryTableField id="22977" dataBound="0" tableColumnId="9794"/>
      <queryTableField id="22976" dataBound="0" tableColumnId="9795"/>
      <queryTableField id="22975" dataBound="0" tableColumnId="9796"/>
      <queryTableField id="22974" dataBound="0" tableColumnId="9797"/>
      <queryTableField id="22973" dataBound="0" tableColumnId="9798"/>
      <queryTableField id="22972" dataBound="0" tableColumnId="9799"/>
      <queryTableField id="22971" dataBound="0" tableColumnId="9800"/>
      <queryTableField id="22970" dataBound="0" tableColumnId="9801"/>
      <queryTableField id="22969" dataBound="0" tableColumnId="9802"/>
      <queryTableField id="22968" dataBound="0" tableColumnId="9803"/>
      <queryTableField id="22967" dataBound="0" tableColumnId="9804"/>
      <queryTableField id="22966" dataBound="0" tableColumnId="9805"/>
      <queryTableField id="22965" dataBound="0" tableColumnId="9806"/>
      <queryTableField id="22964" dataBound="0" tableColumnId="9807"/>
      <queryTableField id="22963" dataBound="0" tableColumnId="9808"/>
      <queryTableField id="22962" dataBound="0" tableColumnId="9809"/>
      <queryTableField id="22961" dataBound="0" tableColumnId="9810"/>
      <queryTableField id="22960" dataBound="0" tableColumnId="9811"/>
      <queryTableField id="22959" dataBound="0" tableColumnId="9812"/>
      <queryTableField id="22958" dataBound="0" tableColumnId="9813"/>
      <queryTableField id="22957" dataBound="0" tableColumnId="9814"/>
      <queryTableField id="22956" dataBound="0" tableColumnId="9815"/>
      <queryTableField id="22955" dataBound="0" tableColumnId="9816"/>
      <queryTableField id="22954" dataBound="0" tableColumnId="9817"/>
      <queryTableField id="22953" dataBound="0" tableColumnId="9818"/>
      <queryTableField id="22952" dataBound="0" tableColumnId="9819"/>
      <queryTableField id="22951" dataBound="0" tableColumnId="9820"/>
      <queryTableField id="22950" dataBound="0" tableColumnId="9821"/>
      <queryTableField id="22949" dataBound="0" tableColumnId="9822"/>
      <queryTableField id="22948" dataBound="0" tableColumnId="9823"/>
      <queryTableField id="22947" dataBound="0" tableColumnId="9824"/>
      <queryTableField id="22946" dataBound="0" tableColumnId="9825"/>
      <queryTableField id="22945" dataBound="0" tableColumnId="9826"/>
      <queryTableField id="22944" dataBound="0" tableColumnId="9827"/>
      <queryTableField id="22943" dataBound="0" tableColumnId="9828"/>
      <queryTableField id="22942" dataBound="0" tableColumnId="9829"/>
      <queryTableField id="22941" dataBound="0" tableColumnId="9830"/>
      <queryTableField id="22940" dataBound="0" tableColumnId="9831"/>
      <queryTableField id="22939" dataBound="0" tableColumnId="9832"/>
      <queryTableField id="22938" dataBound="0" tableColumnId="9833"/>
      <queryTableField id="22937" dataBound="0" tableColumnId="9834"/>
      <queryTableField id="22936" dataBound="0" tableColumnId="9835"/>
      <queryTableField id="22935" dataBound="0" tableColumnId="9836"/>
      <queryTableField id="22934" dataBound="0" tableColumnId="9837"/>
      <queryTableField id="22933" dataBound="0" tableColumnId="9838"/>
      <queryTableField id="22932" dataBound="0" tableColumnId="9839"/>
      <queryTableField id="22931" dataBound="0" tableColumnId="9840"/>
      <queryTableField id="22930" dataBound="0" tableColumnId="9841"/>
      <queryTableField id="22929" dataBound="0" tableColumnId="9842"/>
      <queryTableField id="22928" dataBound="0" tableColumnId="9843"/>
      <queryTableField id="22927" dataBound="0" tableColumnId="9844"/>
      <queryTableField id="22926" dataBound="0" tableColumnId="9845"/>
      <queryTableField id="22925" dataBound="0" tableColumnId="9846"/>
      <queryTableField id="22924" dataBound="0" tableColumnId="9847"/>
      <queryTableField id="22923" dataBound="0" tableColumnId="9848"/>
      <queryTableField id="22922" dataBound="0" tableColumnId="9849"/>
      <queryTableField id="22921" dataBound="0" tableColumnId="9850"/>
      <queryTableField id="22920" dataBound="0" tableColumnId="9851"/>
      <queryTableField id="22919" dataBound="0" tableColumnId="9852"/>
      <queryTableField id="22918" dataBound="0" tableColumnId="9853"/>
      <queryTableField id="22917" dataBound="0" tableColumnId="9854"/>
      <queryTableField id="22916" dataBound="0" tableColumnId="9855"/>
      <queryTableField id="22915" dataBound="0" tableColumnId="9856"/>
      <queryTableField id="22914" dataBound="0" tableColumnId="9857"/>
      <queryTableField id="22913" dataBound="0" tableColumnId="9858"/>
      <queryTableField id="22912" dataBound="0" tableColumnId="9859"/>
      <queryTableField id="22911" dataBound="0" tableColumnId="9860"/>
      <queryTableField id="22910" dataBound="0" tableColumnId="9861"/>
      <queryTableField id="22909" dataBound="0" tableColumnId="9862"/>
      <queryTableField id="22908" dataBound="0" tableColumnId="9863"/>
      <queryTableField id="22907" dataBound="0" tableColumnId="9864"/>
      <queryTableField id="22906" dataBound="0" tableColumnId="9865"/>
      <queryTableField id="22905" dataBound="0" tableColumnId="9866"/>
      <queryTableField id="22904" dataBound="0" tableColumnId="9867"/>
      <queryTableField id="22903" dataBound="0" tableColumnId="9868"/>
      <queryTableField id="22902" dataBound="0" tableColumnId="9869"/>
      <queryTableField id="22901" dataBound="0" tableColumnId="9870"/>
      <queryTableField id="22900" dataBound="0" tableColumnId="9871"/>
      <queryTableField id="22899" dataBound="0" tableColumnId="9872"/>
      <queryTableField id="22898" dataBound="0" tableColumnId="9873"/>
      <queryTableField id="22897" dataBound="0" tableColumnId="9874"/>
      <queryTableField id="22896" dataBound="0" tableColumnId="9875"/>
      <queryTableField id="22895" dataBound="0" tableColumnId="9876"/>
      <queryTableField id="22894" dataBound="0" tableColumnId="9877"/>
      <queryTableField id="22893" dataBound="0" tableColumnId="9878"/>
      <queryTableField id="22892" dataBound="0" tableColumnId="9879"/>
      <queryTableField id="22891" dataBound="0" tableColumnId="9880"/>
      <queryTableField id="22890" dataBound="0" tableColumnId="9881"/>
      <queryTableField id="22889" dataBound="0" tableColumnId="9882"/>
      <queryTableField id="22888" dataBound="0" tableColumnId="9883"/>
      <queryTableField id="22887" dataBound="0" tableColumnId="9884"/>
      <queryTableField id="22886" dataBound="0" tableColumnId="9885"/>
      <queryTableField id="22885" dataBound="0" tableColumnId="9886"/>
      <queryTableField id="22884" dataBound="0" tableColumnId="9887"/>
      <queryTableField id="22883" dataBound="0" tableColumnId="9888"/>
      <queryTableField id="22882" dataBound="0" tableColumnId="9889"/>
      <queryTableField id="22881" dataBound="0" tableColumnId="9890"/>
      <queryTableField id="22880" dataBound="0" tableColumnId="9891"/>
      <queryTableField id="22879" dataBound="0" tableColumnId="9892"/>
      <queryTableField id="22878" dataBound="0" tableColumnId="9893"/>
      <queryTableField id="22877" dataBound="0" tableColumnId="9894"/>
      <queryTableField id="22876" dataBound="0" tableColumnId="9895"/>
      <queryTableField id="22875" dataBound="0" tableColumnId="9896"/>
      <queryTableField id="22874" dataBound="0" tableColumnId="9897"/>
      <queryTableField id="22873" dataBound="0" tableColumnId="9898"/>
      <queryTableField id="22872" dataBound="0" tableColumnId="9899"/>
      <queryTableField id="22871" dataBound="0" tableColumnId="9900"/>
      <queryTableField id="22870" dataBound="0" tableColumnId="9901"/>
      <queryTableField id="22869" dataBound="0" tableColumnId="9902"/>
      <queryTableField id="22868" dataBound="0" tableColumnId="9903"/>
      <queryTableField id="22867" dataBound="0" tableColumnId="9904"/>
      <queryTableField id="22866" dataBound="0" tableColumnId="9905"/>
      <queryTableField id="22865" dataBound="0" tableColumnId="9906"/>
      <queryTableField id="22864" dataBound="0" tableColumnId="9907"/>
      <queryTableField id="22863" dataBound="0" tableColumnId="9908"/>
      <queryTableField id="22862" dataBound="0" tableColumnId="9909"/>
      <queryTableField id="22861" dataBound="0" tableColumnId="9910"/>
      <queryTableField id="22860" dataBound="0" tableColumnId="9911"/>
      <queryTableField id="22859" dataBound="0" tableColumnId="9912"/>
      <queryTableField id="22858" dataBound="0" tableColumnId="9913"/>
      <queryTableField id="22857" dataBound="0" tableColumnId="9914"/>
      <queryTableField id="22856" dataBound="0" tableColumnId="9915"/>
      <queryTableField id="22855" dataBound="0" tableColumnId="9916"/>
      <queryTableField id="22854" dataBound="0" tableColumnId="9917"/>
      <queryTableField id="22853" dataBound="0" tableColumnId="9918"/>
      <queryTableField id="22852" dataBound="0" tableColumnId="9919"/>
      <queryTableField id="22851" dataBound="0" tableColumnId="9920"/>
      <queryTableField id="22850" dataBound="0" tableColumnId="9921"/>
      <queryTableField id="22849" dataBound="0" tableColumnId="9922"/>
      <queryTableField id="22848" dataBound="0" tableColumnId="9923"/>
      <queryTableField id="22847" dataBound="0" tableColumnId="9924"/>
      <queryTableField id="22846" dataBound="0" tableColumnId="9925"/>
      <queryTableField id="22845" dataBound="0" tableColumnId="9926"/>
      <queryTableField id="22844" dataBound="0" tableColumnId="9927"/>
      <queryTableField id="22843" dataBound="0" tableColumnId="9928"/>
      <queryTableField id="22842" dataBound="0" tableColumnId="9929"/>
      <queryTableField id="22841" dataBound="0" tableColumnId="9930"/>
      <queryTableField id="22840" dataBound="0" tableColumnId="9931"/>
      <queryTableField id="22839" dataBound="0" tableColumnId="9932"/>
      <queryTableField id="22838" dataBound="0" tableColumnId="9933"/>
      <queryTableField id="22837" dataBound="0" tableColumnId="9934"/>
      <queryTableField id="22836" dataBound="0" tableColumnId="9935"/>
      <queryTableField id="22835" dataBound="0" tableColumnId="9936"/>
      <queryTableField id="22834" dataBound="0" tableColumnId="9937"/>
      <queryTableField id="22833" dataBound="0" tableColumnId="9938"/>
      <queryTableField id="22832" dataBound="0" tableColumnId="9939"/>
      <queryTableField id="22831" dataBound="0" tableColumnId="9940"/>
      <queryTableField id="22830" dataBound="0" tableColumnId="9941"/>
      <queryTableField id="22829" dataBound="0" tableColumnId="9942"/>
      <queryTableField id="22828" dataBound="0" tableColumnId="9943"/>
      <queryTableField id="22827" dataBound="0" tableColumnId="9944"/>
      <queryTableField id="22826" dataBound="0" tableColumnId="9945"/>
      <queryTableField id="22825" dataBound="0" tableColumnId="9946"/>
      <queryTableField id="22824" dataBound="0" tableColumnId="9947"/>
      <queryTableField id="22823" dataBound="0" tableColumnId="9948"/>
      <queryTableField id="22822" dataBound="0" tableColumnId="9949"/>
      <queryTableField id="22821" dataBound="0" tableColumnId="9950"/>
      <queryTableField id="22820" dataBound="0" tableColumnId="9951"/>
      <queryTableField id="22819" dataBound="0" tableColumnId="9952"/>
      <queryTableField id="22818" dataBound="0" tableColumnId="9953"/>
      <queryTableField id="22817" dataBound="0" tableColumnId="9954"/>
      <queryTableField id="22816" dataBound="0" tableColumnId="9955"/>
      <queryTableField id="22815" dataBound="0" tableColumnId="9956"/>
      <queryTableField id="22814" dataBound="0" tableColumnId="9957"/>
      <queryTableField id="22813" dataBound="0" tableColumnId="9958"/>
      <queryTableField id="22812" dataBound="0" tableColumnId="9959"/>
      <queryTableField id="22811" dataBound="0" tableColumnId="9960"/>
      <queryTableField id="22810" dataBound="0" tableColumnId="9961"/>
      <queryTableField id="22809" dataBound="0" tableColumnId="9962"/>
      <queryTableField id="22808" dataBound="0" tableColumnId="9963"/>
      <queryTableField id="22807" dataBound="0" tableColumnId="9964"/>
      <queryTableField id="22806" dataBound="0" tableColumnId="9965"/>
      <queryTableField id="22805" dataBound="0" tableColumnId="9966"/>
      <queryTableField id="22804" dataBound="0" tableColumnId="9967"/>
      <queryTableField id="22803" dataBound="0" tableColumnId="9968"/>
      <queryTableField id="22802" dataBound="0" tableColumnId="9969"/>
      <queryTableField id="22801" dataBound="0" tableColumnId="9970"/>
      <queryTableField id="22800" dataBound="0" tableColumnId="9971"/>
      <queryTableField id="22799" dataBound="0" tableColumnId="9972"/>
      <queryTableField id="22798" dataBound="0" tableColumnId="9973"/>
      <queryTableField id="22797" dataBound="0" tableColumnId="9974"/>
      <queryTableField id="22796" dataBound="0" tableColumnId="9975"/>
      <queryTableField id="22795" dataBound="0" tableColumnId="9976"/>
      <queryTableField id="22794" dataBound="0" tableColumnId="9977"/>
      <queryTableField id="22793" dataBound="0" tableColumnId="9978"/>
      <queryTableField id="22792" dataBound="0" tableColumnId="9979"/>
      <queryTableField id="22791" dataBound="0" tableColumnId="9980"/>
      <queryTableField id="22790" dataBound="0" tableColumnId="9981"/>
      <queryTableField id="22789" dataBound="0" tableColumnId="9982"/>
      <queryTableField id="22788" dataBound="0" tableColumnId="9983"/>
      <queryTableField id="22787" dataBound="0" tableColumnId="9984"/>
      <queryTableField id="22786" dataBound="0" tableColumnId="9985"/>
      <queryTableField id="22785" dataBound="0" tableColumnId="9986"/>
      <queryTableField id="22784" dataBound="0" tableColumnId="9987"/>
      <queryTableField id="22783" dataBound="0" tableColumnId="9988"/>
      <queryTableField id="22782" dataBound="0" tableColumnId="9989"/>
      <queryTableField id="22781" dataBound="0" tableColumnId="9990"/>
      <queryTableField id="22780" dataBound="0" tableColumnId="9991"/>
      <queryTableField id="22779" dataBound="0" tableColumnId="9992"/>
      <queryTableField id="22778" dataBound="0" tableColumnId="9993"/>
      <queryTableField id="22777" dataBound="0" tableColumnId="9994"/>
      <queryTableField id="22776" dataBound="0" tableColumnId="9995"/>
      <queryTableField id="22775" dataBound="0" tableColumnId="9996"/>
      <queryTableField id="22774" dataBound="0" tableColumnId="9997"/>
      <queryTableField id="22773" dataBound="0" tableColumnId="9998"/>
      <queryTableField id="22772" dataBound="0" tableColumnId="9999"/>
      <queryTableField id="22771" dataBound="0" tableColumnId="10000"/>
      <queryTableField id="22770" dataBound="0" tableColumnId="10001"/>
      <queryTableField id="22769" dataBound="0" tableColumnId="10002"/>
      <queryTableField id="22768" dataBound="0" tableColumnId="10003"/>
      <queryTableField id="22767" dataBound="0" tableColumnId="10004"/>
      <queryTableField id="22766" dataBound="0" tableColumnId="10005"/>
      <queryTableField id="22765" dataBound="0" tableColumnId="10006"/>
      <queryTableField id="22764" dataBound="0" tableColumnId="10007"/>
      <queryTableField id="22763" dataBound="0" tableColumnId="10008"/>
      <queryTableField id="22762" dataBound="0" tableColumnId="10009"/>
      <queryTableField id="22761" dataBound="0" tableColumnId="10010"/>
      <queryTableField id="22760" dataBound="0" tableColumnId="10011"/>
      <queryTableField id="22759" dataBound="0" tableColumnId="10012"/>
      <queryTableField id="22758" dataBound="0" tableColumnId="10013"/>
      <queryTableField id="22757" dataBound="0" tableColumnId="10014"/>
      <queryTableField id="22756" dataBound="0" tableColumnId="10015"/>
      <queryTableField id="22755" dataBound="0" tableColumnId="10016"/>
      <queryTableField id="22754" dataBound="0" tableColumnId="10017"/>
      <queryTableField id="22753" dataBound="0" tableColumnId="10018"/>
      <queryTableField id="22752" dataBound="0" tableColumnId="10019"/>
      <queryTableField id="22751" dataBound="0" tableColumnId="10020"/>
      <queryTableField id="22750" dataBound="0" tableColumnId="10021"/>
      <queryTableField id="22749" dataBound="0" tableColumnId="10022"/>
      <queryTableField id="22748" dataBound="0" tableColumnId="10023"/>
      <queryTableField id="22747" dataBound="0" tableColumnId="10024"/>
      <queryTableField id="22746" dataBound="0" tableColumnId="10025"/>
      <queryTableField id="22745" dataBound="0" tableColumnId="10026"/>
      <queryTableField id="22744" dataBound="0" tableColumnId="10027"/>
      <queryTableField id="22743" dataBound="0" tableColumnId="10028"/>
      <queryTableField id="22742" dataBound="0" tableColumnId="10029"/>
      <queryTableField id="22741" dataBound="0" tableColumnId="10030"/>
      <queryTableField id="22740" dataBound="0" tableColumnId="10031"/>
      <queryTableField id="22739" dataBound="0" tableColumnId="10032"/>
      <queryTableField id="22738" dataBound="0" tableColumnId="10033"/>
      <queryTableField id="22737" dataBound="0" tableColumnId="10034"/>
      <queryTableField id="22736" dataBound="0" tableColumnId="10035"/>
      <queryTableField id="22735" dataBound="0" tableColumnId="10036"/>
      <queryTableField id="22734" dataBound="0" tableColumnId="10037"/>
      <queryTableField id="22733" dataBound="0" tableColumnId="10038"/>
      <queryTableField id="22732" dataBound="0" tableColumnId="10039"/>
      <queryTableField id="22731" dataBound="0" tableColumnId="10040"/>
      <queryTableField id="22730" dataBound="0" tableColumnId="10041"/>
      <queryTableField id="22729" dataBound="0" tableColumnId="10042"/>
      <queryTableField id="22728" dataBound="0" tableColumnId="10043"/>
      <queryTableField id="22727" dataBound="0" tableColumnId="10044"/>
      <queryTableField id="22726" dataBound="0" tableColumnId="10045"/>
      <queryTableField id="22725" dataBound="0" tableColumnId="10046"/>
      <queryTableField id="22724" dataBound="0" tableColumnId="10047"/>
      <queryTableField id="22723" dataBound="0" tableColumnId="10048"/>
      <queryTableField id="22722" dataBound="0" tableColumnId="10049"/>
      <queryTableField id="22721" dataBound="0" tableColumnId="10050"/>
      <queryTableField id="22720" dataBound="0" tableColumnId="10051"/>
      <queryTableField id="22719" dataBound="0" tableColumnId="10052"/>
      <queryTableField id="22718" dataBound="0" tableColumnId="10053"/>
      <queryTableField id="22717" dataBound="0" tableColumnId="10054"/>
      <queryTableField id="22716" dataBound="0" tableColumnId="10055"/>
      <queryTableField id="22715" dataBound="0" tableColumnId="10056"/>
      <queryTableField id="22714" dataBound="0" tableColumnId="10057"/>
      <queryTableField id="22713" dataBound="0" tableColumnId="10058"/>
      <queryTableField id="22712" dataBound="0" tableColumnId="10059"/>
      <queryTableField id="22711" dataBound="0" tableColumnId="10060"/>
      <queryTableField id="22710" dataBound="0" tableColumnId="10061"/>
      <queryTableField id="22709" dataBound="0" tableColumnId="10062"/>
      <queryTableField id="22708" dataBound="0" tableColumnId="10063"/>
      <queryTableField id="22707" dataBound="0" tableColumnId="10064"/>
      <queryTableField id="22706" dataBound="0" tableColumnId="10065"/>
      <queryTableField id="22705" dataBound="0" tableColumnId="10066"/>
      <queryTableField id="22704" dataBound="0" tableColumnId="10067"/>
      <queryTableField id="22703" dataBound="0" tableColumnId="10068"/>
      <queryTableField id="22702" dataBound="0" tableColumnId="10069"/>
      <queryTableField id="22701" dataBound="0" tableColumnId="10070"/>
      <queryTableField id="22700" dataBound="0" tableColumnId="10071"/>
      <queryTableField id="22699" dataBound="0" tableColumnId="10072"/>
      <queryTableField id="22698" dataBound="0" tableColumnId="10073"/>
      <queryTableField id="22697" dataBound="0" tableColumnId="10074"/>
      <queryTableField id="22696" dataBound="0" tableColumnId="10075"/>
      <queryTableField id="22695" dataBound="0" tableColumnId="10076"/>
      <queryTableField id="22694" dataBound="0" tableColumnId="10077"/>
      <queryTableField id="22693" dataBound="0" tableColumnId="10078"/>
      <queryTableField id="22692" dataBound="0" tableColumnId="10079"/>
      <queryTableField id="22691" dataBound="0" tableColumnId="10080"/>
      <queryTableField id="22690" dataBound="0" tableColumnId="10081"/>
      <queryTableField id="22689" dataBound="0" tableColumnId="10082"/>
      <queryTableField id="22688" dataBound="0" tableColumnId="10083"/>
      <queryTableField id="22687" dataBound="0" tableColumnId="10084"/>
      <queryTableField id="22686" dataBound="0" tableColumnId="10085"/>
      <queryTableField id="22685" dataBound="0" tableColumnId="10086"/>
      <queryTableField id="22684" dataBound="0" tableColumnId="10087"/>
      <queryTableField id="22683" dataBound="0" tableColumnId="10088"/>
      <queryTableField id="22682" dataBound="0" tableColumnId="10089"/>
      <queryTableField id="22681" dataBound="0" tableColumnId="10090"/>
      <queryTableField id="22680" dataBound="0" tableColumnId="10091"/>
      <queryTableField id="22679" dataBound="0" tableColumnId="10092"/>
      <queryTableField id="22678" dataBound="0" tableColumnId="10093"/>
      <queryTableField id="22677" dataBound="0" tableColumnId="10094"/>
      <queryTableField id="22676" dataBound="0" tableColumnId="10095"/>
      <queryTableField id="22675" dataBound="0" tableColumnId="10096"/>
      <queryTableField id="22674" dataBound="0" tableColumnId="10097"/>
      <queryTableField id="22673" dataBound="0" tableColumnId="10098"/>
      <queryTableField id="22672" dataBound="0" tableColumnId="10099"/>
      <queryTableField id="22671" dataBound="0" tableColumnId="10100"/>
      <queryTableField id="22670" dataBound="0" tableColumnId="10101"/>
      <queryTableField id="22669" dataBound="0" tableColumnId="10102"/>
      <queryTableField id="22668" dataBound="0" tableColumnId="10103"/>
      <queryTableField id="22667" dataBound="0" tableColumnId="10104"/>
      <queryTableField id="22666" dataBound="0" tableColumnId="10105"/>
      <queryTableField id="22665" dataBound="0" tableColumnId="10106"/>
      <queryTableField id="22664" dataBound="0" tableColumnId="10107"/>
      <queryTableField id="22663" dataBound="0" tableColumnId="10108"/>
      <queryTableField id="22662" dataBound="0" tableColumnId="10109"/>
      <queryTableField id="22661" dataBound="0" tableColumnId="10110"/>
      <queryTableField id="22660" dataBound="0" tableColumnId="10111"/>
      <queryTableField id="22659" dataBound="0" tableColumnId="10112"/>
      <queryTableField id="22658" dataBound="0" tableColumnId="10113"/>
      <queryTableField id="22657" dataBound="0" tableColumnId="10114"/>
      <queryTableField id="22656" dataBound="0" tableColumnId="10115"/>
      <queryTableField id="22655" dataBound="0" tableColumnId="10116"/>
      <queryTableField id="22654" dataBound="0" tableColumnId="10117"/>
      <queryTableField id="22653" dataBound="0" tableColumnId="10118"/>
      <queryTableField id="22652" dataBound="0" tableColumnId="10119"/>
      <queryTableField id="22651" dataBound="0" tableColumnId="10120"/>
      <queryTableField id="22650" dataBound="0" tableColumnId="10121"/>
      <queryTableField id="22649" dataBound="0" tableColumnId="10122"/>
      <queryTableField id="22648" dataBound="0" tableColumnId="10123"/>
      <queryTableField id="22647" dataBound="0" tableColumnId="10124"/>
      <queryTableField id="22646" dataBound="0" tableColumnId="10125"/>
      <queryTableField id="22645" dataBound="0" tableColumnId="10126"/>
      <queryTableField id="22644" dataBound="0" tableColumnId="10127"/>
      <queryTableField id="22643" dataBound="0" tableColumnId="10128"/>
      <queryTableField id="22642" dataBound="0" tableColumnId="10129"/>
      <queryTableField id="22641" dataBound="0" tableColumnId="10130"/>
      <queryTableField id="22640" dataBound="0" tableColumnId="10131"/>
      <queryTableField id="22639" dataBound="0" tableColumnId="10132"/>
      <queryTableField id="22638" dataBound="0" tableColumnId="10133"/>
      <queryTableField id="22637" dataBound="0" tableColumnId="10134"/>
      <queryTableField id="22636" dataBound="0" tableColumnId="10135"/>
      <queryTableField id="22635" dataBound="0" tableColumnId="10136"/>
      <queryTableField id="22634" dataBound="0" tableColumnId="10137"/>
      <queryTableField id="22633" dataBound="0" tableColumnId="10138"/>
      <queryTableField id="22632" dataBound="0" tableColumnId="10139"/>
      <queryTableField id="22631" dataBound="0" tableColumnId="10140"/>
      <queryTableField id="22630" dataBound="0" tableColumnId="10141"/>
      <queryTableField id="22629" dataBound="0" tableColumnId="10142"/>
      <queryTableField id="22628" dataBound="0" tableColumnId="10143"/>
      <queryTableField id="22627" dataBound="0" tableColumnId="10144"/>
      <queryTableField id="22626" dataBound="0" tableColumnId="10145"/>
      <queryTableField id="22625" dataBound="0" tableColumnId="10146"/>
      <queryTableField id="22624" dataBound="0" tableColumnId="10147"/>
      <queryTableField id="22623" dataBound="0" tableColumnId="10148"/>
      <queryTableField id="22622" dataBound="0" tableColumnId="10149"/>
      <queryTableField id="22621" dataBound="0" tableColumnId="10150"/>
      <queryTableField id="22620" dataBound="0" tableColumnId="10151"/>
      <queryTableField id="22619" dataBound="0" tableColumnId="10152"/>
      <queryTableField id="22618" dataBound="0" tableColumnId="10153"/>
      <queryTableField id="22617" dataBound="0" tableColumnId="10154"/>
      <queryTableField id="22616" dataBound="0" tableColumnId="10155"/>
      <queryTableField id="22615" dataBound="0" tableColumnId="10156"/>
      <queryTableField id="22614" dataBound="0" tableColumnId="10157"/>
      <queryTableField id="22613" dataBound="0" tableColumnId="10158"/>
      <queryTableField id="22612" dataBound="0" tableColumnId="10159"/>
      <queryTableField id="22611" dataBound="0" tableColumnId="10160"/>
      <queryTableField id="22610" dataBound="0" tableColumnId="10161"/>
      <queryTableField id="22609" dataBound="0" tableColumnId="10162"/>
      <queryTableField id="22608" dataBound="0" tableColumnId="10163"/>
      <queryTableField id="22607" dataBound="0" tableColumnId="10164"/>
      <queryTableField id="22606" dataBound="0" tableColumnId="10165"/>
      <queryTableField id="22605" dataBound="0" tableColumnId="10166"/>
      <queryTableField id="22604" dataBound="0" tableColumnId="10167"/>
      <queryTableField id="22603" dataBound="0" tableColumnId="10168"/>
      <queryTableField id="22602" dataBound="0" tableColumnId="10169"/>
      <queryTableField id="22601" dataBound="0" tableColumnId="10170"/>
      <queryTableField id="22600" dataBound="0" tableColumnId="10171"/>
      <queryTableField id="22599" dataBound="0" tableColumnId="10172"/>
      <queryTableField id="22598" dataBound="0" tableColumnId="10173"/>
      <queryTableField id="22597" dataBound="0" tableColumnId="10174"/>
      <queryTableField id="22596" dataBound="0" tableColumnId="10175"/>
      <queryTableField id="22595" dataBound="0" tableColumnId="10176"/>
      <queryTableField id="22594" dataBound="0" tableColumnId="10177"/>
      <queryTableField id="22593" dataBound="0" tableColumnId="10178"/>
      <queryTableField id="22592" dataBound="0" tableColumnId="10179"/>
      <queryTableField id="22591" dataBound="0" tableColumnId="10180"/>
      <queryTableField id="22590" dataBound="0" tableColumnId="10181"/>
      <queryTableField id="22589" dataBound="0" tableColumnId="10182"/>
      <queryTableField id="22588" dataBound="0" tableColumnId="10183"/>
      <queryTableField id="22587" dataBound="0" tableColumnId="10184"/>
      <queryTableField id="22586" dataBound="0" tableColumnId="10185"/>
      <queryTableField id="22585" dataBound="0" tableColumnId="10186"/>
      <queryTableField id="22584" dataBound="0" tableColumnId="10187"/>
      <queryTableField id="22583" dataBound="0" tableColumnId="10188"/>
      <queryTableField id="22582" dataBound="0" tableColumnId="10189"/>
      <queryTableField id="22581" dataBound="0" tableColumnId="10190"/>
      <queryTableField id="22580" dataBound="0" tableColumnId="10191"/>
      <queryTableField id="22579" dataBound="0" tableColumnId="10192"/>
      <queryTableField id="22578" dataBound="0" tableColumnId="10193"/>
      <queryTableField id="22577" dataBound="0" tableColumnId="10194"/>
      <queryTableField id="22576" dataBound="0" tableColumnId="10195"/>
      <queryTableField id="22575" dataBound="0" tableColumnId="10196"/>
      <queryTableField id="22574" dataBound="0" tableColumnId="10197"/>
      <queryTableField id="22573" dataBound="0" tableColumnId="10198"/>
      <queryTableField id="22572" dataBound="0" tableColumnId="10199"/>
      <queryTableField id="22571" dataBound="0" tableColumnId="10200"/>
      <queryTableField id="22570" dataBound="0" tableColumnId="10201"/>
      <queryTableField id="22569" dataBound="0" tableColumnId="10202"/>
      <queryTableField id="22568" dataBound="0" tableColumnId="10203"/>
      <queryTableField id="22567" dataBound="0" tableColumnId="10204"/>
      <queryTableField id="22566" dataBound="0" tableColumnId="10205"/>
      <queryTableField id="22565" dataBound="0" tableColumnId="10206"/>
      <queryTableField id="22564" dataBound="0" tableColumnId="10207"/>
      <queryTableField id="22563" dataBound="0" tableColumnId="10208"/>
      <queryTableField id="22562" dataBound="0" tableColumnId="10209"/>
      <queryTableField id="22561" dataBound="0" tableColumnId="10210"/>
      <queryTableField id="22560" dataBound="0" tableColumnId="10211"/>
      <queryTableField id="22559" dataBound="0" tableColumnId="10212"/>
      <queryTableField id="22558" dataBound="0" tableColumnId="10213"/>
      <queryTableField id="22557" dataBound="0" tableColumnId="10214"/>
      <queryTableField id="22556" dataBound="0" tableColumnId="10215"/>
      <queryTableField id="22555" dataBound="0" tableColumnId="10216"/>
      <queryTableField id="22554" dataBound="0" tableColumnId="10217"/>
      <queryTableField id="22553" dataBound="0" tableColumnId="10218"/>
      <queryTableField id="22552" dataBound="0" tableColumnId="10219"/>
      <queryTableField id="22551" dataBound="0" tableColumnId="10220"/>
      <queryTableField id="22550" dataBound="0" tableColumnId="10221"/>
      <queryTableField id="22549" dataBound="0" tableColumnId="10222"/>
      <queryTableField id="22548" dataBound="0" tableColumnId="10223"/>
      <queryTableField id="22547" dataBound="0" tableColumnId="10224"/>
      <queryTableField id="22546" dataBound="0" tableColumnId="10225"/>
      <queryTableField id="22545" dataBound="0" tableColumnId="10226"/>
      <queryTableField id="22544" dataBound="0" tableColumnId="10227"/>
      <queryTableField id="22543" dataBound="0" tableColumnId="10228"/>
      <queryTableField id="22542" dataBound="0" tableColumnId="10229"/>
      <queryTableField id="22541" dataBound="0" tableColumnId="10230"/>
      <queryTableField id="22540" dataBound="0" tableColumnId="10231"/>
      <queryTableField id="22539" dataBound="0" tableColumnId="10232"/>
      <queryTableField id="22538" dataBound="0" tableColumnId="10233"/>
      <queryTableField id="22537" dataBound="0" tableColumnId="10234"/>
      <queryTableField id="22536" dataBound="0" tableColumnId="10235"/>
      <queryTableField id="22535" dataBound="0" tableColumnId="10236"/>
      <queryTableField id="22534" dataBound="0" tableColumnId="10237"/>
      <queryTableField id="22533" dataBound="0" tableColumnId="10238"/>
      <queryTableField id="22532" dataBound="0" tableColumnId="10239"/>
      <queryTableField id="22531" dataBound="0" tableColumnId="10240"/>
      <queryTableField id="22530" dataBound="0" tableColumnId="10241"/>
      <queryTableField id="22529" dataBound="0" tableColumnId="10242"/>
      <queryTableField id="22528" dataBound="0" tableColumnId="10243"/>
      <queryTableField id="22527" dataBound="0" tableColumnId="10244"/>
      <queryTableField id="22526" dataBound="0" tableColumnId="10245"/>
      <queryTableField id="22525" dataBound="0" tableColumnId="10246"/>
      <queryTableField id="22524" dataBound="0" tableColumnId="10247"/>
      <queryTableField id="22523" dataBound="0" tableColumnId="10248"/>
      <queryTableField id="22522" dataBound="0" tableColumnId="10249"/>
      <queryTableField id="22521" dataBound="0" tableColumnId="10250"/>
      <queryTableField id="22520" dataBound="0" tableColumnId="10251"/>
      <queryTableField id="22519" dataBound="0" tableColumnId="10252"/>
      <queryTableField id="22518" dataBound="0" tableColumnId="10253"/>
      <queryTableField id="22517" dataBound="0" tableColumnId="10254"/>
      <queryTableField id="22516" dataBound="0" tableColumnId="10255"/>
      <queryTableField id="22515" dataBound="0" tableColumnId="10256"/>
      <queryTableField id="22514" dataBound="0" tableColumnId="10257"/>
      <queryTableField id="22513" dataBound="0" tableColumnId="10258"/>
      <queryTableField id="22512" dataBound="0" tableColumnId="10259"/>
      <queryTableField id="22511" dataBound="0" tableColumnId="10260"/>
      <queryTableField id="22510" dataBound="0" tableColumnId="10261"/>
      <queryTableField id="22509" dataBound="0" tableColumnId="10262"/>
      <queryTableField id="22508" dataBound="0" tableColumnId="10263"/>
      <queryTableField id="22507" dataBound="0" tableColumnId="10264"/>
      <queryTableField id="22506" dataBound="0" tableColumnId="10265"/>
      <queryTableField id="22505" dataBound="0" tableColumnId="10266"/>
      <queryTableField id="22504" dataBound="0" tableColumnId="10267"/>
      <queryTableField id="22503" dataBound="0" tableColumnId="10268"/>
      <queryTableField id="22502" dataBound="0" tableColumnId="10269"/>
      <queryTableField id="22501" dataBound="0" tableColumnId="10270"/>
      <queryTableField id="22500" dataBound="0" tableColumnId="10271"/>
      <queryTableField id="22499" dataBound="0" tableColumnId="10272"/>
      <queryTableField id="22498" dataBound="0" tableColumnId="10273"/>
      <queryTableField id="22497" dataBound="0" tableColumnId="10274"/>
      <queryTableField id="22496" dataBound="0" tableColumnId="10275"/>
      <queryTableField id="22495" dataBound="0" tableColumnId="10276"/>
      <queryTableField id="22494" dataBound="0" tableColumnId="10277"/>
      <queryTableField id="22493" dataBound="0" tableColumnId="10278"/>
      <queryTableField id="22492" dataBound="0" tableColumnId="10279"/>
      <queryTableField id="22491" dataBound="0" tableColumnId="10280"/>
      <queryTableField id="22490" dataBound="0" tableColumnId="10281"/>
      <queryTableField id="22489" dataBound="0" tableColumnId="10282"/>
      <queryTableField id="22488" dataBound="0" tableColumnId="10283"/>
      <queryTableField id="22487" dataBound="0" tableColumnId="10284"/>
      <queryTableField id="22486" dataBound="0" tableColumnId="10285"/>
      <queryTableField id="22485" dataBound="0" tableColumnId="10286"/>
      <queryTableField id="22484" dataBound="0" tableColumnId="10287"/>
      <queryTableField id="22483" dataBound="0" tableColumnId="10288"/>
      <queryTableField id="22482" dataBound="0" tableColumnId="10289"/>
      <queryTableField id="22481" dataBound="0" tableColumnId="10290"/>
      <queryTableField id="22480" dataBound="0" tableColumnId="10291"/>
      <queryTableField id="22479" dataBound="0" tableColumnId="10292"/>
      <queryTableField id="22478" dataBound="0" tableColumnId="10293"/>
      <queryTableField id="22477" dataBound="0" tableColumnId="10294"/>
      <queryTableField id="22476" dataBound="0" tableColumnId="10295"/>
      <queryTableField id="22475" dataBound="0" tableColumnId="10296"/>
      <queryTableField id="22474" dataBound="0" tableColumnId="10297"/>
      <queryTableField id="22473" dataBound="0" tableColumnId="10298"/>
      <queryTableField id="22472" dataBound="0" tableColumnId="10299"/>
      <queryTableField id="22471" dataBound="0" tableColumnId="10300"/>
      <queryTableField id="22470" dataBound="0" tableColumnId="10301"/>
      <queryTableField id="22469" dataBound="0" tableColumnId="10302"/>
      <queryTableField id="22468" dataBound="0" tableColumnId="10303"/>
      <queryTableField id="22467" dataBound="0" tableColumnId="10304"/>
      <queryTableField id="22466" dataBound="0" tableColumnId="10305"/>
      <queryTableField id="22465" dataBound="0" tableColumnId="10306"/>
      <queryTableField id="22464" dataBound="0" tableColumnId="10307"/>
      <queryTableField id="22463" dataBound="0" tableColumnId="10308"/>
      <queryTableField id="22462" dataBound="0" tableColumnId="10309"/>
      <queryTableField id="22461" dataBound="0" tableColumnId="10310"/>
      <queryTableField id="22460" dataBound="0" tableColumnId="10311"/>
      <queryTableField id="22459" dataBound="0" tableColumnId="10312"/>
      <queryTableField id="22458" dataBound="0" tableColumnId="10313"/>
      <queryTableField id="22457" dataBound="0" tableColumnId="10314"/>
      <queryTableField id="22456" dataBound="0" tableColumnId="10315"/>
      <queryTableField id="22455" dataBound="0" tableColumnId="10316"/>
      <queryTableField id="22454" dataBound="0" tableColumnId="10317"/>
      <queryTableField id="22453" dataBound="0" tableColumnId="10318"/>
      <queryTableField id="22452" dataBound="0" tableColumnId="10319"/>
      <queryTableField id="22451" dataBound="0" tableColumnId="10320"/>
      <queryTableField id="22450" dataBound="0" tableColumnId="10321"/>
      <queryTableField id="22449" dataBound="0" tableColumnId="10322"/>
      <queryTableField id="22448" dataBound="0" tableColumnId="10323"/>
      <queryTableField id="22447" dataBound="0" tableColumnId="10324"/>
      <queryTableField id="22446" dataBound="0" tableColumnId="10325"/>
      <queryTableField id="22445" dataBound="0" tableColumnId="10326"/>
      <queryTableField id="22444" dataBound="0" tableColumnId="10327"/>
      <queryTableField id="22443" dataBound="0" tableColumnId="10328"/>
      <queryTableField id="22442" dataBound="0" tableColumnId="10329"/>
      <queryTableField id="22441" dataBound="0" tableColumnId="10330"/>
      <queryTableField id="22440" dataBound="0" tableColumnId="10331"/>
      <queryTableField id="22439" dataBound="0" tableColumnId="10332"/>
      <queryTableField id="22438" dataBound="0" tableColumnId="10333"/>
      <queryTableField id="22437" dataBound="0" tableColumnId="10334"/>
      <queryTableField id="22436" dataBound="0" tableColumnId="10335"/>
      <queryTableField id="22435" dataBound="0" tableColumnId="10336"/>
      <queryTableField id="22434" dataBound="0" tableColumnId="10337"/>
      <queryTableField id="22433" dataBound="0" tableColumnId="10338"/>
      <queryTableField id="22432" dataBound="0" tableColumnId="10339"/>
      <queryTableField id="22431" dataBound="0" tableColumnId="10340"/>
      <queryTableField id="22430" dataBound="0" tableColumnId="10341"/>
      <queryTableField id="22429" dataBound="0" tableColumnId="10342"/>
      <queryTableField id="22428" dataBound="0" tableColumnId="10343"/>
      <queryTableField id="22427" dataBound="0" tableColumnId="10344"/>
      <queryTableField id="22426" dataBound="0" tableColumnId="10345"/>
      <queryTableField id="22425" dataBound="0" tableColumnId="10346"/>
      <queryTableField id="22424" dataBound="0" tableColumnId="10347"/>
      <queryTableField id="22423" dataBound="0" tableColumnId="10348"/>
      <queryTableField id="22422" dataBound="0" tableColumnId="10349"/>
      <queryTableField id="22421" dataBound="0" tableColumnId="10350"/>
      <queryTableField id="22420" dataBound="0" tableColumnId="10351"/>
      <queryTableField id="22419" dataBound="0" tableColumnId="10352"/>
      <queryTableField id="22418" dataBound="0" tableColumnId="10353"/>
      <queryTableField id="22417" dataBound="0" tableColumnId="10354"/>
      <queryTableField id="22416" dataBound="0" tableColumnId="10355"/>
      <queryTableField id="22415" dataBound="0" tableColumnId="10356"/>
      <queryTableField id="22414" dataBound="0" tableColumnId="10357"/>
      <queryTableField id="22413" dataBound="0" tableColumnId="10358"/>
      <queryTableField id="22412" dataBound="0" tableColumnId="10359"/>
      <queryTableField id="22411" dataBound="0" tableColumnId="10360"/>
      <queryTableField id="22410" dataBound="0" tableColumnId="10361"/>
      <queryTableField id="22409" dataBound="0" tableColumnId="10362"/>
      <queryTableField id="22408" dataBound="0" tableColumnId="10363"/>
      <queryTableField id="22407" dataBound="0" tableColumnId="10364"/>
      <queryTableField id="22406" dataBound="0" tableColumnId="10365"/>
      <queryTableField id="22405" dataBound="0" tableColumnId="10366"/>
      <queryTableField id="22404" dataBound="0" tableColumnId="10367"/>
      <queryTableField id="22403" dataBound="0" tableColumnId="10368"/>
      <queryTableField id="22402" dataBound="0" tableColumnId="10369"/>
      <queryTableField id="22401" dataBound="0" tableColumnId="10370"/>
      <queryTableField id="22400" dataBound="0" tableColumnId="10371"/>
      <queryTableField id="22399" dataBound="0" tableColumnId="10372"/>
      <queryTableField id="22398" dataBound="0" tableColumnId="10373"/>
      <queryTableField id="22397" dataBound="0" tableColumnId="10374"/>
      <queryTableField id="22396" dataBound="0" tableColumnId="10375"/>
      <queryTableField id="22395" dataBound="0" tableColumnId="10376"/>
      <queryTableField id="22394" dataBound="0" tableColumnId="10377"/>
      <queryTableField id="22393" dataBound="0" tableColumnId="10378"/>
      <queryTableField id="22392" dataBound="0" tableColumnId="10379"/>
      <queryTableField id="22391" dataBound="0" tableColumnId="10380"/>
      <queryTableField id="22390" dataBound="0" tableColumnId="10381"/>
      <queryTableField id="22389" dataBound="0" tableColumnId="10382"/>
      <queryTableField id="22388" dataBound="0" tableColumnId="10383"/>
      <queryTableField id="22387" dataBound="0" tableColumnId="10384"/>
      <queryTableField id="22386" dataBound="0" tableColumnId="10385"/>
      <queryTableField id="22385" dataBound="0" tableColumnId="10386"/>
      <queryTableField id="22384" dataBound="0" tableColumnId="10387"/>
      <queryTableField id="22383" dataBound="0" tableColumnId="10388"/>
      <queryTableField id="22382" dataBound="0" tableColumnId="10389"/>
      <queryTableField id="22381" dataBound="0" tableColumnId="10390"/>
      <queryTableField id="22380" dataBound="0" tableColumnId="10391"/>
      <queryTableField id="22379" dataBound="0" tableColumnId="10392"/>
      <queryTableField id="22378" dataBound="0" tableColumnId="10393"/>
      <queryTableField id="22377" dataBound="0" tableColumnId="10394"/>
      <queryTableField id="22376" dataBound="0" tableColumnId="10395"/>
      <queryTableField id="22375" dataBound="0" tableColumnId="10396"/>
      <queryTableField id="22374" dataBound="0" tableColumnId="10397"/>
      <queryTableField id="22373" dataBound="0" tableColumnId="10398"/>
      <queryTableField id="22372" dataBound="0" tableColumnId="10399"/>
      <queryTableField id="22371" dataBound="0" tableColumnId="10400"/>
      <queryTableField id="22370" dataBound="0" tableColumnId="10401"/>
      <queryTableField id="22369" dataBound="0" tableColumnId="10402"/>
      <queryTableField id="22368" dataBound="0" tableColumnId="10403"/>
      <queryTableField id="22367" dataBound="0" tableColumnId="10404"/>
      <queryTableField id="22366" dataBound="0" tableColumnId="10405"/>
      <queryTableField id="22365" dataBound="0" tableColumnId="10406"/>
      <queryTableField id="22364" dataBound="0" tableColumnId="10407"/>
      <queryTableField id="22363" dataBound="0" tableColumnId="10408"/>
      <queryTableField id="22362" dataBound="0" tableColumnId="10409"/>
      <queryTableField id="22361" dataBound="0" tableColumnId="10410"/>
      <queryTableField id="22360" dataBound="0" tableColumnId="10411"/>
      <queryTableField id="22359" dataBound="0" tableColumnId="10412"/>
      <queryTableField id="22358" dataBound="0" tableColumnId="10413"/>
      <queryTableField id="22357" dataBound="0" tableColumnId="10414"/>
      <queryTableField id="22356" dataBound="0" tableColumnId="10415"/>
      <queryTableField id="22355" dataBound="0" tableColumnId="10416"/>
      <queryTableField id="22354" dataBound="0" tableColumnId="10417"/>
      <queryTableField id="22353" dataBound="0" tableColumnId="10418"/>
      <queryTableField id="22352" dataBound="0" tableColumnId="10419"/>
      <queryTableField id="22351" dataBound="0" tableColumnId="10420"/>
      <queryTableField id="22350" dataBound="0" tableColumnId="10421"/>
      <queryTableField id="22349" dataBound="0" tableColumnId="10422"/>
      <queryTableField id="22348" dataBound="0" tableColumnId="10423"/>
      <queryTableField id="22347" dataBound="0" tableColumnId="10424"/>
      <queryTableField id="22346" dataBound="0" tableColumnId="10425"/>
      <queryTableField id="22345" dataBound="0" tableColumnId="10426"/>
      <queryTableField id="22344" dataBound="0" tableColumnId="10427"/>
      <queryTableField id="22343" dataBound="0" tableColumnId="10428"/>
      <queryTableField id="22342" dataBound="0" tableColumnId="10429"/>
      <queryTableField id="22341" dataBound="0" tableColumnId="10430"/>
      <queryTableField id="22340" dataBound="0" tableColumnId="10431"/>
      <queryTableField id="22339" dataBound="0" tableColumnId="10432"/>
      <queryTableField id="22338" dataBound="0" tableColumnId="10433"/>
      <queryTableField id="22337" dataBound="0" tableColumnId="10434"/>
      <queryTableField id="22336" dataBound="0" tableColumnId="10435"/>
      <queryTableField id="22335" dataBound="0" tableColumnId="10436"/>
      <queryTableField id="22334" dataBound="0" tableColumnId="10437"/>
      <queryTableField id="22333" dataBound="0" tableColumnId="10438"/>
      <queryTableField id="22332" dataBound="0" tableColumnId="10439"/>
      <queryTableField id="22331" dataBound="0" tableColumnId="10440"/>
      <queryTableField id="22330" dataBound="0" tableColumnId="10441"/>
      <queryTableField id="22329" dataBound="0" tableColumnId="10442"/>
      <queryTableField id="22328" dataBound="0" tableColumnId="10443"/>
      <queryTableField id="22327" dataBound="0" tableColumnId="10444"/>
      <queryTableField id="22326" dataBound="0" tableColumnId="10445"/>
      <queryTableField id="22325" dataBound="0" tableColumnId="10446"/>
      <queryTableField id="22324" dataBound="0" tableColumnId="10447"/>
      <queryTableField id="22323" dataBound="0" tableColumnId="10448"/>
      <queryTableField id="22322" dataBound="0" tableColumnId="10449"/>
      <queryTableField id="22321" dataBound="0" tableColumnId="10450"/>
      <queryTableField id="22320" dataBound="0" tableColumnId="10451"/>
      <queryTableField id="22319" dataBound="0" tableColumnId="10452"/>
      <queryTableField id="22318" dataBound="0" tableColumnId="10453"/>
      <queryTableField id="22317" dataBound="0" tableColumnId="10454"/>
      <queryTableField id="22316" dataBound="0" tableColumnId="10455"/>
      <queryTableField id="22315" dataBound="0" tableColumnId="10456"/>
      <queryTableField id="22314" dataBound="0" tableColumnId="10457"/>
      <queryTableField id="22313" dataBound="0" tableColumnId="10458"/>
      <queryTableField id="22312" dataBound="0" tableColumnId="10459"/>
      <queryTableField id="22311" dataBound="0" tableColumnId="10460"/>
      <queryTableField id="22310" dataBound="0" tableColumnId="10461"/>
      <queryTableField id="22309" dataBound="0" tableColumnId="10462"/>
      <queryTableField id="22308" dataBound="0" tableColumnId="10463"/>
      <queryTableField id="22307" dataBound="0" tableColumnId="10464"/>
      <queryTableField id="22306" dataBound="0" tableColumnId="10465"/>
      <queryTableField id="22305" dataBound="0" tableColumnId="10466"/>
      <queryTableField id="22304" dataBound="0" tableColumnId="10467"/>
      <queryTableField id="22303" dataBound="0" tableColumnId="10468"/>
      <queryTableField id="22302" dataBound="0" tableColumnId="10469"/>
      <queryTableField id="22301" dataBound="0" tableColumnId="10470"/>
      <queryTableField id="22300" dataBound="0" tableColumnId="10471"/>
      <queryTableField id="22299" dataBound="0" tableColumnId="10472"/>
      <queryTableField id="22298" dataBound="0" tableColumnId="10473"/>
      <queryTableField id="22297" dataBound="0" tableColumnId="10474"/>
      <queryTableField id="22296" dataBound="0" tableColumnId="10475"/>
      <queryTableField id="22295" dataBound="0" tableColumnId="10476"/>
      <queryTableField id="22294" dataBound="0" tableColumnId="10477"/>
      <queryTableField id="22293" dataBound="0" tableColumnId="10478"/>
      <queryTableField id="22292" dataBound="0" tableColumnId="10479"/>
      <queryTableField id="22291" dataBound="0" tableColumnId="10480"/>
      <queryTableField id="22290" dataBound="0" tableColumnId="10481"/>
      <queryTableField id="22289" dataBound="0" tableColumnId="10482"/>
      <queryTableField id="22288" dataBound="0" tableColumnId="10483"/>
      <queryTableField id="22287" dataBound="0" tableColumnId="10484"/>
      <queryTableField id="22286" dataBound="0" tableColumnId="10485"/>
      <queryTableField id="22285" dataBound="0" tableColumnId="10486"/>
      <queryTableField id="22284" dataBound="0" tableColumnId="10487"/>
      <queryTableField id="22283" dataBound="0" tableColumnId="10488"/>
      <queryTableField id="22282" dataBound="0" tableColumnId="10489"/>
      <queryTableField id="22281" dataBound="0" tableColumnId="10490"/>
      <queryTableField id="22280" dataBound="0" tableColumnId="10491"/>
      <queryTableField id="22279" dataBound="0" tableColumnId="10492"/>
      <queryTableField id="22278" dataBound="0" tableColumnId="10493"/>
      <queryTableField id="22277" dataBound="0" tableColumnId="10494"/>
      <queryTableField id="22276" dataBound="0" tableColumnId="10495"/>
      <queryTableField id="22275" dataBound="0" tableColumnId="10496"/>
      <queryTableField id="22274" dataBound="0" tableColumnId="10497"/>
      <queryTableField id="22273" dataBound="0" tableColumnId="10498"/>
      <queryTableField id="22272" dataBound="0" tableColumnId="10499"/>
      <queryTableField id="22271" dataBound="0" tableColumnId="10500"/>
      <queryTableField id="22270" dataBound="0" tableColumnId="10501"/>
      <queryTableField id="22269" dataBound="0" tableColumnId="10502"/>
      <queryTableField id="22268" dataBound="0" tableColumnId="10503"/>
      <queryTableField id="22267" dataBound="0" tableColumnId="10504"/>
      <queryTableField id="22266" dataBound="0" tableColumnId="10505"/>
      <queryTableField id="22265" dataBound="0" tableColumnId="10506"/>
      <queryTableField id="22264" dataBound="0" tableColumnId="10507"/>
      <queryTableField id="22263" dataBound="0" tableColumnId="10508"/>
      <queryTableField id="22262" dataBound="0" tableColumnId="10509"/>
      <queryTableField id="22261" dataBound="0" tableColumnId="10510"/>
      <queryTableField id="22260" dataBound="0" tableColumnId="10511"/>
      <queryTableField id="22259" dataBound="0" tableColumnId="10512"/>
      <queryTableField id="22258" dataBound="0" tableColumnId="10513"/>
      <queryTableField id="22257" dataBound="0" tableColumnId="10514"/>
      <queryTableField id="22256" dataBound="0" tableColumnId="10515"/>
      <queryTableField id="22255" dataBound="0" tableColumnId="10516"/>
      <queryTableField id="22254" dataBound="0" tableColumnId="10517"/>
      <queryTableField id="22253" dataBound="0" tableColumnId="10518"/>
      <queryTableField id="22252" dataBound="0" tableColumnId="10519"/>
      <queryTableField id="22251" dataBound="0" tableColumnId="10520"/>
      <queryTableField id="22250" dataBound="0" tableColumnId="10521"/>
      <queryTableField id="22249" dataBound="0" tableColumnId="10522"/>
      <queryTableField id="22248" dataBound="0" tableColumnId="10523"/>
      <queryTableField id="22247" dataBound="0" tableColumnId="10524"/>
      <queryTableField id="22246" dataBound="0" tableColumnId="10525"/>
      <queryTableField id="22245" dataBound="0" tableColumnId="10526"/>
      <queryTableField id="22244" dataBound="0" tableColumnId="10527"/>
      <queryTableField id="22243" dataBound="0" tableColumnId="10528"/>
      <queryTableField id="22242" dataBound="0" tableColumnId="10529"/>
      <queryTableField id="22241" dataBound="0" tableColumnId="10530"/>
      <queryTableField id="22240" dataBound="0" tableColumnId="10531"/>
      <queryTableField id="22239" dataBound="0" tableColumnId="10532"/>
      <queryTableField id="22238" dataBound="0" tableColumnId="10533"/>
      <queryTableField id="22237" dataBound="0" tableColumnId="10534"/>
      <queryTableField id="22236" dataBound="0" tableColumnId="10535"/>
      <queryTableField id="22235" dataBound="0" tableColumnId="10536"/>
      <queryTableField id="22234" dataBound="0" tableColumnId="10537"/>
      <queryTableField id="22233" dataBound="0" tableColumnId="10538"/>
      <queryTableField id="22232" dataBound="0" tableColumnId="10539"/>
      <queryTableField id="22231" dataBound="0" tableColumnId="10540"/>
      <queryTableField id="22230" dataBound="0" tableColumnId="10541"/>
      <queryTableField id="22229" dataBound="0" tableColumnId="10542"/>
      <queryTableField id="22228" dataBound="0" tableColumnId="10543"/>
      <queryTableField id="22227" dataBound="0" tableColumnId="10544"/>
      <queryTableField id="22226" dataBound="0" tableColumnId="10545"/>
      <queryTableField id="22225" dataBound="0" tableColumnId="10546"/>
      <queryTableField id="22224" dataBound="0" tableColumnId="10547"/>
      <queryTableField id="22223" dataBound="0" tableColumnId="10548"/>
      <queryTableField id="22222" dataBound="0" tableColumnId="10549"/>
      <queryTableField id="22221" dataBound="0" tableColumnId="10550"/>
      <queryTableField id="22220" dataBound="0" tableColumnId="10551"/>
      <queryTableField id="22219" dataBound="0" tableColumnId="10552"/>
      <queryTableField id="22218" dataBound="0" tableColumnId="10553"/>
      <queryTableField id="22217" dataBound="0" tableColumnId="10554"/>
      <queryTableField id="22216" dataBound="0" tableColumnId="10555"/>
      <queryTableField id="22215" dataBound="0" tableColumnId="10556"/>
      <queryTableField id="22214" dataBound="0" tableColumnId="10557"/>
      <queryTableField id="22213" dataBound="0" tableColumnId="10558"/>
      <queryTableField id="22212" dataBound="0" tableColumnId="10559"/>
      <queryTableField id="22211" dataBound="0" tableColumnId="10560"/>
      <queryTableField id="22210" dataBound="0" tableColumnId="10561"/>
      <queryTableField id="22209" dataBound="0" tableColumnId="10562"/>
      <queryTableField id="22208" dataBound="0" tableColumnId="10563"/>
      <queryTableField id="22207" dataBound="0" tableColumnId="10564"/>
      <queryTableField id="22206" dataBound="0" tableColumnId="10565"/>
      <queryTableField id="22205" dataBound="0" tableColumnId="10566"/>
      <queryTableField id="22204" dataBound="0" tableColumnId="10567"/>
      <queryTableField id="22203" dataBound="0" tableColumnId="10568"/>
      <queryTableField id="22202" dataBound="0" tableColumnId="10569"/>
      <queryTableField id="22201" dataBound="0" tableColumnId="10570"/>
      <queryTableField id="22200" dataBound="0" tableColumnId="10571"/>
      <queryTableField id="22199" dataBound="0" tableColumnId="10572"/>
      <queryTableField id="22198" dataBound="0" tableColumnId="10573"/>
      <queryTableField id="22197" dataBound="0" tableColumnId="10574"/>
      <queryTableField id="22196" dataBound="0" tableColumnId="10575"/>
      <queryTableField id="22195" dataBound="0" tableColumnId="10576"/>
      <queryTableField id="22194" dataBound="0" tableColumnId="10577"/>
      <queryTableField id="22193" dataBound="0" tableColumnId="10578"/>
      <queryTableField id="22192" dataBound="0" tableColumnId="10579"/>
      <queryTableField id="22191" dataBound="0" tableColumnId="10580"/>
      <queryTableField id="22190" dataBound="0" tableColumnId="10581"/>
      <queryTableField id="22189" dataBound="0" tableColumnId="10582"/>
      <queryTableField id="22188" dataBound="0" tableColumnId="10583"/>
      <queryTableField id="22187" dataBound="0" tableColumnId="10584"/>
      <queryTableField id="22186" dataBound="0" tableColumnId="10585"/>
      <queryTableField id="22185" dataBound="0" tableColumnId="10586"/>
      <queryTableField id="22184" dataBound="0" tableColumnId="10587"/>
      <queryTableField id="22183" dataBound="0" tableColumnId="10588"/>
      <queryTableField id="22182" dataBound="0" tableColumnId="10589"/>
      <queryTableField id="22181" dataBound="0" tableColumnId="10590"/>
      <queryTableField id="22180" dataBound="0" tableColumnId="10591"/>
      <queryTableField id="22179" dataBound="0" tableColumnId="10592"/>
      <queryTableField id="22178" dataBound="0" tableColumnId="10593"/>
      <queryTableField id="22177" dataBound="0" tableColumnId="10594"/>
      <queryTableField id="22176" dataBound="0" tableColumnId="10595"/>
      <queryTableField id="22175" dataBound="0" tableColumnId="10596"/>
      <queryTableField id="22174" dataBound="0" tableColumnId="10597"/>
      <queryTableField id="22173" dataBound="0" tableColumnId="10598"/>
      <queryTableField id="22172" dataBound="0" tableColumnId="10599"/>
      <queryTableField id="22171" dataBound="0" tableColumnId="10600"/>
      <queryTableField id="22170" dataBound="0" tableColumnId="10601"/>
      <queryTableField id="22169" dataBound="0" tableColumnId="10602"/>
      <queryTableField id="22168" dataBound="0" tableColumnId="10603"/>
      <queryTableField id="22167" dataBound="0" tableColumnId="10604"/>
      <queryTableField id="22166" dataBound="0" tableColumnId="10605"/>
      <queryTableField id="22165" dataBound="0" tableColumnId="10606"/>
      <queryTableField id="22164" dataBound="0" tableColumnId="10607"/>
      <queryTableField id="22163" dataBound="0" tableColumnId="10608"/>
      <queryTableField id="22162" dataBound="0" tableColumnId="10609"/>
      <queryTableField id="22161" dataBound="0" tableColumnId="10610"/>
      <queryTableField id="22160" dataBound="0" tableColumnId="10611"/>
      <queryTableField id="22159" dataBound="0" tableColumnId="10612"/>
      <queryTableField id="22158" dataBound="0" tableColumnId="10613"/>
      <queryTableField id="22157" dataBound="0" tableColumnId="10614"/>
      <queryTableField id="22156" dataBound="0" tableColumnId="10615"/>
      <queryTableField id="22155" dataBound="0" tableColumnId="10616"/>
      <queryTableField id="22154" dataBound="0" tableColumnId="10617"/>
      <queryTableField id="22153" dataBound="0" tableColumnId="10618"/>
      <queryTableField id="22152" dataBound="0" tableColumnId="10619"/>
      <queryTableField id="22151" dataBound="0" tableColumnId="10620"/>
      <queryTableField id="22150" dataBound="0" tableColumnId="10621"/>
      <queryTableField id="22149" dataBound="0" tableColumnId="10622"/>
      <queryTableField id="22148" dataBound="0" tableColumnId="10623"/>
      <queryTableField id="22147" dataBound="0" tableColumnId="10624"/>
      <queryTableField id="22146" dataBound="0" tableColumnId="10625"/>
      <queryTableField id="22145" dataBound="0" tableColumnId="10626"/>
      <queryTableField id="22144" dataBound="0" tableColumnId="10627"/>
      <queryTableField id="22143" dataBound="0" tableColumnId="10628"/>
      <queryTableField id="22142" dataBound="0" tableColumnId="10629"/>
      <queryTableField id="22141" dataBound="0" tableColumnId="10630"/>
      <queryTableField id="22140" dataBound="0" tableColumnId="10631"/>
      <queryTableField id="22139" dataBound="0" tableColumnId="10632"/>
      <queryTableField id="22138" dataBound="0" tableColumnId="10633"/>
      <queryTableField id="22137" dataBound="0" tableColumnId="10634"/>
      <queryTableField id="22136" dataBound="0" tableColumnId="10635"/>
      <queryTableField id="22135" dataBound="0" tableColumnId="10636"/>
      <queryTableField id="22134" dataBound="0" tableColumnId="10637"/>
      <queryTableField id="22133" dataBound="0" tableColumnId="10638"/>
      <queryTableField id="22132" dataBound="0" tableColumnId="10639"/>
      <queryTableField id="22131" dataBound="0" tableColumnId="10640"/>
      <queryTableField id="22130" dataBound="0" tableColumnId="10641"/>
      <queryTableField id="22129" dataBound="0" tableColumnId="10642"/>
      <queryTableField id="22128" dataBound="0" tableColumnId="10643"/>
      <queryTableField id="22127" dataBound="0" tableColumnId="10644"/>
      <queryTableField id="22126" dataBound="0" tableColumnId="10645"/>
      <queryTableField id="22125" dataBound="0" tableColumnId="10646"/>
      <queryTableField id="22124" dataBound="0" tableColumnId="10647"/>
      <queryTableField id="22123" dataBound="0" tableColumnId="10648"/>
      <queryTableField id="22122" dataBound="0" tableColumnId="10649"/>
      <queryTableField id="22121" dataBound="0" tableColumnId="10650"/>
      <queryTableField id="22120" dataBound="0" tableColumnId="10651"/>
      <queryTableField id="22119" dataBound="0" tableColumnId="10652"/>
      <queryTableField id="22118" dataBound="0" tableColumnId="10653"/>
      <queryTableField id="22117" dataBound="0" tableColumnId="10654"/>
      <queryTableField id="22116" dataBound="0" tableColumnId="10655"/>
      <queryTableField id="22115" dataBound="0" tableColumnId="10656"/>
      <queryTableField id="22114" dataBound="0" tableColumnId="10657"/>
      <queryTableField id="22113" dataBound="0" tableColumnId="10658"/>
      <queryTableField id="22112" dataBound="0" tableColumnId="10659"/>
      <queryTableField id="22111" dataBound="0" tableColumnId="10660"/>
      <queryTableField id="22110" dataBound="0" tableColumnId="10661"/>
      <queryTableField id="22109" dataBound="0" tableColumnId="10662"/>
      <queryTableField id="22108" dataBound="0" tableColumnId="10663"/>
      <queryTableField id="22107" dataBound="0" tableColumnId="10664"/>
      <queryTableField id="22106" dataBound="0" tableColumnId="10665"/>
      <queryTableField id="22105" dataBound="0" tableColumnId="10666"/>
      <queryTableField id="22104" dataBound="0" tableColumnId="10667"/>
      <queryTableField id="22103" dataBound="0" tableColumnId="10668"/>
      <queryTableField id="22102" dataBound="0" tableColumnId="10669"/>
      <queryTableField id="22101" dataBound="0" tableColumnId="10670"/>
      <queryTableField id="22100" dataBound="0" tableColumnId="10671"/>
      <queryTableField id="22099" dataBound="0" tableColumnId="10672"/>
      <queryTableField id="22098" dataBound="0" tableColumnId="10673"/>
      <queryTableField id="22097" dataBound="0" tableColumnId="10674"/>
      <queryTableField id="22096" dataBound="0" tableColumnId="10675"/>
      <queryTableField id="22095" dataBound="0" tableColumnId="10676"/>
      <queryTableField id="22094" dataBound="0" tableColumnId="10677"/>
      <queryTableField id="22093" dataBound="0" tableColumnId="10678"/>
      <queryTableField id="22092" dataBound="0" tableColumnId="10679"/>
      <queryTableField id="22091" dataBound="0" tableColumnId="10680"/>
      <queryTableField id="22090" dataBound="0" tableColumnId="10681"/>
      <queryTableField id="22089" dataBound="0" tableColumnId="10682"/>
      <queryTableField id="22088" dataBound="0" tableColumnId="10683"/>
      <queryTableField id="22087" dataBound="0" tableColumnId="10684"/>
      <queryTableField id="22086" dataBound="0" tableColumnId="10685"/>
      <queryTableField id="22085" dataBound="0" tableColumnId="10686"/>
      <queryTableField id="22084" dataBound="0" tableColumnId="10687"/>
      <queryTableField id="22083" dataBound="0" tableColumnId="10688"/>
      <queryTableField id="22082" dataBound="0" tableColumnId="10689"/>
      <queryTableField id="22081" dataBound="0" tableColumnId="10690"/>
      <queryTableField id="22080" dataBound="0" tableColumnId="10691"/>
      <queryTableField id="22079" dataBound="0" tableColumnId="10692"/>
      <queryTableField id="22078" dataBound="0" tableColumnId="10693"/>
      <queryTableField id="22077" dataBound="0" tableColumnId="10694"/>
      <queryTableField id="22076" dataBound="0" tableColumnId="10695"/>
      <queryTableField id="22075" dataBound="0" tableColumnId="10696"/>
      <queryTableField id="22074" dataBound="0" tableColumnId="10697"/>
      <queryTableField id="22073" dataBound="0" tableColumnId="10698"/>
      <queryTableField id="22072" dataBound="0" tableColumnId="10699"/>
      <queryTableField id="22071" dataBound="0" tableColumnId="10700"/>
      <queryTableField id="22070" dataBound="0" tableColumnId="10701"/>
      <queryTableField id="22069" dataBound="0" tableColumnId="10702"/>
      <queryTableField id="22068" dataBound="0" tableColumnId="10703"/>
      <queryTableField id="22067" dataBound="0" tableColumnId="10704"/>
      <queryTableField id="22066" dataBound="0" tableColumnId="10705"/>
      <queryTableField id="22065" dataBound="0" tableColumnId="10706"/>
      <queryTableField id="22064" dataBound="0" tableColumnId="10707"/>
      <queryTableField id="22063" dataBound="0" tableColumnId="10708"/>
      <queryTableField id="22062" dataBound="0" tableColumnId="10709"/>
      <queryTableField id="22061" dataBound="0" tableColumnId="10710"/>
      <queryTableField id="22060" dataBound="0" tableColumnId="10711"/>
      <queryTableField id="22059" dataBound="0" tableColumnId="10712"/>
      <queryTableField id="22058" dataBound="0" tableColumnId="10713"/>
      <queryTableField id="22057" dataBound="0" tableColumnId="10714"/>
      <queryTableField id="22056" dataBound="0" tableColumnId="10715"/>
      <queryTableField id="22055" dataBound="0" tableColumnId="10716"/>
      <queryTableField id="22054" dataBound="0" tableColumnId="10717"/>
      <queryTableField id="22053" dataBound="0" tableColumnId="10718"/>
      <queryTableField id="22052" dataBound="0" tableColumnId="10719"/>
      <queryTableField id="22051" dataBound="0" tableColumnId="10720"/>
      <queryTableField id="22050" dataBound="0" tableColumnId="10721"/>
      <queryTableField id="22049" dataBound="0" tableColumnId="10722"/>
      <queryTableField id="22048" dataBound="0" tableColumnId="10723"/>
      <queryTableField id="22047" dataBound="0" tableColumnId="10724"/>
      <queryTableField id="22046" dataBound="0" tableColumnId="10725"/>
      <queryTableField id="22045" dataBound="0" tableColumnId="10726"/>
      <queryTableField id="22044" dataBound="0" tableColumnId="10727"/>
      <queryTableField id="22043" dataBound="0" tableColumnId="10728"/>
      <queryTableField id="22042" dataBound="0" tableColumnId="10729"/>
      <queryTableField id="22041" dataBound="0" tableColumnId="10730"/>
      <queryTableField id="22040" dataBound="0" tableColumnId="10731"/>
      <queryTableField id="22039" dataBound="0" tableColumnId="10732"/>
      <queryTableField id="22038" dataBound="0" tableColumnId="10733"/>
      <queryTableField id="22037" dataBound="0" tableColumnId="10734"/>
      <queryTableField id="22036" dataBound="0" tableColumnId="10735"/>
      <queryTableField id="22035" dataBound="0" tableColumnId="10736"/>
      <queryTableField id="22034" dataBound="0" tableColumnId="10737"/>
      <queryTableField id="22033" dataBound="0" tableColumnId="10738"/>
      <queryTableField id="22032" dataBound="0" tableColumnId="10739"/>
      <queryTableField id="22031" dataBound="0" tableColumnId="10740"/>
      <queryTableField id="22030" dataBound="0" tableColumnId="10741"/>
      <queryTableField id="22029" dataBound="0" tableColumnId="10742"/>
      <queryTableField id="22028" dataBound="0" tableColumnId="10743"/>
      <queryTableField id="22027" dataBound="0" tableColumnId="10744"/>
      <queryTableField id="22026" dataBound="0" tableColumnId="10745"/>
      <queryTableField id="22025" dataBound="0" tableColumnId="10746"/>
      <queryTableField id="22024" dataBound="0" tableColumnId="10747"/>
      <queryTableField id="22023" dataBound="0" tableColumnId="10748"/>
      <queryTableField id="22022" dataBound="0" tableColumnId="10749"/>
      <queryTableField id="22021" dataBound="0" tableColumnId="10750"/>
      <queryTableField id="22020" dataBound="0" tableColumnId="10751"/>
      <queryTableField id="22019" dataBound="0" tableColumnId="10752"/>
      <queryTableField id="22018" dataBound="0" tableColumnId="10753"/>
      <queryTableField id="22017" dataBound="0" tableColumnId="10754"/>
      <queryTableField id="22016" dataBound="0" tableColumnId="10755"/>
      <queryTableField id="22015" dataBound="0" tableColumnId="10756"/>
      <queryTableField id="22014" dataBound="0" tableColumnId="10757"/>
      <queryTableField id="22013" dataBound="0" tableColumnId="10758"/>
      <queryTableField id="22012" dataBound="0" tableColumnId="10759"/>
      <queryTableField id="22011" dataBound="0" tableColumnId="10760"/>
      <queryTableField id="22010" dataBound="0" tableColumnId="10761"/>
      <queryTableField id="22009" dataBound="0" tableColumnId="10762"/>
      <queryTableField id="22008" dataBound="0" tableColumnId="10763"/>
      <queryTableField id="22007" dataBound="0" tableColumnId="10764"/>
      <queryTableField id="22006" dataBound="0" tableColumnId="10765"/>
      <queryTableField id="22005" dataBound="0" tableColumnId="10766"/>
      <queryTableField id="22004" dataBound="0" tableColumnId="10767"/>
      <queryTableField id="22003" dataBound="0" tableColumnId="10768"/>
      <queryTableField id="22002" dataBound="0" tableColumnId="10769"/>
      <queryTableField id="22001" dataBound="0" tableColumnId="10770"/>
      <queryTableField id="22000" dataBound="0" tableColumnId="10771"/>
      <queryTableField id="21999" dataBound="0" tableColumnId="10772"/>
      <queryTableField id="21998" dataBound="0" tableColumnId="10773"/>
      <queryTableField id="21997" dataBound="0" tableColumnId="10774"/>
      <queryTableField id="21996" dataBound="0" tableColumnId="10775"/>
      <queryTableField id="21995" dataBound="0" tableColumnId="10776"/>
      <queryTableField id="21994" dataBound="0" tableColumnId="10777"/>
      <queryTableField id="21993" dataBound="0" tableColumnId="10778"/>
      <queryTableField id="21992" dataBound="0" tableColumnId="10779"/>
      <queryTableField id="21991" dataBound="0" tableColumnId="10780"/>
      <queryTableField id="21990" dataBound="0" tableColumnId="10781"/>
      <queryTableField id="21989" dataBound="0" tableColumnId="10782"/>
      <queryTableField id="21988" dataBound="0" tableColumnId="10783"/>
      <queryTableField id="21987" dataBound="0" tableColumnId="10784"/>
      <queryTableField id="21986" dataBound="0" tableColumnId="10785"/>
      <queryTableField id="21985" dataBound="0" tableColumnId="10786"/>
      <queryTableField id="21984" dataBound="0" tableColumnId="10787"/>
      <queryTableField id="21983" dataBound="0" tableColumnId="10788"/>
      <queryTableField id="21982" dataBound="0" tableColumnId="10789"/>
      <queryTableField id="21981" dataBound="0" tableColumnId="10790"/>
      <queryTableField id="21980" dataBound="0" tableColumnId="10791"/>
      <queryTableField id="21979" dataBound="0" tableColumnId="10792"/>
      <queryTableField id="21978" dataBound="0" tableColumnId="10793"/>
      <queryTableField id="21977" dataBound="0" tableColumnId="10794"/>
      <queryTableField id="21976" dataBound="0" tableColumnId="10795"/>
      <queryTableField id="21975" dataBound="0" tableColumnId="10796"/>
      <queryTableField id="21974" dataBound="0" tableColumnId="10797"/>
      <queryTableField id="21973" dataBound="0" tableColumnId="10798"/>
      <queryTableField id="21972" dataBound="0" tableColumnId="10799"/>
      <queryTableField id="21971" dataBound="0" tableColumnId="10800"/>
      <queryTableField id="21970" dataBound="0" tableColumnId="10801"/>
      <queryTableField id="21969" dataBound="0" tableColumnId="10802"/>
      <queryTableField id="21968" dataBound="0" tableColumnId="10803"/>
      <queryTableField id="21967" dataBound="0" tableColumnId="10804"/>
      <queryTableField id="21966" dataBound="0" tableColumnId="10805"/>
      <queryTableField id="21965" dataBound="0" tableColumnId="10806"/>
      <queryTableField id="21964" dataBound="0" tableColumnId="10807"/>
      <queryTableField id="21963" dataBound="0" tableColumnId="10808"/>
      <queryTableField id="21962" dataBound="0" tableColumnId="10809"/>
      <queryTableField id="21961" dataBound="0" tableColumnId="10810"/>
      <queryTableField id="21960" dataBound="0" tableColumnId="10811"/>
      <queryTableField id="21959" dataBound="0" tableColumnId="10812"/>
      <queryTableField id="21958" dataBound="0" tableColumnId="10813"/>
      <queryTableField id="21957" dataBound="0" tableColumnId="10814"/>
      <queryTableField id="21956" dataBound="0" tableColumnId="10815"/>
      <queryTableField id="21955" dataBound="0" tableColumnId="10816"/>
      <queryTableField id="21954" dataBound="0" tableColumnId="10817"/>
      <queryTableField id="21953" dataBound="0" tableColumnId="10818"/>
      <queryTableField id="21952" dataBound="0" tableColumnId="10819"/>
      <queryTableField id="21951" dataBound="0" tableColumnId="10820"/>
      <queryTableField id="21950" dataBound="0" tableColumnId="10821"/>
      <queryTableField id="21949" dataBound="0" tableColumnId="10822"/>
      <queryTableField id="21948" dataBound="0" tableColumnId="10823"/>
      <queryTableField id="21947" dataBound="0" tableColumnId="10824"/>
      <queryTableField id="21946" dataBound="0" tableColumnId="10825"/>
      <queryTableField id="21945" dataBound="0" tableColumnId="10826"/>
      <queryTableField id="21944" dataBound="0" tableColumnId="10827"/>
      <queryTableField id="21943" dataBound="0" tableColumnId="10828"/>
      <queryTableField id="21942" dataBound="0" tableColumnId="10829"/>
      <queryTableField id="21941" dataBound="0" tableColumnId="10830"/>
      <queryTableField id="21940" dataBound="0" tableColumnId="10831"/>
      <queryTableField id="21939" dataBound="0" tableColumnId="10832"/>
      <queryTableField id="21938" dataBound="0" tableColumnId="10833"/>
      <queryTableField id="21937" dataBound="0" tableColumnId="10834"/>
      <queryTableField id="21936" dataBound="0" tableColumnId="10835"/>
      <queryTableField id="21935" dataBound="0" tableColumnId="10836"/>
      <queryTableField id="21934" dataBound="0" tableColumnId="10837"/>
      <queryTableField id="21933" dataBound="0" tableColumnId="10838"/>
      <queryTableField id="21932" dataBound="0" tableColumnId="10839"/>
      <queryTableField id="21931" dataBound="0" tableColumnId="10840"/>
      <queryTableField id="21930" dataBound="0" tableColumnId="10841"/>
      <queryTableField id="21929" dataBound="0" tableColumnId="10842"/>
      <queryTableField id="21928" dataBound="0" tableColumnId="10843"/>
      <queryTableField id="21927" dataBound="0" tableColumnId="10844"/>
      <queryTableField id="21926" dataBound="0" tableColumnId="10845"/>
      <queryTableField id="21925" dataBound="0" tableColumnId="10846"/>
      <queryTableField id="21924" dataBound="0" tableColumnId="10847"/>
      <queryTableField id="21923" dataBound="0" tableColumnId="10848"/>
      <queryTableField id="21922" dataBound="0" tableColumnId="10849"/>
      <queryTableField id="21921" dataBound="0" tableColumnId="10850"/>
      <queryTableField id="21920" dataBound="0" tableColumnId="10851"/>
      <queryTableField id="21919" dataBound="0" tableColumnId="10852"/>
      <queryTableField id="21918" dataBound="0" tableColumnId="10853"/>
      <queryTableField id="21917" dataBound="0" tableColumnId="10854"/>
      <queryTableField id="21916" dataBound="0" tableColumnId="10855"/>
      <queryTableField id="21915" dataBound="0" tableColumnId="10856"/>
      <queryTableField id="21914" dataBound="0" tableColumnId="10857"/>
      <queryTableField id="21913" dataBound="0" tableColumnId="10858"/>
      <queryTableField id="21912" dataBound="0" tableColumnId="10859"/>
      <queryTableField id="21911" dataBound="0" tableColumnId="10860"/>
      <queryTableField id="21910" dataBound="0" tableColumnId="10861"/>
      <queryTableField id="21909" dataBound="0" tableColumnId="10862"/>
      <queryTableField id="21908" dataBound="0" tableColumnId="10863"/>
      <queryTableField id="21907" dataBound="0" tableColumnId="10864"/>
      <queryTableField id="21906" dataBound="0" tableColumnId="10865"/>
      <queryTableField id="21905" dataBound="0" tableColumnId="10866"/>
      <queryTableField id="21904" dataBound="0" tableColumnId="10867"/>
      <queryTableField id="21903" dataBound="0" tableColumnId="10868"/>
      <queryTableField id="21902" dataBound="0" tableColumnId="10869"/>
      <queryTableField id="21901" dataBound="0" tableColumnId="10870"/>
      <queryTableField id="21900" dataBound="0" tableColumnId="10871"/>
      <queryTableField id="21899" dataBound="0" tableColumnId="10872"/>
      <queryTableField id="21898" dataBound="0" tableColumnId="10873"/>
      <queryTableField id="21897" dataBound="0" tableColumnId="10874"/>
      <queryTableField id="21896" dataBound="0" tableColumnId="10875"/>
      <queryTableField id="21895" dataBound="0" tableColumnId="10876"/>
      <queryTableField id="21894" dataBound="0" tableColumnId="10877"/>
      <queryTableField id="21893" dataBound="0" tableColumnId="10878"/>
      <queryTableField id="21892" dataBound="0" tableColumnId="10879"/>
      <queryTableField id="21891" dataBound="0" tableColumnId="10880"/>
      <queryTableField id="21890" dataBound="0" tableColumnId="10881"/>
      <queryTableField id="21889" dataBound="0" tableColumnId="10882"/>
      <queryTableField id="21888" dataBound="0" tableColumnId="10883"/>
      <queryTableField id="21887" dataBound="0" tableColumnId="10884"/>
      <queryTableField id="21886" dataBound="0" tableColumnId="10885"/>
      <queryTableField id="21885" dataBound="0" tableColumnId="10886"/>
      <queryTableField id="21884" dataBound="0" tableColumnId="10887"/>
      <queryTableField id="21883" dataBound="0" tableColumnId="10888"/>
      <queryTableField id="21882" dataBound="0" tableColumnId="10889"/>
      <queryTableField id="21881" dataBound="0" tableColumnId="10890"/>
      <queryTableField id="21880" dataBound="0" tableColumnId="10891"/>
      <queryTableField id="21879" dataBound="0" tableColumnId="10892"/>
      <queryTableField id="21878" dataBound="0" tableColumnId="10893"/>
      <queryTableField id="21877" dataBound="0" tableColumnId="10894"/>
      <queryTableField id="21876" dataBound="0" tableColumnId="10895"/>
      <queryTableField id="21875" dataBound="0" tableColumnId="10896"/>
      <queryTableField id="21874" dataBound="0" tableColumnId="10897"/>
      <queryTableField id="21873" dataBound="0" tableColumnId="10898"/>
      <queryTableField id="21872" dataBound="0" tableColumnId="10899"/>
      <queryTableField id="21871" dataBound="0" tableColumnId="10900"/>
      <queryTableField id="21870" dataBound="0" tableColumnId="10901"/>
      <queryTableField id="21869" dataBound="0" tableColumnId="10902"/>
      <queryTableField id="21868" dataBound="0" tableColumnId="10903"/>
      <queryTableField id="21867" dataBound="0" tableColumnId="10904"/>
      <queryTableField id="21866" dataBound="0" tableColumnId="10905"/>
      <queryTableField id="21865" dataBound="0" tableColumnId="10906"/>
      <queryTableField id="21864" dataBound="0" tableColumnId="10907"/>
      <queryTableField id="21863" dataBound="0" tableColumnId="10908"/>
      <queryTableField id="21862" dataBound="0" tableColumnId="10909"/>
      <queryTableField id="21861" dataBound="0" tableColumnId="10910"/>
      <queryTableField id="21860" dataBound="0" tableColumnId="10911"/>
      <queryTableField id="21859" dataBound="0" tableColumnId="10912"/>
      <queryTableField id="21858" dataBound="0" tableColumnId="10913"/>
      <queryTableField id="21857" dataBound="0" tableColumnId="10914"/>
      <queryTableField id="21856" dataBound="0" tableColumnId="10915"/>
      <queryTableField id="21855" dataBound="0" tableColumnId="10916"/>
      <queryTableField id="21854" dataBound="0" tableColumnId="10917"/>
      <queryTableField id="21853" dataBound="0" tableColumnId="10918"/>
      <queryTableField id="21852" dataBound="0" tableColumnId="10919"/>
      <queryTableField id="21851" dataBound="0" tableColumnId="10920"/>
      <queryTableField id="21850" dataBound="0" tableColumnId="10921"/>
      <queryTableField id="21849" dataBound="0" tableColumnId="10922"/>
      <queryTableField id="21848" dataBound="0" tableColumnId="10923"/>
      <queryTableField id="21847" dataBound="0" tableColumnId="10924"/>
      <queryTableField id="21846" dataBound="0" tableColumnId="10925"/>
      <queryTableField id="21845" dataBound="0" tableColumnId="10926"/>
      <queryTableField id="21844" dataBound="0" tableColumnId="10927"/>
      <queryTableField id="21843" dataBound="0" tableColumnId="10928"/>
      <queryTableField id="21842" dataBound="0" tableColumnId="10929"/>
      <queryTableField id="21841" dataBound="0" tableColumnId="10930"/>
      <queryTableField id="21840" dataBound="0" tableColumnId="10931"/>
      <queryTableField id="21839" dataBound="0" tableColumnId="10932"/>
      <queryTableField id="21838" dataBound="0" tableColumnId="10933"/>
      <queryTableField id="21837" dataBound="0" tableColumnId="10934"/>
      <queryTableField id="21836" dataBound="0" tableColumnId="10935"/>
      <queryTableField id="21835" dataBound="0" tableColumnId="10936"/>
      <queryTableField id="21834" dataBound="0" tableColumnId="10937"/>
      <queryTableField id="21833" dataBound="0" tableColumnId="10938"/>
      <queryTableField id="21832" dataBound="0" tableColumnId="10939"/>
      <queryTableField id="21831" dataBound="0" tableColumnId="10940"/>
      <queryTableField id="21830" dataBound="0" tableColumnId="10941"/>
      <queryTableField id="21829" dataBound="0" tableColumnId="10942"/>
      <queryTableField id="21828" dataBound="0" tableColumnId="10943"/>
      <queryTableField id="21827" dataBound="0" tableColumnId="10944"/>
      <queryTableField id="21826" dataBound="0" tableColumnId="10945"/>
      <queryTableField id="21825" dataBound="0" tableColumnId="10946"/>
      <queryTableField id="21824" dataBound="0" tableColumnId="10947"/>
      <queryTableField id="21823" dataBound="0" tableColumnId="10948"/>
      <queryTableField id="21822" dataBound="0" tableColumnId="10949"/>
      <queryTableField id="21821" dataBound="0" tableColumnId="10950"/>
      <queryTableField id="21820" dataBound="0" tableColumnId="10951"/>
      <queryTableField id="21819" dataBound="0" tableColumnId="10952"/>
      <queryTableField id="21818" dataBound="0" tableColumnId="10953"/>
      <queryTableField id="21817" dataBound="0" tableColumnId="10954"/>
      <queryTableField id="21816" dataBound="0" tableColumnId="10955"/>
      <queryTableField id="21815" dataBound="0" tableColumnId="10956"/>
      <queryTableField id="21814" dataBound="0" tableColumnId="10957"/>
      <queryTableField id="21813" dataBound="0" tableColumnId="10958"/>
      <queryTableField id="21812" dataBound="0" tableColumnId="10959"/>
      <queryTableField id="21811" dataBound="0" tableColumnId="10960"/>
      <queryTableField id="21810" dataBound="0" tableColumnId="10961"/>
      <queryTableField id="21809" dataBound="0" tableColumnId="10962"/>
      <queryTableField id="21808" dataBound="0" tableColumnId="10963"/>
      <queryTableField id="21807" dataBound="0" tableColumnId="10964"/>
      <queryTableField id="21806" dataBound="0" tableColumnId="10965"/>
      <queryTableField id="21805" dataBound="0" tableColumnId="10966"/>
      <queryTableField id="21804" dataBound="0" tableColumnId="10967"/>
      <queryTableField id="21803" dataBound="0" tableColumnId="10968"/>
      <queryTableField id="21802" dataBound="0" tableColumnId="10969"/>
      <queryTableField id="21801" dataBound="0" tableColumnId="10970"/>
      <queryTableField id="21800" dataBound="0" tableColumnId="10971"/>
      <queryTableField id="21799" dataBound="0" tableColumnId="10972"/>
      <queryTableField id="21798" dataBound="0" tableColumnId="10973"/>
      <queryTableField id="21797" dataBound="0" tableColumnId="10974"/>
      <queryTableField id="21796" dataBound="0" tableColumnId="10975"/>
      <queryTableField id="21795" dataBound="0" tableColumnId="10976"/>
      <queryTableField id="21794" dataBound="0" tableColumnId="10977"/>
      <queryTableField id="21793" dataBound="0" tableColumnId="10978"/>
      <queryTableField id="21792" dataBound="0" tableColumnId="10979"/>
      <queryTableField id="21791" dataBound="0" tableColumnId="10980"/>
      <queryTableField id="21790" dataBound="0" tableColumnId="10981"/>
      <queryTableField id="21789" dataBound="0" tableColumnId="10982"/>
      <queryTableField id="21788" dataBound="0" tableColumnId="10983"/>
      <queryTableField id="21787" dataBound="0" tableColumnId="10984"/>
      <queryTableField id="21786" dataBound="0" tableColumnId="10985"/>
      <queryTableField id="21785" dataBound="0" tableColumnId="10986"/>
      <queryTableField id="21784" dataBound="0" tableColumnId="10987"/>
      <queryTableField id="21783" dataBound="0" tableColumnId="10988"/>
      <queryTableField id="21782" dataBound="0" tableColumnId="10989"/>
      <queryTableField id="21781" dataBound="0" tableColumnId="10990"/>
      <queryTableField id="21780" dataBound="0" tableColumnId="10991"/>
      <queryTableField id="21779" dataBound="0" tableColumnId="10992"/>
      <queryTableField id="21778" dataBound="0" tableColumnId="10993"/>
      <queryTableField id="21777" dataBound="0" tableColumnId="10994"/>
      <queryTableField id="21776" dataBound="0" tableColumnId="10995"/>
      <queryTableField id="21775" dataBound="0" tableColumnId="10996"/>
      <queryTableField id="21774" dataBound="0" tableColumnId="10997"/>
      <queryTableField id="21773" dataBound="0" tableColumnId="10998"/>
      <queryTableField id="21772" dataBound="0" tableColumnId="10999"/>
      <queryTableField id="21771" dataBound="0" tableColumnId="11000"/>
      <queryTableField id="21770" dataBound="0" tableColumnId="11001"/>
      <queryTableField id="21769" dataBound="0" tableColumnId="11002"/>
      <queryTableField id="21768" dataBound="0" tableColumnId="11003"/>
      <queryTableField id="21767" dataBound="0" tableColumnId="11004"/>
      <queryTableField id="21766" dataBound="0" tableColumnId="11005"/>
      <queryTableField id="21765" dataBound="0" tableColumnId="11006"/>
      <queryTableField id="21764" dataBound="0" tableColumnId="11007"/>
      <queryTableField id="21763" dataBound="0" tableColumnId="11008"/>
      <queryTableField id="21762" dataBound="0" tableColumnId="11009"/>
      <queryTableField id="21761" dataBound="0" tableColumnId="11010"/>
      <queryTableField id="21760" dataBound="0" tableColumnId="11011"/>
      <queryTableField id="21759" dataBound="0" tableColumnId="11012"/>
      <queryTableField id="21758" dataBound="0" tableColumnId="11013"/>
      <queryTableField id="21757" dataBound="0" tableColumnId="11014"/>
      <queryTableField id="21756" dataBound="0" tableColumnId="11015"/>
      <queryTableField id="21755" dataBound="0" tableColumnId="11016"/>
      <queryTableField id="21754" dataBound="0" tableColumnId="11017"/>
      <queryTableField id="21753" dataBound="0" tableColumnId="11018"/>
      <queryTableField id="21752" dataBound="0" tableColumnId="11019"/>
      <queryTableField id="21751" dataBound="0" tableColumnId="11020"/>
      <queryTableField id="21750" dataBound="0" tableColumnId="11021"/>
      <queryTableField id="21749" dataBound="0" tableColumnId="11022"/>
      <queryTableField id="21748" dataBound="0" tableColumnId="11023"/>
      <queryTableField id="21747" dataBound="0" tableColumnId="11024"/>
      <queryTableField id="21746" dataBound="0" tableColumnId="11025"/>
      <queryTableField id="21745" dataBound="0" tableColumnId="11026"/>
      <queryTableField id="21744" dataBound="0" tableColumnId="11027"/>
      <queryTableField id="21743" dataBound="0" tableColumnId="11028"/>
      <queryTableField id="21742" dataBound="0" tableColumnId="11029"/>
      <queryTableField id="21741" dataBound="0" tableColumnId="11030"/>
      <queryTableField id="21740" dataBound="0" tableColumnId="11031"/>
      <queryTableField id="21739" dataBound="0" tableColumnId="11032"/>
      <queryTableField id="21738" dataBound="0" tableColumnId="11033"/>
      <queryTableField id="21737" dataBound="0" tableColumnId="11034"/>
      <queryTableField id="21736" dataBound="0" tableColumnId="11035"/>
      <queryTableField id="21735" dataBound="0" tableColumnId="11036"/>
      <queryTableField id="21734" dataBound="0" tableColumnId="11037"/>
      <queryTableField id="21733" dataBound="0" tableColumnId="11038"/>
      <queryTableField id="21732" dataBound="0" tableColumnId="11039"/>
      <queryTableField id="21731" dataBound="0" tableColumnId="11040"/>
      <queryTableField id="21730" dataBound="0" tableColumnId="11041"/>
      <queryTableField id="21729" dataBound="0" tableColumnId="11042"/>
      <queryTableField id="21728" dataBound="0" tableColumnId="11043"/>
      <queryTableField id="21727" dataBound="0" tableColumnId="11044"/>
      <queryTableField id="21726" dataBound="0" tableColumnId="11045"/>
      <queryTableField id="21725" dataBound="0" tableColumnId="11046"/>
      <queryTableField id="21724" dataBound="0" tableColumnId="11047"/>
      <queryTableField id="21723" dataBound="0" tableColumnId="11048"/>
      <queryTableField id="21722" dataBound="0" tableColumnId="11049"/>
      <queryTableField id="21721" dataBound="0" tableColumnId="11050"/>
      <queryTableField id="21720" dataBound="0" tableColumnId="11051"/>
      <queryTableField id="21719" dataBound="0" tableColumnId="11052"/>
      <queryTableField id="21718" dataBound="0" tableColumnId="11053"/>
      <queryTableField id="21717" dataBound="0" tableColumnId="11054"/>
      <queryTableField id="21716" dataBound="0" tableColumnId="11055"/>
      <queryTableField id="21715" dataBound="0" tableColumnId="11056"/>
      <queryTableField id="21714" dataBound="0" tableColumnId="11057"/>
      <queryTableField id="21713" dataBound="0" tableColumnId="11058"/>
      <queryTableField id="21712" dataBound="0" tableColumnId="11059"/>
      <queryTableField id="21711" dataBound="0" tableColumnId="11060"/>
      <queryTableField id="21710" dataBound="0" tableColumnId="11061"/>
      <queryTableField id="21709" dataBound="0" tableColumnId="11062"/>
      <queryTableField id="21708" dataBound="0" tableColumnId="11063"/>
      <queryTableField id="21707" dataBound="0" tableColumnId="11064"/>
      <queryTableField id="21706" dataBound="0" tableColumnId="11065"/>
      <queryTableField id="21705" dataBound="0" tableColumnId="11066"/>
      <queryTableField id="21704" dataBound="0" tableColumnId="11067"/>
      <queryTableField id="21703" dataBound="0" tableColumnId="11068"/>
      <queryTableField id="21702" dataBound="0" tableColumnId="11069"/>
      <queryTableField id="21701" dataBound="0" tableColumnId="11070"/>
      <queryTableField id="21700" dataBound="0" tableColumnId="11071"/>
      <queryTableField id="21699" dataBound="0" tableColumnId="11072"/>
      <queryTableField id="21698" dataBound="0" tableColumnId="11073"/>
      <queryTableField id="21697" dataBound="0" tableColumnId="11074"/>
      <queryTableField id="21696" dataBound="0" tableColumnId="11075"/>
      <queryTableField id="21695" dataBound="0" tableColumnId="11076"/>
      <queryTableField id="21694" dataBound="0" tableColumnId="11077"/>
      <queryTableField id="21693" dataBound="0" tableColumnId="11078"/>
      <queryTableField id="21692" dataBound="0" tableColumnId="11079"/>
      <queryTableField id="21691" dataBound="0" tableColumnId="11080"/>
      <queryTableField id="21690" dataBound="0" tableColumnId="11081"/>
      <queryTableField id="21689" dataBound="0" tableColumnId="11082"/>
      <queryTableField id="21688" dataBound="0" tableColumnId="11083"/>
      <queryTableField id="21687" dataBound="0" tableColumnId="11084"/>
      <queryTableField id="21686" dataBound="0" tableColumnId="11085"/>
      <queryTableField id="21685" dataBound="0" tableColumnId="11086"/>
      <queryTableField id="21684" dataBound="0" tableColumnId="11087"/>
      <queryTableField id="21683" dataBound="0" tableColumnId="11088"/>
      <queryTableField id="21682" dataBound="0" tableColumnId="11089"/>
      <queryTableField id="21681" dataBound="0" tableColumnId="11090"/>
      <queryTableField id="21680" dataBound="0" tableColumnId="11091"/>
      <queryTableField id="21679" dataBound="0" tableColumnId="11092"/>
      <queryTableField id="21678" dataBound="0" tableColumnId="11093"/>
      <queryTableField id="21677" dataBound="0" tableColumnId="11094"/>
      <queryTableField id="21676" dataBound="0" tableColumnId="11095"/>
      <queryTableField id="21675" dataBound="0" tableColumnId="11096"/>
      <queryTableField id="21674" dataBound="0" tableColumnId="11097"/>
      <queryTableField id="21673" dataBound="0" tableColumnId="11098"/>
      <queryTableField id="21672" dataBound="0" tableColumnId="11099"/>
      <queryTableField id="21671" dataBound="0" tableColumnId="11100"/>
      <queryTableField id="21670" dataBound="0" tableColumnId="11101"/>
      <queryTableField id="21669" dataBound="0" tableColumnId="11102"/>
      <queryTableField id="21668" dataBound="0" tableColumnId="11103"/>
      <queryTableField id="21667" dataBound="0" tableColumnId="11104"/>
      <queryTableField id="21666" dataBound="0" tableColumnId="11105"/>
      <queryTableField id="21665" dataBound="0" tableColumnId="11106"/>
      <queryTableField id="21664" dataBound="0" tableColumnId="11107"/>
      <queryTableField id="21663" dataBound="0" tableColumnId="11108"/>
      <queryTableField id="21662" dataBound="0" tableColumnId="11109"/>
      <queryTableField id="21661" dataBound="0" tableColumnId="11110"/>
      <queryTableField id="21660" dataBound="0" tableColumnId="11111"/>
      <queryTableField id="21659" dataBound="0" tableColumnId="11112"/>
      <queryTableField id="21658" dataBound="0" tableColumnId="11113"/>
      <queryTableField id="21657" dataBound="0" tableColumnId="11114"/>
      <queryTableField id="21656" dataBound="0" tableColumnId="11115"/>
      <queryTableField id="21655" dataBound="0" tableColumnId="11116"/>
      <queryTableField id="21654" dataBound="0" tableColumnId="11117"/>
      <queryTableField id="21653" dataBound="0" tableColumnId="11118"/>
      <queryTableField id="21652" dataBound="0" tableColumnId="11119"/>
      <queryTableField id="21651" dataBound="0" tableColumnId="11120"/>
      <queryTableField id="21650" dataBound="0" tableColumnId="11121"/>
      <queryTableField id="21649" dataBound="0" tableColumnId="11122"/>
      <queryTableField id="21648" dataBound="0" tableColumnId="11123"/>
      <queryTableField id="21647" dataBound="0" tableColumnId="11124"/>
      <queryTableField id="21646" dataBound="0" tableColumnId="11125"/>
      <queryTableField id="21645" dataBound="0" tableColumnId="11126"/>
      <queryTableField id="21644" dataBound="0" tableColumnId="11127"/>
      <queryTableField id="21643" dataBound="0" tableColumnId="11128"/>
      <queryTableField id="21642" dataBound="0" tableColumnId="11129"/>
      <queryTableField id="21641" dataBound="0" tableColumnId="11130"/>
      <queryTableField id="21640" dataBound="0" tableColumnId="11131"/>
      <queryTableField id="21639" dataBound="0" tableColumnId="11132"/>
      <queryTableField id="21638" dataBound="0" tableColumnId="11133"/>
      <queryTableField id="21637" dataBound="0" tableColumnId="11134"/>
      <queryTableField id="21636" dataBound="0" tableColumnId="11135"/>
      <queryTableField id="21635" dataBound="0" tableColumnId="11136"/>
      <queryTableField id="21634" dataBound="0" tableColumnId="11137"/>
      <queryTableField id="21633" dataBound="0" tableColumnId="11138"/>
      <queryTableField id="21632" dataBound="0" tableColumnId="11139"/>
      <queryTableField id="21631" dataBound="0" tableColumnId="11140"/>
      <queryTableField id="21630" dataBound="0" tableColumnId="11141"/>
      <queryTableField id="21629" dataBound="0" tableColumnId="11142"/>
      <queryTableField id="21628" dataBound="0" tableColumnId="11143"/>
      <queryTableField id="21627" dataBound="0" tableColumnId="11144"/>
      <queryTableField id="21626" dataBound="0" tableColumnId="11145"/>
      <queryTableField id="21625" dataBound="0" tableColumnId="11146"/>
      <queryTableField id="21624" dataBound="0" tableColumnId="11147"/>
      <queryTableField id="21623" dataBound="0" tableColumnId="11148"/>
      <queryTableField id="21622" dataBound="0" tableColumnId="11149"/>
      <queryTableField id="21621" dataBound="0" tableColumnId="11150"/>
      <queryTableField id="21620" dataBound="0" tableColumnId="11151"/>
      <queryTableField id="21619" dataBound="0" tableColumnId="11152"/>
      <queryTableField id="21618" dataBound="0" tableColumnId="11153"/>
      <queryTableField id="21617" dataBound="0" tableColumnId="11154"/>
      <queryTableField id="21616" dataBound="0" tableColumnId="11155"/>
      <queryTableField id="21615" dataBound="0" tableColumnId="11156"/>
      <queryTableField id="21614" dataBound="0" tableColumnId="11157"/>
      <queryTableField id="21613" dataBound="0" tableColumnId="11158"/>
      <queryTableField id="21612" dataBound="0" tableColumnId="11159"/>
      <queryTableField id="21611" dataBound="0" tableColumnId="11160"/>
      <queryTableField id="21610" dataBound="0" tableColumnId="11161"/>
      <queryTableField id="21609" dataBound="0" tableColumnId="11162"/>
      <queryTableField id="21608" dataBound="0" tableColumnId="11163"/>
      <queryTableField id="21607" dataBound="0" tableColumnId="11164"/>
      <queryTableField id="21606" dataBound="0" tableColumnId="11165"/>
      <queryTableField id="21605" dataBound="0" tableColumnId="11166"/>
      <queryTableField id="21604" dataBound="0" tableColumnId="11167"/>
      <queryTableField id="21603" dataBound="0" tableColumnId="11168"/>
      <queryTableField id="21602" dataBound="0" tableColumnId="11169"/>
      <queryTableField id="21601" dataBound="0" tableColumnId="11170"/>
      <queryTableField id="21600" dataBound="0" tableColumnId="11171"/>
      <queryTableField id="21599" dataBound="0" tableColumnId="11172"/>
      <queryTableField id="21598" dataBound="0" tableColumnId="11173"/>
      <queryTableField id="21597" dataBound="0" tableColumnId="11174"/>
      <queryTableField id="21596" dataBound="0" tableColumnId="11175"/>
      <queryTableField id="21595" dataBound="0" tableColumnId="11176"/>
      <queryTableField id="21594" dataBound="0" tableColumnId="11177"/>
      <queryTableField id="21593" dataBound="0" tableColumnId="11178"/>
      <queryTableField id="21592" dataBound="0" tableColumnId="11179"/>
      <queryTableField id="21591" dataBound="0" tableColumnId="11180"/>
      <queryTableField id="21590" dataBound="0" tableColumnId="11181"/>
      <queryTableField id="21589" dataBound="0" tableColumnId="11182"/>
      <queryTableField id="21588" dataBound="0" tableColumnId="11183"/>
      <queryTableField id="21587" dataBound="0" tableColumnId="11184"/>
      <queryTableField id="21586" dataBound="0" tableColumnId="11185"/>
      <queryTableField id="21585" dataBound="0" tableColumnId="11186"/>
      <queryTableField id="21584" dataBound="0" tableColumnId="11187"/>
      <queryTableField id="21583" dataBound="0" tableColumnId="11188"/>
      <queryTableField id="21582" dataBound="0" tableColumnId="11189"/>
      <queryTableField id="21581" dataBound="0" tableColumnId="11190"/>
      <queryTableField id="21580" dataBound="0" tableColumnId="11191"/>
      <queryTableField id="21579" dataBound="0" tableColumnId="11192"/>
      <queryTableField id="21578" dataBound="0" tableColumnId="11193"/>
      <queryTableField id="21577" dataBound="0" tableColumnId="11194"/>
      <queryTableField id="21576" dataBound="0" tableColumnId="11195"/>
      <queryTableField id="21575" dataBound="0" tableColumnId="11196"/>
      <queryTableField id="21574" dataBound="0" tableColumnId="11197"/>
      <queryTableField id="21573" dataBound="0" tableColumnId="11198"/>
      <queryTableField id="21572" dataBound="0" tableColumnId="11199"/>
      <queryTableField id="21571" dataBound="0" tableColumnId="11200"/>
      <queryTableField id="21570" dataBound="0" tableColumnId="11201"/>
      <queryTableField id="21569" dataBound="0" tableColumnId="11202"/>
      <queryTableField id="21568" dataBound="0" tableColumnId="11203"/>
      <queryTableField id="21567" dataBound="0" tableColumnId="11204"/>
      <queryTableField id="21566" dataBound="0" tableColumnId="11205"/>
      <queryTableField id="21565" dataBound="0" tableColumnId="11206"/>
      <queryTableField id="21564" dataBound="0" tableColumnId="11207"/>
      <queryTableField id="21563" dataBound="0" tableColumnId="11208"/>
      <queryTableField id="21562" dataBound="0" tableColumnId="11209"/>
      <queryTableField id="21561" dataBound="0" tableColumnId="11210"/>
      <queryTableField id="21560" dataBound="0" tableColumnId="11211"/>
      <queryTableField id="21559" dataBound="0" tableColumnId="11212"/>
      <queryTableField id="21558" dataBound="0" tableColumnId="11213"/>
      <queryTableField id="21557" dataBound="0" tableColumnId="11214"/>
      <queryTableField id="21556" dataBound="0" tableColumnId="11215"/>
      <queryTableField id="21555" dataBound="0" tableColumnId="11216"/>
      <queryTableField id="21554" dataBound="0" tableColumnId="11217"/>
      <queryTableField id="21553" dataBound="0" tableColumnId="11218"/>
      <queryTableField id="21552" dataBound="0" tableColumnId="11219"/>
      <queryTableField id="21551" dataBound="0" tableColumnId="11220"/>
      <queryTableField id="21550" dataBound="0" tableColumnId="11221"/>
      <queryTableField id="21549" dataBound="0" tableColumnId="11222"/>
      <queryTableField id="21548" dataBound="0" tableColumnId="11223"/>
      <queryTableField id="21547" dataBound="0" tableColumnId="11224"/>
      <queryTableField id="21546" dataBound="0" tableColumnId="11225"/>
      <queryTableField id="21545" dataBound="0" tableColumnId="11226"/>
      <queryTableField id="21544" dataBound="0" tableColumnId="11227"/>
      <queryTableField id="21543" dataBound="0" tableColumnId="11228"/>
      <queryTableField id="21542" dataBound="0" tableColumnId="11229"/>
      <queryTableField id="21541" dataBound="0" tableColumnId="11230"/>
      <queryTableField id="21540" dataBound="0" tableColumnId="11231"/>
      <queryTableField id="21539" dataBound="0" tableColumnId="11232"/>
      <queryTableField id="21538" dataBound="0" tableColumnId="11233"/>
      <queryTableField id="21537" dataBound="0" tableColumnId="11234"/>
      <queryTableField id="21536" dataBound="0" tableColumnId="11235"/>
      <queryTableField id="21535" dataBound="0" tableColumnId="11236"/>
      <queryTableField id="21534" dataBound="0" tableColumnId="11237"/>
      <queryTableField id="21533" dataBound="0" tableColumnId="11238"/>
      <queryTableField id="21532" dataBound="0" tableColumnId="11239"/>
      <queryTableField id="21531" dataBound="0" tableColumnId="11240"/>
      <queryTableField id="21530" dataBound="0" tableColumnId="11241"/>
      <queryTableField id="21529" dataBound="0" tableColumnId="11242"/>
      <queryTableField id="21528" dataBound="0" tableColumnId="11243"/>
      <queryTableField id="21527" dataBound="0" tableColumnId="11244"/>
      <queryTableField id="21526" dataBound="0" tableColumnId="11245"/>
      <queryTableField id="21525" dataBound="0" tableColumnId="11246"/>
      <queryTableField id="21524" dataBound="0" tableColumnId="11247"/>
      <queryTableField id="21523" dataBound="0" tableColumnId="11248"/>
      <queryTableField id="21522" dataBound="0" tableColumnId="11249"/>
      <queryTableField id="21521" dataBound="0" tableColumnId="11250"/>
      <queryTableField id="21520" dataBound="0" tableColumnId="11251"/>
      <queryTableField id="21519" dataBound="0" tableColumnId="11252"/>
      <queryTableField id="21518" dataBound="0" tableColumnId="11253"/>
      <queryTableField id="21517" dataBound="0" tableColumnId="11254"/>
      <queryTableField id="21516" dataBound="0" tableColumnId="11255"/>
      <queryTableField id="21515" dataBound="0" tableColumnId="11256"/>
      <queryTableField id="21514" dataBound="0" tableColumnId="11257"/>
      <queryTableField id="21513" dataBound="0" tableColumnId="11258"/>
      <queryTableField id="21512" dataBound="0" tableColumnId="11259"/>
      <queryTableField id="21511" dataBound="0" tableColumnId="11260"/>
      <queryTableField id="21510" dataBound="0" tableColumnId="11261"/>
      <queryTableField id="21509" dataBound="0" tableColumnId="11262"/>
      <queryTableField id="21508" dataBound="0" tableColumnId="11263"/>
      <queryTableField id="21507" dataBound="0" tableColumnId="11264"/>
      <queryTableField id="21506" dataBound="0" tableColumnId="11265"/>
      <queryTableField id="21505" dataBound="0" tableColumnId="11266"/>
      <queryTableField id="21504" dataBound="0" tableColumnId="11267"/>
      <queryTableField id="21503" dataBound="0" tableColumnId="11268"/>
      <queryTableField id="21502" dataBound="0" tableColumnId="11269"/>
      <queryTableField id="21501" dataBound="0" tableColumnId="11270"/>
      <queryTableField id="21500" dataBound="0" tableColumnId="11271"/>
      <queryTableField id="21499" dataBound="0" tableColumnId="11272"/>
      <queryTableField id="21498" dataBound="0" tableColumnId="11273"/>
      <queryTableField id="21497" dataBound="0" tableColumnId="11274"/>
      <queryTableField id="21496" dataBound="0" tableColumnId="11275"/>
      <queryTableField id="21495" dataBound="0" tableColumnId="11276"/>
      <queryTableField id="21494" dataBound="0" tableColumnId="11277"/>
      <queryTableField id="21493" dataBound="0" tableColumnId="11278"/>
      <queryTableField id="21492" dataBound="0" tableColumnId="11279"/>
      <queryTableField id="21491" dataBound="0" tableColumnId="11280"/>
      <queryTableField id="21490" dataBound="0" tableColumnId="11281"/>
      <queryTableField id="21489" dataBound="0" tableColumnId="11282"/>
      <queryTableField id="21488" dataBound="0" tableColumnId="11283"/>
      <queryTableField id="21487" dataBound="0" tableColumnId="11284"/>
      <queryTableField id="21486" dataBound="0" tableColumnId="11285"/>
      <queryTableField id="21485" dataBound="0" tableColumnId="11286"/>
      <queryTableField id="21484" dataBound="0" tableColumnId="11287"/>
      <queryTableField id="21483" dataBound="0" tableColumnId="11288"/>
      <queryTableField id="21482" dataBound="0" tableColumnId="11289"/>
      <queryTableField id="21481" dataBound="0" tableColumnId="11290"/>
      <queryTableField id="21480" dataBound="0" tableColumnId="11291"/>
      <queryTableField id="21479" dataBound="0" tableColumnId="11292"/>
      <queryTableField id="21478" dataBound="0" tableColumnId="11293"/>
      <queryTableField id="21477" dataBound="0" tableColumnId="11294"/>
      <queryTableField id="21476" dataBound="0" tableColumnId="11295"/>
      <queryTableField id="21475" dataBound="0" tableColumnId="11296"/>
      <queryTableField id="21474" dataBound="0" tableColumnId="11297"/>
      <queryTableField id="21473" dataBound="0" tableColumnId="11298"/>
      <queryTableField id="21472" dataBound="0" tableColumnId="11299"/>
      <queryTableField id="21471" dataBound="0" tableColumnId="11300"/>
      <queryTableField id="21470" dataBound="0" tableColumnId="11301"/>
      <queryTableField id="21469" dataBound="0" tableColumnId="11302"/>
      <queryTableField id="21468" dataBound="0" tableColumnId="11303"/>
      <queryTableField id="21467" dataBound="0" tableColumnId="11304"/>
      <queryTableField id="21466" dataBound="0" tableColumnId="11305"/>
      <queryTableField id="21465" dataBound="0" tableColumnId="11306"/>
      <queryTableField id="21464" dataBound="0" tableColumnId="11307"/>
      <queryTableField id="21463" dataBound="0" tableColumnId="11308"/>
      <queryTableField id="21462" dataBound="0" tableColumnId="11309"/>
      <queryTableField id="21461" dataBound="0" tableColumnId="11310"/>
      <queryTableField id="21460" dataBound="0" tableColumnId="11311"/>
      <queryTableField id="21459" dataBound="0" tableColumnId="11312"/>
      <queryTableField id="21458" dataBound="0" tableColumnId="11313"/>
      <queryTableField id="21457" dataBound="0" tableColumnId="11314"/>
      <queryTableField id="21456" dataBound="0" tableColumnId="11315"/>
      <queryTableField id="21455" dataBound="0" tableColumnId="11316"/>
      <queryTableField id="21454" dataBound="0" tableColumnId="11317"/>
      <queryTableField id="21453" dataBound="0" tableColumnId="11318"/>
      <queryTableField id="21452" dataBound="0" tableColumnId="11319"/>
      <queryTableField id="21451" dataBound="0" tableColumnId="11320"/>
      <queryTableField id="21450" dataBound="0" tableColumnId="11321"/>
      <queryTableField id="21449" dataBound="0" tableColumnId="11322"/>
      <queryTableField id="21448" dataBound="0" tableColumnId="11323"/>
      <queryTableField id="21447" dataBound="0" tableColumnId="11324"/>
      <queryTableField id="21446" dataBound="0" tableColumnId="11325"/>
      <queryTableField id="21445" dataBound="0" tableColumnId="11326"/>
      <queryTableField id="21444" dataBound="0" tableColumnId="11327"/>
      <queryTableField id="21443" dataBound="0" tableColumnId="11328"/>
      <queryTableField id="21442" dataBound="0" tableColumnId="11329"/>
      <queryTableField id="21441" dataBound="0" tableColumnId="11330"/>
      <queryTableField id="21440" dataBound="0" tableColumnId="11331"/>
      <queryTableField id="21439" dataBound="0" tableColumnId="11332"/>
      <queryTableField id="21438" dataBound="0" tableColumnId="11333"/>
      <queryTableField id="21437" dataBound="0" tableColumnId="11334"/>
      <queryTableField id="21436" dataBound="0" tableColumnId="11335"/>
      <queryTableField id="21435" dataBound="0" tableColumnId="11336"/>
      <queryTableField id="21434" dataBound="0" tableColumnId="11337"/>
      <queryTableField id="21433" dataBound="0" tableColumnId="11338"/>
      <queryTableField id="21432" dataBound="0" tableColumnId="11339"/>
      <queryTableField id="21431" dataBound="0" tableColumnId="11340"/>
      <queryTableField id="21430" dataBound="0" tableColumnId="11341"/>
      <queryTableField id="21429" dataBound="0" tableColumnId="11342"/>
      <queryTableField id="21428" dataBound="0" tableColumnId="11343"/>
      <queryTableField id="21427" dataBound="0" tableColumnId="11344"/>
      <queryTableField id="21426" dataBound="0" tableColumnId="11345"/>
      <queryTableField id="21425" dataBound="0" tableColumnId="11346"/>
      <queryTableField id="21424" dataBound="0" tableColumnId="11347"/>
      <queryTableField id="21423" dataBound="0" tableColumnId="11348"/>
      <queryTableField id="21422" dataBound="0" tableColumnId="11349"/>
      <queryTableField id="21421" dataBound="0" tableColumnId="11350"/>
      <queryTableField id="21420" dataBound="0" tableColumnId="11351"/>
      <queryTableField id="21419" dataBound="0" tableColumnId="11352"/>
      <queryTableField id="21418" dataBound="0" tableColumnId="11353"/>
      <queryTableField id="21417" dataBound="0" tableColumnId="11354"/>
      <queryTableField id="21416" dataBound="0" tableColumnId="11355"/>
      <queryTableField id="21415" dataBound="0" tableColumnId="11356"/>
      <queryTableField id="21414" dataBound="0" tableColumnId="11357"/>
      <queryTableField id="21413" dataBound="0" tableColumnId="11358"/>
      <queryTableField id="21412" dataBound="0" tableColumnId="11359"/>
      <queryTableField id="21411" dataBound="0" tableColumnId="11360"/>
      <queryTableField id="21410" dataBound="0" tableColumnId="11361"/>
      <queryTableField id="21409" dataBound="0" tableColumnId="11362"/>
      <queryTableField id="21408" dataBound="0" tableColumnId="11363"/>
      <queryTableField id="21407" dataBound="0" tableColumnId="11364"/>
      <queryTableField id="21406" dataBound="0" tableColumnId="11365"/>
      <queryTableField id="21405" dataBound="0" tableColumnId="11366"/>
      <queryTableField id="21404" dataBound="0" tableColumnId="11367"/>
      <queryTableField id="21403" dataBound="0" tableColumnId="11368"/>
      <queryTableField id="21402" dataBound="0" tableColumnId="11369"/>
      <queryTableField id="21401" dataBound="0" tableColumnId="11370"/>
      <queryTableField id="21400" dataBound="0" tableColumnId="11371"/>
      <queryTableField id="21399" dataBound="0" tableColumnId="11372"/>
      <queryTableField id="21398" dataBound="0" tableColumnId="11373"/>
      <queryTableField id="21397" dataBound="0" tableColumnId="11374"/>
      <queryTableField id="21396" dataBound="0" tableColumnId="11375"/>
      <queryTableField id="21395" dataBound="0" tableColumnId="11376"/>
      <queryTableField id="21394" dataBound="0" tableColumnId="11377"/>
      <queryTableField id="21393" dataBound="0" tableColumnId="11378"/>
      <queryTableField id="21392" dataBound="0" tableColumnId="11379"/>
      <queryTableField id="21391" dataBound="0" tableColumnId="11380"/>
      <queryTableField id="21390" dataBound="0" tableColumnId="11381"/>
      <queryTableField id="21389" dataBound="0" tableColumnId="11382"/>
      <queryTableField id="21388" dataBound="0" tableColumnId="11383"/>
      <queryTableField id="21387" dataBound="0" tableColumnId="11384"/>
      <queryTableField id="21386" dataBound="0" tableColumnId="11385"/>
      <queryTableField id="21385" dataBound="0" tableColumnId="11386"/>
      <queryTableField id="21384" dataBound="0" tableColumnId="11387"/>
      <queryTableField id="21383" dataBound="0" tableColumnId="11388"/>
      <queryTableField id="21382" dataBound="0" tableColumnId="11389"/>
      <queryTableField id="21381" dataBound="0" tableColumnId="11390"/>
      <queryTableField id="21380" dataBound="0" tableColumnId="11391"/>
      <queryTableField id="21379" dataBound="0" tableColumnId="11392"/>
      <queryTableField id="21378" dataBound="0" tableColumnId="11393"/>
      <queryTableField id="21377" dataBound="0" tableColumnId="11394"/>
      <queryTableField id="21376" dataBound="0" tableColumnId="11395"/>
      <queryTableField id="21375" dataBound="0" tableColumnId="11396"/>
      <queryTableField id="21374" dataBound="0" tableColumnId="11397"/>
      <queryTableField id="21373" dataBound="0" tableColumnId="11398"/>
      <queryTableField id="21372" dataBound="0" tableColumnId="11399"/>
      <queryTableField id="21371" dataBound="0" tableColumnId="11400"/>
      <queryTableField id="21370" dataBound="0" tableColumnId="11401"/>
      <queryTableField id="21369" dataBound="0" tableColumnId="11402"/>
      <queryTableField id="21368" dataBound="0" tableColumnId="11403"/>
      <queryTableField id="21367" dataBound="0" tableColumnId="11404"/>
      <queryTableField id="21366" dataBound="0" tableColumnId="11405"/>
      <queryTableField id="21365" dataBound="0" tableColumnId="11406"/>
      <queryTableField id="21364" dataBound="0" tableColumnId="11407"/>
      <queryTableField id="21363" dataBound="0" tableColumnId="11408"/>
      <queryTableField id="21362" dataBound="0" tableColumnId="11409"/>
      <queryTableField id="21361" dataBound="0" tableColumnId="11410"/>
      <queryTableField id="21360" dataBound="0" tableColumnId="11411"/>
      <queryTableField id="21359" dataBound="0" tableColumnId="11412"/>
      <queryTableField id="21358" dataBound="0" tableColumnId="11413"/>
      <queryTableField id="21357" dataBound="0" tableColumnId="11414"/>
      <queryTableField id="21356" dataBound="0" tableColumnId="11415"/>
      <queryTableField id="21355" dataBound="0" tableColumnId="11416"/>
      <queryTableField id="21354" dataBound="0" tableColumnId="11417"/>
      <queryTableField id="21353" dataBound="0" tableColumnId="11418"/>
      <queryTableField id="21352" dataBound="0" tableColumnId="11419"/>
      <queryTableField id="21351" dataBound="0" tableColumnId="11420"/>
      <queryTableField id="21350" dataBound="0" tableColumnId="11421"/>
      <queryTableField id="21349" dataBound="0" tableColumnId="11422"/>
      <queryTableField id="21348" dataBound="0" tableColumnId="11423"/>
      <queryTableField id="21347" dataBound="0" tableColumnId="11424"/>
      <queryTableField id="21346" dataBound="0" tableColumnId="11425"/>
      <queryTableField id="21345" dataBound="0" tableColumnId="11426"/>
      <queryTableField id="21344" dataBound="0" tableColumnId="11427"/>
      <queryTableField id="21343" dataBound="0" tableColumnId="11428"/>
      <queryTableField id="21342" dataBound="0" tableColumnId="11429"/>
      <queryTableField id="21341" dataBound="0" tableColumnId="11430"/>
      <queryTableField id="21340" dataBound="0" tableColumnId="11431"/>
      <queryTableField id="21339" dataBound="0" tableColumnId="11432"/>
      <queryTableField id="21338" dataBound="0" tableColumnId="11433"/>
      <queryTableField id="21337" dataBound="0" tableColumnId="11434"/>
      <queryTableField id="21336" dataBound="0" tableColumnId="11435"/>
      <queryTableField id="21335" dataBound="0" tableColumnId="11436"/>
      <queryTableField id="21334" dataBound="0" tableColumnId="11437"/>
      <queryTableField id="21333" dataBound="0" tableColumnId="11438"/>
      <queryTableField id="21332" dataBound="0" tableColumnId="11439"/>
      <queryTableField id="21331" dataBound="0" tableColumnId="11440"/>
      <queryTableField id="21330" dataBound="0" tableColumnId="11441"/>
      <queryTableField id="21329" dataBound="0" tableColumnId="11442"/>
      <queryTableField id="21328" dataBound="0" tableColumnId="11443"/>
      <queryTableField id="21327" dataBound="0" tableColumnId="11444"/>
      <queryTableField id="21326" dataBound="0" tableColumnId="11445"/>
      <queryTableField id="21325" dataBound="0" tableColumnId="11446"/>
      <queryTableField id="21324" dataBound="0" tableColumnId="11447"/>
      <queryTableField id="21323" dataBound="0" tableColumnId="11448"/>
      <queryTableField id="21322" dataBound="0" tableColumnId="11449"/>
      <queryTableField id="21321" dataBound="0" tableColumnId="11450"/>
      <queryTableField id="21320" dataBound="0" tableColumnId="11451"/>
      <queryTableField id="21319" dataBound="0" tableColumnId="11452"/>
      <queryTableField id="21318" dataBound="0" tableColumnId="11453"/>
      <queryTableField id="21317" dataBound="0" tableColumnId="11454"/>
      <queryTableField id="21316" dataBound="0" tableColumnId="11455"/>
      <queryTableField id="21315" dataBound="0" tableColumnId="11456"/>
      <queryTableField id="21314" dataBound="0" tableColumnId="11457"/>
      <queryTableField id="21313" dataBound="0" tableColumnId="11458"/>
      <queryTableField id="21312" dataBound="0" tableColumnId="11459"/>
      <queryTableField id="21311" dataBound="0" tableColumnId="11460"/>
      <queryTableField id="21310" dataBound="0" tableColumnId="11461"/>
      <queryTableField id="21309" dataBound="0" tableColumnId="11462"/>
      <queryTableField id="21308" dataBound="0" tableColumnId="11463"/>
      <queryTableField id="21307" dataBound="0" tableColumnId="11464"/>
      <queryTableField id="21306" dataBound="0" tableColumnId="11465"/>
      <queryTableField id="21305" dataBound="0" tableColumnId="11466"/>
      <queryTableField id="21304" dataBound="0" tableColumnId="11467"/>
      <queryTableField id="21303" dataBound="0" tableColumnId="11468"/>
      <queryTableField id="21302" dataBound="0" tableColumnId="11469"/>
      <queryTableField id="21301" dataBound="0" tableColumnId="11470"/>
      <queryTableField id="21300" dataBound="0" tableColumnId="11471"/>
      <queryTableField id="21299" dataBound="0" tableColumnId="11472"/>
      <queryTableField id="21298" dataBound="0" tableColumnId="11473"/>
      <queryTableField id="21297" dataBound="0" tableColumnId="11474"/>
      <queryTableField id="21296" dataBound="0" tableColumnId="11475"/>
      <queryTableField id="21295" dataBound="0" tableColumnId="11476"/>
      <queryTableField id="21294" dataBound="0" tableColumnId="11477"/>
      <queryTableField id="21293" dataBound="0" tableColumnId="11478"/>
      <queryTableField id="21292" dataBound="0" tableColumnId="11479"/>
      <queryTableField id="21291" dataBound="0" tableColumnId="11480"/>
      <queryTableField id="21290" dataBound="0" tableColumnId="11481"/>
      <queryTableField id="21289" dataBound="0" tableColumnId="11482"/>
      <queryTableField id="21288" dataBound="0" tableColumnId="11483"/>
      <queryTableField id="21287" dataBound="0" tableColumnId="11484"/>
      <queryTableField id="21286" dataBound="0" tableColumnId="11485"/>
      <queryTableField id="21285" dataBound="0" tableColumnId="11486"/>
      <queryTableField id="21284" dataBound="0" tableColumnId="11487"/>
      <queryTableField id="21283" dataBound="0" tableColumnId="11488"/>
      <queryTableField id="21282" dataBound="0" tableColumnId="11489"/>
      <queryTableField id="21281" dataBound="0" tableColumnId="11490"/>
      <queryTableField id="21280" dataBound="0" tableColumnId="11491"/>
      <queryTableField id="21279" dataBound="0" tableColumnId="11492"/>
      <queryTableField id="21278" dataBound="0" tableColumnId="11493"/>
      <queryTableField id="21277" dataBound="0" tableColumnId="11494"/>
      <queryTableField id="21276" dataBound="0" tableColumnId="11495"/>
      <queryTableField id="21275" dataBound="0" tableColumnId="11496"/>
      <queryTableField id="21274" dataBound="0" tableColumnId="11497"/>
      <queryTableField id="21273" dataBound="0" tableColumnId="11498"/>
      <queryTableField id="21272" dataBound="0" tableColumnId="11499"/>
      <queryTableField id="21271" dataBound="0" tableColumnId="11500"/>
      <queryTableField id="21270" dataBound="0" tableColumnId="11501"/>
      <queryTableField id="21269" dataBound="0" tableColumnId="11502"/>
      <queryTableField id="21268" dataBound="0" tableColumnId="11503"/>
      <queryTableField id="21267" dataBound="0" tableColumnId="11504"/>
      <queryTableField id="21266" dataBound="0" tableColumnId="11505"/>
      <queryTableField id="21265" dataBound="0" tableColumnId="11506"/>
      <queryTableField id="21264" dataBound="0" tableColumnId="11507"/>
      <queryTableField id="21263" dataBound="0" tableColumnId="11508"/>
      <queryTableField id="21262" dataBound="0" tableColumnId="11509"/>
      <queryTableField id="21261" dataBound="0" tableColumnId="11510"/>
      <queryTableField id="21260" dataBound="0" tableColumnId="11511"/>
      <queryTableField id="21259" dataBound="0" tableColumnId="11512"/>
      <queryTableField id="21258" dataBound="0" tableColumnId="11513"/>
      <queryTableField id="21257" dataBound="0" tableColumnId="11514"/>
      <queryTableField id="21256" dataBound="0" tableColumnId="11515"/>
      <queryTableField id="21255" dataBound="0" tableColumnId="11516"/>
      <queryTableField id="21254" dataBound="0" tableColumnId="11517"/>
      <queryTableField id="21253" dataBound="0" tableColumnId="11518"/>
      <queryTableField id="21252" dataBound="0" tableColumnId="11519"/>
      <queryTableField id="21251" dataBound="0" tableColumnId="11520"/>
      <queryTableField id="21250" dataBound="0" tableColumnId="11521"/>
      <queryTableField id="21249" dataBound="0" tableColumnId="11522"/>
      <queryTableField id="21248" dataBound="0" tableColumnId="11523"/>
      <queryTableField id="21247" dataBound="0" tableColumnId="11524"/>
      <queryTableField id="21246" dataBound="0" tableColumnId="11525"/>
      <queryTableField id="21245" dataBound="0" tableColumnId="11526"/>
      <queryTableField id="21244" dataBound="0" tableColumnId="11527"/>
      <queryTableField id="21243" dataBound="0" tableColumnId="11528"/>
      <queryTableField id="21242" dataBound="0" tableColumnId="11529"/>
      <queryTableField id="21241" dataBound="0" tableColumnId="11530"/>
      <queryTableField id="21240" dataBound="0" tableColumnId="11531"/>
      <queryTableField id="21239" dataBound="0" tableColumnId="11532"/>
      <queryTableField id="21238" dataBound="0" tableColumnId="11533"/>
      <queryTableField id="21237" dataBound="0" tableColumnId="11534"/>
      <queryTableField id="21236" dataBound="0" tableColumnId="11535"/>
      <queryTableField id="21235" dataBound="0" tableColumnId="11536"/>
      <queryTableField id="21234" dataBound="0" tableColumnId="11537"/>
      <queryTableField id="21233" dataBound="0" tableColumnId="11538"/>
      <queryTableField id="21232" dataBound="0" tableColumnId="11539"/>
      <queryTableField id="21231" dataBound="0" tableColumnId="11540"/>
      <queryTableField id="21230" dataBound="0" tableColumnId="11541"/>
      <queryTableField id="21229" dataBound="0" tableColumnId="11542"/>
      <queryTableField id="21228" dataBound="0" tableColumnId="11543"/>
      <queryTableField id="21227" dataBound="0" tableColumnId="11544"/>
      <queryTableField id="21226" dataBound="0" tableColumnId="11545"/>
      <queryTableField id="21225" dataBound="0" tableColumnId="11546"/>
      <queryTableField id="21224" dataBound="0" tableColumnId="11547"/>
      <queryTableField id="21223" dataBound="0" tableColumnId="11548"/>
      <queryTableField id="21222" dataBound="0" tableColumnId="11549"/>
      <queryTableField id="21221" dataBound="0" tableColumnId="11550"/>
      <queryTableField id="21220" dataBound="0" tableColumnId="11551"/>
      <queryTableField id="21219" dataBound="0" tableColumnId="11552"/>
      <queryTableField id="21218" dataBound="0" tableColumnId="11553"/>
      <queryTableField id="21217" dataBound="0" tableColumnId="11554"/>
      <queryTableField id="21216" dataBound="0" tableColumnId="11555"/>
      <queryTableField id="21215" dataBound="0" tableColumnId="11556"/>
      <queryTableField id="21214" dataBound="0" tableColumnId="11557"/>
      <queryTableField id="21213" dataBound="0" tableColumnId="11558"/>
      <queryTableField id="21212" dataBound="0" tableColumnId="11559"/>
      <queryTableField id="21211" dataBound="0" tableColumnId="11560"/>
      <queryTableField id="21210" dataBound="0" tableColumnId="11561"/>
      <queryTableField id="21209" dataBound="0" tableColumnId="11562"/>
      <queryTableField id="21208" dataBound="0" tableColumnId="11563"/>
      <queryTableField id="21207" dataBound="0" tableColumnId="11564"/>
      <queryTableField id="21206" dataBound="0" tableColumnId="11565"/>
      <queryTableField id="21205" dataBound="0" tableColumnId="11566"/>
      <queryTableField id="21204" dataBound="0" tableColumnId="11567"/>
      <queryTableField id="21203" dataBound="0" tableColumnId="11568"/>
      <queryTableField id="21202" dataBound="0" tableColumnId="11569"/>
      <queryTableField id="21201" dataBound="0" tableColumnId="11570"/>
      <queryTableField id="21200" dataBound="0" tableColumnId="11571"/>
      <queryTableField id="21199" dataBound="0" tableColumnId="11572"/>
      <queryTableField id="21198" dataBound="0" tableColumnId="11573"/>
      <queryTableField id="21197" dataBound="0" tableColumnId="11574"/>
      <queryTableField id="21196" dataBound="0" tableColumnId="11575"/>
      <queryTableField id="21195" dataBound="0" tableColumnId="11576"/>
      <queryTableField id="21194" dataBound="0" tableColumnId="11577"/>
      <queryTableField id="21193" dataBound="0" tableColumnId="11578"/>
      <queryTableField id="21192" dataBound="0" tableColumnId="11579"/>
      <queryTableField id="21191" dataBound="0" tableColumnId="11580"/>
      <queryTableField id="21190" dataBound="0" tableColumnId="11581"/>
      <queryTableField id="21189" dataBound="0" tableColumnId="11582"/>
      <queryTableField id="21188" dataBound="0" tableColumnId="11583"/>
      <queryTableField id="21187" dataBound="0" tableColumnId="11584"/>
      <queryTableField id="21186" dataBound="0" tableColumnId="11585"/>
      <queryTableField id="21185" dataBound="0" tableColumnId="11586"/>
      <queryTableField id="21184" dataBound="0" tableColumnId="11587"/>
      <queryTableField id="21183" dataBound="0" tableColumnId="11588"/>
      <queryTableField id="21182" dataBound="0" tableColumnId="11589"/>
      <queryTableField id="21181" dataBound="0" tableColumnId="11590"/>
      <queryTableField id="21180" dataBound="0" tableColumnId="11591"/>
      <queryTableField id="21179" dataBound="0" tableColumnId="11592"/>
      <queryTableField id="21178" dataBound="0" tableColumnId="11593"/>
      <queryTableField id="21177" dataBound="0" tableColumnId="11594"/>
      <queryTableField id="21176" dataBound="0" tableColumnId="11595"/>
      <queryTableField id="21175" dataBound="0" tableColumnId="11596"/>
      <queryTableField id="21174" dataBound="0" tableColumnId="11597"/>
      <queryTableField id="21173" dataBound="0" tableColumnId="11598"/>
      <queryTableField id="21172" dataBound="0" tableColumnId="11599"/>
      <queryTableField id="21171" dataBound="0" tableColumnId="11600"/>
      <queryTableField id="21170" dataBound="0" tableColumnId="11601"/>
      <queryTableField id="21169" dataBound="0" tableColumnId="11602"/>
      <queryTableField id="21168" dataBound="0" tableColumnId="11603"/>
      <queryTableField id="21167" dataBound="0" tableColumnId="11604"/>
      <queryTableField id="21166" dataBound="0" tableColumnId="11605"/>
      <queryTableField id="21165" dataBound="0" tableColumnId="11606"/>
      <queryTableField id="21164" dataBound="0" tableColumnId="11607"/>
      <queryTableField id="21163" dataBound="0" tableColumnId="11608"/>
      <queryTableField id="21162" dataBound="0" tableColumnId="11609"/>
      <queryTableField id="21161" dataBound="0" tableColumnId="11610"/>
      <queryTableField id="21160" dataBound="0" tableColumnId="11611"/>
      <queryTableField id="21159" dataBound="0" tableColumnId="11612"/>
      <queryTableField id="21158" dataBound="0" tableColumnId="11613"/>
      <queryTableField id="21157" dataBound="0" tableColumnId="11614"/>
      <queryTableField id="21156" dataBound="0" tableColumnId="11615"/>
      <queryTableField id="21155" dataBound="0" tableColumnId="11616"/>
      <queryTableField id="21154" dataBound="0" tableColumnId="11617"/>
      <queryTableField id="21153" dataBound="0" tableColumnId="11618"/>
      <queryTableField id="21152" dataBound="0" tableColumnId="11619"/>
      <queryTableField id="21151" dataBound="0" tableColumnId="11620"/>
      <queryTableField id="21150" dataBound="0" tableColumnId="11621"/>
      <queryTableField id="21149" dataBound="0" tableColumnId="11622"/>
      <queryTableField id="21148" dataBound="0" tableColumnId="11623"/>
      <queryTableField id="21147" dataBound="0" tableColumnId="11624"/>
      <queryTableField id="21146" dataBound="0" tableColumnId="11625"/>
      <queryTableField id="21145" dataBound="0" tableColumnId="11626"/>
      <queryTableField id="21144" dataBound="0" tableColumnId="11627"/>
      <queryTableField id="21143" dataBound="0" tableColumnId="11628"/>
      <queryTableField id="21142" dataBound="0" tableColumnId="11629"/>
      <queryTableField id="21141" dataBound="0" tableColumnId="11630"/>
      <queryTableField id="21140" dataBound="0" tableColumnId="11631"/>
      <queryTableField id="21139" dataBound="0" tableColumnId="11632"/>
      <queryTableField id="21138" dataBound="0" tableColumnId="11633"/>
      <queryTableField id="21137" dataBound="0" tableColumnId="11634"/>
      <queryTableField id="21136" dataBound="0" tableColumnId="11635"/>
      <queryTableField id="21135" dataBound="0" tableColumnId="11636"/>
      <queryTableField id="21134" dataBound="0" tableColumnId="11637"/>
      <queryTableField id="21133" dataBound="0" tableColumnId="11638"/>
      <queryTableField id="21132" dataBound="0" tableColumnId="11639"/>
      <queryTableField id="21131" dataBound="0" tableColumnId="11640"/>
      <queryTableField id="21130" dataBound="0" tableColumnId="11641"/>
      <queryTableField id="21129" dataBound="0" tableColumnId="11642"/>
      <queryTableField id="21128" dataBound="0" tableColumnId="11643"/>
      <queryTableField id="21127" dataBound="0" tableColumnId="11644"/>
      <queryTableField id="21126" dataBound="0" tableColumnId="11645"/>
      <queryTableField id="21125" dataBound="0" tableColumnId="11646"/>
      <queryTableField id="21124" dataBound="0" tableColumnId="11647"/>
      <queryTableField id="21123" dataBound="0" tableColumnId="11648"/>
      <queryTableField id="21122" dataBound="0" tableColumnId="11649"/>
      <queryTableField id="21121" dataBound="0" tableColumnId="11650"/>
      <queryTableField id="21120" dataBound="0" tableColumnId="11651"/>
      <queryTableField id="21119" dataBound="0" tableColumnId="11652"/>
      <queryTableField id="21118" dataBound="0" tableColumnId="11653"/>
      <queryTableField id="21117" dataBound="0" tableColumnId="11654"/>
      <queryTableField id="21116" dataBound="0" tableColumnId="11655"/>
      <queryTableField id="21115" dataBound="0" tableColumnId="11656"/>
      <queryTableField id="21114" dataBound="0" tableColumnId="11657"/>
      <queryTableField id="21113" dataBound="0" tableColumnId="11658"/>
      <queryTableField id="21112" dataBound="0" tableColumnId="11659"/>
      <queryTableField id="21111" dataBound="0" tableColumnId="11660"/>
      <queryTableField id="21110" dataBound="0" tableColumnId="11661"/>
      <queryTableField id="21109" dataBound="0" tableColumnId="11662"/>
      <queryTableField id="21108" dataBound="0" tableColumnId="11663"/>
      <queryTableField id="21107" dataBound="0" tableColumnId="11664"/>
      <queryTableField id="21106" dataBound="0" tableColumnId="11665"/>
      <queryTableField id="21105" dataBound="0" tableColumnId="11666"/>
      <queryTableField id="21104" dataBound="0" tableColumnId="11667"/>
      <queryTableField id="21103" dataBound="0" tableColumnId="11668"/>
      <queryTableField id="21102" dataBound="0" tableColumnId="11669"/>
      <queryTableField id="21101" dataBound="0" tableColumnId="11670"/>
      <queryTableField id="21100" dataBound="0" tableColumnId="11671"/>
      <queryTableField id="21099" dataBound="0" tableColumnId="11672"/>
      <queryTableField id="21098" dataBound="0" tableColumnId="11673"/>
      <queryTableField id="21097" dataBound="0" tableColumnId="11674"/>
      <queryTableField id="21096" dataBound="0" tableColumnId="11675"/>
      <queryTableField id="21095" dataBound="0" tableColumnId="11676"/>
      <queryTableField id="21094" dataBound="0" tableColumnId="11677"/>
      <queryTableField id="21093" dataBound="0" tableColumnId="11678"/>
      <queryTableField id="21092" dataBound="0" tableColumnId="11679"/>
      <queryTableField id="21091" dataBound="0" tableColumnId="11680"/>
      <queryTableField id="21090" dataBound="0" tableColumnId="11681"/>
      <queryTableField id="21089" dataBound="0" tableColumnId="11682"/>
      <queryTableField id="21088" dataBound="0" tableColumnId="11683"/>
      <queryTableField id="21087" dataBound="0" tableColumnId="11684"/>
      <queryTableField id="21086" dataBound="0" tableColumnId="11685"/>
      <queryTableField id="21085" dataBound="0" tableColumnId="11686"/>
      <queryTableField id="21084" dataBound="0" tableColumnId="11687"/>
      <queryTableField id="21083" dataBound="0" tableColumnId="11688"/>
      <queryTableField id="21082" dataBound="0" tableColumnId="11689"/>
      <queryTableField id="21081" dataBound="0" tableColumnId="11690"/>
      <queryTableField id="21080" dataBound="0" tableColumnId="11691"/>
      <queryTableField id="21079" dataBound="0" tableColumnId="11692"/>
      <queryTableField id="21078" dataBound="0" tableColumnId="11693"/>
      <queryTableField id="21077" dataBound="0" tableColumnId="11694"/>
      <queryTableField id="21076" dataBound="0" tableColumnId="11695"/>
      <queryTableField id="21075" dataBound="0" tableColumnId="11696"/>
      <queryTableField id="21074" dataBound="0" tableColumnId="11697"/>
      <queryTableField id="21073" dataBound="0" tableColumnId="11698"/>
      <queryTableField id="21072" dataBound="0" tableColumnId="11699"/>
      <queryTableField id="21071" dataBound="0" tableColumnId="11700"/>
      <queryTableField id="21070" dataBound="0" tableColumnId="11701"/>
      <queryTableField id="21069" dataBound="0" tableColumnId="11702"/>
      <queryTableField id="21068" dataBound="0" tableColumnId="11703"/>
      <queryTableField id="21067" dataBound="0" tableColumnId="11704"/>
      <queryTableField id="21066" dataBound="0" tableColumnId="11705"/>
      <queryTableField id="21065" dataBound="0" tableColumnId="11706"/>
      <queryTableField id="21064" dataBound="0" tableColumnId="11707"/>
      <queryTableField id="21063" dataBound="0" tableColumnId="11708"/>
      <queryTableField id="21062" dataBound="0" tableColumnId="11709"/>
      <queryTableField id="21061" dataBound="0" tableColumnId="11710"/>
      <queryTableField id="21060" dataBound="0" tableColumnId="11711"/>
      <queryTableField id="21059" dataBound="0" tableColumnId="11712"/>
      <queryTableField id="21058" dataBound="0" tableColumnId="11713"/>
      <queryTableField id="21057" dataBound="0" tableColumnId="11714"/>
      <queryTableField id="21056" dataBound="0" tableColumnId="11715"/>
      <queryTableField id="21055" dataBound="0" tableColumnId="11716"/>
      <queryTableField id="21054" dataBound="0" tableColumnId="11717"/>
      <queryTableField id="21053" dataBound="0" tableColumnId="11718"/>
      <queryTableField id="21052" dataBound="0" tableColumnId="11719"/>
      <queryTableField id="21051" dataBound="0" tableColumnId="11720"/>
      <queryTableField id="21050" dataBound="0" tableColumnId="11721"/>
      <queryTableField id="21049" dataBound="0" tableColumnId="11722"/>
      <queryTableField id="21048" dataBound="0" tableColumnId="11723"/>
      <queryTableField id="21047" dataBound="0" tableColumnId="11724"/>
      <queryTableField id="21046" dataBound="0" tableColumnId="11725"/>
      <queryTableField id="21045" dataBound="0" tableColumnId="11726"/>
      <queryTableField id="21044" dataBound="0" tableColumnId="11727"/>
      <queryTableField id="21043" dataBound="0" tableColumnId="11728"/>
      <queryTableField id="21042" dataBound="0" tableColumnId="11729"/>
      <queryTableField id="21041" dataBound="0" tableColumnId="11730"/>
      <queryTableField id="21040" dataBound="0" tableColumnId="11731"/>
      <queryTableField id="21039" dataBound="0" tableColumnId="11732"/>
      <queryTableField id="21038" dataBound="0" tableColumnId="11733"/>
      <queryTableField id="21037" dataBound="0" tableColumnId="11734"/>
      <queryTableField id="21036" dataBound="0" tableColumnId="11735"/>
      <queryTableField id="21035" dataBound="0" tableColumnId="11736"/>
      <queryTableField id="21034" dataBound="0" tableColumnId="11737"/>
      <queryTableField id="21033" dataBound="0" tableColumnId="11738"/>
      <queryTableField id="21032" dataBound="0" tableColumnId="11739"/>
      <queryTableField id="21031" dataBound="0" tableColumnId="11740"/>
      <queryTableField id="21030" dataBound="0" tableColumnId="11741"/>
      <queryTableField id="21029" dataBound="0" tableColumnId="11742"/>
      <queryTableField id="21028" dataBound="0" tableColumnId="11743"/>
      <queryTableField id="21027" dataBound="0" tableColumnId="11744"/>
      <queryTableField id="21026" dataBound="0" tableColumnId="11745"/>
      <queryTableField id="21025" dataBound="0" tableColumnId="11746"/>
      <queryTableField id="21024" dataBound="0" tableColumnId="11747"/>
      <queryTableField id="21023" dataBound="0" tableColumnId="11748"/>
      <queryTableField id="21022" dataBound="0" tableColumnId="11749"/>
      <queryTableField id="21021" dataBound="0" tableColumnId="11750"/>
      <queryTableField id="21020" dataBound="0" tableColumnId="11751"/>
      <queryTableField id="21019" dataBound="0" tableColumnId="11752"/>
      <queryTableField id="21018" dataBound="0" tableColumnId="11753"/>
      <queryTableField id="21017" dataBound="0" tableColumnId="11754"/>
      <queryTableField id="21016" dataBound="0" tableColumnId="11755"/>
      <queryTableField id="21015" dataBound="0" tableColumnId="11756"/>
      <queryTableField id="21014" dataBound="0" tableColumnId="11757"/>
      <queryTableField id="21013" dataBound="0" tableColumnId="11758"/>
      <queryTableField id="21012" dataBound="0" tableColumnId="11759"/>
      <queryTableField id="21011" dataBound="0" tableColumnId="11760"/>
      <queryTableField id="21010" dataBound="0" tableColumnId="11761"/>
      <queryTableField id="21009" dataBound="0" tableColumnId="11762"/>
      <queryTableField id="21008" dataBound="0" tableColumnId="11763"/>
      <queryTableField id="21007" dataBound="0" tableColumnId="11764"/>
      <queryTableField id="21006" dataBound="0" tableColumnId="11765"/>
      <queryTableField id="21005" dataBound="0" tableColumnId="11766"/>
      <queryTableField id="21004" dataBound="0" tableColumnId="11767"/>
      <queryTableField id="21003" dataBound="0" tableColumnId="11768"/>
      <queryTableField id="21002" dataBound="0" tableColumnId="11769"/>
      <queryTableField id="21001" dataBound="0" tableColumnId="11770"/>
      <queryTableField id="21000" dataBound="0" tableColumnId="11771"/>
      <queryTableField id="20999" dataBound="0" tableColumnId="11772"/>
      <queryTableField id="20998" dataBound="0" tableColumnId="11773"/>
      <queryTableField id="20997" dataBound="0" tableColumnId="11774"/>
      <queryTableField id="20996" dataBound="0" tableColumnId="11775"/>
      <queryTableField id="20995" dataBound="0" tableColumnId="11776"/>
      <queryTableField id="20994" dataBound="0" tableColumnId="11777"/>
      <queryTableField id="20993" dataBound="0" tableColumnId="11778"/>
      <queryTableField id="20992" dataBound="0" tableColumnId="11779"/>
      <queryTableField id="20991" dataBound="0" tableColumnId="11780"/>
      <queryTableField id="20990" dataBound="0" tableColumnId="11781"/>
      <queryTableField id="20989" dataBound="0" tableColumnId="11782"/>
      <queryTableField id="20988" dataBound="0" tableColumnId="11783"/>
      <queryTableField id="20987" dataBound="0" tableColumnId="11784"/>
      <queryTableField id="20986" dataBound="0" tableColumnId="11785"/>
      <queryTableField id="20985" dataBound="0" tableColumnId="11786"/>
      <queryTableField id="20984" dataBound="0" tableColumnId="11787"/>
      <queryTableField id="20983" dataBound="0" tableColumnId="11788"/>
      <queryTableField id="20982" dataBound="0" tableColumnId="11789"/>
      <queryTableField id="20981" dataBound="0" tableColumnId="11790"/>
      <queryTableField id="20980" dataBound="0" tableColumnId="11791"/>
      <queryTableField id="20979" dataBound="0" tableColumnId="11792"/>
      <queryTableField id="20978" dataBound="0" tableColumnId="11793"/>
      <queryTableField id="20977" dataBound="0" tableColumnId="11794"/>
      <queryTableField id="20976" dataBound="0" tableColumnId="11795"/>
      <queryTableField id="20975" dataBound="0" tableColumnId="11796"/>
      <queryTableField id="20974" dataBound="0" tableColumnId="11797"/>
      <queryTableField id="20973" dataBound="0" tableColumnId="11798"/>
      <queryTableField id="20972" dataBound="0" tableColumnId="11799"/>
      <queryTableField id="20971" dataBound="0" tableColumnId="11800"/>
      <queryTableField id="20970" dataBound="0" tableColumnId="11801"/>
      <queryTableField id="20969" dataBound="0" tableColumnId="11802"/>
      <queryTableField id="20968" dataBound="0" tableColumnId="11803"/>
      <queryTableField id="20967" dataBound="0" tableColumnId="11804"/>
      <queryTableField id="20966" dataBound="0" tableColumnId="11805"/>
      <queryTableField id="20965" dataBound="0" tableColumnId="11806"/>
      <queryTableField id="20964" dataBound="0" tableColumnId="11807"/>
      <queryTableField id="20963" dataBound="0" tableColumnId="11808"/>
      <queryTableField id="20962" dataBound="0" tableColumnId="11809"/>
      <queryTableField id="20961" dataBound="0" tableColumnId="11810"/>
      <queryTableField id="20960" dataBound="0" tableColumnId="11811"/>
      <queryTableField id="20959" dataBound="0" tableColumnId="11812"/>
      <queryTableField id="20958" dataBound="0" tableColumnId="11813"/>
      <queryTableField id="20957" dataBound="0" tableColumnId="11814"/>
      <queryTableField id="20956" dataBound="0" tableColumnId="11815"/>
      <queryTableField id="20955" dataBound="0" tableColumnId="11816"/>
      <queryTableField id="20954" dataBound="0" tableColumnId="11817"/>
      <queryTableField id="20953" dataBound="0" tableColumnId="11818"/>
      <queryTableField id="20952" dataBound="0" tableColumnId="11819"/>
      <queryTableField id="20951" dataBound="0" tableColumnId="11820"/>
      <queryTableField id="20950" dataBound="0" tableColumnId="11821"/>
      <queryTableField id="20949" dataBound="0" tableColumnId="11822"/>
      <queryTableField id="20948" dataBound="0" tableColumnId="11823"/>
      <queryTableField id="20947" dataBound="0" tableColumnId="11824"/>
      <queryTableField id="20946" dataBound="0" tableColumnId="11825"/>
      <queryTableField id="20945" dataBound="0" tableColumnId="11826"/>
      <queryTableField id="20944" dataBound="0" tableColumnId="11827"/>
      <queryTableField id="20943" dataBound="0" tableColumnId="11828"/>
      <queryTableField id="20942" dataBound="0" tableColumnId="11829"/>
      <queryTableField id="20941" dataBound="0" tableColumnId="11830"/>
      <queryTableField id="20940" dataBound="0" tableColumnId="11831"/>
      <queryTableField id="20939" dataBound="0" tableColumnId="11832"/>
      <queryTableField id="20938" dataBound="0" tableColumnId="11833"/>
      <queryTableField id="20937" dataBound="0" tableColumnId="11834"/>
      <queryTableField id="20936" dataBound="0" tableColumnId="11835"/>
      <queryTableField id="20935" dataBound="0" tableColumnId="11836"/>
      <queryTableField id="20934" dataBound="0" tableColumnId="11837"/>
      <queryTableField id="20933" dataBound="0" tableColumnId="11838"/>
      <queryTableField id="20932" dataBound="0" tableColumnId="11839"/>
      <queryTableField id="20931" dataBound="0" tableColumnId="11840"/>
      <queryTableField id="20930" dataBound="0" tableColumnId="11841"/>
      <queryTableField id="20929" dataBound="0" tableColumnId="11842"/>
      <queryTableField id="20928" dataBound="0" tableColumnId="11843"/>
      <queryTableField id="20927" dataBound="0" tableColumnId="11844"/>
      <queryTableField id="20926" dataBound="0" tableColumnId="11845"/>
      <queryTableField id="20925" dataBound="0" tableColumnId="11846"/>
      <queryTableField id="20924" dataBound="0" tableColumnId="11847"/>
      <queryTableField id="20923" dataBound="0" tableColumnId="11848"/>
      <queryTableField id="20922" dataBound="0" tableColumnId="11849"/>
      <queryTableField id="20921" dataBound="0" tableColumnId="11850"/>
      <queryTableField id="20920" dataBound="0" tableColumnId="11851"/>
      <queryTableField id="20919" dataBound="0" tableColumnId="11852"/>
      <queryTableField id="20918" dataBound="0" tableColumnId="11853"/>
      <queryTableField id="20917" dataBound="0" tableColumnId="11854"/>
      <queryTableField id="20916" dataBound="0" tableColumnId="11855"/>
      <queryTableField id="20915" dataBound="0" tableColumnId="11856"/>
      <queryTableField id="20914" dataBound="0" tableColumnId="11857"/>
      <queryTableField id="20913" dataBound="0" tableColumnId="11858"/>
      <queryTableField id="20912" dataBound="0" tableColumnId="11859"/>
      <queryTableField id="20911" dataBound="0" tableColumnId="11860"/>
      <queryTableField id="20910" dataBound="0" tableColumnId="11861"/>
      <queryTableField id="20909" dataBound="0" tableColumnId="11862"/>
      <queryTableField id="20908" dataBound="0" tableColumnId="11863"/>
      <queryTableField id="20907" dataBound="0" tableColumnId="11864"/>
      <queryTableField id="20906" dataBound="0" tableColumnId="11865"/>
      <queryTableField id="20905" dataBound="0" tableColumnId="11866"/>
      <queryTableField id="20904" dataBound="0" tableColumnId="11867"/>
      <queryTableField id="20903" dataBound="0" tableColumnId="11868"/>
      <queryTableField id="20902" dataBound="0" tableColumnId="11869"/>
      <queryTableField id="20901" dataBound="0" tableColumnId="11870"/>
      <queryTableField id="20900" dataBound="0" tableColumnId="11871"/>
      <queryTableField id="20899" dataBound="0" tableColumnId="11872"/>
      <queryTableField id="20898" dataBound="0" tableColumnId="11873"/>
      <queryTableField id="20897" dataBound="0" tableColumnId="11874"/>
      <queryTableField id="20896" dataBound="0" tableColumnId="11875"/>
      <queryTableField id="20895" dataBound="0" tableColumnId="11876"/>
      <queryTableField id="20894" dataBound="0" tableColumnId="11877"/>
      <queryTableField id="20893" dataBound="0" tableColumnId="11878"/>
      <queryTableField id="20892" dataBound="0" tableColumnId="11879"/>
      <queryTableField id="20891" dataBound="0" tableColumnId="11880"/>
      <queryTableField id="20890" dataBound="0" tableColumnId="11881"/>
      <queryTableField id="20889" dataBound="0" tableColumnId="11882"/>
      <queryTableField id="20888" dataBound="0" tableColumnId="11883"/>
      <queryTableField id="20887" dataBound="0" tableColumnId="11884"/>
      <queryTableField id="20886" dataBound="0" tableColumnId="11885"/>
      <queryTableField id="20885" dataBound="0" tableColumnId="11886"/>
      <queryTableField id="20884" dataBound="0" tableColumnId="11887"/>
      <queryTableField id="20883" dataBound="0" tableColumnId="11888"/>
      <queryTableField id="20882" dataBound="0" tableColumnId="11889"/>
      <queryTableField id="20881" dataBound="0" tableColumnId="11890"/>
      <queryTableField id="20880" dataBound="0" tableColumnId="11891"/>
      <queryTableField id="20879" dataBound="0" tableColumnId="11892"/>
      <queryTableField id="20878" dataBound="0" tableColumnId="11893"/>
      <queryTableField id="20877" dataBound="0" tableColumnId="11894"/>
      <queryTableField id="20876" dataBound="0" tableColumnId="11895"/>
      <queryTableField id="20875" dataBound="0" tableColumnId="11896"/>
      <queryTableField id="20874" dataBound="0" tableColumnId="11897"/>
      <queryTableField id="20873" dataBound="0" tableColumnId="11898"/>
      <queryTableField id="20872" dataBound="0" tableColumnId="11899"/>
      <queryTableField id="20871" dataBound="0" tableColumnId="11900"/>
      <queryTableField id="20870" dataBound="0" tableColumnId="11901"/>
      <queryTableField id="20869" dataBound="0" tableColumnId="11902"/>
      <queryTableField id="20868" dataBound="0" tableColumnId="11903"/>
      <queryTableField id="20867" dataBound="0" tableColumnId="11904"/>
      <queryTableField id="20866" dataBound="0" tableColumnId="11905"/>
      <queryTableField id="20865" dataBound="0" tableColumnId="11906"/>
      <queryTableField id="20864" dataBound="0" tableColumnId="11907"/>
      <queryTableField id="20863" dataBound="0" tableColumnId="11908"/>
      <queryTableField id="20862" dataBound="0" tableColumnId="11909"/>
      <queryTableField id="20861" dataBound="0" tableColumnId="11910"/>
      <queryTableField id="20860" dataBound="0" tableColumnId="11911"/>
      <queryTableField id="20859" dataBound="0" tableColumnId="11912"/>
      <queryTableField id="20858" dataBound="0" tableColumnId="11913"/>
      <queryTableField id="20857" dataBound="0" tableColumnId="11914"/>
      <queryTableField id="20856" dataBound="0" tableColumnId="11915"/>
      <queryTableField id="20855" dataBound="0" tableColumnId="11916"/>
      <queryTableField id="20854" dataBound="0" tableColumnId="11917"/>
      <queryTableField id="20853" dataBound="0" tableColumnId="11918"/>
      <queryTableField id="20852" dataBound="0" tableColumnId="11919"/>
      <queryTableField id="20851" dataBound="0" tableColumnId="11920"/>
      <queryTableField id="20850" dataBound="0" tableColumnId="11921"/>
      <queryTableField id="20849" dataBound="0" tableColumnId="11922"/>
      <queryTableField id="20848" dataBound="0" tableColumnId="11923"/>
      <queryTableField id="20847" dataBound="0" tableColumnId="11924"/>
      <queryTableField id="20846" dataBound="0" tableColumnId="11925"/>
      <queryTableField id="20845" dataBound="0" tableColumnId="11926"/>
      <queryTableField id="20844" dataBound="0" tableColumnId="11927"/>
      <queryTableField id="20843" dataBound="0" tableColumnId="11928"/>
      <queryTableField id="20842" dataBound="0" tableColumnId="11929"/>
      <queryTableField id="20841" dataBound="0" tableColumnId="11930"/>
      <queryTableField id="20840" dataBound="0" tableColumnId="11931"/>
      <queryTableField id="20839" dataBound="0" tableColumnId="11932"/>
      <queryTableField id="20838" dataBound="0" tableColumnId="11933"/>
      <queryTableField id="20837" dataBound="0" tableColumnId="11934"/>
      <queryTableField id="20836" dataBound="0" tableColumnId="11935"/>
      <queryTableField id="20835" dataBound="0" tableColumnId="11936"/>
      <queryTableField id="20834" dataBound="0" tableColumnId="11937"/>
      <queryTableField id="20833" dataBound="0" tableColumnId="11938"/>
      <queryTableField id="20832" dataBound="0" tableColumnId="11939"/>
      <queryTableField id="20831" dataBound="0" tableColumnId="11940"/>
      <queryTableField id="20830" dataBound="0" tableColumnId="11941"/>
      <queryTableField id="20829" dataBound="0" tableColumnId="11942"/>
      <queryTableField id="20828" dataBound="0" tableColumnId="11943"/>
      <queryTableField id="20827" dataBound="0" tableColumnId="11944"/>
      <queryTableField id="20826" dataBound="0" tableColumnId="11945"/>
      <queryTableField id="20825" dataBound="0" tableColumnId="11946"/>
      <queryTableField id="20824" dataBound="0" tableColumnId="11947"/>
      <queryTableField id="20823" dataBound="0" tableColumnId="11948"/>
      <queryTableField id="20822" dataBound="0" tableColumnId="11949"/>
      <queryTableField id="20821" dataBound="0" tableColumnId="11950"/>
      <queryTableField id="20820" dataBound="0" tableColumnId="11951"/>
      <queryTableField id="20819" dataBound="0" tableColumnId="11952"/>
      <queryTableField id="20818" dataBound="0" tableColumnId="11953"/>
      <queryTableField id="20817" dataBound="0" tableColumnId="11954"/>
      <queryTableField id="20816" dataBound="0" tableColumnId="11955"/>
      <queryTableField id="20815" dataBound="0" tableColumnId="11956"/>
      <queryTableField id="20814" dataBound="0" tableColumnId="11957"/>
      <queryTableField id="20813" dataBound="0" tableColumnId="11958"/>
      <queryTableField id="20812" dataBound="0" tableColumnId="11959"/>
      <queryTableField id="20811" dataBound="0" tableColumnId="11960"/>
      <queryTableField id="20810" dataBound="0" tableColumnId="11961"/>
      <queryTableField id="20809" dataBound="0" tableColumnId="11962"/>
      <queryTableField id="20808" dataBound="0" tableColumnId="11963"/>
      <queryTableField id="20807" dataBound="0" tableColumnId="11964"/>
      <queryTableField id="20806" dataBound="0" tableColumnId="11965"/>
      <queryTableField id="20805" dataBound="0" tableColumnId="11966"/>
      <queryTableField id="20804" dataBound="0" tableColumnId="11967"/>
      <queryTableField id="20803" dataBound="0" tableColumnId="11968"/>
      <queryTableField id="20802" dataBound="0" tableColumnId="11969"/>
      <queryTableField id="20801" dataBound="0" tableColumnId="11970"/>
      <queryTableField id="20800" dataBound="0" tableColumnId="11971"/>
      <queryTableField id="20799" dataBound="0" tableColumnId="11972"/>
      <queryTableField id="20798" dataBound="0" tableColumnId="11973"/>
      <queryTableField id="20797" dataBound="0" tableColumnId="11974"/>
      <queryTableField id="20796" dataBound="0" tableColumnId="11975"/>
      <queryTableField id="20795" dataBound="0" tableColumnId="11976"/>
      <queryTableField id="20794" dataBound="0" tableColumnId="11977"/>
      <queryTableField id="20793" dataBound="0" tableColumnId="11978"/>
      <queryTableField id="20792" dataBound="0" tableColumnId="11979"/>
      <queryTableField id="20791" dataBound="0" tableColumnId="11980"/>
      <queryTableField id="20790" dataBound="0" tableColumnId="11981"/>
      <queryTableField id="20789" dataBound="0" tableColumnId="11982"/>
      <queryTableField id="20788" dataBound="0" tableColumnId="11983"/>
      <queryTableField id="20787" dataBound="0" tableColumnId="11984"/>
      <queryTableField id="20786" dataBound="0" tableColumnId="11985"/>
      <queryTableField id="20785" dataBound="0" tableColumnId="11986"/>
      <queryTableField id="20784" dataBound="0" tableColumnId="11987"/>
      <queryTableField id="20783" dataBound="0" tableColumnId="11988"/>
      <queryTableField id="20782" dataBound="0" tableColumnId="11989"/>
      <queryTableField id="20781" dataBound="0" tableColumnId="11990"/>
      <queryTableField id="20780" dataBound="0" tableColumnId="11991"/>
      <queryTableField id="20779" dataBound="0" tableColumnId="11992"/>
      <queryTableField id="20778" dataBound="0" tableColumnId="11993"/>
      <queryTableField id="20777" dataBound="0" tableColumnId="11994"/>
      <queryTableField id="20776" dataBound="0" tableColumnId="11995"/>
      <queryTableField id="20775" dataBound="0" tableColumnId="11996"/>
      <queryTableField id="20774" dataBound="0" tableColumnId="11997"/>
      <queryTableField id="20773" dataBound="0" tableColumnId="11998"/>
      <queryTableField id="20772" dataBound="0" tableColumnId="11999"/>
      <queryTableField id="20771" dataBound="0" tableColumnId="12000"/>
      <queryTableField id="20770" dataBound="0" tableColumnId="12001"/>
      <queryTableField id="20769" dataBound="0" tableColumnId="12002"/>
      <queryTableField id="20768" dataBound="0" tableColumnId="12003"/>
      <queryTableField id="20767" dataBound="0" tableColumnId="12004"/>
      <queryTableField id="20766" dataBound="0" tableColumnId="12005"/>
      <queryTableField id="20765" dataBound="0" tableColumnId="12006"/>
      <queryTableField id="20764" dataBound="0" tableColumnId="12007"/>
      <queryTableField id="20763" dataBound="0" tableColumnId="12008"/>
      <queryTableField id="20762" dataBound="0" tableColumnId="12009"/>
      <queryTableField id="20761" dataBound="0" tableColumnId="12010"/>
      <queryTableField id="20760" dataBound="0" tableColumnId="12011"/>
      <queryTableField id="20759" dataBound="0" tableColumnId="12012"/>
      <queryTableField id="20758" dataBound="0" tableColumnId="12013"/>
      <queryTableField id="20757" dataBound="0" tableColumnId="12014"/>
      <queryTableField id="20756" dataBound="0" tableColumnId="12015"/>
      <queryTableField id="20755" dataBound="0" tableColumnId="12016"/>
      <queryTableField id="20754" dataBound="0" tableColumnId="12017"/>
      <queryTableField id="20753" dataBound="0" tableColumnId="12018"/>
      <queryTableField id="20752" dataBound="0" tableColumnId="12019"/>
      <queryTableField id="20751" dataBound="0" tableColumnId="12020"/>
      <queryTableField id="20750" dataBound="0" tableColumnId="12021"/>
      <queryTableField id="20749" dataBound="0" tableColumnId="12022"/>
      <queryTableField id="20748" dataBound="0" tableColumnId="12023"/>
      <queryTableField id="20747" dataBound="0" tableColumnId="12024"/>
      <queryTableField id="20746" dataBound="0" tableColumnId="12025"/>
      <queryTableField id="20745" dataBound="0" tableColumnId="12026"/>
      <queryTableField id="20744" dataBound="0" tableColumnId="12027"/>
      <queryTableField id="20743" dataBound="0" tableColumnId="12028"/>
      <queryTableField id="20742" dataBound="0" tableColumnId="12029"/>
      <queryTableField id="20741" dataBound="0" tableColumnId="12030"/>
      <queryTableField id="20740" dataBound="0" tableColumnId="12031"/>
      <queryTableField id="20739" dataBound="0" tableColumnId="12032"/>
      <queryTableField id="20738" dataBound="0" tableColumnId="12033"/>
      <queryTableField id="20737" dataBound="0" tableColumnId="12034"/>
      <queryTableField id="20736" dataBound="0" tableColumnId="12035"/>
      <queryTableField id="20735" dataBound="0" tableColumnId="12036"/>
      <queryTableField id="20734" dataBound="0" tableColumnId="12037"/>
      <queryTableField id="20733" dataBound="0" tableColumnId="12038"/>
      <queryTableField id="20732" dataBound="0" tableColumnId="12039"/>
      <queryTableField id="20731" dataBound="0" tableColumnId="12040"/>
      <queryTableField id="20730" dataBound="0" tableColumnId="12041"/>
      <queryTableField id="20729" dataBound="0" tableColumnId="12042"/>
      <queryTableField id="20728" dataBound="0" tableColumnId="12043"/>
      <queryTableField id="20727" dataBound="0" tableColumnId="12044"/>
      <queryTableField id="20726" dataBound="0" tableColumnId="12045"/>
      <queryTableField id="20725" dataBound="0" tableColumnId="12046"/>
      <queryTableField id="20724" dataBound="0" tableColumnId="12047"/>
      <queryTableField id="20723" dataBound="0" tableColumnId="12048"/>
      <queryTableField id="20722" dataBound="0" tableColumnId="12049"/>
      <queryTableField id="20721" dataBound="0" tableColumnId="12050"/>
      <queryTableField id="20720" dataBound="0" tableColumnId="12051"/>
      <queryTableField id="20719" dataBound="0" tableColumnId="12052"/>
      <queryTableField id="20718" dataBound="0" tableColumnId="12053"/>
      <queryTableField id="20717" dataBound="0" tableColumnId="12054"/>
      <queryTableField id="20716" dataBound="0" tableColumnId="12055"/>
      <queryTableField id="20715" dataBound="0" tableColumnId="12056"/>
      <queryTableField id="20714" dataBound="0" tableColumnId="12057"/>
      <queryTableField id="20713" dataBound="0" tableColumnId="12058"/>
      <queryTableField id="20712" dataBound="0" tableColumnId="12059"/>
      <queryTableField id="20711" dataBound="0" tableColumnId="12060"/>
      <queryTableField id="20710" dataBound="0" tableColumnId="12061"/>
      <queryTableField id="20709" dataBound="0" tableColumnId="12062"/>
      <queryTableField id="20708" dataBound="0" tableColumnId="12063"/>
      <queryTableField id="20707" dataBound="0" tableColumnId="12064"/>
      <queryTableField id="20706" dataBound="0" tableColumnId="12065"/>
      <queryTableField id="20705" dataBound="0" tableColumnId="12066"/>
      <queryTableField id="20704" dataBound="0" tableColumnId="12067"/>
      <queryTableField id="20703" dataBound="0" tableColumnId="12068"/>
      <queryTableField id="20702" dataBound="0" tableColumnId="12069"/>
      <queryTableField id="20701" dataBound="0" tableColumnId="12070"/>
      <queryTableField id="20700" dataBound="0" tableColumnId="12071"/>
      <queryTableField id="20699" dataBound="0" tableColumnId="12072"/>
      <queryTableField id="20698" dataBound="0" tableColumnId="12073"/>
      <queryTableField id="20697" dataBound="0" tableColumnId="12074"/>
      <queryTableField id="20696" dataBound="0" tableColumnId="12075"/>
      <queryTableField id="20695" dataBound="0" tableColumnId="12076"/>
      <queryTableField id="20694" dataBound="0" tableColumnId="12077"/>
      <queryTableField id="20693" dataBound="0" tableColumnId="12078"/>
      <queryTableField id="20692" dataBound="0" tableColumnId="12079"/>
      <queryTableField id="20691" dataBound="0" tableColumnId="12080"/>
      <queryTableField id="20690" dataBound="0" tableColumnId="12081"/>
      <queryTableField id="20689" dataBound="0" tableColumnId="12082"/>
      <queryTableField id="20688" dataBound="0" tableColumnId="12083"/>
      <queryTableField id="20687" dataBound="0" tableColumnId="12084"/>
      <queryTableField id="20686" dataBound="0" tableColumnId="12085"/>
      <queryTableField id="20685" dataBound="0" tableColumnId="12086"/>
      <queryTableField id="20684" dataBound="0" tableColumnId="12087"/>
      <queryTableField id="20683" dataBound="0" tableColumnId="12088"/>
      <queryTableField id="20682" dataBound="0" tableColumnId="12089"/>
      <queryTableField id="20681" dataBound="0" tableColumnId="12090"/>
      <queryTableField id="20680" dataBound="0" tableColumnId="12091"/>
      <queryTableField id="20679" dataBound="0" tableColumnId="12092"/>
      <queryTableField id="20678" dataBound="0" tableColumnId="12093"/>
      <queryTableField id="20677" dataBound="0" tableColumnId="12094"/>
      <queryTableField id="20676" dataBound="0" tableColumnId="12095"/>
      <queryTableField id="20675" dataBound="0" tableColumnId="12096"/>
      <queryTableField id="20674" dataBound="0" tableColumnId="12097"/>
      <queryTableField id="20673" dataBound="0" tableColumnId="12098"/>
      <queryTableField id="20672" dataBound="0" tableColumnId="12099"/>
      <queryTableField id="20671" dataBound="0" tableColumnId="12100"/>
      <queryTableField id="20670" dataBound="0" tableColumnId="12101"/>
      <queryTableField id="20669" dataBound="0" tableColumnId="12102"/>
      <queryTableField id="20668" dataBound="0" tableColumnId="12103"/>
      <queryTableField id="20667" dataBound="0" tableColumnId="12104"/>
      <queryTableField id="20666" dataBound="0" tableColumnId="12105"/>
      <queryTableField id="20665" dataBound="0" tableColumnId="12106"/>
      <queryTableField id="20664" dataBound="0" tableColumnId="12107"/>
      <queryTableField id="20663" dataBound="0" tableColumnId="12108"/>
      <queryTableField id="20662" dataBound="0" tableColumnId="12109"/>
      <queryTableField id="20661" dataBound="0" tableColumnId="12110"/>
      <queryTableField id="20660" dataBound="0" tableColumnId="12111"/>
      <queryTableField id="20659" dataBound="0" tableColumnId="12112"/>
      <queryTableField id="20658" dataBound="0" tableColumnId="12113"/>
      <queryTableField id="20657" dataBound="0" tableColumnId="12114"/>
      <queryTableField id="20656" dataBound="0" tableColumnId="12115"/>
      <queryTableField id="20655" dataBound="0" tableColumnId="12116"/>
      <queryTableField id="20654" dataBound="0" tableColumnId="12117"/>
      <queryTableField id="20653" dataBound="0" tableColumnId="12118"/>
      <queryTableField id="20652" dataBound="0" tableColumnId="12119"/>
      <queryTableField id="20651" dataBound="0" tableColumnId="12120"/>
      <queryTableField id="20650" dataBound="0" tableColumnId="12121"/>
      <queryTableField id="20649" dataBound="0" tableColumnId="12122"/>
      <queryTableField id="20648" dataBound="0" tableColumnId="12123"/>
      <queryTableField id="20647" dataBound="0" tableColumnId="12124"/>
      <queryTableField id="20646" dataBound="0" tableColumnId="12125"/>
      <queryTableField id="20645" dataBound="0" tableColumnId="12126"/>
      <queryTableField id="20644" dataBound="0" tableColumnId="12127"/>
      <queryTableField id="20643" dataBound="0" tableColumnId="12128"/>
      <queryTableField id="20642" dataBound="0" tableColumnId="12129"/>
      <queryTableField id="20641" dataBound="0" tableColumnId="12130"/>
      <queryTableField id="20640" dataBound="0" tableColumnId="12131"/>
      <queryTableField id="20639" dataBound="0" tableColumnId="12132"/>
      <queryTableField id="20638" dataBound="0" tableColumnId="12133"/>
      <queryTableField id="20637" dataBound="0" tableColumnId="12134"/>
      <queryTableField id="20636" dataBound="0" tableColumnId="12135"/>
      <queryTableField id="20635" dataBound="0" tableColumnId="12136"/>
      <queryTableField id="20634" dataBound="0" tableColumnId="12137"/>
      <queryTableField id="20633" dataBound="0" tableColumnId="12138"/>
      <queryTableField id="20632" dataBound="0" tableColumnId="12139"/>
      <queryTableField id="20631" dataBound="0" tableColumnId="12140"/>
      <queryTableField id="20630" dataBound="0" tableColumnId="12141"/>
      <queryTableField id="20629" dataBound="0" tableColumnId="12142"/>
      <queryTableField id="20628" dataBound="0" tableColumnId="12143"/>
      <queryTableField id="20627" dataBound="0" tableColumnId="12144"/>
      <queryTableField id="20626" dataBound="0" tableColumnId="12145"/>
      <queryTableField id="20625" dataBound="0" tableColumnId="12146"/>
      <queryTableField id="20624" dataBound="0" tableColumnId="12147"/>
      <queryTableField id="20623" dataBound="0" tableColumnId="12148"/>
      <queryTableField id="20622" dataBound="0" tableColumnId="12149"/>
      <queryTableField id="20621" dataBound="0" tableColumnId="12150"/>
      <queryTableField id="20620" dataBound="0" tableColumnId="12151"/>
      <queryTableField id="20619" dataBound="0" tableColumnId="12152"/>
      <queryTableField id="20618" dataBound="0" tableColumnId="12153"/>
      <queryTableField id="20617" dataBound="0" tableColumnId="12154"/>
      <queryTableField id="20616" dataBound="0" tableColumnId="12155"/>
      <queryTableField id="20615" dataBound="0" tableColumnId="12156"/>
      <queryTableField id="20614" dataBound="0" tableColumnId="12157"/>
      <queryTableField id="20613" dataBound="0" tableColumnId="12158"/>
      <queryTableField id="20612" dataBound="0" tableColumnId="12159"/>
      <queryTableField id="20611" dataBound="0" tableColumnId="12160"/>
      <queryTableField id="20610" dataBound="0" tableColumnId="12161"/>
      <queryTableField id="20609" dataBound="0" tableColumnId="12162"/>
      <queryTableField id="20608" dataBound="0" tableColumnId="12163"/>
      <queryTableField id="20607" dataBound="0" tableColumnId="12164"/>
      <queryTableField id="20606" dataBound="0" tableColumnId="12165"/>
      <queryTableField id="20605" dataBound="0" tableColumnId="12166"/>
      <queryTableField id="20604" dataBound="0" tableColumnId="12167"/>
      <queryTableField id="20603" dataBound="0" tableColumnId="12168"/>
      <queryTableField id="20602" dataBound="0" tableColumnId="12169"/>
      <queryTableField id="20601" dataBound="0" tableColumnId="12170"/>
      <queryTableField id="20600" dataBound="0" tableColumnId="12171"/>
      <queryTableField id="20599" dataBound="0" tableColumnId="12172"/>
      <queryTableField id="20598" dataBound="0" tableColumnId="12173"/>
      <queryTableField id="20597" dataBound="0" tableColumnId="12174"/>
      <queryTableField id="20596" dataBound="0" tableColumnId="12175"/>
      <queryTableField id="20595" dataBound="0" tableColumnId="12176"/>
      <queryTableField id="20594" dataBound="0" tableColumnId="12177"/>
      <queryTableField id="20593" dataBound="0" tableColumnId="12178"/>
      <queryTableField id="20592" dataBound="0" tableColumnId="12179"/>
      <queryTableField id="20591" dataBound="0" tableColumnId="12180"/>
      <queryTableField id="20590" dataBound="0" tableColumnId="12181"/>
      <queryTableField id="20589" dataBound="0" tableColumnId="12182"/>
      <queryTableField id="20588" dataBound="0" tableColumnId="12183"/>
      <queryTableField id="20587" dataBound="0" tableColumnId="12184"/>
      <queryTableField id="20586" dataBound="0" tableColumnId="12185"/>
      <queryTableField id="20585" dataBound="0" tableColumnId="12186"/>
      <queryTableField id="20584" dataBound="0" tableColumnId="12187"/>
      <queryTableField id="20583" dataBound="0" tableColumnId="12188"/>
      <queryTableField id="20582" dataBound="0" tableColumnId="12189"/>
      <queryTableField id="20581" dataBound="0" tableColumnId="12190"/>
      <queryTableField id="20580" dataBound="0" tableColumnId="12191"/>
      <queryTableField id="20579" dataBound="0" tableColumnId="12192"/>
      <queryTableField id="20578" dataBound="0" tableColumnId="12193"/>
      <queryTableField id="20577" dataBound="0" tableColumnId="12194"/>
      <queryTableField id="20576" dataBound="0" tableColumnId="12195"/>
      <queryTableField id="20575" dataBound="0" tableColumnId="12196"/>
      <queryTableField id="20574" dataBound="0" tableColumnId="12197"/>
      <queryTableField id="20573" dataBound="0" tableColumnId="12198"/>
      <queryTableField id="20572" dataBound="0" tableColumnId="12199"/>
      <queryTableField id="20571" dataBound="0" tableColumnId="12200"/>
      <queryTableField id="20570" dataBound="0" tableColumnId="12201"/>
      <queryTableField id="20569" dataBound="0" tableColumnId="12202"/>
      <queryTableField id="20568" dataBound="0" tableColumnId="12203"/>
      <queryTableField id="20567" dataBound="0" tableColumnId="12204"/>
      <queryTableField id="20566" dataBound="0" tableColumnId="12205"/>
      <queryTableField id="20565" dataBound="0" tableColumnId="12206"/>
      <queryTableField id="20564" dataBound="0" tableColumnId="12207"/>
      <queryTableField id="20563" dataBound="0" tableColumnId="12208"/>
      <queryTableField id="20562" dataBound="0" tableColumnId="12209"/>
      <queryTableField id="20561" dataBound="0" tableColumnId="12210"/>
      <queryTableField id="20560" dataBound="0" tableColumnId="12211"/>
      <queryTableField id="20559" dataBound="0" tableColumnId="12212"/>
      <queryTableField id="20558" dataBound="0" tableColumnId="12213"/>
      <queryTableField id="20557" dataBound="0" tableColumnId="12214"/>
      <queryTableField id="20556" dataBound="0" tableColumnId="12215"/>
      <queryTableField id="20555" dataBound="0" tableColumnId="12216"/>
      <queryTableField id="20554" dataBound="0" tableColumnId="12217"/>
      <queryTableField id="20553" dataBound="0" tableColumnId="12218"/>
      <queryTableField id="20552" dataBound="0" tableColumnId="12219"/>
      <queryTableField id="20551" dataBound="0" tableColumnId="12220"/>
      <queryTableField id="20550" dataBound="0" tableColumnId="12221"/>
      <queryTableField id="20549" dataBound="0" tableColumnId="12222"/>
      <queryTableField id="20548" dataBound="0" tableColumnId="12223"/>
      <queryTableField id="20547" dataBound="0" tableColumnId="12224"/>
      <queryTableField id="20546" dataBound="0" tableColumnId="12225"/>
      <queryTableField id="20545" dataBound="0" tableColumnId="12226"/>
      <queryTableField id="20544" dataBound="0" tableColumnId="12227"/>
      <queryTableField id="20543" dataBound="0" tableColumnId="12228"/>
      <queryTableField id="20542" dataBound="0" tableColumnId="12229"/>
      <queryTableField id="20541" dataBound="0" tableColumnId="12230"/>
      <queryTableField id="20540" dataBound="0" tableColumnId="12231"/>
      <queryTableField id="20539" dataBound="0" tableColumnId="12232"/>
      <queryTableField id="20538" dataBound="0" tableColumnId="12233"/>
      <queryTableField id="20537" dataBound="0" tableColumnId="12234"/>
      <queryTableField id="20536" dataBound="0" tableColumnId="12235"/>
      <queryTableField id="20535" dataBound="0" tableColumnId="12236"/>
      <queryTableField id="20534" dataBound="0" tableColumnId="12237"/>
      <queryTableField id="20533" dataBound="0" tableColumnId="12238"/>
      <queryTableField id="20532" dataBound="0" tableColumnId="12239"/>
      <queryTableField id="20531" dataBound="0" tableColumnId="12240"/>
      <queryTableField id="20530" dataBound="0" tableColumnId="12241"/>
      <queryTableField id="20529" dataBound="0" tableColumnId="12242"/>
      <queryTableField id="20528" dataBound="0" tableColumnId="12243"/>
      <queryTableField id="20527" dataBound="0" tableColumnId="12244"/>
      <queryTableField id="20526" dataBound="0" tableColumnId="12245"/>
      <queryTableField id="20525" dataBound="0" tableColumnId="12246"/>
      <queryTableField id="20524" dataBound="0" tableColumnId="12247"/>
      <queryTableField id="20523" dataBound="0" tableColumnId="12248"/>
      <queryTableField id="20522" dataBound="0" tableColumnId="12249"/>
      <queryTableField id="20521" dataBound="0" tableColumnId="12250"/>
      <queryTableField id="20520" dataBound="0" tableColumnId="12251"/>
      <queryTableField id="20519" dataBound="0" tableColumnId="12252"/>
      <queryTableField id="20518" dataBound="0" tableColumnId="12253"/>
      <queryTableField id="20517" dataBound="0" tableColumnId="12254"/>
      <queryTableField id="20516" dataBound="0" tableColumnId="12255"/>
      <queryTableField id="20515" dataBound="0" tableColumnId="12256"/>
      <queryTableField id="20514" dataBound="0" tableColumnId="12257"/>
      <queryTableField id="20513" dataBound="0" tableColumnId="12258"/>
      <queryTableField id="20512" dataBound="0" tableColumnId="12259"/>
      <queryTableField id="20511" dataBound="0" tableColumnId="12260"/>
      <queryTableField id="20510" dataBound="0" tableColumnId="12261"/>
      <queryTableField id="20509" dataBound="0" tableColumnId="12262"/>
      <queryTableField id="20508" dataBound="0" tableColumnId="12263"/>
      <queryTableField id="20507" dataBound="0" tableColumnId="12264"/>
      <queryTableField id="20506" dataBound="0" tableColumnId="12265"/>
      <queryTableField id="20505" dataBound="0" tableColumnId="12266"/>
      <queryTableField id="20504" dataBound="0" tableColumnId="12267"/>
      <queryTableField id="20503" dataBound="0" tableColumnId="12268"/>
      <queryTableField id="20502" dataBound="0" tableColumnId="12269"/>
      <queryTableField id="20501" dataBound="0" tableColumnId="12270"/>
      <queryTableField id="20500" dataBound="0" tableColumnId="12271"/>
      <queryTableField id="20499" dataBound="0" tableColumnId="12272"/>
      <queryTableField id="20498" dataBound="0" tableColumnId="12273"/>
      <queryTableField id="20497" dataBound="0" tableColumnId="12274"/>
      <queryTableField id="20496" dataBound="0" tableColumnId="12275"/>
      <queryTableField id="20495" dataBound="0" tableColumnId="12276"/>
      <queryTableField id="20494" dataBound="0" tableColumnId="12277"/>
      <queryTableField id="20493" dataBound="0" tableColumnId="12278"/>
      <queryTableField id="20492" dataBound="0" tableColumnId="12279"/>
      <queryTableField id="20491" dataBound="0" tableColumnId="12280"/>
      <queryTableField id="20490" dataBound="0" tableColumnId="12281"/>
      <queryTableField id="20489" dataBound="0" tableColumnId="12282"/>
      <queryTableField id="20488" dataBound="0" tableColumnId="12283"/>
      <queryTableField id="20487" dataBound="0" tableColumnId="12284"/>
      <queryTableField id="20486" dataBound="0" tableColumnId="12285"/>
      <queryTableField id="20485" dataBound="0" tableColumnId="12286"/>
      <queryTableField id="20484" dataBound="0" tableColumnId="12287"/>
      <queryTableField id="20483" dataBound="0" tableColumnId="12288"/>
      <queryTableField id="20482" dataBound="0" tableColumnId="12289"/>
      <queryTableField id="20481" dataBound="0" tableColumnId="12290"/>
      <queryTableField id="20480" dataBound="0" tableColumnId="12291"/>
      <queryTableField id="20479" dataBound="0" tableColumnId="12292"/>
      <queryTableField id="20478" dataBound="0" tableColumnId="12293"/>
      <queryTableField id="20477" dataBound="0" tableColumnId="12294"/>
      <queryTableField id="20476" dataBound="0" tableColumnId="12295"/>
      <queryTableField id="20475" dataBound="0" tableColumnId="12296"/>
      <queryTableField id="20474" dataBound="0" tableColumnId="12297"/>
      <queryTableField id="20473" dataBound="0" tableColumnId="12298"/>
      <queryTableField id="20472" dataBound="0" tableColumnId="12299"/>
      <queryTableField id="20471" dataBound="0" tableColumnId="12300"/>
      <queryTableField id="20470" dataBound="0" tableColumnId="12301"/>
      <queryTableField id="20469" dataBound="0" tableColumnId="12302"/>
      <queryTableField id="20468" dataBound="0" tableColumnId="12303"/>
      <queryTableField id="20467" dataBound="0" tableColumnId="12304"/>
      <queryTableField id="20466" dataBound="0" tableColumnId="12305"/>
      <queryTableField id="20465" dataBound="0" tableColumnId="12306"/>
      <queryTableField id="20464" dataBound="0" tableColumnId="12307"/>
      <queryTableField id="20463" dataBound="0" tableColumnId="12308"/>
      <queryTableField id="20462" dataBound="0" tableColumnId="12309"/>
      <queryTableField id="20461" dataBound="0" tableColumnId="12310"/>
      <queryTableField id="20460" dataBound="0" tableColumnId="12311"/>
      <queryTableField id="20459" dataBound="0" tableColumnId="12312"/>
      <queryTableField id="20458" dataBound="0" tableColumnId="12313"/>
      <queryTableField id="20457" dataBound="0" tableColumnId="12314"/>
      <queryTableField id="20456" dataBound="0" tableColumnId="12315"/>
      <queryTableField id="20455" dataBound="0" tableColumnId="12316"/>
      <queryTableField id="20454" dataBound="0" tableColumnId="12317"/>
      <queryTableField id="20453" dataBound="0" tableColumnId="12318"/>
      <queryTableField id="20452" dataBound="0" tableColumnId="12319"/>
      <queryTableField id="20451" dataBound="0" tableColumnId="12320"/>
      <queryTableField id="20450" dataBound="0" tableColumnId="12321"/>
      <queryTableField id="20449" dataBound="0" tableColumnId="12322"/>
      <queryTableField id="20448" dataBound="0" tableColumnId="12323"/>
      <queryTableField id="20447" dataBound="0" tableColumnId="12324"/>
      <queryTableField id="20446" dataBound="0" tableColumnId="12325"/>
      <queryTableField id="20445" dataBound="0" tableColumnId="12326"/>
      <queryTableField id="20444" dataBound="0" tableColumnId="12327"/>
      <queryTableField id="20443" dataBound="0" tableColumnId="12328"/>
      <queryTableField id="20442" dataBound="0" tableColumnId="12329"/>
      <queryTableField id="20441" dataBound="0" tableColumnId="12330"/>
      <queryTableField id="20440" dataBound="0" tableColumnId="12331"/>
      <queryTableField id="20439" dataBound="0" tableColumnId="12332"/>
      <queryTableField id="20438" dataBound="0" tableColumnId="12333"/>
      <queryTableField id="20437" dataBound="0" tableColumnId="12334"/>
      <queryTableField id="20436" dataBound="0" tableColumnId="12335"/>
      <queryTableField id="20435" dataBound="0" tableColumnId="12336"/>
      <queryTableField id="20434" dataBound="0" tableColumnId="12337"/>
      <queryTableField id="20433" dataBound="0" tableColumnId="12338"/>
      <queryTableField id="20432" dataBound="0" tableColumnId="12339"/>
      <queryTableField id="20431" dataBound="0" tableColumnId="12340"/>
      <queryTableField id="20430" dataBound="0" tableColumnId="12341"/>
      <queryTableField id="20429" dataBound="0" tableColumnId="12342"/>
      <queryTableField id="20428" dataBound="0" tableColumnId="12343"/>
      <queryTableField id="20427" dataBound="0" tableColumnId="12344"/>
      <queryTableField id="20426" dataBound="0" tableColumnId="12345"/>
      <queryTableField id="20425" dataBound="0" tableColumnId="12346"/>
      <queryTableField id="20424" dataBound="0" tableColumnId="12347"/>
      <queryTableField id="20423" dataBound="0" tableColumnId="12348"/>
      <queryTableField id="20422" dataBound="0" tableColumnId="12349"/>
      <queryTableField id="20421" dataBound="0" tableColumnId="12350"/>
      <queryTableField id="20420" dataBound="0" tableColumnId="12351"/>
      <queryTableField id="20419" dataBound="0" tableColumnId="12352"/>
      <queryTableField id="20418" dataBound="0" tableColumnId="12353"/>
      <queryTableField id="20417" dataBound="0" tableColumnId="12354"/>
      <queryTableField id="20416" dataBound="0" tableColumnId="12355"/>
      <queryTableField id="20415" dataBound="0" tableColumnId="12356"/>
      <queryTableField id="20414" dataBound="0" tableColumnId="12357"/>
      <queryTableField id="20413" dataBound="0" tableColumnId="12358"/>
      <queryTableField id="20412" dataBound="0" tableColumnId="12359"/>
      <queryTableField id="20411" dataBound="0" tableColumnId="12360"/>
      <queryTableField id="20410" dataBound="0" tableColumnId="12361"/>
      <queryTableField id="20409" dataBound="0" tableColumnId="12362"/>
      <queryTableField id="20408" dataBound="0" tableColumnId="12363"/>
      <queryTableField id="20407" dataBound="0" tableColumnId="12364"/>
      <queryTableField id="20406" dataBound="0" tableColumnId="12365"/>
      <queryTableField id="20405" dataBound="0" tableColumnId="12366"/>
      <queryTableField id="20404" dataBound="0" tableColumnId="12367"/>
      <queryTableField id="20403" dataBound="0" tableColumnId="12368"/>
      <queryTableField id="20402" dataBound="0" tableColumnId="12369"/>
      <queryTableField id="20401" dataBound="0" tableColumnId="12370"/>
      <queryTableField id="20400" dataBound="0" tableColumnId="12371"/>
      <queryTableField id="20399" dataBound="0" tableColumnId="12372"/>
      <queryTableField id="20398" dataBound="0" tableColumnId="12373"/>
      <queryTableField id="20397" dataBound="0" tableColumnId="12374"/>
      <queryTableField id="20396" dataBound="0" tableColumnId="12375"/>
      <queryTableField id="20395" dataBound="0" tableColumnId="12376"/>
      <queryTableField id="20394" dataBound="0" tableColumnId="12377"/>
      <queryTableField id="20393" dataBound="0" tableColumnId="12378"/>
      <queryTableField id="20392" dataBound="0" tableColumnId="12379"/>
      <queryTableField id="20391" dataBound="0" tableColumnId="12380"/>
      <queryTableField id="20390" dataBound="0" tableColumnId="12381"/>
      <queryTableField id="20389" dataBound="0" tableColumnId="12382"/>
      <queryTableField id="20388" dataBound="0" tableColumnId="12383"/>
      <queryTableField id="20387" dataBound="0" tableColumnId="12384"/>
      <queryTableField id="20386" dataBound="0" tableColumnId="12385"/>
      <queryTableField id="20385" dataBound="0" tableColumnId="12386"/>
      <queryTableField id="20384" dataBound="0" tableColumnId="12387"/>
      <queryTableField id="20383" dataBound="0" tableColumnId="12388"/>
      <queryTableField id="20382" dataBound="0" tableColumnId="12389"/>
      <queryTableField id="20381" dataBound="0" tableColumnId="12390"/>
      <queryTableField id="20380" dataBound="0" tableColumnId="12391"/>
      <queryTableField id="20379" dataBound="0" tableColumnId="12392"/>
      <queryTableField id="20378" dataBound="0" tableColumnId="12393"/>
      <queryTableField id="20377" dataBound="0" tableColumnId="12394"/>
      <queryTableField id="20376" dataBound="0" tableColumnId="12395"/>
      <queryTableField id="20375" dataBound="0" tableColumnId="12396"/>
      <queryTableField id="20374" dataBound="0" tableColumnId="12397"/>
      <queryTableField id="20373" dataBound="0" tableColumnId="12398"/>
      <queryTableField id="20372" dataBound="0" tableColumnId="12399"/>
      <queryTableField id="20371" dataBound="0" tableColumnId="12400"/>
      <queryTableField id="20370" dataBound="0" tableColumnId="12401"/>
      <queryTableField id="20369" dataBound="0" tableColumnId="12402"/>
      <queryTableField id="20368" dataBound="0" tableColumnId="12403"/>
      <queryTableField id="20367" dataBound="0" tableColumnId="12404"/>
      <queryTableField id="20366" dataBound="0" tableColumnId="12405"/>
      <queryTableField id="20365" dataBound="0" tableColumnId="12406"/>
      <queryTableField id="20364" dataBound="0" tableColumnId="12407"/>
      <queryTableField id="20363" dataBound="0" tableColumnId="12408"/>
      <queryTableField id="20362" dataBound="0" tableColumnId="12409"/>
      <queryTableField id="20361" dataBound="0" tableColumnId="12410"/>
      <queryTableField id="20360" dataBound="0" tableColumnId="12411"/>
      <queryTableField id="20359" dataBound="0" tableColumnId="12412"/>
      <queryTableField id="20358" dataBound="0" tableColumnId="12413"/>
      <queryTableField id="20357" dataBound="0" tableColumnId="12414"/>
      <queryTableField id="20356" dataBound="0" tableColumnId="12415"/>
      <queryTableField id="20355" dataBound="0" tableColumnId="12416"/>
      <queryTableField id="20354" dataBound="0" tableColumnId="12417"/>
      <queryTableField id="20353" dataBound="0" tableColumnId="12418"/>
      <queryTableField id="20352" dataBound="0" tableColumnId="12419"/>
      <queryTableField id="20351" dataBound="0" tableColumnId="12420"/>
      <queryTableField id="20350" dataBound="0" tableColumnId="12421"/>
      <queryTableField id="20349" dataBound="0" tableColumnId="12422"/>
      <queryTableField id="20348" dataBound="0" tableColumnId="12423"/>
      <queryTableField id="20347" dataBound="0" tableColumnId="12424"/>
      <queryTableField id="20346" dataBound="0" tableColumnId="12425"/>
      <queryTableField id="20345" dataBound="0" tableColumnId="12426"/>
      <queryTableField id="20344" dataBound="0" tableColumnId="12427"/>
      <queryTableField id="20343" dataBound="0" tableColumnId="12428"/>
      <queryTableField id="20342" dataBound="0" tableColumnId="12429"/>
      <queryTableField id="20341" dataBound="0" tableColumnId="12430"/>
      <queryTableField id="20340" dataBound="0" tableColumnId="12431"/>
      <queryTableField id="20339" dataBound="0" tableColumnId="12432"/>
      <queryTableField id="20338" dataBound="0" tableColumnId="12433"/>
      <queryTableField id="20337" dataBound="0" tableColumnId="12434"/>
      <queryTableField id="20336" dataBound="0" tableColumnId="12435"/>
      <queryTableField id="20335" dataBound="0" tableColumnId="12436"/>
      <queryTableField id="20334" dataBound="0" tableColumnId="12437"/>
      <queryTableField id="20333" dataBound="0" tableColumnId="12438"/>
      <queryTableField id="20332" dataBound="0" tableColumnId="12439"/>
      <queryTableField id="20331" dataBound="0" tableColumnId="12440"/>
      <queryTableField id="20330" dataBound="0" tableColumnId="12441"/>
      <queryTableField id="20329" dataBound="0" tableColumnId="12442"/>
      <queryTableField id="20328" dataBound="0" tableColumnId="12443"/>
      <queryTableField id="20327" dataBound="0" tableColumnId="12444"/>
      <queryTableField id="20326" dataBound="0" tableColumnId="12445"/>
      <queryTableField id="20325" dataBound="0" tableColumnId="12446"/>
      <queryTableField id="20324" dataBound="0" tableColumnId="12447"/>
      <queryTableField id="20323" dataBound="0" tableColumnId="12448"/>
      <queryTableField id="20322" dataBound="0" tableColumnId="12449"/>
      <queryTableField id="20321" dataBound="0" tableColumnId="12450"/>
      <queryTableField id="20320" dataBound="0" tableColumnId="12451"/>
      <queryTableField id="20319" dataBound="0" tableColumnId="12452"/>
      <queryTableField id="20318" dataBound="0" tableColumnId="12453"/>
      <queryTableField id="20317" dataBound="0" tableColumnId="12454"/>
      <queryTableField id="20316" dataBound="0" tableColumnId="12455"/>
      <queryTableField id="20315" dataBound="0" tableColumnId="12456"/>
      <queryTableField id="20314" dataBound="0" tableColumnId="12457"/>
      <queryTableField id="20313" dataBound="0" tableColumnId="12458"/>
      <queryTableField id="20312" dataBound="0" tableColumnId="12459"/>
      <queryTableField id="20311" dataBound="0" tableColumnId="12460"/>
      <queryTableField id="20310" dataBound="0" tableColumnId="12461"/>
      <queryTableField id="20309" dataBound="0" tableColumnId="12462"/>
      <queryTableField id="20308" dataBound="0" tableColumnId="12463"/>
      <queryTableField id="20307" dataBound="0" tableColumnId="12464"/>
      <queryTableField id="20306" dataBound="0" tableColumnId="12465"/>
      <queryTableField id="20305" dataBound="0" tableColumnId="12466"/>
      <queryTableField id="20304" dataBound="0" tableColumnId="12467"/>
      <queryTableField id="20303" dataBound="0" tableColumnId="12468"/>
      <queryTableField id="20302" dataBound="0" tableColumnId="12469"/>
      <queryTableField id="20301" dataBound="0" tableColumnId="12470"/>
      <queryTableField id="20300" dataBound="0" tableColumnId="12471"/>
      <queryTableField id="20299" dataBound="0" tableColumnId="12472"/>
      <queryTableField id="20298" dataBound="0" tableColumnId="12473"/>
      <queryTableField id="20297" dataBound="0" tableColumnId="12474"/>
      <queryTableField id="20296" dataBound="0" tableColumnId="12475"/>
      <queryTableField id="20295" dataBound="0" tableColumnId="12476"/>
      <queryTableField id="20294" dataBound="0" tableColumnId="12477"/>
      <queryTableField id="20293" dataBound="0" tableColumnId="12478"/>
      <queryTableField id="20292" dataBound="0" tableColumnId="12479"/>
      <queryTableField id="20291" dataBound="0" tableColumnId="12480"/>
      <queryTableField id="20290" dataBound="0" tableColumnId="12481"/>
      <queryTableField id="20289" dataBound="0" tableColumnId="12482"/>
      <queryTableField id="20288" dataBound="0" tableColumnId="12483"/>
      <queryTableField id="20287" dataBound="0" tableColumnId="12484"/>
      <queryTableField id="20286" dataBound="0" tableColumnId="12485"/>
      <queryTableField id="20285" dataBound="0" tableColumnId="12486"/>
      <queryTableField id="20284" dataBound="0" tableColumnId="12487"/>
      <queryTableField id="20283" dataBound="0" tableColumnId="12488"/>
      <queryTableField id="20282" dataBound="0" tableColumnId="12489"/>
      <queryTableField id="20281" dataBound="0" tableColumnId="12490"/>
      <queryTableField id="20280" dataBound="0" tableColumnId="12491"/>
      <queryTableField id="20279" dataBound="0" tableColumnId="12492"/>
      <queryTableField id="20278" dataBound="0" tableColumnId="12493"/>
      <queryTableField id="20277" dataBound="0" tableColumnId="12494"/>
      <queryTableField id="20276" dataBound="0" tableColumnId="12495"/>
      <queryTableField id="20275" dataBound="0" tableColumnId="12496"/>
      <queryTableField id="20274" dataBound="0" tableColumnId="12497"/>
      <queryTableField id="20273" dataBound="0" tableColumnId="12498"/>
      <queryTableField id="20272" dataBound="0" tableColumnId="12499"/>
      <queryTableField id="20271" dataBound="0" tableColumnId="12500"/>
      <queryTableField id="20270" dataBound="0" tableColumnId="12501"/>
      <queryTableField id="20269" dataBound="0" tableColumnId="12502"/>
      <queryTableField id="20268" dataBound="0" tableColumnId="12503"/>
      <queryTableField id="20267" dataBound="0" tableColumnId="12504"/>
      <queryTableField id="20266" dataBound="0" tableColumnId="12505"/>
      <queryTableField id="20265" dataBound="0" tableColumnId="12506"/>
      <queryTableField id="20264" dataBound="0" tableColumnId="12507"/>
      <queryTableField id="20263" dataBound="0" tableColumnId="12508"/>
      <queryTableField id="20262" dataBound="0" tableColumnId="12509"/>
      <queryTableField id="20261" dataBound="0" tableColumnId="12510"/>
      <queryTableField id="20260" dataBound="0" tableColumnId="12511"/>
      <queryTableField id="20259" dataBound="0" tableColumnId="12512"/>
      <queryTableField id="20258" dataBound="0" tableColumnId="12513"/>
      <queryTableField id="20257" dataBound="0" tableColumnId="12514"/>
      <queryTableField id="20256" dataBound="0" tableColumnId="12515"/>
      <queryTableField id="20255" dataBound="0" tableColumnId="12516"/>
      <queryTableField id="20254" dataBound="0" tableColumnId="12517"/>
      <queryTableField id="20253" dataBound="0" tableColumnId="12518"/>
      <queryTableField id="20252" dataBound="0" tableColumnId="12519"/>
      <queryTableField id="20251" dataBound="0" tableColumnId="12520"/>
      <queryTableField id="20250" dataBound="0" tableColumnId="12521"/>
      <queryTableField id="20249" dataBound="0" tableColumnId="12522"/>
      <queryTableField id="20248" dataBound="0" tableColumnId="12523"/>
      <queryTableField id="20247" dataBound="0" tableColumnId="12524"/>
      <queryTableField id="20246" dataBound="0" tableColumnId="12525"/>
      <queryTableField id="20245" dataBound="0" tableColumnId="12526"/>
      <queryTableField id="20244" dataBound="0" tableColumnId="12527"/>
      <queryTableField id="20243" dataBound="0" tableColumnId="12528"/>
      <queryTableField id="20242" dataBound="0" tableColumnId="12529"/>
      <queryTableField id="20241" dataBound="0" tableColumnId="12530"/>
      <queryTableField id="20240" dataBound="0" tableColumnId="12531"/>
      <queryTableField id="20239" dataBound="0" tableColumnId="12532"/>
      <queryTableField id="20238" dataBound="0" tableColumnId="12533"/>
      <queryTableField id="20237" dataBound="0" tableColumnId="12534"/>
      <queryTableField id="20236" dataBound="0" tableColumnId="12535"/>
      <queryTableField id="20235" dataBound="0" tableColumnId="12536"/>
      <queryTableField id="20234" dataBound="0" tableColumnId="12537"/>
      <queryTableField id="20233" dataBound="0" tableColumnId="12538"/>
      <queryTableField id="20232" dataBound="0" tableColumnId="12539"/>
      <queryTableField id="20231" dataBound="0" tableColumnId="12540"/>
      <queryTableField id="20230" dataBound="0" tableColumnId="12541"/>
      <queryTableField id="20229" dataBound="0" tableColumnId="12542"/>
      <queryTableField id="20228" dataBound="0" tableColumnId="12543"/>
      <queryTableField id="20227" dataBound="0" tableColumnId="12544"/>
      <queryTableField id="20226" dataBound="0" tableColumnId="12545"/>
      <queryTableField id="20225" dataBound="0" tableColumnId="12546"/>
      <queryTableField id="20224" dataBound="0" tableColumnId="12547"/>
      <queryTableField id="20223" dataBound="0" tableColumnId="12548"/>
      <queryTableField id="20222" dataBound="0" tableColumnId="12549"/>
      <queryTableField id="20221" dataBound="0" tableColumnId="12550"/>
      <queryTableField id="20220" dataBound="0" tableColumnId="12551"/>
      <queryTableField id="20219" dataBound="0" tableColumnId="12552"/>
      <queryTableField id="20218" dataBound="0" tableColumnId="12553"/>
      <queryTableField id="20217" dataBound="0" tableColumnId="12554"/>
      <queryTableField id="20216" dataBound="0" tableColumnId="12555"/>
      <queryTableField id="20215" dataBound="0" tableColumnId="12556"/>
      <queryTableField id="20214" dataBound="0" tableColumnId="12557"/>
      <queryTableField id="20213" dataBound="0" tableColumnId="12558"/>
      <queryTableField id="20212" dataBound="0" tableColumnId="12559"/>
      <queryTableField id="20211" dataBound="0" tableColumnId="12560"/>
      <queryTableField id="20210" dataBound="0" tableColumnId="12561"/>
      <queryTableField id="20209" dataBound="0" tableColumnId="12562"/>
      <queryTableField id="20208" dataBound="0" tableColumnId="12563"/>
      <queryTableField id="20207" dataBound="0" tableColumnId="12564"/>
      <queryTableField id="20206" dataBound="0" tableColumnId="12565"/>
      <queryTableField id="20205" dataBound="0" tableColumnId="12566"/>
      <queryTableField id="20204" dataBound="0" tableColumnId="12567"/>
      <queryTableField id="20203" dataBound="0" tableColumnId="12568"/>
      <queryTableField id="20202" dataBound="0" tableColumnId="12569"/>
      <queryTableField id="20201" dataBound="0" tableColumnId="12570"/>
      <queryTableField id="20200" dataBound="0" tableColumnId="12571"/>
      <queryTableField id="20199" dataBound="0" tableColumnId="12572"/>
      <queryTableField id="20198" dataBound="0" tableColumnId="12573"/>
      <queryTableField id="20197" dataBound="0" tableColumnId="12574"/>
      <queryTableField id="20196" dataBound="0" tableColumnId="12575"/>
      <queryTableField id="20195" dataBound="0" tableColumnId="12576"/>
      <queryTableField id="20194" dataBound="0" tableColumnId="12577"/>
      <queryTableField id="20193" dataBound="0" tableColumnId="12578"/>
      <queryTableField id="20192" dataBound="0" tableColumnId="12579"/>
      <queryTableField id="20191" dataBound="0" tableColumnId="12580"/>
      <queryTableField id="20190" dataBound="0" tableColumnId="12581"/>
      <queryTableField id="20189" dataBound="0" tableColumnId="12582"/>
      <queryTableField id="20188" dataBound="0" tableColumnId="12583"/>
      <queryTableField id="20187" dataBound="0" tableColumnId="12584"/>
      <queryTableField id="20186" dataBound="0" tableColumnId="12585"/>
      <queryTableField id="20185" dataBound="0" tableColumnId="12586"/>
      <queryTableField id="20184" dataBound="0" tableColumnId="12587"/>
      <queryTableField id="20183" dataBound="0" tableColumnId="12588"/>
      <queryTableField id="20182" dataBound="0" tableColumnId="12589"/>
      <queryTableField id="20181" dataBound="0" tableColumnId="12590"/>
      <queryTableField id="20180" dataBound="0" tableColumnId="12591"/>
      <queryTableField id="20179" dataBound="0" tableColumnId="12592"/>
      <queryTableField id="20178" dataBound="0" tableColumnId="12593"/>
      <queryTableField id="20177" dataBound="0" tableColumnId="12594"/>
      <queryTableField id="20176" dataBound="0" tableColumnId="12595"/>
      <queryTableField id="20175" dataBound="0" tableColumnId="12596"/>
      <queryTableField id="20174" dataBound="0" tableColumnId="12597"/>
      <queryTableField id="20173" dataBound="0" tableColumnId="12598"/>
      <queryTableField id="20172" dataBound="0" tableColumnId="12599"/>
      <queryTableField id="20171" dataBound="0" tableColumnId="12600"/>
      <queryTableField id="20170" dataBound="0" tableColumnId="12601"/>
      <queryTableField id="20169" dataBound="0" tableColumnId="12602"/>
      <queryTableField id="20168" dataBound="0" tableColumnId="12603"/>
      <queryTableField id="20167" dataBound="0" tableColumnId="12604"/>
      <queryTableField id="20166" dataBound="0" tableColumnId="12605"/>
      <queryTableField id="20165" dataBound="0" tableColumnId="12606"/>
      <queryTableField id="20164" dataBound="0" tableColumnId="12607"/>
      <queryTableField id="20163" dataBound="0" tableColumnId="12608"/>
      <queryTableField id="20162" dataBound="0" tableColumnId="12609"/>
      <queryTableField id="20161" dataBound="0" tableColumnId="12610"/>
      <queryTableField id="20160" dataBound="0" tableColumnId="12611"/>
      <queryTableField id="20159" dataBound="0" tableColumnId="12612"/>
      <queryTableField id="20158" dataBound="0" tableColumnId="12613"/>
      <queryTableField id="20157" dataBound="0" tableColumnId="12614"/>
      <queryTableField id="20156" dataBound="0" tableColumnId="12615"/>
      <queryTableField id="20155" dataBound="0" tableColumnId="12616"/>
      <queryTableField id="20154" dataBound="0" tableColumnId="12617"/>
      <queryTableField id="20153" dataBound="0" tableColumnId="12618"/>
      <queryTableField id="20152" dataBound="0" tableColumnId="12619"/>
      <queryTableField id="20151" dataBound="0" tableColumnId="12620"/>
      <queryTableField id="20150" dataBound="0" tableColumnId="12621"/>
      <queryTableField id="20149" dataBound="0" tableColumnId="12622"/>
      <queryTableField id="20148" dataBound="0" tableColumnId="12623"/>
      <queryTableField id="20147" dataBound="0" tableColumnId="12624"/>
      <queryTableField id="20146" dataBound="0" tableColumnId="12625"/>
      <queryTableField id="20145" dataBound="0" tableColumnId="12626"/>
      <queryTableField id="20144" dataBound="0" tableColumnId="12627"/>
      <queryTableField id="20143" dataBound="0" tableColumnId="12628"/>
      <queryTableField id="20142" dataBound="0" tableColumnId="12629"/>
      <queryTableField id="20141" dataBound="0" tableColumnId="12630"/>
      <queryTableField id="20140" dataBound="0" tableColumnId="12631"/>
      <queryTableField id="20139" dataBound="0" tableColumnId="12632"/>
      <queryTableField id="20138" dataBound="0" tableColumnId="12633"/>
      <queryTableField id="20137" dataBound="0" tableColumnId="12634"/>
      <queryTableField id="20136" dataBound="0" tableColumnId="12635"/>
      <queryTableField id="20135" dataBound="0" tableColumnId="12636"/>
      <queryTableField id="20134" dataBound="0" tableColumnId="12637"/>
      <queryTableField id="20133" dataBound="0" tableColumnId="12638"/>
      <queryTableField id="20132" dataBound="0" tableColumnId="12639"/>
      <queryTableField id="20131" dataBound="0" tableColumnId="12640"/>
      <queryTableField id="20130" dataBound="0" tableColumnId="12641"/>
      <queryTableField id="20129" dataBound="0" tableColumnId="12642"/>
      <queryTableField id="20128" dataBound="0" tableColumnId="12643"/>
      <queryTableField id="20127" dataBound="0" tableColumnId="12644"/>
      <queryTableField id="20126" dataBound="0" tableColumnId="12645"/>
      <queryTableField id="20125" dataBound="0" tableColumnId="12646"/>
      <queryTableField id="20124" dataBound="0" tableColumnId="12647"/>
      <queryTableField id="20123" dataBound="0" tableColumnId="12648"/>
      <queryTableField id="20122" dataBound="0" tableColumnId="12649"/>
      <queryTableField id="20121" dataBound="0" tableColumnId="12650"/>
      <queryTableField id="20120" dataBound="0" tableColumnId="12651"/>
      <queryTableField id="20119" dataBound="0" tableColumnId="12652"/>
      <queryTableField id="20118" dataBound="0" tableColumnId="12653"/>
      <queryTableField id="20117" dataBound="0" tableColumnId="12654"/>
      <queryTableField id="20116" dataBound="0" tableColumnId="12655"/>
      <queryTableField id="20115" dataBound="0" tableColumnId="12656"/>
      <queryTableField id="20114" dataBound="0" tableColumnId="12657"/>
      <queryTableField id="20113" dataBound="0" tableColumnId="12658"/>
      <queryTableField id="20112" dataBound="0" tableColumnId="12659"/>
      <queryTableField id="20111" dataBound="0" tableColumnId="12660"/>
      <queryTableField id="20110" dataBound="0" tableColumnId="12661"/>
      <queryTableField id="20109" dataBound="0" tableColumnId="12662"/>
      <queryTableField id="20108" dataBound="0" tableColumnId="12663"/>
      <queryTableField id="20107" dataBound="0" tableColumnId="12664"/>
      <queryTableField id="20106" dataBound="0" tableColumnId="12665"/>
      <queryTableField id="20105" dataBound="0" tableColumnId="12666"/>
      <queryTableField id="20104" dataBound="0" tableColumnId="12667"/>
      <queryTableField id="20103" dataBound="0" tableColumnId="12668"/>
      <queryTableField id="20102" dataBound="0" tableColumnId="12669"/>
      <queryTableField id="20101" dataBound="0" tableColumnId="12670"/>
      <queryTableField id="20100" dataBound="0" tableColumnId="12671"/>
      <queryTableField id="20099" dataBound="0" tableColumnId="12672"/>
      <queryTableField id="20098" dataBound="0" tableColumnId="12673"/>
      <queryTableField id="20097" dataBound="0" tableColumnId="12674"/>
      <queryTableField id="20096" dataBound="0" tableColumnId="12675"/>
      <queryTableField id="20095" dataBound="0" tableColumnId="12676"/>
      <queryTableField id="20094" dataBound="0" tableColumnId="12677"/>
      <queryTableField id="20093" dataBound="0" tableColumnId="12678"/>
      <queryTableField id="20092" dataBound="0" tableColumnId="12679"/>
      <queryTableField id="20091" dataBound="0" tableColumnId="12680"/>
      <queryTableField id="20090" dataBound="0" tableColumnId="12681"/>
      <queryTableField id="20089" dataBound="0" tableColumnId="12682"/>
      <queryTableField id="20088" dataBound="0" tableColumnId="12683"/>
      <queryTableField id="20087" dataBound="0" tableColumnId="12684"/>
      <queryTableField id="20086" dataBound="0" tableColumnId="12685"/>
      <queryTableField id="20085" dataBound="0" tableColumnId="12686"/>
      <queryTableField id="20084" dataBound="0" tableColumnId="12687"/>
      <queryTableField id="20083" dataBound="0" tableColumnId="12688"/>
      <queryTableField id="20082" dataBound="0" tableColumnId="12689"/>
      <queryTableField id="20081" dataBound="0" tableColumnId="12690"/>
      <queryTableField id="20080" dataBound="0" tableColumnId="12691"/>
      <queryTableField id="20079" dataBound="0" tableColumnId="12692"/>
      <queryTableField id="20078" dataBound="0" tableColumnId="12693"/>
      <queryTableField id="20077" dataBound="0" tableColumnId="12694"/>
      <queryTableField id="20076" dataBound="0" tableColumnId="12695"/>
      <queryTableField id="20075" dataBound="0" tableColumnId="12696"/>
      <queryTableField id="20074" dataBound="0" tableColumnId="12697"/>
      <queryTableField id="20073" dataBound="0" tableColumnId="12698"/>
      <queryTableField id="20072" dataBound="0" tableColumnId="12699"/>
      <queryTableField id="20071" dataBound="0" tableColumnId="12700"/>
      <queryTableField id="20070" dataBound="0" tableColumnId="12701"/>
      <queryTableField id="20069" dataBound="0" tableColumnId="12702"/>
      <queryTableField id="20068" dataBound="0" tableColumnId="12703"/>
      <queryTableField id="20067" dataBound="0" tableColumnId="12704"/>
      <queryTableField id="20066" dataBound="0" tableColumnId="12705"/>
      <queryTableField id="20065" dataBound="0" tableColumnId="12706"/>
      <queryTableField id="20064" dataBound="0" tableColumnId="12707"/>
      <queryTableField id="20063" dataBound="0" tableColumnId="12708"/>
      <queryTableField id="20062" dataBound="0" tableColumnId="12709"/>
      <queryTableField id="20061" dataBound="0" tableColumnId="12710"/>
      <queryTableField id="20060" dataBound="0" tableColumnId="12711"/>
      <queryTableField id="20059" dataBound="0" tableColumnId="12712"/>
      <queryTableField id="20058" dataBound="0" tableColumnId="12713"/>
      <queryTableField id="20057" dataBound="0" tableColumnId="12714"/>
      <queryTableField id="20056" dataBound="0" tableColumnId="12715"/>
      <queryTableField id="20055" dataBound="0" tableColumnId="12716"/>
      <queryTableField id="20054" dataBound="0" tableColumnId="12717"/>
      <queryTableField id="20053" dataBound="0" tableColumnId="12718"/>
      <queryTableField id="20052" dataBound="0" tableColumnId="12719"/>
      <queryTableField id="20051" dataBound="0" tableColumnId="12720"/>
      <queryTableField id="20050" dataBound="0" tableColumnId="12721"/>
      <queryTableField id="20049" dataBound="0" tableColumnId="12722"/>
      <queryTableField id="20048" dataBound="0" tableColumnId="12723"/>
      <queryTableField id="20047" dataBound="0" tableColumnId="12724"/>
      <queryTableField id="20046" dataBound="0" tableColumnId="12725"/>
      <queryTableField id="20045" dataBound="0" tableColumnId="12726"/>
      <queryTableField id="20044" dataBound="0" tableColumnId="12727"/>
      <queryTableField id="20043" dataBound="0" tableColumnId="12728"/>
      <queryTableField id="20042" dataBound="0" tableColumnId="12729"/>
      <queryTableField id="20041" dataBound="0" tableColumnId="12730"/>
      <queryTableField id="20040" dataBound="0" tableColumnId="12731"/>
      <queryTableField id="20039" dataBound="0" tableColumnId="12732"/>
      <queryTableField id="20038" dataBound="0" tableColumnId="12733"/>
      <queryTableField id="20037" dataBound="0" tableColumnId="12734"/>
      <queryTableField id="20036" dataBound="0" tableColumnId="12735"/>
      <queryTableField id="20035" dataBound="0" tableColumnId="12736"/>
      <queryTableField id="20034" dataBound="0" tableColumnId="12737"/>
      <queryTableField id="20033" dataBound="0" tableColumnId="12738"/>
      <queryTableField id="20032" dataBound="0" tableColumnId="12739"/>
      <queryTableField id="20031" dataBound="0" tableColumnId="12740"/>
      <queryTableField id="20030" dataBound="0" tableColumnId="12741"/>
      <queryTableField id="20029" dataBound="0" tableColumnId="12742"/>
      <queryTableField id="20028" dataBound="0" tableColumnId="12743"/>
      <queryTableField id="20027" dataBound="0" tableColumnId="12744"/>
      <queryTableField id="20026" dataBound="0" tableColumnId="12745"/>
      <queryTableField id="20025" dataBound="0" tableColumnId="12746"/>
      <queryTableField id="20024" dataBound="0" tableColumnId="12747"/>
      <queryTableField id="20023" dataBound="0" tableColumnId="12748"/>
      <queryTableField id="20022" dataBound="0" tableColumnId="12749"/>
      <queryTableField id="20021" dataBound="0" tableColumnId="12750"/>
      <queryTableField id="20020" dataBound="0" tableColumnId="12751"/>
      <queryTableField id="20019" dataBound="0" tableColumnId="12752"/>
      <queryTableField id="20018" dataBound="0" tableColumnId="12753"/>
      <queryTableField id="20017" dataBound="0" tableColumnId="12754"/>
      <queryTableField id="20016" dataBound="0" tableColumnId="12755"/>
      <queryTableField id="20015" dataBound="0" tableColumnId="12756"/>
      <queryTableField id="20014" dataBound="0" tableColumnId="12757"/>
      <queryTableField id="20013" dataBound="0" tableColumnId="12758"/>
      <queryTableField id="20012" dataBound="0" tableColumnId="12759"/>
      <queryTableField id="20011" dataBound="0" tableColumnId="12760"/>
      <queryTableField id="20010" dataBound="0" tableColumnId="12761"/>
      <queryTableField id="20009" dataBound="0" tableColumnId="12762"/>
      <queryTableField id="20008" dataBound="0" tableColumnId="12763"/>
      <queryTableField id="20007" dataBound="0" tableColumnId="12764"/>
      <queryTableField id="20006" dataBound="0" tableColumnId="12765"/>
      <queryTableField id="20005" dataBound="0" tableColumnId="12766"/>
      <queryTableField id="20004" dataBound="0" tableColumnId="12767"/>
      <queryTableField id="20003" dataBound="0" tableColumnId="12768"/>
      <queryTableField id="20002" dataBound="0" tableColumnId="12769"/>
      <queryTableField id="20001" dataBound="0" tableColumnId="12770"/>
      <queryTableField id="20000" dataBound="0" tableColumnId="12771"/>
      <queryTableField id="19999" dataBound="0" tableColumnId="12772"/>
      <queryTableField id="19998" dataBound="0" tableColumnId="12773"/>
      <queryTableField id="19997" dataBound="0" tableColumnId="12774"/>
      <queryTableField id="19996" dataBound="0" tableColumnId="12775"/>
      <queryTableField id="19995" dataBound="0" tableColumnId="12776"/>
      <queryTableField id="19994" dataBound="0" tableColumnId="12777"/>
      <queryTableField id="19993" dataBound="0" tableColumnId="12778"/>
      <queryTableField id="19992" dataBound="0" tableColumnId="12779"/>
      <queryTableField id="19991" dataBound="0" tableColumnId="12780"/>
      <queryTableField id="19990" dataBound="0" tableColumnId="12781"/>
      <queryTableField id="19989" dataBound="0" tableColumnId="12782"/>
      <queryTableField id="19988" dataBound="0" tableColumnId="12783"/>
      <queryTableField id="19987" dataBound="0" tableColumnId="12784"/>
      <queryTableField id="19986" dataBound="0" tableColumnId="12785"/>
      <queryTableField id="19985" dataBound="0" tableColumnId="12786"/>
      <queryTableField id="19984" dataBound="0" tableColumnId="12787"/>
      <queryTableField id="19983" dataBound="0" tableColumnId="12788"/>
      <queryTableField id="19982" dataBound="0" tableColumnId="12789"/>
      <queryTableField id="19981" dataBound="0" tableColumnId="12790"/>
      <queryTableField id="19980" dataBound="0" tableColumnId="12791"/>
      <queryTableField id="19979" dataBound="0" tableColumnId="12792"/>
      <queryTableField id="19978" dataBound="0" tableColumnId="12793"/>
      <queryTableField id="19977" dataBound="0" tableColumnId="12794"/>
      <queryTableField id="19976" dataBound="0" tableColumnId="12795"/>
      <queryTableField id="19975" dataBound="0" tableColumnId="12796"/>
      <queryTableField id="19974" dataBound="0" tableColumnId="12797"/>
      <queryTableField id="19973" dataBound="0" tableColumnId="12798"/>
      <queryTableField id="19972" dataBound="0" tableColumnId="12799"/>
      <queryTableField id="19971" dataBound="0" tableColumnId="12800"/>
      <queryTableField id="19970" dataBound="0" tableColumnId="12801"/>
      <queryTableField id="19969" dataBound="0" tableColumnId="12802"/>
      <queryTableField id="19968" dataBound="0" tableColumnId="12803"/>
      <queryTableField id="19967" dataBound="0" tableColumnId="12804"/>
      <queryTableField id="19966" dataBound="0" tableColumnId="12805"/>
      <queryTableField id="19965" dataBound="0" tableColumnId="12806"/>
      <queryTableField id="19964" dataBound="0" tableColumnId="12807"/>
      <queryTableField id="19963" dataBound="0" tableColumnId="12808"/>
      <queryTableField id="19962" dataBound="0" tableColumnId="12809"/>
      <queryTableField id="19961" dataBound="0" tableColumnId="12810"/>
      <queryTableField id="19960" dataBound="0" tableColumnId="12811"/>
      <queryTableField id="19959" dataBound="0" tableColumnId="12812"/>
      <queryTableField id="19958" dataBound="0" tableColumnId="12813"/>
      <queryTableField id="19957" dataBound="0" tableColumnId="12814"/>
      <queryTableField id="19956" dataBound="0" tableColumnId="12815"/>
      <queryTableField id="19955" dataBound="0" tableColumnId="12816"/>
      <queryTableField id="19954" dataBound="0" tableColumnId="12817"/>
      <queryTableField id="19953" dataBound="0" tableColumnId="12818"/>
      <queryTableField id="19952" dataBound="0" tableColumnId="12819"/>
      <queryTableField id="19951" dataBound="0" tableColumnId="12820"/>
      <queryTableField id="19950" dataBound="0" tableColumnId="12821"/>
      <queryTableField id="19949" dataBound="0" tableColumnId="12822"/>
      <queryTableField id="19948" dataBound="0" tableColumnId="12823"/>
      <queryTableField id="19947" dataBound="0" tableColumnId="12824"/>
      <queryTableField id="19946" dataBound="0" tableColumnId="12825"/>
      <queryTableField id="19945" dataBound="0" tableColumnId="12826"/>
      <queryTableField id="19944" dataBound="0" tableColumnId="12827"/>
      <queryTableField id="19943" dataBound="0" tableColumnId="12828"/>
      <queryTableField id="19942" dataBound="0" tableColumnId="12829"/>
      <queryTableField id="19941" dataBound="0" tableColumnId="12830"/>
      <queryTableField id="19940" dataBound="0" tableColumnId="12831"/>
      <queryTableField id="19939" dataBound="0" tableColumnId="12832"/>
      <queryTableField id="19938" dataBound="0" tableColumnId="12833"/>
      <queryTableField id="19937" dataBound="0" tableColumnId="12834"/>
      <queryTableField id="19936" dataBound="0" tableColumnId="12835"/>
      <queryTableField id="19935" dataBound="0" tableColumnId="12836"/>
      <queryTableField id="19934" dataBound="0" tableColumnId="12837"/>
      <queryTableField id="19933" dataBound="0" tableColumnId="12838"/>
      <queryTableField id="19932" dataBound="0" tableColumnId="12839"/>
      <queryTableField id="19931" dataBound="0" tableColumnId="12840"/>
      <queryTableField id="19930" dataBound="0" tableColumnId="12841"/>
      <queryTableField id="19929" dataBound="0" tableColumnId="12842"/>
      <queryTableField id="19928" dataBound="0" tableColumnId="12843"/>
      <queryTableField id="19927" dataBound="0" tableColumnId="12844"/>
      <queryTableField id="19926" dataBound="0" tableColumnId="12845"/>
      <queryTableField id="19925" dataBound="0" tableColumnId="12846"/>
      <queryTableField id="19924" dataBound="0" tableColumnId="12847"/>
      <queryTableField id="19923" dataBound="0" tableColumnId="12848"/>
      <queryTableField id="19922" dataBound="0" tableColumnId="12849"/>
      <queryTableField id="19921" dataBound="0" tableColumnId="12850"/>
      <queryTableField id="19920" dataBound="0" tableColumnId="12851"/>
      <queryTableField id="19919" dataBound="0" tableColumnId="12852"/>
      <queryTableField id="19918" dataBound="0" tableColumnId="12853"/>
      <queryTableField id="19917" dataBound="0" tableColumnId="12854"/>
      <queryTableField id="19916" dataBound="0" tableColumnId="12855"/>
      <queryTableField id="19915" dataBound="0" tableColumnId="12856"/>
      <queryTableField id="19914" dataBound="0" tableColumnId="12857"/>
      <queryTableField id="19913" dataBound="0" tableColumnId="12858"/>
      <queryTableField id="19912" dataBound="0" tableColumnId="12859"/>
      <queryTableField id="19911" dataBound="0" tableColumnId="12860"/>
      <queryTableField id="19910" dataBound="0" tableColumnId="12861"/>
      <queryTableField id="19909" dataBound="0" tableColumnId="12862"/>
      <queryTableField id="19908" dataBound="0" tableColumnId="12863"/>
      <queryTableField id="19907" dataBound="0" tableColumnId="12864"/>
      <queryTableField id="19906" dataBound="0" tableColumnId="12865"/>
      <queryTableField id="19905" dataBound="0" tableColumnId="12866"/>
      <queryTableField id="19904" dataBound="0" tableColumnId="12867"/>
      <queryTableField id="19903" dataBound="0" tableColumnId="12868"/>
      <queryTableField id="19902" dataBound="0" tableColumnId="12869"/>
      <queryTableField id="19901" dataBound="0" tableColumnId="12870"/>
      <queryTableField id="19900" dataBound="0" tableColumnId="12871"/>
      <queryTableField id="19899" dataBound="0" tableColumnId="12872"/>
      <queryTableField id="19898" dataBound="0" tableColumnId="12873"/>
      <queryTableField id="19897" dataBound="0" tableColumnId="12874"/>
      <queryTableField id="19896" dataBound="0" tableColumnId="12875"/>
      <queryTableField id="19895" dataBound="0" tableColumnId="12876"/>
      <queryTableField id="19894" dataBound="0" tableColumnId="12877"/>
      <queryTableField id="19893" dataBound="0" tableColumnId="12878"/>
      <queryTableField id="19892" dataBound="0" tableColumnId="12879"/>
      <queryTableField id="19891" dataBound="0" tableColumnId="12880"/>
      <queryTableField id="19890" dataBound="0" tableColumnId="12881"/>
      <queryTableField id="19889" dataBound="0" tableColumnId="12882"/>
      <queryTableField id="19888" dataBound="0" tableColumnId="12883"/>
      <queryTableField id="19887" dataBound="0" tableColumnId="12884"/>
      <queryTableField id="19886" dataBound="0" tableColumnId="12885"/>
      <queryTableField id="19885" dataBound="0" tableColumnId="12886"/>
      <queryTableField id="19884" dataBound="0" tableColumnId="12887"/>
      <queryTableField id="19883" dataBound="0" tableColumnId="12888"/>
      <queryTableField id="19882" dataBound="0" tableColumnId="12889"/>
      <queryTableField id="19881" dataBound="0" tableColumnId="12890"/>
      <queryTableField id="19880" dataBound="0" tableColumnId="12891"/>
      <queryTableField id="19879" dataBound="0" tableColumnId="12892"/>
      <queryTableField id="19878" dataBound="0" tableColumnId="12893"/>
      <queryTableField id="19877" dataBound="0" tableColumnId="12894"/>
      <queryTableField id="19876" dataBound="0" tableColumnId="12895"/>
      <queryTableField id="19875" dataBound="0" tableColumnId="12896"/>
      <queryTableField id="19874" dataBound="0" tableColumnId="12897"/>
      <queryTableField id="19873" dataBound="0" tableColumnId="12898"/>
      <queryTableField id="19872" dataBound="0" tableColumnId="12899"/>
      <queryTableField id="19871" dataBound="0" tableColumnId="12900"/>
      <queryTableField id="19870" dataBound="0" tableColumnId="12901"/>
      <queryTableField id="19869" dataBound="0" tableColumnId="12902"/>
      <queryTableField id="19868" dataBound="0" tableColumnId="12903"/>
      <queryTableField id="19867" dataBound="0" tableColumnId="12904"/>
      <queryTableField id="19866" dataBound="0" tableColumnId="12905"/>
      <queryTableField id="19865" dataBound="0" tableColumnId="12906"/>
      <queryTableField id="19864" dataBound="0" tableColumnId="12907"/>
      <queryTableField id="19863" dataBound="0" tableColumnId="12908"/>
      <queryTableField id="19862" dataBound="0" tableColumnId="12909"/>
      <queryTableField id="19861" dataBound="0" tableColumnId="12910"/>
      <queryTableField id="19860" dataBound="0" tableColumnId="12911"/>
      <queryTableField id="19859" dataBound="0" tableColumnId="12912"/>
      <queryTableField id="19858" dataBound="0" tableColumnId="12913"/>
      <queryTableField id="19857" dataBound="0" tableColumnId="12914"/>
      <queryTableField id="19856" dataBound="0" tableColumnId="12915"/>
      <queryTableField id="19855" dataBound="0" tableColumnId="12916"/>
      <queryTableField id="19854" dataBound="0" tableColumnId="12917"/>
      <queryTableField id="19853" dataBound="0" tableColumnId="12918"/>
      <queryTableField id="19852" dataBound="0" tableColumnId="12919"/>
      <queryTableField id="19851" dataBound="0" tableColumnId="12920"/>
      <queryTableField id="19850" dataBound="0" tableColumnId="12921"/>
      <queryTableField id="19849" dataBound="0" tableColumnId="12922"/>
      <queryTableField id="19848" dataBound="0" tableColumnId="12923"/>
      <queryTableField id="19847" dataBound="0" tableColumnId="12924"/>
      <queryTableField id="19846" dataBound="0" tableColumnId="12925"/>
      <queryTableField id="19845" dataBound="0" tableColumnId="12926"/>
      <queryTableField id="19844" dataBound="0" tableColumnId="12927"/>
      <queryTableField id="19843" dataBound="0" tableColumnId="12928"/>
      <queryTableField id="19842" dataBound="0" tableColumnId="12929"/>
      <queryTableField id="19841" dataBound="0" tableColumnId="12930"/>
      <queryTableField id="19840" dataBound="0" tableColumnId="12931"/>
      <queryTableField id="19839" dataBound="0" tableColumnId="12932"/>
      <queryTableField id="19838" dataBound="0" tableColumnId="12933"/>
      <queryTableField id="19837" dataBound="0" tableColumnId="12934"/>
      <queryTableField id="19836" dataBound="0" tableColumnId="12935"/>
      <queryTableField id="19835" dataBound="0" tableColumnId="12936"/>
      <queryTableField id="19834" dataBound="0" tableColumnId="12937"/>
      <queryTableField id="19833" dataBound="0" tableColumnId="12938"/>
      <queryTableField id="19832" dataBound="0" tableColumnId="12939"/>
      <queryTableField id="19831" dataBound="0" tableColumnId="12940"/>
      <queryTableField id="19830" dataBound="0" tableColumnId="12941"/>
      <queryTableField id="19829" dataBound="0" tableColumnId="12942"/>
      <queryTableField id="19828" dataBound="0" tableColumnId="12943"/>
      <queryTableField id="19827" dataBound="0" tableColumnId="12944"/>
      <queryTableField id="19826" dataBound="0" tableColumnId="12945"/>
      <queryTableField id="19825" dataBound="0" tableColumnId="12946"/>
      <queryTableField id="19824" dataBound="0" tableColumnId="12947"/>
      <queryTableField id="19823" dataBound="0" tableColumnId="12948"/>
      <queryTableField id="19822" dataBound="0" tableColumnId="12949"/>
      <queryTableField id="19821" dataBound="0" tableColumnId="12950"/>
      <queryTableField id="19820" dataBound="0" tableColumnId="12951"/>
      <queryTableField id="19819" dataBound="0" tableColumnId="12952"/>
      <queryTableField id="19818" dataBound="0" tableColumnId="12953"/>
      <queryTableField id="19817" dataBound="0" tableColumnId="12954"/>
      <queryTableField id="19816" dataBound="0" tableColumnId="12955"/>
      <queryTableField id="19815" dataBound="0" tableColumnId="12956"/>
      <queryTableField id="19814" dataBound="0" tableColumnId="12957"/>
      <queryTableField id="19813" dataBound="0" tableColumnId="12958"/>
      <queryTableField id="19812" dataBound="0" tableColumnId="12959"/>
      <queryTableField id="19811" dataBound="0" tableColumnId="12960"/>
      <queryTableField id="19810" dataBound="0" tableColumnId="12961"/>
      <queryTableField id="19809" dataBound="0" tableColumnId="12962"/>
      <queryTableField id="19808" dataBound="0" tableColumnId="12963"/>
      <queryTableField id="19807" dataBound="0" tableColumnId="12964"/>
      <queryTableField id="19806" dataBound="0" tableColumnId="12965"/>
      <queryTableField id="19805" dataBound="0" tableColumnId="12966"/>
      <queryTableField id="19804" dataBound="0" tableColumnId="12967"/>
      <queryTableField id="19803" dataBound="0" tableColumnId="12968"/>
      <queryTableField id="19802" dataBound="0" tableColumnId="12969"/>
      <queryTableField id="19801" dataBound="0" tableColumnId="12970"/>
      <queryTableField id="19800" dataBound="0" tableColumnId="12971"/>
      <queryTableField id="19799" dataBound="0" tableColumnId="12972"/>
      <queryTableField id="19798" dataBound="0" tableColumnId="12973"/>
      <queryTableField id="19797" dataBound="0" tableColumnId="12974"/>
      <queryTableField id="19796" dataBound="0" tableColumnId="12975"/>
      <queryTableField id="19795" dataBound="0" tableColumnId="12976"/>
      <queryTableField id="19794" dataBound="0" tableColumnId="12977"/>
      <queryTableField id="19793" dataBound="0" tableColumnId="12978"/>
      <queryTableField id="19792" dataBound="0" tableColumnId="12979"/>
      <queryTableField id="19791" dataBound="0" tableColumnId="12980"/>
      <queryTableField id="19790" dataBound="0" tableColumnId="12981"/>
      <queryTableField id="19789" dataBound="0" tableColumnId="12982"/>
      <queryTableField id="19788" dataBound="0" tableColumnId="12983"/>
      <queryTableField id="19787" dataBound="0" tableColumnId="12984"/>
      <queryTableField id="19786" dataBound="0" tableColumnId="12985"/>
      <queryTableField id="19785" dataBound="0" tableColumnId="12986"/>
      <queryTableField id="19784" dataBound="0" tableColumnId="12987"/>
      <queryTableField id="19783" dataBound="0" tableColumnId="12988"/>
      <queryTableField id="19782" dataBound="0" tableColumnId="12989"/>
      <queryTableField id="19781" dataBound="0" tableColumnId="12990"/>
      <queryTableField id="19780" dataBound="0" tableColumnId="12991"/>
      <queryTableField id="19779" dataBound="0" tableColumnId="12992"/>
      <queryTableField id="19778" dataBound="0" tableColumnId="12993"/>
      <queryTableField id="19777" dataBound="0" tableColumnId="12994"/>
      <queryTableField id="19776" dataBound="0" tableColumnId="12995"/>
      <queryTableField id="19775" dataBound="0" tableColumnId="12996"/>
      <queryTableField id="19774" dataBound="0" tableColumnId="12997"/>
      <queryTableField id="19773" dataBound="0" tableColumnId="12998"/>
      <queryTableField id="19772" dataBound="0" tableColumnId="12999"/>
      <queryTableField id="19771" dataBound="0" tableColumnId="13000"/>
      <queryTableField id="19770" dataBound="0" tableColumnId="13001"/>
      <queryTableField id="19769" dataBound="0" tableColumnId="13002"/>
      <queryTableField id="19768" dataBound="0" tableColumnId="13003"/>
      <queryTableField id="19767" dataBound="0" tableColumnId="13004"/>
      <queryTableField id="19766" dataBound="0" tableColumnId="13005"/>
      <queryTableField id="19765" dataBound="0" tableColumnId="13006"/>
      <queryTableField id="19764" dataBound="0" tableColumnId="13007"/>
      <queryTableField id="19763" dataBound="0" tableColumnId="13008"/>
      <queryTableField id="19762" dataBound="0" tableColumnId="13009"/>
      <queryTableField id="19761" dataBound="0" tableColumnId="13010"/>
      <queryTableField id="19760" dataBound="0" tableColumnId="13011"/>
      <queryTableField id="19759" dataBound="0" tableColumnId="13012"/>
      <queryTableField id="19758" dataBound="0" tableColumnId="13013"/>
      <queryTableField id="19757" dataBound="0" tableColumnId="13014"/>
      <queryTableField id="19756" dataBound="0" tableColumnId="13015"/>
      <queryTableField id="19755" dataBound="0" tableColumnId="13016"/>
      <queryTableField id="19754" dataBound="0" tableColumnId="13017"/>
      <queryTableField id="19753" dataBound="0" tableColumnId="13018"/>
      <queryTableField id="19752" dataBound="0" tableColumnId="13019"/>
      <queryTableField id="19751" dataBound="0" tableColumnId="13020"/>
      <queryTableField id="19750" dataBound="0" tableColumnId="13021"/>
      <queryTableField id="19749" dataBound="0" tableColumnId="13022"/>
      <queryTableField id="19748" dataBound="0" tableColumnId="13023"/>
      <queryTableField id="19747" dataBound="0" tableColumnId="13024"/>
      <queryTableField id="19746" dataBound="0" tableColumnId="13025"/>
      <queryTableField id="19745" dataBound="0" tableColumnId="13026"/>
      <queryTableField id="19744" dataBound="0" tableColumnId="13027"/>
      <queryTableField id="19743" dataBound="0" tableColumnId="13028"/>
      <queryTableField id="19742" dataBound="0" tableColumnId="13029"/>
      <queryTableField id="19741" dataBound="0" tableColumnId="13030"/>
      <queryTableField id="19740" dataBound="0" tableColumnId="13031"/>
      <queryTableField id="19739" dataBound="0" tableColumnId="13032"/>
      <queryTableField id="19738" dataBound="0" tableColumnId="13033"/>
      <queryTableField id="19737" dataBound="0" tableColumnId="13034"/>
      <queryTableField id="19736" dataBound="0" tableColumnId="13035"/>
      <queryTableField id="19735" dataBound="0" tableColumnId="13036"/>
      <queryTableField id="19734" dataBound="0" tableColumnId="13037"/>
      <queryTableField id="19733" dataBound="0" tableColumnId="13038"/>
      <queryTableField id="19732" dataBound="0" tableColumnId="13039"/>
      <queryTableField id="19731" dataBound="0" tableColumnId="13040"/>
      <queryTableField id="19730" dataBound="0" tableColumnId="13041"/>
      <queryTableField id="19729" dataBound="0" tableColumnId="13042"/>
      <queryTableField id="19728" dataBound="0" tableColumnId="13043"/>
      <queryTableField id="19727" dataBound="0" tableColumnId="13044"/>
      <queryTableField id="19726" dataBound="0" tableColumnId="13045"/>
      <queryTableField id="19725" dataBound="0" tableColumnId="13046"/>
      <queryTableField id="19724" dataBound="0" tableColumnId="13047"/>
      <queryTableField id="19723" dataBound="0" tableColumnId="13048"/>
      <queryTableField id="19722" dataBound="0" tableColumnId="13049"/>
      <queryTableField id="19721" dataBound="0" tableColumnId="13050"/>
      <queryTableField id="19720" dataBound="0" tableColumnId="13051"/>
      <queryTableField id="19719" dataBound="0" tableColumnId="13052"/>
      <queryTableField id="19718" dataBound="0" tableColumnId="13053"/>
      <queryTableField id="19717" dataBound="0" tableColumnId="13054"/>
      <queryTableField id="19716" dataBound="0" tableColumnId="13055"/>
      <queryTableField id="19715" dataBound="0" tableColumnId="13056"/>
      <queryTableField id="19714" dataBound="0" tableColumnId="13057"/>
      <queryTableField id="19713" dataBound="0" tableColumnId="13058"/>
      <queryTableField id="19712" dataBound="0" tableColumnId="13059"/>
      <queryTableField id="19711" dataBound="0" tableColumnId="13060"/>
      <queryTableField id="19710" dataBound="0" tableColumnId="13061"/>
      <queryTableField id="19709" dataBound="0" tableColumnId="13062"/>
      <queryTableField id="19708" dataBound="0" tableColumnId="13063"/>
      <queryTableField id="19707" dataBound="0" tableColumnId="13064"/>
      <queryTableField id="19706" dataBound="0" tableColumnId="13065"/>
      <queryTableField id="19705" dataBound="0" tableColumnId="13066"/>
      <queryTableField id="19704" dataBound="0" tableColumnId="13067"/>
      <queryTableField id="19703" dataBound="0" tableColumnId="13068"/>
      <queryTableField id="19702" dataBound="0" tableColumnId="13069"/>
      <queryTableField id="19701" dataBound="0" tableColumnId="13070"/>
      <queryTableField id="19700" dataBound="0" tableColumnId="13071"/>
      <queryTableField id="19699" dataBound="0" tableColumnId="13072"/>
      <queryTableField id="19698" dataBound="0" tableColumnId="13073"/>
      <queryTableField id="19697" dataBound="0" tableColumnId="13074"/>
      <queryTableField id="19696" dataBound="0" tableColumnId="13075"/>
      <queryTableField id="19695" dataBound="0" tableColumnId="13076"/>
      <queryTableField id="19694" dataBound="0" tableColumnId="13077"/>
      <queryTableField id="19693" dataBound="0" tableColumnId="13078"/>
      <queryTableField id="19692" dataBound="0" tableColumnId="13079"/>
      <queryTableField id="19691" dataBound="0" tableColumnId="13080"/>
      <queryTableField id="19690" dataBound="0" tableColumnId="13081"/>
      <queryTableField id="19689" dataBound="0" tableColumnId="13082"/>
      <queryTableField id="19688" dataBound="0" tableColumnId="13083"/>
      <queryTableField id="19687" dataBound="0" tableColumnId="13084"/>
      <queryTableField id="19686" dataBound="0" tableColumnId="13085"/>
      <queryTableField id="19685" dataBound="0" tableColumnId="13086"/>
      <queryTableField id="19684" dataBound="0" tableColumnId="13087"/>
      <queryTableField id="19683" dataBound="0" tableColumnId="13088"/>
      <queryTableField id="19682" dataBound="0" tableColumnId="13089"/>
      <queryTableField id="19681" dataBound="0" tableColumnId="13090"/>
      <queryTableField id="19680" dataBound="0" tableColumnId="13091"/>
      <queryTableField id="19679" dataBound="0" tableColumnId="13092"/>
      <queryTableField id="19678" dataBound="0" tableColumnId="13093"/>
      <queryTableField id="19677" dataBound="0" tableColumnId="13094"/>
      <queryTableField id="19676" dataBound="0" tableColumnId="13095"/>
      <queryTableField id="19675" dataBound="0" tableColumnId="13096"/>
      <queryTableField id="19674" dataBound="0" tableColumnId="13097"/>
      <queryTableField id="19673" dataBound="0" tableColumnId="13098"/>
      <queryTableField id="19672" dataBound="0" tableColumnId="13099"/>
      <queryTableField id="19671" dataBound="0" tableColumnId="13100"/>
      <queryTableField id="19670" dataBound="0" tableColumnId="13101"/>
      <queryTableField id="19669" dataBound="0" tableColumnId="13102"/>
      <queryTableField id="19668" dataBound="0" tableColumnId="13103"/>
      <queryTableField id="19667" dataBound="0" tableColumnId="13104"/>
      <queryTableField id="19666" dataBound="0" tableColumnId="13105"/>
      <queryTableField id="19665" dataBound="0" tableColumnId="13106"/>
      <queryTableField id="19664" dataBound="0" tableColumnId="13107"/>
      <queryTableField id="19663" dataBound="0" tableColumnId="13108"/>
      <queryTableField id="19662" dataBound="0" tableColumnId="13109"/>
      <queryTableField id="19661" dataBound="0" tableColumnId="13110"/>
      <queryTableField id="19660" dataBound="0" tableColumnId="13111"/>
      <queryTableField id="19659" dataBound="0" tableColumnId="13112"/>
      <queryTableField id="19658" dataBound="0" tableColumnId="13113"/>
      <queryTableField id="19657" dataBound="0" tableColumnId="13114"/>
      <queryTableField id="19656" dataBound="0" tableColumnId="13115"/>
      <queryTableField id="19655" dataBound="0" tableColumnId="13116"/>
      <queryTableField id="19654" dataBound="0" tableColumnId="13117"/>
      <queryTableField id="19653" dataBound="0" tableColumnId="13118"/>
      <queryTableField id="19652" dataBound="0" tableColumnId="13119"/>
      <queryTableField id="19651" dataBound="0" tableColumnId="13120"/>
      <queryTableField id="19650" dataBound="0" tableColumnId="13121"/>
      <queryTableField id="19649" dataBound="0" tableColumnId="13122"/>
      <queryTableField id="19648" dataBound="0" tableColumnId="13123"/>
      <queryTableField id="19647" dataBound="0" tableColumnId="13124"/>
      <queryTableField id="19646" dataBound="0" tableColumnId="13125"/>
      <queryTableField id="19645" dataBound="0" tableColumnId="13126"/>
      <queryTableField id="19644" dataBound="0" tableColumnId="13127"/>
      <queryTableField id="19643" dataBound="0" tableColumnId="13128"/>
      <queryTableField id="19642" dataBound="0" tableColumnId="13129"/>
      <queryTableField id="19641" dataBound="0" tableColumnId="13130"/>
      <queryTableField id="19640" dataBound="0" tableColumnId="13131"/>
      <queryTableField id="19639" dataBound="0" tableColumnId="13132"/>
      <queryTableField id="19638" dataBound="0" tableColumnId="13133"/>
      <queryTableField id="19637" dataBound="0" tableColumnId="13134"/>
      <queryTableField id="19636" dataBound="0" tableColumnId="13135"/>
      <queryTableField id="19635" dataBound="0" tableColumnId="13136"/>
      <queryTableField id="19634" dataBound="0" tableColumnId="13137"/>
      <queryTableField id="19633" dataBound="0" tableColumnId="13138"/>
      <queryTableField id="19632" dataBound="0" tableColumnId="13139"/>
      <queryTableField id="19631" dataBound="0" tableColumnId="13140"/>
      <queryTableField id="19630" dataBound="0" tableColumnId="13141"/>
      <queryTableField id="19629" dataBound="0" tableColumnId="13142"/>
      <queryTableField id="19628" dataBound="0" tableColumnId="13143"/>
      <queryTableField id="19627" dataBound="0" tableColumnId="13144"/>
      <queryTableField id="19626" dataBound="0" tableColumnId="13145"/>
      <queryTableField id="19625" dataBound="0" tableColumnId="13146"/>
      <queryTableField id="19624" dataBound="0" tableColumnId="13147"/>
      <queryTableField id="19623" dataBound="0" tableColumnId="13148"/>
      <queryTableField id="19622" dataBound="0" tableColumnId="13149"/>
      <queryTableField id="19621" dataBound="0" tableColumnId="13150"/>
      <queryTableField id="19620" dataBound="0" tableColumnId="13151"/>
      <queryTableField id="19619" dataBound="0" tableColumnId="13152"/>
      <queryTableField id="19618" dataBound="0" tableColumnId="13153"/>
      <queryTableField id="19617" dataBound="0" tableColumnId="13154"/>
      <queryTableField id="19616" dataBound="0" tableColumnId="13155"/>
      <queryTableField id="19615" dataBound="0" tableColumnId="13156"/>
      <queryTableField id="19614" dataBound="0" tableColumnId="13157"/>
      <queryTableField id="19613" dataBound="0" tableColumnId="13158"/>
      <queryTableField id="19612" dataBound="0" tableColumnId="13159"/>
      <queryTableField id="19611" dataBound="0" tableColumnId="13160"/>
      <queryTableField id="19610" dataBound="0" tableColumnId="13161"/>
      <queryTableField id="19609" dataBound="0" tableColumnId="13162"/>
      <queryTableField id="19608" dataBound="0" tableColumnId="13163"/>
      <queryTableField id="19607" dataBound="0" tableColumnId="13164"/>
      <queryTableField id="19606" dataBound="0" tableColumnId="13165"/>
      <queryTableField id="19605" dataBound="0" tableColumnId="13166"/>
      <queryTableField id="19604" dataBound="0" tableColumnId="13167"/>
      <queryTableField id="19603" dataBound="0" tableColumnId="13168"/>
      <queryTableField id="19602" dataBound="0" tableColumnId="13169"/>
      <queryTableField id="19601" dataBound="0" tableColumnId="13170"/>
      <queryTableField id="19600" dataBound="0" tableColumnId="13171"/>
      <queryTableField id="19599" dataBound="0" tableColumnId="13172"/>
      <queryTableField id="19598" dataBound="0" tableColumnId="13173"/>
      <queryTableField id="19597" dataBound="0" tableColumnId="13174"/>
      <queryTableField id="19596" dataBound="0" tableColumnId="13175"/>
      <queryTableField id="19595" dataBound="0" tableColumnId="13176"/>
      <queryTableField id="19594" dataBound="0" tableColumnId="13177"/>
      <queryTableField id="19593" dataBound="0" tableColumnId="13178"/>
      <queryTableField id="19592" dataBound="0" tableColumnId="13179"/>
      <queryTableField id="19591" dataBound="0" tableColumnId="13180"/>
      <queryTableField id="19590" dataBound="0" tableColumnId="13181"/>
      <queryTableField id="19589" dataBound="0" tableColumnId="13182"/>
      <queryTableField id="19588" dataBound="0" tableColumnId="13183"/>
      <queryTableField id="19587" dataBound="0" tableColumnId="13184"/>
      <queryTableField id="19586" dataBound="0" tableColumnId="13185"/>
      <queryTableField id="19585" dataBound="0" tableColumnId="13186"/>
      <queryTableField id="19584" dataBound="0" tableColumnId="13187"/>
      <queryTableField id="19583" dataBound="0" tableColumnId="13188"/>
      <queryTableField id="19582" dataBound="0" tableColumnId="13189"/>
      <queryTableField id="19581" dataBound="0" tableColumnId="13190"/>
      <queryTableField id="19580" dataBound="0" tableColumnId="13191"/>
      <queryTableField id="19579" dataBound="0" tableColumnId="13192"/>
      <queryTableField id="19578" dataBound="0" tableColumnId="13193"/>
      <queryTableField id="19577" dataBound="0" tableColumnId="13194"/>
      <queryTableField id="19576" dataBound="0" tableColumnId="13195"/>
      <queryTableField id="19575" dataBound="0" tableColumnId="13196"/>
      <queryTableField id="19574" dataBound="0" tableColumnId="13197"/>
      <queryTableField id="19573" dataBound="0" tableColumnId="13198"/>
      <queryTableField id="19572" dataBound="0" tableColumnId="13199"/>
      <queryTableField id="19571" dataBound="0" tableColumnId="13200"/>
      <queryTableField id="19570" dataBound="0" tableColumnId="13201"/>
      <queryTableField id="19569" dataBound="0" tableColumnId="13202"/>
      <queryTableField id="19568" dataBound="0" tableColumnId="13203"/>
      <queryTableField id="19567" dataBound="0" tableColumnId="13204"/>
      <queryTableField id="19566" dataBound="0" tableColumnId="13205"/>
      <queryTableField id="19565" dataBound="0" tableColumnId="13206"/>
      <queryTableField id="19564" dataBound="0" tableColumnId="13207"/>
      <queryTableField id="19563" dataBound="0" tableColumnId="13208"/>
      <queryTableField id="19562" dataBound="0" tableColumnId="13209"/>
      <queryTableField id="19561" dataBound="0" tableColumnId="13210"/>
      <queryTableField id="19560" dataBound="0" tableColumnId="13211"/>
      <queryTableField id="19559" dataBound="0" tableColumnId="13212"/>
      <queryTableField id="19558" dataBound="0" tableColumnId="13213"/>
      <queryTableField id="19557" dataBound="0" tableColumnId="13214"/>
      <queryTableField id="19556" dataBound="0" tableColumnId="13215"/>
      <queryTableField id="19555" dataBound="0" tableColumnId="13216"/>
      <queryTableField id="19554" dataBound="0" tableColumnId="13217"/>
      <queryTableField id="19553" dataBound="0" tableColumnId="13218"/>
      <queryTableField id="19552" dataBound="0" tableColumnId="13219"/>
      <queryTableField id="19551" dataBound="0" tableColumnId="13220"/>
      <queryTableField id="19550" dataBound="0" tableColumnId="13221"/>
      <queryTableField id="19549" dataBound="0" tableColumnId="13222"/>
      <queryTableField id="19548" dataBound="0" tableColumnId="13223"/>
      <queryTableField id="19547" dataBound="0" tableColumnId="13224"/>
      <queryTableField id="19546" dataBound="0" tableColumnId="13225"/>
      <queryTableField id="19545" dataBound="0" tableColumnId="13226"/>
      <queryTableField id="19544" dataBound="0" tableColumnId="13227"/>
      <queryTableField id="19543" dataBound="0" tableColumnId="13228"/>
      <queryTableField id="19542" dataBound="0" tableColumnId="13229"/>
      <queryTableField id="19541" dataBound="0" tableColumnId="13230"/>
      <queryTableField id="19540" dataBound="0" tableColumnId="13231"/>
      <queryTableField id="19539" dataBound="0" tableColumnId="13232"/>
      <queryTableField id="19538" dataBound="0" tableColumnId="13233"/>
      <queryTableField id="19537" dataBound="0" tableColumnId="13234"/>
      <queryTableField id="19536" dataBound="0" tableColumnId="13235"/>
      <queryTableField id="19535" dataBound="0" tableColumnId="13236"/>
      <queryTableField id="19534" dataBound="0" tableColumnId="13237"/>
      <queryTableField id="19533" dataBound="0" tableColumnId="13238"/>
      <queryTableField id="19532" dataBound="0" tableColumnId="13239"/>
      <queryTableField id="19531" dataBound="0" tableColumnId="13240"/>
      <queryTableField id="19530" dataBound="0" tableColumnId="13241"/>
      <queryTableField id="19529" dataBound="0" tableColumnId="13242"/>
      <queryTableField id="19528" dataBound="0" tableColumnId="13243"/>
      <queryTableField id="19527" dataBound="0" tableColumnId="13244"/>
      <queryTableField id="19526" dataBound="0" tableColumnId="13245"/>
      <queryTableField id="19525" dataBound="0" tableColumnId="13246"/>
      <queryTableField id="19524" dataBound="0" tableColumnId="13247"/>
      <queryTableField id="19523" dataBound="0" tableColumnId="13248"/>
      <queryTableField id="19522" dataBound="0" tableColumnId="13249"/>
      <queryTableField id="19521" dataBound="0" tableColumnId="13250"/>
      <queryTableField id="19520" dataBound="0" tableColumnId="13251"/>
      <queryTableField id="19519" dataBound="0" tableColumnId="13252"/>
      <queryTableField id="19518" dataBound="0" tableColumnId="13253"/>
      <queryTableField id="19517" dataBound="0" tableColumnId="13254"/>
      <queryTableField id="19516" dataBound="0" tableColumnId="13255"/>
      <queryTableField id="19515" dataBound="0" tableColumnId="13256"/>
      <queryTableField id="19514" dataBound="0" tableColumnId="13257"/>
      <queryTableField id="19513" dataBound="0" tableColumnId="13258"/>
      <queryTableField id="19512" dataBound="0" tableColumnId="13259"/>
      <queryTableField id="19511" dataBound="0" tableColumnId="13260"/>
      <queryTableField id="19510" dataBound="0" tableColumnId="13261"/>
      <queryTableField id="19509" dataBound="0" tableColumnId="13262"/>
      <queryTableField id="19508" dataBound="0" tableColumnId="13263"/>
      <queryTableField id="19507" dataBound="0" tableColumnId="13264"/>
      <queryTableField id="19506" dataBound="0" tableColumnId="13265"/>
      <queryTableField id="19505" dataBound="0" tableColumnId="13266"/>
      <queryTableField id="19504" dataBound="0" tableColumnId="13267"/>
      <queryTableField id="19503" dataBound="0" tableColumnId="13268"/>
      <queryTableField id="19502" dataBound="0" tableColumnId="13269"/>
      <queryTableField id="19501" dataBound="0" tableColumnId="13270"/>
      <queryTableField id="19500" dataBound="0" tableColumnId="13271"/>
      <queryTableField id="19499" dataBound="0" tableColumnId="13272"/>
      <queryTableField id="19498" dataBound="0" tableColumnId="13273"/>
      <queryTableField id="19497" dataBound="0" tableColumnId="13274"/>
      <queryTableField id="19496" dataBound="0" tableColumnId="13275"/>
      <queryTableField id="19495" dataBound="0" tableColumnId="13276"/>
      <queryTableField id="19494" dataBound="0" tableColumnId="13277"/>
      <queryTableField id="19493" dataBound="0" tableColumnId="13278"/>
      <queryTableField id="19492" dataBound="0" tableColumnId="13279"/>
      <queryTableField id="19491" dataBound="0" tableColumnId="13280"/>
      <queryTableField id="19490" dataBound="0" tableColumnId="13281"/>
      <queryTableField id="19489" dataBound="0" tableColumnId="13282"/>
      <queryTableField id="19488" dataBound="0" tableColumnId="13283"/>
      <queryTableField id="19487" dataBound="0" tableColumnId="13284"/>
      <queryTableField id="19486" dataBound="0" tableColumnId="13285"/>
      <queryTableField id="19485" dataBound="0" tableColumnId="13286"/>
      <queryTableField id="19484" dataBound="0" tableColumnId="13287"/>
      <queryTableField id="19483" dataBound="0" tableColumnId="13288"/>
      <queryTableField id="19482" dataBound="0" tableColumnId="13289"/>
      <queryTableField id="19481" dataBound="0" tableColumnId="13290"/>
      <queryTableField id="19480" dataBound="0" tableColumnId="13291"/>
      <queryTableField id="19479" dataBound="0" tableColumnId="13292"/>
      <queryTableField id="19478" dataBound="0" tableColumnId="13293"/>
      <queryTableField id="19477" dataBound="0" tableColumnId="13294"/>
      <queryTableField id="19476" dataBound="0" tableColumnId="13295"/>
      <queryTableField id="19475" dataBound="0" tableColumnId="13296"/>
      <queryTableField id="19474" dataBound="0" tableColumnId="13297"/>
      <queryTableField id="19473" dataBound="0" tableColumnId="13298"/>
      <queryTableField id="19472" dataBound="0" tableColumnId="13299"/>
      <queryTableField id="19471" dataBound="0" tableColumnId="13300"/>
      <queryTableField id="19470" dataBound="0" tableColumnId="13301"/>
      <queryTableField id="19469" dataBound="0" tableColumnId="13302"/>
      <queryTableField id="19468" dataBound="0" tableColumnId="13303"/>
      <queryTableField id="19467" dataBound="0" tableColumnId="13304"/>
      <queryTableField id="19466" dataBound="0" tableColumnId="13305"/>
      <queryTableField id="19465" dataBound="0" tableColumnId="13306"/>
      <queryTableField id="19464" dataBound="0" tableColumnId="13307"/>
      <queryTableField id="19463" dataBound="0" tableColumnId="13308"/>
      <queryTableField id="19462" dataBound="0" tableColumnId="13309"/>
      <queryTableField id="19461" dataBound="0" tableColumnId="13310"/>
      <queryTableField id="19460" dataBound="0" tableColumnId="13311"/>
      <queryTableField id="19459" dataBound="0" tableColumnId="13312"/>
      <queryTableField id="19458" dataBound="0" tableColumnId="13313"/>
      <queryTableField id="19457" dataBound="0" tableColumnId="13314"/>
      <queryTableField id="19456" dataBound="0" tableColumnId="13315"/>
      <queryTableField id="19455" dataBound="0" tableColumnId="13316"/>
      <queryTableField id="19454" dataBound="0" tableColumnId="13317"/>
      <queryTableField id="19453" dataBound="0" tableColumnId="13318"/>
      <queryTableField id="19452" dataBound="0" tableColumnId="13319"/>
      <queryTableField id="19451" dataBound="0" tableColumnId="13320"/>
      <queryTableField id="19450" dataBound="0" tableColumnId="13321"/>
      <queryTableField id="19449" dataBound="0" tableColumnId="13322"/>
      <queryTableField id="19448" dataBound="0" tableColumnId="13323"/>
      <queryTableField id="19447" dataBound="0" tableColumnId="13324"/>
      <queryTableField id="19446" dataBound="0" tableColumnId="13325"/>
      <queryTableField id="19445" dataBound="0" tableColumnId="13326"/>
      <queryTableField id="19444" dataBound="0" tableColumnId="13327"/>
      <queryTableField id="19443" dataBound="0" tableColumnId="13328"/>
      <queryTableField id="19442" dataBound="0" tableColumnId="13329"/>
      <queryTableField id="19441" dataBound="0" tableColumnId="13330"/>
      <queryTableField id="19440" dataBound="0" tableColumnId="13331"/>
      <queryTableField id="19439" dataBound="0" tableColumnId="13332"/>
      <queryTableField id="19438" dataBound="0" tableColumnId="13333"/>
      <queryTableField id="19437" dataBound="0" tableColumnId="13334"/>
      <queryTableField id="19436" dataBound="0" tableColumnId="13335"/>
      <queryTableField id="19435" dataBound="0" tableColumnId="13336"/>
      <queryTableField id="19434" dataBound="0" tableColumnId="13337"/>
      <queryTableField id="19433" dataBound="0" tableColumnId="13338"/>
      <queryTableField id="19432" dataBound="0" tableColumnId="13339"/>
      <queryTableField id="19431" dataBound="0" tableColumnId="13340"/>
      <queryTableField id="19430" dataBound="0" tableColumnId="13341"/>
      <queryTableField id="19429" dataBound="0" tableColumnId="13342"/>
      <queryTableField id="19428" dataBound="0" tableColumnId="13343"/>
      <queryTableField id="19427" dataBound="0" tableColumnId="13344"/>
      <queryTableField id="19426" dataBound="0" tableColumnId="13345"/>
      <queryTableField id="19425" dataBound="0" tableColumnId="13346"/>
      <queryTableField id="19424" dataBound="0" tableColumnId="13347"/>
      <queryTableField id="19423" dataBound="0" tableColumnId="13348"/>
      <queryTableField id="19422" dataBound="0" tableColumnId="13349"/>
      <queryTableField id="19421" dataBound="0" tableColumnId="13350"/>
      <queryTableField id="19420" dataBound="0" tableColumnId="13351"/>
      <queryTableField id="19419" dataBound="0" tableColumnId="13352"/>
      <queryTableField id="19418" dataBound="0" tableColumnId="13353"/>
      <queryTableField id="19417" dataBound="0" tableColumnId="13354"/>
      <queryTableField id="19416" dataBound="0" tableColumnId="13355"/>
      <queryTableField id="19415" dataBound="0" tableColumnId="13356"/>
      <queryTableField id="19414" dataBound="0" tableColumnId="13357"/>
      <queryTableField id="19413" dataBound="0" tableColumnId="13358"/>
      <queryTableField id="19412" dataBound="0" tableColumnId="13359"/>
      <queryTableField id="19411" dataBound="0" tableColumnId="13360"/>
      <queryTableField id="19410" dataBound="0" tableColumnId="13361"/>
      <queryTableField id="19409" dataBound="0" tableColumnId="13362"/>
      <queryTableField id="19408" dataBound="0" tableColumnId="13363"/>
      <queryTableField id="19407" dataBound="0" tableColumnId="13364"/>
      <queryTableField id="19406" dataBound="0" tableColumnId="13365"/>
      <queryTableField id="19405" dataBound="0" tableColumnId="13366"/>
      <queryTableField id="19404" dataBound="0" tableColumnId="13367"/>
      <queryTableField id="19403" dataBound="0" tableColumnId="13368"/>
      <queryTableField id="19402" dataBound="0" tableColumnId="13369"/>
      <queryTableField id="19401" dataBound="0" tableColumnId="13370"/>
      <queryTableField id="19400" dataBound="0" tableColumnId="13371"/>
      <queryTableField id="19399" dataBound="0" tableColumnId="13372"/>
      <queryTableField id="19398" dataBound="0" tableColumnId="13373"/>
      <queryTableField id="19397" dataBound="0" tableColumnId="13374"/>
      <queryTableField id="19396" dataBound="0" tableColumnId="13375"/>
      <queryTableField id="19395" dataBound="0" tableColumnId="13376"/>
      <queryTableField id="19394" dataBound="0" tableColumnId="13377"/>
      <queryTableField id="19393" dataBound="0" tableColumnId="13378"/>
      <queryTableField id="19392" dataBound="0" tableColumnId="13379"/>
      <queryTableField id="19391" dataBound="0" tableColumnId="13380"/>
      <queryTableField id="19390" dataBound="0" tableColumnId="13381"/>
      <queryTableField id="19389" dataBound="0" tableColumnId="13382"/>
      <queryTableField id="19388" dataBound="0" tableColumnId="13383"/>
      <queryTableField id="19387" dataBound="0" tableColumnId="13384"/>
      <queryTableField id="19386" dataBound="0" tableColumnId="13385"/>
      <queryTableField id="19385" dataBound="0" tableColumnId="13386"/>
      <queryTableField id="19384" dataBound="0" tableColumnId="13387"/>
      <queryTableField id="19383" dataBound="0" tableColumnId="13388"/>
      <queryTableField id="19382" dataBound="0" tableColumnId="13389"/>
      <queryTableField id="19381" dataBound="0" tableColumnId="13390"/>
      <queryTableField id="19380" dataBound="0" tableColumnId="13391"/>
      <queryTableField id="19379" dataBound="0" tableColumnId="13392"/>
      <queryTableField id="19378" dataBound="0" tableColumnId="13393"/>
      <queryTableField id="19377" dataBound="0" tableColumnId="13394"/>
      <queryTableField id="19376" dataBound="0" tableColumnId="13395"/>
      <queryTableField id="19375" dataBound="0" tableColumnId="13396"/>
      <queryTableField id="19374" dataBound="0" tableColumnId="13397"/>
      <queryTableField id="19373" dataBound="0" tableColumnId="13398"/>
      <queryTableField id="19372" dataBound="0" tableColumnId="13399"/>
      <queryTableField id="19371" dataBound="0" tableColumnId="13400"/>
      <queryTableField id="19370" dataBound="0" tableColumnId="13401"/>
      <queryTableField id="19369" dataBound="0" tableColumnId="13402"/>
      <queryTableField id="19368" dataBound="0" tableColumnId="13403"/>
      <queryTableField id="19367" dataBound="0" tableColumnId="13404"/>
      <queryTableField id="19366" dataBound="0" tableColumnId="13405"/>
      <queryTableField id="19365" dataBound="0" tableColumnId="13406"/>
      <queryTableField id="19364" dataBound="0" tableColumnId="13407"/>
      <queryTableField id="19363" dataBound="0" tableColumnId="13408"/>
      <queryTableField id="19362" dataBound="0" tableColumnId="13409"/>
      <queryTableField id="19361" dataBound="0" tableColumnId="13410"/>
      <queryTableField id="19360" dataBound="0" tableColumnId="13411"/>
      <queryTableField id="19359" dataBound="0" tableColumnId="13412"/>
      <queryTableField id="19358" dataBound="0" tableColumnId="13413"/>
      <queryTableField id="19357" dataBound="0" tableColumnId="13414"/>
      <queryTableField id="19356" dataBound="0" tableColumnId="13415"/>
      <queryTableField id="19355" dataBound="0" tableColumnId="13416"/>
      <queryTableField id="19354" dataBound="0" tableColumnId="13417"/>
      <queryTableField id="19353" dataBound="0" tableColumnId="13418"/>
      <queryTableField id="19352" dataBound="0" tableColumnId="13419"/>
      <queryTableField id="19351" dataBound="0" tableColumnId="13420"/>
      <queryTableField id="19350" dataBound="0" tableColumnId="13421"/>
      <queryTableField id="19349" dataBound="0" tableColumnId="13422"/>
      <queryTableField id="19348" dataBound="0" tableColumnId="13423"/>
      <queryTableField id="19347" dataBound="0" tableColumnId="13424"/>
      <queryTableField id="19346" dataBound="0" tableColumnId="13425"/>
      <queryTableField id="19345" dataBound="0" tableColumnId="13426"/>
      <queryTableField id="19344" dataBound="0" tableColumnId="13427"/>
      <queryTableField id="19343" dataBound="0" tableColumnId="13428"/>
      <queryTableField id="19342" dataBound="0" tableColumnId="13429"/>
      <queryTableField id="19341" dataBound="0" tableColumnId="13430"/>
      <queryTableField id="19340" dataBound="0" tableColumnId="13431"/>
      <queryTableField id="19339" dataBound="0" tableColumnId="13432"/>
      <queryTableField id="19338" dataBound="0" tableColumnId="13433"/>
      <queryTableField id="19337" dataBound="0" tableColumnId="13434"/>
      <queryTableField id="19336" dataBound="0" tableColumnId="13435"/>
      <queryTableField id="19335" dataBound="0" tableColumnId="13436"/>
      <queryTableField id="19334" dataBound="0" tableColumnId="13437"/>
      <queryTableField id="19333" dataBound="0" tableColumnId="13438"/>
      <queryTableField id="19332" dataBound="0" tableColumnId="13439"/>
      <queryTableField id="19331" dataBound="0" tableColumnId="13440"/>
      <queryTableField id="19330" dataBound="0" tableColumnId="13441"/>
      <queryTableField id="19329" dataBound="0" tableColumnId="13442"/>
      <queryTableField id="19328" dataBound="0" tableColumnId="13443"/>
      <queryTableField id="19327" dataBound="0" tableColumnId="13444"/>
      <queryTableField id="19326" dataBound="0" tableColumnId="13445"/>
      <queryTableField id="19325" dataBound="0" tableColumnId="13446"/>
      <queryTableField id="19324" dataBound="0" tableColumnId="13447"/>
      <queryTableField id="19323" dataBound="0" tableColumnId="13448"/>
      <queryTableField id="19322" dataBound="0" tableColumnId="13449"/>
      <queryTableField id="19321" dataBound="0" tableColumnId="13450"/>
      <queryTableField id="19320" dataBound="0" tableColumnId="13451"/>
      <queryTableField id="19319" dataBound="0" tableColumnId="13452"/>
      <queryTableField id="19318" dataBound="0" tableColumnId="13453"/>
      <queryTableField id="19317" dataBound="0" tableColumnId="13454"/>
      <queryTableField id="19316" dataBound="0" tableColumnId="13455"/>
      <queryTableField id="19315" dataBound="0" tableColumnId="13456"/>
      <queryTableField id="19314" dataBound="0" tableColumnId="13457"/>
      <queryTableField id="19313" dataBound="0" tableColumnId="13458"/>
      <queryTableField id="19312" dataBound="0" tableColumnId="13459"/>
      <queryTableField id="19311" dataBound="0" tableColumnId="13460"/>
      <queryTableField id="19310" dataBound="0" tableColumnId="13461"/>
      <queryTableField id="19309" dataBound="0" tableColumnId="13462"/>
      <queryTableField id="19308" dataBound="0" tableColumnId="13463"/>
      <queryTableField id="19307" dataBound="0" tableColumnId="13464"/>
      <queryTableField id="19306" dataBound="0" tableColumnId="13465"/>
      <queryTableField id="19305" dataBound="0" tableColumnId="13466"/>
      <queryTableField id="19304" dataBound="0" tableColumnId="13467"/>
      <queryTableField id="19303" dataBound="0" tableColumnId="13468"/>
      <queryTableField id="19302" dataBound="0" tableColumnId="13469"/>
      <queryTableField id="19301" dataBound="0" tableColumnId="13470"/>
      <queryTableField id="19300" dataBound="0" tableColumnId="13471"/>
      <queryTableField id="19299" dataBound="0" tableColumnId="13472"/>
      <queryTableField id="19298" dataBound="0" tableColumnId="13473"/>
      <queryTableField id="19297" dataBound="0" tableColumnId="13474"/>
      <queryTableField id="19296" dataBound="0" tableColumnId="13475"/>
      <queryTableField id="19295" dataBound="0" tableColumnId="13476"/>
      <queryTableField id="19294" dataBound="0" tableColumnId="13477"/>
      <queryTableField id="19293" dataBound="0" tableColumnId="13478"/>
      <queryTableField id="19292" dataBound="0" tableColumnId="13479"/>
      <queryTableField id="19291" dataBound="0" tableColumnId="13480"/>
      <queryTableField id="19290" dataBound="0" tableColumnId="13481"/>
      <queryTableField id="19289" dataBound="0" tableColumnId="13482"/>
      <queryTableField id="19288" dataBound="0" tableColumnId="13483"/>
      <queryTableField id="19287" dataBound="0" tableColumnId="13484"/>
      <queryTableField id="19286" dataBound="0" tableColumnId="13485"/>
      <queryTableField id="19285" dataBound="0" tableColumnId="13486"/>
      <queryTableField id="19284" dataBound="0" tableColumnId="13487"/>
      <queryTableField id="19283" dataBound="0" tableColumnId="13488"/>
      <queryTableField id="19282" dataBound="0" tableColumnId="13489"/>
      <queryTableField id="19281" dataBound="0" tableColumnId="13490"/>
      <queryTableField id="19280" dataBound="0" tableColumnId="13491"/>
      <queryTableField id="19279" dataBound="0" tableColumnId="13492"/>
      <queryTableField id="19278" dataBound="0" tableColumnId="13493"/>
      <queryTableField id="19277" dataBound="0" tableColumnId="13494"/>
      <queryTableField id="19276" dataBound="0" tableColumnId="13495"/>
      <queryTableField id="19275" dataBound="0" tableColumnId="13496"/>
      <queryTableField id="19274" dataBound="0" tableColumnId="13497"/>
      <queryTableField id="19273" dataBound="0" tableColumnId="13498"/>
      <queryTableField id="19272" dataBound="0" tableColumnId="13499"/>
      <queryTableField id="19271" dataBound="0" tableColumnId="13500"/>
      <queryTableField id="19270" dataBound="0" tableColumnId="13501"/>
      <queryTableField id="19269" dataBound="0" tableColumnId="13502"/>
      <queryTableField id="19268" dataBound="0" tableColumnId="13503"/>
      <queryTableField id="19267" dataBound="0" tableColumnId="13504"/>
      <queryTableField id="19266" dataBound="0" tableColumnId="13505"/>
      <queryTableField id="19265" dataBound="0" tableColumnId="13506"/>
      <queryTableField id="19264" dataBound="0" tableColumnId="13507"/>
      <queryTableField id="19263" dataBound="0" tableColumnId="13508"/>
      <queryTableField id="19262" dataBound="0" tableColumnId="13509"/>
      <queryTableField id="19261" dataBound="0" tableColumnId="13510"/>
      <queryTableField id="19260" dataBound="0" tableColumnId="13511"/>
      <queryTableField id="19259" dataBound="0" tableColumnId="13512"/>
      <queryTableField id="19258" dataBound="0" tableColumnId="13513"/>
      <queryTableField id="19257" dataBound="0" tableColumnId="13514"/>
      <queryTableField id="19256" dataBound="0" tableColumnId="13515"/>
      <queryTableField id="19255" dataBound="0" tableColumnId="13516"/>
      <queryTableField id="19254" dataBound="0" tableColumnId="13517"/>
      <queryTableField id="19253" dataBound="0" tableColumnId="13518"/>
      <queryTableField id="19252" dataBound="0" tableColumnId="13519"/>
      <queryTableField id="19251" dataBound="0" tableColumnId="13520"/>
      <queryTableField id="19250" dataBound="0" tableColumnId="13521"/>
      <queryTableField id="19249" dataBound="0" tableColumnId="13522"/>
      <queryTableField id="19248" dataBound="0" tableColumnId="13523"/>
      <queryTableField id="19247" dataBound="0" tableColumnId="13524"/>
      <queryTableField id="19246" dataBound="0" tableColumnId="13525"/>
      <queryTableField id="19245" dataBound="0" tableColumnId="13526"/>
      <queryTableField id="19244" dataBound="0" tableColumnId="13527"/>
      <queryTableField id="19243" dataBound="0" tableColumnId="13528"/>
      <queryTableField id="19242" dataBound="0" tableColumnId="13529"/>
      <queryTableField id="19241" dataBound="0" tableColumnId="13530"/>
      <queryTableField id="19240" dataBound="0" tableColumnId="13531"/>
      <queryTableField id="19239" dataBound="0" tableColumnId="13532"/>
      <queryTableField id="19238" dataBound="0" tableColumnId="13533"/>
      <queryTableField id="19237" dataBound="0" tableColumnId="13534"/>
      <queryTableField id="19236" dataBound="0" tableColumnId="13535"/>
      <queryTableField id="19235" dataBound="0" tableColumnId="13536"/>
      <queryTableField id="19234" dataBound="0" tableColumnId="13537"/>
      <queryTableField id="19233" dataBound="0" tableColumnId="13538"/>
      <queryTableField id="19232" dataBound="0" tableColumnId="13539"/>
      <queryTableField id="19231" dataBound="0" tableColumnId="13540"/>
      <queryTableField id="19230" dataBound="0" tableColumnId="13541"/>
      <queryTableField id="19229" dataBound="0" tableColumnId="13542"/>
      <queryTableField id="19228" dataBound="0" tableColumnId="13543"/>
      <queryTableField id="19227" dataBound="0" tableColumnId="13544"/>
      <queryTableField id="19226" dataBound="0" tableColumnId="13545"/>
      <queryTableField id="19225" dataBound="0" tableColumnId="13546"/>
      <queryTableField id="19224" dataBound="0" tableColumnId="13547"/>
      <queryTableField id="19223" dataBound="0" tableColumnId="13548"/>
      <queryTableField id="19222" dataBound="0" tableColumnId="13549"/>
      <queryTableField id="19221" dataBound="0" tableColumnId="13550"/>
      <queryTableField id="19220" dataBound="0" tableColumnId="13551"/>
      <queryTableField id="19219" dataBound="0" tableColumnId="13552"/>
      <queryTableField id="19218" dataBound="0" tableColumnId="13553"/>
      <queryTableField id="19217" dataBound="0" tableColumnId="13554"/>
      <queryTableField id="19216" dataBound="0" tableColumnId="13555"/>
      <queryTableField id="19215" dataBound="0" tableColumnId="13556"/>
      <queryTableField id="19214" dataBound="0" tableColumnId="13557"/>
      <queryTableField id="19213" dataBound="0" tableColumnId="13558"/>
      <queryTableField id="19212" dataBound="0" tableColumnId="13559"/>
      <queryTableField id="19211" dataBound="0" tableColumnId="13560"/>
      <queryTableField id="19210" dataBound="0" tableColumnId="13561"/>
      <queryTableField id="19209" dataBound="0" tableColumnId="13562"/>
      <queryTableField id="19208" dataBound="0" tableColumnId="13563"/>
      <queryTableField id="19207" dataBound="0" tableColumnId="13564"/>
      <queryTableField id="19206" dataBound="0" tableColumnId="13565"/>
      <queryTableField id="19205" dataBound="0" tableColumnId="13566"/>
      <queryTableField id="19204" dataBound="0" tableColumnId="13567"/>
      <queryTableField id="19203" dataBound="0" tableColumnId="13568"/>
      <queryTableField id="19202" dataBound="0" tableColumnId="13569"/>
      <queryTableField id="19201" dataBound="0" tableColumnId="13570"/>
      <queryTableField id="19200" dataBound="0" tableColumnId="13571"/>
      <queryTableField id="19199" dataBound="0" tableColumnId="13572"/>
      <queryTableField id="19198" dataBound="0" tableColumnId="13573"/>
      <queryTableField id="19197" dataBound="0" tableColumnId="13574"/>
      <queryTableField id="19196" dataBound="0" tableColumnId="13575"/>
      <queryTableField id="19195" dataBound="0" tableColumnId="13576"/>
      <queryTableField id="19194" dataBound="0" tableColumnId="13577"/>
      <queryTableField id="19193" dataBound="0" tableColumnId="13578"/>
      <queryTableField id="19192" dataBound="0" tableColumnId="13579"/>
      <queryTableField id="19191" dataBound="0" tableColumnId="13580"/>
      <queryTableField id="19190" dataBound="0" tableColumnId="13581"/>
      <queryTableField id="19189" dataBound="0" tableColumnId="13582"/>
      <queryTableField id="19188" dataBound="0" tableColumnId="13583"/>
      <queryTableField id="19187" dataBound="0" tableColumnId="13584"/>
      <queryTableField id="19186" dataBound="0" tableColumnId="13585"/>
      <queryTableField id="19185" dataBound="0" tableColumnId="13586"/>
      <queryTableField id="19184" dataBound="0" tableColumnId="13587"/>
      <queryTableField id="19183" dataBound="0" tableColumnId="13588"/>
      <queryTableField id="19182" dataBound="0" tableColumnId="13589"/>
      <queryTableField id="19181" dataBound="0" tableColumnId="13590"/>
      <queryTableField id="19180" dataBound="0" tableColumnId="13591"/>
      <queryTableField id="19179" dataBound="0" tableColumnId="13592"/>
      <queryTableField id="19178" dataBound="0" tableColumnId="13593"/>
      <queryTableField id="19177" dataBound="0" tableColumnId="13594"/>
      <queryTableField id="19176" dataBound="0" tableColumnId="13595"/>
      <queryTableField id="19175" dataBound="0" tableColumnId="13596"/>
      <queryTableField id="19174" dataBound="0" tableColumnId="13597"/>
      <queryTableField id="19173" dataBound="0" tableColumnId="13598"/>
      <queryTableField id="19172" dataBound="0" tableColumnId="13599"/>
      <queryTableField id="19171" dataBound="0" tableColumnId="13600"/>
      <queryTableField id="19170" dataBound="0" tableColumnId="13601"/>
      <queryTableField id="19169" dataBound="0" tableColumnId="13602"/>
      <queryTableField id="19168" dataBound="0" tableColumnId="13603"/>
      <queryTableField id="19167" dataBound="0" tableColumnId="13604"/>
      <queryTableField id="19166" dataBound="0" tableColumnId="13605"/>
      <queryTableField id="19165" dataBound="0" tableColumnId="13606"/>
      <queryTableField id="19164" dataBound="0" tableColumnId="13607"/>
      <queryTableField id="19163" dataBound="0" tableColumnId="13608"/>
      <queryTableField id="19162" dataBound="0" tableColumnId="13609"/>
      <queryTableField id="19161" dataBound="0" tableColumnId="13610"/>
      <queryTableField id="19160" dataBound="0" tableColumnId="13611"/>
      <queryTableField id="19159" dataBound="0" tableColumnId="13612"/>
      <queryTableField id="19158" dataBound="0" tableColumnId="13613"/>
      <queryTableField id="19157" dataBound="0" tableColumnId="13614"/>
      <queryTableField id="19156" dataBound="0" tableColumnId="13615"/>
      <queryTableField id="19155" dataBound="0" tableColumnId="13616"/>
      <queryTableField id="19154" dataBound="0" tableColumnId="13617"/>
      <queryTableField id="19153" dataBound="0" tableColumnId="13618"/>
      <queryTableField id="19152" dataBound="0" tableColumnId="13619"/>
      <queryTableField id="19151" dataBound="0" tableColumnId="13620"/>
      <queryTableField id="19150" dataBound="0" tableColumnId="13621"/>
      <queryTableField id="19149" dataBound="0" tableColumnId="13622"/>
      <queryTableField id="19148" dataBound="0" tableColumnId="13623"/>
      <queryTableField id="19147" dataBound="0" tableColumnId="13624"/>
      <queryTableField id="19146" dataBound="0" tableColumnId="13625"/>
      <queryTableField id="19145" dataBound="0" tableColumnId="13626"/>
      <queryTableField id="19144" dataBound="0" tableColumnId="13627"/>
      <queryTableField id="19143" dataBound="0" tableColumnId="13628"/>
      <queryTableField id="19142" dataBound="0" tableColumnId="13629"/>
      <queryTableField id="19141" dataBound="0" tableColumnId="13630"/>
      <queryTableField id="19140" dataBound="0" tableColumnId="13631"/>
      <queryTableField id="19139" dataBound="0" tableColumnId="13632"/>
      <queryTableField id="19138" dataBound="0" tableColumnId="13633"/>
      <queryTableField id="19137" dataBound="0" tableColumnId="13634"/>
      <queryTableField id="19136" dataBound="0" tableColumnId="13635"/>
      <queryTableField id="19135" dataBound="0" tableColumnId="13636"/>
      <queryTableField id="19134" dataBound="0" tableColumnId="13637"/>
      <queryTableField id="19133" dataBound="0" tableColumnId="13638"/>
      <queryTableField id="19132" dataBound="0" tableColumnId="13639"/>
      <queryTableField id="19131" dataBound="0" tableColumnId="13640"/>
      <queryTableField id="19130" dataBound="0" tableColumnId="13641"/>
      <queryTableField id="19129" dataBound="0" tableColumnId="13642"/>
      <queryTableField id="19128" dataBound="0" tableColumnId="13643"/>
      <queryTableField id="19127" dataBound="0" tableColumnId="13644"/>
      <queryTableField id="19126" dataBound="0" tableColumnId="13645"/>
      <queryTableField id="19125" dataBound="0" tableColumnId="13646"/>
      <queryTableField id="19124" dataBound="0" tableColumnId="13647"/>
      <queryTableField id="19123" dataBound="0" tableColumnId="13648"/>
      <queryTableField id="19122" dataBound="0" tableColumnId="13649"/>
      <queryTableField id="19121" dataBound="0" tableColumnId="13650"/>
      <queryTableField id="19120" dataBound="0" tableColumnId="13651"/>
      <queryTableField id="19119" dataBound="0" tableColumnId="13652"/>
      <queryTableField id="19118" dataBound="0" tableColumnId="13653"/>
      <queryTableField id="19117" dataBound="0" tableColumnId="13654"/>
      <queryTableField id="19116" dataBound="0" tableColumnId="13655"/>
      <queryTableField id="19115" dataBound="0" tableColumnId="13656"/>
      <queryTableField id="19114" dataBound="0" tableColumnId="13657"/>
      <queryTableField id="19113" dataBound="0" tableColumnId="13658"/>
      <queryTableField id="19112" dataBound="0" tableColumnId="13659"/>
      <queryTableField id="19111" dataBound="0" tableColumnId="13660"/>
      <queryTableField id="19110" dataBound="0" tableColumnId="13661"/>
      <queryTableField id="19109" dataBound="0" tableColumnId="13662"/>
      <queryTableField id="19108" dataBound="0" tableColumnId="13663"/>
      <queryTableField id="19107" dataBound="0" tableColumnId="13664"/>
      <queryTableField id="19106" dataBound="0" tableColumnId="13665"/>
      <queryTableField id="19105" dataBound="0" tableColumnId="13666"/>
      <queryTableField id="19104" dataBound="0" tableColumnId="13667"/>
      <queryTableField id="19103" dataBound="0" tableColumnId="13668"/>
      <queryTableField id="19102" dataBound="0" tableColumnId="13669"/>
      <queryTableField id="19101" dataBound="0" tableColumnId="13670"/>
      <queryTableField id="19100" dataBound="0" tableColumnId="13671"/>
      <queryTableField id="19099" dataBound="0" tableColumnId="13672"/>
      <queryTableField id="19098" dataBound="0" tableColumnId="13673"/>
      <queryTableField id="19097" dataBound="0" tableColumnId="13674"/>
      <queryTableField id="19096" dataBound="0" tableColumnId="13675"/>
      <queryTableField id="19095" dataBound="0" tableColumnId="13676"/>
      <queryTableField id="19094" dataBound="0" tableColumnId="13677"/>
      <queryTableField id="19093" dataBound="0" tableColumnId="13678"/>
      <queryTableField id="19092" dataBound="0" tableColumnId="13679"/>
      <queryTableField id="19091" dataBound="0" tableColumnId="13680"/>
      <queryTableField id="19090" dataBound="0" tableColumnId="13681"/>
      <queryTableField id="19089" dataBound="0" tableColumnId="13682"/>
      <queryTableField id="19088" dataBound="0" tableColumnId="13683"/>
      <queryTableField id="19087" dataBound="0" tableColumnId="13684"/>
      <queryTableField id="19086" dataBound="0" tableColumnId="13685"/>
      <queryTableField id="19085" dataBound="0" tableColumnId="13686"/>
      <queryTableField id="19084" dataBound="0" tableColumnId="13687"/>
      <queryTableField id="19083" dataBound="0" tableColumnId="13688"/>
      <queryTableField id="19082" dataBound="0" tableColumnId="13689"/>
      <queryTableField id="19081" dataBound="0" tableColumnId="13690"/>
      <queryTableField id="19080" dataBound="0" tableColumnId="13691"/>
      <queryTableField id="19079" dataBound="0" tableColumnId="13692"/>
      <queryTableField id="19078" dataBound="0" tableColumnId="13693"/>
      <queryTableField id="19077" dataBound="0" tableColumnId="13694"/>
      <queryTableField id="19076" dataBound="0" tableColumnId="13695"/>
      <queryTableField id="19075" dataBound="0" tableColumnId="13696"/>
      <queryTableField id="19074" dataBound="0" tableColumnId="13697"/>
      <queryTableField id="19073" dataBound="0" tableColumnId="13698"/>
      <queryTableField id="19072" dataBound="0" tableColumnId="13699"/>
      <queryTableField id="19071" dataBound="0" tableColumnId="13700"/>
      <queryTableField id="19070" dataBound="0" tableColumnId="13701"/>
      <queryTableField id="19069" dataBound="0" tableColumnId="13702"/>
      <queryTableField id="19068" dataBound="0" tableColumnId="13703"/>
      <queryTableField id="19067" dataBound="0" tableColumnId="13704"/>
      <queryTableField id="19066" dataBound="0" tableColumnId="13705"/>
      <queryTableField id="19065" dataBound="0" tableColumnId="13706"/>
      <queryTableField id="19064" dataBound="0" tableColumnId="13707"/>
      <queryTableField id="19063" dataBound="0" tableColumnId="13708"/>
      <queryTableField id="19062" dataBound="0" tableColumnId="13709"/>
      <queryTableField id="19061" dataBound="0" tableColumnId="13710"/>
      <queryTableField id="19060" dataBound="0" tableColumnId="13711"/>
      <queryTableField id="19059" dataBound="0" tableColumnId="13712"/>
      <queryTableField id="19058" dataBound="0" tableColumnId="13713"/>
      <queryTableField id="19057" dataBound="0" tableColumnId="13714"/>
      <queryTableField id="19056" dataBound="0" tableColumnId="13715"/>
      <queryTableField id="19055" dataBound="0" tableColumnId="13716"/>
      <queryTableField id="19054" dataBound="0" tableColumnId="13717"/>
      <queryTableField id="19053" dataBound="0" tableColumnId="13718"/>
      <queryTableField id="19052" dataBound="0" tableColumnId="13719"/>
      <queryTableField id="19051" dataBound="0" tableColumnId="13720"/>
      <queryTableField id="19050" dataBound="0" tableColumnId="13721"/>
      <queryTableField id="19049" dataBound="0" tableColumnId="13722"/>
      <queryTableField id="19048" dataBound="0" tableColumnId="13723"/>
      <queryTableField id="19047" dataBound="0" tableColumnId="13724"/>
      <queryTableField id="19046" dataBound="0" tableColumnId="13725"/>
      <queryTableField id="19045" dataBound="0" tableColumnId="13726"/>
      <queryTableField id="19044" dataBound="0" tableColumnId="13727"/>
      <queryTableField id="19043" dataBound="0" tableColumnId="13728"/>
      <queryTableField id="19042" dataBound="0" tableColumnId="13729"/>
      <queryTableField id="19041" dataBound="0" tableColumnId="13730"/>
      <queryTableField id="19040" dataBound="0" tableColumnId="13731"/>
      <queryTableField id="19039" dataBound="0" tableColumnId="13732"/>
      <queryTableField id="19038" dataBound="0" tableColumnId="13733"/>
      <queryTableField id="19037" dataBound="0" tableColumnId="13734"/>
      <queryTableField id="19036" dataBound="0" tableColumnId="13735"/>
      <queryTableField id="19035" dataBound="0" tableColumnId="13736"/>
      <queryTableField id="19034" dataBound="0" tableColumnId="13737"/>
      <queryTableField id="19033" dataBound="0" tableColumnId="13738"/>
      <queryTableField id="19032" dataBound="0" tableColumnId="13739"/>
      <queryTableField id="19031" dataBound="0" tableColumnId="13740"/>
      <queryTableField id="19030" dataBound="0" tableColumnId="13741"/>
      <queryTableField id="19029" dataBound="0" tableColumnId="13742"/>
      <queryTableField id="19028" dataBound="0" tableColumnId="13743"/>
      <queryTableField id="19027" dataBound="0" tableColumnId="13744"/>
      <queryTableField id="19026" dataBound="0" tableColumnId="13745"/>
      <queryTableField id="19025" dataBound="0" tableColumnId="13746"/>
      <queryTableField id="19024" dataBound="0" tableColumnId="13747"/>
      <queryTableField id="19023" dataBound="0" tableColumnId="13748"/>
      <queryTableField id="19022" dataBound="0" tableColumnId="13749"/>
      <queryTableField id="19021" dataBound="0" tableColumnId="13750"/>
      <queryTableField id="19020" dataBound="0" tableColumnId="13751"/>
      <queryTableField id="19019" dataBound="0" tableColumnId="13752"/>
      <queryTableField id="19018" dataBound="0" tableColumnId="13753"/>
      <queryTableField id="19017" dataBound="0" tableColumnId="13754"/>
      <queryTableField id="19016" dataBound="0" tableColumnId="13755"/>
      <queryTableField id="19015" dataBound="0" tableColumnId="13756"/>
      <queryTableField id="19014" dataBound="0" tableColumnId="13757"/>
      <queryTableField id="19013" dataBound="0" tableColumnId="13758"/>
      <queryTableField id="19012" dataBound="0" tableColumnId="13759"/>
      <queryTableField id="19011" dataBound="0" tableColumnId="13760"/>
      <queryTableField id="19010" dataBound="0" tableColumnId="13761"/>
      <queryTableField id="19009" dataBound="0" tableColumnId="13762"/>
      <queryTableField id="19008" dataBound="0" tableColumnId="13763"/>
      <queryTableField id="19007" dataBound="0" tableColumnId="13764"/>
      <queryTableField id="19006" dataBound="0" tableColumnId="13765"/>
      <queryTableField id="19005" dataBound="0" tableColumnId="13766"/>
      <queryTableField id="19004" dataBound="0" tableColumnId="13767"/>
      <queryTableField id="19003" dataBound="0" tableColumnId="13768"/>
      <queryTableField id="19002" dataBound="0" tableColumnId="13769"/>
      <queryTableField id="19001" dataBound="0" tableColumnId="13770"/>
      <queryTableField id="19000" dataBound="0" tableColumnId="13771"/>
      <queryTableField id="18999" dataBound="0" tableColumnId="13772"/>
      <queryTableField id="18998" dataBound="0" tableColumnId="13773"/>
      <queryTableField id="18997" dataBound="0" tableColumnId="13774"/>
      <queryTableField id="18996" dataBound="0" tableColumnId="13775"/>
      <queryTableField id="18995" dataBound="0" tableColumnId="13776"/>
      <queryTableField id="18994" dataBound="0" tableColumnId="13777"/>
      <queryTableField id="18993" dataBound="0" tableColumnId="13778"/>
      <queryTableField id="18992" dataBound="0" tableColumnId="13779"/>
      <queryTableField id="18991" dataBound="0" tableColumnId="13780"/>
      <queryTableField id="18990" dataBound="0" tableColumnId="13781"/>
      <queryTableField id="18989" dataBound="0" tableColumnId="13782"/>
      <queryTableField id="18988" dataBound="0" tableColumnId="13783"/>
      <queryTableField id="18987" dataBound="0" tableColumnId="13784"/>
      <queryTableField id="18986" dataBound="0" tableColumnId="13785"/>
      <queryTableField id="18985" dataBound="0" tableColumnId="13786"/>
      <queryTableField id="18984" dataBound="0" tableColumnId="13787"/>
      <queryTableField id="18983" dataBound="0" tableColumnId="13788"/>
      <queryTableField id="18982" dataBound="0" tableColumnId="13789"/>
      <queryTableField id="18981" dataBound="0" tableColumnId="13790"/>
      <queryTableField id="18980" dataBound="0" tableColumnId="13791"/>
      <queryTableField id="18979" dataBound="0" tableColumnId="13792"/>
      <queryTableField id="18978" dataBound="0" tableColumnId="13793"/>
      <queryTableField id="18977" dataBound="0" tableColumnId="13794"/>
      <queryTableField id="18976" dataBound="0" tableColumnId="13795"/>
      <queryTableField id="18975" dataBound="0" tableColumnId="13796"/>
      <queryTableField id="18974" dataBound="0" tableColumnId="13797"/>
      <queryTableField id="18973" dataBound="0" tableColumnId="13798"/>
      <queryTableField id="18972" dataBound="0" tableColumnId="13799"/>
      <queryTableField id="18971" dataBound="0" tableColumnId="13800"/>
      <queryTableField id="18970" dataBound="0" tableColumnId="13801"/>
      <queryTableField id="18969" dataBound="0" tableColumnId="13802"/>
      <queryTableField id="18968" dataBound="0" tableColumnId="13803"/>
      <queryTableField id="18967" dataBound="0" tableColumnId="13804"/>
      <queryTableField id="18966" dataBound="0" tableColumnId="13805"/>
      <queryTableField id="18965" dataBound="0" tableColumnId="13806"/>
      <queryTableField id="18964" dataBound="0" tableColumnId="13807"/>
      <queryTableField id="18963" dataBound="0" tableColumnId="13808"/>
      <queryTableField id="18962" dataBound="0" tableColumnId="13809"/>
      <queryTableField id="18961" dataBound="0" tableColumnId="13810"/>
      <queryTableField id="18960" dataBound="0" tableColumnId="13811"/>
      <queryTableField id="18959" dataBound="0" tableColumnId="13812"/>
      <queryTableField id="18958" dataBound="0" tableColumnId="13813"/>
      <queryTableField id="18957" dataBound="0" tableColumnId="13814"/>
      <queryTableField id="18956" dataBound="0" tableColumnId="13815"/>
      <queryTableField id="18955" dataBound="0" tableColumnId="13816"/>
      <queryTableField id="18954" dataBound="0" tableColumnId="13817"/>
      <queryTableField id="18953" dataBound="0" tableColumnId="13818"/>
      <queryTableField id="18952" dataBound="0" tableColumnId="13819"/>
      <queryTableField id="18951" dataBound="0" tableColumnId="13820"/>
      <queryTableField id="18950" dataBound="0" tableColumnId="13821"/>
      <queryTableField id="18949" dataBound="0" tableColumnId="13822"/>
      <queryTableField id="18948" dataBound="0" tableColumnId="13823"/>
      <queryTableField id="18947" dataBound="0" tableColumnId="13824"/>
      <queryTableField id="18946" dataBound="0" tableColumnId="13825"/>
      <queryTableField id="18945" dataBound="0" tableColumnId="13826"/>
      <queryTableField id="18944" dataBound="0" tableColumnId="13827"/>
      <queryTableField id="18943" dataBound="0" tableColumnId="13828"/>
      <queryTableField id="18942" dataBound="0" tableColumnId="13829"/>
      <queryTableField id="18941" dataBound="0" tableColumnId="13830"/>
      <queryTableField id="18940" dataBound="0" tableColumnId="13831"/>
      <queryTableField id="18939" dataBound="0" tableColumnId="13832"/>
      <queryTableField id="18938" dataBound="0" tableColumnId="13833"/>
      <queryTableField id="18937" dataBound="0" tableColumnId="13834"/>
      <queryTableField id="18936" dataBound="0" tableColumnId="13835"/>
      <queryTableField id="18935" dataBound="0" tableColumnId="13836"/>
      <queryTableField id="18934" dataBound="0" tableColumnId="13837"/>
      <queryTableField id="18933" dataBound="0" tableColumnId="13838"/>
      <queryTableField id="18932" dataBound="0" tableColumnId="13839"/>
      <queryTableField id="18931" dataBound="0" tableColumnId="13840"/>
      <queryTableField id="18930" dataBound="0" tableColumnId="13841"/>
      <queryTableField id="18929" dataBound="0" tableColumnId="13842"/>
      <queryTableField id="18928" dataBound="0" tableColumnId="13843"/>
      <queryTableField id="18927" dataBound="0" tableColumnId="13844"/>
      <queryTableField id="18926" dataBound="0" tableColumnId="13845"/>
      <queryTableField id="18925" dataBound="0" tableColumnId="13846"/>
      <queryTableField id="18924" dataBound="0" tableColumnId="13847"/>
      <queryTableField id="18923" dataBound="0" tableColumnId="13848"/>
      <queryTableField id="18922" dataBound="0" tableColumnId="13849"/>
      <queryTableField id="18921" dataBound="0" tableColumnId="13850"/>
      <queryTableField id="18920" dataBound="0" tableColumnId="13851"/>
      <queryTableField id="18919" dataBound="0" tableColumnId="13852"/>
      <queryTableField id="18918" dataBound="0" tableColumnId="13853"/>
      <queryTableField id="18917" dataBound="0" tableColumnId="13854"/>
      <queryTableField id="18916" dataBound="0" tableColumnId="13855"/>
      <queryTableField id="18915" dataBound="0" tableColumnId="13856"/>
      <queryTableField id="18914" dataBound="0" tableColumnId="13857"/>
      <queryTableField id="18913" dataBound="0" tableColumnId="13858"/>
      <queryTableField id="18912" dataBound="0" tableColumnId="13859"/>
      <queryTableField id="18911" dataBound="0" tableColumnId="13860"/>
      <queryTableField id="18910" dataBound="0" tableColumnId="13861"/>
      <queryTableField id="18909" dataBound="0" tableColumnId="13862"/>
      <queryTableField id="18908" dataBound="0" tableColumnId="13863"/>
      <queryTableField id="18907" dataBound="0" tableColumnId="13864"/>
      <queryTableField id="18906" dataBound="0" tableColumnId="13865"/>
      <queryTableField id="18905" dataBound="0" tableColumnId="13866"/>
      <queryTableField id="18904" dataBound="0" tableColumnId="13867"/>
      <queryTableField id="18903" dataBound="0" tableColumnId="13868"/>
      <queryTableField id="18902" dataBound="0" tableColumnId="13869"/>
      <queryTableField id="18901" dataBound="0" tableColumnId="13870"/>
      <queryTableField id="18900" dataBound="0" tableColumnId="13871"/>
      <queryTableField id="18899" dataBound="0" tableColumnId="13872"/>
      <queryTableField id="18898" dataBound="0" tableColumnId="13873"/>
      <queryTableField id="18897" dataBound="0" tableColumnId="13874"/>
      <queryTableField id="18896" dataBound="0" tableColumnId="13875"/>
      <queryTableField id="18895" dataBound="0" tableColumnId="13876"/>
      <queryTableField id="18894" dataBound="0" tableColumnId="13877"/>
      <queryTableField id="18893" dataBound="0" tableColumnId="13878"/>
      <queryTableField id="18892" dataBound="0" tableColumnId="13879"/>
      <queryTableField id="18891" dataBound="0" tableColumnId="13880"/>
      <queryTableField id="18890" dataBound="0" tableColumnId="13881"/>
      <queryTableField id="18889" dataBound="0" tableColumnId="13882"/>
      <queryTableField id="18888" dataBound="0" tableColumnId="13883"/>
      <queryTableField id="18887" dataBound="0" tableColumnId="13884"/>
      <queryTableField id="18886" dataBound="0" tableColumnId="13885"/>
      <queryTableField id="18885" dataBound="0" tableColumnId="13886"/>
      <queryTableField id="18884" dataBound="0" tableColumnId="13887"/>
      <queryTableField id="18883" dataBound="0" tableColumnId="13888"/>
      <queryTableField id="18882" dataBound="0" tableColumnId="13889"/>
      <queryTableField id="18881" dataBound="0" tableColumnId="13890"/>
      <queryTableField id="18880" dataBound="0" tableColumnId="13891"/>
      <queryTableField id="18879" dataBound="0" tableColumnId="13892"/>
      <queryTableField id="18878" dataBound="0" tableColumnId="13893"/>
      <queryTableField id="18877" dataBound="0" tableColumnId="13894"/>
      <queryTableField id="18876" dataBound="0" tableColumnId="13895"/>
      <queryTableField id="18875" dataBound="0" tableColumnId="13896"/>
      <queryTableField id="18874" dataBound="0" tableColumnId="13897"/>
      <queryTableField id="18873" dataBound="0" tableColumnId="13898"/>
      <queryTableField id="18872" dataBound="0" tableColumnId="13899"/>
      <queryTableField id="18871" dataBound="0" tableColumnId="13900"/>
      <queryTableField id="18870" dataBound="0" tableColumnId="13901"/>
      <queryTableField id="18869" dataBound="0" tableColumnId="13902"/>
      <queryTableField id="18868" dataBound="0" tableColumnId="13903"/>
      <queryTableField id="18867" dataBound="0" tableColumnId="13904"/>
      <queryTableField id="18866" dataBound="0" tableColumnId="13905"/>
      <queryTableField id="18865" dataBound="0" tableColumnId="13906"/>
      <queryTableField id="18864" dataBound="0" tableColumnId="13907"/>
      <queryTableField id="18863" dataBound="0" tableColumnId="13908"/>
      <queryTableField id="18862" dataBound="0" tableColumnId="13909"/>
      <queryTableField id="18861" dataBound="0" tableColumnId="13910"/>
      <queryTableField id="18860" dataBound="0" tableColumnId="13911"/>
      <queryTableField id="18859" dataBound="0" tableColumnId="13912"/>
      <queryTableField id="18858" dataBound="0" tableColumnId="13913"/>
      <queryTableField id="18857" dataBound="0" tableColumnId="13914"/>
      <queryTableField id="18856" dataBound="0" tableColumnId="13915"/>
      <queryTableField id="18855" dataBound="0" tableColumnId="13916"/>
      <queryTableField id="18854" dataBound="0" tableColumnId="13917"/>
      <queryTableField id="18853" dataBound="0" tableColumnId="13918"/>
      <queryTableField id="18852" dataBound="0" tableColumnId="13919"/>
      <queryTableField id="18851" dataBound="0" tableColumnId="13920"/>
      <queryTableField id="18850" dataBound="0" tableColumnId="13921"/>
      <queryTableField id="18849" dataBound="0" tableColumnId="13922"/>
      <queryTableField id="18848" dataBound="0" tableColumnId="13923"/>
      <queryTableField id="18847" dataBound="0" tableColumnId="13924"/>
      <queryTableField id="18846" dataBound="0" tableColumnId="13925"/>
      <queryTableField id="18845" dataBound="0" tableColumnId="13926"/>
      <queryTableField id="18844" dataBound="0" tableColumnId="13927"/>
      <queryTableField id="18843" dataBound="0" tableColumnId="13928"/>
      <queryTableField id="18842" dataBound="0" tableColumnId="13929"/>
      <queryTableField id="18841" dataBound="0" tableColumnId="13930"/>
      <queryTableField id="18840" dataBound="0" tableColumnId="13931"/>
      <queryTableField id="18839" dataBound="0" tableColumnId="13932"/>
      <queryTableField id="18838" dataBound="0" tableColumnId="13933"/>
      <queryTableField id="18837" dataBound="0" tableColumnId="13934"/>
      <queryTableField id="18836" dataBound="0" tableColumnId="13935"/>
      <queryTableField id="18835" dataBound="0" tableColumnId="13936"/>
      <queryTableField id="18834" dataBound="0" tableColumnId="13937"/>
      <queryTableField id="18833" dataBound="0" tableColumnId="13938"/>
      <queryTableField id="18832" dataBound="0" tableColumnId="13939"/>
      <queryTableField id="18831" dataBound="0" tableColumnId="13940"/>
      <queryTableField id="18830" dataBound="0" tableColumnId="13941"/>
      <queryTableField id="18829" dataBound="0" tableColumnId="13942"/>
      <queryTableField id="18828" dataBound="0" tableColumnId="13943"/>
      <queryTableField id="18827" dataBound="0" tableColumnId="13944"/>
      <queryTableField id="18826" dataBound="0" tableColumnId="13945"/>
      <queryTableField id="18825" dataBound="0" tableColumnId="13946"/>
      <queryTableField id="18824" dataBound="0" tableColumnId="13947"/>
      <queryTableField id="18823" dataBound="0" tableColumnId="13948"/>
      <queryTableField id="18822" dataBound="0" tableColumnId="13949"/>
      <queryTableField id="18821" dataBound="0" tableColumnId="13950"/>
      <queryTableField id="18820" dataBound="0" tableColumnId="13951"/>
      <queryTableField id="18819" dataBound="0" tableColumnId="13952"/>
      <queryTableField id="18818" dataBound="0" tableColumnId="13953"/>
      <queryTableField id="18817" dataBound="0" tableColumnId="13954"/>
      <queryTableField id="18816" dataBound="0" tableColumnId="13955"/>
      <queryTableField id="18815" dataBound="0" tableColumnId="13956"/>
      <queryTableField id="18814" dataBound="0" tableColumnId="13957"/>
      <queryTableField id="18813" dataBound="0" tableColumnId="13958"/>
      <queryTableField id="18812" dataBound="0" tableColumnId="13959"/>
      <queryTableField id="18811" dataBound="0" tableColumnId="13960"/>
      <queryTableField id="18810" dataBound="0" tableColumnId="13961"/>
      <queryTableField id="18809" dataBound="0" tableColumnId="13962"/>
      <queryTableField id="18808" dataBound="0" tableColumnId="13963"/>
      <queryTableField id="18807" dataBound="0" tableColumnId="13964"/>
      <queryTableField id="18806" dataBound="0" tableColumnId="13965"/>
      <queryTableField id="18805" dataBound="0" tableColumnId="13966"/>
      <queryTableField id="18804" dataBound="0" tableColumnId="13967"/>
      <queryTableField id="18803" dataBound="0" tableColumnId="13968"/>
      <queryTableField id="18802" dataBound="0" tableColumnId="13969"/>
      <queryTableField id="18801" dataBound="0" tableColumnId="13970"/>
      <queryTableField id="18800" dataBound="0" tableColumnId="13971"/>
      <queryTableField id="18799" dataBound="0" tableColumnId="13972"/>
      <queryTableField id="18798" dataBound="0" tableColumnId="13973"/>
      <queryTableField id="18797" dataBound="0" tableColumnId="13974"/>
      <queryTableField id="18796" dataBound="0" tableColumnId="13975"/>
      <queryTableField id="18795" dataBound="0" tableColumnId="13976"/>
      <queryTableField id="18794" dataBound="0" tableColumnId="13977"/>
      <queryTableField id="18793" dataBound="0" tableColumnId="13978"/>
      <queryTableField id="18792" dataBound="0" tableColumnId="13979"/>
      <queryTableField id="18791" dataBound="0" tableColumnId="13980"/>
      <queryTableField id="18790" dataBound="0" tableColumnId="13981"/>
      <queryTableField id="18789" dataBound="0" tableColumnId="13982"/>
      <queryTableField id="18788" dataBound="0" tableColumnId="13983"/>
      <queryTableField id="18787" dataBound="0" tableColumnId="13984"/>
      <queryTableField id="18786" dataBound="0" tableColumnId="13985"/>
      <queryTableField id="18785" dataBound="0" tableColumnId="13986"/>
      <queryTableField id="18784" dataBound="0" tableColumnId="13987"/>
      <queryTableField id="18783" dataBound="0" tableColumnId="13988"/>
      <queryTableField id="18782" dataBound="0" tableColumnId="13989"/>
      <queryTableField id="18781" dataBound="0" tableColumnId="13990"/>
      <queryTableField id="18780" dataBound="0" tableColumnId="13991"/>
      <queryTableField id="18779" dataBound="0" tableColumnId="13992"/>
      <queryTableField id="18778" dataBound="0" tableColumnId="13993"/>
      <queryTableField id="18777" dataBound="0" tableColumnId="13994"/>
      <queryTableField id="18776" dataBound="0" tableColumnId="13995"/>
      <queryTableField id="18775" dataBound="0" tableColumnId="13996"/>
      <queryTableField id="18774" dataBound="0" tableColumnId="13997"/>
      <queryTableField id="18773" dataBound="0" tableColumnId="13998"/>
      <queryTableField id="18772" dataBound="0" tableColumnId="13999"/>
      <queryTableField id="18771" dataBound="0" tableColumnId="14000"/>
      <queryTableField id="18770" dataBound="0" tableColumnId="14001"/>
      <queryTableField id="18769" dataBound="0" tableColumnId="14002"/>
      <queryTableField id="18768" dataBound="0" tableColumnId="14003"/>
      <queryTableField id="18767" dataBound="0" tableColumnId="14004"/>
      <queryTableField id="18766" dataBound="0" tableColumnId="14005"/>
      <queryTableField id="18765" dataBound="0" tableColumnId="14006"/>
      <queryTableField id="18764" dataBound="0" tableColumnId="14007"/>
      <queryTableField id="18763" dataBound="0" tableColumnId="14008"/>
      <queryTableField id="18762" dataBound="0" tableColumnId="14009"/>
      <queryTableField id="18761" dataBound="0" tableColumnId="14010"/>
      <queryTableField id="18760" dataBound="0" tableColumnId="14011"/>
      <queryTableField id="18759" dataBound="0" tableColumnId="14012"/>
      <queryTableField id="18758" dataBound="0" tableColumnId="14013"/>
      <queryTableField id="18757" dataBound="0" tableColumnId="14014"/>
      <queryTableField id="18756" dataBound="0" tableColumnId="14015"/>
      <queryTableField id="18755" dataBound="0" tableColumnId="14016"/>
      <queryTableField id="18754" dataBound="0" tableColumnId="14017"/>
      <queryTableField id="18753" dataBound="0" tableColumnId="14018"/>
      <queryTableField id="18752" dataBound="0" tableColumnId="14019"/>
      <queryTableField id="18751" dataBound="0" tableColumnId="14020"/>
      <queryTableField id="18750" dataBound="0" tableColumnId="14021"/>
      <queryTableField id="18749" dataBound="0" tableColumnId="14022"/>
      <queryTableField id="18748" dataBound="0" tableColumnId="14023"/>
      <queryTableField id="18747" dataBound="0" tableColumnId="14024"/>
      <queryTableField id="18746" dataBound="0" tableColumnId="14025"/>
      <queryTableField id="18745" dataBound="0" tableColumnId="14026"/>
      <queryTableField id="18744" dataBound="0" tableColumnId="14027"/>
      <queryTableField id="18743" dataBound="0" tableColumnId="14028"/>
      <queryTableField id="18742" dataBound="0" tableColumnId="14029"/>
      <queryTableField id="18741" dataBound="0" tableColumnId="14030"/>
      <queryTableField id="18740" dataBound="0" tableColumnId="14031"/>
      <queryTableField id="18739" dataBound="0" tableColumnId="14032"/>
      <queryTableField id="18738" dataBound="0" tableColumnId="14033"/>
      <queryTableField id="18737" dataBound="0" tableColumnId="14034"/>
      <queryTableField id="18736" dataBound="0" tableColumnId="14035"/>
      <queryTableField id="18735" dataBound="0" tableColumnId="14036"/>
      <queryTableField id="18734" dataBound="0" tableColumnId="14037"/>
      <queryTableField id="18733" dataBound="0" tableColumnId="14038"/>
      <queryTableField id="18732" dataBound="0" tableColumnId="14039"/>
      <queryTableField id="18731" dataBound="0" tableColumnId="14040"/>
      <queryTableField id="18730" dataBound="0" tableColumnId="14041"/>
      <queryTableField id="18729" dataBound="0" tableColumnId="14042"/>
      <queryTableField id="18728" dataBound="0" tableColumnId="14043"/>
      <queryTableField id="18727" dataBound="0" tableColumnId="14044"/>
      <queryTableField id="18726" dataBound="0" tableColumnId="14045"/>
      <queryTableField id="18725" dataBound="0" tableColumnId="14046"/>
      <queryTableField id="18724" dataBound="0" tableColumnId="14047"/>
      <queryTableField id="18723" dataBound="0" tableColumnId="14048"/>
      <queryTableField id="18722" dataBound="0" tableColumnId="14049"/>
      <queryTableField id="18721" dataBound="0" tableColumnId="14050"/>
      <queryTableField id="18720" dataBound="0" tableColumnId="14051"/>
      <queryTableField id="18719" dataBound="0" tableColumnId="14052"/>
      <queryTableField id="18718" dataBound="0" tableColumnId="14053"/>
      <queryTableField id="18717" dataBound="0" tableColumnId="14054"/>
      <queryTableField id="18716" dataBound="0" tableColumnId="14055"/>
      <queryTableField id="18715" dataBound="0" tableColumnId="14056"/>
      <queryTableField id="18714" dataBound="0" tableColumnId="14057"/>
      <queryTableField id="18713" dataBound="0" tableColumnId="14058"/>
      <queryTableField id="18712" dataBound="0" tableColumnId="14059"/>
      <queryTableField id="18711" dataBound="0" tableColumnId="14060"/>
      <queryTableField id="18710" dataBound="0" tableColumnId="14061"/>
      <queryTableField id="18709" dataBound="0" tableColumnId="14062"/>
      <queryTableField id="18708" dataBound="0" tableColumnId="14063"/>
      <queryTableField id="18707" dataBound="0" tableColumnId="14064"/>
      <queryTableField id="18706" dataBound="0" tableColumnId="14065"/>
      <queryTableField id="18705" dataBound="0" tableColumnId="14066"/>
      <queryTableField id="18704" dataBound="0" tableColumnId="14067"/>
      <queryTableField id="18703" dataBound="0" tableColumnId="14068"/>
      <queryTableField id="18702" dataBound="0" tableColumnId="14069"/>
      <queryTableField id="18701" dataBound="0" tableColumnId="14070"/>
      <queryTableField id="18700" dataBound="0" tableColumnId="14071"/>
      <queryTableField id="18699" dataBound="0" tableColumnId="14072"/>
      <queryTableField id="18698" dataBound="0" tableColumnId="14073"/>
      <queryTableField id="18697" dataBound="0" tableColumnId="14074"/>
      <queryTableField id="18696" dataBound="0" tableColumnId="14075"/>
      <queryTableField id="18695" dataBound="0" tableColumnId="14076"/>
      <queryTableField id="18694" dataBound="0" tableColumnId="14077"/>
      <queryTableField id="18693" dataBound="0" tableColumnId="14078"/>
      <queryTableField id="18692" dataBound="0" tableColumnId="14079"/>
      <queryTableField id="18691" dataBound="0" tableColumnId="14080"/>
      <queryTableField id="18690" dataBound="0" tableColumnId="14081"/>
      <queryTableField id="18689" dataBound="0" tableColumnId="14082"/>
      <queryTableField id="18688" dataBound="0" tableColumnId="14083"/>
      <queryTableField id="18687" dataBound="0" tableColumnId="14084"/>
      <queryTableField id="18686" dataBound="0" tableColumnId="14085"/>
      <queryTableField id="18685" dataBound="0" tableColumnId="14086"/>
      <queryTableField id="18684" dataBound="0" tableColumnId="14087"/>
      <queryTableField id="18683" dataBound="0" tableColumnId="14088"/>
      <queryTableField id="18682" dataBound="0" tableColumnId="14089"/>
      <queryTableField id="18681" dataBound="0" tableColumnId="14090"/>
      <queryTableField id="18680" dataBound="0" tableColumnId="14091"/>
      <queryTableField id="18679" dataBound="0" tableColumnId="14092"/>
      <queryTableField id="18678" dataBound="0" tableColumnId="14093"/>
      <queryTableField id="18677" dataBound="0" tableColumnId="14094"/>
      <queryTableField id="18676" dataBound="0" tableColumnId="14095"/>
      <queryTableField id="18675" dataBound="0" tableColumnId="14096"/>
      <queryTableField id="18674" dataBound="0" tableColumnId="14097"/>
      <queryTableField id="18673" dataBound="0" tableColumnId="14098"/>
      <queryTableField id="18672" dataBound="0" tableColumnId="14099"/>
      <queryTableField id="18671" dataBound="0" tableColumnId="14100"/>
      <queryTableField id="18670" dataBound="0" tableColumnId="14101"/>
      <queryTableField id="18669" dataBound="0" tableColumnId="14102"/>
      <queryTableField id="18668" dataBound="0" tableColumnId="14103"/>
      <queryTableField id="18667" dataBound="0" tableColumnId="14104"/>
      <queryTableField id="18666" dataBound="0" tableColumnId="14105"/>
      <queryTableField id="18665" dataBound="0" tableColumnId="14106"/>
      <queryTableField id="18664" dataBound="0" tableColumnId="14107"/>
      <queryTableField id="18663" dataBound="0" tableColumnId="14108"/>
      <queryTableField id="18662" dataBound="0" tableColumnId="14109"/>
      <queryTableField id="18661" dataBound="0" tableColumnId="14110"/>
      <queryTableField id="18660" dataBound="0" tableColumnId="14111"/>
      <queryTableField id="18659" dataBound="0" tableColumnId="14112"/>
      <queryTableField id="18658" dataBound="0" tableColumnId="14113"/>
      <queryTableField id="18657" dataBound="0" tableColumnId="14114"/>
      <queryTableField id="18656" dataBound="0" tableColumnId="14115"/>
      <queryTableField id="18655" dataBound="0" tableColumnId="14116"/>
      <queryTableField id="18654" dataBound="0" tableColumnId="14117"/>
      <queryTableField id="18653" dataBound="0" tableColumnId="14118"/>
      <queryTableField id="18652" dataBound="0" tableColumnId="14119"/>
      <queryTableField id="18651" dataBound="0" tableColumnId="14120"/>
      <queryTableField id="18650" dataBound="0" tableColumnId="14121"/>
      <queryTableField id="18649" dataBound="0" tableColumnId="14122"/>
      <queryTableField id="18648" dataBound="0" tableColumnId="14123"/>
      <queryTableField id="18647" dataBound="0" tableColumnId="14124"/>
      <queryTableField id="18646" dataBound="0" tableColumnId="14125"/>
      <queryTableField id="18645" dataBound="0" tableColumnId="14126"/>
      <queryTableField id="18644" dataBound="0" tableColumnId="14127"/>
      <queryTableField id="18643" dataBound="0" tableColumnId="14128"/>
      <queryTableField id="18642" dataBound="0" tableColumnId="14129"/>
      <queryTableField id="18641" dataBound="0" tableColumnId="14130"/>
      <queryTableField id="18640" dataBound="0" tableColumnId="14131"/>
      <queryTableField id="18639" dataBound="0" tableColumnId="14132"/>
      <queryTableField id="18638" dataBound="0" tableColumnId="14133"/>
      <queryTableField id="18637" dataBound="0" tableColumnId="14134"/>
      <queryTableField id="18636" dataBound="0" tableColumnId="14135"/>
      <queryTableField id="18635" dataBound="0" tableColumnId="14136"/>
      <queryTableField id="18634" dataBound="0" tableColumnId="14137"/>
      <queryTableField id="18633" dataBound="0" tableColumnId="14138"/>
      <queryTableField id="18632" dataBound="0" tableColumnId="14139"/>
      <queryTableField id="18631" dataBound="0" tableColumnId="14140"/>
      <queryTableField id="18630" dataBound="0" tableColumnId="14141"/>
      <queryTableField id="18629" dataBound="0" tableColumnId="14142"/>
      <queryTableField id="18628" dataBound="0" tableColumnId="14143"/>
      <queryTableField id="18627" dataBound="0" tableColumnId="14144"/>
      <queryTableField id="18626" dataBound="0" tableColumnId="14145"/>
      <queryTableField id="18625" dataBound="0" tableColumnId="14146"/>
      <queryTableField id="18624" dataBound="0" tableColumnId="14147"/>
      <queryTableField id="18623" dataBound="0" tableColumnId="14148"/>
      <queryTableField id="18622" dataBound="0" tableColumnId="14149"/>
      <queryTableField id="18621" dataBound="0" tableColumnId="14150"/>
      <queryTableField id="18620" dataBound="0" tableColumnId="14151"/>
      <queryTableField id="18619" dataBound="0" tableColumnId="14152"/>
      <queryTableField id="18618" dataBound="0" tableColumnId="14153"/>
      <queryTableField id="18617" dataBound="0" tableColumnId="14154"/>
      <queryTableField id="18616" dataBound="0" tableColumnId="14155"/>
      <queryTableField id="18615" dataBound="0" tableColumnId="14156"/>
      <queryTableField id="18614" dataBound="0" tableColumnId="14157"/>
      <queryTableField id="18613" dataBound="0" tableColumnId="14158"/>
      <queryTableField id="18612" dataBound="0" tableColumnId="14159"/>
      <queryTableField id="18611" dataBound="0" tableColumnId="14160"/>
      <queryTableField id="18610" dataBound="0" tableColumnId="14161"/>
      <queryTableField id="18609" dataBound="0" tableColumnId="14162"/>
      <queryTableField id="18608" dataBound="0" tableColumnId="14163"/>
      <queryTableField id="18607" dataBound="0" tableColumnId="14164"/>
      <queryTableField id="18606" dataBound="0" tableColumnId="14165"/>
      <queryTableField id="18605" dataBound="0" tableColumnId="14166"/>
      <queryTableField id="18604" dataBound="0" tableColumnId="14167"/>
      <queryTableField id="18603" dataBound="0" tableColumnId="14168"/>
      <queryTableField id="18602" dataBound="0" tableColumnId="14169"/>
      <queryTableField id="18601" dataBound="0" tableColumnId="14170"/>
      <queryTableField id="18600" dataBound="0" tableColumnId="14171"/>
      <queryTableField id="18599" dataBound="0" tableColumnId="14172"/>
      <queryTableField id="18598" dataBound="0" tableColumnId="14173"/>
      <queryTableField id="18597" dataBound="0" tableColumnId="14174"/>
      <queryTableField id="18596" dataBound="0" tableColumnId="14175"/>
      <queryTableField id="18595" dataBound="0" tableColumnId="14176"/>
      <queryTableField id="18594" dataBound="0" tableColumnId="14177"/>
      <queryTableField id="18593" dataBound="0" tableColumnId="14178"/>
      <queryTableField id="18592" dataBound="0" tableColumnId="14179"/>
      <queryTableField id="18591" dataBound="0" tableColumnId="14180"/>
      <queryTableField id="18590" dataBound="0" tableColumnId="14181"/>
      <queryTableField id="18589" dataBound="0" tableColumnId="14182"/>
      <queryTableField id="18588" dataBound="0" tableColumnId="14183"/>
      <queryTableField id="18587" dataBound="0" tableColumnId="14184"/>
      <queryTableField id="18586" dataBound="0" tableColumnId="14185"/>
      <queryTableField id="18585" dataBound="0" tableColumnId="14186"/>
      <queryTableField id="18584" dataBound="0" tableColumnId="14187"/>
      <queryTableField id="18583" dataBound="0" tableColumnId="14188"/>
      <queryTableField id="18582" dataBound="0" tableColumnId="14189"/>
      <queryTableField id="18581" dataBound="0" tableColumnId="14190"/>
      <queryTableField id="18580" dataBound="0" tableColumnId="14191"/>
      <queryTableField id="18579" dataBound="0" tableColumnId="14192"/>
      <queryTableField id="18578" dataBound="0" tableColumnId="14193"/>
      <queryTableField id="18577" dataBound="0" tableColumnId="14194"/>
      <queryTableField id="18576" dataBound="0" tableColumnId="14195"/>
      <queryTableField id="18575" dataBound="0" tableColumnId="14196"/>
      <queryTableField id="18574" dataBound="0" tableColumnId="14197"/>
      <queryTableField id="18573" dataBound="0" tableColumnId="14198"/>
      <queryTableField id="18572" dataBound="0" tableColumnId="14199"/>
      <queryTableField id="18571" dataBound="0" tableColumnId="14200"/>
      <queryTableField id="18570" dataBound="0" tableColumnId="14201"/>
      <queryTableField id="18569" dataBound="0" tableColumnId="14202"/>
      <queryTableField id="18568" dataBound="0" tableColumnId="14203"/>
      <queryTableField id="18567" dataBound="0" tableColumnId="14204"/>
      <queryTableField id="18566" dataBound="0" tableColumnId="14205"/>
      <queryTableField id="18565" dataBound="0" tableColumnId="14206"/>
      <queryTableField id="18564" dataBound="0" tableColumnId="14207"/>
      <queryTableField id="18563" dataBound="0" tableColumnId="14208"/>
      <queryTableField id="18562" dataBound="0" tableColumnId="14209"/>
      <queryTableField id="18561" dataBound="0" tableColumnId="14210"/>
      <queryTableField id="18560" dataBound="0" tableColumnId="14211"/>
      <queryTableField id="18559" dataBound="0" tableColumnId="14212"/>
      <queryTableField id="18558" dataBound="0" tableColumnId="14213"/>
      <queryTableField id="18557" dataBound="0" tableColumnId="14214"/>
      <queryTableField id="18556" dataBound="0" tableColumnId="14215"/>
      <queryTableField id="18555" dataBound="0" tableColumnId="14216"/>
      <queryTableField id="18554" dataBound="0" tableColumnId="14217"/>
      <queryTableField id="18553" dataBound="0" tableColumnId="14218"/>
      <queryTableField id="18552" dataBound="0" tableColumnId="14219"/>
      <queryTableField id="18551" dataBound="0" tableColumnId="14220"/>
      <queryTableField id="18550" dataBound="0" tableColumnId="14221"/>
      <queryTableField id="18549" dataBound="0" tableColumnId="14222"/>
      <queryTableField id="18548" dataBound="0" tableColumnId="14223"/>
      <queryTableField id="18547" dataBound="0" tableColumnId="14224"/>
      <queryTableField id="18546" dataBound="0" tableColumnId="14225"/>
      <queryTableField id="18545" dataBound="0" tableColumnId="14226"/>
      <queryTableField id="18544" dataBound="0" tableColumnId="14227"/>
      <queryTableField id="18543" dataBound="0" tableColumnId="14228"/>
      <queryTableField id="18542" dataBound="0" tableColumnId="14229"/>
      <queryTableField id="18541" dataBound="0" tableColumnId="14230"/>
      <queryTableField id="18540" dataBound="0" tableColumnId="14231"/>
      <queryTableField id="18539" dataBound="0" tableColumnId="14232"/>
      <queryTableField id="18538" dataBound="0" tableColumnId="14233"/>
      <queryTableField id="18537" dataBound="0" tableColumnId="14234"/>
      <queryTableField id="18536" dataBound="0" tableColumnId="14235"/>
      <queryTableField id="18535" dataBound="0" tableColumnId="14236"/>
      <queryTableField id="18534" dataBound="0" tableColumnId="14237"/>
      <queryTableField id="18533" dataBound="0" tableColumnId="14238"/>
      <queryTableField id="18532" dataBound="0" tableColumnId="14239"/>
      <queryTableField id="18531" dataBound="0" tableColumnId="14240"/>
      <queryTableField id="18530" dataBound="0" tableColumnId="14241"/>
      <queryTableField id="18529" dataBound="0" tableColumnId="14242"/>
      <queryTableField id="18528" dataBound="0" tableColumnId="14243"/>
      <queryTableField id="18527" dataBound="0" tableColumnId="14244"/>
      <queryTableField id="18526" dataBound="0" tableColumnId="14245"/>
      <queryTableField id="18525" dataBound="0" tableColumnId="14246"/>
      <queryTableField id="18524" dataBound="0" tableColumnId="14247"/>
      <queryTableField id="18523" dataBound="0" tableColumnId="14248"/>
      <queryTableField id="18522" dataBound="0" tableColumnId="14249"/>
      <queryTableField id="18521" dataBound="0" tableColumnId="14250"/>
      <queryTableField id="18520" dataBound="0" tableColumnId="14251"/>
      <queryTableField id="18519" dataBound="0" tableColumnId="14252"/>
      <queryTableField id="18518" dataBound="0" tableColumnId="14253"/>
      <queryTableField id="18517" dataBound="0" tableColumnId="14254"/>
      <queryTableField id="18516" dataBound="0" tableColumnId="14255"/>
      <queryTableField id="18515" dataBound="0" tableColumnId="14256"/>
      <queryTableField id="18514" dataBound="0" tableColumnId="14257"/>
      <queryTableField id="18513" dataBound="0" tableColumnId="14258"/>
      <queryTableField id="18512" dataBound="0" tableColumnId="14259"/>
      <queryTableField id="18511" dataBound="0" tableColumnId="14260"/>
      <queryTableField id="18510" dataBound="0" tableColumnId="14261"/>
      <queryTableField id="18509" dataBound="0" tableColumnId="14262"/>
      <queryTableField id="18508" dataBound="0" tableColumnId="14263"/>
      <queryTableField id="18507" dataBound="0" tableColumnId="14264"/>
      <queryTableField id="18506" dataBound="0" tableColumnId="14265"/>
      <queryTableField id="18505" dataBound="0" tableColumnId="14266"/>
      <queryTableField id="18504" dataBound="0" tableColumnId="14267"/>
      <queryTableField id="18503" dataBound="0" tableColumnId="14268"/>
      <queryTableField id="18502" dataBound="0" tableColumnId="14269"/>
      <queryTableField id="18501" dataBound="0" tableColumnId="14270"/>
      <queryTableField id="18500" dataBound="0" tableColumnId="14271"/>
      <queryTableField id="18499" dataBound="0" tableColumnId="14272"/>
      <queryTableField id="18498" dataBound="0" tableColumnId="14273"/>
      <queryTableField id="18497" dataBound="0" tableColumnId="14274"/>
      <queryTableField id="18496" dataBound="0" tableColumnId="14275"/>
      <queryTableField id="18495" dataBound="0" tableColumnId="14276"/>
      <queryTableField id="18494" dataBound="0" tableColumnId="14277"/>
      <queryTableField id="18493" dataBound="0" tableColumnId="14278"/>
      <queryTableField id="18492" dataBound="0" tableColumnId="14279"/>
      <queryTableField id="18491" dataBound="0" tableColumnId="14280"/>
      <queryTableField id="18490" dataBound="0" tableColumnId="14281"/>
      <queryTableField id="18489" dataBound="0" tableColumnId="14282"/>
      <queryTableField id="18488" dataBound="0" tableColumnId="14283"/>
      <queryTableField id="18487" dataBound="0" tableColumnId="14284"/>
      <queryTableField id="18486" dataBound="0" tableColumnId="14285"/>
      <queryTableField id="18485" dataBound="0" tableColumnId="14286"/>
      <queryTableField id="18484" dataBound="0" tableColumnId="14287"/>
      <queryTableField id="18483" dataBound="0" tableColumnId="14288"/>
      <queryTableField id="18482" dataBound="0" tableColumnId="14289"/>
      <queryTableField id="18481" dataBound="0" tableColumnId="14290"/>
      <queryTableField id="18480" dataBound="0" tableColumnId="14291"/>
      <queryTableField id="18479" dataBound="0" tableColumnId="14292"/>
      <queryTableField id="18478" dataBound="0" tableColumnId="14293"/>
      <queryTableField id="18477" dataBound="0" tableColumnId="14294"/>
      <queryTableField id="18476" dataBound="0" tableColumnId="14295"/>
      <queryTableField id="18475" dataBound="0" tableColumnId="14296"/>
      <queryTableField id="18474" dataBound="0" tableColumnId="14297"/>
      <queryTableField id="18473" dataBound="0" tableColumnId="14298"/>
      <queryTableField id="18472" dataBound="0" tableColumnId="14299"/>
      <queryTableField id="18471" dataBound="0" tableColumnId="14300"/>
      <queryTableField id="18470" dataBound="0" tableColumnId="14301"/>
      <queryTableField id="18469" dataBound="0" tableColumnId="14302"/>
      <queryTableField id="18468" dataBound="0" tableColumnId="14303"/>
      <queryTableField id="18467" dataBound="0" tableColumnId="14304"/>
      <queryTableField id="18466" dataBound="0" tableColumnId="14305"/>
      <queryTableField id="18465" dataBound="0" tableColumnId="14306"/>
      <queryTableField id="18464" dataBound="0" tableColumnId="14307"/>
      <queryTableField id="18463" dataBound="0" tableColumnId="14308"/>
      <queryTableField id="18462" dataBound="0" tableColumnId="14309"/>
      <queryTableField id="18461" dataBound="0" tableColumnId="14310"/>
      <queryTableField id="18460" dataBound="0" tableColumnId="14311"/>
      <queryTableField id="18459" dataBound="0" tableColumnId="14312"/>
      <queryTableField id="18458" dataBound="0" tableColumnId="14313"/>
      <queryTableField id="18457" dataBound="0" tableColumnId="14314"/>
      <queryTableField id="18456" dataBound="0" tableColumnId="14315"/>
      <queryTableField id="18455" dataBound="0" tableColumnId="14316"/>
      <queryTableField id="18454" dataBound="0" tableColumnId="14317"/>
      <queryTableField id="18453" dataBound="0" tableColumnId="14318"/>
      <queryTableField id="18452" dataBound="0" tableColumnId="14319"/>
      <queryTableField id="18451" dataBound="0" tableColumnId="14320"/>
      <queryTableField id="18450" dataBound="0" tableColumnId="14321"/>
      <queryTableField id="18449" dataBound="0" tableColumnId="14322"/>
      <queryTableField id="18448" dataBound="0" tableColumnId="14323"/>
      <queryTableField id="18447" dataBound="0" tableColumnId="14324"/>
      <queryTableField id="18446" dataBound="0" tableColumnId="14325"/>
      <queryTableField id="18445" dataBound="0" tableColumnId="14326"/>
      <queryTableField id="18444" dataBound="0" tableColumnId="14327"/>
      <queryTableField id="18443" dataBound="0" tableColumnId="14328"/>
      <queryTableField id="18442" dataBound="0" tableColumnId="14329"/>
      <queryTableField id="18441" dataBound="0" tableColumnId="14330"/>
      <queryTableField id="18440" dataBound="0" tableColumnId="14331"/>
      <queryTableField id="18439" dataBound="0" tableColumnId="14332"/>
      <queryTableField id="18438" dataBound="0" tableColumnId="14333"/>
      <queryTableField id="18437" dataBound="0" tableColumnId="14334"/>
      <queryTableField id="18436" dataBound="0" tableColumnId="14335"/>
      <queryTableField id="18435" dataBound="0" tableColumnId="14336"/>
      <queryTableField id="18434" dataBound="0" tableColumnId="14337"/>
      <queryTableField id="18433" dataBound="0" tableColumnId="14338"/>
      <queryTableField id="18432" dataBound="0" tableColumnId="14339"/>
      <queryTableField id="18431" dataBound="0" tableColumnId="14340"/>
      <queryTableField id="18430" dataBound="0" tableColumnId="14341"/>
      <queryTableField id="18429" dataBound="0" tableColumnId="14342"/>
      <queryTableField id="18428" dataBound="0" tableColumnId="14343"/>
      <queryTableField id="18427" dataBound="0" tableColumnId="14344"/>
      <queryTableField id="18426" dataBound="0" tableColumnId="14345"/>
      <queryTableField id="18425" dataBound="0" tableColumnId="14346"/>
      <queryTableField id="18424" dataBound="0" tableColumnId="14347"/>
      <queryTableField id="18423" dataBound="0" tableColumnId="14348"/>
      <queryTableField id="18422" dataBound="0" tableColumnId="14349"/>
      <queryTableField id="18421" dataBound="0" tableColumnId="14350"/>
      <queryTableField id="18420" dataBound="0" tableColumnId="14351"/>
      <queryTableField id="18419" dataBound="0" tableColumnId="14352"/>
      <queryTableField id="18418" dataBound="0" tableColumnId="14353"/>
      <queryTableField id="18417" dataBound="0" tableColumnId="14354"/>
      <queryTableField id="18416" dataBound="0" tableColumnId="14355"/>
      <queryTableField id="18415" dataBound="0" tableColumnId="14356"/>
      <queryTableField id="18414" dataBound="0" tableColumnId="14357"/>
      <queryTableField id="18413" dataBound="0" tableColumnId="14358"/>
      <queryTableField id="18412" dataBound="0" tableColumnId="14359"/>
      <queryTableField id="18411" dataBound="0" tableColumnId="14360"/>
      <queryTableField id="18410" dataBound="0" tableColumnId="14361"/>
      <queryTableField id="18409" dataBound="0" tableColumnId="14362"/>
      <queryTableField id="18408" dataBound="0" tableColumnId="14363"/>
      <queryTableField id="18407" dataBound="0" tableColumnId="14364"/>
      <queryTableField id="18406" dataBound="0" tableColumnId="14365"/>
      <queryTableField id="18405" dataBound="0" tableColumnId="14366"/>
      <queryTableField id="18404" dataBound="0" tableColumnId="14367"/>
      <queryTableField id="18403" dataBound="0" tableColumnId="14368"/>
      <queryTableField id="18402" dataBound="0" tableColumnId="14369"/>
      <queryTableField id="18401" dataBound="0" tableColumnId="14370"/>
      <queryTableField id="18400" dataBound="0" tableColumnId="14371"/>
      <queryTableField id="18399" dataBound="0" tableColumnId="14372"/>
      <queryTableField id="18398" dataBound="0" tableColumnId="14373"/>
      <queryTableField id="18397" dataBound="0" tableColumnId="14374"/>
      <queryTableField id="18396" dataBound="0" tableColumnId="14375"/>
      <queryTableField id="18395" dataBound="0" tableColumnId="14376"/>
      <queryTableField id="18394" dataBound="0" tableColumnId="14377"/>
      <queryTableField id="18393" dataBound="0" tableColumnId="14378"/>
      <queryTableField id="18392" dataBound="0" tableColumnId="14379"/>
      <queryTableField id="18391" dataBound="0" tableColumnId="14380"/>
      <queryTableField id="18390" dataBound="0" tableColumnId="14381"/>
      <queryTableField id="18389" dataBound="0" tableColumnId="14382"/>
      <queryTableField id="18388" dataBound="0" tableColumnId="14383"/>
      <queryTableField id="18387" dataBound="0" tableColumnId="14384"/>
      <queryTableField id="18386" dataBound="0" tableColumnId="14385"/>
      <queryTableField id="18385" dataBound="0" tableColumnId="14386"/>
      <queryTableField id="18384" dataBound="0" tableColumnId="14387"/>
      <queryTableField id="18383" dataBound="0" tableColumnId="14388"/>
      <queryTableField id="18382" dataBound="0" tableColumnId="14389"/>
      <queryTableField id="18381" dataBound="0" tableColumnId="14390"/>
      <queryTableField id="18380" dataBound="0" tableColumnId="14391"/>
      <queryTableField id="18379" dataBound="0" tableColumnId="14392"/>
      <queryTableField id="18378" dataBound="0" tableColumnId="14393"/>
      <queryTableField id="18377" dataBound="0" tableColumnId="14394"/>
      <queryTableField id="18376" dataBound="0" tableColumnId="14395"/>
      <queryTableField id="18375" dataBound="0" tableColumnId="14396"/>
      <queryTableField id="18374" dataBound="0" tableColumnId="14397"/>
      <queryTableField id="18373" dataBound="0" tableColumnId="14398"/>
      <queryTableField id="18372" dataBound="0" tableColumnId="14399"/>
      <queryTableField id="18371" dataBound="0" tableColumnId="14400"/>
      <queryTableField id="18370" dataBound="0" tableColumnId="14401"/>
      <queryTableField id="18369" dataBound="0" tableColumnId="14402"/>
      <queryTableField id="18368" dataBound="0" tableColumnId="14403"/>
      <queryTableField id="18367" dataBound="0" tableColumnId="14404"/>
      <queryTableField id="18366" dataBound="0" tableColumnId="14405"/>
      <queryTableField id="18365" dataBound="0" tableColumnId="14406"/>
      <queryTableField id="18364" dataBound="0" tableColumnId="14407"/>
      <queryTableField id="18363" dataBound="0" tableColumnId="14408"/>
      <queryTableField id="18362" dataBound="0" tableColumnId="14409"/>
      <queryTableField id="18361" dataBound="0" tableColumnId="14410"/>
      <queryTableField id="18360" dataBound="0" tableColumnId="14411"/>
      <queryTableField id="18359" dataBound="0" tableColumnId="14412"/>
      <queryTableField id="18358" dataBound="0" tableColumnId="14413"/>
      <queryTableField id="18357" dataBound="0" tableColumnId="14414"/>
      <queryTableField id="18356" dataBound="0" tableColumnId="14415"/>
      <queryTableField id="18355" dataBound="0" tableColumnId="14416"/>
      <queryTableField id="18354" dataBound="0" tableColumnId="14417"/>
      <queryTableField id="18353" dataBound="0" tableColumnId="14418"/>
      <queryTableField id="18352" dataBound="0" tableColumnId="14419"/>
      <queryTableField id="18351" dataBound="0" tableColumnId="14420"/>
      <queryTableField id="18350" dataBound="0" tableColumnId="14421"/>
      <queryTableField id="18349" dataBound="0" tableColumnId="14422"/>
      <queryTableField id="18348" dataBound="0" tableColumnId="14423"/>
      <queryTableField id="18347" dataBound="0" tableColumnId="14424"/>
      <queryTableField id="18346" dataBound="0" tableColumnId="14425"/>
      <queryTableField id="18345" dataBound="0" tableColumnId="14426"/>
      <queryTableField id="18344" dataBound="0" tableColumnId="14427"/>
      <queryTableField id="18343" dataBound="0" tableColumnId="14428"/>
      <queryTableField id="18342" dataBound="0" tableColumnId="14429"/>
      <queryTableField id="18341" dataBound="0" tableColumnId="14430"/>
      <queryTableField id="18340" dataBound="0" tableColumnId="14431"/>
      <queryTableField id="18339" dataBound="0" tableColumnId="14432"/>
      <queryTableField id="18338" dataBound="0" tableColumnId="14433"/>
      <queryTableField id="18337" dataBound="0" tableColumnId="14434"/>
      <queryTableField id="18336" dataBound="0" tableColumnId="14435"/>
      <queryTableField id="18335" dataBound="0" tableColumnId="14436"/>
      <queryTableField id="18334" dataBound="0" tableColumnId="14437"/>
      <queryTableField id="18333" dataBound="0" tableColumnId="14438"/>
      <queryTableField id="18332" dataBound="0" tableColumnId="14439"/>
      <queryTableField id="18331" dataBound="0" tableColumnId="14440"/>
      <queryTableField id="18330" dataBound="0" tableColumnId="14441"/>
      <queryTableField id="18329" dataBound="0" tableColumnId="14442"/>
      <queryTableField id="18328" dataBound="0" tableColumnId="14443"/>
      <queryTableField id="18327" dataBound="0" tableColumnId="14444"/>
      <queryTableField id="18326" dataBound="0" tableColumnId="14445"/>
      <queryTableField id="18325" dataBound="0" tableColumnId="14446"/>
      <queryTableField id="18324" dataBound="0" tableColumnId="14447"/>
      <queryTableField id="18323" dataBound="0" tableColumnId="14448"/>
      <queryTableField id="18322" dataBound="0" tableColumnId="14449"/>
      <queryTableField id="18321" dataBound="0" tableColumnId="14450"/>
      <queryTableField id="18320" dataBound="0" tableColumnId="14451"/>
      <queryTableField id="18319" dataBound="0" tableColumnId="14452"/>
      <queryTableField id="18318" dataBound="0" tableColumnId="14453"/>
      <queryTableField id="18317" dataBound="0" tableColumnId="14454"/>
      <queryTableField id="18316" dataBound="0" tableColumnId="14455"/>
      <queryTableField id="18315" dataBound="0" tableColumnId="14456"/>
      <queryTableField id="18314" dataBound="0" tableColumnId="14457"/>
      <queryTableField id="18313" dataBound="0" tableColumnId="14458"/>
      <queryTableField id="18312" dataBound="0" tableColumnId="14459"/>
      <queryTableField id="18311" dataBound="0" tableColumnId="14460"/>
      <queryTableField id="18310" dataBound="0" tableColumnId="14461"/>
      <queryTableField id="18309" dataBound="0" tableColumnId="14462"/>
      <queryTableField id="18308" dataBound="0" tableColumnId="14463"/>
      <queryTableField id="18307" dataBound="0" tableColumnId="14464"/>
      <queryTableField id="18306" dataBound="0" tableColumnId="14465"/>
      <queryTableField id="18305" dataBound="0" tableColumnId="14466"/>
      <queryTableField id="18304" dataBound="0" tableColumnId="14467"/>
      <queryTableField id="18303" dataBound="0" tableColumnId="14468"/>
      <queryTableField id="18302" dataBound="0" tableColumnId="14469"/>
      <queryTableField id="18301" dataBound="0" tableColumnId="14470"/>
      <queryTableField id="18300" dataBound="0" tableColumnId="14471"/>
      <queryTableField id="18299" dataBound="0" tableColumnId="14472"/>
      <queryTableField id="18298" dataBound="0" tableColumnId="14473"/>
      <queryTableField id="18297" dataBound="0" tableColumnId="14474"/>
      <queryTableField id="18296" dataBound="0" tableColumnId="14475"/>
      <queryTableField id="18295" dataBound="0" tableColumnId="14476"/>
      <queryTableField id="18294" dataBound="0" tableColumnId="14477"/>
      <queryTableField id="18293" dataBound="0" tableColumnId="14478"/>
      <queryTableField id="18292" dataBound="0" tableColumnId="14479"/>
      <queryTableField id="18291" dataBound="0" tableColumnId="14480"/>
      <queryTableField id="18290" dataBound="0" tableColumnId="14481"/>
      <queryTableField id="18289" dataBound="0" tableColumnId="14482"/>
      <queryTableField id="18288" dataBound="0" tableColumnId="14483"/>
      <queryTableField id="18287" dataBound="0" tableColumnId="14484"/>
      <queryTableField id="18286" dataBound="0" tableColumnId="14485"/>
      <queryTableField id="18285" dataBound="0" tableColumnId="14486"/>
      <queryTableField id="18284" dataBound="0" tableColumnId="14487"/>
      <queryTableField id="18283" dataBound="0" tableColumnId="14488"/>
      <queryTableField id="18282" dataBound="0" tableColumnId="14489"/>
      <queryTableField id="18281" dataBound="0" tableColumnId="14490"/>
      <queryTableField id="18280" dataBound="0" tableColumnId="14491"/>
      <queryTableField id="18279" dataBound="0" tableColumnId="14492"/>
      <queryTableField id="18278" dataBound="0" tableColumnId="14493"/>
      <queryTableField id="18277" dataBound="0" tableColumnId="14494"/>
      <queryTableField id="18276" dataBound="0" tableColumnId="14495"/>
      <queryTableField id="18275" dataBound="0" tableColumnId="14496"/>
      <queryTableField id="18274" dataBound="0" tableColumnId="14497"/>
      <queryTableField id="18273" dataBound="0" tableColumnId="14498"/>
      <queryTableField id="18272" dataBound="0" tableColumnId="14499"/>
      <queryTableField id="18271" dataBound="0" tableColumnId="14500"/>
      <queryTableField id="18270" dataBound="0" tableColumnId="14501"/>
      <queryTableField id="18269" dataBound="0" tableColumnId="14502"/>
      <queryTableField id="18268" dataBound="0" tableColumnId="14503"/>
      <queryTableField id="18267" dataBound="0" tableColumnId="14504"/>
      <queryTableField id="18266" dataBound="0" tableColumnId="14505"/>
      <queryTableField id="18265" dataBound="0" tableColumnId="14506"/>
      <queryTableField id="18264" dataBound="0" tableColumnId="14507"/>
      <queryTableField id="18263" dataBound="0" tableColumnId="14508"/>
      <queryTableField id="18262" dataBound="0" tableColumnId="14509"/>
      <queryTableField id="18261" dataBound="0" tableColumnId="14510"/>
      <queryTableField id="18260" dataBound="0" tableColumnId="14511"/>
      <queryTableField id="18259" dataBound="0" tableColumnId="14512"/>
      <queryTableField id="18258" dataBound="0" tableColumnId="14513"/>
      <queryTableField id="18257" dataBound="0" tableColumnId="14514"/>
      <queryTableField id="18256" dataBound="0" tableColumnId="14515"/>
      <queryTableField id="18255" dataBound="0" tableColumnId="14516"/>
      <queryTableField id="18254" dataBound="0" tableColumnId="14517"/>
      <queryTableField id="18253" dataBound="0" tableColumnId="14518"/>
      <queryTableField id="18252" dataBound="0" tableColumnId="14519"/>
      <queryTableField id="18251" dataBound="0" tableColumnId="14520"/>
      <queryTableField id="18250" dataBound="0" tableColumnId="14521"/>
      <queryTableField id="18249" dataBound="0" tableColumnId="14522"/>
      <queryTableField id="18248" dataBound="0" tableColumnId="14523"/>
      <queryTableField id="18247" dataBound="0" tableColumnId="14524"/>
      <queryTableField id="18246" dataBound="0" tableColumnId="14525"/>
      <queryTableField id="18245" dataBound="0" tableColumnId="14526"/>
      <queryTableField id="18244" dataBound="0" tableColumnId="14527"/>
      <queryTableField id="18243" dataBound="0" tableColumnId="14528"/>
      <queryTableField id="18242" dataBound="0" tableColumnId="14529"/>
      <queryTableField id="18241" dataBound="0" tableColumnId="14530"/>
      <queryTableField id="18240" dataBound="0" tableColumnId="14531"/>
      <queryTableField id="18239" dataBound="0" tableColumnId="14532"/>
      <queryTableField id="18238" dataBound="0" tableColumnId="14533"/>
      <queryTableField id="18237" dataBound="0" tableColumnId="14534"/>
      <queryTableField id="18236" dataBound="0" tableColumnId="14535"/>
      <queryTableField id="18235" dataBound="0" tableColumnId="14536"/>
      <queryTableField id="18234" dataBound="0" tableColumnId="14537"/>
      <queryTableField id="18233" dataBound="0" tableColumnId="14538"/>
      <queryTableField id="18232" dataBound="0" tableColumnId="14539"/>
      <queryTableField id="18231" dataBound="0" tableColumnId="14540"/>
      <queryTableField id="18230" dataBound="0" tableColumnId="14541"/>
      <queryTableField id="18229" dataBound="0" tableColumnId="14542"/>
      <queryTableField id="18228" dataBound="0" tableColumnId="14543"/>
      <queryTableField id="18227" dataBound="0" tableColumnId="14544"/>
      <queryTableField id="18226" dataBound="0" tableColumnId="14545"/>
      <queryTableField id="18225" dataBound="0" tableColumnId="14546"/>
      <queryTableField id="18224" dataBound="0" tableColumnId="14547"/>
      <queryTableField id="18223" dataBound="0" tableColumnId="14548"/>
      <queryTableField id="18222" dataBound="0" tableColumnId="14549"/>
      <queryTableField id="18221" dataBound="0" tableColumnId="14550"/>
      <queryTableField id="18220" dataBound="0" tableColumnId="14551"/>
      <queryTableField id="18219" dataBound="0" tableColumnId="14552"/>
      <queryTableField id="18218" dataBound="0" tableColumnId="14553"/>
      <queryTableField id="18217" dataBound="0" tableColumnId="14554"/>
      <queryTableField id="18216" dataBound="0" tableColumnId="14555"/>
      <queryTableField id="18215" dataBound="0" tableColumnId="14556"/>
      <queryTableField id="18214" dataBound="0" tableColumnId="14557"/>
      <queryTableField id="18213" dataBound="0" tableColumnId="14558"/>
      <queryTableField id="18212" dataBound="0" tableColumnId="14559"/>
      <queryTableField id="18211" dataBound="0" tableColumnId="14560"/>
      <queryTableField id="18210" dataBound="0" tableColumnId="14561"/>
      <queryTableField id="18209" dataBound="0" tableColumnId="14562"/>
      <queryTableField id="18208" dataBound="0" tableColumnId="14563"/>
      <queryTableField id="18207" dataBound="0" tableColumnId="14564"/>
      <queryTableField id="18206" dataBound="0" tableColumnId="14565"/>
      <queryTableField id="18205" dataBound="0" tableColumnId="14566"/>
      <queryTableField id="18204" dataBound="0" tableColumnId="14567"/>
      <queryTableField id="18203" dataBound="0" tableColumnId="14568"/>
      <queryTableField id="18202" dataBound="0" tableColumnId="14569"/>
      <queryTableField id="18201" dataBound="0" tableColumnId="14570"/>
      <queryTableField id="18200" dataBound="0" tableColumnId="14571"/>
      <queryTableField id="18199" dataBound="0" tableColumnId="14572"/>
      <queryTableField id="18198" dataBound="0" tableColumnId="14573"/>
      <queryTableField id="18197" dataBound="0" tableColumnId="14574"/>
      <queryTableField id="18196" dataBound="0" tableColumnId="14575"/>
      <queryTableField id="18195" dataBound="0" tableColumnId="14576"/>
      <queryTableField id="18194" dataBound="0" tableColumnId="14577"/>
      <queryTableField id="18193" dataBound="0" tableColumnId="14578"/>
      <queryTableField id="18192" dataBound="0" tableColumnId="14579"/>
      <queryTableField id="18191" dataBound="0" tableColumnId="14580"/>
      <queryTableField id="18190" dataBound="0" tableColumnId="14581"/>
      <queryTableField id="18189" dataBound="0" tableColumnId="14582"/>
      <queryTableField id="18188" dataBound="0" tableColumnId="14583"/>
      <queryTableField id="18187" dataBound="0" tableColumnId="14584"/>
      <queryTableField id="18186" dataBound="0" tableColumnId="14585"/>
      <queryTableField id="18185" dataBound="0" tableColumnId="14586"/>
      <queryTableField id="18184" dataBound="0" tableColumnId="14587"/>
      <queryTableField id="18183" dataBound="0" tableColumnId="14588"/>
      <queryTableField id="18182" dataBound="0" tableColumnId="14589"/>
      <queryTableField id="18181" dataBound="0" tableColumnId="14590"/>
      <queryTableField id="18180" dataBound="0" tableColumnId="14591"/>
      <queryTableField id="18179" dataBound="0" tableColumnId="14592"/>
      <queryTableField id="18178" dataBound="0" tableColumnId="14593"/>
      <queryTableField id="18177" dataBound="0" tableColumnId="14594"/>
      <queryTableField id="18176" dataBound="0" tableColumnId="14595"/>
      <queryTableField id="18175" dataBound="0" tableColumnId="14596"/>
      <queryTableField id="18174" dataBound="0" tableColumnId="14597"/>
      <queryTableField id="18173" dataBound="0" tableColumnId="14598"/>
      <queryTableField id="18172" dataBound="0" tableColumnId="14599"/>
      <queryTableField id="18171" dataBound="0" tableColumnId="14600"/>
      <queryTableField id="18170" dataBound="0" tableColumnId="14601"/>
      <queryTableField id="18169" dataBound="0" tableColumnId="14602"/>
      <queryTableField id="18168" dataBound="0" tableColumnId="14603"/>
      <queryTableField id="18167" dataBound="0" tableColumnId="14604"/>
      <queryTableField id="18166" dataBound="0" tableColumnId="14605"/>
      <queryTableField id="18165" dataBound="0" tableColumnId="14606"/>
      <queryTableField id="18164" dataBound="0" tableColumnId="14607"/>
      <queryTableField id="18163" dataBound="0" tableColumnId="14608"/>
      <queryTableField id="18162" dataBound="0" tableColumnId="14609"/>
      <queryTableField id="18161" dataBound="0" tableColumnId="14610"/>
      <queryTableField id="18160" dataBound="0" tableColumnId="14611"/>
      <queryTableField id="18159" dataBound="0" tableColumnId="14612"/>
      <queryTableField id="18158" dataBound="0" tableColumnId="14613"/>
      <queryTableField id="18157" dataBound="0" tableColumnId="14614"/>
      <queryTableField id="18156" dataBound="0" tableColumnId="14615"/>
      <queryTableField id="18155" dataBound="0" tableColumnId="14616"/>
      <queryTableField id="18154" dataBound="0" tableColumnId="14617"/>
      <queryTableField id="18153" dataBound="0" tableColumnId="14618"/>
      <queryTableField id="18152" dataBound="0" tableColumnId="14619"/>
      <queryTableField id="18151" dataBound="0" tableColumnId="14620"/>
      <queryTableField id="18150" dataBound="0" tableColumnId="14621"/>
      <queryTableField id="18149" dataBound="0" tableColumnId="14622"/>
      <queryTableField id="18148" dataBound="0" tableColumnId="14623"/>
      <queryTableField id="18147" dataBound="0" tableColumnId="14624"/>
      <queryTableField id="18146" dataBound="0" tableColumnId="14625"/>
      <queryTableField id="18145" dataBound="0" tableColumnId="14626"/>
      <queryTableField id="18144" dataBound="0" tableColumnId="14627"/>
      <queryTableField id="18143" dataBound="0" tableColumnId="14628"/>
      <queryTableField id="18142" dataBound="0" tableColumnId="14629"/>
      <queryTableField id="18141" dataBound="0" tableColumnId="14630"/>
      <queryTableField id="18140" dataBound="0" tableColumnId="14631"/>
      <queryTableField id="18139" dataBound="0" tableColumnId="14632"/>
      <queryTableField id="18138" dataBound="0" tableColumnId="14633"/>
      <queryTableField id="18137" dataBound="0" tableColumnId="14634"/>
      <queryTableField id="18136" dataBound="0" tableColumnId="14635"/>
      <queryTableField id="18135" dataBound="0" tableColumnId="14636"/>
      <queryTableField id="18134" dataBound="0" tableColumnId="14637"/>
      <queryTableField id="18133" dataBound="0" tableColumnId="14638"/>
      <queryTableField id="18132" dataBound="0" tableColumnId="14639"/>
      <queryTableField id="18131" dataBound="0" tableColumnId="14640"/>
      <queryTableField id="18130" dataBound="0" tableColumnId="14641"/>
      <queryTableField id="18129" dataBound="0" tableColumnId="14642"/>
      <queryTableField id="18128" dataBound="0" tableColumnId="14643"/>
      <queryTableField id="18127" dataBound="0" tableColumnId="14644"/>
      <queryTableField id="18126" dataBound="0" tableColumnId="14645"/>
      <queryTableField id="18125" dataBound="0" tableColumnId="14646"/>
      <queryTableField id="18124" dataBound="0" tableColumnId="14647"/>
      <queryTableField id="18123" dataBound="0" tableColumnId="14648"/>
      <queryTableField id="18122" dataBound="0" tableColumnId="14649"/>
      <queryTableField id="18121" dataBound="0" tableColumnId="14650"/>
      <queryTableField id="18120" dataBound="0" tableColumnId="14651"/>
      <queryTableField id="18119" dataBound="0" tableColumnId="14652"/>
      <queryTableField id="18118" dataBound="0" tableColumnId="14653"/>
      <queryTableField id="18117" dataBound="0" tableColumnId="14654"/>
      <queryTableField id="18116" dataBound="0" tableColumnId="14655"/>
      <queryTableField id="18115" dataBound="0" tableColumnId="14656"/>
      <queryTableField id="18114" dataBound="0" tableColumnId="14657"/>
      <queryTableField id="18113" dataBound="0" tableColumnId="14658"/>
      <queryTableField id="18112" dataBound="0" tableColumnId="14659"/>
      <queryTableField id="18111" dataBound="0" tableColumnId="14660"/>
      <queryTableField id="18110" dataBound="0" tableColumnId="14661"/>
      <queryTableField id="18109" dataBound="0" tableColumnId="14662"/>
      <queryTableField id="18108" dataBound="0" tableColumnId="14663"/>
      <queryTableField id="18107" dataBound="0" tableColumnId="14664"/>
      <queryTableField id="18106" dataBound="0" tableColumnId="14665"/>
      <queryTableField id="18105" dataBound="0" tableColumnId="14666"/>
      <queryTableField id="18104" dataBound="0" tableColumnId="14667"/>
      <queryTableField id="18103" dataBound="0" tableColumnId="14668"/>
      <queryTableField id="18102" dataBound="0" tableColumnId="14669"/>
      <queryTableField id="18101" dataBound="0" tableColumnId="14670"/>
      <queryTableField id="18100" dataBound="0" tableColumnId="14671"/>
      <queryTableField id="18099" dataBound="0" tableColumnId="14672"/>
      <queryTableField id="18098" dataBound="0" tableColumnId="14673"/>
      <queryTableField id="18097" dataBound="0" tableColumnId="14674"/>
      <queryTableField id="18096" dataBound="0" tableColumnId="14675"/>
      <queryTableField id="18095" dataBound="0" tableColumnId="14676"/>
      <queryTableField id="18094" dataBound="0" tableColumnId="14677"/>
      <queryTableField id="18093" dataBound="0" tableColumnId="14678"/>
      <queryTableField id="18092" dataBound="0" tableColumnId="14679"/>
      <queryTableField id="18091" dataBound="0" tableColumnId="14680"/>
      <queryTableField id="18090" dataBound="0" tableColumnId="14681"/>
      <queryTableField id="18089" dataBound="0" tableColumnId="14682"/>
      <queryTableField id="18088" dataBound="0" tableColumnId="14683"/>
      <queryTableField id="18087" dataBound="0" tableColumnId="14684"/>
      <queryTableField id="18086" dataBound="0" tableColumnId="14685"/>
      <queryTableField id="18085" dataBound="0" tableColumnId="14686"/>
      <queryTableField id="18084" dataBound="0" tableColumnId="14687"/>
      <queryTableField id="18083" dataBound="0" tableColumnId="14688"/>
      <queryTableField id="18082" dataBound="0" tableColumnId="14689"/>
      <queryTableField id="18081" dataBound="0" tableColumnId="14690"/>
      <queryTableField id="18080" dataBound="0" tableColumnId="14691"/>
      <queryTableField id="18079" dataBound="0" tableColumnId="14692"/>
      <queryTableField id="18078" dataBound="0" tableColumnId="14693"/>
      <queryTableField id="18077" dataBound="0" tableColumnId="14694"/>
      <queryTableField id="18076" dataBound="0" tableColumnId="14695"/>
      <queryTableField id="18075" dataBound="0" tableColumnId="14696"/>
      <queryTableField id="18074" dataBound="0" tableColumnId="14697"/>
      <queryTableField id="18073" dataBound="0" tableColumnId="14698"/>
      <queryTableField id="18072" dataBound="0" tableColumnId="14699"/>
      <queryTableField id="18071" dataBound="0" tableColumnId="14700"/>
      <queryTableField id="18070" dataBound="0" tableColumnId="14701"/>
      <queryTableField id="18069" dataBound="0" tableColumnId="14702"/>
      <queryTableField id="18068" dataBound="0" tableColumnId="14703"/>
      <queryTableField id="18067" dataBound="0" tableColumnId="14704"/>
      <queryTableField id="18066" dataBound="0" tableColumnId="14705"/>
      <queryTableField id="18065" dataBound="0" tableColumnId="14706"/>
      <queryTableField id="18064" dataBound="0" tableColumnId="14707"/>
      <queryTableField id="18063" dataBound="0" tableColumnId="14708"/>
      <queryTableField id="18062" dataBound="0" tableColumnId="14709"/>
      <queryTableField id="18061" dataBound="0" tableColumnId="14710"/>
      <queryTableField id="18060" dataBound="0" tableColumnId="14711"/>
      <queryTableField id="18059" dataBound="0" tableColumnId="14712"/>
      <queryTableField id="18058" dataBound="0" tableColumnId="14713"/>
      <queryTableField id="18057" dataBound="0" tableColumnId="14714"/>
      <queryTableField id="18056" dataBound="0" tableColumnId="14715"/>
      <queryTableField id="18055" dataBound="0" tableColumnId="14716"/>
      <queryTableField id="18054" dataBound="0" tableColumnId="14717"/>
      <queryTableField id="18053" dataBound="0" tableColumnId="14718"/>
      <queryTableField id="18052" dataBound="0" tableColumnId="14719"/>
      <queryTableField id="18051" dataBound="0" tableColumnId="14720"/>
      <queryTableField id="18050" dataBound="0" tableColumnId="14721"/>
      <queryTableField id="18049" dataBound="0" tableColumnId="14722"/>
      <queryTableField id="18048" dataBound="0" tableColumnId="14723"/>
      <queryTableField id="18047" dataBound="0" tableColumnId="14724"/>
      <queryTableField id="18046" dataBound="0" tableColumnId="14725"/>
      <queryTableField id="18045" dataBound="0" tableColumnId="14726"/>
      <queryTableField id="18044" dataBound="0" tableColumnId="14727"/>
      <queryTableField id="18043" dataBound="0" tableColumnId="14728"/>
      <queryTableField id="18042" dataBound="0" tableColumnId="14729"/>
      <queryTableField id="18041" dataBound="0" tableColumnId="14730"/>
      <queryTableField id="18040" dataBound="0" tableColumnId="14731"/>
      <queryTableField id="18039" dataBound="0" tableColumnId="14732"/>
      <queryTableField id="18038" dataBound="0" tableColumnId="14733"/>
      <queryTableField id="18037" dataBound="0" tableColumnId="14734"/>
      <queryTableField id="18036" dataBound="0" tableColumnId="14735"/>
      <queryTableField id="18035" dataBound="0" tableColumnId="14736"/>
      <queryTableField id="18034" dataBound="0" tableColumnId="14737"/>
      <queryTableField id="18033" dataBound="0" tableColumnId="14738"/>
      <queryTableField id="18032" dataBound="0" tableColumnId="14739"/>
      <queryTableField id="18031" dataBound="0" tableColumnId="14740"/>
      <queryTableField id="18030" dataBound="0" tableColumnId="14741"/>
      <queryTableField id="18029" dataBound="0" tableColumnId="14742"/>
      <queryTableField id="18028" dataBound="0" tableColumnId="14743"/>
      <queryTableField id="18027" dataBound="0" tableColumnId="14744"/>
      <queryTableField id="18026" dataBound="0" tableColumnId="14745"/>
      <queryTableField id="18025" dataBound="0" tableColumnId="14746"/>
      <queryTableField id="18024" dataBound="0" tableColumnId="14747"/>
      <queryTableField id="18023" dataBound="0" tableColumnId="14748"/>
      <queryTableField id="18022" dataBound="0" tableColumnId="14749"/>
      <queryTableField id="18021" dataBound="0" tableColumnId="14750"/>
      <queryTableField id="18020" dataBound="0" tableColumnId="14751"/>
      <queryTableField id="18019" dataBound="0" tableColumnId="14752"/>
      <queryTableField id="18018" dataBound="0" tableColumnId="14753"/>
      <queryTableField id="18017" dataBound="0" tableColumnId="14754"/>
      <queryTableField id="18016" dataBound="0" tableColumnId="14755"/>
      <queryTableField id="18015" dataBound="0" tableColumnId="14756"/>
      <queryTableField id="18014" dataBound="0" tableColumnId="14757"/>
      <queryTableField id="18013" dataBound="0" tableColumnId="14758"/>
      <queryTableField id="18012" dataBound="0" tableColumnId="14759"/>
      <queryTableField id="18011" dataBound="0" tableColumnId="14760"/>
      <queryTableField id="18010" dataBound="0" tableColumnId="14761"/>
      <queryTableField id="18009" dataBound="0" tableColumnId="14762"/>
      <queryTableField id="18008" dataBound="0" tableColumnId="14763"/>
      <queryTableField id="18007" dataBound="0" tableColumnId="14764"/>
      <queryTableField id="18006" dataBound="0" tableColumnId="14765"/>
      <queryTableField id="18005" dataBound="0" tableColumnId="14766"/>
      <queryTableField id="18004" dataBound="0" tableColumnId="14767"/>
      <queryTableField id="18003" dataBound="0" tableColumnId="14768"/>
      <queryTableField id="18002" dataBound="0" tableColumnId="14769"/>
      <queryTableField id="18001" dataBound="0" tableColumnId="14770"/>
      <queryTableField id="18000" dataBound="0" tableColumnId="14771"/>
      <queryTableField id="17999" dataBound="0" tableColumnId="14772"/>
      <queryTableField id="17998" dataBound="0" tableColumnId="14773"/>
      <queryTableField id="17997" dataBound="0" tableColumnId="14774"/>
      <queryTableField id="17996" dataBound="0" tableColumnId="14775"/>
      <queryTableField id="17995" dataBound="0" tableColumnId="14776"/>
      <queryTableField id="17994" dataBound="0" tableColumnId="14777"/>
      <queryTableField id="17993" dataBound="0" tableColumnId="14778"/>
      <queryTableField id="17992" dataBound="0" tableColumnId="14779"/>
      <queryTableField id="17991" dataBound="0" tableColumnId="14780"/>
      <queryTableField id="17990" dataBound="0" tableColumnId="14781"/>
      <queryTableField id="17989" dataBound="0" tableColumnId="14782"/>
      <queryTableField id="17988" dataBound="0" tableColumnId="14783"/>
      <queryTableField id="17987" dataBound="0" tableColumnId="14784"/>
      <queryTableField id="17986" dataBound="0" tableColumnId="14785"/>
      <queryTableField id="17985" dataBound="0" tableColumnId="14786"/>
      <queryTableField id="17984" dataBound="0" tableColumnId="14787"/>
      <queryTableField id="17983" dataBound="0" tableColumnId="14788"/>
      <queryTableField id="17982" dataBound="0" tableColumnId="14789"/>
      <queryTableField id="17981" dataBound="0" tableColumnId="14790"/>
      <queryTableField id="17980" dataBound="0" tableColumnId="14791"/>
      <queryTableField id="17979" dataBound="0" tableColumnId="14792"/>
      <queryTableField id="17978" dataBound="0" tableColumnId="14793"/>
      <queryTableField id="17977" dataBound="0" tableColumnId="14794"/>
      <queryTableField id="17976" dataBound="0" tableColumnId="14795"/>
      <queryTableField id="17975" dataBound="0" tableColumnId="14796"/>
      <queryTableField id="17974" dataBound="0" tableColumnId="14797"/>
      <queryTableField id="17973" dataBound="0" tableColumnId="14798"/>
      <queryTableField id="17972" dataBound="0" tableColumnId="14799"/>
      <queryTableField id="17971" dataBound="0" tableColumnId="14800"/>
      <queryTableField id="17970" dataBound="0" tableColumnId="14801"/>
      <queryTableField id="17969" dataBound="0" tableColumnId="14802"/>
      <queryTableField id="17968" dataBound="0" tableColumnId="14803"/>
      <queryTableField id="17967" dataBound="0" tableColumnId="14804"/>
      <queryTableField id="17966" dataBound="0" tableColumnId="14805"/>
      <queryTableField id="17965" dataBound="0" tableColumnId="14806"/>
      <queryTableField id="17964" dataBound="0" tableColumnId="14807"/>
      <queryTableField id="17963" dataBound="0" tableColumnId="14808"/>
      <queryTableField id="17962" dataBound="0" tableColumnId="14809"/>
      <queryTableField id="17961" dataBound="0" tableColumnId="14810"/>
      <queryTableField id="17960" dataBound="0" tableColumnId="14811"/>
      <queryTableField id="17959" dataBound="0" tableColumnId="14812"/>
      <queryTableField id="17958" dataBound="0" tableColumnId="14813"/>
      <queryTableField id="17957" dataBound="0" tableColumnId="14814"/>
      <queryTableField id="17956" dataBound="0" tableColumnId="14815"/>
      <queryTableField id="17955" dataBound="0" tableColumnId="14816"/>
      <queryTableField id="17954" dataBound="0" tableColumnId="14817"/>
      <queryTableField id="17953" dataBound="0" tableColumnId="14818"/>
      <queryTableField id="17952" dataBound="0" tableColumnId="14819"/>
      <queryTableField id="17951" dataBound="0" tableColumnId="14820"/>
      <queryTableField id="17950" dataBound="0" tableColumnId="14821"/>
      <queryTableField id="17949" dataBound="0" tableColumnId="14822"/>
      <queryTableField id="17948" dataBound="0" tableColumnId="14823"/>
      <queryTableField id="17947" dataBound="0" tableColumnId="14824"/>
      <queryTableField id="17946" dataBound="0" tableColumnId="14825"/>
      <queryTableField id="17945" dataBound="0" tableColumnId="14826"/>
      <queryTableField id="17944" dataBound="0" tableColumnId="14827"/>
      <queryTableField id="17943" dataBound="0" tableColumnId="14828"/>
      <queryTableField id="17942" dataBound="0" tableColumnId="14829"/>
      <queryTableField id="17941" dataBound="0" tableColumnId="14830"/>
      <queryTableField id="17940" dataBound="0" tableColumnId="14831"/>
      <queryTableField id="17939" dataBound="0" tableColumnId="14832"/>
      <queryTableField id="17938" dataBound="0" tableColumnId="14833"/>
      <queryTableField id="17937" dataBound="0" tableColumnId="14834"/>
      <queryTableField id="17936" dataBound="0" tableColumnId="14835"/>
      <queryTableField id="17935" dataBound="0" tableColumnId="14836"/>
      <queryTableField id="17934" dataBound="0" tableColumnId="14837"/>
      <queryTableField id="17933" dataBound="0" tableColumnId="14838"/>
      <queryTableField id="17932" dataBound="0" tableColumnId="14839"/>
      <queryTableField id="17931" dataBound="0" tableColumnId="14840"/>
      <queryTableField id="17930" dataBound="0" tableColumnId="14841"/>
      <queryTableField id="17929" dataBound="0" tableColumnId="14842"/>
      <queryTableField id="17928" dataBound="0" tableColumnId="14843"/>
      <queryTableField id="17927" dataBound="0" tableColumnId="14844"/>
      <queryTableField id="17926" dataBound="0" tableColumnId="14845"/>
      <queryTableField id="17925" dataBound="0" tableColumnId="14846"/>
      <queryTableField id="17924" dataBound="0" tableColumnId="14847"/>
      <queryTableField id="17923" dataBound="0" tableColumnId="14848"/>
      <queryTableField id="17922" dataBound="0" tableColumnId="14849"/>
      <queryTableField id="17921" dataBound="0" tableColumnId="14850"/>
      <queryTableField id="17920" dataBound="0" tableColumnId="14851"/>
      <queryTableField id="17919" dataBound="0" tableColumnId="14852"/>
      <queryTableField id="17918" dataBound="0" tableColumnId="14853"/>
      <queryTableField id="17917" dataBound="0" tableColumnId="14854"/>
      <queryTableField id="17916" dataBound="0" tableColumnId="14855"/>
      <queryTableField id="17915" dataBound="0" tableColumnId="14856"/>
      <queryTableField id="17914" dataBound="0" tableColumnId="14857"/>
      <queryTableField id="17913" dataBound="0" tableColumnId="14858"/>
      <queryTableField id="17912" dataBound="0" tableColumnId="14859"/>
      <queryTableField id="17911" dataBound="0" tableColumnId="14860"/>
      <queryTableField id="17910" dataBound="0" tableColumnId="14861"/>
      <queryTableField id="17909" dataBound="0" tableColumnId="14862"/>
      <queryTableField id="17908" dataBound="0" tableColumnId="14863"/>
      <queryTableField id="17907" dataBound="0" tableColumnId="14864"/>
      <queryTableField id="17906" dataBound="0" tableColumnId="14865"/>
      <queryTableField id="17905" dataBound="0" tableColumnId="14866"/>
      <queryTableField id="17904" dataBound="0" tableColumnId="14867"/>
      <queryTableField id="17903" dataBound="0" tableColumnId="14868"/>
      <queryTableField id="17902" dataBound="0" tableColumnId="14869"/>
      <queryTableField id="17901" dataBound="0" tableColumnId="14870"/>
      <queryTableField id="17900" dataBound="0" tableColumnId="14871"/>
      <queryTableField id="17899" dataBound="0" tableColumnId="14872"/>
      <queryTableField id="17898" dataBound="0" tableColumnId="14873"/>
      <queryTableField id="17897" dataBound="0" tableColumnId="14874"/>
      <queryTableField id="17896" dataBound="0" tableColumnId="14875"/>
      <queryTableField id="17895" dataBound="0" tableColumnId="14876"/>
      <queryTableField id="17894" dataBound="0" tableColumnId="14877"/>
      <queryTableField id="17893" dataBound="0" tableColumnId="14878"/>
      <queryTableField id="17892" dataBound="0" tableColumnId="14879"/>
      <queryTableField id="17891" dataBound="0" tableColumnId="14880"/>
      <queryTableField id="17890" dataBound="0" tableColumnId="14881"/>
      <queryTableField id="17889" dataBound="0" tableColumnId="14882"/>
      <queryTableField id="17888" dataBound="0" tableColumnId="14883"/>
      <queryTableField id="17887" dataBound="0" tableColumnId="14884"/>
      <queryTableField id="17886" dataBound="0" tableColumnId="14885"/>
      <queryTableField id="17885" dataBound="0" tableColumnId="14886"/>
      <queryTableField id="17884" dataBound="0" tableColumnId="14887"/>
      <queryTableField id="17883" dataBound="0" tableColumnId="14888"/>
      <queryTableField id="17882" dataBound="0" tableColumnId="14889"/>
      <queryTableField id="17881" dataBound="0" tableColumnId="14890"/>
      <queryTableField id="17880" dataBound="0" tableColumnId="14891"/>
      <queryTableField id="17879" dataBound="0" tableColumnId="14892"/>
      <queryTableField id="17878" dataBound="0" tableColumnId="14893"/>
      <queryTableField id="17877" dataBound="0" tableColumnId="14894"/>
      <queryTableField id="17876" dataBound="0" tableColumnId="14895"/>
      <queryTableField id="17875" dataBound="0" tableColumnId="14896"/>
      <queryTableField id="17874" dataBound="0" tableColumnId="14897"/>
      <queryTableField id="17873" dataBound="0" tableColumnId="14898"/>
      <queryTableField id="17872" dataBound="0" tableColumnId="14899"/>
      <queryTableField id="17871" dataBound="0" tableColumnId="14900"/>
      <queryTableField id="17870" dataBound="0" tableColumnId="14901"/>
      <queryTableField id="17869" dataBound="0" tableColumnId="14902"/>
      <queryTableField id="17868" dataBound="0" tableColumnId="14903"/>
      <queryTableField id="17867" dataBound="0" tableColumnId="14904"/>
      <queryTableField id="17866" dataBound="0" tableColumnId="14905"/>
      <queryTableField id="17865" dataBound="0" tableColumnId="14906"/>
      <queryTableField id="17864" dataBound="0" tableColumnId="14907"/>
      <queryTableField id="17863" dataBound="0" tableColumnId="14908"/>
      <queryTableField id="17862" dataBound="0" tableColumnId="14909"/>
      <queryTableField id="17861" dataBound="0" tableColumnId="14910"/>
      <queryTableField id="17860" dataBound="0" tableColumnId="14911"/>
      <queryTableField id="17859" dataBound="0" tableColumnId="14912"/>
      <queryTableField id="17858" dataBound="0" tableColumnId="14913"/>
      <queryTableField id="17857" dataBound="0" tableColumnId="14914"/>
      <queryTableField id="17856" dataBound="0" tableColumnId="14915"/>
      <queryTableField id="17855" dataBound="0" tableColumnId="14916"/>
      <queryTableField id="17854" dataBound="0" tableColumnId="14917"/>
      <queryTableField id="17853" dataBound="0" tableColumnId="14918"/>
      <queryTableField id="17852" dataBound="0" tableColumnId="14919"/>
      <queryTableField id="17851" dataBound="0" tableColumnId="14920"/>
      <queryTableField id="17850" dataBound="0" tableColumnId="14921"/>
      <queryTableField id="17849" dataBound="0" tableColumnId="14922"/>
      <queryTableField id="17848" dataBound="0" tableColumnId="14923"/>
      <queryTableField id="17847" dataBound="0" tableColumnId="14924"/>
      <queryTableField id="17846" dataBound="0" tableColumnId="14925"/>
      <queryTableField id="17845" dataBound="0" tableColumnId="14926"/>
      <queryTableField id="17844" dataBound="0" tableColumnId="14927"/>
      <queryTableField id="17843" dataBound="0" tableColumnId="14928"/>
      <queryTableField id="17842" dataBound="0" tableColumnId="14929"/>
      <queryTableField id="17841" dataBound="0" tableColumnId="14930"/>
      <queryTableField id="17840" dataBound="0" tableColumnId="14931"/>
      <queryTableField id="17839" dataBound="0" tableColumnId="14932"/>
      <queryTableField id="17838" dataBound="0" tableColumnId="14933"/>
      <queryTableField id="17837" dataBound="0" tableColumnId="14934"/>
      <queryTableField id="17836" dataBound="0" tableColumnId="14935"/>
      <queryTableField id="17835" dataBound="0" tableColumnId="14936"/>
      <queryTableField id="17834" dataBound="0" tableColumnId="14937"/>
      <queryTableField id="17833" dataBound="0" tableColumnId="14938"/>
      <queryTableField id="17832" dataBound="0" tableColumnId="14939"/>
      <queryTableField id="17831" dataBound="0" tableColumnId="14940"/>
      <queryTableField id="17830" dataBound="0" tableColumnId="14941"/>
      <queryTableField id="17829" dataBound="0" tableColumnId="14942"/>
      <queryTableField id="17828" dataBound="0" tableColumnId="14943"/>
      <queryTableField id="17827" dataBound="0" tableColumnId="14944"/>
      <queryTableField id="17826" dataBound="0" tableColumnId="14945"/>
      <queryTableField id="17825" dataBound="0" tableColumnId="14946"/>
      <queryTableField id="17824" dataBound="0" tableColumnId="14947"/>
      <queryTableField id="17823" dataBound="0" tableColumnId="14948"/>
      <queryTableField id="17822" dataBound="0" tableColumnId="14949"/>
      <queryTableField id="17821" dataBound="0" tableColumnId="14950"/>
      <queryTableField id="17820" dataBound="0" tableColumnId="14951"/>
      <queryTableField id="17819" dataBound="0" tableColumnId="14952"/>
      <queryTableField id="17818" dataBound="0" tableColumnId="14953"/>
      <queryTableField id="17817" dataBound="0" tableColumnId="14954"/>
      <queryTableField id="17816" dataBound="0" tableColumnId="14955"/>
      <queryTableField id="17815" dataBound="0" tableColumnId="14956"/>
      <queryTableField id="17814" dataBound="0" tableColumnId="14957"/>
      <queryTableField id="17813" dataBound="0" tableColumnId="14958"/>
      <queryTableField id="17812" dataBound="0" tableColumnId="14959"/>
      <queryTableField id="17811" dataBound="0" tableColumnId="14960"/>
      <queryTableField id="17810" dataBound="0" tableColumnId="14961"/>
      <queryTableField id="17809" dataBound="0" tableColumnId="14962"/>
      <queryTableField id="17808" dataBound="0" tableColumnId="14963"/>
      <queryTableField id="17807" dataBound="0" tableColumnId="14964"/>
      <queryTableField id="17806" dataBound="0" tableColumnId="14965"/>
      <queryTableField id="17805" dataBound="0" tableColumnId="14966"/>
      <queryTableField id="17804" dataBound="0" tableColumnId="14967"/>
      <queryTableField id="17803" dataBound="0" tableColumnId="14968"/>
      <queryTableField id="17802" dataBound="0" tableColumnId="14969"/>
      <queryTableField id="17801" dataBound="0" tableColumnId="14970"/>
      <queryTableField id="17800" dataBound="0" tableColumnId="14971"/>
      <queryTableField id="17799" dataBound="0" tableColumnId="14972"/>
      <queryTableField id="17798" dataBound="0" tableColumnId="14973"/>
      <queryTableField id="17797" dataBound="0" tableColumnId="14974"/>
      <queryTableField id="17796" dataBound="0" tableColumnId="14975"/>
      <queryTableField id="17795" dataBound="0" tableColumnId="14976"/>
      <queryTableField id="17794" dataBound="0" tableColumnId="14977"/>
      <queryTableField id="17793" dataBound="0" tableColumnId="14978"/>
      <queryTableField id="17792" dataBound="0" tableColumnId="14979"/>
      <queryTableField id="17791" dataBound="0" tableColumnId="14980"/>
      <queryTableField id="17790" dataBound="0" tableColumnId="14981"/>
      <queryTableField id="17789" dataBound="0" tableColumnId="14982"/>
      <queryTableField id="17788" dataBound="0" tableColumnId="14983"/>
      <queryTableField id="17787" dataBound="0" tableColumnId="14984"/>
      <queryTableField id="17786" dataBound="0" tableColumnId="14985"/>
      <queryTableField id="17785" dataBound="0" tableColumnId="14986"/>
      <queryTableField id="17784" dataBound="0" tableColumnId="14987"/>
      <queryTableField id="17783" dataBound="0" tableColumnId="14988"/>
      <queryTableField id="17782" dataBound="0" tableColumnId="14989"/>
      <queryTableField id="17781" dataBound="0" tableColumnId="14990"/>
      <queryTableField id="17780" dataBound="0" tableColumnId="14991"/>
      <queryTableField id="17779" dataBound="0" tableColumnId="14992"/>
      <queryTableField id="17778" dataBound="0" tableColumnId="14993"/>
      <queryTableField id="17777" dataBound="0" tableColumnId="14994"/>
      <queryTableField id="17776" dataBound="0" tableColumnId="14995"/>
      <queryTableField id="17775" dataBound="0" tableColumnId="14996"/>
      <queryTableField id="17774" dataBound="0" tableColumnId="14997"/>
      <queryTableField id="17773" dataBound="0" tableColumnId="14998"/>
      <queryTableField id="17772" dataBound="0" tableColumnId="14999"/>
      <queryTableField id="17771" dataBound="0" tableColumnId="15000"/>
      <queryTableField id="17770" dataBound="0" tableColumnId="15001"/>
      <queryTableField id="17769" dataBound="0" tableColumnId="15002"/>
      <queryTableField id="17768" dataBound="0" tableColumnId="15003"/>
      <queryTableField id="17767" dataBound="0" tableColumnId="15004"/>
      <queryTableField id="17766" dataBound="0" tableColumnId="15005"/>
      <queryTableField id="17765" dataBound="0" tableColumnId="15006"/>
      <queryTableField id="17764" dataBound="0" tableColumnId="15007"/>
      <queryTableField id="17763" dataBound="0" tableColumnId="15008"/>
      <queryTableField id="17762" dataBound="0" tableColumnId="15009"/>
      <queryTableField id="17761" dataBound="0" tableColumnId="15010"/>
      <queryTableField id="17760" dataBound="0" tableColumnId="15011"/>
      <queryTableField id="17759" dataBound="0" tableColumnId="15012"/>
      <queryTableField id="17758" dataBound="0" tableColumnId="15013"/>
      <queryTableField id="17757" dataBound="0" tableColumnId="15014"/>
      <queryTableField id="17756" dataBound="0" tableColumnId="15015"/>
      <queryTableField id="17755" dataBound="0" tableColumnId="15016"/>
      <queryTableField id="17754" dataBound="0" tableColumnId="15017"/>
      <queryTableField id="17753" dataBound="0" tableColumnId="15018"/>
      <queryTableField id="17752" dataBound="0" tableColumnId="15019"/>
      <queryTableField id="17751" dataBound="0" tableColumnId="15020"/>
      <queryTableField id="17750" dataBound="0" tableColumnId="15021"/>
      <queryTableField id="17749" dataBound="0" tableColumnId="15022"/>
      <queryTableField id="17748" dataBound="0" tableColumnId="15023"/>
      <queryTableField id="17747" dataBound="0" tableColumnId="15024"/>
      <queryTableField id="17746" dataBound="0" tableColumnId="15025"/>
      <queryTableField id="17745" dataBound="0" tableColumnId="15026"/>
      <queryTableField id="17744" dataBound="0" tableColumnId="15027"/>
      <queryTableField id="17743" dataBound="0" tableColumnId="15028"/>
      <queryTableField id="17742" dataBound="0" tableColumnId="15029"/>
      <queryTableField id="17741" dataBound="0" tableColumnId="15030"/>
      <queryTableField id="17740" dataBound="0" tableColumnId="15031"/>
      <queryTableField id="17739" dataBound="0" tableColumnId="15032"/>
      <queryTableField id="17738" dataBound="0" tableColumnId="15033"/>
      <queryTableField id="17737" dataBound="0" tableColumnId="15034"/>
      <queryTableField id="17736" dataBound="0" tableColumnId="15035"/>
      <queryTableField id="17735" dataBound="0" tableColumnId="15036"/>
      <queryTableField id="17734" dataBound="0" tableColumnId="15037"/>
      <queryTableField id="17733" dataBound="0" tableColumnId="15038"/>
      <queryTableField id="17732" dataBound="0" tableColumnId="15039"/>
      <queryTableField id="17731" dataBound="0" tableColumnId="15040"/>
      <queryTableField id="17730" dataBound="0" tableColumnId="15041"/>
      <queryTableField id="17729" dataBound="0" tableColumnId="15042"/>
      <queryTableField id="17728" dataBound="0" tableColumnId="15043"/>
      <queryTableField id="17727" dataBound="0" tableColumnId="15044"/>
      <queryTableField id="17726" dataBound="0" tableColumnId="15045"/>
      <queryTableField id="17725" dataBound="0" tableColumnId="15046"/>
      <queryTableField id="17724" dataBound="0" tableColumnId="15047"/>
      <queryTableField id="17723" dataBound="0" tableColumnId="15048"/>
      <queryTableField id="17722" dataBound="0" tableColumnId="15049"/>
      <queryTableField id="17721" dataBound="0" tableColumnId="15050"/>
      <queryTableField id="17720" dataBound="0" tableColumnId="15051"/>
      <queryTableField id="17719" dataBound="0" tableColumnId="15052"/>
      <queryTableField id="17718" dataBound="0" tableColumnId="15053"/>
      <queryTableField id="17717" dataBound="0" tableColumnId="15054"/>
      <queryTableField id="17716" dataBound="0" tableColumnId="15055"/>
      <queryTableField id="17715" dataBound="0" tableColumnId="15056"/>
      <queryTableField id="17714" dataBound="0" tableColumnId="15057"/>
      <queryTableField id="17713" dataBound="0" tableColumnId="15058"/>
      <queryTableField id="17712" dataBound="0" tableColumnId="15059"/>
      <queryTableField id="17711" dataBound="0" tableColumnId="15060"/>
      <queryTableField id="17710" dataBound="0" tableColumnId="15061"/>
      <queryTableField id="17709" dataBound="0" tableColumnId="15062"/>
      <queryTableField id="17708" dataBound="0" tableColumnId="15063"/>
      <queryTableField id="17707" dataBound="0" tableColumnId="15064"/>
      <queryTableField id="17706" dataBound="0" tableColumnId="15065"/>
      <queryTableField id="17705" dataBound="0" tableColumnId="15066"/>
      <queryTableField id="17704" dataBound="0" tableColumnId="15067"/>
      <queryTableField id="17703" dataBound="0" tableColumnId="15068"/>
      <queryTableField id="17702" dataBound="0" tableColumnId="15069"/>
      <queryTableField id="17701" dataBound="0" tableColumnId="15070"/>
      <queryTableField id="17700" dataBound="0" tableColumnId="15071"/>
      <queryTableField id="17699" dataBound="0" tableColumnId="15072"/>
      <queryTableField id="17698" dataBound="0" tableColumnId="15073"/>
      <queryTableField id="17697" dataBound="0" tableColumnId="15074"/>
      <queryTableField id="17696" dataBound="0" tableColumnId="15075"/>
      <queryTableField id="17695" dataBound="0" tableColumnId="15076"/>
      <queryTableField id="17694" dataBound="0" tableColumnId="15077"/>
      <queryTableField id="17693" dataBound="0" tableColumnId="15078"/>
      <queryTableField id="17692" dataBound="0" tableColumnId="15079"/>
      <queryTableField id="17691" dataBound="0" tableColumnId="15080"/>
      <queryTableField id="17690" dataBound="0" tableColumnId="15081"/>
      <queryTableField id="17689" dataBound="0" tableColumnId="15082"/>
      <queryTableField id="17688" dataBound="0" tableColumnId="15083"/>
      <queryTableField id="17687" dataBound="0" tableColumnId="15084"/>
      <queryTableField id="17686" dataBound="0" tableColumnId="15085"/>
      <queryTableField id="17685" dataBound="0" tableColumnId="15086"/>
      <queryTableField id="17684" dataBound="0" tableColumnId="15087"/>
      <queryTableField id="17683" dataBound="0" tableColumnId="15088"/>
      <queryTableField id="17682" dataBound="0" tableColumnId="15089"/>
      <queryTableField id="17681" dataBound="0" tableColumnId="15090"/>
      <queryTableField id="17680" dataBound="0" tableColumnId="15091"/>
      <queryTableField id="17679" dataBound="0" tableColumnId="15092"/>
      <queryTableField id="17678" dataBound="0" tableColumnId="15093"/>
      <queryTableField id="17677" dataBound="0" tableColumnId="15094"/>
      <queryTableField id="17676" dataBound="0" tableColumnId="15095"/>
      <queryTableField id="17675" dataBound="0" tableColumnId="15096"/>
      <queryTableField id="17674" dataBound="0" tableColumnId="15097"/>
      <queryTableField id="17673" dataBound="0" tableColumnId="15098"/>
      <queryTableField id="17672" dataBound="0" tableColumnId="15099"/>
      <queryTableField id="17671" dataBound="0" tableColumnId="15100"/>
      <queryTableField id="17670" dataBound="0" tableColumnId="15101"/>
      <queryTableField id="17669" dataBound="0" tableColumnId="15102"/>
      <queryTableField id="17668" dataBound="0" tableColumnId="15103"/>
      <queryTableField id="17667" dataBound="0" tableColumnId="15104"/>
      <queryTableField id="17666" dataBound="0" tableColumnId="15105"/>
      <queryTableField id="17665" dataBound="0" tableColumnId="15106"/>
      <queryTableField id="17664" dataBound="0" tableColumnId="15107"/>
      <queryTableField id="17663" dataBound="0" tableColumnId="15108"/>
      <queryTableField id="17662" dataBound="0" tableColumnId="15109"/>
      <queryTableField id="17661" dataBound="0" tableColumnId="15110"/>
      <queryTableField id="17660" dataBound="0" tableColumnId="15111"/>
      <queryTableField id="17659" dataBound="0" tableColumnId="15112"/>
      <queryTableField id="17658" dataBound="0" tableColumnId="15113"/>
      <queryTableField id="17657" dataBound="0" tableColumnId="15114"/>
      <queryTableField id="17656" dataBound="0" tableColumnId="15115"/>
      <queryTableField id="17655" dataBound="0" tableColumnId="15116"/>
      <queryTableField id="17654" dataBound="0" tableColumnId="15117"/>
      <queryTableField id="17653" dataBound="0" tableColumnId="15118"/>
      <queryTableField id="17652" dataBound="0" tableColumnId="15119"/>
      <queryTableField id="17651" dataBound="0" tableColumnId="15120"/>
      <queryTableField id="17650" dataBound="0" tableColumnId="15121"/>
      <queryTableField id="17649" dataBound="0" tableColumnId="15122"/>
      <queryTableField id="17648" dataBound="0" tableColumnId="15123"/>
      <queryTableField id="17647" dataBound="0" tableColumnId="15124"/>
      <queryTableField id="17646" dataBound="0" tableColumnId="15125"/>
      <queryTableField id="17645" dataBound="0" tableColumnId="15126"/>
      <queryTableField id="17644" dataBound="0" tableColumnId="15127"/>
      <queryTableField id="17643" dataBound="0" tableColumnId="15128"/>
      <queryTableField id="17642" dataBound="0" tableColumnId="15129"/>
      <queryTableField id="17641" dataBound="0" tableColumnId="15130"/>
      <queryTableField id="17640" dataBound="0" tableColumnId="15131"/>
      <queryTableField id="17639" dataBound="0" tableColumnId="15132"/>
      <queryTableField id="17638" dataBound="0" tableColumnId="15133"/>
      <queryTableField id="17637" dataBound="0" tableColumnId="15134"/>
      <queryTableField id="17636" dataBound="0" tableColumnId="15135"/>
      <queryTableField id="17635" dataBound="0" tableColumnId="15136"/>
      <queryTableField id="17634" dataBound="0" tableColumnId="15137"/>
      <queryTableField id="17633" dataBound="0" tableColumnId="15138"/>
      <queryTableField id="17632" dataBound="0" tableColumnId="15139"/>
      <queryTableField id="17631" dataBound="0" tableColumnId="15140"/>
      <queryTableField id="17630" dataBound="0" tableColumnId="15141"/>
      <queryTableField id="17629" dataBound="0" tableColumnId="15142"/>
      <queryTableField id="17628" dataBound="0" tableColumnId="15143"/>
      <queryTableField id="17627" dataBound="0" tableColumnId="15144"/>
      <queryTableField id="17626" dataBound="0" tableColumnId="15145"/>
      <queryTableField id="17625" dataBound="0" tableColumnId="15146"/>
      <queryTableField id="17624" dataBound="0" tableColumnId="15147"/>
      <queryTableField id="17623" dataBound="0" tableColumnId="15148"/>
      <queryTableField id="17622" dataBound="0" tableColumnId="15149"/>
      <queryTableField id="17621" dataBound="0" tableColumnId="15150"/>
      <queryTableField id="17620" dataBound="0" tableColumnId="15151"/>
      <queryTableField id="17619" dataBound="0" tableColumnId="15152"/>
      <queryTableField id="17618" dataBound="0" tableColumnId="15153"/>
      <queryTableField id="17617" dataBound="0" tableColumnId="15154"/>
      <queryTableField id="17616" dataBound="0" tableColumnId="15155"/>
      <queryTableField id="17615" dataBound="0" tableColumnId="15156"/>
      <queryTableField id="17614" dataBound="0" tableColumnId="15157"/>
      <queryTableField id="17613" dataBound="0" tableColumnId="15158"/>
      <queryTableField id="17612" dataBound="0" tableColumnId="15159"/>
      <queryTableField id="17611" dataBound="0" tableColumnId="15160"/>
      <queryTableField id="17610" dataBound="0" tableColumnId="15161"/>
      <queryTableField id="17609" dataBound="0" tableColumnId="15162"/>
      <queryTableField id="17608" dataBound="0" tableColumnId="15163"/>
      <queryTableField id="17607" dataBound="0" tableColumnId="15164"/>
      <queryTableField id="17606" dataBound="0" tableColumnId="15165"/>
      <queryTableField id="17605" dataBound="0" tableColumnId="15166"/>
      <queryTableField id="17604" dataBound="0" tableColumnId="15167"/>
      <queryTableField id="17603" dataBound="0" tableColumnId="15168"/>
      <queryTableField id="17602" dataBound="0" tableColumnId="15169"/>
      <queryTableField id="17601" dataBound="0" tableColumnId="15170"/>
      <queryTableField id="17600" dataBound="0" tableColumnId="15171"/>
      <queryTableField id="17599" dataBound="0" tableColumnId="15172"/>
      <queryTableField id="17598" dataBound="0" tableColumnId="15173"/>
      <queryTableField id="17597" dataBound="0" tableColumnId="15174"/>
      <queryTableField id="17596" dataBound="0" tableColumnId="15175"/>
      <queryTableField id="17595" dataBound="0" tableColumnId="15176"/>
      <queryTableField id="17594" dataBound="0" tableColumnId="15177"/>
      <queryTableField id="17593" dataBound="0" tableColumnId="15178"/>
      <queryTableField id="17592" dataBound="0" tableColumnId="15179"/>
      <queryTableField id="17591" dataBound="0" tableColumnId="15180"/>
      <queryTableField id="17590" dataBound="0" tableColumnId="15181"/>
      <queryTableField id="17589" dataBound="0" tableColumnId="15182"/>
      <queryTableField id="17588" dataBound="0" tableColumnId="15183"/>
      <queryTableField id="17587" dataBound="0" tableColumnId="15184"/>
      <queryTableField id="17586" dataBound="0" tableColumnId="15185"/>
      <queryTableField id="17585" dataBound="0" tableColumnId="15186"/>
      <queryTableField id="17584" dataBound="0" tableColumnId="15187"/>
      <queryTableField id="17583" dataBound="0" tableColumnId="15188"/>
      <queryTableField id="17582" dataBound="0" tableColumnId="15189"/>
      <queryTableField id="17581" dataBound="0" tableColumnId="15190"/>
      <queryTableField id="17580" dataBound="0" tableColumnId="15191"/>
      <queryTableField id="17579" dataBound="0" tableColumnId="15192"/>
      <queryTableField id="17578" dataBound="0" tableColumnId="15193"/>
      <queryTableField id="17577" dataBound="0" tableColumnId="15194"/>
      <queryTableField id="17576" dataBound="0" tableColumnId="15195"/>
      <queryTableField id="17575" dataBound="0" tableColumnId="15196"/>
      <queryTableField id="17574" dataBound="0" tableColumnId="15197"/>
      <queryTableField id="17573" dataBound="0" tableColumnId="15198"/>
      <queryTableField id="17572" dataBound="0" tableColumnId="15199"/>
      <queryTableField id="17571" dataBound="0" tableColumnId="15200"/>
      <queryTableField id="17570" dataBound="0" tableColumnId="15201"/>
      <queryTableField id="17569" dataBound="0" tableColumnId="15202"/>
      <queryTableField id="17568" dataBound="0" tableColumnId="15203"/>
      <queryTableField id="17567" dataBound="0" tableColumnId="15204"/>
      <queryTableField id="17566" dataBound="0" tableColumnId="15205"/>
      <queryTableField id="17565" dataBound="0" tableColumnId="15206"/>
      <queryTableField id="17564" dataBound="0" tableColumnId="15207"/>
      <queryTableField id="17563" dataBound="0" tableColumnId="15208"/>
      <queryTableField id="17562" dataBound="0" tableColumnId="15209"/>
      <queryTableField id="17561" dataBound="0" tableColumnId="15210"/>
      <queryTableField id="17560" dataBound="0" tableColumnId="15211"/>
      <queryTableField id="17559" dataBound="0" tableColumnId="15212"/>
      <queryTableField id="17558" dataBound="0" tableColumnId="15213"/>
      <queryTableField id="17557" dataBound="0" tableColumnId="15214"/>
      <queryTableField id="17556" dataBound="0" tableColumnId="15215"/>
      <queryTableField id="17555" dataBound="0" tableColumnId="15216"/>
      <queryTableField id="17554" dataBound="0" tableColumnId="15217"/>
      <queryTableField id="17553" dataBound="0" tableColumnId="15218"/>
      <queryTableField id="17552" dataBound="0" tableColumnId="15219"/>
      <queryTableField id="17551" dataBound="0" tableColumnId="15220"/>
      <queryTableField id="17550" dataBound="0" tableColumnId="15221"/>
      <queryTableField id="17549" dataBound="0" tableColumnId="15222"/>
      <queryTableField id="17548" dataBound="0" tableColumnId="15223"/>
      <queryTableField id="17547" dataBound="0" tableColumnId="15224"/>
      <queryTableField id="17546" dataBound="0" tableColumnId="15225"/>
      <queryTableField id="17545" dataBound="0" tableColumnId="15226"/>
      <queryTableField id="17544" dataBound="0" tableColumnId="15227"/>
      <queryTableField id="17543" dataBound="0" tableColumnId="15228"/>
      <queryTableField id="17542" dataBound="0" tableColumnId="15229"/>
      <queryTableField id="17541" dataBound="0" tableColumnId="15230"/>
      <queryTableField id="17540" dataBound="0" tableColumnId="15231"/>
      <queryTableField id="17539" dataBound="0" tableColumnId="15232"/>
      <queryTableField id="17538" dataBound="0" tableColumnId="15233"/>
      <queryTableField id="17537" dataBound="0" tableColumnId="15234"/>
      <queryTableField id="17536" dataBound="0" tableColumnId="15235"/>
      <queryTableField id="17535" dataBound="0" tableColumnId="15236"/>
      <queryTableField id="17534" dataBound="0" tableColumnId="15237"/>
      <queryTableField id="17533" dataBound="0" tableColumnId="15238"/>
      <queryTableField id="17532" dataBound="0" tableColumnId="15239"/>
      <queryTableField id="17531" dataBound="0" tableColumnId="15240"/>
      <queryTableField id="17530" dataBound="0" tableColumnId="15241"/>
      <queryTableField id="17529" dataBound="0" tableColumnId="15242"/>
      <queryTableField id="17528" dataBound="0" tableColumnId="15243"/>
      <queryTableField id="17527" dataBound="0" tableColumnId="15244"/>
      <queryTableField id="17526" dataBound="0" tableColumnId="15245"/>
      <queryTableField id="17525" dataBound="0" tableColumnId="15246"/>
      <queryTableField id="17524" dataBound="0" tableColumnId="15247"/>
      <queryTableField id="17523" dataBound="0" tableColumnId="15248"/>
      <queryTableField id="17522" dataBound="0" tableColumnId="15249"/>
      <queryTableField id="17521" dataBound="0" tableColumnId="15250"/>
      <queryTableField id="17520" dataBound="0" tableColumnId="15251"/>
      <queryTableField id="17519" dataBound="0" tableColumnId="15252"/>
      <queryTableField id="17518" dataBound="0" tableColumnId="15253"/>
      <queryTableField id="17517" dataBound="0" tableColumnId="15254"/>
      <queryTableField id="17516" dataBound="0" tableColumnId="15255"/>
      <queryTableField id="17515" dataBound="0" tableColumnId="15256"/>
      <queryTableField id="17514" dataBound="0" tableColumnId="15257"/>
      <queryTableField id="17513" dataBound="0" tableColumnId="15258"/>
      <queryTableField id="17512" dataBound="0" tableColumnId="15259"/>
      <queryTableField id="17511" dataBound="0" tableColumnId="15260"/>
      <queryTableField id="17510" dataBound="0" tableColumnId="15261"/>
      <queryTableField id="17509" dataBound="0" tableColumnId="15262"/>
      <queryTableField id="17508" dataBound="0" tableColumnId="15263"/>
      <queryTableField id="17507" dataBound="0" tableColumnId="15264"/>
      <queryTableField id="17506" dataBound="0" tableColumnId="15265"/>
      <queryTableField id="17505" dataBound="0" tableColumnId="15266"/>
      <queryTableField id="17504" dataBound="0" tableColumnId="15267"/>
      <queryTableField id="17503" dataBound="0" tableColumnId="15268"/>
      <queryTableField id="17502" dataBound="0" tableColumnId="15269"/>
      <queryTableField id="17501" dataBound="0" tableColumnId="15270"/>
      <queryTableField id="17500" dataBound="0" tableColumnId="15271"/>
      <queryTableField id="17499" dataBound="0" tableColumnId="15272"/>
      <queryTableField id="17498" dataBound="0" tableColumnId="15273"/>
      <queryTableField id="17497" dataBound="0" tableColumnId="15274"/>
      <queryTableField id="17496" dataBound="0" tableColumnId="15275"/>
      <queryTableField id="17495" dataBound="0" tableColumnId="15276"/>
      <queryTableField id="17494" dataBound="0" tableColumnId="15277"/>
      <queryTableField id="17493" dataBound="0" tableColumnId="15278"/>
      <queryTableField id="17492" dataBound="0" tableColumnId="15279"/>
      <queryTableField id="17491" dataBound="0" tableColumnId="15280"/>
      <queryTableField id="17490" dataBound="0" tableColumnId="15281"/>
      <queryTableField id="17489" dataBound="0" tableColumnId="15282"/>
      <queryTableField id="17488" dataBound="0" tableColumnId="15283"/>
      <queryTableField id="17487" dataBound="0" tableColumnId="15284"/>
      <queryTableField id="17486" dataBound="0" tableColumnId="15285"/>
      <queryTableField id="17485" dataBound="0" tableColumnId="15286"/>
      <queryTableField id="17484" dataBound="0" tableColumnId="15287"/>
      <queryTableField id="17483" dataBound="0" tableColumnId="15288"/>
      <queryTableField id="17482" dataBound="0" tableColumnId="15289"/>
      <queryTableField id="17481" dataBound="0" tableColumnId="15290"/>
      <queryTableField id="17480" dataBound="0" tableColumnId="15291"/>
      <queryTableField id="17479" dataBound="0" tableColumnId="15292"/>
      <queryTableField id="17478" dataBound="0" tableColumnId="15293"/>
      <queryTableField id="17477" dataBound="0" tableColumnId="15294"/>
      <queryTableField id="17476" dataBound="0" tableColumnId="15295"/>
      <queryTableField id="17475" dataBound="0" tableColumnId="15296"/>
      <queryTableField id="17474" dataBound="0" tableColumnId="15297"/>
      <queryTableField id="17473" dataBound="0" tableColumnId="15298"/>
      <queryTableField id="17472" dataBound="0" tableColumnId="15299"/>
      <queryTableField id="17471" dataBound="0" tableColumnId="15300"/>
      <queryTableField id="17470" dataBound="0" tableColumnId="15301"/>
      <queryTableField id="17469" dataBound="0" tableColumnId="15302"/>
      <queryTableField id="17468" dataBound="0" tableColumnId="15303"/>
      <queryTableField id="17467" dataBound="0" tableColumnId="15304"/>
      <queryTableField id="17466" dataBound="0" tableColumnId="15305"/>
      <queryTableField id="17465" dataBound="0" tableColumnId="15306"/>
      <queryTableField id="17464" dataBound="0" tableColumnId="15307"/>
      <queryTableField id="17463" dataBound="0" tableColumnId="15308"/>
      <queryTableField id="17462" dataBound="0" tableColumnId="15309"/>
      <queryTableField id="17461" dataBound="0" tableColumnId="15310"/>
      <queryTableField id="17460" dataBound="0" tableColumnId="15311"/>
      <queryTableField id="17459" dataBound="0" tableColumnId="15312"/>
      <queryTableField id="17458" dataBound="0" tableColumnId="15313"/>
      <queryTableField id="17457" dataBound="0" tableColumnId="15314"/>
      <queryTableField id="17456" dataBound="0" tableColumnId="15315"/>
      <queryTableField id="17455" dataBound="0" tableColumnId="15316"/>
      <queryTableField id="17454" dataBound="0" tableColumnId="15317"/>
      <queryTableField id="17453" dataBound="0" tableColumnId="15318"/>
      <queryTableField id="17452" dataBound="0" tableColumnId="15319"/>
      <queryTableField id="17451" dataBound="0" tableColumnId="15320"/>
      <queryTableField id="17450" dataBound="0" tableColumnId="15321"/>
      <queryTableField id="17449" dataBound="0" tableColumnId="15322"/>
      <queryTableField id="17448" dataBound="0" tableColumnId="15323"/>
      <queryTableField id="17447" dataBound="0" tableColumnId="15324"/>
      <queryTableField id="17446" dataBound="0" tableColumnId="15325"/>
      <queryTableField id="17445" dataBound="0" tableColumnId="15326"/>
      <queryTableField id="17444" dataBound="0" tableColumnId="15327"/>
      <queryTableField id="17443" dataBound="0" tableColumnId="15328"/>
      <queryTableField id="17442" dataBound="0" tableColumnId="15329"/>
      <queryTableField id="17441" dataBound="0" tableColumnId="15330"/>
      <queryTableField id="17440" dataBound="0" tableColumnId="15331"/>
      <queryTableField id="17439" dataBound="0" tableColumnId="15332"/>
      <queryTableField id="17438" dataBound="0" tableColumnId="15333"/>
      <queryTableField id="17437" dataBound="0" tableColumnId="15334"/>
      <queryTableField id="17436" dataBound="0" tableColumnId="15335"/>
      <queryTableField id="17435" dataBound="0" tableColumnId="15336"/>
      <queryTableField id="17434" dataBound="0" tableColumnId="15337"/>
      <queryTableField id="17433" dataBound="0" tableColumnId="15338"/>
      <queryTableField id="17432" dataBound="0" tableColumnId="15339"/>
      <queryTableField id="17431" dataBound="0" tableColumnId="15340"/>
      <queryTableField id="17430" dataBound="0" tableColumnId="15341"/>
      <queryTableField id="17429" dataBound="0" tableColumnId="15342"/>
      <queryTableField id="17428" dataBound="0" tableColumnId="15343"/>
      <queryTableField id="17427" dataBound="0" tableColumnId="15344"/>
      <queryTableField id="17426" dataBound="0" tableColumnId="15345"/>
      <queryTableField id="17425" dataBound="0" tableColumnId="15346"/>
      <queryTableField id="17424" dataBound="0" tableColumnId="15347"/>
      <queryTableField id="17423" dataBound="0" tableColumnId="15348"/>
      <queryTableField id="17422" dataBound="0" tableColumnId="15349"/>
      <queryTableField id="17421" dataBound="0" tableColumnId="15350"/>
      <queryTableField id="17420" dataBound="0" tableColumnId="15351"/>
      <queryTableField id="17419" dataBound="0" tableColumnId="15352"/>
      <queryTableField id="17418" dataBound="0" tableColumnId="15353"/>
      <queryTableField id="17417" dataBound="0" tableColumnId="15354"/>
      <queryTableField id="17416" dataBound="0" tableColumnId="15355"/>
      <queryTableField id="17415" dataBound="0" tableColumnId="15356"/>
      <queryTableField id="17414" dataBound="0" tableColumnId="15357"/>
      <queryTableField id="17413" dataBound="0" tableColumnId="15358"/>
      <queryTableField id="17412" dataBound="0" tableColumnId="15359"/>
      <queryTableField id="17411" dataBound="0" tableColumnId="15360"/>
      <queryTableField id="17410" dataBound="0" tableColumnId="15361"/>
      <queryTableField id="17409" dataBound="0" tableColumnId="15362"/>
      <queryTableField id="17408" dataBound="0" tableColumnId="15363"/>
      <queryTableField id="17407" dataBound="0" tableColumnId="15364"/>
      <queryTableField id="17406" dataBound="0" tableColumnId="15365"/>
      <queryTableField id="17405" dataBound="0" tableColumnId="15366"/>
      <queryTableField id="17404" dataBound="0" tableColumnId="15367"/>
      <queryTableField id="17403" dataBound="0" tableColumnId="15368"/>
      <queryTableField id="17402" dataBound="0" tableColumnId="15369"/>
      <queryTableField id="17401" dataBound="0" tableColumnId="15370"/>
      <queryTableField id="17400" dataBound="0" tableColumnId="15371"/>
      <queryTableField id="17399" dataBound="0" tableColumnId="15372"/>
      <queryTableField id="17398" dataBound="0" tableColumnId="15373"/>
      <queryTableField id="17397" dataBound="0" tableColumnId="15374"/>
      <queryTableField id="17396" dataBound="0" tableColumnId="15375"/>
      <queryTableField id="17395" dataBound="0" tableColumnId="15376"/>
      <queryTableField id="17394" dataBound="0" tableColumnId="15377"/>
      <queryTableField id="17393" dataBound="0" tableColumnId="15378"/>
      <queryTableField id="17392" dataBound="0" tableColumnId="15379"/>
      <queryTableField id="17391" dataBound="0" tableColumnId="15380"/>
      <queryTableField id="17390" dataBound="0" tableColumnId="15381"/>
      <queryTableField id="17389" dataBound="0" tableColumnId="15382"/>
      <queryTableField id="17388" dataBound="0" tableColumnId="15383"/>
      <queryTableField id="17387" dataBound="0" tableColumnId="15384"/>
      <queryTableField id="17386" dataBound="0" tableColumnId="15385"/>
      <queryTableField id="17385" dataBound="0" tableColumnId="15386"/>
      <queryTableField id="17384" dataBound="0" tableColumnId="15387"/>
      <queryTableField id="17383" dataBound="0" tableColumnId="15388"/>
      <queryTableField id="17382" dataBound="0" tableColumnId="15389"/>
      <queryTableField id="17381" dataBound="0" tableColumnId="15390"/>
      <queryTableField id="17380" dataBound="0" tableColumnId="15391"/>
      <queryTableField id="17379" dataBound="0" tableColumnId="15392"/>
      <queryTableField id="17378" dataBound="0" tableColumnId="15393"/>
      <queryTableField id="17377" dataBound="0" tableColumnId="15394"/>
      <queryTableField id="17376" dataBound="0" tableColumnId="15395"/>
      <queryTableField id="17375" dataBound="0" tableColumnId="15396"/>
      <queryTableField id="17374" dataBound="0" tableColumnId="15397"/>
      <queryTableField id="17373" dataBound="0" tableColumnId="15398"/>
      <queryTableField id="17372" dataBound="0" tableColumnId="15399"/>
      <queryTableField id="17371" dataBound="0" tableColumnId="15400"/>
      <queryTableField id="17370" dataBound="0" tableColumnId="15401"/>
      <queryTableField id="17369" dataBound="0" tableColumnId="15402"/>
      <queryTableField id="17368" dataBound="0" tableColumnId="15403"/>
      <queryTableField id="17367" dataBound="0" tableColumnId="15404"/>
      <queryTableField id="17366" dataBound="0" tableColumnId="15405"/>
      <queryTableField id="17365" dataBound="0" tableColumnId="15406"/>
      <queryTableField id="17364" dataBound="0" tableColumnId="15407"/>
      <queryTableField id="17363" dataBound="0" tableColumnId="15408"/>
      <queryTableField id="17362" dataBound="0" tableColumnId="15409"/>
      <queryTableField id="17361" dataBound="0" tableColumnId="15410"/>
      <queryTableField id="17360" dataBound="0" tableColumnId="15411"/>
      <queryTableField id="17359" dataBound="0" tableColumnId="15412"/>
      <queryTableField id="17358" dataBound="0" tableColumnId="15413"/>
      <queryTableField id="17357" dataBound="0" tableColumnId="15414"/>
      <queryTableField id="17356" dataBound="0" tableColumnId="15415"/>
      <queryTableField id="17355" dataBound="0" tableColumnId="15416"/>
      <queryTableField id="17354" dataBound="0" tableColumnId="15417"/>
      <queryTableField id="17353" dataBound="0" tableColumnId="15418"/>
      <queryTableField id="17352" dataBound="0" tableColumnId="15419"/>
      <queryTableField id="17351" dataBound="0" tableColumnId="15420"/>
      <queryTableField id="17350" dataBound="0" tableColumnId="15421"/>
      <queryTableField id="17349" dataBound="0" tableColumnId="15422"/>
      <queryTableField id="17348" dataBound="0" tableColumnId="15423"/>
      <queryTableField id="17347" dataBound="0" tableColumnId="15424"/>
      <queryTableField id="17346" dataBound="0" tableColumnId="15425"/>
      <queryTableField id="17345" dataBound="0" tableColumnId="15426"/>
      <queryTableField id="17344" dataBound="0" tableColumnId="15427"/>
      <queryTableField id="17343" dataBound="0" tableColumnId="15428"/>
      <queryTableField id="17342" dataBound="0" tableColumnId="15429"/>
      <queryTableField id="17341" dataBound="0" tableColumnId="15430"/>
      <queryTableField id="17340" dataBound="0" tableColumnId="15431"/>
      <queryTableField id="17339" dataBound="0" tableColumnId="15432"/>
      <queryTableField id="17338" dataBound="0" tableColumnId="15433"/>
      <queryTableField id="17337" dataBound="0" tableColumnId="15434"/>
      <queryTableField id="17336" dataBound="0" tableColumnId="15435"/>
      <queryTableField id="17335" dataBound="0" tableColumnId="15436"/>
      <queryTableField id="17334" dataBound="0" tableColumnId="15437"/>
      <queryTableField id="17333" dataBound="0" tableColumnId="15438"/>
      <queryTableField id="17332" dataBound="0" tableColumnId="15439"/>
      <queryTableField id="17331" dataBound="0" tableColumnId="15440"/>
      <queryTableField id="17330" dataBound="0" tableColumnId="15441"/>
      <queryTableField id="17329" dataBound="0" tableColumnId="15442"/>
      <queryTableField id="17328" dataBound="0" tableColumnId="15443"/>
      <queryTableField id="17327" dataBound="0" tableColumnId="15444"/>
      <queryTableField id="17326" dataBound="0" tableColumnId="15445"/>
      <queryTableField id="17325" dataBound="0" tableColumnId="15446"/>
      <queryTableField id="17324" dataBound="0" tableColumnId="15447"/>
      <queryTableField id="17323" dataBound="0" tableColumnId="15448"/>
      <queryTableField id="17322" dataBound="0" tableColumnId="15449"/>
      <queryTableField id="17321" dataBound="0" tableColumnId="15450"/>
      <queryTableField id="17320" dataBound="0" tableColumnId="15451"/>
      <queryTableField id="17319" dataBound="0" tableColumnId="15452"/>
      <queryTableField id="17318" dataBound="0" tableColumnId="15453"/>
      <queryTableField id="17317" dataBound="0" tableColumnId="15454"/>
      <queryTableField id="17316" dataBound="0" tableColumnId="15455"/>
      <queryTableField id="17315" dataBound="0" tableColumnId="15456"/>
      <queryTableField id="17314" dataBound="0" tableColumnId="15457"/>
      <queryTableField id="17313" dataBound="0" tableColumnId="15458"/>
      <queryTableField id="17312" dataBound="0" tableColumnId="15459"/>
      <queryTableField id="17311" dataBound="0" tableColumnId="15460"/>
      <queryTableField id="17310" dataBound="0" tableColumnId="15461"/>
      <queryTableField id="17309" dataBound="0" tableColumnId="15462"/>
      <queryTableField id="17308" dataBound="0" tableColumnId="15463"/>
      <queryTableField id="17307" dataBound="0" tableColumnId="15464"/>
      <queryTableField id="17306" dataBound="0" tableColumnId="15465"/>
      <queryTableField id="17305" dataBound="0" tableColumnId="15466"/>
      <queryTableField id="17304" dataBound="0" tableColumnId="15467"/>
      <queryTableField id="17303" dataBound="0" tableColumnId="15468"/>
      <queryTableField id="17302" dataBound="0" tableColumnId="15469"/>
      <queryTableField id="17301" dataBound="0" tableColumnId="15470"/>
      <queryTableField id="17300" dataBound="0" tableColumnId="15471"/>
      <queryTableField id="17299" dataBound="0" tableColumnId="15472"/>
      <queryTableField id="17298" dataBound="0" tableColumnId="15473"/>
      <queryTableField id="17297" dataBound="0" tableColumnId="15474"/>
      <queryTableField id="17296" dataBound="0" tableColumnId="15475"/>
      <queryTableField id="17295" dataBound="0" tableColumnId="15476"/>
      <queryTableField id="17294" dataBound="0" tableColumnId="15477"/>
      <queryTableField id="17293" dataBound="0" tableColumnId="15478"/>
      <queryTableField id="17292" dataBound="0" tableColumnId="15479"/>
      <queryTableField id="17291" dataBound="0" tableColumnId="15480"/>
      <queryTableField id="17290" dataBound="0" tableColumnId="15481"/>
      <queryTableField id="17289" dataBound="0" tableColumnId="15482"/>
      <queryTableField id="17288" dataBound="0" tableColumnId="15483"/>
      <queryTableField id="17287" dataBound="0" tableColumnId="15484"/>
      <queryTableField id="17286" dataBound="0" tableColumnId="15485"/>
      <queryTableField id="17285" dataBound="0" tableColumnId="15486"/>
      <queryTableField id="17284" dataBound="0" tableColumnId="15487"/>
      <queryTableField id="17283" dataBound="0" tableColumnId="15488"/>
      <queryTableField id="17282" dataBound="0" tableColumnId="15489"/>
      <queryTableField id="17281" dataBound="0" tableColumnId="15490"/>
      <queryTableField id="17280" dataBound="0" tableColumnId="15491"/>
      <queryTableField id="17279" dataBound="0" tableColumnId="15492"/>
      <queryTableField id="17278" dataBound="0" tableColumnId="15493"/>
      <queryTableField id="17277" dataBound="0" tableColumnId="15494"/>
      <queryTableField id="17276" dataBound="0" tableColumnId="15495"/>
      <queryTableField id="17275" dataBound="0" tableColumnId="15496"/>
      <queryTableField id="17274" dataBound="0" tableColumnId="15497"/>
      <queryTableField id="17273" dataBound="0" tableColumnId="15498"/>
      <queryTableField id="17272" dataBound="0" tableColumnId="15499"/>
      <queryTableField id="17271" dataBound="0" tableColumnId="15500"/>
      <queryTableField id="17270" dataBound="0" tableColumnId="15501"/>
      <queryTableField id="17269" dataBound="0" tableColumnId="15502"/>
      <queryTableField id="17268" dataBound="0" tableColumnId="15503"/>
      <queryTableField id="17267" dataBound="0" tableColumnId="15504"/>
      <queryTableField id="17266" dataBound="0" tableColumnId="15505"/>
      <queryTableField id="17265" dataBound="0" tableColumnId="15506"/>
      <queryTableField id="17264" dataBound="0" tableColumnId="15507"/>
      <queryTableField id="17263" dataBound="0" tableColumnId="15508"/>
      <queryTableField id="17262" dataBound="0" tableColumnId="15509"/>
      <queryTableField id="17261" dataBound="0" tableColumnId="15510"/>
      <queryTableField id="17260" dataBound="0" tableColumnId="15511"/>
      <queryTableField id="17259" dataBound="0" tableColumnId="15512"/>
      <queryTableField id="17258" dataBound="0" tableColumnId="15513"/>
      <queryTableField id="17257" dataBound="0" tableColumnId="15514"/>
      <queryTableField id="17256" dataBound="0" tableColumnId="15515"/>
      <queryTableField id="17255" dataBound="0" tableColumnId="15516"/>
      <queryTableField id="17254" dataBound="0" tableColumnId="15517"/>
      <queryTableField id="17253" dataBound="0" tableColumnId="15518"/>
      <queryTableField id="17252" dataBound="0" tableColumnId="15519"/>
      <queryTableField id="17251" dataBound="0" tableColumnId="15520"/>
      <queryTableField id="17250" dataBound="0" tableColumnId="15521"/>
      <queryTableField id="17249" dataBound="0" tableColumnId="15522"/>
      <queryTableField id="17248" dataBound="0" tableColumnId="15523"/>
      <queryTableField id="17247" dataBound="0" tableColumnId="15524"/>
      <queryTableField id="17246" dataBound="0" tableColumnId="15525"/>
      <queryTableField id="17245" dataBound="0" tableColumnId="15526"/>
      <queryTableField id="17244" dataBound="0" tableColumnId="15527"/>
      <queryTableField id="17243" dataBound="0" tableColumnId="15528"/>
      <queryTableField id="17242" dataBound="0" tableColumnId="15529"/>
      <queryTableField id="17241" dataBound="0" tableColumnId="15530"/>
      <queryTableField id="17240" dataBound="0" tableColumnId="15531"/>
      <queryTableField id="17239" dataBound="0" tableColumnId="15532"/>
      <queryTableField id="17238" dataBound="0" tableColumnId="15533"/>
      <queryTableField id="17237" dataBound="0" tableColumnId="15534"/>
      <queryTableField id="17236" dataBound="0" tableColumnId="15535"/>
      <queryTableField id="17235" dataBound="0" tableColumnId="15536"/>
      <queryTableField id="17234" dataBound="0" tableColumnId="15537"/>
      <queryTableField id="17233" dataBound="0" tableColumnId="15538"/>
      <queryTableField id="17232" dataBound="0" tableColumnId="15539"/>
      <queryTableField id="17231" dataBound="0" tableColumnId="15540"/>
      <queryTableField id="17230" dataBound="0" tableColumnId="15541"/>
      <queryTableField id="17229" dataBound="0" tableColumnId="15542"/>
      <queryTableField id="17228" dataBound="0" tableColumnId="15543"/>
      <queryTableField id="17227" dataBound="0" tableColumnId="15544"/>
      <queryTableField id="17226" dataBound="0" tableColumnId="15545"/>
      <queryTableField id="17225" dataBound="0" tableColumnId="15546"/>
      <queryTableField id="17224" dataBound="0" tableColumnId="15547"/>
      <queryTableField id="17223" dataBound="0" tableColumnId="15548"/>
      <queryTableField id="17222" dataBound="0" tableColumnId="15549"/>
      <queryTableField id="17221" dataBound="0" tableColumnId="15550"/>
      <queryTableField id="17220" dataBound="0" tableColumnId="15551"/>
      <queryTableField id="17219" dataBound="0" tableColumnId="15552"/>
      <queryTableField id="17218" dataBound="0" tableColumnId="15553"/>
      <queryTableField id="17217" dataBound="0" tableColumnId="15554"/>
      <queryTableField id="17216" dataBound="0" tableColumnId="15555"/>
      <queryTableField id="17215" dataBound="0" tableColumnId="15556"/>
      <queryTableField id="17214" dataBound="0" tableColumnId="15557"/>
      <queryTableField id="17213" dataBound="0" tableColumnId="15558"/>
      <queryTableField id="17212" dataBound="0" tableColumnId="15559"/>
      <queryTableField id="17211" dataBound="0" tableColumnId="15560"/>
      <queryTableField id="17210" dataBound="0" tableColumnId="15561"/>
      <queryTableField id="17209" dataBound="0" tableColumnId="15562"/>
      <queryTableField id="17208" dataBound="0" tableColumnId="15563"/>
      <queryTableField id="17207" dataBound="0" tableColumnId="15564"/>
      <queryTableField id="17206" dataBound="0" tableColumnId="15565"/>
      <queryTableField id="17205" dataBound="0" tableColumnId="15566"/>
      <queryTableField id="17204" dataBound="0" tableColumnId="15567"/>
      <queryTableField id="17203" dataBound="0" tableColumnId="15568"/>
      <queryTableField id="17202" dataBound="0" tableColumnId="15569"/>
      <queryTableField id="17201" dataBound="0" tableColumnId="15570"/>
      <queryTableField id="17200" dataBound="0" tableColumnId="15571"/>
      <queryTableField id="17199" dataBound="0" tableColumnId="15572"/>
      <queryTableField id="17198" dataBound="0" tableColumnId="15573"/>
      <queryTableField id="17197" dataBound="0" tableColumnId="15574"/>
      <queryTableField id="17196" dataBound="0" tableColumnId="15575"/>
      <queryTableField id="17195" dataBound="0" tableColumnId="15576"/>
      <queryTableField id="17194" dataBound="0" tableColumnId="15577"/>
      <queryTableField id="17193" dataBound="0" tableColumnId="15578"/>
      <queryTableField id="17192" dataBound="0" tableColumnId="15579"/>
      <queryTableField id="17191" dataBound="0" tableColumnId="15580"/>
      <queryTableField id="17190" dataBound="0" tableColumnId="15581"/>
      <queryTableField id="17189" dataBound="0" tableColumnId="15582"/>
      <queryTableField id="17188" dataBound="0" tableColumnId="15583"/>
      <queryTableField id="17187" dataBound="0" tableColumnId="15584"/>
      <queryTableField id="17186" dataBound="0" tableColumnId="15585"/>
      <queryTableField id="17185" dataBound="0" tableColumnId="15586"/>
      <queryTableField id="17184" dataBound="0" tableColumnId="15587"/>
      <queryTableField id="17183" dataBound="0" tableColumnId="15588"/>
      <queryTableField id="17182" dataBound="0" tableColumnId="15589"/>
      <queryTableField id="17181" dataBound="0" tableColumnId="15590"/>
      <queryTableField id="17180" dataBound="0" tableColumnId="15591"/>
      <queryTableField id="17179" dataBound="0" tableColumnId="15592"/>
      <queryTableField id="17178" dataBound="0" tableColumnId="15593"/>
      <queryTableField id="17177" dataBound="0" tableColumnId="15594"/>
      <queryTableField id="17176" dataBound="0" tableColumnId="15595"/>
      <queryTableField id="17175" dataBound="0" tableColumnId="15596"/>
      <queryTableField id="17174" dataBound="0" tableColumnId="15597"/>
      <queryTableField id="17173" dataBound="0" tableColumnId="15598"/>
      <queryTableField id="17172" dataBound="0" tableColumnId="15599"/>
      <queryTableField id="17171" dataBound="0" tableColumnId="15600"/>
      <queryTableField id="17170" dataBound="0" tableColumnId="15601"/>
      <queryTableField id="17169" dataBound="0" tableColumnId="15602"/>
      <queryTableField id="17168" dataBound="0" tableColumnId="15603"/>
      <queryTableField id="17167" dataBound="0" tableColumnId="15604"/>
      <queryTableField id="17166" dataBound="0" tableColumnId="15605"/>
      <queryTableField id="17165" dataBound="0" tableColumnId="15606"/>
      <queryTableField id="17164" dataBound="0" tableColumnId="15607"/>
      <queryTableField id="17163" dataBound="0" tableColumnId="15608"/>
      <queryTableField id="17162" dataBound="0" tableColumnId="15609"/>
      <queryTableField id="17161" dataBound="0" tableColumnId="15610"/>
      <queryTableField id="17160" dataBound="0" tableColumnId="15611"/>
      <queryTableField id="17159" dataBound="0" tableColumnId="15612"/>
      <queryTableField id="17158" dataBound="0" tableColumnId="15613"/>
      <queryTableField id="17157" dataBound="0" tableColumnId="15614"/>
      <queryTableField id="17156" dataBound="0" tableColumnId="15615"/>
      <queryTableField id="17155" dataBound="0" tableColumnId="15616"/>
      <queryTableField id="17154" dataBound="0" tableColumnId="15617"/>
      <queryTableField id="17153" dataBound="0" tableColumnId="15618"/>
      <queryTableField id="17152" dataBound="0" tableColumnId="15619"/>
      <queryTableField id="17151" dataBound="0" tableColumnId="15620"/>
      <queryTableField id="17150" dataBound="0" tableColumnId="15621"/>
      <queryTableField id="17149" dataBound="0" tableColumnId="15622"/>
      <queryTableField id="17148" dataBound="0" tableColumnId="15623"/>
      <queryTableField id="17147" dataBound="0" tableColumnId="15624"/>
      <queryTableField id="17146" dataBound="0" tableColumnId="15625"/>
      <queryTableField id="17145" dataBound="0" tableColumnId="15626"/>
      <queryTableField id="17144" dataBound="0" tableColumnId="15627"/>
      <queryTableField id="17143" dataBound="0" tableColumnId="15628"/>
      <queryTableField id="17142" dataBound="0" tableColumnId="15629"/>
      <queryTableField id="17141" dataBound="0" tableColumnId="15630"/>
      <queryTableField id="17140" dataBound="0" tableColumnId="15631"/>
      <queryTableField id="17139" dataBound="0" tableColumnId="15632"/>
      <queryTableField id="17138" dataBound="0" tableColumnId="15633"/>
      <queryTableField id="17137" dataBound="0" tableColumnId="15634"/>
      <queryTableField id="17136" dataBound="0" tableColumnId="15635"/>
      <queryTableField id="17135" dataBound="0" tableColumnId="15636"/>
      <queryTableField id="17134" dataBound="0" tableColumnId="15637"/>
      <queryTableField id="17133" dataBound="0" tableColumnId="15638"/>
      <queryTableField id="17132" dataBound="0" tableColumnId="15639"/>
      <queryTableField id="17131" dataBound="0" tableColumnId="15640"/>
      <queryTableField id="17130" dataBound="0" tableColumnId="15641"/>
      <queryTableField id="17129" dataBound="0" tableColumnId="15642"/>
      <queryTableField id="17128" dataBound="0" tableColumnId="15643"/>
      <queryTableField id="17127" dataBound="0" tableColumnId="15644"/>
      <queryTableField id="17126" dataBound="0" tableColumnId="15645"/>
      <queryTableField id="17125" dataBound="0" tableColumnId="15646"/>
      <queryTableField id="17124" dataBound="0" tableColumnId="15647"/>
      <queryTableField id="17123" dataBound="0" tableColumnId="15648"/>
      <queryTableField id="17122" dataBound="0" tableColumnId="15649"/>
      <queryTableField id="17121" dataBound="0" tableColumnId="15650"/>
      <queryTableField id="17120" dataBound="0" tableColumnId="15651"/>
      <queryTableField id="17119" dataBound="0" tableColumnId="15652"/>
      <queryTableField id="17118" dataBound="0" tableColumnId="15653"/>
      <queryTableField id="17117" dataBound="0" tableColumnId="15654"/>
      <queryTableField id="17116" dataBound="0" tableColumnId="15655"/>
      <queryTableField id="17115" dataBound="0" tableColumnId="15656"/>
      <queryTableField id="17114" dataBound="0" tableColumnId="15657"/>
      <queryTableField id="17113" dataBound="0" tableColumnId="15658"/>
      <queryTableField id="17112" dataBound="0" tableColumnId="15659"/>
      <queryTableField id="17111" dataBound="0" tableColumnId="15660"/>
      <queryTableField id="17110" dataBound="0" tableColumnId="15661"/>
      <queryTableField id="17109" dataBound="0" tableColumnId="15662"/>
      <queryTableField id="17108" dataBound="0" tableColumnId="15663"/>
      <queryTableField id="17107" dataBound="0" tableColumnId="15664"/>
      <queryTableField id="17106" dataBound="0" tableColumnId="15665"/>
      <queryTableField id="17105" dataBound="0" tableColumnId="15666"/>
      <queryTableField id="17104" dataBound="0" tableColumnId="15667"/>
      <queryTableField id="17103" dataBound="0" tableColumnId="15668"/>
      <queryTableField id="17102" dataBound="0" tableColumnId="15669"/>
      <queryTableField id="17101" dataBound="0" tableColumnId="15670"/>
      <queryTableField id="17100" dataBound="0" tableColumnId="15671"/>
      <queryTableField id="17099" dataBound="0" tableColumnId="15672"/>
      <queryTableField id="17098" dataBound="0" tableColumnId="15673"/>
      <queryTableField id="17097" dataBound="0" tableColumnId="15674"/>
      <queryTableField id="17096" dataBound="0" tableColumnId="15675"/>
      <queryTableField id="17095" dataBound="0" tableColumnId="15676"/>
      <queryTableField id="17094" dataBound="0" tableColumnId="15677"/>
      <queryTableField id="17093" dataBound="0" tableColumnId="15678"/>
      <queryTableField id="17092" dataBound="0" tableColumnId="15679"/>
      <queryTableField id="17091" dataBound="0" tableColumnId="15680"/>
      <queryTableField id="17090" dataBound="0" tableColumnId="15681"/>
      <queryTableField id="17089" dataBound="0" tableColumnId="15682"/>
      <queryTableField id="17088" dataBound="0" tableColumnId="15683"/>
      <queryTableField id="17087" dataBound="0" tableColumnId="15684"/>
      <queryTableField id="17086" dataBound="0" tableColumnId="15685"/>
      <queryTableField id="17085" dataBound="0" tableColumnId="15686"/>
      <queryTableField id="17084" dataBound="0" tableColumnId="15687"/>
      <queryTableField id="17083" dataBound="0" tableColumnId="15688"/>
      <queryTableField id="17082" dataBound="0" tableColumnId="15689"/>
      <queryTableField id="17081" dataBound="0" tableColumnId="15690"/>
      <queryTableField id="17080" dataBound="0" tableColumnId="15691"/>
      <queryTableField id="17079" dataBound="0" tableColumnId="15692"/>
      <queryTableField id="17078" dataBound="0" tableColumnId="15693"/>
      <queryTableField id="17077" dataBound="0" tableColumnId="15694"/>
      <queryTableField id="17076" dataBound="0" tableColumnId="15695"/>
      <queryTableField id="17075" dataBound="0" tableColumnId="15696"/>
      <queryTableField id="17074" dataBound="0" tableColumnId="15697"/>
      <queryTableField id="17073" dataBound="0" tableColumnId="15698"/>
      <queryTableField id="17072" dataBound="0" tableColumnId="15699"/>
      <queryTableField id="17071" dataBound="0" tableColumnId="15700"/>
      <queryTableField id="17070" dataBound="0" tableColumnId="15701"/>
      <queryTableField id="17069" dataBound="0" tableColumnId="15702"/>
      <queryTableField id="17068" dataBound="0" tableColumnId="15703"/>
      <queryTableField id="17067" dataBound="0" tableColumnId="15704"/>
      <queryTableField id="17066" dataBound="0" tableColumnId="15705"/>
      <queryTableField id="17065" dataBound="0" tableColumnId="15706"/>
      <queryTableField id="17064" dataBound="0" tableColumnId="15707"/>
      <queryTableField id="17063" dataBound="0" tableColumnId="15708"/>
      <queryTableField id="17062" dataBound="0" tableColumnId="15709"/>
      <queryTableField id="17061" dataBound="0" tableColumnId="15710"/>
      <queryTableField id="17060" dataBound="0" tableColumnId="15711"/>
      <queryTableField id="17059" dataBound="0" tableColumnId="15712"/>
      <queryTableField id="17058" dataBound="0" tableColumnId="15713"/>
      <queryTableField id="17057" dataBound="0" tableColumnId="15714"/>
      <queryTableField id="17056" dataBound="0" tableColumnId="15715"/>
      <queryTableField id="17055" dataBound="0" tableColumnId="15716"/>
      <queryTableField id="17054" dataBound="0" tableColumnId="15717"/>
      <queryTableField id="17053" dataBound="0" tableColumnId="15718"/>
      <queryTableField id="17052" dataBound="0" tableColumnId="15719"/>
      <queryTableField id="17051" dataBound="0" tableColumnId="15720"/>
      <queryTableField id="17050" dataBound="0" tableColumnId="15721"/>
      <queryTableField id="17049" dataBound="0" tableColumnId="15722"/>
      <queryTableField id="17048" dataBound="0" tableColumnId="15723"/>
      <queryTableField id="17047" dataBound="0" tableColumnId="15724"/>
      <queryTableField id="17046" dataBound="0" tableColumnId="15725"/>
      <queryTableField id="17045" dataBound="0" tableColumnId="15726"/>
      <queryTableField id="17044" dataBound="0" tableColumnId="15727"/>
      <queryTableField id="17043" dataBound="0" tableColumnId="15728"/>
      <queryTableField id="17042" dataBound="0" tableColumnId="15729"/>
      <queryTableField id="17041" dataBound="0" tableColumnId="15730"/>
      <queryTableField id="17040" dataBound="0" tableColumnId="15731"/>
      <queryTableField id="17039" dataBound="0" tableColumnId="15732"/>
      <queryTableField id="17038" dataBound="0" tableColumnId="15733"/>
      <queryTableField id="17037" dataBound="0" tableColumnId="15734"/>
      <queryTableField id="17036" dataBound="0" tableColumnId="15735"/>
      <queryTableField id="17035" dataBound="0" tableColumnId="15736"/>
      <queryTableField id="17034" dataBound="0" tableColumnId="15737"/>
      <queryTableField id="17033" dataBound="0" tableColumnId="15738"/>
      <queryTableField id="17032" dataBound="0" tableColumnId="15739"/>
      <queryTableField id="17031" dataBound="0" tableColumnId="15740"/>
      <queryTableField id="17030" dataBound="0" tableColumnId="15741"/>
      <queryTableField id="17029" dataBound="0" tableColumnId="15742"/>
      <queryTableField id="17028" dataBound="0" tableColumnId="15743"/>
      <queryTableField id="17027" dataBound="0" tableColumnId="15744"/>
      <queryTableField id="17026" dataBound="0" tableColumnId="15745"/>
      <queryTableField id="17025" dataBound="0" tableColumnId="15746"/>
      <queryTableField id="17024" dataBound="0" tableColumnId="15747"/>
      <queryTableField id="17023" dataBound="0" tableColumnId="15748"/>
      <queryTableField id="17022" dataBound="0" tableColumnId="15749"/>
      <queryTableField id="17021" dataBound="0" tableColumnId="15750"/>
      <queryTableField id="17020" dataBound="0" tableColumnId="15751"/>
      <queryTableField id="17019" dataBound="0" tableColumnId="15752"/>
      <queryTableField id="17018" dataBound="0" tableColumnId="15753"/>
      <queryTableField id="17017" dataBound="0" tableColumnId="15754"/>
      <queryTableField id="17016" dataBound="0" tableColumnId="15755"/>
      <queryTableField id="17015" dataBound="0" tableColumnId="15756"/>
      <queryTableField id="17014" dataBound="0" tableColumnId="15757"/>
      <queryTableField id="17013" dataBound="0" tableColumnId="15758"/>
      <queryTableField id="17012" dataBound="0" tableColumnId="15759"/>
      <queryTableField id="17011" dataBound="0" tableColumnId="15760"/>
      <queryTableField id="17010" dataBound="0" tableColumnId="15761"/>
      <queryTableField id="17009" dataBound="0" tableColumnId="15762"/>
      <queryTableField id="17008" dataBound="0" tableColumnId="15763"/>
      <queryTableField id="17007" dataBound="0" tableColumnId="15764"/>
      <queryTableField id="17006" dataBound="0" tableColumnId="15765"/>
      <queryTableField id="17005" dataBound="0" tableColumnId="15766"/>
      <queryTableField id="17004" dataBound="0" tableColumnId="15767"/>
      <queryTableField id="17003" dataBound="0" tableColumnId="15768"/>
      <queryTableField id="17002" dataBound="0" tableColumnId="15769"/>
      <queryTableField id="17001" dataBound="0" tableColumnId="15770"/>
      <queryTableField id="17000" dataBound="0" tableColumnId="15771"/>
      <queryTableField id="16999" dataBound="0" tableColumnId="15772"/>
      <queryTableField id="16998" dataBound="0" tableColumnId="15773"/>
      <queryTableField id="16997" dataBound="0" tableColumnId="15774"/>
      <queryTableField id="16996" dataBound="0" tableColumnId="15775"/>
      <queryTableField id="16995" dataBound="0" tableColumnId="15776"/>
      <queryTableField id="16994" dataBound="0" tableColumnId="15777"/>
      <queryTableField id="16993" dataBound="0" tableColumnId="15778"/>
      <queryTableField id="16992" dataBound="0" tableColumnId="15779"/>
      <queryTableField id="16991" dataBound="0" tableColumnId="15780"/>
      <queryTableField id="16990" dataBound="0" tableColumnId="15781"/>
      <queryTableField id="16989" dataBound="0" tableColumnId="15782"/>
      <queryTableField id="16988" dataBound="0" tableColumnId="15783"/>
      <queryTableField id="16987" dataBound="0" tableColumnId="15784"/>
      <queryTableField id="16986" dataBound="0" tableColumnId="15785"/>
      <queryTableField id="16985" dataBound="0" tableColumnId="15786"/>
      <queryTableField id="16984" dataBound="0" tableColumnId="15787"/>
      <queryTableField id="16983" dataBound="0" tableColumnId="15788"/>
      <queryTableField id="16982" dataBound="0" tableColumnId="15789"/>
      <queryTableField id="16981" dataBound="0" tableColumnId="15790"/>
      <queryTableField id="16980" dataBound="0" tableColumnId="15791"/>
      <queryTableField id="16979" dataBound="0" tableColumnId="15792"/>
      <queryTableField id="16978" dataBound="0" tableColumnId="15793"/>
      <queryTableField id="16977" dataBound="0" tableColumnId="15794"/>
      <queryTableField id="16976" dataBound="0" tableColumnId="15795"/>
      <queryTableField id="16975" dataBound="0" tableColumnId="15796"/>
      <queryTableField id="16974" dataBound="0" tableColumnId="15797"/>
      <queryTableField id="16973" dataBound="0" tableColumnId="15798"/>
      <queryTableField id="16972" dataBound="0" tableColumnId="15799"/>
      <queryTableField id="16971" dataBound="0" tableColumnId="15800"/>
      <queryTableField id="16970" dataBound="0" tableColumnId="15801"/>
      <queryTableField id="16969" dataBound="0" tableColumnId="15802"/>
      <queryTableField id="16968" dataBound="0" tableColumnId="15803"/>
      <queryTableField id="16967" dataBound="0" tableColumnId="15804"/>
      <queryTableField id="16966" dataBound="0" tableColumnId="15805"/>
      <queryTableField id="16965" dataBound="0" tableColumnId="15806"/>
      <queryTableField id="16964" dataBound="0" tableColumnId="15807"/>
      <queryTableField id="16963" dataBound="0" tableColumnId="15808"/>
      <queryTableField id="16962" dataBound="0" tableColumnId="15809"/>
      <queryTableField id="16961" dataBound="0" tableColumnId="15810"/>
      <queryTableField id="16960" dataBound="0" tableColumnId="15811"/>
      <queryTableField id="16959" dataBound="0" tableColumnId="15812"/>
      <queryTableField id="16958" dataBound="0" tableColumnId="15813"/>
      <queryTableField id="16957" dataBound="0" tableColumnId="15814"/>
      <queryTableField id="16956" dataBound="0" tableColumnId="15815"/>
      <queryTableField id="16955" dataBound="0" tableColumnId="15816"/>
      <queryTableField id="16954" dataBound="0" tableColumnId="15817"/>
      <queryTableField id="16953" dataBound="0" tableColumnId="15818"/>
      <queryTableField id="16952" dataBound="0" tableColumnId="15819"/>
      <queryTableField id="16951" dataBound="0" tableColumnId="15820"/>
      <queryTableField id="16950" dataBound="0" tableColumnId="15821"/>
      <queryTableField id="16949" dataBound="0" tableColumnId="15822"/>
      <queryTableField id="16948" dataBound="0" tableColumnId="15823"/>
      <queryTableField id="16947" dataBound="0" tableColumnId="15824"/>
      <queryTableField id="16946" dataBound="0" tableColumnId="15825"/>
      <queryTableField id="16945" dataBound="0" tableColumnId="15826"/>
      <queryTableField id="16944" dataBound="0" tableColumnId="15827"/>
      <queryTableField id="16943" dataBound="0" tableColumnId="15828"/>
      <queryTableField id="16942" dataBound="0" tableColumnId="15829"/>
      <queryTableField id="16941" dataBound="0" tableColumnId="15830"/>
      <queryTableField id="16940" dataBound="0" tableColumnId="15831"/>
      <queryTableField id="16939" dataBound="0" tableColumnId="15832"/>
      <queryTableField id="16938" dataBound="0" tableColumnId="15833"/>
      <queryTableField id="16937" dataBound="0" tableColumnId="15834"/>
      <queryTableField id="16936" dataBound="0" tableColumnId="15835"/>
      <queryTableField id="16935" dataBound="0" tableColumnId="15836"/>
      <queryTableField id="16934" dataBound="0" tableColumnId="15837"/>
      <queryTableField id="16933" dataBound="0" tableColumnId="15838"/>
      <queryTableField id="16932" dataBound="0" tableColumnId="15839"/>
      <queryTableField id="16931" dataBound="0" tableColumnId="15840"/>
      <queryTableField id="16930" dataBound="0" tableColumnId="15841"/>
      <queryTableField id="16929" dataBound="0" tableColumnId="15842"/>
      <queryTableField id="16928" dataBound="0" tableColumnId="15843"/>
      <queryTableField id="16927" dataBound="0" tableColumnId="15844"/>
      <queryTableField id="16926" dataBound="0" tableColumnId="15845"/>
      <queryTableField id="16925" dataBound="0" tableColumnId="15846"/>
      <queryTableField id="16924" dataBound="0" tableColumnId="15847"/>
      <queryTableField id="16923" dataBound="0" tableColumnId="15848"/>
      <queryTableField id="16922" dataBound="0" tableColumnId="15849"/>
      <queryTableField id="16921" dataBound="0" tableColumnId="15850"/>
      <queryTableField id="16920" dataBound="0" tableColumnId="15851"/>
      <queryTableField id="16919" dataBound="0" tableColumnId="15852"/>
      <queryTableField id="16918" dataBound="0" tableColumnId="15853"/>
      <queryTableField id="16917" dataBound="0" tableColumnId="15854"/>
      <queryTableField id="16916" dataBound="0" tableColumnId="15855"/>
      <queryTableField id="16915" dataBound="0" tableColumnId="15856"/>
      <queryTableField id="16914" dataBound="0" tableColumnId="15857"/>
      <queryTableField id="16913" dataBound="0" tableColumnId="15858"/>
      <queryTableField id="16912" dataBound="0" tableColumnId="15859"/>
      <queryTableField id="16911" dataBound="0" tableColumnId="15860"/>
      <queryTableField id="16910" dataBound="0" tableColumnId="15861"/>
      <queryTableField id="16909" dataBound="0" tableColumnId="15862"/>
      <queryTableField id="16908" dataBound="0" tableColumnId="15863"/>
      <queryTableField id="16907" dataBound="0" tableColumnId="15864"/>
      <queryTableField id="16906" dataBound="0" tableColumnId="15865"/>
      <queryTableField id="16905" dataBound="0" tableColumnId="15866"/>
      <queryTableField id="16904" dataBound="0" tableColumnId="15867"/>
      <queryTableField id="16903" dataBound="0" tableColumnId="15868"/>
      <queryTableField id="16902" dataBound="0" tableColumnId="15869"/>
      <queryTableField id="16901" dataBound="0" tableColumnId="15870"/>
      <queryTableField id="16900" dataBound="0" tableColumnId="15871"/>
      <queryTableField id="16899" dataBound="0" tableColumnId="15872"/>
      <queryTableField id="16898" dataBound="0" tableColumnId="15873"/>
      <queryTableField id="16897" dataBound="0" tableColumnId="15874"/>
      <queryTableField id="16896" dataBound="0" tableColumnId="15875"/>
      <queryTableField id="16895" dataBound="0" tableColumnId="15876"/>
      <queryTableField id="16894" dataBound="0" tableColumnId="15877"/>
      <queryTableField id="16893" dataBound="0" tableColumnId="15878"/>
      <queryTableField id="16892" dataBound="0" tableColumnId="15879"/>
      <queryTableField id="16891" dataBound="0" tableColumnId="15880"/>
      <queryTableField id="16890" dataBound="0" tableColumnId="15881"/>
      <queryTableField id="16889" dataBound="0" tableColumnId="15882"/>
      <queryTableField id="16888" dataBound="0" tableColumnId="15883"/>
      <queryTableField id="16887" dataBound="0" tableColumnId="15884"/>
      <queryTableField id="16886" dataBound="0" tableColumnId="15885"/>
      <queryTableField id="16885" dataBound="0" tableColumnId="15886"/>
      <queryTableField id="16884" dataBound="0" tableColumnId="15887"/>
      <queryTableField id="16883" dataBound="0" tableColumnId="15888"/>
      <queryTableField id="16882" dataBound="0" tableColumnId="15889"/>
      <queryTableField id="16881" dataBound="0" tableColumnId="15890"/>
      <queryTableField id="16880" dataBound="0" tableColumnId="15891"/>
      <queryTableField id="16879" dataBound="0" tableColumnId="15892"/>
      <queryTableField id="16878" dataBound="0" tableColumnId="15893"/>
      <queryTableField id="16877" dataBound="0" tableColumnId="15894"/>
      <queryTableField id="16876" dataBound="0" tableColumnId="15895"/>
      <queryTableField id="16875" dataBound="0" tableColumnId="15896"/>
      <queryTableField id="16874" dataBound="0" tableColumnId="15897"/>
      <queryTableField id="16873" dataBound="0" tableColumnId="15898"/>
      <queryTableField id="16872" dataBound="0" tableColumnId="15899"/>
      <queryTableField id="16871" dataBound="0" tableColumnId="15900"/>
      <queryTableField id="16870" dataBound="0" tableColumnId="15901"/>
      <queryTableField id="16869" dataBound="0" tableColumnId="15902"/>
      <queryTableField id="16868" dataBound="0" tableColumnId="15903"/>
      <queryTableField id="16867" dataBound="0" tableColumnId="15904"/>
      <queryTableField id="16866" dataBound="0" tableColumnId="15905"/>
      <queryTableField id="16865" dataBound="0" tableColumnId="15906"/>
      <queryTableField id="16864" dataBound="0" tableColumnId="15907"/>
      <queryTableField id="16863" dataBound="0" tableColumnId="15908"/>
      <queryTableField id="16862" dataBound="0" tableColumnId="15909"/>
      <queryTableField id="16861" dataBound="0" tableColumnId="15910"/>
      <queryTableField id="16860" dataBound="0" tableColumnId="15911"/>
      <queryTableField id="16859" dataBound="0" tableColumnId="15912"/>
      <queryTableField id="16858" dataBound="0" tableColumnId="15913"/>
      <queryTableField id="16857" dataBound="0" tableColumnId="15914"/>
      <queryTableField id="16856" dataBound="0" tableColumnId="15915"/>
      <queryTableField id="16855" dataBound="0" tableColumnId="15916"/>
      <queryTableField id="16854" dataBound="0" tableColumnId="15917"/>
      <queryTableField id="16853" dataBound="0" tableColumnId="15918"/>
      <queryTableField id="16852" dataBound="0" tableColumnId="15919"/>
      <queryTableField id="16851" dataBound="0" tableColumnId="15920"/>
      <queryTableField id="16850" dataBound="0" tableColumnId="15921"/>
      <queryTableField id="16849" dataBound="0" tableColumnId="15922"/>
      <queryTableField id="16848" dataBound="0" tableColumnId="15923"/>
      <queryTableField id="16847" dataBound="0" tableColumnId="15924"/>
      <queryTableField id="16846" dataBound="0" tableColumnId="15925"/>
      <queryTableField id="16845" dataBound="0" tableColumnId="15926"/>
      <queryTableField id="16844" dataBound="0" tableColumnId="15927"/>
      <queryTableField id="16843" dataBound="0" tableColumnId="15928"/>
      <queryTableField id="16842" dataBound="0" tableColumnId="15929"/>
      <queryTableField id="16841" dataBound="0" tableColumnId="15930"/>
      <queryTableField id="16840" dataBound="0" tableColumnId="15931"/>
      <queryTableField id="16839" dataBound="0" tableColumnId="15932"/>
      <queryTableField id="16838" dataBound="0" tableColumnId="15933"/>
      <queryTableField id="16837" dataBound="0" tableColumnId="15934"/>
      <queryTableField id="16836" dataBound="0" tableColumnId="15935"/>
      <queryTableField id="16835" dataBound="0" tableColumnId="15936"/>
      <queryTableField id="16834" dataBound="0" tableColumnId="15937"/>
      <queryTableField id="16833" dataBound="0" tableColumnId="15938"/>
      <queryTableField id="16832" dataBound="0" tableColumnId="15939"/>
      <queryTableField id="16831" dataBound="0" tableColumnId="15940"/>
      <queryTableField id="16830" dataBound="0" tableColumnId="15941"/>
      <queryTableField id="16829" dataBound="0" tableColumnId="15942"/>
      <queryTableField id="16828" dataBound="0" tableColumnId="15943"/>
      <queryTableField id="16827" dataBound="0" tableColumnId="15944"/>
      <queryTableField id="16826" dataBound="0" tableColumnId="15945"/>
      <queryTableField id="16825" dataBound="0" tableColumnId="15946"/>
      <queryTableField id="16824" dataBound="0" tableColumnId="15947"/>
      <queryTableField id="16823" dataBound="0" tableColumnId="15948"/>
      <queryTableField id="16822" dataBound="0" tableColumnId="15949"/>
      <queryTableField id="16821" dataBound="0" tableColumnId="15950"/>
      <queryTableField id="16820" dataBound="0" tableColumnId="15951"/>
      <queryTableField id="16819" dataBound="0" tableColumnId="15952"/>
      <queryTableField id="16818" dataBound="0" tableColumnId="15953"/>
      <queryTableField id="16817" dataBound="0" tableColumnId="15954"/>
      <queryTableField id="16816" dataBound="0" tableColumnId="15955"/>
      <queryTableField id="16815" dataBound="0" tableColumnId="15956"/>
      <queryTableField id="16814" dataBound="0" tableColumnId="15957"/>
      <queryTableField id="16813" dataBound="0" tableColumnId="15958"/>
      <queryTableField id="16812" dataBound="0" tableColumnId="15959"/>
      <queryTableField id="16811" dataBound="0" tableColumnId="15960"/>
      <queryTableField id="16810" dataBound="0" tableColumnId="15961"/>
      <queryTableField id="16809" dataBound="0" tableColumnId="15962"/>
      <queryTableField id="16808" dataBound="0" tableColumnId="15963"/>
      <queryTableField id="16807" dataBound="0" tableColumnId="15964"/>
      <queryTableField id="16806" dataBound="0" tableColumnId="15965"/>
      <queryTableField id="16805" dataBound="0" tableColumnId="15966"/>
      <queryTableField id="16804" dataBound="0" tableColumnId="15967"/>
      <queryTableField id="16803" dataBound="0" tableColumnId="15968"/>
      <queryTableField id="16802" dataBound="0" tableColumnId="15969"/>
      <queryTableField id="16801" dataBound="0" tableColumnId="15970"/>
      <queryTableField id="16800" dataBound="0" tableColumnId="15971"/>
      <queryTableField id="16799" dataBound="0" tableColumnId="15972"/>
      <queryTableField id="16798" dataBound="0" tableColumnId="15973"/>
      <queryTableField id="16797" dataBound="0" tableColumnId="15974"/>
      <queryTableField id="16796" dataBound="0" tableColumnId="15975"/>
      <queryTableField id="16795" dataBound="0" tableColumnId="15976"/>
      <queryTableField id="16794" dataBound="0" tableColumnId="15977"/>
      <queryTableField id="16793" dataBound="0" tableColumnId="15978"/>
      <queryTableField id="16792" dataBound="0" tableColumnId="15979"/>
      <queryTableField id="16791" dataBound="0" tableColumnId="15980"/>
      <queryTableField id="16790" dataBound="0" tableColumnId="15981"/>
      <queryTableField id="16789" dataBound="0" tableColumnId="15982"/>
      <queryTableField id="16788" dataBound="0" tableColumnId="15983"/>
      <queryTableField id="16787" dataBound="0" tableColumnId="15984"/>
      <queryTableField id="16786" dataBound="0" tableColumnId="15985"/>
      <queryTableField id="16785" dataBound="0" tableColumnId="15986"/>
      <queryTableField id="16784" dataBound="0" tableColumnId="15987"/>
      <queryTableField id="16783" dataBound="0" tableColumnId="15988"/>
      <queryTableField id="16782" dataBound="0" tableColumnId="15989"/>
      <queryTableField id="16781" dataBound="0" tableColumnId="15990"/>
      <queryTableField id="16780" dataBound="0" tableColumnId="15991"/>
      <queryTableField id="16779" dataBound="0" tableColumnId="15992"/>
      <queryTableField id="16778" dataBound="0" tableColumnId="15993"/>
      <queryTableField id="16777" dataBound="0" tableColumnId="15994"/>
      <queryTableField id="16776" dataBound="0" tableColumnId="15995"/>
      <queryTableField id="16775" dataBound="0" tableColumnId="15996"/>
      <queryTableField id="16774" dataBound="0" tableColumnId="15997"/>
      <queryTableField id="16773" dataBound="0" tableColumnId="15998"/>
      <queryTableField id="16772" dataBound="0" tableColumnId="15999"/>
      <queryTableField id="16771" dataBound="0" tableColumnId="16000"/>
      <queryTableField id="16770" dataBound="0" tableColumnId="16001"/>
      <queryTableField id="16769" dataBound="0" tableColumnId="16002"/>
      <queryTableField id="16768" dataBound="0" tableColumnId="16003"/>
      <queryTableField id="16767" dataBound="0" tableColumnId="16004"/>
      <queryTableField id="16766" dataBound="0" tableColumnId="16005"/>
      <queryTableField id="16765" dataBound="0" tableColumnId="16006"/>
      <queryTableField id="16764" dataBound="0" tableColumnId="16007"/>
      <queryTableField id="16763" dataBound="0" tableColumnId="16008"/>
      <queryTableField id="16762" dataBound="0" tableColumnId="16009"/>
      <queryTableField id="16761" dataBound="0" tableColumnId="16010"/>
      <queryTableField id="16760" dataBound="0" tableColumnId="16011"/>
      <queryTableField id="16759" dataBound="0" tableColumnId="16012"/>
      <queryTableField id="16758" dataBound="0" tableColumnId="16013"/>
      <queryTableField id="16757" dataBound="0" tableColumnId="16014"/>
      <queryTableField id="16756" dataBound="0" tableColumnId="16015"/>
      <queryTableField id="16755" dataBound="0" tableColumnId="16016"/>
      <queryTableField id="16754" dataBound="0" tableColumnId="16017"/>
      <queryTableField id="16753" dataBound="0" tableColumnId="16018"/>
      <queryTableField id="16752" dataBound="0" tableColumnId="16019"/>
      <queryTableField id="16751" dataBound="0" tableColumnId="16020"/>
      <queryTableField id="16750" dataBound="0" tableColumnId="16021"/>
      <queryTableField id="16749" dataBound="0" tableColumnId="16022"/>
      <queryTableField id="16748" dataBound="0" tableColumnId="16023"/>
      <queryTableField id="16747" dataBound="0" tableColumnId="16024"/>
      <queryTableField id="16746" dataBound="0" tableColumnId="16025"/>
      <queryTableField id="16745" dataBound="0" tableColumnId="16026"/>
      <queryTableField id="16744" dataBound="0" tableColumnId="16027"/>
      <queryTableField id="16743" dataBound="0" tableColumnId="16028"/>
      <queryTableField id="16742" dataBound="0" tableColumnId="16029"/>
      <queryTableField id="16741" dataBound="0" tableColumnId="16030"/>
      <queryTableField id="16740" dataBound="0" tableColumnId="16031"/>
      <queryTableField id="16739" dataBound="0" tableColumnId="16032"/>
      <queryTableField id="16738" dataBound="0" tableColumnId="16033"/>
      <queryTableField id="16737" dataBound="0" tableColumnId="16034"/>
      <queryTableField id="16736" dataBound="0" tableColumnId="16035"/>
      <queryTableField id="16735" dataBound="0" tableColumnId="16036"/>
      <queryTableField id="16734" dataBound="0" tableColumnId="16037"/>
      <queryTableField id="16733" dataBound="0" tableColumnId="16038"/>
      <queryTableField id="16732" dataBound="0" tableColumnId="16039"/>
      <queryTableField id="16731" dataBound="0" tableColumnId="16040"/>
      <queryTableField id="16730" dataBound="0" tableColumnId="16041"/>
      <queryTableField id="16729" dataBound="0" tableColumnId="16042"/>
      <queryTableField id="16728" dataBound="0" tableColumnId="16043"/>
      <queryTableField id="16727" dataBound="0" tableColumnId="16044"/>
      <queryTableField id="16726" dataBound="0" tableColumnId="16045"/>
      <queryTableField id="16725" dataBound="0" tableColumnId="16046"/>
      <queryTableField id="16724" dataBound="0" tableColumnId="16047"/>
      <queryTableField id="16723" dataBound="0" tableColumnId="16048"/>
      <queryTableField id="16722" dataBound="0" tableColumnId="16049"/>
      <queryTableField id="16721" dataBound="0" tableColumnId="16050"/>
      <queryTableField id="16720" dataBound="0" tableColumnId="16051"/>
      <queryTableField id="16719" dataBound="0" tableColumnId="16052"/>
      <queryTableField id="16718" dataBound="0" tableColumnId="16053"/>
      <queryTableField id="16717" dataBound="0" tableColumnId="16054"/>
      <queryTableField id="16716" dataBound="0" tableColumnId="16055"/>
      <queryTableField id="16715" dataBound="0" tableColumnId="16056"/>
      <queryTableField id="16714" dataBound="0" tableColumnId="16057"/>
      <queryTableField id="16713" dataBound="0" tableColumnId="16058"/>
      <queryTableField id="16712" dataBound="0" tableColumnId="16059"/>
      <queryTableField id="16711" dataBound="0" tableColumnId="16060"/>
      <queryTableField id="16710" dataBound="0" tableColumnId="16061"/>
      <queryTableField id="16709" dataBound="0" tableColumnId="16062"/>
      <queryTableField id="16708" dataBound="0" tableColumnId="16063"/>
      <queryTableField id="16707" dataBound="0" tableColumnId="16064"/>
      <queryTableField id="16706" dataBound="0" tableColumnId="16065"/>
      <queryTableField id="16705" dataBound="0" tableColumnId="16066"/>
      <queryTableField id="16704" dataBound="0" tableColumnId="16067"/>
      <queryTableField id="16703" dataBound="0" tableColumnId="16068"/>
      <queryTableField id="16702" dataBound="0" tableColumnId="16069"/>
      <queryTableField id="16701" dataBound="0" tableColumnId="16070"/>
      <queryTableField id="16700" dataBound="0" tableColumnId="16071"/>
      <queryTableField id="16699" dataBound="0" tableColumnId="16072"/>
      <queryTableField id="16698" dataBound="0" tableColumnId="16073"/>
      <queryTableField id="16697" dataBound="0" tableColumnId="16074"/>
      <queryTableField id="16696" dataBound="0" tableColumnId="16075"/>
      <queryTableField id="16695" dataBound="0" tableColumnId="16076"/>
      <queryTableField id="16694" dataBound="0" tableColumnId="16077"/>
      <queryTableField id="16693" dataBound="0" tableColumnId="16078"/>
      <queryTableField id="16692" dataBound="0" tableColumnId="16079"/>
      <queryTableField id="16691" dataBound="0" tableColumnId="16080"/>
      <queryTableField id="16690" dataBound="0" tableColumnId="16081"/>
      <queryTableField id="16689" dataBound="0" tableColumnId="16082"/>
      <queryTableField id="16688" dataBound="0" tableColumnId="16083"/>
      <queryTableField id="16687" dataBound="0" tableColumnId="16084"/>
      <queryTableField id="16686" dataBound="0" tableColumnId="16085"/>
      <queryTableField id="16685" dataBound="0" tableColumnId="16086"/>
      <queryTableField id="16684" dataBound="0" tableColumnId="16087"/>
      <queryTableField id="16683" dataBound="0" tableColumnId="16088"/>
      <queryTableField id="16682" dataBound="0" tableColumnId="16089"/>
      <queryTableField id="16681" dataBound="0" tableColumnId="16090"/>
      <queryTableField id="16680" dataBound="0" tableColumnId="16091"/>
      <queryTableField id="16679" dataBound="0" tableColumnId="16092"/>
      <queryTableField id="16678" dataBound="0" tableColumnId="16093"/>
      <queryTableField id="16677" dataBound="0" tableColumnId="16094"/>
      <queryTableField id="16676" dataBound="0" tableColumnId="16095"/>
      <queryTableField id="16675" dataBound="0" tableColumnId="16096"/>
      <queryTableField id="16674" dataBound="0" tableColumnId="16097"/>
      <queryTableField id="16673" dataBound="0" tableColumnId="16098"/>
      <queryTableField id="16672" dataBound="0" tableColumnId="16099"/>
      <queryTableField id="16671" dataBound="0" tableColumnId="16100"/>
      <queryTableField id="16670" dataBound="0" tableColumnId="16101"/>
      <queryTableField id="16669" dataBound="0" tableColumnId="16102"/>
      <queryTableField id="16668" dataBound="0" tableColumnId="16103"/>
      <queryTableField id="16667" dataBound="0" tableColumnId="16104"/>
      <queryTableField id="16666" dataBound="0" tableColumnId="16105"/>
      <queryTableField id="16665" dataBound="0" tableColumnId="16106"/>
      <queryTableField id="16664" dataBound="0" tableColumnId="16107"/>
      <queryTableField id="16663" dataBound="0" tableColumnId="16108"/>
      <queryTableField id="16662" dataBound="0" tableColumnId="16109"/>
      <queryTableField id="16661" dataBound="0" tableColumnId="16110"/>
      <queryTableField id="16660" dataBound="0" tableColumnId="16111"/>
      <queryTableField id="16659" dataBound="0" tableColumnId="16112"/>
      <queryTableField id="16658" dataBound="0" tableColumnId="16113"/>
      <queryTableField id="16657" dataBound="0" tableColumnId="16114"/>
      <queryTableField id="16656" dataBound="0" tableColumnId="16115"/>
      <queryTableField id="16655" dataBound="0" tableColumnId="16116"/>
      <queryTableField id="16654" dataBound="0" tableColumnId="16117"/>
      <queryTableField id="16653" dataBound="0" tableColumnId="16118"/>
      <queryTableField id="16652" dataBound="0" tableColumnId="16119"/>
      <queryTableField id="16651" dataBound="0" tableColumnId="16120"/>
      <queryTableField id="16650" dataBound="0" tableColumnId="16121"/>
      <queryTableField id="16649" dataBound="0" tableColumnId="16122"/>
      <queryTableField id="16648" dataBound="0" tableColumnId="16123"/>
      <queryTableField id="16647" dataBound="0" tableColumnId="16124"/>
      <queryTableField id="16646" dataBound="0" tableColumnId="16125"/>
      <queryTableField id="16645" dataBound="0" tableColumnId="16126"/>
      <queryTableField id="16644" dataBound="0" tableColumnId="16127"/>
      <queryTableField id="16643" dataBound="0" tableColumnId="16128"/>
      <queryTableField id="16642" dataBound="0" tableColumnId="16129"/>
      <queryTableField id="16641" dataBound="0" tableColumnId="16130"/>
      <queryTableField id="16640" dataBound="0" tableColumnId="16131"/>
      <queryTableField id="16639" dataBound="0" tableColumnId="16132"/>
      <queryTableField id="16638" dataBound="0" tableColumnId="16133"/>
      <queryTableField id="16637" dataBound="0" tableColumnId="16134"/>
      <queryTableField id="16636" dataBound="0" tableColumnId="16135"/>
      <queryTableField id="16635" dataBound="0" tableColumnId="16136"/>
      <queryTableField id="16634" dataBound="0" tableColumnId="16137"/>
      <queryTableField id="16633" dataBound="0" tableColumnId="16138"/>
      <queryTableField id="16632" dataBound="0" tableColumnId="16139"/>
      <queryTableField id="16631" dataBound="0" tableColumnId="16140"/>
      <queryTableField id="16630" dataBound="0" tableColumnId="16141"/>
      <queryTableField id="16629" dataBound="0" tableColumnId="16142"/>
      <queryTableField id="16628" dataBound="0" tableColumnId="16143"/>
      <queryTableField id="16627" dataBound="0" tableColumnId="16144"/>
      <queryTableField id="16626" dataBound="0" tableColumnId="16145"/>
      <queryTableField id="16625" dataBound="0" tableColumnId="16146"/>
      <queryTableField id="16624" dataBound="0" tableColumnId="16147"/>
      <queryTableField id="16623" dataBound="0" tableColumnId="16148"/>
      <queryTableField id="16622" dataBound="0" tableColumnId="16149"/>
      <queryTableField id="16621" dataBound="0" tableColumnId="16150"/>
      <queryTableField id="16620" dataBound="0" tableColumnId="16151"/>
      <queryTableField id="16619" dataBound="0" tableColumnId="16152"/>
      <queryTableField id="16618" dataBound="0" tableColumnId="16153"/>
      <queryTableField id="16617" dataBound="0" tableColumnId="16154"/>
      <queryTableField id="16616" dataBound="0" tableColumnId="16155"/>
      <queryTableField id="16615" dataBound="0" tableColumnId="16156"/>
      <queryTableField id="16614" dataBound="0" tableColumnId="16157"/>
      <queryTableField id="16613" dataBound="0" tableColumnId="16158"/>
      <queryTableField id="16612" dataBound="0" tableColumnId="16159"/>
      <queryTableField id="16611" dataBound="0" tableColumnId="16160"/>
      <queryTableField id="16610" dataBound="0" tableColumnId="16161"/>
      <queryTableField id="16609" dataBound="0" tableColumnId="16162"/>
      <queryTableField id="16608" dataBound="0" tableColumnId="16163"/>
      <queryTableField id="16607" dataBound="0" tableColumnId="16164"/>
      <queryTableField id="16606" dataBound="0" tableColumnId="16165"/>
      <queryTableField id="16605" dataBound="0" tableColumnId="16166"/>
      <queryTableField id="16604" dataBound="0" tableColumnId="16167"/>
      <queryTableField id="16603" dataBound="0" tableColumnId="16168"/>
      <queryTableField id="16602" dataBound="0" tableColumnId="16169"/>
      <queryTableField id="16601" dataBound="0" tableColumnId="16170"/>
      <queryTableField id="16600" dataBound="0" tableColumnId="16171"/>
      <queryTableField id="16599" dataBound="0" tableColumnId="16172"/>
      <queryTableField id="16598" dataBound="0" tableColumnId="16173"/>
      <queryTableField id="16597" dataBound="0" tableColumnId="16174"/>
      <queryTableField id="16596" dataBound="0" tableColumnId="16175"/>
      <queryTableField id="16595" dataBound="0" tableColumnId="16176"/>
      <queryTableField id="16594" dataBound="0" tableColumnId="16177"/>
      <queryTableField id="16593" dataBound="0" tableColumnId="16178"/>
      <queryTableField id="16592" dataBound="0" tableColumnId="16179"/>
      <queryTableField id="16591" dataBound="0" tableColumnId="16180"/>
      <queryTableField id="16590" dataBound="0" tableColumnId="16181"/>
      <queryTableField id="16589" dataBound="0" tableColumnId="16182"/>
      <queryTableField id="16588" dataBound="0" tableColumnId="16183"/>
      <queryTableField id="16587" dataBound="0" tableColumnId="16184"/>
      <queryTableField id="16586" dataBound="0" tableColumnId="16185"/>
      <queryTableField id="16585" dataBound="0" tableColumnId="16186"/>
      <queryTableField id="16584" dataBound="0" tableColumnId="16187"/>
      <queryTableField id="16583" dataBound="0" tableColumnId="16188"/>
      <queryTableField id="16582" dataBound="0" tableColumnId="16189"/>
      <queryTableField id="16581" dataBound="0" tableColumnId="16190"/>
      <queryTableField id="16580" dataBound="0" tableColumnId="16191"/>
      <queryTableField id="16579" dataBound="0" tableColumnId="16192"/>
      <queryTableField id="16578" dataBound="0" tableColumnId="16193"/>
      <queryTableField id="16577" dataBound="0" tableColumnId="16194"/>
      <queryTableField id="16576" dataBound="0" tableColumnId="16195"/>
      <queryTableField id="16575" dataBound="0" tableColumnId="16196"/>
      <queryTableField id="16574" dataBound="0" tableColumnId="16197"/>
      <queryTableField id="16573" dataBound="0" tableColumnId="16198"/>
      <queryTableField id="16572" dataBound="0" tableColumnId="16199"/>
      <queryTableField id="16571" dataBound="0" tableColumnId="16200"/>
      <queryTableField id="16570" dataBound="0" tableColumnId="16201"/>
      <queryTableField id="16569" dataBound="0" tableColumnId="16202"/>
      <queryTableField id="16568" dataBound="0" tableColumnId="16203"/>
      <queryTableField id="16567" dataBound="0" tableColumnId="16204"/>
      <queryTableField id="16566" dataBound="0" tableColumnId="16205"/>
      <queryTableField id="16565" dataBound="0" tableColumnId="16206"/>
      <queryTableField id="16564" dataBound="0" tableColumnId="16207"/>
      <queryTableField id="16563" dataBound="0" tableColumnId="16208"/>
      <queryTableField id="16562" dataBound="0" tableColumnId="16209"/>
      <queryTableField id="16561" dataBound="0" tableColumnId="16210"/>
      <queryTableField id="16560" dataBound="0" tableColumnId="16211"/>
      <queryTableField id="16559" dataBound="0" tableColumnId="16212"/>
      <queryTableField id="16558" dataBound="0" tableColumnId="16213"/>
      <queryTableField id="16557" dataBound="0" tableColumnId="16214"/>
      <queryTableField id="16556" dataBound="0" tableColumnId="16215"/>
      <queryTableField id="16555" dataBound="0" tableColumnId="16216"/>
      <queryTableField id="16554" dataBound="0" tableColumnId="16217"/>
      <queryTableField id="16553" dataBound="0" tableColumnId="16218"/>
      <queryTableField id="16552" dataBound="0" tableColumnId="16219"/>
      <queryTableField id="16551" dataBound="0" tableColumnId="16220"/>
      <queryTableField id="16550" dataBound="0" tableColumnId="16221"/>
      <queryTableField id="16549" dataBound="0" tableColumnId="16222"/>
      <queryTableField id="16548" dataBound="0" tableColumnId="16223"/>
      <queryTableField id="16547" dataBound="0" tableColumnId="16224"/>
      <queryTableField id="16546" dataBound="0" tableColumnId="16225"/>
      <queryTableField id="16545" dataBound="0" tableColumnId="16226"/>
      <queryTableField id="16544" dataBound="0" tableColumnId="16227"/>
      <queryTableField id="16543" dataBound="0" tableColumnId="16228"/>
      <queryTableField id="16542" dataBound="0" tableColumnId="16229"/>
      <queryTableField id="16541" dataBound="0" tableColumnId="16230"/>
      <queryTableField id="16540" dataBound="0" tableColumnId="16231"/>
      <queryTableField id="16539" dataBound="0" tableColumnId="16232"/>
      <queryTableField id="16538" dataBound="0" tableColumnId="16233"/>
      <queryTableField id="16537" dataBound="0" tableColumnId="16234"/>
      <queryTableField id="16536" dataBound="0" tableColumnId="16235"/>
      <queryTableField id="16535" dataBound="0" tableColumnId="16236"/>
      <queryTableField id="16534" dataBound="0" tableColumnId="16237"/>
      <queryTableField id="16533" dataBound="0" tableColumnId="16238"/>
      <queryTableField id="16532" dataBound="0" tableColumnId="16239"/>
      <queryTableField id="16531" dataBound="0" tableColumnId="16240"/>
      <queryTableField id="16530" dataBound="0" tableColumnId="16241"/>
      <queryTableField id="16529" dataBound="0" tableColumnId="16242"/>
      <queryTableField id="16528" dataBound="0" tableColumnId="16243"/>
      <queryTableField id="16527" dataBound="0" tableColumnId="16244"/>
      <queryTableField id="16526" dataBound="0" tableColumnId="16245"/>
      <queryTableField id="16525" dataBound="0" tableColumnId="16246"/>
      <queryTableField id="16524" dataBound="0" tableColumnId="16247"/>
      <queryTableField id="16523" dataBound="0" tableColumnId="16248"/>
      <queryTableField id="16522" dataBound="0" tableColumnId="16249"/>
      <queryTableField id="16521" dataBound="0" tableColumnId="16250"/>
      <queryTableField id="16520" dataBound="0" tableColumnId="16251"/>
      <queryTableField id="16519" dataBound="0" tableColumnId="16252"/>
      <queryTableField id="16518" dataBound="0" tableColumnId="16253"/>
      <queryTableField id="16517" dataBound="0" tableColumnId="16254"/>
      <queryTableField id="16516" dataBound="0" tableColumnId="16255"/>
      <queryTableField id="16515" dataBound="0" tableColumnId="16256"/>
      <queryTableField id="16514" dataBound="0" tableColumnId="16257"/>
      <queryTableField id="16513" dataBound="0" tableColumnId="16258"/>
      <queryTableField id="16512" dataBound="0" tableColumnId="16259"/>
      <queryTableField id="16511" dataBound="0" tableColumnId="16260"/>
      <queryTableField id="16510" dataBound="0" tableColumnId="16261"/>
      <queryTableField id="16509" dataBound="0" tableColumnId="16262"/>
      <queryTableField id="16508" dataBound="0" tableColumnId="16263"/>
      <queryTableField id="16507" dataBound="0" tableColumnId="16264"/>
      <queryTableField id="16506" dataBound="0" tableColumnId="16265"/>
      <queryTableField id="16505" dataBound="0" tableColumnId="16266"/>
      <queryTableField id="16504" dataBound="0" tableColumnId="16267"/>
      <queryTableField id="16503" dataBound="0" tableColumnId="16268"/>
      <queryTableField id="16502" dataBound="0" tableColumnId="16269"/>
      <queryTableField id="16501" dataBound="0" tableColumnId="16270"/>
      <queryTableField id="16500" dataBound="0" tableColumnId="16271"/>
      <queryTableField id="16499" dataBound="0" tableColumnId="16272"/>
      <queryTableField id="16498" dataBound="0" tableColumnId="16273"/>
      <queryTableField id="16497" dataBound="0" tableColumnId="16274"/>
      <queryTableField id="16496" dataBound="0" tableColumnId="16275"/>
      <queryTableField id="16495" dataBound="0" tableColumnId="16276"/>
      <queryTableField id="16494" dataBound="0" tableColumnId="16277"/>
      <queryTableField id="16493" dataBound="0" tableColumnId="16278"/>
      <queryTableField id="16492" dataBound="0" tableColumnId="16279"/>
      <queryTableField id="16491" dataBound="0" tableColumnId="16280"/>
      <queryTableField id="16490" dataBound="0" tableColumnId="16281"/>
      <queryTableField id="16489" dataBound="0" tableColumnId="16282"/>
      <queryTableField id="16488" dataBound="0" tableColumnId="16283"/>
      <queryTableField id="16487" dataBound="0" tableColumnId="16284"/>
      <queryTableField id="16486" dataBound="0" tableColumnId="16285"/>
      <queryTableField id="16485" dataBound="0" tableColumnId="16286"/>
      <queryTableField id="16484" dataBound="0" tableColumnId="16287"/>
      <queryTableField id="16483" dataBound="0" tableColumnId="16288"/>
      <queryTableField id="16482" dataBound="0" tableColumnId="16289"/>
      <queryTableField id="16481" dataBound="0" tableColumnId="16290"/>
      <queryTableField id="16480" dataBound="0" tableColumnId="16291"/>
      <queryTableField id="16479" dataBound="0" tableColumnId="16292"/>
      <queryTableField id="16478" dataBound="0" tableColumnId="16293"/>
      <queryTableField id="16477" dataBound="0" tableColumnId="16294"/>
      <queryTableField id="16476" dataBound="0" tableColumnId="16295"/>
      <queryTableField id="16475" dataBound="0" tableColumnId="16296"/>
      <queryTableField id="16474" dataBound="0" tableColumnId="16297"/>
      <queryTableField id="16473" dataBound="0" tableColumnId="16298"/>
      <queryTableField id="16472" dataBound="0" tableColumnId="16299"/>
      <queryTableField id="16471" dataBound="0" tableColumnId="16300"/>
      <queryTableField id="16470" dataBound="0" tableColumnId="16301"/>
      <queryTableField id="16469" dataBound="0" tableColumnId="16302"/>
      <queryTableField id="16468" dataBound="0" tableColumnId="16303"/>
      <queryTableField id="16467" dataBound="0" tableColumnId="16304"/>
      <queryTableField id="16466" dataBound="0" tableColumnId="16305"/>
      <queryTableField id="16465" dataBound="0" tableColumnId="16306"/>
      <queryTableField id="16464" dataBound="0" tableColumnId="16307"/>
      <queryTableField id="16463" dataBound="0" tableColumnId="16308"/>
      <queryTableField id="16462" dataBound="0" tableColumnId="16309"/>
      <queryTableField id="16461" dataBound="0" tableColumnId="16310"/>
      <queryTableField id="16460" dataBound="0" tableColumnId="16311"/>
      <queryTableField id="16459" dataBound="0" tableColumnId="16312"/>
      <queryTableField id="16458" dataBound="0" tableColumnId="16313"/>
      <queryTableField id="16457" dataBound="0" tableColumnId="16314"/>
      <queryTableField id="16456" dataBound="0" tableColumnId="16315"/>
      <queryTableField id="16455" dataBound="0" tableColumnId="16316"/>
      <queryTableField id="16454" dataBound="0" tableColumnId="16317"/>
      <queryTableField id="16453" dataBound="0" tableColumnId="16318"/>
      <queryTableField id="16452" dataBound="0" tableColumnId="16319"/>
      <queryTableField id="16451" dataBound="0" tableColumnId="16320"/>
      <queryTableField id="16450" dataBound="0" tableColumnId="16321"/>
      <queryTableField id="16449" dataBound="0" tableColumnId="16322"/>
      <queryTableField id="16448" dataBound="0" tableColumnId="16323"/>
      <queryTableField id="16447" dataBound="0" tableColumnId="16324"/>
      <queryTableField id="16446" dataBound="0" tableColumnId="16325"/>
      <queryTableField id="16445" dataBound="0" tableColumnId="16326"/>
      <queryTableField id="16444" dataBound="0" tableColumnId="16327"/>
      <queryTableField id="16443" dataBound="0" tableColumnId="16328"/>
      <queryTableField id="16442" dataBound="0" tableColumnId="16329"/>
      <queryTableField id="16441" dataBound="0" tableColumnId="16330"/>
      <queryTableField id="16440" dataBound="0" tableColumnId="16331"/>
      <queryTableField id="16439" dataBound="0" tableColumnId="16332"/>
      <queryTableField id="16438" dataBound="0" tableColumnId="16333"/>
      <queryTableField id="16437" dataBound="0" tableColumnId="16334"/>
      <queryTableField id="16436" dataBound="0" tableColumnId="16335"/>
      <queryTableField id="16435" dataBound="0" tableColumnId="16336"/>
      <queryTableField id="16434" dataBound="0" tableColumnId="16337"/>
      <queryTableField id="16433" dataBound="0" tableColumnId="16338"/>
      <queryTableField id="16432" dataBound="0" tableColumnId="16339"/>
      <queryTableField id="16431" dataBound="0" tableColumnId="16340"/>
      <queryTableField id="16430" dataBound="0" tableColumnId="16341"/>
      <queryTableField id="16429" dataBound="0" tableColumnId="16342"/>
      <queryTableField id="16428" dataBound="0" tableColumnId="16343"/>
      <queryTableField id="16427" dataBound="0" tableColumnId="16344"/>
      <queryTableField id="16426" dataBound="0" tableColumnId="16345"/>
      <queryTableField id="16425" dataBound="0" tableColumnId="16346"/>
      <queryTableField id="16424" dataBound="0" tableColumnId="16347"/>
      <queryTableField id="16423" dataBound="0" tableColumnId="16348"/>
      <queryTableField id="16422" dataBound="0" tableColumnId="16349"/>
      <queryTableField id="16421" dataBound="0" tableColumnId="16350"/>
      <queryTableField id="16420" dataBound="0" tableColumnId="16351"/>
      <queryTableField id="16419" dataBound="0" tableColumnId="16352"/>
      <queryTableField id="16418" dataBound="0" tableColumnId="16353"/>
      <queryTableField id="16417" dataBound="0" tableColumnId="16354"/>
      <queryTableField id="16416" dataBound="0" tableColumnId="16355"/>
      <queryTableField id="16415" dataBound="0" tableColumnId="16356"/>
      <queryTableField id="16414" dataBound="0" tableColumnId="16357"/>
      <queryTableField id="16413" dataBound="0" tableColumnId="16358"/>
      <queryTableField id="16412" dataBound="0" tableColumnId="16359"/>
      <queryTableField id="16411" dataBound="0" tableColumnId="16360"/>
      <queryTableField id="16410" dataBound="0" tableColumnId="16361"/>
      <queryTableField id="16409" dataBound="0" tableColumnId="16362"/>
      <queryTableField id="16408" dataBound="0" tableColumnId="16363"/>
      <queryTableField id="16407" dataBound="0" tableColumnId="16364"/>
      <queryTableField id="16406" dataBound="0" tableColumnId="16365"/>
      <queryTableField id="16405" dataBound="0" tableColumnId="16366"/>
      <queryTableField id="16404" dataBound="0" tableColumnId="16367"/>
      <queryTableField id="16403" dataBound="0" tableColumnId="16368"/>
      <queryTableField id="16402" dataBound="0" tableColumnId="16369"/>
      <queryTableField id="16401" dataBound="0" tableColumnId="16370"/>
      <queryTableField id="16400" dataBound="0" tableColumnId="16371"/>
      <queryTableField id="16399" dataBound="0" tableColumnId="16372"/>
      <queryTableField id="16398" dataBound="0" tableColumnId="16373"/>
      <queryTableField id="16397" dataBound="0" tableColumnId="16374"/>
      <queryTableField id="16396" dataBound="0" tableColumnId="16375"/>
      <queryTableField id="16395" dataBound="0" tableColumnId="16376"/>
      <queryTableField id="16394" dataBound="0" tableColumnId="16377"/>
      <queryTableField id="16393" dataBound="0" tableColumnId="16378"/>
      <queryTableField id="16392" dataBound="0" tableColumnId="16379"/>
      <queryTableField id="16391" dataBound="0" tableColumnId="16380"/>
      <queryTableField id="16390" dataBound="0" tableColumnId="16381"/>
      <queryTableField id="16389" dataBound="0" tableColumnId="16382"/>
      <queryTableField id="16388" dataBound="0" tableColumnId="16383"/>
      <queryTableField id="16387" dataBound="0" tableColumnId="1638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illing Offset Well Database Depths_1" connectionId="2" xr16:uid="{00000000-0016-0000-1E00-000001000000}" autoFormatId="16" applyNumberFormats="0" applyBorderFormats="0" applyFontFormats="0" applyPatternFormats="0" applyAlignmentFormats="0" applyWidthHeightFormats="0">
  <queryTableRefresh nextId="28">
    <queryTableFields count="26">
      <queryTableField id="1" name="Well Name" tableColumnId="1"/>
      <queryTableField id="2" name="MOVE ON" tableColumnId="2"/>
      <queryTableField id="3" name="DRVJET" tableColumnId="3"/>
      <queryTableField id="4" name="COND DRILL" tableColumnId="4"/>
      <queryTableField id="5" name="COND CSGCMT" tableColumnId="5"/>
      <queryTableField id="6" name="SURF DRILL" tableColumnId="6"/>
      <queryTableField id="7" name="SURF CSGCMT" tableColumnId="7"/>
      <queryTableField id="8" name="SURF BOP" tableColumnId="8"/>
      <queryTableField id="9" name="DRLGLNR1 DRILL" tableColumnId="9"/>
      <queryTableField id="10" name="DRLGLNR1 CSGCMT" tableColumnId="10"/>
      <queryTableField id="11" name="DRLGLNR2 DRILL" tableColumnId="11"/>
      <queryTableField id="12" name="DRLGLNR2 CSGCMT" tableColumnId="12"/>
      <queryTableField id="13" name="DRLGLNR3 DRILL" tableColumnId="13"/>
      <queryTableField id="14" name="DRLGLNR3 CSGCMT" tableColumnId="14"/>
      <queryTableField id="15" name="DRLGLNR4 DRILL" tableColumnId="15"/>
      <queryTableField id="16" name="DRLGLNR4 CSGCMT" tableColumnId="16"/>
      <queryTableField id="26" dataBound="0" tableColumnId="26"/>
      <queryTableField id="17" name="PRODLNR1 DRILL" tableColumnId="17"/>
      <queryTableField id="18" name="PRODLNR1 CSGCMT" tableColumnId="18"/>
      <queryTableField id="19" name="PRODLNR2 DRILL" tableColumnId="19"/>
      <queryTableField id="20" name="PRODLNR2 CSGCMT" tableColumnId="20"/>
      <queryTableField id="21" name="PRODOH DRILL" tableColumnId="21"/>
      <queryTableField id="22" name="PROD TB" tableColumnId="22"/>
      <queryTableField id="23" name="PRODOH EVAL" tableColumnId="23"/>
      <queryTableField id="24" name="ABAN PA/TA" tableColumnId="24"/>
      <queryTableField id="25" name="MOVE OF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Drilling_Offset_Well_Database_Days_1" displayName="Table_Drilling_Offset_Well_Database_Days_1" ref="A1:XFD121" tableType="queryTable" totalsRowShown="0">
  <autoFilter ref="A1:XFD121" xr:uid="{00000000-0009-0000-0100-000001000000}"/>
  <sortState xmlns:xlrd2="http://schemas.microsoft.com/office/spreadsheetml/2017/richdata2" ref="A2:Y71">
    <sortCondition ref="A1:A70"/>
  </sortState>
  <tableColumns count="16384">
    <tableColumn id="1" xr3:uid="{00000000-0010-0000-0000-000001000000}" uniqueName="1" name="Well Name" queryTableFieldId="1"/>
    <tableColumn id="2" xr3:uid="{00000000-0010-0000-0000-000002000000}" uniqueName="2" name="MOVE ON" queryTableFieldId="2"/>
    <tableColumn id="3" xr3:uid="{00000000-0010-0000-0000-000003000000}" uniqueName="3" name="DRVJET" queryTableFieldId="3"/>
    <tableColumn id="4" xr3:uid="{00000000-0010-0000-0000-000004000000}" uniqueName="4" name="COND DRILL" queryTableFieldId="4"/>
    <tableColumn id="5" xr3:uid="{00000000-0010-0000-0000-000005000000}" uniqueName="5" name="COND CSGCMT" queryTableFieldId="5"/>
    <tableColumn id="6" xr3:uid="{00000000-0010-0000-0000-000006000000}" uniqueName="6" name="SURF DRILL" queryTableFieldId="6"/>
    <tableColumn id="7" xr3:uid="{00000000-0010-0000-0000-000007000000}" uniqueName="7" name="SURF CSGCMT" queryTableFieldId="7"/>
    <tableColumn id="8" xr3:uid="{00000000-0010-0000-0000-000008000000}" uniqueName="8" name="SURF BOP" queryTableFieldId="8"/>
    <tableColumn id="9" xr3:uid="{00000000-0010-0000-0000-000009000000}" uniqueName="9" name="DRLGLNR1 DRILL" queryTableFieldId="9"/>
    <tableColumn id="10" xr3:uid="{00000000-0010-0000-0000-00000A000000}" uniqueName="10" name="DRLGLNR1 CSGCMT" queryTableFieldId="10"/>
    <tableColumn id="11" xr3:uid="{00000000-0010-0000-0000-00000B000000}" uniqueName="11" name="DRLGLNR2 DRILL" queryTableFieldId="11"/>
    <tableColumn id="12" xr3:uid="{00000000-0010-0000-0000-00000C000000}" uniqueName="12" name="DRLGLNR2 CSGCMT" queryTableFieldId="12"/>
    <tableColumn id="13" xr3:uid="{00000000-0010-0000-0000-00000D000000}" uniqueName="13" name="DRLGLNR3 DRILL" queryTableFieldId="13"/>
    <tableColumn id="14" xr3:uid="{00000000-0010-0000-0000-00000E000000}" uniqueName="14" name="DRLGLNR3 CSGCMT" queryTableFieldId="14"/>
    <tableColumn id="15" xr3:uid="{00000000-0010-0000-0000-00000F000000}" uniqueName="15" name="DRLGLNR4 DRILL" queryTableFieldId="15"/>
    <tableColumn id="16" xr3:uid="{00000000-0010-0000-0000-000010000000}" uniqueName="16" name="DRLGLNR4 CSGCMT" queryTableFieldId="16"/>
    <tableColumn id="26" xr3:uid="{00000000-0010-0000-0000-00001A000000}" uniqueName="26" name="DRLGLNR TB" queryTableFieldId="26"/>
    <tableColumn id="17" xr3:uid="{00000000-0010-0000-0000-000011000000}" uniqueName="17" name="PRODLNR1 DRILL" queryTableFieldId="17"/>
    <tableColumn id="18" xr3:uid="{00000000-0010-0000-0000-000012000000}" uniqueName="18" name="PRODLNR1 CSGCMT" queryTableFieldId="18"/>
    <tableColumn id="19" xr3:uid="{00000000-0010-0000-0000-000013000000}" uniqueName="19" name="PRODLNR2 DRILL" queryTableFieldId="19"/>
    <tableColumn id="20" xr3:uid="{00000000-0010-0000-0000-000014000000}" uniqueName="20" name="PRODLNR2 CSGCMT" queryTableFieldId="20"/>
    <tableColumn id="21" xr3:uid="{00000000-0010-0000-0000-000015000000}" uniqueName="21" name="PRODOH DRILL" queryTableFieldId="21"/>
    <tableColumn id="22" xr3:uid="{00000000-0010-0000-0000-000016000000}" uniqueName="22" name="PROD TB" queryTableFieldId="22"/>
    <tableColumn id="23" xr3:uid="{00000000-0010-0000-0000-000017000000}" uniqueName="23" name="ALL PHASES EVAL" queryTableFieldId="23"/>
    <tableColumn id="24" xr3:uid="{00000000-0010-0000-0000-000018000000}" uniqueName="24" name="ABAN PA/TA" queryTableFieldId="24"/>
    <tableColumn id="25" xr3:uid="{00000000-0010-0000-0000-000019000000}" uniqueName="25" name="MOVE OFF" queryTableFieldId="25"/>
    <tableColumn id="27" xr3:uid="{00000000-0010-0000-0000-00001B000000}" uniqueName="27" name="Column1" queryTableFieldId="32744"/>
    <tableColumn id="28" xr3:uid="{00000000-0010-0000-0000-00001C000000}" uniqueName="28" name="Column2" queryTableFieldId="32743"/>
    <tableColumn id="29" xr3:uid="{00000000-0010-0000-0000-00001D000000}" uniqueName="29" name="Column3" queryTableFieldId="32742"/>
    <tableColumn id="30" xr3:uid="{00000000-0010-0000-0000-00001E000000}" uniqueName="30" name="Column4" queryTableFieldId="32741"/>
    <tableColumn id="31" xr3:uid="{00000000-0010-0000-0000-00001F000000}" uniqueName="31" name="Column5" queryTableFieldId="32740"/>
    <tableColumn id="32" xr3:uid="{00000000-0010-0000-0000-000020000000}" uniqueName="32" name="Column6" queryTableFieldId="32739"/>
    <tableColumn id="33" xr3:uid="{00000000-0010-0000-0000-000021000000}" uniqueName="33" name="Column7" queryTableFieldId="32738"/>
    <tableColumn id="34" xr3:uid="{00000000-0010-0000-0000-000022000000}" uniqueName="34" name="Column8" queryTableFieldId="32737"/>
    <tableColumn id="35" xr3:uid="{00000000-0010-0000-0000-000023000000}" uniqueName="35" name="Column9" queryTableFieldId="32736"/>
    <tableColumn id="36" xr3:uid="{00000000-0010-0000-0000-000024000000}" uniqueName="36" name="Column10" queryTableFieldId="32735"/>
    <tableColumn id="37" xr3:uid="{00000000-0010-0000-0000-000025000000}" uniqueName="37" name="Column11" queryTableFieldId="32734"/>
    <tableColumn id="38" xr3:uid="{00000000-0010-0000-0000-000026000000}" uniqueName="38" name="Column12" queryTableFieldId="32733"/>
    <tableColumn id="39" xr3:uid="{00000000-0010-0000-0000-000027000000}" uniqueName="39" name="Column13" queryTableFieldId="32732"/>
    <tableColumn id="40" xr3:uid="{00000000-0010-0000-0000-000028000000}" uniqueName="40" name="Column14" queryTableFieldId="32731"/>
    <tableColumn id="41" xr3:uid="{00000000-0010-0000-0000-000029000000}" uniqueName="41" name="Column15" queryTableFieldId="32730"/>
    <tableColumn id="42" xr3:uid="{00000000-0010-0000-0000-00002A000000}" uniqueName="42" name="Column16" queryTableFieldId="32729"/>
    <tableColumn id="43" xr3:uid="{00000000-0010-0000-0000-00002B000000}" uniqueName="43" name="Column17" queryTableFieldId="32728"/>
    <tableColumn id="44" xr3:uid="{00000000-0010-0000-0000-00002C000000}" uniqueName="44" name="Column18" queryTableFieldId="32727"/>
    <tableColumn id="45" xr3:uid="{00000000-0010-0000-0000-00002D000000}" uniqueName="45" name="Column19" queryTableFieldId="32726"/>
    <tableColumn id="46" xr3:uid="{00000000-0010-0000-0000-00002E000000}" uniqueName="46" name="Column20" queryTableFieldId="32725"/>
    <tableColumn id="47" xr3:uid="{00000000-0010-0000-0000-00002F000000}" uniqueName="47" name="Column21" queryTableFieldId="32724"/>
    <tableColumn id="48" xr3:uid="{00000000-0010-0000-0000-000030000000}" uniqueName="48" name="Column22" queryTableFieldId="32723"/>
    <tableColumn id="49" xr3:uid="{00000000-0010-0000-0000-000031000000}" uniqueName="49" name="Column23" queryTableFieldId="32722"/>
    <tableColumn id="50" xr3:uid="{00000000-0010-0000-0000-000032000000}" uniqueName="50" name="Column24" queryTableFieldId="32721"/>
    <tableColumn id="51" xr3:uid="{00000000-0010-0000-0000-000033000000}" uniqueName="51" name="Column25" queryTableFieldId="32720"/>
    <tableColumn id="52" xr3:uid="{00000000-0010-0000-0000-000034000000}" uniqueName="52" name="Column26" queryTableFieldId="32719"/>
    <tableColumn id="53" xr3:uid="{00000000-0010-0000-0000-000035000000}" uniqueName="53" name="Column27" queryTableFieldId="32718"/>
    <tableColumn id="54" xr3:uid="{00000000-0010-0000-0000-000036000000}" uniqueName="54" name="Column28" queryTableFieldId="32717"/>
    <tableColumn id="55" xr3:uid="{00000000-0010-0000-0000-000037000000}" uniqueName="55" name="Column29" queryTableFieldId="32716"/>
    <tableColumn id="56" xr3:uid="{00000000-0010-0000-0000-000038000000}" uniqueName="56" name="Column30" queryTableFieldId="32715"/>
    <tableColumn id="57" xr3:uid="{00000000-0010-0000-0000-000039000000}" uniqueName="57" name="Column31" queryTableFieldId="32714"/>
    <tableColumn id="58" xr3:uid="{00000000-0010-0000-0000-00003A000000}" uniqueName="58" name="Column32" queryTableFieldId="32713"/>
    <tableColumn id="59" xr3:uid="{00000000-0010-0000-0000-00003B000000}" uniqueName="59" name="Column33" queryTableFieldId="32712"/>
    <tableColumn id="60" xr3:uid="{00000000-0010-0000-0000-00003C000000}" uniqueName="60" name="Column34" queryTableFieldId="32711"/>
    <tableColumn id="61" xr3:uid="{00000000-0010-0000-0000-00003D000000}" uniqueName="61" name="Column35" queryTableFieldId="32710"/>
    <tableColumn id="62" xr3:uid="{00000000-0010-0000-0000-00003E000000}" uniqueName="62" name="Column36" queryTableFieldId="32709"/>
    <tableColumn id="63" xr3:uid="{00000000-0010-0000-0000-00003F000000}" uniqueName="63" name="Column37" queryTableFieldId="32708"/>
    <tableColumn id="64" xr3:uid="{00000000-0010-0000-0000-000040000000}" uniqueName="64" name="Column38" queryTableFieldId="32707"/>
    <tableColumn id="65" xr3:uid="{00000000-0010-0000-0000-000041000000}" uniqueName="65" name="Column39" queryTableFieldId="32706"/>
    <tableColumn id="66" xr3:uid="{00000000-0010-0000-0000-000042000000}" uniqueName="66" name="Column40" queryTableFieldId="32705"/>
    <tableColumn id="67" xr3:uid="{00000000-0010-0000-0000-000043000000}" uniqueName="67" name="Column41" queryTableFieldId="32704"/>
    <tableColumn id="68" xr3:uid="{00000000-0010-0000-0000-000044000000}" uniqueName="68" name="Column42" queryTableFieldId="32703"/>
    <tableColumn id="69" xr3:uid="{00000000-0010-0000-0000-000045000000}" uniqueName="69" name="Column43" queryTableFieldId="32702"/>
    <tableColumn id="70" xr3:uid="{00000000-0010-0000-0000-000046000000}" uniqueName="70" name="Column44" queryTableFieldId="32701"/>
    <tableColumn id="71" xr3:uid="{00000000-0010-0000-0000-000047000000}" uniqueName="71" name="Column45" queryTableFieldId="32700"/>
    <tableColumn id="72" xr3:uid="{00000000-0010-0000-0000-000048000000}" uniqueName="72" name="Column46" queryTableFieldId="32699"/>
    <tableColumn id="73" xr3:uid="{00000000-0010-0000-0000-000049000000}" uniqueName="73" name="Column47" queryTableFieldId="32698"/>
    <tableColumn id="74" xr3:uid="{00000000-0010-0000-0000-00004A000000}" uniqueName="74" name="Column48" queryTableFieldId="32697"/>
    <tableColumn id="75" xr3:uid="{00000000-0010-0000-0000-00004B000000}" uniqueName="75" name="Column49" queryTableFieldId="32696"/>
    <tableColumn id="76" xr3:uid="{00000000-0010-0000-0000-00004C000000}" uniqueName="76" name="Column50" queryTableFieldId="32695"/>
    <tableColumn id="77" xr3:uid="{00000000-0010-0000-0000-00004D000000}" uniqueName="77" name="Column51" queryTableFieldId="32694"/>
    <tableColumn id="78" xr3:uid="{00000000-0010-0000-0000-00004E000000}" uniqueName="78" name="Column52" queryTableFieldId="32693"/>
    <tableColumn id="79" xr3:uid="{00000000-0010-0000-0000-00004F000000}" uniqueName="79" name="Column53" queryTableFieldId="32692"/>
    <tableColumn id="80" xr3:uid="{00000000-0010-0000-0000-000050000000}" uniqueName="80" name="Column54" queryTableFieldId="32691"/>
    <tableColumn id="81" xr3:uid="{00000000-0010-0000-0000-000051000000}" uniqueName="81" name="Column55" queryTableFieldId="32690"/>
    <tableColumn id="82" xr3:uid="{00000000-0010-0000-0000-000052000000}" uniqueName="82" name="Column56" queryTableFieldId="32689"/>
    <tableColumn id="83" xr3:uid="{00000000-0010-0000-0000-000053000000}" uniqueName="83" name="Column57" queryTableFieldId="32688"/>
    <tableColumn id="84" xr3:uid="{00000000-0010-0000-0000-000054000000}" uniqueName="84" name="Column58" queryTableFieldId="32687"/>
    <tableColumn id="85" xr3:uid="{00000000-0010-0000-0000-000055000000}" uniqueName="85" name="Column59" queryTableFieldId="32686"/>
    <tableColumn id="86" xr3:uid="{00000000-0010-0000-0000-000056000000}" uniqueName="86" name="Column60" queryTableFieldId="32685"/>
    <tableColumn id="87" xr3:uid="{00000000-0010-0000-0000-000057000000}" uniqueName="87" name="Column61" queryTableFieldId="32684"/>
    <tableColumn id="88" xr3:uid="{00000000-0010-0000-0000-000058000000}" uniqueName="88" name="Column62" queryTableFieldId="32683"/>
    <tableColumn id="89" xr3:uid="{00000000-0010-0000-0000-000059000000}" uniqueName="89" name="Column63" queryTableFieldId="32682"/>
    <tableColumn id="90" xr3:uid="{00000000-0010-0000-0000-00005A000000}" uniqueName="90" name="Column64" queryTableFieldId="32681"/>
    <tableColumn id="91" xr3:uid="{00000000-0010-0000-0000-00005B000000}" uniqueName="91" name="Column65" queryTableFieldId="32680"/>
    <tableColumn id="92" xr3:uid="{00000000-0010-0000-0000-00005C000000}" uniqueName="92" name="Column66" queryTableFieldId="32679"/>
    <tableColumn id="93" xr3:uid="{00000000-0010-0000-0000-00005D000000}" uniqueName="93" name="Column67" queryTableFieldId="32678"/>
    <tableColumn id="94" xr3:uid="{00000000-0010-0000-0000-00005E000000}" uniqueName="94" name="Column68" queryTableFieldId="32677"/>
    <tableColumn id="95" xr3:uid="{00000000-0010-0000-0000-00005F000000}" uniqueName="95" name="Column69" queryTableFieldId="32676"/>
    <tableColumn id="96" xr3:uid="{00000000-0010-0000-0000-000060000000}" uniqueName="96" name="Column70" queryTableFieldId="32675"/>
    <tableColumn id="97" xr3:uid="{00000000-0010-0000-0000-000061000000}" uniqueName="97" name="Column71" queryTableFieldId="32674"/>
    <tableColumn id="98" xr3:uid="{00000000-0010-0000-0000-000062000000}" uniqueName="98" name="Column72" queryTableFieldId="32673"/>
    <tableColumn id="99" xr3:uid="{00000000-0010-0000-0000-000063000000}" uniqueName="99" name="Column73" queryTableFieldId="32672"/>
    <tableColumn id="100" xr3:uid="{00000000-0010-0000-0000-000064000000}" uniqueName="100" name="Column74" queryTableFieldId="32671"/>
    <tableColumn id="101" xr3:uid="{00000000-0010-0000-0000-000065000000}" uniqueName="101" name="Column75" queryTableFieldId="32670"/>
    <tableColumn id="102" xr3:uid="{00000000-0010-0000-0000-000066000000}" uniqueName="102" name="Column76" queryTableFieldId="32669"/>
    <tableColumn id="103" xr3:uid="{00000000-0010-0000-0000-000067000000}" uniqueName="103" name="Column77" queryTableFieldId="32668"/>
    <tableColumn id="104" xr3:uid="{00000000-0010-0000-0000-000068000000}" uniqueName="104" name="Column78" queryTableFieldId="32667"/>
    <tableColumn id="105" xr3:uid="{00000000-0010-0000-0000-000069000000}" uniqueName="105" name="Column79" queryTableFieldId="32666"/>
    <tableColumn id="106" xr3:uid="{00000000-0010-0000-0000-00006A000000}" uniqueName="106" name="Column80" queryTableFieldId="32665"/>
    <tableColumn id="107" xr3:uid="{00000000-0010-0000-0000-00006B000000}" uniqueName="107" name="Column81" queryTableFieldId="32664"/>
    <tableColumn id="108" xr3:uid="{00000000-0010-0000-0000-00006C000000}" uniqueName="108" name="Column82" queryTableFieldId="32663"/>
    <tableColumn id="109" xr3:uid="{00000000-0010-0000-0000-00006D000000}" uniqueName="109" name="Column83" queryTableFieldId="32662"/>
    <tableColumn id="110" xr3:uid="{00000000-0010-0000-0000-00006E000000}" uniqueName="110" name="Column84" queryTableFieldId="32661"/>
    <tableColumn id="111" xr3:uid="{00000000-0010-0000-0000-00006F000000}" uniqueName="111" name="Column85" queryTableFieldId="32660"/>
    <tableColumn id="112" xr3:uid="{00000000-0010-0000-0000-000070000000}" uniqueName="112" name="Column86" queryTableFieldId="32659"/>
    <tableColumn id="113" xr3:uid="{00000000-0010-0000-0000-000071000000}" uniqueName="113" name="Column87" queryTableFieldId="32658"/>
    <tableColumn id="114" xr3:uid="{00000000-0010-0000-0000-000072000000}" uniqueName="114" name="Column88" queryTableFieldId="32657"/>
    <tableColumn id="115" xr3:uid="{00000000-0010-0000-0000-000073000000}" uniqueName="115" name="Column89" queryTableFieldId="32656"/>
    <tableColumn id="116" xr3:uid="{00000000-0010-0000-0000-000074000000}" uniqueName="116" name="Column90" queryTableFieldId="32655"/>
    <tableColumn id="117" xr3:uid="{00000000-0010-0000-0000-000075000000}" uniqueName="117" name="Column91" queryTableFieldId="32654"/>
    <tableColumn id="118" xr3:uid="{00000000-0010-0000-0000-000076000000}" uniqueName="118" name="Column92" queryTableFieldId="32653"/>
    <tableColumn id="119" xr3:uid="{00000000-0010-0000-0000-000077000000}" uniqueName="119" name="Column93" queryTableFieldId="32652"/>
    <tableColumn id="120" xr3:uid="{00000000-0010-0000-0000-000078000000}" uniqueName="120" name="Column94" queryTableFieldId="32651"/>
    <tableColumn id="121" xr3:uid="{00000000-0010-0000-0000-000079000000}" uniqueName="121" name="Column95" queryTableFieldId="32650"/>
    <tableColumn id="122" xr3:uid="{00000000-0010-0000-0000-00007A000000}" uniqueName="122" name="Column96" queryTableFieldId="32649"/>
    <tableColumn id="123" xr3:uid="{00000000-0010-0000-0000-00007B000000}" uniqueName="123" name="Column97" queryTableFieldId="32648"/>
    <tableColumn id="124" xr3:uid="{00000000-0010-0000-0000-00007C000000}" uniqueName="124" name="Column98" queryTableFieldId="32647"/>
    <tableColumn id="125" xr3:uid="{00000000-0010-0000-0000-00007D000000}" uniqueName="125" name="Column99" queryTableFieldId="32646"/>
    <tableColumn id="126" xr3:uid="{00000000-0010-0000-0000-00007E000000}" uniqueName="126" name="Column100" queryTableFieldId="32645"/>
    <tableColumn id="127" xr3:uid="{00000000-0010-0000-0000-00007F000000}" uniqueName="127" name="Column101" queryTableFieldId="32644"/>
    <tableColumn id="128" xr3:uid="{00000000-0010-0000-0000-000080000000}" uniqueName="128" name="Column102" queryTableFieldId="32643"/>
    <tableColumn id="129" xr3:uid="{00000000-0010-0000-0000-000081000000}" uniqueName="129" name="Column103" queryTableFieldId="32642"/>
    <tableColumn id="130" xr3:uid="{00000000-0010-0000-0000-000082000000}" uniqueName="130" name="Column104" queryTableFieldId="32641"/>
    <tableColumn id="131" xr3:uid="{00000000-0010-0000-0000-000083000000}" uniqueName="131" name="Column105" queryTableFieldId="32640"/>
    <tableColumn id="132" xr3:uid="{00000000-0010-0000-0000-000084000000}" uniqueName="132" name="Column106" queryTableFieldId="32639"/>
    <tableColumn id="133" xr3:uid="{00000000-0010-0000-0000-000085000000}" uniqueName="133" name="Column107" queryTableFieldId="32638"/>
    <tableColumn id="134" xr3:uid="{00000000-0010-0000-0000-000086000000}" uniqueName="134" name="Column108" queryTableFieldId="32637"/>
    <tableColumn id="135" xr3:uid="{00000000-0010-0000-0000-000087000000}" uniqueName="135" name="Column109" queryTableFieldId="32636"/>
    <tableColumn id="136" xr3:uid="{00000000-0010-0000-0000-000088000000}" uniqueName="136" name="Column110" queryTableFieldId="32635"/>
    <tableColumn id="137" xr3:uid="{00000000-0010-0000-0000-000089000000}" uniqueName="137" name="Column111" queryTableFieldId="32634"/>
    <tableColumn id="138" xr3:uid="{00000000-0010-0000-0000-00008A000000}" uniqueName="138" name="Column112" queryTableFieldId="32633"/>
    <tableColumn id="139" xr3:uid="{00000000-0010-0000-0000-00008B000000}" uniqueName="139" name="Column113" queryTableFieldId="32632"/>
    <tableColumn id="140" xr3:uid="{00000000-0010-0000-0000-00008C000000}" uniqueName="140" name="Column114" queryTableFieldId="32631"/>
    <tableColumn id="141" xr3:uid="{00000000-0010-0000-0000-00008D000000}" uniqueName="141" name="Column115" queryTableFieldId="32630"/>
    <tableColumn id="142" xr3:uid="{00000000-0010-0000-0000-00008E000000}" uniqueName="142" name="Column116" queryTableFieldId="32629"/>
    <tableColumn id="143" xr3:uid="{00000000-0010-0000-0000-00008F000000}" uniqueName="143" name="Column117" queryTableFieldId="32628"/>
    <tableColumn id="144" xr3:uid="{00000000-0010-0000-0000-000090000000}" uniqueName="144" name="Column118" queryTableFieldId="32627"/>
    <tableColumn id="145" xr3:uid="{00000000-0010-0000-0000-000091000000}" uniqueName="145" name="Column119" queryTableFieldId="32626"/>
    <tableColumn id="146" xr3:uid="{00000000-0010-0000-0000-000092000000}" uniqueName="146" name="Column120" queryTableFieldId="32625"/>
    <tableColumn id="147" xr3:uid="{00000000-0010-0000-0000-000093000000}" uniqueName="147" name="Column121" queryTableFieldId="32624"/>
    <tableColumn id="148" xr3:uid="{00000000-0010-0000-0000-000094000000}" uniqueName="148" name="Column122" queryTableFieldId="32623"/>
    <tableColumn id="149" xr3:uid="{00000000-0010-0000-0000-000095000000}" uniqueName="149" name="Column123" queryTableFieldId="32622"/>
    <tableColumn id="150" xr3:uid="{00000000-0010-0000-0000-000096000000}" uniqueName="150" name="Column124" queryTableFieldId="32621"/>
    <tableColumn id="151" xr3:uid="{00000000-0010-0000-0000-000097000000}" uniqueName="151" name="Column125" queryTableFieldId="32620"/>
    <tableColumn id="152" xr3:uid="{00000000-0010-0000-0000-000098000000}" uniqueName="152" name="Column126" queryTableFieldId="32619"/>
    <tableColumn id="153" xr3:uid="{00000000-0010-0000-0000-000099000000}" uniqueName="153" name="Column127" queryTableFieldId="32618"/>
    <tableColumn id="154" xr3:uid="{00000000-0010-0000-0000-00009A000000}" uniqueName="154" name="Column128" queryTableFieldId="32617"/>
    <tableColumn id="155" xr3:uid="{00000000-0010-0000-0000-00009B000000}" uniqueName="155" name="Column129" queryTableFieldId="32616"/>
    <tableColumn id="156" xr3:uid="{00000000-0010-0000-0000-00009C000000}" uniqueName="156" name="Column130" queryTableFieldId="32615"/>
    <tableColumn id="157" xr3:uid="{00000000-0010-0000-0000-00009D000000}" uniqueName="157" name="Column131" queryTableFieldId="32614"/>
    <tableColumn id="158" xr3:uid="{00000000-0010-0000-0000-00009E000000}" uniqueName="158" name="Column132" queryTableFieldId="32613"/>
    <tableColumn id="159" xr3:uid="{00000000-0010-0000-0000-00009F000000}" uniqueName="159" name="Column133" queryTableFieldId="32612"/>
    <tableColumn id="160" xr3:uid="{00000000-0010-0000-0000-0000A0000000}" uniqueName="160" name="Column134" queryTableFieldId="32611"/>
    <tableColumn id="161" xr3:uid="{00000000-0010-0000-0000-0000A1000000}" uniqueName="161" name="Column135" queryTableFieldId="32610"/>
    <tableColumn id="162" xr3:uid="{00000000-0010-0000-0000-0000A2000000}" uniqueName="162" name="Column136" queryTableFieldId="32609"/>
    <tableColumn id="163" xr3:uid="{00000000-0010-0000-0000-0000A3000000}" uniqueName="163" name="Column137" queryTableFieldId="32608"/>
    <tableColumn id="164" xr3:uid="{00000000-0010-0000-0000-0000A4000000}" uniqueName="164" name="Column138" queryTableFieldId="32607"/>
    <tableColumn id="165" xr3:uid="{00000000-0010-0000-0000-0000A5000000}" uniqueName="165" name="Column139" queryTableFieldId="32606"/>
    <tableColumn id="166" xr3:uid="{00000000-0010-0000-0000-0000A6000000}" uniqueName="166" name="Column140" queryTableFieldId="32605"/>
    <tableColumn id="167" xr3:uid="{00000000-0010-0000-0000-0000A7000000}" uniqueName="167" name="Column141" queryTableFieldId="32604"/>
    <tableColumn id="168" xr3:uid="{00000000-0010-0000-0000-0000A8000000}" uniqueName="168" name="Column142" queryTableFieldId="32603"/>
    <tableColumn id="169" xr3:uid="{00000000-0010-0000-0000-0000A9000000}" uniqueName="169" name="Column143" queryTableFieldId="32602"/>
    <tableColumn id="170" xr3:uid="{00000000-0010-0000-0000-0000AA000000}" uniqueName="170" name="Column144" queryTableFieldId="32601"/>
    <tableColumn id="171" xr3:uid="{00000000-0010-0000-0000-0000AB000000}" uniqueName="171" name="Column145" queryTableFieldId="32600"/>
    <tableColumn id="172" xr3:uid="{00000000-0010-0000-0000-0000AC000000}" uniqueName="172" name="Column146" queryTableFieldId="32599"/>
    <tableColumn id="173" xr3:uid="{00000000-0010-0000-0000-0000AD000000}" uniqueName="173" name="Column147" queryTableFieldId="32598"/>
    <tableColumn id="174" xr3:uid="{00000000-0010-0000-0000-0000AE000000}" uniqueName="174" name="Column148" queryTableFieldId="32597"/>
    <tableColumn id="175" xr3:uid="{00000000-0010-0000-0000-0000AF000000}" uniqueName="175" name="Column149" queryTableFieldId="32596"/>
    <tableColumn id="176" xr3:uid="{00000000-0010-0000-0000-0000B0000000}" uniqueName="176" name="Column150" queryTableFieldId="32595"/>
    <tableColumn id="177" xr3:uid="{00000000-0010-0000-0000-0000B1000000}" uniqueName="177" name="Column151" queryTableFieldId="32594"/>
    <tableColumn id="178" xr3:uid="{00000000-0010-0000-0000-0000B2000000}" uniqueName="178" name="Column152" queryTableFieldId="32593"/>
    <tableColumn id="179" xr3:uid="{00000000-0010-0000-0000-0000B3000000}" uniqueName="179" name="Column153" queryTableFieldId="32592"/>
    <tableColumn id="180" xr3:uid="{00000000-0010-0000-0000-0000B4000000}" uniqueName="180" name="Column154" queryTableFieldId="32591"/>
    <tableColumn id="181" xr3:uid="{00000000-0010-0000-0000-0000B5000000}" uniqueName="181" name="Column155" queryTableFieldId="32590"/>
    <tableColumn id="182" xr3:uid="{00000000-0010-0000-0000-0000B6000000}" uniqueName="182" name="Column156" queryTableFieldId="32589"/>
    <tableColumn id="183" xr3:uid="{00000000-0010-0000-0000-0000B7000000}" uniqueName="183" name="Column157" queryTableFieldId="32588"/>
    <tableColumn id="184" xr3:uid="{00000000-0010-0000-0000-0000B8000000}" uniqueName="184" name="Column158" queryTableFieldId="32587"/>
    <tableColumn id="185" xr3:uid="{00000000-0010-0000-0000-0000B9000000}" uniqueName="185" name="Column159" queryTableFieldId="32586"/>
    <tableColumn id="186" xr3:uid="{00000000-0010-0000-0000-0000BA000000}" uniqueName="186" name="Column160" queryTableFieldId="32585"/>
    <tableColumn id="187" xr3:uid="{00000000-0010-0000-0000-0000BB000000}" uniqueName="187" name="Column161" queryTableFieldId="32584"/>
    <tableColumn id="188" xr3:uid="{00000000-0010-0000-0000-0000BC000000}" uniqueName="188" name="Column162" queryTableFieldId="32583"/>
    <tableColumn id="189" xr3:uid="{00000000-0010-0000-0000-0000BD000000}" uniqueName="189" name="Column163" queryTableFieldId="32582"/>
    <tableColumn id="190" xr3:uid="{00000000-0010-0000-0000-0000BE000000}" uniqueName="190" name="Column164" queryTableFieldId="32581"/>
    <tableColumn id="191" xr3:uid="{00000000-0010-0000-0000-0000BF000000}" uniqueName="191" name="Column165" queryTableFieldId="32580"/>
    <tableColumn id="192" xr3:uid="{00000000-0010-0000-0000-0000C0000000}" uniqueName="192" name="Column166" queryTableFieldId="32579"/>
    <tableColumn id="193" xr3:uid="{00000000-0010-0000-0000-0000C1000000}" uniqueName="193" name="Column167" queryTableFieldId="32578"/>
    <tableColumn id="194" xr3:uid="{00000000-0010-0000-0000-0000C2000000}" uniqueName="194" name="Column168" queryTableFieldId="32577"/>
    <tableColumn id="195" xr3:uid="{00000000-0010-0000-0000-0000C3000000}" uniqueName="195" name="Column169" queryTableFieldId="32576"/>
    <tableColumn id="196" xr3:uid="{00000000-0010-0000-0000-0000C4000000}" uniqueName="196" name="Column170" queryTableFieldId="32575"/>
    <tableColumn id="197" xr3:uid="{00000000-0010-0000-0000-0000C5000000}" uniqueName="197" name="Column171" queryTableFieldId="32574"/>
    <tableColumn id="198" xr3:uid="{00000000-0010-0000-0000-0000C6000000}" uniqueName="198" name="Column172" queryTableFieldId="32573"/>
    <tableColumn id="199" xr3:uid="{00000000-0010-0000-0000-0000C7000000}" uniqueName="199" name="Column173" queryTableFieldId="32572"/>
    <tableColumn id="200" xr3:uid="{00000000-0010-0000-0000-0000C8000000}" uniqueName="200" name="Column174" queryTableFieldId="32571"/>
    <tableColumn id="201" xr3:uid="{00000000-0010-0000-0000-0000C9000000}" uniqueName="201" name="Column175" queryTableFieldId="32570"/>
    <tableColumn id="202" xr3:uid="{00000000-0010-0000-0000-0000CA000000}" uniqueName="202" name="Column176" queryTableFieldId="32569"/>
    <tableColumn id="203" xr3:uid="{00000000-0010-0000-0000-0000CB000000}" uniqueName="203" name="Column177" queryTableFieldId="32568"/>
    <tableColumn id="204" xr3:uid="{00000000-0010-0000-0000-0000CC000000}" uniqueName="204" name="Column178" queryTableFieldId="32567"/>
    <tableColumn id="205" xr3:uid="{00000000-0010-0000-0000-0000CD000000}" uniqueName="205" name="Column179" queryTableFieldId="32566"/>
    <tableColumn id="206" xr3:uid="{00000000-0010-0000-0000-0000CE000000}" uniqueName="206" name="Column180" queryTableFieldId="32565"/>
    <tableColumn id="207" xr3:uid="{00000000-0010-0000-0000-0000CF000000}" uniqueName="207" name="Column181" queryTableFieldId="32564"/>
    <tableColumn id="208" xr3:uid="{00000000-0010-0000-0000-0000D0000000}" uniqueName="208" name="Column182" queryTableFieldId="32563"/>
    <tableColumn id="209" xr3:uid="{00000000-0010-0000-0000-0000D1000000}" uniqueName="209" name="Column183" queryTableFieldId="32562"/>
    <tableColumn id="210" xr3:uid="{00000000-0010-0000-0000-0000D2000000}" uniqueName="210" name="Column184" queryTableFieldId="32561"/>
    <tableColumn id="211" xr3:uid="{00000000-0010-0000-0000-0000D3000000}" uniqueName="211" name="Column185" queryTableFieldId="32560"/>
    <tableColumn id="212" xr3:uid="{00000000-0010-0000-0000-0000D4000000}" uniqueName="212" name="Column186" queryTableFieldId="32559"/>
    <tableColumn id="213" xr3:uid="{00000000-0010-0000-0000-0000D5000000}" uniqueName="213" name="Column187" queryTableFieldId="32558"/>
    <tableColumn id="214" xr3:uid="{00000000-0010-0000-0000-0000D6000000}" uniqueName="214" name="Column188" queryTableFieldId="32557"/>
    <tableColumn id="215" xr3:uid="{00000000-0010-0000-0000-0000D7000000}" uniqueName="215" name="Column189" queryTableFieldId="32556"/>
    <tableColumn id="216" xr3:uid="{00000000-0010-0000-0000-0000D8000000}" uniqueName="216" name="Column190" queryTableFieldId="32555"/>
    <tableColumn id="217" xr3:uid="{00000000-0010-0000-0000-0000D9000000}" uniqueName="217" name="Column191" queryTableFieldId="32554"/>
    <tableColumn id="218" xr3:uid="{00000000-0010-0000-0000-0000DA000000}" uniqueName="218" name="Column192" queryTableFieldId="32553"/>
    <tableColumn id="219" xr3:uid="{00000000-0010-0000-0000-0000DB000000}" uniqueName="219" name="Column193" queryTableFieldId="32552"/>
    <tableColumn id="220" xr3:uid="{00000000-0010-0000-0000-0000DC000000}" uniqueName="220" name="Column194" queryTableFieldId="32551"/>
    <tableColumn id="221" xr3:uid="{00000000-0010-0000-0000-0000DD000000}" uniqueName="221" name="Column195" queryTableFieldId="32550"/>
    <tableColumn id="222" xr3:uid="{00000000-0010-0000-0000-0000DE000000}" uniqueName="222" name="Column196" queryTableFieldId="32549"/>
    <tableColumn id="223" xr3:uid="{00000000-0010-0000-0000-0000DF000000}" uniqueName="223" name="Column197" queryTableFieldId="32548"/>
    <tableColumn id="224" xr3:uid="{00000000-0010-0000-0000-0000E0000000}" uniqueName="224" name="Column198" queryTableFieldId="32547"/>
    <tableColumn id="225" xr3:uid="{00000000-0010-0000-0000-0000E1000000}" uniqueName="225" name="Column199" queryTableFieldId="32546"/>
    <tableColumn id="226" xr3:uid="{00000000-0010-0000-0000-0000E2000000}" uniqueName="226" name="Column200" queryTableFieldId="32545"/>
    <tableColumn id="227" xr3:uid="{00000000-0010-0000-0000-0000E3000000}" uniqueName="227" name="Column201" queryTableFieldId="32544"/>
    <tableColumn id="228" xr3:uid="{00000000-0010-0000-0000-0000E4000000}" uniqueName="228" name="Column202" queryTableFieldId="32543"/>
    <tableColumn id="229" xr3:uid="{00000000-0010-0000-0000-0000E5000000}" uniqueName="229" name="Column203" queryTableFieldId="32542"/>
    <tableColumn id="230" xr3:uid="{00000000-0010-0000-0000-0000E6000000}" uniqueName="230" name="Column204" queryTableFieldId="32541"/>
    <tableColumn id="231" xr3:uid="{00000000-0010-0000-0000-0000E7000000}" uniqueName="231" name="Column205" queryTableFieldId="32540"/>
    <tableColumn id="232" xr3:uid="{00000000-0010-0000-0000-0000E8000000}" uniqueName="232" name="Column206" queryTableFieldId="32539"/>
    <tableColumn id="233" xr3:uid="{00000000-0010-0000-0000-0000E9000000}" uniqueName="233" name="Column207" queryTableFieldId="32538"/>
    <tableColumn id="234" xr3:uid="{00000000-0010-0000-0000-0000EA000000}" uniqueName="234" name="Column208" queryTableFieldId="32537"/>
    <tableColumn id="235" xr3:uid="{00000000-0010-0000-0000-0000EB000000}" uniqueName="235" name="Column209" queryTableFieldId="32536"/>
    <tableColumn id="236" xr3:uid="{00000000-0010-0000-0000-0000EC000000}" uniqueName="236" name="Column210" queryTableFieldId="32535"/>
    <tableColumn id="237" xr3:uid="{00000000-0010-0000-0000-0000ED000000}" uniqueName="237" name="Column211" queryTableFieldId="32534"/>
    <tableColumn id="238" xr3:uid="{00000000-0010-0000-0000-0000EE000000}" uniqueName="238" name="Column212" queryTableFieldId="32533"/>
    <tableColumn id="239" xr3:uid="{00000000-0010-0000-0000-0000EF000000}" uniqueName="239" name="Column213" queryTableFieldId="32532"/>
    <tableColumn id="240" xr3:uid="{00000000-0010-0000-0000-0000F0000000}" uniqueName="240" name="Column214" queryTableFieldId="32531"/>
    <tableColumn id="241" xr3:uid="{00000000-0010-0000-0000-0000F1000000}" uniqueName="241" name="Column215" queryTableFieldId="32530"/>
    <tableColumn id="242" xr3:uid="{00000000-0010-0000-0000-0000F2000000}" uniqueName="242" name="Column216" queryTableFieldId="32529"/>
    <tableColumn id="243" xr3:uid="{00000000-0010-0000-0000-0000F3000000}" uniqueName="243" name="Column217" queryTableFieldId="32528"/>
    <tableColumn id="244" xr3:uid="{00000000-0010-0000-0000-0000F4000000}" uniqueName="244" name="Column218" queryTableFieldId="32527"/>
    <tableColumn id="245" xr3:uid="{00000000-0010-0000-0000-0000F5000000}" uniqueName="245" name="Column219" queryTableFieldId="32526"/>
    <tableColumn id="246" xr3:uid="{00000000-0010-0000-0000-0000F6000000}" uniqueName="246" name="Column220" queryTableFieldId="32525"/>
    <tableColumn id="247" xr3:uid="{00000000-0010-0000-0000-0000F7000000}" uniqueName="247" name="Column221" queryTableFieldId="32524"/>
    <tableColumn id="248" xr3:uid="{00000000-0010-0000-0000-0000F8000000}" uniqueName="248" name="Column222" queryTableFieldId="32523"/>
    <tableColumn id="249" xr3:uid="{00000000-0010-0000-0000-0000F9000000}" uniqueName="249" name="Column223" queryTableFieldId="32522"/>
    <tableColumn id="250" xr3:uid="{00000000-0010-0000-0000-0000FA000000}" uniqueName="250" name="Column224" queryTableFieldId="32521"/>
    <tableColumn id="251" xr3:uid="{00000000-0010-0000-0000-0000FB000000}" uniqueName="251" name="Column225" queryTableFieldId="32520"/>
    <tableColumn id="252" xr3:uid="{00000000-0010-0000-0000-0000FC000000}" uniqueName="252" name="Column226" queryTableFieldId="32519"/>
    <tableColumn id="253" xr3:uid="{00000000-0010-0000-0000-0000FD000000}" uniqueName="253" name="Column227" queryTableFieldId="32518"/>
    <tableColumn id="254" xr3:uid="{00000000-0010-0000-0000-0000FE000000}" uniqueName="254" name="Column228" queryTableFieldId="32517"/>
    <tableColumn id="255" xr3:uid="{00000000-0010-0000-0000-0000FF000000}" uniqueName="255" name="Column229" queryTableFieldId="32516"/>
    <tableColumn id="256" xr3:uid="{00000000-0010-0000-0000-000000010000}" uniqueName="256" name="Column230" queryTableFieldId="32515"/>
    <tableColumn id="257" xr3:uid="{00000000-0010-0000-0000-000001010000}" uniqueName="257" name="Column231" queryTableFieldId="32514"/>
    <tableColumn id="258" xr3:uid="{00000000-0010-0000-0000-000002010000}" uniqueName="258" name="Column232" queryTableFieldId="32513"/>
    <tableColumn id="259" xr3:uid="{00000000-0010-0000-0000-000003010000}" uniqueName="259" name="Column233" queryTableFieldId="32512"/>
    <tableColumn id="260" xr3:uid="{00000000-0010-0000-0000-000004010000}" uniqueName="260" name="Column234" queryTableFieldId="32511"/>
    <tableColumn id="261" xr3:uid="{00000000-0010-0000-0000-000005010000}" uniqueName="261" name="Column235" queryTableFieldId="32510"/>
    <tableColumn id="262" xr3:uid="{00000000-0010-0000-0000-000006010000}" uniqueName="262" name="Column236" queryTableFieldId="32509"/>
    <tableColumn id="263" xr3:uid="{00000000-0010-0000-0000-000007010000}" uniqueName="263" name="Column237" queryTableFieldId="32508"/>
    <tableColumn id="264" xr3:uid="{00000000-0010-0000-0000-000008010000}" uniqueName="264" name="Column238" queryTableFieldId="32507"/>
    <tableColumn id="265" xr3:uid="{00000000-0010-0000-0000-000009010000}" uniqueName="265" name="Column239" queryTableFieldId="32506"/>
    <tableColumn id="266" xr3:uid="{00000000-0010-0000-0000-00000A010000}" uniqueName="266" name="Column240" queryTableFieldId="32505"/>
    <tableColumn id="267" xr3:uid="{00000000-0010-0000-0000-00000B010000}" uniqueName="267" name="Column241" queryTableFieldId="32504"/>
    <tableColumn id="268" xr3:uid="{00000000-0010-0000-0000-00000C010000}" uniqueName="268" name="Column242" queryTableFieldId="32503"/>
    <tableColumn id="269" xr3:uid="{00000000-0010-0000-0000-00000D010000}" uniqueName="269" name="Column243" queryTableFieldId="32502"/>
    <tableColumn id="270" xr3:uid="{00000000-0010-0000-0000-00000E010000}" uniqueName="270" name="Column244" queryTableFieldId="32501"/>
    <tableColumn id="271" xr3:uid="{00000000-0010-0000-0000-00000F010000}" uniqueName="271" name="Column245" queryTableFieldId="32500"/>
    <tableColumn id="272" xr3:uid="{00000000-0010-0000-0000-000010010000}" uniqueName="272" name="Column246" queryTableFieldId="32499"/>
    <tableColumn id="273" xr3:uid="{00000000-0010-0000-0000-000011010000}" uniqueName="273" name="Column247" queryTableFieldId="32498"/>
    <tableColumn id="274" xr3:uid="{00000000-0010-0000-0000-000012010000}" uniqueName="274" name="Column248" queryTableFieldId="32497"/>
    <tableColumn id="275" xr3:uid="{00000000-0010-0000-0000-000013010000}" uniqueName="275" name="Column249" queryTableFieldId="32496"/>
    <tableColumn id="276" xr3:uid="{00000000-0010-0000-0000-000014010000}" uniqueName="276" name="Column250" queryTableFieldId="32495"/>
    <tableColumn id="277" xr3:uid="{00000000-0010-0000-0000-000015010000}" uniqueName="277" name="Column251" queryTableFieldId="32494"/>
    <tableColumn id="278" xr3:uid="{00000000-0010-0000-0000-000016010000}" uniqueName="278" name="Column252" queryTableFieldId="32493"/>
    <tableColumn id="279" xr3:uid="{00000000-0010-0000-0000-000017010000}" uniqueName="279" name="Column253" queryTableFieldId="32492"/>
    <tableColumn id="280" xr3:uid="{00000000-0010-0000-0000-000018010000}" uniqueName="280" name="Column254" queryTableFieldId="32491"/>
    <tableColumn id="281" xr3:uid="{00000000-0010-0000-0000-000019010000}" uniqueName="281" name="Column255" queryTableFieldId="32490"/>
    <tableColumn id="282" xr3:uid="{00000000-0010-0000-0000-00001A010000}" uniqueName="282" name="Column256" queryTableFieldId="32489"/>
    <tableColumn id="283" xr3:uid="{00000000-0010-0000-0000-00001B010000}" uniqueName="283" name="Column257" queryTableFieldId="32488"/>
    <tableColumn id="284" xr3:uid="{00000000-0010-0000-0000-00001C010000}" uniqueName="284" name="Column258" queryTableFieldId="32487"/>
    <tableColumn id="285" xr3:uid="{00000000-0010-0000-0000-00001D010000}" uniqueName="285" name="Column259" queryTableFieldId="32486"/>
    <tableColumn id="286" xr3:uid="{00000000-0010-0000-0000-00001E010000}" uniqueName="286" name="Column260" queryTableFieldId="32485"/>
    <tableColumn id="287" xr3:uid="{00000000-0010-0000-0000-00001F010000}" uniqueName="287" name="Column261" queryTableFieldId="32484"/>
    <tableColumn id="288" xr3:uid="{00000000-0010-0000-0000-000020010000}" uniqueName="288" name="Column262" queryTableFieldId="32483"/>
    <tableColumn id="289" xr3:uid="{00000000-0010-0000-0000-000021010000}" uniqueName="289" name="Column263" queryTableFieldId="32482"/>
    <tableColumn id="290" xr3:uid="{00000000-0010-0000-0000-000022010000}" uniqueName="290" name="Column264" queryTableFieldId="32481"/>
    <tableColumn id="291" xr3:uid="{00000000-0010-0000-0000-000023010000}" uniqueName="291" name="Column265" queryTableFieldId="32480"/>
    <tableColumn id="292" xr3:uid="{00000000-0010-0000-0000-000024010000}" uniqueName="292" name="Column266" queryTableFieldId="32479"/>
    <tableColumn id="293" xr3:uid="{00000000-0010-0000-0000-000025010000}" uniqueName="293" name="Column267" queryTableFieldId="32478"/>
    <tableColumn id="294" xr3:uid="{00000000-0010-0000-0000-000026010000}" uniqueName="294" name="Column268" queryTableFieldId="32477"/>
    <tableColumn id="295" xr3:uid="{00000000-0010-0000-0000-000027010000}" uniqueName="295" name="Column269" queryTableFieldId="32476"/>
    <tableColumn id="296" xr3:uid="{00000000-0010-0000-0000-000028010000}" uniqueName="296" name="Column270" queryTableFieldId="32475"/>
    <tableColumn id="297" xr3:uid="{00000000-0010-0000-0000-000029010000}" uniqueName="297" name="Column271" queryTableFieldId="32474"/>
    <tableColumn id="298" xr3:uid="{00000000-0010-0000-0000-00002A010000}" uniqueName="298" name="Column272" queryTableFieldId="32473"/>
    <tableColumn id="299" xr3:uid="{00000000-0010-0000-0000-00002B010000}" uniqueName="299" name="Column273" queryTableFieldId="32472"/>
    <tableColumn id="300" xr3:uid="{00000000-0010-0000-0000-00002C010000}" uniqueName="300" name="Column274" queryTableFieldId="32471"/>
    <tableColumn id="301" xr3:uid="{00000000-0010-0000-0000-00002D010000}" uniqueName="301" name="Column275" queryTableFieldId="32470"/>
    <tableColumn id="302" xr3:uid="{00000000-0010-0000-0000-00002E010000}" uniqueName="302" name="Column276" queryTableFieldId="32469"/>
    <tableColumn id="303" xr3:uid="{00000000-0010-0000-0000-00002F010000}" uniqueName="303" name="Column277" queryTableFieldId="32468"/>
    <tableColumn id="304" xr3:uid="{00000000-0010-0000-0000-000030010000}" uniqueName="304" name="Column278" queryTableFieldId="32467"/>
    <tableColumn id="305" xr3:uid="{00000000-0010-0000-0000-000031010000}" uniqueName="305" name="Column279" queryTableFieldId="32466"/>
    <tableColumn id="306" xr3:uid="{00000000-0010-0000-0000-000032010000}" uniqueName="306" name="Column280" queryTableFieldId="32465"/>
    <tableColumn id="307" xr3:uid="{00000000-0010-0000-0000-000033010000}" uniqueName="307" name="Column281" queryTableFieldId="32464"/>
    <tableColumn id="308" xr3:uid="{00000000-0010-0000-0000-000034010000}" uniqueName="308" name="Column282" queryTableFieldId="32463"/>
    <tableColumn id="309" xr3:uid="{00000000-0010-0000-0000-000035010000}" uniqueName="309" name="Column283" queryTableFieldId="32462"/>
    <tableColumn id="310" xr3:uid="{00000000-0010-0000-0000-000036010000}" uniqueName="310" name="Column284" queryTableFieldId="32461"/>
    <tableColumn id="311" xr3:uid="{00000000-0010-0000-0000-000037010000}" uniqueName="311" name="Column285" queryTableFieldId="32460"/>
    <tableColumn id="312" xr3:uid="{00000000-0010-0000-0000-000038010000}" uniqueName="312" name="Column286" queryTableFieldId="32459"/>
    <tableColumn id="313" xr3:uid="{00000000-0010-0000-0000-000039010000}" uniqueName="313" name="Column287" queryTableFieldId="32458"/>
    <tableColumn id="314" xr3:uid="{00000000-0010-0000-0000-00003A010000}" uniqueName="314" name="Column288" queryTableFieldId="32457"/>
    <tableColumn id="315" xr3:uid="{00000000-0010-0000-0000-00003B010000}" uniqueName="315" name="Column289" queryTableFieldId="32456"/>
    <tableColumn id="316" xr3:uid="{00000000-0010-0000-0000-00003C010000}" uniqueName="316" name="Column290" queryTableFieldId="32455"/>
    <tableColumn id="317" xr3:uid="{00000000-0010-0000-0000-00003D010000}" uniqueName="317" name="Column291" queryTableFieldId="32454"/>
    <tableColumn id="318" xr3:uid="{00000000-0010-0000-0000-00003E010000}" uniqueName="318" name="Column292" queryTableFieldId="32453"/>
    <tableColumn id="319" xr3:uid="{00000000-0010-0000-0000-00003F010000}" uniqueName="319" name="Column293" queryTableFieldId="32452"/>
    <tableColumn id="320" xr3:uid="{00000000-0010-0000-0000-000040010000}" uniqueName="320" name="Column294" queryTableFieldId="32451"/>
    <tableColumn id="321" xr3:uid="{00000000-0010-0000-0000-000041010000}" uniqueName="321" name="Column295" queryTableFieldId="32450"/>
    <tableColumn id="322" xr3:uid="{00000000-0010-0000-0000-000042010000}" uniqueName="322" name="Column296" queryTableFieldId="32449"/>
    <tableColumn id="323" xr3:uid="{00000000-0010-0000-0000-000043010000}" uniqueName="323" name="Column297" queryTableFieldId="32448"/>
    <tableColumn id="324" xr3:uid="{00000000-0010-0000-0000-000044010000}" uniqueName="324" name="Column298" queryTableFieldId="32447"/>
    <tableColumn id="325" xr3:uid="{00000000-0010-0000-0000-000045010000}" uniqueName="325" name="Column299" queryTableFieldId="32446"/>
    <tableColumn id="326" xr3:uid="{00000000-0010-0000-0000-000046010000}" uniqueName="326" name="Column300" queryTableFieldId="32445"/>
    <tableColumn id="327" xr3:uid="{00000000-0010-0000-0000-000047010000}" uniqueName="327" name="Column301" queryTableFieldId="32444"/>
    <tableColumn id="328" xr3:uid="{00000000-0010-0000-0000-000048010000}" uniqueName="328" name="Column302" queryTableFieldId="32443"/>
    <tableColumn id="329" xr3:uid="{00000000-0010-0000-0000-000049010000}" uniqueName="329" name="Column303" queryTableFieldId="32442"/>
    <tableColumn id="330" xr3:uid="{00000000-0010-0000-0000-00004A010000}" uniqueName="330" name="Column304" queryTableFieldId="32441"/>
    <tableColumn id="331" xr3:uid="{00000000-0010-0000-0000-00004B010000}" uniqueName="331" name="Column305" queryTableFieldId="32440"/>
    <tableColumn id="332" xr3:uid="{00000000-0010-0000-0000-00004C010000}" uniqueName="332" name="Column306" queryTableFieldId="32439"/>
    <tableColumn id="333" xr3:uid="{00000000-0010-0000-0000-00004D010000}" uniqueName="333" name="Column307" queryTableFieldId="32438"/>
    <tableColumn id="334" xr3:uid="{00000000-0010-0000-0000-00004E010000}" uniqueName="334" name="Column308" queryTableFieldId="32437"/>
    <tableColumn id="335" xr3:uid="{00000000-0010-0000-0000-00004F010000}" uniqueName="335" name="Column309" queryTableFieldId="32436"/>
    <tableColumn id="336" xr3:uid="{00000000-0010-0000-0000-000050010000}" uniqueName="336" name="Column310" queryTableFieldId="32435"/>
    <tableColumn id="337" xr3:uid="{00000000-0010-0000-0000-000051010000}" uniqueName="337" name="Column311" queryTableFieldId="32434"/>
    <tableColumn id="338" xr3:uid="{00000000-0010-0000-0000-000052010000}" uniqueName="338" name="Column312" queryTableFieldId="32433"/>
    <tableColumn id="339" xr3:uid="{00000000-0010-0000-0000-000053010000}" uniqueName="339" name="Column313" queryTableFieldId="32432"/>
    <tableColumn id="340" xr3:uid="{00000000-0010-0000-0000-000054010000}" uniqueName="340" name="Column314" queryTableFieldId="32431"/>
    <tableColumn id="341" xr3:uid="{00000000-0010-0000-0000-000055010000}" uniqueName="341" name="Column315" queryTableFieldId="32430"/>
    <tableColumn id="342" xr3:uid="{00000000-0010-0000-0000-000056010000}" uniqueName="342" name="Column316" queryTableFieldId="32429"/>
    <tableColumn id="343" xr3:uid="{00000000-0010-0000-0000-000057010000}" uniqueName="343" name="Column317" queryTableFieldId="32428"/>
    <tableColumn id="344" xr3:uid="{00000000-0010-0000-0000-000058010000}" uniqueName="344" name="Column318" queryTableFieldId="32427"/>
    <tableColumn id="345" xr3:uid="{00000000-0010-0000-0000-000059010000}" uniqueName="345" name="Column319" queryTableFieldId="32426"/>
    <tableColumn id="346" xr3:uid="{00000000-0010-0000-0000-00005A010000}" uniqueName="346" name="Column320" queryTableFieldId="32425"/>
    <tableColumn id="347" xr3:uid="{00000000-0010-0000-0000-00005B010000}" uniqueName="347" name="Column321" queryTableFieldId="32424"/>
    <tableColumn id="348" xr3:uid="{00000000-0010-0000-0000-00005C010000}" uniqueName="348" name="Column322" queryTableFieldId="32423"/>
    <tableColumn id="349" xr3:uid="{00000000-0010-0000-0000-00005D010000}" uniqueName="349" name="Column323" queryTableFieldId="32422"/>
    <tableColumn id="350" xr3:uid="{00000000-0010-0000-0000-00005E010000}" uniqueName="350" name="Column324" queryTableFieldId="32421"/>
    <tableColumn id="351" xr3:uid="{00000000-0010-0000-0000-00005F010000}" uniqueName="351" name="Column325" queryTableFieldId="32420"/>
    <tableColumn id="352" xr3:uid="{00000000-0010-0000-0000-000060010000}" uniqueName="352" name="Column326" queryTableFieldId="32419"/>
    <tableColumn id="353" xr3:uid="{00000000-0010-0000-0000-000061010000}" uniqueName="353" name="Column327" queryTableFieldId="32418"/>
    <tableColumn id="354" xr3:uid="{00000000-0010-0000-0000-000062010000}" uniqueName="354" name="Column328" queryTableFieldId="32417"/>
    <tableColumn id="355" xr3:uid="{00000000-0010-0000-0000-000063010000}" uniqueName="355" name="Column329" queryTableFieldId="32416"/>
    <tableColumn id="356" xr3:uid="{00000000-0010-0000-0000-000064010000}" uniqueName="356" name="Column330" queryTableFieldId="32415"/>
    <tableColumn id="357" xr3:uid="{00000000-0010-0000-0000-000065010000}" uniqueName="357" name="Column331" queryTableFieldId="32414"/>
    <tableColumn id="358" xr3:uid="{00000000-0010-0000-0000-000066010000}" uniqueName="358" name="Column332" queryTableFieldId="32413"/>
    <tableColumn id="359" xr3:uid="{00000000-0010-0000-0000-000067010000}" uniqueName="359" name="Column333" queryTableFieldId="32412"/>
    <tableColumn id="360" xr3:uid="{00000000-0010-0000-0000-000068010000}" uniqueName="360" name="Column334" queryTableFieldId="32411"/>
    <tableColumn id="361" xr3:uid="{00000000-0010-0000-0000-000069010000}" uniqueName="361" name="Column335" queryTableFieldId="32410"/>
    <tableColumn id="362" xr3:uid="{00000000-0010-0000-0000-00006A010000}" uniqueName="362" name="Column336" queryTableFieldId="32409"/>
    <tableColumn id="363" xr3:uid="{00000000-0010-0000-0000-00006B010000}" uniqueName="363" name="Column337" queryTableFieldId="32408"/>
    <tableColumn id="364" xr3:uid="{00000000-0010-0000-0000-00006C010000}" uniqueName="364" name="Column338" queryTableFieldId="32407"/>
    <tableColumn id="365" xr3:uid="{00000000-0010-0000-0000-00006D010000}" uniqueName="365" name="Column339" queryTableFieldId="32406"/>
    <tableColumn id="366" xr3:uid="{00000000-0010-0000-0000-00006E010000}" uniqueName="366" name="Column340" queryTableFieldId="32405"/>
    <tableColumn id="367" xr3:uid="{00000000-0010-0000-0000-00006F010000}" uniqueName="367" name="Column341" queryTableFieldId="32404"/>
    <tableColumn id="368" xr3:uid="{00000000-0010-0000-0000-000070010000}" uniqueName="368" name="Column342" queryTableFieldId="32403"/>
    <tableColumn id="369" xr3:uid="{00000000-0010-0000-0000-000071010000}" uniqueName="369" name="Column343" queryTableFieldId="32402"/>
    <tableColumn id="370" xr3:uid="{00000000-0010-0000-0000-000072010000}" uniqueName="370" name="Column344" queryTableFieldId="32401"/>
    <tableColumn id="371" xr3:uid="{00000000-0010-0000-0000-000073010000}" uniqueName="371" name="Column345" queryTableFieldId="32400"/>
    <tableColumn id="372" xr3:uid="{00000000-0010-0000-0000-000074010000}" uniqueName="372" name="Column346" queryTableFieldId="32399"/>
    <tableColumn id="373" xr3:uid="{00000000-0010-0000-0000-000075010000}" uniqueName="373" name="Column347" queryTableFieldId="32398"/>
    <tableColumn id="374" xr3:uid="{00000000-0010-0000-0000-000076010000}" uniqueName="374" name="Column348" queryTableFieldId="32397"/>
    <tableColumn id="375" xr3:uid="{00000000-0010-0000-0000-000077010000}" uniqueName="375" name="Column349" queryTableFieldId="32396"/>
    <tableColumn id="376" xr3:uid="{00000000-0010-0000-0000-000078010000}" uniqueName="376" name="Column350" queryTableFieldId="32395"/>
    <tableColumn id="377" xr3:uid="{00000000-0010-0000-0000-000079010000}" uniqueName="377" name="Column351" queryTableFieldId="32394"/>
    <tableColumn id="378" xr3:uid="{00000000-0010-0000-0000-00007A010000}" uniqueName="378" name="Column352" queryTableFieldId="32393"/>
    <tableColumn id="379" xr3:uid="{00000000-0010-0000-0000-00007B010000}" uniqueName="379" name="Column353" queryTableFieldId="32392"/>
    <tableColumn id="380" xr3:uid="{00000000-0010-0000-0000-00007C010000}" uniqueName="380" name="Column354" queryTableFieldId="32391"/>
    <tableColumn id="381" xr3:uid="{00000000-0010-0000-0000-00007D010000}" uniqueName="381" name="Column355" queryTableFieldId="32390"/>
    <tableColumn id="382" xr3:uid="{00000000-0010-0000-0000-00007E010000}" uniqueName="382" name="Column356" queryTableFieldId="32389"/>
    <tableColumn id="383" xr3:uid="{00000000-0010-0000-0000-00007F010000}" uniqueName="383" name="Column357" queryTableFieldId="32388"/>
    <tableColumn id="384" xr3:uid="{00000000-0010-0000-0000-000080010000}" uniqueName="384" name="Column358" queryTableFieldId="32387"/>
    <tableColumn id="385" xr3:uid="{00000000-0010-0000-0000-000081010000}" uniqueName="385" name="Column359" queryTableFieldId="32386"/>
    <tableColumn id="386" xr3:uid="{00000000-0010-0000-0000-000082010000}" uniqueName="386" name="Column360" queryTableFieldId="32385"/>
    <tableColumn id="387" xr3:uid="{00000000-0010-0000-0000-000083010000}" uniqueName="387" name="Column361" queryTableFieldId="32384"/>
    <tableColumn id="388" xr3:uid="{00000000-0010-0000-0000-000084010000}" uniqueName="388" name="Column362" queryTableFieldId="32383"/>
    <tableColumn id="389" xr3:uid="{00000000-0010-0000-0000-000085010000}" uniqueName="389" name="Column363" queryTableFieldId="32382"/>
    <tableColumn id="390" xr3:uid="{00000000-0010-0000-0000-000086010000}" uniqueName="390" name="Column364" queryTableFieldId="32381"/>
    <tableColumn id="391" xr3:uid="{00000000-0010-0000-0000-000087010000}" uniqueName="391" name="Column365" queryTableFieldId="32380"/>
    <tableColumn id="392" xr3:uid="{00000000-0010-0000-0000-000088010000}" uniqueName="392" name="Column366" queryTableFieldId="32379"/>
    <tableColumn id="393" xr3:uid="{00000000-0010-0000-0000-000089010000}" uniqueName="393" name="Column367" queryTableFieldId="32378"/>
    <tableColumn id="394" xr3:uid="{00000000-0010-0000-0000-00008A010000}" uniqueName="394" name="Column368" queryTableFieldId="32377"/>
    <tableColumn id="395" xr3:uid="{00000000-0010-0000-0000-00008B010000}" uniqueName="395" name="Column369" queryTableFieldId="32376"/>
    <tableColumn id="396" xr3:uid="{00000000-0010-0000-0000-00008C010000}" uniqueName="396" name="Column370" queryTableFieldId="32375"/>
    <tableColumn id="397" xr3:uid="{00000000-0010-0000-0000-00008D010000}" uniqueName="397" name="Column371" queryTableFieldId="32374"/>
    <tableColumn id="398" xr3:uid="{00000000-0010-0000-0000-00008E010000}" uniqueName="398" name="Column372" queryTableFieldId="32373"/>
    <tableColumn id="399" xr3:uid="{00000000-0010-0000-0000-00008F010000}" uniqueName="399" name="Column373" queryTableFieldId="32372"/>
    <tableColumn id="400" xr3:uid="{00000000-0010-0000-0000-000090010000}" uniqueName="400" name="Column374" queryTableFieldId="32371"/>
    <tableColumn id="401" xr3:uid="{00000000-0010-0000-0000-000091010000}" uniqueName="401" name="Column375" queryTableFieldId="32370"/>
    <tableColumn id="402" xr3:uid="{00000000-0010-0000-0000-000092010000}" uniqueName="402" name="Column376" queryTableFieldId="32369"/>
    <tableColumn id="403" xr3:uid="{00000000-0010-0000-0000-000093010000}" uniqueName="403" name="Column377" queryTableFieldId="32368"/>
    <tableColumn id="404" xr3:uid="{00000000-0010-0000-0000-000094010000}" uniqueName="404" name="Column378" queryTableFieldId="32367"/>
    <tableColumn id="405" xr3:uid="{00000000-0010-0000-0000-000095010000}" uniqueName="405" name="Column379" queryTableFieldId="32366"/>
    <tableColumn id="406" xr3:uid="{00000000-0010-0000-0000-000096010000}" uniqueName="406" name="Column380" queryTableFieldId="32365"/>
    <tableColumn id="407" xr3:uid="{00000000-0010-0000-0000-000097010000}" uniqueName="407" name="Column381" queryTableFieldId="32364"/>
    <tableColumn id="408" xr3:uid="{00000000-0010-0000-0000-000098010000}" uniqueName="408" name="Column382" queryTableFieldId="32363"/>
    <tableColumn id="409" xr3:uid="{00000000-0010-0000-0000-000099010000}" uniqueName="409" name="Column383" queryTableFieldId="32362"/>
    <tableColumn id="410" xr3:uid="{00000000-0010-0000-0000-00009A010000}" uniqueName="410" name="Column384" queryTableFieldId="32361"/>
    <tableColumn id="411" xr3:uid="{00000000-0010-0000-0000-00009B010000}" uniqueName="411" name="Column385" queryTableFieldId="32360"/>
    <tableColumn id="412" xr3:uid="{00000000-0010-0000-0000-00009C010000}" uniqueName="412" name="Column386" queryTableFieldId="32359"/>
    <tableColumn id="413" xr3:uid="{00000000-0010-0000-0000-00009D010000}" uniqueName="413" name="Column387" queryTableFieldId="32358"/>
    <tableColumn id="414" xr3:uid="{00000000-0010-0000-0000-00009E010000}" uniqueName="414" name="Column388" queryTableFieldId="32357"/>
    <tableColumn id="415" xr3:uid="{00000000-0010-0000-0000-00009F010000}" uniqueName="415" name="Column389" queryTableFieldId="32356"/>
    <tableColumn id="416" xr3:uid="{00000000-0010-0000-0000-0000A0010000}" uniqueName="416" name="Column390" queryTableFieldId="32355"/>
    <tableColumn id="417" xr3:uid="{00000000-0010-0000-0000-0000A1010000}" uniqueName="417" name="Column391" queryTableFieldId="32354"/>
    <tableColumn id="418" xr3:uid="{00000000-0010-0000-0000-0000A2010000}" uniqueName="418" name="Column392" queryTableFieldId="32353"/>
    <tableColumn id="419" xr3:uid="{00000000-0010-0000-0000-0000A3010000}" uniqueName="419" name="Column393" queryTableFieldId="32352"/>
    <tableColumn id="420" xr3:uid="{00000000-0010-0000-0000-0000A4010000}" uniqueName="420" name="Column394" queryTableFieldId="32351"/>
    <tableColumn id="421" xr3:uid="{00000000-0010-0000-0000-0000A5010000}" uniqueName="421" name="Column395" queryTableFieldId="32350"/>
    <tableColumn id="422" xr3:uid="{00000000-0010-0000-0000-0000A6010000}" uniqueName="422" name="Column396" queryTableFieldId="32349"/>
    <tableColumn id="423" xr3:uid="{00000000-0010-0000-0000-0000A7010000}" uniqueName="423" name="Column397" queryTableFieldId="32348"/>
    <tableColumn id="424" xr3:uid="{00000000-0010-0000-0000-0000A8010000}" uniqueName="424" name="Column398" queryTableFieldId="32347"/>
    <tableColumn id="425" xr3:uid="{00000000-0010-0000-0000-0000A9010000}" uniqueName="425" name="Column399" queryTableFieldId="32346"/>
    <tableColumn id="426" xr3:uid="{00000000-0010-0000-0000-0000AA010000}" uniqueName="426" name="Column400" queryTableFieldId="32345"/>
    <tableColumn id="427" xr3:uid="{00000000-0010-0000-0000-0000AB010000}" uniqueName="427" name="Column401" queryTableFieldId="32344"/>
    <tableColumn id="428" xr3:uid="{00000000-0010-0000-0000-0000AC010000}" uniqueName="428" name="Column402" queryTableFieldId="32343"/>
    <tableColumn id="429" xr3:uid="{00000000-0010-0000-0000-0000AD010000}" uniqueName="429" name="Column403" queryTableFieldId="32342"/>
    <tableColumn id="430" xr3:uid="{00000000-0010-0000-0000-0000AE010000}" uniqueName="430" name="Column404" queryTableFieldId="32341"/>
    <tableColumn id="431" xr3:uid="{00000000-0010-0000-0000-0000AF010000}" uniqueName="431" name="Column405" queryTableFieldId="32340"/>
    <tableColumn id="432" xr3:uid="{00000000-0010-0000-0000-0000B0010000}" uniqueName="432" name="Column406" queryTableFieldId="32339"/>
    <tableColumn id="433" xr3:uid="{00000000-0010-0000-0000-0000B1010000}" uniqueName="433" name="Column407" queryTableFieldId="32338"/>
    <tableColumn id="434" xr3:uid="{00000000-0010-0000-0000-0000B2010000}" uniqueName="434" name="Column408" queryTableFieldId="32337"/>
    <tableColumn id="435" xr3:uid="{00000000-0010-0000-0000-0000B3010000}" uniqueName="435" name="Column409" queryTableFieldId="32336"/>
    <tableColumn id="436" xr3:uid="{00000000-0010-0000-0000-0000B4010000}" uniqueName="436" name="Column410" queryTableFieldId="32335"/>
    <tableColumn id="437" xr3:uid="{00000000-0010-0000-0000-0000B5010000}" uniqueName="437" name="Column411" queryTableFieldId="32334"/>
    <tableColumn id="438" xr3:uid="{00000000-0010-0000-0000-0000B6010000}" uniqueName="438" name="Column412" queryTableFieldId="32333"/>
    <tableColumn id="439" xr3:uid="{00000000-0010-0000-0000-0000B7010000}" uniqueName="439" name="Column413" queryTableFieldId="32332"/>
    <tableColumn id="440" xr3:uid="{00000000-0010-0000-0000-0000B8010000}" uniqueName="440" name="Column414" queryTableFieldId="32331"/>
    <tableColumn id="441" xr3:uid="{00000000-0010-0000-0000-0000B9010000}" uniqueName="441" name="Column415" queryTableFieldId="32330"/>
    <tableColumn id="442" xr3:uid="{00000000-0010-0000-0000-0000BA010000}" uniqueName="442" name="Column416" queryTableFieldId="32329"/>
    <tableColumn id="443" xr3:uid="{00000000-0010-0000-0000-0000BB010000}" uniqueName="443" name="Column417" queryTableFieldId="32328"/>
    <tableColumn id="444" xr3:uid="{00000000-0010-0000-0000-0000BC010000}" uniqueName="444" name="Column418" queryTableFieldId="32327"/>
    <tableColumn id="445" xr3:uid="{00000000-0010-0000-0000-0000BD010000}" uniqueName="445" name="Column419" queryTableFieldId="32326"/>
    <tableColumn id="446" xr3:uid="{00000000-0010-0000-0000-0000BE010000}" uniqueName="446" name="Column420" queryTableFieldId="32325"/>
    <tableColumn id="447" xr3:uid="{00000000-0010-0000-0000-0000BF010000}" uniqueName="447" name="Column421" queryTableFieldId="32324"/>
    <tableColumn id="448" xr3:uid="{00000000-0010-0000-0000-0000C0010000}" uniqueName="448" name="Column422" queryTableFieldId="32323"/>
    <tableColumn id="449" xr3:uid="{00000000-0010-0000-0000-0000C1010000}" uniqueName="449" name="Column423" queryTableFieldId="32322"/>
    <tableColumn id="450" xr3:uid="{00000000-0010-0000-0000-0000C2010000}" uniqueName="450" name="Column424" queryTableFieldId="32321"/>
    <tableColumn id="451" xr3:uid="{00000000-0010-0000-0000-0000C3010000}" uniqueName="451" name="Column425" queryTableFieldId="32320"/>
    <tableColumn id="452" xr3:uid="{00000000-0010-0000-0000-0000C4010000}" uniqueName="452" name="Column426" queryTableFieldId="32319"/>
    <tableColumn id="453" xr3:uid="{00000000-0010-0000-0000-0000C5010000}" uniqueName="453" name="Column427" queryTableFieldId="32318"/>
    <tableColumn id="454" xr3:uid="{00000000-0010-0000-0000-0000C6010000}" uniqueName="454" name="Column428" queryTableFieldId="32317"/>
    <tableColumn id="455" xr3:uid="{00000000-0010-0000-0000-0000C7010000}" uniqueName="455" name="Column429" queryTableFieldId="32316"/>
    <tableColumn id="456" xr3:uid="{00000000-0010-0000-0000-0000C8010000}" uniqueName="456" name="Column430" queryTableFieldId="32315"/>
    <tableColumn id="457" xr3:uid="{00000000-0010-0000-0000-0000C9010000}" uniqueName="457" name="Column431" queryTableFieldId="32314"/>
    <tableColumn id="458" xr3:uid="{00000000-0010-0000-0000-0000CA010000}" uniqueName="458" name="Column432" queryTableFieldId="32313"/>
    <tableColumn id="459" xr3:uid="{00000000-0010-0000-0000-0000CB010000}" uniqueName="459" name="Column433" queryTableFieldId="32312"/>
    <tableColumn id="460" xr3:uid="{00000000-0010-0000-0000-0000CC010000}" uniqueName="460" name="Column434" queryTableFieldId="32311"/>
    <tableColumn id="461" xr3:uid="{00000000-0010-0000-0000-0000CD010000}" uniqueName="461" name="Column435" queryTableFieldId="32310"/>
    <tableColumn id="462" xr3:uid="{00000000-0010-0000-0000-0000CE010000}" uniqueName="462" name="Column436" queryTableFieldId="32309"/>
    <tableColumn id="463" xr3:uid="{00000000-0010-0000-0000-0000CF010000}" uniqueName="463" name="Column437" queryTableFieldId="32308"/>
    <tableColumn id="464" xr3:uid="{00000000-0010-0000-0000-0000D0010000}" uniqueName="464" name="Column438" queryTableFieldId="32307"/>
    <tableColumn id="465" xr3:uid="{00000000-0010-0000-0000-0000D1010000}" uniqueName="465" name="Column439" queryTableFieldId="32306"/>
    <tableColumn id="466" xr3:uid="{00000000-0010-0000-0000-0000D2010000}" uniqueName="466" name="Column440" queryTableFieldId="32305"/>
    <tableColumn id="467" xr3:uid="{00000000-0010-0000-0000-0000D3010000}" uniqueName="467" name="Column441" queryTableFieldId="32304"/>
    <tableColumn id="468" xr3:uid="{00000000-0010-0000-0000-0000D4010000}" uniqueName="468" name="Column442" queryTableFieldId="32303"/>
    <tableColumn id="469" xr3:uid="{00000000-0010-0000-0000-0000D5010000}" uniqueName="469" name="Column443" queryTableFieldId="32302"/>
    <tableColumn id="470" xr3:uid="{00000000-0010-0000-0000-0000D6010000}" uniqueName="470" name="Column444" queryTableFieldId="32301"/>
    <tableColumn id="471" xr3:uid="{00000000-0010-0000-0000-0000D7010000}" uniqueName="471" name="Column445" queryTableFieldId="32300"/>
    <tableColumn id="472" xr3:uid="{00000000-0010-0000-0000-0000D8010000}" uniqueName="472" name="Column446" queryTableFieldId="32299"/>
    <tableColumn id="473" xr3:uid="{00000000-0010-0000-0000-0000D9010000}" uniqueName="473" name="Column447" queryTableFieldId="32298"/>
    <tableColumn id="474" xr3:uid="{00000000-0010-0000-0000-0000DA010000}" uniqueName="474" name="Column448" queryTableFieldId="32297"/>
    <tableColumn id="475" xr3:uid="{00000000-0010-0000-0000-0000DB010000}" uniqueName="475" name="Column449" queryTableFieldId="32296"/>
    <tableColumn id="476" xr3:uid="{00000000-0010-0000-0000-0000DC010000}" uniqueName="476" name="Column450" queryTableFieldId="32295"/>
    <tableColumn id="477" xr3:uid="{00000000-0010-0000-0000-0000DD010000}" uniqueName="477" name="Column451" queryTableFieldId="32294"/>
    <tableColumn id="478" xr3:uid="{00000000-0010-0000-0000-0000DE010000}" uniqueName="478" name="Column452" queryTableFieldId="32293"/>
    <tableColumn id="479" xr3:uid="{00000000-0010-0000-0000-0000DF010000}" uniqueName="479" name="Column453" queryTableFieldId="32292"/>
    <tableColumn id="480" xr3:uid="{00000000-0010-0000-0000-0000E0010000}" uniqueName="480" name="Column454" queryTableFieldId="32291"/>
    <tableColumn id="481" xr3:uid="{00000000-0010-0000-0000-0000E1010000}" uniqueName="481" name="Column455" queryTableFieldId="32290"/>
    <tableColumn id="482" xr3:uid="{00000000-0010-0000-0000-0000E2010000}" uniqueName="482" name="Column456" queryTableFieldId="32289"/>
    <tableColumn id="483" xr3:uid="{00000000-0010-0000-0000-0000E3010000}" uniqueName="483" name="Column457" queryTableFieldId="32288"/>
    <tableColumn id="484" xr3:uid="{00000000-0010-0000-0000-0000E4010000}" uniqueName="484" name="Column458" queryTableFieldId="32287"/>
    <tableColumn id="485" xr3:uid="{00000000-0010-0000-0000-0000E5010000}" uniqueName="485" name="Column459" queryTableFieldId="32286"/>
    <tableColumn id="486" xr3:uid="{00000000-0010-0000-0000-0000E6010000}" uniqueName="486" name="Column460" queryTableFieldId="32285"/>
    <tableColumn id="487" xr3:uid="{00000000-0010-0000-0000-0000E7010000}" uniqueName="487" name="Column461" queryTableFieldId="32284"/>
    <tableColumn id="488" xr3:uid="{00000000-0010-0000-0000-0000E8010000}" uniqueName="488" name="Column462" queryTableFieldId="32283"/>
    <tableColumn id="489" xr3:uid="{00000000-0010-0000-0000-0000E9010000}" uniqueName="489" name="Column463" queryTableFieldId="32282"/>
    <tableColumn id="490" xr3:uid="{00000000-0010-0000-0000-0000EA010000}" uniqueName="490" name="Column464" queryTableFieldId="32281"/>
    <tableColumn id="491" xr3:uid="{00000000-0010-0000-0000-0000EB010000}" uniqueName="491" name="Column465" queryTableFieldId="32280"/>
    <tableColumn id="492" xr3:uid="{00000000-0010-0000-0000-0000EC010000}" uniqueName="492" name="Column466" queryTableFieldId="32279"/>
    <tableColumn id="493" xr3:uid="{00000000-0010-0000-0000-0000ED010000}" uniqueName="493" name="Column467" queryTableFieldId="32278"/>
    <tableColumn id="494" xr3:uid="{00000000-0010-0000-0000-0000EE010000}" uniqueName="494" name="Column468" queryTableFieldId="32277"/>
    <tableColumn id="495" xr3:uid="{00000000-0010-0000-0000-0000EF010000}" uniqueName="495" name="Column469" queryTableFieldId="32276"/>
    <tableColumn id="496" xr3:uid="{00000000-0010-0000-0000-0000F0010000}" uniqueName="496" name="Column470" queryTableFieldId="32275"/>
    <tableColumn id="497" xr3:uid="{00000000-0010-0000-0000-0000F1010000}" uniqueName="497" name="Column471" queryTableFieldId="32274"/>
    <tableColumn id="498" xr3:uid="{00000000-0010-0000-0000-0000F2010000}" uniqueName="498" name="Column472" queryTableFieldId="32273"/>
    <tableColumn id="499" xr3:uid="{00000000-0010-0000-0000-0000F3010000}" uniqueName="499" name="Column473" queryTableFieldId="32272"/>
    <tableColumn id="500" xr3:uid="{00000000-0010-0000-0000-0000F4010000}" uniqueName="500" name="Column474" queryTableFieldId="32271"/>
    <tableColumn id="501" xr3:uid="{00000000-0010-0000-0000-0000F5010000}" uniqueName="501" name="Column475" queryTableFieldId="32270"/>
    <tableColumn id="502" xr3:uid="{00000000-0010-0000-0000-0000F6010000}" uniqueName="502" name="Column476" queryTableFieldId="32269"/>
    <tableColumn id="503" xr3:uid="{00000000-0010-0000-0000-0000F7010000}" uniqueName="503" name="Column477" queryTableFieldId="32268"/>
    <tableColumn id="504" xr3:uid="{00000000-0010-0000-0000-0000F8010000}" uniqueName="504" name="Column478" queryTableFieldId="32267"/>
    <tableColumn id="505" xr3:uid="{00000000-0010-0000-0000-0000F9010000}" uniqueName="505" name="Column479" queryTableFieldId="32266"/>
    <tableColumn id="506" xr3:uid="{00000000-0010-0000-0000-0000FA010000}" uniqueName="506" name="Column480" queryTableFieldId="32265"/>
    <tableColumn id="507" xr3:uid="{00000000-0010-0000-0000-0000FB010000}" uniqueName="507" name="Column481" queryTableFieldId="32264"/>
    <tableColumn id="508" xr3:uid="{00000000-0010-0000-0000-0000FC010000}" uniqueName="508" name="Column482" queryTableFieldId="32263"/>
    <tableColumn id="509" xr3:uid="{00000000-0010-0000-0000-0000FD010000}" uniqueName="509" name="Column483" queryTableFieldId="32262"/>
    <tableColumn id="510" xr3:uid="{00000000-0010-0000-0000-0000FE010000}" uniqueName="510" name="Column484" queryTableFieldId="32261"/>
    <tableColumn id="511" xr3:uid="{00000000-0010-0000-0000-0000FF010000}" uniqueName="511" name="Column485" queryTableFieldId="32260"/>
    <tableColumn id="512" xr3:uid="{00000000-0010-0000-0000-000000020000}" uniqueName="512" name="Column486" queryTableFieldId="32259"/>
    <tableColumn id="513" xr3:uid="{00000000-0010-0000-0000-000001020000}" uniqueName="513" name="Column487" queryTableFieldId="32258"/>
    <tableColumn id="514" xr3:uid="{00000000-0010-0000-0000-000002020000}" uniqueName="514" name="Column488" queryTableFieldId="32257"/>
    <tableColumn id="515" xr3:uid="{00000000-0010-0000-0000-000003020000}" uniqueName="515" name="Column489" queryTableFieldId="32256"/>
    <tableColumn id="516" xr3:uid="{00000000-0010-0000-0000-000004020000}" uniqueName="516" name="Column490" queryTableFieldId="32255"/>
    <tableColumn id="517" xr3:uid="{00000000-0010-0000-0000-000005020000}" uniqueName="517" name="Column491" queryTableFieldId="32254"/>
    <tableColumn id="518" xr3:uid="{00000000-0010-0000-0000-000006020000}" uniqueName="518" name="Column492" queryTableFieldId="32253"/>
    <tableColumn id="519" xr3:uid="{00000000-0010-0000-0000-000007020000}" uniqueName="519" name="Column493" queryTableFieldId="32252"/>
    <tableColumn id="520" xr3:uid="{00000000-0010-0000-0000-000008020000}" uniqueName="520" name="Column494" queryTableFieldId="32251"/>
    <tableColumn id="521" xr3:uid="{00000000-0010-0000-0000-000009020000}" uniqueName="521" name="Column495" queryTableFieldId="32250"/>
    <tableColumn id="522" xr3:uid="{00000000-0010-0000-0000-00000A020000}" uniqueName="522" name="Column496" queryTableFieldId="32249"/>
    <tableColumn id="523" xr3:uid="{00000000-0010-0000-0000-00000B020000}" uniqueName="523" name="Column497" queryTableFieldId="32248"/>
    <tableColumn id="524" xr3:uid="{00000000-0010-0000-0000-00000C020000}" uniqueName="524" name="Column498" queryTableFieldId="32247"/>
    <tableColumn id="525" xr3:uid="{00000000-0010-0000-0000-00000D020000}" uniqueName="525" name="Column499" queryTableFieldId="32246"/>
    <tableColumn id="526" xr3:uid="{00000000-0010-0000-0000-00000E020000}" uniqueName="526" name="Column500" queryTableFieldId="32245"/>
    <tableColumn id="527" xr3:uid="{00000000-0010-0000-0000-00000F020000}" uniqueName="527" name="Column501" queryTableFieldId="32244"/>
    <tableColumn id="528" xr3:uid="{00000000-0010-0000-0000-000010020000}" uniqueName="528" name="Column502" queryTableFieldId="32243"/>
    <tableColumn id="529" xr3:uid="{00000000-0010-0000-0000-000011020000}" uniqueName="529" name="Column503" queryTableFieldId="32242"/>
    <tableColumn id="530" xr3:uid="{00000000-0010-0000-0000-000012020000}" uniqueName="530" name="Column504" queryTableFieldId="32241"/>
    <tableColumn id="531" xr3:uid="{00000000-0010-0000-0000-000013020000}" uniqueName="531" name="Column505" queryTableFieldId="32240"/>
    <tableColumn id="532" xr3:uid="{00000000-0010-0000-0000-000014020000}" uniqueName="532" name="Column506" queryTableFieldId="32239"/>
    <tableColumn id="533" xr3:uid="{00000000-0010-0000-0000-000015020000}" uniqueName="533" name="Column507" queryTableFieldId="32238"/>
    <tableColumn id="534" xr3:uid="{00000000-0010-0000-0000-000016020000}" uniqueName="534" name="Column508" queryTableFieldId="32237"/>
    <tableColumn id="535" xr3:uid="{00000000-0010-0000-0000-000017020000}" uniqueName="535" name="Column509" queryTableFieldId="32236"/>
    <tableColumn id="536" xr3:uid="{00000000-0010-0000-0000-000018020000}" uniqueName="536" name="Column510" queryTableFieldId="32235"/>
    <tableColumn id="537" xr3:uid="{00000000-0010-0000-0000-000019020000}" uniqueName="537" name="Column511" queryTableFieldId="32234"/>
    <tableColumn id="538" xr3:uid="{00000000-0010-0000-0000-00001A020000}" uniqueName="538" name="Column512" queryTableFieldId="32233"/>
    <tableColumn id="539" xr3:uid="{00000000-0010-0000-0000-00001B020000}" uniqueName="539" name="Column513" queryTableFieldId="32232"/>
    <tableColumn id="540" xr3:uid="{00000000-0010-0000-0000-00001C020000}" uniqueName="540" name="Column514" queryTableFieldId="32231"/>
    <tableColumn id="541" xr3:uid="{00000000-0010-0000-0000-00001D020000}" uniqueName="541" name="Column515" queryTableFieldId="32230"/>
    <tableColumn id="542" xr3:uid="{00000000-0010-0000-0000-00001E020000}" uniqueName="542" name="Column516" queryTableFieldId="32229"/>
    <tableColumn id="543" xr3:uid="{00000000-0010-0000-0000-00001F020000}" uniqueName="543" name="Column517" queryTableFieldId="32228"/>
    <tableColumn id="544" xr3:uid="{00000000-0010-0000-0000-000020020000}" uniqueName="544" name="Column518" queryTableFieldId="32227"/>
    <tableColumn id="545" xr3:uid="{00000000-0010-0000-0000-000021020000}" uniqueName="545" name="Column519" queryTableFieldId="32226"/>
    <tableColumn id="546" xr3:uid="{00000000-0010-0000-0000-000022020000}" uniqueName="546" name="Column520" queryTableFieldId="32225"/>
    <tableColumn id="547" xr3:uid="{00000000-0010-0000-0000-000023020000}" uniqueName="547" name="Column521" queryTableFieldId="32224"/>
    <tableColumn id="548" xr3:uid="{00000000-0010-0000-0000-000024020000}" uniqueName="548" name="Column522" queryTableFieldId="32223"/>
    <tableColumn id="549" xr3:uid="{00000000-0010-0000-0000-000025020000}" uniqueName="549" name="Column523" queryTableFieldId="32222"/>
    <tableColumn id="550" xr3:uid="{00000000-0010-0000-0000-000026020000}" uniqueName="550" name="Column524" queryTableFieldId="32221"/>
    <tableColumn id="551" xr3:uid="{00000000-0010-0000-0000-000027020000}" uniqueName="551" name="Column525" queryTableFieldId="32220"/>
    <tableColumn id="552" xr3:uid="{00000000-0010-0000-0000-000028020000}" uniqueName="552" name="Column526" queryTableFieldId="32219"/>
    <tableColumn id="553" xr3:uid="{00000000-0010-0000-0000-000029020000}" uniqueName="553" name="Column527" queryTableFieldId="32218"/>
    <tableColumn id="554" xr3:uid="{00000000-0010-0000-0000-00002A020000}" uniqueName="554" name="Column528" queryTableFieldId="32217"/>
    <tableColumn id="555" xr3:uid="{00000000-0010-0000-0000-00002B020000}" uniqueName="555" name="Column529" queryTableFieldId="32216"/>
    <tableColumn id="556" xr3:uid="{00000000-0010-0000-0000-00002C020000}" uniqueName="556" name="Column530" queryTableFieldId="32215"/>
    <tableColumn id="557" xr3:uid="{00000000-0010-0000-0000-00002D020000}" uniqueName="557" name="Column531" queryTableFieldId="32214"/>
    <tableColumn id="558" xr3:uid="{00000000-0010-0000-0000-00002E020000}" uniqueName="558" name="Column532" queryTableFieldId="32213"/>
    <tableColumn id="559" xr3:uid="{00000000-0010-0000-0000-00002F020000}" uniqueName="559" name="Column533" queryTableFieldId="32212"/>
    <tableColumn id="560" xr3:uid="{00000000-0010-0000-0000-000030020000}" uniqueName="560" name="Column534" queryTableFieldId="32211"/>
    <tableColumn id="561" xr3:uid="{00000000-0010-0000-0000-000031020000}" uniqueName="561" name="Column535" queryTableFieldId="32210"/>
    <tableColumn id="562" xr3:uid="{00000000-0010-0000-0000-000032020000}" uniqueName="562" name="Column536" queryTableFieldId="32209"/>
    <tableColumn id="563" xr3:uid="{00000000-0010-0000-0000-000033020000}" uniqueName="563" name="Column537" queryTableFieldId="32208"/>
    <tableColumn id="564" xr3:uid="{00000000-0010-0000-0000-000034020000}" uniqueName="564" name="Column538" queryTableFieldId="32207"/>
    <tableColumn id="565" xr3:uid="{00000000-0010-0000-0000-000035020000}" uniqueName="565" name="Column539" queryTableFieldId="32206"/>
    <tableColumn id="566" xr3:uid="{00000000-0010-0000-0000-000036020000}" uniqueName="566" name="Column540" queryTableFieldId="32205"/>
    <tableColumn id="567" xr3:uid="{00000000-0010-0000-0000-000037020000}" uniqueName="567" name="Column541" queryTableFieldId="32204"/>
    <tableColumn id="568" xr3:uid="{00000000-0010-0000-0000-000038020000}" uniqueName="568" name="Column542" queryTableFieldId="32203"/>
    <tableColumn id="569" xr3:uid="{00000000-0010-0000-0000-000039020000}" uniqueName="569" name="Column543" queryTableFieldId="32202"/>
    <tableColumn id="570" xr3:uid="{00000000-0010-0000-0000-00003A020000}" uniqueName="570" name="Column544" queryTableFieldId="32201"/>
    <tableColumn id="571" xr3:uid="{00000000-0010-0000-0000-00003B020000}" uniqueName="571" name="Column545" queryTableFieldId="32200"/>
    <tableColumn id="572" xr3:uid="{00000000-0010-0000-0000-00003C020000}" uniqueName="572" name="Column546" queryTableFieldId="32199"/>
    <tableColumn id="573" xr3:uid="{00000000-0010-0000-0000-00003D020000}" uniqueName="573" name="Column547" queryTableFieldId="32198"/>
    <tableColumn id="574" xr3:uid="{00000000-0010-0000-0000-00003E020000}" uniqueName="574" name="Column548" queryTableFieldId="32197"/>
    <tableColumn id="575" xr3:uid="{00000000-0010-0000-0000-00003F020000}" uniqueName="575" name="Column549" queryTableFieldId="32196"/>
    <tableColumn id="576" xr3:uid="{00000000-0010-0000-0000-000040020000}" uniqueName="576" name="Column550" queryTableFieldId="32195"/>
    <tableColumn id="577" xr3:uid="{00000000-0010-0000-0000-000041020000}" uniqueName="577" name="Column551" queryTableFieldId="32194"/>
    <tableColumn id="578" xr3:uid="{00000000-0010-0000-0000-000042020000}" uniqueName="578" name="Column552" queryTableFieldId="32193"/>
    <tableColumn id="579" xr3:uid="{00000000-0010-0000-0000-000043020000}" uniqueName="579" name="Column553" queryTableFieldId="32192"/>
    <tableColumn id="580" xr3:uid="{00000000-0010-0000-0000-000044020000}" uniqueName="580" name="Column554" queryTableFieldId="32191"/>
    <tableColumn id="581" xr3:uid="{00000000-0010-0000-0000-000045020000}" uniqueName="581" name="Column555" queryTableFieldId="32190"/>
    <tableColumn id="582" xr3:uid="{00000000-0010-0000-0000-000046020000}" uniqueName="582" name="Column556" queryTableFieldId="32189"/>
    <tableColumn id="583" xr3:uid="{00000000-0010-0000-0000-000047020000}" uniqueName="583" name="Column557" queryTableFieldId="32188"/>
    <tableColumn id="584" xr3:uid="{00000000-0010-0000-0000-000048020000}" uniqueName="584" name="Column558" queryTableFieldId="32187"/>
    <tableColumn id="585" xr3:uid="{00000000-0010-0000-0000-000049020000}" uniqueName="585" name="Column559" queryTableFieldId="32186"/>
    <tableColumn id="586" xr3:uid="{00000000-0010-0000-0000-00004A020000}" uniqueName="586" name="Column560" queryTableFieldId="32185"/>
    <tableColumn id="587" xr3:uid="{00000000-0010-0000-0000-00004B020000}" uniqueName="587" name="Column561" queryTableFieldId="32184"/>
    <tableColumn id="588" xr3:uid="{00000000-0010-0000-0000-00004C020000}" uniqueName="588" name="Column562" queryTableFieldId="32183"/>
    <tableColumn id="589" xr3:uid="{00000000-0010-0000-0000-00004D020000}" uniqueName="589" name="Column563" queryTableFieldId="32182"/>
    <tableColumn id="590" xr3:uid="{00000000-0010-0000-0000-00004E020000}" uniqueName="590" name="Column564" queryTableFieldId="32181"/>
    <tableColumn id="591" xr3:uid="{00000000-0010-0000-0000-00004F020000}" uniqueName="591" name="Column565" queryTableFieldId="32180"/>
    <tableColumn id="592" xr3:uid="{00000000-0010-0000-0000-000050020000}" uniqueName="592" name="Column566" queryTableFieldId="32179"/>
    <tableColumn id="593" xr3:uid="{00000000-0010-0000-0000-000051020000}" uniqueName="593" name="Column567" queryTableFieldId="32178"/>
    <tableColumn id="594" xr3:uid="{00000000-0010-0000-0000-000052020000}" uniqueName="594" name="Column568" queryTableFieldId="32177"/>
    <tableColumn id="595" xr3:uid="{00000000-0010-0000-0000-000053020000}" uniqueName="595" name="Column569" queryTableFieldId="32176"/>
    <tableColumn id="596" xr3:uid="{00000000-0010-0000-0000-000054020000}" uniqueName="596" name="Column570" queryTableFieldId="32175"/>
    <tableColumn id="597" xr3:uid="{00000000-0010-0000-0000-000055020000}" uniqueName="597" name="Column571" queryTableFieldId="32174"/>
    <tableColumn id="598" xr3:uid="{00000000-0010-0000-0000-000056020000}" uniqueName="598" name="Column572" queryTableFieldId="32173"/>
    <tableColumn id="599" xr3:uid="{00000000-0010-0000-0000-000057020000}" uniqueName="599" name="Column573" queryTableFieldId="32172"/>
    <tableColumn id="600" xr3:uid="{00000000-0010-0000-0000-000058020000}" uniqueName="600" name="Column574" queryTableFieldId="32171"/>
    <tableColumn id="601" xr3:uid="{00000000-0010-0000-0000-000059020000}" uniqueName="601" name="Column575" queryTableFieldId="32170"/>
    <tableColumn id="602" xr3:uid="{00000000-0010-0000-0000-00005A020000}" uniqueName="602" name="Column576" queryTableFieldId="32169"/>
    <tableColumn id="603" xr3:uid="{00000000-0010-0000-0000-00005B020000}" uniqueName="603" name="Column577" queryTableFieldId="32168"/>
    <tableColumn id="604" xr3:uid="{00000000-0010-0000-0000-00005C020000}" uniqueName="604" name="Column578" queryTableFieldId="32167"/>
    <tableColumn id="605" xr3:uid="{00000000-0010-0000-0000-00005D020000}" uniqueName="605" name="Column579" queryTableFieldId="32166"/>
    <tableColumn id="606" xr3:uid="{00000000-0010-0000-0000-00005E020000}" uniqueName="606" name="Column580" queryTableFieldId="32165"/>
    <tableColumn id="607" xr3:uid="{00000000-0010-0000-0000-00005F020000}" uniqueName="607" name="Column581" queryTableFieldId="32164"/>
    <tableColumn id="608" xr3:uid="{00000000-0010-0000-0000-000060020000}" uniqueName="608" name="Column582" queryTableFieldId="32163"/>
    <tableColumn id="609" xr3:uid="{00000000-0010-0000-0000-000061020000}" uniqueName="609" name="Column583" queryTableFieldId="32162"/>
    <tableColumn id="610" xr3:uid="{00000000-0010-0000-0000-000062020000}" uniqueName="610" name="Column584" queryTableFieldId="32161"/>
    <tableColumn id="611" xr3:uid="{00000000-0010-0000-0000-000063020000}" uniqueName="611" name="Column585" queryTableFieldId="32160"/>
    <tableColumn id="612" xr3:uid="{00000000-0010-0000-0000-000064020000}" uniqueName="612" name="Column586" queryTableFieldId="32159"/>
    <tableColumn id="613" xr3:uid="{00000000-0010-0000-0000-000065020000}" uniqueName="613" name="Column587" queryTableFieldId="32158"/>
    <tableColumn id="614" xr3:uid="{00000000-0010-0000-0000-000066020000}" uniqueName="614" name="Column588" queryTableFieldId="32157"/>
    <tableColumn id="615" xr3:uid="{00000000-0010-0000-0000-000067020000}" uniqueName="615" name="Column589" queryTableFieldId="32156"/>
    <tableColumn id="616" xr3:uid="{00000000-0010-0000-0000-000068020000}" uniqueName="616" name="Column590" queryTableFieldId="32155"/>
    <tableColumn id="617" xr3:uid="{00000000-0010-0000-0000-000069020000}" uniqueName="617" name="Column591" queryTableFieldId="32154"/>
    <tableColumn id="618" xr3:uid="{00000000-0010-0000-0000-00006A020000}" uniqueName="618" name="Column592" queryTableFieldId="32153"/>
    <tableColumn id="619" xr3:uid="{00000000-0010-0000-0000-00006B020000}" uniqueName="619" name="Column593" queryTableFieldId="32152"/>
    <tableColumn id="620" xr3:uid="{00000000-0010-0000-0000-00006C020000}" uniqueName="620" name="Column594" queryTableFieldId="32151"/>
    <tableColumn id="621" xr3:uid="{00000000-0010-0000-0000-00006D020000}" uniqueName="621" name="Column595" queryTableFieldId="32150"/>
    <tableColumn id="622" xr3:uid="{00000000-0010-0000-0000-00006E020000}" uniqueName="622" name="Column596" queryTableFieldId="32149"/>
    <tableColumn id="623" xr3:uid="{00000000-0010-0000-0000-00006F020000}" uniqueName="623" name="Column597" queryTableFieldId="32148"/>
    <tableColumn id="624" xr3:uid="{00000000-0010-0000-0000-000070020000}" uniqueName="624" name="Column598" queryTableFieldId="32147"/>
    <tableColumn id="625" xr3:uid="{00000000-0010-0000-0000-000071020000}" uniqueName="625" name="Column599" queryTableFieldId="32146"/>
    <tableColumn id="626" xr3:uid="{00000000-0010-0000-0000-000072020000}" uniqueName="626" name="Column600" queryTableFieldId="32145"/>
    <tableColumn id="627" xr3:uid="{00000000-0010-0000-0000-000073020000}" uniqueName="627" name="Column601" queryTableFieldId="32144"/>
    <tableColumn id="628" xr3:uid="{00000000-0010-0000-0000-000074020000}" uniqueName="628" name="Column602" queryTableFieldId="32143"/>
    <tableColumn id="629" xr3:uid="{00000000-0010-0000-0000-000075020000}" uniqueName="629" name="Column603" queryTableFieldId="32142"/>
    <tableColumn id="630" xr3:uid="{00000000-0010-0000-0000-000076020000}" uniqueName="630" name="Column604" queryTableFieldId="32141"/>
    <tableColumn id="631" xr3:uid="{00000000-0010-0000-0000-000077020000}" uniqueName="631" name="Column605" queryTableFieldId="32140"/>
    <tableColumn id="632" xr3:uid="{00000000-0010-0000-0000-000078020000}" uniqueName="632" name="Column606" queryTableFieldId="32139"/>
    <tableColumn id="633" xr3:uid="{00000000-0010-0000-0000-000079020000}" uniqueName="633" name="Column607" queryTableFieldId="32138"/>
    <tableColumn id="634" xr3:uid="{00000000-0010-0000-0000-00007A020000}" uniqueName="634" name="Column608" queryTableFieldId="32137"/>
    <tableColumn id="635" xr3:uid="{00000000-0010-0000-0000-00007B020000}" uniqueName="635" name="Column609" queryTableFieldId="32136"/>
    <tableColumn id="636" xr3:uid="{00000000-0010-0000-0000-00007C020000}" uniqueName="636" name="Column610" queryTableFieldId="32135"/>
    <tableColumn id="637" xr3:uid="{00000000-0010-0000-0000-00007D020000}" uniqueName="637" name="Column611" queryTableFieldId="32134"/>
    <tableColumn id="638" xr3:uid="{00000000-0010-0000-0000-00007E020000}" uniqueName="638" name="Column612" queryTableFieldId="32133"/>
    <tableColumn id="639" xr3:uid="{00000000-0010-0000-0000-00007F020000}" uniqueName="639" name="Column613" queryTableFieldId="32132"/>
    <tableColumn id="640" xr3:uid="{00000000-0010-0000-0000-000080020000}" uniqueName="640" name="Column614" queryTableFieldId="32131"/>
    <tableColumn id="641" xr3:uid="{00000000-0010-0000-0000-000081020000}" uniqueName="641" name="Column615" queryTableFieldId="32130"/>
    <tableColumn id="642" xr3:uid="{00000000-0010-0000-0000-000082020000}" uniqueName="642" name="Column616" queryTableFieldId="32129"/>
    <tableColumn id="643" xr3:uid="{00000000-0010-0000-0000-000083020000}" uniqueName="643" name="Column617" queryTableFieldId="32128"/>
    <tableColumn id="644" xr3:uid="{00000000-0010-0000-0000-000084020000}" uniqueName="644" name="Column618" queryTableFieldId="32127"/>
    <tableColumn id="645" xr3:uid="{00000000-0010-0000-0000-000085020000}" uniqueName="645" name="Column619" queryTableFieldId="32126"/>
    <tableColumn id="646" xr3:uid="{00000000-0010-0000-0000-000086020000}" uniqueName="646" name="Column620" queryTableFieldId="32125"/>
    <tableColumn id="647" xr3:uid="{00000000-0010-0000-0000-000087020000}" uniqueName="647" name="Column621" queryTableFieldId="32124"/>
    <tableColumn id="648" xr3:uid="{00000000-0010-0000-0000-000088020000}" uniqueName="648" name="Column622" queryTableFieldId="32123"/>
    <tableColumn id="649" xr3:uid="{00000000-0010-0000-0000-000089020000}" uniqueName="649" name="Column623" queryTableFieldId="32122"/>
    <tableColumn id="650" xr3:uid="{00000000-0010-0000-0000-00008A020000}" uniqueName="650" name="Column624" queryTableFieldId="32121"/>
    <tableColumn id="651" xr3:uid="{00000000-0010-0000-0000-00008B020000}" uniqueName="651" name="Column625" queryTableFieldId="32120"/>
    <tableColumn id="652" xr3:uid="{00000000-0010-0000-0000-00008C020000}" uniqueName="652" name="Column626" queryTableFieldId="32119"/>
    <tableColumn id="653" xr3:uid="{00000000-0010-0000-0000-00008D020000}" uniqueName="653" name="Column627" queryTableFieldId="32118"/>
    <tableColumn id="654" xr3:uid="{00000000-0010-0000-0000-00008E020000}" uniqueName="654" name="Column628" queryTableFieldId="32117"/>
    <tableColumn id="655" xr3:uid="{00000000-0010-0000-0000-00008F020000}" uniqueName="655" name="Column629" queryTableFieldId="32116"/>
    <tableColumn id="656" xr3:uid="{00000000-0010-0000-0000-000090020000}" uniqueName="656" name="Column630" queryTableFieldId="32115"/>
    <tableColumn id="657" xr3:uid="{00000000-0010-0000-0000-000091020000}" uniqueName="657" name="Column631" queryTableFieldId="32114"/>
    <tableColumn id="658" xr3:uid="{00000000-0010-0000-0000-000092020000}" uniqueName="658" name="Column632" queryTableFieldId="32113"/>
    <tableColumn id="659" xr3:uid="{00000000-0010-0000-0000-000093020000}" uniqueName="659" name="Column633" queryTableFieldId="32112"/>
    <tableColumn id="660" xr3:uid="{00000000-0010-0000-0000-000094020000}" uniqueName="660" name="Column634" queryTableFieldId="32111"/>
    <tableColumn id="661" xr3:uid="{00000000-0010-0000-0000-000095020000}" uniqueName="661" name="Column635" queryTableFieldId="32110"/>
    <tableColumn id="662" xr3:uid="{00000000-0010-0000-0000-000096020000}" uniqueName="662" name="Column636" queryTableFieldId="32109"/>
    <tableColumn id="663" xr3:uid="{00000000-0010-0000-0000-000097020000}" uniqueName="663" name="Column637" queryTableFieldId="32108"/>
    <tableColumn id="664" xr3:uid="{00000000-0010-0000-0000-000098020000}" uniqueName="664" name="Column638" queryTableFieldId="32107"/>
    <tableColumn id="665" xr3:uid="{00000000-0010-0000-0000-000099020000}" uniqueName="665" name="Column639" queryTableFieldId="32106"/>
    <tableColumn id="666" xr3:uid="{00000000-0010-0000-0000-00009A020000}" uniqueName="666" name="Column640" queryTableFieldId="32105"/>
    <tableColumn id="667" xr3:uid="{00000000-0010-0000-0000-00009B020000}" uniqueName="667" name="Column641" queryTableFieldId="32104"/>
    <tableColumn id="668" xr3:uid="{00000000-0010-0000-0000-00009C020000}" uniqueName="668" name="Column642" queryTableFieldId="32103"/>
    <tableColumn id="669" xr3:uid="{00000000-0010-0000-0000-00009D020000}" uniqueName="669" name="Column643" queryTableFieldId="32102"/>
    <tableColumn id="670" xr3:uid="{00000000-0010-0000-0000-00009E020000}" uniqueName="670" name="Column644" queryTableFieldId="32101"/>
    <tableColumn id="671" xr3:uid="{00000000-0010-0000-0000-00009F020000}" uniqueName="671" name="Column645" queryTableFieldId="32100"/>
    <tableColumn id="672" xr3:uid="{00000000-0010-0000-0000-0000A0020000}" uniqueName="672" name="Column646" queryTableFieldId="32099"/>
    <tableColumn id="673" xr3:uid="{00000000-0010-0000-0000-0000A1020000}" uniqueName="673" name="Column647" queryTableFieldId="32098"/>
    <tableColumn id="674" xr3:uid="{00000000-0010-0000-0000-0000A2020000}" uniqueName="674" name="Column648" queryTableFieldId="32097"/>
    <tableColumn id="675" xr3:uid="{00000000-0010-0000-0000-0000A3020000}" uniqueName="675" name="Column649" queryTableFieldId="32096"/>
    <tableColumn id="676" xr3:uid="{00000000-0010-0000-0000-0000A4020000}" uniqueName="676" name="Column650" queryTableFieldId="32095"/>
    <tableColumn id="677" xr3:uid="{00000000-0010-0000-0000-0000A5020000}" uniqueName="677" name="Column651" queryTableFieldId="32094"/>
    <tableColumn id="678" xr3:uid="{00000000-0010-0000-0000-0000A6020000}" uniqueName="678" name="Column652" queryTableFieldId="32093"/>
    <tableColumn id="679" xr3:uid="{00000000-0010-0000-0000-0000A7020000}" uniqueName="679" name="Column653" queryTableFieldId="32092"/>
    <tableColumn id="680" xr3:uid="{00000000-0010-0000-0000-0000A8020000}" uniqueName="680" name="Column654" queryTableFieldId="32091"/>
    <tableColumn id="681" xr3:uid="{00000000-0010-0000-0000-0000A9020000}" uniqueName="681" name="Column655" queryTableFieldId="32090"/>
    <tableColumn id="682" xr3:uid="{00000000-0010-0000-0000-0000AA020000}" uniqueName="682" name="Column656" queryTableFieldId="32089"/>
    <tableColumn id="683" xr3:uid="{00000000-0010-0000-0000-0000AB020000}" uniqueName="683" name="Column657" queryTableFieldId="32088"/>
    <tableColumn id="684" xr3:uid="{00000000-0010-0000-0000-0000AC020000}" uniqueName="684" name="Column658" queryTableFieldId="32087"/>
    <tableColumn id="685" xr3:uid="{00000000-0010-0000-0000-0000AD020000}" uniqueName="685" name="Column659" queryTableFieldId="32086"/>
    <tableColumn id="686" xr3:uid="{00000000-0010-0000-0000-0000AE020000}" uniqueName="686" name="Column660" queryTableFieldId="32085"/>
    <tableColumn id="687" xr3:uid="{00000000-0010-0000-0000-0000AF020000}" uniqueName="687" name="Column661" queryTableFieldId="32084"/>
    <tableColumn id="688" xr3:uid="{00000000-0010-0000-0000-0000B0020000}" uniqueName="688" name="Column662" queryTableFieldId="32083"/>
    <tableColumn id="689" xr3:uid="{00000000-0010-0000-0000-0000B1020000}" uniqueName="689" name="Column663" queryTableFieldId="32082"/>
    <tableColumn id="690" xr3:uid="{00000000-0010-0000-0000-0000B2020000}" uniqueName="690" name="Column664" queryTableFieldId="32081"/>
    <tableColumn id="691" xr3:uid="{00000000-0010-0000-0000-0000B3020000}" uniqueName="691" name="Column665" queryTableFieldId="32080"/>
    <tableColumn id="692" xr3:uid="{00000000-0010-0000-0000-0000B4020000}" uniqueName="692" name="Column666" queryTableFieldId="32079"/>
    <tableColumn id="693" xr3:uid="{00000000-0010-0000-0000-0000B5020000}" uniqueName="693" name="Column667" queryTableFieldId="32078"/>
    <tableColumn id="694" xr3:uid="{00000000-0010-0000-0000-0000B6020000}" uniqueName="694" name="Column668" queryTableFieldId="32077"/>
    <tableColumn id="695" xr3:uid="{00000000-0010-0000-0000-0000B7020000}" uniqueName="695" name="Column669" queryTableFieldId="32076"/>
    <tableColumn id="696" xr3:uid="{00000000-0010-0000-0000-0000B8020000}" uniqueName="696" name="Column670" queryTableFieldId="32075"/>
    <tableColumn id="697" xr3:uid="{00000000-0010-0000-0000-0000B9020000}" uniqueName="697" name="Column671" queryTableFieldId="32074"/>
    <tableColumn id="698" xr3:uid="{00000000-0010-0000-0000-0000BA020000}" uniqueName="698" name="Column672" queryTableFieldId="32073"/>
    <tableColumn id="699" xr3:uid="{00000000-0010-0000-0000-0000BB020000}" uniqueName="699" name="Column673" queryTableFieldId="32072"/>
    <tableColumn id="700" xr3:uid="{00000000-0010-0000-0000-0000BC020000}" uniqueName="700" name="Column674" queryTableFieldId="32071"/>
    <tableColumn id="701" xr3:uid="{00000000-0010-0000-0000-0000BD020000}" uniqueName="701" name="Column675" queryTableFieldId="32070"/>
    <tableColumn id="702" xr3:uid="{00000000-0010-0000-0000-0000BE020000}" uniqueName="702" name="Column676" queryTableFieldId="32069"/>
    <tableColumn id="703" xr3:uid="{00000000-0010-0000-0000-0000BF020000}" uniqueName="703" name="Column677" queryTableFieldId="32068"/>
    <tableColumn id="704" xr3:uid="{00000000-0010-0000-0000-0000C0020000}" uniqueName="704" name="Column678" queryTableFieldId="32067"/>
    <tableColumn id="705" xr3:uid="{00000000-0010-0000-0000-0000C1020000}" uniqueName="705" name="Column679" queryTableFieldId="32066"/>
    <tableColumn id="706" xr3:uid="{00000000-0010-0000-0000-0000C2020000}" uniqueName="706" name="Column680" queryTableFieldId="32065"/>
    <tableColumn id="707" xr3:uid="{00000000-0010-0000-0000-0000C3020000}" uniqueName="707" name="Column681" queryTableFieldId="32064"/>
    <tableColumn id="708" xr3:uid="{00000000-0010-0000-0000-0000C4020000}" uniqueName="708" name="Column682" queryTableFieldId="32063"/>
    <tableColumn id="709" xr3:uid="{00000000-0010-0000-0000-0000C5020000}" uniqueName="709" name="Column683" queryTableFieldId="32062"/>
    <tableColumn id="710" xr3:uid="{00000000-0010-0000-0000-0000C6020000}" uniqueName="710" name="Column684" queryTableFieldId="32061"/>
    <tableColumn id="711" xr3:uid="{00000000-0010-0000-0000-0000C7020000}" uniqueName="711" name="Column685" queryTableFieldId="32060"/>
    <tableColumn id="712" xr3:uid="{00000000-0010-0000-0000-0000C8020000}" uniqueName="712" name="Column686" queryTableFieldId="32059"/>
    <tableColumn id="713" xr3:uid="{00000000-0010-0000-0000-0000C9020000}" uniqueName="713" name="Column687" queryTableFieldId="32058"/>
    <tableColumn id="714" xr3:uid="{00000000-0010-0000-0000-0000CA020000}" uniqueName="714" name="Column688" queryTableFieldId="32057"/>
    <tableColumn id="715" xr3:uid="{00000000-0010-0000-0000-0000CB020000}" uniqueName="715" name="Column689" queryTableFieldId="32056"/>
    <tableColumn id="716" xr3:uid="{00000000-0010-0000-0000-0000CC020000}" uniqueName="716" name="Column690" queryTableFieldId="32055"/>
    <tableColumn id="717" xr3:uid="{00000000-0010-0000-0000-0000CD020000}" uniqueName="717" name="Column691" queryTableFieldId="32054"/>
    <tableColumn id="718" xr3:uid="{00000000-0010-0000-0000-0000CE020000}" uniqueName="718" name="Column692" queryTableFieldId="32053"/>
    <tableColumn id="719" xr3:uid="{00000000-0010-0000-0000-0000CF020000}" uniqueName="719" name="Column693" queryTableFieldId="32052"/>
    <tableColumn id="720" xr3:uid="{00000000-0010-0000-0000-0000D0020000}" uniqueName="720" name="Column694" queryTableFieldId="32051"/>
    <tableColumn id="721" xr3:uid="{00000000-0010-0000-0000-0000D1020000}" uniqueName="721" name="Column695" queryTableFieldId="32050"/>
    <tableColumn id="722" xr3:uid="{00000000-0010-0000-0000-0000D2020000}" uniqueName="722" name="Column696" queryTableFieldId="32049"/>
    <tableColumn id="723" xr3:uid="{00000000-0010-0000-0000-0000D3020000}" uniqueName="723" name="Column697" queryTableFieldId="32048"/>
    <tableColumn id="724" xr3:uid="{00000000-0010-0000-0000-0000D4020000}" uniqueName="724" name="Column698" queryTableFieldId="32047"/>
    <tableColumn id="725" xr3:uid="{00000000-0010-0000-0000-0000D5020000}" uniqueName="725" name="Column699" queryTableFieldId="32046"/>
    <tableColumn id="726" xr3:uid="{00000000-0010-0000-0000-0000D6020000}" uniqueName="726" name="Column700" queryTableFieldId="32045"/>
    <tableColumn id="727" xr3:uid="{00000000-0010-0000-0000-0000D7020000}" uniqueName="727" name="Column701" queryTableFieldId="32044"/>
    <tableColumn id="728" xr3:uid="{00000000-0010-0000-0000-0000D8020000}" uniqueName="728" name="Column702" queryTableFieldId="32043"/>
    <tableColumn id="729" xr3:uid="{00000000-0010-0000-0000-0000D9020000}" uniqueName="729" name="Column703" queryTableFieldId="32042"/>
    <tableColumn id="730" xr3:uid="{00000000-0010-0000-0000-0000DA020000}" uniqueName="730" name="Column704" queryTableFieldId="32041"/>
    <tableColumn id="731" xr3:uid="{00000000-0010-0000-0000-0000DB020000}" uniqueName="731" name="Column705" queryTableFieldId="32040"/>
    <tableColumn id="732" xr3:uid="{00000000-0010-0000-0000-0000DC020000}" uniqueName="732" name="Column706" queryTableFieldId="32039"/>
    <tableColumn id="733" xr3:uid="{00000000-0010-0000-0000-0000DD020000}" uniqueName="733" name="Column707" queryTableFieldId="32038"/>
    <tableColumn id="734" xr3:uid="{00000000-0010-0000-0000-0000DE020000}" uniqueName="734" name="Column708" queryTableFieldId="32037"/>
    <tableColumn id="735" xr3:uid="{00000000-0010-0000-0000-0000DF020000}" uniqueName="735" name="Column709" queryTableFieldId="32036"/>
    <tableColumn id="736" xr3:uid="{00000000-0010-0000-0000-0000E0020000}" uniqueName="736" name="Column710" queryTableFieldId="32035"/>
    <tableColumn id="737" xr3:uid="{00000000-0010-0000-0000-0000E1020000}" uniqueName="737" name="Column711" queryTableFieldId="32034"/>
    <tableColumn id="738" xr3:uid="{00000000-0010-0000-0000-0000E2020000}" uniqueName="738" name="Column712" queryTableFieldId="32033"/>
    <tableColumn id="739" xr3:uid="{00000000-0010-0000-0000-0000E3020000}" uniqueName="739" name="Column713" queryTableFieldId="32032"/>
    <tableColumn id="740" xr3:uid="{00000000-0010-0000-0000-0000E4020000}" uniqueName="740" name="Column714" queryTableFieldId="32031"/>
    <tableColumn id="741" xr3:uid="{00000000-0010-0000-0000-0000E5020000}" uniqueName="741" name="Column715" queryTableFieldId="32030"/>
    <tableColumn id="742" xr3:uid="{00000000-0010-0000-0000-0000E6020000}" uniqueName="742" name="Column716" queryTableFieldId="32029"/>
    <tableColumn id="743" xr3:uid="{00000000-0010-0000-0000-0000E7020000}" uniqueName="743" name="Column717" queryTableFieldId="32028"/>
    <tableColumn id="744" xr3:uid="{00000000-0010-0000-0000-0000E8020000}" uniqueName="744" name="Column718" queryTableFieldId="32027"/>
    <tableColumn id="745" xr3:uid="{00000000-0010-0000-0000-0000E9020000}" uniqueName="745" name="Column719" queryTableFieldId="32026"/>
    <tableColumn id="746" xr3:uid="{00000000-0010-0000-0000-0000EA020000}" uniqueName="746" name="Column720" queryTableFieldId="32025"/>
    <tableColumn id="747" xr3:uid="{00000000-0010-0000-0000-0000EB020000}" uniqueName="747" name="Column721" queryTableFieldId="32024"/>
    <tableColumn id="748" xr3:uid="{00000000-0010-0000-0000-0000EC020000}" uniqueName="748" name="Column722" queryTableFieldId="32023"/>
    <tableColumn id="749" xr3:uid="{00000000-0010-0000-0000-0000ED020000}" uniqueName="749" name="Column723" queryTableFieldId="32022"/>
    <tableColumn id="750" xr3:uid="{00000000-0010-0000-0000-0000EE020000}" uniqueName="750" name="Column724" queryTableFieldId="32021"/>
    <tableColumn id="751" xr3:uid="{00000000-0010-0000-0000-0000EF020000}" uniqueName="751" name="Column725" queryTableFieldId="32020"/>
    <tableColumn id="752" xr3:uid="{00000000-0010-0000-0000-0000F0020000}" uniqueName="752" name="Column726" queryTableFieldId="32019"/>
    <tableColumn id="753" xr3:uid="{00000000-0010-0000-0000-0000F1020000}" uniqueName="753" name="Column727" queryTableFieldId="32018"/>
    <tableColumn id="754" xr3:uid="{00000000-0010-0000-0000-0000F2020000}" uniqueName="754" name="Column728" queryTableFieldId="32017"/>
    <tableColumn id="755" xr3:uid="{00000000-0010-0000-0000-0000F3020000}" uniqueName="755" name="Column729" queryTableFieldId="32016"/>
    <tableColumn id="756" xr3:uid="{00000000-0010-0000-0000-0000F4020000}" uniqueName="756" name="Column730" queryTableFieldId="32015"/>
    <tableColumn id="757" xr3:uid="{00000000-0010-0000-0000-0000F5020000}" uniqueName="757" name="Column731" queryTableFieldId="32014"/>
    <tableColumn id="758" xr3:uid="{00000000-0010-0000-0000-0000F6020000}" uniqueName="758" name="Column732" queryTableFieldId="32013"/>
    <tableColumn id="759" xr3:uid="{00000000-0010-0000-0000-0000F7020000}" uniqueName="759" name="Column733" queryTableFieldId="32012"/>
    <tableColumn id="760" xr3:uid="{00000000-0010-0000-0000-0000F8020000}" uniqueName="760" name="Column734" queryTableFieldId="32011"/>
    <tableColumn id="761" xr3:uid="{00000000-0010-0000-0000-0000F9020000}" uniqueName="761" name="Column735" queryTableFieldId="32010"/>
    <tableColumn id="762" xr3:uid="{00000000-0010-0000-0000-0000FA020000}" uniqueName="762" name="Column736" queryTableFieldId="32009"/>
    <tableColumn id="763" xr3:uid="{00000000-0010-0000-0000-0000FB020000}" uniqueName="763" name="Column737" queryTableFieldId="32008"/>
    <tableColumn id="764" xr3:uid="{00000000-0010-0000-0000-0000FC020000}" uniqueName="764" name="Column738" queryTableFieldId="32007"/>
    <tableColumn id="765" xr3:uid="{00000000-0010-0000-0000-0000FD020000}" uniqueName="765" name="Column739" queryTableFieldId="32006"/>
    <tableColumn id="766" xr3:uid="{00000000-0010-0000-0000-0000FE020000}" uniqueName="766" name="Column740" queryTableFieldId="32005"/>
    <tableColumn id="767" xr3:uid="{00000000-0010-0000-0000-0000FF020000}" uniqueName="767" name="Column741" queryTableFieldId="32004"/>
    <tableColumn id="768" xr3:uid="{00000000-0010-0000-0000-000000030000}" uniqueName="768" name="Column742" queryTableFieldId="32003"/>
    <tableColumn id="769" xr3:uid="{00000000-0010-0000-0000-000001030000}" uniqueName="769" name="Column743" queryTableFieldId="32002"/>
    <tableColumn id="770" xr3:uid="{00000000-0010-0000-0000-000002030000}" uniqueName="770" name="Column744" queryTableFieldId="32001"/>
    <tableColumn id="771" xr3:uid="{00000000-0010-0000-0000-000003030000}" uniqueName="771" name="Column745" queryTableFieldId="32000"/>
    <tableColumn id="772" xr3:uid="{00000000-0010-0000-0000-000004030000}" uniqueName="772" name="Column746" queryTableFieldId="31999"/>
    <tableColumn id="773" xr3:uid="{00000000-0010-0000-0000-000005030000}" uniqueName="773" name="Column747" queryTableFieldId="31998"/>
    <tableColumn id="774" xr3:uid="{00000000-0010-0000-0000-000006030000}" uniqueName="774" name="Column748" queryTableFieldId="31997"/>
    <tableColumn id="775" xr3:uid="{00000000-0010-0000-0000-000007030000}" uniqueName="775" name="Column749" queryTableFieldId="31996"/>
    <tableColumn id="776" xr3:uid="{00000000-0010-0000-0000-000008030000}" uniqueName="776" name="Column750" queryTableFieldId="31995"/>
    <tableColumn id="777" xr3:uid="{00000000-0010-0000-0000-000009030000}" uniqueName="777" name="Column751" queryTableFieldId="31994"/>
    <tableColumn id="778" xr3:uid="{00000000-0010-0000-0000-00000A030000}" uniqueName="778" name="Column752" queryTableFieldId="31993"/>
    <tableColumn id="779" xr3:uid="{00000000-0010-0000-0000-00000B030000}" uniqueName="779" name="Column753" queryTableFieldId="31992"/>
    <tableColumn id="780" xr3:uid="{00000000-0010-0000-0000-00000C030000}" uniqueName="780" name="Column754" queryTableFieldId="31991"/>
    <tableColumn id="781" xr3:uid="{00000000-0010-0000-0000-00000D030000}" uniqueName="781" name="Column755" queryTableFieldId="31990"/>
    <tableColumn id="782" xr3:uid="{00000000-0010-0000-0000-00000E030000}" uniqueName="782" name="Column756" queryTableFieldId="31989"/>
    <tableColumn id="783" xr3:uid="{00000000-0010-0000-0000-00000F030000}" uniqueName="783" name="Column757" queryTableFieldId="31988"/>
    <tableColumn id="784" xr3:uid="{00000000-0010-0000-0000-000010030000}" uniqueName="784" name="Column758" queryTableFieldId="31987"/>
    <tableColumn id="785" xr3:uid="{00000000-0010-0000-0000-000011030000}" uniqueName="785" name="Column759" queryTableFieldId="31986"/>
    <tableColumn id="786" xr3:uid="{00000000-0010-0000-0000-000012030000}" uniqueName="786" name="Column760" queryTableFieldId="31985"/>
    <tableColumn id="787" xr3:uid="{00000000-0010-0000-0000-000013030000}" uniqueName="787" name="Column761" queryTableFieldId="31984"/>
    <tableColumn id="788" xr3:uid="{00000000-0010-0000-0000-000014030000}" uniqueName="788" name="Column762" queryTableFieldId="31983"/>
    <tableColumn id="789" xr3:uid="{00000000-0010-0000-0000-000015030000}" uniqueName="789" name="Column763" queryTableFieldId="31982"/>
    <tableColumn id="790" xr3:uid="{00000000-0010-0000-0000-000016030000}" uniqueName="790" name="Column764" queryTableFieldId="31981"/>
    <tableColumn id="791" xr3:uid="{00000000-0010-0000-0000-000017030000}" uniqueName="791" name="Column765" queryTableFieldId="31980"/>
    <tableColumn id="792" xr3:uid="{00000000-0010-0000-0000-000018030000}" uniqueName="792" name="Column766" queryTableFieldId="31979"/>
    <tableColumn id="793" xr3:uid="{00000000-0010-0000-0000-000019030000}" uniqueName="793" name="Column767" queryTableFieldId="31978"/>
    <tableColumn id="794" xr3:uid="{00000000-0010-0000-0000-00001A030000}" uniqueName="794" name="Column768" queryTableFieldId="31977"/>
    <tableColumn id="795" xr3:uid="{00000000-0010-0000-0000-00001B030000}" uniqueName="795" name="Column769" queryTableFieldId="31976"/>
    <tableColumn id="796" xr3:uid="{00000000-0010-0000-0000-00001C030000}" uniqueName="796" name="Column770" queryTableFieldId="31975"/>
    <tableColumn id="797" xr3:uid="{00000000-0010-0000-0000-00001D030000}" uniqueName="797" name="Column771" queryTableFieldId="31974"/>
    <tableColumn id="798" xr3:uid="{00000000-0010-0000-0000-00001E030000}" uniqueName="798" name="Column772" queryTableFieldId="31973"/>
    <tableColumn id="799" xr3:uid="{00000000-0010-0000-0000-00001F030000}" uniqueName="799" name="Column773" queryTableFieldId="31972"/>
    <tableColumn id="800" xr3:uid="{00000000-0010-0000-0000-000020030000}" uniqueName="800" name="Column774" queryTableFieldId="31971"/>
    <tableColumn id="801" xr3:uid="{00000000-0010-0000-0000-000021030000}" uniqueName="801" name="Column775" queryTableFieldId="31970"/>
    <tableColumn id="802" xr3:uid="{00000000-0010-0000-0000-000022030000}" uniqueName="802" name="Column776" queryTableFieldId="31969"/>
    <tableColumn id="803" xr3:uid="{00000000-0010-0000-0000-000023030000}" uniqueName="803" name="Column777" queryTableFieldId="31968"/>
    <tableColumn id="804" xr3:uid="{00000000-0010-0000-0000-000024030000}" uniqueName="804" name="Column778" queryTableFieldId="31967"/>
    <tableColumn id="805" xr3:uid="{00000000-0010-0000-0000-000025030000}" uniqueName="805" name="Column779" queryTableFieldId="31966"/>
    <tableColumn id="806" xr3:uid="{00000000-0010-0000-0000-000026030000}" uniqueName="806" name="Column780" queryTableFieldId="31965"/>
    <tableColumn id="807" xr3:uid="{00000000-0010-0000-0000-000027030000}" uniqueName="807" name="Column781" queryTableFieldId="31964"/>
    <tableColumn id="808" xr3:uid="{00000000-0010-0000-0000-000028030000}" uniqueName="808" name="Column782" queryTableFieldId="31963"/>
    <tableColumn id="809" xr3:uid="{00000000-0010-0000-0000-000029030000}" uniqueName="809" name="Column783" queryTableFieldId="31962"/>
    <tableColumn id="810" xr3:uid="{00000000-0010-0000-0000-00002A030000}" uniqueName="810" name="Column784" queryTableFieldId="31961"/>
    <tableColumn id="811" xr3:uid="{00000000-0010-0000-0000-00002B030000}" uniqueName="811" name="Column785" queryTableFieldId="31960"/>
    <tableColumn id="812" xr3:uid="{00000000-0010-0000-0000-00002C030000}" uniqueName="812" name="Column786" queryTableFieldId="31959"/>
    <tableColumn id="813" xr3:uid="{00000000-0010-0000-0000-00002D030000}" uniqueName="813" name="Column787" queryTableFieldId="31958"/>
    <tableColumn id="814" xr3:uid="{00000000-0010-0000-0000-00002E030000}" uniqueName="814" name="Column788" queryTableFieldId="31957"/>
    <tableColumn id="815" xr3:uid="{00000000-0010-0000-0000-00002F030000}" uniqueName="815" name="Column789" queryTableFieldId="31956"/>
    <tableColumn id="816" xr3:uid="{00000000-0010-0000-0000-000030030000}" uniqueName="816" name="Column790" queryTableFieldId="31955"/>
    <tableColumn id="817" xr3:uid="{00000000-0010-0000-0000-000031030000}" uniqueName="817" name="Column791" queryTableFieldId="31954"/>
    <tableColumn id="818" xr3:uid="{00000000-0010-0000-0000-000032030000}" uniqueName="818" name="Column792" queryTableFieldId="31953"/>
    <tableColumn id="819" xr3:uid="{00000000-0010-0000-0000-000033030000}" uniqueName="819" name="Column793" queryTableFieldId="31952"/>
    <tableColumn id="820" xr3:uid="{00000000-0010-0000-0000-000034030000}" uniqueName="820" name="Column794" queryTableFieldId="31951"/>
    <tableColumn id="821" xr3:uid="{00000000-0010-0000-0000-000035030000}" uniqueName="821" name="Column795" queryTableFieldId="31950"/>
    <tableColumn id="822" xr3:uid="{00000000-0010-0000-0000-000036030000}" uniqueName="822" name="Column796" queryTableFieldId="31949"/>
    <tableColumn id="823" xr3:uid="{00000000-0010-0000-0000-000037030000}" uniqueName="823" name="Column797" queryTableFieldId="31948"/>
    <tableColumn id="824" xr3:uid="{00000000-0010-0000-0000-000038030000}" uniqueName="824" name="Column798" queryTableFieldId="31947"/>
    <tableColumn id="825" xr3:uid="{00000000-0010-0000-0000-000039030000}" uniqueName="825" name="Column799" queryTableFieldId="31946"/>
    <tableColumn id="826" xr3:uid="{00000000-0010-0000-0000-00003A030000}" uniqueName="826" name="Column800" queryTableFieldId="31945"/>
    <tableColumn id="827" xr3:uid="{00000000-0010-0000-0000-00003B030000}" uniqueName="827" name="Column801" queryTableFieldId="31944"/>
    <tableColumn id="828" xr3:uid="{00000000-0010-0000-0000-00003C030000}" uniqueName="828" name="Column802" queryTableFieldId="31943"/>
    <tableColumn id="829" xr3:uid="{00000000-0010-0000-0000-00003D030000}" uniqueName="829" name="Column803" queryTableFieldId="31942"/>
    <tableColumn id="830" xr3:uid="{00000000-0010-0000-0000-00003E030000}" uniqueName="830" name="Column804" queryTableFieldId="31941"/>
    <tableColumn id="831" xr3:uid="{00000000-0010-0000-0000-00003F030000}" uniqueName="831" name="Column805" queryTableFieldId="31940"/>
    <tableColumn id="832" xr3:uid="{00000000-0010-0000-0000-000040030000}" uniqueName="832" name="Column806" queryTableFieldId="31939"/>
    <tableColumn id="833" xr3:uid="{00000000-0010-0000-0000-000041030000}" uniqueName="833" name="Column807" queryTableFieldId="31938"/>
    <tableColumn id="834" xr3:uid="{00000000-0010-0000-0000-000042030000}" uniqueName="834" name="Column808" queryTableFieldId="31937"/>
    <tableColumn id="835" xr3:uid="{00000000-0010-0000-0000-000043030000}" uniqueName="835" name="Column809" queryTableFieldId="31936"/>
    <tableColumn id="836" xr3:uid="{00000000-0010-0000-0000-000044030000}" uniqueName="836" name="Column810" queryTableFieldId="31935"/>
    <tableColumn id="837" xr3:uid="{00000000-0010-0000-0000-000045030000}" uniqueName="837" name="Column811" queryTableFieldId="31934"/>
    <tableColumn id="838" xr3:uid="{00000000-0010-0000-0000-000046030000}" uniqueName="838" name="Column812" queryTableFieldId="31933"/>
    <tableColumn id="839" xr3:uid="{00000000-0010-0000-0000-000047030000}" uniqueName="839" name="Column813" queryTableFieldId="31932"/>
    <tableColumn id="840" xr3:uid="{00000000-0010-0000-0000-000048030000}" uniqueName="840" name="Column814" queryTableFieldId="31931"/>
    <tableColumn id="841" xr3:uid="{00000000-0010-0000-0000-000049030000}" uniqueName="841" name="Column815" queryTableFieldId="31930"/>
    <tableColumn id="842" xr3:uid="{00000000-0010-0000-0000-00004A030000}" uniqueName="842" name="Column816" queryTableFieldId="31929"/>
    <tableColumn id="843" xr3:uid="{00000000-0010-0000-0000-00004B030000}" uniqueName="843" name="Column817" queryTableFieldId="31928"/>
    <tableColumn id="844" xr3:uid="{00000000-0010-0000-0000-00004C030000}" uniqueName="844" name="Column818" queryTableFieldId="31927"/>
    <tableColumn id="845" xr3:uid="{00000000-0010-0000-0000-00004D030000}" uniqueName="845" name="Column819" queryTableFieldId="31926"/>
    <tableColumn id="846" xr3:uid="{00000000-0010-0000-0000-00004E030000}" uniqueName="846" name="Column820" queryTableFieldId="31925"/>
    <tableColumn id="847" xr3:uid="{00000000-0010-0000-0000-00004F030000}" uniqueName="847" name="Column821" queryTableFieldId="31924"/>
    <tableColumn id="848" xr3:uid="{00000000-0010-0000-0000-000050030000}" uniqueName="848" name="Column822" queryTableFieldId="31923"/>
    <tableColumn id="849" xr3:uid="{00000000-0010-0000-0000-000051030000}" uniqueName="849" name="Column823" queryTableFieldId="31922"/>
    <tableColumn id="850" xr3:uid="{00000000-0010-0000-0000-000052030000}" uniqueName="850" name="Column824" queryTableFieldId="31921"/>
    <tableColumn id="851" xr3:uid="{00000000-0010-0000-0000-000053030000}" uniqueName="851" name="Column825" queryTableFieldId="31920"/>
    <tableColumn id="852" xr3:uid="{00000000-0010-0000-0000-000054030000}" uniqueName="852" name="Column826" queryTableFieldId="31919"/>
    <tableColumn id="853" xr3:uid="{00000000-0010-0000-0000-000055030000}" uniqueName="853" name="Column827" queryTableFieldId="31918"/>
    <tableColumn id="854" xr3:uid="{00000000-0010-0000-0000-000056030000}" uniqueName="854" name="Column828" queryTableFieldId="31917"/>
    <tableColumn id="855" xr3:uid="{00000000-0010-0000-0000-000057030000}" uniqueName="855" name="Column829" queryTableFieldId="31916"/>
    <tableColumn id="856" xr3:uid="{00000000-0010-0000-0000-000058030000}" uniqueName="856" name="Column830" queryTableFieldId="31915"/>
    <tableColumn id="857" xr3:uid="{00000000-0010-0000-0000-000059030000}" uniqueName="857" name="Column831" queryTableFieldId="31914"/>
    <tableColumn id="858" xr3:uid="{00000000-0010-0000-0000-00005A030000}" uniqueName="858" name="Column832" queryTableFieldId="31913"/>
    <tableColumn id="859" xr3:uid="{00000000-0010-0000-0000-00005B030000}" uniqueName="859" name="Column833" queryTableFieldId="31912"/>
    <tableColumn id="860" xr3:uid="{00000000-0010-0000-0000-00005C030000}" uniqueName="860" name="Column834" queryTableFieldId="31911"/>
    <tableColumn id="861" xr3:uid="{00000000-0010-0000-0000-00005D030000}" uniqueName="861" name="Column835" queryTableFieldId="31910"/>
    <tableColumn id="862" xr3:uid="{00000000-0010-0000-0000-00005E030000}" uniqueName="862" name="Column836" queryTableFieldId="31909"/>
    <tableColumn id="863" xr3:uid="{00000000-0010-0000-0000-00005F030000}" uniqueName="863" name="Column837" queryTableFieldId="31908"/>
    <tableColumn id="864" xr3:uid="{00000000-0010-0000-0000-000060030000}" uniqueName="864" name="Column838" queryTableFieldId="31907"/>
    <tableColumn id="865" xr3:uid="{00000000-0010-0000-0000-000061030000}" uniqueName="865" name="Column839" queryTableFieldId="31906"/>
    <tableColumn id="866" xr3:uid="{00000000-0010-0000-0000-000062030000}" uniqueName="866" name="Column840" queryTableFieldId="31905"/>
    <tableColumn id="867" xr3:uid="{00000000-0010-0000-0000-000063030000}" uniqueName="867" name="Column841" queryTableFieldId="31904"/>
    <tableColumn id="868" xr3:uid="{00000000-0010-0000-0000-000064030000}" uniqueName="868" name="Column842" queryTableFieldId="31903"/>
    <tableColumn id="869" xr3:uid="{00000000-0010-0000-0000-000065030000}" uniqueName="869" name="Column843" queryTableFieldId="31902"/>
    <tableColumn id="870" xr3:uid="{00000000-0010-0000-0000-000066030000}" uniqueName="870" name="Column844" queryTableFieldId="31901"/>
    <tableColumn id="871" xr3:uid="{00000000-0010-0000-0000-000067030000}" uniqueName="871" name="Column845" queryTableFieldId="31900"/>
    <tableColumn id="872" xr3:uid="{00000000-0010-0000-0000-000068030000}" uniqueName="872" name="Column846" queryTableFieldId="31899"/>
    <tableColumn id="873" xr3:uid="{00000000-0010-0000-0000-000069030000}" uniqueName="873" name="Column847" queryTableFieldId="31898"/>
    <tableColumn id="874" xr3:uid="{00000000-0010-0000-0000-00006A030000}" uniqueName="874" name="Column848" queryTableFieldId="31897"/>
    <tableColumn id="875" xr3:uid="{00000000-0010-0000-0000-00006B030000}" uniqueName="875" name="Column849" queryTableFieldId="31896"/>
    <tableColumn id="876" xr3:uid="{00000000-0010-0000-0000-00006C030000}" uniqueName="876" name="Column850" queryTableFieldId="31895"/>
    <tableColumn id="877" xr3:uid="{00000000-0010-0000-0000-00006D030000}" uniqueName="877" name="Column851" queryTableFieldId="31894"/>
    <tableColumn id="878" xr3:uid="{00000000-0010-0000-0000-00006E030000}" uniqueName="878" name="Column852" queryTableFieldId="31893"/>
    <tableColumn id="879" xr3:uid="{00000000-0010-0000-0000-00006F030000}" uniqueName="879" name="Column853" queryTableFieldId="31892"/>
    <tableColumn id="880" xr3:uid="{00000000-0010-0000-0000-000070030000}" uniqueName="880" name="Column854" queryTableFieldId="31891"/>
    <tableColumn id="881" xr3:uid="{00000000-0010-0000-0000-000071030000}" uniqueName="881" name="Column855" queryTableFieldId="31890"/>
    <tableColumn id="882" xr3:uid="{00000000-0010-0000-0000-000072030000}" uniqueName="882" name="Column856" queryTableFieldId="31889"/>
    <tableColumn id="883" xr3:uid="{00000000-0010-0000-0000-000073030000}" uniqueName="883" name="Column857" queryTableFieldId="31888"/>
    <tableColumn id="884" xr3:uid="{00000000-0010-0000-0000-000074030000}" uniqueName="884" name="Column858" queryTableFieldId="31887"/>
    <tableColumn id="885" xr3:uid="{00000000-0010-0000-0000-000075030000}" uniqueName="885" name="Column859" queryTableFieldId="31886"/>
    <tableColumn id="886" xr3:uid="{00000000-0010-0000-0000-000076030000}" uniqueName="886" name="Column860" queryTableFieldId="31885"/>
    <tableColumn id="887" xr3:uid="{00000000-0010-0000-0000-000077030000}" uniqueName="887" name="Column861" queryTableFieldId="31884"/>
    <tableColumn id="888" xr3:uid="{00000000-0010-0000-0000-000078030000}" uniqueName="888" name="Column862" queryTableFieldId="31883"/>
    <tableColumn id="889" xr3:uid="{00000000-0010-0000-0000-000079030000}" uniqueName="889" name="Column863" queryTableFieldId="31882"/>
    <tableColumn id="890" xr3:uid="{00000000-0010-0000-0000-00007A030000}" uniqueName="890" name="Column864" queryTableFieldId="31881"/>
    <tableColumn id="891" xr3:uid="{00000000-0010-0000-0000-00007B030000}" uniqueName="891" name="Column865" queryTableFieldId="31880"/>
    <tableColumn id="892" xr3:uid="{00000000-0010-0000-0000-00007C030000}" uniqueName="892" name="Column866" queryTableFieldId="31879"/>
    <tableColumn id="893" xr3:uid="{00000000-0010-0000-0000-00007D030000}" uniqueName="893" name="Column867" queryTableFieldId="31878"/>
    <tableColumn id="894" xr3:uid="{00000000-0010-0000-0000-00007E030000}" uniqueName="894" name="Column868" queryTableFieldId="31877"/>
    <tableColumn id="895" xr3:uid="{00000000-0010-0000-0000-00007F030000}" uniqueName="895" name="Column869" queryTableFieldId="31876"/>
    <tableColumn id="896" xr3:uid="{00000000-0010-0000-0000-000080030000}" uniqueName="896" name="Column870" queryTableFieldId="31875"/>
    <tableColumn id="897" xr3:uid="{00000000-0010-0000-0000-000081030000}" uniqueName="897" name="Column871" queryTableFieldId="31874"/>
    <tableColumn id="898" xr3:uid="{00000000-0010-0000-0000-000082030000}" uniqueName="898" name="Column872" queryTableFieldId="31873"/>
    <tableColumn id="899" xr3:uid="{00000000-0010-0000-0000-000083030000}" uniqueName="899" name="Column873" queryTableFieldId="31872"/>
    <tableColumn id="900" xr3:uid="{00000000-0010-0000-0000-000084030000}" uniqueName="900" name="Column874" queryTableFieldId="31871"/>
    <tableColumn id="901" xr3:uid="{00000000-0010-0000-0000-000085030000}" uniqueName="901" name="Column875" queryTableFieldId="31870"/>
    <tableColumn id="902" xr3:uid="{00000000-0010-0000-0000-000086030000}" uniqueName="902" name="Column876" queryTableFieldId="31869"/>
    <tableColumn id="903" xr3:uid="{00000000-0010-0000-0000-000087030000}" uniqueName="903" name="Column877" queryTableFieldId="31868"/>
    <tableColumn id="904" xr3:uid="{00000000-0010-0000-0000-000088030000}" uniqueName="904" name="Column878" queryTableFieldId="31867"/>
    <tableColumn id="905" xr3:uid="{00000000-0010-0000-0000-000089030000}" uniqueName="905" name="Column879" queryTableFieldId="31866"/>
    <tableColumn id="906" xr3:uid="{00000000-0010-0000-0000-00008A030000}" uniqueName="906" name="Column880" queryTableFieldId="31865"/>
    <tableColumn id="907" xr3:uid="{00000000-0010-0000-0000-00008B030000}" uniqueName="907" name="Column881" queryTableFieldId="31864"/>
    <tableColumn id="908" xr3:uid="{00000000-0010-0000-0000-00008C030000}" uniqueName="908" name="Column882" queryTableFieldId="31863"/>
    <tableColumn id="909" xr3:uid="{00000000-0010-0000-0000-00008D030000}" uniqueName="909" name="Column883" queryTableFieldId="31862"/>
    <tableColumn id="910" xr3:uid="{00000000-0010-0000-0000-00008E030000}" uniqueName="910" name="Column884" queryTableFieldId="31861"/>
    <tableColumn id="911" xr3:uid="{00000000-0010-0000-0000-00008F030000}" uniqueName="911" name="Column885" queryTableFieldId="31860"/>
    <tableColumn id="912" xr3:uid="{00000000-0010-0000-0000-000090030000}" uniqueName="912" name="Column886" queryTableFieldId="31859"/>
    <tableColumn id="913" xr3:uid="{00000000-0010-0000-0000-000091030000}" uniqueName="913" name="Column887" queryTableFieldId="31858"/>
    <tableColumn id="914" xr3:uid="{00000000-0010-0000-0000-000092030000}" uniqueName="914" name="Column888" queryTableFieldId="31857"/>
    <tableColumn id="915" xr3:uid="{00000000-0010-0000-0000-000093030000}" uniqueName="915" name="Column889" queryTableFieldId="31856"/>
    <tableColumn id="916" xr3:uid="{00000000-0010-0000-0000-000094030000}" uniqueName="916" name="Column890" queryTableFieldId="31855"/>
    <tableColumn id="917" xr3:uid="{00000000-0010-0000-0000-000095030000}" uniqueName="917" name="Column891" queryTableFieldId="31854"/>
    <tableColumn id="918" xr3:uid="{00000000-0010-0000-0000-000096030000}" uniqueName="918" name="Column892" queryTableFieldId="31853"/>
    <tableColumn id="919" xr3:uid="{00000000-0010-0000-0000-000097030000}" uniqueName="919" name="Column893" queryTableFieldId="31852"/>
    <tableColumn id="920" xr3:uid="{00000000-0010-0000-0000-000098030000}" uniqueName="920" name="Column894" queryTableFieldId="31851"/>
    <tableColumn id="921" xr3:uid="{00000000-0010-0000-0000-000099030000}" uniqueName="921" name="Column895" queryTableFieldId="31850"/>
    <tableColumn id="922" xr3:uid="{00000000-0010-0000-0000-00009A030000}" uniqueName="922" name="Column896" queryTableFieldId="31849"/>
    <tableColumn id="923" xr3:uid="{00000000-0010-0000-0000-00009B030000}" uniqueName="923" name="Column897" queryTableFieldId="31848"/>
    <tableColumn id="924" xr3:uid="{00000000-0010-0000-0000-00009C030000}" uniqueName="924" name="Column898" queryTableFieldId="31847"/>
    <tableColumn id="925" xr3:uid="{00000000-0010-0000-0000-00009D030000}" uniqueName="925" name="Column899" queryTableFieldId="31846"/>
    <tableColumn id="926" xr3:uid="{00000000-0010-0000-0000-00009E030000}" uniqueName="926" name="Column900" queryTableFieldId="31845"/>
    <tableColumn id="927" xr3:uid="{00000000-0010-0000-0000-00009F030000}" uniqueName="927" name="Column901" queryTableFieldId="31844"/>
    <tableColumn id="928" xr3:uid="{00000000-0010-0000-0000-0000A0030000}" uniqueName="928" name="Column902" queryTableFieldId="31843"/>
    <tableColumn id="929" xr3:uid="{00000000-0010-0000-0000-0000A1030000}" uniqueName="929" name="Column903" queryTableFieldId="31842"/>
    <tableColumn id="930" xr3:uid="{00000000-0010-0000-0000-0000A2030000}" uniqueName="930" name="Column904" queryTableFieldId="31841"/>
    <tableColumn id="931" xr3:uid="{00000000-0010-0000-0000-0000A3030000}" uniqueName="931" name="Column905" queryTableFieldId="31840"/>
    <tableColumn id="932" xr3:uid="{00000000-0010-0000-0000-0000A4030000}" uniqueName="932" name="Column906" queryTableFieldId="31839"/>
    <tableColumn id="933" xr3:uid="{00000000-0010-0000-0000-0000A5030000}" uniqueName="933" name="Column907" queryTableFieldId="31838"/>
    <tableColumn id="934" xr3:uid="{00000000-0010-0000-0000-0000A6030000}" uniqueName="934" name="Column908" queryTableFieldId="31837"/>
    <tableColumn id="935" xr3:uid="{00000000-0010-0000-0000-0000A7030000}" uniqueName="935" name="Column909" queryTableFieldId="31836"/>
    <tableColumn id="936" xr3:uid="{00000000-0010-0000-0000-0000A8030000}" uniqueName="936" name="Column910" queryTableFieldId="31835"/>
    <tableColumn id="937" xr3:uid="{00000000-0010-0000-0000-0000A9030000}" uniqueName="937" name="Column911" queryTableFieldId="31834"/>
    <tableColumn id="938" xr3:uid="{00000000-0010-0000-0000-0000AA030000}" uniqueName="938" name="Column912" queryTableFieldId="31833"/>
    <tableColumn id="939" xr3:uid="{00000000-0010-0000-0000-0000AB030000}" uniqueName="939" name="Column913" queryTableFieldId="31832"/>
    <tableColumn id="940" xr3:uid="{00000000-0010-0000-0000-0000AC030000}" uniqueName="940" name="Column914" queryTableFieldId="31831"/>
    <tableColumn id="941" xr3:uid="{00000000-0010-0000-0000-0000AD030000}" uniqueName="941" name="Column915" queryTableFieldId="31830"/>
    <tableColumn id="942" xr3:uid="{00000000-0010-0000-0000-0000AE030000}" uniqueName="942" name="Column916" queryTableFieldId="31829"/>
    <tableColumn id="943" xr3:uid="{00000000-0010-0000-0000-0000AF030000}" uniqueName="943" name="Column917" queryTableFieldId="31828"/>
    <tableColumn id="944" xr3:uid="{00000000-0010-0000-0000-0000B0030000}" uniqueName="944" name="Column918" queryTableFieldId="31827"/>
    <tableColumn id="945" xr3:uid="{00000000-0010-0000-0000-0000B1030000}" uniqueName="945" name="Column919" queryTableFieldId="31826"/>
    <tableColumn id="946" xr3:uid="{00000000-0010-0000-0000-0000B2030000}" uniqueName="946" name="Column920" queryTableFieldId="31825"/>
    <tableColumn id="947" xr3:uid="{00000000-0010-0000-0000-0000B3030000}" uniqueName="947" name="Column921" queryTableFieldId="31824"/>
    <tableColumn id="948" xr3:uid="{00000000-0010-0000-0000-0000B4030000}" uniqueName="948" name="Column922" queryTableFieldId="31823"/>
    <tableColumn id="949" xr3:uid="{00000000-0010-0000-0000-0000B5030000}" uniqueName="949" name="Column923" queryTableFieldId="31822"/>
    <tableColumn id="950" xr3:uid="{00000000-0010-0000-0000-0000B6030000}" uniqueName="950" name="Column924" queryTableFieldId="31821"/>
    <tableColumn id="951" xr3:uid="{00000000-0010-0000-0000-0000B7030000}" uniqueName="951" name="Column925" queryTableFieldId="31820"/>
    <tableColumn id="952" xr3:uid="{00000000-0010-0000-0000-0000B8030000}" uniqueName="952" name="Column926" queryTableFieldId="31819"/>
    <tableColumn id="953" xr3:uid="{00000000-0010-0000-0000-0000B9030000}" uniqueName="953" name="Column927" queryTableFieldId="31818"/>
    <tableColumn id="954" xr3:uid="{00000000-0010-0000-0000-0000BA030000}" uniqueName="954" name="Column928" queryTableFieldId="31817"/>
    <tableColumn id="955" xr3:uid="{00000000-0010-0000-0000-0000BB030000}" uniqueName="955" name="Column929" queryTableFieldId="31816"/>
    <tableColumn id="956" xr3:uid="{00000000-0010-0000-0000-0000BC030000}" uniqueName="956" name="Column930" queryTableFieldId="31815"/>
    <tableColumn id="957" xr3:uid="{00000000-0010-0000-0000-0000BD030000}" uniqueName="957" name="Column931" queryTableFieldId="31814"/>
    <tableColumn id="958" xr3:uid="{00000000-0010-0000-0000-0000BE030000}" uniqueName="958" name="Column932" queryTableFieldId="31813"/>
    <tableColumn id="959" xr3:uid="{00000000-0010-0000-0000-0000BF030000}" uniqueName="959" name="Column933" queryTableFieldId="31812"/>
    <tableColumn id="960" xr3:uid="{00000000-0010-0000-0000-0000C0030000}" uniqueName="960" name="Column934" queryTableFieldId="31811"/>
    <tableColumn id="961" xr3:uid="{00000000-0010-0000-0000-0000C1030000}" uniqueName="961" name="Column935" queryTableFieldId="31810"/>
    <tableColumn id="962" xr3:uid="{00000000-0010-0000-0000-0000C2030000}" uniqueName="962" name="Column936" queryTableFieldId="31809"/>
    <tableColumn id="963" xr3:uid="{00000000-0010-0000-0000-0000C3030000}" uniqueName="963" name="Column937" queryTableFieldId="31808"/>
    <tableColumn id="964" xr3:uid="{00000000-0010-0000-0000-0000C4030000}" uniqueName="964" name="Column938" queryTableFieldId="31807"/>
    <tableColumn id="965" xr3:uid="{00000000-0010-0000-0000-0000C5030000}" uniqueName="965" name="Column939" queryTableFieldId="31806"/>
    <tableColumn id="966" xr3:uid="{00000000-0010-0000-0000-0000C6030000}" uniqueName="966" name="Column940" queryTableFieldId="31805"/>
    <tableColumn id="967" xr3:uid="{00000000-0010-0000-0000-0000C7030000}" uniqueName="967" name="Column941" queryTableFieldId="31804"/>
    <tableColumn id="968" xr3:uid="{00000000-0010-0000-0000-0000C8030000}" uniqueName="968" name="Column942" queryTableFieldId="31803"/>
    <tableColumn id="969" xr3:uid="{00000000-0010-0000-0000-0000C9030000}" uniqueName="969" name="Column943" queryTableFieldId="31802"/>
    <tableColumn id="970" xr3:uid="{00000000-0010-0000-0000-0000CA030000}" uniqueName="970" name="Column944" queryTableFieldId="31801"/>
    <tableColumn id="971" xr3:uid="{00000000-0010-0000-0000-0000CB030000}" uniqueName="971" name="Column945" queryTableFieldId="31800"/>
    <tableColumn id="972" xr3:uid="{00000000-0010-0000-0000-0000CC030000}" uniqueName="972" name="Column946" queryTableFieldId="31799"/>
    <tableColumn id="973" xr3:uid="{00000000-0010-0000-0000-0000CD030000}" uniqueName="973" name="Column947" queryTableFieldId="31798"/>
    <tableColumn id="974" xr3:uid="{00000000-0010-0000-0000-0000CE030000}" uniqueName="974" name="Column948" queryTableFieldId="31797"/>
    <tableColumn id="975" xr3:uid="{00000000-0010-0000-0000-0000CF030000}" uniqueName="975" name="Column949" queryTableFieldId="31796"/>
    <tableColumn id="976" xr3:uid="{00000000-0010-0000-0000-0000D0030000}" uniqueName="976" name="Column950" queryTableFieldId="31795"/>
    <tableColumn id="977" xr3:uid="{00000000-0010-0000-0000-0000D1030000}" uniqueName="977" name="Column951" queryTableFieldId="31794"/>
    <tableColumn id="978" xr3:uid="{00000000-0010-0000-0000-0000D2030000}" uniqueName="978" name="Column952" queryTableFieldId="31793"/>
    <tableColumn id="979" xr3:uid="{00000000-0010-0000-0000-0000D3030000}" uniqueName="979" name="Column953" queryTableFieldId="31792"/>
    <tableColumn id="980" xr3:uid="{00000000-0010-0000-0000-0000D4030000}" uniqueName="980" name="Column954" queryTableFieldId="31791"/>
    <tableColumn id="981" xr3:uid="{00000000-0010-0000-0000-0000D5030000}" uniqueName="981" name="Column955" queryTableFieldId="31790"/>
    <tableColumn id="982" xr3:uid="{00000000-0010-0000-0000-0000D6030000}" uniqueName="982" name="Column956" queryTableFieldId="31789"/>
    <tableColumn id="983" xr3:uid="{00000000-0010-0000-0000-0000D7030000}" uniqueName="983" name="Column957" queryTableFieldId="31788"/>
    <tableColumn id="984" xr3:uid="{00000000-0010-0000-0000-0000D8030000}" uniqueName="984" name="Column958" queryTableFieldId="31787"/>
    <tableColumn id="985" xr3:uid="{00000000-0010-0000-0000-0000D9030000}" uniqueName="985" name="Column959" queryTableFieldId="31786"/>
    <tableColumn id="986" xr3:uid="{00000000-0010-0000-0000-0000DA030000}" uniqueName="986" name="Column960" queryTableFieldId="31785"/>
    <tableColumn id="987" xr3:uid="{00000000-0010-0000-0000-0000DB030000}" uniqueName="987" name="Column961" queryTableFieldId="31784"/>
    <tableColumn id="988" xr3:uid="{00000000-0010-0000-0000-0000DC030000}" uniqueName="988" name="Column962" queryTableFieldId="31783"/>
    <tableColumn id="989" xr3:uid="{00000000-0010-0000-0000-0000DD030000}" uniqueName="989" name="Column963" queryTableFieldId="31782"/>
    <tableColumn id="990" xr3:uid="{00000000-0010-0000-0000-0000DE030000}" uniqueName="990" name="Column964" queryTableFieldId="31781"/>
    <tableColumn id="991" xr3:uid="{00000000-0010-0000-0000-0000DF030000}" uniqueName="991" name="Column965" queryTableFieldId="31780"/>
    <tableColumn id="992" xr3:uid="{00000000-0010-0000-0000-0000E0030000}" uniqueName="992" name="Column966" queryTableFieldId="31779"/>
    <tableColumn id="993" xr3:uid="{00000000-0010-0000-0000-0000E1030000}" uniqueName="993" name="Column967" queryTableFieldId="31778"/>
    <tableColumn id="994" xr3:uid="{00000000-0010-0000-0000-0000E2030000}" uniqueName="994" name="Column968" queryTableFieldId="31777"/>
    <tableColumn id="995" xr3:uid="{00000000-0010-0000-0000-0000E3030000}" uniqueName="995" name="Column969" queryTableFieldId="31776"/>
    <tableColumn id="996" xr3:uid="{00000000-0010-0000-0000-0000E4030000}" uniqueName="996" name="Column970" queryTableFieldId="31775"/>
    <tableColumn id="997" xr3:uid="{00000000-0010-0000-0000-0000E5030000}" uniqueName="997" name="Column971" queryTableFieldId="31774"/>
    <tableColumn id="998" xr3:uid="{00000000-0010-0000-0000-0000E6030000}" uniqueName="998" name="Column972" queryTableFieldId="31773"/>
    <tableColumn id="999" xr3:uid="{00000000-0010-0000-0000-0000E7030000}" uniqueName="999" name="Column973" queryTableFieldId="31772"/>
    <tableColumn id="1000" xr3:uid="{00000000-0010-0000-0000-0000E8030000}" uniqueName="1000" name="Column974" queryTableFieldId="31771"/>
    <tableColumn id="1001" xr3:uid="{00000000-0010-0000-0000-0000E9030000}" uniqueName="1001" name="Column975" queryTableFieldId="31770"/>
    <tableColumn id="1002" xr3:uid="{00000000-0010-0000-0000-0000EA030000}" uniqueName="1002" name="Column976" queryTableFieldId="31769"/>
    <tableColumn id="1003" xr3:uid="{00000000-0010-0000-0000-0000EB030000}" uniqueName="1003" name="Column977" queryTableFieldId="31768"/>
    <tableColumn id="1004" xr3:uid="{00000000-0010-0000-0000-0000EC030000}" uniqueName="1004" name="Column978" queryTableFieldId="31767"/>
    <tableColumn id="1005" xr3:uid="{00000000-0010-0000-0000-0000ED030000}" uniqueName="1005" name="Column979" queryTableFieldId="31766"/>
    <tableColumn id="1006" xr3:uid="{00000000-0010-0000-0000-0000EE030000}" uniqueName="1006" name="Column980" queryTableFieldId="31765"/>
    <tableColumn id="1007" xr3:uid="{00000000-0010-0000-0000-0000EF030000}" uniqueName="1007" name="Column981" queryTableFieldId="31764"/>
    <tableColumn id="1008" xr3:uid="{00000000-0010-0000-0000-0000F0030000}" uniqueName="1008" name="Column982" queryTableFieldId="31763"/>
    <tableColumn id="1009" xr3:uid="{00000000-0010-0000-0000-0000F1030000}" uniqueName="1009" name="Column983" queryTableFieldId="31762"/>
    <tableColumn id="1010" xr3:uid="{00000000-0010-0000-0000-0000F2030000}" uniqueName="1010" name="Column984" queryTableFieldId="31761"/>
    <tableColumn id="1011" xr3:uid="{00000000-0010-0000-0000-0000F3030000}" uniqueName="1011" name="Column985" queryTableFieldId="31760"/>
    <tableColumn id="1012" xr3:uid="{00000000-0010-0000-0000-0000F4030000}" uniqueName="1012" name="Column986" queryTableFieldId="31759"/>
    <tableColumn id="1013" xr3:uid="{00000000-0010-0000-0000-0000F5030000}" uniqueName="1013" name="Column987" queryTableFieldId="31758"/>
    <tableColumn id="1014" xr3:uid="{00000000-0010-0000-0000-0000F6030000}" uniqueName="1014" name="Column988" queryTableFieldId="31757"/>
    <tableColumn id="1015" xr3:uid="{00000000-0010-0000-0000-0000F7030000}" uniqueName="1015" name="Column989" queryTableFieldId="31756"/>
    <tableColumn id="1016" xr3:uid="{00000000-0010-0000-0000-0000F8030000}" uniqueName="1016" name="Column990" queryTableFieldId="31755"/>
    <tableColumn id="1017" xr3:uid="{00000000-0010-0000-0000-0000F9030000}" uniqueName="1017" name="Column991" queryTableFieldId="31754"/>
    <tableColumn id="1018" xr3:uid="{00000000-0010-0000-0000-0000FA030000}" uniqueName="1018" name="Column992" queryTableFieldId="31753"/>
    <tableColumn id="1019" xr3:uid="{00000000-0010-0000-0000-0000FB030000}" uniqueName="1019" name="Column993" queryTableFieldId="31752"/>
    <tableColumn id="1020" xr3:uid="{00000000-0010-0000-0000-0000FC030000}" uniqueName="1020" name="Column994" queryTableFieldId="31751"/>
    <tableColumn id="1021" xr3:uid="{00000000-0010-0000-0000-0000FD030000}" uniqueName="1021" name="Column995" queryTableFieldId="31750"/>
    <tableColumn id="1022" xr3:uid="{00000000-0010-0000-0000-0000FE030000}" uniqueName="1022" name="Column996" queryTableFieldId="31749"/>
    <tableColumn id="1023" xr3:uid="{00000000-0010-0000-0000-0000FF030000}" uniqueName="1023" name="Column997" queryTableFieldId="31748"/>
    <tableColumn id="1024" xr3:uid="{00000000-0010-0000-0000-000000040000}" uniqueName="1024" name="Column998" queryTableFieldId="31747"/>
    <tableColumn id="1025" xr3:uid="{00000000-0010-0000-0000-000001040000}" uniqueName="1025" name="Column999" queryTableFieldId="31746"/>
    <tableColumn id="1026" xr3:uid="{00000000-0010-0000-0000-000002040000}" uniqueName="1026" name="Column1000" queryTableFieldId="31745"/>
    <tableColumn id="1027" xr3:uid="{00000000-0010-0000-0000-000003040000}" uniqueName="1027" name="Column1001" queryTableFieldId="31744"/>
    <tableColumn id="1028" xr3:uid="{00000000-0010-0000-0000-000004040000}" uniqueName="1028" name="Column1002" queryTableFieldId="31743"/>
    <tableColumn id="1029" xr3:uid="{00000000-0010-0000-0000-000005040000}" uniqueName="1029" name="Column1003" queryTableFieldId="31742"/>
    <tableColumn id="1030" xr3:uid="{00000000-0010-0000-0000-000006040000}" uniqueName="1030" name="Column1004" queryTableFieldId="31741"/>
    <tableColumn id="1031" xr3:uid="{00000000-0010-0000-0000-000007040000}" uniqueName="1031" name="Column1005" queryTableFieldId="31740"/>
    <tableColumn id="1032" xr3:uid="{00000000-0010-0000-0000-000008040000}" uniqueName="1032" name="Column1006" queryTableFieldId="31739"/>
    <tableColumn id="1033" xr3:uid="{00000000-0010-0000-0000-000009040000}" uniqueName="1033" name="Column1007" queryTableFieldId="31738"/>
    <tableColumn id="1034" xr3:uid="{00000000-0010-0000-0000-00000A040000}" uniqueName="1034" name="Column1008" queryTableFieldId="31737"/>
    <tableColumn id="1035" xr3:uid="{00000000-0010-0000-0000-00000B040000}" uniqueName="1035" name="Column1009" queryTableFieldId="31736"/>
    <tableColumn id="1036" xr3:uid="{00000000-0010-0000-0000-00000C040000}" uniqueName="1036" name="Column1010" queryTableFieldId="31735"/>
    <tableColumn id="1037" xr3:uid="{00000000-0010-0000-0000-00000D040000}" uniqueName="1037" name="Column1011" queryTableFieldId="31734"/>
    <tableColumn id="1038" xr3:uid="{00000000-0010-0000-0000-00000E040000}" uniqueName="1038" name="Column1012" queryTableFieldId="31733"/>
    <tableColumn id="1039" xr3:uid="{00000000-0010-0000-0000-00000F040000}" uniqueName="1039" name="Column1013" queryTableFieldId="31732"/>
    <tableColumn id="1040" xr3:uid="{00000000-0010-0000-0000-000010040000}" uniqueName="1040" name="Column1014" queryTableFieldId="31731"/>
    <tableColumn id="1041" xr3:uid="{00000000-0010-0000-0000-000011040000}" uniqueName="1041" name="Column1015" queryTableFieldId="31730"/>
    <tableColumn id="1042" xr3:uid="{00000000-0010-0000-0000-000012040000}" uniqueName="1042" name="Column1016" queryTableFieldId="31729"/>
    <tableColumn id="1043" xr3:uid="{00000000-0010-0000-0000-000013040000}" uniqueName="1043" name="Column1017" queryTableFieldId="31728"/>
    <tableColumn id="1044" xr3:uid="{00000000-0010-0000-0000-000014040000}" uniqueName="1044" name="Column1018" queryTableFieldId="31727"/>
    <tableColumn id="1045" xr3:uid="{00000000-0010-0000-0000-000015040000}" uniqueName="1045" name="Column1019" queryTableFieldId="31726"/>
    <tableColumn id="1046" xr3:uid="{00000000-0010-0000-0000-000016040000}" uniqueName="1046" name="Column1020" queryTableFieldId="31725"/>
    <tableColumn id="1047" xr3:uid="{00000000-0010-0000-0000-000017040000}" uniqueName="1047" name="Column1021" queryTableFieldId="31724"/>
    <tableColumn id="1048" xr3:uid="{00000000-0010-0000-0000-000018040000}" uniqueName="1048" name="Column1022" queryTableFieldId="31723"/>
    <tableColumn id="1049" xr3:uid="{00000000-0010-0000-0000-000019040000}" uniqueName="1049" name="Column1023" queryTableFieldId="31722"/>
    <tableColumn id="1050" xr3:uid="{00000000-0010-0000-0000-00001A040000}" uniqueName="1050" name="Column1024" queryTableFieldId="31721"/>
    <tableColumn id="1051" xr3:uid="{00000000-0010-0000-0000-00001B040000}" uniqueName="1051" name="Column1025" queryTableFieldId="31720"/>
    <tableColumn id="1052" xr3:uid="{00000000-0010-0000-0000-00001C040000}" uniqueName="1052" name="Column1026" queryTableFieldId="31719"/>
    <tableColumn id="1053" xr3:uid="{00000000-0010-0000-0000-00001D040000}" uniqueName="1053" name="Column1027" queryTableFieldId="31718"/>
    <tableColumn id="1054" xr3:uid="{00000000-0010-0000-0000-00001E040000}" uniqueName="1054" name="Column1028" queryTableFieldId="31717"/>
    <tableColumn id="1055" xr3:uid="{00000000-0010-0000-0000-00001F040000}" uniqueName="1055" name="Column1029" queryTableFieldId="31716"/>
    <tableColumn id="1056" xr3:uid="{00000000-0010-0000-0000-000020040000}" uniqueName="1056" name="Column1030" queryTableFieldId="31715"/>
    <tableColumn id="1057" xr3:uid="{00000000-0010-0000-0000-000021040000}" uniqueName="1057" name="Column1031" queryTableFieldId="31714"/>
    <tableColumn id="1058" xr3:uid="{00000000-0010-0000-0000-000022040000}" uniqueName="1058" name="Column1032" queryTableFieldId="31713"/>
    <tableColumn id="1059" xr3:uid="{00000000-0010-0000-0000-000023040000}" uniqueName="1059" name="Column1033" queryTableFieldId="31712"/>
    <tableColumn id="1060" xr3:uid="{00000000-0010-0000-0000-000024040000}" uniqueName="1060" name="Column1034" queryTableFieldId="31711"/>
    <tableColumn id="1061" xr3:uid="{00000000-0010-0000-0000-000025040000}" uniqueName="1061" name="Column1035" queryTableFieldId="31710"/>
    <tableColumn id="1062" xr3:uid="{00000000-0010-0000-0000-000026040000}" uniqueName="1062" name="Column1036" queryTableFieldId="31709"/>
    <tableColumn id="1063" xr3:uid="{00000000-0010-0000-0000-000027040000}" uniqueName="1063" name="Column1037" queryTableFieldId="31708"/>
    <tableColumn id="1064" xr3:uid="{00000000-0010-0000-0000-000028040000}" uniqueName="1064" name="Column1038" queryTableFieldId="31707"/>
    <tableColumn id="1065" xr3:uid="{00000000-0010-0000-0000-000029040000}" uniqueName="1065" name="Column1039" queryTableFieldId="31706"/>
    <tableColumn id="1066" xr3:uid="{00000000-0010-0000-0000-00002A040000}" uniqueName="1066" name="Column1040" queryTableFieldId="31705"/>
    <tableColumn id="1067" xr3:uid="{00000000-0010-0000-0000-00002B040000}" uniqueName="1067" name="Column1041" queryTableFieldId="31704"/>
    <tableColumn id="1068" xr3:uid="{00000000-0010-0000-0000-00002C040000}" uniqueName="1068" name="Column1042" queryTableFieldId="31703"/>
    <tableColumn id="1069" xr3:uid="{00000000-0010-0000-0000-00002D040000}" uniqueName="1069" name="Column1043" queryTableFieldId="31702"/>
    <tableColumn id="1070" xr3:uid="{00000000-0010-0000-0000-00002E040000}" uniqueName="1070" name="Column1044" queryTableFieldId="31701"/>
    <tableColumn id="1071" xr3:uid="{00000000-0010-0000-0000-00002F040000}" uniqueName="1071" name="Column1045" queryTableFieldId="31700"/>
    <tableColumn id="1072" xr3:uid="{00000000-0010-0000-0000-000030040000}" uniqueName="1072" name="Column1046" queryTableFieldId="31699"/>
    <tableColumn id="1073" xr3:uid="{00000000-0010-0000-0000-000031040000}" uniqueName="1073" name="Column1047" queryTableFieldId="31698"/>
    <tableColumn id="1074" xr3:uid="{00000000-0010-0000-0000-000032040000}" uniqueName="1074" name="Column1048" queryTableFieldId="31697"/>
    <tableColumn id="1075" xr3:uid="{00000000-0010-0000-0000-000033040000}" uniqueName="1075" name="Column1049" queryTableFieldId="31696"/>
    <tableColumn id="1076" xr3:uid="{00000000-0010-0000-0000-000034040000}" uniqueName="1076" name="Column1050" queryTableFieldId="31695"/>
    <tableColumn id="1077" xr3:uid="{00000000-0010-0000-0000-000035040000}" uniqueName="1077" name="Column1051" queryTableFieldId="31694"/>
    <tableColumn id="1078" xr3:uid="{00000000-0010-0000-0000-000036040000}" uniqueName="1078" name="Column1052" queryTableFieldId="31693"/>
    <tableColumn id="1079" xr3:uid="{00000000-0010-0000-0000-000037040000}" uniqueName="1079" name="Column1053" queryTableFieldId="31692"/>
    <tableColumn id="1080" xr3:uid="{00000000-0010-0000-0000-000038040000}" uniqueName="1080" name="Column1054" queryTableFieldId="31691"/>
    <tableColumn id="1081" xr3:uid="{00000000-0010-0000-0000-000039040000}" uniqueName="1081" name="Column1055" queryTableFieldId="31690"/>
    <tableColumn id="1082" xr3:uid="{00000000-0010-0000-0000-00003A040000}" uniqueName="1082" name="Column1056" queryTableFieldId="31689"/>
    <tableColumn id="1083" xr3:uid="{00000000-0010-0000-0000-00003B040000}" uniqueName="1083" name="Column1057" queryTableFieldId="31688"/>
    <tableColumn id="1084" xr3:uid="{00000000-0010-0000-0000-00003C040000}" uniqueName="1084" name="Column1058" queryTableFieldId="31687"/>
    <tableColumn id="1085" xr3:uid="{00000000-0010-0000-0000-00003D040000}" uniqueName="1085" name="Column1059" queryTableFieldId="31686"/>
    <tableColumn id="1086" xr3:uid="{00000000-0010-0000-0000-00003E040000}" uniqueName="1086" name="Column1060" queryTableFieldId="31685"/>
    <tableColumn id="1087" xr3:uid="{00000000-0010-0000-0000-00003F040000}" uniqueName="1087" name="Column1061" queryTableFieldId="31684"/>
    <tableColumn id="1088" xr3:uid="{00000000-0010-0000-0000-000040040000}" uniqueName="1088" name="Column1062" queryTableFieldId="31683"/>
    <tableColumn id="1089" xr3:uid="{00000000-0010-0000-0000-000041040000}" uniqueName="1089" name="Column1063" queryTableFieldId="31682"/>
    <tableColumn id="1090" xr3:uid="{00000000-0010-0000-0000-000042040000}" uniqueName="1090" name="Column1064" queryTableFieldId="31681"/>
    <tableColumn id="1091" xr3:uid="{00000000-0010-0000-0000-000043040000}" uniqueName="1091" name="Column1065" queryTableFieldId="31680"/>
    <tableColumn id="1092" xr3:uid="{00000000-0010-0000-0000-000044040000}" uniqueName="1092" name="Column1066" queryTableFieldId="31679"/>
    <tableColumn id="1093" xr3:uid="{00000000-0010-0000-0000-000045040000}" uniqueName="1093" name="Column1067" queryTableFieldId="31678"/>
    <tableColumn id="1094" xr3:uid="{00000000-0010-0000-0000-000046040000}" uniqueName="1094" name="Column1068" queryTableFieldId="31677"/>
    <tableColumn id="1095" xr3:uid="{00000000-0010-0000-0000-000047040000}" uniqueName="1095" name="Column1069" queryTableFieldId="31676"/>
    <tableColumn id="1096" xr3:uid="{00000000-0010-0000-0000-000048040000}" uniqueName="1096" name="Column1070" queryTableFieldId="31675"/>
    <tableColumn id="1097" xr3:uid="{00000000-0010-0000-0000-000049040000}" uniqueName="1097" name="Column1071" queryTableFieldId="31674"/>
    <tableColumn id="1098" xr3:uid="{00000000-0010-0000-0000-00004A040000}" uniqueName="1098" name="Column1072" queryTableFieldId="31673"/>
    <tableColumn id="1099" xr3:uid="{00000000-0010-0000-0000-00004B040000}" uniqueName="1099" name="Column1073" queryTableFieldId="31672"/>
    <tableColumn id="1100" xr3:uid="{00000000-0010-0000-0000-00004C040000}" uniqueName="1100" name="Column1074" queryTableFieldId="31671"/>
    <tableColumn id="1101" xr3:uid="{00000000-0010-0000-0000-00004D040000}" uniqueName="1101" name="Column1075" queryTableFieldId="31670"/>
    <tableColumn id="1102" xr3:uid="{00000000-0010-0000-0000-00004E040000}" uniqueName="1102" name="Column1076" queryTableFieldId="31669"/>
    <tableColumn id="1103" xr3:uid="{00000000-0010-0000-0000-00004F040000}" uniqueName="1103" name="Column1077" queryTableFieldId="31668"/>
    <tableColumn id="1104" xr3:uid="{00000000-0010-0000-0000-000050040000}" uniqueName="1104" name="Column1078" queryTableFieldId="31667"/>
    <tableColumn id="1105" xr3:uid="{00000000-0010-0000-0000-000051040000}" uniqueName="1105" name="Column1079" queryTableFieldId="31666"/>
    <tableColumn id="1106" xr3:uid="{00000000-0010-0000-0000-000052040000}" uniqueName="1106" name="Column1080" queryTableFieldId="31665"/>
    <tableColumn id="1107" xr3:uid="{00000000-0010-0000-0000-000053040000}" uniqueName="1107" name="Column1081" queryTableFieldId="31664"/>
    <tableColumn id="1108" xr3:uid="{00000000-0010-0000-0000-000054040000}" uniqueName="1108" name="Column1082" queryTableFieldId="31663"/>
    <tableColumn id="1109" xr3:uid="{00000000-0010-0000-0000-000055040000}" uniqueName="1109" name="Column1083" queryTableFieldId="31662"/>
    <tableColumn id="1110" xr3:uid="{00000000-0010-0000-0000-000056040000}" uniqueName="1110" name="Column1084" queryTableFieldId="31661"/>
    <tableColumn id="1111" xr3:uid="{00000000-0010-0000-0000-000057040000}" uniqueName="1111" name="Column1085" queryTableFieldId="31660"/>
    <tableColumn id="1112" xr3:uid="{00000000-0010-0000-0000-000058040000}" uniqueName="1112" name="Column1086" queryTableFieldId="31659"/>
    <tableColumn id="1113" xr3:uid="{00000000-0010-0000-0000-000059040000}" uniqueName="1113" name="Column1087" queryTableFieldId="31658"/>
    <tableColumn id="1114" xr3:uid="{00000000-0010-0000-0000-00005A040000}" uniqueName="1114" name="Column1088" queryTableFieldId="31657"/>
    <tableColumn id="1115" xr3:uid="{00000000-0010-0000-0000-00005B040000}" uniqueName="1115" name="Column1089" queryTableFieldId="31656"/>
    <tableColumn id="1116" xr3:uid="{00000000-0010-0000-0000-00005C040000}" uniqueName="1116" name="Column1090" queryTableFieldId="31655"/>
    <tableColumn id="1117" xr3:uid="{00000000-0010-0000-0000-00005D040000}" uniqueName="1117" name="Column1091" queryTableFieldId="31654"/>
    <tableColumn id="1118" xr3:uid="{00000000-0010-0000-0000-00005E040000}" uniqueName="1118" name="Column1092" queryTableFieldId="31653"/>
    <tableColumn id="1119" xr3:uid="{00000000-0010-0000-0000-00005F040000}" uniqueName="1119" name="Column1093" queryTableFieldId="31652"/>
    <tableColumn id="1120" xr3:uid="{00000000-0010-0000-0000-000060040000}" uniqueName="1120" name="Column1094" queryTableFieldId="31651"/>
    <tableColumn id="1121" xr3:uid="{00000000-0010-0000-0000-000061040000}" uniqueName="1121" name="Column1095" queryTableFieldId="31650"/>
    <tableColumn id="1122" xr3:uid="{00000000-0010-0000-0000-000062040000}" uniqueName="1122" name="Column1096" queryTableFieldId="31649"/>
    <tableColumn id="1123" xr3:uid="{00000000-0010-0000-0000-000063040000}" uniqueName="1123" name="Column1097" queryTableFieldId="31648"/>
    <tableColumn id="1124" xr3:uid="{00000000-0010-0000-0000-000064040000}" uniqueName="1124" name="Column1098" queryTableFieldId="31647"/>
    <tableColumn id="1125" xr3:uid="{00000000-0010-0000-0000-000065040000}" uniqueName="1125" name="Column1099" queryTableFieldId="31646"/>
    <tableColumn id="1126" xr3:uid="{00000000-0010-0000-0000-000066040000}" uniqueName="1126" name="Column1100" queryTableFieldId="31645"/>
    <tableColumn id="1127" xr3:uid="{00000000-0010-0000-0000-000067040000}" uniqueName="1127" name="Column1101" queryTableFieldId="31644"/>
    <tableColumn id="1128" xr3:uid="{00000000-0010-0000-0000-000068040000}" uniqueName="1128" name="Column1102" queryTableFieldId="31643"/>
    <tableColumn id="1129" xr3:uid="{00000000-0010-0000-0000-000069040000}" uniqueName="1129" name="Column1103" queryTableFieldId="31642"/>
    <tableColumn id="1130" xr3:uid="{00000000-0010-0000-0000-00006A040000}" uniqueName="1130" name="Column1104" queryTableFieldId="31641"/>
    <tableColumn id="1131" xr3:uid="{00000000-0010-0000-0000-00006B040000}" uniqueName="1131" name="Column1105" queryTableFieldId="31640"/>
    <tableColumn id="1132" xr3:uid="{00000000-0010-0000-0000-00006C040000}" uniqueName="1132" name="Column1106" queryTableFieldId="31639"/>
    <tableColumn id="1133" xr3:uid="{00000000-0010-0000-0000-00006D040000}" uniqueName="1133" name="Column1107" queryTableFieldId="31638"/>
    <tableColumn id="1134" xr3:uid="{00000000-0010-0000-0000-00006E040000}" uniqueName="1134" name="Column1108" queryTableFieldId="31637"/>
    <tableColumn id="1135" xr3:uid="{00000000-0010-0000-0000-00006F040000}" uniqueName="1135" name="Column1109" queryTableFieldId="31636"/>
    <tableColumn id="1136" xr3:uid="{00000000-0010-0000-0000-000070040000}" uniqueName="1136" name="Column1110" queryTableFieldId="31635"/>
    <tableColumn id="1137" xr3:uid="{00000000-0010-0000-0000-000071040000}" uniqueName="1137" name="Column1111" queryTableFieldId="31634"/>
    <tableColumn id="1138" xr3:uid="{00000000-0010-0000-0000-000072040000}" uniqueName="1138" name="Column1112" queryTableFieldId="31633"/>
    <tableColumn id="1139" xr3:uid="{00000000-0010-0000-0000-000073040000}" uniqueName="1139" name="Column1113" queryTableFieldId="31632"/>
    <tableColumn id="1140" xr3:uid="{00000000-0010-0000-0000-000074040000}" uniqueName="1140" name="Column1114" queryTableFieldId="31631"/>
    <tableColumn id="1141" xr3:uid="{00000000-0010-0000-0000-000075040000}" uniqueName="1141" name="Column1115" queryTableFieldId="31630"/>
    <tableColumn id="1142" xr3:uid="{00000000-0010-0000-0000-000076040000}" uniqueName="1142" name="Column1116" queryTableFieldId="31629"/>
    <tableColumn id="1143" xr3:uid="{00000000-0010-0000-0000-000077040000}" uniqueName="1143" name="Column1117" queryTableFieldId="31628"/>
    <tableColumn id="1144" xr3:uid="{00000000-0010-0000-0000-000078040000}" uniqueName="1144" name="Column1118" queryTableFieldId="31627"/>
    <tableColumn id="1145" xr3:uid="{00000000-0010-0000-0000-000079040000}" uniqueName="1145" name="Column1119" queryTableFieldId="31626"/>
    <tableColumn id="1146" xr3:uid="{00000000-0010-0000-0000-00007A040000}" uniqueName="1146" name="Column1120" queryTableFieldId="31625"/>
    <tableColumn id="1147" xr3:uid="{00000000-0010-0000-0000-00007B040000}" uniqueName="1147" name="Column1121" queryTableFieldId="31624"/>
    <tableColumn id="1148" xr3:uid="{00000000-0010-0000-0000-00007C040000}" uniqueName="1148" name="Column1122" queryTableFieldId="31623"/>
    <tableColumn id="1149" xr3:uid="{00000000-0010-0000-0000-00007D040000}" uniqueName="1149" name="Column1123" queryTableFieldId="31622"/>
    <tableColumn id="1150" xr3:uid="{00000000-0010-0000-0000-00007E040000}" uniqueName="1150" name="Column1124" queryTableFieldId="31621"/>
    <tableColumn id="1151" xr3:uid="{00000000-0010-0000-0000-00007F040000}" uniqueName="1151" name="Column1125" queryTableFieldId="31620"/>
    <tableColumn id="1152" xr3:uid="{00000000-0010-0000-0000-000080040000}" uniqueName="1152" name="Column1126" queryTableFieldId="31619"/>
    <tableColumn id="1153" xr3:uid="{00000000-0010-0000-0000-000081040000}" uniqueName="1153" name="Column1127" queryTableFieldId="31618"/>
    <tableColumn id="1154" xr3:uid="{00000000-0010-0000-0000-000082040000}" uniqueName="1154" name="Column1128" queryTableFieldId="31617"/>
    <tableColumn id="1155" xr3:uid="{00000000-0010-0000-0000-000083040000}" uniqueName="1155" name="Column1129" queryTableFieldId="31616"/>
    <tableColumn id="1156" xr3:uid="{00000000-0010-0000-0000-000084040000}" uniqueName="1156" name="Column1130" queryTableFieldId="31615"/>
    <tableColumn id="1157" xr3:uid="{00000000-0010-0000-0000-000085040000}" uniqueName="1157" name="Column1131" queryTableFieldId="31614"/>
    <tableColumn id="1158" xr3:uid="{00000000-0010-0000-0000-000086040000}" uniqueName="1158" name="Column1132" queryTableFieldId="31613"/>
    <tableColumn id="1159" xr3:uid="{00000000-0010-0000-0000-000087040000}" uniqueName="1159" name="Column1133" queryTableFieldId="31612"/>
    <tableColumn id="1160" xr3:uid="{00000000-0010-0000-0000-000088040000}" uniqueName="1160" name="Column1134" queryTableFieldId="31611"/>
    <tableColumn id="1161" xr3:uid="{00000000-0010-0000-0000-000089040000}" uniqueName="1161" name="Column1135" queryTableFieldId="31610"/>
    <tableColumn id="1162" xr3:uid="{00000000-0010-0000-0000-00008A040000}" uniqueName="1162" name="Column1136" queryTableFieldId="31609"/>
    <tableColumn id="1163" xr3:uid="{00000000-0010-0000-0000-00008B040000}" uniqueName="1163" name="Column1137" queryTableFieldId="31608"/>
    <tableColumn id="1164" xr3:uid="{00000000-0010-0000-0000-00008C040000}" uniqueName="1164" name="Column1138" queryTableFieldId="31607"/>
    <tableColumn id="1165" xr3:uid="{00000000-0010-0000-0000-00008D040000}" uniqueName="1165" name="Column1139" queryTableFieldId="31606"/>
    <tableColumn id="1166" xr3:uid="{00000000-0010-0000-0000-00008E040000}" uniqueName="1166" name="Column1140" queryTableFieldId="31605"/>
    <tableColumn id="1167" xr3:uid="{00000000-0010-0000-0000-00008F040000}" uniqueName="1167" name="Column1141" queryTableFieldId="31604"/>
    <tableColumn id="1168" xr3:uid="{00000000-0010-0000-0000-000090040000}" uniqueName="1168" name="Column1142" queryTableFieldId="31603"/>
    <tableColumn id="1169" xr3:uid="{00000000-0010-0000-0000-000091040000}" uniqueName="1169" name="Column1143" queryTableFieldId="31602"/>
    <tableColumn id="1170" xr3:uid="{00000000-0010-0000-0000-000092040000}" uniqueName="1170" name="Column1144" queryTableFieldId="31601"/>
    <tableColumn id="1171" xr3:uid="{00000000-0010-0000-0000-000093040000}" uniqueName="1171" name="Column1145" queryTableFieldId="31600"/>
    <tableColumn id="1172" xr3:uid="{00000000-0010-0000-0000-000094040000}" uniqueName="1172" name="Column1146" queryTableFieldId="31599"/>
    <tableColumn id="1173" xr3:uid="{00000000-0010-0000-0000-000095040000}" uniqueName="1173" name="Column1147" queryTableFieldId="31598"/>
    <tableColumn id="1174" xr3:uid="{00000000-0010-0000-0000-000096040000}" uniqueName="1174" name="Column1148" queryTableFieldId="31597"/>
    <tableColumn id="1175" xr3:uid="{00000000-0010-0000-0000-000097040000}" uniqueName="1175" name="Column1149" queryTableFieldId="31596"/>
    <tableColumn id="1176" xr3:uid="{00000000-0010-0000-0000-000098040000}" uniqueName="1176" name="Column1150" queryTableFieldId="31595"/>
    <tableColumn id="1177" xr3:uid="{00000000-0010-0000-0000-000099040000}" uniqueName="1177" name="Column1151" queryTableFieldId="31594"/>
    <tableColumn id="1178" xr3:uid="{00000000-0010-0000-0000-00009A040000}" uniqueName="1178" name="Column1152" queryTableFieldId="31593"/>
    <tableColumn id="1179" xr3:uid="{00000000-0010-0000-0000-00009B040000}" uniqueName="1179" name="Column1153" queryTableFieldId="31592"/>
    <tableColumn id="1180" xr3:uid="{00000000-0010-0000-0000-00009C040000}" uniqueName="1180" name="Column1154" queryTableFieldId="31591"/>
    <tableColumn id="1181" xr3:uid="{00000000-0010-0000-0000-00009D040000}" uniqueName="1181" name="Column1155" queryTableFieldId="31590"/>
    <tableColumn id="1182" xr3:uid="{00000000-0010-0000-0000-00009E040000}" uniqueName="1182" name="Column1156" queryTableFieldId="31589"/>
    <tableColumn id="1183" xr3:uid="{00000000-0010-0000-0000-00009F040000}" uniqueName="1183" name="Column1157" queryTableFieldId="31588"/>
    <tableColumn id="1184" xr3:uid="{00000000-0010-0000-0000-0000A0040000}" uniqueName="1184" name="Column1158" queryTableFieldId="31587"/>
    <tableColumn id="1185" xr3:uid="{00000000-0010-0000-0000-0000A1040000}" uniqueName="1185" name="Column1159" queryTableFieldId="31586"/>
    <tableColumn id="1186" xr3:uid="{00000000-0010-0000-0000-0000A2040000}" uniqueName="1186" name="Column1160" queryTableFieldId="31585"/>
    <tableColumn id="1187" xr3:uid="{00000000-0010-0000-0000-0000A3040000}" uniqueName="1187" name="Column1161" queryTableFieldId="31584"/>
    <tableColumn id="1188" xr3:uid="{00000000-0010-0000-0000-0000A4040000}" uniqueName="1188" name="Column1162" queryTableFieldId="31583"/>
    <tableColumn id="1189" xr3:uid="{00000000-0010-0000-0000-0000A5040000}" uniqueName="1189" name="Column1163" queryTableFieldId="31582"/>
    <tableColumn id="1190" xr3:uid="{00000000-0010-0000-0000-0000A6040000}" uniqueName="1190" name="Column1164" queryTableFieldId="31581"/>
    <tableColumn id="1191" xr3:uid="{00000000-0010-0000-0000-0000A7040000}" uniqueName="1191" name="Column1165" queryTableFieldId="31580"/>
    <tableColumn id="1192" xr3:uid="{00000000-0010-0000-0000-0000A8040000}" uniqueName="1192" name="Column1166" queryTableFieldId="31579"/>
    <tableColumn id="1193" xr3:uid="{00000000-0010-0000-0000-0000A9040000}" uniqueName="1193" name="Column1167" queryTableFieldId="31578"/>
    <tableColumn id="1194" xr3:uid="{00000000-0010-0000-0000-0000AA040000}" uniqueName="1194" name="Column1168" queryTableFieldId="31577"/>
    <tableColumn id="1195" xr3:uid="{00000000-0010-0000-0000-0000AB040000}" uniqueName="1195" name="Column1169" queryTableFieldId="31576"/>
    <tableColumn id="1196" xr3:uid="{00000000-0010-0000-0000-0000AC040000}" uniqueName="1196" name="Column1170" queryTableFieldId="31575"/>
    <tableColumn id="1197" xr3:uid="{00000000-0010-0000-0000-0000AD040000}" uniqueName="1197" name="Column1171" queryTableFieldId="31574"/>
    <tableColumn id="1198" xr3:uid="{00000000-0010-0000-0000-0000AE040000}" uniqueName="1198" name="Column1172" queryTableFieldId="31573"/>
    <tableColumn id="1199" xr3:uid="{00000000-0010-0000-0000-0000AF040000}" uniqueName="1199" name="Column1173" queryTableFieldId="31572"/>
    <tableColumn id="1200" xr3:uid="{00000000-0010-0000-0000-0000B0040000}" uniqueName="1200" name="Column1174" queryTableFieldId="31571"/>
    <tableColumn id="1201" xr3:uid="{00000000-0010-0000-0000-0000B1040000}" uniqueName="1201" name="Column1175" queryTableFieldId="31570"/>
    <tableColumn id="1202" xr3:uid="{00000000-0010-0000-0000-0000B2040000}" uniqueName="1202" name="Column1176" queryTableFieldId="31569"/>
    <tableColumn id="1203" xr3:uid="{00000000-0010-0000-0000-0000B3040000}" uniqueName="1203" name="Column1177" queryTableFieldId="31568"/>
    <tableColumn id="1204" xr3:uid="{00000000-0010-0000-0000-0000B4040000}" uniqueName="1204" name="Column1178" queryTableFieldId="31567"/>
    <tableColumn id="1205" xr3:uid="{00000000-0010-0000-0000-0000B5040000}" uniqueName="1205" name="Column1179" queryTableFieldId="31566"/>
    <tableColumn id="1206" xr3:uid="{00000000-0010-0000-0000-0000B6040000}" uniqueName="1206" name="Column1180" queryTableFieldId="31565"/>
    <tableColumn id="1207" xr3:uid="{00000000-0010-0000-0000-0000B7040000}" uniqueName="1207" name="Column1181" queryTableFieldId="31564"/>
    <tableColumn id="1208" xr3:uid="{00000000-0010-0000-0000-0000B8040000}" uniqueName="1208" name="Column1182" queryTableFieldId="31563"/>
    <tableColumn id="1209" xr3:uid="{00000000-0010-0000-0000-0000B9040000}" uniqueName="1209" name="Column1183" queryTableFieldId="31562"/>
    <tableColumn id="1210" xr3:uid="{00000000-0010-0000-0000-0000BA040000}" uniqueName="1210" name="Column1184" queryTableFieldId="31561"/>
    <tableColumn id="1211" xr3:uid="{00000000-0010-0000-0000-0000BB040000}" uniqueName="1211" name="Column1185" queryTableFieldId="31560"/>
    <tableColumn id="1212" xr3:uid="{00000000-0010-0000-0000-0000BC040000}" uniqueName="1212" name="Column1186" queryTableFieldId="31559"/>
    <tableColumn id="1213" xr3:uid="{00000000-0010-0000-0000-0000BD040000}" uniqueName="1213" name="Column1187" queryTableFieldId="31558"/>
    <tableColumn id="1214" xr3:uid="{00000000-0010-0000-0000-0000BE040000}" uniqueName="1214" name="Column1188" queryTableFieldId="31557"/>
    <tableColumn id="1215" xr3:uid="{00000000-0010-0000-0000-0000BF040000}" uniqueName="1215" name="Column1189" queryTableFieldId="31556"/>
    <tableColumn id="1216" xr3:uid="{00000000-0010-0000-0000-0000C0040000}" uniqueName="1216" name="Column1190" queryTableFieldId="31555"/>
    <tableColumn id="1217" xr3:uid="{00000000-0010-0000-0000-0000C1040000}" uniqueName="1217" name="Column1191" queryTableFieldId="31554"/>
    <tableColumn id="1218" xr3:uid="{00000000-0010-0000-0000-0000C2040000}" uniqueName="1218" name="Column1192" queryTableFieldId="31553"/>
    <tableColumn id="1219" xr3:uid="{00000000-0010-0000-0000-0000C3040000}" uniqueName="1219" name="Column1193" queryTableFieldId="31552"/>
    <tableColumn id="1220" xr3:uid="{00000000-0010-0000-0000-0000C4040000}" uniqueName="1220" name="Column1194" queryTableFieldId="31551"/>
    <tableColumn id="1221" xr3:uid="{00000000-0010-0000-0000-0000C5040000}" uniqueName="1221" name="Column1195" queryTableFieldId="31550"/>
    <tableColumn id="1222" xr3:uid="{00000000-0010-0000-0000-0000C6040000}" uniqueName="1222" name="Column1196" queryTableFieldId="31549"/>
    <tableColumn id="1223" xr3:uid="{00000000-0010-0000-0000-0000C7040000}" uniqueName="1223" name="Column1197" queryTableFieldId="31548"/>
    <tableColumn id="1224" xr3:uid="{00000000-0010-0000-0000-0000C8040000}" uniqueName="1224" name="Column1198" queryTableFieldId="31547"/>
    <tableColumn id="1225" xr3:uid="{00000000-0010-0000-0000-0000C9040000}" uniqueName="1225" name="Column1199" queryTableFieldId="31546"/>
    <tableColumn id="1226" xr3:uid="{00000000-0010-0000-0000-0000CA040000}" uniqueName="1226" name="Column1200" queryTableFieldId="31545"/>
    <tableColumn id="1227" xr3:uid="{00000000-0010-0000-0000-0000CB040000}" uniqueName="1227" name="Column1201" queryTableFieldId="31544"/>
    <tableColumn id="1228" xr3:uid="{00000000-0010-0000-0000-0000CC040000}" uniqueName="1228" name="Column1202" queryTableFieldId="31543"/>
    <tableColumn id="1229" xr3:uid="{00000000-0010-0000-0000-0000CD040000}" uniqueName="1229" name="Column1203" queryTableFieldId="31542"/>
    <tableColumn id="1230" xr3:uid="{00000000-0010-0000-0000-0000CE040000}" uniqueName="1230" name="Column1204" queryTableFieldId="31541"/>
    <tableColumn id="1231" xr3:uid="{00000000-0010-0000-0000-0000CF040000}" uniqueName="1231" name="Column1205" queryTableFieldId="31540"/>
    <tableColumn id="1232" xr3:uid="{00000000-0010-0000-0000-0000D0040000}" uniqueName="1232" name="Column1206" queryTableFieldId="31539"/>
    <tableColumn id="1233" xr3:uid="{00000000-0010-0000-0000-0000D1040000}" uniqueName="1233" name="Column1207" queryTableFieldId="31538"/>
    <tableColumn id="1234" xr3:uid="{00000000-0010-0000-0000-0000D2040000}" uniqueName="1234" name="Column1208" queryTableFieldId="31537"/>
    <tableColumn id="1235" xr3:uid="{00000000-0010-0000-0000-0000D3040000}" uniqueName="1235" name="Column1209" queryTableFieldId="31536"/>
    <tableColumn id="1236" xr3:uid="{00000000-0010-0000-0000-0000D4040000}" uniqueName="1236" name="Column1210" queryTableFieldId="31535"/>
    <tableColumn id="1237" xr3:uid="{00000000-0010-0000-0000-0000D5040000}" uniqueName="1237" name="Column1211" queryTableFieldId="31534"/>
    <tableColumn id="1238" xr3:uid="{00000000-0010-0000-0000-0000D6040000}" uniqueName="1238" name="Column1212" queryTableFieldId="31533"/>
    <tableColumn id="1239" xr3:uid="{00000000-0010-0000-0000-0000D7040000}" uniqueName="1239" name="Column1213" queryTableFieldId="31532"/>
    <tableColumn id="1240" xr3:uid="{00000000-0010-0000-0000-0000D8040000}" uniqueName="1240" name="Column1214" queryTableFieldId="31531"/>
    <tableColumn id="1241" xr3:uid="{00000000-0010-0000-0000-0000D9040000}" uniqueName="1241" name="Column1215" queryTableFieldId="31530"/>
    <tableColumn id="1242" xr3:uid="{00000000-0010-0000-0000-0000DA040000}" uniqueName="1242" name="Column1216" queryTableFieldId="31529"/>
    <tableColumn id="1243" xr3:uid="{00000000-0010-0000-0000-0000DB040000}" uniqueName="1243" name="Column1217" queryTableFieldId="31528"/>
    <tableColumn id="1244" xr3:uid="{00000000-0010-0000-0000-0000DC040000}" uniqueName="1244" name="Column1218" queryTableFieldId="31527"/>
    <tableColumn id="1245" xr3:uid="{00000000-0010-0000-0000-0000DD040000}" uniqueName="1245" name="Column1219" queryTableFieldId="31526"/>
    <tableColumn id="1246" xr3:uid="{00000000-0010-0000-0000-0000DE040000}" uniqueName="1246" name="Column1220" queryTableFieldId="31525"/>
    <tableColumn id="1247" xr3:uid="{00000000-0010-0000-0000-0000DF040000}" uniqueName="1247" name="Column1221" queryTableFieldId="31524"/>
    <tableColumn id="1248" xr3:uid="{00000000-0010-0000-0000-0000E0040000}" uniqueName="1248" name="Column1222" queryTableFieldId="31523"/>
    <tableColumn id="1249" xr3:uid="{00000000-0010-0000-0000-0000E1040000}" uniqueName="1249" name="Column1223" queryTableFieldId="31522"/>
    <tableColumn id="1250" xr3:uid="{00000000-0010-0000-0000-0000E2040000}" uniqueName="1250" name="Column1224" queryTableFieldId="31521"/>
    <tableColumn id="1251" xr3:uid="{00000000-0010-0000-0000-0000E3040000}" uniqueName="1251" name="Column1225" queryTableFieldId="31520"/>
    <tableColumn id="1252" xr3:uid="{00000000-0010-0000-0000-0000E4040000}" uniqueName="1252" name="Column1226" queryTableFieldId="31519"/>
    <tableColumn id="1253" xr3:uid="{00000000-0010-0000-0000-0000E5040000}" uniqueName="1253" name="Column1227" queryTableFieldId="31518"/>
    <tableColumn id="1254" xr3:uid="{00000000-0010-0000-0000-0000E6040000}" uniqueName="1254" name="Column1228" queryTableFieldId="31517"/>
    <tableColumn id="1255" xr3:uid="{00000000-0010-0000-0000-0000E7040000}" uniqueName="1255" name="Column1229" queryTableFieldId="31516"/>
    <tableColumn id="1256" xr3:uid="{00000000-0010-0000-0000-0000E8040000}" uniqueName="1256" name="Column1230" queryTableFieldId="31515"/>
    <tableColumn id="1257" xr3:uid="{00000000-0010-0000-0000-0000E9040000}" uniqueName="1257" name="Column1231" queryTableFieldId="31514"/>
    <tableColumn id="1258" xr3:uid="{00000000-0010-0000-0000-0000EA040000}" uniqueName="1258" name="Column1232" queryTableFieldId="31513"/>
    <tableColumn id="1259" xr3:uid="{00000000-0010-0000-0000-0000EB040000}" uniqueName="1259" name="Column1233" queryTableFieldId="31512"/>
    <tableColumn id="1260" xr3:uid="{00000000-0010-0000-0000-0000EC040000}" uniqueName="1260" name="Column1234" queryTableFieldId="31511"/>
    <tableColumn id="1261" xr3:uid="{00000000-0010-0000-0000-0000ED040000}" uniqueName="1261" name="Column1235" queryTableFieldId="31510"/>
    <tableColumn id="1262" xr3:uid="{00000000-0010-0000-0000-0000EE040000}" uniqueName="1262" name="Column1236" queryTableFieldId="31509"/>
    <tableColumn id="1263" xr3:uid="{00000000-0010-0000-0000-0000EF040000}" uniqueName="1263" name="Column1237" queryTableFieldId="31508"/>
    <tableColumn id="1264" xr3:uid="{00000000-0010-0000-0000-0000F0040000}" uniqueName="1264" name="Column1238" queryTableFieldId="31507"/>
    <tableColumn id="1265" xr3:uid="{00000000-0010-0000-0000-0000F1040000}" uniqueName="1265" name="Column1239" queryTableFieldId="31506"/>
    <tableColumn id="1266" xr3:uid="{00000000-0010-0000-0000-0000F2040000}" uniqueName="1266" name="Column1240" queryTableFieldId="31505"/>
    <tableColumn id="1267" xr3:uid="{00000000-0010-0000-0000-0000F3040000}" uniqueName="1267" name="Column1241" queryTableFieldId="31504"/>
    <tableColumn id="1268" xr3:uid="{00000000-0010-0000-0000-0000F4040000}" uniqueName="1268" name="Column1242" queryTableFieldId="31503"/>
    <tableColumn id="1269" xr3:uid="{00000000-0010-0000-0000-0000F5040000}" uniqueName="1269" name="Column1243" queryTableFieldId="31502"/>
    <tableColumn id="1270" xr3:uid="{00000000-0010-0000-0000-0000F6040000}" uniqueName="1270" name="Column1244" queryTableFieldId="31501"/>
    <tableColumn id="1271" xr3:uid="{00000000-0010-0000-0000-0000F7040000}" uniqueName="1271" name="Column1245" queryTableFieldId="31500"/>
    <tableColumn id="1272" xr3:uid="{00000000-0010-0000-0000-0000F8040000}" uniqueName="1272" name="Column1246" queryTableFieldId="31499"/>
    <tableColumn id="1273" xr3:uid="{00000000-0010-0000-0000-0000F9040000}" uniqueName="1273" name="Column1247" queryTableFieldId="31498"/>
    <tableColumn id="1274" xr3:uid="{00000000-0010-0000-0000-0000FA040000}" uniqueName="1274" name="Column1248" queryTableFieldId="31497"/>
    <tableColumn id="1275" xr3:uid="{00000000-0010-0000-0000-0000FB040000}" uniqueName="1275" name="Column1249" queryTableFieldId="31496"/>
    <tableColumn id="1276" xr3:uid="{00000000-0010-0000-0000-0000FC040000}" uniqueName="1276" name="Column1250" queryTableFieldId="31495"/>
    <tableColumn id="1277" xr3:uid="{00000000-0010-0000-0000-0000FD040000}" uniqueName="1277" name="Column1251" queryTableFieldId="31494"/>
    <tableColumn id="1278" xr3:uid="{00000000-0010-0000-0000-0000FE040000}" uniqueName="1278" name="Column1252" queryTableFieldId="31493"/>
    <tableColumn id="1279" xr3:uid="{00000000-0010-0000-0000-0000FF040000}" uniqueName="1279" name="Column1253" queryTableFieldId="31492"/>
    <tableColumn id="1280" xr3:uid="{00000000-0010-0000-0000-000000050000}" uniqueName="1280" name="Column1254" queryTableFieldId="31491"/>
    <tableColumn id="1281" xr3:uid="{00000000-0010-0000-0000-000001050000}" uniqueName="1281" name="Column1255" queryTableFieldId="31490"/>
    <tableColumn id="1282" xr3:uid="{00000000-0010-0000-0000-000002050000}" uniqueName="1282" name="Column1256" queryTableFieldId="31489"/>
    <tableColumn id="1283" xr3:uid="{00000000-0010-0000-0000-000003050000}" uniqueName="1283" name="Column1257" queryTableFieldId="31488"/>
    <tableColumn id="1284" xr3:uid="{00000000-0010-0000-0000-000004050000}" uniqueName="1284" name="Column1258" queryTableFieldId="31487"/>
    <tableColumn id="1285" xr3:uid="{00000000-0010-0000-0000-000005050000}" uniqueName="1285" name="Column1259" queryTableFieldId="31486"/>
    <tableColumn id="1286" xr3:uid="{00000000-0010-0000-0000-000006050000}" uniqueName="1286" name="Column1260" queryTableFieldId="31485"/>
    <tableColumn id="1287" xr3:uid="{00000000-0010-0000-0000-000007050000}" uniqueName="1287" name="Column1261" queryTableFieldId="31484"/>
    <tableColumn id="1288" xr3:uid="{00000000-0010-0000-0000-000008050000}" uniqueName="1288" name="Column1262" queryTableFieldId="31483"/>
    <tableColumn id="1289" xr3:uid="{00000000-0010-0000-0000-000009050000}" uniqueName="1289" name="Column1263" queryTableFieldId="31482"/>
    <tableColumn id="1290" xr3:uid="{00000000-0010-0000-0000-00000A050000}" uniqueName="1290" name="Column1264" queryTableFieldId="31481"/>
    <tableColumn id="1291" xr3:uid="{00000000-0010-0000-0000-00000B050000}" uniqueName="1291" name="Column1265" queryTableFieldId="31480"/>
    <tableColumn id="1292" xr3:uid="{00000000-0010-0000-0000-00000C050000}" uniqueName="1292" name="Column1266" queryTableFieldId="31479"/>
    <tableColumn id="1293" xr3:uid="{00000000-0010-0000-0000-00000D050000}" uniqueName="1293" name="Column1267" queryTableFieldId="31478"/>
    <tableColumn id="1294" xr3:uid="{00000000-0010-0000-0000-00000E050000}" uniqueName="1294" name="Column1268" queryTableFieldId="31477"/>
    <tableColumn id="1295" xr3:uid="{00000000-0010-0000-0000-00000F050000}" uniqueName="1295" name="Column1269" queryTableFieldId="31476"/>
    <tableColumn id="1296" xr3:uid="{00000000-0010-0000-0000-000010050000}" uniqueName="1296" name="Column1270" queryTableFieldId="31475"/>
    <tableColumn id="1297" xr3:uid="{00000000-0010-0000-0000-000011050000}" uniqueName="1297" name="Column1271" queryTableFieldId="31474"/>
    <tableColumn id="1298" xr3:uid="{00000000-0010-0000-0000-000012050000}" uniqueName="1298" name="Column1272" queryTableFieldId="31473"/>
    <tableColumn id="1299" xr3:uid="{00000000-0010-0000-0000-000013050000}" uniqueName="1299" name="Column1273" queryTableFieldId="31472"/>
    <tableColumn id="1300" xr3:uid="{00000000-0010-0000-0000-000014050000}" uniqueName="1300" name="Column1274" queryTableFieldId="31471"/>
    <tableColumn id="1301" xr3:uid="{00000000-0010-0000-0000-000015050000}" uniqueName="1301" name="Column1275" queryTableFieldId="31470"/>
    <tableColumn id="1302" xr3:uid="{00000000-0010-0000-0000-000016050000}" uniqueName="1302" name="Column1276" queryTableFieldId="31469"/>
    <tableColumn id="1303" xr3:uid="{00000000-0010-0000-0000-000017050000}" uniqueName="1303" name="Column1277" queryTableFieldId="31468"/>
    <tableColumn id="1304" xr3:uid="{00000000-0010-0000-0000-000018050000}" uniqueName="1304" name="Column1278" queryTableFieldId="31467"/>
    <tableColumn id="1305" xr3:uid="{00000000-0010-0000-0000-000019050000}" uniqueName="1305" name="Column1279" queryTableFieldId="31466"/>
    <tableColumn id="1306" xr3:uid="{00000000-0010-0000-0000-00001A050000}" uniqueName="1306" name="Column1280" queryTableFieldId="31465"/>
    <tableColumn id="1307" xr3:uid="{00000000-0010-0000-0000-00001B050000}" uniqueName="1307" name="Column1281" queryTableFieldId="31464"/>
    <tableColumn id="1308" xr3:uid="{00000000-0010-0000-0000-00001C050000}" uniqueName="1308" name="Column1282" queryTableFieldId="31463"/>
    <tableColumn id="1309" xr3:uid="{00000000-0010-0000-0000-00001D050000}" uniqueName="1309" name="Column1283" queryTableFieldId="31462"/>
    <tableColumn id="1310" xr3:uid="{00000000-0010-0000-0000-00001E050000}" uniqueName="1310" name="Column1284" queryTableFieldId="31461"/>
    <tableColumn id="1311" xr3:uid="{00000000-0010-0000-0000-00001F050000}" uniqueName="1311" name="Column1285" queryTableFieldId="31460"/>
    <tableColumn id="1312" xr3:uid="{00000000-0010-0000-0000-000020050000}" uniqueName="1312" name="Column1286" queryTableFieldId="31459"/>
    <tableColumn id="1313" xr3:uid="{00000000-0010-0000-0000-000021050000}" uniqueName="1313" name="Column1287" queryTableFieldId="31458"/>
    <tableColumn id="1314" xr3:uid="{00000000-0010-0000-0000-000022050000}" uniqueName="1314" name="Column1288" queryTableFieldId="31457"/>
    <tableColumn id="1315" xr3:uid="{00000000-0010-0000-0000-000023050000}" uniqueName="1315" name="Column1289" queryTableFieldId="31456"/>
    <tableColumn id="1316" xr3:uid="{00000000-0010-0000-0000-000024050000}" uniqueName="1316" name="Column1290" queryTableFieldId="31455"/>
    <tableColumn id="1317" xr3:uid="{00000000-0010-0000-0000-000025050000}" uniqueName="1317" name="Column1291" queryTableFieldId="31454"/>
    <tableColumn id="1318" xr3:uid="{00000000-0010-0000-0000-000026050000}" uniqueName="1318" name="Column1292" queryTableFieldId="31453"/>
    <tableColumn id="1319" xr3:uid="{00000000-0010-0000-0000-000027050000}" uniqueName="1319" name="Column1293" queryTableFieldId="31452"/>
    <tableColumn id="1320" xr3:uid="{00000000-0010-0000-0000-000028050000}" uniqueName="1320" name="Column1294" queryTableFieldId="31451"/>
    <tableColumn id="1321" xr3:uid="{00000000-0010-0000-0000-000029050000}" uniqueName="1321" name="Column1295" queryTableFieldId="31450"/>
    <tableColumn id="1322" xr3:uid="{00000000-0010-0000-0000-00002A050000}" uniqueName="1322" name="Column1296" queryTableFieldId="31449"/>
    <tableColumn id="1323" xr3:uid="{00000000-0010-0000-0000-00002B050000}" uniqueName="1323" name="Column1297" queryTableFieldId="31448"/>
    <tableColumn id="1324" xr3:uid="{00000000-0010-0000-0000-00002C050000}" uniqueName="1324" name="Column1298" queryTableFieldId="31447"/>
    <tableColumn id="1325" xr3:uid="{00000000-0010-0000-0000-00002D050000}" uniqueName="1325" name="Column1299" queryTableFieldId="31446"/>
    <tableColumn id="1326" xr3:uid="{00000000-0010-0000-0000-00002E050000}" uniqueName="1326" name="Column1300" queryTableFieldId="31445"/>
    <tableColumn id="1327" xr3:uid="{00000000-0010-0000-0000-00002F050000}" uniqueName="1327" name="Column1301" queryTableFieldId="31444"/>
    <tableColumn id="1328" xr3:uid="{00000000-0010-0000-0000-000030050000}" uniqueName="1328" name="Column1302" queryTableFieldId="31443"/>
    <tableColumn id="1329" xr3:uid="{00000000-0010-0000-0000-000031050000}" uniqueName="1329" name="Column1303" queryTableFieldId="31442"/>
    <tableColumn id="1330" xr3:uid="{00000000-0010-0000-0000-000032050000}" uniqueName="1330" name="Column1304" queryTableFieldId="31441"/>
    <tableColumn id="1331" xr3:uid="{00000000-0010-0000-0000-000033050000}" uniqueName="1331" name="Column1305" queryTableFieldId="31440"/>
    <tableColumn id="1332" xr3:uid="{00000000-0010-0000-0000-000034050000}" uniqueName="1332" name="Column1306" queryTableFieldId="31439"/>
    <tableColumn id="1333" xr3:uid="{00000000-0010-0000-0000-000035050000}" uniqueName="1333" name="Column1307" queryTableFieldId="31438"/>
    <tableColumn id="1334" xr3:uid="{00000000-0010-0000-0000-000036050000}" uniqueName="1334" name="Column1308" queryTableFieldId="31437"/>
    <tableColumn id="1335" xr3:uid="{00000000-0010-0000-0000-000037050000}" uniqueName="1335" name="Column1309" queryTableFieldId="31436"/>
    <tableColumn id="1336" xr3:uid="{00000000-0010-0000-0000-000038050000}" uniqueName="1336" name="Column1310" queryTableFieldId="31435"/>
    <tableColumn id="1337" xr3:uid="{00000000-0010-0000-0000-000039050000}" uniqueName="1337" name="Column1311" queryTableFieldId="31434"/>
    <tableColumn id="1338" xr3:uid="{00000000-0010-0000-0000-00003A050000}" uniqueName="1338" name="Column1312" queryTableFieldId="31433"/>
    <tableColumn id="1339" xr3:uid="{00000000-0010-0000-0000-00003B050000}" uniqueName="1339" name="Column1313" queryTableFieldId="31432"/>
    <tableColumn id="1340" xr3:uid="{00000000-0010-0000-0000-00003C050000}" uniqueName="1340" name="Column1314" queryTableFieldId="31431"/>
    <tableColumn id="1341" xr3:uid="{00000000-0010-0000-0000-00003D050000}" uniqueName="1341" name="Column1315" queryTableFieldId="31430"/>
    <tableColumn id="1342" xr3:uid="{00000000-0010-0000-0000-00003E050000}" uniqueName="1342" name="Column1316" queryTableFieldId="31429"/>
    <tableColumn id="1343" xr3:uid="{00000000-0010-0000-0000-00003F050000}" uniqueName="1343" name="Column1317" queryTableFieldId="31428"/>
    <tableColumn id="1344" xr3:uid="{00000000-0010-0000-0000-000040050000}" uniqueName="1344" name="Column1318" queryTableFieldId="31427"/>
    <tableColumn id="1345" xr3:uid="{00000000-0010-0000-0000-000041050000}" uniqueName="1345" name="Column1319" queryTableFieldId="31426"/>
    <tableColumn id="1346" xr3:uid="{00000000-0010-0000-0000-000042050000}" uniqueName="1346" name="Column1320" queryTableFieldId="31425"/>
    <tableColumn id="1347" xr3:uid="{00000000-0010-0000-0000-000043050000}" uniqueName="1347" name="Column1321" queryTableFieldId="31424"/>
    <tableColumn id="1348" xr3:uid="{00000000-0010-0000-0000-000044050000}" uniqueName="1348" name="Column1322" queryTableFieldId="31423"/>
    <tableColumn id="1349" xr3:uid="{00000000-0010-0000-0000-000045050000}" uniqueName="1349" name="Column1323" queryTableFieldId="31422"/>
    <tableColumn id="1350" xr3:uid="{00000000-0010-0000-0000-000046050000}" uniqueName="1350" name="Column1324" queryTableFieldId="31421"/>
    <tableColumn id="1351" xr3:uid="{00000000-0010-0000-0000-000047050000}" uniqueName="1351" name="Column1325" queryTableFieldId="31420"/>
    <tableColumn id="1352" xr3:uid="{00000000-0010-0000-0000-000048050000}" uniqueName="1352" name="Column1326" queryTableFieldId="31419"/>
    <tableColumn id="1353" xr3:uid="{00000000-0010-0000-0000-000049050000}" uniqueName="1353" name="Column1327" queryTableFieldId="31418"/>
    <tableColumn id="1354" xr3:uid="{00000000-0010-0000-0000-00004A050000}" uniqueName="1354" name="Column1328" queryTableFieldId="31417"/>
    <tableColumn id="1355" xr3:uid="{00000000-0010-0000-0000-00004B050000}" uniqueName="1355" name="Column1329" queryTableFieldId="31416"/>
    <tableColumn id="1356" xr3:uid="{00000000-0010-0000-0000-00004C050000}" uniqueName="1356" name="Column1330" queryTableFieldId="31415"/>
    <tableColumn id="1357" xr3:uid="{00000000-0010-0000-0000-00004D050000}" uniqueName="1357" name="Column1331" queryTableFieldId="31414"/>
    <tableColumn id="1358" xr3:uid="{00000000-0010-0000-0000-00004E050000}" uniqueName="1358" name="Column1332" queryTableFieldId="31413"/>
    <tableColumn id="1359" xr3:uid="{00000000-0010-0000-0000-00004F050000}" uniqueName="1359" name="Column1333" queryTableFieldId="31412"/>
    <tableColumn id="1360" xr3:uid="{00000000-0010-0000-0000-000050050000}" uniqueName="1360" name="Column1334" queryTableFieldId="31411"/>
    <tableColumn id="1361" xr3:uid="{00000000-0010-0000-0000-000051050000}" uniqueName="1361" name="Column1335" queryTableFieldId="31410"/>
    <tableColumn id="1362" xr3:uid="{00000000-0010-0000-0000-000052050000}" uniqueName="1362" name="Column1336" queryTableFieldId="31409"/>
    <tableColumn id="1363" xr3:uid="{00000000-0010-0000-0000-000053050000}" uniqueName="1363" name="Column1337" queryTableFieldId="31408"/>
    <tableColumn id="1364" xr3:uid="{00000000-0010-0000-0000-000054050000}" uniqueName="1364" name="Column1338" queryTableFieldId="31407"/>
    <tableColumn id="1365" xr3:uid="{00000000-0010-0000-0000-000055050000}" uniqueName="1365" name="Column1339" queryTableFieldId="31406"/>
    <tableColumn id="1366" xr3:uid="{00000000-0010-0000-0000-000056050000}" uniqueName="1366" name="Column1340" queryTableFieldId="31405"/>
    <tableColumn id="1367" xr3:uid="{00000000-0010-0000-0000-000057050000}" uniqueName="1367" name="Column1341" queryTableFieldId="31404"/>
    <tableColumn id="1368" xr3:uid="{00000000-0010-0000-0000-000058050000}" uniqueName="1368" name="Column1342" queryTableFieldId="31403"/>
    <tableColumn id="1369" xr3:uid="{00000000-0010-0000-0000-000059050000}" uniqueName="1369" name="Column1343" queryTableFieldId="31402"/>
    <tableColumn id="1370" xr3:uid="{00000000-0010-0000-0000-00005A050000}" uniqueName="1370" name="Column1344" queryTableFieldId="31401"/>
    <tableColumn id="1371" xr3:uid="{00000000-0010-0000-0000-00005B050000}" uniqueName="1371" name="Column1345" queryTableFieldId="31400"/>
    <tableColumn id="1372" xr3:uid="{00000000-0010-0000-0000-00005C050000}" uniqueName="1372" name="Column1346" queryTableFieldId="31399"/>
    <tableColumn id="1373" xr3:uid="{00000000-0010-0000-0000-00005D050000}" uniqueName="1373" name="Column1347" queryTableFieldId="31398"/>
    <tableColumn id="1374" xr3:uid="{00000000-0010-0000-0000-00005E050000}" uniqueName="1374" name="Column1348" queryTableFieldId="31397"/>
    <tableColumn id="1375" xr3:uid="{00000000-0010-0000-0000-00005F050000}" uniqueName="1375" name="Column1349" queryTableFieldId="31396"/>
    <tableColumn id="1376" xr3:uid="{00000000-0010-0000-0000-000060050000}" uniqueName="1376" name="Column1350" queryTableFieldId="31395"/>
    <tableColumn id="1377" xr3:uid="{00000000-0010-0000-0000-000061050000}" uniqueName="1377" name="Column1351" queryTableFieldId="31394"/>
    <tableColumn id="1378" xr3:uid="{00000000-0010-0000-0000-000062050000}" uniqueName="1378" name="Column1352" queryTableFieldId="31393"/>
    <tableColumn id="1379" xr3:uid="{00000000-0010-0000-0000-000063050000}" uniqueName="1379" name="Column1353" queryTableFieldId="31392"/>
    <tableColumn id="1380" xr3:uid="{00000000-0010-0000-0000-000064050000}" uniqueName="1380" name="Column1354" queryTableFieldId="31391"/>
    <tableColumn id="1381" xr3:uid="{00000000-0010-0000-0000-000065050000}" uniqueName="1381" name="Column1355" queryTableFieldId="31390"/>
    <tableColumn id="1382" xr3:uid="{00000000-0010-0000-0000-000066050000}" uniqueName="1382" name="Column1356" queryTableFieldId="31389"/>
    <tableColumn id="1383" xr3:uid="{00000000-0010-0000-0000-000067050000}" uniqueName="1383" name="Column1357" queryTableFieldId="31388"/>
    <tableColumn id="1384" xr3:uid="{00000000-0010-0000-0000-000068050000}" uniqueName="1384" name="Column1358" queryTableFieldId="31387"/>
    <tableColumn id="1385" xr3:uid="{00000000-0010-0000-0000-000069050000}" uniqueName="1385" name="Column1359" queryTableFieldId="31386"/>
    <tableColumn id="1386" xr3:uid="{00000000-0010-0000-0000-00006A050000}" uniqueName="1386" name="Column1360" queryTableFieldId="31385"/>
    <tableColumn id="1387" xr3:uid="{00000000-0010-0000-0000-00006B050000}" uniqueName="1387" name="Column1361" queryTableFieldId="31384"/>
    <tableColumn id="1388" xr3:uid="{00000000-0010-0000-0000-00006C050000}" uniqueName="1388" name="Column1362" queryTableFieldId="31383"/>
    <tableColumn id="1389" xr3:uid="{00000000-0010-0000-0000-00006D050000}" uniqueName="1389" name="Column1363" queryTableFieldId="31382"/>
    <tableColumn id="1390" xr3:uid="{00000000-0010-0000-0000-00006E050000}" uniqueName="1390" name="Column1364" queryTableFieldId="31381"/>
    <tableColumn id="1391" xr3:uid="{00000000-0010-0000-0000-00006F050000}" uniqueName="1391" name="Column1365" queryTableFieldId="31380"/>
    <tableColumn id="1392" xr3:uid="{00000000-0010-0000-0000-000070050000}" uniqueName="1392" name="Column1366" queryTableFieldId="31379"/>
    <tableColumn id="1393" xr3:uid="{00000000-0010-0000-0000-000071050000}" uniqueName="1393" name="Column1367" queryTableFieldId="31378"/>
    <tableColumn id="1394" xr3:uid="{00000000-0010-0000-0000-000072050000}" uniqueName="1394" name="Column1368" queryTableFieldId="31377"/>
    <tableColumn id="1395" xr3:uid="{00000000-0010-0000-0000-000073050000}" uniqueName="1395" name="Column1369" queryTableFieldId="31376"/>
    <tableColumn id="1396" xr3:uid="{00000000-0010-0000-0000-000074050000}" uniqueName="1396" name="Column1370" queryTableFieldId="31375"/>
    <tableColumn id="1397" xr3:uid="{00000000-0010-0000-0000-000075050000}" uniqueName="1397" name="Column1371" queryTableFieldId="31374"/>
    <tableColumn id="1398" xr3:uid="{00000000-0010-0000-0000-000076050000}" uniqueName="1398" name="Column1372" queryTableFieldId="31373"/>
    <tableColumn id="1399" xr3:uid="{00000000-0010-0000-0000-000077050000}" uniqueName="1399" name="Column1373" queryTableFieldId="31372"/>
    <tableColumn id="1400" xr3:uid="{00000000-0010-0000-0000-000078050000}" uniqueName="1400" name="Column1374" queryTableFieldId="31371"/>
    <tableColumn id="1401" xr3:uid="{00000000-0010-0000-0000-000079050000}" uniqueName="1401" name="Column1375" queryTableFieldId="31370"/>
    <tableColumn id="1402" xr3:uid="{00000000-0010-0000-0000-00007A050000}" uniqueName="1402" name="Column1376" queryTableFieldId="31369"/>
    <tableColumn id="1403" xr3:uid="{00000000-0010-0000-0000-00007B050000}" uniqueName="1403" name="Column1377" queryTableFieldId="31368"/>
    <tableColumn id="1404" xr3:uid="{00000000-0010-0000-0000-00007C050000}" uniqueName="1404" name="Column1378" queryTableFieldId="31367"/>
    <tableColumn id="1405" xr3:uid="{00000000-0010-0000-0000-00007D050000}" uniqueName="1405" name="Column1379" queryTableFieldId="31366"/>
    <tableColumn id="1406" xr3:uid="{00000000-0010-0000-0000-00007E050000}" uniqueName="1406" name="Column1380" queryTableFieldId="31365"/>
    <tableColumn id="1407" xr3:uid="{00000000-0010-0000-0000-00007F050000}" uniqueName="1407" name="Column1381" queryTableFieldId="31364"/>
    <tableColumn id="1408" xr3:uid="{00000000-0010-0000-0000-000080050000}" uniqueName="1408" name="Column1382" queryTableFieldId="31363"/>
    <tableColumn id="1409" xr3:uid="{00000000-0010-0000-0000-000081050000}" uniqueName="1409" name="Column1383" queryTableFieldId="31362"/>
    <tableColumn id="1410" xr3:uid="{00000000-0010-0000-0000-000082050000}" uniqueName="1410" name="Column1384" queryTableFieldId="31361"/>
    <tableColumn id="1411" xr3:uid="{00000000-0010-0000-0000-000083050000}" uniqueName="1411" name="Column1385" queryTableFieldId="31360"/>
    <tableColumn id="1412" xr3:uid="{00000000-0010-0000-0000-000084050000}" uniqueName="1412" name="Column1386" queryTableFieldId="31359"/>
    <tableColumn id="1413" xr3:uid="{00000000-0010-0000-0000-000085050000}" uniqueName="1413" name="Column1387" queryTableFieldId="31358"/>
    <tableColumn id="1414" xr3:uid="{00000000-0010-0000-0000-000086050000}" uniqueName="1414" name="Column1388" queryTableFieldId="31357"/>
    <tableColumn id="1415" xr3:uid="{00000000-0010-0000-0000-000087050000}" uniqueName="1415" name="Column1389" queryTableFieldId="31356"/>
    <tableColumn id="1416" xr3:uid="{00000000-0010-0000-0000-000088050000}" uniqueName="1416" name="Column1390" queryTableFieldId="31355"/>
    <tableColumn id="1417" xr3:uid="{00000000-0010-0000-0000-000089050000}" uniqueName="1417" name="Column1391" queryTableFieldId="31354"/>
    <tableColumn id="1418" xr3:uid="{00000000-0010-0000-0000-00008A050000}" uniqueName="1418" name="Column1392" queryTableFieldId="31353"/>
    <tableColumn id="1419" xr3:uid="{00000000-0010-0000-0000-00008B050000}" uniqueName="1419" name="Column1393" queryTableFieldId="31352"/>
    <tableColumn id="1420" xr3:uid="{00000000-0010-0000-0000-00008C050000}" uniqueName="1420" name="Column1394" queryTableFieldId="31351"/>
    <tableColumn id="1421" xr3:uid="{00000000-0010-0000-0000-00008D050000}" uniqueName="1421" name="Column1395" queryTableFieldId="31350"/>
    <tableColumn id="1422" xr3:uid="{00000000-0010-0000-0000-00008E050000}" uniqueName="1422" name="Column1396" queryTableFieldId="31349"/>
    <tableColumn id="1423" xr3:uid="{00000000-0010-0000-0000-00008F050000}" uniqueName="1423" name="Column1397" queryTableFieldId="31348"/>
    <tableColumn id="1424" xr3:uid="{00000000-0010-0000-0000-000090050000}" uniqueName="1424" name="Column1398" queryTableFieldId="31347"/>
    <tableColumn id="1425" xr3:uid="{00000000-0010-0000-0000-000091050000}" uniqueName="1425" name="Column1399" queryTableFieldId="31346"/>
    <tableColumn id="1426" xr3:uid="{00000000-0010-0000-0000-000092050000}" uniqueName="1426" name="Column1400" queryTableFieldId="31345"/>
    <tableColumn id="1427" xr3:uid="{00000000-0010-0000-0000-000093050000}" uniqueName="1427" name="Column1401" queryTableFieldId="31344"/>
    <tableColumn id="1428" xr3:uid="{00000000-0010-0000-0000-000094050000}" uniqueName="1428" name="Column1402" queryTableFieldId="31343"/>
    <tableColumn id="1429" xr3:uid="{00000000-0010-0000-0000-000095050000}" uniqueName="1429" name="Column1403" queryTableFieldId="31342"/>
    <tableColumn id="1430" xr3:uid="{00000000-0010-0000-0000-000096050000}" uniqueName="1430" name="Column1404" queryTableFieldId="31341"/>
    <tableColumn id="1431" xr3:uid="{00000000-0010-0000-0000-000097050000}" uniqueName="1431" name="Column1405" queryTableFieldId="31340"/>
    <tableColumn id="1432" xr3:uid="{00000000-0010-0000-0000-000098050000}" uniqueName="1432" name="Column1406" queryTableFieldId="31339"/>
    <tableColumn id="1433" xr3:uid="{00000000-0010-0000-0000-000099050000}" uniqueName="1433" name="Column1407" queryTableFieldId="31338"/>
    <tableColumn id="1434" xr3:uid="{00000000-0010-0000-0000-00009A050000}" uniqueName="1434" name="Column1408" queryTableFieldId="31337"/>
    <tableColumn id="1435" xr3:uid="{00000000-0010-0000-0000-00009B050000}" uniqueName="1435" name="Column1409" queryTableFieldId="31336"/>
    <tableColumn id="1436" xr3:uid="{00000000-0010-0000-0000-00009C050000}" uniqueName="1436" name="Column1410" queryTableFieldId="31335"/>
    <tableColumn id="1437" xr3:uid="{00000000-0010-0000-0000-00009D050000}" uniqueName="1437" name="Column1411" queryTableFieldId="31334"/>
    <tableColumn id="1438" xr3:uid="{00000000-0010-0000-0000-00009E050000}" uniqueName="1438" name="Column1412" queryTableFieldId="31333"/>
    <tableColumn id="1439" xr3:uid="{00000000-0010-0000-0000-00009F050000}" uniqueName="1439" name="Column1413" queryTableFieldId="31332"/>
    <tableColumn id="1440" xr3:uid="{00000000-0010-0000-0000-0000A0050000}" uniqueName="1440" name="Column1414" queryTableFieldId="31331"/>
    <tableColumn id="1441" xr3:uid="{00000000-0010-0000-0000-0000A1050000}" uniqueName="1441" name="Column1415" queryTableFieldId="31330"/>
    <tableColumn id="1442" xr3:uid="{00000000-0010-0000-0000-0000A2050000}" uniqueName="1442" name="Column1416" queryTableFieldId="31329"/>
    <tableColumn id="1443" xr3:uid="{00000000-0010-0000-0000-0000A3050000}" uniqueName="1443" name="Column1417" queryTableFieldId="31328"/>
    <tableColumn id="1444" xr3:uid="{00000000-0010-0000-0000-0000A4050000}" uniqueName="1444" name="Column1418" queryTableFieldId="31327"/>
    <tableColumn id="1445" xr3:uid="{00000000-0010-0000-0000-0000A5050000}" uniqueName="1445" name="Column1419" queryTableFieldId="31326"/>
    <tableColumn id="1446" xr3:uid="{00000000-0010-0000-0000-0000A6050000}" uniqueName="1446" name="Column1420" queryTableFieldId="31325"/>
    <tableColumn id="1447" xr3:uid="{00000000-0010-0000-0000-0000A7050000}" uniqueName="1447" name="Column1421" queryTableFieldId="31324"/>
    <tableColumn id="1448" xr3:uid="{00000000-0010-0000-0000-0000A8050000}" uniqueName="1448" name="Column1422" queryTableFieldId="31323"/>
    <tableColumn id="1449" xr3:uid="{00000000-0010-0000-0000-0000A9050000}" uniqueName="1449" name="Column1423" queryTableFieldId="31322"/>
    <tableColumn id="1450" xr3:uid="{00000000-0010-0000-0000-0000AA050000}" uniqueName="1450" name="Column1424" queryTableFieldId="31321"/>
    <tableColumn id="1451" xr3:uid="{00000000-0010-0000-0000-0000AB050000}" uniqueName="1451" name="Column1425" queryTableFieldId="31320"/>
    <tableColumn id="1452" xr3:uid="{00000000-0010-0000-0000-0000AC050000}" uniqueName="1452" name="Column1426" queryTableFieldId="31319"/>
    <tableColumn id="1453" xr3:uid="{00000000-0010-0000-0000-0000AD050000}" uniqueName="1453" name="Column1427" queryTableFieldId="31318"/>
    <tableColumn id="1454" xr3:uid="{00000000-0010-0000-0000-0000AE050000}" uniqueName="1454" name="Column1428" queryTableFieldId="31317"/>
    <tableColumn id="1455" xr3:uid="{00000000-0010-0000-0000-0000AF050000}" uniqueName="1455" name="Column1429" queryTableFieldId="31316"/>
    <tableColumn id="1456" xr3:uid="{00000000-0010-0000-0000-0000B0050000}" uniqueName="1456" name="Column1430" queryTableFieldId="31315"/>
    <tableColumn id="1457" xr3:uid="{00000000-0010-0000-0000-0000B1050000}" uniqueName="1457" name="Column1431" queryTableFieldId="31314"/>
    <tableColumn id="1458" xr3:uid="{00000000-0010-0000-0000-0000B2050000}" uniqueName="1458" name="Column1432" queryTableFieldId="31313"/>
    <tableColumn id="1459" xr3:uid="{00000000-0010-0000-0000-0000B3050000}" uniqueName="1459" name="Column1433" queryTableFieldId="31312"/>
    <tableColumn id="1460" xr3:uid="{00000000-0010-0000-0000-0000B4050000}" uniqueName="1460" name="Column1434" queryTableFieldId="31311"/>
    <tableColumn id="1461" xr3:uid="{00000000-0010-0000-0000-0000B5050000}" uniqueName="1461" name="Column1435" queryTableFieldId="31310"/>
    <tableColumn id="1462" xr3:uid="{00000000-0010-0000-0000-0000B6050000}" uniqueName="1462" name="Column1436" queryTableFieldId="31309"/>
    <tableColumn id="1463" xr3:uid="{00000000-0010-0000-0000-0000B7050000}" uniqueName="1463" name="Column1437" queryTableFieldId="31308"/>
    <tableColumn id="1464" xr3:uid="{00000000-0010-0000-0000-0000B8050000}" uniqueName="1464" name="Column1438" queryTableFieldId="31307"/>
    <tableColumn id="1465" xr3:uid="{00000000-0010-0000-0000-0000B9050000}" uniqueName="1465" name="Column1439" queryTableFieldId="31306"/>
    <tableColumn id="1466" xr3:uid="{00000000-0010-0000-0000-0000BA050000}" uniqueName="1466" name="Column1440" queryTableFieldId="31305"/>
    <tableColumn id="1467" xr3:uid="{00000000-0010-0000-0000-0000BB050000}" uniqueName="1467" name="Column1441" queryTableFieldId="31304"/>
    <tableColumn id="1468" xr3:uid="{00000000-0010-0000-0000-0000BC050000}" uniqueName="1468" name="Column1442" queryTableFieldId="31303"/>
    <tableColumn id="1469" xr3:uid="{00000000-0010-0000-0000-0000BD050000}" uniqueName="1469" name="Column1443" queryTableFieldId="31302"/>
    <tableColumn id="1470" xr3:uid="{00000000-0010-0000-0000-0000BE050000}" uniqueName="1470" name="Column1444" queryTableFieldId="31301"/>
    <tableColumn id="1471" xr3:uid="{00000000-0010-0000-0000-0000BF050000}" uniqueName="1471" name="Column1445" queryTableFieldId="31300"/>
    <tableColumn id="1472" xr3:uid="{00000000-0010-0000-0000-0000C0050000}" uniqueName="1472" name="Column1446" queryTableFieldId="31299"/>
    <tableColumn id="1473" xr3:uid="{00000000-0010-0000-0000-0000C1050000}" uniqueName="1473" name="Column1447" queryTableFieldId="31298"/>
    <tableColumn id="1474" xr3:uid="{00000000-0010-0000-0000-0000C2050000}" uniqueName="1474" name="Column1448" queryTableFieldId="31297"/>
    <tableColumn id="1475" xr3:uid="{00000000-0010-0000-0000-0000C3050000}" uniqueName="1475" name="Column1449" queryTableFieldId="31296"/>
    <tableColumn id="1476" xr3:uid="{00000000-0010-0000-0000-0000C4050000}" uniqueName="1476" name="Column1450" queryTableFieldId="31295"/>
    <tableColumn id="1477" xr3:uid="{00000000-0010-0000-0000-0000C5050000}" uniqueName="1477" name="Column1451" queryTableFieldId="31294"/>
    <tableColumn id="1478" xr3:uid="{00000000-0010-0000-0000-0000C6050000}" uniqueName="1478" name="Column1452" queryTableFieldId="31293"/>
    <tableColumn id="1479" xr3:uid="{00000000-0010-0000-0000-0000C7050000}" uniqueName="1479" name="Column1453" queryTableFieldId="31292"/>
    <tableColumn id="1480" xr3:uid="{00000000-0010-0000-0000-0000C8050000}" uniqueName="1480" name="Column1454" queryTableFieldId="31291"/>
    <tableColumn id="1481" xr3:uid="{00000000-0010-0000-0000-0000C9050000}" uniqueName="1481" name="Column1455" queryTableFieldId="31290"/>
    <tableColumn id="1482" xr3:uid="{00000000-0010-0000-0000-0000CA050000}" uniqueName="1482" name="Column1456" queryTableFieldId="31289"/>
    <tableColumn id="1483" xr3:uid="{00000000-0010-0000-0000-0000CB050000}" uniqueName="1483" name="Column1457" queryTableFieldId="31288"/>
    <tableColumn id="1484" xr3:uid="{00000000-0010-0000-0000-0000CC050000}" uniqueName="1484" name="Column1458" queryTableFieldId="31287"/>
    <tableColumn id="1485" xr3:uid="{00000000-0010-0000-0000-0000CD050000}" uniqueName="1485" name="Column1459" queryTableFieldId="31286"/>
    <tableColumn id="1486" xr3:uid="{00000000-0010-0000-0000-0000CE050000}" uniqueName="1486" name="Column1460" queryTableFieldId="31285"/>
    <tableColumn id="1487" xr3:uid="{00000000-0010-0000-0000-0000CF050000}" uniqueName="1487" name="Column1461" queryTableFieldId="31284"/>
    <tableColumn id="1488" xr3:uid="{00000000-0010-0000-0000-0000D0050000}" uniqueName="1488" name="Column1462" queryTableFieldId="31283"/>
    <tableColumn id="1489" xr3:uid="{00000000-0010-0000-0000-0000D1050000}" uniqueName="1489" name="Column1463" queryTableFieldId="31282"/>
    <tableColumn id="1490" xr3:uid="{00000000-0010-0000-0000-0000D2050000}" uniqueName="1490" name="Column1464" queryTableFieldId="31281"/>
    <tableColumn id="1491" xr3:uid="{00000000-0010-0000-0000-0000D3050000}" uniqueName="1491" name="Column1465" queryTableFieldId="31280"/>
    <tableColumn id="1492" xr3:uid="{00000000-0010-0000-0000-0000D4050000}" uniqueName="1492" name="Column1466" queryTableFieldId="31279"/>
    <tableColumn id="1493" xr3:uid="{00000000-0010-0000-0000-0000D5050000}" uniqueName="1493" name="Column1467" queryTableFieldId="31278"/>
    <tableColumn id="1494" xr3:uid="{00000000-0010-0000-0000-0000D6050000}" uniqueName="1494" name="Column1468" queryTableFieldId="31277"/>
    <tableColumn id="1495" xr3:uid="{00000000-0010-0000-0000-0000D7050000}" uniqueName="1495" name="Column1469" queryTableFieldId="31276"/>
    <tableColumn id="1496" xr3:uid="{00000000-0010-0000-0000-0000D8050000}" uniqueName="1496" name="Column1470" queryTableFieldId="31275"/>
    <tableColumn id="1497" xr3:uid="{00000000-0010-0000-0000-0000D9050000}" uniqueName="1497" name="Column1471" queryTableFieldId="31274"/>
    <tableColumn id="1498" xr3:uid="{00000000-0010-0000-0000-0000DA050000}" uniqueName="1498" name="Column1472" queryTableFieldId="31273"/>
    <tableColumn id="1499" xr3:uid="{00000000-0010-0000-0000-0000DB050000}" uniqueName="1499" name="Column1473" queryTableFieldId="31272"/>
    <tableColumn id="1500" xr3:uid="{00000000-0010-0000-0000-0000DC050000}" uniqueName="1500" name="Column1474" queryTableFieldId="31271"/>
    <tableColumn id="1501" xr3:uid="{00000000-0010-0000-0000-0000DD050000}" uniqueName="1501" name="Column1475" queryTableFieldId="31270"/>
    <tableColumn id="1502" xr3:uid="{00000000-0010-0000-0000-0000DE050000}" uniqueName="1502" name="Column1476" queryTableFieldId="31269"/>
    <tableColumn id="1503" xr3:uid="{00000000-0010-0000-0000-0000DF050000}" uniqueName="1503" name="Column1477" queryTableFieldId="31268"/>
    <tableColumn id="1504" xr3:uid="{00000000-0010-0000-0000-0000E0050000}" uniqueName="1504" name="Column1478" queryTableFieldId="31267"/>
    <tableColumn id="1505" xr3:uid="{00000000-0010-0000-0000-0000E1050000}" uniqueName="1505" name="Column1479" queryTableFieldId="31266"/>
    <tableColumn id="1506" xr3:uid="{00000000-0010-0000-0000-0000E2050000}" uniqueName="1506" name="Column1480" queryTableFieldId="31265"/>
    <tableColumn id="1507" xr3:uid="{00000000-0010-0000-0000-0000E3050000}" uniqueName="1507" name="Column1481" queryTableFieldId="31264"/>
    <tableColumn id="1508" xr3:uid="{00000000-0010-0000-0000-0000E4050000}" uniqueName="1508" name="Column1482" queryTableFieldId="31263"/>
    <tableColumn id="1509" xr3:uid="{00000000-0010-0000-0000-0000E5050000}" uniqueName="1509" name="Column1483" queryTableFieldId="31262"/>
    <tableColumn id="1510" xr3:uid="{00000000-0010-0000-0000-0000E6050000}" uniqueName="1510" name="Column1484" queryTableFieldId="31261"/>
    <tableColumn id="1511" xr3:uid="{00000000-0010-0000-0000-0000E7050000}" uniqueName="1511" name="Column1485" queryTableFieldId="31260"/>
    <tableColumn id="1512" xr3:uid="{00000000-0010-0000-0000-0000E8050000}" uniqueName="1512" name="Column1486" queryTableFieldId="31259"/>
    <tableColumn id="1513" xr3:uid="{00000000-0010-0000-0000-0000E9050000}" uniqueName="1513" name="Column1487" queryTableFieldId="31258"/>
    <tableColumn id="1514" xr3:uid="{00000000-0010-0000-0000-0000EA050000}" uniqueName="1514" name="Column1488" queryTableFieldId="31257"/>
    <tableColumn id="1515" xr3:uid="{00000000-0010-0000-0000-0000EB050000}" uniqueName="1515" name="Column1489" queryTableFieldId="31256"/>
    <tableColumn id="1516" xr3:uid="{00000000-0010-0000-0000-0000EC050000}" uniqueName="1516" name="Column1490" queryTableFieldId="31255"/>
    <tableColumn id="1517" xr3:uid="{00000000-0010-0000-0000-0000ED050000}" uniqueName="1517" name="Column1491" queryTableFieldId="31254"/>
    <tableColumn id="1518" xr3:uid="{00000000-0010-0000-0000-0000EE050000}" uniqueName="1518" name="Column1492" queryTableFieldId="31253"/>
    <tableColumn id="1519" xr3:uid="{00000000-0010-0000-0000-0000EF050000}" uniqueName="1519" name="Column1493" queryTableFieldId="31252"/>
    <tableColumn id="1520" xr3:uid="{00000000-0010-0000-0000-0000F0050000}" uniqueName="1520" name="Column1494" queryTableFieldId="31251"/>
    <tableColumn id="1521" xr3:uid="{00000000-0010-0000-0000-0000F1050000}" uniqueName="1521" name="Column1495" queryTableFieldId="31250"/>
    <tableColumn id="1522" xr3:uid="{00000000-0010-0000-0000-0000F2050000}" uniqueName="1522" name="Column1496" queryTableFieldId="31249"/>
    <tableColumn id="1523" xr3:uid="{00000000-0010-0000-0000-0000F3050000}" uniqueName="1523" name="Column1497" queryTableFieldId="31248"/>
    <tableColumn id="1524" xr3:uid="{00000000-0010-0000-0000-0000F4050000}" uniqueName="1524" name="Column1498" queryTableFieldId="31247"/>
    <tableColumn id="1525" xr3:uid="{00000000-0010-0000-0000-0000F5050000}" uniqueName="1525" name="Column1499" queryTableFieldId="31246"/>
    <tableColumn id="1526" xr3:uid="{00000000-0010-0000-0000-0000F6050000}" uniqueName="1526" name="Column1500" queryTableFieldId="31245"/>
    <tableColumn id="1527" xr3:uid="{00000000-0010-0000-0000-0000F7050000}" uniqueName="1527" name="Column1501" queryTableFieldId="31244"/>
    <tableColumn id="1528" xr3:uid="{00000000-0010-0000-0000-0000F8050000}" uniqueName="1528" name="Column1502" queryTableFieldId="31243"/>
    <tableColumn id="1529" xr3:uid="{00000000-0010-0000-0000-0000F9050000}" uniqueName="1529" name="Column1503" queryTableFieldId="31242"/>
    <tableColumn id="1530" xr3:uid="{00000000-0010-0000-0000-0000FA050000}" uniqueName="1530" name="Column1504" queryTableFieldId="31241"/>
    <tableColumn id="1531" xr3:uid="{00000000-0010-0000-0000-0000FB050000}" uniqueName="1531" name="Column1505" queryTableFieldId="31240"/>
    <tableColumn id="1532" xr3:uid="{00000000-0010-0000-0000-0000FC050000}" uniqueName="1532" name="Column1506" queryTableFieldId="31239"/>
    <tableColumn id="1533" xr3:uid="{00000000-0010-0000-0000-0000FD050000}" uniqueName="1533" name="Column1507" queryTableFieldId="31238"/>
    <tableColumn id="1534" xr3:uid="{00000000-0010-0000-0000-0000FE050000}" uniqueName="1534" name="Column1508" queryTableFieldId="31237"/>
    <tableColumn id="1535" xr3:uid="{00000000-0010-0000-0000-0000FF050000}" uniqueName="1535" name="Column1509" queryTableFieldId="31236"/>
    <tableColumn id="1536" xr3:uid="{00000000-0010-0000-0000-000000060000}" uniqueName="1536" name="Column1510" queryTableFieldId="31235"/>
    <tableColumn id="1537" xr3:uid="{00000000-0010-0000-0000-000001060000}" uniqueName="1537" name="Column1511" queryTableFieldId="31234"/>
    <tableColumn id="1538" xr3:uid="{00000000-0010-0000-0000-000002060000}" uniqueName="1538" name="Column1512" queryTableFieldId="31233"/>
    <tableColumn id="1539" xr3:uid="{00000000-0010-0000-0000-000003060000}" uniqueName="1539" name="Column1513" queryTableFieldId="31232"/>
    <tableColumn id="1540" xr3:uid="{00000000-0010-0000-0000-000004060000}" uniqueName="1540" name="Column1514" queryTableFieldId="31231"/>
    <tableColumn id="1541" xr3:uid="{00000000-0010-0000-0000-000005060000}" uniqueName="1541" name="Column1515" queryTableFieldId="31230"/>
    <tableColumn id="1542" xr3:uid="{00000000-0010-0000-0000-000006060000}" uniqueName="1542" name="Column1516" queryTableFieldId="31229"/>
    <tableColumn id="1543" xr3:uid="{00000000-0010-0000-0000-000007060000}" uniqueName="1543" name="Column1517" queryTableFieldId="31228"/>
    <tableColumn id="1544" xr3:uid="{00000000-0010-0000-0000-000008060000}" uniqueName="1544" name="Column1518" queryTableFieldId="31227"/>
    <tableColumn id="1545" xr3:uid="{00000000-0010-0000-0000-000009060000}" uniqueName="1545" name="Column1519" queryTableFieldId="31226"/>
    <tableColumn id="1546" xr3:uid="{00000000-0010-0000-0000-00000A060000}" uniqueName="1546" name="Column1520" queryTableFieldId="31225"/>
    <tableColumn id="1547" xr3:uid="{00000000-0010-0000-0000-00000B060000}" uniqueName="1547" name="Column1521" queryTableFieldId="31224"/>
    <tableColumn id="1548" xr3:uid="{00000000-0010-0000-0000-00000C060000}" uniqueName="1548" name="Column1522" queryTableFieldId="31223"/>
    <tableColumn id="1549" xr3:uid="{00000000-0010-0000-0000-00000D060000}" uniqueName="1549" name="Column1523" queryTableFieldId="31222"/>
    <tableColumn id="1550" xr3:uid="{00000000-0010-0000-0000-00000E060000}" uniqueName="1550" name="Column1524" queryTableFieldId="31221"/>
    <tableColumn id="1551" xr3:uid="{00000000-0010-0000-0000-00000F060000}" uniqueName="1551" name="Column1525" queryTableFieldId="31220"/>
    <tableColumn id="1552" xr3:uid="{00000000-0010-0000-0000-000010060000}" uniqueName="1552" name="Column1526" queryTableFieldId="31219"/>
    <tableColumn id="1553" xr3:uid="{00000000-0010-0000-0000-000011060000}" uniqueName="1553" name="Column1527" queryTableFieldId="31218"/>
    <tableColumn id="1554" xr3:uid="{00000000-0010-0000-0000-000012060000}" uniqueName="1554" name="Column1528" queryTableFieldId="31217"/>
    <tableColumn id="1555" xr3:uid="{00000000-0010-0000-0000-000013060000}" uniqueName="1555" name="Column1529" queryTableFieldId="31216"/>
    <tableColumn id="1556" xr3:uid="{00000000-0010-0000-0000-000014060000}" uniqueName="1556" name="Column1530" queryTableFieldId="31215"/>
    <tableColumn id="1557" xr3:uid="{00000000-0010-0000-0000-000015060000}" uniqueName="1557" name="Column1531" queryTableFieldId="31214"/>
    <tableColumn id="1558" xr3:uid="{00000000-0010-0000-0000-000016060000}" uniqueName="1558" name="Column1532" queryTableFieldId="31213"/>
    <tableColumn id="1559" xr3:uid="{00000000-0010-0000-0000-000017060000}" uniqueName="1559" name="Column1533" queryTableFieldId="31212"/>
    <tableColumn id="1560" xr3:uid="{00000000-0010-0000-0000-000018060000}" uniqueName="1560" name="Column1534" queryTableFieldId="31211"/>
    <tableColumn id="1561" xr3:uid="{00000000-0010-0000-0000-000019060000}" uniqueName="1561" name="Column1535" queryTableFieldId="31210"/>
    <tableColumn id="1562" xr3:uid="{00000000-0010-0000-0000-00001A060000}" uniqueName="1562" name="Column1536" queryTableFieldId="31209"/>
    <tableColumn id="1563" xr3:uid="{00000000-0010-0000-0000-00001B060000}" uniqueName="1563" name="Column1537" queryTableFieldId="31208"/>
    <tableColumn id="1564" xr3:uid="{00000000-0010-0000-0000-00001C060000}" uniqueName="1564" name="Column1538" queryTableFieldId="31207"/>
    <tableColumn id="1565" xr3:uid="{00000000-0010-0000-0000-00001D060000}" uniqueName="1565" name="Column1539" queryTableFieldId="31206"/>
    <tableColumn id="1566" xr3:uid="{00000000-0010-0000-0000-00001E060000}" uniqueName="1566" name="Column1540" queryTableFieldId="31205"/>
    <tableColumn id="1567" xr3:uid="{00000000-0010-0000-0000-00001F060000}" uniqueName="1567" name="Column1541" queryTableFieldId="31204"/>
    <tableColumn id="1568" xr3:uid="{00000000-0010-0000-0000-000020060000}" uniqueName="1568" name="Column1542" queryTableFieldId="31203"/>
    <tableColumn id="1569" xr3:uid="{00000000-0010-0000-0000-000021060000}" uniqueName="1569" name="Column1543" queryTableFieldId="31202"/>
    <tableColumn id="1570" xr3:uid="{00000000-0010-0000-0000-000022060000}" uniqueName="1570" name="Column1544" queryTableFieldId="31201"/>
    <tableColumn id="1571" xr3:uid="{00000000-0010-0000-0000-000023060000}" uniqueName="1571" name="Column1545" queryTableFieldId="31200"/>
    <tableColumn id="1572" xr3:uid="{00000000-0010-0000-0000-000024060000}" uniqueName="1572" name="Column1546" queryTableFieldId="31199"/>
    <tableColumn id="1573" xr3:uid="{00000000-0010-0000-0000-000025060000}" uniqueName="1573" name="Column1547" queryTableFieldId="31198"/>
    <tableColumn id="1574" xr3:uid="{00000000-0010-0000-0000-000026060000}" uniqueName="1574" name="Column1548" queryTableFieldId="31197"/>
    <tableColumn id="1575" xr3:uid="{00000000-0010-0000-0000-000027060000}" uniqueName="1575" name="Column1549" queryTableFieldId="31196"/>
    <tableColumn id="1576" xr3:uid="{00000000-0010-0000-0000-000028060000}" uniqueName="1576" name="Column1550" queryTableFieldId="31195"/>
    <tableColumn id="1577" xr3:uid="{00000000-0010-0000-0000-000029060000}" uniqueName="1577" name="Column1551" queryTableFieldId="31194"/>
    <tableColumn id="1578" xr3:uid="{00000000-0010-0000-0000-00002A060000}" uniqueName="1578" name="Column1552" queryTableFieldId="31193"/>
    <tableColumn id="1579" xr3:uid="{00000000-0010-0000-0000-00002B060000}" uniqueName="1579" name="Column1553" queryTableFieldId="31192"/>
    <tableColumn id="1580" xr3:uid="{00000000-0010-0000-0000-00002C060000}" uniqueName="1580" name="Column1554" queryTableFieldId="31191"/>
    <tableColumn id="1581" xr3:uid="{00000000-0010-0000-0000-00002D060000}" uniqueName="1581" name="Column1555" queryTableFieldId="31190"/>
    <tableColumn id="1582" xr3:uid="{00000000-0010-0000-0000-00002E060000}" uniqueName="1582" name="Column1556" queryTableFieldId="31189"/>
    <tableColumn id="1583" xr3:uid="{00000000-0010-0000-0000-00002F060000}" uniqueName="1583" name="Column1557" queryTableFieldId="31188"/>
    <tableColumn id="1584" xr3:uid="{00000000-0010-0000-0000-000030060000}" uniqueName="1584" name="Column1558" queryTableFieldId="31187"/>
    <tableColumn id="1585" xr3:uid="{00000000-0010-0000-0000-000031060000}" uniqueName="1585" name="Column1559" queryTableFieldId="31186"/>
    <tableColumn id="1586" xr3:uid="{00000000-0010-0000-0000-000032060000}" uniqueName="1586" name="Column1560" queryTableFieldId="31185"/>
    <tableColumn id="1587" xr3:uid="{00000000-0010-0000-0000-000033060000}" uniqueName="1587" name="Column1561" queryTableFieldId="31184"/>
    <tableColumn id="1588" xr3:uid="{00000000-0010-0000-0000-000034060000}" uniqueName="1588" name="Column1562" queryTableFieldId="31183"/>
    <tableColumn id="1589" xr3:uid="{00000000-0010-0000-0000-000035060000}" uniqueName="1589" name="Column1563" queryTableFieldId="31182"/>
    <tableColumn id="1590" xr3:uid="{00000000-0010-0000-0000-000036060000}" uniqueName="1590" name="Column1564" queryTableFieldId="31181"/>
    <tableColumn id="1591" xr3:uid="{00000000-0010-0000-0000-000037060000}" uniqueName="1591" name="Column1565" queryTableFieldId="31180"/>
    <tableColumn id="1592" xr3:uid="{00000000-0010-0000-0000-000038060000}" uniqueName="1592" name="Column1566" queryTableFieldId="31179"/>
    <tableColumn id="1593" xr3:uid="{00000000-0010-0000-0000-000039060000}" uniqueName="1593" name="Column1567" queryTableFieldId="31178"/>
    <tableColumn id="1594" xr3:uid="{00000000-0010-0000-0000-00003A060000}" uniqueName="1594" name="Column1568" queryTableFieldId="31177"/>
    <tableColumn id="1595" xr3:uid="{00000000-0010-0000-0000-00003B060000}" uniqueName="1595" name="Column1569" queryTableFieldId="31176"/>
    <tableColumn id="1596" xr3:uid="{00000000-0010-0000-0000-00003C060000}" uniqueName="1596" name="Column1570" queryTableFieldId="31175"/>
    <tableColumn id="1597" xr3:uid="{00000000-0010-0000-0000-00003D060000}" uniqueName="1597" name="Column1571" queryTableFieldId="31174"/>
    <tableColumn id="1598" xr3:uid="{00000000-0010-0000-0000-00003E060000}" uniqueName="1598" name="Column1572" queryTableFieldId="31173"/>
    <tableColumn id="1599" xr3:uid="{00000000-0010-0000-0000-00003F060000}" uniqueName="1599" name="Column1573" queryTableFieldId="31172"/>
    <tableColumn id="1600" xr3:uid="{00000000-0010-0000-0000-000040060000}" uniqueName="1600" name="Column1574" queryTableFieldId="31171"/>
    <tableColumn id="1601" xr3:uid="{00000000-0010-0000-0000-000041060000}" uniqueName="1601" name="Column1575" queryTableFieldId="31170"/>
    <tableColumn id="1602" xr3:uid="{00000000-0010-0000-0000-000042060000}" uniqueName="1602" name="Column1576" queryTableFieldId="31169"/>
    <tableColumn id="1603" xr3:uid="{00000000-0010-0000-0000-000043060000}" uniqueName="1603" name="Column1577" queryTableFieldId="31168"/>
    <tableColumn id="1604" xr3:uid="{00000000-0010-0000-0000-000044060000}" uniqueName="1604" name="Column1578" queryTableFieldId="31167"/>
    <tableColumn id="1605" xr3:uid="{00000000-0010-0000-0000-000045060000}" uniqueName="1605" name="Column1579" queryTableFieldId="31166"/>
    <tableColumn id="1606" xr3:uid="{00000000-0010-0000-0000-000046060000}" uniqueName="1606" name="Column1580" queryTableFieldId="31165"/>
    <tableColumn id="1607" xr3:uid="{00000000-0010-0000-0000-000047060000}" uniqueName="1607" name="Column1581" queryTableFieldId="31164"/>
    <tableColumn id="1608" xr3:uid="{00000000-0010-0000-0000-000048060000}" uniqueName="1608" name="Column1582" queryTableFieldId="31163"/>
    <tableColumn id="1609" xr3:uid="{00000000-0010-0000-0000-000049060000}" uniqueName="1609" name="Column1583" queryTableFieldId="31162"/>
    <tableColumn id="1610" xr3:uid="{00000000-0010-0000-0000-00004A060000}" uniqueName="1610" name="Column1584" queryTableFieldId="31161"/>
    <tableColumn id="1611" xr3:uid="{00000000-0010-0000-0000-00004B060000}" uniqueName="1611" name="Column1585" queryTableFieldId="31160"/>
    <tableColumn id="1612" xr3:uid="{00000000-0010-0000-0000-00004C060000}" uniqueName="1612" name="Column1586" queryTableFieldId="31159"/>
    <tableColumn id="1613" xr3:uid="{00000000-0010-0000-0000-00004D060000}" uniqueName="1613" name="Column1587" queryTableFieldId="31158"/>
    <tableColumn id="1614" xr3:uid="{00000000-0010-0000-0000-00004E060000}" uniqueName="1614" name="Column1588" queryTableFieldId="31157"/>
    <tableColumn id="1615" xr3:uid="{00000000-0010-0000-0000-00004F060000}" uniqueName="1615" name="Column1589" queryTableFieldId="31156"/>
    <tableColumn id="1616" xr3:uid="{00000000-0010-0000-0000-000050060000}" uniqueName="1616" name="Column1590" queryTableFieldId="31155"/>
    <tableColumn id="1617" xr3:uid="{00000000-0010-0000-0000-000051060000}" uniqueName="1617" name="Column1591" queryTableFieldId="31154"/>
    <tableColumn id="1618" xr3:uid="{00000000-0010-0000-0000-000052060000}" uniqueName="1618" name="Column1592" queryTableFieldId="31153"/>
    <tableColumn id="1619" xr3:uid="{00000000-0010-0000-0000-000053060000}" uniqueName="1619" name="Column1593" queryTableFieldId="31152"/>
    <tableColumn id="1620" xr3:uid="{00000000-0010-0000-0000-000054060000}" uniqueName="1620" name="Column1594" queryTableFieldId="31151"/>
    <tableColumn id="1621" xr3:uid="{00000000-0010-0000-0000-000055060000}" uniqueName="1621" name="Column1595" queryTableFieldId="31150"/>
    <tableColumn id="1622" xr3:uid="{00000000-0010-0000-0000-000056060000}" uniqueName="1622" name="Column1596" queryTableFieldId="31149"/>
    <tableColumn id="1623" xr3:uid="{00000000-0010-0000-0000-000057060000}" uniqueName="1623" name="Column1597" queryTableFieldId="31148"/>
    <tableColumn id="1624" xr3:uid="{00000000-0010-0000-0000-000058060000}" uniqueName="1624" name="Column1598" queryTableFieldId="31147"/>
    <tableColumn id="1625" xr3:uid="{00000000-0010-0000-0000-000059060000}" uniqueName="1625" name="Column1599" queryTableFieldId="31146"/>
    <tableColumn id="1626" xr3:uid="{00000000-0010-0000-0000-00005A060000}" uniqueName="1626" name="Column1600" queryTableFieldId="31145"/>
    <tableColumn id="1627" xr3:uid="{00000000-0010-0000-0000-00005B060000}" uniqueName="1627" name="Column1601" queryTableFieldId="31144"/>
    <tableColumn id="1628" xr3:uid="{00000000-0010-0000-0000-00005C060000}" uniqueName="1628" name="Column1602" queryTableFieldId="31143"/>
    <tableColumn id="1629" xr3:uid="{00000000-0010-0000-0000-00005D060000}" uniqueName="1629" name="Column1603" queryTableFieldId="31142"/>
    <tableColumn id="1630" xr3:uid="{00000000-0010-0000-0000-00005E060000}" uniqueName="1630" name="Column1604" queryTableFieldId="31141"/>
    <tableColumn id="1631" xr3:uid="{00000000-0010-0000-0000-00005F060000}" uniqueName="1631" name="Column1605" queryTableFieldId="31140"/>
    <tableColumn id="1632" xr3:uid="{00000000-0010-0000-0000-000060060000}" uniqueName="1632" name="Column1606" queryTableFieldId="31139"/>
    <tableColumn id="1633" xr3:uid="{00000000-0010-0000-0000-000061060000}" uniqueName="1633" name="Column1607" queryTableFieldId="31138"/>
    <tableColumn id="1634" xr3:uid="{00000000-0010-0000-0000-000062060000}" uniqueName="1634" name="Column1608" queryTableFieldId="31137"/>
    <tableColumn id="1635" xr3:uid="{00000000-0010-0000-0000-000063060000}" uniqueName="1635" name="Column1609" queryTableFieldId="31136"/>
    <tableColumn id="1636" xr3:uid="{00000000-0010-0000-0000-000064060000}" uniqueName="1636" name="Column1610" queryTableFieldId="31135"/>
    <tableColumn id="1637" xr3:uid="{00000000-0010-0000-0000-000065060000}" uniqueName="1637" name="Column1611" queryTableFieldId="31134"/>
    <tableColumn id="1638" xr3:uid="{00000000-0010-0000-0000-000066060000}" uniqueName="1638" name="Column1612" queryTableFieldId="31133"/>
    <tableColumn id="1639" xr3:uid="{00000000-0010-0000-0000-000067060000}" uniqueName="1639" name="Column1613" queryTableFieldId="31132"/>
    <tableColumn id="1640" xr3:uid="{00000000-0010-0000-0000-000068060000}" uniqueName="1640" name="Column1614" queryTableFieldId="31131"/>
    <tableColumn id="1641" xr3:uid="{00000000-0010-0000-0000-000069060000}" uniqueName="1641" name="Column1615" queryTableFieldId="31130"/>
    <tableColumn id="1642" xr3:uid="{00000000-0010-0000-0000-00006A060000}" uniqueName="1642" name="Column1616" queryTableFieldId="31129"/>
    <tableColumn id="1643" xr3:uid="{00000000-0010-0000-0000-00006B060000}" uniqueName="1643" name="Column1617" queryTableFieldId="31128"/>
    <tableColumn id="1644" xr3:uid="{00000000-0010-0000-0000-00006C060000}" uniqueName="1644" name="Column1618" queryTableFieldId="31127"/>
    <tableColumn id="1645" xr3:uid="{00000000-0010-0000-0000-00006D060000}" uniqueName="1645" name="Column1619" queryTableFieldId="31126"/>
    <tableColumn id="1646" xr3:uid="{00000000-0010-0000-0000-00006E060000}" uniqueName="1646" name="Column1620" queryTableFieldId="31125"/>
    <tableColumn id="1647" xr3:uid="{00000000-0010-0000-0000-00006F060000}" uniqueName="1647" name="Column1621" queryTableFieldId="31124"/>
    <tableColumn id="1648" xr3:uid="{00000000-0010-0000-0000-000070060000}" uniqueName="1648" name="Column1622" queryTableFieldId="31123"/>
    <tableColumn id="1649" xr3:uid="{00000000-0010-0000-0000-000071060000}" uniqueName="1649" name="Column1623" queryTableFieldId="31122"/>
    <tableColumn id="1650" xr3:uid="{00000000-0010-0000-0000-000072060000}" uniqueName="1650" name="Column1624" queryTableFieldId="31121"/>
    <tableColumn id="1651" xr3:uid="{00000000-0010-0000-0000-000073060000}" uniqueName="1651" name="Column1625" queryTableFieldId="31120"/>
    <tableColumn id="1652" xr3:uid="{00000000-0010-0000-0000-000074060000}" uniqueName="1652" name="Column1626" queryTableFieldId="31119"/>
    <tableColumn id="1653" xr3:uid="{00000000-0010-0000-0000-000075060000}" uniqueName="1653" name="Column1627" queryTableFieldId="31118"/>
    <tableColumn id="1654" xr3:uid="{00000000-0010-0000-0000-000076060000}" uniqueName="1654" name="Column1628" queryTableFieldId="31117"/>
    <tableColumn id="1655" xr3:uid="{00000000-0010-0000-0000-000077060000}" uniqueName="1655" name="Column1629" queryTableFieldId="31116"/>
    <tableColumn id="1656" xr3:uid="{00000000-0010-0000-0000-000078060000}" uniqueName="1656" name="Column1630" queryTableFieldId="31115"/>
    <tableColumn id="1657" xr3:uid="{00000000-0010-0000-0000-000079060000}" uniqueName="1657" name="Column1631" queryTableFieldId="31114"/>
    <tableColumn id="1658" xr3:uid="{00000000-0010-0000-0000-00007A060000}" uniqueName="1658" name="Column1632" queryTableFieldId="31113"/>
    <tableColumn id="1659" xr3:uid="{00000000-0010-0000-0000-00007B060000}" uniqueName="1659" name="Column1633" queryTableFieldId="31112"/>
    <tableColumn id="1660" xr3:uid="{00000000-0010-0000-0000-00007C060000}" uniqueName="1660" name="Column1634" queryTableFieldId="31111"/>
    <tableColumn id="1661" xr3:uid="{00000000-0010-0000-0000-00007D060000}" uniqueName="1661" name="Column1635" queryTableFieldId="31110"/>
    <tableColumn id="1662" xr3:uid="{00000000-0010-0000-0000-00007E060000}" uniqueName="1662" name="Column1636" queryTableFieldId="31109"/>
    <tableColumn id="1663" xr3:uid="{00000000-0010-0000-0000-00007F060000}" uniqueName="1663" name="Column1637" queryTableFieldId="31108"/>
    <tableColumn id="1664" xr3:uid="{00000000-0010-0000-0000-000080060000}" uniqueName="1664" name="Column1638" queryTableFieldId="31107"/>
    <tableColumn id="1665" xr3:uid="{00000000-0010-0000-0000-000081060000}" uniqueName="1665" name="Column1639" queryTableFieldId="31106"/>
    <tableColumn id="1666" xr3:uid="{00000000-0010-0000-0000-000082060000}" uniqueName="1666" name="Column1640" queryTableFieldId="31105"/>
    <tableColumn id="1667" xr3:uid="{00000000-0010-0000-0000-000083060000}" uniqueName="1667" name="Column1641" queryTableFieldId="31104"/>
    <tableColumn id="1668" xr3:uid="{00000000-0010-0000-0000-000084060000}" uniqueName="1668" name="Column1642" queryTableFieldId="31103"/>
    <tableColumn id="1669" xr3:uid="{00000000-0010-0000-0000-000085060000}" uniqueName="1669" name="Column1643" queryTableFieldId="31102"/>
    <tableColumn id="1670" xr3:uid="{00000000-0010-0000-0000-000086060000}" uniqueName="1670" name="Column1644" queryTableFieldId="31101"/>
    <tableColumn id="1671" xr3:uid="{00000000-0010-0000-0000-000087060000}" uniqueName="1671" name="Column1645" queryTableFieldId="31100"/>
    <tableColumn id="1672" xr3:uid="{00000000-0010-0000-0000-000088060000}" uniqueName="1672" name="Column1646" queryTableFieldId="31099"/>
    <tableColumn id="1673" xr3:uid="{00000000-0010-0000-0000-000089060000}" uniqueName="1673" name="Column1647" queryTableFieldId="31098"/>
    <tableColumn id="1674" xr3:uid="{00000000-0010-0000-0000-00008A060000}" uniqueName="1674" name="Column1648" queryTableFieldId="31097"/>
    <tableColumn id="1675" xr3:uid="{00000000-0010-0000-0000-00008B060000}" uniqueName="1675" name="Column1649" queryTableFieldId="31096"/>
    <tableColumn id="1676" xr3:uid="{00000000-0010-0000-0000-00008C060000}" uniqueName="1676" name="Column1650" queryTableFieldId="31095"/>
    <tableColumn id="1677" xr3:uid="{00000000-0010-0000-0000-00008D060000}" uniqueName="1677" name="Column1651" queryTableFieldId="31094"/>
    <tableColumn id="1678" xr3:uid="{00000000-0010-0000-0000-00008E060000}" uniqueName="1678" name="Column1652" queryTableFieldId="31093"/>
    <tableColumn id="1679" xr3:uid="{00000000-0010-0000-0000-00008F060000}" uniqueName="1679" name="Column1653" queryTableFieldId="31092"/>
    <tableColumn id="1680" xr3:uid="{00000000-0010-0000-0000-000090060000}" uniqueName="1680" name="Column1654" queryTableFieldId="31091"/>
    <tableColumn id="1681" xr3:uid="{00000000-0010-0000-0000-000091060000}" uniqueName="1681" name="Column1655" queryTableFieldId="31090"/>
    <tableColumn id="1682" xr3:uid="{00000000-0010-0000-0000-000092060000}" uniqueName="1682" name="Column1656" queryTableFieldId="31089"/>
    <tableColumn id="1683" xr3:uid="{00000000-0010-0000-0000-000093060000}" uniqueName="1683" name="Column1657" queryTableFieldId="31088"/>
    <tableColumn id="1684" xr3:uid="{00000000-0010-0000-0000-000094060000}" uniqueName="1684" name="Column1658" queryTableFieldId="31087"/>
    <tableColumn id="1685" xr3:uid="{00000000-0010-0000-0000-000095060000}" uniqueName="1685" name="Column1659" queryTableFieldId="31086"/>
    <tableColumn id="1686" xr3:uid="{00000000-0010-0000-0000-000096060000}" uniqueName="1686" name="Column1660" queryTableFieldId="31085"/>
    <tableColumn id="1687" xr3:uid="{00000000-0010-0000-0000-000097060000}" uniqueName="1687" name="Column1661" queryTableFieldId="31084"/>
    <tableColumn id="1688" xr3:uid="{00000000-0010-0000-0000-000098060000}" uniqueName="1688" name="Column1662" queryTableFieldId="31083"/>
    <tableColumn id="1689" xr3:uid="{00000000-0010-0000-0000-000099060000}" uniqueName="1689" name="Column1663" queryTableFieldId="31082"/>
    <tableColumn id="1690" xr3:uid="{00000000-0010-0000-0000-00009A060000}" uniqueName="1690" name="Column1664" queryTableFieldId="31081"/>
    <tableColumn id="1691" xr3:uid="{00000000-0010-0000-0000-00009B060000}" uniqueName="1691" name="Column1665" queryTableFieldId="31080"/>
    <tableColumn id="1692" xr3:uid="{00000000-0010-0000-0000-00009C060000}" uniqueName="1692" name="Column1666" queryTableFieldId="31079"/>
    <tableColumn id="1693" xr3:uid="{00000000-0010-0000-0000-00009D060000}" uniqueName="1693" name="Column1667" queryTableFieldId="31078"/>
    <tableColumn id="1694" xr3:uid="{00000000-0010-0000-0000-00009E060000}" uniqueName="1694" name="Column1668" queryTableFieldId="31077"/>
    <tableColumn id="1695" xr3:uid="{00000000-0010-0000-0000-00009F060000}" uniqueName="1695" name="Column1669" queryTableFieldId="31076"/>
    <tableColumn id="1696" xr3:uid="{00000000-0010-0000-0000-0000A0060000}" uniqueName="1696" name="Column1670" queryTableFieldId="31075"/>
    <tableColumn id="1697" xr3:uid="{00000000-0010-0000-0000-0000A1060000}" uniqueName="1697" name="Column1671" queryTableFieldId="31074"/>
    <tableColumn id="1698" xr3:uid="{00000000-0010-0000-0000-0000A2060000}" uniqueName="1698" name="Column1672" queryTableFieldId="31073"/>
    <tableColumn id="1699" xr3:uid="{00000000-0010-0000-0000-0000A3060000}" uniqueName="1699" name="Column1673" queryTableFieldId="31072"/>
    <tableColumn id="1700" xr3:uid="{00000000-0010-0000-0000-0000A4060000}" uniqueName="1700" name="Column1674" queryTableFieldId="31071"/>
    <tableColumn id="1701" xr3:uid="{00000000-0010-0000-0000-0000A5060000}" uniqueName="1701" name="Column1675" queryTableFieldId="31070"/>
    <tableColumn id="1702" xr3:uid="{00000000-0010-0000-0000-0000A6060000}" uniqueName="1702" name="Column1676" queryTableFieldId="31069"/>
    <tableColumn id="1703" xr3:uid="{00000000-0010-0000-0000-0000A7060000}" uniqueName="1703" name="Column1677" queryTableFieldId="31068"/>
    <tableColumn id="1704" xr3:uid="{00000000-0010-0000-0000-0000A8060000}" uniqueName="1704" name="Column1678" queryTableFieldId="31067"/>
    <tableColumn id="1705" xr3:uid="{00000000-0010-0000-0000-0000A9060000}" uniqueName="1705" name="Column1679" queryTableFieldId="31066"/>
    <tableColumn id="1706" xr3:uid="{00000000-0010-0000-0000-0000AA060000}" uniqueName="1706" name="Column1680" queryTableFieldId="31065"/>
    <tableColumn id="1707" xr3:uid="{00000000-0010-0000-0000-0000AB060000}" uniqueName="1707" name="Column1681" queryTableFieldId="31064"/>
    <tableColumn id="1708" xr3:uid="{00000000-0010-0000-0000-0000AC060000}" uniqueName="1708" name="Column1682" queryTableFieldId="31063"/>
    <tableColumn id="1709" xr3:uid="{00000000-0010-0000-0000-0000AD060000}" uniqueName="1709" name="Column1683" queryTableFieldId="31062"/>
    <tableColumn id="1710" xr3:uid="{00000000-0010-0000-0000-0000AE060000}" uniqueName="1710" name="Column1684" queryTableFieldId="31061"/>
    <tableColumn id="1711" xr3:uid="{00000000-0010-0000-0000-0000AF060000}" uniqueName="1711" name="Column1685" queryTableFieldId="31060"/>
    <tableColumn id="1712" xr3:uid="{00000000-0010-0000-0000-0000B0060000}" uniqueName="1712" name="Column1686" queryTableFieldId="31059"/>
    <tableColumn id="1713" xr3:uid="{00000000-0010-0000-0000-0000B1060000}" uniqueName="1713" name="Column1687" queryTableFieldId="31058"/>
    <tableColumn id="1714" xr3:uid="{00000000-0010-0000-0000-0000B2060000}" uniqueName="1714" name="Column1688" queryTableFieldId="31057"/>
    <tableColumn id="1715" xr3:uid="{00000000-0010-0000-0000-0000B3060000}" uniqueName="1715" name="Column1689" queryTableFieldId="31056"/>
    <tableColumn id="1716" xr3:uid="{00000000-0010-0000-0000-0000B4060000}" uniqueName="1716" name="Column1690" queryTableFieldId="31055"/>
    <tableColumn id="1717" xr3:uid="{00000000-0010-0000-0000-0000B5060000}" uniqueName="1717" name="Column1691" queryTableFieldId="31054"/>
    <tableColumn id="1718" xr3:uid="{00000000-0010-0000-0000-0000B6060000}" uniqueName="1718" name="Column1692" queryTableFieldId="31053"/>
    <tableColumn id="1719" xr3:uid="{00000000-0010-0000-0000-0000B7060000}" uniqueName="1719" name="Column1693" queryTableFieldId="31052"/>
    <tableColumn id="1720" xr3:uid="{00000000-0010-0000-0000-0000B8060000}" uniqueName="1720" name="Column1694" queryTableFieldId="31051"/>
    <tableColumn id="1721" xr3:uid="{00000000-0010-0000-0000-0000B9060000}" uniqueName="1721" name="Column1695" queryTableFieldId="31050"/>
    <tableColumn id="1722" xr3:uid="{00000000-0010-0000-0000-0000BA060000}" uniqueName="1722" name="Column1696" queryTableFieldId="31049"/>
    <tableColumn id="1723" xr3:uid="{00000000-0010-0000-0000-0000BB060000}" uniqueName="1723" name="Column1697" queryTableFieldId="31048"/>
    <tableColumn id="1724" xr3:uid="{00000000-0010-0000-0000-0000BC060000}" uniqueName="1724" name="Column1698" queryTableFieldId="31047"/>
    <tableColumn id="1725" xr3:uid="{00000000-0010-0000-0000-0000BD060000}" uniqueName="1725" name="Column1699" queryTableFieldId="31046"/>
    <tableColumn id="1726" xr3:uid="{00000000-0010-0000-0000-0000BE060000}" uniqueName="1726" name="Column1700" queryTableFieldId="31045"/>
    <tableColumn id="1727" xr3:uid="{00000000-0010-0000-0000-0000BF060000}" uniqueName="1727" name="Column1701" queryTableFieldId="31044"/>
    <tableColumn id="1728" xr3:uid="{00000000-0010-0000-0000-0000C0060000}" uniqueName="1728" name="Column1702" queryTableFieldId="31043"/>
    <tableColumn id="1729" xr3:uid="{00000000-0010-0000-0000-0000C1060000}" uniqueName="1729" name="Column1703" queryTableFieldId="31042"/>
    <tableColumn id="1730" xr3:uid="{00000000-0010-0000-0000-0000C2060000}" uniqueName="1730" name="Column1704" queryTableFieldId="31041"/>
    <tableColumn id="1731" xr3:uid="{00000000-0010-0000-0000-0000C3060000}" uniqueName="1731" name="Column1705" queryTableFieldId="31040"/>
    <tableColumn id="1732" xr3:uid="{00000000-0010-0000-0000-0000C4060000}" uniqueName="1732" name="Column1706" queryTableFieldId="31039"/>
    <tableColumn id="1733" xr3:uid="{00000000-0010-0000-0000-0000C5060000}" uniqueName="1733" name="Column1707" queryTableFieldId="31038"/>
    <tableColumn id="1734" xr3:uid="{00000000-0010-0000-0000-0000C6060000}" uniqueName="1734" name="Column1708" queryTableFieldId="31037"/>
    <tableColumn id="1735" xr3:uid="{00000000-0010-0000-0000-0000C7060000}" uniqueName="1735" name="Column1709" queryTableFieldId="31036"/>
    <tableColumn id="1736" xr3:uid="{00000000-0010-0000-0000-0000C8060000}" uniqueName="1736" name="Column1710" queryTableFieldId="31035"/>
    <tableColumn id="1737" xr3:uid="{00000000-0010-0000-0000-0000C9060000}" uniqueName="1737" name="Column1711" queryTableFieldId="31034"/>
    <tableColumn id="1738" xr3:uid="{00000000-0010-0000-0000-0000CA060000}" uniqueName="1738" name="Column1712" queryTableFieldId="31033"/>
    <tableColumn id="1739" xr3:uid="{00000000-0010-0000-0000-0000CB060000}" uniqueName="1739" name="Column1713" queryTableFieldId="31032"/>
    <tableColumn id="1740" xr3:uid="{00000000-0010-0000-0000-0000CC060000}" uniqueName="1740" name="Column1714" queryTableFieldId="31031"/>
    <tableColumn id="1741" xr3:uid="{00000000-0010-0000-0000-0000CD060000}" uniqueName="1741" name="Column1715" queryTableFieldId="31030"/>
    <tableColumn id="1742" xr3:uid="{00000000-0010-0000-0000-0000CE060000}" uniqueName="1742" name="Column1716" queryTableFieldId="31029"/>
    <tableColumn id="1743" xr3:uid="{00000000-0010-0000-0000-0000CF060000}" uniqueName="1743" name="Column1717" queryTableFieldId="31028"/>
    <tableColumn id="1744" xr3:uid="{00000000-0010-0000-0000-0000D0060000}" uniqueName="1744" name="Column1718" queryTableFieldId="31027"/>
    <tableColumn id="1745" xr3:uid="{00000000-0010-0000-0000-0000D1060000}" uniqueName="1745" name="Column1719" queryTableFieldId="31026"/>
    <tableColumn id="1746" xr3:uid="{00000000-0010-0000-0000-0000D2060000}" uniqueName="1746" name="Column1720" queryTableFieldId="31025"/>
    <tableColumn id="1747" xr3:uid="{00000000-0010-0000-0000-0000D3060000}" uniqueName="1747" name="Column1721" queryTableFieldId="31024"/>
    <tableColumn id="1748" xr3:uid="{00000000-0010-0000-0000-0000D4060000}" uniqueName="1748" name="Column1722" queryTableFieldId="31023"/>
    <tableColumn id="1749" xr3:uid="{00000000-0010-0000-0000-0000D5060000}" uniqueName="1749" name="Column1723" queryTableFieldId="31022"/>
    <tableColumn id="1750" xr3:uid="{00000000-0010-0000-0000-0000D6060000}" uniqueName="1750" name="Column1724" queryTableFieldId="31021"/>
    <tableColumn id="1751" xr3:uid="{00000000-0010-0000-0000-0000D7060000}" uniqueName="1751" name="Column1725" queryTableFieldId="31020"/>
    <tableColumn id="1752" xr3:uid="{00000000-0010-0000-0000-0000D8060000}" uniqueName="1752" name="Column1726" queryTableFieldId="31019"/>
    <tableColumn id="1753" xr3:uid="{00000000-0010-0000-0000-0000D9060000}" uniqueName="1753" name="Column1727" queryTableFieldId="31018"/>
    <tableColumn id="1754" xr3:uid="{00000000-0010-0000-0000-0000DA060000}" uniqueName="1754" name="Column1728" queryTableFieldId="31017"/>
    <tableColumn id="1755" xr3:uid="{00000000-0010-0000-0000-0000DB060000}" uniqueName="1755" name="Column1729" queryTableFieldId="31016"/>
    <tableColumn id="1756" xr3:uid="{00000000-0010-0000-0000-0000DC060000}" uniqueName="1756" name="Column1730" queryTableFieldId="31015"/>
    <tableColumn id="1757" xr3:uid="{00000000-0010-0000-0000-0000DD060000}" uniqueName="1757" name="Column1731" queryTableFieldId="31014"/>
    <tableColumn id="1758" xr3:uid="{00000000-0010-0000-0000-0000DE060000}" uniqueName="1758" name="Column1732" queryTableFieldId="31013"/>
    <tableColumn id="1759" xr3:uid="{00000000-0010-0000-0000-0000DF060000}" uniqueName="1759" name="Column1733" queryTableFieldId="31012"/>
    <tableColumn id="1760" xr3:uid="{00000000-0010-0000-0000-0000E0060000}" uniqueName="1760" name="Column1734" queryTableFieldId="31011"/>
    <tableColumn id="1761" xr3:uid="{00000000-0010-0000-0000-0000E1060000}" uniqueName="1761" name="Column1735" queryTableFieldId="31010"/>
    <tableColumn id="1762" xr3:uid="{00000000-0010-0000-0000-0000E2060000}" uniqueName="1762" name="Column1736" queryTableFieldId="31009"/>
    <tableColumn id="1763" xr3:uid="{00000000-0010-0000-0000-0000E3060000}" uniqueName="1763" name="Column1737" queryTableFieldId="31008"/>
    <tableColumn id="1764" xr3:uid="{00000000-0010-0000-0000-0000E4060000}" uniqueName="1764" name="Column1738" queryTableFieldId="31007"/>
    <tableColumn id="1765" xr3:uid="{00000000-0010-0000-0000-0000E5060000}" uniqueName="1765" name="Column1739" queryTableFieldId="31006"/>
    <tableColumn id="1766" xr3:uid="{00000000-0010-0000-0000-0000E6060000}" uniqueName="1766" name="Column1740" queryTableFieldId="31005"/>
    <tableColumn id="1767" xr3:uid="{00000000-0010-0000-0000-0000E7060000}" uniqueName="1767" name="Column1741" queryTableFieldId="31004"/>
    <tableColumn id="1768" xr3:uid="{00000000-0010-0000-0000-0000E8060000}" uniqueName="1768" name="Column1742" queryTableFieldId="31003"/>
    <tableColumn id="1769" xr3:uid="{00000000-0010-0000-0000-0000E9060000}" uniqueName="1769" name="Column1743" queryTableFieldId="31002"/>
    <tableColumn id="1770" xr3:uid="{00000000-0010-0000-0000-0000EA060000}" uniqueName="1770" name="Column1744" queryTableFieldId="31001"/>
    <tableColumn id="1771" xr3:uid="{00000000-0010-0000-0000-0000EB060000}" uniqueName="1771" name="Column1745" queryTableFieldId="31000"/>
    <tableColumn id="1772" xr3:uid="{00000000-0010-0000-0000-0000EC060000}" uniqueName="1772" name="Column1746" queryTableFieldId="30999"/>
    <tableColumn id="1773" xr3:uid="{00000000-0010-0000-0000-0000ED060000}" uniqueName="1773" name="Column1747" queryTableFieldId="30998"/>
    <tableColumn id="1774" xr3:uid="{00000000-0010-0000-0000-0000EE060000}" uniqueName="1774" name="Column1748" queryTableFieldId="30997"/>
    <tableColumn id="1775" xr3:uid="{00000000-0010-0000-0000-0000EF060000}" uniqueName="1775" name="Column1749" queryTableFieldId="30996"/>
    <tableColumn id="1776" xr3:uid="{00000000-0010-0000-0000-0000F0060000}" uniqueName="1776" name="Column1750" queryTableFieldId="30995"/>
    <tableColumn id="1777" xr3:uid="{00000000-0010-0000-0000-0000F1060000}" uniqueName="1777" name="Column1751" queryTableFieldId="30994"/>
    <tableColumn id="1778" xr3:uid="{00000000-0010-0000-0000-0000F2060000}" uniqueName="1778" name="Column1752" queryTableFieldId="30993"/>
    <tableColumn id="1779" xr3:uid="{00000000-0010-0000-0000-0000F3060000}" uniqueName="1779" name="Column1753" queryTableFieldId="30992"/>
    <tableColumn id="1780" xr3:uid="{00000000-0010-0000-0000-0000F4060000}" uniqueName="1780" name="Column1754" queryTableFieldId="30991"/>
    <tableColumn id="1781" xr3:uid="{00000000-0010-0000-0000-0000F5060000}" uniqueName="1781" name="Column1755" queryTableFieldId="30990"/>
    <tableColumn id="1782" xr3:uid="{00000000-0010-0000-0000-0000F6060000}" uniqueName="1782" name="Column1756" queryTableFieldId="30989"/>
    <tableColumn id="1783" xr3:uid="{00000000-0010-0000-0000-0000F7060000}" uniqueName="1783" name="Column1757" queryTableFieldId="30988"/>
    <tableColumn id="1784" xr3:uid="{00000000-0010-0000-0000-0000F8060000}" uniqueName="1784" name="Column1758" queryTableFieldId="30987"/>
    <tableColumn id="1785" xr3:uid="{00000000-0010-0000-0000-0000F9060000}" uniqueName="1785" name="Column1759" queryTableFieldId="30986"/>
    <tableColumn id="1786" xr3:uid="{00000000-0010-0000-0000-0000FA060000}" uniqueName="1786" name="Column1760" queryTableFieldId="30985"/>
    <tableColumn id="1787" xr3:uid="{00000000-0010-0000-0000-0000FB060000}" uniqueName="1787" name="Column1761" queryTableFieldId="30984"/>
    <tableColumn id="1788" xr3:uid="{00000000-0010-0000-0000-0000FC060000}" uniqueName="1788" name="Column1762" queryTableFieldId="30983"/>
    <tableColumn id="1789" xr3:uid="{00000000-0010-0000-0000-0000FD060000}" uniqueName="1789" name="Column1763" queryTableFieldId="30982"/>
    <tableColumn id="1790" xr3:uid="{00000000-0010-0000-0000-0000FE060000}" uniqueName="1790" name="Column1764" queryTableFieldId="30981"/>
    <tableColumn id="1791" xr3:uid="{00000000-0010-0000-0000-0000FF060000}" uniqueName="1791" name="Column1765" queryTableFieldId="30980"/>
    <tableColumn id="1792" xr3:uid="{00000000-0010-0000-0000-000000070000}" uniqueName="1792" name="Column1766" queryTableFieldId="30979"/>
    <tableColumn id="1793" xr3:uid="{00000000-0010-0000-0000-000001070000}" uniqueName="1793" name="Column1767" queryTableFieldId="30978"/>
    <tableColumn id="1794" xr3:uid="{00000000-0010-0000-0000-000002070000}" uniqueName="1794" name="Column1768" queryTableFieldId="30977"/>
    <tableColumn id="1795" xr3:uid="{00000000-0010-0000-0000-000003070000}" uniqueName="1795" name="Column1769" queryTableFieldId="30976"/>
    <tableColumn id="1796" xr3:uid="{00000000-0010-0000-0000-000004070000}" uniqueName="1796" name="Column1770" queryTableFieldId="30975"/>
    <tableColumn id="1797" xr3:uid="{00000000-0010-0000-0000-000005070000}" uniqueName="1797" name="Column1771" queryTableFieldId="30974"/>
    <tableColumn id="1798" xr3:uid="{00000000-0010-0000-0000-000006070000}" uniqueName="1798" name="Column1772" queryTableFieldId="30973"/>
    <tableColumn id="1799" xr3:uid="{00000000-0010-0000-0000-000007070000}" uniqueName="1799" name="Column1773" queryTableFieldId="30972"/>
    <tableColumn id="1800" xr3:uid="{00000000-0010-0000-0000-000008070000}" uniqueName="1800" name="Column1774" queryTableFieldId="30971"/>
    <tableColumn id="1801" xr3:uid="{00000000-0010-0000-0000-000009070000}" uniqueName="1801" name="Column1775" queryTableFieldId="30970"/>
    <tableColumn id="1802" xr3:uid="{00000000-0010-0000-0000-00000A070000}" uniqueName="1802" name="Column1776" queryTableFieldId="30969"/>
    <tableColumn id="1803" xr3:uid="{00000000-0010-0000-0000-00000B070000}" uniqueName="1803" name="Column1777" queryTableFieldId="30968"/>
    <tableColumn id="1804" xr3:uid="{00000000-0010-0000-0000-00000C070000}" uniqueName="1804" name="Column1778" queryTableFieldId="30967"/>
    <tableColumn id="1805" xr3:uid="{00000000-0010-0000-0000-00000D070000}" uniqueName="1805" name="Column1779" queryTableFieldId="30966"/>
    <tableColumn id="1806" xr3:uid="{00000000-0010-0000-0000-00000E070000}" uniqueName="1806" name="Column1780" queryTableFieldId="30965"/>
    <tableColumn id="1807" xr3:uid="{00000000-0010-0000-0000-00000F070000}" uniqueName="1807" name="Column1781" queryTableFieldId="30964"/>
    <tableColumn id="1808" xr3:uid="{00000000-0010-0000-0000-000010070000}" uniqueName="1808" name="Column1782" queryTableFieldId="30963"/>
    <tableColumn id="1809" xr3:uid="{00000000-0010-0000-0000-000011070000}" uniqueName="1809" name="Column1783" queryTableFieldId="30962"/>
    <tableColumn id="1810" xr3:uid="{00000000-0010-0000-0000-000012070000}" uniqueName="1810" name="Column1784" queryTableFieldId="30961"/>
    <tableColumn id="1811" xr3:uid="{00000000-0010-0000-0000-000013070000}" uniqueName="1811" name="Column1785" queryTableFieldId="30960"/>
    <tableColumn id="1812" xr3:uid="{00000000-0010-0000-0000-000014070000}" uniqueName="1812" name="Column1786" queryTableFieldId="30959"/>
    <tableColumn id="1813" xr3:uid="{00000000-0010-0000-0000-000015070000}" uniqueName="1813" name="Column1787" queryTableFieldId="30958"/>
    <tableColumn id="1814" xr3:uid="{00000000-0010-0000-0000-000016070000}" uniqueName="1814" name="Column1788" queryTableFieldId="30957"/>
    <tableColumn id="1815" xr3:uid="{00000000-0010-0000-0000-000017070000}" uniqueName="1815" name="Column1789" queryTableFieldId="30956"/>
    <tableColumn id="1816" xr3:uid="{00000000-0010-0000-0000-000018070000}" uniqueName="1816" name="Column1790" queryTableFieldId="30955"/>
    <tableColumn id="1817" xr3:uid="{00000000-0010-0000-0000-000019070000}" uniqueName="1817" name="Column1791" queryTableFieldId="30954"/>
    <tableColumn id="1818" xr3:uid="{00000000-0010-0000-0000-00001A070000}" uniqueName="1818" name="Column1792" queryTableFieldId="30953"/>
    <tableColumn id="1819" xr3:uid="{00000000-0010-0000-0000-00001B070000}" uniqueName="1819" name="Column1793" queryTableFieldId="30952"/>
    <tableColumn id="1820" xr3:uid="{00000000-0010-0000-0000-00001C070000}" uniqueName="1820" name="Column1794" queryTableFieldId="30951"/>
    <tableColumn id="1821" xr3:uid="{00000000-0010-0000-0000-00001D070000}" uniqueName="1821" name="Column1795" queryTableFieldId="30950"/>
    <tableColumn id="1822" xr3:uid="{00000000-0010-0000-0000-00001E070000}" uniqueName="1822" name="Column1796" queryTableFieldId="30949"/>
    <tableColumn id="1823" xr3:uid="{00000000-0010-0000-0000-00001F070000}" uniqueName="1823" name="Column1797" queryTableFieldId="30948"/>
    <tableColumn id="1824" xr3:uid="{00000000-0010-0000-0000-000020070000}" uniqueName="1824" name="Column1798" queryTableFieldId="30947"/>
    <tableColumn id="1825" xr3:uid="{00000000-0010-0000-0000-000021070000}" uniqueName="1825" name="Column1799" queryTableFieldId="30946"/>
    <tableColumn id="1826" xr3:uid="{00000000-0010-0000-0000-000022070000}" uniqueName="1826" name="Column1800" queryTableFieldId="30945"/>
    <tableColumn id="1827" xr3:uid="{00000000-0010-0000-0000-000023070000}" uniqueName="1827" name="Column1801" queryTableFieldId="30944"/>
    <tableColumn id="1828" xr3:uid="{00000000-0010-0000-0000-000024070000}" uniqueName="1828" name="Column1802" queryTableFieldId="30943"/>
    <tableColumn id="1829" xr3:uid="{00000000-0010-0000-0000-000025070000}" uniqueName="1829" name="Column1803" queryTableFieldId="30942"/>
    <tableColumn id="1830" xr3:uid="{00000000-0010-0000-0000-000026070000}" uniqueName="1830" name="Column1804" queryTableFieldId="30941"/>
    <tableColumn id="1831" xr3:uid="{00000000-0010-0000-0000-000027070000}" uniqueName="1831" name="Column1805" queryTableFieldId="30940"/>
    <tableColumn id="1832" xr3:uid="{00000000-0010-0000-0000-000028070000}" uniqueName="1832" name="Column1806" queryTableFieldId="30939"/>
    <tableColumn id="1833" xr3:uid="{00000000-0010-0000-0000-000029070000}" uniqueName="1833" name="Column1807" queryTableFieldId="30938"/>
    <tableColumn id="1834" xr3:uid="{00000000-0010-0000-0000-00002A070000}" uniqueName="1834" name="Column1808" queryTableFieldId="30937"/>
    <tableColumn id="1835" xr3:uid="{00000000-0010-0000-0000-00002B070000}" uniqueName="1835" name="Column1809" queryTableFieldId="30936"/>
    <tableColumn id="1836" xr3:uid="{00000000-0010-0000-0000-00002C070000}" uniqueName="1836" name="Column1810" queryTableFieldId="30935"/>
    <tableColumn id="1837" xr3:uid="{00000000-0010-0000-0000-00002D070000}" uniqueName="1837" name="Column1811" queryTableFieldId="30934"/>
    <tableColumn id="1838" xr3:uid="{00000000-0010-0000-0000-00002E070000}" uniqueName="1838" name="Column1812" queryTableFieldId="30933"/>
    <tableColumn id="1839" xr3:uid="{00000000-0010-0000-0000-00002F070000}" uniqueName="1839" name="Column1813" queryTableFieldId="30932"/>
    <tableColumn id="1840" xr3:uid="{00000000-0010-0000-0000-000030070000}" uniqueName="1840" name="Column1814" queryTableFieldId="30931"/>
    <tableColumn id="1841" xr3:uid="{00000000-0010-0000-0000-000031070000}" uniqueName="1841" name="Column1815" queryTableFieldId="30930"/>
    <tableColumn id="1842" xr3:uid="{00000000-0010-0000-0000-000032070000}" uniqueName="1842" name="Column1816" queryTableFieldId="30929"/>
    <tableColumn id="1843" xr3:uid="{00000000-0010-0000-0000-000033070000}" uniqueName="1843" name="Column1817" queryTableFieldId="30928"/>
    <tableColumn id="1844" xr3:uid="{00000000-0010-0000-0000-000034070000}" uniqueName="1844" name="Column1818" queryTableFieldId="30927"/>
    <tableColumn id="1845" xr3:uid="{00000000-0010-0000-0000-000035070000}" uniqueName="1845" name="Column1819" queryTableFieldId="30926"/>
    <tableColumn id="1846" xr3:uid="{00000000-0010-0000-0000-000036070000}" uniqueName="1846" name="Column1820" queryTableFieldId="30925"/>
    <tableColumn id="1847" xr3:uid="{00000000-0010-0000-0000-000037070000}" uniqueName="1847" name="Column1821" queryTableFieldId="30924"/>
    <tableColumn id="1848" xr3:uid="{00000000-0010-0000-0000-000038070000}" uniqueName="1848" name="Column1822" queryTableFieldId="30923"/>
    <tableColumn id="1849" xr3:uid="{00000000-0010-0000-0000-000039070000}" uniqueName="1849" name="Column1823" queryTableFieldId="30922"/>
    <tableColumn id="1850" xr3:uid="{00000000-0010-0000-0000-00003A070000}" uniqueName="1850" name="Column1824" queryTableFieldId="30921"/>
    <tableColumn id="1851" xr3:uid="{00000000-0010-0000-0000-00003B070000}" uniqueName="1851" name="Column1825" queryTableFieldId="30920"/>
    <tableColumn id="1852" xr3:uid="{00000000-0010-0000-0000-00003C070000}" uniqueName="1852" name="Column1826" queryTableFieldId="30919"/>
    <tableColumn id="1853" xr3:uid="{00000000-0010-0000-0000-00003D070000}" uniqueName="1853" name="Column1827" queryTableFieldId="30918"/>
    <tableColumn id="1854" xr3:uid="{00000000-0010-0000-0000-00003E070000}" uniqueName="1854" name="Column1828" queryTableFieldId="30917"/>
    <tableColumn id="1855" xr3:uid="{00000000-0010-0000-0000-00003F070000}" uniqueName="1855" name="Column1829" queryTableFieldId="30916"/>
    <tableColumn id="1856" xr3:uid="{00000000-0010-0000-0000-000040070000}" uniqueName="1856" name="Column1830" queryTableFieldId="30915"/>
    <tableColumn id="1857" xr3:uid="{00000000-0010-0000-0000-000041070000}" uniqueName="1857" name="Column1831" queryTableFieldId="30914"/>
    <tableColumn id="1858" xr3:uid="{00000000-0010-0000-0000-000042070000}" uniqueName="1858" name="Column1832" queryTableFieldId="30913"/>
    <tableColumn id="1859" xr3:uid="{00000000-0010-0000-0000-000043070000}" uniqueName="1859" name="Column1833" queryTableFieldId="30912"/>
    <tableColumn id="1860" xr3:uid="{00000000-0010-0000-0000-000044070000}" uniqueName="1860" name="Column1834" queryTableFieldId="30911"/>
    <tableColumn id="1861" xr3:uid="{00000000-0010-0000-0000-000045070000}" uniqueName="1861" name="Column1835" queryTableFieldId="30910"/>
    <tableColumn id="1862" xr3:uid="{00000000-0010-0000-0000-000046070000}" uniqueName="1862" name="Column1836" queryTableFieldId="30909"/>
    <tableColumn id="1863" xr3:uid="{00000000-0010-0000-0000-000047070000}" uniqueName="1863" name="Column1837" queryTableFieldId="30908"/>
    <tableColumn id="1864" xr3:uid="{00000000-0010-0000-0000-000048070000}" uniqueName="1864" name="Column1838" queryTableFieldId="30907"/>
    <tableColumn id="1865" xr3:uid="{00000000-0010-0000-0000-000049070000}" uniqueName="1865" name="Column1839" queryTableFieldId="30906"/>
    <tableColumn id="1866" xr3:uid="{00000000-0010-0000-0000-00004A070000}" uniqueName="1866" name="Column1840" queryTableFieldId="30905"/>
    <tableColumn id="1867" xr3:uid="{00000000-0010-0000-0000-00004B070000}" uniqueName="1867" name="Column1841" queryTableFieldId="30904"/>
    <tableColumn id="1868" xr3:uid="{00000000-0010-0000-0000-00004C070000}" uniqueName="1868" name="Column1842" queryTableFieldId="30903"/>
    <tableColumn id="1869" xr3:uid="{00000000-0010-0000-0000-00004D070000}" uniqueName="1869" name="Column1843" queryTableFieldId="30902"/>
    <tableColumn id="1870" xr3:uid="{00000000-0010-0000-0000-00004E070000}" uniqueName="1870" name="Column1844" queryTableFieldId="30901"/>
    <tableColumn id="1871" xr3:uid="{00000000-0010-0000-0000-00004F070000}" uniqueName="1871" name="Column1845" queryTableFieldId="30900"/>
    <tableColumn id="1872" xr3:uid="{00000000-0010-0000-0000-000050070000}" uniqueName="1872" name="Column1846" queryTableFieldId="30899"/>
    <tableColumn id="1873" xr3:uid="{00000000-0010-0000-0000-000051070000}" uniqueName="1873" name="Column1847" queryTableFieldId="30898"/>
    <tableColumn id="1874" xr3:uid="{00000000-0010-0000-0000-000052070000}" uniqueName="1874" name="Column1848" queryTableFieldId="30897"/>
    <tableColumn id="1875" xr3:uid="{00000000-0010-0000-0000-000053070000}" uniqueName="1875" name="Column1849" queryTableFieldId="30896"/>
    <tableColumn id="1876" xr3:uid="{00000000-0010-0000-0000-000054070000}" uniqueName="1876" name="Column1850" queryTableFieldId="30895"/>
    <tableColumn id="1877" xr3:uid="{00000000-0010-0000-0000-000055070000}" uniqueName="1877" name="Column1851" queryTableFieldId="30894"/>
    <tableColumn id="1878" xr3:uid="{00000000-0010-0000-0000-000056070000}" uniqueName="1878" name="Column1852" queryTableFieldId="30893"/>
    <tableColumn id="1879" xr3:uid="{00000000-0010-0000-0000-000057070000}" uniqueName="1879" name="Column1853" queryTableFieldId="30892"/>
    <tableColumn id="1880" xr3:uid="{00000000-0010-0000-0000-000058070000}" uniqueName="1880" name="Column1854" queryTableFieldId="30891"/>
    <tableColumn id="1881" xr3:uid="{00000000-0010-0000-0000-000059070000}" uniqueName="1881" name="Column1855" queryTableFieldId="30890"/>
    <tableColumn id="1882" xr3:uid="{00000000-0010-0000-0000-00005A070000}" uniqueName="1882" name="Column1856" queryTableFieldId="30889"/>
    <tableColumn id="1883" xr3:uid="{00000000-0010-0000-0000-00005B070000}" uniqueName="1883" name="Column1857" queryTableFieldId="30888"/>
    <tableColumn id="1884" xr3:uid="{00000000-0010-0000-0000-00005C070000}" uniqueName="1884" name="Column1858" queryTableFieldId="30887"/>
    <tableColumn id="1885" xr3:uid="{00000000-0010-0000-0000-00005D070000}" uniqueName="1885" name="Column1859" queryTableFieldId="30886"/>
    <tableColumn id="1886" xr3:uid="{00000000-0010-0000-0000-00005E070000}" uniqueName="1886" name="Column1860" queryTableFieldId="30885"/>
    <tableColumn id="1887" xr3:uid="{00000000-0010-0000-0000-00005F070000}" uniqueName="1887" name="Column1861" queryTableFieldId="30884"/>
    <tableColumn id="1888" xr3:uid="{00000000-0010-0000-0000-000060070000}" uniqueName="1888" name="Column1862" queryTableFieldId="30883"/>
    <tableColumn id="1889" xr3:uid="{00000000-0010-0000-0000-000061070000}" uniqueName="1889" name="Column1863" queryTableFieldId="30882"/>
    <tableColumn id="1890" xr3:uid="{00000000-0010-0000-0000-000062070000}" uniqueName="1890" name="Column1864" queryTableFieldId="30881"/>
    <tableColumn id="1891" xr3:uid="{00000000-0010-0000-0000-000063070000}" uniqueName="1891" name="Column1865" queryTableFieldId="30880"/>
    <tableColumn id="1892" xr3:uid="{00000000-0010-0000-0000-000064070000}" uniqueName="1892" name="Column1866" queryTableFieldId="30879"/>
    <tableColumn id="1893" xr3:uid="{00000000-0010-0000-0000-000065070000}" uniqueName="1893" name="Column1867" queryTableFieldId="30878"/>
    <tableColumn id="1894" xr3:uid="{00000000-0010-0000-0000-000066070000}" uniqueName="1894" name="Column1868" queryTableFieldId="30877"/>
    <tableColumn id="1895" xr3:uid="{00000000-0010-0000-0000-000067070000}" uniqueName="1895" name="Column1869" queryTableFieldId="30876"/>
    <tableColumn id="1896" xr3:uid="{00000000-0010-0000-0000-000068070000}" uniqueName="1896" name="Column1870" queryTableFieldId="30875"/>
    <tableColumn id="1897" xr3:uid="{00000000-0010-0000-0000-000069070000}" uniqueName="1897" name="Column1871" queryTableFieldId="30874"/>
    <tableColumn id="1898" xr3:uid="{00000000-0010-0000-0000-00006A070000}" uniqueName="1898" name="Column1872" queryTableFieldId="30873"/>
    <tableColumn id="1899" xr3:uid="{00000000-0010-0000-0000-00006B070000}" uniqueName="1899" name="Column1873" queryTableFieldId="30872"/>
    <tableColumn id="1900" xr3:uid="{00000000-0010-0000-0000-00006C070000}" uniqueName="1900" name="Column1874" queryTableFieldId="30871"/>
    <tableColumn id="1901" xr3:uid="{00000000-0010-0000-0000-00006D070000}" uniqueName="1901" name="Column1875" queryTableFieldId="30870"/>
    <tableColumn id="1902" xr3:uid="{00000000-0010-0000-0000-00006E070000}" uniqueName="1902" name="Column1876" queryTableFieldId="30869"/>
    <tableColumn id="1903" xr3:uid="{00000000-0010-0000-0000-00006F070000}" uniqueName="1903" name="Column1877" queryTableFieldId="30868"/>
    <tableColumn id="1904" xr3:uid="{00000000-0010-0000-0000-000070070000}" uniqueName="1904" name="Column1878" queryTableFieldId="30867"/>
    <tableColumn id="1905" xr3:uid="{00000000-0010-0000-0000-000071070000}" uniqueName="1905" name="Column1879" queryTableFieldId="30866"/>
    <tableColumn id="1906" xr3:uid="{00000000-0010-0000-0000-000072070000}" uniqueName="1906" name="Column1880" queryTableFieldId="30865"/>
    <tableColumn id="1907" xr3:uid="{00000000-0010-0000-0000-000073070000}" uniqueName="1907" name="Column1881" queryTableFieldId="30864"/>
    <tableColumn id="1908" xr3:uid="{00000000-0010-0000-0000-000074070000}" uniqueName="1908" name="Column1882" queryTableFieldId="30863"/>
    <tableColumn id="1909" xr3:uid="{00000000-0010-0000-0000-000075070000}" uniqueName="1909" name="Column1883" queryTableFieldId="30862"/>
    <tableColumn id="1910" xr3:uid="{00000000-0010-0000-0000-000076070000}" uniqueName="1910" name="Column1884" queryTableFieldId="30861"/>
    <tableColumn id="1911" xr3:uid="{00000000-0010-0000-0000-000077070000}" uniqueName="1911" name="Column1885" queryTableFieldId="30860"/>
    <tableColumn id="1912" xr3:uid="{00000000-0010-0000-0000-000078070000}" uniqueName="1912" name="Column1886" queryTableFieldId="30859"/>
    <tableColumn id="1913" xr3:uid="{00000000-0010-0000-0000-000079070000}" uniqueName="1913" name="Column1887" queryTableFieldId="30858"/>
    <tableColumn id="1914" xr3:uid="{00000000-0010-0000-0000-00007A070000}" uniqueName="1914" name="Column1888" queryTableFieldId="30857"/>
    <tableColumn id="1915" xr3:uid="{00000000-0010-0000-0000-00007B070000}" uniqueName="1915" name="Column1889" queryTableFieldId="30856"/>
    <tableColumn id="1916" xr3:uid="{00000000-0010-0000-0000-00007C070000}" uniqueName="1916" name="Column1890" queryTableFieldId="30855"/>
    <tableColumn id="1917" xr3:uid="{00000000-0010-0000-0000-00007D070000}" uniqueName="1917" name="Column1891" queryTableFieldId="30854"/>
    <tableColumn id="1918" xr3:uid="{00000000-0010-0000-0000-00007E070000}" uniqueName="1918" name="Column1892" queryTableFieldId="30853"/>
    <tableColumn id="1919" xr3:uid="{00000000-0010-0000-0000-00007F070000}" uniqueName="1919" name="Column1893" queryTableFieldId="30852"/>
    <tableColumn id="1920" xr3:uid="{00000000-0010-0000-0000-000080070000}" uniqueName="1920" name="Column1894" queryTableFieldId="30851"/>
    <tableColumn id="1921" xr3:uid="{00000000-0010-0000-0000-000081070000}" uniqueName="1921" name="Column1895" queryTableFieldId="30850"/>
    <tableColumn id="1922" xr3:uid="{00000000-0010-0000-0000-000082070000}" uniqueName="1922" name="Column1896" queryTableFieldId="30849"/>
    <tableColumn id="1923" xr3:uid="{00000000-0010-0000-0000-000083070000}" uniqueName="1923" name="Column1897" queryTableFieldId="30848"/>
    <tableColumn id="1924" xr3:uid="{00000000-0010-0000-0000-000084070000}" uniqueName="1924" name="Column1898" queryTableFieldId="30847"/>
    <tableColumn id="1925" xr3:uid="{00000000-0010-0000-0000-000085070000}" uniqueName="1925" name="Column1899" queryTableFieldId="30846"/>
    <tableColumn id="1926" xr3:uid="{00000000-0010-0000-0000-000086070000}" uniqueName="1926" name="Column1900" queryTableFieldId="30845"/>
    <tableColumn id="1927" xr3:uid="{00000000-0010-0000-0000-000087070000}" uniqueName="1927" name="Column1901" queryTableFieldId="30844"/>
    <tableColumn id="1928" xr3:uid="{00000000-0010-0000-0000-000088070000}" uniqueName="1928" name="Column1902" queryTableFieldId="30843"/>
    <tableColumn id="1929" xr3:uid="{00000000-0010-0000-0000-000089070000}" uniqueName="1929" name="Column1903" queryTableFieldId="30842"/>
    <tableColumn id="1930" xr3:uid="{00000000-0010-0000-0000-00008A070000}" uniqueName="1930" name="Column1904" queryTableFieldId="30841"/>
    <tableColumn id="1931" xr3:uid="{00000000-0010-0000-0000-00008B070000}" uniqueName="1931" name="Column1905" queryTableFieldId="30840"/>
    <tableColumn id="1932" xr3:uid="{00000000-0010-0000-0000-00008C070000}" uniqueName="1932" name="Column1906" queryTableFieldId="30839"/>
    <tableColumn id="1933" xr3:uid="{00000000-0010-0000-0000-00008D070000}" uniqueName="1933" name="Column1907" queryTableFieldId="30838"/>
    <tableColumn id="1934" xr3:uid="{00000000-0010-0000-0000-00008E070000}" uniqueName="1934" name="Column1908" queryTableFieldId="30837"/>
    <tableColumn id="1935" xr3:uid="{00000000-0010-0000-0000-00008F070000}" uniqueName="1935" name="Column1909" queryTableFieldId="30836"/>
    <tableColumn id="1936" xr3:uid="{00000000-0010-0000-0000-000090070000}" uniqueName="1936" name="Column1910" queryTableFieldId="30835"/>
    <tableColumn id="1937" xr3:uid="{00000000-0010-0000-0000-000091070000}" uniqueName="1937" name="Column1911" queryTableFieldId="30834"/>
    <tableColumn id="1938" xr3:uid="{00000000-0010-0000-0000-000092070000}" uniqueName="1938" name="Column1912" queryTableFieldId="30833"/>
    <tableColumn id="1939" xr3:uid="{00000000-0010-0000-0000-000093070000}" uniqueName="1939" name="Column1913" queryTableFieldId="30832"/>
    <tableColumn id="1940" xr3:uid="{00000000-0010-0000-0000-000094070000}" uniqueName="1940" name="Column1914" queryTableFieldId="30831"/>
    <tableColumn id="1941" xr3:uid="{00000000-0010-0000-0000-000095070000}" uniqueName="1941" name="Column1915" queryTableFieldId="30830"/>
    <tableColumn id="1942" xr3:uid="{00000000-0010-0000-0000-000096070000}" uniqueName="1942" name="Column1916" queryTableFieldId="30829"/>
    <tableColumn id="1943" xr3:uid="{00000000-0010-0000-0000-000097070000}" uniqueName="1943" name="Column1917" queryTableFieldId="30828"/>
    <tableColumn id="1944" xr3:uid="{00000000-0010-0000-0000-000098070000}" uniqueName="1944" name="Column1918" queryTableFieldId="30827"/>
    <tableColumn id="1945" xr3:uid="{00000000-0010-0000-0000-000099070000}" uniqueName="1945" name="Column1919" queryTableFieldId="30826"/>
    <tableColumn id="1946" xr3:uid="{00000000-0010-0000-0000-00009A070000}" uniqueName="1946" name="Column1920" queryTableFieldId="30825"/>
    <tableColumn id="1947" xr3:uid="{00000000-0010-0000-0000-00009B070000}" uniqueName="1947" name="Column1921" queryTableFieldId="30824"/>
    <tableColumn id="1948" xr3:uid="{00000000-0010-0000-0000-00009C070000}" uniqueName="1948" name="Column1922" queryTableFieldId="30823"/>
    <tableColumn id="1949" xr3:uid="{00000000-0010-0000-0000-00009D070000}" uniqueName="1949" name="Column1923" queryTableFieldId="30822"/>
    <tableColumn id="1950" xr3:uid="{00000000-0010-0000-0000-00009E070000}" uniqueName="1950" name="Column1924" queryTableFieldId="30821"/>
    <tableColumn id="1951" xr3:uid="{00000000-0010-0000-0000-00009F070000}" uniqueName="1951" name="Column1925" queryTableFieldId="30820"/>
    <tableColumn id="1952" xr3:uid="{00000000-0010-0000-0000-0000A0070000}" uniqueName="1952" name="Column1926" queryTableFieldId="30819"/>
    <tableColumn id="1953" xr3:uid="{00000000-0010-0000-0000-0000A1070000}" uniqueName="1953" name="Column1927" queryTableFieldId="30818"/>
    <tableColumn id="1954" xr3:uid="{00000000-0010-0000-0000-0000A2070000}" uniqueName="1954" name="Column1928" queryTableFieldId="30817"/>
    <tableColumn id="1955" xr3:uid="{00000000-0010-0000-0000-0000A3070000}" uniqueName="1955" name="Column1929" queryTableFieldId="30816"/>
    <tableColumn id="1956" xr3:uid="{00000000-0010-0000-0000-0000A4070000}" uniqueName="1956" name="Column1930" queryTableFieldId="30815"/>
    <tableColumn id="1957" xr3:uid="{00000000-0010-0000-0000-0000A5070000}" uniqueName="1957" name="Column1931" queryTableFieldId="30814"/>
    <tableColumn id="1958" xr3:uid="{00000000-0010-0000-0000-0000A6070000}" uniqueName="1958" name="Column1932" queryTableFieldId="30813"/>
    <tableColumn id="1959" xr3:uid="{00000000-0010-0000-0000-0000A7070000}" uniqueName="1959" name="Column1933" queryTableFieldId="30812"/>
    <tableColumn id="1960" xr3:uid="{00000000-0010-0000-0000-0000A8070000}" uniqueName="1960" name="Column1934" queryTableFieldId="30811"/>
    <tableColumn id="1961" xr3:uid="{00000000-0010-0000-0000-0000A9070000}" uniqueName="1961" name="Column1935" queryTableFieldId="30810"/>
    <tableColumn id="1962" xr3:uid="{00000000-0010-0000-0000-0000AA070000}" uniqueName="1962" name="Column1936" queryTableFieldId="30809"/>
    <tableColumn id="1963" xr3:uid="{00000000-0010-0000-0000-0000AB070000}" uniqueName="1963" name="Column1937" queryTableFieldId="30808"/>
    <tableColumn id="1964" xr3:uid="{00000000-0010-0000-0000-0000AC070000}" uniqueName="1964" name="Column1938" queryTableFieldId="30807"/>
    <tableColumn id="1965" xr3:uid="{00000000-0010-0000-0000-0000AD070000}" uniqueName="1965" name="Column1939" queryTableFieldId="30806"/>
    <tableColumn id="1966" xr3:uid="{00000000-0010-0000-0000-0000AE070000}" uniqueName="1966" name="Column1940" queryTableFieldId="30805"/>
    <tableColumn id="1967" xr3:uid="{00000000-0010-0000-0000-0000AF070000}" uniqueName="1967" name="Column1941" queryTableFieldId="30804"/>
    <tableColumn id="1968" xr3:uid="{00000000-0010-0000-0000-0000B0070000}" uniqueName="1968" name="Column1942" queryTableFieldId="30803"/>
    <tableColumn id="1969" xr3:uid="{00000000-0010-0000-0000-0000B1070000}" uniqueName="1969" name="Column1943" queryTableFieldId="30802"/>
    <tableColumn id="1970" xr3:uid="{00000000-0010-0000-0000-0000B2070000}" uniqueName="1970" name="Column1944" queryTableFieldId="30801"/>
    <tableColumn id="1971" xr3:uid="{00000000-0010-0000-0000-0000B3070000}" uniqueName="1971" name="Column1945" queryTableFieldId="30800"/>
    <tableColumn id="1972" xr3:uid="{00000000-0010-0000-0000-0000B4070000}" uniqueName="1972" name="Column1946" queryTableFieldId="30799"/>
    <tableColumn id="1973" xr3:uid="{00000000-0010-0000-0000-0000B5070000}" uniqueName="1973" name="Column1947" queryTableFieldId="30798"/>
    <tableColumn id="1974" xr3:uid="{00000000-0010-0000-0000-0000B6070000}" uniqueName="1974" name="Column1948" queryTableFieldId="30797"/>
    <tableColumn id="1975" xr3:uid="{00000000-0010-0000-0000-0000B7070000}" uniqueName="1975" name="Column1949" queryTableFieldId="30796"/>
    <tableColumn id="1976" xr3:uid="{00000000-0010-0000-0000-0000B8070000}" uniqueName="1976" name="Column1950" queryTableFieldId="30795"/>
    <tableColumn id="1977" xr3:uid="{00000000-0010-0000-0000-0000B9070000}" uniqueName="1977" name="Column1951" queryTableFieldId="30794"/>
    <tableColumn id="1978" xr3:uid="{00000000-0010-0000-0000-0000BA070000}" uniqueName="1978" name="Column1952" queryTableFieldId="30793"/>
    <tableColumn id="1979" xr3:uid="{00000000-0010-0000-0000-0000BB070000}" uniqueName="1979" name="Column1953" queryTableFieldId="30792"/>
    <tableColumn id="1980" xr3:uid="{00000000-0010-0000-0000-0000BC070000}" uniqueName="1980" name="Column1954" queryTableFieldId="30791"/>
    <tableColumn id="1981" xr3:uid="{00000000-0010-0000-0000-0000BD070000}" uniqueName="1981" name="Column1955" queryTableFieldId="30790"/>
    <tableColumn id="1982" xr3:uid="{00000000-0010-0000-0000-0000BE070000}" uniqueName="1982" name="Column1956" queryTableFieldId="30789"/>
    <tableColumn id="1983" xr3:uid="{00000000-0010-0000-0000-0000BF070000}" uniqueName="1983" name="Column1957" queryTableFieldId="30788"/>
    <tableColumn id="1984" xr3:uid="{00000000-0010-0000-0000-0000C0070000}" uniqueName="1984" name="Column1958" queryTableFieldId="30787"/>
    <tableColumn id="1985" xr3:uid="{00000000-0010-0000-0000-0000C1070000}" uniqueName="1985" name="Column1959" queryTableFieldId="30786"/>
    <tableColumn id="1986" xr3:uid="{00000000-0010-0000-0000-0000C2070000}" uniqueName="1986" name="Column1960" queryTableFieldId="30785"/>
    <tableColumn id="1987" xr3:uid="{00000000-0010-0000-0000-0000C3070000}" uniqueName="1987" name="Column1961" queryTableFieldId="30784"/>
    <tableColumn id="1988" xr3:uid="{00000000-0010-0000-0000-0000C4070000}" uniqueName="1988" name="Column1962" queryTableFieldId="30783"/>
    <tableColumn id="1989" xr3:uid="{00000000-0010-0000-0000-0000C5070000}" uniqueName="1989" name="Column1963" queryTableFieldId="30782"/>
    <tableColumn id="1990" xr3:uid="{00000000-0010-0000-0000-0000C6070000}" uniqueName="1990" name="Column1964" queryTableFieldId="30781"/>
    <tableColumn id="1991" xr3:uid="{00000000-0010-0000-0000-0000C7070000}" uniqueName="1991" name="Column1965" queryTableFieldId="30780"/>
    <tableColumn id="1992" xr3:uid="{00000000-0010-0000-0000-0000C8070000}" uniqueName="1992" name="Column1966" queryTableFieldId="30779"/>
    <tableColumn id="1993" xr3:uid="{00000000-0010-0000-0000-0000C9070000}" uniqueName="1993" name="Column1967" queryTableFieldId="30778"/>
    <tableColumn id="1994" xr3:uid="{00000000-0010-0000-0000-0000CA070000}" uniqueName="1994" name="Column1968" queryTableFieldId="30777"/>
    <tableColumn id="1995" xr3:uid="{00000000-0010-0000-0000-0000CB070000}" uniqueName="1995" name="Column1969" queryTableFieldId="30776"/>
    <tableColumn id="1996" xr3:uid="{00000000-0010-0000-0000-0000CC070000}" uniqueName="1996" name="Column1970" queryTableFieldId="30775"/>
    <tableColumn id="1997" xr3:uid="{00000000-0010-0000-0000-0000CD070000}" uniqueName="1997" name="Column1971" queryTableFieldId="30774"/>
    <tableColumn id="1998" xr3:uid="{00000000-0010-0000-0000-0000CE070000}" uniqueName="1998" name="Column1972" queryTableFieldId="30773"/>
    <tableColumn id="1999" xr3:uid="{00000000-0010-0000-0000-0000CF070000}" uniqueName="1999" name="Column1973" queryTableFieldId="30772"/>
    <tableColumn id="2000" xr3:uid="{00000000-0010-0000-0000-0000D0070000}" uniqueName="2000" name="Column1974" queryTableFieldId="30771"/>
    <tableColumn id="2001" xr3:uid="{00000000-0010-0000-0000-0000D1070000}" uniqueName="2001" name="Column1975" queryTableFieldId="30770"/>
    <tableColumn id="2002" xr3:uid="{00000000-0010-0000-0000-0000D2070000}" uniqueName="2002" name="Column1976" queryTableFieldId="30769"/>
    <tableColumn id="2003" xr3:uid="{00000000-0010-0000-0000-0000D3070000}" uniqueName="2003" name="Column1977" queryTableFieldId="30768"/>
    <tableColumn id="2004" xr3:uid="{00000000-0010-0000-0000-0000D4070000}" uniqueName="2004" name="Column1978" queryTableFieldId="30767"/>
    <tableColumn id="2005" xr3:uid="{00000000-0010-0000-0000-0000D5070000}" uniqueName="2005" name="Column1979" queryTableFieldId="30766"/>
    <tableColumn id="2006" xr3:uid="{00000000-0010-0000-0000-0000D6070000}" uniqueName="2006" name="Column1980" queryTableFieldId="30765"/>
    <tableColumn id="2007" xr3:uid="{00000000-0010-0000-0000-0000D7070000}" uniqueName="2007" name="Column1981" queryTableFieldId="30764"/>
    <tableColumn id="2008" xr3:uid="{00000000-0010-0000-0000-0000D8070000}" uniqueName="2008" name="Column1982" queryTableFieldId="30763"/>
    <tableColumn id="2009" xr3:uid="{00000000-0010-0000-0000-0000D9070000}" uniqueName="2009" name="Column1983" queryTableFieldId="30762"/>
    <tableColumn id="2010" xr3:uid="{00000000-0010-0000-0000-0000DA070000}" uniqueName="2010" name="Column1984" queryTableFieldId="30761"/>
    <tableColumn id="2011" xr3:uid="{00000000-0010-0000-0000-0000DB070000}" uniqueName="2011" name="Column1985" queryTableFieldId="30760"/>
    <tableColumn id="2012" xr3:uid="{00000000-0010-0000-0000-0000DC070000}" uniqueName="2012" name="Column1986" queryTableFieldId="30759"/>
    <tableColumn id="2013" xr3:uid="{00000000-0010-0000-0000-0000DD070000}" uniqueName="2013" name="Column1987" queryTableFieldId="30758"/>
    <tableColumn id="2014" xr3:uid="{00000000-0010-0000-0000-0000DE070000}" uniqueName="2014" name="Column1988" queryTableFieldId="30757"/>
    <tableColumn id="2015" xr3:uid="{00000000-0010-0000-0000-0000DF070000}" uniqueName="2015" name="Column1989" queryTableFieldId="30756"/>
    <tableColumn id="2016" xr3:uid="{00000000-0010-0000-0000-0000E0070000}" uniqueName="2016" name="Column1990" queryTableFieldId="30755"/>
    <tableColumn id="2017" xr3:uid="{00000000-0010-0000-0000-0000E1070000}" uniqueName="2017" name="Column1991" queryTableFieldId="30754"/>
    <tableColumn id="2018" xr3:uid="{00000000-0010-0000-0000-0000E2070000}" uniqueName="2018" name="Column1992" queryTableFieldId="30753"/>
    <tableColumn id="2019" xr3:uid="{00000000-0010-0000-0000-0000E3070000}" uniqueName="2019" name="Column1993" queryTableFieldId="30752"/>
    <tableColumn id="2020" xr3:uid="{00000000-0010-0000-0000-0000E4070000}" uniqueName="2020" name="Column1994" queryTableFieldId="30751"/>
    <tableColumn id="2021" xr3:uid="{00000000-0010-0000-0000-0000E5070000}" uniqueName="2021" name="Column1995" queryTableFieldId="30750"/>
    <tableColumn id="2022" xr3:uid="{00000000-0010-0000-0000-0000E6070000}" uniqueName="2022" name="Column1996" queryTableFieldId="30749"/>
    <tableColumn id="2023" xr3:uid="{00000000-0010-0000-0000-0000E7070000}" uniqueName="2023" name="Column1997" queryTableFieldId="30748"/>
    <tableColumn id="2024" xr3:uid="{00000000-0010-0000-0000-0000E8070000}" uniqueName="2024" name="Column1998" queryTableFieldId="30747"/>
    <tableColumn id="2025" xr3:uid="{00000000-0010-0000-0000-0000E9070000}" uniqueName="2025" name="Column1999" queryTableFieldId="30746"/>
    <tableColumn id="2026" xr3:uid="{00000000-0010-0000-0000-0000EA070000}" uniqueName="2026" name="Column2000" queryTableFieldId="30745"/>
    <tableColumn id="2027" xr3:uid="{00000000-0010-0000-0000-0000EB070000}" uniqueName="2027" name="Column2001" queryTableFieldId="30744"/>
    <tableColumn id="2028" xr3:uid="{00000000-0010-0000-0000-0000EC070000}" uniqueName="2028" name="Column2002" queryTableFieldId="30743"/>
    <tableColumn id="2029" xr3:uid="{00000000-0010-0000-0000-0000ED070000}" uniqueName="2029" name="Column2003" queryTableFieldId="30742"/>
    <tableColumn id="2030" xr3:uid="{00000000-0010-0000-0000-0000EE070000}" uniqueName="2030" name="Column2004" queryTableFieldId="30741"/>
    <tableColumn id="2031" xr3:uid="{00000000-0010-0000-0000-0000EF070000}" uniqueName="2031" name="Column2005" queryTableFieldId="30740"/>
    <tableColumn id="2032" xr3:uid="{00000000-0010-0000-0000-0000F0070000}" uniqueName="2032" name="Column2006" queryTableFieldId="30739"/>
    <tableColumn id="2033" xr3:uid="{00000000-0010-0000-0000-0000F1070000}" uniqueName="2033" name="Column2007" queryTableFieldId="30738"/>
    <tableColumn id="2034" xr3:uid="{00000000-0010-0000-0000-0000F2070000}" uniqueName="2034" name="Column2008" queryTableFieldId="30737"/>
    <tableColumn id="2035" xr3:uid="{00000000-0010-0000-0000-0000F3070000}" uniqueName="2035" name="Column2009" queryTableFieldId="30736"/>
    <tableColumn id="2036" xr3:uid="{00000000-0010-0000-0000-0000F4070000}" uniqueName="2036" name="Column2010" queryTableFieldId="30735"/>
    <tableColumn id="2037" xr3:uid="{00000000-0010-0000-0000-0000F5070000}" uniqueName="2037" name="Column2011" queryTableFieldId="30734"/>
    <tableColumn id="2038" xr3:uid="{00000000-0010-0000-0000-0000F6070000}" uniqueName="2038" name="Column2012" queryTableFieldId="30733"/>
    <tableColumn id="2039" xr3:uid="{00000000-0010-0000-0000-0000F7070000}" uniqueName="2039" name="Column2013" queryTableFieldId="30732"/>
    <tableColumn id="2040" xr3:uid="{00000000-0010-0000-0000-0000F8070000}" uniqueName="2040" name="Column2014" queryTableFieldId="30731"/>
    <tableColumn id="2041" xr3:uid="{00000000-0010-0000-0000-0000F9070000}" uniqueName="2041" name="Column2015" queryTableFieldId="30730"/>
    <tableColumn id="2042" xr3:uid="{00000000-0010-0000-0000-0000FA070000}" uniqueName="2042" name="Column2016" queryTableFieldId="30729"/>
    <tableColumn id="2043" xr3:uid="{00000000-0010-0000-0000-0000FB070000}" uniqueName="2043" name="Column2017" queryTableFieldId="30728"/>
    <tableColumn id="2044" xr3:uid="{00000000-0010-0000-0000-0000FC070000}" uniqueName="2044" name="Column2018" queryTableFieldId="30727"/>
    <tableColumn id="2045" xr3:uid="{00000000-0010-0000-0000-0000FD070000}" uniqueName="2045" name="Column2019" queryTableFieldId="30726"/>
    <tableColumn id="2046" xr3:uid="{00000000-0010-0000-0000-0000FE070000}" uniqueName="2046" name="Column2020" queryTableFieldId="30725"/>
    <tableColumn id="2047" xr3:uid="{00000000-0010-0000-0000-0000FF070000}" uniqueName="2047" name="Column2021" queryTableFieldId="30724"/>
    <tableColumn id="2048" xr3:uid="{00000000-0010-0000-0000-000000080000}" uniqueName="2048" name="Column2022" queryTableFieldId="30723"/>
    <tableColumn id="2049" xr3:uid="{00000000-0010-0000-0000-000001080000}" uniqueName="2049" name="Column2023" queryTableFieldId="30722"/>
    <tableColumn id="2050" xr3:uid="{00000000-0010-0000-0000-000002080000}" uniqueName="2050" name="Column2024" queryTableFieldId="30721"/>
    <tableColumn id="2051" xr3:uid="{00000000-0010-0000-0000-000003080000}" uniqueName="2051" name="Column2025" queryTableFieldId="30720"/>
    <tableColumn id="2052" xr3:uid="{00000000-0010-0000-0000-000004080000}" uniqueName="2052" name="Column2026" queryTableFieldId="30719"/>
    <tableColumn id="2053" xr3:uid="{00000000-0010-0000-0000-000005080000}" uniqueName="2053" name="Column2027" queryTableFieldId="30718"/>
    <tableColumn id="2054" xr3:uid="{00000000-0010-0000-0000-000006080000}" uniqueName="2054" name="Column2028" queryTableFieldId="30717"/>
    <tableColumn id="2055" xr3:uid="{00000000-0010-0000-0000-000007080000}" uniqueName="2055" name="Column2029" queryTableFieldId="30716"/>
    <tableColumn id="2056" xr3:uid="{00000000-0010-0000-0000-000008080000}" uniqueName="2056" name="Column2030" queryTableFieldId="30715"/>
    <tableColumn id="2057" xr3:uid="{00000000-0010-0000-0000-000009080000}" uniqueName="2057" name="Column2031" queryTableFieldId="30714"/>
    <tableColumn id="2058" xr3:uid="{00000000-0010-0000-0000-00000A080000}" uniqueName="2058" name="Column2032" queryTableFieldId="30713"/>
    <tableColumn id="2059" xr3:uid="{00000000-0010-0000-0000-00000B080000}" uniqueName="2059" name="Column2033" queryTableFieldId="30712"/>
    <tableColumn id="2060" xr3:uid="{00000000-0010-0000-0000-00000C080000}" uniqueName="2060" name="Column2034" queryTableFieldId="30711"/>
    <tableColumn id="2061" xr3:uid="{00000000-0010-0000-0000-00000D080000}" uniqueName="2061" name="Column2035" queryTableFieldId="30710"/>
    <tableColumn id="2062" xr3:uid="{00000000-0010-0000-0000-00000E080000}" uniqueName="2062" name="Column2036" queryTableFieldId="30709"/>
    <tableColumn id="2063" xr3:uid="{00000000-0010-0000-0000-00000F080000}" uniqueName="2063" name="Column2037" queryTableFieldId="30708"/>
    <tableColumn id="2064" xr3:uid="{00000000-0010-0000-0000-000010080000}" uniqueName="2064" name="Column2038" queryTableFieldId="30707"/>
    <tableColumn id="2065" xr3:uid="{00000000-0010-0000-0000-000011080000}" uniqueName="2065" name="Column2039" queryTableFieldId="30706"/>
    <tableColumn id="2066" xr3:uid="{00000000-0010-0000-0000-000012080000}" uniqueName="2066" name="Column2040" queryTableFieldId="30705"/>
    <tableColumn id="2067" xr3:uid="{00000000-0010-0000-0000-000013080000}" uniqueName="2067" name="Column2041" queryTableFieldId="30704"/>
    <tableColumn id="2068" xr3:uid="{00000000-0010-0000-0000-000014080000}" uniqueName="2068" name="Column2042" queryTableFieldId="30703"/>
    <tableColumn id="2069" xr3:uid="{00000000-0010-0000-0000-000015080000}" uniqueName="2069" name="Column2043" queryTableFieldId="30702"/>
    <tableColumn id="2070" xr3:uid="{00000000-0010-0000-0000-000016080000}" uniqueName="2070" name="Column2044" queryTableFieldId="30701"/>
    <tableColumn id="2071" xr3:uid="{00000000-0010-0000-0000-000017080000}" uniqueName="2071" name="Column2045" queryTableFieldId="30700"/>
    <tableColumn id="2072" xr3:uid="{00000000-0010-0000-0000-000018080000}" uniqueName="2072" name="Column2046" queryTableFieldId="30699"/>
    <tableColumn id="2073" xr3:uid="{00000000-0010-0000-0000-000019080000}" uniqueName="2073" name="Column2047" queryTableFieldId="30698"/>
    <tableColumn id="2074" xr3:uid="{00000000-0010-0000-0000-00001A080000}" uniqueName="2074" name="Column2048" queryTableFieldId="30697"/>
    <tableColumn id="2075" xr3:uid="{00000000-0010-0000-0000-00001B080000}" uniqueName="2075" name="Column2049" queryTableFieldId="30696"/>
    <tableColumn id="2076" xr3:uid="{00000000-0010-0000-0000-00001C080000}" uniqueName="2076" name="Column2050" queryTableFieldId="30695"/>
    <tableColumn id="2077" xr3:uid="{00000000-0010-0000-0000-00001D080000}" uniqueName="2077" name="Column2051" queryTableFieldId="30694"/>
    <tableColumn id="2078" xr3:uid="{00000000-0010-0000-0000-00001E080000}" uniqueName="2078" name="Column2052" queryTableFieldId="30693"/>
    <tableColumn id="2079" xr3:uid="{00000000-0010-0000-0000-00001F080000}" uniqueName="2079" name="Column2053" queryTableFieldId="30692"/>
    <tableColumn id="2080" xr3:uid="{00000000-0010-0000-0000-000020080000}" uniqueName="2080" name="Column2054" queryTableFieldId="30691"/>
    <tableColumn id="2081" xr3:uid="{00000000-0010-0000-0000-000021080000}" uniqueName="2081" name="Column2055" queryTableFieldId="30690"/>
    <tableColumn id="2082" xr3:uid="{00000000-0010-0000-0000-000022080000}" uniqueName="2082" name="Column2056" queryTableFieldId="30689"/>
    <tableColumn id="2083" xr3:uid="{00000000-0010-0000-0000-000023080000}" uniqueName="2083" name="Column2057" queryTableFieldId="30688"/>
    <tableColumn id="2084" xr3:uid="{00000000-0010-0000-0000-000024080000}" uniqueName="2084" name="Column2058" queryTableFieldId="30687"/>
    <tableColumn id="2085" xr3:uid="{00000000-0010-0000-0000-000025080000}" uniqueName="2085" name="Column2059" queryTableFieldId="30686"/>
    <tableColumn id="2086" xr3:uid="{00000000-0010-0000-0000-000026080000}" uniqueName="2086" name="Column2060" queryTableFieldId="30685"/>
    <tableColumn id="2087" xr3:uid="{00000000-0010-0000-0000-000027080000}" uniqueName="2087" name="Column2061" queryTableFieldId="30684"/>
    <tableColumn id="2088" xr3:uid="{00000000-0010-0000-0000-000028080000}" uniqueName="2088" name="Column2062" queryTableFieldId="30683"/>
    <tableColumn id="2089" xr3:uid="{00000000-0010-0000-0000-000029080000}" uniqueName="2089" name="Column2063" queryTableFieldId="30682"/>
    <tableColumn id="2090" xr3:uid="{00000000-0010-0000-0000-00002A080000}" uniqueName="2090" name="Column2064" queryTableFieldId="30681"/>
    <tableColumn id="2091" xr3:uid="{00000000-0010-0000-0000-00002B080000}" uniqueName="2091" name="Column2065" queryTableFieldId="30680"/>
    <tableColumn id="2092" xr3:uid="{00000000-0010-0000-0000-00002C080000}" uniqueName="2092" name="Column2066" queryTableFieldId="30679"/>
    <tableColumn id="2093" xr3:uid="{00000000-0010-0000-0000-00002D080000}" uniqueName="2093" name="Column2067" queryTableFieldId="30678"/>
    <tableColumn id="2094" xr3:uid="{00000000-0010-0000-0000-00002E080000}" uniqueName="2094" name="Column2068" queryTableFieldId="30677"/>
    <tableColumn id="2095" xr3:uid="{00000000-0010-0000-0000-00002F080000}" uniqueName="2095" name="Column2069" queryTableFieldId="30676"/>
    <tableColumn id="2096" xr3:uid="{00000000-0010-0000-0000-000030080000}" uniqueName="2096" name="Column2070" queryTableFieldId="30675"/>
    <tableColumn id="2097" xr3:uid="{00000000-0010-0000-0000-000031080000}" uniqueName="2097" name="Column2071" queryTableFieldId="30674"/>
    <tableColumn id="2098" xr3:uid="{00000000-0010-0000-0000-000032080000}" uniqueName="2098" name="Column2072" queryTableFieldId="30673"/>
    <tableColumn id="2099" xr3:uid="{00000000-0010-0000-0000-000033080000}" uniqueName="2099" name="Column2073" queryTableFieldId="30672"/>
    <tableColumn id="2100" xr3:uid="{00000000-0010-0000-0000-000034080000}" uniqueName="2100" name="Column2074" queryTableFieldId="30671"/>
    <tableColumn id="2101" xr3:uid="{00000000-0010-0000-0000-000035080000}" uniqueName="2101" name="Column2075" queryTableFieldId="30670"/>
    <tableColumn id="2102" xr3:uid="{00000000-0010-0000-0000-000036080000}" uniqueName="2102" name="Column2076" queryTableFieldId="30669"/>
    <tableColumn id="2103" xr3:uid="{00000000-0010-0000-0000-000037080000}" uniqueName="2103" name="Column2077" queryTableFieldId="30668"/>
    <tableColumn id="2104" xr3:uid="{00000000-0010-0000-0000-000038080000}" uniqueName="2104" name="Column2078" queryTableFieldId="30667"/>
    <tableColumn id="2105" xr3:uid="{00000000-0010-0000-0000-000039080000}" uniqueName="2105" name="Column2079" queryTableFieldId="30666"/>
    <tableColumn id="2106" xr3:uid="{00000000-0010-0000-0000-00003A080000}" uniqueName="2106" name="Column2080" queryTableFieldId="30665"/>
    <tableColumn id="2107" xr3:uid="{00000000-0010-0000-0000-00003B080000}" uniqueName="2107" name="Column2081" queryTableFieldId="30664"/>
    <tableColumn id="2108" xr3:uid="{00000000-0010-0000-0000-00003C080000}" uniqueName="2108" name="Column2082" queryTableFieldId="30663"/>
    <tableColumn id="2109" xr3:uid="{00000000-0010-0000-0000-00003D080000}" uniqueName="2109" name="Column2083" queryTableFieldId="30662"/>
    <tableColumn id="2110" xr3:uid="{00000000-0010-0000-0000-00003E080000}" uniqueName="2110" name="Column2084" queryTableFieldId="30661"/>
    <tableColumn id="2111" xr3:uid="{00000000-0010-0000-0000-00003F080000}" uniqueName="2111" name="Column2085" queryTableFieldId="30660"/>
    <tableColumn id="2112" xr3:uid="{00000000-0010-0000-0000-000040080000}" uniqueName="2112" name="Column2086" queryTableFieldId="30659"/>
    <tableColumn id="2113" xr3:uid="{00000000-0010-0000-0000-000041080000}" uniqueName="2113" name="Column2087" queryTableFieldId="30658"/>
    <tableColumn id="2114" xr3:uid="{00000000-0010-0000-0000-000042080000}" uniqueName="2114" name="Column2088" queryTableFieldId="30657"/>
    <tableColumn id="2115" xr3:uid="{00000000-0010-0000-0000-000043080000}" uniqueName="2115" name="Column2089" queryTableFieldId="30656"/>
    <tableColumn id="2116" xr3:uid="{00000000-0010-0000-0000-000044080000}" uniqueName="2116" name="Column2090" queryTableFieldId="30655"/>
    <tableColumn id="2117" xr3:uid="{00000000-0010-0000-0000-000045080000}" uniqueName="2117" name="Column2091" queryTableFieldId="30654"/>
    <tableColumn id="2118" xr3:uid="{00000000-0010-0000-0000-000046080000}" uniqueName="2118" name="Column2092" queryTableFieldId="30653"/>
    <tableColumn id="2119" xr3:uid="{00000000-0010-0000-0000-000047080000}" uniqueName="2119" name="Column2093" queryTableFieldId="30652"/>
    <tableColumn id="2120" xr3:uid="{00000000-0010-0000-0000-000048080000}" uniqueName="2120" name="Column2094" queryTableFieldId="30651"/>
    <tableColumn id="2121" xr3:uid="{00000000-0010-0000-0000-000049080000}" uniqueName="2121" name="Column2095" queryTableFieldId="30650"/>
    <tableColumn id="2122" xr3:uid="{00000000-0010-0000-0000-00004A080000}" uniqueName="2122" name="Column2096" queryTableFieldId="30649"/>
    <tableColumn id="2123" xr3:uid="{00000000-0010-0000-0000-00004B080000}" uniqueName="2123" name="Column2097" queryTableFieldId="30648"/>
    <tableColumn id="2124" xr3:uid="{00000000-0010-0000-0000-00004C080000}" uniqueName="2124" name="Column2098" queryTableFieldId="30647"/>
    <tableColumn id="2125" xr3:uid="{00000000-0010-0000-0000-00004D080000}" uniqueName="2125" name="Column2099" queryTableFieldId="30646"/>
    <tableColumn id="2126" xr3:uid="{00000000-0010-0000-0000-00004E080000}" uniqueName="2126" name="Column2100" queryTableFieldId="30645"/>
    <tableColumn id="2127" xr3:uid="{00000000-0010-0000-0000-00004F080000}" uniqueName="2127" name="Column2101" queryTableFieldId="30644"/>
    <tableColumn id="2128" xr3:uid="{00000000-0010-0000-0000-000050080000}" uniqueName="2128" name="Column2102" queryTableFieldId="30643"/>
    <tableColumn id="2129" xr3:uid="{00000000-0010-0000-0000-000051080000}" uniqueName="2129" name="Column2103" queryTableFieldId="30642"/>
    <tableColumn id="2130" xr3:uid="{00000000-0010-0000-0000-000052080000}" uniqueName="2130" name="Column2104" queryTableFieldId="30641"/>
    <tableColumn id="2131" xr3:uid="{00000000-0010-0000-0000-000053080000}" uniqueName="2131" name="Column2105" queryTableFieldId="30640"/>
    <tableColumn id="2132" xr3:uid="{00000000-0010-0000-0000-000054080000}" uniqueName="2132" name="Column2106" queryTableFieldId="30639"/>
    <tableColumn id="2133" xr3:uid="{00000000-0010-0000-0000-000055080000}" uniqueName="2133" name="Column2107" queryTableFieldId="30638"/>
    <tableColumn id="2134" xr3:uid="{00000000-0010-0000-0000-000056080000}" uniqueName="2134" name="Column2108" queryTableFieldId="30637"/>
    <tableColumn id="2135" xr3:uid="{00000000-0010-0000-0000-000057080000}" uniqueName="2135" name="Column2109" queryTableFieldId="30636"/>
    <tableColumn id="2136" xr3:uid="{00000000-0010-0000-0000-000058080000}" uniqueName="2136" name="Column2110" queryTableFieldId="30635"/>
    <tableColumn id="2137" xr3:uid="{00000000-0010-0000-0000-000059080000}" uniqueName="2137" name="Column2111" queryTableFieldId="30634"/>
    <tableColumn id="2138" xr3:uid="{00000000-0010-0000-0000-00005A080000}" uniqueName="2138" name="Column2112" queryTableFieldId="30633"/>
    <tableColumn id="2139" xr3:uid="{00000000-0010-0000-0000-00005B080000}" uniqueName="2139" name="Column2113" queryTableFieldId="30632"/>
    <tableColumn id="2140" xr3:uid="{00000000-0010-0000-0000-00005C080000}" uniqueName="2140" name="Column2114" queryTableFieldId="30631"/>
    <tableColumn id="2141" xr3:uid="{00000000-0010-0000-0000-00005D080000}" uniqueName="2141" name="Column2115" queryTableFieldId="30630"/>
    <tableColumn id="2142" xr3:uid="{00000000-0010-0000-0000-00005E080000}" uniqueName="2142" name="Column2116" queryTableFieldId="30629"/>
    <tableColumn id="2143" xr3:uid="{00000000-0010-0000-0000-00005F080000}" uniqueName="2143" name="Column2117" queryTableFieldId="30628"/>
    <tableColumn id="2144" xr3:uid="{00000000-0010-0000-0000-000060080000}" uniqueName="2144" name="Column2118" queryTableFieldId="30627"/>
    <tableColumn id="2145" xr3:uid="{00000000-0010-0000-0000-000061080000}" uniqueName="2145" name="Column2119" queryTableFieldId="30626"/>
    <tableColumn id="2146" xr3:uid="{00000000-0010-0000-0000-000062080000}" uniqueName="2146" name="Column2120" queryTableFieldId="30625"/>
    <tableColumn id="2147" xr3:uid="{00000000-0010-0000-0000-000063080000}" uniqueName="2147" name="Column2121" queryTableFieldId="30624"/>
    <tableColumn id="2148" xr3:uid="{00000000-0010-0000-0000-000064080000}" uniqueName="2148" name="Column2122" queryTableFieldId="30623"/>
    <tableColumn id="2149" xr3:uid="{00000000-0010-0000-0000-000065080000}" uniqueName="2149" name="Column2123" queryTableFieldId="30622"/>
    <tableColumn id="2150" xr3:uid="{00000000-0010-0000-0000-000066080000}" uniqueName="2150" name="Column2124" queryTableFieldId="30621"/>
    <tableColumn id="2151" xr3:uid="{00000000-0010-0000-0000-000067080000}" uniqueName="2151" name="Column2125" queryTableFieldId="30620"/>
    <tableColumn id="2152" xr3:uid="{00000000-0010-0000-0000-000068080000}" uniqueName="2152" name="Column2126" queryTableFieldId="30619"/>
    <tableColumn id="2153" xr3:uid="{00000000-0010-0000-0000-000069080000}" uniqueName="2153" name="Column2127" queryTableFieldId="30618"/>
    <tableColumn id="2154" xr3:uid="{00000000-0010-0000-0000-00006A080000}" uniqueName="2154" name="Column2128" queryTableFieldId="30617"/>
    <tableColumn id="2155" xr3:uid="{00000000-0010-0000-0000-00006B080000}" uniqueName="2155" name="Column2129" queryTableFieldId="30616"/>
    <tableColumn id="2156" xr3:uid="{00000000-0010-0000-0000-00006C080000}" uniqueName="2156" name="Column2130" queryTableFieldId="30615"/>
    <tableColumn id="2157" xr3:uid="{00000000-0010-0000-0000-00006D080000}" uniqueName="2157" name="Column2131" queryTableFieldId="30614"/>
    <tableColumn id="2158" xr3:uid="{00000000-0010-0000-0000-00006E080000}" uniqueName="2158" name="Column2132" queryTableFieldId="30613"/>
    <tableColumn id="2159" xr3:uid="{00000000-0010-0000-0000-00006F080000}" uniqueName="2159" name="Column2133" queryTableFieldId="30612"/>
    <tableColumn id="2160" xr3:uid="{00000000-0010-0000-0000-000070080000}" uniqueName="2160" name="Column2134" queryTableFieldId="30611"/>
    <tableColumn id="2161" xr3:uid="{00000000-0010-0000-0000-000071080000}" uniqueName="2161" name="Column2135" queryTableFieldId="30610"/>
    <tableColumn id="2162" xr3:uid="{00000000-0010-0000-0000-000072080000}" uniqueName="2162" name="Column2136" queryTableFieldId="30609"/>
    <tableColumn id="2163" xr3:uid="{00000000-0010-0000-0000-000073080000}" uniqueName="2163" name="Column2137" queryTableFieldId="30608"/>
    <tableColumn id="2164" xr3:uid="{00000000-0010-0000-0000-000074080000}" uniqueName="2164" name="Column2138" queryTableFieldId="30607"/>
    <tableColumn id="2165" xr3:uid="{00000000-0010-0000-0000-000075080000}" uniqueName="2165" name="Column2139" queryTableFieldId="30606"/>
    <tableColumn id="2166" xr3:uid="{00000000-0010-0000-0000-000076080000}" uniqueName="2166" name="Column2140" queryTableFieldId="30605"/>
    <tableColumn id="2167" xr3:uid="{00000000-0010-0000-0000-000077080000}" uniqueName="2167" name="Column2141" queryTableFieldId="30604"/>
    <tableColumn id="2168" xr3:uid="{00000000-0010-0000-0000-000078080000}" uniqueName="2168" name="Column2142" queryTableFieldId="30603"/>
    <tableColumn id="2169" xr3:uid="{00000000-0010-0000-0000-000079080000}" uniqueName="2169" name="Column2143" queryTableFieldId="30602"/>
    <tableColumn id="2170" xr3:uid="{00000000-0010-0000-0000-00007A080000}" uniqueName="2170" name="Column2144" queryTableFieldId="30601"/>
    <tableColumn id="2171" xr3:uid="{00000000-0010-0000-0000-00007B080000}" uniqueName="2171" name="Column2145" queryTableFieldId="30600"/>
    <tableColumn id="2172" xr3:uid="{00000000-0010-0000-0000-00007C080000}" uniqueName="2172" name="Column2146" queryTableFieldId="30599"/>
    <tableColumn id="2173" xr3:uid="{00000000-0010-0000-0000-00007D080000}" uniqueName="2173" name="Column2147" queryTableFieldId="30598"/>
    <tableColumn id="2174" xr3:uid="{00000000-0010-0000-0000-00007E080000}" uniqueName="2174" name="Column2148" queryTableFieldId="30597"/>
    <tableColumn id="2175" xr3:uid="{00000000-0010-0000-0000-00007F080000}" uniqueName="2175" name="Column2149" queryTableFieldId="30596"/>
    <tableColumn id="2176" xr3:uid="{00000000-0010-0000-0000-000080080000}" uniqueName="2176" name="Column2150" queryTableFieldId="30595"/>
    <tableColumn id="2177" xr3:uid="{00000000-0010-0000-0000-000081080000}" uniqueName="2177" name="Column2151" queryTableFieldId="30594"/>
    <tableColumn id="2178" xr3:uid="{00000000-0010-0000-0000-000082080000}" uniqueName="2178" name="Column2152" queryTableFieldId="30593"/>
    <tableColumn id="2179" xr3:uid="{00000000-0010-0000-0000-000083080000}" uniqueName="2179" name="Column2153" queryTableFieldId="30592"/>
    <tableColumn id="2180" xr3:uid="{00000000-0010-0000-0000-000084080000}" uniqueName="2180" name="Column2154" queryTableFieldId="30591"/>
    <tableColumn id="2181" xr3:uid="{00000000-0010-0000-0000-000085080000}" uniqueName="2181" name="Column2155" queryTableFieldId="30590"/>
    <tableColumn id="2182" xr3:uid="{00000000-0010-0000-0000-000086080000}" uniqueName="2182" name="Column2156" queryTableFieldId="30589"/>
    <tableColumn id="2183" xr3:uid="{00000000-0010-0000-0000-000087080000}" uniqueName="2183" name="Column2157" queryTableFieldId="30588"/>
    <tableColumn id="2184" xr3:uid="{00000000-0010-0000-0000-000088080000}" uniqueName="2184" name="Column2158" queryTableFieldId="30587"/>
    <tableColumn id="2185" xr3:uid="{00000000-0010-0000-0000-000089080000}" uniqueName="2185" name="Column2159" queryTableFieldId="30586"/>
    <tableColumn id="2186" xr3:uid="{00000000-0010-0000-0000-00008A080000}" uniqueName="2186" name="Column2160" queryTableFieldId="30585"/>
    <tableColumn id="2187" xr3:uid="{00000000-0010-0000-0000-00008B080000}" uniqueName="2187" name="Column2161" queryTableFieldId="30584"/>
    <tableColumn id="2188" xr3:uid="{00000000-0010-0000-0000-00008C080000}" uniqueName="2188" name="Column2162" queryTableFieldId="30583"/>
    <tableColumn id="2189" xr3:uid="{00000000-0010-0000-0000-00008D080000}" uniqueName="2189" name="Column2163" queryTableFieldId="30582"/>
    <tableColumn id="2190" xr3:uid="{00000000-0010-0000-0000-00008E080000}" uniqueName="2190" name="Column2164" queryTableFieldId="30581"/>
    <tableColumn id="2191" xr3:uid="{00000000-0010-0000-0000-00008F080000}" uniqueName="2191" name="Column2165" queryTableFieldId="30580"/>
    <tableColumn id="2192" xr3:uid="{00000000-0010-0000-0000-000090080000}" uniqueName="2192" name="Column2166" queryTableFieldId="30579"/>
    <tableColumn id="2193" xr3:uid="{00000000-0010-0000-0000-000091080000}" uniqueName="2193" name="Column2167" queryTableFieldId="30578"/>
    <tableColumn id="2194" xr3:uid="{00000000-0010-0000-0000-000092080000}" uniqueName="2194" name="Column2168" queryTableFieldId="30577"/>
    <tableColumn id="2195" xr3:uid="{00000000-0010-0000-0000-000093080000}" uniqueName="2195" name="Column2169" queryTableFieldId="30576"/>
    <tableColumn id="2196" xr3:uid="{00000000-0010-0000-0000-000094080000}" uniqueName="2196" name="Column2170" queryTableFieldId="30575"/>
    <tableColumn id="2197" xr3:uid="{00000000-0010-0000-0000-000095080000}" uniqueName="2197" name="Column2171" queryTableFieldId="30574"/>
    <tableColumn id="2198" xr3:uid="{00000000-0010-0000-0000-000096080000}" uniqueName="2198" name="Column2172" queryTableFieldId="30573"/>
    <tableColumn id="2199" xr3:uid="{00000000-0010-0000-0000-000097080000}" uniqueName="2199" name="Column2173" queryTableFieldId="30572"/>
    <tableColumn id="2200" xr3:uid="{00000000-0010-0000-0000-000098080000}" uniqueName="2200" name="Column2174" queryTableFieldId="30571"/>
    <tableColumn id="2201" xr3:uid="{00000000-0010-0000-0000-000099080000}" uniqueName="2201" name="Column2175" queryTableFieldId="30570"/>
    <tableColumn id="2202" xr3:uid="{00000000-0010-0000-0000-00009A080000}" uniqueName="2202" name="Column2176" queryTableFieldId="30569"/>
    <tableColumn id="2203" xr3:uid="{00000000-0010-0000-0000-00009B080000}" uniqueName="2203" name="Column2177" queryTableFieldId="30568"/>
    <tableColumn id="2204" xr3:uid="{00000000-0010-0000-0000-00009C080000}" uniqueName="2204" name="Column2178" queryTableFieldId="30567"/>
    <tableColumn id="2205" xr3:uid="{00000000-0010-0000-0000-00009D080000}" uniqueName="2205" name="Column2179" queryTableFieldId="30566"/>
    <tableColumn id="2206" xr3:uid="{00000000-0010-0000-0000-00009E080000}" uniqueName="2206" name="Column2180" queryTableFieldId="30565"/>
    <tableColumn id="2207" xr3:uid="{00000000-0010-0000-0000-00009F080000}" uniqueName="2207" name="Column2181" queryTableFieldId="30564"/>
    <tableColumn id="2208" xr3:uid="{00000000-0010-0000-0000-0000A0080000}" uniqueName="2208" name="Column2182" queryTableFieldId="30563"/>
    <tableColumn id="2209" xr3:uid="{00000000-0010-0000-0000-0000A1080000}" uniqueName="2209" name="Column2183" queryTableFieldId="30562"/>
    <tableColumn id="2210" xr3:uid="{00000000-0010-0000-0000-0000A2080000}" uniqueName="2210" name="Column2184" queryTableFieldId="30561"/>
    <tableColumn id="2211" xr3:uid="{00000000-0010-0000-0000-0000A3080000}" uniqueName="2211" name="Column2185" queryTableFieldId="30560"/>
    <tableColumn id="2212" xr3:uid="{00000000-0010-0000-0000-0000A4080000}" uniqueName="2212" name="Column2186" queryTableFieldId="30559"/>
    <tableColumn id="2213" xr3:uid="{00000000-0010-0000-0000-0000A5080000}" uniqueName="2213" name="Column2187" queryTableFieldId="30558"/>
    <tableColumn id="2214" xr3:uid="{00000000-0010-0000-0000-0000A6080000}" uniqueName="2214" name="Column2188" queryTableFieldId="30557"/>
    <tableColumn id="2215" xr3:uid="{00000000-0010-0000-0000-0000A7080000}" uniqueName="2215" name="Column2189" queryTableFieldId="30556"/>
    <tableColumn id="2216" xr3:uid="{00000000-0010-0000-0000-0000A8080000}" uniqueName="2216" name="Column2190" queryTableFieldId="30555"/>
    <tableColumn id="2217" xr3:uid="{00000000-0010-0000-0000-0000A9080000}" uniqueName="2217" name="Column2191" queryTableFieldId="30554"/>
    <tableColumn id="2218" xr3:uid="{00000000-0010-0000-0000-0000AA080000}" uniqueName="2218" name="Column2192" queryTableFieldId="30553"/>
    <tableColumn id="2219" xr3:uid="{00000000-0010-0000-0000-0000AB080000}" uniqueName="2219" name="Column2193" queryTableFieldId="30552"/>
    <tableColumn id="2220" xr3:uid="{00000000-0010-0000-0000-0000AC080000}" uniqueName="2220" name="Column2194" queryTableFieldId="30551"/>
    <tableColumn id="2221" xr3:uid="{00000000-0010-0000-0000-0000AD080000}" uniqueName="2221" name="Column2195" queryTableFieldId="30550"/>
    <tableColumn id="2222" xr3:uid="{00000000-0010-0000-0000-0000AE080000}" uniqueName="2222" name="Column2196" queryTableFieldId="30549"/>
    <tableColumn id="2223" xr3:uid="{00000000-0010-0000-0000-0000AF080000}" uniqueName="2223" name="Column2197" queryTableFieldId="30548"/>
    <tableColumn id="2224" xr3:uid="{00000000-0010-0000-0000-0000B0080000}" uniqueName="2224" name="Column2198" queryTableFieldId="30547"/>
    <tableColumn id="2225" xr3:uid="{00000000-0010-0000-0000-0000B1080000}" uniqueName="2225" name="Column2199" queryTableFieldId="30546"/>
    <tableColumn id="2226" xr3:uid="{00000000-0010-0000-0000-0000B2080000}" uniqueName="2226" name="Column2200" queryTableFieldId="30545"/>
    <tableColumn id="2227" xr3:uid="{00000000-0010-0000-0000-0000B3080000}" uniqueName="2227" name="Column2201" queryTableFieldId="30544"/>
    <tableColumn id="2228" xr3:uid="{00000000-0010-0000-0000-0000B4080000}" uniqueName="2228" name="Column2202" queryTableFieldId="30543"/>
    <tableColumn id="2229" xr3:uid="{00000000-0010-0000-0000-0000B5080000}" uniqueName="2229" name="Column2203" queryTableFieldId="30542"/>
    <tableColumn id="2230" xr3:uid="{00000000-0010-0000-0000-0000B6080000}" uniqueName="2230" name="Column2204" queryTableFieldId="30541"/>
    <tableColumn id="2231" xr3:uid="{00000000-0010-0000-0000-0000B7080000}" uniqueName="2231" name="Column2205" queryTableFieldId="30540"/>
    <tableColumn id="2232" xr3:uid="{00000000-0010-0000-0000-0000B8080000}" uniqueName="2232" name="Column2206" queryTableFieldId="30539"/>
    <tableColumn id="2233" xr3:uid="{00000000-0010-0000-0000-0000B9080000}" uniqueName="2233" name="Column2207" queryTableFieldId="30538"/>
    <tableColumn id="2234" xr3:uid="{00000000-0010-0000-0000-0000BA080000}" uniqueName="2234" name="Column2208" queryTableFieldId="30537"/>
    <tableColumn id="2235" xr3:uid="{00000000-0010-0000-0000-0000BB080000}" uniqueName="2235" name="Column2209" queryTableFieldId="30536"/>
    <tableColumn id="2236" xr3:uid="{00000000-0010-0000-0000-0000BC080000}" uniqueName="2236" name="Column2210" queryTableFieldId="30535"/>
    <tableColumn id="2237" xr3:uid="{00000000-0010-0000-0000-0000BD080000}" uniqueName="2237" name="Column2211" queryTableFieldId="30534"/>
    <tableColumn id="2238" xr3:uid="{00000000-0010-0000-0000-0000BE080000}" uniqueName="2238" name="Column2212" queryTableFieldId="30533"/>
    <tableColumn id="2239" xr3:uid="{00000000-0010-0000-0000-0000BF080000}" uniqueName="2239" name="Column2213" queryTableFieldId="30532"/>
    <tableColumn id="2240" xr3:uid="{00000000-0010-0000-0000-0000C0080000}" uniqueName="2240" name="Column2214" queryTableFieldId="30531"/>
    <tableColumn id="2241" xr3:uid="{00000000-0010-0000-0000-0000C1080000}" uniqueName="2241" name="Column2215" queryTableFieldId="30530"/>
    <tableColumn id="2242" xr3:uid="{00000000-0010-0000-0000-0000C2080000}" uniqueName="2242" name="Column2216" queryTableFieldId="30529"/>
    <tableColumn id="2243" xr3:uid="{00000000-0010-0000-0000-0000C3080000}" uniqueName="2243" name="Column2217" queryTableFieldId="30528"/>
    <tableColumn id="2244" xr3:uid="{00000000-0010-0000-0000-0000C4080000}" uniqueName="2244" name="Column2218" queryTableFieldId="30527"/>
    <tableColumn id="2245" xr3:uid="{00000000-0010-0000-0000-0000C5080000}" uniqueName="2245" name="Column2219" queryTableFieldId="30526"/>
    <tableColumn id="2246" xr3:uid="{00000000-0010-0000-0000-0000C6080000}" uniqueName="2246" name="Column2220" queryTableFieldId="30525"/>
    <tableColumn id="2247" xr3:uid="{00000000-0010-0000-0000-0000C7080000}" uniqueName="2247" name="Column2221" queryTableFieldId="30524"/>
    <tableColumn id="2248" xr3:uid="{00000000-0010-0000-0000-0000C8080000}" uniqueName="2248" name="Column2222" queryTableFieldId="30523"/>
    <tableColumn id="2249" xr3:uid="{00000000-0010-0000-0000-0000C9080000}" uniqueName="2249" name="Column2223" queryTableFieldId="30522"/>
    <tableColumn id="2250" xr3:uid="{00000000-0010-0000-0000-0000CA080000}" uniqueName="2250" name="Column2224" queryTableFieldId="30521"/>
    <tableColumn id="2251" xr3:uid="{00000000-0010-0000-0000-0000CB080000}" uniqueName="2251" name="Column2225" queryTableFieldId="30520"/>
    <tableColumn id="2252" xr3:uid="{00000000-0010-0000-0000-0000CC080000}" uniqueName="2252" name="Column2226" queryTableFieldId="30519"/>
    <tableColumn id="2253" xr3:uid="{00000000-0010-0000-0000-0000CD080000}" uniqueName="2253" name="Column2227" queryTableFieldId="30518"/>
    <tableColumn id="2254" xr3:uid="{00000000-0010-0000-0000-0000CE080000}" uniqueName="2254" name="Column2228" queryTableFieldId="30517"/>
    <tableColumn id="2255" xr3:uid="{00000000-0010-0000-0000-0000CF080000}" uniqueName="2255" name="Column2229" queryTableFieldId="30516"/>
    <tableColumn id="2256" xr3:uid="{00000000-0010-0000-0000-0000D0080000}" uniqueName="2256" name="Column2230" queryTableFieldId="30515"/>
    <tableColumn id="2257" xr3:uid="{00000000-0010-0000-0000-0000D1080000}" uniqueName="2257" name="Column2231" queryTableFieldId="30514"/>
    <tableColumn id="2258" xr3:uid="{00000000-0010-0000-0000-0000D2080000}" uniqueName="2258" name="Column2232" queryTableFieldId="30513"/>
    <tableColumn id="2259" xr3:uid="{00000000-0010-0000-0000-0000D3080000}" uniqueName="2259" name="Column2233" queryTableFieldId="30512"/>
    <tableColumn id="2260" xr3:uid="{00000000-0010-0000-0000-0000D4080000}" uniqueName="2260" name="Column2234" queryTableFieldId="30511"/>
    <tableColumn id="2261" xr3:uid="{00000000-0010-0000-0000-0000D5080000}" uniqueName="2261" name="Column2235" queryTableFieldId="30510"/>
    <tableColumn id="2262" xr3:uid="{00000000-0010-0000-0000-0000D6080000}" uniqueName="2262" name="Column2236" queryTableFieldId="30509"/>
    <tableColumn id="2263" xr3:uid="{00000000-0010-0000-0000-0000D7080000}" uniqueName="2263" name="Column2237" queryTableFieldId="30508"/>
    <tableColumn id="2264" xr3:uid="{00000000-0010-0000-0000-0000D8080000}" uniqueName="2264" name="Column2238" queryTableFieldId="30507"/>
    <tableColumn id="2265" xr3:uid="{00000000-0010-0000-0000-0000D9080000}" uniqueName="2265" name="Column2239" queryTableFieldId="30506"/>
    <tableColumn id="2266" xr3:uid="{00000000-0010-0000-0000-0000DA080000}" uniqueName="2266" name="Column2240" queryTableFieldId="30505"/>
    <tableColumn id="2267" xr3:uid="{00000000-0010-0000-0000-0000DB080000}" uniqueName="2267" name="Column2241" queryTableFieldId="30504"/>
    <tableColumn id="2268" xr3:uid="{00000000-0010-0000-0000-0000DC080000}" uniqueName="2268" name="Column2242" queryTableFieldId="30503"/>
    <tableColumn id="2269" xr3:uid="{00000000-0010-0000-0000-0000DD080000}" uniqueName="2269" name="Column2243" queryTableFieldId="30502"/>
    <tableColumn id="2270" xr3:uid="{00000000-0010-0000-0000-0000DE080000}" uniqueName="2270" name="Column2244" queryTableFieldId="30501"/>
    <tableColumn id="2271" xr3:uid="{00000000-0010-0000-0000-0000DF080000}" uniqueName="2271" name="Column2245" queryTableFieldId="30500"/>
    <tableColumn id="2272" xr3:uid="{00000000-0010-0000-0000-0000E0080000}" uniqueName="2272" name="Column2246" queryTableFieldId="30499"/>
    <tableColumn id="2273" xr3:uid="{00000000-0010-0000-0000-0000E1080000}" uniqueName="2273" name="Column2247" queryTableFieldId="30498"/>
    <tableColumn id="2274" xr3:uid="{00000000-0010-0000-0000-0000E2080000}" uniqueName="2274" name="Column2248" queryTableFieldId="30497"/>
    <tableColumn id="2275" xr3:uid="{00000000-0010-0000-0000-0000E3080000}" uniqueName="2275" name="Column2249" queryTableFieldId="30496"/>
    <tableColumn id="2276" xr3:uid="{00000000-0010-0000-0000-0000E4080000}" uniqueName="2276" name="Column2250" queryTableFieldId="30495"/>
    <tableColumn id="2277" xr3:uid="{00000000-0010-0000-0000-0000E5080000}" uniqueName="2277" name="Column2251" queryTableFieldId="30494"/>
    <tableColumn id="2278" xr3:uid="{00000000-0010-0000-0000-0000E6080000}" uniqueName="2278" name="Column2252" queryTableFieldId="30493"/>
    <tableColumn id="2279" xr3:uid="{00000000-0010-0000-0000-0000E7080000}" uniqueName="2279" name="Column2253" queryTableFieldId="30492"/>
    <tableColumn id="2280" xr3:uid="{00000000-0010-0000-0000-0000E8080000}" uniqueName="2280" name="Column2254" queryTableFieldId="30491"/>
    <tableColumn id="2281" xr3:uid="{00000000-0010-0000-0000-0000E9080000}" uniqueName="2281" name="Column2255" queryTableFieldId="30490"/>
    <tableColumn id="2282" xr3:uid="{00000000-0010-0000-0000-0000EA080000}" uniqueName="2282" name="Column2256" queryTableFieldId="30489"/>
    <tableColumn id="2283" xr3:uid="{00000000-0010-0000-0000-0000EB080000}" uniqueName="2283" name="Column2257" queryTableFieldId="30488"/>
    <tableColumn id="2284" xr3:uid="{00000000-0010-0000-0000-0000EC080000}" uniqueName="2284" name="Column2258" queryTableFieldId="30487"/>
    <tableColumn id="2285" xr3:uid="{00000000-0010-0000-0000-0000ED080000}" uniqueName="2285" name="Column2259" queryTableFieldId="30486"/>
    <tableColumn id="2286" xr3:uid="{00000000-0010-0000-0000-0000EE080000}" uniqueName="2286" name="Column2260" queryTableFieldId="30485"/>
    <tableColumn id="2287" xr3:uid="{00000000-0010-0000-0000-0000EF080000}" uniqueName="2287" name="Column2261" queryTableFieldId="30484"/>
    <tableColumn id="2288" xr3:uid="{00000000-0010-0000-0000-0000F0080000}" uniqueName="2288" name="Column2262" queryTableFieldId="30483"/>
    <tableColumn id="2289" xr3:uid="{00000000-0010-0000-0000-0000F1080000}" uniqueName="2289" name="Column2263" queryTableFieldId="30482"/>
    <tableColumn id="2290" xr3:uid="{00000000-0010-0000-0000-0000F2080000}" uniqueName="2290" name="Column2264" queryTableFieldId="30481"/>
    <tableColumn id="2291" xr3:uid="{00000000-0010-0000-0000-0000F3080000}" uniqueName="2291" name="Column2265" queryTableFieldId="30480"/>
    <tableColumn id="2292" xr3:uid="{00000000-0010-0000-0000-0000F4080000}" uniqueName="2292" name="Column2266" queryTableFieldId="30479"/>
    <tableColumn id="2293" xr3:uid="{00000000-0010-0000-0000-0000F5080000}" uniqueName="2293" name="Column2267" queryTableFieldId="30478"/>
    <tableColumn id="2294" xr3:uid="{00000000-0010-0000-0000-0000F6080000}" uniqueName="2294" name="Column2268" queryTableFieldId="30477"/>
    <tableColumn id="2295" xr3:uid="{00000000-0010-0000-0000-0000F7080000}" uniqueName="2295" name="Column2269" queryTableFieldId="30476"/>
    <tableColumn id="2296" xr3:uid="{00000000-0010-0000-0000-0000F8080000}" uniqueName="2296" name="Column2270" queryTableFieldId="30475"/>
    <tableColumn id="2297" xr3:uid="{00000000-0010-0000-0000-0000F9080000}" uniqueName="2297" name="Column2271" queryTableFieldId="30474"/>
    <tableColumn id="2298" xr3:uid="{00000000-0010-0000-0000-0000FA080000}" uniqueName="2298" name="Column2272" queryTableFieldId="30473"/>
    <tableColumn id="2299" xr3:uid="{00000000-0010-0000-0000-0000FB080000}" uniqueName="2299" name="Column2273" queryTableFieldId="30472"/>
    <tableColumn id="2300" xr3:uid="{00000000-0010-0000-0000-0000FC080000}" uniqueName="2300" name="Column2274" queryTableFieldId="30471"/>
    <tableColumn id="2301" xr3:uid="{00000000-0010-0000-0000-0000FD080000}" uniqueName="2301" name="Column2275" queryTableFieldId="30470"/>
    <tableColumn id="2302" xr3:uid="{00000000-0010-0000-0000-0000FE080000}" uniqueName="2302" name="Column2276" queryTableFieldId="30469"/>
    <tableColumn id="2303" xr3:uid="{00000000-0010-0000-0000-0000FF080000}" uniqueName="2303" name="Column2277" queryTableFieldId="30468"/>
    <tableColumn id="2304" xr3:uid="{00000000-0010-0000-0000-000000090000}" uniqueName="2304" name="Column2278" queryTableFieldId="30467"/>
    <tableColumn id="2305" xr3:uid="{00000000-0010-0000-0000-000001090000}" uniqueName="2305" name="Column2279" queryTableFieldId="30466"/>
    <tableColumn id="2306" xr3:uid="{00000000-0010-0000-0000-000002090000}" uniqueName="2306" name="Column2280" queryTableFieldId="30465"/>
    <tableColumn id="2307" xr3:uid="{00000000-0010-0000-0000-000003090000}" uniqueName="2307" name="Column2281" queryTableFieldId="30464"/>
    <tableColumn id="2308" xr3:uid="{00000000-0010-0000-0000-000004090000}" uniqueName="2308" name="Column2282" queryTableFieldId="30463"/>
    <tableColumn id="2309" xr3:uid="{00000000-0010-0000-0000-000005090000}" uniqueName="2309" name="Column2283" queryTableFieldId="30462"/>
    <tableColumn id="2310" xr3:uid="{00000000-0010-0000-0000-000006090000}" uniqueName="2310" name="Column2284" queryTableFieldId="30461"/>
    <tableColumn id="2311" xr3:uid="{00000000-0010-0000-0000-000007090000}" uniqueName="2311" name="Column2285" queryTableFieldId="30460"/>
    <tableColumn id="2312" xr3:uid="{00000000-0010-0000-0000-000008090000}" uniqueName="2312" name="Column2286" queryTableFieldId="30459"/>
    <tableColumn id="2313" xr3:uid="{00000000-0010-0000-0000-000009090000}" uniqueName="2313" name="Column2287" queryTableFieldId="30458"/>
    <tableColumn id="2314" xr3:uid="{00000000-0010-0000-0000-00000A090000}" uniqueName="2314" name="Column2288" queryTableFieldId="30457"/>
    <tableColumn id="2315" xr3:uid="{00000000-0010-0000-0000-00000B090000}" uniqueName="2315" name="Column2289" queryTableFieldId="30456"/>
    <tableColumn id="2316" xr3:uid="{00000000-0010-0000-0000-00000C090000}" uniqueName="2316" name="Column2290" queryTableFieldId="30455"/>
    <tableColumn id="2317" xr3:uid="{00000000-0010-0000-0000-00000D090000}" uniqueName="2317" name="Column2291" queryTableFieldId="30454"/>
    <tableColumn id="2318" xr3:uid="{00000000-0010-0000-0000-00000E090000}" uniqueName="2318" name="Column2292" queryTableFieldId="30453"/>
    <tableColumn id="2319" xr3:uid="{00000000-0010-0000-0000-00000F090000}" uniqueName="2319" name="Column2293" queryTableFieldId="30452"/>
    <tableColumn id="2320" xr3:uid="{00000000-0010-0000-0000-000010090000}" uniqueName="2320" name="Column2294" queryTableFieldId="30451"/>
    <tableColumn id="2321" xr3:uid="{00000000-0010-0000-0000-000011090000}" uniqueName="2321" name="Column2295" queryTableFieldId="30450"/>
    <tableColumn id="2322" xr3:uid="{00000000-0010-0000-0000-000012090000}" uniqueName="2322" name="Column2296" queryTableFieldId="30449"/>
    <tableColumn id="2323" xr3:uid="{00000000-0010-0000-0000-000013090000}" uniqueName="2323" name="Column2297" queryTableFieldId="30448"/>
    <tableColumn id="2324" xr3:uid="{00000000-0010-0000-0000-000014090000}" uniqueName="2324" name="Column2298" queryTableFieldId="30447"/>
    <tableColumn id="2325" xr3:uid="{00000000-0010-0000-0000-000015090000}" uniqueName="2325" name="Column2299" queryTableFieldId="30446"/>
    <tableColumn id="2326" xr3:uid="{00000000-0010-0000-0000-000016090000}" uniqueName="2326" name="Column2300" queryTableFieldId="30445"/>
    <tableColumn id="2327" xr3:uid="{00000000-0010-0000-0000-000017090000}" uniqueName="2327" name="Column2301" queryTableFieldId="30444"/>
    <tableColumn id="2328" xr3:uid="{00000000-0010-0000-0000-000018090000}" uniqueName="2328" name="Column2302" queryTableFieldId="30443"/>
    <tableColumn id="2329" xr3:uid="{00000000-0010-0000-0000-000019090000}" uniqueName="2329" name="Column2303" queryTableFieldId="30442"/>
    <tableColumn id="2330" xr3:uid="{00000000-0010-0000-0000-00001A090000}" uniqueName="2330" name="Column2304" queryTableFieldId="30441"/>
    <tableColumn id="2331" xr3:uid="{00000000-0010-0000-0000-00001B090000}" uniqueName="2331" name="Column2305" queryTableFieldId="30440"/>
    <tableColumn id="2332" xr3:uid="{00000000-0010-0000-0000-00001C090000}" uniqueName="2332" name="Column2306" queryTableFieldId="30439"/>
    <tableColumn id="2333" xr3:uid="{00000000-0010-0000-0000-00001D090000}" uniqueName="2333" name="Column2307" queryTableFieldId="30438"/>
    <tableColumn id="2334" xr3:uid="{00000000-0010-0000-0000-00001E090000}" uniqueName="2334" name="Column2308" queryTableFieldId="30437"/>
    <tableColumn id="2335" xr3:uid="{00000000-0010-0000-0000-00001F090000}" uniqueName="2335" name="Column2309" queryTableFieldId="30436"/>
    <tableColumn id="2336" xr3:uid="{00000000-0010-0000-0000-000020090000}" uniqueName="2336" name="Column2310" queryTableFieldId="30435"/>
    <tableColumn id="2337" xr3:uid="{00000000-0010-0000-0000-000021090000}" uniqueName="2337" name="Column2311" queryTableFieldId="30434"/>
    <tableColumn id="2338" xr3:uid="{00000000-0010-0000-0000-000022090000}" uniqueName="2338" name="Column2312" queryTableFieldId="30433"/>
    <tableColumn id="2339" xr3:uid="{00000000-0010-0000-0000-000023090000}" uniqueName="2339" name="Column2313" queryTableFieldId="30432"/>
    <tableColumn id="2340" xr3:uid="{00000000-0010-0000-0000-000024090000}" uniqueName="2340" name="Column2314" queryTableFieldId="30431"/>
    <tableColumn id="2341" xr3:uid="{00000000-0010-0000-0000-000025090000}" uniqueName="2341" name="Column2315" queryTableFieldId="30430"/>
    <tableColumn id="2342" xr3:uid="{00000000-0010-0000-0000-000026090000}" uniqueName="2342" name="Column2316" queryTableFieldId="30429"/>
    <tableColumn id="2343" xr3:uid="{00000000-0010-0000-0000-000027090000}" uniqueName="2343" name="Column2317" queryTableFieldId="30428"/>
    <tableColumn id="2344" xr3:uid="{00000000-0010-0000-0000-000028090000}" uniqueName="2344" name="Column2318" queryTableFieldId="30427"/>
    <tableColumn id="2345" xr3:uid="{00000000-0010-0000-0000-000029090000}" uniqueName="2345" name="Column2319" queryTableFieldId="30426"/>
    <tableColumn id="2346" xr3:uid="{00000000-0010-0000-0000-00002A090000}" uniqueName="2346" name="Column2320" queryTableFieldId="30425"/>
    <tableColumn id="2347" xr3:uid="{00000000-0010-0000-0000-00002B090000}" uniqueName="2347" name="Column2321" queryTableFieldId="30424"/>
    <tableColumn id="2348" xr3:uid="{00000000-0010-0000-0000-00002C090000}" uniqueName="2348" name="Column2322" queryTableFieldId="30423"/>
    <tableColumn id="2349" xr3:uid="{00000000-0010-0000-0000-00002D090000}" uniqueName="2349" name="Column2323" queryTableFieldId="30422"/>
    <tableColumn id="2350" xr3:uid="{00000000-0010-0000-0000-00002E090000}" uniqueName="2350" name="Column2324" queryTableFieldId="30421"/>
    <tableColumn id="2351" xr3:uid="{00000000-0010-0000-0000-00002F090000}" uniqueName="2351" name="Column2325" queryTableFieldId="30420"/>
    <tableColumn id="2352" xr3:uid="{00000000-0010-0000-0000-000030090000}" uniqueName="2352" name="Column2326" queryTableFieldId="30419"/>
    <tableColumn id="2353" xr3:uid="{00000000-0010-0000-0000-000031090000}" uniqueName="2353" name="Column2327" queryTableFieldId="30418"/>
    <tableColumn id="2354" xr3:uid="{00000000-0010-0000-0000-000032090000}" uniqueName="2354" name="Column2328" queryTableFieldId="30417"/>
    <tableColumn id="2355" xr3:uid="{00000000-0010-0000-0000-000033090000}" uniqueName="2355" name="Column2329" queryTableFieldId="30416"/>
    <tableColumn id="2356" xr3:uid="{00000000-0010-0000-0000-000034090000}" uniqueName="2356" name="Column2330" queryTableFieldId="30415"/>
    <tableColumn id="2357" xr3:uid="{00000000-0010-0000-0000-000035090000}" uniqueName="2357" name="Column2331" queryTableFieldId="30414"/>
    <tableColumn id="2358" xr3:uid="{00000000-0010-0000-0000-000036090000}" uniqueName="2358" name="Column2332" queryTableFieldId="30413"/>
    <tableColumn id="2359" xr3:uid="{00000000-0010-0000-0000-000037090000}" uniqueName="2359" name="Column2333" queryTableFieldId="30412"/>
    <tableColumn id="2360" xr3:uid="{00000000-0010-0000-0000-000038090000}" uniqueName="2360" name="Column2334" queryTableFieldId="30411"/>
    <tableColumn id="2361" xr3:uid="{00000000-0010-0000-0000-000039090000}" uniqueName="2361" name="Column2335" queryTableFieldId="30410"/>
    <tableColumn id="2362" xr3:uid="{00000000-0010-0000-0000-00003A090000}" uniqueName="2362" name="Column2336" queryTableFieldId="30409"/>
    <tableColumn id="2363" xr3:uid="{00000000-0010-0000-0000-00003B090000}" uniqueName="2363" name="Column2337" queryTableFieldId="30408"/>
    <tableColumn id="2364" xr3:uid="{00000000-0010-0000-0000-00003C090000}" uniqueName="2364" name="Column2338" queryTableFieldId="30407"/>
    <tableColumn id="2365" xr3:uid="{00000000-0010-0000-0000-00003D090000}" uniqueName="2365" name="Column2339" queryTableFieldId="30406"/>
    <tableColumn id="2366" xr3:uid="{00000000-0010-0000-0000-00003E090000}" uniqueName="2366" name="Column2340" queryTableFieldId="30405"/>
    <tableColumn id="2367" xr3:uid="{00000000-0010-0000-0000-00003F090000}" uniqueName="2367" name="Column2341" queryTableFieldId="30404"/>
    <tableColumn id="2368" xr3:uid="{00000000-0010-0000-0000-000040090000}" uniqueName="2368" name="Column2342" queryTableFieldId="30403"/>
    <tableColumn id="2369" xr3:uid="{00000000-0010-0000-0000-000041090000}" uniqueName="2369" name="Column2343" queryTableFieldId="30402"/>
    <tableColumn id="2370" xr3:uid="{00000000-0010-0000-0000-000042090000}" uniqueName="2370" name="Column2344" queryTableFieldId="30401"/>
    <tableColumn id="2371" xr3:uid="{00000000-0010-0000-0000-000043090000}" uniqueName="2371" name="Column2345" queryTableFieldId="30400"/>
    <tableColumn id="2372" xr3:uid="{00000000-0010-0000-0000-000044090000}" uniqueName="2372" name="Column2346" queryTableFieldId="30399"/>
    <tableColumn id="2373" xr3:uid="{00000000-0010-0000-0000-000045090000}" uniqueName="2373" name="Column2347" queryTableFieldId="30398"/>
    <tableColumn id="2374" xr3:uid="{00000000-0010-0000-0000-000046090000}" uniqueName="2374" name="Column2348" queryTableFieldId="30397"/>
    <tableColumn id="2375" xr3:uid="{00000000-0010-0000-0000-000047090000}" uniqueName="2375" name="Column2349" queryTableFieldId="30396"/>
    <tableColumn id="2376" xr3:uid="{00000000-0010-0000-0000-000048090000}" uniqueName="2376" name="Column2350" queryTableFieldId="30395"/>
    <tableColumn id="2377" xr3:uid="{00000000-0010-0000-0000-000049090000}" uniqueName="2377" name="Column2351" queryTableFieldId="30394"/>
    <tableColumn id="2378" xr3:uid="{00000000-0010-0000-0000-00004A090000}" uniqueName="2378" name="Column2352" queryTableFieldId="30393"/>
    <tableColumn id="2379" xr3:uid="{00000000-0010-0000-0000-00004B090000}" uniqueName="2379" name="Column2353" queryTableFieldId="30392"/>
    <tableColumn id="2380" xr3:uid="{00000000-0010-0000-0000-00004C090000}" uniqueName="2380" name="Column2354" queryTableFieldId="30391"/>
    <tableColumn id="2381" xr3:uid="{00000000-0010-0000-0000-00004D090000}" uniqueName="2381" name="Column2355" queryTableFieldId="30390"/>
    <tableColumn id="2382" xr3:uid="{00000000-0010-0000-0000-00004E090000}" uniqueName="2382" name="Column2356" queryTableFieldId="30389"/>
    <tableColumn id="2383" xr3:uid="{00000000-0010-0000-0000-00004F090000}" uniqueName="2383" name="Column2357" queryTableFieldId="30388"/>
    <tableColumn id="2384" xr3:uid="{00000000-0010-0000-0000-000050090000}" uniqueName="2384" name="Column2358" queryTableFieldId="30387"/>
    <tableColumn id="2385" xr3:uid="{00000000-0010-0000-0000-000051090000}" uniqueName="2385" name="Column2359" queryTableFieldId="30386"/>
    <tableColumn id="2386" xr3:uid="{00000000-0010-0000-0000-000052090000}" uniqueName="2386" name="Column2360" queryTableFieldId="30385"/>
    <tableColumn id="2387" xr3:uid="{00000000-0010-0000-0000-000053090000}" uniqueName="2387" name="Column2361" queryTableFieldId="30384"/>
    <tableColumn id="2388" xr3:uid="{00000000-0010-0000-0000-000054090000}" uniqueName="2388" name="Column2362" queryTableFieldId="30383"/>
    <tableColumn id="2389" xr3:uid="{00000000-0010-0000-0000-000055090000}" uniqueName="2389" name="Column2363" queryTableFieldId="30382"/>
    <tableColumn id="2390" xr3:uid="{00000000-0010-0000-0000-000056090000}" uniqueName="2390" name="Column2364" queryTableFieldId="30381"/>
    <tableColumn id="2391" xr3:uid="{00000000-0010-0000-0000-000057090000}" uniqueName="2391" name="Column2365" queryTableFieldId="30380"/>
    <tableColumn id="2392" xr3:uid="{00000000-0010-0000-0000-000058090000}" uniqueName="2392" name="Column2366" queryTableFieldId="30379"/>
    <tableColumn id="2393" xr3:uid="{00000000-0010-0000-0000-000059090000}" uniqueName="2393" name="Column2367" queryTableFieldId="30378"/>
    <tableColumn id="2394" xr3:uid="{00000000-0010-0000-0000-00005A090000}" uniqueName="2394" name="Column2368" queryTableFieldId="30377"/>
    <tableColumn id="2395" xr3:uid="{00000000-0010-0000-0000-00005B090000}" uniqueName="2395" name="Column2369" queryTableFieldId="30376"/>
    <tableColumn id="2396" xr3:uid="{00000000-0010-0000-0000-00005C090000}" uniqueName="2396" name="Column2370" queryTableFieldId="30375"/>
    <tableColumn id="2397" xr3:uid="{00000000-0010-0000-0000-00005D090000}" uniqueName="2397" name="Column2371" queryTableFieldId="30374"/>
    <tableColumn id="2398" xr3:uid="{00000000-0010-0000-0000-00005E090000}" uniqueName="2398" name="Column2372" queryTableFieldId="30373"/>
    <tableColumn id="2399" xr3:uid="{00000000-0010-0000-0000-00005F090000}" uniqueName="2399" name="Column2373" queryTableFieldId="30372"/>
    <tableColumn id="2400" xr3:uid="{00000000-0010-0000-0000-000060090000}" uniqueName="2400" name="Column2374" queryTableFieldId="30371"/>
    <tableColumn id="2401" xr3:uid="{00000000-0010-0000-0000-000061090000}" uniqueName="2401" name="Column2375" queryTableFieldId="30370"/>
    <tableColumn id="2402" xr3:uid="{00000000-0010-0000-0000-000062090000}" uniqueName="2402" name="Column2376" queryTableFieldId="30369"/>
    <tableColumn id="2403" xr3:uid="{00000000-0010-0000-0000-000063090000}" uniqueName="2403" name="Column2377" queryTableFieldId="30368"/>
    <tableColumn id="2404" xr3:uid="{00000000-0010-0000-0000-000064090000}" uniqueName="2404" name="Column2378" queryTableFieldId="30367"/>
    <tableColumn id="2405" xr3:uid="{00000000-0010-0000-0000-000065090000}" uniqueName="2405" name="Column2379" queryTableFieldId="30366"/>
    <tableColumn id="2406" xr3:uid="{00000000-0010-0000-0000-000066090000}" uniqueName="2406" name="Column2380" queryTableFieldId="30365"/>
    <tableColumn id="2407" xr3:uid="{00000000-0010-0000-0000-000067090000}" uniqueName="2407" name="Column2381" queryTableFieldId="30364"/>
    <tableColumn id="2408" xr3:uid="{00000000-0010-0000-0000-000068090000}" uniqueName="2408" name="Column2382" queryTableFieldId="30363"/>
    <tableColumn id="2409" xr3:uid="{00000000-0010-0000-0000-000069090000}" uniqueName="2409" name="Column2383" queryTableFieldId="30362"/>
    <tableColumn id="2410" xr3:uid="{00000000-0010-0000-0000-00006A090000}" uniqueName="2410" name="Column2384" queryTableFieldId="30361"/>
    <tableColumn id="2411" xr3:uid="{00000000-0010-0000-0000-00006B090000}" uniqueName="2411" name="Column2385" queryTableFieldId="30360"/>
    <tableColumn id="2412" xr3:uid="{00000000-0010-0000-0000-00006C090000}" uniqueName="2412" name="Column2386" queryTableFieldId="30359"/>
    <tableColumn id="2413" xr3:uid="{00000000-0010-0000-0000-00006D090000}" uniqueName="2413" name="Column2387" queryTableFieldId="30358"/>
    <tableColumn id="2414" xr3:uid="{00000000-0010-0000-0000-00006E090000}" uniqueName="2414" name="Column2388" queryTableFieldId="30357"/>
    <tableColumn id="2415" xr3:uid="{00000000-0010-0000-0000-00006F090000}" uniqueName="2415" name="Column2389" queryTableFieldId="30356"/>
    <tableColumn id="2416" xr3:uid="{00000000-0010-0000-0000-000070090000}" uniqueName="2416" name="Column2390" queryTableFieldId="30355"/>
    <tableColumn id="2417" xr3:uid="{00000000-0010-0000-0000-000071090000}" uniqueName="2417" name="Column2391" queryTableFieldId="30354"/>
    <tableColumn id="2418" xr3:uid="{00000000-0010-0000-0000-000072090000}" uniqueName="2418" name="Column2392" queryTableFieldId="30353"/>
    <tableColumn id="2419" xr3:uid="{00000000-0010-0000-0000-000073090000}" uniqueName="2419" name="Column2393" queryTableFieldId="30352"/>
    <tableColumn id="2420" xr3:uid="{00000000-0010-0000-0000-000074090000}" uniqueName="2420" name="Column2394" queryTableFieldId="30351"/>
    <tableColumn id="2421" xr3:uid="{00000000-0010-0000-0000-000075090000}" uniqueName="2421" name="Column2395" queryTableFieldId="30350"/>
    <tableColumn id="2422" xr3:uid="{00000000-0010-0000-0000-000076090000}" uniqueName="2422" name="Column2396" queryTableFieldId="30349"/>
    <tableColumn id="2423" xr3:uid="{00000000-0010-0000-0000-000077090000}" uniqueName="2423" name="Column2397" queryTableFieldId="30348"/>
    <tableColumn id="2424" xr3:uid="{00000000-0010-0000-0000-000078090000}" uniqueName="2424" name="Column2398" queryTableFieldId="30347"/>
    <tableColumn id="2425" xr3:uid="{00000000-0010-0000-0000-000079090000}" uniqueName="2425" name="Column2399" queryTableFieldId="30346"/>
    <tableColumn id="2426" xr3:uid="{00000000-0010-0000-0000-00007A090000}" uniqueName="2426" name="Column2400" queryTableFieldId="30345"/>
    <tableColumn id="2427" xr3:uid="{00000000-0010-0000-0000-00007B090000}" uniqueName="2427" name="Column2401" queryTableFieldId="30344"/>
    <tableColumn id="2428" xr3:uid="{00000000-0010-0000-0000-00007C090000}" uniqueName="2428" name="Column2402" queryTableFieldId="30343"/>
    <tableColumn id="2429" xr3:uid="{00000000-0010-0000-0000-00007D090000}" uniqueName="2429" name="Column2403" queryTableFieldId="30342"/>
    <tableColumn id="2430" xr3:uid="{00000000-0010-0000-0000-00007E090000}" uniqueName="2430" name="Column2404" queryTableFieldId="30341"/>
    <tableColumn id="2431" xr3:uid="{00000000-0010-0000-0000-00007F090000}" uniqueName="2431" name="Column2405" queryTableFieldId="30340"/>
    <tableColumn id="2432" xr3:uid="{00000000-0010-0000-0000-000080090000}" uniqueName="2432" name="Column2406" queryTableFieldId="30339"/>
    <tableColumn id="2433" xr3:uid="{00000000-0010-0000-0000-000081090000}" uniqueName="2433" name="Column2407" queryTableFieldId="30338"/>
    <tableColumn id="2434" xr3:uid="{00000000-0010-0000-0000-000082090000}" uniqueName="2434" name="Column2408" queryTableFieldId="30337"/>
    <tableColumn id="2435" xr3:uid="{00000000-0010-0000-0000-000083090000}" uniqueName="2435" name="Column2409" queryTableFieldId="30336"/>
    <tableColumn id="2436" xr3:uid="{00000000-0010-0000-0000-000084090000}" uniqueName="2436" name="Column2410" queryTableFieldId="30335"/>
    <tableColumn id="2437" xr3:uid="{00000000-0010-0000-0000-000085090000}" uniqueName="2437" name="Column2411" queryTableFieldId="30334"/>
    <tableColumn id="2438" xr3:uid="{00000000-0010-0000-0000-000086090000}" uniqueName="2438" name="Column2412" queryTableFieldId="30333"/>
    <tableColumn id="2439" xr3:uid="{00000000-0010-0000-0000-000087090000}" uniqueName="2439" name="Column2413" queryTableFieldId="30332"/>
    <tableColumn id="2440" xr3:uid="{00000000-0010-0000-0000-000088090000}" uniqueName="2440" name="Column2414" queryTableFieldId="30331"/>
    <tableColumn id="2441" xr3:uid="{00000000-0010-0000-0000-000089090000}" uniqueName="2441" name="Column2415" queryTableFieldId="30330"/>
    <tableColumn id="2442" xr3:uid="{00000000-0010-0000-0000-00008A090000}" uniqueName="2442" name="Column2416" queryTableFieldId="30329"/>
    <tableColumn id="2443" xr3:uid="{00000000-0010-0000-0000-00008B090000}" uniqueName="2443" name="Column2417" queryTableFieldId="30328"/>
    <tableColumn id="2444" xr3:uid="{00000000-0010-0000-0000-00008C090000}" uniqueName="2444" name="Column2418" queryTableFieldId="30327"/>
    <tableColumn id="2445" xr3:uid="{00000000-0010-0000-0000-00008D090000}" uniqueName="2445" name="Column2419" queryTableFieldId="30326"/>
    <tableColumn id="2446" xr3:uid="{00000000-0010-0000-0000-00008E090000}" uniqueName="2446" name="Column2420" queryTableFieldId="30325"/>
    <tableColumn id="2447" xr3:uid="{00000000-0010-0000-0000-00008F090000}" uniqueName="2447" name="Column2421" queryTableFieldId="30324"/>
    <tableColumn id="2448" xr3:uid="{00000000-0010-0000-0000-000090090000}" uniqueName="2448" name="Column2422" queryTableFieldId="30323"/>
    <tableColumn id="2449" xr3:uid="{00000000-0010-0000-0000-000091090000}" uniqueName="2449" name="Column2423" queryTableFieldId="30322"/>
    <tableColumn id="2450" xr3:uid="{00000000-0010-0000-0000-000092090000}" uniqueName="2450" name="Column2424" queryTableFieldId="30321"/>
    <tableColumn id="2451" xr3:uid="{00000000-0010-0000-0000-000093090000}" uniqueName="2451" name="Column2425" queryTableFieldId="30320"/>
    <tableColumn id="2452" xr3:uid="{00000000-0010-0000-0000-000094090000}" uniqueName="2452" name="Column2426" queryTableFieldId="30319"/>
    <tableColumn id="2453" xr3:uid="{00000000-0010-0000-0000-000095090000}" uniqueName="2453" name="Column2427" queryTableFieldId="30318"/>
    <tableColumn id="2454" xr3:uid="{00000000-0010-0000-0000-000096090000}" uniqueName="2454" name="Column2428" queryTableFieldId="30317"/>
    <tableColumn id="2455" xr3:uid="{00000000-0010-0000-0000-000097090000}" uniqueName="2455" name="Column2429" queryTableFieldId="30316"/>
    <tableColumn id="2456" xr3:uid="{00000000-0010-0000-0000-000098090000}" uniqueName="2456" name="Column2430" queryTableFieldId="30315"/>
    <tableColumn id="2457" xr3:uid="{00000000-0010-0000-0000-000099090000}" uniqueName="2457" name="Column2431" queryTableFieldId="30314"/>
    <tableColumn id="2458" xr3:uid="{00000000-0010-0000-0000-00009A090000}" uniqueName="2458" name="Column2432" queryTableFieldId="30313"/>
    <tableColumn id="2459" xr3:uid="{00000000-0010-0000-0000-00009B090000}" uniqueName="2459" name="Column2433" queryTableFieldId="30312"/>
    <tableColumn id="2460" xr3:uid="{00000000-0010-0000-0000-00009C090000}" uniqueName="2460" name="Column2434" queryTableFieldId="30311"/>
    <tableColumn id="2461" xr3:uid="{00000000-0010-0000-0000-00009D090000}" uniqueName="2461" name="Column2435" queryTableFieldId="30310"/>
    <tableColumn id="2462" xr3:uid="{00000000-0010-0000-0000-00009E090000}" uniqueName="2462" name="Column2436" queryTableFieldId="30309"/>
    <tableColumn id="2463" xr3:uid="{00000000-0010-0000-0000-00009F090000}" uniqueName="2463" name="Column2437" queryTableFieldId="30308"/>
    <tableColumn id="2464" xr3:uid="{00000000-0010-0000-0000-0000A0090000}" uniqueName="2464" name="Column2438" queryTableFieldId="30307"/>
    <tableColumn id="2465" xr3:uid="{00000000-0010-0000-0000-0000A1090000}" uniqueName="2465" name="Column2439" queryTableFieldId="30306"/>
    <tableColumn id="2466" xr3:uid="{00000000-0010-0000-0000-0000A2090000}" uniqueName="2466" name="Column2440" queryTableFieldId="30305"/>
    <tableColumn id="2467" xr3:uid="{00000000-0010-0000-0000-0000A3090000}" uniqueName="2467" name="Column2441" queryTableFieldId="30304"/>
    <tableColumn id="2468" xr3:uid="{00000000-0010-0000-0000-0000A4090000}" uniqueName="2468" name="Column2442" queryTableFieldId="30303"/>
    <tableColumn id="2469" xr3:uid="{00000000-0010-0000-0000-0000A5090000}" uniqueName="2469" name="Column2443" queryTableFieldId="30302"/>
    <tableColumn id="2470" xr3:uid="{00000000-0010-0000-0000-0000A6090000}" uniqueName="2470" name="Column2444" queryTableFieldId="30301"/>
    <tableColumn id="2471" xr3:uid="{00000000-0010-0000-0000-0000A7090000}" uniqueName="2471" name="Column2445" queryTableFieldId="30300"/>
    <tableColumn id="2472" xr3:uid="{00000000-0010-0000-0000-0000A8090000}" uniqueName="2472" name="Column2446" queryTableFieldId="30299"/>
    <tableColumn id="2473" xr3:uid="{00000000-0010-0000-0000-0000A9090000}" uniqueName="2473" name="Column2447" queryTableFieldId="30298"/>
    <tableColumn id="2474" xr3:uid="{00000000-0010-0000-0000-0000AA090000}" uniqueName="2474" name="Column2448" queryTableFieldId="30297"/>
    <tableColumn id="2475" xr3:uid="{00000000-0010-0000-0000-0000AB090000}" uniqueName="2475" name="Column2449" queryTableFieldId="30296"/>
    <tableColumn id="2476" xr3:uid="{00000000-0010-0000-0000-0000AC090000}" uniqueName="2476" name="Column2450" queryTableFieldId="30295"/>
    <tableColumn id="2477" xr3:uid="{00000000-0010-0000-0000-0000AD090000}" uniqueName="2477" name="Column2451" queryTableFieldId="30294"/>
    <tableColumn id="2478" xr3:uid="{00000000-0010-0000-0000-0000AE090000}" uniqueName="2478" name="Column2452" queryTableFieldId="30293"/>
    <tableColumn id="2479" xr3:uid="{00000000-0010-0000-0000-0000AF090000}" uniqueName="2479" name="Column2453" queryTableFieldId="30292"/>
    <tableColumn id="2480" xr3:uid="{00000000-0010-0000-0000-0000B0090000}" uniqueName="2480" name="Column2454" queryTableFieldId="30291"/>
    <tableColumn id="2481" xr3:uid="{00000000-0010-0000-0000-0000B1090000}" uniqueName="2481" name="Column2455" queryTableFieldId="30290"/>
    <tableColumn id="2482" xr3:uid="{00000000-0010-0000-0000-0000B2090000}" uniqueName="2482" name="Column2456" queryTableFieldId="30289"/>
    <tableColumn id="2483" xr3:uid="{00000000-0010-0000-0000-0000B3090000}" uniqueName="2483" name="Column2457" queryTableFieldId="30288"/>
    <tableColumn id="2484" xr3:uid="{00000000-0010-0000-0000-0000B4090000}" uniqueName="2484" name="Column2458" queryTableFieldId="30287"/>
    <tableColumn id="2485" xr3:uid="{00000000-0010-0000-0000-0000B5090000}" uniqueName="2485" name="Column2459" queryTableFieldId="30286"/>
    <tableColumn id="2486" xr3:uid="{00000000-0010-0000-0000-0000B6090000}" uniqueName="2486" name="Column2460" queryTableFieldId="30285"/>
    <tableColumn id="2487" xr3:uid="{00000000-0010-0000-0000-0000B7090000}" uniqueName="2487" name="Column2461" queryTableFieldId="30284"/>
    <tableColumn id="2488" xr3:uid="{00000000-0010-0000-0000-0000B8090000}" uniqueName="2488" name="Column2462" queryTableFieldId="30283"/>
    <tableColumn id="2489" xr3:uid="{00000000-0010-0000-0000-0000B9090000}" uniqueName="2489" name="Column2463" queryTableFieldId="30282"/>
    <tableColumn id="2490" xr3:uid="{00000000-0010-0000-0000-0000BA090000}" uniqueName="2490" name="Column2464" queryTableFieldId="30281"/>
    <tableColumn id="2491" xr3:uid="{00000000-0010-0000-0000-0000BB090000}" uniqueName="2491" name="Column2465" queryTableFieldId="30280"/>
    <tableColumn id="2492" xr3:uid="{00000000-0010-0000-0000-0000BC090000}" uniqueName="2492" name="Column2466" queryTableFieldId="30279"/>
    <tableColumn id="2493" xr3:uid="{00000000-0010-0000-0000-0000BD090000}" uniqueName="2493" name="Column2467" queryTableFieldId="30278"/>
    <tableColumn id="2494" xr3:uid="{00000000-0010-0000-0000-0000BE090000}" uniqueName="2494" name="Column2468" queryTableFieldId="30277"/>
    <tableColumn id="2495" xr3:uid="{00000000-0010-0000-0000-0000BF090000}" uniqueName="2495" name="Column2469" queryTableFieldId="30276"/>
    <tableColumn id="2496" xr3:uid="{00000000-0010-0000-0000-0000C0090000}" uniqueName="2496" name="Column2470" queryTableFieldId="30275"/>
    <tableColumn id="2497" xr3:uid="{00000000-0010-0000-0000-0000C1090000}" uniqueName="2497" name="Column2471" queryTableFieldId="30274"/>
    <tableColumn id="2498" xr3:uid="{00000000-0010-0000-0000-0000C2090000}" uniqueName="2498" name="Column2472" queryTableFieldId="30273"/>
    <tableColumn id="2499" xr3:uid="{00000000-0010-0000-0000-0000C3090000}" uniqueName="2499" name="Column2473" queryTableFieldId="30272"/>
    <tableColumn id="2500" xr3:uid="{00000000-0010-0000-0000-0000C4090000}" uniqueName="2500" name="Column2474" queryTableFieldId="30271"/>
    <tableColumn id="2501" xr3:uid="{00000000-0010-0000-0000-0000C5090000}" uniqueName="2501" name="Column2475" queryTableFieldId="30270"/>
    <tableColumn id="2502" xr3:uid="{00000000-0010-0000-0000-0000C6090000}" uniqueName="2502" name="Column2476" queryTableFieldId="30269"/>
    <tableColumn id="2503" xr3:uid="{00000000-0010-0000-0000-0000C7090000}" uniqueName="2503" name="Column2477" queryTableFieldId="30268"/>
    <tableColumn id="2504" xr3:uid="{00000000-0010-0000-0000-0000C8090000}" uniqueName="2504" name="Column2478" queryTableFieldId="30267"/>
    <tableColumn id="2505" xr3:uid="{00000000-0010-0000-0000-0000C9090000}" uniqueName="2505" name="Column2479" queryTableFieldId="30266"/>
    <tableColumn id="2506" xr3:uid="{00000000-0010-0000-0000-0000CA090000}" uniqueName="2506" name="Column2480" queryTableFieldId="30265"/>
    <tableColumn id="2507" xr3:uid="{00000000-0010-0000-0000-0000CB090000}" uniqueName="2507" name="Column2481" queryTableFieldId="30264"/>
    <tableColumn id="2508" xr3:uid="{00000000-0010-0000-0000-0000CC090000}" uniqueName="2508" name="Column2482" queryTableFieldId="30263"/>
    <tableColumn id="2509" xr3:uid="{00000000-0010-0000-0000-0000CD090000}" uniqueName="2509" name="Column2483" queryTableFieldId="30262"/>
    <tableColumn id="2510" xr3:uid="{00000000-0010-0000-0000-0000CE090000}" uniqueName="2510" name="Column2484" queryTableFieldId="30261"/>
    <tableColumn id="2511" xr3:uid="{00000000-0010-0000-0000-0000CF090000}" uniqueName="2511" name="Column2485" queryTableFieldId="30260"/>
    <tableColumn id="2512" xr3:uid="{00000000-0010-0000-0000-0000D0090000}" uniqueName="2512" name="Column2486" queryTableFieldId="30259"/>
    <tableColumn id="2513" xr3:uid="{00000000-0010-0000-0000-0000D1090000}" uniqueName="2513" name="Column2487" queryTableFieldId="30258"/>
    <tableColumn id="2514" xr3:uid="{00000000-0010-0000-0000-0000D2090000}" uniqueName="2514" name="Column2488" queryTableFieldId="30257"/>
    <tableColumn id="2515" xr3:uid="{00000000-0010-0000-0000-0000D3090000}" uniqueName="2515" name="Column2489" queryTableFieldId="30256"/>
    <tableColumn id="2516" xr3:uid="{00000000-0010-0000-0000-0000D4090000}" uniqueName="2516" name="Column2490" queryTableFieldId="30255"/>
    <tableColumn id="2517" xr3:uid="{00000000-0010-0000-0000-0000D5090000}" uniqueName="2517" name="Column2491" queryTableFieldId="30254"/>
    <tableColumn id="2518" xr3:uid="{00000000-0010-0000-0000-0000D6090000}" uniqueName="2518" name="Column2492" queryTableFieldId="30253"/>
    <tableColumn id="2519" xr3:uid="{00000000-0010-0000-0000-0000D7090000}" uniqueName="2519" name="Column2493" queryTableFieldId="30252"/>
    <tableColumn id="2520" xr3:uid="{00000000-0010-0000-0000-0000D8090000}" uniqueName="2520" name="Column2494" queryTableFieldId="30251"/>
    <tableColumn id="2521" xr3:uid="{00000000-0010-0000-0000-0000D9090000}" uniqueName="2521" name="Column2495" queryTableFieldId="30250"/>
    <tableColumn id="2522" xr3:uid="{00000000-0010-0000-0000-0000DA090000}" uniqueName="2522" name="Column2496" queryTableFieldId="30249"/>
    <tableColumn id="2523" xr3:uid="{00000000-0010-0000-0000-0000DB090000}" uniqueName="2523" name="Column2497" queryTableFieldId="30248"/>
    <tableColumn id="2524" xr3:uid="{00000000-0010-0000-0000-0000DC090000}" uniqueName="2524" name="Column2498" queryTableFieldId="30247"/>
    <tableColumn id="2525" xr3:uid="{00000000-0010-0000-0000-0000DD090000}" uniqueName="2525" name="Column2499" queryTableFieldId="30246"/>
    <tableColumn id="2526" xr3:uid="{00000000-0010-0000-0000-0000DE090000}" uniqueName="2526" name="Column2500" queryTableFieldId="30245"/>
    <tableColumn id="2527" xr3:uid="{00000000-0010-0000-0000-0000DF090000}" uniqueName="2527" name="Column2501" queryTableFieldId="30244"/>
    <tableColumn id="2528" xr3:uid="{00000000-0010-0000-0000-0000E0090000}" uniqueName="2528" name="Column2502" queryTableFieldId="30243"/>
    <tableColumn id="2529" xr3:uid="{00000000-0010-0000-0000-0000E1090000}" uniqueName="2529" name="Column2503" queryTableFieldId="30242"/>
    <tableColumn id="2530" xr3:uid="{00000000-0010-0000-0000-0000E2090000}" uniqueName="2530" name="Column2504" queryTableFieldId="30241"/>
    <tableColumn id="2531" xr3:uid="{00000000-0010-0000-0000-0000E3090000}" uniqueName="2531" name="Column2505" queryTableFieldId="30240"/>
    <tableColumn id="2532" xr3:uid="{00000000-0010-0000-0000-0000E4090000}" uniqueName="2532" name="Column2506" queryTableFieldId="30239"/>
    <tableColumn id="2533" xr3:uid="{00000000-0010-0000-0000-0000E5090000}" uniqueName="2533" name="Column2507" queryTableFieldId="30238"/>
    <tableColumn id="2534" xr3:uid="{00000000-0010-0000-0000-0000E6090000}" uniqueName="2534" name="Column2508" queryTableFieldId="30237"/>
    <tableColumn id="2535" xr3:uid="{00000000-0010-0000-0000-0000E7090000}" uniqueName="2535" name="Column2509" queryTableFieldId="30236"/>
    <tableColumn id="2536" xr3:uid="{00000000-0010-0000-0000-0000E8090000}" uniqueName="2536" name="Column2510" queryTableFieldId="30235"/>
    <tableColumn id="2537" xr3:uid="{00000000-0010-0000-0000-0000E9090000}" uniqueName="2537" name="Column2511" queryTableFieldId="30234"/>
    <tableColumn id="2538" xr3:uid="{00000000-0010-0000-0000-0000EA090000}" uniqueName="2538" name="Column2512" queryTableFieldId="30233"/>
    <tableColumn id="2539" xr3:uid="{00000000-0010-0000-0000-0000EB090000}" uniqueName="2539" name="Column2513" queryTableFieldId="30232"/>
    <tableColumn id="2540" xr3:uid="{00000000-0010-0000-0000-0000EC090000}" uniqueName="2540" name="Column2514" queryTableFieldId="30231"/>
    <tableColumn id="2541" xr3:uid="{00000000-0010-0000-0000-0000ED090000}" uniqueName="2541" name="Column2515" queryTableFieldId="30230"/>
    <tableColumn id="2542" xr3:uid="{00000000-0010-0000-0000-0000EE090000}" uniqueName="2542" name="Column2516" queryTableFieldId="30229"/>
    <tableColumn id="2543" xr3:uid="{00000000-0010-0000-0000-0000EF090000}" uniqueName="2543" name="Column2517" queryTableFieldId="30228"/>
    <tableColumn id="2544" xr3:uid="{00000000-0010-0000-0000-0000F0090000}" uniqueName="2544" name="Column2518" queryTableFieldId="30227"/>
    <tableColumn id="2545" xr3:uid="{00000000-0010-0000-0000-0000F1090000}" uniqueName="2545" name="Column2519" queryTableFieldId="30226"/>
    <tableColumn id="2546" xr3:uid="{00000000-0010-0000-0000-0000F2090000}" uniqueName="2546" name="Column2520" queryTableFieldId="30225"/>
    <tableColumn id="2547" xr3:uid="{00000000-0010-0000-0000-0000F3090000}" uniqueName="2547" name="Column2521" queryTableFieldId="30224"/>
    <tableColumn id="2548" xr3:uid="{00000000-0010-0000-0000-0000F4090000}" uniqueName="2548" name="Column2522" queryTableFieldId="30223"/>
    <tableColumn id="2549" xr3:uid="{00000000-0010-0000-0000-0000F5090000}" uniqueName="2549" name="Column2523" queryTableFieldId="30222"/>
    <tableColumn id="2550" xr3:uid="{00000000-0010-0000-0000-0000F6090000}" uniqueName="2550" name="Column2524" queryTableFieldId="30221"/>
    <tableColumn id="2551" xr3:uid="{00000000-0010-0000-0000-0000F7090000}" uniqueName="2551" name="Column2525" queryTableFieldId="30220"/>
    <tableColumn id="2552" xr3:uid="{00000000-0010-0000-0000-0000F8090000}" uniqueName="2552" name="Column2526" queryTableFieldId="30219"/>
    <tableColumn id="2553" xr3:uid="{00000000-0010-0000-0000-0000F9090000}" uniqueName="2553" name="Column2527" queryTableFieldId="30218"/>
    <tableColumn id="2554" xr3:uid="{00000000-0010-0000-0000-0000FA090000}" uniqueName="2554" name="Column2528" queryTableFieldId="30217"/>
    <tableColumn id="2555" xr3:uid="{00000000-0010-0000-0000-0000FB090000}" uniqueName="2555" name="Column2529" queryTableFieldId="30216"/>
    <tableColumn id="2556" xr3:uid="{00000000-0010-0000-0000-0000FC090000}" uniqueName="2556" name="Column2530" queryTableFieldId="30215"/>
    <tableColumn id="2557" xr3:uid="{00000000-0010-0000-0000-0000FD090000}" uniqueName="2557" name="Column2531" queryTableFieldId="30214"/>
    <tableColumn id="2558" xr3:uid="{00000000-0010-0000-0000-0000FE090000}" uniqueName="2558" name="Column2532" queryTableFieldId="30213"/>
    <tableColumn id="2559" xr3:uid="{00000000-0010-0000-0000-0000FF090000}" uniqueName="2559" name="Column2533" queryTableFieldId="30212"/>
    <tableColumn id="2560" xr3:uid="{00000000-0010-0000-0000-0000000A0000}" uniqueName="2560" name="Column2534" queryTableFieldId="30211"/>
    <tableColumn id="2561" xr3:uid="{00000000-0010-0000-0000-0000010A0000}" uniqueName="2561" name="Column2535" queryTableFieldId="30210"/>
    <tableColumn id="2562" xr3:uid="{00000000-0010-0000-0000-0000020A0000}" uniqueName="2562" name="Column2536" queryTableFieldId="30209"/>
    <tableColumn id="2563" xr3:uid="{00000000-0010-0000-0000-0000030A0000}" uniqueName="2563" name="Column2537" queryTableFieldId="30208"/>
    <tableColumn id="2564" xr3:uid="{00000000-0010-0000-0000-0000040A0000}" uniqueName="2564" name="Column2538" queryTableFieldId="30207"/>
    <tableColumn id="2565" xr3:uid="{00000000-0010-0000-0000-0000050A0000}" uniqueName="2565" name="Column2539" queryTableFieldId="30206"/>
    <tableColumn id="2566" xr3:uid="{00000000-0010-0000-0000-0000060A0000}" uniqueName="2566" name="Column2540" queryTableFieldId="30205"/>
    <tableColumn id="2567" xr3:uid="{00000000-0010-0000-0000-0000070A0000}" uniqueName="2567" name="Column2541" queryTableFieldId="30204"/>
    <tableColumn id="2568" xr3:uid="{00000000-0010-0000-0000-0000080A0000}" uniqueName="2568" name="Column2542" queryTableFieldId="30203"/>
    <tableColumn id="2569" xr3:uid="{00000000-0010-0000-0000-0000090A0000}" uniqueName="2569" name="Column2543" queryTableFieldId="30202"/>
    <tableColumn id="2570" xr3:uid="{00000000-0010-0000-0000-00000A0A0000}" uniqueName="2570" name="Column2544" queryTableFieldId="30201"/>
    <tableColumn id="2571" xr3:uid="{00000000-0010-0000-0000-00000B0A0000}" uniqueName="2571" name="Column2545" queryTableFieldId="30200"/>
    <tableColumn id="2572" xr3:uid="{00000000-0010-0000-0000-00000C0A0000}" uniqueName="2572" name="Column2546" queryTableFieldId="30199"/>
    <tableColumn id="2573" xr3:uid="{00000000-0010-0000-0000-00000D0A0000}" uniqueName="2573" name="Column2547" queryTableFieldId="30198"/>
    <tableColumn id="2574" xr3:uid="{00000000-0010-0000-0000-00000E0A0000}" uniqueName="2574" name="Column2548" queryTableFieldId="30197"/>
    <tableColumn id="2575" xr3:uid="{00000000-0010-0000-0000-00000F0A0000}" uniqueName="2575" name="Column2549" queryTableFieldId="30196"/>
    <tableColumn id="2576" xr3:uid="{00000000-0010-0000-0000-0000100A0000}" uniqueName="2576" name="Column2550" queryTableFieldId="30195"/>
    <tableColumn id="2577" xr3:uid="{00000000-0010-0000-0000-0000110A0000}" uniqueName="2577" name="Column2551" queryTableFieldId="30194"/>
    <tableColumn id="2578" xr3:uid="{00000000-0010-0000-0000-0000120A0000}" uniqueName="2578" name="Column2552" queryTableFieldId="30193"/>
    <tableColumn id="2579" xr3:uid="{00000000-0010-0000-0000-0000130A0000}" uniqueName="2579" name="Column2553" queryTableFieldId="30192"/>
    <tableColumn id="2580" xr3:uid="{00000000-0010-0000-0000-0000140A0000}" uniqueName="2580" name="Column2554" queryTableFieldId="30191"/>
    <tableColumn id="2581" xr3:uid="{00000000-0010-0000-0000-0000150A0000}" uniqueName="2581" name="Column2555" queryTableFieldId="30190"/>
    <tableColumn id="2582" xr3:uid="{00000000-0010-0000-0000-0000160A0000}" uniqueName="2582" name="Column2556" queryTableFieldId="30189"/>
    <tableColumn id="2583" xr3:uid="{00000000-0010-0000-0000-0000170A0000}" uniqueName="2583" name="Column2557" queryTableFieldId="30188"/>
    <tableColumn id="2584" xr3:uid="{00000000-0010-0000-0000-0000180A0000}" uniqueName="2584" name="Column2558" queryTableFieldId="30187"/>
    <tableColumn id="2585" xr3:uid="{00000000-0010-0000-0000-0000190A0000}" uniqueName="2585" name="Column2559" queryTableFieldId="30186"/>
    <tableColumn id="2586" xr3:uid="{00000000-0010-0000-0000-00001A0A0000}" uniqueName="2586" name="Column2560" queryTableFieldId="30185"/>
    <tableColumn id="2587" xr3:uid="{00000000-0010-0000-0000-00001B0A0000}" uniqueName="2587" name="Column2561" queryTableFieldId="30184"/>
    <tableColumn id="2588" xr3:uid="{00000000-0010-0000-0000-00001C0A0000}" uniqueName="2588" name="Column2562" queryTableFieldId="30183"/>
    <tableColumn id="2589" xr3:uid="{00000000-0010-0000-0000-00001D0A0000}" uniqueName="2589" name="Column2563" queryTableFieldId="30182"/>
    <tableColumn id="2590" xr3:uid="{00000000-0010-0000-0000-00001E0A0000}" uniqueName="2590" name="Column2564" queryTableFieldId="30181"/>
    <tableColumn id="2591" xr3:uid="{00000000-0010-0000-0000-00001F0A0000}" uniqueName="2591" name="Column2565" queryTableFieldId="30180"/>
    <tableColumn id="2592" xr3:uid="{00000000-0010-0000-0000-0000200A0000}" uniqueName="2592" name="Column2566" queryTableFieldId="30179"/>
    <tableColumn id="2593" xr3:uid="{00000000-0010-0000-0000-0000210A0000}" uniqueName="2593" name="Column2567" queryTableFieldId="30178"/>
    <tableColumn id="2594" xr3:uid="{00000000-0010-0000-0000-0000220A0000}" uniqueName="2594" name="Column2568" queryTableFieldId="30177"/>
    <tableColumn id="2595" xr3:uid="{00000000-0010-0000-0000-0000230A0000}" uniqueName="2595" name="Column2569" queryTableFieldId="30176"/>
    <tableColumn id="2596" xr3:uid="{00000000-0010-0000-0000-0000240A0000}" uniqueName="2596" name="Column2570" queryTableFieldId="30175"/>
    <tableColumn id="2597" xr3:uid="{00000000-0010-0000-0000-0000250A0000}" uniqueName="2597" name="Column2571" queryTableFieldId="30174"/>
    <tableColumn id="2598" xr3:uid="{00000000-0010-0000-0000-0000260A0000}" uniqueName="2598" name="Column2572" queryTableFieldId="30173"/>
    <tableColumn id="2599" xr3:uid="{00000000-0010-0000-0000-0000270A0000}" uniqueName="2599" name="Column2573" queryTableFieldId="30172"/>
    <tableColumn id="2600" xr3:uid="{00000000-0010-0000-0000-0000280A0000}" uniqueName="2600" name="Column2574" queryTableFieldId="30171"/>
    <tableColumn id="2601" xr3:uid="{00000000-0010-0000-0000-0000290A0000}" uniqueName="2601" name="Column2575" queryTableFieldId="30170"/>
    <tableColumn id="2602" xr3:uid="{00000000-0010-0000-0000-00002A0A0000}" uniqueName="2602" name="Column2576" queryTableFieldId="30169"/>
    <tableColumn id="2603" xr3:uid="{00000000-0010-0000-0000-00002B0A0000}" uniqueName="2603" name="Column2577" queryTableFieldId="30168"/>
    <tableColumn id="2604" xr3:uid="{00000000-0010-0000-0000-00002C0A0000}" uniqueName="2604" name="Column2578" queryTableFieldId="30167"/>
    <tableColumn id="2605" xr3:uid="{00000000-0010-0000-0000-00002D0A0000}" uniqueName="2605" name="Column2579" queryTableFieldId="30166"/>
    <tableColumn id="2606" xr3:uid="{00000000-0010-0000-0000-00002E0A0000}" uniqueName="2606" name="Column2580" queryTableFieldId="30165"/>
    <tableColumn id="2607" xr3:uid="{00000000-0010-0000-0000-00002F0A0000}" uniqueName="2607" name="Column2581" queryTableFieldId="30164"/>
    <tableColumn id="2608" xr3:uid="{00000000-0010-0000-0000-0000300A0000}" uniqueName="2608" name="Column2582" queryTableFieldId="30163"/>
    <tableColumn id="2609" xr3:uid="{00000000-0010-0000-0000-0000310A0000}" uniqueName="2609" name="Column2583" queryTableFieldId="30162"/>
    <tableColumn id="2610" xr3:uid="{00000000-0010-0000-0000-0000320A0000}" uniqueName="2610" name="Column2584" queryTableFieldId="30161"/>
    <tableColumn id="2611" xr3:uid="{00000000-0010-0000-0000-0000330A0000}" uniqueName="2611" name="Column2585" queryTableFieldId="30160"/>
    <tableColumn id="2612" xr3:uid="{00000000-0010-0000-0000-0000340A0000}" uniqueName="2612" name="Column2586" queryTableFieldId="30159"/>
    <tableColumn id="2613" xr3:uid="{00000000-0010-0000-0000-0000350A0000}" uniqueName="2613" name="Column2587" queryTableFieldId="30158"/>
    <tableColumn id="2614" xr3:uid="{00000000-0010-0000-0000-0000360A0000}" uniqueName="2614" name="Column2588" queryTableFieldId="30157"/>
    <tableColumn id="2615" xr3:uid="{00000000-0010-0000-0000-0000370A0000}" uniqueName="2615" name="Column2589" queryTableFieldId="30156"/>
    <tableColumn id="2616" xr3:uid="{00000000-0010-0000-0000-0000380A0000}" uniqueName="2616" name="Column2590" queryTableFieldId="30155"/>
    <tableColumn id="2617" xr3:uid="{00000000-0010-0000-0000-0000390A0000}" uniqueName="2617" name="Column2591" queryTableFieldId="30154"/>
    <tableColumn id="2618" xr3:uid="{00000000-0010-0000-0000-00003A0A0000}" uniqueName="2618" name="Column2592" queryTableFieldId="30153"/>
    <tableColumn id="2619" xr3:uid="{00000000-0010-0000-0000-00003B0A0000}" uniqueName="2619" name="Column2593" queryTableFieldId="30152"/>
    <tableColumn id="2620" xr3:uid="{00000000-0010-0000-0000-00003C0A0000}" uniqueName="2620" name="Column2594" queryTableFieldId="30151"/>
    <tableColumn id="2621" xr3:uid="{00000000-0010-0000-0000-00003D0A0000}" uniqueName="2621" name="Column2595" queryTableFieldId="30150"/>
    <tableColumn id="2622" xr3:uid="{00000000-0010-0000-0000-00003E0A0000}" uniqueName="2622" name="Column2596" queryTableFieldId="30149"/>
    <tableColumn id="2623" xr3:uid="{00000000-0010-0000-0000-00003F0A0000}" uniqueName="2623" name="Column2597" queryTableFieldId="30148"/>
    <tableColumn id="2624" xr3:uid="{00000000-0010-0000-0000-0000400A0000}" uniqueName="2624" name="Column2598" queryTableFieldId="30147"/>
    <tableColumn id="2625" xr3:uid="{00000000-0010-0000-0000-0000410A0000}" uniqueName="2625" name="Column2599" queryTableFieldId="30146"/>
    <tableColumn id="2626" xr3:uid="{00000000-0010-0000-0000-0000420A0000}" uniqueName="2626" name="Column2600" queryTableFieldId="30145"/>
    <tableColumn id="2627" xr3:uid="{00000000-0010-0000-0000-0000430A0000}" uniqueName="2627" name="Column2601" queryTableFieldId="30144"/>
    <tableColumn id="2628" xr3:uid="{00000000-0010-0000-0000-0000440A0000}" uniqueName="2628" name="Column2602" queryTableFieldId="30143"/>
    <tableColumn id="2629" xr3:uid="{00000000-0010-0000-0000-0000450A0000}" uniqueName="2629" name="Column2603" queryTableFieldId="30142"/>
    <tableColumn id="2630" xr3:uid="{00000000-0010-0000-0000-0000460A0000}" uniqueName="2630" name="Column2604" queryTableFieldId="30141"/>
    <tableColumn id="2631" xr3:uid="{00000000-0010-0000-0000-0000470A0000}" uniqueName="2631" name="Column2605" queryTableFieldId="30140"/>
    <tableColumn id="2632" xr3:uid="{00000000-0010-0000-0000-0000480A0000}" uniqueName="2632" name="Column2606" queryTableFieldId="30139"/>
    <tableColumn id="2633" xr3:uid="{00000000-0010-0000-0000-0000490A0000}" uniqueName="2633" name="Column2607" queryTableFieldId="30138"/>
    <tableColumn id="2634" xr3:uid="{00000000-0010-0000-0000-00004A0A0000}" uniqueName="2634" name="Column2608" queryTableFieldId="30137"/>
    <tableColumn id="2635" xr3:uid="{00000000-0010-0000-0000-00004B0A0000}" uniqueName="2635" name="Column2609" queryTableFieldId="30136"/>
    <tableColumn id="2636" xr3:uid="{00000000-0010-0000-0000-00004C0A0000}" uniqueName="2636" name="Column2610" queryTableFieldId="30135"/>
    <tableColumn id="2637" xr3:uid="{00000000-0010-0000-0000-00004D0A0000}" uniqueName="2637" name="Column2611" queryTableFieldId="30134"/>
    <tableColumn id="2638" xr3:uid="{00000000-0010-0000-0000-00004E0A0000}" uniqueName="2638" name="Column2612" queryTableFieldId="30133"/>
    <tableColumn id="2639" xr3:uid="{00000000-0010-0000-0000-00004F0A0000}" uniqueName="2639" name="Column2613" queryTableFieldId="30132"/>
    <tableColumn id="2640" xr3:uid="{00000000-0010-0000-0000-0000500A0000}" uniqueName="2640" name="Column2614" queryTableFieldId="30131"/>
    <tableColumn id="2641" xr3:uid="{00000000-0010-0000-0000-0000510A0000}" uniqueName="2641" name="Column2615" queryTableFieldId="30130"/>
    <tableColumn id="2642" xr3:uid="{00000000-0010-0000-0000-0000520A0000}" uniqueName="2642" name="Column2616" queryTableFieldId="30129"/>
    <tableColumn id="2643" xr3:uid="{00000000-0010-0000-0000-0000530A0000}" uniqueName="2643" name="Column2617" queryTableFieldId="30128"/>
    <tableColumn id="2644" xr3:uid="{00000000-0010-0000-0000-0000540A0000}" uniqueName="2644" name="Column2618" queryTableFieldId="30127"/>
    <tableColumn id="2645" xr3:uid="{00000000-0010-0000-0000-0000550A0000}" uniqueName="2645" name="Column2619" queryTableFieldId="30126"/>
    <tableColumn id="2646" xr3:uid="{00000000-0010-0000-0000-0000560A0000}" uniqueName="2646" name="Column2620" queryTableFieldId="30125"/>
    <tableColumn id="2647" xr3:uid="{00000000-0010-0000-0000-0000570A0000}" uniqueName="2647" name="Column2621" queryTableFieldId="30124"/>
    <tableColumn id="2648" xr3:uid="{00000000-0010-0000-0000-0000580A0000}" uniqueName="2648" name="Column2622" queryTableFieldId="30123"/>
    <tableColumn id="2649" xr3:uid="{00000000-0010-0000-0000-0000590A0000}" uniqueName="2649" name="Column2623" queryTableFieldId="30122"/>
    <tableColumn id="2650" xr3:uid="{00000000-0010-0000-0000-00005A0A0000}" uniqueName="2650" name="Column2624" queryTableFieldId="30121"/>
    <tableColumn id="2651" xr3:uid="{00000000-0010-0000-0000-00005B0A0000}" uniqueName="2651" name="Column2625" queryTableFieldId="30120"/>
    <tableColumn id="2652" xr3:uid="{00000000-0010-0000-0000-00005C0A0000}" uniqueName="2652" name="Column2626" queryTableFieldId="30119"/>
    <tableColumn id="2653" xr3:uid="{00000000-0010-0000-0000-00005D0A0000}" uniqueName="2653" name="Column2627" queryTableFieldId="30118"/>
    <tableColumn id="2654" xr3:uid="{00000000-0010-0000-0000-00005E0A0000}" uniqueName="2654" name="Column2628" queryTableFieldId="30117"/>
    <tableColumn id="2655" xr3:uid="{00000000-0010-0000-0000-00005F0A0000}" uniqueName="2655" name="Column2629" queryTableFieldId="30116"/>
    <tableColumn id="2656" xr3:uid="{00000000-0010-0000-0000-0000600A0000}" uniqueName="2656" name="Column2630" queryTableFieldId="30115"/>
    <tableColumn id="2657" xr3:uid="{00000000-0010-0000-0000-0000610A0000}" uniqueName="2657" name="Column2631" queryTableFieldId="30114"/>
    <tableColumn id="2658" xr3:uid="{00000000-0010-0000-0000-0000620A0000}" uniqueName="2658" name="Column2632" queryTableFieldId="30113"/>
    <tableColumn id="2659" xr3:uid="{00000000-0010-0000-0000-0000630A0000}" uniqueName="2659" name="Column2633" queryTableFieldId="30112"/>
    <tableColumn id="2660" xr3:uid="{00000000-0010-0000-0000-0000640A0000}" uniqueName="2660" name="Column2634" queryTableFieldId="30111"/>
    <tableColumn id="2661" xr3:uid="{00000000-0010-0000-0000-0000650A0000}" uniqueName="2661" name="Column2635" queryTableFieldId="30110"/>
    <tableColumn id="2662" xr3:uid="{00000000-0010-0000-0000-0000660A0000}" uniqueName="2662" name="Column2636" queryTableFieldId="30109"/>
    <tableColumn id="2663" xr3:uid="{00000000-0010-0000-0000-0000670A0000}" uniqueName="2663" name="Column2637" queryTableFieldId="30108"/>
    <tableColumn id="2664" xr3:uid="{00000000-0010-0000-0000-0000680A0000}" uniqueName="2664" name="Column2638" queryTableFieldId="30107"/>
    <tableColumn id="2665" xr3:uid="{00000000-0010-0000-0000-0000690A0000}" uniqueName="2665" name="Column2639" queryTableFieldId="30106"/>
    <tableColumn id="2666" xr3:uid="{00000000-0010-0000-0000-00006A0A0000}" uniqueName="2666" name="Column2640" queryTableFieldId="30105"/>
    <tableColumn id="2667" xr3:uid="{00000000-0010-0000-0000-00006B0A0000}" uniqueName="2667" name="Column2641" queryTableFieldId="30104"/>
    <tableColumn id="2668" xr3:uid="{00000000-0010-0000-0000-00006C0A0000}" uniqueName="2668" name="Column2642" queryTableFieldId="30103"/>
    <tableColumn id="2669" xr3:uid="{00000000-0010-0000-0000-00006D0A0000}" uniqueName="2669" name="Column2643" queryTableFieldId="30102"/>
    <tableColumn id="2670" xr3:uid="{00000000-0010-0000-0000-00006E0A0000}" uniqueName="2670" name="Column2644" queryTableFieldId="30101"/>
    <tableColumn id="2671" xr3:uid="{00000000-0010-0000-0000-00006F0A0000}" uniqueName="2671" name="Column2645" queryTableFieldId="30100"/>
    <tableColumn id="2672" xr3:uid="{00000000-0010-0000-0000-0000700A0000}" uniqueName="2672" name="Column2646" queryTableFieldId="30099"/>
    <tableColumn id="2673" xr3:uid="{00000000-0010-0000-0000-0000710A0000}" uniqueName="2673" name="Column2647" queryTableFieldId="30098"/>
    <tableColumn id="2674" xr3:uid="{00000000-0010-0000-0000-0000720A0000}" uniqueName="2674" name="Column2648" queryTableFieldId="30097"/>
    <tableColumn id="2675" xr3:uid="{00000000-0010-0000-0000-0000730A0000}" uniqueName="2675" name="Column2649" queryTableFieldId="30096"/>
    <tableColumn id="2676" xr3:uid="{00000000-0010-0000-0000-0000740A0000}" uniqueName="2676" name="Column2650" queryTableFieldId="30095"/>
    <tableColumn id="2677" xr3:uid="{00000000-0010-0000-0000-0000750A0000}" uniqueName="2677" name="Column2651" queryTableFieldId="30094"/>
    <tableColumn id="2678" xr3:uid="{00000000-0010-0000-0000-0000760A0000}" uniqueName="2678" name="Column2652" queryTableFieldId="30093"/>
    <tableColumn id="2679" xr3:uid="{00000000-0010-0000-0000-0000770A0000}" uniqueName="2679" name="Column2653" queryTableFieldId="30092"/>
    <tableColumn id="2680" xr3:uid="{00000000-0010-0000-0000-0000780A0000}" uniqueName="2680" name="Column2654" queryTableFieldId="30091"/>
    <tableColumn id="2681" xr3:uid="{00000000-0010-0000-0000-0000790A0000}" uniqueName="2681" name="Column2655" queryTableFieldId="30090"/>
    <tableColumn id="2682" xr3:uid="{00000000-0010-0000-0000-00007A0A0000}" uniqueName="2682" name="Column2656" queryTableFieldId="30089"/>
    <tableColumn id="2683" xr3:uid="{00000000-0010-0000-0000-00007B0A0000}" uniqueName="2683" name="Column2657" queryTableFieldId="30088"/>
    <tableColumn id="2684" xr3:uid="{00000000-0010-0000-0000-00007C0A0000}" uniqueName="2684" name="Column2658" queryTableFieldId="30087"/>
    <tableColumn id="2685" xr3:uid="{00000000-0010-0000-0000-00007D0A0000}" uniqueName="2685" name="Column2659" queryTableFieldId="30086"/>
    <tableColumn id="2686" xr3:uid="{00000000-0010-0000-0000-00007E0A0000}" uniqueName="2686" name="Column2660" queryTableFieldId="30085"/>
    <tableColumn id="2687" xr3:uid="{00000000-0010-0000-0000-00007F0A0000}" uniqueName="2687" name="Column2661" queryTableFieldId="30084"/>
    <tableColumn id="2688" xr3:uid="{00000000-0010-0000-0000-0000800A0000}" uniqueName="2688" name="Column2662" queryTableFieldId="30083"/>
    <tableColumn id="2689" xr3:uid="{00000000-0010-0000-0000-0000810A0000}" uniqueName="2689" name="Column2663" queryTableFieldId="30082"/>
    <tableColumn id="2690" xr3:uid="{00000000-0010-0000-0000-0000820A0000}" uniqueName="2690" name="Column2664" queryTableFieldId="30081"/>
    <tableColumn id="2691" xr3:uid="{00000000-0010-0000-0000-0000830A0000}" uniqueName="2691" name="Column2665" queryTableFieldId="30080"/>
    <tableColumn id="2692" xr3:uid="{00000000-0010-0000-0000-0000840A0000}" uniqueName="2692" name="Column2666" queryTableFieldId="30079"/>
    <tableColumn id="2693" xr3:uid="{00000000-0010-0000-0000-0000850A0000}" uniqueName="2693" name="Column2667" queryTableFieldId="30078"/>
    <tableColumn id="2694" xr3:uid="{00000000-0010-0000-0000-0000860A0000}" uniqueName="2694" name="Column2668" queryTableFieldId="30077"/>
    <tableColumn id="2695" xr3:uid="{00000000-0010-0000-0000-0000870A0000}" uniqueName="2695" name="Column2669" queryTableFieldId="30076"/>
    <tableColumn id="2696" xr3:uid="{00000000-0010-0000-0000-0000880A0000}" uniqueName="2696" name="Column2670" queryTableFieldId="30075"/>
    <tableColumn id="2697" xr3:uid="{00000000-0010-0000-0000-0000890A0000}" uniqueName="2697" name="Column2671" queryTableFieldId="30074"/>
    <tableColumn id="2698" xr3:uid="{00000000-0010-0000-0000-00008A0A0000}" uniqueName="2698" name="Column2672" queryTableFieldId="30073"/>
    <tableColumn id="2699" xr3:uid="{00000000-0010-0000-0000-00008B0A0000}" uniqueName="2699" name="Column2673" queryTableFieldId="30072"/>
    <tableColumn id="2700" xr3:uid="{00000000-0010-0000-0000-00008C0A0000}" uniqueName="2700" name="Column2674" queryTableFieldId="30071"/>
    <tableColumn id="2701" xr3:uid="{00000000-0010-0000-0000-00008D0A0000}" uniqueName="2701" name="Column2675" queryTableFieldId="30070"/>
    <tableColumn id="2702" xr3:uid="{00000000-0010-0000-0000-00008E0A0000}" uniqueName="2702" name="Column2676" queryTableFieldId="30069"/>
    <tableColumn id="2703" xr3:uid="{00000000-0010-0000-0000-00008F0A0000}" uniqueName="2703" name="Column2677" queryTableFieldId="30068"/>
    <tableColumn id="2704" xr3:uid="{00000000-0010-0000-0000-0000900A0000}" uniqueName="2704" name="Column2678" queryTableFieldId="30067"/>
    <tableColumn id="2705" xr3:uid="{00000000-0010-0000-0000-0000910A0000}" uniqueName="2705" name="Column2679" queryTableFieldId="30066"/>
    <tableColumn id="2706" xr3:uid="{00000000-0010-0000-0000-0000920A0000}" uniqueName="2706" name="Column2680" queryTableFieldId="30065"/>
    <tableColumn id="2707" xr3:uid="{00000000-0010-0000-0000-0000930A0000}" uniqueName="2707" name="Column2681" queryTableFieldId="30064"/>
    <tableColumn id="2708" xr3:uid="{00000000-0010-0000-0000-0000940A0000}" uniqueName="2708" name="Column2682" queryTableFieldId="30063"/>
    <tableColumn id="2709" xr3:uid="{00000000-0010-0000-0000-0000950A0000}" uniqueName="2709" name="Column2683" queryTableFieldId="30062"/>
    <tableColumn id="2710" xr3:uid="{00000000-0010-0000-0000-0000960A0000}" uniqueName="2710" name="Column2684" queryTableFieldId="30061"/>
    <tableColumn id="2711" xr3:uid="{00000000-0010-0000-0000-0000970A0000}" uniqueName="2711" name="Column2685" queryTableFieldId="30060"/>
    <tableColumn id="2712" xr3:uid="{00000000-0010-0000-0000-0000980A0000}" uniqueName="2712" name="Column2686" queryTableFieldId="30059"/>
    <tableColumn id="2713" xr3:uid="{00000000-0010-0000-0000-0000990A0000}" uniqueName="2713" name="Column2687" queryTableFieldId="30058"/>
    <tableColumn id="2714" xr3:uid="{00000000-0010-0000-0000-00009A0A0000}" uniqueName="2714" name="Column2688" queryTableFieldId="30057"/>
    <tableColumn id="2715" xr3:uid="{00000000-0010-0000-0000-00009B0A0000}" uniqueName="2715" name="Column2689" queryTableFieldId="30056"/>
    <tableColumn id="2716" xr3:uid="{00000000-0010-0000-0000-00009C0A0000}" uniqueName="2716" name="Column2690" queryTableFieldId="30055"/>
    <tableColumn id="2717" xr3:uid="{00000000-0010-0000-0000-00009D0A0000}" uniqueName="2717" name="Column2691" queryTableFieldId="30054"/>
    <tableColumn id="2718" xr3:uid="{00000000-0010-0000-0000-00009E0A0000}" uniqueName="2718" name="Column2692" queryTableFieldId="30053"/>
    <tableColumn id="2719" xr3:uid="{00000000-0010-0000-0000-00009F0A0000}" uniqueName="2719" name="Column2693" queryTableFieldId="30052"/>
    <tableColumn id="2720" xr3:uid="{00000000-0010-0000-0000-0000A00A0000}" uniqueName="2720" name="Column2694" queryTableFieldId="30051"/>
    <tableColumn id="2721" xr3:uid="{00000000-0010-0000-0000-0000A10A0000}" uniqueName="2721" name="Column2695" queryTableFieldId="30050"/>
    <tableColumn id="2722" xr3:uid="{00000000-0010-0000-0000-0000A20A0000}" uniqueName="2722" name="Column2696" queryTableFieldId="30049"/>
    <tableColumn id="2723" xr3:uid="{00000000-0010-0000-0000-0000A30A0000}" uniqueName="2723" name="Column2697" queryTableFieldId="30048"/>
    <tableColumn id="2724" xr3:uid="{00000000-0010-0000-0000-0000A40A0000}" uniqueName="2724" name="Column2698" queryTableFieldId="30047"/>
    <tableColumn id="2725" xr3:uid="{00000000-0010-0000-0000-0000A50A0000}" uniqueName="2725" name="Column2699" queryTableFieldId="30046"/>
    <tableColumn id="2726" xr3:uid="{00000000-0010-0000-0000-0000A60A0000}" uniqueName="2726" name="Column2700" queryTableFieldId="30045"/>
    <tableColumn id="2727" xr3:uid="{00000000-0010-0000-0000-0000A70A0000}" uniqueName="2727" name="Column2701" queryTableFieldId="30044"/>
    <tableColumn id="2728" xr3:uid="{00000000-0010-0000-0000-0000A80A0000}" uniqueName="2728" name="Column2702" queryTableFieldId="30043"/>
    <tableColumn id="2729" xr3:uid="{00000000-0010-0000-0000-0000A90A0000}" uniqueName="2729" name="Column2703" queryTableFieldId="30042"/>
    <tableColumn id="2730" xr3:uid="{00000000-0010-0000-0000-0000AA0A0000}" uniqueName="2730" name="Column2704" queryTableFieldId="30041"/>
    <tableColumn id="2731" xr3:uid="{00000000-0010-0000-0000-0000AB0A0000}" uniqueName="2731" name="Column2705" queryTableFieldId="30040"/>
    <tableColumn id="2732" xr3:uid="{00000000-0010-0000-0000-0000AC0A0000}" uniqueName="2732" name="Column2706" queryTableFieldId="30039"/>
    <tableColumn id="2733" xr3:uid="{00000000-0010-0000-0000-0000AD0A0000}" uniqueName="2733" name="Column2707" queryTableFieldId="30038"/>
    <tableColumn id="2734" xr3:uid="{00000000-0010-0000-0000-0000AE0A0000}" uniqueName="2734" name="Column2708" queryTableFieldId="30037"/>
    <tableColumn id="2735" xr3:uid="{00000000-0010-0000-0000-0000AF0A0000}" uniqueName="2735" name="Column2709" queryTableFieldId="30036"/>
    <tableColumn id="2736" xr3:uid="{00000000-0010-0000-0000-0000B00A0000}" uniqueName="2736" name="Column2710" queryTableFieldId="30035"/>
    <tableColumn id="2737" xr3:uid="{00000000-0010-0000-0000-0000B10A0000}" uniqueName="2737" name="Column2711" queryTableFieldId="30034"/>
    <tableColumn id="2738" xr3:uid="{00000000-0010-0000-0000-0000B20A0000}" uniqueName="2738" name="Column2712" queryTableFieldId="30033"/>
    <tableColumn id="2739" xr3:uid="{00000000-0010-0000-0000-0000B30A0000}" uniqueName="2739" name="Column2713" queryTableFieldId="30032"/>
    <tableColumn id="2740" xr3:uid="{00000000-0010-0000-0000-0000B40A0000}" uniqueName="2740" name="Column2714" queryTableFieldId="30031"/>
    <tableColumn id="2741" xr3:uid="{00000000-0010-0000-0000-0000B50A0000}" uniqueName="2741" name="Column2715" queryTableFieldId="30030"/>
    <tableColumn id="2742" xr3:uid="{00000000-0010-0000-0000-0000B60A0000}" uniqueName="2742" name="Column2716" queryTableFieldId="30029"/>
    <tableColumn id="2743" xr3:uid="{00000000-0010-0000-0000-0000B70A0000}" uniqueName="2743" name="Column2717" queryTableFieldId="30028"/>
    <tableColumn id="2744" xr3:uid="{00000000-0010-0000-0000-0000B80A0000}" uniqueName="2744" name="Column2718" queryTableFieldId="30027"/>
    <tableColumn id="2745" xr3:uid="{00000000-0010-0000-0000-0000B90A0000}" uniqueName="2745" name="Column2719" queryTableFieldId="30026"/>
    <tableColumn id="2746" xr3:uid="{00000000-0010-0000-0000-0000BA0A0000}" uniqueName="2746" name="Column2720" queryTableFieldId="30025"/>
    <tableColumn id="2747" xr3:uid="{00000000-0010-0000-0000-0000BB0A0000}" uniqueName="2747" name="Column2721" queryTableFieldId="30024"/>
    <tableColumn id="2748" xr3:uid="{00000000-0010-0000-0000-0000BC0A0000}" uniqueName="2748" name="Column2722" queryTableFieldId="30023"/>
    <tableColumn id="2749" xr3:uid="{00000000-0010-0000-0000-0000BD0A0000}" uniqueName="2749" name="Column2723" queryTableFieldId="30022"/>
    <tableColumn id="2750" xr3:uid="{00000000-0010-0000-0000-0000BE0A0000}" uniqueName="2750" name="Column2724" queryTableFieldId="30021"/>
    <tableColumn id="2751" xr3:uid="{00000000-0010-0000-0000-0000BF0A0000}" uniqueName="2751" name="Column2725" queryTableFieldId="30020"/>
    <tableColumn id="2752" xr3:uid="{00000000-0010-0000-0000-0000C00A0000}" uniqueName="2752" name="Column2726" queryTableFieldId="30019"/>
    <tableColumn id="2753" xr3:uid="{00000000-0010-0000-0000-0000C10A0000}" uniqueName="2753" name="Column2727" queryTableFieldId="30018"/>
    <tableColumn id="2754" xr3:uid="{00000000-0010-0000-0000-0000C20A0000}" uniqueName="2754" name="Column2728" queryTableFieldId="30017"/>
    <tableColumn id="2755" xr3:uid="{00000000-0010-0000-0000-0000C30A0000}" uniqueName="2755" name="Column2729" queryTableFieldId="30016"/>
    <tableColumn id="2756" xr3:uid="{00000000-0010-0000-0000-0000C40A0000}" uniqueName="2756" name="Column2730" queryTableFieldId="30015"/>
    <tableColumn id="2757" xr3:uid="{00000000-0010-0000-0000-0000C50A0000}" uniqueName="2757" name="Column2731" queryTableFieldId="30014"/>
    <tableColumn id="2758" xr3:uid="{00000000-0010-0000-0000-0000C60A0000}" uniqueName="2758" name="Column2732" queryTableFieldId="30013"/>
    <tableColumn id="2759" xr3:uid="{00000000-0010-0000-0000-0000C70A0000}" uniqueName="2759" name="Column2733" queryTableFieldId="30012"/>
    <tableColumn id="2760" xr3:uid="{00000000-0010-0000-0000-0000C80A0000}" uniqueName="2760" name="Column2734" queryTableFieldId="30011"/>
    <tableColumn id="2761" xr3:uid="{00000000-0010-0000-0000-0000C90A0000}" uniqueName="2761" name="Column2735" queryTableFieldId="30010"/>
    <tableColumn id="2762" xr3:uid="{00000000-0010-0000-0000-0000CA0A0000}" uniqueName="2762" name="Column2736" queryTableFieldId="30009"/>
    <tableColumn id="2763" xr3:uid="{00000000-0010-0000-0000-0000CB0A0000}" uniqueName="2763" name="Column2737" queryTableFieldId="30008"/>
    <tableColumn id="2764" xr3:uid="{00000000-0010-0000-0000-0000CC0A0000}" uniqueName="2764" name="Column2738" queryTableFieldId="30007"/>
    <tableColumn id="2765" xr3:uid="{00000000-0010-0000-0000-0000CD0A0000}" uniqueName="2765" name="Column2739" queryTableFieldId="30006"/>
    <tableColumn id="2766" xr3:uid="{00000000-0010-0000-0000-0000CE0A0000}" uniqueName="2766" name="Column2740" queryTableFieldId="30005"/>
    <tableColumn id="2767" xr3:uid="{00000000-0010-0000-0000-0000CF0A0000}" uniqueName="2767" name="Column2741" queryTableFieldId="30004"/>
    <tableColumn id="2768" xr3:uid="{00000000-0010-0000-0000-0000D00A0000}" uniqueName="2768" name="Column2742" queryTableFieldId="30003"/>
    <tableColumn id="2769" xr3:uid="{00000000-0010-0000-0000-0000D10A0000}" uniqueName="2769" name="Column2743" queryTableFieldId="30002"/>
    <tableColumn id="2770" xr3:uid="{00000000-0010-0000-0000-0000D20A0000}" uniqueName="2770" name="Column2744" queryTableFieldId="30001"/>
    <tableColumn id="2771" xr3:uid="{00000000-0010-0000-0000-0000D30A0000}" uniqueName="2771" name="Column2745" queryTableFieldId="30000"/>
    <tableColumn id="2772" xr3:uid="{00000000-0010-0000-0000-0000D40A0000}" uniqueName="2772" name="Column2746" queryTableFieldId="29999"/>
    <tableColumn id="2773" xr3:uid="{00000000-0010-0000-0000-0000D50A0000}" uniqueName="2773" name="Column2747" queryTableFieldId="29998"/>
    <tableColumn id="2774" xr3:uid="{00000000-0010-0000-0000-0000D60A0000}" uniqueName="2774" name="Column2748" queryTableFieldId="29997"/>
    <tableColumn id="2775" xr3:uid="{00000000-0010-0000-0000-0000D70A0000}" uniqueName="2775" name="Column2749" queryTableFieldId="29996"/>
    <tableColumn id="2776" xr3:uid="{00000000-0010-0000-0000-0000D80A0000}" uniqueName="2776" name="Column2750" queryTableFieldId="29995"/>
    <tableColumn id="2777" xr3:uid="{00000000-0010-0000-0000-0000D90A0000}" uniqueName="2777" name="Column2751" queryTableFieldId="29994"/>
    <tableColumn id="2778" xr3:uid="{00000000-0010-0000-0000-0000DA0A0000}" uniqueName="2778" name="Column2752" queryTableFieldId="29993"/>
    <tableColumn id="2779" xr3:uid="{00000000-0010-0000-0000-0000DB0A0000}" uniqueName="2779" name="Column2753" queryTableFieldId="29992"/>
    <tableColumn id="2780" xr3:uid="{00000000-0010-0000-0000-0000DC0A0000}" uniqueName="2780" name="Column2754" queryTableFieldId="29991"/>
    <tableColumn id="2781" xr3:uid="{00000000-0010-0000-0000-0000DD0A0000}" uniqueName="2781" name="Column2755" queryTableFieldId="29990"/>
    <tableColumn id="2782" xr3:uid="{00000000-0010-0000-0000-0000DE0A0000}" uniqueName="2782" name="Column2756" queryTableFieldId="29989"/>
    <tableColumn id="2783" xr3:uid="{00000000-0010-0000-0000-0000DF0A0000}" uniqueName="2783" name="Column2757" queryTableFieldId="29988"/>
    <tableColumn id="2784" xr3:uid="{00000000-0010-0000-0000-0000E00A0000}" uniqueName="2784" name="Column2758" queryTableFieldId="29987"/>
    <tableColumn id="2785" xr3:uid="{00000000-0010-0000-0000-0000E10A0000}" uniqueName="2785" name="Column2759" queryTableFieldId="29986"/>
    <tableColumn id="2786" xr3:uid="{00000000-0010-0000-0000-0000E20A0000}" uniqueName="2786" name="Column2760" queryTableFieldId="29985"/>
    <tableColumn id="2787" xr3:uid="{00000000-0010-0000-0000-0000E30A0000}" uniqueName="2787" name="Column2761" queryTableFieldId="29984"/>
    <tableColumn id="2788" xr3:uid="{00000000-0010-0000-0000-0000E40A0000}" uniqueName="2788" name="Column2762" queryTableFieldId="29983"/>
    <tableColumn id="2789" xr3:uid="{00000000-0010-0000-0000-0000E50A0000}" uniqueName="2789" name="Column2763" queryTableFieldId="29982"/>
    <tableColumn id="2790" xr3:uid="{00000000-0010-0000-0000-0000E60A0000}" uniqueName="2790" name="Column2764" queryTableFieldId="29981"/>
    <tableColumn id="2791" xr3:uid="{00000000-0010-0000-0000-0000E70A0000}" uniqueName="2791" name="Column2765" queryTableFieldId="29980"/>
    <tableColumn id="2792" xr3:uid="{00000000-0010-0000-0000-0000E80A0000}" uniqueName="2792" name="Column2766" queryTableFieldId="29979"/>
    <tableColumn id="2793" xr3:uid="{00000000-0010-0000-0000-0000E90A0000}" uniqueName="2793" name="Column2767" queryTableFieldId="29978"/>
    <tableColumn id="2794" xr3:uid="{00000000-0010-0000-0000-0000EA0A0000}" uniqueName="2794" name="Column2768" queryTableFieldId="29977"/>
    <tableColumn id="2795" xr3:uid="{00000000-0010-0000-0000-0000EB0A0000}" uniqueName="2795" name="Column2769" queryTableFieldId="29976"/>
    <tableColumn id="2796" xr3:uid="{00000000-0010-0000-0000-0000EC0A0000}" uniqueName="2796" name="Column2770" queryTableFieldId="29975"/>
    <tableColumn id="2797" xr3:uid="{00000000-0010-0000-0000-0000ED0A0000}" uniqueName="2797" name="Column2771" queryTableFieldId="29974"/>
    <tableColumn id="2798" xr3:uid="{00000000-0010-0000-0000-0000EE0A0000}" uniqueName="2798" name="Column2772" queryTableFieldId="29973"/>
    <tableColumn id="2799" xr3:uid="{00000000-0010-0000-0000-0000EF0A0000}" uniqueName="2799" name="Column2773" queryTableFieldId="29972"/>
    <tableColumn id="2800" xr3:uid="{00000000-0010-0000-0000-0000F00A0000}" uniqueName="2800" name="Column2774" queryTableFieldId="29971"/>
    <tableColumn id="2801" xr3:uid="{00000000-0010-0000-0000-0000F10A0000}" uniqueName="2801" name="Column2775" queryTableFieldId="29970"/>
    <tableColumn id="2802" xr3:uid="{00000000-0010-0000-0000-0000F20A0000}" uniqueName="2802" name="Column2776" queryTableFieldId="29969"/>
    <tableColumn id="2803" xr3:uid="{00000000-0010-0000-0000-0000F30A0000}" uniqueName="2803" name="Column2777" queryTableFieldId="29968"/>
    <tableColumn id="2804" xr3:uid="{00000000-0010-0000-0000-0000F40A0000}" uniqueName="2804" name="Column2778" queryTableFieldId="29967"/>
    <tableColumn id="2805" xr3:uid="{00000000-0010-0000-0000-0000F50A0000}" uniqueName="2805" name="Column2779" queryTableFieldId="29966"/>
    <tableColumn id="2806" xr3:uid="{00000000-0010-0000-0000-0000F60A0000}" uniqueName="2806" name="Column2780" queryTableFieldId="29965"/>
    <tableColumn id="2807" xr3:uid="{00000000-0010-0000-0000-0000F70A0000}" uniqueName="2807" name="Column2781" queryTableFieldId="29964"/>
    <tableColumn id="2808" xr3:uid="{00000000-0010-0000-0000-0000F80A0000}" uniqueName="2808" name="Column2782" queryTableFieldId="29963"/>
    <tableColumn id="2809" xr3:uid="{00000000-0010-0000-0000-0000F90A0000}" uniqueName="2809" name="Column2783" queryTableFieldId="29962"/>
    <tableColumn id="2810" xr3:uid="{00000000-0010-0000-0000-0000FA0A0000}" uniqueName="2810" name="Column2784" queryTableFieldId="29961"/>
    <tableColumn id="2811" xr3:uid="{00000000-0010-0000-0000-0000FB0A0000}" uniqueName="2811" name="Column2785" queryTableFieldId="29960"/>
    <tableColumn id="2812" xr3:uid="{00000000-0010-0000-0000-0000FC0A0000}" uniqueName="2812" name="Column2786" queryTableFieldId="29959"/>
    <tableColumn id="2813" xr3:uid="{00000000-0010-0000-0000-0000FD0A0000}" uniqueName="2813" name="Column2787" queryTableFieldId="29958"/>
    <tableColumn id="2814" xr3:uid="{00000000-0010-0000-0000-0000FE0A0000}" uniqueName="2814" name="Column2788" queryTableFieldId="29957"/>
    <tableColumn id="2815" xr3:uid="{00000000-0010-0000-0000-0000FF0A0000}" uniqueName="2815" name="Column2789" queryTableFieldId="29956"/>
    <tableColumn id="2816" xr3:uid="{00000000-0010-0000-0000-0000000B0000}" uniqueName="2816" name="Column2790" queryTableFieldId="29955"/>
    <tableColumn id="2817" xr3:uid="{00000000-0010-0000-0000-0000010B0000}" uniqueName="2817" name="Column2791" queryTableFieldId="29954"/>
    <tableColumn id="2818" xr3:uid="{00000000-0010-0000-0000-0000020B0000}" uniqueName="2818" name="Column2792" queryTableFieldId="29953"/>
    <tableColumn id="2819" xr3:uid="{00000000-0010-0000-0000-0000030B0000}" uniqueName="2819" name="Column2793" queryTableFieldId="29952"/>
    <tableColumn id="2820" xr3:uid="{00000000-0010-0000-0000-0000040B0000}" uniqueName="2820" name="Column2794" queryTableFieldId="29951"/>
    <tableColumn id="2821" xr3:uid="{00000000-0010-0000-0000-0000050B0000}" uniqueName="2821" name="Column2795" queryTableFieldId="29950"/>
    <tableColumn id="2822" xr3:uid="{00000000-0010-0000-0000-0000060B0000}" uniqueName="2822" name="Column2796" queryTableFieldId="29949"/>
    <tableColumn id="2823" xr3:uid="{00000000-0010-0000-0000-0000070B0000}" uniqueName="2823" name="Column2797" queryTableFieldId="29948"/>
    <tableColumn id="2824" xr3:uid="{00000000-0010-0000-0000-0000080B0000}" uniqueName="2824" name="Column2798" queryTableFieldId="29947"/>
    <tableColumn id="2825" xr3:uid="{00000000-0010-0000-0000-0000090B0000}" uniqueName="2825" name="Column2799" queryTableFieldId="29946"/>
    <tableColumn id="2826" xr3:uid="{00000000-0010-0000-0000-00000A0B0000}" uniqueName="2826" name="Column2800" queryTableFieldId="29945"/>
    <tableColumn id="2827" xr3:uid="{00000000-0010-0000-0000-00000B0B0000}" uniqueName="2827" name="Column2801" queryTableFieldId="29944"/>
    <tableColumn id="2828" xr3:uid="{00000000-0010-0000-0000-00000C0B0000}" uniqueName="2828" name="Column2802" queryTableFieldId="29943"/>
    <tableColumn id="2829" xr3:uid="{00000000-0010-0000-0000-00000D0B0000}" uniqueName="2829" name="Column2803" queryTableFieldId="29942"/>
    <tableColumn id="2830" xr3:uid="{00000000-0010-0000-0000-00000E0B0000}" uniqueName="2830" name="Column2804" queryTableFieldId="29941"/>
    <tableColumn id="2831" xr3:uid="{00000000-0010-0000-0000-00000F0B0000}" uniqueName="2831" name="Column2805" queryTableFieldId="29940"/>
    <tableColumn id="2832" xr3:uid="{00000000-0010-0000-0000-0000100B0000}" uniqueName="2832" name="Column2806" queryTableFieldId="29939"/>
    <tableColumn id="2833" xr3:uid="{00000000-0010-0000-0000-0000110B0000}" uniqueName="2833" name="Column2807" queryTableFieldId="29938"/>
    <tableColumn id="2834" xr3:uid="{00000000-0010-0000-0000-0000120B0000}" uniqueName="2834" name="Column2808" queryTableFieldId="29937"/>
    <tableColumn id="2835" xr3:uid="{00000000-0010-0000-0000-0000130B0000}" uniqueName="2835" name="Column2809" queryTableFieldId="29936"/>
    <tableColumn id="2836" xr3:uid="{00000000-0010-0000-0000-0000140B0000}" uniqueName="2836" name="Column2810" queryTableFieldId="29935"/>
    <tableColumn id="2837" xr3:uid="{00000000-0010-0000-0000-0000150B0000}" uniqueName="2837" name="Column2811" queryTableFieldId="29934"/>
    <tableColumn id="2838" xr3:uid="{00000000-0010-0000-0000-0000160B0000}" uniqueName="2838" name="Column2812" queryTableFieldId="29933"/>
    <tableColumn id="2839" xr3:uid="{00000000-0010-0000-0000-0000170B0000}" uniqueName="2839" name="Column2813" queryTableFieldId="29932"/>
    <tableColumn id="2840" xr3:uid="{00000000-0010-0000-0000-0000180B0000}" uniqueName="2840" name="Column2814" queryTableFieldId="29931"/>
    <tableColumn id="2841" xr3:uid="{00000000-0010-0000-0000-0000190B0000}" uniqueName="2841" name="Column2815" queryTableFieldId="29930"/>
    <tableColumn id="2842" xr3:uid="{00000000-0010-0000-0000-00001A0B0000}" uniqueName="2842" name="Column2816" queryTableFieldId="29929"/>
    <tableColumn id="2843" xr3:uid="{00000000-0010-0000-0000-00001B0B0000}" uniqueName="2843" name="Column2817" queryTableFieldId="29928"/>
    <tableColumn id="2844" xr3:uid="{00000000-0010-0000-0000-00001C0B0000}" uniqueName="2844" name="Column2818" queryTableFieldId="29927"/>
    <tableColumn id="2845" xr3:uid="{00000000-0010-0000-0000-00001D0B0000}" uniqueName="2845" name="Column2819" queryTableFieldId="29926"/>
    <tableColumn id="2846" xr3:uid="{00000000-0010-0000-0000-00001E0B0000}" uniqueName="2846" name="Column2820" queryTableFieldId="29925"/>
    <tableColumn id="2847" xr3:uid="{00000000-0010-0000-0000-00001F0B0000}" uniqueName="2847" name="Column2821" queryTableFieldId="29924"/>
    <tableColumn id="2848" xr3:uid="{00000000-0010-0000-0000-0000200B0000}" uniqueName="2848" name="Column2822" queryTableFieldId="29923"/>
    <tableColumn id="2849" xr3:uid="{00000000-0010-0000-0000-0000210B0000}" uniqueName="2849" name="Column2823" queryTableFieldId="29922"/>
    <tableColumn id="2850" xr3:uid="{00000000-0010-0000-0000-0000220B0000}" uniqueName="2850" name="Column2824" queryTableFieldId="29921"/>
    <tableColumn id="2851" xr3:uid="{00000000-0010-0000-0000-0000230B0000}" uniqueName="2851" name="Column2825" queryTableFieldId="29920"/>
    <tableColumn id="2852" xr3:uid="{00000000-0010-0000-0000-0000240B0000}" uniqueName="2852" name="Column2826" queryTableFieldId="29919"/>
    <tableColumn id="2853" xr3:uid="{00000000-0010-0000-0000-0000250B0000}" uniqueName="2853" name="Column2827" queryTableFieldId="29918"/>
    <tableColumn id="2854" xr3:uid="{00000000-0010-0000-0000-0000260B0000}" uniqueName="2854" name="Column2828" queryTableFieldId="29917"/>
    <tableColumn id="2855" xr3:uid="{00000000-0010-0000-0000-0000270B0000}" uniqueName="2855" name="Column2829" queryTableFieldId="29916"/>
    <tableColumn id="2856" xr3:uid="{00000000-0010-0000-0000-0000280B0000}" uniqueName="2856" name="Column2830" queryTableFieldId="29915"/>
    <tableColumn id="2857" xr3:uid="{00000000-0010-0000-0000-0000290B0000}" uniqueName="2857" name="Column2831" queryTableFieldId="29914"/>
    <tableColumn id="2858" xr3:uid="{00000000-0010-0000-0000-00002A0B0000}" uniqueName="2858" name="Column2832" queryTableFieldId="29913"/>
    <tableColumn id="2859" xr3:uid="{00000000-0010-0000-0000-00002B0B0000}" uniqueName="2859" name="Column2833" queryTableFieldId="29912"/>
    <tableColumn id="2860" xr3:uid="{00000000-0010-0000-0000-00002C0B0000}" uniqueName="2860" name="Column2834" queryTableFieldId="29911"/>
    <tableColumn id="2861" xr3:uid="{00000000-0010-0000-0000-00002D0B0000}" uniqueName="2861" name="Column2835" queryTableFieldId="29910"/>
    <tableColumn id="2862" xr3:uid="{00000000-0010-0000-0000-00002E0B0000}" uniqueName="2862" name="Column2836" queryTableFieldId="29909"/>
    <tableColumn id="2863" xr3:uid="{00000000-0010-0000-0000-00002F0B0000}" uniqueName="2863" name="Column2837" queryTableFieldId="29908"/>
    <tableColumn id="2864" xr3:uid="{00000000-0010-0000-0000-0000300B0000}" uniqueName="2864" name="Column2838" queryTableFieldId="29907"/>
    <tableColumn id="2865" xr3:uid="{00000000-0010-0000-0000-0000310B0000}" uniqueName="2865" name="Column2839" queryTableFieldId="29906"/>
    <tableColumn id="2866" xr3:uid="{00000000-0010-0000-0000-0000320B0000}" uniqueName="2866" name="Column2840" queryTableFieldId="29905"/>
    <tableColumn id="2867" xr3:uid="{00000000-0010-0000-0000-0000330B0000}" uniqueName="2867" name="Column2841" queryTableFieldId="29904"/>
    <tableColumn id="2868" xr3:uid="{00000000-0010-0000-0000-0000340B0000}" uniqueName="2868" name="Column2842" queryTableFieldId="29903"/>
    <tableColumn id="2869" xr3:uid="{00000000-0010-0000-0000-0000350B0000}" uniqueName="2869" name="Column2843" queryTableFieldId="29902"/>
    <tableColumn id="2870" xr3:uid="{00000000-0010-0000-0000-0000360B0000}" uniqueName="2870" name="Column2844" queryTableFieldId="29901"/>
    <tableColumn id="2871" xr3:uid="{00000000-0010-0000-0000-0000370B0000}" uniqueName="2871" name="Column2845" queryTableFieldId="29900"/>
    <tableColumn id="2872" xr3:uid="{00000000-0010-0000-0000-0000380B0000}" uniqueName="2872" name="Column2846" queryTableFieldId="29899"/>
    <tableColumn id="2873" xr3:uid="{00000000-0010-0000-0000-0000390B0000}" uniqueName="2873" name="Column2847" queryTableFieldId="29898"/>
    <tableColumn id="2874" xr3:uid="{00000000-0010-0000-0000-00003A0B0000}" uniqueName="2874" name="Column2848" queryTableFieldId="29897"/>
    <tableColumn id="2875" xr3:uid="{00000000-0010-0000-0000-00003B0B0000}" uniqueName="2875" name="Column2849" queryTableFieldId="29896"/>
    <tableColumn id="2876" xr3:uid="{00000000-0010-0000-0000-00003C0B0000}" uniqueName="2876" name="Column2850" queryTableFieldId="29895"/>
    <tableColumn id="2877" xr3:uid="{00000000-0010-0000-0000-00003D0B0000}" uniqueName="2877" name="Column2851" queryTableFieldId="29894"/>
    <tableColumn id="2878" xr3:uid="{00000000-0010-0000-0000-00003E0B0000}" uniqueName="2878" name="Column2852" queryTableFieldId="29893"/>
    <tableColumn id="2879" xr3:uid="{00000000-0010-0000-0000-00003F0B0000}" uniqueName="2879" name="Column2853" queryTableFieldId="29892"/>
    <tableColumn id="2880" xr3:uid="{00000000-0010-0000-0000-0000400B0000}" uniqueName="2880" name="Column2854" queryTableFieldId="29891"/>
    <tableColumn id="2881" xr3:uid="{00000000-0010-0000-0000-0000410B0000}" uniqueName="2881" name="Column2855" queryTableFieldId="29890"/>
    <tableColumn id="2882" xr3:uid="{00000000-0010-0000-0000-0000420B0000}" uniqueName="2882" name="Column2856" queryTableFieldId="29889"/>
    <tableColumn id="2883" xr3:uid="{00000000-0010-0000-0000-0000430B0000}" uniqueName="2883" name="Column2857" queryTableFieldId="29888"/>
    <tableColumn id="2884" xr3:uid="{00000000-0010-0000-0000-0000440B0000}" uniqueName="2884" name="Column2858" queryTableFieldId="29887"/>
    <tableColumn id="2885" xr3:uid="{00000000-0010-0000-0000-0000450B0000}" uniqueName="2885" name="Column2859" queryTableFieldId="29886"/>
    <tableColumn id="2886" xr3:uid="{00000000-0010-0000-0000-0000460B0000}" uniqueName="2886" name="Column2860" queryTableFieldId="29885"/>
    <tableColumn id="2887" xr3:uid="{00000000-0010-0000-0000-0000470B0000}" uniqueName="2887" name="Column2861" queryTableFieldId="29884"/>
    <tableColumn id="2888" xr3:uid="{00000000-0010-0000-0000-0000480B0000}" uniqueName="2888" name="Column2862" queryTableFieldId="29883"/>
    <tableColumn id="2889" xr3:uid="{00000000-0010-0000-0000-0000490B0000}" uniqueName="2889" name="Column2863" queryTableFieldId="29882"/>
    <tableColumn id="2890" xr3:uid="{00000000-0010-0000-0000-00004A0B0000}" uniqueName="2890" name="Column2864" queryTableFieldId="29881"/>
    <tableColumn id="2891" xr3:uid="{00000000-0010-0000-0000-00004B0B0000}" uniqueName="2891" name="Column2865" queryTableFieldId="29880"/>
    <tableColumn id="2892" xr3:uid="{00000000-0010-0000-0000-00004C0B0000}" uniqueName="2892" name="Column2866" queryTableFieldId="29879"/>
    <tableColumn id="2893" xr3:uid="{00000000-0010-0000-0000-00004D0B0000}" uniqueName="2893" name="Column2867" queryTableFieldId="29878"/>
    <tableColumn id="2894" xr3:uid="{00000000-0010-0000-0000-00004E0B0000}" uniqueName="2894" name="Column2868" queryTableFieldId="29877"/>
    <tableColumn id="2895" xr3:uid="{00000000-0010-0000-0000-00004F0B0000}" uniqueName="2895" name="Column2869" queryTableFieldId="29876"/>
    <tableColumn id="2896" xr3:uid="{00000000-0010-0000-0000-0000500B0000}" uniqueName="2896" name="Column2870" queryTableFieldId="29875"/>
    <tableColumn id="2897" xr3:uid="{00000000-0010-0000-0000-0000510B0000}" uniqueName="2897" name="Column2871" queryTableFieldId="29874"/>
    <tableColumn id="2898" xr3:uid="{00000000-0010-0000-0000-0000520B0000}" uniqueName="2898" name="Column2872" queryTableFieldId="29873"/>
    <tableColumn id="2899" xr3:uid="{00000000-0010-0000-0000-0000530B0000}" uniqueName="2899" name="Column2873" queryTableFieldId="29872"/>
    <tableColumn id="2900" xr3:uid="{00000000-0010-0000-0000-0000540B0000}" uniqueName="2900" name="Column2874" queryTableFieldId="29871"/>
    <tableColumn id="2901" xr3:uid="{00000000-0010-0000-0000-0000550B0000}" uniqueName="2901" name="Column2875" queryTableFieldId="29870"/>
    <tableColumn id="2902" xr3:uid="{00000000-0010-0000-0000-0000560B0000}" uniqueName="2902" name="Column2876" queryTableFieldId="29869"/>
    <tableColumn id="2903" xr3:uid="{00000000-0010-0000-0000-0000570B0000}" uniqueName="2903" name="Column2877" queryTableFieldId="29868"/>
    <tableColumn id="2904" xr3:uid="{00000000-0010-0000-0000-0000580B0000}" uniqueName="2904" name="Column2878" queryTableFieldId="29867"/>
    <tableColumn id="2905" xr3:uid="{00000000-0010-0000-0000-0000590B0000}" uniqueName="2905" name="Column2879" queryTableFieldId="29866"/>
    <tableColumn id="2906" xr3:uid="{00000000-0010-0000-0000-00005A0B0000}" uniqueName="2906" name="Column2880" queryTableFieldId="29865"/>
    <tableColumn id="2907" xr3:uid="{00000000-0010-0000-0000-00005B0B0000}" uniqueName="2907" name="Column2881" queryTableFieldId="29864"/>
    <tableColumn id="2908" xr3:uid="{00000000-0010-0000-0000-00005C0B0000}" uniqueName="2908" name="Column2882" queryTableFieldId="29863"/>
    <tableColumn id="2909" xr3:uid="{00000000-0010-0000-0000-00005D0B0000}" uniqueName="2909" name="Column2883" queryTableFieldId="29862"/>
    <tableColumn id="2910" xr3:uid="{00000000-0010-0000-0000-00005E0B0000}" uniqueName="2910" name="Column2884" queryTableFieldId="29861"/>
    <tableColumn id="2911" xr3:uid="{00000000-0010-0000-0000-00005F0B0000}" uniqueName="2911" name="Column2885" queryTableFieldId="29860"/>
    <tableColumn id="2912" xr3:uid="{00000000-0010-0000-0000-0000600B0000}" uniqueName="2912" name="Column2886" queryTableFieldId="29859"/>
    <tableColumn id="2913" xr3:uid="{00000000-0010-0000-0000-0000610B0000}" uniqueName="2913" name="Column2887" queryTableFieldId="29858"/>
    <tableColumn id="2914" xr3:uid="{00000000-0010-0000-0000-0000620B0000}" uniqueName="2914" name="Column2888" queryTableFieldId="29857"/>
    <tableColumn id="2915" xr3:uid="{00000000-0010-0000-0000-0000630B0000}" uniqueName="2915" name="Column2889" queryTableFieldId="29856"/>
    <tableColumn id="2916" xr3:uid="{00000000-0010-0000-0000-0000640B0000}" uniqueName="2916" name="Column2890" queryTableFieldId="29855"/>
    <tableColumn id="2917" xr3:uid="{00000000-0010-0000-0000-0000650B0000}" uniqueName="2917" name="Column2891" queryTableFieldId="29854"/>
    <tableColumn id="2918" xr3:uid="{00000000-0010-0000-0000-0000660B0000}" uniqueName="2918" name="Column2892" queryTableFieldId="29853"/>
    <tableColumn id="2919" xr3:uid="{00000000-0010-0000-0000-0000670B0000}" uniqueName="2919" name="Column2893" queryTableFieldId="29852"/>
    <tableColumn id="2920" xr3:uid="{00000000-0010-0000-0000-0000680B0000}" uniqueName="2920" name="Column2894" queryTableFieldId="29851"/>
    <tableColumn id="2921" xr3:uid="{00000000-0010-0000-0000-0000690B0000}" uniqueName="2921" name="Column2895" queryTableFieldId="29850"/>
    <tableColumn id="2922" xr3:uid="{00000000-0010-0000-0000-00006A0B0000}" uniqueName="2922" name="Column2896" queryTableFieldId="29849"/>
    <tableColumn id="2923" xr3:uid="{00000000-0010-0000-0000-00006B0B0000}" uniqueName="2923" name="Column2897" queryTableFieldId="29848"/>
    <tableColumn id="2924" xr3:uid="{00000000-0010-0000-0000-00006C0B0000}" uniqueName="2924" name="Column2898" queryTableFieldId="29847"/>
    <tableColumn id="2925" xr3:uid="{00000000-0010-0000-0000-00006D0B0000}" uniqueName="2925" name="Column2899" queryTableFieldId="29846"/>
    <tableColumn id="2926" xr3:uid="{00000000-0010-0000-0000-00006E0B0000}" uniqueName="2926" name="Column2900" queryTableFieldId="29845"/>
    <tableColumn id="2927" xr3:uid="{00000000-0010-0000-0000-00006F0B0000}" uniqueName="2927" name="Column2901" queryTableFieldId="29844"/>
    <tableColumn id="2928" xr3:uid="{00000000-0010-0000-0000-0000700B0000}" uniqueName="2928" name="Column2902" queryTableFieldId="29843"/>
    <tableColumn id="2929" xr3:uid="{00000000-0010-0000-0000-0000710B0000}" uniqueName="2929" name="Column2903" queryTableFieldId="29842"/>
    <tableColumn id="2930" xr3:uid="{00000000-0010-0000-0000-0000720B0000}" uniqueName="2930" name="Column2904" queryTableFieldId="29841"/>
    <tableColumn id="2931" xr3:uid="{00000000-0010-0000-0000-0000730B0000}" uniqueName="2931" name="Column2905" queryTableFieldId="29840"/>
    <tableColumn id="2932" xr3:uid="{00000000-0010-0000-0000-0000740B0000}" uniqueName="2932" name="Column2906" queryTableFieldId="29839"/>
    <tableColumn id="2933" xr3:uid="{00000000-0010-0000-0000-0000750B0000}" uniqueName="2933" name="Column2907" queryTableFieldId="29838"/>
    <tableColumn id="2934" xr3:uid="{00000000-0010-0000-0000-0000760B0000}" uniqueName="2934" name="Column2908" queryTableFieldId="29837"/>
    <tableColumn id="2935" xr3:uid="{00000000-0010-0000-0000-0000770B0000}" uniqueName="2935" name="Column2909" queryTableFieldId="29836"/>
    <tableColumn id="2936" xr3:uid="{00000000-0010-0000-0000-0000780B0000}" uniqueName="2936" name="Column2910" queryTableFieldId="29835"/>
    <tableColumn id="2937" xr3:uid="{00000000-0010-0000-0000-0000790B0000}" uniqueName="2937" name="Column2911" queryTableFieldId="29834"/>
    <tableColumn id="2938" xr3:uid="{00000000-0010-0000-0000-00007A0B0000}" uniqueName="2938" name="Column2912" queryTableFieldId="29833"/>
    <tableColumn id="2939" xr3:uid="{00000000-0010-0000-0000-00007B0B0000}" uniqueName="2939" name="Column2913" queryTableFieldId="29832"/>
    <tableColumn id="2940" xr3:uid="{00000000-0010-0000-0000-00007C0B0000}" uniqueName="2940" name="Column2914" queryTableFieldId="29831"/>
    <tableColumn id="2941" xr3:uid="{00000000-0010-0000-0000-00007D0B0000}" uniqueName="2941" name="Column2915" queryTableFieldId="29830"/>
    <tableColumn id="2942" xr3:uid="{00000000-0010-0000-0000-00007E0B0000}" uniqueName="2942" name="Column2916" queryTableFieldId="29829"/>
    <tableColumn id="2943" xr3:uid="{00000000-0010-0000-0000-00007F0B0000}" uniqueName="2943" name="Column2917" queryTableFieldId="29828"/>
    <tableColumn id="2944" xr3:uid="{00000000-0010-0000-0000-0000800B0000}" uniqueName="2944" name="Column2918" queryTableFieldId="29827"/>
    <tableColumn id="2945" xr3:uid="{00000000-0010-0000-0000-0000810B0000}" uniqueName="2945" name="Column2919" queryTableFieldId="29826"/>
    <tableColumn id="2946" xr3:uid="{00000000-0010-0000-0000-0000820B0000}" uniqueName="2946" name="Column2920" queryTableFieldId="29825"/>
    <tableColumn id="2947" xr3:uid="{00000000-0010-0000-0000-0000830B0000}" uniqueName="2947" name="Column2921" queryTableFieldId="29824"/>
    <tableColumn id="2948" xr3:uid="{00000000-0010-0000-0000-0000840B0000}" uniqueName="2948" name="Column2922" queryTableFieldId="29823"/>
    <tableColumn id="2949" xr3:uid="{00000000-0010-0000-0000-0000850B0000}" uniqueName="2949" name="Column2923" queryTableFieldId="29822"/>
    <tableColumn id="2950" xr3:uid="{00000000-0010-0000-0000-0000860B0000}" uniqueName="2950" name="Column2924" queryTableFieldId="29821"/>
    <tableColumn id="2951" xr3:uid="{00000000-0010-0000-0000-0000870B0000}" uniqueName="2951" name="Column2925" queryTableFieldId="29820"/>
    <tableColumn id="2952" xr3:uid="{00000000-0010-0000-0000-0000880B0000}" uniqueName="2952" name="Column2926" queryTableFieldId="29819"/>
    <tableColumn id="2953" xr3:uid="{00000000-0010-0000-0000-0000890B0000}" uniqueName="2953" name="Column2927" queryTableFieldId="29818"/>
    <tableColumn id="2954" xr3:uid="{00000000-0010-0000-0000-00008A0B0000}" uniqueName="2954" name="Column2928" queryTableFieldId="29817"/>
    <tableColumn id="2955" xr3:uid="{00000000-0010-0000-0000-00008B0B0000}" uniqueName="2955" name="Column2929" queryTableFieldId="29816"/>
    <tableColumn id="2956" xr3:uid="{00000000-0010-0000-0000-00008C0B0000}" uniqueName="2956" name="Column2930" queryTableFieldId="29815"/>
    <tableColumn id="2957" xr3:uid="{00000000-0010-0000-0000-00008D0B0000}" uniqueName="2957" name="Column2931" queryTableFieldId="29814"/>
    <tableColumn id="2958" xr3:uid="{00000000-0010-0000-0000-00008E0B0000}" uniqueName="2958" name="Column2932" queryTableFieldId="29813"/>
    <tableColumn id="2959" xr3:uid="{00000000-0010-0000-0000-00008F0B0000}" uniqueName="2959" name="Column2933" queryTableFieldId="29812"/>
    <tableColumn id="2960" xr3:uid="{00000000-0010-0000-0000-0000900B0000}" uniqueName="2960" name="Column2934" queryTableFieldId="29811"/>
    <tableColumn id="2961" xr3:uid="{00000000-0010-0000-0000-0000910B0000}" uniqueName="2961" name="Column2935" queryTableFieldId="29810"/>
    <tableColumn id="2962" xr3:uid="{00000000-0010-0000-0000-0000920B0000}" uniqueName="2962" name="Column2936" queryTableFieldId="29809"/>
    <tableColumn id="2963" xr3:uid="{00000000-0010-0000-0000-0000930B0000}" uniqueName="2963" name="Column2937" queryTableFieldId="29808"/>
    <tableColumn id="2964" xr3:uid="{00000000-0010-0000-0000-0000940B0000}" uniqueName="2964" name="Column2938" queryTableFieldId="29807"/>
    <tableColumn id="2965" xr3:uid="{00000000-0010-0000-0000-0000950B0000}" uniqueName="2965" name="Column2939" queryTableFieldId="29806"/>
    <tableColumn id="2966" xr3:uid="{00000000-0010-0000-0000-0000960B0000}" uniqueName="2966" name="Column2940" queryTableFieldId="29805"/>
    <tableColumn id="2967" xr3:uid="{00000000-0010-0000-0000-0000970B0000}" uniqueName="2967" name="Column2941" queryTableFieldId="29804"/>
    <tableColumn id="2968" xr3:uid="{00000000-0010-0000-0000-0000980B0000}" uniqueName="2968" name="Column2942" queryTableFieldId="29803"/>
    <tableColumn id="2969" xr3:uid="{00000000-0010-0000-0000-0000990B0000}" uniqueName="2969" name="Column2943" queryTableFieldId="29802"/>
    <tableColumn id="2970" xr3:uid="{00000000-0010-0000-0000-00009A0B0000}" uniqueName="2970" name="Column2944" queryTableFieldId="29801"/>
    <tableColumn id="2971" xr3:uid="{00000000-0010-0000-0000-00009B0B0000}" uniqueName="2971" name="Column2945" queryTableFieldId="29800"/>
    <tableColumn id="2972" xr3:uid="{00000000-0010-0000-0000-00009C0B0000}" uniqueName="2972" name="Column2946" queryTableFieldId="29799"/>
    <tableColumn id="2973" xr3:uid="{00000000-0010-0000-0000-00009D0B0000}" uniqueName="2973" name="Column2947" queryTableFieldId="29798"/>
    <tableColumn id="2974" xr3:uid="{00000000-0010-0000-0000-00009E0B0000}" uniqueName="2974" name="Column2948" queryTableFieldId="29797"/>
    <tableColumn id="2975" xr3:uid="{00000000-0010-0000-0000-00009F0B0000}" uniqueName="2975" name="Column2949" queryTableFieldId="29796"/>
    <tableColumn id="2976" xr3:uid="{00000000-0010-0000-0000-0000A00B0000}" uniqueName="2976" name="Column2950" queryTableFieldId="29795"/>
    <tableColumn id="2977" xr3:uid="{00000000-0010-0000-0000-0000A10B0000}" uniqueName="2977" name="Column2951" queryTableFieldId="29794"/>
    <tableColumn id="2978" xr3:uid="{00000000-0010-0000-0000-0000A20B0000}" uniqueName="2978" name="Column2952" queryTableFieldId="29793"/>
    <tableColumn id="2979" xr3:uid="{00000000-0010-0000-0000-0000A30B0000}" uniqueName="2979" name="Column2953" queryTableFieldId="29792"/>
    <tableColumn id="2980" xr3:uid="{00000000-0010-0000-0000-0000A40B0000}" uniqueName="2980" name="Column2954" queryTableFieldId="29791"/>
    <tableColumn id="2981" xr3:uid="{00000000-0010-0000-0000-0000A50B0000}" uniqueName="2981" name="Column2955" queryTableFieldId="29790"/>
    <tableColumn id="2982" xr3:uid="{00000000-0010-0000-0000-0000A60B0000}" uniqueName="2982" name="Column2956" queryTableFieldId="29789"/>
    <tableColumn id="2983" xr3:uid="{00000000-0010-0000-0000-0000A70B0000}" uniqueName="2983" name="Column2957" queryTableFieldId="29788"/>
    <tableColumn id="2984" xr3:uid="{00000000-0010-0000-0000-0000A80B0000}" uniqueName="2984" name="Column2958" queryTableFieldId="29787"/>
    <tableColumn id="2985" xr3:uid="{00000000-0010-0000-0000-0000A90B0000}" uniqueName="2985" name="Column2959" queryTableFieldId="29786"/>
    <tableColumn id="2986" xr3:uid="{00000000-0010-0000-0000-0000AA0B0000}" uniqueName="2986" name="Column2960" queryTableFieldId="29785"/>
    <tableColumn id="2987" xr3:uid="{00000000-0010-0000-0000-0000AB0B0000}" uniqueName="2987" name="Column2961" queryTableFieldId="29784"/>
    <tableColumn id="2988" xr3:uid="{00000000-0010-0000-0000-0000AC0B0000}" uniqueName="2988" name="Column2962" queryTableFieldId="29783"/>
    <tableColumn id="2989" xr3:uid="{00000000-0010-0000-0000-0000AD0B0000}" uniqueName="2989" name="Column2963" queryTableFieldId="29782"/>
    <tableColumn id="2990" xr3:uid="{00000000-0010-0000-0000-0000AE0B0000}" uniqueName="2990" name="Column2964" queryTableFieldId="29781"/>
    <tableColumn id="2991" xr3:uid="{00000000-0010-0000-0000-0000AF0B0000}" uniqueName="2991" name="Column2965" queryTableFieldId="29780"/>
    <tableColumn id="2992" xr3:uid="{00000000-0010-0000-0000-0000B00B0000}" uniqueName="2992" name="Column2966" queryTableFieldId="29779"/>
    <tableColumn id="2993" xr3:uid="{00000000-0010-0000-0000-0000B10B0000}" uniqueName="2993" name="Column2967" queryTableFieldId="29778"/>
    <tableColumn id="2994" xr3:uid="{00000000-0010-0000-0000-0000B20B0000}" uniqueName="2994" name="Column2968" queryTableFieldId="29777"/>
    <tableColumn id="2995" xr3:uid="{00000000-0010-0000-0000-0000B30B0000}" uniqueName="2995" name="Column2969" queryTableFieldId="29776"/>
    <tableColumn id="2996" xr3:uid="{00000000-0010-0000-0000-0000B40B0000}" uniqueName="2996" name="Column2970" queryTableFieldId="29775"/>
    <tableColumn id="2997" xr3:uid="{00000000-0010-0000-0000-0000B50B0000}" uniqueName="2997" name="Column2971" queryTableFieldId="29774"/>
    <tableColumn id="2998" xr3:uid="{00000000-0010-0000-0000-0000B60B0000}" uniqueName="2998" name="Column2972" queryTableFieldId="29773"/>
    <tableColumn id="2999" xr3:uid="{00000000-0010-0000-0000-0000B70B0000}" uniqueName="2999" name="Column2973" queryTableFieldId="29772"/>
    <tableColumn id="3000" xr3:uid="{00000000-0010-0000-0000-0000B80B0000}" uniqueName="3000" name="Column2974" queryTableFieldId="29771"/>
    <tableColumn id="3001" xr3:uid="{00000000-0010-0000-0000-0000B90B0000}" uniqueName="3001" name="Column2975" queryTableFieldId="29770"/>
    <tableColumn id="3002" xr3:uid="{00000000-0010-0000-0000-0000BA0B0000}" uniqueName="3002" name="Column2976" queryTableFieldId="29769"/>
    <tableColumn id="3003" xr3:uid="{00000000-0010-0000-0000-0000BB0B0000}" uniqueName="3003" name="Column2977" queryTableFieldId="29768"/>
    <tableColumn id="3004" xr3:uid="{00000000-0010-0000-0000-0000BC0B0000}" uniqueName="3004" name="Column2978" queryTableFieldId="29767"/>
    <tableColumn id="3005" xr3:uid="{00000000-0010-0000-0000-0000BD0B0000}" uniqueName="3005" name="Column2979" queryTableFieldId="29766"/>
    <tableColumn id="3006" xr3:uid="{00000000-0010-0000-0000-0000BE0B0000}" uniqueName="3006" name="Column2980" queryTableFieldId="29765"/>
    <tableColumn id="3007" xr3:uid="{00000000-0010-0000-0000-0000BF0B0000}" uniqueName="3007" name="Column2981" queryTableFieldId="29764"/>
    <tableColumn id="3008" xr3:uid="{00000000-0010-0000-0000-0000C00B0000}" uniqueName="3008" name="Column2982" queryTableFieldId="29763"/>
    <tableColumn id="3009" xr3:uid="{00000000-0010-0000-0000-0000C10B0000}" uniqueName="3009" name="Column2983" queryTableFieldId="29762"/>
    <tableColumn id="3010" xr3:uid="{00000000-0010-0000-0000-0000C20B0000}" uniqueName="3010" name="Column2984" queryTableFieldId="29761"/>
    <tableColumn id="3011" xr3:uid="{00000000-0010-0000-0000-0000C30B0000}" uniqueName="3011" name="Column2985" queryTableFieldId="29760"/>
    <tableColumn id="3012" xr3:uid="{00000000-0010-0000-0000-0000C40B0000}" uniqueName="3012" name="Column2986" queryTableFieldId="29759"/>
    <tableColumn id="3013" xr3:uid="{00000000-0010-0000-0000-0000C50B0000}" uniqueName="3013" name="Column2987" queryTableFieldId="29758"/>
    <tableColumn id="3014" xr3:uid="{00000000-0010-0000-0000-0000C60B0000}" uniqueName="3014" name="Column2988" queryTableFieldId="29757"/>
    <tableColumn id="3015" xr3:uid="{00000000-0010-0000-0000-0000C70B0000}" uniqueName="3015" name="Column2989" queryTableFieldId="29756"/>
    <tableColumn id="3016" xr3:uid="{00000000-0010-0000-0000-0000C80B0000}" uniqueName="3016" name="Column2990" queryTableFieldId="29755"/>
    <tableColumn id="3017" xr3:uid="{00000000-0010-0000-0000-0000C90B0000}" uniqueName="3017" name="Column2991" queryTableFieldId="29754"/>
    <tableColumn id="3018" xr3:uid="{00000000-0010-0000-0000-0000CA0B0000}" uniqueName="3018" name="Column2992" queryTableFieldId="29753"/>
    <tableColumn id="3019" xr3:uid="{00000000-0010-0000-0000-0000CB0B0000}" uniqueName="3019" name="Column2993" queryTableFieldId="29752"/>
    <tableColumn id="3020" xr3:uid="{00000000-0010-0000-0000-0000CC0B0000}" uniqueName="3020" name="Column2994" queryTableFieldId="29751"/>
    <tableColumn id="3021" xr3:uid="{00000000-0010-0000-0000-0000CD0B0000}" uniqueName="3021" name="Column2995" queryTableFieldId="29750"/>
    <tableColumn id="3022" xr3:uid="{00000000-0010-0000-0000-0000CE0B0000}" uniqueName="3022" name="Column2996" queryTableFieldId="29749"/>
    <tableColumn id="3023" xr3:uid="{00000000-0010-0000-0000-0000CF0B0000}" uniqueName="3023" name="Column2997" queryTableFieldId="29748"/>
    <tableColumn id="3024" xr3:uid="{00000000-0010-0000-0000-0000D00B0000}" uniqueName="3024" name="Column2998" queryTableFieldId="29747"/>
    <tableColumn id="3025" xr3:uid="{00000000-0010-0000-0000-0000D10B0000}" uniqueName="3025" name="Column2999" queryTableFieldId="29746"/>
    <tableColumn id="3026" xr3:uid="{00000000-0010-0000-0000-0000D20B0000}" uniqueName="3026" name="Column3000" queryTableFieldId="29745"/>
    <tableColumn id="3027" xr3:uid="{00000000-0010-0000-0000-0000D30B0000}" uniqueName="3027" name="Column3001" queryTableFieldId="29744"/>
    <tableColumn id="3028" xr3:uid="{00000000-0010-0000-0000-0000D40B0000}" uniqueName="3028" name="Column3002" queryTableFieldId="29743"/>
    <tableColumn id="3029" xr3:uid="{00000000-0010-0000-0000-0000D50B0000}" uniqueName="3029" name="Column3003" queryTableFieldId="29742"/>
    <tableColumn id="3030" xr3:uid="{00000000-0010-0000-0000-0000D60B0000}" uniqueName="3030" name="Column3004" queryTableFieldId="29741"/>
    <tableColumn id="3031" xr3:uid="{00000000-0010-0000-0000-0000D70B0000}" uniqueName="3031" name="Column3005" queryTableFieldId="29740"/>
    <tableColumn id="3032" xr3:uid="{00000000-0010-0000-0000-0000D80B0000}" uniqueName="3032" name="Column3006" queryTableFieldId="29739"/>
    <tableColumn id="3033" xr3:uid="{00000000-0010-0000-0000-0000D90B0000}" uniqueName="3033" name="Column3007" queryTableFieldId="29738"/>
    <tableColumn id="3034" xr3:uid="{00000000-0010-0000-0000-0000DA0B0000}" uniqueName="3034" name="Column3008" queryTableFieldId="29737"/>
    <tableColumn id="3035" xr3:uid="{00000000-0010-0000-0000-0000DB0B0000}" uniqueName="3035" name="Column3009" queryTableFieldId="29736"/>
    <tableColumn id="3036" xr3:uid="{00000000-0010-0000-0000-0000DC0B0000}" uniqueName="3036" name="Column3010" queryTableFieldId="29735"/>
    <tableColumn id="3037" xr3:uid="{00000000-0010-0000-0000-0000DD0B0000}" uniqueName="3037" name="Column3011" queryTableFieldId="29734"/>
    <tableColumn id="3038" xr3:uid="{00000000-0010-0000-0000-0000DE0B0000}" uniqueName="3038" name="Column3012" queryTableFieldId="29733"/>
    <tableColumn id="3039" xr3:uid="{00000000-0010-0000-0000-0000DF0B0000}" uniqueName="3039" name="Column3013" queryTableFieldId="29732"/>
    <tableColumn id="3040" xr3:uid="{00000000-0010-0000-0000-0000E00B0000}" uniqueName="3040" name="Column3014" queryTableFieldId="29731"/>
    <tableColumn id="3041" xr3:uid="{00000000-0010-0000-0000-0000E10B0000}" uniqueName="3041" name="Column3015" queryTableFieldId="29730"/>
    <tableColumn id="3042" xr3:uid="{00000000-0010-0000-0000-0000E20B0000}" uniqueName="3042" name="Column3016" queryTableFieldId="29729"/>
    <tableColumn id="3043" xr3:uid="{00000000-0010-0000-0000-0000E30B0000}" uniqueName="3043" name="Column3017" queryTableFieldId="29728"/>
    <tableColumn id="3044" xr3:uid="{00000000-0010-0000-0000-0000E40B0000}" uniqueName="3044" name="Column3018" queryTableFieldId="29727"/>
    <tableColumn id="3045" xr3:uid="{00000000-0010-0000-0000-0000E50B0000}" uniqueName="3045" name="Column3019" queryTableFieldId="29726"/>
    <tableColumn id="3046" xr3:uid="{00000000-0010-0000-0000-0000E60B0000}" uniqueName="3046" name="Column3020" queryTableFieldId="29725"/>
    <tableColumn id="3047" xr3:uid="{00000000-0010-0000-0000-0000E70B0000}" uniqueName="3047" name="Column3021" queryTableFieldId="29724"/>
    <tableColumn id="3048" xr3:uid="{00000000-0010-0000-0000-0000E80B0000}" uniqueName="3048" name="Column3022" queryTableFieldId="29723"/>
    <tableColumn id="3049" xr3:uid="{00000000-0010-0000-0000-0000E90B0000}" uniqueName="3049" name="Column3023" queryTableFieldId="29722"/>
    <tableColumn id="3050" xr3:uid="{00000000-0010-0000-0000-0000EA0B0000}" uniqueName="3050" name="Column3024" queryTableFieldId="29721"/>
    <tableColumn id="3051" xr3:uid="{00000000-0010-0000-0000-0000EB0B0000}" uniqueName="3051" name="Column3025" queryTableFieldId="29720"/>
    <tableColumn id="3052" xr3:uid="{00000000-0010-0000-0000-0000EC0B0000}" uniqueName="3052" name="Column3026" queryTableFieldId="29719"/>
    <tableColumn id="3053" xr3:uid="{00000000-0010-0000-0000-0000ED0B0000}" uniqueName="3053" name="Column3027" queryTableFieldId="29718"/>
    <tableColumn id="3054" xr3:uid="{00000000-0010-0000-0000-0000EE0B0000}" uniqueName="3054" name="Column3028" queryTableFieldId="29717"/>
    <tableColumn id="3055" xr3:uid="{00000000-0010-0000-0000-0000EF0B0000}" uniqueName="3055" name="Column3029" queryTableFieldId="29716"/>
    <tableColumn id="3056" xr3:uid="{00000000-0010-0000-0000-0000F00B0000}" uniqueName="3056" name="Column3030" queryTableFieldId="29715"/>
    <tableColumn id="3057" xr3:uid="{00000000-0010-0000-0000-0000F10B0000}" uniqueName="3057" name="Column3031" queryTableFieldId="29714"/>
    <tableColumn id="3058" xr3:uid="{00000000-0010-0000-0000-0000F20B0000}" uniqueName="3058" name="Column3032" queryTableFieldId="29713"/>
    <tableColumn id="3059" xr3:uid="{00000000-0010-0000-0000-0000F30B0000}" uniqueName="3059" name="Column3033" queryTableFieldId="29712"/>
    <tableColumn id="3060" xr3:uid="{00000000-0010-0000-0000-0000F40B0000}" uniqueName="3060" name="Column3034" queryTableFieldId="29711"/>
    <tableColumn id="3061" xr3:uid="{00000000-0010-0000-0000-0000F50B0000}" uniqueName="3061" name="Column3035" queryTableFieldId="29710"/>
    <tableColumn id="3062" xr3:uid="{00000000-0010-0000-0000-0000F60B0000}" uniqueName="3062" name="Column3036" queryTableFieldId="29709"/>
    <tableColumn id="3063" xr3:uid="{00000000-0010-0000-0000-0000F70B0000}" uniqueName="3063" name="Column3037" queryTableFieldId="29708"/>
    <tableColumn id="3064" xr3:uid="{00000000-0010-0000-0000-0000F80B0000}" uniqueName="3064" name="Column3038" queryTableFieldId="29707"/>
    <tableColumn id="3065" xr3:uid="{00000000-0010-0000-0000-0000F90B0000}" uniqueName="3065" name="Column3039" queryTableFieldId="29706"/>
    <tableColumn id="3066" xr3:uid="{00000000-0010-0000-0000-0000FA0B0000}" uniqueName="3066" name="Column3040" queryTableFieldId="29705"/>
    <tableColumn id="3067" xr3:uid="{00000000-0010-0000-0000-0000FB0B0000}" uniqueName="3067" name="Column3041" queryTableFieldId="29704"/>
    <tableColumn id="3068" xr3:uid="{00000000-0010-0000-0000-0000FC0B0000}" uniqueName="3068" name="Column3042" queryTableFieldId="29703"/>
    <tableColumn id="3069" xr3:uid="{00000000-0010-0000-0000-0000FD0B0000}" uniqueName="3069" name="Column3043" queryTableFieldId="29702"/>
    <tableColumn id="3070" xr3:uid="{00000000-0010-0000-0000-0000FE0B0000}" uniqueName="3070" name="Column3044" queryTableFieldId="29701"/>
    <tableColumn id="3071" xr3:uid="{00000000-0010-0000-0000-0000FF0B0000}" uniqueName="3071" name="Column3045" queryTableFieldId="29700"/>
    <tableColumn id="3072" xr3:uid="{00000000-0010-0000-0000-0000000C0000}" uniqueName="3072" name="Column3046" queryTableFieldId="29699"/>
    <tableColumn id="3073" xr3:uid="{00000000-0010-0000-0000-0000010C0000}" uniqueName="3073" name="Column3047" queryTableFieldId="29698"/>
    <tableColumn id="3074" xr3:uid="{00000000-0010-0000-0000-0000020C0000}" uniqueName="3074" name="Column3048" queryTableFieldId="29697"/>
    <tableColumn id="3075" xr3:uid="{00000000-0010-0000-0000-0000030C0000}" uniqueName="3075" name="Column3049" queryTableFieldId="29696"/>
    <tableColumn id="3076" xr3:uid="{00000000-0010-0000-0000-0000040C0000}" uniqueName="3076" name="Column3050" queryTableFieldId="29695"/>
    <tableColumn id="3077" xr3:uid="{00000000-0010-0000-0000-0000050C0000}" uniqueName="3077" name="Column3051" queryTableFieldId="29694"/>
    <tableColumn id="3078" xr3:uid="{00000000-0010-0000-0000-0000060C0000}" uniqueName="3078" name="Column3052" queryTableFieldId="29693"/>
    <tableColumn id="3079" xr3:uid="{00000000-0010-0000-0000-0000070C0000}" uniqueName="3079" name="Column3053" queryTableFieldId="29692"/>
    <tableColumn id="3080" xr3:uid="{00000000-0010-0000-0000-0000080C0000}" uniqueName="3080" name="Column3054" queryTableFieldId="29691"/>
    <tableColumn id="3081" xr3:uid="{00000000-0010-0000-0000-0000090C0000}" uniqueName="3081" name="Column3055" queryTableFieldId="29690"/>
    <tableColumn id="3082" xr3:uid="{00000000-0010-0000-0000-00000A0C0000}" uniqueName="3082" name="Column3056" queryTableFieldId="29689"/>
    <tableColumn id="3083" xr3:uid="{00000000-0010-0000-0000-00000B0C0000}" uniqueName="3083" name="Column3057" queryTableFieldId="29688"/>
    <tableColumn id="3084" xr3:uid="{00000000-0010-0000-0000-00000C0C0000}" uniqueName="3084" name="Column3058" queryTableFieldId="29687"/>
    <tableColumn id="3085" xr3:uid="{00000000-0010-0000-0000-00000D0C0000}" uniqueName="3085" name="Column3059" queryTableFieldId="29686"/>
    <tableColumn id="3086" xr3:uid="{00000000-0010-0000-0000-00000E0C0000}" uniqueName="3086" name="Column3060" queryTableFieldId="29685"/>
    <tableColumn id="3087" xr3:uid="{00000000-0010-0000-0000-00000F0C0000}" uniqueName="3087" name="Column3061" queryTableFieldId="29684"/>
    <tableColumn id="3088" xr3:uid="{00000000-0010-0000-0000-0000100C0000}" uniqueName="3088" name="Column3062" queryTableFieldId="29683"/>
    <tableColumn id="3089" xr3:uid="{00000000-0010-0000-0000-0000110C0000}" uniqueName="3089" name="Column3063" queryTableFieldId="29682"/>
    <tableColumn id="3090" xr3:uid="{00000000-0010-0000-0000-0000120C0000}" uniqueName="3090" name="Column3064" queryTableFieldId="29681"/>
    <tableColumn id="3091" xr3:uid="{00000000-0010-0000-0000-0000130C0000}" uniqueName="3091" name="Column3065" queryTableFieldId="29680"/>
    <tableColumn id="3092" xr3:uid="{00000000-0010-0000-0000-0000140C0000}" uniqueName="3092" name="Column3066" queryTableFieldId="29679"/>
    <tableColumn id="3093" xr3:uid="{00000000-0010-0000-0000-0000150C0000}" uniqueName="3093" name="Column3067" queryTableFieldId="29678"/>
    <tableColumn id="3094" xr3:uid="{00000000-0010-0000-0000-0000160C0000}" uniqueName="3094" name="Column3068" queryTableFieldId="29677"/>
    <tableColumn id="3095" xr3:uid="{00000000-0010-0000-0000-0000170C0000}" uniqueName="3095" name="Column3069" queryTableFieldId="29676"/>
    <tableColumn id="3096" xr3:uid="{00000000-0010-0000-0000-0000180C0000}" uniqueName="3096" name="Column3070" queryTableFieldId="29675"/>
    <tableColumn id="3097" xr3:uid="{00000000-0010-0000-0000-0000190C0000}" uniqueName="3097" name="Column3071" queryTableFieldId="29674"/>
    <tableColumn id="3098" xr3:uid="{00000000-0010-0000-0000-00001A0C0000}" uniqueName="3098" name="Column3072" queryTableFieldId="29673"/>
    <tableColumn id="3099" xr3:uid="{00000000-0010-0000-0000-00001B0C0000}" uniqueName="3099" name="Column3073" queryTableFieldId="29672"/>
    <tableColumn id="3100" xr3:uid="{00000000-0010-0000-0000-00001C0C0000}" uniqueName="3100" name="Column3074" queryTableFieldId="29671"/>
    <tableColumn id="3101" xr3:uid="{00000000-0010-0000-0000-00001D0C0000}" uniqueName="3101" name="Column3075" queryTableFieldId="29670"/>
    <tableColumn id="3102" xr3:uid="{00000000-0010-0000-0000-00001E0C0000}" uniqueName="3102" name="Column3076" queryTableFieldId="29669"/>
    <tableColumn id="3103" xr3:uid="{00000000-0010-0000-0000-00001F0C0000}" uniqueName="3103" name="Column3077" queryTableFieldId="29668"/>
    <tableColumn id="3104" xr3:uid="{00000000-0010-0000-0000-0000200C0000}" uniqueName="3104" name="Column3078" queryTableFieldId="29667"/>
    <tableColumn id="3105" xr3:uid="{00000000-0010-0000-0000-0000210C0000}" uniqueName="3105" name="Column3079" queryTableFieldId="29666"/>
    <tableColumn id="3106" xr3:uid="{00000000-0010-0000-0000-0000220C0000}" uniqueName="3106" name="Column3080" queryTableFieldId="29665"/>
    <tableColumn id="3107" xr3:uid="{00000000-0010-0000-0000-0000230C0000}" uniqueName="3107" name="Column3081" queryTableFieldId="29664"/>
    <tableColumn id="3108" xr3:uid="{00000000-0010-0000-0000-0000240C0000}" uniqueName="3108" name="Column3082" queryTableFieldId="29663"/>
    <tableColumn id="3109" xr3:uid="{00000000-0010-0000-0000-0000250C0000}" uniqueName="3109" name="Column3083" queryTableFieldId="29662"/>
    <tableColumn id="3110" xr3:uid="{00000000-0010-0000-0000-0000260C0000}" uniqueName="3110" name="Column3084" queryTableFieldId="29661"/>
    <tableColumn id="3111" xr3:uid="{00000000-0010-0000-0000-0000270C0000}" uniqueName="3111" name="Column3085" queryTableFieldId="29660"/>
    <tableColumn id="3112" xr3:uid="{00000000-0010-0000-0000-0000280C0000}" uniqueName="3112" name="Column3086" queryTableFieldId="29659"/>
    <tableColumn id="3113" xr3:uid="{00000000-0010-0000-0000-0000290C0000}" uniqueName="3113" name="Column3087" queryTableFieldId="29658"/>
    <tableColumn id="3114" xr3:uid="{00000000-0010-0000-0000-00002A0C0000}" uniqueName="3114" name="Column3088" queryTableFieldId="29657"/>
    <tableColumn id="3115" xr3:uid="{00000000-0010-0000-0000-00002B0C0000}" uniqueName="3115" name="Column3089" queryTableFieldId="29656"/>
    <tableColumn id="3116" xr3:uid="{00000000-0010-0000-0000-00002C0C0000}" uniqueName="3116" name="Column3090" queryTableFieldId="29655"/>
    <tableColumn id="3117" xr3:uid="{00000000-0010-0000-0000-00002D0C0000}" uniqueName="3117" name="Column3091" queryTableFieldId="29654"/>
    <tableColumn id="3118" xr3:uid="{00000000-0010-0000-0000-00002E0C0000}" uniqueName="3118" name="Column3092" queryTableFieldId="29653"/>
    <tableColumn id="3119" xr3:uid="{00000000-0010-0000-0000-00002F0C0000}" uniqueName="3119" name="Column3093" queryTableFieldId="29652"/>
    <tableColumn id="3120" xr3:uid="{00000000-0010-0000-0000-0000300C0000}" uniqueName="3120" name="Column3094" queryTableFieldId="29651"/>
    <tableColumn id="3121" xr3:uid="{00000000-0010-0000-0000-0000310C0000}" uniqueName="3121" name="Column3095" queryTableFieldId="29650"/>
    <tableColumn id="3122" xr3:uid="{00000000-0010-0000-0000-0000320C0000}" uniqueName="3122" name="Column3096" queryTableFieldId="29649"/>
    <tableColumn id="3123" xr3:uid="{00000000-0010-0000-0000-0000330C0000}" uniqueName="3123" name="Column3097" queryTableFieldId="29648"/>
    <tableColumn id="3124" xr3:uid="{00000000-0010-0000-0000-0000340C0000}" uniqueName="3124" name="Column3098" queryTableFieldId="29647"/>
    <tableColumn id="3125" xr3:uid="{00000000-0010-0000-0000-0000350C0000}" uniqueName="3125" name="Column3099" queryTableFieldId="29646"/>
    <tableColumn id="3126" xr3:uid="{00000000-0010-0000-0000-0000360C0000}" uniqueName="3126" name="Column3100" queryTableFieldId="29645"/>
    <tableColumn id="3127" xr3:uid="{00000000-0010-0000-0000-0000370C0000}" uniqueName="3127" name="Column3101" queryTableFieldId="29644"/>
    <tableColumn id="3128" xr3:uid="{00000000-0010-0000-0000-0000380C0000}" uniqueName="3128" name="Column3102" queryTableFieldId="29643"/>
    <tableColumn id="3129" xr3:uid="{00000000-0010-0000-0000-0000390C0000}" uniqueName="3129" name="Column3103" queryTableFieldId="29642"/>
    <tableColumn id="3130" xr3:uid="{00000000-0010-0000-0000-00003A0C0000}" uniqueName="3130" name="Column3104" queryTableFieldId="29641"/>
    <tableColumn id="3131" xr3:uid="{00000000-0010-0000-0000-00003B0C0000}" uniqueName="3131" name="Column3105" queryTableFieldId="29640"/>
    <tableColumn id="3132" xr3:uid="{00000000-0010-0000-0000-00003C0C0000}" uniqueName="3132" name="Column3106" queryTableFieldId="29639"/>
    <tableColumn id="3133" xr3:uid="{00000000-0010-0000-0000-00003D0C0000}" uniqueName="3133" name="Column3107" queryTableFieldId="29638"/>
    <tableColumn id="3134" xr3:uid="{00000000-0010-0000-0000-00003E0C0000}" uniqueName="3134" name="Column3108" queryTableFieldId="29637"/>
    <tableColumn id="3135" xr3:uid="{00000000-0010-0000-0000-00003F0C0000}" uniqueName="3135" name="Column3109" queryTableFieldId="29636"/>
    <tableColumn id="3136" xr3:uid="{00000000-0010-0000-0000-0000400C0000}" uniqueName="3136" name="Column3110" queryTableFieldId="29635"/>
    <tableColumn id="3137" xr3:uid="{00000000-0010-0000-0000-0000410C0000}" uniqueName="3137" name="Column3111" queryTableFieldId="29634"/>
    <tableColumn id="3138" xr3:uid="{00000000-0010-0000-0000-0000420C0000}" uniqueName="3138" name="Column3112" queryTableFieldId="29633"/>
    <tableColumn id="3139" xr3:uid="{00000000-0010-0000-0000-0000430C0000}" uniqueName="3139" name="Column3113" queryTableFieldId="29632"/>
    <tableColumn id="3140" xr3:uid="{00000000-0010-0000-0000-0000440C0000}" uniqueName="3140" name="Column3114" queryTableFieldId="29631"/>
    <tableColumn id="3141" xr3:uid="{00000000-0010-0000-0000-0000450C0000}" uniqueName="3141" name="Column3115" queryTableFieldId="29630"/>
    <tableColumn id="3142" xr3:uid="{00000000-0010-0000-0000-0000460C0000}" uniqueName="3142" name="Column3116" queryTableFieldId="29629"/>
    <tableColumn id="3143" xr3:uid="{00000000-0010-0000-0000-0000470C0000}" uniqueName="3143" name="Column3117" queryTableFieldId="29628"/>
    <tableColumn id="3144" xr3:uid="{00000000-0010-0000-0000-0000480C0000}" uniqueName="3144" name="Column3118" queryTableFieldId="29627"/>
    <tableColumn id="3145" xr3:uid="{00000000-0010-0000-0000-0000490C0000}" uniqueName="3145" name="Column3119" queryTableFieldId="29626"/>
    <tableColumn id="3146" xr3:uid="{00000000-0010-0000-0000-00004A0C0000}" uniqueName="3146" name="Column3120" queryTableFieldId="29625"/>
    <tableColumn id="3147" xr3:uid="{00000000-0010-0000-0000-00004B0C0000}" uniqueName="3147" name="Column3121" queryTableFieldId="29624"/>
    <tableColumn id="3148" xr3:uid="{00000000-0010-0000-0000-00004C0C0000}" uniqueName="3148" name="Column3122" queryTableFieldId="29623"/>
    <tableColumn id="3149" xr3:uid="{00000000-0010-0000-0000-00004D0C0000}" uniqueName="3149" name="Column3123" queryTableFieldId="29622"/>
    <tableColumn id="3150" xr3:uid="{00000000-0010-0000-0000-00004E0C0000}" uniqueName="3150" name="Column3124" queryTableFieldId="29621"/>
    <tableColumn id="3151" xr3:uid="{00000000-0010-0000-0000-00004F0C0000}" uniqueName="3151" name="Column3125" queryTableFieldId="29620"/>
    <tableColumn id="3152" xr3:uid="{00000000-0010-0000-0000-0000500C0000}" uniqueName="3152" name="Column3126" queryTableFieldId="29619"/>
    <tableColumn id="3153" xr3:uid="{00000000-0010-0000-0000-0000510C0000}" uniqueName="3153" name="Column3127" queryTableFieldId="29618"/>
    <tableColumn id="3154" xr3:uid="{00000000-0010-0000-0000-0000520C0000}" uniqueName="3154" name="Column3128" queryTableFieldId="29617"/>
    <tableColumn id="3155" xr3:uid="{00000000-0010-0000-0000-0000530C0000}" uniqueName="3155" name="Column3129" queryTableFieldId="29616"/>
    <tableColumn id="3156" xr3:uid="{00000000-0010-0000-0000-0000540C0000}" uniqueName="3156" name="Column3130" queryTableFieldId="29615"/>
    <tableColumn id="3157" xr3:uid="{00000000-0010-0000-0000-0000550C0000}" uniqueName="3157" name="Column3131" queryTableFieldId="29614"/>
    <tableColumn id="3158" xr3:uid="{00000000-0010-0000-0000-0000560C0000}" uniqueName="3158" name="Column3132" queryTableFieldId="29613"/>
    <tableColumn id="3159" xr3:uid="{00000000-0010-0000-0000-0000570C0000}" uniqueName="3159" name="Column3133" queryTableFieldId="29612"/>
    <tableColumn id="3160" xr3:uid="{00000000-0010-0000-0000-0000580C0000}" uniqueName="3160" name="Column3134" queryTableFieldId="29611"/>
    <tableColumn id="3161" xr3:uid="{00000000-0010-0000-0000-0000590C0000}" uniqueName="3161" name="Column3135" queryTableFieldId="29610"/>
    <tableColumn id="3162" xr3:uid="{00000000-0010-0000-0000-00005A0C0000}" uniqueName="3162" name="Column3136" queryTableFieldId="29609"/>
    <tableColumn id="3163" xr3:uid="{00000000-0010-0000-0000-00005B0C0000}" uniqueName="3163" name="Column3137" queryTableFieldId="29608"/>
    <tableColumn id="3164" xr3:uid="{00000000-0010-0000-0000-00005C0C0000}" uniqueName="3164" name="Column3138" queryTableFieldId="29607"/>
    <tableColumn id="3165" xr3:uid="{00000000-0010-0000-0000-00005D0C0000}" uniqueName="3165" name="Column3139" queryTableFieldId="29606"/>
    <tableColumn id="3166" xr3:uid="{00000000-0010-0000-0000-00005E0C0000}" uniqueName="3166" name="Column3140" queryTableFieldId="29605"/>
    <tableColumn id="3167" xr3:uid="{00000000-0010-0000-0000-00005F0C0000}" uniqueName="3167" name="Column3141" queryTableFieldId="29604"/>
    <tableColumn id="3168" xr3:uid="{00000000-0010-0000-0000-0000600C0000}" uniqueName="3168" name="Column3142" queryTableFieldId="29603"/>
    <tableColumn id="3169" xr3:uid="{00000000-0010-0000-0000-0000610C0000}" uniqueName="3169" name="Column3143" queryTableFieldId="29602"/>
    <tableColumn id="3170" xr3:uid="{00000000-0010-0000-0000-0000620C0000}" uniqueName="3170" name="Column3144" queryTableFieldId="29601"/>
    <tableColumn id="3171" xr3:uid="{00000000-0010-0000-0000-0000630C0000}" uniqueName="3171" name="Column3145" queryTableFieldId="29600"/>
    <tableColumn id="3172" xr3:uid="{00000000-0010-0000-0000-0000640C0000}" uniqueName="3172" name="Column3146" queryTableFieldId="29599"/>
    <tableColumn id="3173" xr3:uid="{00000000-0010-0000-0000-0000650C0000}" uniqueName="3173" name="Column3147" queryTableFieldId="29598"/>
    <tableColumn id="3174" xr3:uid="{00000000-0010-0000-0000-0000660C0000}" uniqueName="3174" name="Column3148" queryTableFieldId="29597"/>
    <tableColumn id="3175" xr3:uid="{00000000-0010-0000-0000-0000670C0000}" uniqueName="3175" name="Column3149" queryTableFieldId="29596"/>
    <tableColumn id="3176" xr3:uid="{00000000-0010-0000-0000-0000680C0000}" uniqueName="3176" name="Column3150" queryTableFieldId="29595"/>
    <tableColumn id="3177" xr3:uid="{00000000-0010-0000-0000-0000690C0000}" uniqueName="3177" name="Column3151" queryTableFieldId="29594"/>
    <tableColumn id="3178" xr3:uid="{00000000-0010-0000-0000-00006A0C0000}" uniqueName="3178" name="Column3152" queryTableFieldId="29593"/>
    <tableColumn id="3179" xr3:uid="{00000000-0010-0000-0000-00006B0C0000}" uniqueName="3179" name="Column3153" queryTableFieldId="29592"/>
    <tableColumn id="3180" xr3:uid="{00000000-0010-0000-0000-00006C0C0000}" uniqueName="3180" name="Column3154" queryTableFieldId="29591"/>
    <tableColumn id="3181" xr3:uid="{00000000-0010-0000-0000-00006D0C0000}" uniqueName="3181" name="Column3155" queryTableFieldId="29590"/>
    <tableColumn id="3182" xr3:uid="{00000000-0010-0000-0000-00006E0C0000}" uniqueName="3182" name="Column3156" queryTableFieldId="29589"/>
    <tableColumn id="3183" xr3:uid="{00000000-0010-0000-0000-00006F0C0000}" uniqueName="3183" name="Column3157" queryTableFieldId="29588"/>
    <tableColumn id="3184" xr3:uid="{00000000-0010-0000-0000-0000700C0000}" uniqueName="3184" name="Column3158" queryTableFieldId="29587"/>
    <tableColumn id="3185" xr3:uid="{00000000-0010-0000-0000-0000710C0000}" uniqueName="3185" name="Column3159" queryTableFieldId="29586"/>
    <tableColumn id="3186" xr3:uid="{00000000-0010-0000-0000-0000720C0000}" uniqueName="3186" name="Column3160" queryTableFieldId="29585"/>
    <tableColumn id="3187" xr3:uid="{00000000-0010-0000-0000-0000730C0000}" uniqueName="3187" name="Column3161" queryTableFieldId="29584"/>
    <tableColumn id="3188" xr3:uid="{00000000-0010-0000-0000-0000740C0000}" uniqueName="3188" name="Column3162" queryTableFieldId="29583"/>
    <tableColumn id="3189" xr3:uid="{00000000-0010-0000-0000-0000750C0000}" uniqueName="3189" name="Column3163" queryTableFieldId="29582"/>
    <tableColumn id="3190" xr3:uid="{00000000-0010-0000-0000-0000760C0000}" uniqueName="3190" name="Column3164" queryTableFieldId="29581"/>
    <tableColumn id="3191" xr3:uid="{00000000-0010-0000-0000-0000770C0000}" uniqueName="3191" name="Column3165" queryTableFieldId="29580"/>
    <tableColumn id="3192" xr3:uid="{00000000-0010-0000-0000-0000780C0000}" uniqueName="3192" name="Column3166" queryTableFieldId="29579"/>
    <tableColumn id="3193" xr3:uid="{00000000-0010-0000-0000-0000790C0000}" uniqueName="3193" name="Column3167" queryTableFieldId="29578"/>
    <tableColumn id="3194" xr3:uid="{00000000-0010-0000-0000-00007A0C0000}" uniqueName="3194" name="Column3168" queryTableFieldId="29577"/>
    <tableColumn id="3195" xr3:uid="{00000000-0010-0000-0000-00007B0C0000}" uniqueName="3195" name="Column3169" queryTableFieldId="29576"/>
    <tableColumn id="3196" xr3:uid="{00000000-0010-0000-0000-00007C0C0000}" uniqueName="3196" name="Column3170" queryTableFieldId="29575"/>
    <tableColumn id="3197" xr3:uid="{00000000-0010-0000-0000-00007D0C0000}" uniqueName="3197" name="Column3171" queryTableFieldId="29574"/>
    <tableColumn id="3198" xr3:uid="{00000000-0010-0000-0000-00007E0C0000}" uniqueName="3198" name="Column3172" queryTableFieldId="29573"/>
    <tableColumn id="3199" xr3:uid="{00000000-0010-0000-0000-00007F0C0000}" uniqueName="3199" name="Column3173" queryTableFieldId="29572"/>
    <tableColumn id="3200" xr3:uid="{00000000-0010-0000-0000-0000800C0000}" uniqueName="3200" name="Column3174" queryTableFieldId="29571"/>
    <tableColumn id="3201" xr3:uid="{00000000-0010-0000-0000-0000810C0000}" uniqueName="3201" name="Column3175" queryTableFieldId="29570"/>
    <tableColumn id="3202" xr3:uid="{00000000-0010-0000-0000-0000820C0000}" uniqueName="3202" name="Column3176" queryTableFieldId="29569"/>
    <tableColumn id="3203" xr3:uid="{00000000-0010-0000-0000-0000830C0000}" uniqueName="3203" name="Column3177" queryTableFieldId="29568"/>
    <tableColumn id="3204" xr3:uid="{00000000-0010-0000-0000-0000840C0000}" uniqueName="3204" name="Column3178" queryTableFieldId="29567"/>
    <tableColumn id="3205" xr3:uid="{00000000-0010-0000-0000-0000850C0000}" uniqueName="3205" name="Column3179" queryTableFieldId="29566"/>
    <tableColumn id="3206" xr3:uid="{00000000-0010-0000-0000-0000860C0000}" uniqueName="3206" name="Column3180" queryTableFieldId="29565"/>
    <tableColumn id="3207" xr3:uid="{00000000-0010-0000-0000-0000870C0000}" uniqueName="3207" name="Column3181" queryTableFieldId="29564"/>
    <tableColumn id="3208" xr3:uid="{00000000-0010-0000-0000-0000880C0000}" uniqueName="3208" name="Column3182" queryTableFieldId="29563"/>
    <tableColumn id="3209" xr3:uid="{00000000-0010-0000-0000-0000890C0000}" uniqueName="3209" name="Column3183" queryTableFieldId="29562"/>
    <tableColumn id="3210" xr3:uid="{00000000-0010-0000-0000-00008A0C0000}" uniqueName="3210" name="Column3184" queryTableFieldId="29561"/>
    <tableColumn id="3211" xr3:uid="{00000000-0010-0000-0000-00008B0C0000}" uniqueName="3211" name="Column3185" queryTableFieldId="29560"/>
    <tableColumn id="3212" xr3:uid="{00000000-0010-0000-0000-00008C0C0000}" uniqueName="3212" name="Column3186" queryTableFieldId="29559"/>
    <tableColumn id="3213" xr3:uid="{00000000-0010-0000-0000-00008D0C0000}" uniqueName="3213" name="Column3187" queryTableFieldId="29558"/>
    <tableColumn id="3214" xr3:uid="{00000000-0010-0000-0000-00008E0C0000}" uniqueName="3214" name="Column3188" queryTableFieldId="29557"/>
    <tableColumn id="3215" xr3:uid="{00000000-0010-0000-0000-00008F0C0000}" uniqueName="3215" name="Column3189" queryTableFieldId="29556"/>
    <tableColumn id="3216" xr3:uid="{00000000-0010-0000-0000-0000900C0000}" uniqueName="3216" name="Column3190" queryTableFieldId="29555"/>
    <tableColumn id="3217" xr3:uid="{00000000-0010-0000-0000-0000910C0000}" uniqueName="3217" name="Column3191" queryTableFieldId="29554"/>
    <tableColumn id="3218" xr3:uid="{00000000-0010-0000-0000-0000920C0000}" uniqueName="3218" name="Column3192" queryTableFieldId="29553"/>
    <tableColumn id="3219" xr3:uid="{00000000-0010-0000-0000-0000930C0000}" uniqueName="3219" name="Column3193" queryTableFieldId="29552"/>
    <tableColumn id="3220" xr3:uid="{00000000-0010-0000-0000-0000940C0000}" uniqueName="3220" name="Column3194" queryTableFieldId="29551"/>
    <tableColumn id="3221" xr3:uid="{00000000-0010-0000-0000-0000950C0000}" uniqueName="3221" name="Column3195" queryTableFieldId="29550"/>
    <tableColumn id="3222" xr3:uid="{00000000-0010-0000-0000-0000960C0000}" uniqueName="3222" name="Column3196" queryTableFieldId="29549"/>
    <tableColumn id="3223" xr3:uid="{00000000-0010-0000-0000-0000970C0000}" uniqueName="3223" name="Column3197" queryTableFieldId="29548"/>
    <tableColumn id="3224" xr3:uid="{00000000-0010-0000-0000-0000980C0000}" uniqueName="3224" name="Column3198" queryTableFieldId="29547"/>
    <tableColumn id="3225" xr3:uid="{00000000-0010-0000-0000-0000990C0000}" uniqueName="3225" name="Column3199" queryTableFieldId="29546"/>
    <tableColumn id="3226" xr3:uid="{00000000-0010-0000-0000-00009A0C0000}" uniqueName="3226" name="Column3200" queryTableFieldId="29545"/>
    <tableColumn id="3227" xr3:uid="{00000000-0010-0000-0000-00009B0C0000}" uniqueName="3227" name="Column3201" queryTableFieldId="29544"/>
    <tableColumn id="3228" xr3:uid="{00000000-0010-0000-0000-00009C0C0000}" uniqueName="3228" name="Column3202" queryTableFieldId="29543"/>
    <tableColumn id="3229" xr3:uid="{00000000-0010-0000-0000-00009D0C0000}" uniqueName="3229" name="Column3203" queryTableFieldId="29542"/>
    <tableColumn id="3230" xr3:uid="{00000000-0010-0000-0000-00009E0C0000}" uniqueName="3230" name="Column3204" queryTableFieldId="29541"/>
    <tableColumn id="3231" xr3:uid="{00000000-0010-0000-0000-00009F0C0000}" uniqueName="3231" name="Column3205" queryTableFieldId="29540"/>
    <tableColumn id="3232" xr3:uid="{00000000-0010-0000-0000-0000A00C0000}" uniqueName="3232" name="Column3206" queryTableFieldId="29539"/>
    <tableColumn id="3233" xr3:uid="{00000000-0010-0000-0000-0000A10C0000}" uniqueName="3233" name="Column3207" queryTableFieldId="29538"/>
    <tableColumn id="3234" xr3:uid="{00000000-0010-0000-0000-0000A20C0000}" uniqueName="3234" name="Column3208" queryTableFieldId="29537"/>
    <tableColumn id="3235" xr3:uid="{00000000-0010-0000-0000-0000A30C0000}" uniqueName="3235" name="Column3209" queryTableFieldId="29536"/>
    <tableColumn id="3236" xr3:uid="{00000000-0010-0000-0000-0000A40C0000}" uniqueName="3236" name="Column3210" queryTableFieldId="29535"/>
    <tableColumn id="3237" xr3:uid="{00000000-0010-0000-0000-0000A50C0000}" uniqueName="3237" name="Column3211" queryTableFieldId="29534"/>
    <tableColumn id="3238" xr3:uid="{00000000-0010-0000-0000-0000A60C0000}" uniqueName="3238" name="Column3212" queryTableFieldId="29533"/>
    <tableColumn id="3239" xr3:uid="{00000000-0010-0000-0000-0000A70C0000}" uniqueName="3239" name="Column3213" queryTableFieldId="29532"/>
    <tableColumn id="3240" xr3:uid="{00000000-0010-0000-0000-0000A80C0000}" uniqueName="3240" name="Column3214" queryTableFieldId="29531"/>
    <tableColumn id="3241" xr3:uid="{00000000-0010-0000-0000-0000A90C0000}" uniqueName="3241" name="Column3215" queryTableFieldId="29530"/>
    <tableColumn id="3242" xr3:uid="{00000000-0010-0000-0000-0000AA0C0000}" uniqueName="3242" name="Column3216" queryTableFieldId="29529"/>
    <tableColumn id="3243" xr3:uid="{00000000-0010-0000-0000-0000AB0C0000}" uniqueName="3243" name="Column3217" queryTableFieldId="29528"/>
    <tableColumn id="3244" xr3:uid="{00000000-0010-0000-0000-0000AC0C0000}" uniqueName="3244" name="Column3218" queryTableFieldId="29527"/>
    <tableColumn id="3245" xr3:uid="{00000000-0010-0000-0000-0000AD0C0000}" uniqueName="3245" name="Column3219" queryTableFieldId="29526"/>
    <tableColumn id="3246" xr3:uid="{00000000-0010-0000-0000-0000AE0C0000}" uniqueName="3246" name="Column3220" queryTableFieldId="29525"/>
    <tableColumn id="3247" xr3:uid="{00000000-0010-0000-0000-0000AF0C0000}" uniqueName="3247" name="Column3221" queryTableFieldId="29524"/>
    <tableColumn id="3248" xr3:uid="{00000000-0010-0000-0000-0000B00C0000}" uniqueName="3248" name="Column3222" queryTableFieldId="29523"/>
    <tableColumn id="3249" xr3:uid="{00000000-0010-0000-0000-0000B10C0000}" uniqueName="3249" name="Column3223" queryTableFieldId="29522"/>
    <tableColumn id="3250" xr3:uid="{00000000-0010-0000-0000-0000B20C0000}" uniqueName="3250" name="Column3224" queryTableFieldId="29521"/>
    <tableColumn id="3251" xr3:uid="{00000000-0010-0000-0000-0000B30C0000}" uniqueName="3251" name="Column3225" queryTableFieldId="29520"/>
    <tableColumn id="3252" xr3:uid="{00000000-0010-0000-0000-0000B40C0000}" uniqueName="3252" name="Column3226" queryTableFieldId="29519"/>
    <tableColumn id="3253" xr3:uid="{00000000-0010-0000-0000-0000B50C0000}" uniqueName="3253" name="Column3227" queryTableFieldId="29518"/>
    <tableColumn id="3254" xr3:uid="{00000000-0010-0000-0000-0000B60C0000}" uniqueName="3254" name="Column3228" queryTableFieldId="29517"/>
    <tableColumn id="3255" xr3:uid="{00000000-0010-0000-0000-0000B70C0000}" uniqueName="3255" name="Column3229" queryTableFieldId="29516"/>
    <tableColumn id="3256" xr3:uid="{00000000-0010-0000-0000-0000B80C0000}" uniqueName="3256" name="Column3230" queryTableFieldId="29515"/>
    <tableColumn id="3257" xr3:uid="{00000000-0010-0000-0000-0000B90C0000}" uniqueName="3257" name="Column3231" queryTableFieldId="29514"/>
    <tableColumn id="3258" xr3:uid="{00000000-0010-0000-0000-0000BA0C0000}" uniqueName="3258" name="Column3232" queryTableFieldId="29513"/>
    <tableColumn id="3259" xr3:uid="{00000000-0010-0000-0000-0000BB0C0000}" uniqueName="3259" name="Column3233" queryTableFieldId="29512"/>
    <tableColumn id="3260" xr3:uid="{00000000-0010-0000-0000-0000BC0C0000}" uniqueName="3260" name="Column3234" queryTableFieldId="29511"/>
    <tableColumn id="3261" xr3:uid="{00000000-0010-0000-0000-0000BD0C0000}" uniqueName="3261" name="Column3235" queryTableFieldId="29510"/>
    <tableColumn id="3262" xr3:uid="{00000000-0010-0000-0000-0000BE0C0000}" uniqueName="3262" name="Column3236" queryTableFieldId="29509"/>
    <tableColumn id="3263" xr3:uid="{00000000-0010-0000-0000-0000BF0C0000}" uniqueName="3263" name="Column3237" queryTableFieldId="29508"/>
    <tableColumn id="3264" xr3:uid="{00000000-0010-0000-0000-0000C00C0000}" uniqueName="3264" name="Column3238" queryTableFieldId="29507"/>
    <tableColumn id="3265" xr3:uid="{00000000-0010-0000-0000-0000C10C0000}" uniqueName="3265" name="Column3239" queryTableFieldId="29506"/>
    <tableColumn id="3266" xr3:uid="{00000000-0010-0000-0000-0000C20C0000}" uniqueName="3266" name="Column3240" queryTableFieldId="29505"/>
    <tableColumn id="3267" xr3:uid="{00000000-0010-0000-0000-0000C30C0000}" uniqueName="3267" name="Column3241" queryTableFieldId="29504"/>
    <tableColumn id="3268" xr3:uid="{00000000-0010-0000-0000-0000C40C0000}" uniqueName="3268" name="Column3242" queryTableFieldId="29503"/>
    <tableColumn id="3269" xr3:uid="{00000000-0010-0000-0000-0000C50C0000}" uniqueName="3269" name="Column3243" queryTableFieldId="29502"/>
    <tableColumn id="3270" xr3:uid="{00000000-0010-0000-0000-0000C60C0000}" uniqueName="3270" name="Column3244" queryTableFieldId="29501"/>
    <tableColumn id="3271" xr3:uid="{00000000-0010-0000-0000-0000C70C0000}" uniqueName="3271" name="Column3245" queryTableFieldId="29500"/>
    <tableColumn id="3272" xr3:uid="{00000000-0010-0000-0000-0000C80C0000}" uniqueName="3272" name="Column3246" queryTableFieldId="29499"/>
    <tableColumn id="3273" xr3:uid="{00000000-0010-0000-0000-0000C90C0000}" uniqueName="3273" name="Column3247" queryTableFieldId="29498"/>
    <tableColumn id="3274" xr3:uid="{00000000-0010-0000-0000-0000CA0C0000}" uniqueName="3274" name="Column3248" queryTableFieldId="29497"/>
    <tableColumn id="3275" xr3:uid="{00000000-0010-0000-0000-0000CB0C0000}" uniqueName="3275" name="Column3249" queryTableFieldId="29496"/>
    <tableColumn id="3276" xr3:uid="{00000000-0010-0000-0000-0000CC0C0000}" uniqueName="3276" name="Column3250" queryTableFieldId="29495"/>
    <tableColumn id="3277" xr3:uid="{00000000-0010-0000-0000-0000CD0C0000}" uniqueName="3277" name="Column3251" queryTableFieldId="29494"/>
    <tableColumn id="3278" xr3:uid="{00000000-0010-0000-0000-0000CE0C0000}" uniqueName="3278" name="Column3252" queryTableFieldId="29493"/>
    <tableColumn id="3279" xr3:uid="{00000000-0010-0000-0000-0000CF0C0000}" uniqueName="3279" name="Column3253" queryTableFieldId="29492"/>
    <tableColumn id="3280" xr3:uid="{00000000-0010-0000-0000-0000D00C0000}" uniqueName="3280" name="Column3254" queryTableFieldId="29491"/>
    <tableColumn id="3281" xr3:uid="{00000000-0010-0000-0000-0000D10C0000}" uniqueName="3281" name="Column3255" queryTableFieldId="29490"/>
    <tableColumn id="3282" xr3:uid="{00000000-0010-0000-0000-0000D20C0000}" uniqueName="3282" name="Column3256" queryTableFieldId="29489"/>
    <tableColumn id="3283" xr3:uid="{00000000-0010-0000-0000-0000D30C0000}" uniqueName="3283" name="Column3257" queryTableFieldId="29488"/>
    <tableColumn id="3284" xr3:uid="{00000000-0010-0000-0000-0000D40C0000}" uniqueName="3284" name="Column3258" queryTableFieldId="29487"/>
    <tableColumn id="3285" xr3:uid="{00000000-0010-0000-0000-0000D50C0000}" uniqueName="3285" name="Column3259" queryTableFieldId="29486"/>
    <tableColumn id="3286" xr3:uid="{00000000-0010-0000-0000-0000D60C0000}" uniqueName="3286" name="Column3260" queryTableFieldId="29485"/>
    <tableColumn id="3287" xr3:uid="{00000000-0010-0000-0000-0000D70C0000}" uniqueName="3287" name="Column3261" queryTableFieldId="29484"/>
    <tableColumn id="3288" xr3:uid="{00000000-0010-0000-0000-0000D80C0000}" uniqueName="3288" name="Column3262" queryTableFieldId="29483"/>
    <tableColumn id="3289" xr3:uid="{00000000-0010-0000-0000-0000D90C0000}" uniqueName="3289" name="Column3263" queryTableFieldId="29482"/>
    <tableColumn id="3290" xr3:uid="{00000000-0010-0000-0000-0000DA0C0000}" uniqueName="3290" name="Column3264" queryTableFieldId="29481"/>
    <tableColumn id="3291" xr3:uid="{00000000-0010-0000-0000-0000DB0C0000}" uniqueName="3291" name="Column3265" queryTableFieldId="29480"/>
    <tableColumn id="3292" xr3:uid="{00000000-0010-0000-0000-0000DC0C0000}" uniqueName="3292" name="Column3266" queryTableFieldId="29479"/>
    <tableColumn id="3293" xr3:uid="{00000000-0010-0000-0000-0000DD0C0000}" uniqueName="3293" name="Column3267" queryTableFieldId="29478"/>
    <tableColumn id="3294" xr3:uid="{00000000-0010-0000-0000-0000DE0C0000}" uniqueName="3294" name="Column3268" queryTableFieldId="29477"/>
    <tableColumn id="3295" xr3:uid="{00000000-0010-0000-0000-0000DF0C0000}" uniqueName="3295" name="Column3269" queryTableFieldId="29476"/>
    <tableColumn id="3296" xr3:uid="{00000000-0010-0000-0000-0000E00C0000}" uniqueName="3296" name="Column3270" queryTableFieldId="29475"/>
    <tableColumn id="3297" xr3:uid="{00000000-0010-0000-0000-0000E10C0000}" uniqueName="3297" name="Column3271" queryTableFieldId="29474"/>
    <tableColumn id="3298" xr3:uid="{00000000-0010-0000-0000-0000E20C0000}" uniqueName="3298" name="Column3272" queryTableFieldId="29473"/>
    <tableColumn id="3299" xr3:uid="{00000000-0010-0000-0000-0000E30C0000}" uniqueName="3299" name="Column3273" queryTableFieldId="29472"/>
    <tableColumn id="3300" xr3:uid="{00000000-0010-0000-0000-0000E40C0000}" uniqueName="3300" name="Column3274" queryTableFieldId="29471"/>
    <tableColumn id="3301" xr3:uid="{00000000-0010-0000-0000-0000E50C0000}" uniqueName="3301" name="Column3275" queryTableFieldId="29470"/>
    <tableColumn id="3302" xr3:uid="{00000000-0010-0000-0000-0000E60C0000}" uniqueName="3302" name="Column3276" queryTableFieldId="29469"/>
    <tableColumn id="3303" xr3:uid="{00000000-0010-0000-0000-0000E70C0000}" uniqueName="3303" name="Column3277" queryTableFieldId="29468"/>
    <tableColumn id="3304" xr3:uid="{00000000-0010-0000-0000-0000E80C0000}" uniqueName="3304" name="Column3278" queryTableFieldId="29467"/>
    <tableColumn id="3305" xr3:uid="{00000000-0010-0000-0000-0000E90C0000}" uniqueName="3305" name="Column3279" queryTableFieldId="29466"/>
    <tableColumn id="3306" xr3:uid="{00000000-0010-0000-0000-0000EA0C0000}" uniqueName="3306" name="Column3280" queryTableFieldId="29465"/>
    <tableColumn id="3307" xr3:uid="{00000000-0010-0000-0000-0000EB0C0000}" uniqueName="3307" name="Column3281" queryTableFieldId="29464"/>
    <tableColumn id="3308" xr3:uid="{00000000-0010-0000-0000-0000EC0C0000}" uniqueName="3308" name="Column3282" queryTableFieldId="29463"/>
    <tableColumn id="3309" xr3:uid="{00000000-0010-0000-0000-0000ED0C0000}" uniqueName="3309" name="Column3283" queryTableFieldId="29462"/>
    <tableColumn id="3310" xr3:uid="{00000000-0010-0000-0000-0000EE0C0000}" uniqueName="3310" name="Column3284" queryTableFieldId="29461"/>
    <tableColumn id="3311" xr3:uid="{00000000-0010-0000-0000-0000EF0C0000}" uniqueName="3311" name="Column3285" queryTableFieldId="29460"/>
    <tableColumn id="3312" xr3:uid="{00000000-0010-0000-0000-0000F00C0000}" uniqueName="3312" name="Column3286" queryTableFieldId="29459"/>
    <tableColumn id="3313" xr3:uid="{00000000-0010-0000-0000-0000F10C0000}" uniqueName="3313" name="Column3287" queryTableFieldId="29458"/>
    <tableColumn id="3314" xr3:uid="{00000000-0010-0000-0000-0000F20C0000}" uniqueName="3314" name="Column3288" queryTableFieldId="29457"/>
    <tableColumn id="3315" xr3:uid="{00000000-0010-0000-0000-0000F30C0000}" uniqueName="3315" name="Column3289" queryTableFieldId="29456"/>
    <tableColumn id="3316" xr3:uid="{00000000-0010-0000-0000-0000F40C0000}" uniqueName="3316" name="Column3290" queryTableFieldId="29455"/>
    <tableColumn id="3317" xr3:uid="{00000000-0010-0000-0000-0000F50C0000}" uniqueName="3317" name="Column3291" queryTableFieldId="29454"/>
    <tableColumn id="3318" xr3:uid="{00000000-0010-0000-0000-0000F60C0000}" uniqueName="3318" name="Column3292" queryTableFieldId="29453"/>
    <tableColumn id="3319" xr3:uid="{00000000-0010-0000-0000-0000F70C0000}" uniqueName="3319" name="Column3293" queryTableFieldId="29452"/>
    <tableColumn id="3320" xr3:uid="{00000000-0010-0000-0000-0000F80C0000}" uniqueName="3320" name="Column3294" queryTableFieldId="29451"/>
    <tableColumn id="3321" xr3:uid="{00000000-0010-0000-0000-0000F90C0000}" uniqueName="3321" name="Column3295" queryTableFieldId="29450"/>
    <tableColumn id="3322" xr3:uid="{00000000-0010-0000-0000-0000FA0C0000}" uniqueName="3322" name="Column3296" queryTableFieldId="29449"/>
    <tableColumn id="3323" xr3:uid="{00000000-0010-0000-0000-0000FB0C0000}" uniqueName="3323" name="Column3297" queryTableFieldId="29448"/>
    <tableColumn id="3324" xr3:uid="{00000000-0010-0000-0000-0000FC0C0000}" uniqueName="3324" name="Column3298" queryTableFieldId="29447"/>
    <tableColumn id="3325" xr3:uid="{00000000-0010-0000-0000-0000FD0C0000}" uniqueName="3325" name="Column3299" queryTableFieldId="29446"/>
    <tableColumn id="3326" xr3:uid="{00000000-0010-0000-0000-0000FE0C0000}" uniqueName="3326" name="Column3300" queryTableFieldId="29445"/>
    <tableColumn id="3327" xr3:uid="{00000000-0010-0000-0000-0000FF0C0000}" uniqueName="3327" name="Column3301" queryTableFieldId="29444"/>
    <tableColumn id="3328" xr3:uid="{00000000-0010-0000-0000-0000000D0000}" uniqueName="3328" name="Column3302" queryTableFieldId="29443"/>
    <tableColumn id="3329" xr3:uid="{00000000-0010-0000-0000-0000010D0000}" uniqueName="3329" name="Column3303" queryTableFieldId="29442"/>
    <tableColumn id="3330" xr3:uid="{00000000-0010-0000-0000-0000020D0000}" uniqueName="3330" name="Column3304" queryTableFieldId="29441"/>
    <tableColumn id="3331" xr3:uid="{00000000-0010-0000-0000-0000030D0000}" uniqueName="3331" name="Column3305" queryTableFieldId="29440"/>
    <tableColumn id="3332" xr3:uid="{00000000-0010-0000-0000-0000040D0000}" uniqueName="3332" name="Column3306" queryTableFieldId="29439"/>
    <tableColumn id="3333" xr3:uid="{00000000-0010-0000-0000-0000050D0000}" uniqueName="3333" name="Column3307" queryTableFieldId="29438"/>
    <tableColumn id="3334" xr3:uid="{00000000-0010-0000-0000-0000060D0000}" uniqueName="3334" name="Column3308" queryTableFieldId="29437"/>
    <tableColumn id="3335" xr3:uid="{00000000-0010-0000-0000-0000070D0000}" uniqueName="3335" name="Column3309" queryTableFieldId="29436"/>
    <tableColumn id="3336" xr3:uid="{00000000-0010-0000-0000-0000080D0000}" uniqueName="3336" name="Column3310" queryTableFieldId="29435"/>
    <tableColumn id="3337" xr3:uid="{00000000-0010-0000-0000-0000090D0000}" uniqueName="3337" name="Column3311" queryTableFieldId="29434"/>
    <tableColumn id="3338" xr3:uid="{00000000-0010-0000-0000-00000A0D0000}" uniqueName="3338" name="Column3312" queryTableFieldId="29433"/>
    <tableColumn id="3339" xr3:uid="{00000000-0010-0000-0000-00000B0D0000}" uniqueName="3339" name="Column3313" queryTableFieldId="29432"/>
    <tableColumn id="3340" xr3:uid="{00000000-0010-0000-0000-00000C0D0000}" uniqueName="3340" name="Column3314" queryTableFieldId="29431"/>
    <tableColumn id="3341" xr3:uid="{00000000-0010-0000-0000-00000D0D0000}" uniqueName="3341" name="Column3315" queryTableFieldId="29430"/>
    <tableColumn id="3342" xr3:uid="{00000000-0010-0000-0000-00000E0D0000}" uniqueName="3342" name="Column3316" queryTableFieldId="29429"/>
    <tableColumn id="3343" xr3:uid="{00000000-0010-0000-0000-00000F0D0000}" uniqueName="3343" name="Column3317" queryTableFieldId="29428"/>
    <tableColumn id="3344" xr3:uid="{00000000-0010-0000-0000-0000100D0000}" uniqueName="3344" name="Column3318" queryTableFieldId="29427"/>
    <tableColumn id="3345" xr3:uid="{00000000-0010-0000-0000-0000110D0000}" uniqueName="3345" name="Column3319" queryTableFieldId="29426"/>
    <tableColumn id="3346" xr3:uid="{00000000-0010-0000-0000-0000120D0000}" uniqueName="3346" name="Column3320" queryTableFieldId="29425"/>
    <tableColumn id="3347" xr3:uid="{00000000-0010-0000-0000-0000130D0000}" uniqueName="3347" name="Column3321" queryTableFieldId="29424"/>
    <tableColumn id="3348" xr3:uid="{00000000-0010-0000-0000-0000140D0000}" uniqueName="3348" name="Column3322" queryTableFieldId="29423"/>
    <tableColumn id="3349" xr3:uid="{00000000-0010-0000-0000-0000150D0000}" uniqueName="3349" name="Column3323" queryTableFieldId="29422"/>
    <tableColumn id="3350" xr3:uid="{00000000-0010-0000-0000-0000160D0000}" uniqueName="3350" name="Column3324" queryTableFieldId="29421"/>
    <tableColumn id="3351" xr3:uid="{00000000-0010-0000-0000-0000170D0000}" uniqueName="3351" name="Column3325" queryTableFieldId="29420"/>
    <tableColumn id="3352" xr3:uid="{00000000-0010-0000-0000-0000180D0000}" uniqueName="3352" name="Column3326" queryTableFieldId="29419"/>
    <tableColumn id="3353" xr3:uid="{00000000-0010-0000-0000-0000190D0000}" uniqueName="3353" name="Column3327" queryTableFieldId="29418"/>
    <tableColumn id="3354" xr3:uid="{00000000-0010-0000-0000-00001A0D0000}" uniqueName="3354" name="Column3328" queryTableFieldId="29417"/>
    <tableColumn id="3355" xr3:uid="{00000000-0010-0000-0000-00001B0D0000}" uniqueName="3355" name="Column3329" queryTableFieldId="29416"/>
    <tableColumn id="3356" xr3:uid="{00000000-0010-0000-0000-00001C0D0000}" uniqueName="3356" name="Column3330" queryTableFieldId="29415"/>
    <tableColumn id="3357" xr3:uid="{00000000-0010-0000-0000-00001D0D0000}" uniqueName="3357" name="Column3331" queryTableFieldId="29414"/>
    <tableColumn id="3358" xr3:uid="{00000000-0010-0000-0000-00001E0D0000}" uniqueName="3358" name="Column3332" queryTableFieldId="29413"/>
    <tableColumn id="3359" xr3:uid="{00000000-0010-0000-0000-00001F0D0000}" uniqueName="3359" name="Column3333" queryTableFieldId="29412"/>
    <tableColumn id="3360" xr3:uid="{00000000-0010-0000-0000-0000200D0000}" uniqueName="3360" name="Column3334" queryTableFieldId="29411"/>
    <tableColumn id="3361" xr3:uid="{00000000-0010-0000-0000-0000210D0000}" uniqueName="3361" name="Column3335" queryTableFieldId="29410"/>
    <tableColumn id="3362" xr3:uid="{00000000-0010-0000-0000-0000220D0000}" uniqueName="3362" name="Column3336" queryTableFieldId="29409"/>
    <tableColumn id="3363" xr3:uid="{00000000-0010-0000-0000-0000230D0000}" uniqueName="3363" name="Column3337" queryTableFieldId="29408"/>
    <tableColumn id="3364" xr3:uid="{00000000-0010-0000-0000-0000240D0000}" uniqueName="3364" name="Column3338" queryTableFieldId="29407"/>
    <tableColumn id="3365" xr3:uid="{00000000-0010-0000-0000-0000250D0000}" uniqueName="3365" name="Column3339" queryTableFieldId="29406"/>
    <tableColumn id="3366" xr3:uid="{00000000-0010-0000-0000-0000260D0000}" uniqueName="3366" name="Column3340" queryTableFieldId="29405"/>
    <tableColumn id="3367" xr3:uid="{00000000-0010-0000-0000-0000270D0000}" uniqueName="3367" name="Column3341" queryTableFieldId="29404"/>
    <tableColumn id="3368" xr3:uid="{00000000-0010-0000-0000-0000280D0000}" uniqueName="3368" name="Column3342" queryTableFieldId="29403"/>
    <tableColumn id="3369" xr3:uid="{00000000-0010-0000-0000-0000290D0000}" uniqueName="3369" name="Column3343" queryTableFieldId="29402"/>
    <tableColumn id="3370" xr3:uid="{00000000-0010-0000-0000-00002A0D0000}" uniqueName="3370" name="Column3344" queryTableFieldId="29401"/>
    <tableColumn id="3371" xr3:uid="{00000000-0010-0000-0000-00002B0D0000}" uniqueName="3371" name="Column3345" queryTableFieldId="29400"/>
    <tableColumn id="3372" xr3:uid="{00000000-0010-0000-0000-00002C0D0000}" uniqueName="3372" name="Column3346" queryTableFieldId="29399"/>
    <tableColumn id="3373" xr3:uid="{00000000-0010-0000-0000-00002D0D0000}" uniqueName="3373" name="Column3347" queryTableFieldId="29398"/>
    <tableColumn id="3374" xr3:uid="{00000000-0010-0000-0000-00002E0D0000}" uniqueName="3374" name="Column3348" queryTableFieldId="29397"/>
    <tableColumn id="3375" xr3:uid="{00000000-0010-0000-0000-00002F0D0000}" uniqueName="3375" name="Column3349" queryTableFieldId="29396"/>
    <tableColumn id="3376" xr3:uid="{00000000-0010-0000-0000-0000300D0000}" uniqueName="3376" name="Column3350" queryTableFieldId="29395"/>
    <tableColumn id="3377" xr3:uid="{00000000-0010-0000-0000-0000310D0000}" uniqueName="3377" name="Column3351" queryTableFieldId="29394"/>
    <tableColumn id="3378" xr3:uid="{00000000-0010-0000-0000-0000320D0000}" uniqueName="3378" name="Column3352" queryTableFieldId="29393"/>
    <tableColumn id="3379" xr3:uid="{00000000-0010-0000-0000-0000330D0000}" uniqueName="3379" name="Column3353" queryTableFieldId="29392"/>
    <tableColumn id="3380" xr3:uid="{00000000-0010-0000-0000-0000340D0000}" uniqueName="3380" name="Column3354" queryTableFieldId="29391"/>
    <tableColumn id="3381" xr3:uid="{00000000-0010-0000-0000-0000350D0000}" uniqueName="3381" name="Column3355" queryTableFieldId="29390"/>
    <tableColumn id="3382" xr3:uid="{00000000-0010-0000-0000-0000360D0000}" uniqueName="3382" name="Column3356" queryTableFieldId="29389"/>
    <tableColumn id="3383" xr3:uid="{00000000-0010-0000-0000-0000370D0000}" uniqueName="3383" name="Column3357" queryTableFieldId="29388"/>
    <tableColumn id="3384" xr3:uid="{00000000-0010-0000-0000-0000380D0000}" uniqueName="3384" name="Column3358" queryTableFieldId="29387"/>
    <tableColumn id="3385" xr3:uid="{00000000-0010-0000-0000-0000390D0000}" uniqueName="3385" name="Column3359" queryTableFieldId="29386"/>
    <tableColumn id="3386" xr3:uid="{00000000-0010-0000-0000-00003A0D0000}" uniqueName="3386" name="Column3360" queryTableFieldId="29385"/>
    <tableColumn id="3387" xr3:uid="{00000000-0010-0000-0000-00003B0D0000}" uniqueName="3387" name="Column3361" queryTableFieldId="29384"/>
    <tableColumn id="3388" xr3:uid="{00000000-0010-0000-0000-00003C0D0000}" uniqueName="3388" name="Column3362" queryTableFieldId="29383"/>
    <tableColumn id="3389" xr3:uid="{00000000-0010-0000-0000-00003D0D0000}" uniqueName="3389" name="Column3363" queryTableFieldId="29382"/>
    <tableColumn id="3390" xr3:uid="{00000000-0010-0000-0000-00003E0D0000}" uniqueName="3390" name="Column3364" queryTableFieldId="29381"/>
    <tableColumn id="3391" xr3:uid="{00000000-0010-0000-0000-00003F0D0000}" uniqueName="3391" name="Column3365" queryTableFieldId="29380"/>
    <tableColumn id="3392" xr3:uid="{00000000-0010-0000-0000-0000400D0000}" uniqueName="3392" name="Column3366" queryTableFieldId="29379"/>
    <tableColumn id="3393" xr3:uid="{00000000-0010-0000-0000-0000410D0000}" uniqueName="3393" name="Column3367" queryTableFieldId="29378"/>
    <tableColumn id="3394" xr3:uid="{00000000-0010-0000-0000-0000420D0000}" uniqueName="3394" name="Column3368" queryTableFieldId="29377"/>
    <tableColumn id="3395" xr3:uid="{00000000-0010-0000-0000-0000430D0000}" uniqueName="3395" name="Column3369" queryTableFieldId="29376"/>
    <tableColumn id="3396" xr3:uid="{00000000-0010-0000-0000-0000440D0000}" uniqueName="3396" name="Column3370" queryTableFieldId="29375"/>
    <tableColumn id="3397" xr3:uid="{00000000-0010-0000-0000-0000450D0000}" uniqueName="3397" name="Column3371" queryTableFieldId="29374"/>
    <tableColumn id="3398" xr3:uid="{00000000-0010-0000-0000-0000460D0000}" uniqueName="3398" name="Column3372" queryTableFieldId="29373"/>
    <tableColumn id="3399" xr3:uid="{00000000-0010-0000-0000-0000470D0000}" uniqueName="3399" name="Column3373" queryTableFieldId="29372"/>
    <tableColumn id="3400" xr3:uid="{00000000-0010-0000-0000-0000480D0000}" uniqueName="3400" name="Column3374" queryTableFieldId="29371"/>
    <tableColumn id="3401" xr3:uid="{00000000-0010-0000-0000-0000490D0000}" uniqueName="3401" name="Column3375" queryTableFieldId="29370"/>
    <tableColumn id="3402" xr3:uid="{00000000-0010-0000-0000-00004A0D0000}" uniqueName="3402" name="Column3376" queryTableFieldId="29369"/>
    <tableColumn id="3403" xr3:uid="{00000000-0010-0000-0000-00004B0D0000}" uniqueName="3403" name="Column3377" queryTableFieldId="29368"/>
    <tableColumn id="3404" xr3:uid="{00000000-0010-0000-0000-00004C0D0000}" uniqueName="3404" name="Column3378" queryTableFieldId="29367"/>
    <tableColumn id="3405" xr3:uid="{00000000-0010-0000-0000-00004D0D0000}" uniqueName="3405" name="Column3379" queryTableFieldId="29366"/>
    <tableColumn id="3406" xr3:uid="{00000000-0010-0000-0000-00004E0D0000}" uniqueName="3406" name="Column3380" queryTableFieldId="29365"/>
    <tableColumn id="3407" xr3:uid="{00000000-0010-0000-0000-00004F0D0000}" uniqueName="3407" name="Column3381" queryTableFieldId="29364"/>
    <tableColumn id="3408" xr3:uid="{00000000-0010-0000-0000-0000500D0000}" uniqueName="3408" name="Column3382" queryTableFieldId="29363"/>
    <tableColumn id="3409" xr3:uid="{00000000-0010-0000-0000-0000510D0000}" uniqueName="3409" name="Column3383" queryTableFieldId="29362"/>
    <tableColumn id="3410" xr3:uid="{00000000-0010-0000-0000-0000520D0000}" uniqueName="3410" name="Column3384" queryTableFieldId="29361"/>
    <tableColumn id="3411" xr3:uid="{00000000-0010-0000-0000-0000530D0000}" uniqueName="3411" name="Column3385" queryTableFieldId="29360"/>
    <tableColumn id="3412" xr3:uid="{00000000-0010-0000-0000-0000540D0000}" uniqueName="3412" name="Column3386" queryTableFieldId="29359"/>
    <tableColumn id="3413" xr3:uid="{00000000-0010-0000-0000-0000550D0000}" uniqueName="3413" name="Column3387" queryTableFieldId="29358"/>
    <tableColumn id="3414" xr3:uid="{00000000-0010-0000-0000-0000560D0000}" uniqueName="3414" name="Column3388" queryTableFieldId="29357"/>
    <tableColumn id="3415" xr3:uid="{00000000-0010-0000-0000-0000570D0000}" uniqueName="3415" name="Column3389" queryTableFieldId="29356"/>
    <tableColumn id="3416" xr3:uid="{00000000-0010-0000-0000-0000580D0000}" uniqueName="3416" name="Column3390" queryTableFieldId="29355"/>
    <tableColumn id="3417" xr3:uid="{00000000-0010-0000-0000-0000590D0000}" uniqueName="3417" name="Column3391" queryTableFieldId="29354"/>
    <tableColumn id="3418" xr3:uid="{00000000-0010-0000-0000-00005A0D0000}" uniqueName="3418" name="Column3392" queryTableFieldId="29353"/>
    <tableColumn id="3419" xr3:uid="{00000000-0010-0000-0000-00005B0D0000}" uniqueName="3419" name="Column3393" queryTableFieldId="29352"/>
    <tableColumn id="3420" xr3:uid="{00000000-0010-0000-0000-00005C0D0000}" uniqueName="3420" name="Column3394" queryTableFieldId="29351"/>
    <tableColumn id="3421" xr3:uid="{00000000-0010-0000-0000-00005D0D0000}" uniqueName="3421" name="Column3395" queryTableFieldId="29350"/>
    <tableColumn id="3422" xr3:uid="{00000000-0010-0000-0000-00005E0D0000}" uniqueName="3422" name="Column3396" queryTableFieldId="29349"/>
    <tableColumn id="3423" xr3:uid="{00000000-0010-0000-0000-00005F0D0000}" uniqueName="3423" name="Column3397" queryTableFieldId="29348"/>
    <tableColumn id="3424" xr3:uid="{00000000-0010-0000-0000-0000600D0000}" uniqueName="3424" name="Column3398" queryTableFieldId="29347"/>
    <tableColumn id="3425" xr3:uid="{00000000-0010-0000-0000-0000610D0000}" uniqueName="3425" name="Column3399" queryTableFieldId="29346"/>
    <tableColumn id="3426" xr3:uid="{00000000-0010-0000-0000-0000620D0000}" uniqueName="3426" name="Column3400" queryTableFieldId="29345"/>
    <tableColumn id="3427" xr3:uid="{00000000-0010-0000-0000-0000630D0000}" uniqueName="3427" name="Column3401" queryTableFieldId="29344"/>
    <tableColumn id="3428" xr3:uid="{00000000-0010-0000-0000-0000640D0000}" uniqueName="3428" name="Column3402" queryTableFieldId="29343"/>
    <tableColumn id="3429" xr3:uid="{00000000-0010-0000-0000-0000650D0000}" uniqueName="3429" name="Column3403" queryTableFieldId="29342"/>
    <tableColumn id="3430" xr3:uid="{00000000-0010-0000-0000-0000660D0000}" uniqueName="3430" name="Column3404" queryTableFieldId="29341"/>
    <tableColumn id="3431" xr3:uid="{00000000-0010-0000-0000-0000670D0000}" uniqueName="3431" name="Column3405" queryTableFieldId="29340"/>
    <tableColumn id="3432" xr3:uid="{00000000-0010-0000-0000-0000680D0000}" uniqueName="3432" name="Column3406" queryTableFieldId="29339"/>
    <tableColumn id="3433" xr3:uid="{00000000-0010-0000-0000-0000690D0000}" uniqueName="3433" name="Column3407" queryTableFieldId="29338"/>
    <tableColumn id="3434" xr3:uid="{00000000-0010-0000-0000-00006A0D0000}" uniqueName="3434" name="Column3408" queryTableFieldId="29337"/>
    <tableColumn id="3435" xr3:uid="{00000000-0010-0000-0000-00006B0D0000}" uniqueName="3435" name="Column3409" queryTableFieldId="29336"/>
    <tableColumn id="3436" xr3:uid="{00000000-0010-0000-0000-00006C0D0000}" uniqueName="3436" name="Column3410" queryTableFieldId="29335"/>
    <tableColumn id="3437" xr3:uid="{00000000-0010-0000-0000-00006D0D0000}" uniqueName="3437" name="Column3411" queryTableFieldId="29334"/>
    <tableColumn id="3438" xr3:uid="{00000000-0010-0000-0000-00006E0D0000}" uniqueName="3438" name="Column3412" queryTableFieldId="29333"/>
    <tableColumn id="3439" xr3:uid="{00000000-0010-0000-0000-00006F0D0000}" uniqueName="3439" name="Column3413" queryTableFieldId="29332"/>
    <tableColumn id="3440" xr3:uid="{00000000-0010-0000-0000-0000700D0000}" uniqueName="3440" name="Column3414" queryTableFieldId="29331"/>
    <tableColumn id="3441" xr3:uid="{00000000-0010-0000-0000-0000710D0000}" uniqueName="3441" name="Column3415" queryTableFieldId="29330"/>
    <tableColumn id="3442" xr3:uid="{00000000-0010-0000-0000-0000720D0000}" uniqueName="3442" name="Column3416" queryTableFieldId="29329"/>
    <tableColumn id="3443" xr3:uid="{00000000-0010-0000-0000-0000730D0000}" uniqueName="3443" name="Column3417" queryTableFieldId="29328"/>
    <tableColumn id="3444" xr3:uid="{00000000-0010-0000-0000-0000740D0000}" uniqueName="3444" name="Column3418" queryTableFieldId="29327"/>
    <tableColumn id="3445" xr3:uid="{00000000-0010-0000-0000-0000750D0000}" uniqueName="3445" name="Column3419" queryTableFieldId="29326"/>
    <tableColumn id="3446" xr3:uid="{00000000-0010-0000-0000-0000760D0000}" uniqueName="3446" name="Column3420" queryTableFieldId="29325"/>
    <tableColumn id="3447" xr3:uid="{00000000-0010-0000-0000-0000770D0000}" uniqueName="3447" name="Column3421" queryTableFieldId="29324"/>
    <tableColumn id="3448" xr3:uid="{00000000-0010-0000-0000-0000780D0000}" uniqueName="3448" name="Column3422" queryTableFieldId="29323"/>
    <tableColumn id="3449" xr3:uid="{00000000-0010-0000-0000-0000790D0000}" uniqueName="3449" name="Column3423" queryTableFieldId="29322"/>
    <tableColumn id="3450" xr3:uid="{00000000-0010-0000-0000-00007A0D0000}" uniqueName="3450" name="Column3424" queryTableFieldId="29321"/>
    <tableColumn id="3451" xr3:uid="{00000000-0010-0000-0000-00007B0D0000}" uniqueName="3451" name="Column3425" queryTableFieldId="29320"/>
    <tableColumn id="3452" xr3:uid="{00000000-0010-0000-0000-00007C0D0000}" uniqueName="3452" name="Column3426" queryTableFieldId="29319"/>
    <tableColumn id="3453" xr3:uid="{00000000-0010-0000-0000-00007D0D0000}" uniqueName="3453" name="Column3427" queryTableFieldId="29318"/>
    <tableColumn id="3454" xr3:uid="{00000000-0010-0000-0000-00007E0D0000}" uniqueName="3454" name="Column3428" queryTableFieldId="29317"/>
    <tableColumn id="3455" xr3:uid="{00000000-0010-0000-0000-00007F0D0000}" uniqueName="3455" name="Column3429" queryTableFieldId="29316"/>
    <tableColumn id="3456" xr3:uid="{00000000-0010-0000-0000-0000800D0000}" uniqueName="3456" name="Column3430" queryTableFieldId="29315"/>
    <tableColumn id="3457" xr3:uid="{00000000-0010-0000-0000-0000810D0000}" uniqueName="3457" name="Column3431" queryTableFieldId="29314"/>
    <tableColumn id="3458" xr3:uid="{00000000-0010-0000-0000-0000820D0000}" uniqueName="3458" name="Column3432" queryTableFieldId="29313"/>
    <tableColumn id="3459" xr3:uid="{00000000-0010-0000-0000-0000830D0000}" uniqueName="3459" name="Column3433" queryTableFieldId="29312"/>
    <tableColumn id="3460" xr3:uid="{00000000-0010-0000-0000-0000840D0000}" uniqueName="3460" name="Column3434" queryTableFieldId="29311"/>
    <tableColumn id="3461" xr3:uid="{00000000-0010-0000-0000-0000850D0000}" uniqueName="3461" name="Column3435" queryTableFieldId="29310"/>
    <tableColumn id="3462" xr3:uid="{00000000-0010-0000-0000-0000860D0000}" uniqueName="3462" name="Column3436" queryTableFieldId="29309"/>
    <tableColumn id="3463" xr3:uid="{00000000-0010-0000-0000-0000870D0000}" uniqueName="3463" name="Column3437" queryTableFieldId="29308"/>
    <tableColumn id="3464" xr3:uid="{00000000-0010-0000-0000-0000880D0000}" uniqueName="3464" name="Column3438" queryTableFieldId="29307"/>
    <tableColumn id="3465" xr3:uid="{00000000-0010-0000-0000-0000890D0000}" uniqueName="3465" name="Column3439" queryTableFieldId="29306"/>
    <tableColumn id="3466" xr3:uid="{00000000-0010-0000-0000-00008A0D0000}" uniqueName="3466" name="Column3440" queryTableFieldId="29305"/>
    <tableColumn id="3467" xr3:uid="{00000000-0010-0000-0000-00008B0D0000}" uniqueName="3467" name="Column3441" queryTableFieldId="29304"/>
    <tableColumn id="3468" xr3:uid="{00000000-0010-0000-0000-00008C0D0000}" uniqueName="3468" name="Column3442" queryTableFieldId="29303"/>
    <tableColumn id="3469" xr3:uid="{00000000-0010-0000-0000-00008D0D0000}" uniqueName="3469" name="Column3443" queryTableFieldId="29302"/>
    <tableColumn id="3470" xr3:uid="{00000000-0010-0000-0000-00008E0D0000}" uniqueName="3470" name="Column3444" queryTableFieldId="29301"/>
    <tableColumn id="3471" xr3:uid="{00000000-0010-0000-0000-00008F0D0000}" uniqueName="3471" name="Column3445" queryTableFieldId="29300"/>
    <tableColumn id="3472" xr3:uid="{00000000-0010-0000-0000-0000900D0000}" uniqueName="3472" name="Column3446" queryTableFieldId="29299"/>
    <tableColumn id="3473" xr3:uid="{00000000-0010-0000-0000-0000910D0000}" uniqueName="3473" name="Column3447" queryTableFieldId="29298"/>
    <tableColumn id="3474" xr3:uid="{00000000-0010-0000-0000-0000920D0000}" uniqueName="3474" name="Column3448" queryTableFieldId="29297"/>
    <tableColumn id="3475" xr3:uid="{00000000-0010-0000-0000-0000930D0000}" uniqueName="3475" name="Column3449" queryTableFieldId="29296"/>
    <tableColumn id="3476" xr3:uid="{00000000-0010-0000-0000-0000940D0000}" uniqueName="3476" name="Column3450" queryTableFieldId="29295"/>
    <tableColumn id="3477" xr3:uid="{00000000-0010-0000-0000-0000950D0000}" uniqueName="3477" name="Column3451" queryTableFieldId="29294"/>
    <tableColumn id="3478" xr3:uid="{00000000-0010-0000-0000-0000960D0000}" uniqueName="3478" name="Column3452" queryTableFieldId="29293"/>
    <tableColumn id="3479" xr3:uid="{00000000-0010-0000-0000-0000970D0000}" uniqueName="3479" name="Column3453" queryTableFieldId="29292"/>
    <tableColumn id="3480" xr3:uid="{00000000-0010-0000-0000-0000980D0000}" uniqueName="3480" name="Column3454" queryTableFieldId="29291"/>
    <tableColumn id="3481" xr3:uid="{00000000-0010-0000-0000-0000990D0000}" uniqueName="3481" name="Column3455" queryTableFieldId="29290"/>
    <tableColumn id="3482" xr3:uid="{00000000-0010-0000-0000-00009A0D0000}" uniqueName="3482" name="Column3456" queryTableFieldId="29289"/>
    <tableColumn id="3483" xr3:uid="{00000000-0010-0000-0000-00009B0D0000}" uniqueName="3483" name="Column3457" queryTableFieldId="29288"/>
    <tableColumn id="3484" xr3:uid="{00000000-0010-0000-0000-00009C0D0000}" uniqueName="3484" name="Column3458" queryTableFieldId="29287"/>
    <tableColumn id="3485" xr3:uid="{00000000-0010-0000-0000-00009D0D0000}" uniqueName="3485" name="Column3459" queryTableFieldId="29286"/>
    <tableColumn id="3486" xr3:uid="{00000000-0010-0000-0000-00009E0D0000}" uniqueName="3486" name="Column3460" queryTableFieldId="29285"/>
    <tableColumn id="3487" xr3:uid="{00000000-0010-0000-0000-00009F0D0000}" uniqueName="3487" name="Column3461" queryTableFieldId="29284"/>
    <tableColumn id="3488" xr3:uid="{00000000-0010-0000-0000-0000A00D0000}" uniqueName="3488" name="Column3462" queryTableFieldId="29283"/>
    <tableColumn id="3489" xr3:uid="{00000000-0010-0000-0000-0000A10D0000}" uniqueName="3489" name="Column3463" queryTableFieldId="29282"/>
    <tableColumn id="3490" xr3:uid="{00000000-0010-0000-0000-0000A20D0000}" uniqueName="3490" name="Column3464" queryTableFieldId="29281"/>
    <tableColumn id="3491" xr3:uid="{00000000-0010-0000-0000-0000A30D0000}" uniqueName="3491" name="Column3465" queryTableFieldId="29280"/>
    <tableColumn id="3492" xr3:uid="{00000000-0010-0000-0000-0000A40D0000}" uniqueName="3492" name="Column3466" queryTableFieldId="29279"/>
    <tableColumn id="3493" xr3:uid="{00000000-0010-0000-0000-0000A50D0000}" uniqueName="3493" name="Column3467" queryTableFieldId="29278"/>
    <tableColumn id="3494" xr3:uid="{00000000-0010-0000-0000-0000A60D0000}" uniqueName="3494" name="Column3468" queryTableFieldId="29277"/>
    <tableColumn id="3495" xr3:uid="{00000000-0010-0000-0000-0000A70D0000}" uniqueName="3495" name="Column3469" queryTableFieldId="29276"/>
    <tableColumn id="3496" xr3:uid="{00000000-0010-0000-0000-0000A80D0000}" uniqueName="3496" name="Column3470" queryTableFieldId="29275"/>
    <tableColumn id="3497" xr3:uid="{00000000-0010-0000-0000-0000A90D0000}" uniqueName="3497" name="Column3471" queryTableFieldId="29274"/>
    <tableColumn id="3498" xr3:uid="{00000000-0010-0000-0000-0000AA0D0000}" uniqueName="3498" name="Column3472" queryTableFieldId="29273"/>
    <tableColumn id="3499" xr3:uid="{00000000-0010-0000-0000-0000AB0D0000}" uniqueName="3499" name="Column3473" queryTableFieldId="29272"/>
    <tableColumn id="3500" xr3:uid="{00000000-0010-0000-0000-0000AC0D0000}" uniqueName="3500" name="Column3474" queryTableFieldId="29271"/>
    <tableColumn id="3501" xr3:uid="{00000000-0010-0000-0000-0000AD0D0000}" uniqueName="3501" name="Column3475" queryTableFieldId="29270"/>
    <tableColumn id="3502" xr3:uid="{00000000-0010-0000-0000-0000AE0D0000}" uniqueName="3502" name="Column3476" queryTableFieldId="29269"/>
    <tableColumn id="3503" xr3:uid="{00000000-0010-0000-0000-0000AF0D0000}" uniqueName="3503" name="Column3477" queryTableFieldId="29268"/>
    <tableColumn id="3504" xr3:uid="{00000000-0010-0000-0000-0000B00D0000}" uniqueName="3504" name="Column3478" queryTableFieldId="29267"/>
    <tableColumn id="3505" xr3:uid="{00000000-0010-0000-0000-0000B10D0000}" uniqueName="3505" name="Column3479" queryTableFieldId="29266"/>
    <tableColumn id="3506" xr3:uid="{00000000-0010-0000-0000-0000B20D0000}" uniqueName="3506" name="Column3480" queryTableFieldId="29265"/>
    <tableColumn id="3507" xr3:uid="{00000000-0010-0000-0000-0000B30D0000}" uniqueName="3507" name="Column3481" queryTableFieldId="29264"/>
    <tableColumn id="3508" xr3:uid="{00000000-0010-0000-0000-0000B40D0000}" uniqueName="3508" name="Column3482" queryTableFieldId="29263"/>
    <tableColumn id="3509" xr3:uid="{00000000-0010-0000-0000-0000B50D0000}" uniqueName="3509" name="Column3483" queryTableFieldId="29262"/>
    <tableColumn id="3510" xr3:uid="{00000000-0010-0000-0000-0000B60D0000}" uniqueName="3510" name="Column3484" queryTableFieldId="29261"/>
    <tableColumn id="3511" xr3:uid="{00000000-0010-0000-0000-0000B70D0000}" uniqueName="3511" name="Column3485" queryTableFieldId="29260"/>
    <tableColumn id="3512" xr3:uid="{00000000-0010-0000-0000-0000B80D0000}" uniqueName="3512" name="Column3486" queryTableFieldId="29259"/>
    <tableColumn id="3513" xr3:uid="{00000000-0010-0000-0000-0000B90D0000}" uniqueName="3513" name="Column3487" queryTableFieldId="29258"/>
    <tableColumn id="3514" xr3:uid="{00000000-0010-0000-0000-0000BA0D0000}" uniqueName="3514" name="Column3488" queryTableFieldId="29257"/>
    <tableColumn id="3515" xr3:uid="{00000000-0010-0000-0000-0000BB0D0000}" uniqueName="3515" name="Column3489" queryTableFieldId="29256"/>
    <tableColumn id="3516" xr3:uid="{00000000-0010-0000-0000-0000BC0D0000}" uniqueName="3516" name="Column3490" queryTableFieldId="29255"/>
    <tableColumn id="3517" xr3:uid="{00000000-0010-0000-0000-0000BD0D0000}" uniqueName="3517" name="Column3491" queryTableFieldId="29254"/>
    <tableColumn id="3518" xr3:uid="{00000000-0010-0000-0000-0000BE0D0000}" uniqueName="3518" name="Column3492" queryTableFieldId="29253"/>
    <tableColumn id="3519" xr3:uid="{00000000-0010-0000-0000-0000BF0D0000}" uniqueName="3519" name="Column3493" queryTableFieldId="29252"/>
    <tableColumn id="3520" xr3:uid="{00000000-0010-0000-0000-0000C00D0000}" uniqueName="3520" name="Column3494" queryTableFieldId="29251"/>
    <tableColumn id="3521" xr3:uid="{00000000-0010-0000-0000-0000C10D0000}" uniqueName="3521" name="Column3495" queryTableFieldId="29250"/>
    <tableColumn id="3522" xr3:uid="{00000000-0010-0000-0000-0000C20D0000}" uniqueName="3522" name="Column3496" queryTableFieldId="29249"/>
    <tableColumn id="3523" xr3:uid="{00000000-0010-0000-0000-0000C30D0000}" uniqueName="3523" name="Column3497" queryTableFieldId="29248"/>
    <tableColumn id="3524" xr3:uid="{00000000-0010-0000-0000-0000C40D0000}" uniqueName="3524" name="Column3498" queryTableFieldId="29247"/>
    <tableColumn id="3525" xr3:uid="{00000000-0010-0000-0000-0000C50D0000}" uniqueName="3525" name="Column3499" queryTableFieldId="29246"/>
    <tableColumn id="3526" xr3:uid="{00000000-0010-0000-0000-0000C60D0000}" uniqueName="3526" name="Column3500" queryTableFieldId="29245"/>
    <tableColumn id="3527" xr3:uid="{00000000-0010-0000-0000-0000C70D0000}" uniqueName="3527" name="Column3501" queryTableFieldId="29244"/>
    <tableColumn id="3528" xr3:uid="{00000000-0010-0000-0000-0000C80D0000}" uniqueName="3528" name="Column3502" queryTableFieldId="29243"/>
    <tableColumn id="3529" xr3:uid="{00000000-0010-0000-0000-0000C90D0000}" uniqueName="3529" name="Column3503" queryTableFieldId="29242"/>
    <tableColumn id="3530" xr3:uid="{00000000-0010-0000-0000-0000CA0D0000}" uniqueName="3530" name="Column3504" queryTableFieldId="29241"/>
    <tableColumn id="3531" xr3:uid="{00000000-0010-0000-0000-0000CB0D0000}" uniqueName="3531" name="Column3505" queryTableFieldId="29240"/>
    <tableColumn id="3532" xr3:uid="{00000000-0010-0000-0000-0000CC0D0000}" uniqueName="3532" name="Column3506" queryTableFieldId="29239"/>
    <tableColumn id="3533" xr3:uid="{00000000-0010-0000-0000-0000CD0D0000}" uniqueName="3533" name="Column3507" queryTableFieldId="29238"/>
    <tableColumn id="3534" xr3:uid="{00000000-0010-0000-0000-0000CE0D0000}" uniqueName="3534" name="Column3508" queryTableFieldId="29237"/>
    <tableColumn id="3535" xr3:uid="{00000000-0010-0000-0000-0000CF0D0000}" uniqueName="3535" name="Column3509" queryTableFieldId="29236"/>
    <tableColumn id="3536" xr3:uid="{00000000-0010-0000-0000-0000D00D0000}" uniqueName="3536" name="Column3510" queryTableFieldId="29235"/>
    <tableColumn id="3537" xr3:uid="{00000000-0010-0000-0000-0000D10D0000}" uniqueName="3537" name="Column3511" queryTableFieldId="29234"/>
    <tableColumn id="3538" xr3:uid="{00000000-0010-0000-0000-0000D20D0000}" uniqueName="3538" name="Column3512" queryTableFieldId="29233"/>
    <tableColumn id="3539" xr3:uid="{00000000-0010-0000-0000-0000D30D0000}" uniqueName="3539" name="Column3513" queryTableFieldId="29232"/>
    <tableColumn id="3540" xr3:uid="{00000000-0010-0000-0000-0000D40D0000}" uniqueName="3540" name="Column3514" queryTableFieldId="29231"/>
    <tableColumn id="3541" xr3:uid="{00000000-0010-0000-0000-0000D50D0000}" uniqueName="3541" name="Column3515" queryTableFieldId="29230"/>
    <tableColumn id="3542" xr3:uid="{00000000-0010-0000-0000-0000D60D0000}" uniqueName="3542" name="Column3516" queryTableFieldId="29229"/>
    <tableColumn id="3543" xr3:uid="{00000000-0010-0000-0000-0000D70D0000}" uniqueName="3543" name="Column3517" queryTableFieldId="29228"/>
    <tableColumn id="3544" xr3:uid="{00000000-0010-0000-0000-0000D80D0000}" uniqueName="3544" name="Column3518" queryTableFieldId="29227"/>
    <tableColumn id="3545" xr3:uid="{00000000-0010-0000-0000-0000D90D0000}" uniqueName="3545" name="Column3519" queryTableFieldId="29226"/>
    <tableColumn id="3546" xr3:uid="{00000000-0010-0000-0000-0000DA0D0000}" uniqueName="3546" name="Column3520" queryTableFieldId="29225"/>
    <tableColumn id="3547" xr3:uid="{00000000-0010-0000-0000-0000DB0D0000}" uniqueName="3547" name="Column3521" queryTableFieldId="29224"/>
    <tableColumn id="3548" xr3:uid="{00000000-0010-0000-0000-0000DC0D0000}" uniqueName="3548" name="Column3522" queryTableFieldId="29223"/>
    <tableColumn id="3549" xr3:uid="{00000000-0010-0000-0000-0000DD0D0000}" uniqueName="3549" name="Column3523" queryTableFieldId="29222"/>
    <tableColumn id="3550" xr3:uid="{00000000-0010-0000-0000-0000DE0D0000}" uniqueName="3550" name="Column3524" queryTableFieldId="29221"/>
    <tableColumn id="3551" xr3:uid="{00000000-0010-0000-0000-0000DF0D0000}" uniqueName="3551" name="Column3525" queryTableFieldId="29220"/>
    <tableColumn id="3552" xr3:uid="{00000000-0010-0000-0000-0000E00D0000}" uniqueName="3552" name="Column3526" queryTableFieldId="29219"/>
    <tableColumn id="3553" xr3:uid="{00000000-0010-0000-0000-0000E10D0000}" uniqueName="3553" name="Column3527" queryTableFieldId="29218"/>
    <tableColumn id="3554" xr3:uid="{00000000-0010-0000-0000-0000E20D0000}" uniqueName="3554" name="Column3528" queryTableFieldId="29217"/>
    <tableColumn id="3555" xr3:uid="{00000000-0010-0000-0000-0000E30D0000}" uniqueName="3555" name="Column3529" queryTableFieldId="29216"/>
    <tableColumn id="3556" xr3:uid="{00000000-0010-0000-0000-0000E40D0000}" uniqueName="3556" name="Column3530" queryTableFieldId="29215"/>
    <tableColumn id="3557" xr3:uid="{00000000-0010-0000-0000-0000E50D0000}" uniqueName="3557" name="Column3531" queryTableFieldId="29214"/>
    <tableColumn id="3558" xr3:uid="{00000000-0010-0000-0000-0000E60D0000}" uniqueName="3558" name="Column3532" queryTableFieldId="29213"/>
    <tableColumn id="3559" xr3:uid="{00000000-0010-0000-0000-0000E70D0000}" uniqueName="3559" name="Column3533" queryTableFieldId="29212"/>
    <tableColumn id="3560" xr3:uid="{00000000-0010-0000-0000-0000E80D0000}" uniqueName="3560" name="Column3534" queryTableFieldId="29211"/>
    <tableColumn id="3561" xr3:uid="{00000000-0010-0000-0000-0000E90D0000}" uniqueName="3561" name="Column3535" queryTableFieldId="29210"/>
    <tableColumn id="3562" xr3:uid="{00000000-0010-0000-0000-0000EA0D0000}" uniqueName="3562" name="Column3536" queryTableFieldId="29209"/>
    <tableColumn id="3563" xr3:uid="{00000000-0010-0000-0000-0000EB0D0000}" uniqueName="3563" name="Column3537" queryTableFieldId="29208"/>
    <tableColumn id="3564" xr3:uid="{00000000-0010-0000-0000-0000EC0D0000}" uniqueName="3564" name="Column3538" queryTableFieldId="29207"/>
    <tableColumn id="3565" xr3:uid="{00000000-0010-0000-0000-0000ED0D0000}" uniqueName="3565" name="Column3539" queryTableFieldId="29206"/>
    <tableColumn id="3566" xr3:uid="{00000000-0010-0000-0000-0000EE0D0000}" uniqueName="3566" name="Column3540" queryTableFieldId="29205"/>
    <tableColumn id="3567" xr3:uid="{00000000-0010-0000-0000-0000EF0D0000}" uniqueName="3567" name="Column3541" queryTableFieldId="29204"/>
    <tableColumn id="3568" xr3:uid="{00000000-0010-0000-0000-0000F00D0000}" uniqueName="3568" name="Column3542" queryTableFieldId="29203"/>
    <tableColumn id="3569" xr3:uid="{00000000-0010-0000-0000-0000F10D0000}" uniqueName="3569" name="Column3543" queryTableFieldId="29202"/>
    <tableColumn id="3570" xr3:uid="{00000000-0010-0000-0000-0000F20D0000}" uniqueName="3570" name="Column3544" queryTableFieldId="29201"/>
    <tableColumn id="3571" xr3:uid="{00000000-0010-0000-0000-0000F30D0000}" uniqueName="3571" name="Column3545" queryTableFieldId="29200"/>
    <tableColumn id="3572" xr3:uid="{00000000-0010-0000-0000-0000F40D0000}" uniqueName="3572" name="Column3546" queryTableFieldId="29199"/>
    <tableColumn id="3573" xr3:uid="{00000000-0010-0000-0000-0000F50D0000}" uniqueName="3573" name="Column3547" queryTableFieldId="29198"/>
    <tableColumn id="3574" xr3:uid="{00000000-0010-0000-0000-0000F60D0000}" uniqueName="3574" name="Column3548" queryTableFieldId="29197"/>
    <tableColumn id="3575" xr3:uid="{00000000-0010-0000-0000-0000F70D0000}" uniqueName="3575" name="Column3549" queryTableFieldId="29196"/>
    <tableColumn id="3576" xr3:uid="{00000000-0010-0000-0000-0000F80D0000}" uniqueName="3576" name="Column3550" queryTableFieldId="29195"/>
    <tableColumn id="3577" xr3:uid="{00000000-0010-0000-0000-0000F90D0000}" uniqueName="3577" name="Column3551" queryTableFieldId="29194"/>
    <tableColumn id="3578" xr3:uid="{00000000-0010-0000-0000-0000FA0D0000}" uniqueName="3578" name="Column3552" queryTableFieldId="29193"/>
    <tableColumn id="3579" xr3:uid="{00000000-0010-0000-0000-0000FB0D0000}" uniqueName="3579" name="Column3553" queryTableFieldId="29192"/>
    <tableColumn id="3580" xr3:uid="{00000000-0010-0000-0000-0000FC0D0000}" uniqueName="3580" name="Column3554" queryTableFieldId="29191"/>
    <tableColumn id="3581" xr3:uid="{00000000-0010-0000-0000-0000FD0D0000}" uniqueName="3581" name="Column3555" queryTableFieldId="29190"/>
    <tableColumn id="3582" xr3:uid="{00000000-0010-0000-0000-0000FE0D0000}" uniqueName="3582" name="Column3556" queryTableFieldId="29189"/>
    <tableColumn id="3583" xr3:uid="{00000000-0010-0000-0000-0000FF0D0000}" uniqueName="3583" name="Column3557" queryTableFieldId="29188"/>
    <tableColumn id="3584" xr3:uid="{00000000-0010-0000-0000-0000000E0000}" uniqueName="3584" name="Column3558" queryTableFieldId="29187"/>
    <tableColumn id="3585" xr3:uid="{00000000-0010-0000-0000-0000010E0000}" uniqueName="3585" name="Column3559" queryTableFieldId="29186"/>
    <tableColumn id="3586" xr3:uid="{00000000-0010-0000-0000-0000020E0000}" uniqueName="3586" name="Column3560" queryTableFieldId="29185"/>
    <tableColumn id="3587" xr3:uid="{00000000-0010-0000-0000-0000030E0000}" uniqueName="3587" name="Column3561" queryTableFieldId="29184"/>
    <tableColumn id="3588" xr3:uid="{00000000-0010-0000-0000-0000040E0000}" uniqueName="3588" name="Column3562" queryTableFieldId="29183"/>
    <tableColumn id="3589" xr3:uid="{00000000-0010-0000-0000-0000050E0000}" uniqueName="3589" name="Column3563" queryTableFieldId="29182"/>
    <tableColumn id="3590" xr3:uid="{00000000-0010-0000-0000-0000060E0000}" uniqueName="3590" name="Column3564" queryTableFieldId="29181"/>
    <tableColumn id="3591" xr3:uid="{00000000-0010-0000-0000-0000070E0000}" uniqueName="3591" name="Column3565" queryTableFieldId="29180"/>
    <tableColumn id="3592" xr3:uid="{00000000-0010-0000-0000-0000080E0000}" uniqueName="3592" name="Column3566" queryTableFieldId="29179"/>
    <tableColumn id="3593" xr3:uid="{00000000-0010-0000-0000-0000090E0000}" uniqueName="3593" name="Column3567" queryTableFieldId="29178"/>
    <tableColumn id="3594" xr3:uid="{00000000-0010-0000-0000-00000A0E0000}" uniqueName="3594" name="Column3568" queryTableFieldId="29177"/>
    <tableColumn id="3595" xr3:uid="{00000000-0010-0000-0000-00000B0E0000}" uniqueName="3595" name="Column3569" queryTableFieldId="29176"/>
    <tableColumn id="3596" xr3:uid="{00000000-0010-0000-0000-00000C0E0000}" uniqueName="3596" name="Column3570" queryTableFieldId="29175"/>
    <tableColumn id="3597" xr3:uid="{00000000-0010-0000-0000-00000D0E0000}" uniqueName="3597" name="Column3571" queryTableFieldId="29174"/>
    <tableColumn id="3598" xr3:uid="{00000000-0010-0000-0000-00000E0E0000}" uniqueName="3598" name="Column3572" queryTableFieldId="29173"/>
    <tableColumn id="3599" xr3:uid="{00000000-0010-0000-0000-00000F0E0000}" uniqueName="3599" name="Column3573" queryTableFieldId="29172"/>
    <tableColumn id="3600" xr3:uid="{00000000-0010-0000-0000-0000100E0000}" uniqueName="3600" name="Column3574" queryTableFieldId="29171"/>
    <tableColumn id="3601" xr3:uid="{00000000-0010-0000-0000-0000110E0000}" uniqueName="3601" name="Column3575" queryTableFieldId="29170"/>
    <tableColumn id="3602" xr3:uid="{00000000-0010-0000-0000-0000120E0000}" uniqueName="3602" name="Column3576" queryTableFieldId="29169"/>
    <tableColumn id="3603" xr3:uid="{00000000-0010-0000-0000-0000130E0000}" uniqueName="3603" name="Column3577" queryTableFieldId="29168"/>
    <tableColumn id="3604" xr3:uid="{00000000-0010-0000-0000-0000140E0000}" uniqueName="3604" name="Column3578" queryTableFieldId="29167"/>
    <tableColumn id="3605" xr3:uid="{00000000-0010-0000-0000-0000150E0000}" uniqueName="3605" name="Column3579" queryTableFieldId="29166"/>
    <tableColumn id="3606" xr3:uid="{00000000-0010-0000-0000-0000160E0000}" uniqueName="3606" name="Column3580" queryTableFieldId="29165"/>
    <tableColumn id="3607" xr3:uid="{00000000-0010-0000-0000-0000170E0000}" uniqueName="3607" name="Column3581" queryTableFieldId="29164"/>
    <tableColumn id="3608" xr3:uid="{00000000-0010-0000-0000-0000180E0000}" uniqueName="3608" name="Column3582" queryTableFieldId="29163"/>
    <tableColumn id="3609" xr3:uid="{00000000-0010-0000-0000-0000190E0000}" uniqueName="3609" name="Column3583" queryTableFieldId="29162"/>
    <tableColumn id="3610" xr3:uid="{00000000-0010-0000-0000-00001A0E0000}" uniqueName="3610" name="Column3584" queryTableFieldId="29161"/>
    <tableColumn id="3611" xr3:uid="{00000000-0010-0000-0000-00001B0E0000}" uniqueName="3611" name="Column3585" queryTableFieldId="29160"/>
    <tableColumn id="3612" xr3:uid="{00000000-0010-0000-0000-00001C0E0000}" uniqueName="3612" name="Column3586" queryTableFieldId="29159"/>
    <tableColumn id="3613" xr3:uid="{00000000-0010-0000-0000-00001D0E0000}" uniqueName="3613" name="Column3587" queryTableFieldId="29158"/>
    <tableColumn id="3614" xr3:uid="{00000000-0010-0000-0000-00001E0E0000}" uniqueName="3614" name="Column3588" queryTableFieldId="29157"/>
    <tableColumn id="3615" xr3:uid="{00000000-0010-0000-0000-00001F0E0000}" uniqueName="3615" name="Column3589" queryTableFieldId="29156"/>
    <tableColumn id="3616" xr3:uid="{00000000-0010-0000-0000-0000200E0000}" uniqueName="3616" name="Column3590" queryTableFieldId="29155"/>
    <tableColumn id="3617" xr3:uid="{00000000-0010-0000-0000-0000210E0000}" uniqueName="3617" name="Column3591" queryTableFieldId="29154"/>
    <tableColumn id="3618" xr3:uid="{00000000-0010-0000-0000-0000220E0000}" uniqueName="3618" name="Column3592" queryTableFieldId="29153"/>
    <tableColumn id="3619" xr3:uid="{00000000-0010-0000-0000-0000230E0000}" uniqueName="3619" name="Column3593" queryTableFieldId="29152"/>
    <tableColumn id="3620" xr3:uid="{00000000-0010-0000-0000-0000240E0000}" uniqueName="3620" name="Column3594" queryTableFieldId="29151"/>
    <tableColumn id="3621" xr3:uid="{00000000-0010-0000-0000-0000250E0000}" uniqueName="3621" name="Column3595" queryTableFieldId="29150"/>
    <tableColumn id="3622" xr3:uid="{00000000-0010-0000-0000-0000260E0000}" uniqueName="3622" name="Column3596" queryTableFieldId="29149"/>
    <tableColumn id="3623" xr3:uid="{00000000-0010-0000-0000-0000270E0000}" uniqueName="3623" name="Column3597" queryTableFieldId="29148"/>
    <tableColumn id="3624" xr3:uid="{00000000-0010-0000-0000-0000280E0000}" uniqueName="3624" name="Column3598" queryTableFieldId="29147"/>
    <tableColumn id="3625" xr3:uid="{00000000-0010-0000-0000-0000290E0000}" uniqueName="3625" name="Column3599" queryTableFieldId="29146"/>
    <tableColumn id="3626" xr3:uid="{00000000-0010-0000-0000-00002A0E0000}" uniqueName="3626" name="Column3600" queryTableFieldId="29145"/>
    <tableColumn id="3627" xr3:uid="{00000000-0010-0000-0000-00002B0E0000}" uniqueName="3627" name="Column3601" queryTableFieldId="29144"/>
    <tableColumn id="3628" xr3:uid="{00000000-0010-0000-0000-00002C0E0000}" uniqueName="3628" name="Column3602" queryTableFieldId="29143"/>
    <tableColumn id="3629" xr3:uid="{00000000-0010-0000-0000-00002D0E0000}" uniqueName="3629" name="Column3603" queryTableFieldId="29142"/>
    <tableColumn id="3630" xr3:uid="{00000000-0010-0000-0000-00002E0E0000}" uniqueName="3630" name="Column3604" queryTableFieldId="29141"/>
    <tableColumn id="3631" xr3:uid="{00000000-0010-0000-0000-00002F0E0000}" uniqueName="3631" name="Column3605" queryTableFieldId="29140"/>
    <tableColumn id="3632" xr3:uid="{00000000-0010-0000-0000-0000300E0000}" uniqueName="3632" name="Column3606" queryTableFieldId="29139"/>
    <tableColumn id="3633" xr3:uid="{00000000-0010-0000-0000-0000310E0000}" uniqueName="3633" name="Column3607" queryTableFieldId="29138"/>
    <tableColumn id="3634" xr3:uid="{00000000-0010-0000-0000-0000320E0000}" uniqueName="3634" name="Column3608" queryTableFieldId="29137"/>
    <tableColumn id="3635" xr3:uid="{00000000-0010-0000-0000-0000330E0000}" uniqueName="3635" name="Column3609" queryTableFieldId="29136"/>
    <tableColumn id="3636" xr3:uid="{00000000-0010-0000-0000-0000340E0000}" uniqueName="3636" name="Column3610" queryTableFieldId="29135"/>
    <tableColumn id="3637" xr3:uid="{00000000-0010-0000-0000-0000350E0000}" uniqueName="3637" name="Column3611" queryTableFieldId="29134"/>
    <tableColumn id="3638" xr3:uid="{00000000-0010-0000-0000-0000360E0000}" uniqueName="3638" name="Column3612" queryTableFieldId="29133"/>
    <tableColumn id="3639" xr3:uid="{00000000-0010-0000-0000-0000370E0000}" uniqueName="3639" name="Column3613" queryTableFieldId="29132"/>
    <tableColumn id="3640" xr3:uid="{00000000-0010-0000-0000-0000380E0000}" uniqueName="3640" name="Column3614" queryTableFieldId="29131"/>
    <tableColumn id="3641" xr3:uid="{00000000-0010-0000-0000-0000390E0000}" uniqueName="3641" name="Column3615" queryTableFieldId="29130"/>
    <tableColumn id="3642" xr3:uid="{00000000-0010-0000-0000-00003A0E0000}" uniqueName="3642" name="Column3616" queryTableFieldId="29129"/>
    <tableColumn id="3643" xr3:uid="{00000000-0010-0000-0000-00003B0E0000}" uniqueName="3643" name="Column3617" queryTableFieldId="29128"/>
    <tableColumn id="3644" xr3:uid="{00000000-0010-0000-0000-00003C0E0000}" uniqueName="3644" name="Column3618" queryTableFieldId="29127"/>
    <tableColumn id="3645" xr3:uid="{00000000-0010-0000-0000-00003D0E0000}" uniqueName="3645" name="Column3619" queryTableFieldId="29126"/>
    <tableColumn id="3646" xr3:uid="{00000000-0010-0000-0000-00003E0E0000}" uniqueName="3646" name="Column3620" queryTableFieldId="29125"/>
    <tableColumn id="3647" xr3:uid="{00000000-0010-0000-0000-00003F0E0000}" uniqueName="3647" name="Column3621" queryTableFieldId="29124"/>
    <tableColumn id="3648" xr3:uid="{00000000-0010-0000-0000-0000400E0000}" uniqueName="3648" name="Column3622" queryTableFieldId="29123"/>
    <tableColumn id="3649" xr3:uid="{00000000-0010-0000-0000-0000410E0000}" uniqueName="3649" name="Column3623" queryTableFieldId="29122"/>
    <tableColumn id="3650" xr3:uid="{00000000-0010-0000-0000-0000420E0000}" uniqueName="3650" name="Column3624" queryTableFieldId="29121"/>
    <tableColumn id="3651" xr3:uid="{00000000-0010-0000-0000-0000430E0000}" uniqueName="3651" name="Column3625" queryTableFieldId="29120"/>
    <tableColumn id="3652" xr3:uid="{00000000-0010-0000-0000-0000440E0000}" uniqueName="3652" name="Column3626" queryTableFieldId="29119"/>
    <tableColumn id="3653" xr3:uid="{00000000-0010-0000-0000-0000450E0000}" uniqueName="3653" name="Column3627" queryTableFieldId="29118"/>
    <tableColumn id="3654" xr3:uid="{00000000-0010-0000-0000-0000460E0000}" uniqueName="3654" name="Column3628" queryTableFieldId="29117"/>
    <tableColumn id="3655" xr3:uid="{00000000-0010-0000-0000-0000470E0000}" uniqueName="3655" name="Column3629" queryTableFieldId="29116"/>
    <tableColumn id="3656" xr3:uid="{00000000-0010-0000-0000-0000480E0000}" uniqueName="3656" name="Column3630" queryTableFieldId="29115"/>
    <tableColumn id="3657" xr3:uid="{00000000-0010-0000-0000-0000490E0000}" uniqueName="3657" name="Column3631" queryTableFieldId="29114"/>
    <tableColumn id="3658" xr3:uid="{00000000-0010-0000-0000-00004A0E0000}" uniqueName="3658" name="Column3632" queryTableFieldId="29113"/>
    <tableColumn id="3659" xr3:uid="{00000000-0010-0000-0000-00004B0E0000}" uniqueName="3659" name="Column3633" queryTableFieldId="29112"/>
    <tableColumn id="3660" xr3:uid="{00000000-0010-0000-0000-00004C0E0000}" uniqueName="3660" name="Column3634" queryTableFieldId="29111"/>
    <tableColumn id="3661" xr3:uid="{00000000-0010-0000-0000-00004D0E0000}" uniqueName="3661" name="Column3635" queryTableFieldId="29110"/>
    <tableColumn id="3662" xr3:uid="{00000000-0010-0000-0000-00004E0E0000}" uniqueName="3662" name="Column3636" queryTableFieldId="29109"/>
    <tableColumn id="3663" xr3:uid="{00000000-0010-0000-0000-00004F0E0000}" uniqueName="3663" name="Column3637" queryTableFieldId="29108"/>
    <tableColumn id="3664" xr3:uid="{00000000-0010-0000-0000-0000500E0000}" uniqueName="3664" name="Column3638" queryTableFieldId="29107"/>
    <tableColumn id="3665" xr3:uid="{00000000-0010-0000-0000-0000510E0000}" uniqueName="3665" name="Column3639" queryTableFieldId="29106"/>
    <tableColumn id="3666" xr3:uid="{00000000-0010-0000-0000-0000520E0000}" uniqueName="3666" name="Column3640" queryTableFieldId="29105"/>
    <tableColumn id="3667" xr3:uid="{00000000-0010-0000-0000-0000530E0000}" uniqueName="3667" name="Column3641" queryTableFieldId="29104"/>
    <tableColumn id="3668" xr3:uid="{00000000-0010-0000-0000-0000540E0000}" uniqueName="3668" name="Column3642" queryTableFieldId="29103"/>
    <tableColumn id="3669" xr3:uid="{00000000-0010-0000-0000-0000550E0000}" uniqueName="3669" name="Column3643" queryTableFieldId="29102"/>
    <tableColumn id="3670" xr3:uid="{00000000-0010-0000-0000-0000560E0000}" uniqueName="3670" name="Column3644" queryTableFieldId="29101"/>
    <tableColumn id="3671" xr3:uid="{00000000-0010-0000-0000-0000570E0000}" uniqueName="3671" name="Column3645" queryTableFieldId="29100"/>
    <tableColumn id="3672" xr3:uid="{00000000-0010-0000-0000-0000580E0000}" uniqueName="3672" name="Column3646" queryTableFieldId="29099"/>
    <tableColumn id="3673" xr3:uid="{00000000-0010-0000-0000-0000590E0000}" uniqueName="3673" name="Column3647" queryTableFieldId="29098"/>
    <tableColumn id="3674" xr3:uid="{00000000-0010-0000-0000-00005A0E0000}" uniqueName="3674" name="Column3648" queryTableFieldId="29097"/>
    <tableColumn id="3675" xr3:uid="{00000000-0010-0000-0000-00005B0E0000}" uniqueName="3675" name="Column3649" queryTableFieldId="29096"/>
    <tableColumn id="3676" xr3:uid="{00000000-0010-0000-0000-00005C0E0000}" uniqueName="3676" name="Column3650" queryTableFieldId="29095"/>
    <tableColumn id="3677" xr3:uid="{00000000-0010-0000-0000-00005D0E0000}" uniqueName="3677" name="Column3651" queryTableFieldId="29094"/>
    <tableColumn id="3678" xr3:uid="{00000000-0010-0000-0000-00005E0E0000}" uniqueName="3678" name="Column3652" queryTableFieldId="29093"/>
    <tableColumn id="3679" xr3:uid="{00000000-0010-0000-0000-00005F0E0000}" uniqueName="3679" name="Column3653" queryTableFieldId="29092"/>
    <tableColumn id="3680" xr3:uid="{00000000-0010-0000-0000-0000600E0000}" uniqueName="3680" name="Column3654" queryTableFieldId="29091"/>
    <tableColumn id="3681" xr3:uid="{00000000-0010-0000-0000-0000610E0000}" uniqueName="3681" name="Column3655" queryTableFieldId="29090"/>
    <tableColumn id="3682" xr3:uid="{00000000-0010-0000-0000-0000620E0000}" uniqueName="3682" name="Column3656" queryTableFieldId="29089"/>
    <tableColumn id="3683" xr3:uid="{00000000-0010-0000-0000-0000630E0000}" uniqueName="3683" name="Column3657" queryTableFieldId="29088"/>
    <tableColumn id="3684" xr3:uid="{00000000-0010-0000-0000-0000640E0000}" uniqueName="3684" name="Column3658" queryTableFieldId="29087"/>
    <tableColumn id="3685" xr3:uid="{00000000-0010-0000-0000-0000650E0000}" uniqueName="3685" name="Column3659" queryTableFieldId="29086"/>
    <tableColumn id="3686" xr3:uid="{00000000-0010-0000-0000-0000660E0000}" uniqueName="3686" name="Column3660" queryTableFieldId="29085"/>
    <tableColumn id="3687" xr3:uid="{00000000-0010-0000-0000-0000670E0000}" uniqueName="3687" name="Column3661" queryTableFieldId="29084"/>
    <tableColumn id="3688" xr3:uid="{00000000-0010-0000-0000-0000680E0000}" uniqueName="3688" name="Column3662" queryTableFieldId="29083"/>
    <tableColumn id="3689" xr3:uid="{00000000-0010-0000-0000-0000690E0000}" uniqueName="3689" name="Column3663" queryTableFieldId="29082"/>
    <tableColumn id="3690" xr3:uid="{00000000-0010-0000-0000-00006A0E0000}" uniqueName="3690" name="Column3664" queryTableFieldId="29081"/>
    <tableColumn id="3691" xr3:uid="{00000000-0010-0000-0000-00006B0E0000}" uniqueName="3691" name="Column3665" queryTableFieldId="29080"/>
    <tableColumn id="3692" xr3:uid="{00000000-0010-0000-0000-00006C0E0000}" uniqueName="3692" name="Column3666" queryTableFieldId="29079"/>
    <tableColumn id="3693" xr3:uid="{00000000-0010-0000-0000-00006D0E0000}" uniqueName="3693" name="Column3667" queryTableFieldId="29078"/>
    <tableColumn id="3694" xr3:uid="{00000000-0010-0000-0000-00006E0E0000}" uniqueName="3694" name="Column3668" queryTableFieldId="29077"/>
    <tableColumn id="3695" xr3:uid="{00000000-0010-0000-0000-00006F0E0000}" uniqueName="3695" name="Column3669" queryTableFieldId="29076"/>
    <tableColumn id="3696" xr3:uid="{00000000-0010-0000-0000-0000700E0000}" uniqueName="3696" name="Column3670" queryTableFieldId="29075"/>
    <tableColumn id="3697" xr3:uid="{00000000-0010-0000-0000-0000710E0000}" uniqueName="3697" name="Column3671" queryTableFieldId="29074"/>
    <tableColumn id="3698" xr3:uid="{00000000-0010-0000-0000-0000720E0000}" uniqueName="3698" name="Column3672" queryTableFieldId="29073"/>
    <tableColumn id="3699" xr3:uid="{00000000-0010-0000-0000-0000730E0000}" uniqueName="3699" name="Column3673" queryTableFieldId="29072"/>
    <tableColumn id="3700" xr3:uid="{00000000-0010-0000-0000-0000740E0000}" uniqueName="3700" name="Column3674" queryTableFieldId="29071"/>
    <tableColumn id="3701" xr3:uid="{00000000-0010-0000-0000-0000750E0000}" uniqueName="3701" name="Column3675" queryTableFieldId="29070"/>
    <tableColumn id="3702" xr3:uid="{00000000-0010-0000-0000-0000760E0000}" uniqueName="3702" name="Column3676" queryTableFieldId="29069"/>
    <tableColumn id="3703" xr3:uid="{00000000-0010-0000-0000-0000770E0000}" uniqueName="3703" name="Column3677" queryTableFieldId="29068"/>
    <tableColumn id="3704" xr3:uid="{00000000-0010-0000-0000-0000780E0000}" uniqueName="3704" name="Column3678" queryTableFieldId="29067"/>
    <tableColumn id="3705" xr3:uid="{00000000-0010-0000-0000-0000790E0000}" uniqueName="3705" name="Column3679" queryTableFieldId="29066"/>
    <tableColumn id="3706" xr3:uid="{00000000-0010-0000-0000-00007A0E0000}" uniqueName="3706" name="Column3680" queryTableFieldId="29065"/>
    <tableColumn id="3707" xr3:uid="{00000000-0010-0000-0000-00007B0E0000}" uniqueName="3707" name="Column3681" queryTableFieldId="29064"/>
    <tableColumn id="3708" xr3:uid="{00000000-0010-0000-0000-00007C0E0000}" uniqueName="3708" name="Column3682" queryTableFieldId="29063"/>
    <tableColumn id="3709" xr3:uid="{00000000-0010-0000-0000-00007D0E0000}" uniqueName="3709" name="Column3683" queryTableFieldId="29062"/>
    <tableColumn id="3710" xr3:uid="{00000000-0010-0000-0000-00007E0E0000}" uniqueName="3710" name="Column3684" queryTableFieldId="29061"/>
    <tableColumn id="3711" xr3:uid="{00000000-0010-0000-0000-00007F0E0000}" uniqueName="3711" name="Column3685" queryTableFieldId="29060"/>
    <tableColumn id="3712" xr3:uid="{00000000-0010-0000-0000-0000800E0000}" uniqueName="3712" name="Column3686" queryTableFieldId="29059"/>
    <tableColumn id="3713" xr3:uid="{00000000-0010-0000-0000-0000810E0000}" uniqueName="3713" name="Column3687" queryTableFieldId="29058"/>
    <tableColumn id="3714" xr3:uid="{00000000-0010-0000-0000-0000820E0000}" uniqueName="3714" name="Column3688" queryTableFieldId="29057"/>
    <tableColumn id="3715" xr3:uid="{00000000-0010-0000-0000-0000830E0000}" uniqueName="3715" name="Column3689" queryTableFieldId="29056"/>
    <tableColumn id="3716" xr3:uid="{00000000-0010-0000-0000-0000840E0000}" uniqueName="3716" name="Column3690" queryTableFieldId="29055"/>
    <tableColumn id="3717" xr3:uid="{00000000-0010-0000-0000-0000850E0000}" uniqueName="3717" name="Column3691" queryTableFieldId="29054"/>
    <tableColumn id="3718" xr3:uid="{00000000-0010-0000-0000-0000860E0000}" uniqueName="3718" name="Column3692" queryTableFieldId="29053"/>
    <tableColumn id="3719" xr3:uid="{00000000-0010-0000-0000-0000870E0000}" uniqueName="3719" name="Column3693" queryTableFieldId="29052"/>
    <tableColumn id="3720" xr3:uid="{00000000-0010-0000-0000-0000880E0000}" uniqueName="3720" name="Column3694" queryTableFieldId="29051"/>
    <tableColumn id="3721" xr3:uid="{00000000-0010-0000-0000-0000890E0000}" uniqueName="3721" name="Column3695" queryTableFieldId="29050"/>
    <tableColumn id="3722" xr3:uid="{00000000-0010-0000-0000-00008A0E0000}" uniqueName="3722" name="Column3696" queryTableFieldId="29049"/>
    <tableColumn id="3723" xr3:uid="{00000000-0010-0000-0000-00008B0E0000}" uniqueName="3723" name="Column3697" queryTableFieldId="29048"/>
    <tableColumn id="3724" xr3:uid="{00000000-0010-0000-0000-00008C0E0000}" uniqueName="3724" name="Column3698" queryTableFieldId="29047"/>
    <tableColumn id="3725" xr3:uid="{00000000-0010-0000-0000-00008D0E0000}" uniqueName="3725" name="Column3699" queryTableFieldId="29046"/>
    <tableColumn id="3726" xr3:uid="{00000000-0010-0000-0000-00008E0E0000}" uniqueName="3726" name="Column3700" queryTableFieldId="29045"/>
    <tableColumn id="3727" xr3:uid="{00000000-0010-0000-0000-00008F0E0000}" uniqueName="3727" name="Column3701" queryTableFieldId="29044"/>
    <tableColumn id="3728" xr3:uid="{00000000-0010-0000-0000-0000900E0000}" uniqueName="3728" name="Column3702" queryTableFieldId="29043"/>
    <tableColumn id="3729" xr3:uid="{00000000-0010-0000-0000-0000910E0000}" uniqueName="3729" name="Column3703" queryTableFieldId="29042"/>
    <tableColumn id="3730" xr3:uid="{00000000-0010-0000-0000-0000920E0000}" uniqueName="3730" name="Column3704" queryTableFieldId="29041"/>
    <tableColumn id="3731" xr3:uid="{00000000-0010-0000-0000-0000930E0000}" uniqueName="3731" name="Column3705" queryTableFieldId="29040"/>
    <tableColumn id="3732" xr3:uid="{00000000-0010-0000-0000-0000940E0000}" uniqueName="3732" name="Column3706" queryTableFieldId="29039"/>
    <tableColumn id="3733" xr3:uid="{00000000-0010-0000-0000-0000950E0000}" uniqueName="3733" name="Column3707" queryTableFieldId="29038"/>
    <tableColumn id="3734" xr3:uid="{00000000-0010-0000-0000-0000960E0000}" uniqueName="3734" name="Column3708" queryTableFieldId="29037"/>
    <tableColumn id="3735" xr3:uid="{00000000-0010-0000-0000-0000970E0000}" uniqueName="3735" name="Column3709" queryTableFieldId="29036"/>
    <tableColumn id="3736" xr3:uid="{00000000-0010-0000-0000-0000980E0000}" uniqueName="3736" name="Column3710" queryTableFieldId="29035"/>
    <tableColumn id="3737" xr3:uid="{00000000-0010-0000-0000-0000990E0000}" uniqueName="3737" name="Column3711" queryTableFieldId="29034"/>
    <tableColumn id="3738" xr3:uid="{00000000-0010-0000-0000-00009A0E0000}" uniqueName="3738" name="Column3712" queryTableFieldId="29033"/>
    <tableColumn id="3739" xr3:uid="{00000000-0010-0000-0000-00009B0E0000}" uniqueName="3739" name="Column3713" queryTableFieldId="29032"/>
    <tableColumn id="3740" xr3:uid="{00000000-0010-0000-0000-00009C0E0000}" uniqueName="3740" name="Column3714" queryTableFieldId="29031"/>
    <tableColumn id="3741" xr3:uid="{00000000-0010-0000-0000-00009D0E0000}" uniqueName="3741" name="Column3715" queryTableFieldId="29030"/>
    <tableColumn id="3742" xr3:uid="{00000000-0010-0000-0000-00009E0E0000}" uniqueName="3742" name="Column3716" queryTableFieldId="29029"/>
    <tableColumn id="3743" xr3:uid="{00000000-0010-0000-0000-00009F0E0000}" uniqueName="3743" name="Column3717" queryTableFieldId="29028"/>
    <tableColumn id="3744" xr3:uid="{00000000-0010-0000-0000-0000A00E0000}" uniqueName="3744" name="Column3718" queryTableFieldId="29027"/>
    <tableColumn id="3745" xr3:uid="{00000000-0010-0000-0000-0000A10E0000}" uniqueName="3745" name="Column3719" queryTableFieldId="29026"/>
    <tableColumn id="3746" xr3:uid="{00000000-0010-0000-0000-0000A20E0000}" uniqueName="3746" name="Column3720" queryTableFieldId="29025"/>
    <tableColumn id="3747" xr3:uid="{00000000-0010-0000-0000-0000A30E0000}" uniqueName="3747" name="Column3721" queryTableFieldId="29024"/>
    <tableColumn id="3748" xr3:uid="{00000000-0010-0000-0000-0000A40E0000}" uniqueName="3748" name="Column3722" queryTableFieldId="29023"/>
    <tableColumn id="3749" xr3:uid="{00000000-0010-0000-0000-0000A50E0000}" uniqueName="3749" name="Column3723" queryTableFieldId="29022"/>
    <tableColumn id="3750" xr3:uid="{00000000-0010-0000-0000-0000A60E0000}" uniqueName="3750" name="Column3724" queryTableFieldId="29021"/>
    <tableColumn id="3751" xr3:uid="{00000000-0010-0000-0000-0000A70E0000}" uniqueName="3751" name="Column3725" queryTableFieldId="29020"/>
    <tableColumn id="3752" xr3:uid="{00000000-0010-0000-0000-0000A80E0000}" uniqueName="3752" name="Column3726" queryTableFieldId="29019"/>
    <tableColumn id="3753" xr3:uid="{00000000-0010-0000-0000-0000A90E0000}" uniqueName="3753" name="Column3727" queryTableFieldId="29018"/>
    <tableColumn id="3754" xr3:uid="{00000000-0010-0000-0000-0000AA0E0000}" uniqueName="3754" name="Column3728" queryTableFieldId="29017"/>
    <tableColumn id="3755" xr3:uid="{00000000-0010-0000-0000-0000AB0E0000}" uniqueName="3755" name="Column3729" queryTableFieldId="29016"/>
    <tableColumn id="3756" xr3:uid="{00000000-0010-0000-0000-0000AC0E0000}" uniqueName="3756" name="Column3730" queryTableFieldId="29015"/>
    <tableColumn id="3757" xr3:uid="{00000000-0010-0000-0000-0000AD0E0000}" uniqueName="3757" name="Column3731" queryTableFieldId="29014"/>
    <tableColumn id="3758" xr3:uid="{00000000-0010-0000-0000-0000AE0E0000}" uniqueName="3758" name="Column3732" queryTableFieldId="29013"/>
    <tableColumn id="3759" xr3:uid="{00000000-0010-0000-0000-0000AF0E0000}" uniqueName="3759" name="Column3733" queryTableFieldId="29012"/>
    <tableColumn id="3760" xr3:uid="{00000000-0010-0000-0000-0000B00E0000}" uniqueName="3760" name="Column3734" queryTableFieldId="29011"/>
    <tableColumn id="3761" xr3:uid="{00000000-0010-0000-0000-0000B10E0000}" uniqueName="3761" name="Column3735" queryTableFieldId="29010"/>
    <tableColumn id="3762" xr3:uid="{00000000-0010-0000-0000-0000B20E0000}" uniqueName="3762" name="Column3736" queryTableFieldId="29009"/>
    <tableColumn id="3763" xr3:uid="{00000000-0010-0000-0000-0000B30E0000}" uniqueName="3763" name="Column3737" queryTableFieldId="29008"/>
    <tableColumn id="3764" xr3:uid="{00000000-0010-0000-0000-0000B40E0000}" uniqueName="3764" name="Column3738" queryTableFieldId="29007"/>
    <tableColumn id="3765" xr3:uid="{00000000-0010-0000-0000-0000B50E0000}" uniqueName="3765" name="Column3739" queryTableFieldId="29006"/>
    <tableColumn id="3766" xr3:uid="{00000000-0010-0000-0000-0000B60E0000}" uniqueName="3766" name="Column3740" queryTableFieldId="29005"/>
    <tableColumn id="3767" xr3:uid="{00000000-0010-0000-0000-0000B70E0000}" uniqueName="3767" name="Column3741" queryTableFieldId="29004"/>
    <tableColumn id="3768" xr3:uid="{00000000-0010-0000-0000-0000B80E0000}" uniqueName="3768" name="Column3742" queryTableFieldId="29003"/>
    <tableColumn id="3769" xr3:uid="{00000000-0010-0000-0000-0000B90E0000}" uniqueName="3769" name="Column3743" queryTableFieldId="29002"/>
    <tableColumn id="3770" xr3:uid="{00000000-0010-0000-0000-0000BA0E0000}" uniqueName="3770" name="Column3744" queryTableFieldId="29001"/>
    <tableColumn id="3771" xr3:uid="{00000000-0010-0000-0000-0000BB0E0000}" uniqueName="3771" name="Column3745" queryTableFieldId="29000"/>
    <tableColumn id="3772" xr3:uid="{00000000-0010-0000-0000-0000BC0E0000}" uniqueName="3772" name="Column3746" queryTableFieldId="28999"/>
    <tableColumn id="3773" xr3:uid="{00000000-0010-0000-0000-0000BD0E0000}" uniqueName="3773" name="Column3747" queryTableFieldId="28998"/>
    <tableColumn id="3774" xr3:uid="{00000000-0010-0000-0000-0000BE0E0000}" uniqueName="3774" name="Column3748" queryTableFieldId="28997"/>
    <tableColumn id="3775" xr3:uid="{00000000-0010-0000-0000-0000BF0E0000}" uniqueName="3775" name="Column3749" queryTableFieldId="28996"/>
    <tableColumn id="3776" xr3:uid="{00000000-0010-0000-0000-0000C00E0000}" uniqueName="3776" name="Column3750" queryTableFieldId="28995"/>
    <tableColumn id="3777" xr3:uid="{00000000-0010-0000-0000-0000C10E0000}" uniqueName="3777" name="Column3751" queryTableFieldId="28994"/>
    <tableColumn id="3778" xr3:uid="{00000000-0010-0000-0000-0000C20E0000}" uniqueName="3778" name="Column3752" queryTableFieldId="28993"/>
    <tableColumn id="3779" xr3:uid="{00000000-0010-0000-0000-0000C30E0000}" uniqueName="3779" name="Column3753" queryTableFieldId="28992"/>
    <tableColumn id="3780" xr3:uid="{00000000-0010-0000-0000-0000C40E0000}" uniqueName="3780" name="Column3754" queryTableFieldId="28991"/>
    <tableColumn id="3781" xr3:uid="{00000000-0010-0000-0000-0000C50E0000}" uniqueName="3781" name="Column3755" queryTableFieldId="28990"/>
    <tableColumn id="3782" xr3:uid="{00000000-0010-0000-0000-0000C60E0000}" uniqueName="3782" name="Column3756" queryTableFieldId="28989"/>
    <tableColumn id="3783" xr3:uid="{00000000-0010-0000-0000-0000C70E0000}" uniqueName="3783" name="Column3757" queryTableFieldId="28988"/>
    <tableColumn id="3784" xr3:uid="{00000000-0010-0000-0000-0000C80E0000}" uniqueName="3784" name="Column3758" queryTableFieldId="28987"/>
    <tableColumn id="3785" xr3:uid="{00000000-0010-0000-0000-0000C90E0000}" uniqueName="3785" name="Column3759" queryTableFieldId="28986"/>
    <tableColumn id="3786" xr3:uid="{00000000-0010-0000-0000-0000CA0E0000}" uniqueName="3786" name="Column3760" queryTableFieldId="28985"/>
    <tableColumn id="3787" xr3:uid="{00000000-0010-0000-0000-0000CB0E0000}" uniqueName="3787" name="Column3761" queryTableFieldId="28984"/>
    <tableColumn id="3788" xr3:uid="{00000000-0010-0000-0000-0000CC0E0000}" uniqueName="3788" name="Column3762" queryTableFieldId="28983"/>
    <tableColumn id="3789" xr3:uid="{00000000-0010-0000-0000-0000CD0E0000}" uniqueName="3789" name="Column3763" queryTableFieldId="28982"/>
    <tableColumn id="3790" xr3:uid="{00000000-0010-0000-0000-0000CE0E0000}" uniqueName="3790" name="Column3764" queryTableFieldId="28981"/>
    <tableColumn id="3791" xr3:uid="{00000000-0010-0000-0000-0000CF0E0000}" uniqueName="3791" name="Column3765" queryTableFieldId="28980"/>
    <tableColumn id="3792" xr3:uid="{00000000-0010-0000-0000-0000D00E0000}" uniqueName="3792" name="Column3766" queryTableFieldId="28979"/>
    <tableColumn id="3793" xr3:uid="{00000000-0010-0000-0000-0000D10E0000}" uniqueName="3793" name="Column3767" queryTableFieldId="28978"/>
    <tableColumn id="3794" xr3:uid="{00000000-0010-0000-0000-0000D20E0000}" uniqueName="3794" name="Column3768" queryTableFieldId="28977"/>
    <tableColumn id="3795" xr3:uid="{00000000-0010-0000-0000-0000D30E0000}" uniqueName="3795" name="Column3769" queryTableFieldId="28976"/>
    <tableColumn id="3796" xr3:uid="{00000000-0010-0000-0000-0000D40E0000}" uniqueName="3796" name="Column3770" queryTableFieldId="28975"/>
    <tableColumn id="3797" xr3:uid="{00000000-0010-0000-0000-0000D50E0000}" uniqueName="3797" name="Column3771" queryTableFieldId="28974"/>
    <tableColumn id="3798" xr3:uid="{00000000-0010-0000-0000-0000D60E0000}" uniqueName="3798" name="Column3772" queryTableFieldId="28973"/>
    <tableColumn id="3799" xr3:uid="{00000000-0010-0000-0000-0000D70E0000}" uniqueName="3799" name="Column3773" queryTableFieldId="28972"/>
    <tableColumn id="3800" xr3:uid="{00000000-0010-0000-0000-0000D80E0000}" uniqueName="3800" name="Column3774" queryTableFieldId="28971"/>
    <tableColumn id="3801" xr3:uid="{00000000-0010-0000-0000-0000D90E0000}" uniqueName="3801" name="Column3775" queryTableFieldId="28970"/>
    <tableColumn id="3802" xr3:uid="{00000000-0010-0000-0000-0000DA0E0000}" uniqueName="3802" name="Column3776" queryTableFieldId="28969"/>
    <tableColumn id="3803" xr3:uid="{00000000-0010-0000-0000-0000DB0E0000}" uniqueName="3803" name="Column3777" queryTableFieldId="28968"/>
    <tableColumn id="3804" xr3:uid="{00000000-0010-0000-0000-0000DC0E0000}" uniqueName="3804" name="Column3778" queryTableFieldId="28967"/>
    <tableColumn id="3805" xr3:uid="{00000000-0010-0000-0000-0000DD0E0000}" uniqueName="3805" name="Column3779" queryTableFieldId="28966"/>
    <tableColumn id="3806" xr3:uid="{00000000-0010-0000-0000-0000DE0E0000}" uniqueName="3806" name="Column3780" queryTableFieldId="28965"/>
    <tableColumn id="3807" xr3:uid="{00000000-0010-0000-0000-0000DF0E0000}" uniqueName="3807" name="Column3781" queryTableFieldId="28964"/>
    <tableColumn id="3808" xr3:uid="{00000000-0010-0000-0000-0000E00E0000}" uniqueName="3808" name="Column3782" queryTableFieldId="28963"/>
    <tableColumn id="3809" xr3:uid="{00000000-0010-0000-0000-0000E10E0000}" uniqueName="3809" name="Column3783" queryTableFieldId="28962"/>
    <tableColumn id="3810" xr3:uid="{00000000-0010-0000-0000-0000E20E0000}" uniqueName="3810" name="Column3784" queryTableFieldId="28961"/>
    <tableColumn id="3811" xr3:uid="{00000000-0010-0000-0000-0000E30E0000}" uniqueName="3811" name="Column3785" queryTableFieldId="28960"/>
    <tableColumn id="3812" xr3:uid="{00000000-0010-0000-0000-0000E40E0000}" uniqueName="3812" name="Column3786" queryTableFieldId="28959"/>
    <tableColumn id="3813" xr3:uid="{00000000-0010-0000-0000-0000E50E0000}" uniqueName="3813" name="Column3787" queryTableFieldId="28958"/>
    <tableColumn id="3814" xr3:uid="{00000000-0010-0000-0000-0000E60E0000}" uniqueName="3814" name="Column3788" queryTableFieldId="28957"/>
    <tableColumn id="3815" xr3:uid="{00000000-0010-0000-0000-0000E70E0000}" uniqueName="3815" name="Column3789" queryTableFieldId="28956"/>
    <tableColumn id="3816" xr3:uid="{00000000-0010-0000-0000-0000E80E0000}" uniqueName="3816" name="Column3790" queryTableFieldId="28955"/>
    <tableColumn id="3817" xr3:uid="{00000000-0010-0000-0000-0000E90E0000}" uniqueName="3817" name="Column3791" queryTableFieldId="28954"/>
    <tableColumn id="3818" xr3:uid="{00000000-0010-0000-0000-0000EA0E0000}" uniqueName="3818" name="Column3792" queryTableFieldId="28953"/>
    <tableColumn id="3819" xr3:uid="{00000000-0010-0000-0000-0000EB0E0000}" uniqueName="3819" name="Column3793" queryTableFieldId="28952"/>
    <tableColumn id="3820" xr3:uid="{00000000-0010-0000-0000-0000EC0E0000}" uniqueName="3820" name="Column3794" queryTableFieldId="28951"/>
    <tableColumn id="3821" xr3:uid="{00000000-0010-0000-0000-0000ED0E0000}" uniqueName="3821" name="Column3795" queryTableFieldId="28950"/>
    <tableColumn id="3822" xr3:uid="{00000000-0010-0000-0000-0000EE0E0000}" uniqueName="3822" name="Column3796" queryTableFieldId="28949"/>
    <tableColumn id="3823" xr3:uid="{00000000-0010-0000-0000-0000EF0E0000}" uniqueName="3823" name="Column3797" queryTableFieldId="28948"/>
    <tableColumn id="3824" xr3:uid="{00000000-0010-0000-0000-0000F00E0000}" uniqueName="3824" name="Column3798" queryTableFieldId="28947"/>
    <tableColumn id="3825" xr3:uid="{00000000-0010-0000-0000-0000F10E0000}" uniqueName="3825" name="Column3799" queryTableFieldId="28946"/>
    <tableColumn id="3826" xr3:uid="{00000000-0010-0000-0000-0000F20E0000}" uniqueName="3826" name="Column3800" queryTableFieldId="28945"/>
    <tableColumn id="3827" xr3:uid="{00000000-0010-0000-0000-0000F30E0000}" uniqueName="3827" name="Column3801" queryTableFieldId="28944"/>
    <tableColumn id="3828" xr3:uid="{00000000-0010-0000-0000-0000F40E0000}" uniqueName="3828" name="Column3802" queryTableFieldId="28943"/>
    <tableColumn id="3829" xr3:uid="{00000000-0010-0000-0000-0000F50E0000}" uniqueName="3829" name="Column3803" queryTableFieldId="28942"/>
    <tableColumn id="3830" xr3:uid="{00000000-0010-0000-0000-0000F60E0000}" uniqueName="3830" name="Column3804" queryTableFieldId="28941"/>
    <tableColumn id="3831" xr3:uid="{00000000-0010-0000-0000-0000F70E0000}" uniqueName="3831" name="Column3805" queryTableFieldId="28940"/>
    <tableColumn id="3832" xr3:uid="{00000000-0010-0000-0000-0000F80E0000}" uniqueName="3832" name="Column3806" queryTableFieldId="28939"/>
    <tableColumn id="3833" xr3:uid="{00000000-0010-0000-0000-0000F90E0000}" uniqueName="3833" name="Column3807" queryTableFieldId="28938"/>
    <tableColumn id="3834" xr3:uid="{00000000-0010-0000-0000-0000FA0E0000}" uniqueName="3834" name="Column3808" queryTableFieldId="28937"/>
    <tableColumn id="3835" xr3:uid="{00000000-0010-0000-0000-0000FB0E0000}" uniqueName="3835" name="Column3809" queryTableFieldId="28936"/>
    <tableColumn id="3836" xr3:uid="{00000000-0010-0000-0000-0000FC0E0000}" uniqueName="3836" name="Column3810" queryTableFieldId="28935"/>
    <tableColumn id="3837" xr3:uid="{00000000-0010-0000-0000-0000FD0E0000}" uniqueName="3837" name="Column3811" queryTableFieldId="28934"/>
    <tableColumn id="3838" xr3:uid="{00000000-0010-0000-0000-0000FE0E0000}" uniqueName="3838" name="Column3812" queryTableFieldId="28933"/>
    <tableColumn id="3839" xr3:uid="{00000000-0010-0000-0000-0000FF0E0000}" uniqueName="3839" name="Column3813" queryTableFieldId="28932"/>
    <tableColumn id="3840" xr3:uid="{00000000-0010-0000-0000-0000000F0000}" uniqueName="3840" name="Column3814" queryTableFieldId="28931"/>
    <tableColumn id="3841" xr3:uid="{00000000-0010-0000-0000-0000010F0000}" uniqueName="3841" name="Column3815" queryTableFieldId="28930"/>
    <tableColumn id="3842" xr3:uid="{00000000-0010-0000-0000-0000020F0000}" uniqueName="3842" name="Column3816" queryTableFieldId="28929"/>
    <tableColumn id="3843" xr3:uid="{00000000-0010-0000-0000-0000030F0000}" uniqueName="3843" name="Column3817" queryTableFieldId="28928"/>
    <tableColumn id="3844" xr3:uid="{00000000-0010-0000-0000-0000040F0000}" uniqueName="3844" name="Column3818" queryTableFieldId="28927"/>
    <tableColumn id="3845" xr3:uid="{00000000-0010-0000-0000-0000050F0000}" uniqueName="3845" name="Column3819" queryTableFieldId="28926"/>
    <tableColumn id="3846" xr3:uid="{00000000-0010-0000-0000-0000060F0000}" uniqueName="3846" name="Column3820" queryTableFieldId="28925"/>
    <tableColumn id="3847" xr3:uid="{00000000-0010-0000-0000-0000070F0000}" uniqueName="3847" name="Column3821" queryTableFieldId="28924"/>
    <tableColumn id="3848" xr3:uid="{00000000-0010-0000-0000-0000080F0000}" uniqueName="3848" name="Column3822" queryTableFieldId="28923"/>
    <tableColumn id="3849" xr3:uid="{00000000-0010-0000-0000-0000090F0000}" uniqueName="3849" name="Column3823" queryTableFieldId="28922"/>
    <tableColumn id="3850" xr3:uid="{00000000-0010-0000-0000-00000A0F0000}" uniqueName="3850" name="Column3824" queryTableFieldId="28921"/>
    <tableColumn id="3851" xr3:uid="{00000000-0010-0000-0000-00000B0F0000}" uniqueName="3851" name="Column3825" queryTableFieldId="28920"/>
    <tableColumn id="3852" xr3:uid="{00000000-0010-0000-0000-00000C0F0000}" uniqueName="3852" name="Column3826" queryTableFieldId="28919"/>
    <tableColumn id="3853" xr3:uid="{00000000-0010-0000-0000-00000D0F0000}" uniqueName="3853" name="Column3827" queryTableFieldId="28918"/>
    <tableColumn id="3854" xr3:uid="{00000000-0010-0000-0000-00000E0F0000}" uniqueName="3854" name="Column3828" queryTableFieldId="28917"/>
    <tableColumn id="3855" xr3:uid="{00000000-0010-0000-0000-00000F0F0000}" uniqueName="3855" name="Column3829" queryTableFieldId="28916"/>
    <tableColumn id="3856" xr3:uid="{00000000-0010-0000-0000-0000100F0000}" uniqueName="3856" name="Column3830" queryTableFieldId="28915"/>
    <tableColumn id="3857" xr3:uid="{00000000-0010-0000-0000-0000110F0000}" uniqueName="3857" name="Column3831" queryTableFieldId="28914"/>
    <tableColumn id="3858" xr3:uid="{00000000-0010-0000-0000-0000120F0000}" uniqueName="3858" name="Column3832" queryTableFieldId="28913"/>
    <tableColumn id="3859" xr3:uid="{00000000-0010-0000-0000-0000130F0000}" uniqueName="3859" name="Column3833" queryTableFieldId="28912"/>
    <tableColumn id="3860" xr3:uid="{00000000-0010-0000-0000-0000140F0000}" uniqueName="3860" name="Column3834" queryTableFieldId="28911"/>
    <tableColumn id="3861" xr3:uid="{00000000-0010-0000-0000-0000150F0000}" uniqueName="3861" name="Column3835" queryTableFieldId="28910"/>
    <tableColumn id="3862" xr3:uid="{00000000-0010-0000-0000-0000160F0000}" uniqueName="3862" name="Column3836" queryTableFieldId="28909"/>
    <tableColumn id="3863" xr3:uid="{00000000-0010-0000-0000-0000170F0000}" uniqueName="3863" name="Column3837" queryTableFieldId="28908"/>
    <tableColumn id="3864" xr3:uid="{00000000-0010-0000-0000-0000180F0000}" uniqueName="3864" name="Column3838" queryTableFieldId="28907"/>
    <tableColumn id="3865" xr3:uid="{00000000-0010-0000-0000-0000190F0000}" uniqueName="3865" name="Column3839" queryTableFieldId="28906"/>
    <tableColumn id="3866" xr3:uid="{00000000-0010-0000-0000-00001A0F0000}" uniqueName="3866" name="Column3840" queryTableFieldId="28905"/>
    <tableColumn id="3867" xr3:uid="{00000000-0010-0000-0000-00001B0F0000}" uniqueName="3867" name="Column3841" queryTableFieldId="28904"/>
    <tableColumn id="3868" xr3:uid="{00000000-0010-0000-0000-00001C0F0000}" uniqueName="3868" name="Column3842" queryTableFieldId="28903"/>
    <tableColumn id="3869" xr3:uid="{00000000-0010-0000-0000-00001D0F0000}" uniqueName="3869" name="Column3843" queryTableFieldId="28902"/>
    <tableColumn id="3870" xr3:uid="{00000000-0010-0000-0000-00001E0F0000}" uniqueName="3870" name="Column3844" queryTableFieldId="28901"/>
    <tableColumn id="3871" xr3:uid="{00000000-0010-0000-0000-00001F0F0000}" uniqueName="3871" name="Column3845" queryTableFieldId="28900"/>
    <tableColumn id="3872" xr3:uid="{00000000-0010-0000-0000-0000200F0000}" uniqueName="3872" name="Column3846" queryTableFieldId="28899"/>
    <tableColumn id="3873" xr3:uid="{00000000-0010-0000-0000-0000210F0000}" uniqueName="3873" name="Column3847" queryTableFieldId="28898"/>
    <tableColumn id="3874" xr3:uid="{00000000-0010-0000-0000-0000220F0000}" uniqueName="3874" name="Column3848" queryTableFieldId="28897"/>
    <tableColumn id="3875" xr3:uid="{00000000-0010-0000-0000-0000230F0000}" uniqueName="3875" name="Column3849" queryTableFieldId="28896"/>
    <tableColumn id="3876" xr3:uid="{00000000-0010-0000-0000-0000240F0000}" uniqueName="3876" name="Column3850" queryTableFieldId="28895"/>
    <tableColumn id="3877" xr3:uid="{00000000-0010-0000-0000-0000250F0000}" uniqueName="3877" name="Column3851" queryTableFieldId="28894"/>
    <tableColumn id="3878" xr3:uid="{00000000-0010-0000-0000-0000260F0000}" uniqueName="3878" name="Column3852" queryTableFieldId="28893"/>
    <tableColumn id="3879" xr3:uid="{00000000-0010-0000-0000-0000270F0000}" uniqueName="3879" name="Column3853" queryTableFieldId="28892"/>
    <tableColumn id="3880" xr3:uid="{00000000-0010-0000-0000-0000280F0000}" uniqueName="3880" name="Column3854" queryTableFieldId="28891"/>
    <tableColumn id="3881" xr3:uid="{00000000-0010-0000-0000-0000290F0000}" uniqueName="3881" name="Column3855" queryTableFieldId="28890"/>
    <tableColumn id="3882" xr3:uid="{00000000-0010-0000-0000-00002A0F0000}" uniqueName="3882" name="Column3856" queryTableFieldId="28889"/>
    <tableColumn id="3883" xr3:uid="{00000000-0010-0000-0000-00002B0F0000}" uniqueName="3883" name="Column3857" queryTableFieldId="28888"/>
    <tableColumn id="3884" xr3:uid="{00000000-0010-0000-0000-00002C0F0000}" uniqueName="3884" name="Column3858" queryTableFieldId="28887"/>
    <tableColumn id="3885" xr3:uid="{00000000-0010-0000-0000-00002D0F0000}" uniqueName="3885" name="Column3859" queryTableFieldId="28886"/>
    <tableColumn id="3886" xr3:uid="{00000000-0010-0000-0000-00002E0F0000}" uniqueName="3886" name="Column3860" queryTableFieldId="28885"/>
    <tableColumn id="3887" xr3:uid="{00000000-0010-0000-0000-00002F0F0000}" uniqueName="3887" name="Column3861" queryTableFieldId="28884"/>
    <tableColumn id="3888" xr3:uid="{00000000-0010-0000-0000-0000300F0000}" uniqueName="3888" name="Column3862" queryTableFieldId="28883"/>
    <tableColumn id="3889" xr3:uid="{00000000-0010-0000-0000-0000310F0000}" uniqueName="3889" name="Column3863" queryTableFieldId="28882"/>
    <tableColumn id="3890" xr3:uid="{00000000-0010-0000-0000-0000320F0000}" uniqueName="3890" name="Column3864" queryTableFieldId="28881"/>
    <tableColumn id="3891" xr3:uid="{00000000-0010-0000-0000-0000330F0000}" uniqueName="3891" name="Column3865" queryTableFieldId="28880"/>
    <tableColumn id="3892" xr3:uid="{00000000-0010-0000-0000-0000340F0000}" uniqueName="3892" name="Column3866" queryTableFieldId="28879"/>
    <tableColumn id="3893" xr3:uid="{00000000-0010-0000-0000-0000350F0000}" uniqueName="3893" name="Column3867" queryTableFieldId="28878"/>
    <tableColumn id="3894" xr3:uid="{00000000-0010-0000-0000-0000360F0000}" uniqueName="3894" name="Column3868" queryTableFieldId="28877"/>
    <tableColumn id="3895" xr3:uid="{00000000-0010-0000-0000-0000370F0000}" uniqueName="3895" name="Column3869" queryTableFieldId="28876"/>
    <tableColumn id="3896" xr3:uid="{00000000-0010-0000-0000-0000380F0000}" uniqueName="3896" name="Column3870" queryTableFieldId="28875"/>
    <tableColumn id="3897" xr3:uid="{00000000-0010-0000-0000-0000390F0000}" uniqueName="3897" name="Column3871" queryTableFieldId="28874"/>
    <tableColumn id="3898" xr3:uid="{00000000-0010-0000-0000-00003A0F0000}" uniqueName="3898" name="Column3872" queryTableFieldId="28873"/>
    <tableColumn id="3899" xr3:uid="{00000000-0010-0000-0000-00003B0F0000}" uniqueName="3899" name="Column3873" queryTableFieldId="28872"/>
    <tableColumn id="3900" xr3:uid="{00000000-0010-0000-0000-00003C0F0000}" uniqueName="3900" name="Column3874" queryTableFieldId="28871"/>
    <tableColumn id="3901" xr3:uid="{00000000-0010-0000-0000-00003D0F0000}" uniqueName="3901" name="Column3875" queryTableFieldId="28870"/>
    <tableColumn id="3902" xr3:uid="{00000000-0010-0000-0000-00003E0F0000}" uniqueName="3902" name="Column3876" queryTableFieldId="28869"/>
    <tableColumn id="3903" xr3:uid="{00000000-0010-0000-0000-00003F0F0000}" uniqueName="3903" name="Column3877" queryTableFieldId="28868"/>
    <tableColumn id="3904" xr3:uid="{00000000-0010-0000-0000-0000400F0000}" uniqueName="3904" name="Column3878" queryTableFieldId="28867"/>
    <tableColumn id="3905" xr3:uid="{00000000-0010-0000-0000-0000410F0000}" uniqueName="3905" name="Column3879" queryTableFieldId="28866"/>
    <tableColumn id="3906" xr3:uid="{00000000-0010-0000-0000-0000420F0000}" uniqueName="3906" name="Column3880" queryTableFieldId="28865"/>
    <tableColumn id="3907" xr3:uid="{00000000-0010-0000-0000-0000430F0000}" uniqueName="3907" name="Column3881" queryTableFieldId="28864"/>
    <tableColumn id="3908" xr3:uid="{00000000-0010-0000-0000-0000440F0000}" uniqueName="3908" name="Column3882" queryTableFieldId="28863"/>
    <tableColumn id="3909" xr3:uid="{00000000-0010-0000-0000-0000450F0000}" uniqueName="3909" name="Column3883" queryTableFieldId="28862"/>
    <tableColumn id="3910" xr3:uid="{00000000-0010-0000-0000-0000460F0000}" uniqueName="3910" name="Column3884" queryTableFieldId="28861"/>
    <tableColumn id="3911" xr3:uid="{00000000-0010-0000-0000-0000470F0000}" uniqueName="3911" name="Column3885" queryTableFieldId="28860"/>
    <tableColumn id="3912" xr3:uid="{00000000-0010-0000-0000-0000480F0000}" uniqueName="3912" name="Column3886" queryTableFieldId="28859"/>
    <tableColumn id="3913" xr3:uid="{00000000-0010-0000-0000-0000490F0000}" uniqueName="3913" name="Column3887" queryTableFieldId="28858"/>
    <tableColumn id="3914" xr3:uid="{00000000-0010-0000-0000-00004A0F0000}" uniqueName="3914" name="Column3888" queryTableFieldId="28857"/>
    <tableColumn id="3915" xr3:uid="{00000000-0010-0000-0000-00004B0F0000}" uniqueName="3915" name="Column3889" queryTableFieldId="28856"/>
    <tableColumn id="3916" xr3:uid="{00000000-0010-0000-0000-00004C0F0000}" uniqueName="3916" name="Column3890" queryTableFieldId="28855"/>
    <tableColumn id="3917" xr3:uid="{00000000-0010-0000-0000-00004D0F0000}" uniqueName="3917" name="Column3891" queryTableFieldId="28854"/>
    <tableColumn id="3918" xr3:uid="{00000000-0010-0000-0000-00004E0F0000}" uniqueName="3918" name="Column3892" queryTableFieldId="28853"/>
    <tableColumn id="3919" xr3:uid="{00000000-0010-0000-0000-00004F0F0000}" uniqueName="3919" name="Column3893" queryTableFieldId="28852"/>
    <tableColumn id="3920" xr3:uid="{00000000-0010-0000-0000-0000500F0000}" uniqueName="3920" name="Column3894" queryTableFieldId="28851"/>
    <tableColumn id="3921" xr3:uid="{00000000-0010-0000-0000-0000510F0000}" uniqueName="3921" name="Column3895" queryTableFieldId="28850"/>
    <tableColumn id="3922" xr3:uid="{00000000-0010-0000-0000-0000520F0000}" uniqueName="3922" name="Column3896" queryTableFieldId="28849"/>
    <tableColumn id="3923" xr3:uid="{00000000-0010-0000-0000-0000530F0000}" uniqueName="3923" name="Column3897" queryTableFieldId="28848"/>
    <tableColumn id="3924" xr3:uid="{00000000-0010-0000-0000-0000540F0000}" uniqueName="3924" name="Column3898" queryTableFieldId="28847"/>
    <tableColumn id="3925" xr3:uid="{00000000-0010-0000-0000-0000550F0000}" uniqueName="3925" name="Column3899" queryTableFieldId="28846"/>
    <tableColumn id="3926" xr3:uid="{00000000-0010-0000-0000-0000560F0000}" uniqueName="3926" name="Column3900" queryTableFieldId="28845"/>
    <tableColumn id="3927" xr3:uid="{00000000-0010-0000-0000-0000570F0000}" uniqueName="3927" name="Column3901" queryTableFieldId="28844"/>
    <tableColumn id="3928" xr3:uid="{00000000-0010-0000-0000-0000580F0000}" uniqueName="3928" name="Column3902" queryTableFieldId="28843"/>
    <tableColumn id="3929" xr3:uid="{00000000-0010-0000-0000-0000590F0000}" uniqueName="3929" name="Column3903" queryTableFieldId="28842"/>
    <tableColumn id="3930" xr3:uid="{00000000-0010-0000-0000-00005A0F0000}" uniqueName="3930" name="Column3904" queryTableFieldId="28841"/>
    <tableColumn id="3931" xr3:uid="{00000000-0010-0000-0000-00005B0F0000}" uniqueName="3931" name="Column3905" queryTableFieldId="28840"/>
    <tableColumn id="3932" xr3:uid="{00000000-0010-0000-0000-00005C0F0000}" uniqueName="3932" name="Column3906" queryTableFieldId="28839"/>
    <tableColumn id="3933" xr3:uid="{00000000-0010-0000-0000-00005D0F0000}" uniqueName="3933" name="Column3907" queryTableFieldId="28838"/>
    <tableColumn id="3934" xr3:uid="{00000000-0010-0000-0000-00005E0F0000}" uniqueName="3934" name="Column3908" queryTableFieldId="28837"/>
    <tableColumn id="3935" xr3:uid="{00000000-0010-0000-0000-00005F0F0000}" uniqueName="3935" name="Column3909" queryTableFieldId="28836"/>
    <tableColumn id="3936" xr3:uid="{00000000-0010-0000-0000-0000600F0000}" uniqueName="3936" name="Column3910" queryTableFieldId="28835"/>
    <tableColumn id="3937" xr3:uid="{00000000-0010-0000-0000-0000610F0000}" uniqueName="3937" name="Column3911" queryTableFieldId="28834"/>
    <tableColumn id="3938" xr3:uid="{00000000-0010-0000-0000-0000620F0000}" uniqueName="3938" name="Column3912" queryTableFieldId="28833"/>
    <tableColumn id="3939" xr3:uid="{00000000-0010-0000-0000-0000630F0000}" uniqueName="3939" name="Column3913" queryTableFieldId="28832"/>
    <tableColumn id="3940" xr3:uid="{00000000-0010-0000-0000-0000640F0000}" uniqueName="3940" name="Column3914" queryTableFieldId="28831"/>
    <tableColumn id="3941" xr3:uid="{00000000-0010-0000-0000-0000650F0000}" uniqueName="3941" name="Column3915" queryTableFieldId="28830"/>
    <tableColumn id="3942" xr3:uid="{00000000-0010-0000-0000-0000660F0000}" uniqueName="3942" name="Column3916" queryTableFieldId="28829"/>
    <tableColumn id="3943" xr3:uid="{00000000-0010-0000-0000-0000670F0000}" uniqueName="3943" name="Column3917" queryTableFieldId="28828"/>
    <tableColumn id="3944" xr3:uid="{00000000-0010-0000-0000-0000680F0000}" uniqueName="3944" name="Column3918" queryTableFieldId="28827"/>
    <tableColumn id="3945" xr3:uid="{00000000-0010-0000-0000-0000690F0000}" uniqueName="3945" name="Column3919" queryTableFieldId="28826"/>
    <tableColumn id="3946" xr3:uid="{00000000-0010-0000-0000-00006A0F0000}" uniqueName="3946" name="Column3920" queryTableFieldId="28825"/>
    <tableColumn id="3947" xr3:uid="{00000000-0010-0000-0000-00006B0F0000}" uniqueName="3947" name="Column3921" queryTableFieldId="28824"/>
    <tableColumn id="3948" xr3:uid="{00000000-0010-0000-0000-00006C0F0000}" uniqueName="3948" name="Column3922" queryTableFieldId="28823"/>
    <tableColumn id="3949" xr3:uid="{00000000-0010-0000-0000-00006D0F0000}" uniqueName="3949" name="Column3923" queryTableFieldId="28822"/>
    <tableColumn id="3950" xr3:uid="{00000000-0010-0000-0000-00006E0F0000}" uniqueName="3950" name="Column3924" queryTableFieldId="28821"/>
    <tableColumn id="3951" xr3:uid="{00000000-0010-0000-0000-00006F0F0000}" uniqueName="3951" name="Column3925" queryTableFieldId="28820"/>
    <tableColumn id="3952" xr3:uid="{00000000-0010-0000-0000-0000700F0000}" uniqueName="3952" name="Column3926" queryTableFieldId="28819"/>
    <tableColumn id="3953" xr3:uid="{00000000-0010-0000-0000-0000710F0000}" uniqueName="3953" name="Column3927" queryTableFieldId="28818"/>
    <tableColumn id="3954" xr3:uid="{00000000-0010-0000-0000-0000720F0000}" uniqueName="3954" name="Column3928" queryTableFieldId="28817"/>
    <tableColumn id="3955" xr3:uid="{00000000-0010-0000-0000-0000730F0000}" uniqueName="3955" name="Column3929" queryTableFieldId="28816"/>
    <tableColumn id="3956" xr3:uid="{00000000-0010-0000-0000-0000740F0000}" uniqueName="3956" name="Column3930" queryTableFieldId="28815"/>
    <tableColumn id="3957" xr3:uid="{00000000-0010-0000-0000-0000750F0000}" uniqueName="3957" name="Column3931" queryTableFieldId="28814"/>
    <tableColumn id="3958" xr3:uid="{00000000-0010-0000-0000-0000760F0000}" uniqueName="3958" name="Column3932" queryTableFieldId="28813"/>
    <tableColumn id="3959" xr3:uid="{00000000-0010-0000-0000-0000770F0000}" uniqueName="3959" name="Column3933" queryTableFieldId="28812"/>
    <tableColumn id="3960" xr3:uid="{00000000-0010-0000-0000-0000780F0000}" uniqueName="3960" name="Column3934" queryTableFieldId="28811"/>
    <tableColumn id="3961" xr3:uid="{00000000-0010-0000-0000-0000790F0000}" uniqueName="3961" name="Column3935" queryTableFieldId="28810"/>
    <tableColumn id="3962" xr3:uid="{00000000-0010-0000-0000-00007A0F0000}" uniqueName="3962" name="Column3936" queryTableFieldId="28809"/>
    <tableColumn id="3963" xr3:uid="{00000000-0010-0000-0000-00007B0F0000}" uniqueName="3963" name="Column3937" queryTableFieldId="28808"/>
    <tableColumn id="3964" xr3:uid="{00000000-0010-0000-0000-00007C0F0000}" uniqueName="3964" name="Column3938" queryTableFieldId="28807"/>
    <tableColumn id="3965" xr3:uid="{00000000-0010-0000-0000-00007D0F0000}" uniqueName="3965" name="Column3939" queryTableFieldId="28806"/>
    <tableColumn id="3966" xr3:uid="{00000000-0010-0000-0000-00007E0F0000}" uniqueName="3966" name="Column3940" queryTableFieldId="28805"/>
    <tableColumn id="3967" xr3:uid="{00000000-0010-0000-0000-00007F0F0000}" uniqueName="3967" name="Column3941" queryTableFieldId="28804"/>
    <tableColumn id="3968" xr3:uid="{00000000-0010-0000-0000-0000800F0000}" uniqueName="3968" name="Column3942" queryTableFieldId="28803"/>
    <tableColumn id="3969" xr3:uid="{00000000-0010-0000-0000-0000810F0000}" uniqueName="3969" name="Column3943" queryTableFieldId="28802"/>
    <tableColumn id="3970" xr3:uid="{00000000-0010-0000-0000-0000820F0000}" uniqueName="3970" name="Column3944" queryTableFieldId="28801"/>
    <tableColumn id="3971" xr3:uid="{00000000-0010-0000-0000-0000830F0000}" uniqueName="3971" name="Column3945" queryTableFieldId="28800"/>
    <tableColumn id="3972" xr3:uid="{00000000-0010-0000-0000-0000840F0000}" uniqueName="3972" name="Column3946" queryTableFieldId="28799"/>
    <tableColumn id="3973" xr3:uid="{00000000-0010-0000-0000-0000850F0000}" uniqueName="3973" name="Column3947" queryTableFieldId="28798"/>
    <tableColumn id="3974" xr3:uid="{00000000-0010-0000-0000-0000860F0000}" uniqueName="3974" name="Column3948" queryTableFieldId="28797"/>
    <tableColumn id="3975" xr3:uid="{00000000-0010-0000-0000-0000870F0000}" uniqueName="3975" name="Column3949" queryTableFieldId="28796"/>
    <tableColumn id="3976" xr3:uid="{00000000-0010-0000-0000-0000880F0000}" uniqueName="3976" name="Column3950" queryTableFieldId="28795"/>
    <tableColumn id="3977" xr3:uid="{00000000-0010-0000-0000-0000890F0000}" uniqueName="3977" name="Column3951" queryTableFieldId="28794"/>
    <tableColumn id="3978" xr3:uid="{00000000-0010-0000-0000-00008A0F0000}" uniqueName="3978" name="Column3952" queryTableFieldId="28793"/>
    <tableColumn id="3979" xr3:uid="{00000000-0010-0000-0000-00008B0F0000}" uniqueName="3979" name="Column3953" queryTableFieldId="28792"/>
    <tableColumn id="3980" xr3:uid="{00000000-0010-0000-0000-00008C0F0000}" uniqueName="3980" name="Column3954" queryTableFieldId="28791"/>
    <tableColumn id="3981" xr3:uid="{00000000-0010-0000-0000-00008D0F0000}" uniqueName="3981" name="Column3955" queryTableFieldId="28790"/>
    <tableColumn id="3982" xr3:uid="{00000000-0010-0000-0000-00008E0F0000}" uniqueName="3982" name="Column3956" queryTableFieldId="28789"/>
    <tableColumn id="3983" xr3:uid="{00000000-0010-0000-0000-00008F0F0000}" uniqueName="3983" name="Column3957" queryTableFieldId="28788"/>
    <tableColumn id="3984" xr3:uid="{00000000-0010-0000-0000-0000900F0000}" uniqueName="3984" name="Column3958" queryTableFieldId="28787"/>
    <tableColumn id="3985" xr3:uid="{00000000-0010-0000-0000-0000910F0000}" uniqueName="3985" name="Column3959" queryTableFieldId="28786"/>
    <tableColumn id="3986" xr3:uid="{00000000-0010-0000-0000-0000920F0000}" uniqueName="3986" name="Column3960" queryTableFieldId="28785"/>
    <tableColumn id="3987" xr3:uid="{00000000-0010-0000-0000-0000930F0000}" uniqueName="3987" name="Column3961" queryTableFieldId="28784"/>
    <tableColumn id="3988" xr3:uid="{00000000-0010-0000-0000-0000940F0000}" uniqueName="3988" name="Column3962" queryTableFieldId="28783"/>
    <tableColumn id="3989" xr3:uid="{00000000-0010-0000-0000-0000950F0000}" uniqueName="3989" name="Column3963" queryTableFieldId="28782"/>
    <tableColumn id="3990" xr3:uid="{00000000-0010-0000-0000-0000960F0000}" uniqueName="3990" name="Column3964" queryTableFieldId="28781"/>
    <tableColumn id="3991" xr3:uid="{00000000-0010-0000-0000-0000970F0000}" uniqueName="3991" name="Column3965" queryTableFieldId="28780"/>
    <tableColumn id="3992" xr3:uid="{00000000-0010-0000-0000-0000980F0000}" uniqueName="3992" name="Column3966" queryTableFieldId="28779"/>
    <tableColumn id="3993" xr3:uid="{00000000-0010-0000-0000-0000990F0000}" uniqueName="3993" name="Column3967" queryTableFieldId="28778"/>
    <tableColumn id="3994" xr3:uid="{00000000-0010-0000-0000-00009A0F0000}" uniqueName="3994" name="Column3968" queryTableFieldId="28777"/>
    <tableColumn id="3995" xr3:uid="{00000000-0010-0000-0000-00009B0F0000}" uniqueName="3995" name="Column3969" queryTableFieldId="28776"/>
    <tableColumn id="3996" xr3:uid="{00000000-0010-0000-0000-00009C0F0000}" uniqueName="3996" name="Column3970" queryTableFieldId="28775"/>
    <tableColumn id="3997" xr3:uid="{00000000-0010-0000-0000-00009D0F0000}" uniqueName="3997" name="Column3971" queryTableFieldId="28774"/>
    <tableColumn id="3998" xr3:uid="{00000000-0010-0000-0000-00009E0F0000}" uniqueName="3998" name="Column3972" queryTableFieldId="28773"/>
    <tableColumn id="3999" xr3:uid="{00000000-0010-0000-0000-00009F0F0000}" uniqueName="3999" name="Column3973" queryTableFieldId="28772"/>
    <tableColumn id="4000" xr3:uid="{00000000-0010-0000-0000-0000A00F0000}" uniqueName="4000" name="Column3974" queryTableFieldId="28771"/>
    <tableColumn id="4001" xr3:uid="{00000000-0010-0000-0000-0000A10F0000}" uniqueName="4001" name="Column3975" queryTableFieldId="28770"/>
    <tableColumn id="4002" xr3:uid="{00000000-0010-0000-0000-0000A20F0000}" uniqueName="4002" name="Column3976" queryTableFieldId="28769"/>
    <tableColumn id="4003" xr3:uid="{00000000-0010-0000-0000-0000A30F0000}" uniqueName="4003" name="Column3977" queryTableFieldId="28768"/>
    <tableColumn id="4004" xr3:uid="{00000000-0010-0000-0000-0000A40F0000}" uniqueName="4004" name="Column3978" queryTableFieldId="28767"/>
    <tableColumn id="4005" xr3:uid="{00000000-0010-0000-0000-0000A50F0000}" uniqueName="4005" name="Column3979" queryTableFieldId="28766"/>
    <tableColumn id="4006" xr3:uid="{00000000-0010-0000-0000-0000A60F0000}" uniqueName="4006" name="Column3980" queryTableFieldId="28765"/>
    <tableColumn id="4007" xr3:uid="{00000000-0010-0000-0000-0000A70F0000}" uniqueName="4007" name="Column3981" queryTableFieldId="28764"/>
    <tableColumn id="4008" xr3:uid="{00000000-0010-0000-0000-0000A80F0000}" uniqueName="4008" name="Column3982" queryTableFieldId="28763"/>
    <tableColumn id="4009" xr3:uid="{00000000-0010-0000-0000-0000A90F0000}" uniqueName="4009" name="Column3983" queryTableFieldId="28762"/>
    <tableColumn id="4010" xr3:uid="{00000000-0010-0000-0000-0000AA0F0000}" uniqueName="4010" name="Column3984" queryTableFieldId="28761"/>
    <tableColumn id="4011" xr3:uid="{00000000-0010-0000-0000-0000AB0F0000}" uniqueName="4011" name="Column3985" queryTableFieldId="28760"/>
    <tableColumn id="4012" xr3:uid="{00000000-0010-0000-0000-0000AC0F0000}" uniqueName="4012" name="Column3986" queryTableFieldId="28759"/>
    <tableColumn id="4013" xr3:uid="{00000000-0010-0000-0000-0000AD0F0000}" uniqueName="4013" name="Column3987" queryTableFieldId="28758"/>
    <tableColumn id="4014" xr3:uid="{00000000-0010-0000-0000-0000AE0F0000}" uniqueName="4014" name="Column3988" queryTableFieldId="28757"/>
    <tableColumn id="4015" xr3:uid="{00000000-0010-0000-0000-0000AF0F0000}" uniqueName="4015" name="Column3989" queryTableFieldId="28756"/>
    <tableColumn id="4016" xr3:uid="{00000000-0010-0000-0000-0000B00F0000}" uniqueName="4016" name="Column3990" queryTableFieldId="28755"/>
    <tableColumn id="4017" xr3:uid="{00000000-0010-0000-0000-0000B10F0000}" uniqueName="4017" name="Column3991" queryTableFieldId="28754"/>
    <tableColumn id="4018" xr3:uid="{00000000-0010-0000-0000-0000B20F0000}" uniqueName="4018" name="Column3992" queryTableFieldId="28753"/>
    <tableColumn id="4019" xr3:uid="{00000000-0010-0000-0000-0000B30F0000}" uniqueName="4019" name="Column3993" queryTableFieldId="28752"/>
    <tableColumn id="4020" xr3:uid="{00000000-0010-0000-0000-0000B40F0000}" uniqueName="4020" name="Column3994" queryTableFieldId="28751"/>
    <tableColumn id="4021" xr3:uid="{00000000-0010-0000-0000-0000B50F0000}" uniqueName="4021" name="Column3995" queryTableFieldId="28750"/>
    <tableColumn id="4022" xr3:uid="{00000000-0010-0000-0000-0000B60F0000}" uniqueName="4022" name="Column3996" queryTableFieldId="28749"/>
    <tableColumn id="4023" xr3:uid="{00000000-0010-0000-0000-0000B70F0000}" uniqueName="4023" name="Column3997" queryTableFieldId="28748"/>
    <tableColumn id="4024" xr3:uid="{00000000-0010-0000-0000-0000B80F0000}" uniqueName="4024" name="Column3998" queryTableFieldId="28747"/>
    <tableColumn id="4025" xr3:uid="{00000000-0010-0000-0000-0000B90F0000}" uniqueName="4025" name="Column3999" queryTableFieldId="28746"/>
    <tableColumn id="4026" xr3:uid="{00000000-0010-0000-0000-0000BA0F0000}" uniqueName="4026" name="Column4000" queryTableFieldId="28745"/>
    <tableColumn id="4027" xr3:uid="{00000000-0010-0000-0000-0000BB0F0000}" uniqueName="4027" name="Column4001" queryTableFieldId="28744"/>
    <tableColumn id="4028" xr3:uid="{00000000-0010-0000-0000-0000BC0F0000}" uniqueName="4028" name="Column4002" queryTableFieldId="28743"/>
    <tableColumn id="4029" xr3:uid="{00000000-0010-0000-0000-0000BD0F0000}" uniqueName="4029" name="Column4003" queryTableFieldId="28742"/>
    <tableColumn id="4030" xr3:uid="{00000000-0010-0000-0000-0000BE0F0000}" uniqueName="4030" name="Column4004" queryTableFieldId="28741"/>
    <tableColumn id="4031" xr3:uid="{00000000-0010-0000-0000-0000BF0F0000}" uniqueName="4031" name="Column4005" queryTableFieldId="28740"/>
    <tableColumn id="4032" xr3:uid="{00000000-0010-0000-0000-0000C00F0000}" uniqueName="4032" name="Column4006" queryTableFieldId="28739"/>
    <tableColumn id="4033" xr3:uid="{00000000-0010-0000-0000-0000C10F0000}" uniqueName="4033" name="Column4007" queryTableFieldId="28738"/>
    <tableColumn id="4034" xr3:uid="{00000000-0010-0000-0000-0000C20F0000}" uniqueName="4034" name="Column4008" queryTableFieldId="28737"/>
    <tableColumn id="4035" xr3:uid="{00000000-0010-0000-0000-0000C30F0000}" uniqueName="4035" name="Column4009" queryTableFieldId="28736"/>
    <tableColumn id="4036" xr3:uid="{00000000-0010-0000-0000-0000C40F0000}" uniqueName="4036" name="Column4010" queryTableFieldId="28735"/>
    <tableColumn id="4037" xr3:uid="{00000000-0010-0000-0000-0000C50F0000}" uniqueName="4037" name="Column4011" queryTableFieldId="28734"/>
    <tableColumn id="4038" xr3:uid="{00000000-0010-0000-0000-0000C60F0000}" uniqueName="4038" name="Column4012" queryTableFieldId="28733"/>
    <tableColumn id="4039" xr3:uid="{00000000-0010-0000-0000-0000C70F0000}" uniqueName="4039" name="Column4013" queryTableFieldId="28732"/>
    <tableColumn id="4040" xr3:uid="{00000000-0010-0000-0000-0000C80F0000}" uniqueName="4040" name="Column4014" queryTableFieldId="28731"/>
    <tableColumn id="4041" xr3:uid="{00000000-0010-0000-0000-0000C90F0000}" uniqueName="4041" name="Column4015" queryTableFieldId="28730"/>
    <tableColumn id="4042" xr3:uid="{00000000-0010-0000-0000-0000CA0F0000}" uniqueName="4042" name="Column4016" queryTableFieldId="28729"/>
    <tableColumn id="4043" xr3:uid="{00000000-0010-0000-0000-0000CB0F0000}" uniqueName="4043" name="Column4017" queryTableFieldId="28728"/>
    <tableColumn id="4044" xr3:uid="{00000000-0010-0000-0000-0000CC0F0000}" uniqueName="4044" name="Column4018" queryTableFieldId="28727"/>
    <tableColumn id="4045" xr3:uid="{00000000-0010-0000-0000-0000CD0F0000}" uniqueName="4045" name="Column4019" queryTableFieldId="28726"/>
    <tableColumn id="4046" xr3:uid="{00000000-0010-0000-0000-0000CE0F0000}" uniqueName="4046" name="Column4020" queryTableFieldId="28725"/>
    <tableColumn id="4047" xr3:uid="{00000000-0010-0000-0000-0000CF0F0000}" uniqueName="4047" name="Column4021" queryTableFieldId="28724"/>
    <tableColumn id="4048" xr3:uid="{00000000-0010-0000-0000-0000D00F0000}" uniqueName="4048" name="Column4022" queryTableFieldId="28723"/>
    <tableColumn id="4049" xr3:uid="{00000000-0010-0000-0000-0000D10F0000}" uniqueName="4049" name="Column4023" queryTableFieldId="28722"/>
    <tableColumn id="4050" xr3:uid="{00000000-0010-0000-0000-0000D20F0000}" uniqueName="4050" name="Column4024" queryTableFieldId="28721"/>
    <tableColumn id="4051" xr3:uid="{00000000-0010-0000-0000-0000D30F0000}" uniqueName="4051" name="Column4025" queryTableFieldId="28720"/>
    <tableColumn id="4052" xr3:uid="{00000000-0010-0000-0000-0000D40F0000}" uniqueName="4052" name="Column4026" queryTableFieldId="28719"/>
    <tableColumn id="4053" xr3:uid="{00000000-0010-0000-0000-0000D50F0000}" uniqueName="4053" name="Column4027" queryTableFieldId="28718"/>
    <tableColumn id="4054" xr3:uid="{00000000-0010-0000-0000-0000D60F0000}" uniqueName="4054" name="Column4028" queryTableFieldId="28717"/>
    <tableColumn id="4055" xr3:uid="{00000000-0010-0000-0000-0000D70F0000}" uniqueName="4055" name="Column4029" queryTableFieldId="28716"/>
    <tableColumn id="4056" xr3:uid="{00000000-0010-0000-0000-0000D80F0000}" uniqueName="4056" name="Column4030" queryTableFieldId="28715"/>
    <tableColumn id="4057" xr3:uid="{00000000-0010-0000-0000-0000D90F0000}" uniqueName="4057" name="Column4031" queryTableFieldId="28714"/>
    <tableColumn id="4058" xr3:uid="{00000000-0010-0000-0000-0000DA0F0000}" uniqueName="4058" name="Column4032" queryTableFieldId="28713"/>
    <tableColumn id="4059" xr3:uid="{00000000-0010-0000-0000-0000DB0F0000}" uniqueName="4059" name="Column4033" queryTableFieldId="28712"/>
    <tableColumn id="4060" xr3:uid="{00000000-0010-0000-0000-0000DC0F0000}" uniqueName="4060" name="Column4034" queryTableFieldId="28711"/>
    <tableColumn id="4061" xr3:uid="{00000000-0010-0000-0000-0000DD0F0000}" uniqueName="4061" name="Column4035" queryTableFieldId="28710"/>
    <tableColumn id="4062" xr3:uid="{00000000-0010-0000-0000-0000DE0F0000}" uniqueName="4062" name="Column4036" queryTableFieldId="28709"/>
    <tableColumn id="4063" xr3:uid="{00000000-0010-0000-0000-0000DF0F0000}" uniqueName="4063" name="Column4037" queryTableFieldId="28708"/>
    <tableColumn id="4064" xr3:uid="{00000000-0010-0000-0000-0000E00F0000}" uniqueName="4064" name="Column4038" queryTableFieldId="28707"/>
    <tableColumn id="4065" xr3:uid="{00000000-0010-0000-0000-0000E10F0000}" uniqueName="4065" name="Column4039" queryTableFieldId="28706"/>
    <tableColumn id="4066" xr3:uid="{00000000-0010-0000-0000-0000E20F0000}" uniqueName="4066" name="Column4040" queryTableFieldId="28705"/>
    <tableColumn id="4067" xr3:uid="{00000000-0010-0000-0000-0000E30F0000}" uniqueName="4067" name="Column4041" queryTableFieldId="28704"/>
    <tableColumn id="4068" xr3:uid="{00000000-0010-0000-0000-0000E40F0000}" uniqueName="4068" name="Column4042" queryTableFieldId="28703"/>
    <tableColumn id="4069" xr3:uid="{00000000-0010-0000-0000-0000E50F0000}" uniqueName="4069" name="Column4043" queryTableFieldId="28702"/>
    <tableColumn id="4070" xr3:uid="{00000000-0010-0000-0000-0000E60F0000}" uniqueName="4070" name="Column4044" queryTableFieldId="28701"/>
    <tableColumn id="4071" xr3:uid="{00000000-0010-0000-0000-0000E70F0000}" uniqueName="4071" name="Column4045" queryTableFieldId="28700"/>
    <tableColumn id="4072" xr3:uid="{00000000-0010-0000-0000-0000E80F0000}" uniqueName="4072" name="Column4046" queryTableFieldId="28699"/>
    <tableColumn id="4073" xr3:uid="{00000000-0010-0000-0000-0000E90F0000}" uniqueName="4073" name="Column4047" queryTableFieldId="28698"/>
    <tableColumn id="4074" xr3:uid="{00000000-0010-0000-0000-0000EA0F0000}" uniqueName="4074" name="Column4048" queryTableFieldId="28697"/>
    <tableColumn id="4075" xr3:uid="{00000000-0010-0000-0000-0000EB0F0000}" uniqueName="4075" name="Column4049" queryTableFieldId="28696"/>
    <tableColumn id="4076" xr3:uid="{00000000-0010-0000-0000-0000EC0F0000}" uniqueName="4076" name="Column4050" queryTableFieldId="28695"/>
    <tableColumn id="4077" xr3:uid="{00000000-0010-0000-0000-0000ED0F0000}" uniqueName="4077" name="Column4051" queryTableFieldId="28694"/>
    <tableColumn id="4078" xr3:uid="{00000000-0010-0000-0000-0000EE0F0000}" uniqueName="4078" name="Column4052" queryTableFieldId="28693"/>
    <tableColumn id="4079" xr3:uid="{00000000-0010-0000-0000-0000EF0F0000}" uniqueName="4079" name="Column4053" queryTableFieldId="28692"/>
    <tableColumn id="4080" xr3:uid="{00000000-0010-0000-0000-0000F00F0000}" uniqueName="4080" name="Column4054" queryTableFieldId="28691"/>
    <tableColumn id="4081" xr3:uid="{00000000-0010-0000-0000-0000F10F0000}" uniqueName="4081" name="Column4055" queryTableFieldId="28690"/>
    <tableColumn id="4082" xr3:uid="{00000000-0010-0000-0000-0000F20F0000}" uniqueName="4082" name="Column4056" queryTableFieldId="28689"/>
    <tableColumn id="4083" xr3:uid="{00000000-0010-0000-0000-0000F30F0000}" uniqueName="4083" name="Column4057" queryTableFieldId="28688"/>
    <tableColumn id="4084" xr3:uid="{00000000-0010-0000-0000-0000F40F0000}" uniqueName="4084" name="Column4058" queryTableFieldId="28687"/>
    <tableColumn id="4085" xr3:uid="{00000000-0010-0000-0000-0000F50F0000}" uniqueName="4085" name="Column4059" queryTableFieldId="28686"/>
    <tableColumn id="4086" xr3:uid="{00000000-0010-0000-0000-0000F60F0000}" uniqueName="4086" name="Column4060" queryTableFieldId="28685"/>
    <tableColumn id="4087" xr3:uid="{00000000-0010-0000-0000-0000F70F0000}" uniqueName="4087" name="Column4061" queryTableFieldId="28684"/>
    <tableColumn id="4088" xr3:uid="{00000000-0010-0000-0000-0000F80F0000}" uniqueName="4088" name="Column4062" queryTableFieldId="28683"/>
    <tableColumn id="4089" xr3:uid="{00000000-0010-0000-0000-0000F90F0000}" uniqueName="4089" name="Column4063" queryTableFieldId="28682"/>
    <tableColumn id="4090" xr3:uid="{00000000-0010-0000-0000-0000FA0F0000}" uniqueName="4090" name="Column4064" queryTableFieldId="28681"/>
    <tableColumn id="4091" xr3:uid="{00000000-0010-0000-0000-0000FB0F0000}" uniqueName="4091" name="Column4065" queryTableFieldId="28680"/>
    <tableColumn id="4092" xr3:uid="{00000000-0010-0000-0000-0000FC0F0000}" uniqueName="4092" name="Column4066" queryTableFieldId="28679"/>
    <tableColumn id="4093" xr3:uid="{00000000-0010-0000-0000-0000FD0F0000}" uniqueName="4093" name="Column4067" queryTableFieldId="28678"/>
    <tableColumn id="4094" xr3:uid="{00000000-0010-0000-0000-0000FE0F0000}" uniqueName="4094" name="Column4068" queryTableFieldId="28677"/>
    <tableColumn id="4095" xr3:uid="{00000000-0010-0000-0000-0000FF0F0000}" uniqueName="4095" name="Column4069" queryTableFieldId="28676"/>
    <tableColumn id="4096" xr3:uid="{00000000-0010-0000-0000-000000100000}" uniqueName="4096" name="Column4070" queryTableFieldId="28675"/>
    <tableColumn id="4097" xr3:uid="{00000000-0010-0000-0000-000001100000}" uniqueName="4097" name="Column4071" queryTableFieldId="28674"/>
    <tableColumn id="4098" xr3:uid="{00000000-0010-0000-0000-000002100000}" uniqueName="4098" name="Column4072" queryTableFieldId="28673"/>
    <tableColumn id="4099" xr3:uid="{00000000-0010-0000-0000-000003100000}" uniqueName="4099" name="Column4073" queryTableFieldId="28672"/>
    <tableColumn id="4100" xr3:uid="{00000000-0010-0000-0000-000004100000}" uniqueName="4100" name="Column4074" queryTableFieldId="28671"/>
    <tableColumn id="4101" xr3:uid="{00000000-0010-0000-0000-000005100000}" uniqueName="4101" name="Column4075" queryTableFieldId="28670"/>
    <tableColumn id="4102" xr3:uid="{00000000-0010-0000-0000-000006100000}" uniqueName="4102" name="Column4076" queryTableFieldId="28669"/>
    <tableColumn id="4103" xr3:uid="{00000000-0010-0000-0000-000007100000}" uniqueName="4103" name="Column4077" queryTableFieldId="28668"/>
    <tableColumn id="4104" xr3:uid="{00000000-0010-0000-0000-000008100000}" uniqueName="4104" name="Column4078" queryTableFieldId="28667"/>
    <tableColumn id="4105" xr3:uid="{00000000-0010-0000-0000-000009100000}" uniqueName="4105" name="Column4079" queryTableFieldId="28666"/>
    <tableColumn id="4106" xr3:uid="{00000000-0010-0000-0000-00000A100000}" uniqueName="4106" name="Column4080" queryTableFieldId="28665"/>
    <tableColumn id="4107" xr3:uid="{00000000-0010-0000-0000-00000B100000}" uniqueName="4107" name="Column4081" queryTableFieldId="28664"/>
    <tableColumn id="4108" xr3:uid="{00000000-0010-0000-0000-00000C100000}" uniqueName="4108" name="Column4082" queryTableFieldId="28663"/>
    <tableColumn id="4109" xr3:uid="{00000000-0010-0000-0000-00000D100000}" uniqueName="4109" name="Column4083" queryTableFieldId="28662"/>
    <tableColumn id="4110" xr3:uid="{00000000-0010-0000-0000-00000E100000}" uniqueName="4110" name="Column4084" queryTableFieldId="28661"/>
    <tableColumn id="4111" xr3:uid="{00000000-0010-0000-0000-00000F100000}" uniqueName="4111" name="Column4085" queryTableFieldId="28660"/>
    <tableColumn id="4112" xr3:uid="{00000000-0010-0000-0000-000010100000}" uniqueName="4112" name="Column4086" queryTableFieldId="28659"/>
    <tableColumn id="4113" xr3:uid="{00000000-0010-0000-0000-000011100000}" uniqueName="4113" name="Column4087" queryTableFieldId="28658"/>
    <tableColumn id="4114" xr3:uid="{00000000-0010-0000-0000-000012100000}" uniqueName="4114" name="Column4088" queryTableFieldId="28657"/>
    <tableColumn id="4115" xr3:uid="{00000000-0010-0000-0000-000013100000}" uniqueName="4115" name="Column4089" queryTableFieldId="28656"/>
    <tableColumn id="4116" xr3:uid="{00000000-0010-0000-0000-000014100000}" uniqueName="4116" name="Column4090" queryTableFieldId="28655"/>
    <tableColumn id="4117" xr3:uid="{00000000-0010-0000-0000-000015100000}" uniqueName="4117" name="Column4091" queryTableFieldId="28654"/>
    <tableColumn id="4118" xr3:uid="{00000000-0010-0000-0000-000016100000}" uniqueName="4118" name="Column4092" queryTableFieldId="28653"/>
    <tableColumn id="4119" xr3:uid="{00000000-0010-0000-0000-000017100000}" uniqueName="4119" name="Column4093" queryTableFieldId="28652"/>
    <tableColumn id="4120" xr3:uid="{00000000-0010-0000-0000-000018100000}" uniqueName="4120" name="Column4094" queryTableFieldId="28651"/>
    <tableColumn id="4121" xr3:uid="{00000000-0010-0000-0000-000019100000}" uniqueName="4121" name="Column4095" queryTableFieldId="28650"/>
    <tableColumn id="4122" xr3:uid="{00000000-0010-0000-0000-00001A100000}" uniqueName="4122" name="Column4096" queryTableFieldId="28649"/>
    <tableColumn id="4123" xr3:uid="{00000000-0010-0000-0000-00001B100000}" uniqueName="4123" name="Column4097" queryTableFieldId="28648"/>
    <tableColumn id="4124" xr3:uid="{00000000-0010-0000-0000-00001C100000}" uniqueName="4124" name="Column4098" queryTableFieldId="28647"/>
    <tableColumn id="4125" xr3:uid="{00000000-0010-0000-0000-00001D100000}" uniqueName="4125" name="Column4099" queryTableFieldId="28646"/>
    <tableColumn id="4126" xr3:uid="{00000000-0010-0000-0000-00001E100000}" uniqueName="4126" name="Column4100" queryTableFieldId="28645"/>
    <tableColumn id="4127" xr3:uid="{00000000-0010-0000-0000-00001F100000}" uniqueName="4127" name="Column4101" queryTableFieldId="28644"/>
    <tableColumn id="4128" xr3:uid="{00000000-0010-0000-0000-000020100000}" uniqueName="4128" name="Column4102" queryTableFieldId="28643"/>
    <tableColumn id="4129" xr3:uid="{00000000-0010-0000-0000-000021100000}" uniqueName="4129" name="Column4103" queryTableFieldId="28642"/>
    <tableColumn id="4130" xr3:uid="{00000000-0010-0000-0000-000022100000}" uniqueName="4130" name="Column4104" queryTableFieldId="28641"/>
    <tableColumn id="4131" xr3:uid="{00000000-0010-0000-0000-000023100000}" uniqueName="4131" name="Column4105" queryTableFieldId="28640"/>
    <tableColumn id="4132" xr3:uid="{00000000-0010-0000-0000-000024100000}" uniqueName="4132" name="Column4106" queryTableFieldId="28639"/>
    <tableColumn id="4133" xr3:uid="{00000000-0010-0000-0000-000025100000}" uniqueName="4133" name="Column4107" queryTableFieldId="28638"/>
    <tableColumn id="4134" xr3:uid="{00000000-0010-0000-0000-000026100000}" uniqueName="4134" name="Column4108" queryTableFieldId="28637"/>
    <tableColumn id="4135" xr3:uid="{00000000-0010-0000-0000-000027100000}" uniqueName="4135" name="Column4109" queryTableFieldId="28636"/>
    <tableColumn id="4136" xr3:uid="{00000000-0010-0000-0000-000028100000}" uniqueName="4136" name="Column4110" queryTableFieldId="28635"/>
    <tableColumn id="4137" xr3:uid="{00000000-0010-0000-0000-000029100000}" uniqueName="4137" name="Column4111" queryTableFieldId="28634"/>
    <tableColumn id="4138" xr3:uid="{00000000-0010-0000-0000-00002A100000}" uniqueName="4138" name="Column4112" queryTableFieldId="28633"/>
    <tableColumn id="4139" xr3:uid="{00000000-0010-0000-0000-00002B100000}" uniqueName="4139" name="Column4113" queryTableFieldId="28632"/>
    <tableColumn id="4140" xr3:uid="{00000000-0010-0000-0000-00002C100000}" uniqueName="4140" name="Column4114" queryTableFieldId="28631"/>
    <tableColumn id="4141" xr3:uid="{00000000-0010-0000-0000-00002D100000}" uniqueName="4141" name="Column4115" queryTableFieldId="28630"/>
    <tableColumn id="4142" xr3:uid="{00000000-0010-0000-0000-00002E100000}" uniqueName="4142" name="Column4116" queryTableFieldId="28629"/>
    <tableColumn id="4143" xr3:uid="{00000000-0010-0000-0000-00002F100000}" uniqueName="4143" name="Column4117" queryTableFieldId="28628"/>
    <tableColumn id="4144" xr3:uid="{00000000-0010-0000-0000-000030100000}" uniqueName="4144" name="Column4118" queryTableFieldId="28627"/>
    <tableColumn id="4145" xr3:uid="{00000000-0010-0000-0000-000031100000}" uniqueName="4145" name="Column4119" queryTableFieldId="28626"/>
    <tableColumn id="4146" xr3:uid="{00000000-0010-0000-0000-000032100000}" uniqueName="4146" name="Column4120" queryTableFieldId="28625"/>
    <tableColumn id="4147" xr3:uid="{00000000-0010-0000-0000-000033100000}" uniqueName="4147" name="Column4121" queryTableFieldId="28624"/>
    <tableColumn id="4148" xr3:uid="{00000000-0010-0000-0000-000034100000}" uniqueName="4148" name="Column4122" queryTableFieldId="28623"/>
    <tableColumn id="4149" xr3:uid="{00000000-0010-0000-0000-000035100000}" uniqueName="4149" name="Column4123" queryTableFieldId="28622"/>
    <tableColumn id="4150" xr3:uid="{00000000-0010-0000-0000-000036100000}" uniqueName="4150" name="Column4124" queryTableFieldId="28621"/>
    <tableColumn id="4151" xr3:uid="{00000000-0010-0000-0000-000037100000}" uniqueName="4151" name="Column4125" queryTableFieldId="28620"/>
    <tableColumn id="4152" xr3:uid="{00000000-0010-0000-0000-000038100000}" uniqueName="4152" name="Column4126" queryTableFieldId="28619"/>
    <tableColumn id="4153" xr3:uid="{00000000-0010-0000-0000-000039100000}" uniqueName="4153" name="Column4127" queryTableFieldId="28618"/>
    <tableColumn id="4154" xr3:uid="{00000000-0010-0000-0000-00003A100000}" uniqueName="4154" name="Column4128" queryTableFieldId="28617"/>
    <tableColumn id="4155" xr3:uid="{00000000-0010-0000-0000-00003B100000}" uniqueName="4155" name="Column4129" queryTableFieldId="28616"/>
    <tableColumn id="4156" xr3:uid="{00000000-0010-0000-0000-00003C100000}" uniqueName="4156" name="Column4130" queryTableFieldId="28615"/>
    <tableColumn id="4157" xr3:uid="{00000000-0010-0000-0000-00003D100000}" uniqueName="4157" name="Column4131" queryTableFieldId="28614"/>
    <tableColumn id="4158" xr3:uid="{00000000-0010-0000-0000-00003E100000}" uniqueName="4158" name="Column4132" queryTableFieldId="28613"/>
    <tableColumn id="4159" xr3:uid="{00000000-0010-0000-0000-00003F100000}" uniqueName="4159" name="Column4133" queryTableFieldId="28612"/>
    <tableColumn id="4160" xr3:uid="{00000000-0010-0000-0000-000040100000}" uniqueName="4160" name="Column4134" queryTableFieldId="28611"/>
    <tableColumn id="4161" xr3:uid="{00000000-0010-0000-0000-000041100000}" uniqueName="4161" name="Column4135" queryTableFieldId="28610"/>
    <tableColumn id="4162" xr3:uid="{00000000-0010-0000-0000-000042100000}" uniqueName="4162" name="Column4136" queryTableFieldId="28609"/>
    <tableColumn id="4163" xr3:uid="{00000000-0010-0000-0000-000043100000}" uniqueName="4163" name="Column4137" queryTableFieldId="28608"/>
    <tableColumn id="4164" xr3:uid="{00000000-0010-0000-0000-000044100000}" uniqueName="4164" name="Column4138" queryTableFieldId="28607"/>
    <tableColumn id="4165" xr3:uid="{00000000-0010-0000-0000-000045100000}" uniqueName="4165" name="Column4139" queryTableFieldId="28606"/>
    <tableColumn id="4166" xr3:uid="{00000000-0010-0000-0000-000046100000}" uniqueName="4166" name="Column4140" queryTableFieldId="28605"/>
    <tableColumn id="4167" xr3:uid="{00000000-0010-0000-0000-000047100000}" uniqueName="4167" name="Column4141" queryTableFieldId="28604"/>
    <tableColumn id="4168" xr3:uid="{00000000-0010-0000-0000-000048100000}" uniqueName="4168" name="Column4142" queryTableFieldId="28603"/>
    <tableColumn id="4169" xr3:uid="{00000000-0010-0000-0000-000049100000}" uniqueName="4169" name="Column4143" queryTableFieldId="28602"/>
    <tableColumn id="4170" xr3:uid="{00000000-0010-0000-0000-00004A100000}" uniqueName="4170" name="Column4144" queryTableFieldId="28601"/>
    <tableColumn id="4171" xr3:uid="{00000000-0010-0000-0000-00004B100000}" uniqueName="4171" name="Column4145" queryTableFieldId="28600"/>
    <tableColumn id="4172" xr3:uid="{00000000-0010-0000-0000-00004C100000}" uniqueName="4172" name="Column4146" queryTableFieldId="28599"/>
    <tableColumn id="4173" xr3:uid="{00000000-0010-0000-0000-00004D100000}" uniqueName="4173" name="Column4147" queryTableFieldId="28598"/>
    <tableColumn id="4174" xr3:uid="{00000000-0010-0000-0000-00004E100000}" uniqueName="4174" name="Column4148" queryTableFieldId="28597"/>
    <tableColumn id="4175" xr3:uid="{00000000-0010-0000-0000-00004F100000}" uniqueName="4175" name="Column4149" queryTableFieldId="28596"/>
    <tableColumn id="4176" xr3:uid="{00000000-0010-0000-0000-000050100000}" uniqueName="4176" name="Column4150" queryTableFieldId="28595"/>
    <tableColumn id="4177" xr3:uid="{00000000-0010-0000-0000-000051100000}" uniqueName="4177" name="Column4151" queryTableFieldId="28594"/>
    <tableColumn id="4178" xr3:uid="{00000000-0010-0000-0000-000052100000}" uniqueName="4178" name="Column4152" queryTableFieldId="28593"/>
    <tableColumn id="4179" xr3:uid="{00000000-0010-0000-0000-000053100000}" uniqueName="4179" name="Column4153" queryTableFieldId="28592"/>
    <tableColumn id="4180" xr3:uid="{00000000-0010-0000-0000-000054100000}" uniqueName="4180" name="Column4154" queryTableFieldId="28591"/>
    <tableColumn id="4181" xr3:uid="{00000000-0010-0000-0000-000055100000}" uniqueName="4181" name="Column4155" queryTableFieldId="28590"/>
    <tableColumn id="4182" xr3:uid="{00000000-0010-0000-0000-000056100000}" uniqueName="4182" name="Column4156" queryTableFieldId="28589"/>
    <tableColumn id="4183" xr3:uid="{00000000-0010-0000-0000-000057100000}" uniqueName="4183" name="Column4157" queryTableFieldId="28588"/>
    <tableColumn id="4184" xr3:uid="{00000000-0010-0000-0000-000058100000}" uniqueName="4184" name="Column4158" queryTableFieldId="28587"/>
    <tableColumn id="4185" xr3:uid="{00000000-0010-0000-0000-000059100000}" uniqueName="4185" name="Column4159" queryTableFieldId="28586"/>
    <tableColumn id="4186" xr3:uid="{00000000-0010-0000-0000-00005A100000}" uniqueName="4186" name="Column4160" queryTableFieldId="28585"/>
    <tableColumn id="4187" xr3:uid="{00000000-0010-0000-0000-00005B100000}" uniqueName="4187" name="Column4161" queryTableFieldId="28584"/>
    <tableColumn id="4188" xr3:uid="{00000000-0010-0000-0000-00005C100000}" uniqueName="4188" name="Column4162" queryTableFieldId="28583"/>
    <tableColumn id="4189" xr3:uid="{00000000-0010-0000-0000-00005D100000}" uniqueName="4189" name="Column4163" queryTableFieldId="28582"/>
    <tableColumn id="4190" xr3:uid="{00000000-0010-0000-0000-00005E100000}" uniqueName="4190" name="Column4164" queryTableFieldId="28581"/>
    <tableColumn id="4191" xr3:uid="{00000000-0010-0000-0000-00005F100000}" uniqueName="4191" name="Column4165" queryTableFieldId="28580"/>
    <tableColumn id="4192" xr3:uid="{00000000-0010-0000-0000-000060100000}" uniqueName="4192" name="Column4166" queryTableFieldId="28579"/>
    <tableColumn id="4193" xr3:uid="{00000000-0010-0000-0000-000061100000}" uniqueName="4193" name="Column4167" queryTableFieldId="28578"/>
    <tableColumn id="4194" xr3:uid="{00000000-0010-0000-0000-000062100000}" uniqueName="4194" name="Column4168" queryTableFieldId="28577"/>
    <tableColumn id="4195" xr3:uid="{00000000-0010-0000-0000-000063100000}" uniqueName="4195" name="Column4169" queryTableFieldId="28576"/>
    <tableColumn id="4196" xr3:uid="{00000000-0010-0000-0000-000064100000}" uniqueName="4196" name="Column4170" queryTableFieldId="28575"/>
    <tableColumn id="4197" xr3:uid="{00000000-0010-0000-0000-000065100000}" uniqueName="4197" name="Column4171" queryTableFieldId="28574"/>
    <tableColumn id="4198" xr3:uid="{00000000-0010-0000-0000-000066100000}" uniqueName="4198" name="Column4172" queryTableFieldId="28573"/>
    <tableColumn id="4199" xr3:uid="{00000000-0010-0000-0000-000067100000}" uniqueName="4199" name="Column4173" queryTableFieldId="28572"/>
    <tableColumn id="4200" xr3:uid="{00000000-0010-0000-0000-000068100000}" uniqueName="4200" name="Column4174" queryTableFieldId="28571"/>
    <tableColumn id="4201" xr3:uid="{00000000-0010-0000-0000-000069100000}" uniqueName="4201" name="Column4175" queryTableFieldId="28570"/>
    <tableColumn id="4202" xr3:uid="{00000000-0010-0000-0000-00006A100000}" uniqueName="4202" name="Column4176" queryTableFieldId="28569"/>
    <tableColumn id="4203" xr3:uid="{00000000-0010-0000-0000-00006B100000}" uniqueName="4203" name="Column4177" queryTableFieldId="28568"/>
    <tableColumn id="4204" xr3:uid="{00000000-0010-0000-0000-00006C100000}" uniqueName="4204" name="Column4178" queryTableFieldId="28567"/>
    <tableColumn id="4205" xr3:uid="{00000000-0010-0000-0000-00006D100000}" uniqueName="4205" name="Column4179" queryTableFieldId="28566"/>
    <tableColumn id="4206" xr3:uid="{00000000-0010-0000-0000-00006E100000}" uniqueName="4206" name="Column4180" queryTableFieldId="28565"/>
    <tableColumn id="4207" xr3:uid="{00000000-0010-0000-0000-00006F100000}" uniqueName="4207" name="Column4181" queryTableFieldId="28564"/>
    <tableColumn id="4208" xr3:uid="{00000000-0010-0000-0000-000070100000}" uniqueName="4208" name="Column4182" queryTableFieldId="28563"/>
    <tableColumn id="4209" xr3:uid="{00000000-0010-0000-0000-000071100000}" uniqueName="4209" name="Column4183" queryTableFieldId="28562"/>
    <tableColumn id="4210" xr3:uid="{00000000-0010-0000-0000-000072100000}" uniqueName="4210" name="Column4184" queryTableFieldId="28561"/>
    <tableColumn id="4211" xr3:uid="{00000000-0010-0000-0000-000073100000}" uniqueName="4211" name="Column4185" queryTableFieldId="28560"/>
    <tableColumn id="4212" xr3:uid="{00000000-0010-0000-0000-000074100000}" uniqueName="4212" name="Column4186" queryTableFieldId="28559"/>
    <tableColumn id="4213" xr3:uid="{00000000-0010-0000-0000-000075100000}" uniqueName="4213" name="Column4187" queryTableFieldId="28558"/>
    <tableColumn id="4214" xr3:uid="{00000000-0010-0000-0000-000076100000}" uniqueName="4214" name="Column4188" queryTableFieldId="28557"/>
    <tableColumn id="4215" xr3:uid="{00000000-0010-0000-0000-000077100000}" uniqueName="4215" name="Column4189" queryTableFieldId="28556"/>
    <tableColumn id="4216" xr3:uid="{00000000-0010-0000-0000-000078100000}" uniqueName="4216" name="Column4190" queryTableFieldId="28555"/>
    <tableColumn id="4217" xr3:uid="{00000000-0010-0000-0000-000079100000}" uniqueName="4217" name="Column4191" queryTableFieldId="28554"/>
    <tableColumn id="4218" xr3:uid="{00000000-0010-0000-0000-00007A100000}" uniqueName="4218" name="Column4192" queryTableFieldId="28553"/>
    <tableColumn id="4219" xr3:uid="{00000000-0010-0000-0000-00007B100000}" uniqueName="4219" name="Column4193" queryTableFieldId="28552"/>
    <tableColumn id="4220" xr3:uid="{00000000-0010-0000-0000-00007C100000}" uniqueName="4220" name="Column4194" queryTableFieldId="28551"/>
    <tableColumn id="4221" xr3:uid="{00000000-0010-0000-0000-00007D100000}" uniqueName="4221" name="Column4195" queryTableFieldId="28550"/>
    <tableColumn id="4222" xr3:uid="{00000000-0010-0000-0000-00007E100000}" uniqueName="4222" name="Column4196" queryTableFieldId="28549"/>
    <tableColumn id="4223" xr3:uid="{00000000-0010-0000-0000-00007F100000}" uniqueName="4223" name="Column4197" queryTableFieldId="28548"/>
    <tableColumn id="4224" xr3:uid="{00000000-0010-0000-0000-000080100000}" uniqueName="4224" name="Column4198" queryTableFieldId="28547"/>
    <tableColumn id="4225" xr3:uid="{00000000-0010-0000-0000-000081100000}" uniqueName="4225" name="Column4199" queryTableFieldId="28546"/>
    <tableColumn id="4226" xr3:uid="{00000000-0010-0000-0000-000082100000}" uniqueName="4226" name="Column4200" queryTableFieldId="28545"/>
    <tableColumn id="4227" xr3:uid="{00000000-0010-0000-0000-000083100000}" uniqueName="4227" name="Column4201" queryTableFieldId="28544"/>
    <tableColumn id="4228" xr3:uid="{00000000-0010-0000-0000-000084100000}" uniqueName="4228" name="Column4202" queryTableFieldId="28543"/>
    <tableColumn id="4229" xr3:uid="{00000000-0010-0000-0000-000085100000}" uniqueName="4229" name="Column4203" queryTableFieldId="28542"/>
    <tableColumn id="4230" xr3:uid="{00000000-0010-0000-0000-000086100000}" uniqueName="4230" name="Column4204" queryTableFieldId="28541"/>
    <tableColumn id="4231" xr3:uid="{00000000-0010-0000-0000-000087100000}" uniqueName="4231" name="Column4205" queryTableFieldId="28540"/>
    <tableColumn id="4232" xr3:uid="{00000000-0010-0000-0000-000088100000}" uniqueName="4232" name="Column4206" queryTableFieldId="28539"/>
    <tableColumn id="4233" xr3:uid="{00000000-0010-0000-0000-000089100000}" uniqueName="4233" name="Column4207" queryTableFieldId="28538"/>
    <tableColumn id="4234" xr3:uid="{00000000-0010-0000-0000-00008A100000}" uniqueName="4234" name="Column4208" queryTableFieldId="28537"/>
    <tableColumn id="4235" xr3:uid="{00000000-0010-0000-0000-00008B100000}" uniqueName="4235" name="Column4209" queryTableFieldId="28536"/>
    <tableColumn id="4236" xr3:uid="{00000000-0010-0000-0000-00008C100000}" uniqueName="4236" name="Column4210" queryTableFieldId="28535"/>
    <tableColumn id="4237" xr3:uid="{00000000-0010-0000-0000-00008D100000}" uniqueName="4237" name="Column4211" queryTableFieldId="28534"/>
    <tableColumn id="4238" xr3:uid="{00000000-0010-0000-0000-00008E100000}" uniqueName="4238" name="Column4212" queryTableFieldId="28533"/>
    <tableColumn id="4239" xr3:uid="{00000000-0010-0000-0000-00008F100000}" uniqueName="4239" name="Column4213" queryTableFieldId="28532"/>
    <tableColumn id="4240" xr3:uid="{00000000-0010-0000-0000-000090100000}" uniqueName="4240" name="Column4214" queryTableFieldId="28531"/>
    <tableColumn id="4241" xr3:uid="{00000000-0010-0000-0000-000091100000}" uniqueName="4241" name="Column4215" queryTableFieldId="28530"/>
    <tableColumn id="4242" xr3:uid="{00000000-0010-0000-0000-000092100000}" uniqueName="4242" name="Column4216" queryTableFieldId="28529"/>
    <tableColumn id="4243" xr3:uid="{00000000-0010-0000-0000-000093100000}" uniqueName="4243" name="Column4217" queryTableFieldId="28528"/>
    <tableColumn id="4244" xr3:uid="{00000000-0010-0000-0000-000094100000}" uniqueName="4244" name="Column4218" queryTableFieldId="28527"/>
    <tableColumn id="4245" xr3:uid="{00000000-0010-0000-0000-000095100000}" uniqueName="4245" name="Column4219" queryTableFieldId="28526"/>
    <tableColumn id="4246" xr3:uid="{00000000-0010-0000-0000-000096100000}" uniqueName="4246" name="Column4220" queryTableFieldId="28525"/>
    <tableColumn id="4247" xr3:uid="{00000000-0010-0000-0000-000097100000}" uniqueName="4247" name="Column4221" queryTableFieldId="28524"/>
    <tableColumn id="4248" xr3:uid="{00000000-0010-0000-0000-000098100000}" uniqueName="4248" name="Column4222" queryTableFieldId="28523"/>
    <tableColumn id="4249" xr3:uid="{00000000-0010-0000-0000-000099100000}" uniqueName="4249" name="Column4223" queryTableFieldId="28522"/>
    <tableColumn id="4250" xr3:uid="{00000000-0010-0000-0000-00009A100000}" uniqueName="4250" name="Column4224" queryTableFieldId="28521"/>
    <tableColumn id="4251" xr3:uid="{00000000-0010-0000-0000-00009B100000}" uniqueName="4251" name="Column4225" queryTableFieldId="28520"/>
    <tableColumn id="4252" xr3:uid="{00000000-0010-0000-0000-00009C100000}" uniqueName="4252" name="Column4226" queryTableFieldId="28519"/>
    <tableColumn id="4253" xr3:uid="{00000000-0010-0000-0000-00009D100000}" uniqueName="4253" name="Column4227" queryTableFieldId="28518"/>
    <tableColumn id="4254" xr3:uid="{00000000-0010-0000-0000-00009E100000}" uniqueName="4254" name="Column4228" queryTableFieldId="28517"/>
    <tableColumn id="4255" xr3:uid="{00000000-0010-0000-0000-00009F100000}" uniqueName="4255" name="Column4229" queryTableFieldId="28516"/>
    <tableColumn id="4256" xr3:uid="{00000000-0010-0000-0000-0000A0100000}" uniqueName="4256" name="Column4230" queryTableFieldId="28515"/>
    <tableColumn id="4257" xr3:uid="{00000000-0010-0000-0000-0000A1100000}" uniqueName="4257" name="Column4231" queryTableFieldId="28514"/>
    <tableColumn id="4258" xr3:uid="{00000000-0010-0000-0000-0000A2100000}" uniqueName="4258" name="Column4232" queryTableFieldId="28513"/>
    <tableColumn id="4259" xr3:uid="{00000000-0010-0000-0000-0000A3100000}" uniqueName="4259" name="Column4233" queryTableFieldId="28512"/>
    <tableColumn id="4260" xr3:uid="{00000000-0010-0000-0000-0000A4100000}" uniqueName="4260" name="Column4234" queryTableFieldId="28511"/>
    <tableColumn id="4261" xr3:uid="{00000000-0010-0000-0000-0000A5100000}" uniqueName="4261" name="Column4235" queryTableFieldId="28510"/>
    <tableColumn id="4262" xr3:uid="{00000000-0010-0000-0000-0000A6100000}" uniqueName="4262" name="Column4236" queryTableFieldId="28509"/>
    <tableColumn id="4263" xr3:uid="{00000000-0010-0000-0000-0000A7100000}" uniqueName="4263" name="Column4237" queryTableFieldId="28508"/>
    <tableColumn id="4264" xr3:uid="{00000000-0010-0000-0000-0000A8100000}" uniqueName="4264" name="Column4238" queryTableFieldId="28507"/>
    <tableColumn id="4265" xr3:uid="{00000000-0010-0000-0000-0000A9100000}" uniqueName="4265" name="Column4239" queryTableFieldId="28506"/>
    <tableColumn id="4266" xr3:uid="{00000000-0010-0000-0000-0000AA100000}" uniqueName="4266" name="Column4240" queryTableFieldId="28505"/>
    <tableColumn id="4267" xr3:uid="{00000000-0010-0000-0000-0000AB100000}" uniqueName="4267" name="Column4241" queryTableFieldId="28504"/>
    <tableColumn id="4268" xr3:uid="{00000000-0010-0000-0000-0000AC100000}" uniqueName="4268" name="Column4242" queryTableFieldId="28503"/>
    <tableColumn id="4269" xr3:uid="{00000000-0010-0000-0000-0000AD100000}" uniqueName="4269" name="Column4243" queryTableFieldId="28502"/>
    <tableColumn id="4270" xr3:uid="{00000000-0010-0000-0000-0000AE100000}" uniqueName="4270" name="Column4244" queryTableFieldId="28501"/>
    <tableColumn id="4271" xr3:uid="{00000000-0010-0000-0000-0000AF100000}" uniqueName="4271" name="Column4245" queryTableFieldId="28500"/>
    <tableColumn id="4272" xr3:uid="{00000000-0010-0000-0000-0000B0100000}" uniqueName="4272" name="Column4246" queryTableFieldId="28499"/>
    <tableColumn id="4273" xr3:uid="{00000000-0010-0000-0000-0000B1100000}" uniqueName="4273" name="Column4247" queryTableFieldId="28498"/>
    <tableColumn id="4274" xr3:uid="{00000000-0010-0000-0000-0000B2100000}" uniqueName="4274" name="Column4248" queryTableFieldId="28497"/>
    <tableColumn id="4275" xr3:uid="{00000000-0010-0000-0000-0000B3100000}" uniqueName="4275" name="Column4249" queryTableFieldId="28496"/>
    <tableColumn id="4276" xr3:uid="{00000000-0010-0000-0000-0000B4100000}" uniqueName="4276" name="Column4250" queryTableFieldId="28495"/>
    <tableColumn id="4277" xr3:uid="{00000000-0010-0000-0000-0000B5100000}" uniqueName="4277" name="Column4251" queryTableFieldId="28494"/>
    <tableColumn id="4278" xr3:uid="{00000000-0010-0000-0000-0000B6100000}" uniqueName="4278" name="Column4252" queryTableFieldId="28493"/>
    <tableColumn id="4279" xr3:uid="{00000000-0010-0000-0000-0000B7100000}" uniqueName="4279" name="Column4253" queryTableFieldId="28492"/>
    <tableColumn id="4280" xr3:uid="{00000000-0010-0000-0000-0000B8100000}" uniqueName="4280" name="Column4254" queryTableFieldId="28491"/>
    <tableColumn id="4281" xr3:uid="{00000000-0010-0000-0000-0000B9100000}" uniqueName="4281" name="Column4255" queryTableFieldId="28490"/>
    <tableColumn id="4282" xr3:uid="{00000000-0010-0000-0000-0000BA100000}" uniqueName="4282" name="Column4256" queryTableFieldId="28489"/>
    <tableColumn id="4283" xr3:uid="{00000000-0010-0000-0000-0000BB100000}" uniqueName="4283" name="Column4257" queryTableFieldId="28488"/>
    <tableColumn id="4284" xr3:uid="{00000000-0010-0000-0000-0000BC100000}" uniqueName="4284" name="Column4258" queryTableFieldId="28487"/>
    <tableColumn id="4285" xr3:uid="{00000000-0010-0000-0000-0000BD100000}" uniqueName="4285" name="Column4259" queryTableFieldId="28486"/>
    <tableColumn id="4286" xr3:uid="{00000000-0010-0000-0000-0000BE100000}" uniqueName="4286" name="Column4260" queryTableFieldId="28485"/>
    <tableColumn id="4287" xr3:uid="{00000000-0010-0000-0000-0000BF100000}" uniqueName="4287" name="Column4261" queryTableFieldId="28484"/>
    <tableColumn id="4288" xr3:uid="{00000000-0010-0000-0000-0000C0100000}" uniqueName="4288" name="Column4262" queryTableFieldId="28483"/>
    <tableColumn id="4289" xr3:uid="{00000000-0010-0000-0000-0000C1100000}" uniqueName="4289" name="Column4263" queryTableFieldId="28482"/>
    <tableColumn id="4290" xr3:uid="{00000000-0010-0000-0000-0000C2100000}" uniqueName="4290" name="Column4264" queryTableFieldId="28481"/>
    <tableColumn id="4291" xr3:uid="{00000000-0010-0000-0000-0000C3100000}" uniqueName="4291" name="Column4265" queryTableFieldId="28480"/>
    <tableColumn id="4292" xr3:uid="{00000000-0010-0000-0000-0000C4100000}" uniqueName="4292" name="Column4266" queryTableFieldId="28479"/>
    <tableColumn id="4293" xr3:uid="{00000000-0010-0000-0000-0000C5100000}" uniqueName="4293" name="Column4267" queryTableFieldId="28478"/>
    <tableColumn id="4294" xr3:uid="{00000000-0010-0000-0000-0000C6100000}" uniqueName="4294" name="Column4268" queryTableFieldId="28477"/>
    <tableColumn id="4295" xr3:uid="{00000000-0010-0000-0000-0000C7100000}" uniqueName="4295" name="Column4269" queryTableFieldId="28476"/>
    <tableColumn id="4296" xr3:uid="{00000000-0010-0000-0000-0000C8100000}" uniqueName="4296" name="Column4270" queryTableFieldId="28475"/>
    <tableColumn id="4297" xr3:uid="{00000000-0010-0000-0000-0000C9100000}" uniqueName="4297" name="Column4271" queryTableFieldId="28474"/>
    <tableColumn id="4298" xr3:uid="{00000000-0010-0000-0000-0000CA100000}" uniqueName="4298" name="Column4272" queryTableFieldId="28473"/>
    <tableColumn id="4299" xr3:uid="{00000000-0010-0000-0000-0000CB100000}" uniqueName="4299" name="Column4273" queryTableFieldId="28472"/>
    <tableColumn id="4300" xr3:uid="{00000000-0010-0000-0000-0000CC100000}" uniqueName="4300" name="Column4274" queryTableFieldId="28471"/>
    <tableColumn id="4301" xr3:uid="{00000000-0010-0000-0000-0000CD100000}" uniqueName="4301" name="Column4275" queryTableFieldId="28470"/>
    <tableColumn id="4302" xr3:uid="{00000000-0010-0000-0000-0000CE100000}" uniqueName="4302" name="Column4276" queryTableFieldId="28469"/>
    <tableColumn id="4303" xr3:uid="{00000000-0010-0000-0000-0000CF100000}" uniqueName="4303" name="Column4277" queryTableFieldId="28468"/>
    <tableColumn id="4304" xr3:uid="{00000000-0010-0000-0000-0000D0100000}" uniqueName="4304" name="Column4278" queryTableFieldId="28467"/>
    <tableColumn id="4305" xr3:uid="{00000000-0010-0000-0000-0000D1100000}" uniqueName="4305" name="Column4279" queryTableFieldId="28466"/>
    <tableColumn id="4306" xr3:uid="{00000000-0010-0000-0000-0000D2100000}" uniqueName="4306" name="Column4280" queryTableFieldId="28465"/>
    <tableColumn id="4307" xr3:uid="{00000000-0010-0000-0000-0000D3100000}" uniqueName="4307" name="Column4281" queryTableFieldId="28464"/>
    <tableColumn id="4308" xr3:uid="{00000000-0010-0000-0000-0000D4100000}" uniqueName="4308" name="Column4282" queryTableFieldId="28463"/>
    <tableColumn id="4309" xr3:uid="{00000000-0010-0000-0000-0000D5100000}" uniqueName="4309" name="Column4283" queryTableFieldId="28462"/>
    <tableColumn id="4310" xr3:uid="{00000000-0010-0000-0000-0000D6100000}" uniqueName="4310" name="Column4284" queryTableFieldId="28461"/>
    <tableColumn id="4311" xr3:uid="{00000000-0010-0000-0000-0000D7100000}" uniqueName="4311" name="Column4285" queryTableFieldId="28460"/>
    <tableColumn id="4312" xr3:uid="{00000000-0010-0000-0000-0000D8100000}" uniqueName="4312" name="Column4286" queryTableFieldId="28459"/>
    <tableColumn id="4313" xr3:uid="{00000000-0010-0000-0000-0000D9100000}" uniqueName="4313" name="Column4287" queryTableFieldId="28458"/>
    <tableColumn id="4314" xr3:uid="{00000000-0010-0000-0000-0000DA100000}" uniqueName="4314" name="Column4288" queryTableFieldId="28457"/>
    <tableColumn id="4315" xr3:uid="{00000000-0010-0000-0000-0000DB100000}" uniqueName="4315" name="Column4289" queryTableFieldId="28456"/>
    <tableColumn id="4316" xr3:uid="{00000000-0010-0000-0000-0000DC100000}" uniqueName="4316" name="Column4290" queryTableFieldId="28455"/>
    <tableColumn id="4317" xr3:uid="{00000000-0010-0000-0000-0000DD100000}" uniqueName="4317" name="Column4291" queryTableFieldId="28454"/>
    <tableColumn id="4318" xr3:uid="{00000000-0010-0000-0000-0000DE100000}" uniqueName="4318" name="Column4292" queryTableFieldId="28453"/>
    <tableColumn id="4319" xr3:uid="{00000000-0010-0000-0000-0000DF100000}" uniqueName="4319" name="Column4293" queryTableFieldId="28452"/>
    <tableColumn id="4320" xr3:uid="{00000000-0010-0000-0000-0000E0100000}" uniqueName="4320" name="Column4294" queryTableFieldId="28451"/>
    <tableColumn id="4321" xr3:uid="{00000000-0010-0000-0000-0000E1100000}" uniqueName="4321" name="Column4295" queryTableFieldId="28450"/>
    <tableColumn id="4322" xr3:uid="{00000000-0010-0000-0000-0000E2100000}" uniqueName="4322" name="Column4296" queryTableFieldId="28449"/>
    <tableColumn id="4323" xr3:uid="{00000000-0010-0000-0000-0000E3100000}" uniqueName="4323" name="Column4297" queryTableFieldId="28448"/>
    <tableColumn id="4324" xr3:uid="{00000000-0010-0000-0000-0000E4100000}" uniqueName="4324" name="Column4298" queryTableFieldId="28447"/>
    <tableColumn id="4325" xr3:uid="{00000000-0010-0000-0000-0000E5100000}" uniqueName="4325" name="Column4299" queryTableFieldId="28446"/>
    <tableColumn id="4326" xr3:uid="{00000000-0010-0000-0000-0000E6100000}" uniqueName="4326" name="Column4300" queryTableFieldId="28445"/>
    <tableColumn id="4327" xr3:uid="{00000000-0010-0000-0000-0000E7100000}" uniqueName="4327" name="Column4301" queryTableFieldId="28444"/>
    <tableColumn id="4328" xr3:uid="{00000000-0010-0000-0000-0000E8100000}" uniqueName="4328" name="Column4302" queryTableFieldId="28443"/>
    <tableColumn id="4329" xr3:uid="{00000000-0010-0000-0000-0000E9100000}" uniqueName="4329" name="Column4303" queryTableFieldId="28442"/>
    <tableColumn id="4330" xr3:uid="{00000000-0010-0000-0000-0000EA100000}" uniqueName="4330" name="Column4304" queryTableFieldId="28441"/>
    <tableColumn id="4331" xr3:uid="{00000000-0010-0000-0000-0000EB100000}" uniqueName="4331" name="Column4305" queryTableFieldId="28440"/>
    <tableColumn id="4332" xr3:uid="{00000000-0010-0000-0000-0000EC100000}" uniqueName="4332" name="Column4306" queryTableFieldId="28439"/>
    <tableColumn id="4333" xr3:uid="{00000000-0010-0000-0000-0000ED100000}" uniqueName="4333" name="Column4307" queryTableFieldId="28438"/>
    <tableColumn id="4334" xr3:uid="{00000000-0010-0000-0000-0000EE100000}" uniqueName="4334" name="Column4308" queryTableFieldId="28437"/>
    <tableColumn id="4335" xr3:uid="{00000000-0010-0000-0000-0000EF100000}" uniqueName="4335" name="Column4309" queryTableFieldId="28436"/>
    <tableColumn id="4336" xr3:uid="{00000000-0010-0000-0000-0000F0100000}" uniqueName="4336" name="Column4310" queryTableFieldId="28435"/>
    <tableColumn id="4337" xr3:uid="{00000000-0010-0000-0000-0000F1100000}" uniqueName="4337" name="Column4311" queryTableFieldId="28434"/>
    <tableColumn id="4338" xr3:uid="{00000000-0010-0000-0000-0000F2100000}" uniqueName="4338" name="Column4312" queryTableFieldId="28433"/>
    <tableColumn id="4339" xr3:uid="{00000000-0010-0000-0000-0000F3100000}" uniqueName="4339" name="Column4313" queryTableFieldId="28432"/>
    <tableColumn id="4340" xr3:uid="{00000000-0010-0000-0000-0000F4100000}" uniqueName="4340" name="Column4314" queryTableFieldId="28431"/>
    <tableColumn id="4341" xr3:uid="{00000000-0010-0000-0000-0000F5100000}" uniqueName="4341" name="Column4315" queryTableFieldId="28430"/>
    <tableColumn id="4342" xr3:uid="{00000000-0010-0000-0000-0000F6100000}" uniqueName="4342" name="Column4316" queryTableFieldId="28429"/>
    <tableColumn id="4343" xr3:uid="{00000000-0010-0000-0000-0000F7100000}" uniqueName="4343" name="Column4317" queryTableFieldId="28428"/>
    <tableColumn id="4344" xr3:uid="{00000000-0010-0000-0000-0000F8100000}" uniqueName="4344" name="Column4318" queryTableFieldId="28427"/>
    <tableColumn id="4345" xr3:uid="{00000000-0010-0000-0000-0000F9100000}" uniqueName="4345" name="Column4319" queryTableFieldId="28426"/>
    <tableColumn id="4346" xr3:uid="{00000000-0010-0000-0000-0000FA100000}" uniqueName="4346" name="Column4320" queryTableFieldId="28425"/>
    <tableColumn id="4347" xr3:uid="{00000000-0010-0000-0000-0000FB100000}" uniqueName="4347" name="Column4321" queryTableFieldId="28424"/>
    <tableColumn id="4348" xr3:uid="{00000000-0010-0000-0000-0000FC100000}" uniqueName="4348" name="Column4322" queryTableFieldId="28423"/>
    <tableColumn id="4349" xr3:uid="{00000000-0010-0000-0000-0000FD100000}" uniqueName="4349" name="Column4323" queryTableFieldId="28422"/>
    <tableColumn id="4350" xr3:uid="{00000000-0010-0000-0000-0000FE100000}" uniqueName="4350" name="Column4324" queryTableFieldId="28421"/>
    <tableColumn id="4351" xr3:uid="{00000000-0010-0000-0000-0000FF100000}" uniqueName="4351" name="Column4325" queryTableFieldId="28420"/>
    <tableColumn id="4352" xr3:uid="{00000000-0010-0000-0000-000000110000}" uniqueName="4352" name="Column4326" queryTableFieldId="28419"/>
    <tableColumn id="4353" xr3:uid="{00000000-0010-0000-0000-000001110000}" uniqueName="4353" name="Column4327" queryTableFieldId="28418"/>
    <tableColumn id="4354" xr3:uid="{00000000-0010-0000-0000-000002110000}" uniqueName="4354" name="Column4328" queryTableFieldId="28417"/>
    <tableColumn id="4355" xr3:uid="{00000000-0010-0000-0000-000003110000}" uniqueName="4355" name="Column4329" queryTableFieldId="28416"/>
    <tableColumn id="4356" xr3:uid="{00000000-0010-0000-0000-000004110000}" uniqueName="4356" name="Column4330" queryTableFieldId="28415"/>
    <tableColumn id="4357" xr3:uid="{00000000-0010-0000-0000-000005110000}" uniqueName="4357" name="Column4331" queryTableFieldId="28414"/>
    <tableColumn id="4358" xr3:uid="{00000000-0010-0000-0000-000006110000}" uniqueName="4358" name="Column4332" queryTableFieldId="28413"/>
    <tableColumn id="4359" xr3:uid="{00000000-0010-0000-0000-000007110000}" uniqueName="4359" name="Column4333" queryTableFieldId="28412"/>
    <tableColumn id="4360" xr3:uid="{00000000-0010-0000-0000-000008110000}" uniqueName="4360" name="Column4334" queryTableFieldId="28411"/>
    <tableColumn id="4361" xr3:uid="{00000000-0010-0000-0000-000009110000}" uniqueName="4361" name="Column4335" queryTableFieldId="28410"/>
    <tableColumn id="4362" xr3:uid="{00000000-0010-0000-0000-00000A110000}" uniqueName="4362" name="Column4336" queryTableFieldId="28409"/>
    <tableColumn id="4363" xr3:uid="{00000000-0010-0000-0000-00000B110000}" uniqueName="4363" name="Column4337" queryTableFieldId="28408"/>
    <tableColumn id="4364" xr3:uid="{00000000-0010-0000-0000-00000C110000}" uniqueName="4364" name="Column4338" queryTableFieldId="28407"/>
    <tableColumn id="4365" xr3:uid="{00000000-0010-0000-0000-00000D110000}" uniqueName="4365" name="Column4339" queryTableFieldId="28406"/>
    <tableColumn id="4366" xr3:uid="{00000000-0010-0000-0000-00000E110000}" uniqueName="4366" name="Column4340" queryTableFieldId="28405"/>
    <tableColumn id="4367" xr3:uid="{00000000-0010-0000-0000-00000F110000}" uniqueName="4367" name="Column4341" queryTableFieldId="28404"/>
    <tableColumn id="4368" xr3:uid="{00000000-0010-0000-0000-000010110000}" uniqueName="4368" name="Column4342" queryTableFieldId="28403"/>
    <tableColumn id="4369" xr3:uid="{00000000-0010-0000-0000-000011110000}" uniqueName="4369" name="Column4343" queryTableFieldId="28402"/>
    <tableColumn id="4370" xr3:uid="{00000000-0010-0000-0000-000012110000}" uniqueName="4370" name="Column4344" queryTableFieldId="28401"/>
    <tableColumn id="4371" xr3:uid="{00000000-0010-0000-0000-000013110000}" uniqueName="4371" name="Column4345" queryTableFieldId="28400"/>
    <tableColumn id="4372" xr3:uid="{00000000-0010-0000-0000-000014110000}" uniqueName="4372" name="Column4346" queryTableFieldId="28399"/>
    <tableColumn id="4373" xr3:uid="{00000000-0010-0000-0000-000015110000}" uniqueName="4373" name="Column4347" queryTableFieldId="28398"/>
    <tableColumn id="4374" xr3:uid="{00000000-0010-0000-0000-000016110000}" uniqueName="4374" name="Column4348" queryTableFieldId="28397"/>
    <tableColumn id="4375" xr3:uid="{00000000-0010-0000-0000-000017110000}" uniqueName="4375" name="Column4349" queryTableFieldId="28396"/>
    <tableColumn id="4376" xr3:uid="{00000000-0010-0000-0000-000018110000}" uniqueName="4376" name="Column4350" queryTableFieldId="28395"/>
    <tableColumn id="4377" xr3:uid="{00000000-0010-0000-0000-000019110000}" uniqueName="4377" name="Column4351" queryTableFieldId="28394"/>
    <tableColumn id="4378" xr3:uid="{00000000-0010-0000-0000-00001A110000}" uniqueName="4378" name="Column4352" queryTableFieldId="28393"/>
    <tableColumn id="4379" xr3:uid="{00000000-0010-0000-0000-00001B110000}" uniqueName="4379" name="Column4353" queryTableFieldId="28392"/>
    <tableColumn id="4380" xr3:uid="{00000000-0010-0000-0000-00001C110000}" uniqueName="4380" name="Column4354" queryTableFieldId="28391"/>
    <tableColumn id="4381" xr3:uid="{00000000-0010-0000-0000-00001D110000}" uniqueName="4381" name="Column4355" queryTableFieldId="28390"/>
    <tableColumn id="4382" xr3:uid="{00000000-0010-0000-0000-00001E110000}" uniqueName="4382" name="Column4356" queryTableFieldId="28389"/>
    <tableColumn id="4383" xr3:uid="{00000000-0010-0000-0000-00001F110000}" uniqueName="4383" name="Column4357" queryTableFieldId="28388"/>
    <tableColumn id="4384" xr3:uid="{00000000-0010-0000-0000-000020110000}" uniqueName="4384" name="Column4358" queryTableFieldId="28387"/>
    <tableColumn id="4385" xr3:uid="{00000000-0010-0000-0000-000021110000}" uniqueName="4385" name="Column4359" queryTableFieldId="28386"/>
    <tableColumn id="4386" xr3:uid="{00000000-0010-0000-0000-000022110000}" uniqueName="4386" name="Column4360" queryTableFieldId="28385"/>
    <tableColumn id="4387" xr3:uid="{00000000-0010-0000-0000-000023110000}" uniqueName="4387" name="Column4361" queryTableFieldId="28384"/>
    <tableColumn id="4388" xr3:uid="{00000000-0010-0000-0000-000024110000}" uniqueName="4388" name="Column4362" queryTableFieldId="28383"/>
    <tableColumn id="4389" xr3:uid="{00000000-0010-0000-0000-000025110000}" uniqueName="4389" name="Column4363" queryTableFieldId="28382"/>
    <tableColumn id="4390" xr3:uid="{00000000-0010-0000-0000-000026110000}" uniqueName="4390" name="Column4364" queryTableFieldId="28381"/>
    <tableColumn id="4391" xr3:uid="{00000000-0010-0000-0000-000027110000}" uniqueName="4391" name="Column4365" queryTableFieldId="28380"/>
    <tableColumn id="4392" xr3:uid="{00000000-0010-0000-0000-000028110000}" uniqueName="4392" name="Column4366" queryTableFieldId="28379"/>
    <tableColumn id="4393" xr3:uid="{00000000-0010-0000-0000-000029110000}" uniqueName="4393" name="Column4367" queryTableFieldId="28378"/>
    <tableColumn id="4394" xr3:uid="{00000000-0010-0000-0000-00002A110000}" uniqueName="4394" name="Column4368" queryTableFieldId="28377"/>
    <tableColumn id="4395" xr3:uid="{00000000-0010-0000-0000-00002B110000}" uniqueName="4395" name="Column4369" queryTableFieldId="28376"/>
    <tableColumn id="4396" xr3:uid="{00000000-0010-0000-0000-00002C110000}" uniqueName="4396" name="Column4370" queryTableFieldId="28375"/>
    <tableColumn id="4397" xr3:uid="{00000000-0010-0000-0000-00002D110000}" uniqueName="4397" name="Column4371" queryTableFieldId="28374"/>
    <tableColumn id="4398" xr3:uid="{00000000-0010-0000-0000-00002E110000}" uniqueName="4398" name="Column4372" queryTableFieldId="28373"/>
    <tableColumn id="4399" xr3:uid="{00000000-0010-0000-0000-00002F110000}" uniqueName="4399" name="Column4373" queryTableFieldId="28372"/>
    <tableColumn id="4400" xr3:uid="{00000000-0010-0000-0000-000030110000}" uniqueName="4400" name="Column4374" queryTableFieldId="28371"/>
    <tableColumn id="4401" xr3:uid="{00000000-0010-0000-0000-000031110000}" uniqueName="4401" name="Column4375" queryTableFieldId="28370"/>
    <tableColumn id="4402" xr3:uid="{00000000-0010-0000-0000-000032110000}" uniqueName="4402" name="Column4376" queryTableFieldId="28369"/>
    <tableColumn id="4403" xr3:uid="{00000000-0010-0000-0000-000033110000}" uniqueName="4403" name="Column4377" queryTableFieldId="28368"/>
    <tableColumn id="4404" xr3:uid="{00000000-0010-0000-0000-000034110000}" uniqueName="4404" name="Column4378" queryTableFieldId="28367"/>
    <tableColumn id="4405" xr3:uid="{00000000-0010-0000-0000-000035110000}" uniqueName="4405" name="Column4379" queryTableFieldId="28366"/>
    <tableColumn id="4406" xr3:uid="{00000000-0010-0000-0000-000036110000}" uniqueName="4406" name="Column4380" queryTableFieldId="28365"/>
    <tableColumn id="4407" xr3:uid="{00000000-0010-0000-0000-000037110000}" uniqueName="4407" name="Column4381" queryTableFieldId="28364"/>
    <tableColumn id="4408" xr3:uid="{00000000-0010-0000-0000-000038110000}" uniqueName="4408" name="Column4382" queryTableFieldId="28363"/>
    <tableColumn id="4409" xr3:uid="{00000000-0010-0000-0000-000039110000}" uniqueName="4409" name="Column4383" queryTableFieldId="28362"/>
    <tableColumn id="4410" xr3:uid="{00000000-0010-0000-0000-00003A110000}" uniqueName="4410" name="Column4384" queryTableFieldId="28361"/>
    <tableColumn id="4411" xr3:uid="{00000000-0010-0000-0000-00003B110000}" uniqueName="4411" name="Column4385" queryTableFieldId="28360"/>
    <tableColumn id="4412" xr3:uid="{00000000-0010-0000-0000-00003C110000}" uniqueName="4412" name="Column4386" queryTableFieldId="28359"/>
    <tableColumn id="4413" xr3:uid="{00000000-0010-0000-0000-00003D110000}" uniqueName="4413" name="Column4387" queryTableFieldId="28358"/>
    <tableColumn id="4414" xr3:uid="{00000000-0010-0000-0000-00003E110000}" uniqueName="4414" name="Column4388" queryTableFieldId="28357"/>
    <tableColumn id="4415" xr3:uid="{00000000-0010-0000-0000-00003F110000}" uniqueName="4415" name="Column4389" queryTableFieldId="28356"/>
    <tableColumn id="4416" xr3:uid="{00000000-0010-0000-0000-000040110000}" uniqueName="4416" name="Column4390" queryTableFieldId="28355"/>
    <tableColumn id="4417" xr3:uid="{00000000-0010-0000-0000-000041110000}" uniqueName="4417" name="Column4391" queryTableFieldId="28354"/>
    <tableColumn id="4418" xr3:uid="{00000000-0010-0000-0000-000042110000}" uniqueName="4418" name="Column4392" queryTableFieldId="28353"/>
    <tableColumn id="4419" xr3:uid="{00000000-0010-0000-0000-000043110000}" uniqueName="4419" name="Column4393" queryTableFieldId="28352"/>
    <tableColumn id="4420" xr3:uid="{00000000-0010-0000-0000-000044110000}" uniqueName="4420" name="Column4394" queryTableFieldId="28351"/>
    <tableColumn id="4421" xr3:uid="{00000000-0010-0000-0000-000045110000}" uniqueName="4421" name="Column4395" queryTableFieldId="28350"/>
    <tableColumn id="4422" xr3:uid="{00000000-0010-0000-0000-000046110000}" uniqueName="4422" name="Column4396" queryTableFieldId="28349"/>
    <tableColumn id="4423" xr3:uid="{00000000-0010-0000-0000-000047110000}" uniqueName="4423" name="Column4397" queryTableFieldId="28348"/>
    <tableColumn id="4424" xr3:uid="{00000000-0010-0000-0000-000048110000}" uniqueName="4424" name="Column4398" queryTableFieldId="28347"/>
    <tableColumn id="4425" xr3:uid="{00000000-0010-0000-0000-000049110000}" uniqueName="4425" name="Column4399" queryTableFieldId="28346"/>
    <tableColumn id="4426" xr3:uid="{00000000-0010-0000-0000-00004A110000}" uniqueName="4426" name="Column4400" queryTableFieldId="28345"/>
    <tableColumn id="4427" xr3:uid="{00000000-0010-0000-0000-00004B110000}" uniqueName="4427" name="Column4401" queryTableFieldId="28344"/>
    <tableColumn id="4428" xr3:uid="{00000000-0010-0000-0000-00004C110000}" uniqueName="4428" name="Column4402" queryTableFieldId="28343"/>
    <tableColumn id="4429" xr3:uid="{00000000-0010-0000-0000-00004D110000}" uniqueName="4429" name="Column4403" queryTableFieldId="28342"/>
    <tableColumn id="4430" xr3:uid="{00000000-0010-0000-0000-00004E110000}" uniqueName="4430" name="Column4404" queryTableFieldId="28341"/>
    <tableColumn id="4431" xr3:uid="{00000000-0010-0000-0000-00004F110000}" uniqueName="4431" name="Column4405" queryTableFieldId="28340"/>
    <tableColumn id="4432" xr3:uid="{00000000-0010-0000-0000-000050110000}" uniqueName="4432" name="Column4406" queryTableFieldId="28339"/>
    <tableColumn id="4433" xr3:uid="{00000000-0010-0000-0000-000051110000}" uniqueName="4433" name="Column4407" queryTableFieldId="28338"/>
    <tableColumn id="4434" xr3:uid="{00000000-0010-0000-0000-000052110000}" uniqueName="4434" name="Column4408" queryTableFieldId="28337"/>
    <tableColumn id="4435" xr3:uid="{00000000-0010-0000-0000-000053110000}" uniqueName="4435" name="Column4409" queryTableFieldId="28336"/>
    <tableColumn id="4436" xr3:uid="{00000000-0010-0000-0000-000054110000}" uniqueName="4436" name="Column4410" queryTableFieldId="28335"/>
    <tableColumn id="4437" xr3:uid="{00000000-0010-0000-0000-000055110000}" uniqueName="4437" name="Column4411" queryTableFieldId="28334"/>
    <tableColumn id="4438" xr3:uid="{00000000-0010-0000-0000-000056110000}" uniqueName="4438" name="Column4412" queryTableFieldId="28333"/>
    <tableColumn id="4439" xr3:uid="{00000000-0010-0000-0000-000057110000}" uniqueName="4439" name="Column4413" queryTableFieldId="28332"/>
    <tableColumn id="4440" xr3:uid="{00000000-0010-0000-0000-000058110000}" uniqueName="4440" name="Column4414" queryTableFieldId="28331"/>
    <tableColumn id="4441" xr3:uid="{00000000-0010-0000-0000-000059110000}" uniqueName="4441" name="Column4415" queryTableFieldId="28330"/>
    <tableColumn id="4442" xr3:uid="{00000000-0010-0000-0000-00005A110000}" uniqueName="4442" name="Column4416" queryTableFieldId="28329"/>
    <tableColumn id="4443" xr3:uid="{00000000-0010-0000-0000-00005B110000}" uniqueName="4443" name="Column4417" queryTableFieldId="28328"/>
    <tableColumn id="4444" xr3:uid="{00000000-0010-0000-0000-00005C110000}" uniqueName="4444" name="Column4418" queryTableFieldId="28327"/>
    <tableColumn id="4445" xr3:uid="{00000000-0010-0000-0000-00005D110000}" uniqueName="4445" name="Column4419" queryTableFieldId="28326"/>
    <tableColumn id="4446" xr3:uid="{00000000-0010-0000-0000-00005E110000}" uniqueName="4446" name="Column4420" queryTableFieldId="28325"/>
    <tableColumn id="4447" xr3:uid="{00000000-0010-0000-0000-00005F110000}" uniqueName="4447" name="Column4421" queryTableFieldId="28324"/>
    <tableColumn id="4448" xr3:uid="{00000000-0010-0000-0000-000060110000}" uniqueName="4448" name="Column4422" queryTableFieldId="28323"/>
    <tableColumn id="4449" xr3:uid="{00000000-0010-0000-0000-000061110000}" uniqueName="4449" name="Column4423" queryTableFieldId="28322"/>
    <tableColumn id="4450" xr3:uid="{00000000-0010-0000-0000-000062110000}" uniqueName="4450" name="Column4424" queryTableFieldId="28321"/>
    <tableColumn id="4451" xr3:uid="{00000000-0010-0000-0000-000063110000}" uniqueName="4451" name="Column4425" queryTableFieldId="28320"/>
    <tableColumn id="4452" xr3:uid="{00000000-0010-0000-0000-000064110000}" uniqueName="4452" name="Column4426" queryTableFieldId="28319"/>
    <tableColumn id="4453" xr3:uid="{00000000-0010-0000-0000-000065110000}" uniqueName="4453" name="Column4427" queryTableFieldId="28318"/>
    <tableColumn id="4454" xr3:uid="{00000000-0010-0000-0000-000066110000}" uniqueName="4454" name="Column4428" queryTableFieldId="28317"/>
    <tableColumn id="4455" xr3:uid="{00000000-0010-0000-0000-000067110000}" uniqueName="4455" name="Column4429" queryTableFieldId="28316"/>
    <tableColumn id="4456" xr3:uid="{00000000-0010-0000-0000-000068110000}" uniqueName="4456" name="Column4430" queryTableFieldId="28315"/>
    <tableColumn id="4457" xr3:uid="{00000000-0010-0000-0000-000069110000}" uniqueName="4457" name="Column4431" queryTableFieldId="28314"/>
    <tableColumn id="4458" xr3:uid="{00000000-0010-0000-0000-00006A110000}" uniqueName="4458" name="Column4432" queryTableFieldId="28313"/>
    <tableColumn id="4459" xr3:uid="{00000000-0010-0000-0000-00006B110000}" uniqueName="4459" name="Column4433" queryTableFieldId="28312"/>
    <tableColumn id="4460" xr3:uid="{00000000-0010-0000-0000-00006C110000}" uniqueName="4460" name="Column4434" queryTableFieldId="28311"/>
    <tableColumn id="4461" xr3:uid="{00000000-0010-0000-0000-00006D110000}" uniqueName="4461" name="Column4435" queryTableFieldId="28310"/>
    <tableColumn id="4462" xr3:uid="{00000000-0010-0000-0000-00006E110000}" uniqueName="4462" name="Column4436" queryTableFieldId="28309"/>
    <tableColumn id="4463" xr3:uid="{00000000-0010-0000-0000-00006F110000}" uniqueName="4463" name="Column4437" queryTableFieldId="28308"/>
    <tableColumn id="4464" xr3:uid="{00000000-0010-0000-0000-000070110000}" uniqueName="4464" name="Column4438" queryTableFieldId="28307"/>
    <tableColumn id="4465" xr3:uid="{00000000-0010-0000-0000-000071110000}" uniqueName="4465" name="Column4439" queryTableFieldId="28306"/>
    <tableColumn id="4466" xr3:uid="{00000000-0010-0000-0000-000072110000}" uniqueName="4466" name="Column4440" queryTableFieldId="28305"/>
    <tableColumn id="4467" xr3:uid="{00000000-0010-0000-0000-000073110000}" uniqueName="4467" name="Column4441" queryTableFieldId="28304"/>
    <tableColumn id="4468" xr3:uid="{00000000-0010-0000-0000-000074110000}" uniqueName="4468" name="Column4442" queryTableFieldId="28303"/>
    <tableColumn id="4469" xr3:uid="{00000000-0010-0000-0000-000075110000}" uniqueName="4469" name="Column4443" queryTableFieldId="28302"/>
    <tableColumn id="4470" xr3:uid="{00000000-0010-0000-0000-000076110000}" uniqueName="4470" name="Column4444" queryTableFieldId="28301"/>
    <tableColumn id="4471" xr3:uid="{00000000-0010-0000-0000-000077110000}" uniqueName="4471" name="Column4445" queryTableFieldId="28300"/>
    <tableColumn id="4472" xr3:uid="{00000000-0010-0000-0000-000078110000}" uniqueName="4472" name="Column4446" queryTableFieldId="28299"/>
    <tableColumn id="4473" xr3:uid="{00000000-0010-0000-0000-000079110000}" uniqueName="4473" name="Column4447" queryTableFieldId="28298"/>
    <tableColumn id="4474" xr3:uid="{00000000-0010-0000-0000-00007A110000}" uniqueName="4474" name="Column4448" queryTableFieldId="28297"/>
    <tableColumn id="4475" xr3:uid="{00000000-0010-0000-0000-00007B110000}" uniqueName="4475" name="Column4449" queryTableFieldId="28296"/>
    <tableColumn id="4476" xr3:uid="{00000000-0010-0000-0000-00007C110000}" uniqueName="4476" name="Column4450" queryTableFieldId="28295"/>
    <tableColumn id="4477" xr3:uid="{00000000-0010-0000-0000-00007D110000}" uniqueName="4477" name="Column4451" queryTableFieldId="28294"/>
    <tableColumn id="4478" xr3:uid="{00000000-0010-0000-0000-00007E110000}" uniqueName="4478" name="Column4452" queryTableFieldId="28293"/>
    <tableColumn id="4479" xr3:uid="{00000000-0010-0000-0000-00007F110000}" uniqueName="4479" name="Column4453" queryTableFieldId="28292"/>
    <tableColumn id="4480" xr3:uid="{00000000-0010-0000-0000-000080110000}" uniqueName="4480" name="Column4454" queryTableFieldId="28291"/>
    <tableColumn id="4481" xr3:uid="{00000000-0010-0000-0000-000081110000}" uniqueName="4481" name="Column4455" queryTableFieldId="28290"/>
    <tableColumn id="4482" xr3:uid="{00000000-0010-0000-0000-000082110000}" uniqueName="4482" name="Column4456" queryTableFieldId="28289"/>
    <tableColumn id="4483" xr3:uid="{00000000-0010-0000-0000-000083110000}" uniqueName="4483" name="Column4457" queryTableFieldId="28288"/>
    <tableColumn id="4484" xr3:uid="{00000000-0010-0000-0000-000084110000}" uniqueName="4484" name="Column4458" queryTableFieldId="28287"/>
    <tableColumn id="4485" xr3:uid="{00000000-0010-0000-0000-000085110000}" uniqueName="4485" name="Column4459" queryTableFieldId="28286"/>
    <tableColumn id="4486" xr3:uid="{00000000-0010-0000-0000-000086110000}" uniqueName="4486" name="Column4460" queryTableFieldId="28285"/>
    <tableColumn id="4487" xr3:uid="{00000000-0010-0000-0000-000087110000}" uniqueName="4487" name="Column4461" queryTableFieldId="28284"/>
    <tableColumn id="4488" xr3:uid="{00000000-0010-0000-0000-000088110000}" uniqueName="4488" name="Column4462" queryTableFieldId="28283"/>
    <tableColumn id="4489" xr3:uid="{00000000-0010-0000-0000-000089110000}" uniqueName="4489" name="Column4463" queryTableFieldId="28282"/>
    <tableColumn id="4490" xr3:uid="{00000000-0010-0000-0000-00008A110000}" uniqueName="4490" name="Column4464" queryTableFieldId="28281"/>
    <tableColumn id="4491" xr3:uid="{00000000-0010-0000-0000-00008B110000}" uniqueName="4491" name="Column4465" queryTableFieldId="28280"/>
    <tableColumn id="4492" xr3:uid="{00000000-0010-0000-0000-00008C110000}" uniqueName="4492" name="Column4466" queryTableFieldId="28279"/>
    <tableColumn id="4493" xr3:uid="{00000000-0010-0000-0000-00008D110000}" uniqueName="4493" name="Column4467" queryTableFieldId="28278"/>
    <tableColumn id="4494" xr3:uid="{00000000-0010-0000-0000-00008E110000}" uniqueName="4494" name="Column4468" queryTableFieldId="28277"/>
    <tableColumn id="4495" xr3:uid="{00000000-0010-0000-0000-00008F110000}" uniqueName="4495" name="Column4469" queryTableFieldId="28276"/>
    <tableColumn id="4496" xr3:uid="{00000000-0010-0000-0000-000090110000}" uniqueName="4496" name="Column4470" queryTableFieldId="28275"/>
    <tableColumn id="4497" xr3:uid="{00000000-0010-0000-0000-000091110000}" uniqueName="4497" name="Column4471" queryTableFieldId="28274"/>
    <tableColumn id="4498" xr3:uid="{00000000-0010-0000-0000-000092110000}" uniqueName="4498" name="Column4472" queryTableFieldId="28273"/>
    <tableColumn id="4499" xr3:uid="{00000000-0010-0000-0000-000093110000}" uniqueName="4499" name="Column4473" queryTableFieldId="28272"/>
    <tableColumn id="4500" xr3:uid="{00000000-0010-0000-0000-000094110000}" uniqueName="4500" name="Column4474" queryTableFieldId="28271"/>
    <tableColumn id="4501" xr3:uid="{00000000-0010-0000-0000-000095110000}" uniqueName="4501" name="Column4475" queryTableFieldId="28270"/>
    <tableColumn id="4502" xr3:uid="{00000000-0010-0000-0000-000096110000}" uniqueName="4502" name="Column4476" queryTableFieldId="28269"/>
    <tableColumn id="4503" xr3:uid="{00000000-0010-0000-0000-000097110000}" uniqueName="4503" name="Column4477" queryTableFieldId="28268"/>
    <tableColumn id="4504" xr3:uid="{00000000-0010-0000-0000-000098110000}" uniqueName="4504" name="Column4478" queryTableFieldId="28267"/>
    <tableColumn id="4505" xr3:uid="{00000000-0010-0000-0000-000099110000}" uniqueName="4505" name="Column4479" queryTableFieldId="28266"/>
    <tableColumn id="4506" xr3:uid="{00000000-0010-0000-0000-00009A110000}" uniqueName="4506" name="Column4480" queryTableFieldId="28265"/>
    <tableColumn id="4507" xr3:uid="{00000000-0010-0000-0000-00009B110000}" uniqueName="4507" name="Column4481" queryTableFieldId="28264"/>
    <tableColumn id="4508" xr3:uid="{00000000-0010-0000-0000-00009C110000}" uniqueName="4508" name="Column4482" queryTableFieldId="28263"/>
    <tableColumn id="4509" xr3:uid="{00000000-0010-0000-0000-00009D110000}" uniqueName="4509" name="Column4483" queryTableFieldId="28262"/>
    <tableColumn id="4510" xr3:uid="{00000000-0010-0000-0000-00009E110000}" uniqueName="4510" name="Column4484" queryTableFieldId="28261"/>
    <tableColumn id="4511" xr3:uid="{00000000-0010-0000-0000-00009F110000}" uniqueName="4511" name="Column4485" queryTableFieldId="28260"/>
    <tableColumn id="4512" xr3:uid="{00000000-0010-0000-0000-0000A0110000}" uniqueName="4512" name="Column4486" queryTableFieldId="28259"/>
    <tableColumn id="4513" xr3:uid="{00000000-0010-0000-0000-0000A1110000}" uniqueName="4513" name="Column4487" queryTableFieldId="28258"/>
    <tableColumn id="4514" xr3:uid="{00000000-0010-0000-0000-0000A2110000}" uniqueName="4514" name="Column4488" queryTableFieldId="28257"/>
    <tableColumn id="4515" xr3:uid="{00000000-0010-0000-0000-0000A3110000}" uniqueName="4515" name="Column4489" queryTableFieldId="28256"/>
    <tableColumn id="4516" xr3:uid="{00000000-0010-0000-0000-0000A4110000}" uniqueName="4516" name="Column4490" queryTableFieldId="28255"/>
    <tableColumn id="4517" xr3:uid="{00000000-0010-0000-0000-0000A5110000}" uniqueName="4517" name="Column4491" queryTableFieldId="28254"/>
    <tableColumn id="4518" xr3:uid="{00000000-0010-0000-0000-0000A6110000}" uniqueName="4518" name="Column4492" queryTableFieldId="28253"/>
    <tableColumn id="4519" xr3:uid="{00000000-0010-0000-0000-0000A7110000}" uniqueName="4519" name="Column4493" queryTableFieldId="28252"/>
    <tableColumn id="4520" xr3:uid="{00000000-0010-0000-0000-0000A8110000}" uniqueName="4520" name="Column4494" queryTableFieldId="28251"/>
    <tableColumn id="4521" xr3:uid="{00000000-0010-0000-0000-0000A9110000}" uniqueName="4521" name="Column4495" queryTableFieldId="28250"/>
    <tableColumn id="4522" xr3:uid="{00000000-0010-0000-0000-0000AA110000}" uniqueName="4522" name="Column4496" queryTableFieldId="28249"/>
    <tableColumn id="4523" xr3:uid="{00000000-0010-0000-0000-0000AB110000}" uniqueName="4523" name="Column4497" queryTableFieldId="28248"/>
    <tableColumn id="4524" xr3:uid="{00000000-0010-0000-0000-0000AC110000}" uniqueName="4524" name="Column4498" queryTableFieldId="28247"/>
    <tableColumn id="4525" xr3:uid="{00000000-0010-0000-0000-0000AD110000}" uniqueName="4525" name="Column4499" queryTableFieldId="28246"/>
    <tableColumn id="4526" xr3:uid="{00000000-0010-0000-0000-0000AE110000}" uniqueName="4526" name="Column4500" queryTableFieldId="28245"/>
    <tableColumn id="4527" xr3:uid="{00000000-0010-0000-0000-0000AF110000}" uniqueName="4527" name="Column4501" queryTableFieldId="28244"/>
    <tableColumn id="4528" xr3:uid="{00000000-0010-0000-0000-0000B0110000}" uniqueName="4528" name="Column4502" queryTableFieldId="28243"/>
    <tableColumn id="4529" xr3:uid="{00000000-0010-0000-0000-0000B1110000}" uniqueName="4529" name="Column4503" queryTableFieldId="28242"/>
    <tableColumn id="4530" xr3:uid="{00000000-0010-0000-0000-0000B2110000}" uniqueName="4530" name="Column4504" queryTableFieldId="28241"/>
    <tableColumn id="4531" xr3:uid="{00000000-0010-0000-0000-0000B3110000}" uniqueName="4531" name="Column4505" queryTableFieldId="28240"/>
    <tableColumn id="4532" xr3:uid="{00000000-0010-0000-0000-0000B4110000}" uniqueName="4532" name="Column4506" queryTableFieldId="28239"/>
    <tableColumn id="4533" xr3:uid="{00000000-0010-0000-0000-0000B5110000}" uniqueName="4533" name="Column4507" queryTableFieldId="28238"/>
    <tableColumn id="4534" xr3:uid="{00000000-0010-0000-0000-0000B6110000}" uniqueName="4534" name="Column4508" queryTableFieldId="28237"/>
    <tableColumn id="4535" xr3:uid="{00000000-0010-0000-0000-0000B7110000}" uniqueName="4535" name="Column4509" queryTableFieldId="28236"/>
    <tableColumn id="4536" xr3:uid="{00000000-0010-0000-0000-0000B8110000}" uniqueName="4536" name="Column4510" queryTableFieldId="28235"/>
    <tableColumn id="4537" xr3:uid="{00000000-0010-0000-0000-0000B9110000}" uniqueName="4537" name="Column4511" queryTableFieldId="28234"/>
    <tableColumn id="4538" xr3:uid="{00000000-0010-0000-0000-0000BA110000}" uniqueName="4538" name="Column4512" queryTableFieldId="28233"/>
    <tableColumn id="4539" xr3:uid="{00000000-0010-0000-0000-0000BB110000}" uniqueName="4539" name="Column4513" queryTableFieldId="28232"/>
    <tableColumn id="4540" xr3:uid="{00000000-0010-0000-0000-0000BC110000}" uniqueName="4540" name="Column4514" queryTableFieldId="28231"/>
    <tableColumn id="4541" xr3:uid="{00000000-0010-0000-0000-0000BD110000}" uniqueName="4541" name="Column4515" queryTableFieldId="28230"/>
    <tableColumn id="4542" xr3:uid="{00000000-0010-0000-0000-0000BE110000}" uniqueName="4542" name="Column4516" queryTableFieldId="28229"/>
    <tableColumn id="4543" xr3:uid="{00000000-0010-0000-0000-0000BF110000}" uniqueName="4543" name="Column4517" queryTableFieldId="28228"/>
    <tableColumn id="4544" xr3:uid="{00000000-0010-0000-0000-0000C0110000}" uniqueName="4544" name="Column4518" queryTableFieldId="28227"/>
    <tableColumn id="4545" xr3:uid="{00000000-0010-0000-0000-0000C1110000}" uniqueName="4545" name="Column4519" queryTableFieldId="28226"/>
    <tableColumn id="4546" xr3:uid="{00000000-0010-0000-0000-0000C2110000}" uniqueName="4546" name="Column4520" queryTableFieldId="28225"/>
    <tableColumn id="4547" xr3:uid="{00000000-0010-0000-0000-0000C3110000}" uniqueName="4547" name="Column4521" queryTableFieldId="28224"/>
    <tableColumn id="4548" xr3:uid="{00000000-0010-0000-0000-0000C4110000}" uniqueName="4548" name="Column4522" queryTableFieldId="28223"/>
    <tableColumn id="4549" xr3:uid="{00000000-0010-0000-0000-0000C5110000}" uniqueName="4549" name="Column4523" queryTableFieldId="28222"/>
    <tableColumn id="4550" xr3:uid="{00000000-0010-0000-0000-0000C6110000}" uniqueName="4550" name="Column4524" queryTableFieldId="28221"/>
    <tableColumn id="4551" xr3:uid="{00000000-0010-0000-0000-0000C7110000}" uniqueName="4551" name="Column4525" queryTableFieldId="28220"/>
    <tableColumn id="4552" xr3:uid="{00000000-0010-0000-0000-0000C8110000}" uniqueName="4552" name="Column4526" queryTableFieldId="28219"/>
    <tableColumn id="4553" xr3:uid="{00000000-0010-0000-0000-0000C9110000}" uniqueName="4553" name="Column4527" queryTableFieldId="28218"/>
    <tableColumn id="4554" xr3:uid="{00000000-0010-0000-0000-0000CA110000}" uniqueName="4554" name="Column4528" queryTableFieldId="28217"/>
    <tableColumn id="4555" xr3:uid="{00000000-0010-0000-0000-0000CB110000}" uniqueName="4555" name="Column4529" queryTableFieldId="28216"/>
    <tableColumn id="4556" xr3:uid="{00000000-0010-0000-0000-0000CC110000}" uniqueName="4556" name="Column4530" queryTableFieldId="28215"/>
    <tableColumn id="4557" xr3:uid="{00000000-0010-0000-0000-0000CD110000}" uniqueName="4557" name="Column4531" queryTableFieldId="28214"/>
    <tableColumn id="4558" xr3:uid="{00000000-0010-0000-0000-0000CE110000}" uniqueName="4558" name="Column4532" queryTableFieldId="28213"/>
    <tableColumn id="4559" xr3:uid="{00000000-0010-0000-0000-0000CF110000}" uniqueName="4559" name="Column4533" queryTableFieldId="28212"/>
    <tableColumn id="4560" xr3:uid="{00000000-0010-0000-0000-0000D0110000}" uniqueName="4560" name="Column4534" queryTableFieldId="28211"/>
    <tableColumn id="4561" xr3:uid="{00000000-0010-0000-0000-0000D1110000}" uniqueName="4561" name="Column4535" queryTableFieldId="28210"/>
    <tableColumn id="4562" xr3:uid="{00000000-0010-0000-0000-0000D2110000}" uniqueName="4562" name="Column4536" queryTableFieldId="28209"/>
    <tableColumn id="4563" xr3:uid="{00000000-0010-0000-0000-0000D3110000}" uniqueName="4563" name="Column4537" queryTableFieldId="28208"/>
    <tableColumn id="4564" xr3:uid="{00000000-0010-0000-0000-0000D4110000}" uniqueName="4564" name="Column4538" queryTableFieldId="28207"/>
    <tableColumn id="4565" xr3:uid="{00000000-0010-0000-0000-0000D5110000}" uniqueName="4565" name="Column4539" queryTableFieldId="28206"/>
    <tableColumn id="4566" xr3:uid="{00000000-0010-0000-0000-0000D6110000}" uniqueName="4566" name="Column4540" queryTableFieldId="28205"/>
    <tableColumn id="4567" xr3:uid="{00000000-0010-0000-0000-0000D7110000}" uniqueName="4567" name="Column4541" queryTableFieldId="28204"/>
    <tableColumn id="4568" xr3:uid="{00000000-0010-0000-0000-0000D8110000}" uniqueName="4568" name="Column4542" queryTableFieldId="28203"/>
    <tableColumn id="4569" xr3:uid="{00000000-0010-0000-0000-0000D9110000}" uniqueName="4569" name="Column4543" queryTableFieldId="28202"/>
    <tableColumn id="4570" xr3:uid="{00000000-0010-0000-0000-0000DA110000}" uniqueName="4570" name="Column4544" queryTableFieldId="28201"/>
    <tableColumn id="4571" xr3:uid="{00000000-0010-0000-0000-0000DB110000}" uniqueName="4571" name="Column4545" queryTableFieldId="28200"/>
    <tableColumn id="4572" xr3:uid="{00000000-0010-0000-0000-0000DC110000}" uniqueName="4572" name="Column4546" queryTableFieldId="28199"/>
    <tableColumn id="4573" xr3:uid="{00000000-0010-0000-0000-0000DD110000}" uniqueName="4573" name="Column4547" queryTableFieldId="28198"/>
    <tableColumn id="4574" xr3:uid="{00000000-0010-0000-0000-0000DE110000}" uniqueName="4574" name="Column4548" queryTableFieldId="28197"/>
    <tableColumn id="4575" xr3:uid="{00000000-0010-0000-0000-0000DF110000}" uniqueName="4575" name="Column4549" queryTableFieldId="28196"/>
    <tableColumn id="4576" xr3:uid="{00000000-0010-0000-0000-0000E0110000}" uniqueName="4576" name="Column4550" queryTableFieldId="28195"/>
    <tableColumn id="4577" xr3:uid="{00000000-0010-0000-0000-0000E1110000}" uniqueName="4577" name="Column4551" queryTableFieldId="28194"/>
    <tableColumn id="4578" xr3:uid="{00000000-0010-0000-0000-0000E2110000}" uniqueName="4578" name="Column4552" queryTableFieldId="28193"/>
    <tableColumn id="4579" xr3:uid="{00000000-0010-0000-0000-0000E3110000}" uniqueName="4579" name="Column4553" queryTableFieldId="28192"/>
    <tableColumn id="4580" xr3:uid="{00000000-0010-0000-0000-0000E4110000}" uniqueName="4580" name="Column4554" queryTableFieldId="28191"/>
    <tableColumn id="4581" xr3:uid="{00000000-0010-0000-0000-0000E5110000}" uniqueName="4581" name="Column4555" queryTableFieldId="28190"/>
    <tableColumn id="4582" xr3:uid="{00000000-0010-0000-0000-0000E6110000}" uniqueName="4582" name="Column4556" queryTableFieldId="28189"/>
    <tableColumn id="4583" xr3:uid="{00000000-0010-0000-0000-0000E7110000}" uniqueName="4583" name="Column4557" queryTableFieldId="28188"/>
    <tableColumn id="4584" xr3:uid="{00000000-0010-0000-0000-0000E8110000}" uniqueName="4584" name="Column4558" queryTableFieldId="28187"/>
    <tableColumn id="4585" xr3:uid="{00000000-0010-0000-0000-0000E9110000}" uniqueName="4585" name="Column4559" queryTableFieldId="28186"/>
    <tableColumn id="4586" xr3:uid="{00000000-0010-0000-0000-0000EA110000}" uniqueName="4586" name="Column4560" queryTableFieldId="28185"/>
    <tableColumn id="4587" xr3:uid="{00000000-0010-0000-0000-0000EB110000}" uniqueName="4587" name="Column4561" queryTableFieldId="28184"/>
    <tableColumn id="4588" xr3:uid="{00000000-0010-0000-0000-0000EC110000}" uniqueName="4588" name="Column4562" queryTableFieldId="28183"/>
    <tableColumn id="4589" xr3:uid="{00000000-0010-0000-0000-0000ED110000}" uniqueName="4589" name="Column4563" queryTableFieldId="28182"/>
    <tableColumn id="4590" xr3:uid="{00000000-0010-0000-0000-0000EE110000}" uniqueName="4590" name="Column4564" queryTableFieldId="28181"/>
    <tableColumn id="4591" xr3:uid="{00000000-0010-0000-0000-0000EF110000}" uniqueName="4591" name="Column4565" queryTableFieldId="28180"/>
    <tableColumn id="4592" xr3:uid="{00000000-0010-0000-0000-0000F0110000}" uniqueName="4592" name="Column4566" queryTableFieldId="28179"/>
    <tableColumn id="4593" xr3:uid="{00000000-0010-0000-0000-0000F1110000}" uniqueName="4593" name="Column4567" queryTableFieldId="28178"/>
    <tableColumn id="4594" xr3:uid="{00000000-0010-0000-0000-0000F2110000}" uniqueName="4594" name="Column4568" queryTableFieldId="28177"/>
    <tableColumn id="4595" xr3:uid="{00000000-0010-0000-0000-0000F3110000}" uniqueName="4595" name="Column4569" queryTableFieldId="28176"/>
    <tableColumn id="4596" xr3:uid="{00000000-0010-0000-0000-0000F4110000}" uniqueName="4596" name="Column4570" queryTableFieldId="28175"/>
    <tableColumn id="4597" xr3:uid="{00000000-0010-0000-0000-0000F5110000}" uniqueName="4597" name="Column4571" queryTableFieldId="28174"/>
    <tableColumn id="4598" xr3:uid="{00000000-0010-0000-0000-0000F6110000}" uniqueName="4598" name="Column4572" queryTableFieldId="28173"/>
    <tableColumn id="4599" xr3:uid="{00000000-0010-0000-0000-0000F7110000}" uniqueName="4599" name="Column4573" queryTableFieldId="28172"/>
    <tableColumn id="4600" xr3:uid="{00000000-0010-0000-0000-0000F8110000}" uniqueName="4600" name="Column4574" queryTableFieldId="28171"/>
    <tableColumn id="4601" xr3:uid="{00000000-0010-0000-0000-0000F9110000}" uniqueName="4601" name="Column4575" queryTableFieldId="28170"/>
    <tableColumn id="4602" xr3:uid="{00000000-0010-0000-0000-0000FA110000}" uniqueName="4602" name="Column4576" queryTableFieldId="28169"/>
    <tableColumn id="4603" xr3:uid="{00000000-0010-0000-0000-0000FB110000}" uniqueName="4603" name="Column4577" queryTableFieldId="28168"/>
    <tableColumn id="4604" xr3:uid="{00000000-0010-0000-0000-0000FC110000}" uniqueName="4604" name="Column4578" queryTableFieldId="28167"/>
    <tableColumn id="4605" xr3:uid="{00000000-0010-0000-0000-0000FD110000}" uniqueName="4605" name="Column4579" queryTableFieldId="28166"/>
    <tableColumn id="4606" xr3:uid="{00000000-0010-0000-0000-0000FE110000}" uniqueName="4606" name="Column4580" queryTableFieldId="28165"/>
    <tableColumn id="4607" xr3:uid="{00000000-0010-0000-0000-0000FF110000}" uniqueName="4607" name="Column4581" queryTableFieldId="28164"/>
    <tableColumn id="4608" xr3:uid="{00000000-0010-0000-0000-000000120000}" uniqueName="4608" name="Column4582" queryTableFieldId="28163"/>
    <tableColumn id="4609" xr3:uid="{00000000-0010-0000-0000-000001120000}" uniqueName="4609" name="Column4583" queryTableFieldId="28162"/>
    <tableColumn id="4610" xr3:uid="{00000000-0010-0000-0000-000002120000}" uniqueName="4610" name="Column4584" queryTableFieldId="28161"/>
    <tableColumn id="4611" xr3:uid="{00000000-0010-0000-0000-000003120000}" uniqueName="4611" name="Column4585" queryTableFieldId="28160"/>
    <tableColumn id="4612" xr3:uid="{00000000-0010-0000-0000-000004120000}" uniqueName="4612" name="Column4586" queryTableFieldId="28159"/>
    <tableColumn id="4613" xr3:uid="{00000000-0010-0000-0000-000005120000}" uniqueName="4613" name="Column4587" queryTableFieldId="28158"/>
    <tableColumn id="4614" xr3:uid="{00000000-0010-0000-0000-000006120000}" uniqueName="4614" name="Column4588" queryTableFieldId="28157"/>
    <tableColumn id="4615" xr3:uid="{00000000-0010-0000-0000-000007120000}" uniqueName="4615" name="Column4589" queryTableFieldId="28156"/>
    <tableColumn id="4616" xr3:uid="{00000000-0010-0000-0000-000008120000}" uniqueName="4616" name="Column4590" queryTableFieldId="28155"/>
    <tableColumn id="4617" xr3:uid="{00000000-0010-0000-0000-000009120000}" uniqueName="4617" name="Column4591" queryTableFieldId="28154"/>
    <tableColumn id="4618" xr3:uid="{00000000-0010-0000-0000-00000A120000}" uniqueName="4618" name="Column4592" queryTableFieldId="28153"/>
    <tableColumn id="4619" xr3:uid="{00000000-0010-0000-0000-00000B120000}" uniqueName="4619" name="Column4593" queryTableFieldId="28152"/>
    <tableColumn id="4620" xr3:uid="{00000000-0010-0000-0000-00000C120000}" uniqueName="4620" name="Column4594" queryTableFieldId="28151"/>
    <tableColumn id="4621" xr3:uid="{00000000-0010-0000-0000-00000D120000}" uniqueName="4621" name="Column4595" queryTableFieldId="28150"/>
    <tableColumn id="4622" xr3:uid="{00000000-0010-0000-0000-00000E120000}" uniqueName="4622" name="Column4596" queryTableFieldId="28149"/>
    <tableColumn id="4623" xr3:uid="{00000000-0010-0000-0000-00000F120000}" uniqueName="4623" name="Column4597" queryTableFieldId="28148"/>
    <tableColumn id="4624" xr3:uid="{00000000-0010-0000-0000-000010120000}" uniqueName="4624" name="Column4598" queryTableFieldId="28147"/>
    <tableColumn id="4625" xr3:uid="{00000000-0010-0000-0000-000011120000}" uniqueName="4625" name="Column4599" queryTableFieldId="28146"/>
    <tableColumn id="4626" xr3:uid="{00000000-0010-0000-0000-000012120000}" uniqueName="4626" name="Column4600" queryTableFieldId="28145"/>
    <tableColumn id="4627" xr3:uid="{00000000-0010-0000-0000-000013120000}" uniqueName="4627" name="Column4601" queryTableFieldId="28144"/>
    <tableColumn id="4628" xr3:uid="{00000000-0010-0000-0000-000014120000}" uniqueName="4628" name="Column4602" queryTableFieldId="28143"/>
    <tableColumn id="4629" xr3:uid="{00000000-0010-0000-0000-000015120000}" uniqueName="4629" name="Column4603" queryTableFieldId="28142"/>
    <tableColumn id="4630" xr3:uid="{00000000-0010-0000-0000-000016120000}" uniqueName="4630" name="Column4604" queryTableFieldId="28141"/>
    <tableColumn id="4631" xr3:uid="{00000000-0010-0000-0000-000017120000}" uniqueName="4631" name="Column4605" queryTableFieldId="28140"/>
    <tableColumn id="4632" xr3:uid="{00000000-0010-0000-0000-000018120000}" uniqueName="4632" name="Column4606" queryTableFieldId="28139"/>
    <tableColumn id="4633" xr3:uid="{00000000-0010-0000-0000-000019120000}" uniqueName="4633" name="Column4607" queryTableFieldId="28138"/>
    <tableColumn id="4634" xr3:uid="{00000000-0010-0000-0000-00001A120000}" uniqueName="4634" name="Column4608" queryTableFieldId="28137"/>
    <tableColumn id="4635" xr3:uid="{00000000-0010-0000-0000-00001B120000}" uniqueName="4635" name="Column4609" queryTableFieldId="28136"/>
    <tableColumn id="4636" xr3:uid="{00000000-0010-0000-0000-00001C120000}" uniqueName="4636" name="Column4610" queryTableFieldId="28135"/>
    <tableColumn id="4637" xr3:uid="{00000000-0010-0000-0000-00001D120000}" uniqueName="4637" name="Column4611" queryTableFieldId="28134"/>
    <tableColumn id="4638" xr3:uid="{00000000-0010-0000-0000-00001E120000}" uniqueName="4638" name="Column4612" queryTableFieldId="28133"/>
    <tableColumn id="4639" xr3:uid="{00000000-0010-0000-0000-00001F120000}" uniqueName="4639" name="Column4613" queryTableFieldId="28132"/>
    <tableColumn id="4640" xr3:uid="{00000000-0010-0000-0000-000020120000}" uniqueName="4640" name="Column4614" queryTableFieldId="28131"/>
    <tableColumn id="4641" xr3:uid="{00000000-0010-0000-0000-000021120000}" uniqueName="4641" name="Column4615" queryTableFieldId="28130"/>
    <tableColumn id="4642" xr3:uid="{00000000-0010-0000-0000-000022120000}" uniqueName="4642" name="Column4616" queryTableFieldId="28129"/>
    <tableColumn id="4643" xr3:uid="{00000000-0010-0000-0000-000023120000}" uniqueName="4643" name="Column4617" queryTableFieldId="28128"/>
    <tableColumn id="4644" xr3:uid="{00000000-0010-0000-0000-000024120000}" uniqueName="4644" name="Column4618" queryTableFieldId="28127"/>
    <tableColumn id="4645" xr3:uid="{00000000-0010-0000-0000-000025120000}" uniqueName="4645" name="Column4619" queryTableFieldId="28126"/>
    <tableColumn id="4646" xr3:uid="{00000000-0010-0000-0000-000026120000}" uniqueName="4646" name="Column4620" queryTableFieldId="28125"/>
    <tableColumn id="4647" xr3:uid="{00000000-0010-0000-0000-000027120000}" uniqueName="4647" name="Column4621" queryTableFieldId="28124"/>
    <tableColumn id="4648" xr3:uid="{00000000-0010-0000-0000-000028120000}" uniqueName="4648" name="Column4622" queryTableFieldId="28123"/>
    <tableColumn id="4649" xr3:uid="{00000000-0010-0000-0000-000029120000}" uniqueName="4649" name="Column4623" queryTableFieldId="28122"/>
    <tableColumn id="4650" xr3:uid="{00000000-0010-0000-0000-00002A120000}" uniqueName="4650" name="Column4624" queryTableFieldId="28121"/>
    <tableColumn id="4651" xr3:uid="{00000000-0010-0000-0000-00002B120000}" uniqueName="4651" name="Column4625" queryTableFieldId="28120"/>
    <tableColumn id="4652" xr3:uid="{00000000-0010-0000-0000-00002C120000}" uniqueName="4652" name="Column4626" queryTableFieldId="28119"/>
    <tableColumn id="4653" xr3:uid="{00000000-0010-0000-0000-00002D120000}" uniqueName="4653" name="Column4627" queryTableFieldId="28118"/>
    <tableColumn id="4654" xr3:uid="{00000000-0010-0000-0000-00002E120000}" uniqueName="4654" name="Column4628" queryTableFieldId="28117"/>
    <tableColumn id="4655" xr3:uid="{00000000-0010-0000-0000-00002F120000}" uniqueName="4655" name="Column4629" queryTableFieldId="28116"/>
    <tableColumn id="4656" xr3:uid="{00000000-0010-0000-0000-000030120000}" uniqueName="4656" name="Column4630" queryTableFieldId="28115"/>
    <tableColumn id="4657" xr3:uid="{00000000-0010-0000-0000-000031120000}" uniqueName="4657" name="Column4631" queryTableFieldId="28114"/>
    <tableColumn id="4658" xr3:uid="{00000000-0010-0000-0000-000032120000}" uniqueName="4658" name="Column4632" queryTableFieldId="28113"/>
    <tableColumn id="4659" xr3:uid="{00000000-0010-0000-0000-000033120000}" uniqueName="4659" name="Column4633" queryTableFieldId="28112"/>
    <tableColumn id="4660" xr3:uid="{00000000-0010-0000-0000-000034120000}" uniqueName="4660" name="Column4634" queryTableFieldId="28111"/>
    <tableColumn id="4661" xr3:uid="{00000000-0010-0000-0000-000035120000}" uniqueName="4661" name="Column4635" queryTableFieldId="28110"/>
    <tableColumn id="4662" xr3:uid="{00000000-0010-0000-0000-000036120000}" uniqueName="4662" name="Column4636" queryTableFieldId="28109"/>
    <tableColumn id="4663" xr3:uid="{00000000-0010-0000-0000-000037120000}" uniqueName="4663" name="Column4637" queryTableFieldId="28108"/>
    <tableColumn id="4664" xr3:uid="{00000000-0010-0000-0000-000038120000}" uniqueName="4664" name="Column4638" queryTableFieldId="28107"/>
    <tableColumn id="4665" xr3:uid="{00000000-0010-0000-0000-000039120000}" uniqueName="4665" name="Column4639" queryTableFieldId="28106"/>
    <tableColumn id="4666" xr3:uid="{00000000-0010-0000-0000-00003A120000}" uniqueName="4666" name="Column4640" queryTableFieldId="28105"/>
    <tableColumn id="4667" xr3:uid="{00000000-0010-0000-0000-00003B120000}" uniqueName="4667" name="Column4641" queryTableFieldId="28104"/>
    <tableColumn id="4668" xr3:uid="{00000000-0010-0000-0000-00003C120000}" uniqueName="4668" name="Column4642" queryTableFieldId="28103"/>
    <tableColumn id="4669" xr3:uid="{00000000-0010-0000-0000-00003D120000}" uniqueName="4669" name="Column4643" queryTableFieldId="28102"/>
    <tableColumn id="4670" xr3:uid="{00000000-0010-0000-0000-00003E120000}" uniqueName="4670" name="Column4644" queryTableFieldId="28101"/>
    <tableColumn id="4671" xr3:uid="{00000000-0010-0000-0000-00003F120000}" uniqueName="4671" name="Column4645" queryTableFieldId="28100"/>
    <tableColumn id="4672" xr3:uid="{00000000-0010-0000-0000-000040120000}" uniqueName="4672" name="Column4646" queryTableFieldId="28099"/>
    <tableColumn id="4673" xr3:uid="{00000000-0010-0000-0000-000041120000}" uniqueName="4673" name="Column4647" queryTableFieldId="28098"/>
    <tableColumn id="4674" xr3:uid="{00000000-0010-0000-0000-000042120000}" uniqueName="4674" name="Column4648" queryTableFieldId="28097"/>
    <tableColumn id="4675" xr3:uid="{00000000-0010-0000-0000-000043120000}" uniqueName="4675" name="Column4649" queryTableFieldId="28096"/>
    <tableColumn id="4676" xr3:uid="{00000000-0010-0000-0000-000044120000}" uniqueName="4676" name="Column4650" queryTableFieldId="28095"/>
    <tableColumn id="4677" xr3:uid="{00000000-0010-0000-0000-000045120000}" uniqueName="4677" name="Column4651" queryTableFieldId="28094"/>
    <tableColumn id="4678" xr3:uid="{00000000-0010-0000-0000-000046120000}" uniqueName="4678" name="Column4652" queryTableFieldId="28093"/>
    <tableColumn id="4679" xr3:uid="{00000000-0010-0000-0000-000047120000}" uniqueName="4679" name="Column4653" queryTableFieldId="28092"/>
    <tableColumn id="4680" xr3:uid="{00000000-0010-0000-0000-000048120000}" uniqueName="4680" name="Column4654" queryTableFieldId="28091"/>
    <tableColumn id="4681" xr3:uid="{00000000-0010-0000-0000-000049120000}" uniqueName="4681" name="Column4655" queryTableFieldId="28090"/>
    <tableColumn id="4682" xr3:uid="{00000000-0010-0000-0000-00004A120000}" uniqueName="4682" name="Column4656" queryTableFieldId="28089"/>
    <tableColumn id="4683" xr3:uid="{00000000-0010-0000-0000-00004B120000}" uniqueName="4683" name="Column4657" queryTableFieldId="28088"/>
    <tableColumn id="4684" xr3:uid="{00000000-0010-0000-0000-00004C120000}" uniqueName="4684" name="Column4658" queryTableFieldId="28087"/>
    <tableColumn id="4685" xr3:uid="{00000000-0010-0000-0000-00004D120000}" uniqueName="4685" name="Column4659" queryTableFieldId="28086"/>
    <tableColumn id="4686" xr3:uid="{00000000-0010-0000-0000-00004E120000}" uniqueName="4686" name="Column4660" queryTableFieldId="28085"/>
    <tableColumn id="4687" xr3:uid="{00000000-0010-0000-0000-00004F120000}" uniqueName="4687" name="Column4661" queryTableFieldId="28084"/>
    <tableColumn id="4688" xr3:uid="{00000000-0010-0000-0000-000050120000}" uniqueName="4688" name="Column4662" queryTableFieldId="28083"/>
    <tableColumn id="4689" xr3:uid="{00000000-0010-0000-0000-000051120000}" uniqueName="4689" name="Column4663" queryTableFieldId="28082"/>
    <tableColumn id="4690" xr3:uid="{00000000-0010-0000-0000-000052120000}" uniqueName="4690" name="Column4664" queryTableFieldId="28081"/>
    <tableColumn id="4691" xr3:uid="{00000000-0010-0000-0000-000053120000}" uniqueName="4691" name="Column4665" queryTableFieldId="28080"/>
    <tableColumn id="4692" xr3:uid="{00000000-0010-0000-0000-000054120000}" uniqueName="4692" name="Column4666" queryTableFieldId="28079"/>
    <tableColumn id="4693" xr3:uid="{00000000-0010-0000-0000-000055120000}" uniqueName="4693" name="Column4667" queryTableFieldId="28078"/>
    <tableColumn id="4694" xr3:uid="{00000000-0010-0000-0000-000056120000}" uniqueName="4694" name="Column4668" queryTableFieldId="28077"/>
    <tableColumn id="4695" xr3:uid="{00000000-0010-0000-0000-000057120000}" uniqueName="4695" name="Column4669" queryTableFieldId="28076"/>
    <tableColumn id="4696" xr3:uid="{00000000-0010-0000-0000-000058120000}" uniqueName="4696" name="Column4670" queryTableFieldId="28075"/>
    <tableColumn id="4697" xr3:uid="{00000000-0010-0000-0000-000059120000}" uniqueName="4697" name="Column4671" queryTableFieldId="28074"/>
    <tableColumn id="4698" xr3:uid="{00000000-0010-0000-0000-00005A120000}" uniqueName="4698" name="Column4672" queryTableFieldId="28073"/>
    <tableColumn id="4699" xr3:uid="{00000000-0010-0000-0000-00005B120000}" uniqueName="4699" name="Column4673" queryTableFieldId="28072"/>
    <tableColumn id="4700" xr3:uid="{00000000-0010-0000-0000-00005C120000}" uniqueName="4700" name="Column4674" queryTableFieldId="28071"/>
    <tableColumn id="4701" xr3:uid="{00000000-0010-0000-0000-00005D120000}" uniqueName="4701" name="Column4675" queryTableFieldId="28070"/>
    <tableColumn id="4702" xr3:uid="{00000000-0010-0000-0000-00005E120000}" uniqueName="4702" name="Column4676" queryTableFieldId="28069"/>
    <tableColumn id="4703" xr3:uid="{00000000-0010-0000-0000-00005F120000}" uniqueName="4703" name="Column4677" queryTableFieldId="28068"/>
    <tableColumn id="4704" xr3:uid="{00000000-0010-0000-0000-000060120000}" uniqueName="4704" name="Column4678" queryTableFieldId="28067"/>
    <tableColumn id="4705" xr3:uid="{00000000-0010-0000-0000-000061120000}" uniqueName="4705" name="Column4679" queryTableFieldId="28066"/>
    <tableColumn id="4706" xr3:uid="{00000000-0010-0000-0000-000062120000}" uniqueName="4706" name="Column4680" queryTableFieldId="28065"/>
    <tableColumn id="4707" xr3:uid="{00000000-0010-0000-0000-000063120000}" uniqueName="4707" name="Column4681" queryTableFieldId="28064"/>
    <tableColumn id="4708" xr3:uid="{00000000-0010-0000-0000-000064120000}" uniqueName="4708" name="Column4682" queryTableFieldId="28063"/>
    <tableColumn id="4709" xr3:uid="{00000000-0010-0000-0000-000065120000}" uniqueName="4709" name="Column4683" queryTableFieldId="28062"/>
    <tableColumn id="4710" xr3:uid="{00000000-0010-0000-0000-000066120000}" uniqueName="4710" name="Column4684" queryTableFieldId="28061"/>
    <tableColumn id="4711" xr3:uid="{00000000-0010-0000-0000-000067120000}" uniqueName="4711" name="Column4685" queryTableFieldId="28060"/>
    <tableColumn id="4712" xr3:uid="{00000000-0010-0000-0000-000068120000}" uniqueName="4712" name="Column4686" queryTableFieldId="28059"/>
    <tableColumn id="4713" xr3:uid="{00000000-0010-0000-0000-000069120000}" uniqueName="4713" name="Column4687" queryTableFieldId="28058"/>
    <tableColumn id="4714" xr3:uid="{00000000-0010-0000-0000-00006A120000}" uniqueName="4714" name="Column4688" queryTableFieldId="28057"/>
    <tableColumn id="4715" xr3:uid="{00000000-0010-0000-0000-00006B120000}" uniqueName="4715" name="Column4689" queryTableFieldId="28056"/>
    <tableColumn id="4716" xr3:uid="{00000000-0010-0000-0000-00006C120000}" uniqueName="4716" name="Column4690" queryTableFieldId="28055"/>
    <tableColumn id="4717" xr3:uid="{00000000-0010-0000-0000-00006D120000}" uniqueName="4717" name="Column4691" queryTableFieldId="28054"/>
    <tableColumn id="4718" xr3:uid="{00000000-0010-0000-0000-00006E120000}" uniqueName="4718" name="Column4692" queryTableFieldId="28053"/>
    <tableColumn id="4719" xr3:uid="{00000000-0010-0000-0000-00006F120000}" uniqueName="4719" name="Column4693" queryTableFieldId="28052"/>
    <tableColumn id="4720" xr3:uid="{00000000-0010-0000-0000-000070120000}" uniqueName="4720" name="Column4694" queryTableFieldId="28051"/>
    <tableColumn id="4721" xr3:uid="{00000000-0010-0000-0000-000071120000}" uniqueName="4721" name="Column4695" queryTableFieldId="28050"/>
    <tableColumn id="4722" xr3:uid="{00000000-0010-0000-0000-000072120000}" uniqueName="4722" name="Column4696" queryTableFieldId="28049"/>
    <tableColumn id="4723" xr3:uid="{00000000-0010-0000-0000-000073120000}" uniqueName="4723" name="Column4697" queryTableFieldId="28048"/>
    <tableColumn id="4724" xr3:uid="{00000000-0010-0000-0000-000074120000}" uniqueName="4724" name="Column4698" queryTableFieldId="28047"/>
    <tableColumn id="4725" xr3:uid="{00000000-0010-0000-0000-000075120000}" uniqueName="4725" name="Column4699" queryTableFieldId="28046"/>
    <tableColumn id="4726" xr3:uid="{00000000-0010-0000-0000-000076120000}" uniqueName="4726" name="Column4700" queryTableFieldId="28045"/>
    <tableColumn id="4727" xr3:uid="{00000000-0010-0000-0000-000077120000}" uniqueName="4727" name="Column4701" queryTableFieldId="28044"/>
    <tableColumn id="4728" xr3:uid="{00000000-0010-0000-0000-000078120000}" uniqueName="4728" name="Column4702" queryTableFieldId="28043"/>
    <tableColumn id="4729" xr3:uid="{00000000-0010-0000-0000-000079120000}" uniqueName="4729" name="Column4703" queryTableFieldId="28042"/>
    <tableColumn id="4730" xr3:uid="{00000000-0010-0000-0000-00007A120000}" uniqueName="4730" name="Column4704" queryTableFieldId="28041"/>
    <tableColumn id="4731" xr3:uid="{00000000-0010-0000-0000-00007B120000}" uniqueName="4731" name="Column4705" queryTableFieldId="28040"/>
    <tableColumn id="4732" xr3:uid="{00000000-0010-0000-0000-00007C120000}" uniqueName="4732" name="Column4706" queryTableFieldId="28039"/>
    <tableColumn id="4733" xr3:uid="{00000000-0010-0000-0000-00007D120000}" uniqueName="4733" name="Column4707" queryTableFieldId="28038"/>
    <tableColumn id="4734" xr3:uid="{00000000-0010-0000-0000-00007E120000}" uniqueName="4734" name="Column4708" queryTableFieldId="28037"/>
    <tableColumn id="4735" xr3:uid="{00000000-0010-0000-0000-00007F120000}" uniqueName="4735" name="Column4709" queryTableFieldId="28036"/>
    <tableColumn id="4736" xr3:uid="{00000000-0010-0000-0000-000080120000}" uniqueName="4736" name="Column4710" queryTableFieldId="28035"/>
    <tableColumn id="4737" xr3:uid="{00000000-0010-0000-0000-000081120000}" uniqueName="4737" name="Column4711" queryTableFieldId="28034"/>
    <tableColumn id="4738" xr3:uid="{00000000-0010-0000-0000-000082120000}" uniqueName="4738" name="Column4712" queryTableFieldId="28033"/>
    <tableColumn id="4739" xr3:uid="{00000000-0010-0000-0000-000083120000}" uniqueName="4739" name="Column4713" queryTableFieldId="28032"/>
    <tableColumn id="4740" xr3:uid="{00000000-0010-0000-0000-000084120000}" uniqueName="4740" name="Column4714" queryTableFieldId="28031"/>
    <tableColumn id="4741" xr3:uid="{00000000-0010-0000-0000-000085120000}" uniqueName="4741" name="Column4715" queryTableFieldId="28030"/>
    <tableColumn id="4742" xr3:uid="{00000000-0010-0000-0000-000086120000}" uniqueName="4742" name="Column4716" queryTableFieldId="28029"/>
    <tableColumn id="4743" xr3:uid="{00000000-0010-0000-0000-000087120000}" uniqueName="4743" name="Column4717" queryTableFieldId="28028"/>
    <tableColumn id="4744" xr3:uid="{00000000-0010-0000-0000-000088120000}" uniqueName="4744" name="Column4718" queryTableFieldId="28027"/>
    <tableColumn id="4745" xr3:uid="{00000000-0010-0000-0000-000089120000}" uniqueName="4745" name="Column4719" queryTableFieldId="28026"/>
    <tableColumn id="4746" xr3:uid="{00000000-0010-0000-0000-00008A120000}" uniqueName="4746" name="Column4720" queryTableFieldId="28025"/>
    <tableColumn id="4747" xr3:uid="{00000000-0010-0000-0000-00008B120000}" uniqueName="4747" name="Column4721" queryTableFieldId="28024"/>
    <tableColumn id="4748" xr3:uid="{00000000-0010-0000-0000-00008C120000}" uniqueName="4748" name="Column4722" queryTableFieldId="28023"/>
    <tableColumn id="4749" xr3:uid="{00000000-0010-0000-0000-00008D120000}" uniqueName="4749" name="Column4723" queryTableFieldId="28022"/>
    <tableColumn id="4750" xr3:uid="{00000000-0010-0000-0000-00008E120000}" uniqueName="4750" name="Column4724" queryTableFieldId="28021"/>
    <tableColumn id="4751" xr3:uid="{00000000-0010-0000-0000-00008F120000}" uniqueName="4751" name="Column4725" queryTableFieldId="28020"/>
    <tableColumn id="4752" xr3:uid="{00000000-0010-0000-0000-000090120000}" uniqueName="4752" name="Column4726" queryTableFieldId="28019"/>
    <tableColumn id="4753" xr3:uid="{00000000-0010-0000-0000-000091120000}" uniqueName="4753" name="Column4727" queryTableFieldId="28018"/>
    <tableColumn id="4754" xr3:uid="{00000000-0010-0000-0000-000092120000}" uniqueName="4754" name="Column4728" queryTableFieldId="28017"/>
    <tableColumn id="4755" xr3:uid="{00000000-0010-0000-0000-000093120000}" uniqueName="4755" name="Column4729" queryTableFieldId="28016"/>
    <tableColumn id="4756" xr3:uid="{00000000-0010-0000-0000-000094120000}" uniqueName="4756" name="Column4730" queryTableFieldId="28015"/>
    <tableColumn id="4757" xr3:uid="{00000000-0010-0000-0000-000095120000}" uniqueName="4757" name="Column4731" queryTableFieldId="28014"/>
    <tableColumn id="4758" xr3:uid="{00000000-0010-0000-0000-000096120000}" uniqueName="4758" name="Column4732" queryTableFieldId="28013"/>
    <tableColumn id="4759" xr3:uid="{00000000-0010-0000-0000-000097120000}" uniqueName="4759" name="Column4733" queryTableFieldId="28012"/>
    <tableColumn id="4760" xr3:uid="{00000000-0010-0000-0000-000098120000}" uniqueName="4760" name="Column4734" queryTableFieldId="28011"/>
    <tableColumn id="4761" xr3:uid="{00000000-0010-0000-0000-000099120000}" uniqueName="4761" name="Column4735" queryTableFieldId="28010"/>
    <tableColumn id="4762" xr3:uid="{00000000-0010-0000-0000-00009A120000}" uniqueName="4762" name="Column4736" queryTableFieldId="28009"/>
    <tableColumn id="4763" xr3:uid="{00000000-0010-0000-0000-00009B120000}" uniqueName="4763" name="Column4737" queryTableFieldId="28008"/>
    <tableColumn id="4764" xr3:uid="{00000000-0010-0000-0000-00009C120000}" uniqueName="4764" name="Column4738" queryTableFieldId="28007"/>
    <tableColumn id="4765" xr3:uid="{00000000-0010-0000-0000-00009D120000}" uniqueName="4765" name="Column4739" queryTableFieldId="28006"/>
    <tableColumn id="4766" xr3:uid="{00000000-0010-0000-0000-00009E120000}" uniqueName="4766" name="Column4740" queryTableFieldId="28005"/>
    <tableColumn id="4767" xr3:uid="{00000000-0010-0000-0000-00009F120000}" uniqueName="4767" name="Column4741" queryTableFieldId="28004"/>
    <tableColumn id="4768" xr3:uid="{00000000-0010-0000-0000-0000A0120000}" uniqueName="4768" name="Column4742" queryTableFieldId="28003"/>
    <tableColumn id="4769" xr3:uid="{00000000-0010-0000-0000-0000A1120000}" uniqueName="4769" name="Column4743" queryTableFieldId="28002"/>
    <tableColumn id="4770" xr3:uid="{00000000-0010-0000-0000-0000A2120000}" uniqueName="4770" name="Column4744" queryTableFieldId="28001"/>
    <tableColumn id="4771" xr3:uid="{00000000-0010-0000-0000-0000A3120000}" uniqueName="4771" name="Column4745" queryTableFieldId="28000"/>
    <tableColumn id="4772" xr3:uid="{00000000-0010-0000-0000-0000A4120000}" uniqueName="4772" name="Column4746" queryTableFieldId="27999"/>
    <tableColumn id="4773" xr3:uid="{00000000-0010-0000-0000-0000A5120000}" uniqueName="4773" name="Column4747" queryTableFieldId="27998"/>
    <tableColumn id="4774" xr3:uid="{00000000-0010-0000-0000-0000A6120000}" uniqueName="4774" name="Column4748" queryTableFieldId="27997"/>
    <tableColumn id="4775" xr3:uid="{00000000-0010-0000-0000-0000A7120000}" uniqueName="4775" name="Column4749" queryTableFieldId="27996"/>
    <tableColumn id="4776" xr3:uid="{00000000-0010-0000-0000-0000A8120000}" uniqueName="4776" name="Column4750" queryTableFieldId="27995"/>
    <tableColumn id="4777" xr3:uid="{00000000-0010-0000-0000-0000A9120000}" uniqueName="4777" name="Column4751" queryTableFieldId="27994"/>
    <tableColumn id="4778" xr3:uid="{00000000-0010-0000-0000-0000AA120000}" uniqueName="4778" name="Column4752" queryTableFieldId="27993"/>
    <tableColumn id="4779" xr3:uid="{00000000-0010-0000-0000-0000AB120000}" uniqueName="4779" name="Column4753" queryTableFieldId="27992"/>
    <tableColumn id="4780" xr3:uid="{00000000-0010-0000-0000-0000AC120000}" uniqueName="4780" name="Column4754" queryTableFieldId="27991"/>
    <tableColumn id="4781" xr3:uid="{00000000-0010-0000-0000-0000AD120000}" uniqueName="4781" name="Column4755" queryTableFieldId="27990"/>
    <tableColumn id="4782" xr3:uid="{00000000-0010-0000-0000-0000AE120000}" uniqueName="4782" name="Column4756" queryTableFieldId="27989"/>
    <tableColumn id="4783" xr3:uid="{00000000-0010-0000-0000-0000AF120000}" uniqueName="4783" name="Column4757" queryTableFieldId="27988"/>
    <tableColumn id="4784" xr3:uid="{00000000-0010-0000-0000-0000B0120000}" uniqueName="4784" name="Column4758" queryTableFieldId="27987"/>
    <tableColumn id="4785" xr3:uid="{00000000-0010-0000-0000-0000B1120000}" uniqueName="4785" name="Column4759" queryTableFieldId="27986"/>
    <tableColumn id="4786" xr3:uid="{00000000-0010-0000-0000-0000B2120000}" uniqueName="4786" name="Column4760" queryTableFieldId="27985"/>
    <tableColumn id="4787" xr3:uid="{00000000-0010-0000-0000-0000B3120000}" uniqueName="4787" name="Column4761" queryTableFieldId="27984"/>
    <tableColumn id="4788" xr3:uid="{00000000-0010-0000-0000-0000B4120000}" uniqueName="4788" name="Column4762" queryTableFieldId="27983"/>
    <tableColumn id="4789" xr3:uid="{00000000-0010-0000-0000-0000B5120000}" uniqueName="4789" name="Column4763" queryTableFieldId="27982"/>
    <tableColumn id="4790" xr3:uid="{00000000-0010-0000-0000-0000B6120000}" uniqueName="4790" name="Column4764" queryTableFieldId="27981"/>
    <tableColumn id="4791" xr3:uid="{00000000-0010-0000-0000-0000B7120000}" uniqueName="4791" name="Column4765" queryTableFieldId="27980"/>
    <tableColumn id="4792" xr3:uid="{00000000-0010-0000-0000-0000B8120000}" uniqueName="4792" name="Column4766" queryTableFieldId="27979"/>
    <tableColumn id="4793" xr3:uid="{00000000-0010-0000-0000-0000B9120000}" uniqueName="4793" name="Column4767" queryTableFieldId="27978"/>
    <tableColumn id="4794" xr3:uid="{00000000-0010-0000-0000-0000BA120000}" uniqueName="4794" name="Column4768" queryTableFieldId="27977"/>
    <tableColumn id="4795" xr3:uid="{00000000-0010-0000-0000-0000BB120000}" uniqueName="4795" name="Column4769" queryTableFieldId="27976"/>
    <tableColumn id="4796" xr3:uid="{00000000-0010-0000-0000-0000BC120000}" uniqueName="4796" name="Column4770" queryTableFieldId="27975"/>
    <tableColumn id="4797" xr3:uid="{00000000-0010-0000-0000-0000BD120000}" uniqueName="4797" name="Column4771" queryTableFieldId="27974"/>
    <tableColumn id="4798" xr3:uid="{00000000-0010-0000-0000-0000BE120000}" uniqueName="4798" name="Column4772" queryTableFieldId="27973"/>
    <tableColumn id="4799" xr3:uid="{00000000-0010-0000-0000-0000BF120000}" uniqueName="4799" name="Column4773" queryTableFieldId="27972"/>
    <tableColumn id="4800" xr3:uid="{00000000-0010-0000-0000-0000C0120000}" uniqueName="4800" name="Column4774" queryTableFieldId="27971"/>
    <tableColumn id="4801" xr3:uid="{00000000-0010-0000-0000-0000C1120000}" uniqueName="4801" name="Column4775" queryTableFieldId="27970"/>
    <tableColumn id="4802" xr3:uid="{00000000-0010-0000-0000-0000C2120000}" uniqueName="4802" name="Column4776" queryTableFieldId="27969"/>
    <tableColumn id="4803" xr3:uid="{00000000-0010-0000-0000-0000C3120000}" uniqueName="4803" name="Column4777" queryTableFieldId="27968"/>
    <tableColumn id="4804" xr3:uid="{00000000-0010-0000-0000-0000C4120000}" uniqueName="4804" name="Column4778" queryTableFieldId="27967"/>
    <tableColumn id="4805" xr3:uid="{00000000-0010-0000-0000-0000C5120000}" uniqueName="4805" name="Column4779" queryTableFieldId="27966"/>
    <tableColumn id="4806" xr3:uid="{00000000-0010-0000-0000-0000C6120000}" uniqueName="4806" name="Column4780" queryTableFieldId="27965"/>
    <tableColumn id="4807" xr3:uid="{00000000-0010-0000-0000-0000C7120000}" uniqueName="4807" name="Column4781" queryTableFieldId="27964"/>
    <tableColumn id="4808" xr3:uid="{00000000-0010-0000-0000-0000C8120000}" uniqueName="4808" name="Column4782" queryTableFieldId="27963"/>
    <tableColumn id="4809" xr3:uid="{00000000-0010-0000-0000-0000C9120000}" uniqueName="4809" name="Column4783" queryTableFieldId="27962"/>
    <tableColumn id="4810" xr3:uid="{00000000-0010-0000-0000-0000CA120000}" uniqueName="4810" name="Column4784" queryTableFieldId="27961"/>
    <tableColumn id="4811" xr3:uid="{00000000-0010-0000-0000-0000CB120000}" uniqueName="4811" name="Column4785" queryTableFieldId="27960"/>
    <tableColumn id="4812" xr3:uid="{00000000-0010-0000-0000-0000CC120000}" uniqueName="4812" name="Column4786" queryTableFieldId="27959"/>
    <tableColumn id="4813" xr3:uid="{00000000-0010-0000-0000-0000CD120000}" uniqueName="4813" name="Column4787" queryTableFieldId="27958"/>
    <tableColumn id="4814" xr3:uid="{00000000-0010-0000-0000-0000CE120000}" uniqueName="4814" name="Column4788" queryTableFieldId="27957"/>
    <tableColumn id="4815" xr3:uid="{00000000-0010-0000-0000-0000CF120000}" uniqueName="4815" name="Column4789" queryTableFieldId="27956"/>
    <tableColumn id="4816" xr3:uid="{00000000-0010-0000-0000-0000D0120000}" uniqueName="4816" name="Column4790" queryTableFieldId="27955"/>
    <tableColumn id="4817" xr3:uid="{00000000-0010-0000-0000-0000D1120000}" uniqueName="4817" name="Column4791" queryTableFieldId="27954"/>
    <tableColumn id="4818" xr3:uid="{00000000-0010-0000-0000-0000D2120000}" uniqueName="4818" name="Column4792" queryTableFieldId="27953"/>
    <tableColumn id="4819" xr3:uid="{00000000-0010-0000-0000-0000D3120000}" uniqueName="4819" name="Column4793" queryTableFieldId="27952"/>
    <tableColumn id="4820" xr3:uid="{00000000-0010-0000-0000-0000D4120000}" uniqueName="4820" name="Column4794" queryTableFieldId="27951"/>
    <tableColumn id="4821" xr3:uid="{00000000-0010-0000-0000-0000D5120000}" uniqueName="4821" name="Column4795" queryTableFieldId="27950"/>
    <tableColumn id="4822" xr3:uid="{00000000-0010-0000-0000-0000D6120000}" uniqueName="4822" name="Column4796" queryTableFieldId="27949"/>
    <tableColumn id="4823" xr3:uid="{00000000-0010-0000-0000-0000D7120000}" uniqueName="4823" name="Column4797" queryTableFieldId="27948"/>
    <tableColumn id="4824" xr3:uid="{00000000-0010-0000-0000-0000D8120000}" uniqueName="4824" name="Column4798" queryTableFieldId="27947"/>
    <tableColumn id="4825" xr3:uid="{00000000-0010-0000-0000-0000D9120000}" uniqueName="4825" name="Column4799" queryTableFieldId="27946"/>
    <tableColumn id="4826" xr3:uid="{00000000-0010-0000-0000-0000DA120000}" uniqueName="4826" name="Column4800" queryTableFieldId="27945"/>
    <tableColumn id="4827" xr3:uid="{00000000-0010-0000-0000-0000DB120000}" uniqueName="4827" name="Column4801" queryTableFieldId="27944"/>
    <tableColumn id="4828" xr3:uid="{00000000-0010-0000-0000-0000DC120000}" uniqueName="4828" name="Column4802" queryTableFieldId="27943"/>
    <tableColumn id="4829" xr3:uid="{00000000-0010-0000-0000-0000DD120000}" uniqueName="4829" name="Column4803" queryTableFieldId="27942"/>
    <tableColumn id="4830" xr3:uid="{00000000-0010-0000-0000-0000DE120000}" uniqueName="4830" name="Column4804" queryTableFieldId="27941"/>
    <tableColumn id="4831" xr3:uid="{00000000-0010-0000-0000-0000DF120000}" uniqueName="4831" name="Column4805" queryTableFieldId="27940"/>
    <tableColumn id="4832" xr3:uid="{00000000-0010-0000-0000-0000E0120000}" uniqueName="4832" name="Column4806" queryTableFieldId="27939"/>
    <tableColumn id="4833" xr3:uid="{00000000-0010-0000-0000-0000E1120000}" uniqueName="4833" name="Column4807" queryTableFieldId="27938"/>
    <tableColumn id="4834" xr3:uid="{00000000-0010-0000-0000-0000E2120000}" uniqueName="4834" name="Column4808" queryTableFieldId="27937"/>
    <tableColumn id="4835" xr3:uid="{00000000-0010-0000-0000-0000E3120000}" uniqueName="4835" name="Column4809" queryTableFieldId="27936"/>
    <tableColumn id="4836" xr3:uid="{00000000-0010-0000-0000-0000E4120000}" uniqueName="4836" name="Column4810" queryTableFieldId="27935"/>
    <tableColumn id="4837" xr3:uid="{00000000-0010-0000-0000-0000E5120000}" uniqueName="4837" name="Column4811" queryTableFieldId="27934"/>
    <tableColumn id="4838" xr3:uid="{00000000-0010-0000-0000-0000E6120000}" uniqueName="4838" name="Column4812" queryTableFieldId="27933"/>
    <tableColumn id="4839" xr3:uid="{00000000-0010-0000-0000-0000E7120000}" uniqueName="4839" name="Column4813" queryTableFieldId="27932"/>
    <tableColumn id="4840" xr3:uid="{00000000-0010-0000-0000-0000E8120000}" uniqueName="4840" name="Column4814" queryTableFieldId="27931"/>
    <tableColumn id="4841" xr3:uid="{00000000-0010-0000-0000-0000E9120000}" uniqueName="4841" name="Column4815" queryTableFieldId="27930"/>
    <tableColumn id="4842" xr3:uid="{00000000-0010-0000-0000-0000EA120000}" uniqueName="4842" name="Column4816" queryTableFieldId="27929"/>
    <tableColumn id="4843" xr3:uid="{00000000-0010-0000-0000-0000EB120000}" uniqueName="4843" name="Column4817" queryTableFieldId="27928"/>
    <tableColumn id="4844" xr3:uid="{00000000-0010-0000-0000-0000EC120000}" uniqueName="4844" name="Column4818" queryTableFieldId="27927"/>
    <tableColumn id="4845" xr3:uid="{00000000-0010-0000-0000-0000ED120000}" uniqueName="4845" name="Column4819" queryTableFieldId="27926"/>
    <tableColumn id="4846" xr3:uid="{00000000-0010-0000-0000-0000EE120000}" uniqueName="4846" name="Column4820" queryTableFieldId="27925"/>
    <tableColumn id="4847" xr3:uid="{00000000-0010-0000-0000-0000EF120000}" uniqueName="4847" name="Column4821" queryTableFieldId="27924"/>
    <tableColumn id="4848" xr3:uid="{00000000-0010-0000-0000-0000F0120000}" uniqueName="4848" name="Column4822" queryTableFieldId="27923"/>
    <tableColumn id="4849" xr3:uid="{00000000-0010-0000-0000-0000F1120000}" uniqueName="4849" name="Column4823" queryTableFieldId="27922"/>
    <tableColumn id="4850" xr3:uid="{00000000-0010-0000-0000-0000F2120000}" uniqueName="4850" name="Column4824" queryTableFieldId="27921"/>
    <tableColumn id="4851" xr3:uid="{00000000-0010-0000-0000-0000F3120000}" uniqueName="4851" name="Column4825" queryTableFieldId="27920"/>
    <tableColumn id="4852" xr3:uid="{00000000-0010-0000-0000-0000F4120000}" uniqueName="4852" name="Column4826" queryTableFieldId="27919"/>
    <tableColumn id="4853" xr3:uid="{00000000-0010-0000-0000-0000F5120000}" uniqueName="4853" name="Column4827" queryTableFieldId="27918"/>
    <tableColumn id="4854" xr3:uid="{00000000-0010-0000-0000-0000F6120000}" uniqueName="4854" name="Column4828" queryTableFieldId="27917"/>
    <tableColumn id="4855" xr3:uid="{00000000-0010-0000-0000-0000F7120000}" uniqueName="4855" name="Column4829" queryTableFieldId="27916"/>
    <tableColumn id="4856" xr3:uid="{00000000-0010-0000-0000-0000F8120000}" uniqueName="4856" name="Column4830" queryTableFieldId="27915"/>
    <tableColumn id="4857" xr3:uid="{00000000-0010-0000-0000-0000F9120000}" uniqueName="4857" name="Column4831" queryTableFieldId="27914"/>
    <tableColumn id="4858" xr3:uid="{00000000-0010-0000-0000-0000FA120000}" uniqueName="4858" name="Column4832" queryTableFieldId="27913"/>
    <tableColumn id="4859" xr3:uid="{00000000-0010-0000-0000-0000FB120000}" uniqueName="4859" name="Column4833" queryTableFieldId="27912"/>
    <tableColumn id="4860" xr3:uid="{00000000-0010-0000-0000-0000FC120000}" uniqueName="4860" name="Column4834" queryTableFieldId="27911"/>
    <tableColumn id="4861" xr3:uid="{00000000-0010-0000-0000-0000FD120000}" uniqueName="4861" name="Column4835" queryTableFieldId="27910"/>
    <tableColumn id="4862" xr3:uid="{00000000-0010-0000-0000-0000FE120000}" uniqueName="4862" name="Column4836" queryTableFieldId="27909"/>
    <tableColumn id="4863" xr3:uid="{00000000-0010-0000-0000-0000FF120000}" uniqueName="4863" name="Column4837" queryTableFieldId="27908"/>
    <tableColumn id="4864" xr3:uid="{00000000-0010-0000-0000-000000130000}" uniqueName="4864" name="Column4838" queryTableFieldId="27907"/>
    <tableColumn id="4865" xr3:uid="{00000000-0010-0000-0000-000001130000}" uniqueName="4865" name="Column4839" queryTableFieldId="27906"/>
    <tableColumn id="4866" xr3:uid="{00000000-0010-0000-0000-000002130000}" uniqueName="4866" name="Column4840" queryTableFieldId="27905"/>
    <tableColumn id="4867" xr3:uid="{00000000-0010-0000-0000-000003130000}" uniqueName="4867" name="Column4841" queryTableFieldId="27904"/>
    <tableColumn id="4868" xr3:uid="{00000000-0010-0000-0000-000004130000}" uniqueName="4868" name="Column4842" queryTableFieldId="27903"/>
    <tableColumn id="4869" xr3:uid="{00000000-0010-0000-0000-000005130000}" uniqueName="4869" name="Column4843" queryTableFieldId="27902"/>
    <tableColumn id="4870" xr3:uid="{00000000-0010-0000-0000-000006130000}" uniqueName="4870" name="Column4844" queryTableFieldId="27901"/>
    <tableColumn id="4871" xr3:uid="{00000000-0010-0000-0000-000007130000}" uniqueName="4871" name="Column4845" queryTableFieldId="27900"/>
    <tableColumn id="4872" xr3:uid="{00000000-0010-0000-0000-000008130000}" uniqueName="4872" name="Column4846" queryTableFieldId="27899"/>
    <tableColumn id="4873" xr3:uid="{00000000-0010-0000-0000-000009130000}" uniqueName="4873" name="Column4847" queryTableFieldId="27898"/>
    <tableColumn id="4874" xr3:uid="{00000000-0010-0000-0000-00000A130000}" uniqueName="4874" name="Column4848" queryTableFieldId="27897"/>
    <tableColumn id="4875" xr3:uid="{00000000-0010-0000-0000-00000B130000}" uniqueName="4875" name="Column4849" queryTableFieldId="27896"/>
    <tableColumn id="4876" xr3:uid="{00000000-0010-0000-0000-00000C130000}" uniqueName="4876" name="Column4850" queryTableFieldId="27895"/>
    <tableColumn id="4877" xr3:uid="{00000000-0010-0000-0000-00000D130000}" uniqueName="4877" name="Column4851" queryTableFieldId="27894"/>
    <tableColumn id="4878" xr3:uid="{00000000-0010-0000-0000-00000E130000}" uniqueName="4878" name="Column4852" queryTableFieldId="27893"/>
    <tableColumn id="4879" xr3:uid="{00000000-0010-0000-0000-00000F130000}" uniqueName="4879" name="Column4853" queryTableFieldId="27892"/>
    <tableColumn id="4880" xr3:uid="{00000000-0010-0000-0000-000010130000}" uniqueName="4880" name="Column4854" queryTableFieldId="27891"/>
    <tableColumn id="4881" xr3:uid="{00000000-0010-0000-0000-000011130000}" uniqueName="4881" name="Column4855" queryTableFieldId="27890"/>
    <tableColumn id="4882" xr3:uid="{00000000-0010-0000-0000-000012130000}" uniqueName="4882" name="Column4856" queryTableFieldId="27889"/>
    <tableColumn id="4883" xr3:uid="{00000000-0010-0000-0000-000013130000}" uniqueName="4883" name="Column4857" queryTableFieldId="27888"/>
    <tableColumn id="4884" xr3:uid="{00000000-0010-0000-0000-000014130000}" uniqueName="4884" name="Column4858" queryTableFieldId="27887"/>
    <tableColumn id="4885" xr3:uid="{00000000-0010-0000-0000-000015130000}" uniqueName="4885" name="Column4859" queryTableFieldId="27886"/>
    <tableColumn id="4886" xr3:uid="{00000000-0010-0000-0000-000016130000}" uniqueName="4886" name="Column4860" queryTableFieldId="27885"/>
    <tableColumn id="4887" xr3:uid="{00000000-0010-0000-0000-000017130000}" uniqueName="4887" name="Column4861" queryTableFieldId="27884"/>
    <tableColumn id="4888" xr3:uid="{00000000-0010-0000-0000-000018130000}" uniqueName="4888" name="Column4862" queryTableFieldId="27883"/>
    <tableColumn id="4889" xr3:uid="{00000000-0010-0000-0000-000019130000}" uniqueName="4889" name="Column4863" queryTableFieldId="27882"/>
    <tableColumn id="4890" xr3:uid="{00000000-0010-0000-0000-00001A130000}" uniqueName="4890" name="Column4864" queryTableFieldId="27881"/>
    <tableColumn id="4891" xr3:uid="{00000000-0010-0000-0000-00001B130000}" uniqueName="4891" name="Column4865" queryTableFieldId="27880"/>
    <tableColumn id="4892" xr3:uid="{00000000-0010-0000-0000-00001C130000}" uniqueName="4892" name="Column4866" queryTableFieldId="27879"/>
    <tableColumn id="4893" xr3:uid="{00000000-0010-0000-0000-00001D130000}" uniqueName="4893" name="Column4867" queryTableFieldId="27878"/>
    <tableColumn id="4894" xr3:uid="{00000000-0010-0000-0000-00001E130000}" uniqueName="4894" name="Column4868" queryTableFieldId="27877"/>
    <tableColumn id="4895" xr3:uid="{00000000-0010-0000-0000-00001F130000}" uniqueName="4895" name="Column4869" queryTableFieldId="27876"/>
    <tableColumn id="4896" xr3:uid="{00000000-0010-0000-0000-000020130000}" uniqueName="4896" name="Column4870" queryTableFieldId="27875"/>
    <tableColumn id="4897" xr3:uid="{00000000-0010-0000-0000-000021130000}" uniqueName="4897" name="Column4871" queryTableFieldId="27874"/>
    <tableColumn id="4898" xr3:uid="{00000000-0010-0000-0000-000022130000}" uniqueName="4898" name="Column4872" queryTableFieldId="27873"/>
    <tableColumn id="4899" xr3:uid="{00000000-0010-0000-0000-000023130000}" uniqueName="4899" name="Column4873" queryTableFieldId="27872"/>
    <tableColumn id="4900" xr3:uid="{00000000-0010-0000-0000-000024130000}" uniqueName="4900" name="Column4874" queryTableFieldId="27871"/>
    <tableColumn id="4901" xr3:uid="{00000000-0010-0000-0000-000025130000}" uniqueName="4901" name="Column4875" queryTableFieldId="27870"/>
    <tableColumn id="4902" xr3:uid="{00000000-0010-0000-0000-000026130000}" uniqueName="4902" name="Column4876" queryTableFieldId="27869"/>
    <tableColumn id="4903" xr3:uid="{00000000-0010-0000-0000-000027130000}" uniqueName="4903" name="Column4877" queryTableFieldId="27868"/>
    <tableColumn id="4904" xr3:uid="{00000000-0010-0000-0000-000028130000}" uniqueName="4904" name="Column4878" queryTableFieldId="27867"/>
    <tableColumn id="4905" xr3:uid="{00000000-0010-0000-0000-000029130000}" uniqueName="4905" name="Column4879" queryTableFieldId="27866"/>
    <tableColumn id="4906" xr3:uid="{00000000-0010-0000-0000-00002A130000}" uniqueName="4906" name="Column4880" queryTableFieldId="27865"/>
    <tableColumn id="4907" xr3:uid="{00000000-0010-0000-0000-00002B130000}" uniqueName="4907" name="Column4881" queryTableFieldId="27864"/>
    <tableColumn id="4908" xr3:uid="{00000000-0010-0000-0000-00002C130000}" uniqueName="4908" name="Column4882" queryTableFieldId="27863"/>
    <tableColumn id="4909" xr3:uid="{00000000-0010-0000-0000-00002D130000}" uniqueName="4909" name="Column4883" queryTableFieldId="27862"/>
    <tableColumn id="4910" xr3:uid="{00000000-0010-0000-0000-00002E130000}" uniqueName="4910" name="Column4884" queryTableFieldId="27861"/>
    <tableColumn id="4911" xr3:uid="{00000000-0010-0000-0000-00002F130000}" uniqueName="4911" name="Column4885" queryTableFieldId="27860"/>
    <tableColumn id="4912" xr3:uid="{00000000-0010-0000-0000-000030130000}" uniqueName="4912" name="Column4886" queryTableFieldId="27859"/>
    <tableColumn id="4913" xr3:uid="{00000000-0010-0000-0000-000031130000}" uniqueName="4913" name="Column4887" queryTableFieldId="27858"/>
    <tableColumn id="4914" xr3:uid="{00000000-0010-0000-0000-000032130000}" uniqueName="4914" name="Column4888" queryTableFieldId="27857"/>
    <tableColumn id="4915" xr3:uid="{00000000-0010-0000-0000-000033130000}" uniqueName="4915" name="Column4889" queryTableFieldId="27856"/>
    <tableColumn id="4916" xr3:uid="{00000000-0010-0000-0000-000034130000}" uniqueName="4916" name="Column4890" queryTableFieldId="27855"/>
    <tableColumn id="4917" xr3:uid="{00000000-0010-0000-0000-000035130000}" uniqueName="4917" name="Column4891" queryTableFieldId="27854"/>
    <tableColumn id="4918" xr3:uid="{00000000-0010-0000-0000-000036130000}" uniqueName="4918" name="Column4892" queryTableFieldId="27853"/>
    <tableColumn id="4919" xr3:uid="{00000000-0010-0000-0000-000037130000}" uniqueName="4919" name="Column4893" queryTableFieldId="27852"/>
    <tableColumn id="4920" xr3:uid="{00000000-0010-0000-0000-000038130000}" uniqueName="4920" name="Column4894" queryTableFieldId="27851"/>
    <tableColumn id="4921" xr3:uid="{00000000-0010-0000-0000-000039130000}" uniqueName="4921" name="Column4895" queryTableFieldId="27850"/>
    <tableColumn id="4922" xr3:uid="{00000000-0010-0000-0000-00003A130000}" uniqueName="4922" name="Column4896" queryTableFieldId="27849"/>
    <tableColumn id="4923" xr3:uid="{00000000-0010-0000-0000-00003B130000}" uniqueName="4923" name="Column4897" queryTableFieldId="27848"/>
    <tableColumn id="4924" xr3:uid="{00000000-0010-0000-0000-00003C130000}" uniqueName="4924" name="Column4898" queryTableFieldId="27847"/>
    <tableColumn id="4925" xr3:uid="{00000000-0010-0000-0000-00003D130000}" uniqueName="4925" name="Column4899" queryTableFieldId="27846"/>
    <tableColumn id="4926" xr3:uid="{00000000-0010-0000-0000-00003E130000}" uniqueName="4926" name="Column4900" queryTableFieldId="27845"/>
    <tableColumn id="4927" xr3:uid="{00000000-0010-0000-0000-00003F130000}" uniqueName="4927" name="Column4901" queryTableFieldId="27844"/>
    <tableColumn id="4928" xr3:uid="{00000000-0010-0000-0000-000040130000}" uniqueName="4928" name="Column4902" queryTableFieldId="27843"/>
    <tableColumn id="4929" xr3:uid="{00000000-0010-0000-0000-000041130000}" uniqueName="4929" name="Column4903" queryTableFieldId="27842"/>
    <tableColumn id="4930" xr3:uid="{00000000-0010-0000-0000-000042130000}" uniqueName="4930" name="Column4904" queryTableFieldId="27841"/>
    <tableColumn id="4931" xr3:uid="{00000000-0010-0000-0000-000043130000}" uniqueName="4931" name="Column4905" queryTableFieldId="27840"/>
    <tableColumn id="4932" xr3:uid="{00000000-0010-0000-0000-000044130000}" uniqueName="4932" name="Column4906" queryTableFieldId="27839"/>
    <tableColumn id="4933" xr3:uid="{00000000-0010-0000-0000-000045130000}" uniqueName="4933" name="Column4907" queryTableFieldId="27838"/>
    <tableColumn id="4934" xr3:uid="{00000000-0010-0000-0000-000046130000}" uniqueName="4934" name="Column4908" queryTableFieldId="27837"/>
    <tableColumn id="4935" xr3:uid="{00000000-0010-0000-0000-000047130000}" uniqueName="4935" name="Column4909" queryTableFieldId="27836"/>
    <tableColumn id="4936" xr3:uid="{00000000-0010-0000-0000-000048130000}" uniqueName="4936" name="Column4910" queryTableFieldId="27835"/>
    <tableColumn id="4937" xr3:uid="{00000000-0010-0000-0000-000049130000}" uniqueName="4937" name="Column4911" queryTableFieldId="27834"/>
    <tableColumn id="4938" xr3:uid="{00000000-0010-0000-0000-00004A130000}" uniqueName="4938" name="Column4912" queryTableFieldId="27833"/>
    <tableColumn id="4939" xr3:uid="{00000000-0010-0000-0000-00004B130000}" uniqueName="4939" name="Column4913" queryTableFieldId="27832"/>
    <tableColumn id="4940" xr3:uid="{00000000-0010-0000-0000-00004C130000}" uniqueName="4940" name="Column4914" queryTableFieldId="27831"/>
    <tableColumn id="4941" xr3:uid="{00000000-0010-0000-0000-00004D130000}" uniqueName="4941" name="Column4915" queryTableFieldId="27830"/>
    <tableColumn id="4942" xr3:uid="{00000000-0010-0000-0000-00004E130000}" uniqueName="4942" name="Column4916" queryTableFieldId="27829"/>
    <tableColumn id="4943" xr3:uid="{00000000-0010-0000-0000-00004F130000}" uniqueName="4943" name="Column4917" queryTableFieldId="27828"/>
    <tableColumn id="4944" xr3:uid="{00000000-0010-0000-0000-000050130000}" uniqueName="4944" name="Column4918" queryTableFieldId="27827"/>
    <tableColumn id="4945" xr3:uid="{00000000-0010-0000-0000-000051130000}" uniqueName="4945" name="Column4919" queryTableFieldId="27826"/>
    <tableColumn id="4946" xr3:uid="{00000000-0010-0000-0000-000052130000}" uniqueName="4946" name="Column4920" queryTableFieldId="27825"/>
    <tableColumn id="4947" xr3:uid="{00000000-0010-0000-0000-000053130000}" uniqueName="4947" name="Column4921" queryTableFieldId="27824"/>
    <tableColumn id="4948" xr3:uid="{00000000-0010-0000-0000-000054130000}" uniqueName="4948" name="Column4922" queryTableFieldId="27823"/>
    <tableColumn id="4949" xr3:uid="{00000000-0010-0000-0000-000055130000}" uniqueName="4949" name="Column4923" queryTableFieldId="27822"/>
    <tableColumn id="4950" xr3:uid="{00000000-0010-0000-0000-000056130000}" uniqueName="4950" name="Column4924" queryTableFieldId="27821"/>
    <tableColumn id="4951" xr3:uid="{00000000-0010-0000-0000-000057130000}" uniqueName="4951" name="Column4925" queryTableFieldId="27820"/>
    <tableColumn id="4952" xr3:uid="{00000000-0010-0000-0000-000058130000}" uniqueName="4952" name="Column4926" queryTableFieldId="27819"/>
    <tableColumn id="4953" xr3:uid="{00000000-0010-0000-0000-000059130000}" uniqueName="4953" name="Column4927" queryTableFieldId="27818"/>
    <tableColumn id="4954" xr3:uid="{00000000-0010-0000-0000-00005A130000}" uniqueName="4954" name="Column4928" queryTableFieldId="27817"/>
    <tableColumn id="4955" xr3:uid="{00000000-0010-0000-0000-00005B130000}" uniqueName="4955" name="Column4929" queryTableFieldId="27816"/>
    <tableColumn id="4956" xr3:uid="{00000000-0010-0000-0000-00005C130000}" uniqueName="4956" name="Column4930" queryTableFieldId="27815"/>
    <tableColumn id="4957" xr3:uid="{00000000-0010-0000-0000-00005D130000}" uniqueName="4957" name="Column4931" queryTableFieldId="27814"/>
    <tableColumn id="4958" xr3:uid="{00000000-0010-0000-0000-00005E130000}" uniqueName="4958" name="Column4932" queryTableFieldId="27813"/>
    <tableColumn id="4959" xr3:uid="{00000000-0010-0000-0000-00005F130000}" uniqueName="4959" name="Column4933" queryTableFieldId="27812"/>
    <tableColumn id="4960" xr3:uid="{00000000-0010-0000-0000-000060130000}" uniqueName="4960" name="Column4934" queryTableFieldId="27811"/>
    <tableColumn id="4961" xr3:uid="{00000000-0010-0000-0000-000061130000}" uniqueName="4961" name="Column4935" queryTableFieldId="27810"/>
    <tableColumn id="4962" xr3:uid="{00000000-0010-0000-0000-000062130000}" uniqueName="4962" name="Column4936" queryTableFieldId="27809"/>
    <tableColumn id="4963" xr3:uid="{00000000-0010-0000-0000-000063130000}" uniqueName="4963" name="Column4937" queryTableFieldId="27808"/>
    <tableColumn id="4964" xr3:uid="{00000000-0010-0000-0000-000064130000}" uniqueName="4964" name="Column4938" queryTableFieldId="27807"/>
    <tableColumn id="4965" xr3:uid="{00000000-0010-0000-0000-000065130000}" uniqueName="4965" name="Column4939" queryTableFieldId="27806"/>
    <tableColumn id="4966" xr3:uid="{00000000-0010-0000-0000-000066130000}" uniqueName="4966" name="Column4940" queryTableFieldId="27805"/>
    <tableColumn id="4967" xr3:uid="{00000000-0010-0000-0000-000067130000}" uniqueName="4967" name="Column4941" queryTableFieldId="27804"/>
    <tableColumn id="4968" xr3:uid="{00000000-0010-0000-0000-000068130000}" uniqueName="4968" name="Column4942" queryTableFieldId="27803"/>
    <tableColumn id="4969" xr3:uid="{00000000-0010-0000-0000-000069130000}" uniqueName="4969" name="Column4943" queryTableFieldId="27802"/>
    <tableColumn id="4970" xr3:uid="{00000000-0010-0000-0000-00006A130000}" uniqueName="4970" name="Column4944" queryTableFieldId="27801"/>
    <tableColumn id="4971" xr3:uid="{00000000-0010-0000-0000-00006B130000}" uniqueName="4971" name="Column4945" queryTableFieldId="27800"/>
    <tableColumn id="4972" xr3:uid="{00000000-0010-0000-0000-00006C130000}" uniqueName="4972" name="Column4946" queryTableFieldId="27799"/>
    <tableColumn id="4973" xr3:uid="{00000000-0010-0000-0000-00006D130000}" uniqueName="4973" name="Column4947" queryTableFieldId="27798"/>
    <tableColumn id="4974" xr3:uid="{00000000-0010-0000-0000-00006E130000}" uniqueName="4974" name="Column4948" queryTableFieldId="27797"/>
    <tableColumn id="4975" xr3:uid="{00000000-0010-0000-0000-00006F130000}" uniqueName="4975" name="Column4949" queryTableFieldId="27796"/>
    <tableColumn id="4976" xr3:uid="{00000000-0010-0000-0000-000070130000}" uniqueName="4976" name="Column4950" queryTableFieldId="27795"/>
    <tableColumn id="4977" xr3:uid="{00000000-0010-0000-0000-000071130000}" uniqueName="4977" name="Column4951" queryTableFieldId="27794"/>
    <tableColumn id="4978" xr3:uid="{00000000-0010-0000-0000-000072130000}" uniqueName="4978" name="Column4952" queryTableFieldId="27793"/>
    <tableColumn id="4979" xr3:uid="{00000000-0010-0000-0000-000073130000}" uniqueName="4979" name="Column4953" queryTableFieldId="27792"/>
    <tableColumn id="4980" xr3:uid="{00000000-0010-0000-0000-000074130000}" uniqueName="4980" name="Column4954" queryTableFieldId="27791"/>
    <tableColumn id="4981" xr3:uid="{00000000-0010-0000-0000-000075130000}" uniqueName="4981" name="Column4955" queryTableFieldId="27790"/>
    <tableColumn id="4982" xr3:uid="{00000000-0010-0000-0000-000076130000}" uniqueName="4982" name="Column4956" queryTableFieldId="27789"/>
    <tableColumn id="4983" xr3:uid="{00000000-0010-0000-0000-000077130000}" uniqueName="4983" name="Column4957" queryTableFieldId="27788"/>
    <tableColumn id="4984" xr3:uid="{00000000-0010-0000-0000-000078130000}" uniqueName="4984" name="Column4958" queryTableFieldId="27787"/>
    <tableColumn id="4985" xr3:uid="{00000000-0010-0000-0000-000079130000}" uniqueName="4985" name="Column4959" queryTableFieldId="27786"/>
    <tableColumn id="4986" xr3:uid="{00000000-0010-0000-0000-00007A130000}" uniqueName="4986" name="Column4960" queryTableFieldId="27785"/>
    <tableColumn id="4987" xr3:uid="{00000000-0010-0000-0000-00007B130000}" uniqueName="4987" name="Column4961" queryTableFieldId="27784"/>
    <tableColumn id="4988" xr3:uid="{00000000-0010-0000-0000-00007C130000}" uniqueName="4988" name="Column4962" queryTableFieldId="27783"/>
    <tableColumn id="4989" xr3:uid="{00000000-0010-0000-0000-00007D130000}" uniqueName="4989" name="Column4963" queryTableFieldId="27782"/>
    <tableColumn id="4990" xr3:uid="{00000000-0010-0000-0000-00007E130000}" uniqueName="4990" name="Column4964" queryTableFieldId="27781"/>
    <tableColumn id="4991" xr3:uid="{00000000-0010-0000-0000-00007F130000}" uniqueName="4991" name="Column4965" queryTableFieldId="27780"/>
    <tableColumn id="4992" xr3:uid="{00000000-0010-0000-0000-000080130000}" uniqueName="4992" name="Column4966" queryTableFieldId="27779"/>
    <tableColumn id="4993" xr3:uid="{00000000-0010-0000-0000-000081130000}" uniqueName="4993" name="Column4967" queryTableFieldId="27778"/>
    <tableColumn id="4994" xr3:uid="{00000000-0010-0000-0000-000082130000}" uniqueName="4994" name="Column4968" queryTableFieldId="27777"/>
    <tableColumn id="4995" xr3:uid="{00000000-0010-0000-0000-000083130000}" uniqueName="4995" name="Column4969" queryTableFieldId="27776"/>
    <tableColumn id="4996" xr3:uid="{00000000-0010-0000-0000-000084130000}" uniqueName="4996" name="Column4970" queryTableFieldId="27775"/>
    <tableColumn id="4997" xr3:uid="{00000000-0010-0000-0000-000085130000}" uniqueName="4997" name="Column4971" queryTableFieldId="27774"/>
    <tableColumn id="4998" xr3:uid="{00000000-0010-0000-0000-000086130000}" uniqueName="4998" name="Column4972" queryTableFieldId="27773"/>
    <tableColumn id="4999" xr3:uid="{00000000-0010-0000-0000-000087130000}" uniqueName="4999" name="Column4973" queryTableFieldId="27772"/>
    <tableColumn id="5000" xr3:uid="{00000000-0010-0000-0000-000088130000}" uniqueName="5000" name="Column4974" queryTableFieldId="27771"/>
    <tableColumn id="5001" xr3:uid="{00000000-0010-0000-0000-000089130000}" uniqueName="5001" name="Column4975" queryTableFieldId="27770"/>
    <tableColumn id="5002" xr3:uid="{00000000-0010-0000-0000-00008A130000}" uniqueName="5002" name="Column4976" queryTableFieldId="27769"/>
    <tableColumn id="5003" xr3:uid="{00000000-0010-0000-0000-00008B130000}" uniqueName="5003" name="Column4977" queryTableFieldId="27768"/>
    <tableColumn id="5004" xr3:uid="{00000000-0010-0000-0000-00008C130000}" uniqueName="5004" name="Column4978" queryTableFieldId="27767"/>
    <tableColumn id="5005" xr3:uid="{00000000-0010-0000-0000-00008D130000}" uniqueName="5005" name="Column4979" queryTableFieldId="27766"/>
    <tableColumn id="5006" xr3:uid="{00000000-0010-0000-0000-00008E130000}" uniqueName="5006" name="Column4980" queryTableFieldId="27765"/>
    <tableColumn id="5007" xr3:uid="{00000000-0010-0000-0000-00008F130000}" uniqueName="5007" name="Column4981" queryTableFieldId="27764"/>
    <tableColumn id="5008" xr3:uid="{00000000-0010-0000-0000-000090130000}" uniqueName="5008" name="Column4982" queryTableFieldId="27763"/>
    <tableColumn id="5009" xr3:uid="{00000000-0010-0000-0000-000091130000}" uniqueName="5009" name="Column4983" queryTableFieldId="27762"/>
    <tableColumn id="5010" xr3:uid="{00000000-0010-0000-0000-000092130000}" uniqueName="5010" name="Column4984" queryTableFieldId="27761"/>
    <tableColumn id="5011" xr3:uid="{00000000-0010-0000-0000-000093130000}" uniqueName="5011" name="Column4985" queryTableFieldId="27760"/>
    <tableColumn id="5012" xr3:uid="{00000000-0010-0000-0000-000094130000}" uniqueName="5012" name="Column4986" queryTableFieldId="27759"/>
    <tableColumn id="5013" xr3:uid="{00000000-0010-0000-0000-000095130000}" uniqueName="5013" name="Column4987" queryTableFieldId="27758"/>
    <tableColumn id="5014" xr3:uid="{00000000-0010-0000-0000-000096130000}" uniqueName="5014" name="Column4988" queryTableFieldId="27757"/>
    <tableColumn id="5015" xr3:uid="{00000000-0010-0000-0000-000097130000}" uniqueName="5015" name="Column4989" queryTableFieldId="27756"/>
    <tableColumn id="5016" xr3:uid="{00000000-0010-0000-0000-000098130000}" uniqueName="5016" name="Column4990" queryTableFieldId="27755"/>
    <tableColumn id="5017" xr3:uid="{00000000-0010-0000-0000-000099130000}" uniqueName="5017" name="Column4991" queryTableFieldId="27754"/>
    <tableColumn id="5018" xr3:uid="{00000000-0010-0000-0000-00009A130000}" uniqueName="5018" name="Column4992" queryTableFieldId="27753"/>
    <tableColumn id="5019" xr3:uid="{00000000-0010-0000-0000-00009B130000}" uniqueName="5019" name="Column4993" queryTableFieldId="27752"/>
    <tableColumn id="5020" xr3:uid="{00000000-0010-0000-0000-00009C130000}" uniqueName="5020" name="Column4994" queryTableFieldId="27751"/>
    <tableColumn id="5021" xr3:uid="{00000000-0010-0000-0000-00009D130000}" uniqueName="5021" name="Column4995" queryTableFieldId="27750"/>
    <tableColumn id="5022" xr3:uid="{00000000-0010-0000-0000-00009E130000}" uniqueName="5022" name="Column4996" queryTableFieldId="27749"/>
    <tableColumn id="5023" xr3:uid="{00000000-0010-0000-0000-00009F130000}" uniqueName="5023" name="Column4997" queryTableFieldId="27748"/>
    <tableColumn id="5024" xr3:uid="{00000000-0010-0000-0000-0000A0130000}" uniqueName="5024" name="Column4998" queryTableFieldId="27747"/>
    <tableColumn id="5025" xr3:uid="{00000000-0010-0000-0000-0000A1130000}" uniqueName="5025" name="Column4999" queryTableFieldId="27746"/>
    <tableColumn id="5026" xr3:uid="{00000000-0010-0000-0000-0000A2130000}" uniqueName="5026" name="Column5000" queryTableFieldId="27745"/>
    <tableColumn id="5027" xr3:uid="{00000000-0010-0000-0000-0000A3130000}" uniqueName="5027" name="Column5001" queryTableFieldId="27744"/>
    <tableColumn id="5028" xr3:uid="{00000000-0010-0000-0000-0000A4130000}" uniqueName="5028" name="Column5002" queryTableFieldId="27743"/>
    <tableColumn id="5029" xr3:uid="{00000000-0010-0000-0000-0000A5130000}" uniqueName="5029" name="Column5003" queryTableFieldId="27742"/>
    <tableColumn id="5030" xr3:uid="{00000000-0010-0000-0000-0000A6130000}" uniqueName="5030" name="Column5004" queryTableFieldId="27741"/>
    <tableColumn id="5031" xr3:uid="{00000000-0010-0000-0000-0000A7130000}" uniqueName="5031" name="Column5005" queryTableFieldId="27740"/>
    <tableColumn id="5032" xr3:uid="{00000000-0010-0000-0000-0000A8130000}" uniqueName="5032" name="Column5006" queryTableFieldId="27739"/>
    <tableColumn id="5033" xr3:uid="{00000000-0010-0000-0000-0000A9130000}" uniqueName="5033" name="Column5007" queryTableFieldId="27738"/>
    <tableColumn id="5034" xr3:uid="{00000000-0010-0000-0000-0000AA130000}" uniqueName="5034" name="Column5008" queryTableFieldId="27737"/>
    <tableColumn id="5035" xr3:uid="{00000000-0010-0000-0000-0000AB130000}" uniqueName="5035" name="Column5009" queryTableFieldId="27736"/>
    <tableColumn id="5036" xr3:uid="{00000000-0010-0000-0000-0000AC130000}" uniqueName="5036" name="Column5010" queryTableFieldId="27735"/>
    <tableColumn id="5037" xr3:uid="{00000000-0010-0000-0000-0000AD130000}" uniqueName="5037" name="Column5011" queryTableFieldId="27734"/>
    <tableColumn id="5038" xr3:uid="{00000000-0010-0000-0000-0000AE130000}" uniqueName="5038" name="Column5012" queryTableFieldId="27733"/>
    <tableColumn id="5039" xr3:uid="{00000000-0010-0000-0000-0000AF130000}" uniqueName="5039" name="Column5013" queryTableFieldId="27732"/>
    <tableColumn id="5040" xr3:uid="{00000000-0010-0000-0000-0000B0130000}" uniqueName="5040" name="Column5014" queryTableFieldId="27731"/>
    <tableColumn id="5041" xr3:uid="{00000000-0010-0000-0000-0000B1130000}" uniqueName="5041" name="Column5015" queryTableFieldId="27730"/>
    <tableColumn id="5042" xr3:uid="{00000000-0010-0000-0000-0000B2130000}" uniqueName="5042" name="Column5016" queryTableFieldId="27729"/>
    <tableColumn id="5043" xr3:uid="{00000000-0010-0000-0000-0000B3130000}" uniqueName="5043" name="Column5017" queryTableFieldId="27728"/>
    <tableColumn id="5044" xr3:uid="{00000000-0010-0000-0000-0000B4130000}" uniqueName="5044" name="Column5018" queryTableFieldId="27727"/>
    <tableColumn id="5045" xr3:uid="{00000000-0010-0000-0000-0000B5130000}" uniqueName="5045" name="Column5019" queryTableFieldId="27726"/>
    <tableColumn id="5046" xr3:uid="{00000000-0010-0000-0000-0000B6130000}" uniqueName="5046" name="Column5020" queryTableFieldId="27725"/>
    <tableColumn id="5047" xr3:uid="{00000000-0010-0000-0000-0000B7130000}" uniqueName="5047" name="Column5021" queryTableFieldId="27724"/>
    <tableColumn id="5048" xr3:uid="{00000000-0010-0000-0000-0000B8130000}" uniqueName="5048" name="Column5022" queryTableFieldId="27723"/>
    <tableColumn id="5049" xr3:uid="{00000000-0010-0000-0000-0000B9130000}" uniqueName="5049" name="Column5023" queryTableFieldId="27722"/>
    <tableColumn id="5050" xr3:uid="{00000000-0010-0000-0000-0000BA130000}" uniqueName="5050" name="Column5024" queryTableFieldId="27721"/>
    <tableColumn id="5051" xr3:uid="{00000000-0010-0000-0000-0000BB130000}" uniqueName="5051" name="Column5025" queryTableFieldId="27720"/>
    <tableColumn id="5052" xr3:uid="{00000000-0010-0000-0000-0000BC130000}" uniqueName="5052" name="Column5026" queryTableFieldId="27719"/>
    <tableColumn id="5053" xr3:uid="{00000000-0010-0000-0000-0000BD130000}" uniqueName="5053" name="Column5027" queryTableFieldId="27718"/>
    <tableColumn id="5054" xr3:uid="{00000000-0010-0000-0000-0000BE130000}" uniqueName="5054" name="Column5028" queryTableFieldId="27717"/>
    <tableColumn id="5055" xr3:uid="{00000000-0010-0000-0000-0000BF130000}" uniqueName="5055" name="Column5029" queryTableFieldId="27716"/>
    <tableColumn id="5056" xr3:uid="{00000000-0010-0000-0000-0000C0130000}" uniqueName="5056" name="Column5030" queryTableFieldId="27715"/>
    <tableColumn id="5057" xr3:uid="{00000000-0010-0000-0000-0000C1130000}" uniqueName="5057" name="Column5031" queryTableFieldId="27714"/>
    <tableColumn id="5058" xr3:uid="{00000000-0010-0000-0000-0000C2130000}" uniqueName="5058" name="Column5032" queryTableFieldId="27713"/>
    <tableColumn id="5059" xr3:uid="{00000000-0010-0000-0000-0000C3130000}" uniqueName="5059" name="Column5033" queryTableFieldId="27712"/>
    <tableColumn id="5060" xr3:uid="{00000000-0010-0000-0000-0000C4130000}" uniqueName="5060" name="Column5034" queryTableFieldId="27711"/>
    <tableColumn id="5061" xr3:uid="{00000000-0010-0000-0000-0000C5130000}" uniqueName="5061" name="Column5035" queryTableFieldId="27710"/>
    <tableColumn id="5062" xr3:uid="{00000000-0010-0000-0000-0000C6130000}" uniqueName="5062" name="Column5036" queryTableFieldId="27709"/>
    <tableColumn id="5063" xr3:uid="{00000000-0010-0000-0000-0000C7130000}" uniqueName="5063" name="Column5037" queryTableFieldId="27708"/>
    <tableColumn id="5064" xr3:uid="{00000000-0010-0000-0000-0000C8130000}" uniqueName="5064" name="Column5038" queryTableFieldId="27707"/>
    <tableColumn id="5065" xr3:uid="{00000000-0010-0000-0000-0000C9130000}" uniqueName="5065" name="Column5039" queryTableFieldId="27706"/>
    <tableColumn id="5066" xr3:uid="{00000000-0010-0000-0000-0000CA130000}" uniqueName="5066" name="Column5040" queryTableFieldId="27705"/>
    <tableColumn id="5067" xr3:uid="{00000000-0010-0000-0000-0000CB130000}" uniqueName="5067" name="Column5041" queryTableFieldId="27704"/>
    <tableColumn id="5068" xr3:uid="{00000000-0010-0000-0000-0000CC130000}" uniqueName="5068" name="Column5042" queryTableFieldId="27703"/>
    <tableColumn id="5069" xr3:uid="{00000000-0010-0000-0000-0000CD130000}" uniqueName="5069" name="Column5043" queryTableFieldId="27702"/>
    <tableColumn id="5070" xr3:uid="{00000000-0010-0000-0000-0000CE130000}" uniqueName="5070" name="Column5044" queryTableFieldId="27701"/>
    <tableColumn id="5071" xr3:uid="{00000000-0010-0000-0000-0000CF130000}" uniqueName="5071" name="Column5045" queryTableFieldId="27700"/>
    <tableColumn id="5072" xr3:uid="{00000000-0010-0000-0000-0000D0130000}" uniqueName="5072" name="Column5046" queryTableFieldId="27699"/>
    <tableColumn id="5073" xr3:uid="{00000000-0010-0000-0000-0000D1130000}" uniqueName="5073" name="Column5047" queryTableFieldId="27698"/>
    <tableColumn id="5074" xr3:uid="{00000000-0010-0000-0000-0000D2130000}" uniqueName="5074" name="Column5048" queryTableFieldId="27697"/>
    <tableColumn id="5075" xr3:uid="{00000000-0010-0000-0000-0000D3130000}" uniqueName="5075" name="Column5049" queryTableFieldId="27696"/>
    <tableColumn id="5076" xr3:uid="{00000000-0010-0000-0000-0000D4130000}" uniqueName="5076" name="Column5050" queryTableFieldId="27695"/>
    <tableColumn id="5077" xr3:uid="{00000000-0010-0000-0000-0000D5130000}" uniqueName="5077" name="Column5051" queryTableFieldId="27694"/>
    <tableColumn id="5078" xr3:uid="{00000000-0010-0000-0000-0000D6130000}" uniqueName="5078" name="Column5052" queryTableFieldId="27693"/>
    <tableColumn id="5079" xr3:uid="{00000000-0010-0000-0000-0000D7130000}" uniqueName="5079" name="Column5053" queryTableFieldId="27692"/>
    <tableColumn id="5080" xr3:uid="{00000000-0010-0000-0000-0000D8130000}" uniqueName="5080" name="Column5054" queryTableFieldId="27691"/>
    <tableColumn id="5081" xr3:uid="{00000000-0010-0000-0000-0000D9130000}" uniqueName="5081" name="Column5055" queryTableFieldId="27690"/>
    <tableColumn id="5082" xr3:uid="{00000000-0010-0000-0000-0000DA130000}" uniqueName="5082" name="Column5056" queryTableFieldId="27689"/>
    <tableColumn id="5083" xr3:uid="{00000000-0010-0000-0000-0000DB130000}" uniqueName="5083" name="Column5057" queryTableFieldId="27688"/>
    <tableColumn id="5084" xr3:uid="{00000000-0010-0000-0000-0000DC130000}" uniqueName="5084" name="Column5058" queryTableFieldId="27687"/>
    <tableColumn id="5085" xr3:uid="{00000000-0010-0000-0000-0000DD130000}" uniqueName="5085" name="Column5059" queryTableFieldId="27686"/>
    <tableColumn id="5086" xr3:uid="{00000000-0010-0000-0000-0000DE130000}" uniqueName="5086" name="Column5060" queryTableFieldId="27685"/>
    <tableColumn id="5087" xr3:uid="{00000000-0010-0000-0000-0000DF130000}" uniqueName="5087" name="Column5061" queryTableFieldId="27684"/>
    <tableColumn id="5088" xr3:uid="{00000000-0010-0000-0000-0000E0130000}" uniqueName="5088" name="Column5062" queryTableFieldId="27683"/>
    <tableColumn id="5089" xr3:uid="{00000000-0010-0000-0000-0000E1130000}" uniqueName="5089" name="Column5063" queryTableFieldId="27682"/>
    <tableColumn id="5090" xr3:uid="{00000000-0010-0000-0000-0000E2130000}" uniqueName="5090" name="Column5064" queryTableFieldId="27681"/>
    <tableColumn id="5091" xr3:uid="{00000000-0010-0000-0000-0000E3130000}" uniqueName="5091" name="Column5065" queryTableFieldId="27680"/>
    <tableColumn id="5092" xr3:uid="{00000000-0010-0000-0000-0000E4130000}" uniqueName="5092" name="Column5066" queryTableFieldId="27679"/>
    <tableColumn id="5093" xr3:uid="{00000000-0010-0000-0000-0000E5130000}" uniqueName="5093" name="Column5067" queryTableFieldId="27678"/>
    <tableColumn id="5094" xr3:uid="{00000000-0010-0000-0000-0000E6130000}" uniqueName="5094" name="Column5068" queryTableFieldId="27677"/>
    <tableColumn id="5095" xr3:uid="{00000000-0010-0000-0000-0000E7130000}" uniqueName="5095" name="Column5069" queryTableFieldId="27676"/>
    <tableColumn id="5096" xr3:uid="{00000000-0010-0000-0000-0000E8130000}" uniqueName="5096" name="Column5070" queryTableFieldId="27675"/>
    <tableColumn id="5097" xr3:uid="{00000000-0010-0000-0000-0000E9130000}" uniqueName="5097" name="Column5071" queryTableFieldId="27674"/>
    <tableColumn id="5098" xr3:uid="{00000000-0010-0000-0000-0000EA130000}" uniqueName="5098" name="Column5072" queryTableFieldId="27673"/>
    <tableColumn id="5099" xr3:uid="{00000000-0010-0000-0000-0000EB130000}" uniqueName="5099" name="Column5073" queryTableFieldId="27672"/>
    <tableColumn id="5100" xr3:uid="{00000000-0010-0000-0000-0000EC130000}" uniqueName="5100" name="Column5074" queryTableFieldId="27671"/>
    <tableColumn id="5101" xr3:uid="{00000000-0010-0000-0000-0000ED130000}" uniqueName="5101" name="Column5075" queryTableFieldId="27670"/>
    <tableColumn id="5102" xr3:uid="{00000000-0010-0000-0000-0000EE130000}" uniqueName="5102" name="Column5076" queryTableFieldId="27669"/>
    <tableColumn id="5103" xr3:uid="{00000000-0010-0000-0000-0000EF130000}" uniqueName="5103" name="Column5077" queryTableFieldId="27668"/>
    <tableColumn id="5104" xr3:uid="{00000000-0010-0000-0000-0000F0130000}" uniqueName="5104" name="Column5078" queryTableFieldId="27667"/>
    <tableColumn id="5105" xr3:uid="{00000000-0010-0000-0000-0000F1130000}" uniqueName="5105" name="Column5079" queryTableFieldId="27666"/>
    <tableColumn id="5106" xr3:uid="{00000000-0010-0000-0000-0000F2130000}" uniqueName="5106" name="Column5080" queryTableFieldId="27665"/>
    <tableColumn id="5107" xr3:uid="{00000000-0010-0000-0000-0000F3130000}" uniqueName="5107" name="Column5081" queryTableFieldId="27664"/>
    <tableColumn id="5108" xr3:uid="{00000000-0010-0000-0000-0000F4130000}" uniqueName="5108" name="Column5082" queryTableFieldId="27663"/>
    <tableColumn id="5109" xr3:uid="{00000000-0010-0000-0000-0000F5130000}" uniqueName="5109" name="Column5083" queryTableFieldId="27662"/>
    <tableColumn id="5110" xr3:uid="{00000000-0010-0000-0000-0000F6130000}" uniqueName="5110" name="Column5084" queryTableFieldId="27661"/>
    <tableColumn id="5111" xr3:uid="{00000000-0010-0000-0000-0000F7130000}" uniqueName="5111" name="Column5085" queryTableFieldId="27660"/>
    <tableColumn id="5112" xr3:uid="{00000000-0010-0000-0000-0000F8130000}" uniqueName="5112" name="Column5086" queryTableFieldId="27659"/>
    <tableColumn id="5113" xr3:uid="{00000000-0010-0000-0000-0000F9130000}" uniqueName="5113" name="Column5087" queryTableFieldId="27658"/>
    <tableColumn id="5114" xr3:uid="{00000000-0010-0000-0000-0000FA130000}" uniqueName="5114" name="Column5088" queryTableFieldId="27657"/>
    <tableColumn id="5115" xr3:uid="{00000000-0010-0000-0000-0000FB130000}" uniqueName="5115" name="Column5089" queryTableFieldId="27656"/>
    <tableColumn id="5116" xr3:uid="{00000000-0010-0000-0000-0000FC130000}" uniqueName="5116" name="Column5090" queryTableFieldId="27655"/>
    <tableColumn id="5117" xr3:uid="{00000000-0010-0000-0000-0000FD130000}" uniqueName="5117" name="Column5091" queryTableFieldId="27654"/>
    <tableColumn id="5118" xr3:uid="{00000000-0010-0000-0000-0000FE130000}" uniqueName="5118" name="Column5092" queryTableFieldId="27653"/>
    <tableColumn id="5119" xr3:uid="{00000000-0010-0000-0000-0000FF130000}" uniqueName="5119" name="Column5093" queryTableFieldId="27652"/>
    <tableColumn id="5120" xr3:uid="{00000000-0010-0000-0000-000000140000}" uniqueName="5120" name="Column5094" queryTableFieldId="27651"/>
    <tableColumn id="5121" xr3:uid="{00000000-0010-0000-0000-000001140000}" uniqueName="5121" name="Column5095" queryTableFieldId="27650"/>
    <tableColumn id="5122" xr3:uid="{00000000-0010-0000-0000-000002140000}" uniqueName="5122" name="Column5096" queryTableFieldId="27649"/>
    <tableColumn id="5123" xr3:uid="{00000000-0010-0000-0000-000003140000}" uniqueName="5123" name="Column5097" queryTableFieldId="27648"/>
    <tableColumn id="5124" xr3:uid="{00000000-0010-0000-0000-000004140000}" uniqueName="5124" name="Column5098" queryTableFieldId="27647"/>
    <tableColumn id="5125" xr3:uid="{00000000-0010-0000-0000-000005140000}" uniqueName="5125" name="Column5099" queryTableFieldId="27646"/>
    <tableColumn id="5126" xr3:uid="{00000000-0010-0000-0000-000006140000}" uniqueName="5126" name="Column5100" queryTableFieldId="27645"/>
    <tableColumn id="5127" xr3:uid="{00000000-0010-0000-0000-000007140000}" uniqueName="5127" name="Column5101" queryTableFieldId="27644"/>
    <tableColumn id="5128" xr3:uid="{00000000-0010-0000-0000-000008140000}" uniqueName="5128" name="Column5102" queryTableFieldId="27643"/>
    <tableColumn id="5129" xr3:uid="{00000000-0010-0000-0000-000009140000}" uniqueName="5129" name="Column5103" queryTableFieldId="27642"/>
    <tableColumn id="5130" xr3:uid="{00000000-0010-0000-0000-00000A140000}" uniqueName="5130" name="Column5104" queryTableFieldId="27641"/>
    <tableColumn id="5131" xr3:uid="{00000000-0010-0000-0000-00000B140000}" uniqueName="5131" name="Column5105" queryTableFieldId="27640"/>
    <tableColumn id="5132" xr3:uid="{00000000-0010-0000-0000-00000C140000}" uniqueName="5132" name="Column5106" queryTableFieldId="27639"/>
    <tableColumn id="5133" xr3:uid="{00000000-0010-0000-0000-00000D140000}" uniqueName="5133" name="Column5107" queryTableFieldId="27638"/>
    <tableColumn id="5134" xr3:uid="{00000000-0010-0000-0000-00000E140000}" uniqueName="5134" name="Column5108" queryTableFieldId="27637"/>
    <tableColumn id="5135" xr3:uid="{00000000-0010-0000-0000-00000F140000}" uniqueName="5135" name="Column5109" queryTableFieldId="27636"/>
    <tableColumn id="5136" xr3:uid="{00000000-0010-0000-0000-000010140000}" uniqueName="5136" name="Column5110" queryTableFieldId="27635"/>
    <tableColumn id="5137" xr3:uid="{00000000-0010-0000-0000-000011140000}" uniqueName="5137" name="Column5111" queryTableFieldId="27634"/>
    <tableColumn id="5138" xr3:uid="{00000000-0010-0000-0000-000012140000}" uniqueName="5138" name="Column5112" queryTableFieldId="27633"/>
    <tableColumn id="5139" xr3:uid="{00000000-0010-0000-0000-000013140000}" uniqueName="5139" name="Column5113" queryTableFieldId="27632"/>
    <tableColumn id="5140" xr3:uid="{00000000-0010-0000-0000-000014140000}" uniqueName="5140" name="Column5114" queryTableFieldId="27631"/>
    <tableColumn id="5141" xr3:uid="{00000000-0010-0000-0000-000015140000}" uniqueName="5141" name="Column5115" queryTableFieldId="27630"/>
    <tableColumn id="5142" xr3:uid="{00000000-0010-0000-0000-000016140000}" uniqueName="5142" name="Column5116" queryTableFieldId="27629"/>
    <tableColumn id="5143" xr3:uid="{00000000-0010-0000-0000-000017140000}" uniqueName="5143" name="Column5117" queryTableFieldId="27628"/>
    <tableColumn id="5144" xr3:uid="{00000000-0010-0000-0000-000018140000}" uniqueName="5144" name="Column5118" queryTableFieldId="27627"/>
    <tableColumn id="5145" xr3:uid="{00000000-0010-0000-0000-000019140000}" uniqueName="5145" name="Column5119" queryTableFieldId="27626"/>
    <tableColumn id="5146" xr3:uid="{00000000-0010-0000-0000-00001A140000}" uniqueName="5146" name="Column5120" queryTableFieldId="27625"/>
    <tableColumn id="5147" xr3:uid="{00000000-0010-0000-0000-00001B140000}" uniqueName="5147" name="Column5121" queryTableFieldId="27624"/>
    <tableColumn id="5148" xr3:uid="{00000000-0010-0000-0000-00001C140000}" uniqueName="5148" name="Column5122" queryTableFieldId="27623"/>
    <tableColumn id="5149" xr3:uid="{00000000-0010-0000-0000-00001D140000}" uniqueName="5149" name="Column5123" queryTableFieldId="27622"/>
    <tableColumn id="5150" xr3:uid="{00000000-0010-0000-0000-00001E140000}" uniqueName="5150" name="Column5124" queryTableFieldId="27621"/>
    <tableColumn id="5151" xr3:uid="{00000000-0010-0000-0000-00001F140000}" uniqueName="5151" name="Column5125" queryTableFieldId="27620"/>
    <tableColumn id="5152" xr3:uid="{00000000-0010-0000-0000-000020140000}" uniqueName="5152" name="Column5126" queryTableFieldId="27619"/>
    <tableColumn id="5153" xr3:uid="{00000000-0010-0000-0000-000021140000}" uniqueName="5153" name="Column5127" queryTableFieldId="27618"/>
    <tableColumn id="5154" xr3:uid="{00000000-0010-0000-0000-000022140000}" uniqueName="5154" name="Column5128" queryTableFieldId="27617"/>
    <tableColumn id="5155" xr3:uid="{00000000-0010-0000-0000-000023140000}" uniqueName="5155" name="Column5129" queryTableFieldId="27616"/>
    <tableColumn id="5156" xr3:uid="{00000000-0010-0000-0000-000024140000}" uniqueName="5156" name="Column5130" queryTableFieldId="27615"/>
    <tableColumn id="5157" xr3:uid="{00000000-0010-0000-0000-000025140000}" uniqueName="5157" name="Column5131" queryTableFieldId="27614"/>
    <tableColumn id="5158" xr3:uid="{00000000-0010-0000-0000-000026140000}" uniqueName="5158" name="Column5132" queryTableFieldId="27613"/>
    <tableColumn id="5159" xr3:uid="{00000000-0010-0000-0000-000027140000}" uniqueName="5159" name="Column5133" queryTableFieldId="27612"/>
    <tableColumn id="5160" xr3:uid="{00000000-0010-0000-0000-000028140000}" uniqueName="5160" name="Column5134" queryTableFieldId="27611"/>
    <tableColumn id="5161" xr3:uid="{00000000-0010-0000-0000-000029140000}" uniqueName="5161" name="Column5135" queryTableFieldId="27610"/>
    <tableColumn id="5162" xr3:uid="{00000000-0010-0000-0000-00002A140000}" uniqueName="5162" name="Column5136" queryTableFieldId="27609"/>
    <tableColumn id="5163" xr3:uid="{00000000-0010-0000-0000-00002B140000}" uniqueName="5163" name="Column5137" queryTableFieldId="27608"/>
    <tableColumn id="5164" xr3:uid="{00000000-0010-0000-0000-00002C140000}" uniqueName="5164" name="Column5138" queryTableFieldId="27607"/>
    <tableColumn id="5165" xr3:uid="{00000000-0010-0000-0000-00002D140000}" uniqueName="5165" name="Column5139" queryTableFieldId="27606"/>
    <tableColumn id="5166" xr3:uid="{00000000-0010-0000-0000-00002E140000}" uniqueName="5166" name="Column5140" queryTableFieldId="27605"/>
    <tableColumn id="5167" xr3:uid="{00000000-0010-0000-0000-00002F140000}" uniqueName="5167" name="Column5141" queryTableFieldId="27604"/>
    <tableColumn id="5168" xr3:uid="{00000000-0010-0000-0000-000030140000}" uniqueName="5168" name="Column5142" queryTableFieldId="27603"/>
    <tableColumn id="5169" xr3:uid="{00000000-0010-0000-0000-000031140000}" uniqueName="5169" name="Column5143" queryTableFieldId="27602"/>
    <tableColumn id="5170" xr3:uid="{00000000-0010-0000-0000-000032140000}" uniqueName="5170" name="Column5144" queryTableFieldId="27601"/>
    <tableColumn id="5171" xr3:uid="{00000000-0010-0000-0000-000033140000}" uniqueName="5171" name="Column5145" queryTableFieldId="27600"/>
    <tableColumn id="5172" xr3:uid="{00000000-0010-0000-0000-000034140000}" uniqueName="5172" name="Column5146" queryTableFieldId="27599"/>
    <tableColumn id="5173" xr3:uid="{00000000-0010-0000-0000-000035140000}" uniqueName="5173" name="Column5147" queryTableFieldId="27598"/>
    <tableColumn id="5174" xr3:uid="{00000000-0010-0000-0000-000036140000}" uniqueName="5174" name="Column5148" queryTableFieldId="27597"/>
    <tableColumn id="5175" xr3:uid="{00000000-0010-0000-0000-000037140000}" uniqueName="5175" name="Column5149" queryTableFieldId="27596"/>
    <tableColumn id="5176" xr3:uid="{00000000-0010-0000-0000-000038140000}" uniqueName="5176" name="Column5150" queryTableFieldId="27595"/>
    <tableColumn id="5177" xr3:uid="{00000000-0010-0000-0000-000039140000}" uniqueName="5177" name="Column5151" queryTableFieldId="27594"/>
    <tableColumn id="5178" xr3:uid="{00000000-0010-0000-0000-00003A140000}" uniqueName="5178" name="Column5152" queryTableFieldId="27593"/>
    <tableColumn id="5179" xr3:uid="{00000000-0010-0000-0000-00003B140000}" uniqueName="5179" name="Column5153" queryTableFieldId="27592"/>
    <tableColumn id="5180" xr3:uid="{00000000-0010-0000-0000-00003C140000}" uniqueName="5180" name="Column5154" queryTableFieldId="27591"/>
    <tableColumn id="5181" xr3:uid="{00000000-0010-0000-0000-00003D140000}" uniqueName="5181" name="Column5155" queryTableFieldId="27590"/>
    <tableColumn id="5182" xr3:uid="{00000000-0010-0000-0000-00003E140000}" uniqueName="5182" name="Column5156" queryTableFieldId="27589"/>
    <tableColumn id="5183" xr3:uid="{00000000-0010-0000-0000-00003F140000}" uniqueName="5183" name="Column5157" queryTableFieldId="27588"/>
    <tableColumn id="5184" xr3:uid="{00000000-0010-0000-0000-000040140000}" uniqueName="5184" name="Column5158" queryTableFieldId="27587"/>
    <tableColumn id="5185" xr3:uid="{00000000-0010-0000-0000-000041140000}" uniqueName="5185" name="Column5159" queryTableFieldId="27586"/>
    <tableColumn id="5186" xr3:uid="{00000000-0010-0000-0000-000042140000}" uniqueName="5186" name="Column5160" queryTableFieldId="27585"/>
    <tableColumn id="5187" xr3:uid="{00000000-0010-0000-0000-000043140000}" uniqueName="5187" name="Column5161" queryTableFieldId="27584"/>
    <tableColumn id="5188" xr3:uid="{00000000-0010-0000-0000-000044140000}" uniqueName="5188" name="Column5162" queryTableFieldId="27583"/>
    <tableColumn id="5189" xr3:uid="{00000000-0010-0000-0000-000045140000}" uniqueName="5189" name="Column5163" queryTableFieldId="27582"/>
    <tableColumn id="5190" xr3:uid="{00000000-0010-0000-0000-000046140000}" uniqueName="5190" name="Column5164" queryTableFieldId="27581"/>
    <tableColumn id="5191" xr3:uid="{00000000-0010-0000-0000-000047140000}" uniqueName="5191" name="Column5165" queryTableFieldId="27580"/>
    <tableColumn id="5192" xr3:uid="{00000000-0010-0000-0000-000048140000}" uniqueName="5192" name="Column5166" queryTableFieldId="27579"/>
    <tableColumn id="5193" xr3:uid="{00000000-0010-0000-0000-000049140000}" uniqueName="5193" name="Column5167" queryTableFieldId="27578"/>
    <tableColumn id="5194" xr3:uid="{00000000-0010-0000-0000-00004A140000}" uniqueName="5194" name="Column5168" queryTableFieldId="27577"/>
    <tableColumn id="5195" xr3:uid="{00000000-0010-0000-0000-00004B140000}" uniqueName="5195" name="Column5169" queryTableFieldId="27576"/>
    <tableColumn id="5196" xr3:uid="{00000000-0010-0000-0000-00004C140000}" uniqueName="5196" name="Column5170" queryTableFieldId="27575"/>
    <tableColumn id="5197" xr3:uid="{00000000-0010-0000-0000-00004D140000}" uniqueName="5197" name="Column5171" queryTableFieldId="27574"/>
    <tableColumn id="5198" xr3:uid="{00000000-0010-0000-0000-00004E140000}" uniqueName="5198" name="Column5172" queryTableFieldId="27573"/>
    <tableColumn id="5199" xr3:uid="{00000000-0010-0000-0000-00004F140000}" uniqueName="5199" name="Column5173" queryTableFieldId="27572"/>
    <tableColumn id="5200" xr3:uid="{00000000-0010-0000-0000-000050140000}" uniqueName="5200" name="Column5174" queryTableFieldId="27571"/>
    <tableColumn id="5201" xr3:uid="{00000000-0010-0000-0000-000051140000}" uniqueName="5201" name="Column5175" queryTableFieldId="27570"/>
    <tableColumn id="5202" xr3:uid="{00000000-0010-0000-0000-000052140000}" uniqueName="5202" name="Column5176" queryTableFieldId="27569"/>
    <tableColumn id="5203" xr3:uid="{00000000-0010-0000-0000-000053140000}" uniqueName="5203" name="Column5177" queryTableFieldId="27568"/>
    <tableColumn id="5204" xr3:uid="{00000000-0010-0000-0000-000054140000}" uniqueName="5204" name="Column5178" queryTableFieldId="27567"/>
    <tableColumn id="5205" xr3:uid="{00000000-0010-0000-0000-000055140000}" uniqueName="5205" name="Column5179" queryTableFieldId="27566"/>
    <tableColumn id="5206" xr3:uid="{00000000-0010-0000-0000-000056140000}" uniqueName="5206" name="Column5180" queryTableFieldId="27565"/>
    <tableColumn id="5207" xr3:uid="{00000000-0010-0000-0000-000057140000}" uniqueName="5207" name="Column5181" queryTableFieldId="27564"/>
    <tableColumn id="5208" xr3:uid="{00000000-0010-0000-0000-000058140000}" uniqueName="5208" name="Column5182" queryTableFieldId="27563"/>
    <tableColumn id="5209" xr3:uid="{00000000-0010-0000-0000-000059140000}" uniqueName="5209" name="Column5183" queryTableFieldId="27562"/>
    <tableColumn id="5210" xr3:uid="{00000000-0010-0000-0000-00005A140000}" uniqueName="5210" name="Column5184" queryTableFieldId="27561"/>
    <tableColumn id="5211" xr3:uid="{00000000-0010-0000-0000-00005B140000}" uniqueName="5211" name="Column5185" queryTableFieldId="27560"/>
    <tableColumn id="5212" xr3:uid="{00000000-0010-0000-0000-00005C140000}" uniqueName="5212" name="Column5186" queryTableFieldId="27559"/>
    <tableColumn id="5213" xr3:uid="{00000000-0010-0000-0000-00005D140000}" uniqueName="5213" name="Column5187" queryTableFieldId="27558"/>
    <tableColumn id="5214" xr3:uid="{00000000-0010-0000-0000-00005E140000}" uniqueName="5214" name="Column5188" queryTableFieldId="27557"/>
    <tableColumn id="5215" xr3:uid="{00000000-0010-0000-0000-00005F140000}" uniqueName="5215" name="Column5189" queryTableFieldId="27556"/>
    <tableColumn id="5216" xr3:uid="{00000000-0010-0000-0000-000060140000}" uniqueName="5216" name="Column5190" queryTableFieldId="27555"/>
    <tableColumn id="5217" xr3:uid="{00000000-0010-0000-0000-000061140000}" uniqueName="5217" name="Column5191" queryTableFieldId="27554"/>
    <tableColumn id="5218" xr3:uid="{00000000-0010-0000-0000-000062140000}" uniqueName="5218" name="Column5192" queryTableFieldId="27553"/>
    <tableColumn id="5219" xr3:uid="{00000000-0010-0000-0000-000063140000}" uniqueName="5219" name="Column5193" queryTableFieldId="27552"/>
    <tableColumn id="5220" xr3:uid="{00000000-0010-0000-0000-000064140000}" uniqueName="5220" name="Column5194" queryTableFieldId="27551"/>
    <tableColumn id="5221" xr3:uid="{00000000-0010-0000-0000-000065140000}" uniqueName="5221" name="Column5195" queryTableFieldId="27550"/>
    <tableColumn id="5222" xr3:uid="{00000000-0010-0000-0000-000066140000}" uniqueName="5222" name="Column5196" queryTableFieldId="27549"/>
    <tableColumn id="5223" xr3:uid="{00000000-0010-0000-0000-000067140000}" uniqueName="5223" name="Column5197" queryTableFieldId="27548"/>
    <tableColumn id="5224" xr3:uid="{00000000-0010-0000-0000-000068140000}" uniqueName="5224" name="Column5198" queryTableFieldId="27547"/>
    <tableColumn id="5225" xr3:uid="{00000000-0010-0000-0000-000069140000}" uniqueName="5225" name="Column5199" queryTableFieldId="27546"/>
    <tableColumn id="5226" xr3:uid="{00000000-0010-0000-0000-00006A140000}" uniqueName="5226" name="Column5200" queryTableFieldId="27545"/>
    <tableColumn id="5227" xr3:uid="{00000000-0010-0000-0000-00006B140000}" uniqueName="5227" name="Column5201" queryTableFieldId="27544"/>
    <tableColumn id="5228" xr3:uid="{00000000-0010-0000-0000-00006C140000}" uniqueName="5228" name="Column5202" queryTableFieldId="27543"/>
    <tableColumn id="5229" xr3:uid="{00000000-0010-0000-0000-00006D140000}" uniqueName="5229" name="Column5203" queryTableFieldId="27542"/>
    <tableColumn id="5230" xr3:uid="{00000000-0010-0000-0000-00006E140000}" uniqueName="5230" name="Column5204" queryTableFieldId="27541"/>
    <tableColumn id="5231" xr3:uid="{00000000-0010-0000-0000-00006F140000}" uniqueName="5231" name="Column5205" queryTableFieldId="27540"/>
    <tableColumn id="5232" xr3:uid="{00000000-0010-0000-0000-000070140000}" uniqueName="5232" name="Column5206" queryTableFieldId="27539"/>
    <tableColumn id="5233" xr3:uid="{00000000-0010-0000-0000-000071140000}" uniqueName="5233" name="Column5207" queryTableFieldId="27538"/>
    <tableColumn id="5234" xr3:uid="{00000000-0010-0000-0000-000072140000}" uniqueName="5234" name="Column5208" queryTableFieldId="27537"/>
    <tableColumn id="5235" xr3:uid="{00000000-0010-0000-0000-000073140000}" uniqueName="5235" name="Column5209" queryTableFieldId="27536"/>
    <tableColumn id="5236" xr3:uid="{00000000-0010-0000-0000-000074140000}" uniqueName="5236" name="Column5210" queryTableFieldId="27535"/>
    <tableColumn id="5237" xr3:uid="{00000000-0010-0000-0000-000075140000}" uniqueName="5237" name="Column5211" queryTableFieldId="27534"/>
    <tableColumn id="5238" xr3:uid="{00000000-0010-0000-0000-000076140000}" uniqueName="5238" name="Column5212" queryTableFieldId="27533"/>
    <tableColumn id="5239" xr3:uid="{00000000-0010-0000-0000-000077140000}" uniqueName="5239" name="Column5213" queryTableFieldId="27532"/>
    <tableColumn id="5240" xr3:uid="{00000000-0010-0000-0000-000078140000}" uniqueName="5240" name="Column5214" queryTableFieldId="27531"/>
    <tableColumn id="5241" xr3:uid="{00000000-0010-0000-0000-000079140000}" uniqueName="5241" name="Column5215" queryTableFieldId="27530"/>
    <tableColumn id="5242" xr3:uid="{00000000-0010-0000-0000-00007A140000}" uniqueName="5242" name="Column5216" queryTableFieldId="27529"/>
    <tableColumn id="5243" xr3:uid="{00000000-0010-0000-0000-00007B140000}" uniqueName="5243" name="Column5217" queryTableFieldId="27528"/>
    <tableColumn id="5244" xr3:uid="{00000000-0010-0000-0000-00007C140000}" uniqueName="5244" name="Column5218" queryTableFieldId="27527"/>
    <tableColumn id="5245" xr3:uid="{00000000-0010-0000-0000-00007D140000}" uniqueName="5245" name="Column5219" queryTableFieldId="27526"/>
    <tableColumn id="5246" xr3:uid="{00000000-0010-0000-0000-00007E140000}" uniqueName="5246" name="Column5220" queryTableFieldId="27525"/>
    <tableColumn id="5247" xr3:uid="{00000000-0010-0000-0000-00007F140000}" uniqueName="5247" name="Column5221" queryTableFieldId="27524"/>
    <tableColumn id="5248" xr3:uid="{00000000-0010-0000-0000-000080140000}" uniqueName="5248" name="Column5222" queryTableFieldId="27523"/>
    <tableColumn id="5249" xr3:uid="{00000000-0010-0000-0000-000081140000}" uniqueName="5249" name="Column5223" queryTableFieldId="27522"/>
    <tableColumn id="5250" xr3:uid="{00000000-0010-0000-0000-000082140000}" uniqueName="5250" name="Column5224" queryTableFieldId="27521"/>
    <tableColumn id="5251" xr3:uid="{00000000-0010-0000-0000-000083140000}" uniqueName="5251" name="Column5225" queryTableFieldId="27520"/>
    <tableColumn id="5252" xr3:uid="{00000000-0010-0000-0000-000084140000}" uniqueName="5252" name="Column5226" queryTableFieldId="27519"/>
    <tableColumn id="5253" xr3:uid="{00000000-0010-0000-0000-000085140000}" uniqueName="5253" name="Column5227" queryTableFieldId="27518"/>
    <tableColumn id="5254" xr3:uid="{00000000-0010-0000-0000-000086140000}" uniqueName="5254" name="Column5228" queryTableFieldId="27517"/>
    <tableColumn id="5255" xr3:uid="{00000000-0010-0000-0000-000087140000}" uniqueName="5255" name="Column5229" queryTableFieldId="27516"/>
    <tableColumn id="5256" xr3:uid="{00000000-0010-0000-0000-000088140000}" uniqueName="5256" name="Column5230" queryTableFieldId="27515"/>
    <tableColumn id="5257" xr3:uid="{00000000-0010-0000-0000-000089140000}" uniqueName="5257" name="Column5231" queryTableFieldId="27514"/>
    <tableColumn id="5258" xr3:uid="{00000000-0010-0000-0000-00008A140000}" uniqueName="5258" name="Column5232" queryTableFieldId="27513"/>
    <tableColumn id="5259" xr3:uid="{00000000-0010-0000-0000-00008B140000}" uniqueName="5259" name="Column5233" queryTableFieldId="27512"/>
    <tableColumn id="5260" xr3:uid="{00000000-0010-0000-0000-00008C140000}" uniqueName="5260" name="Column5234" queryTableFieldId="27511"/>
    <tableColumn id="5261" xr3:uid="{00000000-0010-0000-0000-00008D140000}" uniqueName="5261" name="Column5235" queryTableFieldId="27510"/>
    <tableColumn id="5262" xr3:uid="{00000000-0010-0000-0000-00008E140000}" uniqueName="5262" name="Column5236" queryTableFieldId="27509"/>
    <tableColumn id="5263" xr3:uid="{00000000-0010-0000-0000-00008F140000}" uniqueName="5263" name="Column5237" queryTableFieldId="27508"/>
    <tableColumn id="5264" xr3:uid="{00000000-0010-0000-0000-000090140000}" uniqueName="5264" name="Column5238" queryTableFieldId="27507"/>
    <tableColumn id="5265" xr3:uid="{00000000-0010-0000-0000-000091140000}" uniqueName="5265" name="Column5239" queryTableFieldId="27506"/>
    <tableColumn id="5266" xr3:uid="{00000000-0010-0000-0000-000092140000}" uniqueName="5266" name="Column5240" queryTableFieldId="27505"/>
    <tableColumn id="5267" xr3:uid="{00000000-0010-0000-0000-000093140000}" uniqueName="5267" name="Column5241" queryTableFieldId="27504"/>
    <tableColumn id="5268" xr3:uid="{00000000-0010-0000-0000-000094140000}" uniqueName="5268" name="Column5242" queryTableFieldId="27503"/>
    <tableColumn id="5269" xr3:uid="{00000000-0010-0000-0000-000095140000}" uniqueName="5269" name="Column5243" queryTableFieldId="27502"/>
    <tableColumn id="5270" xr3:uid="{00000000-0010-0000-0000-000096140000}" uniqueName="5270" name="Column5244" queryTableFieldId="27501"/>
    <tableColumn id="5271" xr3:uid="{00000000-0010-0000-0000-000097140000}" uniqueName="5271" name="Column5245" queryTableFieldId="27500"/>
    <tableColumn id="5272" xr3:uid="{00000000-0010-0000-0000-000098140000}" uniqueName="5272" name="Column5246" queryTableFieldId="27499"/>
    <tableColumn id="5273" xr3:uid="{00000000-0010-0000-0000-000099140000}" uniqueName="5273" name="Column5247" queryTableFieldId="27498"/>
    <tableColumn id="5274" xr3:uid="{00000000-0010-0000-0000-00009A140000}" uniqueName="5274" name="Column5248" queryTableFieldId="27497"/>
    <tableColumn id="5275" xr3:uid="{00000000-0010-0000-0000-00009B140000}" uniqueName="5275" name="Column5249" queryTableFieldId="27496"/>
    <tableColumn id="5276" xr3:uid="{00000000-0010-0000-0000-00009C140000}" uniqueName="5276" name="Column5250" queryTableFieldId="27495"/>
    <tableColumn id="5277" xr3:uid="{00000000-0010-0000-0000-00009D140000}" uniqueName="5277" name="Column5251" queryTableFieldId="27494"/>
    <tableColumn id="5278" xr3:uid="{00000000-0010-0000-0000-00009E140000}" uniqueName="5278" name="Column5252" queryTableFieldId="27493"/>
    <tableColumn id="5279" xr3:uid="{00000000-0010-0000-0000-00009F140000}" uniqueName="5279" name="Column5253" queryTableFieldId="27492"/>
    <tableColumn id="5280" xr3:uid="{00000000-0010-0000-0000-0000A0140000}" uniqueName="5280" name="Column5254" queryTableFieldId="27491"/>
    <tableColumn id="5281" xr3:uid="{00000000-0010-0000-0000-0000A1140000}" uniqueName="5281" name="Column5255" queryTableFieldId="27490"/>
    <tableColumn id="5282" xr3:uid="{00000000-0010-0000-0000-0000A2140000}" uniqueName="5282" name="Column5256" queryTableFieldId="27489"/>
    <tableColumn id="5283" xr3:uid="{00000000-0010-0000-0000-0000A3140000}" uniqueName="5283" name="Column5257" queryTableFieldId="27488"/>
    <tableColumn id="5284" xr3:uid="{00000000-0010-0000-0000-0000A4140000}" uniqueName="5284" name="Column5258" queryTableFieldId="27487"/>
    <tableColumn id="5285" xr3:uid="{00000000-0010-0000-0000-0000A5140000}" uniqueName="5285" name="Column5259" queryTableFieldId="27486"/>
    <tableColumn id="5286" xr3:uid="{00000000-0010-0000-0000-0000A6140000}" uniqueName="5286" name="Column5260" queryTableFieldId="27485"/>
    <tableColumn id="5287" xr3:uid="{00000000-0010-0000-0000-0000A7140000}" uniqueName="5287" name="Column5261" queryTableFieldId="27484"/>
    <tableColumn id="5288" xr3:uid="{00000000-0010-0000-0000-0000A8140000}" uniqueName="5288" name="Column5262" queryTableFieldId="27483"/>
    <tableColumn id="5289" xr3:uid="{00000000-0010-0000-0000-0000A9140000}" uniqueName="5289" name="Column5263" queryTableFieldId="27482"/>
    <tableColumn id="5290" xr3:uid="{00000000-0010-0000-0000-0000AA140000}" uniqueName="5290" name="Column5264" queryTableFieldId="27481"/>
    <tableColumn id="5291" xr3:uid="{00000000-0010-0000-0000-0000AB140000}" uniqueName="5291" name="Column5265" queryTableFieldId="27480"/>
    <tableColumn id="5292" xr3:uid="{00000000-0010-0000-0000-0000AC140000}" uniqueName="5292" name="Column5266" queryTableFieldId="27479"/>
    <tableColumn id="5293" xr3:uid="{00000000-0010-0000-0000-0000AD140000}" uniqueName="5293" name="Column5267" queryTableFieldId="27478"/>
    <tableColumn id="5294" xr3:uid="{00000000-0010-0000-0000-0000AE140000}" uniqueName="5294" name="Column5268" queryTableFieldId="27477"/>
    <tableColumn id="5295" xr3:uid="{00000000-0010-0000-0000-0000AF140000}" uniqueName="5295" name="Column5269" queryTableFieldId="27476"/>
    <tableColumn id="5296" xr3:uid="{00000000-0010-0000-0000-0000B0140000}" uniqueName="5296" name="Column5270" queryTableFieldId="27475"/>
    <tableColumn id="5297" xr3:uid="{00000000-0010-0000-0000-0000B1140000}" uniqueName="5297" name="Column5271" queryTableFieldId="27474"/>
    <tableColumn id="5298" xr3:uid="{00000000-0010-0000-0000-0000B2140000}" uniqueName="5298" name="Column5272" queryTableFieldId="27473"/>
    <tableColumn id="5299" xr3:uid="{00000000-0010-0000-0000-0000B3140000}" uniqueName="5299" name="Column5273" queryTableFieldId="27472"/>
    <tableColumn id="5300" xr3:uid="{00000000-0010-0000-0000-0000B4140000}" uniqueName="5300" name="Column5274" queryTableFieldId="27471"/>
    <tableColumn id="5301" xr3:uid="{00000000-0010-0000-0000-0000B5140000}" uniqueName="5301" name="Column5275" queryTableFieldId="27470"/>
    <tableColumn id="5302" xr3:uid="{00000000-0010-0000-0000-0000B6140000}" uniqueName="5302" name="Column5276" queryTableFieldId="27469"/>
    <tableColumn id="5303" xr3:uid="{00000000-0010-0000-0000-0000B7140000}" uniqueName="5303" name="Column5277" queryTableFieldId="27468"/>
    <tableColumn id="5304" xr3:uid="{00000000-0010-0000-0000-0000B8140000}" uniqueName="5304" name="Column5278" queryTableFieldId="27467"/>
    <tableColumn id="5305" xr3:uid="{00000000-0010-0000-0000-0000B9140000}" uniqueName="5305" name="Column5279" queryTableFieldId="27466"/>
    <tableColumn id="5306" xr3:uid="{00000000-0010-0000-0000-0000BA140000}" uniqueName="5306" name="Column5280" queryTableFieldId="27465"/>
    <tableColumn id="5307" xr3:uid="{00000000-0010-0000-0000-0000BB140000}" uniqueName="5307" name="Column5281" queryTableFieldId="27464"/>
    <tableColumn id="5308" xr3:uid="{00000000-0010-0000-0000-0000BC140000}" uniqueName="5308" name="Column5282" queryTableFieldId="27463"/>
    <tableColumn id="5309" xr3:uid="{00000000-0010-0000-0000-0000BD140000}" uniqueName="5309" name="Column5283" queryTableFieldId="27462"/>
    <tableColumn id="5310" xr3:uid="{00000000-0010-0000-0000-0000BE140000}" uniqueName="5310" name="Column5284" queryTableFieldId="27461"/>
    <tableColumn id="5311" xr3:uid="{00000000-0010-0000-0000-0000BF140000}" uniqueName="5311" name="Column5285" queryTableFieldId="27460"/>
    <tableColumn id="5312" xr3:uid="{00000000-0010-0000-0000-0000C0140000}" uniqueName="5312" name="Column5286" queryTableFieldId="27459"/>
    <tableColumn id="5313" xr3:uid="{00000000-0010-0000-0000-0000C1140000}" uniqueName="5313" name="Column5287" queryTableFieldId="27458"/>
    <tableColumn id="5314" xr3:uid="{00000000-0010-0000-0000-0000C2140000}" uniqueName="5314" name="Column5288" queryTableFieldId="27457"/>
    <tableColumn id="5315" xr3:uid="{00000000-0010-0000-0000-0000C3140000}" uniqueName="5315" name="Column5289" queryTableFieldId="27456"/>
    <tableColumn id="5316" xr3:uid="{00000000-0010-0000-0000-0000C4140000}" uniqueName="5316" name="Column5290" queryTableFieldId="27455"/>
    <tableColumn id="5317" xr3:uid="{00000000-0010-0000-0000-0000C5140000}" uniqueName="5317" name="Column5291" queryTableFieldId="27454"/>
    <tableColumn id="5318" xr3:uid="{00000000-0010-0000-0000-0000C6140000}" uniqueName="5318" name="Column5292" queryTableFieldId="27453"/>
    <tableColumn id="5319" xr3:uid="{00000000-0010-0000-0000-0000C7140000}" uniqueName="5319" name="Column5293" queryTableFieldId="27452"/>
    <tableColumn id="5320" xr3:uid="{00000000-0010-0000-0000-0000C8140000}" uniqueName="5320" name="Column5294" queryTableFieldId="27451"/>
    <tableColumn id="5321" xr3:uid="{00000000-0010-0000-0000-0000C9140000}" uniqueName="5321" name="Column5295" queryTableFieldId="27450"/>
    <tableColumn id="5322" xr3:uid="{00000000-0010-0000-0000-0000CA140000}" uniqueName="5322" name="Column5296" queryTableFieldId="27449"/>
    <tableColumn id="5323" xr3:uid="{00000000-0010-0000-0000-0000CB140000}" uniqueName="5323" name="Column5297" queryTableFieldId="27448"/>
    <tableColumn id="5324" xr3:uid="{00000000-0010-0000-0000-0000CC140000}" uniqueName="5324" name="Column5298" queryTableFieldId="27447"/>
    <tableColumn id="5325" xr3:uid="{00000000-0010-0000-0000-0000CD140000}" uniqueName="5325" name="Column5299" queryTableFieldId="27446"/>
    <tableColumn id="5326" xr3:uid="{00000000-0010-0000-0000-0000CE140000}" uniqueName="5326" name="Column5300" queryTableFieldId="27445"/>
    <tableColumn id="5327" xr3:uid="{00000000-0010-0000-0000-0000CF140000}" uniqueName="5327" name="Column5301" queryTableFieldId="27444"/>
    <tableColumn id="5328" xr3:uid="{00000000-0010-0000-0000-0000D0140000}" uniqueName="5328" name="Column5302" queryTableFieldId="27443"/>
    <tableColumn id="5329" xr3:uid="{00000000-0010-0000-0000-0000D1140000}" uniqueName="5329" name="Column5303" queryTableFieldId="27442"/>
    <tableColumn id="5330" xr3:uid="{00000000-0010-0000-0000-0000D2140000}" uniqueName="5330" name="Column5304" queryTableFieldId="27441"/>
    <tableColumn id="5331" xr3:uid="{00000000-0010-0000-0000-0000D3140000}" uniqueName="5331" name="Column5305" queryTableFieldId="27440"/>
    <tableColumn id="5332" xr3:uid="{00000000-0010-0000-0000-0000D4140000}" uniqueName="5332" name="Column5306" queryTableFieldId="27439"/>
    <tableColumn id="5333" xr3:uid="{00000000-0010-0000-0000-0000D5140000}" uniqueName="5333" name="Column5307" queryTableFieldId="27438"/>
    <tableColumn id="5334" xr3:uid="{00000000-0010-0000-0000-0000D6140000}" uniqueName="5334" name="Column5308" queryTableFieldId="27437"/>
    <tableColumn id="5335" xr3:uid="{00000000-0010-0000-0000-0000D7140000}" uniqueName="5335" name="Column5309" queryTableFieldId="27436"/>
    <tableColumn id="5336" xr3:uid="{00000000-0010-0000-0000-0000D8140000}" uniqueName="5336" name="Column5310" queryTableFieldId="27435"/>
    <tableColumn id="5337" xr3:uid="{00000000-0010-0000-0000-0000D9140000}" uniqueName="5337" name="Column5311" queryTableFieldId="27434"/>
    <tableColumn id="5338" xr3:uid="{00000000-0010-0000-0000-0000DA140000}" uniqueName="5338" name="Column5312" queryTableFieldId="27433"/>
    <tableColumn id="5339" xr3:uid="{00000000-0010-0000-0000-0000DB140000}" uniqueName="5339" name="Column5313" queryTableFieldId="27432"/>
    <tableColumn id="5340" xr3:uid="{00000000-0010-0000-0000-0000DC140000}" uniqueName="5340" name="Column5314" queryTableFieldId="27431"/>
    <tableColumn id="5341" xr3:uid="{00000000-0010-0000-0000-0000DD140000}" uniqueName="5341" name="Column5315" queryTableFieldId="27430"/>
    <tableColumn id="5342" xr3:uid="{00000000-0010-0000-0000-0000DE140000}" uniqueName="5342" name="Column5316" queryTableFieldId="27429"/>
    <tableColumn id="5343" xr3:uid="{00000000-0010-0000-0000-0000DF140000}" uniqueName="5343" name="Column5317" queryTableFieldId="27428"/>
    <tableColumn id="5344" xr3:uid="{00000000-0010-0000-0000-0000E0140000}" uniqueName="5344" name="Column5318" queryTableFieldId="27427"/>
    <tableColumn id="5345" xr3:uid="{00000000-0010-0000-0000-0000E1140000}" uniqueName="5345" name="Column5319" queryTableFieldId="27426"/>
    <tableColumn id="5346" xr3:uid="{00000000-0010-0000-0000-0000E2140000}" uniqueName="5346" name="Column5320" queryTableFieldId="27425"/>
    <tableColumn id="5347" xr3:uid="{00000000-0010-0000-0000-0000E3140000}" uniqueName="5347" name="Column5321" queryTableFieldId="27424"/>
    <tableColumn id="5348" xr3:uid="{00000000-0010-0000-0000-0000E4140000}" uniqueName="5348" name="Column5322" queryTableFieldId="27423"/>
    <tableColumn id="5349" xr3:uid="{00000000-0010-0000-0000-0000E5140000}" uniqueName="5349" name="Column5323" queryTableFieldId="27422"/>
    <tableColumn id="5350" xr3:uid="{00000000-0010-0000-0000-0000E6140000}" uniqueName="5350" name="Column5324" queryTableFieldId="27421"/>
    <tableColumn id="5351" xr3:uid="{00000000-0010-0000-0000-0000E7140000}" uniqueName="5351" name="Column5325" queryTableFieldId="27420"/>
    <tableColumn id="5352" xr3:uid="{00000000-0010-0000-0000-0000E8140000}" uniqueName="5352" name="Column5326" queryTableFieldId="27419"/>
    <tableColumn id="5353" xr3:uid="{00000000-0010-0000-0000-0000E9140000}" uniqueName="5353" name="Column5327" queryTableFieldId="27418"/>
    <tableColumn id="5354" xr3:uid="{00000000-0010-0000-0000-0000EA140000}" uniqueName="5354" name="Column5328" queryTableFieldId="27417"/>
    <tableColumn id="5355" xr3:uid="{00000000-0010-0000-0000-0000EB140000}" uniqueName="5355" name="Column5329" queryTableFieldId="27416"/>
    <tableColumn id="5356" xr3:uid="{00000000-0010-0000-0000-0000EC140000}" uniqueName="5356" name="Column5330" queryTableFieldId="27415"/>
    <tableColumn id="5357" xr3:uid="{00000000-0010-0000-0000-0000ED140000}" uniqueName="5357" name="Column5331" queryTableFieldId="27414"/>
    <tableColumn id="5358" xr3:uid="{00000000-0010-0000-0000-0000EE140000}" uniqueName="5358" name="Column5332" queryTableFieldId="27413"/>
    <tableColumn id="5359" xr3:uid="{00000000-0010-0000-0000-0000EF140000}" uniqueName="5359" name="Column5333" queryTableFieldId="27412"/>
    <tableColumn id="5360" xr3:uid="{00000000-0010-0000-0000-0000F0140000}" uniqueName="5360" name="Column5334" queryTableFieldId="27411"/>
    <tableColumn id="5361" xr3:uid="{00000000-0010-0000-0000-0000F1140000}" uniqueName="5361" name="Column5335" queryTableFieldId="27410"/>
    <tableColumn id="5362" xr3:uid="{00000000-0010-0000-0000-0000F2140000}" uniqueName="5362" name="Column5336" queryTableFieldId="27409"/>
    <tableColumn id="5363" xr3:uid="{00000000-0010-0000-0000-0000F3140000}" uniqueName="5363" name="Column5337" queryTableFieldId="27408"/>
    <tableColumn id="5364" xr3:uid="{00000000-0010-0000-0000-0000F4140000}" uniqueName="5364" name="Column5338" queryTableFieldId="27407"/>
    <tableColumn id="5365" xr3:uid="{00000000-0010-0000-0000-0000F5140000}" uniqueName="5365" name="Column5339" queryTableFieldId="27406"/>
    <tableColumn id="5366" xr3:uid="{00000000-0010-0000-0000-0000F6140000}" uniqueName="5366" name="Column5340" queryTableFieldId="27405"/>
    <tableColumn id="5367" xr3:uid="{00000000-0010-0000-0000-0000F7140000}" uniqueName="5367" name="Column5341" queryTableFieldId="27404"/>
    <tableColumn id="5368" xr3:uid="{00000000-0010-0000-0000-0000F8140000}" uniqueName="5368" name="Column5342" queryTableFieldId="27403"/>
    <tableColumn id="5369" xr3:uid="{00000000-0010-0000-0000-0000F9140000}" uniqueName="5369" name="Column5343" queryTableFieldId="27402"/>
    <tableColumn id="5370" xr3:uid="{00000000-0010-0000-0000-0000FA140000}" uniqueName="5370" name="Column5344" queryTableFieldId="27401"/>
    <tableColumn id="5371" xr3:uid="{00000000-0010-0000-0000-0000FB140000}" uniqueName="5371" name="Column5345" queryTableFieldId="27400"/>
    <tableColumn id="5372" xr3:uid="{00000000-0010-0000-0000-0000FC140000}" uniqueName="5372" name="Column5346" queryTableFieldId="27399"/>
    <tableColumn id="5373" xr3:uid="{00000000-0010-0000-0000-0000FD140000}" uniqueName="5373" name="Column5347" queryTableFieldId="27398"/>
    <tableColumn id="5374" xr3:uid="{00000000-0010-0000-0000-0000FE140000}" uniqueName="5374" name="Column5348" queryTableFieldId="27397"/>
    <tableColumn id="5375" xr3:uid="{00000000-0010-0000-0000-0000FF140000}" uniqueName="5375" name="Column5349" queryTableFieldId="27396"/>
    <tableColumn id="5376" xr3:uid="{00000000-0010-0000-0000-000000150000}" uniqueName="5376" name="Column5350" queryTableFieldId="27395"/>
    <tableColumn id="5377" xr3:uid="{00000000-0010-0000-0000-000001150000}" uniqueName="5377" name="Column5351" queryTableFieldId="27394"/>
    <tableColumn id="5378" xr3:uid="{00000000-0010-0000-0000-000002150000}" uniqueName="5378" name="Column5352" queryTableFieldId="27393"/>
    <tableColumn id="5379" xr3:uid="{00000000-0010-0000-0000-000003150000}" uniqueName="5379" name="Column5353" queryTableFieldId="27392"/>
    <tableColumn id="5380" xr3:uid="{00000000-0010-0000-0000-000004150000}" uniqueName="5380" name="Column5354" queryTableFieldId="27391"/>
    <tableColumn id="5381" xr3:uid="{00000000-0010-0000-0000-000005150000}" uniqueName="5381" name="Column5355" queryTableFieldId="27390"/>
    <tableColumn id="5382" xr3:uid="{00000000-0010-0000-0000-000006150000}" uniqueName="5382" name="Column5356" queryTableFieldId="27389"/>
    <tableColumn id="5383" xr3:uid="{00000000-0010-0000-0000-000007150000}" uniqueName="5383" name="Column5357" queryTableFieldId="27388"/>
    <tableColumn id="5384" xr3:uid="{00000000-0010-0000-0000-000008150000}" uniqueName="5384" name="Column5358" queryTableFieldId="27387"/>
    <tableColumn id="5385" xr3:uid="{00000000-0010-0000-0000-000009150000}" uniqueName="5385" name="Column5359" queryTableFieldId="27386"/>
    <tableColumn id="5386" xr3:uid="{00000000-0010-0000-0000-00000A150000}" uniqueName="5386" name="Column5360" queryTableFieldId="27385"/>
    <tableColumn id="5387" xr3:uid="{00000000-0010-0000-0000-00000B150000}" uniqueName="5387" name="Column5361" queryTableFieldId="27384"/>
    <tableColumn id="5388" xr3:uid="{00000000-0010-0000-0000-00000C150000}" uniqueName="5388" name="Column5362" queryTableFieldId="27383"/>
    <tableColumn id="5389" xr3:uid="{00000000-0010-0000-0000-00000D150000}" uniqueName="5389" name="Column5363" queryTableFieldId="27382"/>
    <tableColumn id="5390" xr3:uid="{00000000-0010-0000-0000-00000E150000}" uniqueName="5390" name="Column5364" queryTableFieldId="27381"/>
    <tableColumn id="5391" xr3:uid="{00000000-0010-0000-0000-00000F150000}" uniqueName="5391" name="Column5365" queryTableFieldId="27380"/>
    <tableColumn id="5392" xr3:uid="{00000000-0010-0000-0000-000010150000}" uniqueName="5392" name="Column5366" queryTableFieldId="27379"/>
    <tableColumn id="5393" xr3:uid="{00000000-0010-0000-0000-000011150000}" uniqueName="5393" name="Column5367" queryTableFieldId="27378"/>
    <tableColumn id="5394" xr3:uid="{00000000-0010-0000-0000-000012150000}" uniqueName="5394" name="Column5368" queryTableFieldId="27377"/>
    <tableColumn id="5395" xr3:uid="{00000000-0010-0000-0000-000013150000}" uniqueName="5395" name="Column5369" queryTableFieldId="27376"/>
    <tableColumn id="5396" xr3:uid="{00000000-0010-0000-0000-000014150000}" uniqueName="5396" name="Column5370" queryTableFieldId="27375"/>
    <tableColumn id="5397" xr3:uid="{00000000-0010-0000-0000-000015150000}" uniqueName="5397" name="Column5371" queryTableFieldId="27374"/>
    <tableColumn id="5398" xr3:uid="{00000000-0010-0000-0000-000016150000}" uniqueName="5398" name="Column5372" queryTableFieldId="27373"/>
    <tableColumn id="5399" xr3:uid="{00000000-0010-0000-0000-000017150000}" uniqueName="5399" name="Column5373" queryTableFieldId="27372"/>
    <tableColumn id="5400" xr3:uid="{00000000-0010-0000-0000-000018150000}" uniqueName="5400" name="Column5374" queryTableFieldId="27371"/>
    <tableColumn id="5401" xr3:uid="{00000000-0010-0000-0000-000019150000}" uniqueName="5401" name="Column5375" queryTableFieldId="27370"/>
    <tableColumn id="5402" xr3:uid="{00000000-0010-0000-0000-00001A150000}" uniqueName="5402" name="Column5376" queryTableFieldId="27369"/>
    <tableColumn id="5403" xr3:uid="{00000000-0010-0000-0000-00001B150000}" uniqueName="5403" name="Column5377" queryTableFieldId="27368"/>
    <tableColumn id="5404" xr3:uid="{00000000-0010-0000-0000-00001C150000}" uniqueName="5404" name="Column5378" queryTableFieldId="27367"/>
    <tableColumn id="5405" xr3:uid="{00000000-0010-0000-0000-00001D150000}" uniqueName="5405" name="Column5379" queryTableFieldId="27366"/>
    <tableColumn id="5406" xr3:uid="{00000000-0010-0000-0000-00001E150000}" uniqueName="5406" name="Column5380" queryTableFieldId="27365"/>
    <tableColumn id="5407" xr3:uid="{00000000-0010-0000-0000-00001F150000}" uniqueName="5407" name="Column5381" queryTableFieldId="27364"/>
    <tableColumn id="5408" xr3:uid="{00000000-0010-0000-0000-000020150000}" uniqueName="5408" name="Column5382" queryTableFieldId="27363"/>
    <tableColumn id="5409" xr3:uid="{00000000-0010-0000-0000-000021150000}" uniqueName="5409" name="Column5383" queryTableFieldId="27362"/>
    <tableColumn id="5410" xr3:uid="{00000000-0010-0000-0000-000022150000}" uniqueName="5410" name="Column5384" queryTableFieldId="27361"/>
    <tableColumn id="5411" xr3:uid="{00000000-0010-0000-0000-000023150000}" uniqueName="5411" name="Column5385" queryTableFieldId="27360"/>
    <tableColumn id="5412" xr3:uid="{00000000-0010-0000-0000-000024150000}" uniqueName="5412" name="Column5386" queryTableFieldId="27359"/>
    <tableColumn id="5413" xr3:uid="{00000000-0010-0000-0000-000025150000}" uniqueName="5413" name="Column5387" queryTableFieldId="27358"/>
    <tableColumn id="5414" xr3:uid="{00000000-0010-0000-0000-000026150000}" uniqueName="5414" name="Column5388" queryTableFieldId="27357"/>
    <tableColumn id="5415" xr3:uid="{00000000-0010-0000-0000-000027150000}" uniqueName="5415" name="Column5389" queryTableFieldId="27356"/>
    <tableColumn id="5416" xr3:uid="{00000000-0010-0000-0000-000028150000}" uniqueName="5416" name="Column5390" queryTableFieldId="27355"/>
    <tableColumn id="5417" xr3:uid="{00000000-0010-0000-0000-000029150000}" uniqueName="5417" name="Column5391" queryTableFieldId="27354"/>
    <tableColumn id="5418" xr3:uid="{00000000-0010-0000-0000-00002A150000}" uniqueName="5418" name="Column5392" queryTableFieldId="27353"/>
    <tableColumn id="5419" xr3:uid="{00000000-0010-0000-0000-00002B150000}" uniqueName="5419" name="Column5393" queryTableFieldId="27352"/>
    <tableColumn id="5420" xr3:uid="{00000000-0010-0000-0000-00002C150000}" uniqueName="5420" name="Column5394" queryTableFieldId="27351"/>
    <tableColumn id="5421" xr3:uid="{00000000-0010-0000-0000-00002D150000}" uniqueName="5421" name="Column5395" queryTableFieldId="27350"/>
    <tableColumn id="5422" xr3:uid="{00000000-0010-0000-0000-00002E150000}" uniqueName="5422" name="Column5396" queryTableFieldId="27349"/>
    <tableColumn id="5423" xr3:uid="{00000000-0010-0000-0000-00002F150000}" uniqueName="5423" name="Column5397" queryTableFieldId="27348"/>
    <tableColumn id="5424" xr3:uid="{00000000-0010-0000-0000-000030150000}" uniqueName="5424" name="Column5398" queryTableFieldId="27347"/>
    <tableColumn id="5425" xr3:uid="{00000000-0010-0000-0000-000031150000}" uniqueName="5425" name="Column5399" queryTableFieldId="27346"/>
    <tableColumn id="5426" xr3:uid="{00000000-0010-0000-0000-000032150000}" uniqueName="5426" name="Column5400" queryTableFieldId="27345"/>
    <tableColumn id="5427" xr3:uid="{00000000-0010-0000-0000-000033150000}" uniqueName="5427" name="Column5401" queryTableFieldId="27344"/>
    <tableColumn id="5428" xr3:uid="{00000000-0010-0000-0000-000034150000}" uniqueName="5428" name="Column5402" queryTableFieldId="27343"/>
    <tableColumn id="5429" xr3:uid="{00000000-0010-0000-0000-000035150000}" uniqueName="5429" name="Column5403" queryTableFieldId="27342"/>
    <tableColumn id="5430" xr3:uid="{00000000-0010-0000-0000-000036150000}" uniqueName="5430" name="Column5404" queryTableFieldId="27341"/>
    <tableColumn id="5431" xr3:uid="{00000000-0010-0000-0000-000037150000}" uniqueName="5431" name="Column5405" queryTableFieldId="27340"/>
    <tableColumn id="5432" xr3:uid="{00000000-0010-0000-0000-000038150000}" uniqueName="5432" name="Column5406" queryTableFieldId="27339"/>
    <tableColumn id="5433" xr3:uid="{00000000-0010-0000-0000-000039150000}" uniqueName="5433" name="Column5407" queryTableFieldId="27338"/>
    <tableColumn id="5434" xr3:uid="{00000000-0010-0000-0000-00003A150000}" uniqueName="5434" name="Column5408" queryTableFieldId="27337"/>
    <tableColumn id="5435" xr3:uid="{00000000-0010-0000-0000-00003B150000}" uniqueName="5435" name="Column5409" queryTableFieldId="27336"/>
    <tableColumn id="5436" xr3:uid="{00000000-0010-0000-0000-00003C150000}" uniqueName="5436" name="Column5410" queryTableFieldId="27335"/>
    <tableColumn id="5437" xr3:uid="{00000000-0010-0000-0000-00003D150000}" uniqueName="5437" name="Column5411" queryTableFieldId="27334"/>
    <tableColumn id="5438" xr3:uid="{00000000-0010-0000-0000-00003E150000}" uniqueName="5438" name="Column5412" queryTableFieldId="27333"/>
    <tableColumn id="5439" xr3:uid="{00000000-0010-0000-0000-00003F150000}" uniqueName="5439" name="Column5413" queryTableFieldId="27332"/>
    <tableColumn id="5440" xr3:uid="{00000000-0010-0000-0000-000040150000}" uniqueName="5440" name="Column5414" queryTableFieldId="27331"/>
    <tableColumn id="5441" xr3:uid="{00000000-0010-0000-0000-000041150000}" uniqueName="5441" name="Column5415" queryTableFieldId="27330"/>
    <tableColumn id="5442" xr3:uid="{00000000-0010-0000-0000-000042150000}" uniqueName="5442" name="Column5416" queryTableFieldId="27329"/>
    <tableColumn id="5443" xr3:uid="{00000000-0010-0000-0000-000043150000}" uniqueName="5443" name="Column5417" queryTableFieldId="27328"/>
    <tableColumn id="5444" xr3:uid="{00000000-0010-0000-0000-000044150000}" uniqueName="5444" name="Column5418" queryTableFieldId="27327"/>
    <tableColumn id="5445" xr3:uid="{00000000-0010-0000-0000-000045150000}" uniqueName="5445" name="Column5419" queryTableFieldId="27326"/>
    <tableColumn id="5446" xr3:uid="{00000000-0010-0000-0000-000046150000}" uniqueName="5446" name="Column5420" queryTableFieldId="27325"/>
    <tableColumn id="5447" xr3:uid="{00000000-0010-0000-0000-000047150000}" uniqueName="5447" name="Column5421" queryTableFieldId="27324"/>
    <tableColumn id="5448" xr3:uid="{00000000-0010-0000-0000-000048150000}" uniqueName="5448" name="Column5422" queryTableFieldId="27323"/>
    <tableColumn id="5449" xr3:uid="{00000000-0010-0000-0000-000049150000}" uniqueName="5449" name="Column5423" queryTableFieldId="27322"/>
    <tableColumn id="5450" xr3:uid="{00000000-0010-0000-0000-00004A150000}" uniqueName="5450" name="Column5424" queryTableFieldId="27321"/>
    <tableColumn id="5451" xr3:uid="{00000000-0010-0000-0000-00004B150000}" uniqueName="5451" name="Column5425" queryTableFieldId="27320"/>
    <tableColumn id="5452" xr3:uid="{00000000-0010-0000-0000-00004C150000}" uniqueName="5452" name="Column5426" queryTableFieldId="27319"/>
    <tableColumn id="5453" xr3:uid="{00000000-0010-0000-0000-00004D150000}" uniqueName="5453" name="Column5427" queryTableFieldId="27318"/>
    <tableColumn id="5454" xr3:uid="{00000000-0010-0000-0000-00004E150000}" uniqueName="5454" name="Column5428" queryTableFieldId="27317"/>
    <tableColumn id="5455" xr3:uid="{00000000-0010-0000-0000-00004F150000}" uniqueName="5455" name="Column5429" queryTableFieldId="27316"/>
    <tableColumn id="5456" xr3:uid="{00000000-0010-0000-0000-000050150000}" uniqueName="5456" name="Column5430" queryTableFieldId="27315"/>
    <tableColumn id="5457" xr3:uid="{00000000-0010-0000-0000-000051150000}" uniqueName="5457" name="Column5431" queryTableFieldId="27314"/>
    <tableColumn id="5458" xr3:uid="{00000000-0010-0000-0000-000052150000}" uniqueName="5458" name="Column5432" queryTableFieldId="27313"/>
    <tableColumn id="5459" xr3:uid="{00000000-0010-0000-0000-000053150000}" uniqueName="5459" name="Column5433" queryTableFieldId="27312"/>
    <tableColumn id="5460" xr3:uid="{00000000-0010-0000-0000-000054150000}" uniqueName="5460" name="Column5434" queryTableFieldId="27311"/>
    <tableColumn id="5461" xr3:uid="{00000000-0010-0000-0000-000055150000}" uniqueName="5461" name="Column5435" queryTableFieldId="27310"/>
    <tableColumn id="5462" xr3:uid="{00000000-0010-0000-0000-000056150000}" uniqueName="5462" name="Column5436" queryTableFieldId="27309"/>
    <tableColumn id="5463" xr3:uid="{00000000-0010-0000-0000-000057150000}" uniqueName="5463" name="Column5437" queryTableFieldId="27308"/>
    <tableColumn id="5464" xr3:uid="{00000000-0010-0000-0000-000058150000}" uniqueName="5464" name="Column5438" queryTableFieldId="27307"/>
    <tableColumn id="5465" xr3:uid="{00000000-0010-0000-0000-000059150000}" uniqueName="5465" name="Column5439" queryTableFieldId="27306"/>
    <tableColumn id="5466" xr3:uid="{00000000-0010-0000-0000-00005A150000}" uniqueName="5466" name="Column5440" queryTableFieldId="27305"/>
    <tableColumn id="5467" xr3:uid="{00000000-0010-0000-0000-00005B150000}" uniqueName="5467" name="Column5441" queryTableFieldId="27304"/>
    <tableColumn id="5468" xr3:uid="{00000000-0010-0000-0000-00005C150000}" uniqueName="5468" name="Column5442" queryTableFieldId="27303"/>
    <tableColumn id="5469" xr3:uid="{00000000-0010-0000-0000-00005D150000}" uniqueName="5469" name="Column5443" queryTableFieldId="27302"/>
    <tableColumn id="5470" xr3:uid="{00000000-0010-0000-0000-00005E150000}" uniqueName="5470" name="Column5444" queryTableFieldId="27301"/>
    <tableColumn id="5471" xr3:uid="{00000000-0010-0000-0000-00005F150000}" uniqueName="5471" name="Column5445" queryTableFieldId="27300"/>
    <tableColumn id="5472" xr3:uid="{00000000-0010-0000-0000-000060150000}" uniqueName="5472" name="Column5446" queryTableFieldId="27299"/>
    <tableColumn id="5473" xr3:uid="{00000000-0010-0000-0000-000061150000}" uniqueName="5473" name="Column5447" queryTableFieldId="27298"/>
    <tableColumn id="5474" xr3:uid="{00000000-0010-0000-0000-000062150000}" uniqueName="5474" name="Column5448" queryTableFieldId="27297"/>
    <tableColumn id="5475" xr3:uid="{00000000-0010-0000-0000-000063150000}" uniqueName="5475" name="Column5449" queryTableFieldId="27296"/>
    <tableColumn id="5476" xr3:uid="{00000000-0010-0000-0000-000064150000}" uniqueName="5476" name="Column5450" queryTableFieldId="27295"/>
    <tableColumn id="5477" xr3:uid="{00000000-0010-0000-0000-000065150000}" uniqueName="5477" name="Column5451" queryTableFieldId="27294"/>
    <tableColumn id="5478" xr3:uid="{00000000-0010-0000-0000-000066150000}" uniqueName="5478" name="Column5452" queryTableFieldId="27293"/>
    <tableColumn id="5479" xr3:uid="{00000000-0010-0000-0000-000067150000}" uniqueName="5479" name="Column5453" queryTableFieldId="27292"/>
    <tableColumn id="5480" xr3:uid="{00000000-0010-0000-0000-000068150000}" uniqueName="5480" name="Column5454" queryTableFieldId="27291"/>
    <tableColumn id="5481" xr3:uid="{00000000-0010-0000-0000-000069150000}" uniqueName="5481" name="Column5455" queryTableFieldId="27290"/>
    <tableColumn id="5482" xr3:uid="{00000000-0010-0000-0000-00006A150000}" uniqueName="5482" name="Column5456" queryTableFieldId="27289"/>
    <tableColumn id="5483" xr3:uid="{00000000-0010-0000-0000-00006B150000}" uniqueName="5483" name="Column5457" queryTableFieldId="27288"/>
    <tableColumn id="5484" xr3:uid="{00000000-0010-0000-0000-00006C150000}" uniqueName="5484" name="Column5458" queryTableFieldId="27287"/>
    <tableColumn id="5485" xr3:uid="{00000000-0010-0000-0000-00006D150000}" uniqueName="5485" name="Column5459" queryTableFieldId="27286"/>
    <tableColumn id="5486" xr3:uid="{00000000-0010-0000-0000-00006E150000}" uniqueName="5486" name="Column5460" queryTableFieldId="27285"/>
    <tableColumn id="5487" xr3:uid="{00000000-0010-0000-0000-00006F150000}" uniqueName="5487" name="Column5461" queryTableFieldId="27284"/>
    <tableColumn id="5488" xr3:uid="{00000000-0010-0000-0000-000070150000}" uniqueName="5488" name="Column5462" queryTableFieldId="27283"/>
    <tableColumn id="5489" xr3:uid="{00000000-0010-0000-0000-000071150000}" uniqueName="5489" name="Column5463" queryTableFieldId="27282"/>
    <tableColumn id="5490" xr3:uid="{00000000-0010-0000-0000-000072150000}" uniqueName="5490" name="Column5464" queryTableFieldId="27281"/>
    <tableColumn id="5491" xr3:uid="{00000000-0010-0000-0000-000073150000}" uniqueName="5491" name="Column5465" queryTableFieldId="27280"/>
    <tableColumn id="5492" xr3:uid="{00000000-0010-0000-0000-000074150000}" uniqueName="5492" name="Column5466" queryTableFieldId="27279"/>
    <tableColumn id="5493" xr3:uid="{00000000-0010-0000-0000-000075150000}" uniqueName="5493" name="Column5467" queryTableFieldId="27278"/>
    <tableColumn id="5494" xr3:uid="{00000000-0010-0000-0000-000076150000}" uniqueName="5494" name="Column5468" queryTableFieldId="27277"/>
    <tableColumn id="5495" xr3:uid="{00000000-0010-0000-0000-000077150000}" uniqueName="5495" name="Column5469" queryTableFieldId="27276"/>
    <tableColumn id="5496" xr3:uid="{00000000-0010-0000-0000-000078150000}" uniqueName="5496" name="Column5470" queryTableFieldId="27275"/>
    <tableColumn id="5497" xr3:uid="{00000000-0010-0000-0000-000079150000}" uniqueName="5497" name="Column5471" queryTableFieldId="27274"/>
    <tableColumn id="5498" xr3:uid="{00000000-0010-0000-0000-00007A150000}" uniqueName="5498" name="Column5472" queryTableFieldId="27273"/>
    <tableColumn id="5499" xr3:uid="{00000000-0010-0000-0000-00007B150000}" uniqueName="5499" name="Column5473" queryTableFieldId="27272"/>
    <tableColumn id="5500" xr3:uid="{00000000-0010-0000-0000-00007C150000}" uniqueName="5500" name="Column5474" queryTableFieldId="27271"/>
    <tableColumn id="5501" xr3:uid="{00000000-0010-0000-0000-00007D150000}" uniqueName="5501" name="Column5475" queryTableFieldId="27270"/>
    <tableColumn id="5502" xr3:uid="{00000000-0010-0000-0000-00007E150000}" uniqueName="5502" name="Column5476" queryTableFieldId="27269"/>
    <tableColumn id="5503" xr3:uid="{00000000-0010-0000-0000-00007F150000}" uniqueName="5503" name="Column5477" queryTableFieldId="27268"/>
    <tableColumn id="5504" xr3:uid="{00000000-0010-0000-0000-000080150000}" uniqueName="5504" name="Column5478" queryTableFieldId="27267"/>
    <tableColumn id="5505" xr3:uid="{00000000-0010-0000-0000-000081150000}" uniqueName="5505" name="Column5479" queryTableFieldId="27266"/>
    <tableColumn id="5506" xr3:uid="{00000000-0010-0000-0000-000082150000}" uniqueName="5506" name="Column5480" queryTableFieldId="27265"/>
    <tableColumn id="5507" xr3:uid="{00000000-0010-0000-0000-000083150000}" uniqueName="5507" name="Column5481" queryTableFieldId="27264"/>
    <tableColumn id="5508" xr3:uid="{00000000-0010-0000-0000-000084150000}" uniqueName="5508" name="Column5482" queryTableFieldId="27263"/>
    <tableColumn id="5509" xr3:uid="{00000000-0010-0000-0000-000085150000}" uniqueName="5509" name="Column5483" queryTableFieldId="27262"/>
    <tableColumn id="5510" xr3:uid="{00000000-0010-0000-0000-000086150000}" uniqueName="5510" name="Column5484" queryTableFieldId="27261"/>
    <tableColumn id="5511" xr3:uid="{00000000-0010-0000-0000-000087150000}" uniqueName="5511" name="Column5485" queryTableFieldId="27260"/>
    <tableColumn id="5512" xr3:uid="{00000000-0010-0000-0000-000088150000}" uniqueName="5512" name="Column5486" queryTableFieldId="27259"/>
    <tableColumn id="5513" xr3:uid="{00000000-0010-0000-0000-000089150000}" uniqueName="5513" name="Column5487" queryTableFieldId="27258"/>
    <tableColumn id="5514" xr3:uid="{00000000-0010-0000-0000-00008A150000}" uniqueName="5514" name="Column5488" queryTableFieldId="27257"/>
    <tableColumn id="5515" xr3:uid="{00000000-0010-0000-0000-00008B150000}" uniqueName="5515" name="Column5489" queryTableFieldId="27256"/>
    <tableColumn id="5516" xr3:uid="{00000000-0010-0000-0000-00008C150000}" uniqueName="5516" name="Column5490" queryTableFieldId="27255"/>
    <tableColumn id="5517" xr3:uid="{00000000-0010-0000-0000-00008D150000}" uniqueName="5517" name="Column5491" queryTableFieldId="27254"/>
    <tableColumn id="5518" xr3:uid="{00000000-0010-0000-0000-00008E150000}" uniqueName="5518" name="Column5492" queryTableFieldId="27253"/>
    <tableColumn id="5519" xr3:uid="{00000000-0010-0000-0000-00008F150000}" uniqueName="5519" name="Column5493" queryTableFieldId="27252"/>
    <tableColumn id="5520" xr3:uid="{00000000-0010-0000-0000-000090150000}" uniqueName="5520" name="Column5494" queryTableFieldId="27251"/>
    <tableColumn id="5521" xr3:uid="{00000000-0010-0000-0000-000091150000}" uniqueName="5521" name="Column5495" queryTableFieldId="27250"/>
    <tableColumn id="5522" xr3:uid="{00000000-0010-0000-0000-000092150000}" uniqueName="5522" name="Column5496" queryTableFieldId="27249"/>
    <tableColumn id="5523" xr3:uid="{00000000-0010-0000-0000-000093150000}" uniqueName="5523" name="Column5497" queryTableFieldId="27248"/>
    <tableColumn id="5524" xr3:uid="{00000000-0010-0000-0000-000094150000}" uniqueName="5524" name="Column5498" queryTableFieldId="27247"/>
    <tableColumn id="5525" xr3:uid="{00000000-0010-0000-0000-000095150000}" uniqueName="5525" name="Column5499" queryTableFieldId="27246"/>
    <tableColumn id="5526" xr3:uid="{00000000-0010-0000-0000-000096150000}" uniqueName="5526" name="Column5500" queryTableFieldId="27245"/>
    <tableColumn id="5527" xr3:uid="{00000000-0010-0000-0000-000097150000}" uniqueName="5527" name="Column5501" queryTableFieldId="27244"/>
    <tableColumn id="5528" xr3:uid="{00000000-0010-0000-0000-000098150000}" uniqueName="5528" name="Column5502" queryTableFieldId="27243"/>
    <tableColumn id="5529" xr3:uid="{00000000-0010-0000-0000-000099150000}" uniqueName="5529" name="Column5503" queryTableFieldId="27242"/>
    <tableColumn id="5530" xr3:uid="{00000000-0010-0000-0000-00009A150000}" uniqueName="5530" name="Column5504" queryTableFieldId="27241"/>
    <tableColumn id="5531" xr3:uid="{00000000-0010-0000-0000-00009B150000}" uniqueName="5531" name="Column5505" queryTableFieldId="27240"/>
    <tableColumn id="5532" xr3:uid="{00000000-0010-0000-0000-00009C150000}" uniqueName="5532" name="Column5506" queryTableFieldId="27239"/>
    <tableColumn id="5533" xr3:uid="{00000000-0010-0000-0000-00009D150000}" uniqueName="5533" name="Column5507" queryTableFieldId="27238"/>
    <tableColumn id="5534" xr3:uid="{00000000-0010-0000-0000-00009E150000}" uniqueName="5534" name="Column5508" queryTableFieldId="27237"/>
    <tableColumn id="5535" xr3:uid="{00000000-0010-0000-0000-00009F150000}" uniqueName="5535" name="Column5509" queryTableFieldId="27236"/>
    <tableColumn id="5536" xr3:uid="{00000000-0010-0000-0000-0000A0150000}" uniqueName="5536" name="Column5510" queryTableFieldId="27235"/>
    <tableColumn id="5537" xr3:uid="{00000000-0010-0000-0000-0000A1150000}" uniqueName="5537" name="Column5511" queryTableFieldId="27234"/>
    <tableColumn id="5538" xr3:uid="{00000000-0010-0000-0000-0000A2150000}" uniqueName="5538" name="Column5512" queryTableFieldId="27233"/>
    <tableColumn id="5539" xr3:uid="{00000000-0010-0000-0000-0000A3150000}" uniqueName="5539" name="Column5513" queryTableFieldId="27232"/>
    <tableColumn id="5540" xr3:uid="{00000000-0010-0000-0000-0000A4150000}" uniqueName="5540" name="Column5514" queryTableFieldId="27231"/>
    <tableColumn id="5541" xr3:uid="{00000000-0010-0000-0000-0000A5150000}" uniqueName="5541" name="Column5515" queryTableFieldId="27230"/>
    <tableColumn id="5542" xr3:uid="{00000000-0010-0000-0000-0000A6150000}" uniqueName="5542" name="Column5516" queryTableFieldId="27229"/>
    <tableColumn id="5543" xr3:uid="{00000000-0010-0000-0000-0000A7150000}" uniqueName="5543" name="Column5517" queryTableFieldId="27228"/>
    <tableColumn id="5544" xr3:uid="{00000000-0010-0000-0000-0000A8150000}" uniqueName="5544" name="Column5518" queryTableFieldId="27227"/>
    <tableColumn id="5545" xr3:uid="{00000000-0010-0000-0000-0000A9150000}" uniqueName="5545" name="Column5519" queryTableFieldId="27226"/>
    <tableColumn id="5546" xr3:uid="{00000000-0010-0000-0000-0000AA150000}" uniqueName="5546" name="Column5520" queryTableFieldId="27225"/>
    <tableColumn id="5547" xr3:uid="{00000000-0010-0000-0000-0000AB150000}" uniqueName="5547" name="Column5521" queryTableFieldId="27224"/>
    <tableColumn id="5548" xr3:uid="{00000000-0010-0000-0000-0000AC150000}" uniqueName="5548" name="Column5522" queryTableFieldId="27223"/>
    <tableColumn id="5549" xr3:uid="{00000000-0010-0000-0000-0000AD150000}" uniqueName="5549" name="Column5523" queryTableFieldId="27222"/>
    <tableColumn id="5550" xr3:uid="{00000000-0010-0000-0000-0000AE150000}" uniqueName="5550" name="Column5524" queryTableFieldId="27221"/>
    <tableColumn id="5551" xr3:uid="{00000000-0010-0000-0000-0000AF150000}" uniqueName="5551" name="Column5525" queryTableFieldId="27220"/>
    <tableColumn id="5552" xr3:uid="{00000000-0010-0000-0000-0000B0150000}" uniqueName="5552" name="Column5526" queryTableFieldId="27219"/>
    <tableColumn id="5553" xr3:uid="{00000000-0010-0000-0000-0000B1150000}" uniqueName="5553" name="Column5527" queryTableFieldId="27218"/>
    <tableColumn id="5554" xr3:uid="{00000000-0010-0000-0000-0000B2150000}" uniqueName="5554" name="Column5528" queryTableFieldId="27217"/>
    <tableColumn id="5555" xr3:uid="{00000000-0010-0000-0000-0000B3150000}" uniqueName="5555" name="Column5529" queryTableFieldId="27216"/>
    <tableColumn id="5556" xr3:uid="{00000000-0010-0000-0000-0000B4150000}" uniqueName="5556" name="Column5530" queryTableFieldId="27215"/>
    <tableColumn id="5557" xr3:uid="{00000000-0010-0000-0000-0000B5150000}" uniqueName="5557" name="Column5531" queryTableFieldId="27214"/>
    <tableColumn id="5558" xr3:uid="{00000000-0010-0000-0000-0000B6150000}" uniqueName="5558" name="Column5532" queryTableFieldId="27213"/>
    <tableColumn id="5559" xr3:uid="{00000000-0010-0000-0000-0000B7150000}" uniqueName="5559" name="Column5533" queryTableFieldId="27212"/>
    <tableColumn id="5560" xr3:uid="{00000000-0010-0000-0000-0000B8150000}" uniqueName="5560" name="Column5534" queryTableFieldId="27211"/>
    <tableColumn id="5561" xr3:uid="{00000000-0010-0000-0000-0000B9150000}" uniqueName="5561" name="Column5535" queryTableFieldId="27210"/>
    <tableColumn id="5562" xr3:uid="{00000000-0010-0000-0000-0000BA150000}" uniqueName="5562" name="Column5536" queryTableFieldId="27209"/>
    <tableColumn id="5563" xr3:uid="{00000000-0010-0000-0000-0000BB150000}" uniqueName="5563" name="Column5537" queryTableFieldId="27208"/>
    <tableColumn id="5564" xr3:uid="{00000000-0010-0000-0000-0000BC150000}" uniqueName="5564" name="Column5538" queryTableFieldId="27207"/>
    <tableColumn id="5565" xr3:uid="{00000000-0010-0000-0000-0000BD150000}" uniqueName="5565" name="Column5539" queryTableFieldId="27206"/>
    <tableColumn id="5566" xr3:uid="{00000000-0010-0000-0000-0000BE150000}" uniqueName="5566" name="Column5540" queryTableFieldId="27205"/>
    <tableColumn id="5567" xr3:uid="{00000000-0010-0000-0000-0000BF150000}" uniqueName="5567" name="Column5541" queryTableFieldId="27204"/>
    <tableColumn id="5568" xr3:uid="{00000000-0010-0000-0000-0000C0150000}" uniqueName="5568" name="Column5542" queryTableFieldId="27203"/>
    <tableColumn id="5569" xr3:uid="{00000000-0010-0000-0000-0000C1150000}" uniqueName="5569" name="Column5543" queryTableFieldId="27202"/>
    <tableColumn id="5570" xr3:uid="{00000000-0010-0000-0000-0000C2150000}" uniqueName="5570" name="Column5544" queryTableFieldId="27201"/>
    <tableColumn id="5571" xr3:uid="{00000000-0010-0000-0000-0000C3150000}" uniqueName="5571" name="Column5545" queryTableFieldId="27200"/>
    <tableColumn id="5572" xr3:uid="{00000000-0010-0000-0000-0000C4150000}" uniqueName="5572" name="Column5546" queryTableFieldId="27199"/>
    <tableColumn id="5573" xr3:uid="{00000000-0010-0000-0000-0000C5150000}" uniqueName="5573" name="Column5547" queryTableFieldId="27198"/>
    <tableColumn id="5574" xr3:uid="{00000000-0010-0000-0000-0000C6150000}" uniqueName="5574" name="Column5548" queryTableFieldId="27197"/>
    <tableColumn id="5575" xr3:uid="{00000000-0010-0000-0000-0000C7150000}" uniqueName="5575" name="Column5549" queryTableFieldId="27196"/>
    <tableColumn id="5576" xr3:uid="{00000000-0010-0000-0000-0000C8150000}" uniqueName="5576" name="Column5550" queryTableFieldId="27195"/>
    <tableColumn id="5577" xr3:uid="{00000000-0010-0000-0000-0000C9150000}" uniqueName="5577" name="Column5551" queryTableFieldId="27194"/>
    <tableColumn id="5578" xr3:uid="{00000000-0010-0000-0000-0000CA150000}" uniqueName="5578" name="Column5552" queryTableFieldId="27193"/>
    <tableColumn id="5579" xr3:uid="{00000000-0010-0000-0000-0000CB150000}" uniqueName="5579" name="Column5553" queryTableFieldId="27192"/>
    <tableColumn id="5580" xr3:uid="{00000000-0010-0000-0000-0000CC150000}" uniqueName="5580" name="Column5554" queryTableFieldId="27191"/>
    <tableColumn id="5581" xr3:uid="{00000000-0010-0000-0000-0000CD150000}" uniqueName="5581" name="Column5555" queryTableFieldId="27190"/>
    <tableColumn id="5582" xr3:uid="{00000000-0010-0000-0000-0000CE150000}" uniqueName="5582" name="Column5556" queryTableFieldId="27189"/>
    <tableColumn id="5583" xr3:uid="{00000000-0010-0000-0000-0000CF150000}" uniqueName="5583" name="Column5557" queryTableFieldId="27188"/>
    <tableColumn id="5584" xr3:uid="{00000000-0010-0000-0000-0000D0150000}" uniqueName="5584" name="Column5558" queryTableFieldId="27187"/>
    <tableColumn id="5585" xr3:uid="{00000000-0010-0000-0000-0000D1150000}" uniqueName="5585" name="Column5559" queryTableFieldId="27186"/>
    <tableColumn id="5586" xr3:uid="{00000000-0010-0000-0000-0000D2150000}" uniqueName="5586" name="Column5560" queryTableFieldId="27185"/>
    <tableColumn id="5587" xr3:uid="{00000000-0010-0000-0000-0000D3150000}" uniqueName="5587" name="Column5561" queryTableFieldId="27184"/>
    <tableColumn id="5588" xr3:uid="{00000000-0010-0000-0000-0000D4150000}" uniqueName="5588" name="Column5562" queryTableFieldId="27183"/>
    <tableColumn id="5589" xr3:uid="{00000000-0010-0000-0000-0000D5150000}" uniqueName="5589" name="Column5563" queryTableFieldId="27182"/>
    <tableColumn id="5590" xr3:uid="{00000000-0010-0000-0000-0000D6150000}" uniqueName="5590" name="Column5564" queryTableFieldId="27181"/>
    <tableColumn id="5591" xr3:uid="{00000000-0010-0000-0000-0000D7150000}" uniqueName="5591" name="Column5565" queryTableFieldId="27180"/>
    <tableColumn id="5592" xr3:uid="{00000000-0010-0000-0000-0000D8150000}" uniqueName="5592" name="Column5566" queryTableFieldId="27179"/>
    <tableColumn id="5593" xr3:uid="{00000000-0010-0000-0000-0000D9150000}" uniqueName="5593" name="Column5567" queryTableFieldId="27178"/>
    <tableColumn id="5594" xr3:uid="{00000000-0010-0000-0000-0000DA150000}" uniqueName="5594" name="Column5568" queryTableFieldId="27177"/>
    <tableColumn id="5595" xr3:uid="{00000000-0010-0000-0000-0000DB150000}" uniqueName="5595" name="Column5569" queryTableFieldId="27176"/>
    <tableColumn id="5596" xr3:uid="{00000000-0010-0000-0000-0000DC150000}" uniqueName="5596" name="Column5570" queryTableFieldId="27175"/>
    <tableColumn id="5597" xr3:uid="{00000000-0010-0000-0000-0000DD150000}" uniqueName="5597" name="Column5571" queryTableFieldId="27174"/>
    <tableColumn id="5598" xr3:uid="{00000000-0010-0000-0000-0000DE150000}" uniqueName="5598" name="Column5572" queryTableFieldId="27173"/>
    <tableColumn id="5599" xr3:uid="{00000000-0010-0000-0000-0000DF150000}" uniqueName="5599" name="Column5573" queryTableFieldId="27172"/>
    <tableColumn id="5600" xr3:uid="{00000000-0010-0000-0000-0000E0150000}" uniqueName="5600" name="Column5574" queryTableFieldId="27171"/>
    <tableColumn id="5601" xr3:uid="{00000000-0010-0000-0000-0000E1150000}" uniqueName="5601" name="Column5575" queryTableFieldId="27170"/>
    <tableColumn id="5602" xr3:uid="{00000000-0010-0000-0000-0000E2150000}" uniqueName="5602" name="Column5576" queryTableFieldId="27169"/>
    <tableColumn id="5603" xr3:uid="{00000000-0010-0000-0000-0000E3150000}" uniqueName="5603" name="Column5577" queryTableFieldId="27168"/>
    <tableColumn id="5604" xr3:uid="{00000000-0010-0000-0000-0000E4150000}" uniqueName="5604" name="Column5578" queryTableFieldId="27167"/>
    <tableColumn id="5605" xr3:uid="{00000000-0010-0000-0000-0000E5150000}" uniqueName="5605" name="Column5579" queryTableFieldId="27166"/>
    <tableColumn id="5606" xr3:uid="{00000000-0010-0000-0000-0000E6150000}" uniqueName="5606" name="Column5580" queryTableFieldId="27165"/>
    <tableColumn id="5607" xr3:uid="{00000000-0010-0000-0000-0000E7150000}" uniqueName="5607" name="Column5581" queryTableFieldId="27164"/>
    <tableColumn id="5608" xr3:uid="{00000000-0010-0000-0000-0000E8150000}" uniqueName="5608" name="Column5582" queryTableFieldId="27163"/>
    <tableColumn id="5609" xr3:uid="{00000000-0010-0000-0000-0000E9150000}" uniqueName="5609" name="Column5583" queryTableFieldId="27162"/>
    <tableColumn id="5610" xr3:uid="{00000000-0010-0000-0000-0000EA150000}" uniqueName="5610" name="Column5584" queryTableFieldId="27161"/>
    <tableColumn id="5611" xr3:uid="{00000000-0010-0000-0000-0000EB150000}" uniqueName="5611" name="Column5585" queryTableFieldId="27160"/>
    <tableColumn id="5612" xr3:uid="{00000000-0010-0000-0000-0000EC150000}" uniqueName="5612" name="Column5586" queryTableFieldId="27159"/>
    <tableColumn id="5613" xr3:uid="{00000000-0010-0000-0000-0000ED150000}" uniqueName="5613" name="Column5587" queryTableFieldId="27158"/>
    <tableColumn id="5614" xr3:uid="{00000000-0010-0000-0000-0000EE150000}" uniqueName="5614" name="Column5588" queryTableFieldId="27157"/>
    <tableColumn id="5615" xr3:uid="{00000000-0010-0000-0000-0000EF150000}" uniqueName="5615" name="Column5589" queryTableFieldId="27156"/>
    <tableColumn id="5616" xr3:uid="{00000000-0010-0000-0000-0000F0150000}" uniqueName="5616" name="Column5590" queryTableFieldId="27155"/>
    <tableColumn id="5617" xr3:uid="{00000000-0010-0000-0000-0000F1150000}" uniqueName="5617" name="Column5591" queryTableFieldId="27154"/>
    <tableColumn id="5618" xr3:uid="{00000000-0010-0000-0000-0000F2150000}" uniqueName="5618" name="Column5592" queryTableFieldId="27153"/>
    <tableColumn id="5619" xr3:uid="{00000000-0010-0000-0000-0000F3150000}" uniqueName="5619" name="Column5593" queryTableFieldId="27152"/>
    <tableColumn id="5620" xr3:uid="{00000000-0010-0000-0000-0000F4150000}" uniqueName="5620" name="Column5594" queryTableFieldId="27151"/>
    <tableColumn id="5621" xr3:uid="{00000000-0010-0000-0000-0000F5150000}" uniqueName="5621" name="Column5595" queryTableFieldId="27150"/>
    <tableColumn id="5622" xr3:uid="{00000000-0010-0000-0000-0000F6150000}" uniqueName="5622" name="Column5596" queryTableFieldId="27149"/>
    <tableColumn id="5623" xr3:uid="{00000000-0010-0000-0000-0000F7150000}" uniqueName="5623" name="Column5597" queryTableFieldId="27148"/>
    <tableColumn id="5624" xr3:uid="{00000000-0010-0000-0000-0000F8150000}" uniqueName="5624" name="Column5598" queryTableFieldId="27147"/>
    <tableColumn id="5625" xr3:uid="{00000000-0010-0000-0000-0000F9150000}" uniqueName="5625" name="Column5599" queryTableFieldId="27146"/>
    <tableColumn id="5626" xr3:uid="{00000000-0010-0000-0000-0000FA150000}" uniqueName="5626" name="Column5600" queryTableFieldId="27145"/>
    <tableColumn id="5627" xr3:uid="{00000000-0010-0000-0000-0000FB150000}" uniqueName="5627" name="Column5601" queryTableFieldId="27144"/>
    <tableColumn id="5628" xr3:uid="{00000000-0010-0000-0000-0000FC150000}" uniqueName="5628" name="Column5602" queryTableFieldId="27143"/>
    <tableColumn id="5629" xr3:uid="{00000000-0010-0000-0000-0000FD150000}" uniqueName="5629" name="Column5603" queryTableFieldId="27142"/>
    <tableColumn id="5630" xr3:uid="{00000000-0010-0000-0000-0000FE150000}" uniqueName="5630" name="Column5604" queryTableFieldId="27141"/>
    <tableColumn id="5631" xr3:uid="{00000000-0010-0000-0000-0000FF150000}" uniqueName="5631" name="Column5605" queryTableFieldId="27140"/>
    <tableColumn id="5632" xr3:uid="{00000000-0010-0000-0000-000000160000}" uniqueName="5632" name="Column5606" queryTableFieldId="27139"/>
    <tableColumn id="5633" xr3:uid="{00000000-0010-0000-0000-000001160000}" uniqueName="5633" name="Column5607" queryTableFieldId="27138"/>
    <tableColumn id="5634" xr3:uid="{00000000-0010-0000-0000-000002160000}" uniqueName="5634" name="Column5608" queryTableFieldId="27137"/>
    <tableColumn id="5635" xr3:uid="{00000000-0010-0000-0000-000003160000}" uniqueName="5635" name="Column5609" queryTableFieldId="27136"/>
    <tableColumn id="5636" xr3:uid="{00000000-0010-0000-0000-000004160000}" uniqueName="5636" name="Column5610" queryTableFieldId="27135"/>
    <tableColumn id="5637" xr3:uid="{00000000-0010-0000-0000-000005160000}" uniqueName="5637" name="Column5611" queryTableFieldId="27134"/>
    <tableColumn id="5638" xr3:uid="{00000000-0010-0000-0000-000006160000}" uniqueName="5638" name="Column5612" queryTableFieldId="27133"/>
    <tableColumn id="5639" xr3:uid="{00000000-0010-0000-0000-000007160000}" uniqueName="5639" name="Column5613" queryTableFieldId="27132"/>
    <tableColumn id="5640" xr3:uid="{00000000-0010-0000-0000-000008160000}" uniqueName="5640" name="Column5614" queryTableFieldId="27131"/>
    <tableColumn id="5641" xr3:uid="{00000000-0010-0000-0000-000009160000}" uniqueName="5641" name="Column5615" queryTableFieldId="27130"/>
    <tableColumn id="5642" xr3:uid="{00000000-0010-0000-0000-00000A160000}" uniqueName="5642" name="Column5616" queryTableFieldId="27129"/>
    <tableColumn id="5643" xr3:uid="{00000000-0010-0000-0000-00000B160000}" uniqueName="5643" name="Column5617" queryTableFieldId="27128"/>
    <tableColumn id="5644" xr3:uid="{00000000-0010-0000-0000-00000C160000}" uniqueName="5644" name="Column5618" queryTableFieldId="27127"/>
    <tableColumn id="5645" xr3:uid="{00000000-0010-0000-0000-00000D160000}" uniqueName="5645" name="Column5619" queryTableFieldId="27126"/>
    <tableColumn id="5646" xr3:uid="{00000000-0010-0000-0000-00000E160000}" uniqueName="5646" name="Column5620" queryTableFieldId="27125"/>
    <tableColumn id="5647" xr3:uid="{00000000-0010-0000-0000-00000F160000}" uniqueName="5647" name="Column5621" queryTableFieldId="27124"/>
    <tableColumn id="5648" xr3:uid="{00000000-0010-0000-0000-000010160000}" uniqueName="5648" name="Column5622" queryTableFieldId="27123"/>
    <tableColumn id="5649" xr3:uid="{00000000-0010-0000-0000-000011160000}" uniqueName="5649" name="Column5623" queryTableFieldId="27122"/>
    <tableColumn id="5650" xr3:uid="{00000000-0010-0000-0000-000012160000}" uniqueName="5650" name="Column5624" queryTableFieldId="27121"/>
    <tableColumn id="5651" xr3:uid="{00000000-0010-0000-0000-000013160000}" uniqueName="5651" name="Column5625" queryTableFieldId="27120"/>
    <tableColumn id="5652" xr3:uid="{00000000-0010-0000-0000-000014160000}" uniqueName="5652" name="Column5626" queryTableFieldId="27119"/>
    <tableColumn id="5653" xr3:uid="{00000000-0010-0000-0000-000015160000}" uniqueName="5653" name="Column5627" queryTableFieldId="27118"/>
    <tableColumn id="5654" xr3:uid="{00000000-0010-0000-0000-000016160000}" uniqueName="5654" name="Column5628" queryTableFieldId="27117"/>
    <tableColumn id="5655" xr3:uid="{00000000-0010-0000-0000-000017160000}" uniqueName="5655" name="Column5629" queryTableFieldId="27116"/>
    <tableColumn id="5656" xr3:uid="{00000000-0010-0000-0000-000018160000}" uniqueName="5656" name="Column5630" queryTableFieldId="27115"/>
    <tableColumn id="5657" xr3:uid="{00000000-0010-0000-0000-000019160000}" uniqueName="5657" name="Column5631" queryTableFieldId="27114"/>
    <tableColumn id="5658" xr3:uid="{00000000-0010-0000-0000-00001A160000}" uniqueName="5658" name="Column5632" queryTableFieldId="27113"/>
    <tableColumn id="5659" xr3:uid="{00000000-0010-0000-0000-00001B160000}" uniqueName="5659" name="Column5633" queryTableFieldId="27112"/>
    <tableColumn id="5660" xr3:uid="{00000000-0010-0000-0000-00001C160000}" uniqueName="5660" name="Column5634" queryTableFieldId="27111"/>
    <tableColumn id="5661" xr3:uid="{00000000-0010-0000-0000-00001D160000}" uniqueName="5661" name="Column5635" queryTableFieldId="27110"/>
    <tableColumn id="5662" xr3:uid="{00000000-0010-0000-0000-00001E160000}" uniqueName="5662" name="Column5636" queryTableFieldId="27109"/>
    <tableColumn id="5663" xr3:uid="{00000000-0010-0000-0000-00001F160000}" uniqueName="5663" name="Column5637" queryTableFieldId="27108"/>
    <tableColumn id="5664" xr3:uid="{00000000-0010-0000-0000-000020160000}" uniqueName="5664" name="Column5638" queryTableFieldId="27107"/>
    <tableColumn id="5665" xr3:uid="{00000000-0010-0000-0000-000021160000}" uniqueName="5665" name="Column5639" queryTableFieldId="27106"/>
    <tableColumn id="5666" xr3:uid="{00000000-0010-0000-0000-000022160000}" uniqueName="5666" name="Column5640" queryTableFieldId="27105"/>
    <tableColumn id="5667" xr3:uid="{00000000-0010-0000-0000-000023160000}" uniqueName="5667" name="Column5641" queryTableFieldId="27104"/>
    <tableColumn id="5668" xr3:uid="{00000000-0010-0000-0000-000024160000}" uniqueName="5668" name="Column5642" queryTableFieldId="27103"/>
    <tableColumn id="5669" xr3:uid="{00000000-0010-0000-0000-000025160000}" uniqueName="5669" name="Column5643" queryTableFieldId="27102"/>
    <tableColumn id="5670" xr3:uid="{00000000-0010-0000-0000-000026160000}" uniqueName="5670" name="Column5644" queryTableFieldId="27101"/>
    <tableColumn id="5671" xr3:uid="{00000000-0010-0000-0000-000027160000}" uniqueName="5671" name="Column5645" queryTableFieldId="27100"/>
    <tableColumn id="5672" xr3:uid="{00000000-0010-0000-0000-000028160000}" uniqueName="5672" name="Column5646" queryTableFieldId="27099"/>
    <tableColumn id="5673" xr3:uid="{00000000-0010-0000-0000-000029160000}" uniqueName="5673" name="Column5647" queryTableFieldId="27098"/>
    <tableColumn id="5674" xr3:uid="{00000000-0010-0000-0000-00002A160000}" uniqueName="5674" name="Column5648" queryTableFieldId="27097"/>
    <tableColumn id="5675" xr3:uid="{00000000-0010-0000-0000-00002B160000}" uniqueName="5675" name="Column5649" queryTableFieldId="27096"/>
    <tableColumn id="5676" xr3:uid="{00000000-0010-0000-0000-00002C160000}" uniqueName="5676" name="Column5650" queryTableFieldId="27095"/>
    <tableColumn id="5677" xr3:uid="{00000000-0010-0000-0000-00002D160000}" uniqueName="5677" name="Column5651" queryTableFieldId="27094"/>
    <tableColumn id="5678" xr3:uid="{00000000-0010-0000-0000-00002E160000}" uniqueName="5678" name="Column5652" queryTableFieldId="27093"/>
    <tableColumn id="5679" xr3:uid="{00000000-0010-0000-0000-00002F160000}" uniqueName="5679" name="Column5653" queryTableFieldId="27092"/>
    <tableColumn id="5680" xr3:uid="{00000000-0010-0000-0000-000030160000}" uniqueName="5680" name="Column5654" queryTableFieldId="27091"/>
    <tableColumn id="5681" xr3:uid="{00000000-0010-0000-0000-000031160000}" uniqueName="5681" name="Column5655" queryTableFieldId="27090"/>
    <tableColumn id="5682" xr3:uid="{00000000-0010-0000-0000-000032160000}" uniqueName="5682" name="Column5656" queryTableFieldId="27089"/>
    <tableColumn id="5683" xr3:uid="{00000000-0010-0000-0000-000033160000}" uniqueName="5683" name="Column5657" queryTableFieldId="27088"/>
    <tableColumn id="5684" xr3:uid="{00000000-0010-0000-0000-000034160000}" uniqueName="5684" name="Column5658" queryTableFieldId="27087"/>
    <tableColumn id="5685" xr3:uid="{00000000-0010-0000-0000-000035160000}" uniqueName="5685" name="Column5659" queryTableFieldId="27086"/>
    <tableColumn id="5686" xr3:uid="{00000000-0010-0000-0000-000036160000}" uniqueName="5686" name="Column5660" queryTableFieldId="27085"/>
    <tableColumn id="5687" xr3:uid="{00000000-0010-0000-0000-000037160000}" uniqueName="5687" name="Column5661" queryTableFieldId="27084"/>
    <tableColumn id="5688" xr3:uid="{00000000-0010-0000-0000-000038160000}" uniqueName="5688" name="Column5662" queryTableFieldId="27083"/>
    <tableColumn id="5689" xr3:uid="{00000000-0010-0000-0000-000039160000}" uniqueName="5689" name="Column5663" queryTableFieldId="27082"/>
    <tableColumn id="5690" xr3:uid="{00000000-0010-0000-0000-00003A160000}" uniqueName="5690" name="Column5664" queryTableFieldId="27081"/>
    <tableColumn id="5691" xr3:uid="{00000000-0010-0000-0000-00003B160000}" uniqueName="5691" name="Column5665" queryTableFieldId="27080"/>
    <tableColumn id="5692" xr3:uid="{00000000-0010-0000-0000-00003C160000}" uniqueName="5692" name="Column5666" queryTableFieldId="27079"/>
    <tableColumn id="5693" xr3:uid="{00000000-0010-0000-0000-00003D160000}" uniqueName="5693" name="Column5667" queryTableFieldId="27078"/>
    <tableColumn id="5694" xr3:uid="{00000000-0010-0000-0000-00003E160000}" uniqueName="5694" name="Column5668" queryTableFieldId="27077"/>
    <tableColumn id="5695" xr3:uid="{00000000-0010-0000-0000-00003F160000}" uniqueName="5695" name="Column5669" queryTableFieldId="27076"/>
    <tableColumn id="5696" xr3:uid="{00000000-0010-0000-0000-000040160000}" uniqueName="5696" name="Column5670" queryTableFieldId="27075"/>
    <tableColumn id="5697" xr3:uid="{00000000-0010-0000-0000-000041160000}" uniqueName="5697" name="Column5671" queryTableFieldId="27074"/>
    <tableColumn id="5698" xr3:uid="{00000000-0010-0000-0000-000042160000}" uniqueName="5698" name="Column5672" queryTableFieldId="27073"/>
    <tableColumn id="5699" xr3:uid="{00000000-0010-0000-0000-000043160000}" uniqueName="5699" name="Column5673" queryTableFieldId="27072"/>
    <tableColumn id="5700" xr3:uid="{00000000-0010-0000-0000-000044160000}" uniqueName="5700" name="Column5674" queryTableFieldId="27071"/>
    <tableColumn id="5701" xr3:uid="{00000000-0010-0000-0000-000045160000}" uniqueName="5701" name="Column5675" queryTableFieldId="27070"/>
    <tableColumn id="5702" xr3:uid="{00000000-0010-0000-0000-000046160000}" uniqueName="5702" name="Column5676" queryTableFieldId="27069"/>
    <tableColumn id="5703" xr3:uid="{00000000-0010-0000-0000-000047160000}" uniqueName="5703" name="Column5677" queryTableFieldId="27068"/>
    <tableColumn id="5704" xr3:uid="{00000000-0010-0000-0000-000048160000}" uniqueName="5704" name="Column5678" queryTableFieldId="27067"/>
    <tableColumn id="5705" xr3:uid="{00000000-0010-0000-0000-000049160000}" uniqueName="5705" name="Column5679" queryTableFieldId="27066"/>
    <tableColumn id="5706" xr3:uid="{00000000-0010-0000-0000-00004A160000}" uniqueName="5706" name="Column5680" queryTableFieldId="27065"/>
    <tableColumn id="5707" xr3:uid="{00000000-0010-0000-0000-00004B160000}" uniqueName="5707" name="Column5681" queryTableFieldId="27064"/>
    <tableColumn id="5708" xr3:uid="{00000000-0010-0000-0000-00004C160000}" uniqueName="5708" name="Column5682" queryTableFieldId="27063"/>
    <tableColumn id="5709" xr3:uid="{00000000-0010-0000-0000-00004D160000}" uniqueName="5709" name="Column5683" queryTableFieldId="27062"/>
    <tableColumn id="5710" xr3:uid="{00000000-0010-0000-0000-00004E160000}" uniqueName="5710" name="Column5684" queryTableFieldId="27061"/>
    <tableColumn id="5711" xr3:uid="{00000000-0010-0000-0000-00004F160000}" uniqueName="5711" name="Column5685" queryTableFieldId="27060"/>
    <tableColumn id="5712" xr3:uid="{00000000-0010-0000-0000-000050160000}" uniqueName="5712" name="Column5686" queryTableFieldId="27059"/>
    <tableColumn id="5713" xr3:uid="{00000000-0010-0000-0000-000051160000}" uniqueName="5713" name="Column5687" queryTableFieldId="27058"/>
    <tableColumn id="5714" xr3:uid="{00000000-0010-0000-0000-000052160000}" uniqueName="5714" name="Column5688" queryTableFieldId="27057"/>
    <tableColumn id="5715" xr3:uid="{00000000-0010-0000-0000-000053160000}" uniqueName="5715" name="Column5689" queryTableFieldId="27056"/>
    <tableColumn id="5716" xr3:uid="{00000000-0010-0000-0000-000054160000}" uniqueName="5716" name="Column5690" queryTableFieldId="27055"/>
    <tableColumn id="5717" xr3:uid="{00000000-0010-0000-0000-000055160000}" uniqueName="5717" name="Column5691" queryTableFieldId="27054"/>
    <tableColumn id="5718" xr3:uid="{00000000-0010-0000-0000-000056160000}" uniqueName="5718" name="Column5692" queryTableFieldId="27053"/>
    <tableColumn id="5719" xr3:uid="{00000000-0010-0000-0000-000057160000}" uniqueName="5719" name="Column5693" queryTableFieldId="27052"/>
    <tableColumn id="5720" xr3:uid="{00000000-0010-0000-0000-000058160000}" uniqueName="5720" name="Column5694" queryTableFieldId="27051"/>
    <tableColumn id="5721" xr3:uid="{00000000-0010-0000-0000-000059160000}" uniqueName="5721" name="Column5695" queryTableFieldId="27050"/>
    <tableColumn id="5722" xr3:uid="{00000000-0010-0000-0000-00005A160000}" uniqueName="5722" name="Column5696" queryTableFieldId="27049"/>
    <tableColumn id="5723" xr3:uid="{00000000-0010-0000-0000-00005B160000}" uniqueName="5723" name="Column5697" queryTableFieldId="27048"/>
    <tableColumn id="5724" xr3:uid="{00000000-0010-0000-0000-00005C160000}" uniqueName="5724" name="Column5698" queryTableFieldId="27047"/>
    <tableColumn id="5725" xr3:uid="{00000000-0010-0000-0000-00005D160000}" uniqueName="5725" name="Column5699" queryTableFieldId="27046"/>
    <tableColumn id="5726" xr3:uid="{00000000-0010-0000-0000-00005E160000}" uniqueName="5726" name="Column5700" queryTableFieldId="27045"/>
    <tableColumn id="5727" xr3:uid="{00000000-0010-0000-0000-00005F160000}" uniqueName="5727" name="Column5701" queryTableFieldId="27044"/>
    <tableColumn id="5728" xr3:uid="{00000000-0010-0000-0000-000060160000}" uniqueName="5728" name="Column5702" queryTableFieldId="27043"/>
    <tableColumn id="5729" xr3:uid="{00000000-0010-0000-0000-000061160000}" uniqueName="5729" name="Column5703" queryTableFieldId="27042"/>
    <tableColumn id="5730" xr3:uid="{00000000-0010-0000-0000-000062160000}" uniqueName="5730" name="Column5704" queryTableFieldId="27041"/>
    <tableColumn id="5731" xr3:uid="{00000000-0010-0000-0000-000063160000}" uniqueName="5731" name="Column5705" queryTableFieldId="27040"/>
    <tableColumn id="5732" xr3:uid="{00000000-0010-0000-0000-000064160000}" uniqueName="5732" name="Column5706" queryTableFieldId="27039"/>
    <tableColumn id="5733" xr3:uid="{00000000-0010-0000-0000-000065160000}" uniqueName="5733" name="Column5707" queryTableFieldId="27038"/>
    <tableColumn id="5734" xr3:uid="{00000000-0010-0000-0000-000066160000}" uniqueName="5734" name="Column5708" queryTableFieldId="27037"/>
    <tableColumn id="5735" xr3:uid="{00000000-0010-0000-0000-000067160000}" uniqueName="5735" name="Column5709" queryTableFieldId="27036"/>
    <tableColumn id="5736" xr3:uid="{00000000-0010-0000-0000-000068160000}" uniqueName="5736" name="Column5710" queryTableFieldId="27035"/>
    <tableColumn id="5737" xr3:uid="{00000000-0010-0000-0000-000069160000}" uniqueName="5737" name="Column5711" queryTableFieldId="27034"/>
    <tableColumn id="5738" xr3:uid="{00000000-0010-0000-0000-00006A160000}" uniqueName="5738" name="Column5712" queryTableFieldId="27033"/>
    <tableColumn id="5739" xr3:uid="{00000000-0010-0000-0000-00006B160000}" uniqueName="5739" name="Column5713" queryTableFieldId="27032"/>
    <tableColumn id="5740" xr3:uid="{00000000-0010-0000-0000-00006C160000}" uniqueName="5740" name="Column5714" queryTableFieldId="27031"/>
    <tableColumn id="5741" xr3:uid="{00000000-0010-0000-0000-00006D160000}" uniqueName="5741" name="Column5715" queryTableFieldId="27030"/>
    <tableColumn id="5742" xr3:uid="{00000000-0010-0000-0000-00006E160000}" uniqueName="5742" name="Column5716" queryTableFieldId="27029"/>
    <tableColumn id="5743" xr3:uid="{00000000-0010-0000-0000-00006F160000}" uniqueName="5743" name="Column5717" queryTableFieldId="27028"/>
    <tableColumn id="5744" xr3:uid="{00000000-0010-0000-0000-000070160000}" uniqueName="5744" name="Column5718" queryTableFieldId="27027"/>
    <tableColumn id="5745" xr3:uid="{00000000-0010-0000-0000-000071160000}" uniqueName="5745" name="Column5719" queryTableFieldId="27026"/>
    <tableColumn id="5746" xr3:uid="{00000000-0010-0000-0000-000072160000}" uniqueName="5746" name="Column5720" queryTableFieldId="27025"/>
    <tableColumn id="5747" xr3:uid="{00000000-0010-0000-0000-000073160000}" uniqueName="5747" name="Column5721" queryTableFieldId="27024"/>
    <tableColumn id="5748" xr3:uid="{00000000-0010-0000-0000-000074160000}" uniqueName="5748" name="Column5722" queryTableFieldId="27023"/>
    <tableColumn id="5749" xr3:uid="{00000000-0010-0000-0000-000075160000}" uniqueName="5749" name="Column5723" queryTableFieldId="27022"/>
    <tableColumn id="5750" xr3:uid="{00000000-0010-0000-0000-000076160000}" uniqueName="5750" name="Column5724" queryTableFieldId="27021"/>
    <tableColumn id="5751" xr3:uid="{00000000-0010-0000-0000-000077160000}" uniqueName="5751" name="Column5725" queryTableFieldId="27020"/>
    <tableColumn id="5752" xr3:uid="{00000000-0010-0000-0000-000078160000}" uniqueName="5752" name="Column5726" queryTableFieldId="27019"/>
    <tableColumn id="5753" xr3:uid="{00000000-0010-0000-0000-000079160000}" uniqueName="5753" name="Column5727" queryTableFieldId="27018"/>
    <tableColumn id="5754" xr3:uid="{00000000-0010-0000-0000-00007A160000}" uniqueName="5754" name="Column5728" queryTableFieldId="27017"/>
    <tableColumn id="5755" xr3:uid="{00000000-0010-0000-0000-00007B160000}" uniqueName="5755" name="Column5729" queryTableFieldId="27016"/>
    <tableColumn id="5756" xr3:uid="{00000000-0010-0000-0000-00007C160000}" uniqueName="5756" name="Column5730" queryTableFieldId="27015"/>
    <tableColumn id="5757" xr3:uid="{00000000-0010-0000-0000-00007D160000}" uniqueName="5757" name="Column5731" queryTableFieldId="27014"/>
    <tableColumn id="5758" xr3:uid="{00000000-0010-0000-0000-00007E160000}" uniqueName="5758" name="Column5732" queryTableFieldId="27013"/>
    <tableColumn id="5759" xr3:uid="{00000000-0010-0000-0000-00007F160000}" uniqueName="5759" name="Column5733" queryTableFieldId="27012"/>
    <tableColumn id="5760" xr3:uid="{00000000-0010-0000-0000-000080160000}" uniqueName="5760" name="Column5734" queryTableFieldId="27011"/>
    <tableColumn id="5761" xr3:uid="{00000000-0010-0000-0000-000081160000}" uniqueName="5761" name="Column5735" queryTableFieldId="27010"/>
    <tableColumn id="5762" xr3:uid="{00000000-0010-0000-0000-000082160000}" uniqueName="5762" name="Column5736" queryTableFieldId="27009"/>
    <tableColumn id="5763" xr3:uid="{00000000-0010-0000-0000-000083160000}" uniqueName="5763" name="Column5737" queryTableFieldId="27008"/>
    <tableColumn id="5764" xr3:uid="{00000000-0010-0000-0000-000084160000}" uniqueName="5764" name="Column5738" queryTableFieldId="27007"/>
    <tableColumn id="5765" xr3:uid="{00000000-0010-0000-0000-000085160000}" uniqueName="5765" name="Column5739" queryTableFieldId="27006"/>
    <tableColumn id="5766" xr3:uid="{00000000-0010-0000-0000-000086160000}" uniqueName="5766" name="Column5740" queryTableFieldId="27005"/>
    <tableColumn id="5767" xr3:uid="{00000000-0010-0000-0000-000087160000}" uniqueName="5767" name="Column5741" queryTableFieldId="27004"/>
    <tableColumn id="5768" xr3:uid="{00000000-0010-0000-0000-000088160000}" uniqueName="5768" name="Column5742" queryTableFieldId="27003"/>
    <tableColumn id="5769" xr3:uid="{00000000-0010-0000-0000-000089160000}" uniqueName="5769" name="Column5743" queryTableFieldId="27002"/>
    <tableColumn id="5770" xr3:uid="{00000000-0010-0000-0000-00008A160000}" uniqueName="5770" name="Column5744" queryTableFieldId="27001"/>
    <tableColumn id="5771" xr3:uid="{00000000-0010-0000-0000-00008B160000}" uniqueName="5771" name="Column5745" queryTableFieldId="27000"/>
    <tableColumn id="5772" xr3:uid="{00000000-0010-0000-0000-00008C160000}" uniqueName="5772" name="Column5746" queryTableFieldId="26999"/>
    <tableColumn id="5773" xr3:uid="{00000000-0010-0000-0000-00008D160000}" uniqueName="5773" name="Column5747" queryTableFieldId="26998"/>
    <tableColumn id="5774" xr3:uid="{00000000-0010-0000-0000-00008E160000}" uniqueName="5774" name="Column5748" queryTableFieldId="26997"/>
    <tableColumn id="5775" xr3:uid="{00000000-0010-0000-0000-00008F160000}" uniqueName="5775" name="Column5749" queryTableFieldId="26996"/>
    <tableColumn id="5776" xr3:uid="{00000000-0010-0000-0000-000090160000}" uniqueName="5776" name="Column5750" queryTableFieldId="26995"/>
    <tableColumn id="5777" xr3:uid="{00000000-0010-0000-0000-000091160000}" uniqueName="5777" name="Column5751" queryTableFieldId="26994"/>
    <tableColumn id="5778" xr3:uid="{00000000-0010-0000-0000-000092160000}" uniqueName="5778" name="Column5752" queryTableFieldId="26993"/>
    <tableColumn id="5779" xr3:uid="{00000000-0010-0000-0000-000093160000}" uniqueName="5779" name="Column5753" queryTableFieldId="26992"/>
    <tableColumn id="5780" xr3:uid="{00000000-0010-0000-0000-000094160000}" uniqueName="5780" name="Column5754" queryTableFieldId="26991"/>
    <tableColumn id="5781" xr3:uid="{00000000-0010-0000-0000-000095160000}" uniqueName="5781" name="Column5755" queryTableFieldId="26990"/>
    <tableColumn id="5782" xr3:uid="{00000000-0010-0000-0000-000096160000}" uniqueName="5782" name="Column5756" queryTableFieldId="26989"/>
    <tableColumn id="5783" xr3:uid="{00000000-0010-0000-0000-000097160000}" uniqueName="5783" name="Column5757" queryTableFieldId="26988"/>
    <tableColumn id="5784" xr3:uid="{00000000-0010-0000-0000-000098160000}" uniqueName="5784" name="Column5758" queryTableFieldId="26987"/>
    <tableColumn id="5785" xr3:uid="{00000000-0010-0000-0000-000099160000}" uniqueName="5785" name="Column5759" queryTableFieldId="26986"/>
    <tableColumn id="5786" xr3:uid="{00000000-0010-0000-0000-00009A160000}" uniqueName="5786" name="Column5760" queryTableFieldId="26985"/>
    <tableColumn id="5787" xr3:uid="{00000000-0010-0000-0000-00009B160000}" uniqueName="5787" name="Column5761" queryTableFieldId="26984"/>
    <tableColumn id="5788" xr3:uid="{00000000-0010-0000-0000-00009C160000}" uniqueName="5788" name="Column5762" queryTableFieldId="26983"/>
    <tableColumn id="5789" xr3:uid="{00000000-0010-0000-0000-00009D160000}" uniqueName="5789" name="Column5763" queryTableFieldId="26982"/>
    <tableColumn id="5790" xr3:uid="{00000000-0010-0000-0000-00009E160000}" uniqueName="5790" name="Column5764" queryTableFieldId="26981"/>
    <tableColumn id="5791" xr3:uid="{00000000-0010-0000-0000-00009F160000}" uniqueName="5791" name="Column5765" queryTableFieldId="26980"/>
    <tableColumn id="5792" xr3:uid="{00000000-0010-0000-0000-0000A0160000}" uniqueName="5792" name="Column5766" queryTableFieldId="26979"/>
    <tableColumn id="5793" xr3:uid="{00000000-0010-0000-0000-0000A1160000}" uniqueName="5793" name="Column5767" queryTableFieldId="26978"/>
    <tableColumn id="5794" xr3:uid="{00000000-0010-0000-0000-0000A2160000}" uniqueName="5794" name="Column5768" queryTableFieldId="26977"/>
    <tableColumn id="5795" xr3:uid="{00000000-0010-0000-0000-0000A3160000}" uniqueName="5795" name="Column5769" queryTableFieldId="26976"/>
    <tableColumn id="5796" xr3:uid="{00000000-0010-0000-0000-0000A4160000}" uniqueName="5796" name="Column5770" queryTableFieldId="26975"/>
    <tableColumn id="5797" xr3:uid="{00000000-0010-0000-0000-0000A5160000}" uniqueName="5797" name="Column5771" queryTableFieldId="26974"/>
    <tableColumn id="5798" xr3:uid="{00000000-0010-0000-0000-0000A6160000}" uniqueName="5798" name="Column5772" queryTableFieldId="26973"/>
    <tableColumn id="5799" xr3:uid="{00000000-0010-0000-0000-0000A7160000}" uniqueName="5799" name="Column5773" queryTableFieldId="26972"/>
    <tableColumn id="5800" xr3:uid="{00000000-0010-0000-0000-0000A8160000}" uniqueName="5800" name="Column5774" queryTableFieldId="26971"/>
    <tableColumn id="5801" xr3:uid="{00000000-0010-0000-0000-0000A9160000}" uniqueName="5801" name="Column5775" queryTableFieldId="26970"/>
    <tableColumn id="5802" xr3:uid="{00000000-0010-0000-0000-0000AA160000}" uniqueName="5802" name="Column5776" queryTableFieldId="26969"/>
    <tableColumn id="5803" xr3:uid="{00000000-0010-0000-0000-0000AB160000}" uniqueName="5803" name="Column5777" queryTableFieldId="26968"/>
    <tableColumn id="5804" xr3:uid="{00000000-0010-0000-0000-0000AC160000}" uniqueName="5804" name="Column5778" queryTableFieldId="26967"/>
    <tableColumn id="5805" xr3:uid="{00000000-0010-0000-0000-0000AD160000}" uniqueName="5805" name="Column5779" queryTableFieldId="26966"/>
    <tableColumn id="5806" xr3:uid="{00000000-0010-0000-0000-0000AE160000}" uniqueName="5806" name="Column5780" queryTableFieldId="26965"/>
    <tableColumn id="5807" xr3:uid="{00000000-0010-0000-0000-0000AF160000}" uniqueName="5807" name="Column5781" queryTableFieldId="26964"/>
    <tableColumn id="5808" xr3:uid="{00000000-0010-0000-0000-0000B0160000}" uniqueName="5808" name="Column5782" queryTableFieldId="26963"/>
    <tableColumn id="5809" xr3:uid="{00000000-0010-0000-0000-0000B1160000}" uniqueName="5809" name="Column5783" queryTableFieldId="26962"/>
    <tableColumn id="5810" xr3:uid="{00000000-0010-0000-0000-0000B2160000}" uniqueName="5810" name="Column5784" queryTableFieldId="26961"/>
    <tableColumn id="5811" xr3:uid="{00000000-0010-0000-0000-0000B3160000}" uniqueName="5811" name="Column5785" queryTableFieldId="26960"/>
    <tableColumn id="5812" xr3:uid="{00000000-0010-0000-0000-0000B4160000}" uniqueName="5812" name="Column5786" queryTableFieldId="26959"/>
    <tableColumn id="5813" xr3:uid="{00000000-0010-0000-0000-0000B5160000}" uniqueName="5813" name="Column5787" queryTableFieldId="26958"/>
    <tableColumn id="5814" xr3:uid="{00000000-0010-0000-0000-0000B6160000}" uniqueName="5814" name="Column5788" queryTableFieldId="26957"/>
    <tableColumn id="5815" xr3:uid="{00000000-0010-0000-0000-0000B7160000}" uniqueName="5815" name="Column5789" queryTableFieldId="26956"/>
    <tableColumn id="5816" xr3:uid="{00000000-0010-0000-0000-0000B8160000}" uniqueName="5816" name="Column5790" queryTableFieldId="26955"/>
    <tableColumn id="5817" xr3:uid="{00000000-0010-0000-0000-0000B9160000}" uniqueName="5817" name="Column5791" queryTableFieldId="26954"/>
    <tableColumn id="5818" xr3:uid="{00000000-0010-0000-0000-0000BA160000}" uniqueName="5818" name="Column5792" queryTableFieldId="26953"/>
    <tableColumn id="5819" xr3:uid="{00000000-0010-0000-0000-0000BB160000}" uniqueName="5819" name="Column5793" queryTableFieldId="26952"/>
    <tableColumn id="5820" xr3:uid="{00000000-0010-0000-0000-0000BC160000}" uniqueName="5820" name="Column5794" queryTableFieldId="26951"/>
    <tableColumn id="5821" xr3:uid="{00000000-0010-0000-0000-0000BD160000}" uniqueName="5821" name="Column5795" queryTableFieldId="26950"/>
    <tableColumn id="5822" xr3:uid="{00000000-0010-0000-0000-0000BE160000}" uniqueName="5822" name="Column5796" queryTableFieldId="26949"/>
    <tableColumn id="5823" xr3:uid="{00000000-0010-0000-0000-0000BF160000}" uniqueName="5823" name="Column5797" queryTableFieldId="26948"/>
    <tableColumn id="5824" xr3:uid="{00000000-0010-0000-0000-0000C0160000}" uniqueName="5824" name="Column5798" queryTableFieldId="26947"/>
    <tableColumn id="5825" xr3:uid="{00000000-0010-0000-0000-0000C1160000}" uniqueName="5825" name="Column5799" queryTableFieldId="26946"/>
    <tableColumn id="5826" xr3:uid="{00000000-0010-0000-0000-0000C2160000}" uniqueName="5826" name="Column5800" queryTableFieldId="26945"/>
    <tableColumn id="5827" xr3:uid="{00000000-0010-0000-0000-0000C3160000}" uniqueName="5827" name="Column5801" queryTableFieldId="26944"/>
    <tableColumn id="5828" xr3:uid="{00000000-0010-0000-0000-0000C4160000}" uniqueName="5828" name="Column5802" queryTableFieldId="26943"/>
    <tableColumn id="5829" xr3:uid="{00000000-0010-0000-0000-0000C5160000}" uniqueName="5829" name="Column5803" queryTableFieldId="26942"/>
    <tableColumn id="5830" xr3:uid="{00000000-0010-0000-0000-0000C6160000}" uniqueName="5830" name="Column5804" queryTableFieldId="26941"/>
    <tableColumn id="5831" xr3:uid="{00000000-0010-0000-0000-0000C7160000}" uniqueName="5831" name="Column5805" queryTableFieldId="26940"/>
    <tableColumn id="5832" xr3:uid="{00000000-0010-0000-0000-0000C8160000}" uniqueName="5832" name="Column5806" queryTableFieldId="26939"/>
    <tableColumn id="5833" xr3:uid="{00000000-0010-0000-0000-0000C9160000}" uniqueName="5833" name="Column5807" queryTableFieldId="26938"/>
    <tableColumn id="5834" xr3:uid="{00000000-0010-0000-0000-0000CA160000}" uniqueName="5834" name="Column5808" queryTableFieldId="26937"/>
    <tableColumn id="5835" xr3:uid="{00000000-0010-0000-0000-0000CB160000}" uniqueName="5835" name="Column5809" queryTableFieldId="26936"/>
    <tableColumn id="5836" xr3:uid="{00000000-0010-0000-0000-0000CC160000}" uniqueName="5836" name="Column5810" queryTableFieldId="26935"/>
    <tableColumn id="5837" xr3:uid="{00000000-0010-0000-0000-0000CD160000}" uniqueName="5837" name="Column5811" queryTableFieldId="26934"/>
    <tableColumn id="5838" xr3:uid="{00000000-0010-0000-0000-0000CE160000}" uniqueName="5838" name="Column5812" queryTableFieldId="26933"/>
    <tableColumn id="5839" xr3:uid="{00000000-0010-0000-0000-0000CF160000}" uniqueName="5839" name="Column5813" queryTableFieldId="26932"/>
    <tableColumn id="5840" xr3:uid="{00000000-0010-0000-0000-0000D0160000}" uniqueName="5840" name="Column5814" queryTableFieldId="26931"/>
    <tableColumn id="5841" xr3:uid="{00000000-0010-0000-0000-0000D1160000}" uniqueName="5841" name="Column5815" queryTableFieldId="26930"/>
    <tableColumn id="5842" xr3:uid="{00000000-0010-0000-0000-0000D2160000}" uniqueName="5842" name="Column5816" queryTableFieldId="26929"/>
    <tableColumn id="5843" xr3:uid="{00000000-0010-0000-0000-0000D3160000}" uniqueName="5843" name="Column5817" queryTableFieldId="26928"/>
    <tableColumn id="5844" xr3:uid="{00000000-0010-0000-0000-0000D4160000}" uniqueName="5844" name="Column5818" queryTableFieldId="26927"/>
    <tableColumn id="5845" xr3:uid="{00000000-0010-0000-0000-0000D5160000}" uniqueName="5845" name="Column5819" queryTableFieldId="26926"/>
    <tableColumn id="5846" xr3:uid="{00000000-0010-0000-0000-0000D6160000}" uniqueName="5846" name="Column5820" queryTableFieldId="26925"/>
    <tableColumn id="5847" xr3:uid="{00000000-0010-0000-0000-0000D7160000}" uniqueName="5847" name="Column5821" queryTableFieldId="26924"/>
    <tableColumn id="5848" xr3:uid="{00000000-0010-0000-0000-0000D8160000}" uniqueName="5848" name="Column5822" queryTableFieldId="26923"/>
    <tableColumn id="5849" xr3:uid="{00000000-0010-0000-0000-0000D9160000}" uniqueName="5849" name="Column5823" queryTableFieldId="26922"/>
    <tableColumn id="5850" xr3:uid="{00000000-0010-0000-0000-0000DA160000}" uniqueName="5850" name="Column5824" queryTableFieldId="26921"/>
    <tableColumn id="5851" xr3:uid="{00000000-0010-0000-0000-0000DB160000}" uniqueName="5851" name="Column5825" queryTableFieldId="26920"/>
    <tableColumn id="5852" xr3:uid="{00000000-0010-0000-0000-0000DC160000}" uniqueName="5852" name="Column5826" queryTableFieldId="26919"/>
    <tableColumn id="5853" xr3:uid="{00000000-0010-0000-0000-0000DD160000}" uniqueName="5853" name="Column5827" queryTableFieldId="26918"/>
    <tableColumn id="5854" xr3:uid="{00000000-0010-0000-0000-0000DE160000}" uniqueName="5854" name="Column5828" queryTableFieldId="26917"/>
    <tableColumn id="5855" xr3:uid="{00000000-0010-0000-0000-0000DF160000}" uniqueName="5855" name="Column5829" queryTableFieldId="26916"/>
    <tableColumn id="5856" xr3:uid="{00000000-0010-0000-0000-0000E0160000}" uniqueName="5856" name="Column5830" queryTableFieldId="26915"/>
    <tableColumn id="5857" xr3:uid="{00000000-0010-0000-0000-0000E1160000}" uniqueName="5857" name="Column5831" queryTableFieldId="26914"/>
    <tableColumn id="5858" xr3:uid="{00000000-0010-0000-0000-0000E2160000}" uniqueName="5858" name="Column5832" queryTableFieldId="26913"/>
    <tableColumn id="5859" xr3:uid="{00000000-0010-0000-0000-0000E3160000}" uniqueName="5859" name="Column5833" queryTableFieldId="26912"/>
    <tableColumn id="5860" xr3:uid="{00000000-0010-0000-0000-0000E4160000}" uniqueName="5860" name="Column5834" queryTableFieldId="26911"/>
    <tableColumn id="5861" xr3:uid="{00000000-0010-0000-0000-0000E5160000}" uniqueName="5861" name="Column5835" queryTableFieldId="26910"/>
    <tableColumn id="5862" xr3:uid="{00000000-0010-0000-0000-0000E6160000}" uniqueName="5862" name="Column5836" queryTableFieldId="26909"/>
    <tableColumn id="5863" xr3:uid="{00000000-0010-0000-0000-0000E7160000}" uniqueName="5863" name="Column5837" queryTableFieldId="26908"/>
    <tableColumn id="5864" xr3:uid="{00000000-0010-0000-0000-0000E8160000}" uniqueName="5864" name="Column5838" queryTableFieldId="26907"/>
    <tableColumn id="5865" xr3:uid="{00000000-0010-0000-0000-0000E9160000}" uniqueName="5865" name="Column5839" queryTableFieldId="26906"/>
    <tableColumn id="5866" xr3:uid="{00000000-0010-0000-0000-0000EA160000}" uniqueName="5866" name="Column5840" queryTableFieldId="26905"/>
    <tableColumn id="5867" xr3:uid="{00000000-0010-0000-0000-0000EB160000}" uniqueName="5867" name="Column5841" queryTableFieldId="26904"/>
    <tableColumn id="5868" xr3:uid="{00000000-0010-0000-0000-0000EC160000}" uniqueName="5868" name="Column5842" queryTableFieldId="26903"/>
    <tableColumn id="5869" xr3:uid="{00000000-0010-0000-0000-0000ED160000}" uniqueName="5869" name="Column5843" queryTableFieldId="26902"/>
    <tableColumn id="5870" xr3:uid="{00000000-0010-0000-0000-0000EE160000}" uniqueName="5870" name="Column5844" queryTableFieldId="26901"/>
    <tableColumn id="5871" xr3:uid="{00000000-0010-0000-0000-0000EF160000}" uniqueName="5871" name="Column5845" queryTableFieldId="26900"/>
    <tableColumn id="5872" xr3:uid="{00000000-0010-0000-0000-0000F0160000}" uniqueName="5872" name="Column5846" queryTableFieldId="26899"/>
    <tableColumn id="5873" xr3:uid="{00000000-0010-0000-0000-0000F1160000}" uniqueName="5873" name="Column5847" queryTableFieldId="26898"/>
    <tableColumn id="5874" xr3:uid="{00000000-0010-0000-0000-0000F2160000}" uniqueName="5874" name="Column5848" queryTableFieldId="26897"/>
    <tableColumn id="5875" xr3:uid="{00000000-0010-0000-0000-0000F3160000}" uniqueName="5875" name="Column5849" queryTableFieldId="26896"/>
    <tableColumn id="5876" xr3:uid="{00000000-0010-0000-0000-0000F4160000}" uniqueName="5876" name="Column5850" queryTableFieldId="26895"/>
    <tableColumn id="5877" xr3:uid="{00000000-0010-0000-0000-0000F5160000}" uniqueName="5877" name="Column5851" queryTableFieldId="26894"/>
    <tableColumn id="5878" xr3:uid="{00000000-0010-0000-0000-0000F6160000}" uniqueName="5878" name="Column5852" queryTableFieldId="26893"/>
    <tableColumn id="5879" xr3:uid="{00000000-0010-0000-0000-0000F7160000}" uniqueName="5879" name="Column5853" queryTableFieldId="26892"/>
    <tableColumn id="5880" xr3:uid="{00000000-0010-0000-0000-0000F8160000}" uniqueName="5880" name="Column5854" queryTableFieldId="26891"/>
    <tableColumn id="5881" xr3:uid="{00000000-0010-0000-0000-0000F9160000}" uniqueName="5881" name="Column5855" queryTableFieldId="26890"/>
    <tableColumn id="5882" xr3:uid="{00000000-0010-0000-0000-0000FA160000}" uniqueName="5882" name="Column5856" queryTableFieldId="26889"/>
    <tableColumn id="5883" xr3:uid="{00000000-0010-0000-0000-0000FB160000}" uniqueName="5883" name="Column5857" queryTableFieldId="26888"/>
    <tableColumn id="5884" xr3:uid="{00000000-0010-0000-0000-0000FC160000}" uniqueName="5884" name="Column5858" queryTableFieldId="26887"/>
    <tableColumn id="5885" xr3:uid="{00000000-0010-0000-0000-0000FD160000}" uniqueName="5885" name="Column5859" queryTableFieldId="26886"/>
    <tableColumn id="5886" xr3:uid="{00000000-0010-0000-0000-0000FE160000}" uniqueName="5886" name="Column5860" queryTableFieldId="26885"/>
    <tableColumn id="5887" xr3:uid="{00000000-0010-0000-0000-0000FF160000}" uniqueName="5887" name="Column5861" queryTableFieldId="26884"/>
    <tableColumn id="5888" xr3:uid="{00000000-0010-0000-0000-000000170000}" uniqueName="5888" name="Column5862" queryTableFieldId="26883"/>
    <tableColumn id="5889" xr3:uid="{00000000-0010-0000-0000-000001170000}" uniqueName="5889" name="Column5863" queryTableFieldId="26882"/>
    <tableColumn id="5890" xr3:uid="{00000000-0010-0000-0000-000002170000}" uniqueName="5890" name="Column5864" queryTableFieldId="26881"/>
    <tableColumn id="5891" xr3:uid="{00000000-0010-0000-0000-000003170000}" uniqueName="5891" name="Column5865" queryTableFieldId="26880"/>
    <tableColumn id="5892" xr3:uid="{00000000-0010-0000-0000-000004170000}" uniqueName="5892" name="Column5866" queryTableFieldId="26879"/>
    <tableColumn id="5893" xr3:uid="{00000000-0010-0000-0000-000005170000}" uniqueName="5893" name="Column5867" queryTableFieldId="26878"/>
    <tableColumn id="5894" xr3:uid="{00000000-0010-0000-0000-000006170000}" uniqueName="5894" name="Column5868" queryTableFieldId="26877"/>
    <tableColumn id="5895" xr3:uid="{00000000-0010-0000-0000-000007170000}" uniqueName="5895" name="Column5869" queryTableFieldId="26876"/>
    <tableColumn id="5896" xr3:uid="{00000000-0010-0000-0000-000008170000}" uniqueName="5896" name="Column5870" queryTableFieldId="26875"/>
    <tableColumn id="5897" xr3:uid="{00000000-0010-0000-0000-000009170000}" uniqueName="5897" name="Column5871" queryTableFieldId="26874"/>
    <tableColumn id="5898" xr3:uid="{00000000-0010-0000-0000-00000A170000}" uniqueName="5898" name="Column5872" queryTableFieldId="26873"/>
    <tableColumn id="5899" xr3:uid="{00000000-0010-0000-0000-00000B170000}" uniqueName="5899" name="Column5873" queryTableFieldId="26872"/>
    <tableColumn id="5900" xr3:uid="{00000000-0010-0000-0000-00000C170000}" uniqueName="5900" name="Column5874" queryTableFieldId="26871"/>
    <tableColumn id="5901" xr3:uid="{00000000-0010-0000-0000-00000D170000}" uniqueName="5901" name="Column5875" queryTableFieldId="26870"/>
    <tableColumn id="5902" xr3:uid="{00000000-0010-0000-0000-00000E170000}" uniqueName="5902" name="Column5876" queryTableFieldId="26869"/>
    <tableColumn id="5903" xr3:uid="{00000000-0010-0000-0000-00000F170000}" uniqueName="5903" name="Column5877" queryTableFieldId="26868"/>
    <tableColumn id="5904" xr3:uid="{00000000-0010-0000-0000-000010170000}" uniqueName="5904" name="Column5878" queryTableFieldId="26867"/>
    <tableColumn id="5905" xr3:uid="{00000000-0010-0000-0000-000011170000}" uniqueName="5905" name="Column5879" queryTableFieldId="26866"/>
    <tableColumn id="5906" xr3:uid="{00000000-0010-0000-0000-000012170000}" uniqueName="5906" name="Column5880" queryTableFieldId="26865"/>
    <tableColumn id="5907" xr3:uid="{00000000-0010-0000-0000-000013170000}" uniqueName="5907" name="Column5881" queryTableFieldId="26864"/>
    <tableColumn id="5908" xr3:uid="{00000000-0010-0000-0000-000014170000}" uniqueName="5908" name="Column5882" queryTableFieldId="26863"/>
    <tableColumn id="5909" xr3:uid="{00000000-0010-0000-0000-000015170000}" uniqueName="5909" name="Column5883" queryTableFieldId="26862"/>
    <tableColumn id="5910" xr3:uid="{00000000-0010-0000-0000-000016170000}" uniqueName="5910" name="Column5884" queryTableFieldId="26861"/>
    <tableColumn id="5911" xr3:uid="{00000000-0010-0000-0000-000017170000}" uniqueName="5911" name="Column5885" queryTableFieldId="26860"/>
    <tableColumn id="5912" xr3:uid="{00000000-0010-0000-0000-000018170000}" uniqueName="5912" name="Column5886" queryTableFieldId="26859"/>
    <tableColumn id="5913" xr3:uid="{00000000-0010-0000-0000-000019170000}" uniqueName="5913" name="Column5887" queryTableFieldId="26858"/>
    <tableColumn id="5914" xr3:uid="{00000000-0010-0000-0000-00001A170000}" uniqueName="5914" name="Column5888" queryTableFieldId="26857"/>
    <tableColumn id="5915" xr3:uid="{00000000-0010-0000-0000-00001B170000}" uniqueName="5915" name="Column5889" queryTableFieldId="26856"/>
    <tableColumn id="5916" xr3:uid="{00000000-0010-0000-0000-00001C170000}" uniqueName="5916" name="Column5890" queryTableFieldId="26855"/>
    <tableColumn id="5917" xr3:uid="{00000000-0010-0000-0000-00001D170000}" uniqueName="5917" name="Column5891" queryTableFieldId="26854"/>
    <tableColumn id="5918" xr3:uid="{00000000-0010-0000-0000-00001E170000}" uniqueName="5918" name="Column5892" queryTableFieldId="26853"/>
    <tableColumn id="5919" xr3:uid="{00000000-0010-0000-0000-00001F170000}" uniqueName="5919" name="Column5893" queryTableFieldId="26852"/>
    <tableColumn id="5920" xr3:uid="{00000000-0010-0000-0000-000020170000}" uniqueName="5920" name="Column5894" queryTableFieldId="26851"/>
    <tableColumn id="5921" xr3:uid="{00000000-0010-0000-0000-000021170000}" uniqueName="5921" name="Column5895" queryTableFieldId="26850"/>
    <tableColumn id="5922" xr3:uid="{00000000-0010-0000-0000-000022170000}" uniqueName="5922" name="Column5896" queryTableFieldId="26849"/>
    <tableColumn id="5923" xr3:uid="{00000000-0010-0000-0000-000023170000}" uniqueName="5923" name="Column5897" queryTableFieldId="26848"/>
    <tableColumn id="5924" xr3:uid="{00000000-0010-0000-0000-000024170000}" uniqueName="5924" name="Column5898" queryTableFieldId="26847"/>
    <tableColumn id="5925" xr3:uid="{00000000-0010-0000-0000-000025170000}" uniqueName="5925" name="Column5899" queryTableFieldId="26846"/>
    <tableColumn id="5926" xr3:uid="{00000000-0010-0000-0000-000026170000}" uniqueName="5926" name="Column5900" queryTableFieldId="26845"/>
    <tableColumn id="5927" xr3:uid="{00000000-0010-0000-0000-000027170000}" uniqueName="5927" name="Column5901" queryTableFieldId="26844"/>
    <tableColumn id="5928" xr3:uid="{00000000-0010-0000-0000-000028170000}" uniqueName="5928" name="Column5902" queryTableFieldId="26843"/>
    <tableColumn id="5929" xr3:uid="{00000000-0010-0000-0000-000029170000}" uniqueName="5929" name="Column5903" queryTableFieldId="26842"/>
    <tableColumn id="5930" xr3:uid="{00000000-0010-0000-0000-00002A170000}" uniqueName="5930" name="Column5904" queryTableFieldId="26841"/>
    <tableColumn id="5931" xr3:uid="{00000000-0010-0000-0000-00002B170000}" uniqueName="5931" name="Column5905" queryTableFieldId="26840"/>
    <tableColumn id="5932" xr3:uid="{00000000-0010-0000-0000-00002C170000}" uniqueName="5932" name="Column5906" queryTableFieldId="26839"/>
    <tableColumn id="5933" xr3:uid="{00000000-0010-0000-0000-00002D170000}" uniqueName="5933" name="Column5907" queryTableFieldId="26838"/>
    <tableColumn id="5934" xr3:uid="{00000000-0010-0000-0000-00002E170000}" uniqueName="5934" name="Column5908" queryTableFieldId="26837"/>
    <tableColumn id="5935" xr3:uid="{00000000-0010-0000-0000-00002F170000}" uniqueName="5935" name="Column5909" queryTableFieldId="26836"/>
    <tableColumn id="5936" xr3:uid="{00000000-0010-0000-0000-000030170000}" uniqueName="5936" name="Column5910" queryTableFieldId="26835"/>
    <tableColumn id="5937" xr3:uid="{00000000-0010-0000-0000-000031170000}" uniqueName="5937" name="Column5911" queryTableFieldId="26834"/>
    <tableColumn id="5938" xr3:uid="{00000000-0010-0000-0000-000032170000}" uniqueName="5938" name="Column5912" queryTableFieldId="26833"/>
    <tableColumn id="5939" xr3:uid="{00000000-0010-0000-0000-000033170000}" uniqueName="5939" name="Column5913" queryTableFieldId="26832"/>
    <tableColumn id="5940" xr3:uid="{00000000-0010-0000-0000-000034170000}" uniqueName="5940" name="Column5914" queryTableFieldId="26831"/>
    <tableColumn id="5941" xr3:uid="{00000000-0010-0000-0000-000035170000}" uniqueName="5941" name="Column5915" queryTableFieldId="26830"/>
    <tableColumn id="5942" xr3:uid="{00000000-0010-0000-0000-000036170000}" uniqueName="5942" name="Column5916" queryTableFieldId="26829"/>
    <tableColumn id="5943" xr3:uid="{00000000-0010-0000-0000-000037170000}" uniqueName="5943" name="Column5917" queryTableFieldId="26828"/>
    <tableColumn id="5944" xr3:uid="{00000000-0010-0000-0000-000038170000}" uniqueName="5944" name="Column5918" queryTableFieldId="26827"/>
    <tableColumn id="5945" xr3:uid="{00000000-0010-0000-0000-000039170000}" uniqueName="5945" name="Column5919" queryTableFieldId="26826"/>
    <tableColumn id="5946" xr3:uid="{00000000-0010-0000-0000-00003A170000}" uniqueName="5946" name="Column5920" queryTableFieldId="26825"/>
    <tableColumn id="5947" xr3:uid="{00000000-0010-0000-0000-00003B170000}" uniqueName="5947" name="Column5921" queryTableFieldId="26824"/>
    <tableColumn id="5948" xr3:uid="{00000000-0010-0000-0000-00003C170000}" uniqueName="5948" name="Column5922" queryTableFieldId="26823"/>
    <tableColumn id="5949" xr3:uid="{00000000-0010-0000-0000-00003D170000}" uniqueName="5949" name="Column5923" queryTableFieldId="26822"/>
    <tableColumn id="5950" xr3:uid="{00000000-0010-0000-0000-00003E170000}" uniqueName="5950" name="Column5924" queryTableFieldId="26821"/>
    <tableColumn id="5951" xr3:uid="{00000000-0010-0000-0000-00003F170000}" uniqueName="5951" name="Column5925" queryTableFieldId="26820"/>
    <tableColumn id="5952" xr3:uid="{00000000-0010-0000-0000-000040170000}" uniqueName="5952" name="Column5926" queryTableFieldId="26819"/>
    <tableColumn id="5953" xr3:uid="{00000000-0010-0000-0000-000041170000}" uniqueName="5953" name="Column5927" queryTableFieldId="26818"/>
    <tableColumn id="5954" xr3:uid="{00000000-0010-0000-0000-000042170000}" uniqueName="5954" name="Column5928" queryTableFieldId="26817"/>
    <tableColumn id="5955" xr3:uid="{00000000-0010-0000-0000-000043170000}" uniqueName="5955" name="Column5929" queryTableFieldId="26816"/>
    <tableColumn id="5956" xr3:uid="{00000000-0010-0000-0000-000044170000}" uniqueName="5956" name="Column5930" queryTableFieldId="26815"/>
    <tableColumn id="5957" xr3:uid="{00000000-0010-0000-0000-000045170000}" uniqueName="5957" name="Column5931" queryTableFieldId="26814"/>
    <tableColumn id="5958" xr3:uid="{00000000-0010-0000-0000-000046170000}" uniqueName="5958" name="Column5932" queryTableFieldId="26813"/>
    <tableColumn id="5959" xr3:uid="{00000000-0010-0000-0000-000047170000}" uniqueName="5959" name="Column5933" queryTableFieldId="26812"/>
    <tableColumn id="5960" xr3:uid="{00000000-0010-0000-0000-000048170000}" uniqueName="5960" name="Column5934" queryTableFieldId="26811"/>
    <tableColumn id="5961" xr3:uid="{00000000-0010-0000-0000-000049170000}" uniqueName="5961" name="Column5935" queryTableFieldId="26810"/>
    <tableColumn id="5962" xr3:uid="{00000000-0010-0000-0000-00004A170000}" uniqueName="5962" name="Column5936" queryTableFieldId="26809"/>
    <tableColumn id="5963" xr3:uid="{00000000-0010-0000-0000-00004B170000}" uniqueName="5963" name="Column5937" queryTableFieldId="26808"/>
    <tableColumn id="5964" xr3:uid="{00000000-0010-0000-0000-00004C170000}" uniqueName="5964" name="Column5938" queryTableFieldId="26807"/>
    <tableColumn id="5965" xr3:uid="{00000000-0010-0000-0000-00004D170000}" uniqueName="5965" name="Column5939" queryTableFieldId="26806"/>
    <tableColumn id="5966" xr3:uid="{00000000-0010-0000-0000-00004E170000}" uniqueName="5966" name="Column5940" queryTableFieldId="26805"/>
    <tableColumn id="5967" xr3:uid="{00000000-0010-0000-0000-00004F170000}" uniqueName="5967" name="Column5941" queryTableFieldId="26804"/>
    <tableColumn id="5968" xr3:uid="{00000000-0010-0000-0000-000050170000}" uniqueName="5968" name="Column5942" queryTableFieldId="26803"/>
    <tableColumn id="5969" xr3:uid="{00000000-0010-0000-0000-000051170000}" uniqueName="5969" name="Column5943" queryTableFieldId="26802"/>
    <tableColumn id="5970" xr3:uid="{00000000-0010-0000-0000-000052170000}" uniqueName="5970" name="Column5944" queryTableFieldId="26801"/>
    <tableColumn id="5971" xr3:uid="{00000000-0010-0000-0000-000053170000}" uniqueName="5971" name="Column5945" queryTableFieldId="26800"/>
    <tableColumn id="5972" xr3:uid="{00000000-0010-0000-0000-000054170000}" uniqueName="5972" name="Column5946" queryTableFieldId="26799"/>
    <tableColumn id="5973" xr3:uid="{00000000-0010-0000-0000-000055170000}" uniqueName="5973" name="Column5947" queryTableFieldId="26798"/>
    <tableColumn id="5974" xr3:uid="{00000000-0010-0000-0000-000056170000}" uniqueName="5974" name="Column5948" queryTableFieldId="26797"/>
    <tableColumn id="5975" xr3:uid="{00000000-0010-0000-0000-000057170000}" uniqueName="5975" name="Column5949" queryTableFieldId="26796"/>
    <tableColumn id="5976" xr3:uid="{00000000-0010-0000-0000-000058170000}" uniqueName="5976" name="Column5950" queryTableFieldId="26795"/>
    <tableColumn id="5977" xr3:uid="{00000000-0010-0000-0000-000059170000}" uniqueName="5977" name="Column5951" queryTableFieldId="26794"/>
    <tableColumn id="5978" xr3:uid="{00000000-0010-0000-0000-00005A170000}" uniqueName="5978" name="Column5952" queryTableFieldId="26793"/>
    <tableColumn id="5979" xr3:uid="{00000000-0010-0000-0000-00005B170000}" uniqueName="5979" name="Column5953" queryTableFieldId="26792"/>
    <tableColumn id="5980" xr3:uid="{00000000-0010-0000-0000-00005C170000}" uniqueName="5980" name="Column5954" queryTableFieldId="26791"/>
    <tableColumn id="5981" xr3:uid="{00000000-0010-0000-0000-00005D170000}" uniqueName="5981" name="Column5955" queryTableFieldId="26790"/>
    <tableColumn id="5982" xr3:uid="{00000000-0010-0000-0000-00005E170000}" uniqueName="5982" name="Column5956" queryTableFieldId="26789"/>
    <tableColumn id="5983" xr3:uid="{00000000-0010-0000-0000-00005F170000}" uniqueName="5983" name="Column5957" queryTableFieldId="26788"/>
    <tableColumn id="5984" xr3:uid="{00000000-0010-0000-0000-000060170000}" uniqueName="5984" name="Column5958" queryTableFieldId="26787"/>
    <tableColumn id="5985" xr3:uid="{00000000-0010-0000-0000-000061170000}" uniqueName="5985" name="Column5959" queryTableFieldId="26786"/>
    <tableColumn id="5986" xr3:uid="{00000000-0010-0000-0000-000062170000}" uniqueName="5986" name="Column5960" queryTableFieldId="26785"/>
    <tableColumn id="5987" xr3:uid="{00000000-0010-0000-0000-000063170000}" uniqueName="5987" name="Column5961" queryTableFieldId="26784"/>
    <tableColumn id="5988" xr3:uid="{00000000-0010-0000-0000-000064170000}" uniqueName="5988" name="Column5962" queryTableFieldId="26783"/>
    <tableColumn id="5989" xr3:uid="{00000000-0010-0000-0000-000065170000}" uniqueName="5989" name="Column5963" queryTableFieldId="26782"/>
    <tableColumn id="5990" xr3:uid="{00000000-0010-0000-0000-000066170000}" uniqueName="5990" name="Column5964" queryTableFieldId="26781"/>
    <tableColumn id="5991" xr3:uid="{00000000-0010-0000-0000-000067170000}" uniqueName="5991" name="Column5965" queryTableFieldId="26780"/>
    <tableColumn id="5992" xr3:uid="{00000000-0010-0000-0000-000068170000}" uniqueName="5992" name="Column5966" queryTableFieldId="26779"/>
    <tableColumn id="5993" xr3:uid="{00000000-0010-0000-0000-000069170000}" uniqueName="5993" name="Column5967" queryTableFieldId="26778"/>
    <tableColumn id="5994" xr3:uid="{00000000-0010-0000-0000-00006A170000}" uniqueName="5994" name="Column5968" queryTableFieldId="26777"/>
    <tableColumn id="5995" xr3:uid="{00000000-0010-0000-0000-00006B170000}" uniqueName="5995" name="Column5969" queryTableFieldId="26776"/>
    <tableColumn id="5996" xr3:uid="{00000000-0010-0000-0000-00006C170000}" uniqueName="5996" name="Column5970" queryTableFieldId="26775"/>
    <tableColumn id="5997" xr3:uid="{00000000-0010-0000-0000-00006D170000}" uniqueName="5997" name="Column5971" queryTableFieldId="26774"/>
    <tableColumn id="5998" xr3:uid="{00000000-0010-0000-0000-00006E170000}" uniqueName="5998" name="Column5972" queryTableFieldId="26773"/>
    <tableColumn id="5999" xr3:uid="{00000000-0010-0000-0000-00006F170000}" uniqueName="5999" name="Column5973" queryTableFieldId="26772"/>
    <tableColumn id="6000" xr3:uid="{00000000-0010-0000-0000-000070170000}" uniqueName="6000" name="Column5974" queryTableFieldId="26771"/>
    <tableColumn id="6001" xr3:uid="{00000000-0010-0000-0000-000071170000}" uniqueName="6001" name="Column5975" queryTableFieldId="26770"/>
    <tableColumn id="6002" xr3:uid="{00000000-0010-0000-0000-000072170000}" uniqueName="6002" name="Column5976" queryTableFieldId="26769"/>
    <tableColumn id="6003" xr3:uid="{00000000-0010-0000-0000-000073170000}" uniqueName="6003" name="Column5977" queryTableFieldId="26768"/>
    <tableColumn id="6004" xr3:uid="{00000000-0010-0000-0000-000074170000}" uniqueName="6004" name="Column5978" queryTableFieldId="26767"/>
    <tableColumn id="6005" xr3:uid="{00000000-0010-0000-0000-000075170000}" uniqueName="6005" name="Column5979" queryTableFieldId="26766"/>
    <tableColumn id="6006" xr3:uid="{00000000-0010-0000-0000-000076170000}" uniqueName="6006" name="Column5980" queryTableFieldId="26765"/>
    <tableColumn id="6007" xr3:uid="{00000000-0010-0000-0000-000077170000}" uniqueName="6007" name="Column5981" queryTableFieldId="26764"/>
    <tableColumn id="6008" xr3:uid="{00000000-0010-0000-0000-000078170000}" uniqueName="6008" name="Column5982" queryTableFieldId="26763"/>
    <tableColumn id="6009" xr3:uid="{00000000-0010-0000-0000-000079170000}" uniqueName="6009" name="Column5983" queryTableFieldId="26762"/>
    <tableColumn id="6010" xr3:uid="{00000000-0010-0000-0000-00007A170000}" uniqueName="6010" name="Column5984" queryTableFieldId="26761"/>
    <tableColumn id="6011" xr3:uid="{00000000-0010-0000-0000-00007B170000}" uniqueName="6011" name="Column5985" queryTableFieldId="26760"/>
    <tableColumn id="6012" xr3:uid="{00000000-0010-0000-0000-00007C170000}" uniqueName="6012" name="Column5986" queryTableFieldId="26759"/>
    <tableColumn id="6013" xr3:uid="{00000000-0010-0000-0000-00007D170000}" uniqueName="6013" name="Column5987" queryTableFieldId="26758"/>
    <tableColumn id="6014" xr3:uid="{00000000-0010-0000-0000-00007E170000}" uniqueName="6014" name="Column5988" queryTableFieldId="26757"/>
    <tableColumn id="6015" xr3:uid="{00000000-0010-0000-0000-00007F170000}" uniqueName="6015" name="Column5989" queryTableFieldId="26756"/>
    <tableColumn id="6016" xr3:uid="{00000000-0010-0000-0000-000080170000}" uniqueName="6016" name="Column5990" queryTableFieldId="26755"/>
    <tableColumn id="6017" xr3:uid="{00000000-0010-0000-0000-000081170000}" uniqueName="6017" name="Column5991" queryTableFieldId="26754"/>
    <tableColumn id="6018" xr3:uid="{00000000-0010-0000-0000-000082170000}" uniqueName="6018" name="Column5992" queryTableFieldId="26753"/>
    <tableColumn id="6019" xr3:uid="{00000000-0010-0000-0000-000083170000}" uniqueName="6019" name="Column5993" queryTableFieldId="26752"/>
    <tableColumn id="6020" xr3:uid="{00000000-0010-0000-0000-000084170000}" uniqueName="6020" name="Column5994" queryTableFieldId="26751"/>
    <tableColumn id="6021" xr3:uid="{00000000-0010-0000-0000-000085170000}" uniqueName="6021" name="Column5995" queryTableFieldId="26750"/>
    <tableColumn id="6022" xr3:uid="{00000000-0010-0000-0000-000086170000}" uniqueName="6022" name="Column5996" queryTableFieldId="26749"/>
    <tableColumn id="6023" xr3:uid="{00000000-0010-0000-0000-000087170000}" uniqueName="6023" name="Column5997" queryTableFieldId="26748"/>
    <tableColumn id="6024" xr3:uid="{00000000-0010-0000-0000-000088170000}" uniqueName="6024" name="Column5998" queryTableFieldId="26747"/>
    <tableColumn id="6025" xr3:uid="{00000000-0010-0000-0000-000089170000}" uniqueName="6025" name="Column5999" queryTableFieldId="26746"/>
    <tableColumn id="6026" xr3:uid="{00000000-0010-0000-0000-00008A170000}" uniqueName="6026" name="Column6000" queryTableFieldId="26745"/>
    <tableColumn id="6027" xr3:uid="{00000000-0010-0000-0000-00008B170000}" uniqueName="6027" name="Column6001" queryTableFieldId="26744"/>
    <tableColumn id="6028" xr3:uid="{00000000-0010-0000-0000-00008C170000}" uniqueName="6028" name="Column6002" queryTableFieldId="26743"/>
    <tableColumn id="6029" xr3:uid="{00000000-0010-0000-0000-00008D170000}" uniqueName="6029" name="Column6003" queryTableFieldId="26742"/>
    <tableColumn id="6030" xr3:uid="{00000000-0010-0000-0000-00008E170000}" uniqueName="6030" name="Column6004" queryTableFieldId="26741"/>
    <tableColumn id="6031" xr3:uid="{00000000-0010-0000-0000-00008F170000}" uniqueName="6031" name="Column6005" queryTableFieldId="26740"/>
    <tableColumn id="6032" xr3:uid="{00000000-0010-0000-0000-000090170000}" uniqueName="6032" name="Column6006" queryTableFieldId="26739"/>
    <tableColumn id="6033" xr3:uid="{00000000-0010-0000-0000-000091170000}" uniqueName="6033" name="Column6007" queryTableFieldId="26738"/>
    <tableColumn id="6034" xr3:uid="{00000000-0010-0000-0000-000092170000}" uniqueName="6034" name="Column6008" queryTableFieldId="26737"/>
    <tableColumn id="6035" xr3:uid="{00000000-0010-0000-0000-000093170000}" uniqueName="6035" name="Column6009" queryTableFieldId="26736"/>
    <tableColumn id="6036" xr3:uid="{00000000-0010-0000-0000-000094170000}" uniqueName="6036" name="Column6010" queryTableFieldId="26735"/>
    <tableColumn id="6037" xr3:uid="{00000000-0010-0000-0000-000095170000}" uniqueName="6037" name="Column6011" queryTableFieldId="26734"/>
    <tableColumn id="6038" xr3:uid="{00000000-0010-0000-0000-000096170000}" uniqueName="6038" name="Column6012" queryTableFieldId="26733"/>
    <tableColumn id="6039" xr3:uid="{00000000-0010-0000-0000-000097170000}" uniqueName="6039" name="Column6013" queryTableFieldId="26732"/>
    <tableColumn id="6040" xr3:uid="{00000000-0010-0000-0000-000098170000}" uniqueName="6040" name="Column6014" queryTableFieldId="26731"/>
    <tableColumn id="6041" xr3:uid="{00000000-0010-0000-0000-000099170000}" uniqueName="6041" name="Column6015" queryTableFieldId="26730"/>
    <tableColumn id="6042" xr3:uid="{00000000-0010-0000-0000-00009A170000}" uniqueName="6042" name="Column6016" queryTableFieldId="26729"/>
    <tableColumn id="6043" xr3:uid="{00000000-0010-0000-0000-00009B170000}" uniqueName="6043" name="Column6017" queryTableFieldId="26728"/>
    <tableColumn id="6044" xr3:uid="{00000000-0010-0000-0000-00009C170000}" uniqueName="6044" name="Column6018" queryTableFieldId="26727"/>
    <tableColumn id="6045" xr3:uid="{00000000-0010-0000-0000-00009D170000}" uniqueName="6045" name="Column6019" queryTableFieldId="26726"/>
    <tableColumn id="6046" xr3:uid="{00000000-0010-0000-0000-00009E170000}" uniqueName="6046" name="Column6020" queryTableFieldId="26725"/>
    <tableColumn id="6047" xr3:uid="{00000000-0010-0000-0000-00009F170000}" uniqueName="6047" name="Column6021" queryTableFieldId="26724"/>
    <tableColumn id="6048" xr3:uid="{00000000-0010-0000-0000-0000A0170000}" uniqueName="6048" name="Column6022" queryTableFieldId="26723"/>
    <tableColumn id="6049" xr3:uid="{00000000-0010-0000-0000-0000A1170000}" uniqueName="6049" name="Column6023" queryTableFieldId="26722"/>
    <tableColumn id="6050" xr3:uid="{00000000-0010-0000-0000-0000A2170000}" uniqueName="6050" name="Column6024" queryTableFieldId="26721"/>
    <tableColumn id="6051" xr3:uid="{00000000-0010-0000-0000-0000A3170000}" uniqueName="6051" name="Column6025" queryTableFieldId="26720"/>
    <tableColumn id="6052" xr3:uid="{00000000-0010-0000-0000-0000A4170000}" uniqueName="6052" name="Column6026" queryTableFieldId="26719"/>
    <tableColumn id="6053" xr3:uid="{00000000-0010-0000-0000-0000A5170000}" uniqueName="6053" name="Column6027" queryTableFieldId="26718"/>
    <tableColumn id="6054" xr3:uid="{00000000-0010-0000-0000-0000A6170000}" uniqueName="6054" name="Column6028" queryTableFieldId="26717"/>
    <tableColumn id="6055" xr3:uid="{00000000-0010-0000-0000-0000A7170000}" uniqueName="6055" name="Column6029" queryTableFieldId="26716"/>
    <tableColumn id="6056" xr3:uid="{00000000-0010-0000-0000-0000A8170000}" uniqueName="6056" name="Column6030" queryTableFieldId="26715"/>
    <tableColumn id="6057" xr3:uid="{00000000-0010-0000-0000-0000A9170000}" uniqueName="6057" name="Column6031" queryTableFieldId="26714"/>
    <tableColumn id="6058" xr3:uid="{00000000-0010-0000-0000-0000AA170000}" uniqueName="6058" name="Column6032" queryTableFieldId="26713"/>
    <tableColumn id="6059" xr3:uid="{00000000-0010-0000-0000-0000AB170000}" uniqueName="6059" name="Column6033" queryTableFieldId="26712"/>
    <tableColumn id="6060" xr3:uid="{00000000-0010-0000-0000-0000AC170000}" uniqueName="6060" name="Column6034" queryTableFieldId="26711"/>
    <tableColumn id="6061" xr3:uid="{00000000-0010-0000-0000-0000AD170000}" uniqueName="6061" name="Column6035" queryTableFieldId="26710"/>
    <tableColumn id="6062" xr3:uid="{00000000-0010-0000-0000-0000AE170000}" uniqueName="6062" name="Column6036" queryTableFieldId="26709"/>
    <tableColumn id="6063" xr3:uid="{00000000-0010-0000-0000-0000AF170000}" uniqueName="6063" name="Column6037" queryTableFieldId="26708"/>
    <tableColumn id="6064" xr3:uid="{00000000-0010-0000-0000-0000B0170000}" uniqueName="6064" name="Column6038" queryTableFieldId="26707"/>
    <tableColumn id="6065" xr3:uid="{00000000-0010-0000-0000-0000B1170000}" uniqueName="6065" name="Column6039" queryTableFieldId="26706"/>
    <tableColumn id="6066" xr3:uid="{00000000-0010-0000-0000-0000B2170000}" uniqueName="6066" name="Column6040" queryTableFieldId="26705"/>
    <tableColumn id="6067" xr3:uid="{00000000-0010-0000-0000-0000B3170000}" uniqueName="6067" name="Column6041" queryTableFieldId="26704"/>
    <tableColumn id="6068" xr3:uid="{00000000-0010-0000-0000-0000B4170000}" uniqueName="6068" name="Column6042" queryTableFieldId="26703"/>
    <tableColumn id="6069" xr3:uid="{00000000-0010-0000-0000-0000B5170000}" uniqueName="6069" name="Column6043" queryTableFieldId="26702"/>
    <tableColumn id="6070" xr3:uid="{00000000-0010-0000-0000-0000B6170000}" uniqueName="6070" name="Column6044" queryTableFieldId="26701"/>
    <tableColumn id="6071" xr3:uid="{00000000-0010-0000-0000-0000B7170000}" uniqueName="6071" name="Column6045" queryTableFieldId="26700"/>
    <tableColumn id="6072" xr3:uid="{00000000-0010-0000-0000-0000B8170000}" uniqueName="6072" name="Column6046" queryTableFieldId="26699"/>
    <tableColumn id="6073" xr3:uid="{00000000-0010-0000-0000-0000B9170000}" uniqueName="6073" name="Column6047" queryTableFieldId="26698"/>
    <tableColumn id="6074" xr3:uid="{00000000-0010-0000-0000-0000BA170000}" uniqueName="6074" name="Column6048" queryTableFieldId="26697"/>
    <tableColumn id="6075" xr3:uid="{00000000-0010-0000-0000-0000BB170000}" uniqueName="6075" name="Column6049" queryTableFieldId="26696"/>
    <tableColumn id="6076" xr3:uid="{00000000-0010-0000-0000-0000BC170000}" uniqueName="6076" name="Column6050" queryTableFieldId="26695"/>
    <tableColumn id="6077" xr3:uid="{00000000-0010-0000-0000-0000BD170000}" uniqueName="6077" name="Column6051" queryTableFieldId="26694"/>
    <tableColumn id="6078" xr3:uid="{00000000-0010-0000-0000-0000BE170000}" uniqueName="6078" name="Column6052" queryTableFieldId="26693"/>
    <tableColumn id="6079" xr3:uid="{00000000-0010-0000-0000-0000BF170000}" uniqueName="6079" name="Column6053" queryTableFieldId="26692"/>
    <tableColumn id="6080" xr3:uid="{00000000-0010-0000-0000-0000C0170000}" uniqueName="6080" name="Column6054" queryTableFieldId="26691"/>
    <tableColumn id="6081" xr3:uid="{00000000-0010-0000-0000-0000C1170000}" uniqueName="6081" name="Column6055" queryTableFieldId="26690"/>
    <tableColumn id="6082" xr3:uid="{00000000-0010-0000-0000-0000C2170000}" uniqueName="6082" name="Column6056" queryTableFieldId="26689"/>
    <tableColumn id="6083" xr3:uid="{00000000-0010-0000-0000-0000C3170000}" uniqueName="6083" name="Column6057" queryTableFieldId="26688"/>
    <tableColumn id="6084" xr3:uid="{00000000-0010-0000-0000-0000C4170000}" uniqueName="6084" name="Column6058" queryTableFieldId="26687"/>
    <tableColumn id="6085" xr3:uid="{00000000-0010-0000-0000-0000C5170000}" uniqueName="6085" name="Column6059" queryTableFieldId="26686"/>
    <tableColumn id="6086" xr3:uid="{00000000-0010-0000-0000-0000C6170000}" uniqueName="6086" name="Column6060" queryTableFieldId="26685"/>
    <tableColumn id="6087" xr3:uid="{00000000-0010-0000-0000-0000C7170000}" uniqueName="6087" name="Column6061" queryTableFieldId="26684"/>
    <tableColumn id="6088" xr3:uid="{00000000-0010-0000-0000-0000C8170000}" uniqueName="6088" name="Column6062" queryTableFieldId="26683"/>
    <tableColumn id="6089" xr3:uid="{00000000-0010-0000-0000-0000C9170000}" uniqueName="6089" name="Column6063" queryTableFieldId="26682"/>
    <tableColumn id="6090" xr3:uid="{00000000-0010-0000-0000-0000CA170000}" uniqueName="6090" name="Column6064" queryTableFieldId="26681"/>
    <tableColumn id="6091" xr3:uid="{00000000-0010-0000-0000-0000CB170000}" uniqueName="6091" name="Column6065" queryTableFieldId="26680"/>
    <tableColumn id="6092" xr3:uid="{00000000-0010-0000-0000-0000CC170000}" uniqueName="6092" name="Column6066" queryTableFieldId="26679"/>
    <tableColumn id="6093" xr3:uid="{00000000-0010-0000-0000-0000CD170000}" uniqueName="6093" name="Column6067" queryTableFieldId="26678"/>
    <tableColumn id="6094" xr3:uid="{00000000-0010-0000-0000-0000CE170000}" uniqueName="6094" name="Column6068" queryTableFieldId="26677"/>
    <tableColumn id="6095" xr3:uid="{00000000-0010-0000-0000-0000CF170000}" uniqueName="6095" name="Column6069" queryTableFieldId="26676"/>
    <tableColumn id="6096" xr3:uid="{00000000-0010-0000-0000-0000D0170000}" uniqueName="6096" name="Column6070" queryTableFieldId="26675"/>
    <tableColumn id="6097" xr3:uid="{00000000-0010-0000-0000-0000D1170000}" uniqueName="6097" name="Column6071" queryTableFieldId="26674"/>
    <tableColumn id="6098" xr3:uid="{00000000-0010-0000-0000-0000D2170000}" uniqueName="6098" name="Column6072" queryTableFieldId="26673"/>
    <tableColumn id="6099" xr3:uid="{00000000-0010-0000-0000-0000D3170000}" uniqueName="6099" name="Column6073" queryTableFieldId="26672"/>
    <tableColumn id="6100" xr3:uid="{00000000-0010-0000-0000-0000D4170000}" uniqueName="6100" name="Column6074" queryTableFieldId="26671"/>
    <tableColumn id="6101" xr3:uid="{00000000-0010-0000-0000-0000D5170000}" uniqueName="6101" name="Column6075" queryTableFieldId="26670"/>
    <tableColumn id="6102" xr3:uid="{00000000-0010-0000-0000-0000D6170000}" uniqueName="6102" name="Column6076" queryTableFieldId="26669"/>
    <tableColumn id="6103" xr3:uid="{00000000-0010-0000-0000-0000D7170000}" uniqueName="6103" name="Column6077" queryTableFieldId="26668"/>
    <tableColumn id="6104" xr3:uid="{00000000-0010-0000-0000-0000D8170000}" uniqueName="6104" name="Column6078" queryTableFieldId="26667"/>
    <tableColumn id="6105" xr3:uid="{00000000-0010-0000-0000-0000D9170000}" uniqueName="6105" name="Column6079" queryTableFieldId="26666"/>
    <tableColumn id="6106" xr3:uid="{00000000-0010-0000-0000-0000DA170000}" uniqueName="6106" name="Column6080" queryTableFieldId="26665"/>
    <tableColumn id="6107" xr3:uid="{00000000-0010-0000-0000-0000DB170000}" uniqueName="6107" name="Column6081" queryTableFieldId="26664"/>
    <tableColumn id="6108" xr3:uid="{00000000-0010-0000-0000-0000DC170000}" uniqueName="6108" name="Column6082" queryTableFieldId="26663"/>
    <tableColumn id="6109" xr3:uid="{00000000-0010-0000-0000-0000DD170000}" uniqueName="6109" name="Column6083" queryTableFieldId="26662"/>
    <tableColumn id="6110" xr3:uid="{00000000-0010-0000-0000-0000DE170000}" uniqueName="6110" name="Column6084" queryTableFieldId="26661"/>
    <tableColumn id="6111" xr3:uid="{00000000-0010-0000-0000-0000DF170000}" uniqueName="6111" name="Column6085" queryTableFieldId="26660"/>
    <tableColumn id="6112" xr3:uid="{00000000-0010-0000-0000-0000E0170000}" uniqueName="6112" name="Column6086" queryTableFieldId="26659"/>
    <tableColumn id="6113" xr3:uid="{00000000-0010-0000-0000-0000E1170000}" uniqueName="6113" name="Column6087" queryTableFieldId="26658"/>
    <tableColumn id="6114" xr3:uid="{00000000-0010-0000-0000-0000E2170000}" uniqueName="6114" name="Column6088" queryTableFieldId="26657"/>
    <tableColumn id="6115" xr3:uid="{00000000-0010-0000-0000-0000E3170000}" uniqueName="6115" name="Column6089" queryTableFieldId="26656"/>
    <tableColumn id="6116" xr3:uid="{00000000-0010-0000-0000-0000E4170000}" uniqueName="6116" name="Column6090" queryTableFieldId="26655"/>
    <tableColumn id="6117" xr3:uid="{00000000-0010-0000-0000-0000E5170000}" uniqueName="6117" name="Column6091" queryTableFieldId="26654"/>
    <tableColumn id="6118" xr3:uid="{00000000-0010-0000-0000-0000E6170000}" uniqueName="6118" name="Column6092" queryTableFieldId="26653"/>
    <tableColumn id="6119" xr3:uid="{00000000-0010-0000-0000-0000E7170000}" uniqueName="6119" name="Column6093" queryTableFieldId="26652"/>
    <tableColumn id="6120" xr3:uid="{00000000-0010-0000-0000-0000E8170000}" uniqueName="6120" name="Column6094" queryTableFieldId="26651"/>
    <tableColumn id="6121" xr3:uid="{00000000-0010-0000-0000-0000E9170000}" uniqueName="6121" name="Column6095" queryTableFieldId="26650"/>
    <tableColumn id="6122" xr3:uid="{00000000-0010-0000-0000-0000EA170000}" uniqueName="6122" name="Column6096" queryTableFieldId="26649"/>
    <tableColumn id="6123" xr3:uid="{00000000-0010-0000-0000-0000EB170000}" uniqueName="6123" name="Column6097" queryTableFieldId="26648"/>
    <tableColumn id="6124" xr3:uid="{00000000-0010-0000-0000-0000EC170000}" uniqueName="6124" name="Column6098" queryTableFieldId="26647"/>
    <tableColumn id="6125" xr3:uid="{00000000-0010-0000-0000-0000ED170000}" uniqueName="6125" name="Column6099" queryTableFieldId="26646"/>
    <tableColumn id="6126" xr3:uid="{00000000-0010-0000-0000-0000EE170000}" uniqueName="6126" name="Column6100" queryTableFieldId="26645"/>
    <tableColumn id="6127" xr3:uid="{00000000-0010-0000-0000-0000EF170000}" uniqueName="6127" name="Column6101" queryTableFieldId="26644"/>
    <tableColumn id="6128" xr3:uid="{00000000-0010-0000-0000-0000F0170000}" uniqueName="6128" name="Column6102" queryTableFieldId="26643"/>
    <tableColumn id="6129" xr3:uid="{00000000-0010-0000-0000-0000F1170000}" uniqueName="6129" name="Column6103" queryTableFieldId="26642"/>
    <tableColumn id="6130" xr3:uid="{00000000-0010-0000-0000-0000F2170000}" uniqueName="6130" name="Column6104" queryTableFieldId="26641"/>
    <tableColumn id="6131" xr3:uid="{00000000-0010-0000-0000-0000F3170000}" uniqueName="6131" name="Column6105" queryTableFieldId="26640"/>
    <tableColumn id="6132" xr3:uid="{00000000-0010-0000-0000-0000F4170000}" uniqueName="6132" name="Column6106" queryTableFieldId="26639"/>
    <tableColumn id="6133" xr3:uid="{00000000-0010-0000-0000-0000F5170000}" uniqueName="6133" name="Column6107" queryTableFieldId="26638"/>
    <tableColumn id="6134" xr3:uid="{00000000-0010-0000-0000-0000F6170000}" uniqueName="6134" name="Column6108" queryTableFieldId="26637"/>
    <tableColumn id="6135" xr3:uid="{00000000-0010-0000-0000-0000F7170000}" uniqueName="6135" name="Column6109" queryTableFieldId="26636"/>
    <tableColumn id="6136" xr3:uid="{00000000-0010-0000-0000-0000F8170000}" uniqueName="6136" name="Column6110" queryTableFieldId="26635"/>
    <tableColumn id="6137" xr3:uid="{00000000-0010-0000-0000-0000F9170000}" uniqueName="6137" name="Column6111" queryTableFieldId="26634"/>
    <tableColumn id="6138" xr3:uid="{00000000-0010-0000-0000-0000FA170000}" uniqueName="6138" name="Column6112" queryTableFieldId="26633"/>
    <tableColumn id="6139" xr3:uid="{00000000-0010-0000-0000-0000FB170000}" uniqueName="6139" name="Column6113" queryTableFieldId="26632"/>
    <tableColumn id="6140" xr3:uid="{00000000-0010-0000-0000-0000FC170000}" uniqueName="6140" name="Column6114" queryTableFieldId="26631"/>
    <tableColumn id="6141" xr3:uid="{00000000-0010-0000-0000-0000FD170000}" uniqueName="6141" name="Column6115" queryTableFieldId="26630"/>
    <tableColumn id="6142" xr3:uid="{00000000-0010-0000-0000-0000FE170000}" uniqueName="6142" name="Column6116" queryTableFieldId="26629"/>
    <tableColumn id="6143" xr3:uid="{00000000-0010-0000-0000-0000FF170000}" uniqueName="6143" name="Column6117" queryTableFieldId="26628"/>
    <tableColumn id="6144" xr3:uid="{00000000-0010-0000-0000-000000180000}" uniqueName="6144" name="Column6118" queryTableFieldId="26627"/>
    <tableColumn id="6145" xr3:uid="{00000000-0010-0000-0000-000001180000}" uniqueName="6145" name="Column6119" queryTableFieldId="26626"/>
    <tableColumn id="6146" xr3:uid="{00000000-0010-0000-0000-000002180000}" uniqueName="6146" name="Column6120" queryTableFieldId="26625"/>
    <tableColumn id="6147" xr3:uid="{00000000-0010-0000-0000-000003180000}" uniqueName="6147" name="Column6121" queryTableFieldId="26624"/>
    <tableColumn id="6148" xr3:uid="{00000000-0010-0000-0000-000004180000}" uniqueName="6148" name="Column6122" queryTableFieldId="26623"/>
    <tableColumn id="6149" xr3:uid="{00000000-0010-0000-0000-000005180000}" uniqueName="6149" name="Column6123" queryTableFieldId="26622"/>
    <tableColumn id="6150" xr3:uid="{00000000-0010-0000-0000-000006180000}" uniqueName="6150" name="Column6124" queryTableFieldId="26621"/>
    <tableColumn id="6151" xr3:uid="{00000000-0010-0000-0000-000007180000}" uniqueName="6151" name="Column6125" queryTableFieldId="26620"/>
    <tableColumn id="6152" xr3:uid="{00000000-0010-0000-0000-000008180000}" uniqueName="6152" name="Column6126" queryTableFieldId="26619"/>
    <tableColumn id="6153" xr3:uid="{00000000-0010-0000-0000-000009180000}" uniqueName="6153" name="Column6127" queryTableFieldId="26618"/>
    <tableColumn id="6154" xr3:uid="{00000000-0010-0000-0000-00000A180000}" uniqueName="6154" name="Column6128" queryTableFieldId="26617"/>
    <tableColumn id="6155" xr3:uid="{00000000-0010-0000-0000-00000B180000}" uniqueName="6155" name="Column6129" queryTableFieldId="26616"/>
    <tableColumn id="6156" xr3:uid="{00000000-0010-0000-0000-00000C180000}" uniqueName="6156" name="Column6130" queryTableFieldId="26615"/>
    <tableColumn id="6157" xr3:uid="{00000000-0010-0000-0000-00000D180000}" uniqueName="6157" name="Column6131" queryTableFieldId="26614"/>
    <tableColumn id="6158" xr3:uid="{00000000-0010-0000-0000-00000E180000}" uniqueName="6158" name="Column6132" queryTableFieldId="26613"/>
    <tableColumn id="6159" xr3:uid="{00000000-0010-0000-0000-00000F180000}" uniqueName="6159" name="Column6133" queryTableFieldId="26612"/>
    <tableColumn id="6160" xr3:uid="{00000000-0010-0000-0000-000010180000}" uniqueName="6160" name="Column6134" queryTableFieldId="26611"/>
    <tableColumn id="6161" xr3:uid="{00000000-0010-0000-0000-000011180000}" uniqueName="6161" name="Column6135" queryTableFieldId="26610"/>
    <tableColumn id="6162" xr3:uid="{00000000-0010-0000-0000-000012180000}" uniqueName="6162" name="Column6136" queryTableFieldId="26609"/>
    <tableColumn id="6163" xr3:uid="{00000000-0010-0000-0000-000013180000}" uniqueName="6163" name="Column6137" queryTableFieldId="26608"/>
    <tableColumn id="6164" xr3:uid="{00000000-0010-0000-0000-000014180000}" uniqueName="6164" name="Column6138" queryTableFieldId="26607"/>
    <tableColumn id="6165" xr3:uid="{00000000-0010-0000-0000-000015180000}" uniqueName="6165" name="Column6139" queryTableFieldId="26606"/>
    <tableColumn id="6166" xr3:uid="{00000000-0010-0000-0000-000016180000}" uniqueName="6166" name="Column6140" queryTableFieldId="26605"/>
    <tableColumn id="6167" xr3:uid="{00000000-0010-0000-0000-000017180000}" uniqueName="6167" name="Column6141" queryTableFieldId="26604"/>
    <tableColumn id="6168" xr3:uid="{00000000-0010-0000-0000-000018180000}" uniqueName="6168" name="Column6142" queryTableFieldId="26603"/>
    <tableColumn id="6169" xr3:uid="{00000000-0010-0000-0000-000019180000}" uniqueName="6169" name="Column6143" queryTableFieldId="26602"/>
    <tableColumn id="6170" xr3:uid="{00000000-0010-0000-0000-00001A180000}" uniqueName="6170" name="Column6144" queryTableFieldId="26601"/>
    <tableColumn id="6171" xr3:uid="{00000000-0010-0000-0000-00001B180000}" uniqueName="6171" name="Column6145" queryTableFieldId="26600"/>
    <tableColumn id="6172" xr3:uid="{00000000-0010-0000-0000-00001C180000}" uniqueName="6172" name="Column6146" queryTableFieldId="26599"/>
    <tableColumn id="6173" xr3:uid="{00000000-0010-0000-0000-00001D180000}" uniqueName="6173" name="Column6147" queryTableFieldId="26598"/>
    <tableColumn id="6174" xr3:uid="{00000000-0010-0000-0000-00001E180000}" uniqueName="6174" name="Column6148" queryTableFieldId="26597"/>
    <tableColumn id="6175" xr3:uid="{00000000-0010-0000-0000-00001F180000}" uniqueName="6175" name="Column6149" queryTableFieldId="26596"/>
    <tableColumn id="6176" xr3:uid="{00000000-0010-0000-0000-000020180000}" uniqueName="6176" name="Column6150" queryTableFieldId="26595"/>
    <tableColumn id="6177" xr3:uid="{00000000-0010-0000-0000-000021180000}" uniqueName="6177" name="Column6151" queryTableFieldId="26594"/>
    <tableColumn id="6178" xr3:uid="{00000000-0010-0000-0000-000022180000}" uniqueName="6178" name="Column6152" queryTableFieldId="26593"/>
    <tableColumn id="6179" xr3:uid="{00000000-0010-0000-0000-000023180000}" uniqueName="6179" name="Column6153" queryTableFieldId="26592"/>
    <tableColumn id="6180" xr3:uid="{00000000-0010-0000-0000-000024180000}" uniqueName="6180" name="Column6154" queryTableFieldId="26591"/>
    <tableColumn id="6181" xr3:uid="{00000000-0010-0000-0000-000025180000}" uniqueName="6181" name="Column6155" queryTableFieldId="26590"/>
    <tableColumn id="6182" xr3:uid="{00000000-0010-0000-0000-000026180000}" uniqueName="6182" name="Column6156" queryTableFieldId="26589"/>
    <tableColumn id="6183" xr3:uid="{00000000-0010-0000-0000-000027180000}" uniqueName="6183" name="Column6157" queryTableFieldId="26588"/>
    <tableColumn id="6184" xr3:uid="{00000000-0010-0000-0000-000028180000}" uniqueName="6184" name="Column6158" queryTableFieldId="26587"/>
    <tableColumn id="6185" xr3:uid="{00000000-0010-0000-0000-000029180000}" uniqueName="6185" name="Column6159" queryTableFieldId="26586"/>
    <tableColumn id="6186" xr3:uid="{00000000-0010-0000-0000-00002A180000}" uniqueName="6186" name="Column6160" queryTableFieldId="26585"/>
    <tableColumn id="6187" xr3:uid="{00000000-0010-0000-0000-00002B180000}" uniqueName="6187" name="Column6161" queryTableFieldId="26584"/>
    <tableColumn id="6188" xr3:uid="{00000000-0010-0000-0000-00002C180000}" uniqueName="6188" name="Column6162" queryTableFieldId="26583"/>
    <tableColumn id="6189" xr3:uid="{00000000-0010-0000-0000-00002D180000}" uniqueName="6189" name="Column6163" queryTableFieldId="26582"/>
    <tableColumn id="6190" xr3:uid="{00000000-0010-0000-0000-00002E180000}" uniqueName="6190" name="Column6164" queryTableFieldId="26581"/>
    <tableColumn id="6191" xr3:uid="{00000000-0010-0000-0000-00002F180000}" uniqueName="6191" name="Column6165" queryTableFieldId="26580"/>
    <tableColumn id="6192" xr3:uid="{00000000-0010-0000-0000-000030180000}" uniqueName="6192" name="Column6166" queryTableFieldId="26579"/>
    <tableColumn id="6193" xr3:uid="{00000000-0010-0000-0000-000031180000}" uniqueName="6193" name="Column6167" queryTableFieldId="26578"/>
    <tableColumn id="6194" xr3:uid="{00000000-0010-0000-0000-000032180000}" uniqueName="6194" name="Column6168" queryTableFieldId="26577"/>
    <tableColumn id="6195" xr3:uid="{00000000-0010-0000-0000-000033180000}" uniqueName="6195" name="Column6169" queryTableFieldId="26576"/>
    <tableColumn id="6196" xr3:uid="{00000000-0010-0000-0000-000034180000}" uniqueName="6196" name="Column6170" queryTableFieldId="26575"/>
    <tableColumn id="6197" xr3:uid="{00000000-0010-0000-0000-000035180000}" uniqueName="6197" name="Column6171" queryTableFieldId="26574"/>
    <tableColumn id="6198" xr3:uid="{00000000-0010-0000-0000-000036180000}" uniqueName="6198" name="Column6172" queryTableFieldId="26573"/>
    <tableColumn id="6199" xr3:uid="{00000000-0010-0000-0000-000037180000}" uniqueName="6199" name="Column6173" queryTableFieldId="26572"/>
    <tableColumn id="6200" xr3:uid="{00000000-0010-0000-0000-000038180000}" uniqueName="6200" name="Column6174" queryTableFieldId="26571"/>
    <tableColumn id="6201" xr3:uid="{00000000-0010-0000-0000-000039180000}" uniqueName="6201" name="Column6175" queryTableFieldId="26570"/>
    <tableColumn id="6202" xr3:uid="{00000000-0010-0000-0000-00003A180000}" uniqueName="6202" name="Column6176" queryTableFieldId="26569"/>
    <tableColumn id="6203" xr3:uid="{00000000-0010-0000-0000-00003B180000}" uniqueName="6203" name="Column6177" queryTableFieldId="26568"/>
    <tableColumn id="6204" xr3:uid="{00000000-0010-0000-0000-00003C180000}" uniqueName="6204" name="Column6178" queryTableFieldId="26567"/>
    <tableColumn id="6205" xr3:uid="{00000000-0010-0000-0000-00003D180000}" uniqueName="6205" name="Column6179" queryTableFieldId="26566"/>
    <tableColumn id="6206" xr3:uid="{00000000-0010-0000-0000-00003E180000}" uniqueName="6206" name="Column6180" queryTableFieldId="26565"/>
    <tableColumn id="6207" xr3:uid="{00000000-0010-0000-0000-00003F180000}" uniqueName="6207" name="Column6181" queryTableFieldId="26564"/>
    <tableColumn id="6208" xr3:uid="{00000000-0010-0000-0000-000040180000}" uniqueName="6208" name="Column6182" queryTableFieldId="26563"/>
    <tableColumn id="6209" xr3:uid="{00000000-0010-0000-0000-000041180000}" uniqueName="6209" name="Column6183" queryTableFieldId="26562"/>
    <tableColumn id="6210" xr3:uid="{00000000-0010-0000-0000-000042180000}" uniqueName="6210" name="Column6184" queryTableFieldId="26561"/>
    <tableColumn id="6211" xr3:uid="{00000000-0010-0000-0000-000043180000}" uniqueName="6211" name="Column6185" queryTableFieldId="26560"/>
    <tableColumn id="6212" xr3:uid="{00000000-0010-0000-0000-000044180000}" uniqueName="6212" name="Column6186" queryTableFieldId="26559"/>
    <tableColumn id="6213" xr3:uid="{00000000-0010-0000-0000-000045180000}" uniqueName="6213" name="Column6187" queryTableFieldId="26558"/>
    <tableColumn id="6214" xr3:uid="{00000000-0010-0000-0000-000046180000}" uniqueName="6214" name="Column6188" queryTableFieldId="26557"/>
    <tableColumn id="6215" xr3:uid="{00000000-0010-0000-0000-000047180000}" uniqueName="6215" name="Column6189" queryTableFieldId="26556"/>
    <tableColumn id="6216" xr3:uid="{00000000-0010-0000-0000-000048180000}" uniqueName="6216" name="Column6190" queryTableFieldId="26555"/>
    <tableColumn id="6217" xr3:uid="{00000000-0010-0000-0000-000049180000}" uniqueName="6217" name="Column6191" queryTableFieldId="26554"/>
    <tableColumn id="6218" xr3:uid="{00000000-0010-0000-0000-00004A180000}" uniqueName="6218" name="Column6192" queryTableFieldId="26553"/>
    <tableColumn id="6219" xr3:uid="{00000000-0010-0000-0000-00004B180000}" uniqueName="6219" name="Column6193" queryTableFieldId="26552"/>
    <tableColumn id="6220" xr3:uid="{00000000-0010-0000-0000-00004C180000}" uniqueName="6220" name="Column6194" queryTableFieldId="26551"/>
    <tableColumn id="6221" xr3:uid="{00000000-0010-0000-0000-00004D180000}" uniqueName="6221" name="Column6195" queryTableFieldId="26550"/>
    <tableColumn id="6222" xr3:uid="{00000000-0010-0000-0000-00004E180000}" uniqueName="6222" name="Column6196" queryTableFieldId="26549"/>
    <tableColumn id="6223" xr3:uid="{00000000-0010-0000-0000-00004F180000}" uniqueName="6223" name="Column6197" queryTableFieldId="26548"/>
    <tableColumn id="6224" xr3:uid="{00000000-0010-0000-0000-000050180000}" uniqueName="6224" name="Column6198" queryTableFieldId="26547"/>
    <tableColumn id="6225" xr3:uid="{00000000-0010-0000-0000-000051180000}" uniqueName="6225" name="Column6199" queryTableFieldId="26546"/>
    <tableColumn id="6226" xr3:uid="{00000000-0010-0000-0000-000052180000}" uniqueName="6226" name="Column6200" queryTableFieldId="26545"/>
    <tableColumn id="6227" xr3:uid="{00000000-0010-0000-0000-000053180000}" uniqueName="6227" name="Column6201" queryTableFieldId="26544"/>
    <tableColumn id="6228" xr3:uid="{00000000-0010-0000-0000-000054180000}" uniqueName="6228" name="Column6202" queryTableFieldId="26543"/>
    <tableColumn id="6229" xr3:uid="{00000000-0010-0000-0000-000055180000}" uniqueName="6229" name="Column6203" queryTableFieldId="26542"/>
    <tableColumn id="6230" xr3:uid="{00000000-0010-0000-0000-000056180000}" uniqueName="6230" name="Column6204" queryTableFieldId="26541"/>
    <tableColumn id="6231" xr3:uid="{00000000-0010-0000-0000-000057180000}" uniqueName="6231" name="Column6205" queryTableFieldId="26540"/>
    <tableColumn id="6232" xr3:uid="{00000000-0010-0000-0000-000058180000}" uniqueName="6232" name="Column6206" queryTableFieldId="26539"/>
    <tableColumn id="6233" xr3:uid="{00000000-0010-0000-0000-000059180000}" uniqueName="6233" name="Column6207" queryTableFieldId="26538"/>
    <tableColumn id="6234" xr3:uid="{00000000-0010-0000-0000-00005A180000}" uniqueName="6234" name="Column6208" queryTableFieldId="26537"/>
    <tableColumn id="6235" xr3:uid="{00000000-0010-0000-0000-00005B180000}" uniqueName="6235" name="Column6209" queryTableFieldId="26536"/>
    <tableColumn id="6236" xr3:uid="{00000000-0010-0000-0000-00005C180000}" uniqueName="6236" name="Column6210" queryTableFieldId="26535"/>
    <tableColumn id="6237" xr3:uid="{00000000-0010-0000-0000-00005D180000}" uniqueName="6237" name="Column6211" queryTableFieldId="26534"/>
    <tableColumn id="6238" xr3:uid="{00000000-0010-0000-0000-00005E180000}" uniqueName="6238" name="Column6212" queryTableFieldId="26533"/>
    <tableColumn id="6239" xr3:uid="{00000000-0010-0000-0000-00005F180000}" uniqueName="6239" name="Column6213" queryTableFieldId="26532"/>
    <tableColumn id="6240" xr3:uid="{00000000-0010-0000-0000-000060180000}" uniqueName="6240" name="Column6214" queryTableFieldId="26531"/>
    <tableColumn id="6241" xr3:uid="{00000000-0010-0000-0000-000061180000}" uniqueName="6241" name="Column6215" queryTableFieldId="26530"/>
    <tableColumn id="6242" xr3:uid="{00000000-0010-0000-0000-000062180000}" uniqueName="6242" name="Column6216" queryTableFieldId="26529"/>
    <tableColumn id="6243" xr3:uid="{00000000-0010-0000-0000-000063180000}" uniqueName="6243" name="Column6217" queryTableFieldId="26528"/>
    <tableColumn id="6244" xr3:uid="{00000000-0010-0000-0000-000064180000}" uniqueName="6244" name="Column6218" queryTableFieldId="26527"/>
    <tableColumn id="6245" xr3:uid="{00000000-0010-0000-0000-000065180000}" uniqueName="6245" name="Column6219" queryTableFieldId="26526"/>
    <tableColumn id="6246" xr3:uid="{00000000-0010-0000-0000-000066180000}" uniqueName="6246" name="Column6220" queryTableFieldId="26525"/>
    <tableColumn id="6247" xr3:uid="{00000000-0010-0000-0000-000067180000}" uniqueName="6247" name="Column6221" queryTableFieldId="26524"/>
    <tableColumn id="6248" xr3:uid="{00000000-0010-0000-0000-000068180000}" uniqueName="6248" name="Column6222" queryTableFieldId="26523"/>
    <tableColumn id="6249" xr3:uid="{00000000-0010-0000-0000-000069180000}" uniqueName="6249" name="Column6223" queryTableFieldId="26522"/>
    <tableColumn id="6250" xr3:uid="{00000000-0010-0000-0000-00006A180000}" uniqueName="6250" name="Column6224" queryTableFieldId="26521"/>
    <tableColumn id="6251" xr3:uid="{00000000-0010-0000-0000-00006B180000}" uniqueName="6251" name="Column6225" queryTableFieldId="26520"/>
    <tableColumn id="6252" xr3:uid="{00000000-0010-0000-0000-00006C180000}" uniqueName="6252" name="Column6226" queryTableFieldId="26519"/>
    <tableColumn id="6253" xr3:uid="{00000000-0010-0000-0000-00006D180000}" uniqueName="6253" name="Column6227" queryTableFieldId="26518"/>
    <tableColumn id="6254" xr3:uid="{00000000-0010-0000-0000-00006E180000}" uniqueName="6254" name="Column6228" queryTableFieldId="26517"/>
    <tableColumn id="6255" xr3:uid="{00000000-0010-0000-0000-00006F180000}" uniqueName="6255" name="Column6229" queryTableFieldId="26516"/>
    <tableColumn id="6256" xr3:uid="{00000000-0010-0000-0000-000070180000}" uniqueName="6256" name="Column6230" queryTableFieldId="26515"/>
    <tableColumn id="6257" xr3:uid="{00000000-0010-0000-0000-000071180000}" uniqueName="6257" name="Column6231" queryTableFieldId="26514"/>
    <tableColumn id="6258" xr3:uid="{00000000-0010-0000-0000-000072180000}" uniqueName="6258" name="Column6232" queryTableFieldId="26513"/>
    <tableColumn id="6259" xr3:uid="{00000000-0010-0000-0000-000073180000}" uniqueName="6259" name="Column6233" queryTableFieldId="26512"/>
    <tableColumn id="6260" xr3:uid="{00000000-0010-0000-0000-000074180000}" uniqueName="6260" name="Column6234" queryTableFieldId="26511"/>
    <tableColumn id="6261" xr3:uid="{00000000-0010-0000-0000-000075180000}" uniqueName="6261" name="Column6235" queryTableFieldId="26510"/>
    <tableColumn id="6262" xr3:uid="{00000000-0010-0000-0000-000076180000}" uniqueName="6262" name="Column6236" queryTableFieldId="26509"/>
    <tableColumn id="6263" xr3:uid="{00000000-0010-0000-0000-000077180000}" uniqueName="6263" name="Column6237" queryTableFieldId="26508"/>
    <tableColumn id="6264" xr3:uid="{00000000-0010-0000-0000-000078180000}" uniqueName="6264" name="Column6238" queryTableFieldId="26507"/>
    <tableColumn id="6265" xr3:uid="{00000000-0010-0000-0000-000079180000}" uniqueName="6265" name="Column6239" queryTableFieldId="26506"/>
    <tableColumn id="6266" xr3:uid="{00000000-0010-0000-0000-00007A180000}" uniqueName="6266" name="Column6240" queryTableFieldId="26505"/>
    <tableColumn id="6267" xr3:uid="{00000000-0010-0000-0000-00007B180000}" uniqueName="6267" name="Column6241" queryTableFieldId="26504"/>
    <tableColumn id="6268" xr3:uid="{00000000-0010-0000-0000-00007C180000}" uniqueName="6268" name="Column6242" queryTableFieldId="26503"/>
    <tableColumn id="6269" xr3:uid="{00000000-0010-0000-0000-00007D180000}" uniqueName="6269" name="Column6243" queryTableFieldId="26502"/>
    <tableColumn id="6270" xr3:uid="{00000000-0010-0000-0000-00007E180000}" uniqueName="6270" name="Column6244" queryTableFieldId="26501"/>
    <tableColumn id="6271" xr3:uid="{00000000-0010-0000-0000-00007F180000}" uniqueName="6271" name="Column6245" queryTableFieldId="26500"/>
    <tableColumn id="6272" xr3:uid="{00000000-0010-0000-0000-000080180000}" uniqueName="6272" name="Column6246" queryTableFieldId="26499"/>
    <tableColumn id="6273" xr3:uid="{00000000-0010-0000-0000-000081180000}" uniqueName="6273" name="Column6247" queryTableFieldId="26498"/>
    <tableColumn id="6274" xr3:uid="{00000000-0010-0000-0000-000082180000}" uniqueName="6274" name="Column6248" queryTableFieldId="26497"/>
    <tableColumn id="6275" xr3:uid="{00000000-0010-0000-0000-000083180000}" uniqueName="6275" name="Column6249" queryTableFieldId="26496"/>
    <tableColumn id="6276" xr3:uid="{00000000-0010-0000-0000-000084180000}" uniqueName="6276" name="Column6250" queryTableFieldId="26495"/>
    <tableColumn id="6277" xr3:uid="{00000000-0010-0000-0000-000085180000}" uniqueName="6277" name="Column6251" queryTableFieldId="26494"/>
    <tableColumn id="6278" xr3:uid="{00000000-0010-0000-0000-000086180000}" uniqueName="6278" name="Column6252" queryTableFieldId="26493"/>
    <tableColumn id="6279" xr3:uid="{00000000-0010-0000-0000-000087180000}" uniqueName="6279" name="Column6253" queryTableFieldId="26492"/>
    <tableColumn id="6280" xr3:uid="{00000000-0010-0000-0000-000088180000}" uniqueName="6280" name="Column6254" queryTableFieldId="26491"/>
    <tableColumn id="6281" xr3:uid="{00000000-0010-0000-0000-000089180000}" uniqueName="6281" name="Column6255" queryTableFieldId="26490"/>
    <tableColumn id="6282" xr3:uid="{00000000-0010-0000-0000-00008A180000}" uniqueName="6282" name="Column6256" queryTableFieldId="26489"/>
    <tableColumn id="6283" xr3:uid="{00000000-0010-0000-0000-00008B180000}" uniqueName="6283" name="Column6257" queryTableFieldId="26488"/>
    <tableColumn id="6284" xr3:uid="{00000000-0010-0000-0000-00008C180000}" uniqueName="6284" name="Column6258" queryTableFieldId="26487"/>
    <tableColumn id="6285" xr3:uid="{00000000-0010-0000-0000-00008D180000}" uniqueName="6285" name="Column6259" queryTableFieldId="26486"/>
    <tableColumn id="6286" xr3:uid="{00000000-0010-0000-0000-00008E180000}" uniqueName="6286" name="Column6260" queryTableFieldId="26485"/>
    <tableColumn id="6287" xr3:uid="{00000000-0010-0000-0000-00008F180000}" uniqueName="6287" name="Column6261" queryTableFieldId="26484"/>
    <tableColumn id="6288" xr3:uid="{00000000-0010-0000-0000-000090180000}" uniqueName="6288" name="Column6262" queryTableFieldId="26483"/>
    <tableColumn id="6289" xr3:uid="{00000000-0010-0000-0000-000091180000}" uniqueName="6289" name="Column6263" queryTableFieldId="26482"/>
    <tableColumn id="6290" xr3:uid="{00000000-0010-0000-0000-000092180000}" uniqueName="6290" name="Column6264" queryTableFieldId="26481"/>
    <tableColumn id="6291" xr3:uid="{00000000-0010-0000-0000-000093180000}" uniqueName="6291" name="Column6265" queryTableFieldId="26480"/>
    <tableColumn id="6292" xr3:uid="{00000000-0010-0000-0000-000094180000}" uniqueName="6292" name="Column6266" queryTableFieldId="26479"/>
    <tableColumn id="6293" xr3:uid="{00000000-0010-0000-0000-000095180000}" uniqueName="6293" name="Column6267" queryTableFieldId="26478"/>
    <tableColumn id="6294" xr3:uid="{00000000-0010-0000-0000-000096180000}" uniqueName="6294" name="Column6268" queryTableFieldId="26477"/>
    <tableColumn id="6295" xr3:uid="{00000000-0010-0000-0000-000097180000}" uniqueName="6295" name="Column6269" queryTableFieldId="26476"/>
    <tableColumn id="6296" xr3:uid="{00000000-0010-0000-0000-000098180000}" uniqueName="6296" name="Column6270" queryTableFieldId="26475"/>
    <tableColumn id="6297" xr3:uid="{00000000-0010-0000-0000-000099180000}" uniqueName="6297" name="Column6271" queryTableFieldId="26474"/>
    <tableColumn id="6298" xr3:uid="{00000000-0010-0000-0000-00009A180000}" uniqueName="6298" name="Column6272" queryTableFieldId="26473"/>
    <tableColumn id="6299" xr3:uid="{00000000-0010-0000-0000-00009B180000}" uniqueName="6299" name="Column6273" queryTableFieldId="26472"/>
    <tableColumn id="6300" xr3:uid="{00000000-0010-0000-0000-00009C180000}" uniqueName="6300" name="Column6274" queryTableFieldId="26471"/>
    <tableColumn id="6301" xr3:uid="{00000000-0010-0000-0000-00009D180000}" uniqueName="6301" name="Column6275" queryTableFieldId="26470"/>
    <tableColumn id="6302" xr3:uid="{00000000-0010-0000-0000-00009E180000}" uniqueName="6302" name="Column6276" queryTableFieldId="26469"/>
    <tableColumn id="6303" xr3:uid="{00000000-0010-0000-0000-00009F180000}" uniqueName="6303" name="Column6277" queryTableFieldId="26468"/>
    <tableColumn id="6304" xr3:uid="{00000000-0010-0000-0000-0000A0180000}" uniqueName="6304" name="Column6278" queryTableFieldId="26467"/>
    <tableColumn id="6305" xr3:uid="{00000000-0010-0000-0000-0000A1180000}" uniqueName="6305" name="Column6279" queryTableFieldId="26466"/>
    <tableColumn id="6306" xr3:uid="{00000000-0010-0000-0000-0000A2180000}" uniqueName="6306" name="Column6280" queryTableFieldId="26465"/>
    <tableColumn id="6307" xr3:uid="{00000000-0010-0000-0000-0000A3180000}" uniqueName="6307" name="Column6281" queryTableFieldId="26464"/>
    <tableColumn id="6308" xr3:uid="{00000000-0010-0000-0000-0000A4180000}" uniqueName="6308" name="Column6282" queryTableFieldId="26463"/>
    <tableColumn id="6309" xr3:uid="{00000000-0010-0000-0000-0000A5180000}" uniqueName="6309" name="Column6283" queryTableFieldId="26462"/>
    <tableColumn id="6310" xr3:uid="{00000000-0010-0000-0000-0000A6180000}" uniqueName="6310" name="Column6284" queryTableFieldId="26461"/>
    <tableColumn id="6311" xr3:uid="{00000000-0010-0000-0000-0000A7180000}" uniqueName="6311" name="Column6285" queryTableFieldId="26460"/>
    <tableColumn id="6312" xr3:uid="{00000000-0010-0000-0000-0000A8180000}" uniqueName="6312" name="Column6286" queryTableFieldId="26459"/>
    <tableColumn id="6313" xr3:uid="{00000000-0010-0000-0000-0000A9180000}" uniqueName="6313" name="Column6287" queryTableFieldId="26458"/>
    <tableColumn id="6314" xr3:uid="{00000000-0010-0000-0000-0000AA180000}" uniqueName="6314" name="Column6288" queryTableFieldId="26457"/>
    <tableColumn id="6315" xr3:uid="{00000000-0010-0000-0000-0000AB180000}" uniqueName="6315" name="Column6289" queryTableFieldId="26456"/>
    <tableColumn id="6316" xr3:uid="{00000000-0010-0000-0000-0000AC180000}" uniqueName="6316" name="Column6290" queryTableFieldId="26455"/>
    <tableColumn id="6317" xr3:uid="{00000000-0010-0000-0000-0000AD180000}" uniqueName="6317" name="Column6291" queryTableFieldId="26454"/>
    <tableColumn id="6318" xr3:uid="{00000000-0010-0000-0000-0000AE180000}" uniqueName="6318" name="Column6292" queryTableFieldId="26453"/>
    <tableColumn id="6319" xr3:uid="{00000000-0010-0000-0000-0000AF180000}" uniqueName="6319" name="Column6293" queryTableFieldId="26452"/>
    <tableColumn id="6320" xr3:uid="{00000000-0010-0000-0000-0000B0180000}" uniqueName="6320" name="Column6294" queryTableFieldId="26451"/>
    <tableColumn id="6321" xr3:uid="{00000000-0010-0000-0000-0000B1180000}" uniqueName="6321" name="Column6295" queryTableFieldId="26450"/>
    <tableColumn id="6322" xr3:uid="{00000000-0010-0000-0000-0000B2180000}" uniqueName="6322" name="Column6296" queryTableFieldId="26449"/>
    <tableColumn id="6323" xr3:uid="{00000000-0010-0000-0000-0000B3180000}" uniqueName="6323" name="Column6297" queryTableFieldId="26448"/>
    <tableColumn id="6324" xr3:uid="{00000000-0010-0000-0000-0000B4180000}" uniqueName="6324" name="Column6298" queryTableFieldId="26447"/>
    <tableColumn id="6325" xr3:uid="{00000000-0010-0000-0000-0000B5180000}" uniqueName="6325" name="Column6299" queryTableFieldId="26446"/>
    <tableColumn id="6326" xr3:uid="{00000000-0010-0000-0000-0000B6180000}" uniqueName="6326" name="Column6300" queryTableFieldId="26445"/>
    <tableColumn id="6327" xr3:uid="{00000000-0010-0000-0000-0000B7180000}" uniqueName="6327" name="Column6301" queryTableFieldId="26444"/>
    <tableColumn id="6328" xr3:uid="{00000000-0010-0000-0000-0000B8180000}" uniqueName="6328" name="Column6302" queryTableFieldId="26443"/>
    <tableColumn id="6329" xr3:uid="{00000000-0010-0000-0000-0000B9180000}" uniqueName="6329" name="Column6303" queryTableFieldId="26442"/>
    <tableColumn id="6330" xr3:uid="{00000000-0010-0000-0000-0000BA180000}" uniqueName="6330" name="Column6304" queryTableFieldId="26441"/>
    <tableColumn id="6331" xr3:uid="{00000000-0010-0000-0000-0000BB180000}" uniqueName="6331" name="Column6305" queryTableFieldId="26440"/>
    <tableColumn id="6332" xr3:uid="{00000000-0010-0000-0000-0000BC180000}" uniqueName="6332" name="Column6306" queryTableFieldId="26439"/>
    <tableColumn id="6333" xr3:uid="{00000000-0010-0000-0000-0000BD180000}" uniqueName="6333" name="Column6307" queryTableFieldId="26438"/>
    <tableColumn id="6334" xr3:uid="{00000000-0010-0000-0000-0000BE180000}" uniqueName="6334" name="Column6308" queryTableFieldId="26437"/>
    <tableColumn id="6335" xr3:uid="{00000000-0010-0000-0000-0000BF180000}" uniqueName="6335" name="Column6309" queryTableFieldId="26436"/>
    <tableColumn id="6336" xr3:uid="{00000000-0010-0000-0000-0000C0180000}" uniqueName="6336" name="Column6310" queryTableFieldId="26435"/>
    <tableColumn id="6337" xr3:uid="{00000000-0010-0000-0000-0000C1180000}" uniqueName="6337" name="Column6311" queryTableFieldId="26434"/>
    <tableColumn id="6338" xr3:uid="{00000000-0010-0000-0000-0000C2180000}" uniqueName="6338" name="Column6312" queryTableFieldId="26433"/>
    <tableColumn id="6339" xr3:uid="{00000000-0010-0000-0000-0000C3180000}" uniqueName="6339" name="Column6313" queryTableFieldId="26432"/>
    <tableColumn id="6340" xr3:uid="{00000000-0010-0000-0000-0000C4180000}" uniqueName="6340" name="Column6314" queryTableFieldId="26431"/>
    <tableColumn id="6341" xr3:uid="{00000000-0010-0000-0000-0000C5180000}" uniqueName="6341" name="Column6315" queryTableFieldId="26430"/>
    <tableColumn id="6342" xr3:uid="{00000000-0010-0000-0000-0000C6180000}" uniqueName="6342" name="Column6316" queryTableFieldId="26429"/>
    <tableColumn id="6343" xr3:uid="{00000000-0010-0000-0000-0000C7180000}" uniqueName="6343" name="Column6317" queryTableFieldId="26428"/>
    <tableColumn id="6344" xr3:uid="{00000000-0010-0000-0000-0000C8180000}" uniqueName="6344" name="Column6318" queryTableFieldId="26427"/>
    <tableColumn id="6345" xr3:uid="{00000000-0010-0000-0000-0000C9180000}" uniqueName="6345" name="Column6319" queryTableFieldId="26426"/>
    <tableColumn id="6346" xr3:uid="{00000000-0010-0000-0000-0000CA180000}" uniqueName="6346" name="Column6320" queryTableFieldId="26425"/>
    <tableColumn id="6347" xr3:uid="{00000000-0010-0000-0000-0000CB180000}" uniqueName="6347" name="Column6321" queryTableFieldId="26424"/>
    <tableColumn id="6348" xr3:uid="{00000000-0010-0000-0000-0000CC180000}" uniqueName="6348" name="Column6322" queryTableFieldId="26423"/>
    <tableColumn id="6349" xr3:uid="{00000000-0010-0000-0000-0000CD180000}" uniqueName="6349" name="Column6323" queryTableFieldId="26422"/>
    <tableColumn id="6350" xr3:uid="{00000000-0010-0000-0000-0000CE180000}" uniqueName="6350" name="Column6324" queryTableFieldId="26421"/>
    <tableColumn id="6351" xr3:uid="{00000000-0010-0000-0000-0000CF180000}" uniqueName="6351" name="Column6325" queryTableFieldId="26420"/>
    <tableColumn id="6352" xr3:uid="{00000000-0010-0000-0000-0000D0180000}" uniqueName="6352" name="Column6326" queryTableFieldId="26419"/>
    <tableColumn id="6353" xr3:uid="{00000000-0010-0000-0000-0000D1180000}" uniqueName="6353" name="Column6327" queryTableFieldId="26418"/>
    <tableColumn id="6354" xr3:uid="{00000000-0010-0000-0000-0000D2180000}" uniqueName="6354" name="Column6328" queryTableFieldId="26417"/>
    <tableColumn id="6355" xr3:uid="{00000000-0010-0000-0000-0000D3180000}" uniqueName="6355" name="Column6329" queryTableFieldId="26416"/>
    <tableColumn id="6356" xr3:uid="{00000000-0010-0000-0000-0000D4180000}" uniqueName="6356" name="Column6330" queryTableFieldId="26415"/>
    <tableColumn id="6357" xr3:uid="{00000000-0010-0000-0000-0000D5180000}" uniqueName="6357" name="Column6331" queryTableFieldId="26414"/>
    <tableColumn id="6358" xr3:uid="{00000000-0010-0000-0000-0000D6180000}" uniqueName="6358" name="Column6332" queryTableFieldId="26413"/>
    <tableColumn id="6359" xr3:uid="{00000000-0010-0000-0000-0000D7180000}" uniqueName="6359" name="Column6333" queryTableFieldId="26412"/>
    <tableColumn id="6360" xr3:uid="{00000000-0010-0000-0000-0000D8180000}" uniqueName="6360" name="Column6334" queryTableFieldId="26411"/>
    <tableColumn id="6361" xr3:uid="{00000000-0010-0000-0000-0000D9180000}" uniqueName="6361" name="Column6335" queryTableFieldId="26410"/>
    <tableColumn id="6362" xr3:uid="{00000000-0010-0000-0000-0000DA180000}" uniqueName="6362" name="Column6336" queryTableFieldId="26409"/>
    <tableColumn id="6363" xr3:uid="{00000000-0010-0000-0000-0000DB180000}" uniqueName="6363" name="Column6337" queryTableFieldId="26408"/>
    <tableColumn id="6364" xr3:uid="{00000000-0010-0000-0000-0000DC180000}" uniqueName="6364" name="Column6338" queryTableFieldId="26407"/>
    <tableColumn id="6365" xr3:uid="{00000000-0010-0000-0000-0000DD180000}" uniqueName="6365" name="Column6339" queryTableFieldId="26406"/>
    <tableColumn id="6366" xr3:uid="{00000000-0010-0000-0000-0000DE180000}" uniqueName="6366" name="Column6340" queryTableFieldId="26405"/>
    <tableColumn id="6367" xr3:uid="{00000000-0010-0000-0000-0000DF180000}" uniqueName="6367" name="Column6341" queryTableFieldId="26404"/>
    <tableColumn id="6368" xr3:uid="{00000000-0010-0000-0000-0000E0180000}" uniqueName="6368" name="Column6342" queryTableFieldId="26403"/>
    <tableColumn id="6369" xr3:uid="{00000000-0010-0000-0000-0000E1180000}" uniqueName="6369" name="Column6343" queryTableFieldId="26402"/>
    <tableColumn id="6370" xr3:uid="{00000000-0010-0000-0000-0000E2180000}" uniqueName="6370" name="Column6344" queryTableFieldId="26401"/>
    <tableColumn id="6371" xr3:uid="{00000000-0010-0000-0000-0000E3180000}" uniqueName="6371" name="Column6345" queryTableFieldId="26400"/>
    <tableColumn id="6372" xr3:uid="{00000000-0010-0000-0000-0000E4180000}" uniqueName="6372" name="Column6346" queryTableFieldId="26399"/>
    <tableColumn id="6373" xr3:uid="{00000000-0010-0000-0000-0000E5180000}" uniqueName="6373" name="Column6347" queryTableFieldId="26398"/>
    <tableColumn id="6374" xr3:uid="{00000000-0010-0000-0000-0000E6180000}" uniqueName="6374" name="Column6348" queryTableFieldId="26397"/>
    <tableColumn id="6375" xr3:uid="{00000000-0010-0000-0000-0000E7180000}" uniqueName="6375" name="Column6349" queryTableFieldId="26396"/>
    <tableColumn id="6376" xr3:uid="{00000000-0010-0000-0000-0000E8180000}" uniqueName="6376" name="Column6350" queryTableFieldId="26395"/>
    <tableColumn id="6377" xr3:uid="{00000000-0010-0000-0000-0000E9180000}" uniqueName="6377" name="Column6351" queryTableFieldId="26394"/>
    <tableColumn id="6378" xr3:uid="{00000000-0010-0000-0000-0000EA180000}" uniqueName="6378" name="Column6352" queryTableFieldId="26393"/>
    <tableColumn id="6379" xr3:uid="{00000000-0010-0000-0000-0000EB180000}" uniqueName="6379" name="Column6353" queryTableFieldId="26392"/>
    <tableColumn id="6380" xr3:uid="{00000000-0010-0000-0000-0000EC180000}" uniqueName="6380" name="Column6354" queryTableFieldId="26391"/>
    <tableColumn id="6381" xr3:uid="{00000000-0010-0000-0000-0000ED180000}" uniqueName="6381" name="Column6355" queryTableFieldId="26390"/>
    <tableColumn id="6382" xr3:uid="{00000000-0010-0000-0000-0000EE180000}" uniqueName="6382" name="Column6356" queryTableFieldId="26389"/>
    <tableColumn id="6383" xr3:uid="{00000000-0010-0000-0000-0000EF180000}" uniqueName="6383" name="Column6357" queryTableFieldId="26388"/>
    <tableColumn id="6384" xr3:uid="{00000000-0010-0000-0000-0000F0180000}" uniqueName="6384" name="Column6358" queryTableFieldId="26387"/>
    <tableColumn id="6385" xr3:uid="{00000000-0010-0000-0000-0000F1180000}" uniqueName="6385" name="Column6359" queryTableFieldId="26386"/>
    <tableColumn id="6386" xr3:uid="{00000000-0010-0000-0000-0000F2180000}" uniqueName="6386" name="Column6360" queryTableFieldId="26385"/>
    <tableColumn id="6387" xr3:uid="{00000000-0010-0000-0000-0000F3180000}" uniqueName="6387" name="Column6361" queryTableFieldId="26384"/>
    <tableColumn id="6388" xr3:uid="{00000000-0010-0000-0000-0000F4180000}" uniqueName="6388" name="Column6362" queryTableFieldId="26383"/>
    <tableColumn id="6389" xr3:uid="{00000000-0010-0000-0000-0000F5180000}" uniqueName="6389" name="Column6363" queryTableFieldId="26382"/>
    <tableColumn id="6390" xr3:uid="{00000000-0010-0000-0000-0000F6180000}" uniqueName="6390" name="Column6364" queryTableFieldId="26381"/>
    <tableColumn id="6391" xr3:uid="{00000000-0010-0000-0000-0000F7180000}" uniqueName="6391" name="Column6365" queryTableFieldId="26380"/>
    <tableColumn id="6392" xr3:uid="{00000000-0010-0000-0000-0000F8180000}" uniqueName="6392" name="Column6366" queryTableFieldId="26379"/>
    <tableColumn id="6393" xr3:uid="{00000000-0010-0000-0000-0000F9180000}" uniqueName="6393" name="Column6367" queryTableFieldId="26378"/>
    <tableColumn id="6394" xr3:uid="{00000000-0010-0000-0000-0000FA180000}" uniqueName="6394" name="Column6368" queryTableFieldId="26377"/>
    <tableColumn id="6395" xr3:uid="{00000000-0010-0000-0000-0000FB180000}" uniqueName="6395" name="Column6369" queryTableFieldId="26376"/>
    <tableColumn id="6396" xr3:uid="{00000000-0010-0000-0000-0000FC180000}" uniqueName="6396" name="Column6370" queryTableFieldId="26375"/>
    <tableColumn id="6397" xr3:uid="{00000000-0010-0000-0000-0000FD180000}" uniqueName="6397" name="Column6371" queryTableFieldId="26374"/>
    <tableColumn id="6398" xr3:uid="{00000000-0010-0000-0000-0000FE180000}" uniqueName="6398" name="Column6372" queryTableFieldId="26373"/>
    <tableColumn id="6399" xr3:uid="{00000000-0010-0000-0000-0000FF180000}" uniqueName="6399" name="Column6373" queryTableFieldId="26372"/>
    <tableColumn id="6400" xr3:uid="{00000000-0010-0000-0000-000000190000}" uniqueName="6400" name="Column6374" queryTableFieldId="26371"/>
    <tableColumn id="6401" xr3:uid="{00000000-0010-0000-0000-000001190000}" uniqueName="6401" name="Column6375" queryTableFieldId="26370"/>
    <tableColumn id="6402" xr3:uid="{00000000-0010-0000-0000-000002190000}" uniqueName="6402" name="Column6376" queryTableFieldId="26369"/>
    <tableColumn id="6403" xr3:uid="{00000000-0010-0000-0000-000003190000}" uniqueName="6403" name="Column6377" queryTableFieldId="26368"/>
    <tableColumn id="6404" xr3:uid="{00000000-0010-0000-0000-000004190000}" uniqueName="6404" name="Column6378" queryTableFieldId="26367"/>
    <tableColumn id="6405" xr3:uid="{00000000-0010-0000-0000-000005190000}" uniqueName="6405" name="Column6379" queryTableFieldId="26366"/>
    <tableColumn id="6406" xr3:uid="{00000000-0010-0000-0000-000006190000}" uniqueName="6406" name="Column6380" queryTableFieldId="26365"/>
    <tableColumn id="6407" xr3:uid="{00000000-0010-0000-0000-000007190000}" uniqueName="6407" name="Column6381" queryTableFieldId="26364"/>
    <tableColumn id="6408" xr3:uid="{00000000-0010-0000-0000-000008190000}" uniqueName="6408" name="Column6382" queryTableFieldId="26363"/>
    <tableColumn id="6409" xr3:uid="{00000000-0010-0000-0000-000009190000}" uniqueName="6409" name="Column6383" queryTableFieldId="26362"/>
    <tableColumn id="6410" xr3:uid="{00000000-0010-0000-0000-00000A190000}" uniqueName="6410" name="Column6384" queryTableFieldId="26361"/>
    <tableColumn id="6411" xr3:uid="{00000000-0010-0000-0000-00000B190000}" uniqueName="6411" name="Column6385" queryTableFieldId="26360"/>
    <tableColumn id="6412" xr3:uid="{00000000-0010-0000-0000-00000C190000}" uniqueName="6412" name="Column6386" queryTableFieldId="26359"/>
    <tableColumn id="6413" xr3:uid="{00000000-0010-0000-0000-00000D190000}" uniqueName="6413" name="Column6387" queryTableFieldId="26358"/>
    <tableColumn id="6414" xr3:uid="{00000000-0010-0000-0000-00000E190000}" uniqueName="6414" name="Column6388" queryTableFieldId="26357"/>
    <tableColumn id="6415" xr3:uid="{00000000-0010-0000-0000-00000F190000}" uniqueName="6415" name="Column6389" queryTableFieldId="26356"/>
    <tableColumn id="6416" xr3:uid="{00000000-0010-0000-0000-000010190000}" uniqueName="6416" name="Column6390" queryTableFieldId="26355"/>
    <tableColumn id="6417" xr3:uid="{00000000-0010-0000-0000-000011190000}" uniqueName="6417" name="Column6391" queryTableFieldId="26354"/>
    <tableColumn id="6418" xr3:uid="{00000000-0010-0000-0000-000012190000}" uniqueName="6418" name="Column6392" queryTableFieldId="26353"/>
    <tableColumn id="6419" xr3:uid="{00000000-0010-0000-0000-000013190000}" uniqueName="6419" name="Column6393" queryTableFieldId="26352"/>
    <tableColumn id="6420" xr3:uid="{00000000-0010-0000-0000-000014190000}" uniqueName="6420" name="Column6394" queryTableFieldId="26351"/>
    <tableColumn id="6421" xr3:uid="{00000000-0010-0000-0000-000015190000}" uniqueName="6421" name="Column6395" queryTableFieldId="26350"/>
    <tableColumn id="6422" xr3:uid="{00000000-0010-0000-0000-000016190000}" uniqueName="6422" name="Column6396" queryTableFieldId="26349"/>
    <tableColumn id="6423" xr3:uid="{00000000-0010-0000-0000-000017190000}" uniqueName="6423" name="Column6397" queryTableFieldId="26348"/>
    <tableColumn id="6424" xr3:uid="{00000000-0010-0000-0000-000018190000}" uniqueName="6424" name="Column6398" queryTableFieldId="26347"/>
    <tableColumn id="6425" xr3:uid="{00000000-0010-0000-0000-000019190000}" uniqueName="6425" name="Column6399" queryTableFieldId="26346"/>
    <tableColumn id="6426" xr3:uid="{00000000-0010-0000-0000-00001A190000}" uniqueName="6426" name="Column6400" queryTableFieldId="26345"/>
    <tableColumn id="6427" xr3:uid="{00000000-0010-0000-0000-00001B190000}" uniqueName="6427" name="Column6401" queryTableFieldId="26344"/>
    <tableColumn id="6428" xr3:uid="{00000000-0010-0000-0000-00001C190000}" uniqueName="6428" name="Column6402" queryTableFieldId="26343"/>
    <tableColumn id="6429" xr3:uid="{00000000-0010-0000-0000-00001D190000}" uniqueName="6429" name="Column6403" queryTableFieldId="26342"/>
    <tableColumn id="6430" xr3:uid="{00000000-0010-0000-0000-00001E190000}" uniqueName="6430" name="Column6404" queryTableFieldId="26341"/>
    <tableColumn id="6431" xr3:uid="{00000000-0010-0000-0000-00001F190000}" uniqueName="6431" name="Column6405" queryTableFieldId="26340"/>
    <tableColumn id="6432" xr3:uid="{00000000-0010-0000-0000-000020190000}" uniqueName="6432" name="Column6406" queryTableFieldId="26339"/>
    <tableColumn id="6433" xr3:uid="{00000000-0010-0000-0000-000021190000}" uniqueName="6433" name="Column6407" queryTableFieldId="26338"/>
    <tableColumn id="6434" xr3:uid="{00000000-0010-0000-0000-000022190000}" uniqueName="6434" name="Column6408" queryTableFieldId="26337"/>
    <tableColumn id="6435" xr3:uid="{00000000-0010-0000-0000-000023190000}" uniqueName="6435" name="Column6409" queryTableFieldId="26336"/>
    <tableColumn id="6436" xr3:uid="{00000000-0010-0000-0000-000024190000}" uniqueName="6436" name="Column6410" queryTableFieldId="26335"/>
    <tableColumn id="6437" xr3:uid="{00000000-0010-0000-0000-000025190000}" uniqueName="6437" name="Column6411" queryTableFieldId="26334"/>
    <tableColumn id="6438" xr3:uid="{00000000-0010-0000-0000-000026190000}" uniqueName="6438" name="Column6412" queryTableFieldId="26333"/>
    <tableColumn id="6439" xr3:uid="{00000000-0010-0000-0000-000027190000}" uniqueName="6439" name="Column6413" queryTableFieldId="26332"/>
    <tableColumn id="6440" xr3:uid="{00000000-0010-0000-0000-000028190000}" uniqueName="6440" name="Column6414" queryTableFieldId="26331"/>
    <tableColumn id="6441" xr3:uid="{00000000-0010-0000-0000-000029190000}" uniqueName="6441" name="Column6415" queryTableFieldId="26330"/>
    <tableColumn id="6442" xr3:uid="{00000000-0010-0000-0000-00002A190000}" uniqueName="6442" name="Column6416" queryTableFieldId="26329"/>
    <tableColumn id="6443" xr3:uid="{00000000-0010-0000-0000-00002B190000}" uniqueName="6443" name="Column6417" queryTableFieldId="26328"/>
    <tableColumn id="6444" xr3:uid="{00000000-0010-0000-0000-00002C190000}" uniqueName="6444" name="Column6418" queryTableFieldId="26327"/>
    <tableColumn id="6445" xr3:uid="{00000000-0010-0000-0000-00002D190000}" uniqueName="6445" name="Column6419" queryTableFieldId="26326"/>
    <tableColumn id="6446" xr3:uid="{00000000-0010-0000-0000-00002E190000}" uniqueName="6446" name="Column6420" queryTableFieldId="26325"/>
    <tableColumn id="6447" xr3:uid="{00000000-0010-0000-0000-00002F190000}" uniqueName="6447" name="Column6421" queryTableFieldId="26324"/>
    <tableColumn id="6448" xr3:uid="{00000000-0010-0000-0000-000030190000}" uniqueName="6448" name="Column6422" queryTableFieldId="26323"/>
    <tableColumn id="6449" xr3:uid="{00000000-0010-0000-0000-000031190000}" uniqueName="6449" name="Column6423" queryTableFieldId="26322"/>
    <tableColumn id="6450" xr3:uid="{00000000-0010-0000-0000-000032190000}" uniqueName="6450" name="Column6424" queryTableFieldId="26321"/>
    <tableColumn id="6451" xr3:uid="{00000000-0010-0000-0000-000033190000}" uniqueName="6451" name="Column6425" queryTableFieldId="26320"/>
    <tableColumn id="6452" xr3:uid="{00000000-0010-0000-0000-000034190000}" uniqueName="6452" name="Column6426" queryTableFieldId="26319"/>
    <tableColumn id="6453" xr3:uid="{00000000-0010-0000-0000-000035190000}" uniqueName="6453" name="Column6427" queryTableFieldId="26318"/>
    <tableColumn id="6454" xr3:uid="{00000000-0010-0000-0000-000036190000}" uniqueName="6454" name="Column6428" queryTableFieldId="26317"/>
    <tableColumn id="6455" xr3:uid="{00000000-0010-0000-0000-000037190000}" uniqueName="6455" name="Column6429" queryTableFieldId="26316"/>
    <tableColumn id="6456" xr3:uid="{00000000-0010-0000-0000-000038190000}" uniqueName="6456" name="Column6430" queryTableFieldId="26315"/>
    <tableColumn id="6457" xr3:uid="{00000000-0010-0000-0000-000039190000}" uniqueName="6457" name="Column6431" queryTableFieldId="26314"/>
    <tableColumn id="6458" xr3:uid="{00000000-0010-0000-0000-00003A190000}" uniqueName="6458" name="Column6432" queryTableFieldId="26313"/>
    <tableColumn id="6459" xr3:uid="{00000000-0010-0000-0000-00003B190000}" uniqueName="6459" name="Column6433" queryTableFieldId="26312"/>
    <tableColumn id="6460" xr3:uid="{00000000-0010-0000-0000-00003C190000}" uniqueName="6460" name="Column6434" queryTableFieldId="26311"/>
    <tableColumn id="6461" xr3:uid="{00000000-0010-0000-0000-00003D190000}" uniqueName="6461" name="Column6435" queryTableFieldId="26310"/>
    <tableColumn id="6462" xr3:uid="{00000000-0010-0000-0000-00003E190000}" uniqueName="6462" name="Column6436" queryTableFieldId="26309"/>
    <tableColumn id="6463" xr3:uid="{00000000-0010-0000-0000-00003F190000}" uniqueName="6463" name="Column6437" queryTableFieldId="26308"/>
    <tableColumn id="6464" xr3:uid="{00000000-0010-0000-0000-000040190000}" uniqueName="6464" name="Column6438" queryTableFieldId="26307"/>
    <tableColumn id="6465" xr3:uid="{00000000-0010-0000-0000-000041190000}" uniqueName="6465" name="Column6439" queryTableFieldId="26306"/>
    <tableColumn id="6466" xr3:uid="{00000000-0010-0000-0000-000042190000}" uniqueName="6466" name="Column6440" queryTableFieldId="26305"/>
    <tableColumn id="6467" xr3:uid="{00000000-0010-0000-0000-000043190000}" uniqueName="6467" name="Column6441" queryTableFieldId="26304"/>
    <tableColumn id="6468" xr3:uid="{00000000-0010-0000-0000-000044190000}" uniqueName="6468" name="Column6442" queryTableFieldId="26303"/>
    <tableColumn id="6469" xr3:uid="{00000000-0010-0000-0000-000045190000}" uniqueName="6469" name="Column6443" queryTableFieldId="26302"/>
    <tableColumn id="6470" xr3:uid="{00000000-0010-0000-0000-000046190000}" uniqueName="6470" name="Column6444" queryTableFieldId="26301"/>
    <tableColumn id="6471" xr3:uid="{00000000-0010-0000-0000-000047190000}" uniqueName="6471" name="Column6445" queryTableFieldId="26300"/>
    <tableColumn id="6472" xr3:uid="{00000000-0010-0000-0000-000048190000}" uniqueName="6472" name="Column6446" queryTableFieldId="26299"/>
    <tableColumn id="6473" xr3:uid="{00000000-0010-0000-0000-000049190000}" uniqueName="6473" name="Column6447" queryTableFieldId="26298"/>
    <tableColumn id="6474" xr3:uid="{00000000-0010-0000-0000-00004A190000}" uniqueName="6474" name="Column6448" queryTableFieldId="26297"/>
    <tableColumn id="6475" xr3:uid="{00000000-0010-0000-0000-00004B190000}" uniqueName="6475" name="Column6449" queryTableFieldId="26296"/>
    <tableColumn id="6476" xr3:uid="{00000000-0010-0000-0000-00004C190000}" uniqueName="6476" name="Column6450" queryTableFieldId="26295"/>
    <tableColumn id="6477" xr3:uid="{00000000-0010-0000-0000-00004D190000}" uniqueName="6477" name="Column6451" queryTableFieldId="26294"/>
    <tableColumn id="6478" xr3:uid="{00000000-0010-0000-0000-00004E190000}" uniqueName="6478" name="Column6452" queryTableFieldId="26293"/>
    <tableColumn id="6479" xr3:uid="{00000000-0010-0000-0000-00004F190000}" uniqueName="6479" name="Column6453" queryTableFieldId="26292"/>
    <tableColumn id="6480" xr3:uid="{00000000-0010-0000-0000-000050190000}" uniqueName="6480" name="Column6454" queryTableFieldId="26291"/>
    <tableColumn id="6481" xr3:uid="{00000000-0010-0000-0000-000051190000}" uniqueName="6481" name="Column6455" queryTableFieldId="26290"/>
    <tableColumn id="6482" xr3:uid="{00000000-0010-0000-0000-000052190000}" uniqueName="6482" name="Column6456" queryTableFieldId="26289"/>
    <tableColumn id="6483" xr3:uid="{00000000-0010-0000-0000-000053190000}" uniqueName="6483" name="Column6457" queryTableFieldId="26288"/>
    <tableColumn id="6484" xr3:uid="{00000000-0010-0000-0000-000054190000}" uniqueName="6484" name="Column6458" queryTableFieldId="26287"/>
    <tableColumn id="6485" xr3:uid="{00000000-0010-0000-0000-000055190000}" uniqueName="6485" name="Column6459" queryTableFieldId="26286"/>
    <tableColumn id="6486" xr3:uid="{00000000-0010-0000-0000-000056190000}" uniqueName="6486" name="Column6460" queryTableFieldId="26285"/>
    <tableColumn id="6487" xr3:uid="{00000000-0010-0000-0000-000057190000}" uniqueName="6487" name="Column6461" queryTableFieldId="26284"/>
    <tableColumn id="6488" xr3:uid="{00000000-0010-0000-0000-000058190000}" uniqueName="6488" name="Column6462" queryTableFieldId="26283"/>
    <tableColumn id="6489" xr3:uid="{00000000-0010-0000-0000-000059190000}" uniqueName="6489" name="Column6463" queryTableFieldId="26282"/>
    <tableColumn id="6490" xr3:uid="{00000000-0010-0000-0000-00005A190000}" uniqueName="6490" name="Column6464" queryTableFieldId="26281"/>
    <tableColumn id="6491" xr3:uid="{00000000-0010-0000-0000-00005B190000}" uniqueName="6491" name="Column6465" queryTableFieldId="26280"/>
    <tableColumn id="6492" xr3:uid="{00000000-0010-0000-0000-00005C190000}" uniqueName="6492" name="Column6466" queryTableFieldId="26279"/>
    <tableColumn id="6493" xr3:uid="{00000000-0010-0000-0000-00005D190000}" uniqueName="6493" name="Column6467" queryTableFieldId="26278"/>
    <tableColumn id="6494" xr3:uid="{00000000-0010-0000-0000-00005E190000}" uniqueName="6494" name="Column6468" queryTableFieldId="26277"/>
    <tableColumn id="6495" xr3:uid="{00000000-0010-0000-0000-00005F190000}" uniqueName="6495" name="Column6469" queryTableFieldId="26276"/>
    <tableColumn id="6496" xr3:uid="{00000000-0010-0000-0000-000060190000}" uniqueName="6496" name="Column6470" queryTableFieldId="26275"/>
    <tableColumn id="6497" xr3:uid="{00000000-0010-0000-0000-000061190000}" uniqueName="6497" name="Column6471" queryTableFieldId="26274"/>
    <tableColumn id="6498" xr3:uid="{00000000-0010-0000-0000-000062190000}" uniqueName="6498" name="Column6472" queryTableFieldId="26273"/>
    <tableColumn id="6499" xr3:uid="{00000000-0010-0000-0000-000063190000}" uniqueName="6499" name="Column6473" queryTableFieldId="26272"/>
    <tableColumn id="6500" xr3:uid="{00000000-0010-0000-0000-000064190000}" uniqueName="6500" name="Column6474" queryTableFieldId="26271"/>
    <tableColumn id="6501" xr3:uid="{00000000-0010-0000-0000-000065190000}" uniqueName="6501" name="Column6475" queryTableFieldId="26270"/>
    <tableColumn id="6502" xr3:uid="{00000000-0010-0000-0000-000066190000}" uniqueName="6502" name="Column6476" queryTableFieldId="26269"/>
    <tableColumn id="6503" xr3:uid="{00000000-0010-0000-0000-000067190000}" uniqueName="6503" name="Column6477" queryTableFieldId="26268"/>
    <tableColumn id="6504" xr3:uid="{00000000-0010-0000-0000-000068190000}" uniqueName="6504" name="Column6478" queryTableFieldId="26267"/>
    <tableColumn id="6505" xr3:uid="{00000000-0010-0000-0000-000069190000}" uniqueName="6505" name="Column6479" queryTableFieldId="26266"/>
    <tableColumn id="6506" xr3:uid="{00000000-0010-0000-0000-00006A190000}" uniqueName="6506" name="Column6480" queryTableFieldId="26265"/>
    <tableColumn id="6507" xr3:uid="{00000000-0010-0000-0000-00006B190000}" uniqueName="6507" name="Column6481" queryTableFieldId="26264"/>
    <tableColumn id="6508" xr3:uid="{00000000-0010-0000-0000-00006C190000}" uniqueName="6508" name="Column6482" queryTableFieldId="26263"/>
    <tableColumn id="6509" xr3:uid="{00000000-0010-0000-0000-00006D190000}" uniqueName="6509" name="Column6483" queryTableFieldId="26262"/>
    <tableColumn id="6510" xr3:uid="{00000000-0010-0000-0000-00006E190000}" uniqueName="6510" name="Column6484" queryTableFieldId="26261"/>
    <tableColumn id="6511" xr3:uid="{00000000-0010-0000-0000-00006F190000}" uniqueName="6511" name="Column6485" queryTableFieldId="26260"/>
    <tableColumn id="6512" xr3:uid="{00000000-0010-0000-0000-000070190000}" uniqueName="6512" name="Column6486" queryTableFieldId="26259"/>
    <tableColumn id="6513" xr3:uid="{00000000-0010-0000-0000-000071190000}" uniqueName="6513" name="Column6487" queryTableFieldId="26258"/>
    <tableColumn id="6514" xr3:uid="{00000000-0010-0000-0000-000072190000}" uniqueName="6514" name="Column6488" queryTableFieldId="26257"/>
    <tableColumn id="6515" xr3:uid="{00000000-0010-0000-0000-000073190000}" uniqueName="6515" name="Column6489" queryTableFieldId="26256"/>
    <tableColumn id="6516" xr3:uid="{00000000-0010-0000-0000-000074190000}" uniqueName="6516" name="Column6490" queryTableFieldId="26255"/>
    <tableColumn id="6517" xr3:uid="{00000000-0010-0000-0000-000075190000}" uniqueName="6517" name="Column6491" queryTableFieldId="26254"/>
    <tableColumn id="6518" xr3:uid="{00000000-0010-0000-0000-000076190000}" uniqueName="6518" name="Column6492" queryTableFieldId="26253"/>
    <tableColumn id="6519" xr3:uid="{00000000-0010-0000-0000-000077190000}" uniqueName="6519" name="Column6493" queryTableFieldId="26252"/>
    <tableColumn id="6520" xr3:uid="{00000000-0010-0000-0000-000078190000}" uniqueName="6520" name="Column6494" queryTableFieldId="26251"/>
    <tableColumn id="6521" xr3:uid="{00000000-0010-0000-0000-000079190000}" uniqueName="6521" name="Column6495" queryTableFieldId="26250"/>
    <tableColumn id="6522" xr3:uid="{00000000-0010-0000-0000-00007A190000}" uniqueName="6522" name="Column6496" queryTableFieldId="26249"/>
    <tableColumn id="6523" xr3:uid="{00000000-0010-0000-0000-00007B190000}" uniqueName="6523" name="Column6497" queryTableFieldId="26248"/>
    <tableColumn id="6524" xr3:uid="{00000000-0010-0000-0000-00007C190000}" uniqueName="6524" name="Column6498" queryTableFieldId="26247"/>
    <tableColumn id="6525" xr3:uid="{00000000-0010-0000-0000-00007D190000}" uniqueName="6525" name="Column6499" queryTableFieldId="26246"/>
    <tableColumn id="6526" xr3:uid="{00000000-0010-0000-0000-00007E190000}" uniqueName="6526" name="Column6500" queryTableFieldId="26245"/>
    <tableColumn id="6527" xr3:uid="{00000000-0010-0000-0000-00007F190000}" uniqueName="6527" name="Column6501" queryTableFieldId="26244"/>
    <tableColumn id="6528" xr3:uid="{00000000-0010-0000-0000-000080190000}" uniqueName="6528" name="Column6502" queryTableFieldId="26243"/>
    <tableColumn id="6529" xr3:uid="{00000000-0010-0000-0000-000081190000}" uniqueName="6529" name="Column6503" queryTableFieldId="26242"/>
    <tableColumn id="6530" xr3:uid="{00000000-0010-0000-0000-000082190000}" uniqueName="6530" name="Column6504" queryTableFieldId="26241"/>
    <tableColumn id="6531" xr3:uid="{00000000-0010-0000-0000-000083190000}" uniqueName="6531" name="Column6505" queryTableFieldId="26240"/>
    <tableColumn id="6532" xr3:uid="{00000000-0010-0000-0000-000084190000}" uniqueName="6532" name="Column6506" queryTableFieldId="26239"/>
    <tableColumn id="6533" xr3:uid="{00000000-0010-0000-0000-000085190000}" uniqueName="6533" name="Column6507" queryTableFieldId="26238"/>
    <tableColumn id="6534" xr3:uid="{00000000-0010-0000-0000-000086190000}" uniqueName="6534" name="Column6508" queryTableFieldId="26237"/>
    <tableColumn id="6535" xr3:uid="{00000000-0010-0000-0000-000087190000}" uniqueName="6535" name="Column6509" queryTableFieldId="26236"/>
    <tableColumn id="6536" xr3:uid="{00000000-0010-0000-0000-000088190000}" uniqueName="6536" name="Column6510" queryTableFieldId="26235"/>
    <tableColumn id="6537" xr3:uid="{00000000-0010-0000-0000-000089190000}" uniqueName="6537" name="Column6511" queryTableFieldId="26234"/>
    <tableColumn id="6538" xr3:uid="{00000000-0010-0000-0000-00008A190000}" uniqueName="6538" name="Column6512" queryTableFieldId="26233"/>
    <tableColumn id="6539" xr3:uid="{00000000-0010-0000-0000-00008B190000}" uniqueName="6539" name="Column6513" queryTableFieldId="26232"/>
    <tableColumn id="6540" xr3:uid="{00000000-0010-0000-0000-00008C190000}" uniqueName="6540" name="Column6514" queryTableFieldId="26231"/>
    <tableColumn id="6541" xr3:uid="{00000000-0010-0000-0000-00008D190000}" uniqueName="6541" name="Column6515" queryTableFieldId="26230"/>
    <tableColumn id="6542" xr3:uid="{00000000-0010-0000-0000-00008E190000}" uniqueName="6542" name="Column6516" queryTableFieldId="26229"/>
    <tableColumn id="6543" xr3:uid="{00000000-0010-0000-0000-00008F190000}" uniqueName="6543" name="Column6517" queryTableFieldId="26228"/>
    <tableColumn id="6544" xr3:uid="{00000000-0010-0000-0000-000090190000}" uniqueName="6544" name="Column6518" queryTableFieldId="26227"/>
    <tableColumn id="6545" xr3:uid="{00000000-0010-0000-0000-000091190000}" uniqueName="6545" name="Column6519" queryTableFieldId="26226"/>
    <tableColumn id="6546" xr3:uid="{00000000-0010-0000-0000-000092190000}" uniqueName="6546" name="Column6520" queryTableFieldId="26225"/>
    <tableColumn id="6547" xr3:uid="{00000000-0010-0000-0000-000093190000}" uniqueName="6547" name="Column6521" queryTableFieldId="26224"/>
    <tableColumn id="6548" xr3:uid="{00000000-0010-0000-0000-000094190000}" uniqueName="6548" name="Column6522" queryTableFieldId="26223"/>
    <tableColumn id="6549" xr3:uid="{00000000-0010-0000-0000-000095190000}" uniqueName="6549" name="Column6523" queryTableFieldId="26222"/>
    <tableColumn id="6550" xr3:uid="{00000000-0010-0000-0000-000096190000}" uniqueName="6550" name="Column6524" queryTableFieldId="26221"/>
    <tableColumn id="6551" xr3:uid="{00000000-0010-0000-0000-000097190000}" uniqueName="6551" name="Column6525" queryTableFieldId="26220"/>
    <tableColumn id="6552" xr3:uid="{00000000-0010-0000-0000-000098190000}" uniqueName="6552" name="Column6526" queryTableFieldId="26219"/>
    <tableColumn id="6553" xr3:uid="{00000000-0010-0000-0000-000099190000}" uniqueName="6553" name="Column6527" queryTableFieldId="26218"/>
    <tableColumn id="6554" xr3:uid="{00000000-0010-0000-0000-00009A190000}" uniqueName="6554" name="Column6528" queryTableFieldId="26217"/>
    <tableColumn id="6555" xr3:uid="{00000000-0010-0000-0000-00009B190000}" uniqueName="6555" name="Column6529" queryTableFieldId="26216"/>
    <tableColumn id="6556" xr3:uid="{00000000-0010-0000-0000-00009C190000}" uniqueName="6556" name="Column6530" queryTableFieldId="26215"/>
    <tableColumn id="6557" xr3:uid="{00000000-0010-0000-0000-00009D190000}" uniqueName="6557" name="Column6531" queryTableFieldId="26214"/>
    <tableColumn id="6558" xr3:uid="{00000000-0010-0000-0000-00009E190000}" uniqueName="6558" name="Column6532" queryTableFieldId="26213"/>
    <tableColumn id="6559" xr3:uid="{00000000-0010-0000-0000-00009F190000}" uniqueName="6559" name="Column6533" queryTableFieldId="26212"/>
    <tableColumn id="6560" xr3:uid="{00000000-0010-0000-0000-0000A0190000}" uniqueName="6560" name="Column6534" queryTableFieldId="26211"/>
    <tableColumn id="6561" xr3:uid="{00000000-0010-0000-0000-0000A1190000}" uniqueName="6561" name="Column6535" queryTableFieldId="26210"/>
    <tableColumn id="6562" xr3:uid="{00000000-0010-0000-0000-0000A2190000}" uniqueName="6562" name="Column6536" queryTableFieldId="26209"/>
    <tableColumn id="6563" xr3:uid="{00000000-0010-0000-0000-0000A3190000}" uniqueName="6563" name="Column6537" queryTableFieldId="26208"/>
    <tableColumn id="6564" xr3:uid="{00000000-0010-0000-0000-0000A4190000}" uniqueName="6564" name="Column6538" queryTableFieldId="26207"/>
    <tableColumn id="6565" xr3:uid="{00000000-0010-0000-0000-0000A5190000}" uniqueName="6565" name="Column6539" queryTableFieldId="26206"/>
    <tableColumn id="6566" xr3:uid="{00000000-0010-0000-0000-0000A6190000}" uniqueName="6566" name="Column6540" queryTableFieldId="26205"/>
    <tableColumn id="6567" xr3:uid="{00000000-0010-0000-0000-0000A7190000}" uniqueName="6567" name="Column6541" queryTableFieldId="26204"/>
    <tableColumn id="6568" xr3:uid="{00000000-0010-0000-0000-0000A8190000}" uniqueName="6568" name="Column6542" queryTableFieldId="26203"/>
    <tableColumn id="6569" xr3:uid="{00000000-0010-0000-0000-0000A9190000}" uniqueName="6569" name="Column6543" queryTableFieldId="26202"/>
    <tableColumn id="6570" xr3:uid="{00000000-0010-0000-0000-0000AA190000}" uniqueName="6570" name="Column6544" queryTableFieldId="26201"/>
    <tableColumn id="6571" xr3:uid="{00000000-0010-0000-0000-0000AB190000}" uniqueName="6571" name="Column6545" queryTableFieldId="26200"/>
    <tableColumn id="6572" xr3:uid="{00000000-0010-0000-0000-0000AC190000}" uniqueName="6572" name="Column6546" queryTableFieldId="26199"/>
    <tableColumn id="6573" xr3:uid="{00000000-0010-0000-0000-0000AD190000}" uniqueName="6573" name="Column6547" queryTableFieldId="26198"/>
    <tableColumn id="6574" xr3:uid="{00000000-0010-0000-0000-0000AE190000}" uniqueName="6574" name="Column6548" queryTableFieldId="26197"/>
    <tableColumn id="6575" xr3:uid="{00000000-0010-0000-0000-0000AF190000}" uniqueName="6575" name="Column6549" queryTableFieldId="26196"/>
    <tableColumn id="6576" xr3:uid="{00000000-0010-0000-0000-0000B0190000}" uniqueName="6576" name="Column6550" queryTableFieldId="26195"/>
    <tableColumn id="6577" xr3:uid="{00000000-0010-0000-0000-0000B1190000}" uniqueName="6577" name="Column6551" queryTableFieldId="26194"/>
    <tableColumn id="6578" xr3:uid="{00000000-0010-0000-0000-0000B2190000}" uniqueName="6578" name="Column6552" queryTableFieldId="26193"/>
    <tableColumn id="6579" xr3:uid="{00000000-0010-0000-0000-0000B3190000}" uniqueName="6579" name="Column6553" queryTableFieldId="26192"/>
    <tableColumn id="6580" xr3:uid="{00000000-0010-0000-0000-0000B4190000}" uniqueName="6580" name="Column6554" queryTableFieldId="26191"/>
    <tableColumn id="6581" xr3:uid="{00000000-0010-0000-0000-0000B5190000}" uniqueName="6581" name="Column6555" queryTableFieldId="26190"/>
    <tableColumn id="6582" xr3:uid="{00000000-0010-0000-0000-0000B6190000}" uniqueName="6582" name="Column6556" queryTableFieldId="26189"/>
    <tableColumn id="6583" xr3:uid="{00000000-0010-0000-0000-0000B7190000}" uniqueName="6583" name="Column6557" queryTableFieldId="26188"/>
    <tableColumn id="6584" xr3:uid="{00000000-0010-0000-0000-0000B8190000}" uniqueName="6584" name="Column6558" queryTableFieldId="26187"/>
    <tableColumn id="6585" xr3:uid="{00000000-0010-0000-0000-0000B9190000}" uniqueName="6585" name="Column6559" queryTableFieldId="26186"/>
    <tableColumn id="6586" xr3:uid="{00000000-0010-0000-0000-0000BA190000}" uniqueName="6586" name="Column6560" queryTableFieldId="26185"/>
    <tableColumn id="6587" xr3:uid="{00000000-0010-0000-0000-0000BB190000}" uniqueName="6587" name="Column6561" queryTableFieldId="26184"/>
    <tableColumn id="6588" xr3:uid="{00000000-0010-0000-0000-0000BC190000}" uniqueName="6588" name="Column6562" queryTableFieldId="26183"/>
    <tableColumn id="6589" xr3:uid="{00000000-0010-0000-0000-0000BD190000}" uniqueName="6589" name="Column6563" queryTableFieldId="26182"/>
    <tableColumn id="6590" xr3:uid="{00000000-0010-0000-0000-0000BE190000}" uniqueName="6590" name="Column6564" queryTableFieldId="26181"/>
    <tableColumn id="6591" xr3:uid="{00000000-0010-0000-0000-0000BF190000}" uniqueName="6591" name="Column6565" queryTableFieldId="26180"/>
    <tableColumn id="6592" xr3:uid="{00000000-0010-0000-0000-0000C0190000}" uniqueName="6592" name="Column6566" queryTableFieldId="26179"/>
    <tableColumn id="6593" xr3:uid="{00000000-0010-0000-0000-0000C1190000}" uniqueName="6593" name="Column6567" queryTableFieldId="26178"/>
    <tableColumn id="6594" xr3:uid="{00000000-0010-0000-0000-0000C2190000}" uniqueName="6594" name="Column6568" queryTableFieldId="26177"/>
    <tableColumn id="6595" xr3:uid="{00000000-0010-0000-0000-0000C3190000}" uniqueName="6595" name="Column6569" queryTableFieldId="26176"/>
    <tableColumn id="6596" xr3:uid="{00000000-0010-0000-0000-0000C4190000}" uniqueName="6596" name="Column6570" queryTableFieldId="26175"/>
    <tableColumn id="6597" xr3:uid="{00000000-0010-0000-0000-0000C5190000}" uniqueName="6597" name="Column6571" queryTableFieldId="26174"/>
    <tableColumn id="6598" xr3:uid="{00000000-0010-0000-0000-0000C6190000}" uniqueName="6598" name="Column6572" queryTableFieldId="26173"/>
    <tableColumn id="6599" xr3:uid="{00000000-0010-0000-0000-0000C7190000}" uniqueName="6599" name="Column6573" queryTableFieldId="26172"/>
    <tableColumn id="6600" xr3:uid="{00000000-0010-0000-0000-0000C8190000}" uniqueName="6600" name="Column6574" queryTableFieldId="26171"/>
    <tableColumn id="6601" xr3:uid="{00000000-0010-0000-0000-0000C9190000}" uniqueName="6601" name="Column6575" queryTableFieldId="26170"/>
    <tableColumn id="6602" xr3:uid="{00000000-0010-0000-0000-0000CA190000}" uniqueName="6602" name="Column6576" queryTableFieldId="26169"/>
    <tableColumn id="6603" xr3:uid="{00000000-0010-0000-0000-0000CB190000}" uniqueName="6603" name="Column6577" queryTableFieldId="26168"/>
    <tableColumn id="6604" xr3:uid="{00000000-0010-0000-0000-0000CC190000}" uniqueName="6604" name="Column6578" queryTableFieldId="26167"/>
    <tableColumn id="6605" xr3:uid="{00000000-0010-0000-0000-0000CD190000}" uniqueName="6605" name="Column6579" queryTableFieldId="26166"/>
    <tableColumn id="6606" xr3:uid="{00000000-0010-0000-0000-0000CE190000}" uniqueName="6606" name="Column6580" queryTableFieldId="26165"/>
    <tableColumn id="6607" xr3:uid="{00000000-0010-0000-0000-0000CF190000}" uniqueName="6607" name="Column6581" queryTableFieldId="26164"/>
    <tableColumn id="6608" xr3:uid="{00000000-0010-0000-0000-0000D0190000}" uniqueName="6608" name="Column6582" queryTableFieldId="26163"/>
    <tableColumn id="6609" xr3:uid="{00000000-0010-0000-0000-0000D1190000}" uniqueName="6609" name="Column6583" queryTableFieldId="26162"/>
    <tableColumn id="6610" xr3:uid="{00000000-0010-0000-0000-0000D2190000}" uniqueName="6610" name="Column6584" queryTableFieldId="26161"/>
    <tableColumn id="6611" xr3:uid="{00000000-0010-0000-0000-0000D3190000}" uniqueName="6611" name="Column6585" queryTableFieldId="26160"/>
    <tableColumn id="6612" xr3:uid="{00000000-0010-0000-0000-0000D4190000}" uniqueName="6612" name="Column6586" queryTableFieldId="26159"/>
    <tableColumn id="6613" xr3:uid="{00000000-0010-0000-0000-0000D5190000}" uniqueName="6613" name="Column6587" queryTableFieldId="26158"/>
    <tableColumn id="6614" xr3:uid="{00000000-0010-0000-0000-0000D6190000}" uniqueName="6614" name="Column6588" queryTableFieldId="26157"/>
    <tableColumn id="6615" xr3:uid="{00000000-0010-0000-0000-0000D7190000}" uniqueName="6615" name="Column6589" queryTableFieldId="26156"/>
    <tableColumn id="6616" xr3:uid="{00000000-0010-0000-0000-0000D8190000}" uniqueName="6616" name="Column6590" queryTableFieldId="26155"/>
    <tableColumn id="6617" xr3:uid="{00000000-0010-0000-0000-0000D9190000}" uniqueName="6617" name="Column6591" queryTableFieldId="26154"/>
    <tableColumn id="6618" xr3:uid="{00000000-0010-0000-0000-0000DA190000}" uniqueName="6618" name="Column6592" queryTableFieldId="26153"/>
    <tableColumn id="6619" xr3:uid="{00000000-0010-0000-0000-0000DB190000}" uniqueName="6619" name="Column6593" queryTableFieldId="26152"/>
    <tableColumn id="6620" xr3:uid="{00000000-0010-0000-0000-0000DC190000}" uniqueName="6620" name="Column6594" queryTableFieldId="26151"/>
    <tableColumn id="6621" xr3:uid="{00000000-0010-0000-0000-0000DD190000}" uniqueName="6621" name="Column6595" queryTableFieldId="26150"/>
    <tableColumn id="6622" xr3:uid="{00000000-0010-0000-0000-0000DE190000}" uniqueName="6622" name="Column6596" queryTableFieldId="26149"/>
    <tableColumn id="6623" xr3:uid="{00000000-0010-0000-0000-0000DF190000}" uniqueName="6623" name="Column6597" queryTableFieldId="26148"/>
    <tableColumn id="6624" xr3:uid="{00000000-0010-0000-0000-0000E0190000}" uniqueName="6624" name="Column6598" queryTableFieldId="26147"/>
    <tableColumn id="6625" xr3:uid="{00000000-0010-0000-0000-0000E1190000}" uniqueName="6625" name="Column6599" queryTableFieldId="26146"/>
    <tableColumn id="6626" xr3:uid="{00000000-0010-0000-0000-0000E2190000}" uniqueName="6626" name="Column6600" queryTableFieldId="26145"/>
    <tableColumn id="6627" xr3:uid="{00000000-0010-0000-0000-0000E3190000}" uniqueName="6627" name="Column6601" queryTableFieldId="26144"/>
    <tableColumn id="6628" xr3:uid="{00000000-0010-0000-0000-0000E4190000}" uniqueName="6628" name="Column6602" queryTableFieldId="26143"/>
    <tableColumn id="6629" xr3:uid="{00000000-0010-0000-0000-0000E5190000}" uniqueName="6629" name="Column6603" queryTableFieldId="26142"/>
    <tableColumn id="6630" xr3:uid="{00000000-0010-0000-0000-0000E6190000}" uniqueName="6630" name="Column6604" queryTableFieldId="26141"/>
    <tableColumn id="6631" xr3:uid="{00000000-0010-0000-0000-0000E7190000}" uniqueName="6631" name="Column6605" queryTableFieldId="26140"/>
    <tableColumn id="6632" xr3:uid="{00000000-0010-0000-0000-0000E8190000}" uniqueName="6632" name="Column6606" queryTableFieldId="26139"/>
    <tableColumn id="6633" xr3:uid="{00000000-0010-0000-0000-0000E9190000}" uniqueName="6633" name="Column6607" queryTableFieldId="26138"/>
    <tableColumn id="6634" xr3:uid="{00000000-0010-0000-0000-0000EA190000}" uniqueName="6634" name="Column6608" queryTableFieldId="26137"/>
    <tableColumn id="6635" xr3:uid="{00000000-0010-0000-0000-0000EB190000}" uniqueName="6635" name="Column6609" queryTableFieldId="26136"/>
    <tableColumn id="6636" xr3:uid="{00000000-0010-0000-0000-0000EC190000}" uniqueName="6636" name="Column6610" queryTableFieldId="26135"/>
    <tableColumn id="6637" xr3:uid="{00000000-0010-0000-0000-0000ED190000}" uniqueName="6637" name="Column6611" queryTableFieldId="26134"/>
    <tableColumn id="6638" xr3:uid="{00000000-0010-0000-0000-0000EE190000}" uniqueName="6638" name="Column6612" queryTableFieldId="26133"/>
    <tableColumn id="6639" xr3:uid="{00000000-0010-0000-0000-0000EF190000}" uniqueName="6639" name="Column6613" queryTableFieldId="26132"/>
    <tableColumn id="6640" xr3:uid="{00000000-0010-0000-0000-0000F0190000}" uniqueName="6640" name="Column6614" queryTableFieldId="26131"/>
    <tableColumn id="6641" xr3:uid="{00000000-0010-0000-0000-0000F1190000}" uniqueName="6641" name="Column6615" queryTableFieldId="26130"/>
    <tableColumn id="6642" xr3:uid="{00000000-0010-0000-0000-0000F2190000}" uniqueName="6642" name="Column6616" queryTableFieldId="26129"/>
    <tableColumn id="6643" xr3:uid="{00000000-0010-0000-0000-0000F3190000}" uniqueName="6643" name="Column6617" queryTableFieldId="26128"/>
    <tableColumn id="6644" xr3:uid="{00000000-0010-0000-0000-0000F4190000}" uniqueName="6644" name="Column6618" queryTableFieldId="26127"/>
    <tableColumn id="6645" xr3:uid="{00000000-0010-0000-0000-0000F5190000}" uniqueName="6645" name="Column6619" queryTableFieldId="26126"/>
    <tableColumn id="6646" xr3:uid="{00000000-0010-0000-0000-0000F6190000}" uniqueName="6646" name="Column6620" queryTableFieldId="26125"/>
    <tableColumn id="6647" xr3:uid="{00000000-0010-0000-0000-0000F7190000}" uniqueName="6647" name="Column6621" queryTableFieldId="26124"/>
    <tableColumn id="6648" xr3:uid="{00000000-0010-0000-0000-0000F8190000}" uniqueName="6648" name="Column6622" queryTableFieldId="26123"/>
    <tableColumn id="6649" xr3:uid="{00000000-0010-0000-0000-0000F9190000}" uniqueName="6649" name="Column6623" queryTableFieldId="26122"/>
    <tableColumn id="6650" xr3:uid="{00000000-0010-0000-0000-0000FA190000}" uniqueName="6650" name="Column6624" queryTableFieldId="26121"/>
    <tableColumn id="6651" xr3:uid="{00000000-0010-0000-0000-0000FB190000}" uniqueName="6651" name="Column6625" queryTableFieldId="26120"/>
    <tableColumn id="6652" xr3:uid="{00000000-0010-0000-0000-0000FC190000}" uniqueName="6652" name="Column6626" queryTableFieldId="26119"/>
    <tableColumn id="6653" xr3:uid="{00000000-0010-0000-0000-0000FD190000}" uniqueName="6653" name="Column6627" queryTableFieldId="26118"/>
    <tableColumn id="6654" xr3:uid="{00000000-0010-0000-0000-0000FE190000}" uniqueName="6654" name="Column6628" queryTableFieldId="26117"/>
    <tableColumn id="6655" xr3:uid="{00000000-0010-0000-0000-0000FF190000}" uniqueName="6655" name="Column6629" queryTableFieldId="26116"/>
    <tableColumn id="6656" xr3:uid="{00000000-0010-0000-0000-0000001A0000}" uniqueName="6656" name="Column6630" queryTableFieldId="26115"/>
    <tableColumn id="6657" xr3:uid="{00000000-0010-0000-0000-0000011A0000}" uniqueName="6657" name="Column6631" queryTableFieldId="26114"/>
    <tableColumn id="6658" xr3:uid="{00000000-0010-0000-0000-0000021A0000}" uniqueName="6658" name="Column6632" queryTableFieldId="26113"/>
    <tableColumn id="6659" xr3:uid="{00000000-0010-0000-0000-0000031A0000}" uniqueName="6659" name="Column6633" queryTableFieldId="26112"/>
    <tableColumn id="6660" xr3:uid="{00000000-0010-0000-0000-0000041A0000}" uniqueName="6660" name="Column6634" queryTableFieldId="26111"/>
    <tableColumn id="6661" xr3:uid="{00000000-0010-0000-0000-0000051A0000}" uniqueName="6661" name="Column6635" queryTableFieldId="26110"/>
    <tableColumn id="6662" xr3:uid="{00000000-0010-0000-0000-0000061A0000}" uniqueName="6662" name="Column6636" queryTableFieldId="26109"/>
    <tableColumn id="6663" xr3:uid="{00000000-0010-0000-0000-0000071A0000}" uniqueName="6663" name="Column6637" queryTableFieldId="26108"/>
    <tableColumn id="6664" xr3:uid="{00000000-0010-0000-0000-0000081A0000}" uniqueName="6664" name="Column6638" queryTableFieldId="26107"/>
    <tableColumn id="6665" xr3:uid="{00000000-0010-0000-0000-0000091A0000}" uniqueName="6665" name="Column6639" queryTableFieldId="26106"/>
    <tableColumn id="6666" xr3:uid="{00000000-0010-0000-0000-00000A1A0000}" uniqueName="6666" name="Column6640" queryTableFieldId="26105"/>
    <tableColumn id="6667" xr3:uid="{00000000-0010-0000-0000-00000B1A0000}" uniqueName="6667" name="Column6641" queryTableFieldId="26104"/>
    <tableColumn id="6668" xr3:uid="{00000000-0010-0000-0000-00000C1A0000}" uniqueName="6668" name="Column6642" queryTableFieldId="26103"/>
    <tableColumn id="6669" xr3:uid="{00000000-0010-0000-0000-00000D1A0000}" uniqueName="6669" name="Column6643" queryTableFieldId="26102"/>
    <tableColumn id="6670" xr3:uid="{00000000-0010-0000-0000-00000E1A0000}" uniqueName="6670" name="Column6644" queryTableFieldId="26101"/>
    <tableColumn id="6671" xr3:uid="{00000000-0010-0000-0000-00000F1A0000}" uniqueName="6671" name="Column6645" queryTableFieldId="26100"/>
    <tableColumn id="6672" xr3:uid="{00000000-0010-0000-0000-0000101A0000}" uniqueName="6672" name="Column6646" queryTableFieldId="26099"/>
    <tableColumn id="6673" xr3:uid="{00000000-0010-0000-0000-0000111A0000}" uniqueName="6673" name="Column6647" queryTableFieldId="26098"/>
    <tableColumn id="6674" xr3:uid="{00000000-0010-0000-0000-0000121A0000}" uniqueName="6674" name="Column6648" queryTableFieldId="26097"/>
    <tableColumn id="6675" xr3:uid="{00000000-0010-0000-0000-0000131A0000}" uniqueName="6675" name="Column6649" queryTableFieldId="26096"/>
    <tableColumn id="6676" xr3:uid="{00000000-0010-0000-0000-0000141A0000}" uniqueName="6676" name="Column6650" queryTableFieldId="26095"/>
    <tableColumn id="6677" xr3:uid="{00000000-0010-0000-0000-0000151A0000}" uniqueName="6677" name="Column6651" queryTableFieldId="26094"/>
    <tableColumn id="6678" xr3:uid="{00000000-0010-0000-0000-0000161A0000}" uniqueName="6678" name="Column6652" queryTableFieldId="26093"/>
    <tableColumn id="6679" xr3:uid="{00000000-0010-0000-0000-0000171A0000}" uniqueName="6679" name="Column6653" queryTableFieldId="26092"/>
    <tableColumn id="6680" xr3:uid="{00000000-0010-0000-0000-0000181A0000}" uniqueName="6680" name="Column6654" queryTableFieldId="26091"/>
    <tableColumn id="6681" xr3:uid="{00000000-0010-0000-0000-0000191A0000}" uniqueName="6681" name="Column6655" queryTableFieldId="26090"/>
    <tableColumn id="6682" xr3:uid="{00000000-0010-0000-0000-00001A1A0000}" uniqueName="6682" name="Column6656" queryTableFieldId="26089"/>
    <tableColumn id="6683" xr3:uid="{00000000-0010-0000-0000-00001B1A0000}" uniqueName="6683" name="Column6657" queryTableFieldId="26088"/>
    <tableColumn id="6684" xr3:uid="{00000000-0010-0000-0000-00001C1A0000}" uniqueName="6684" name="Column6658" queryTableFieldId="26087"/>
    <tableColumn id="6685" xr3:uid="{00000000-0010-0000-0000-00001D1A0000}" uniqueName="6685" name="Column6659" queryTableFieldId="26086"/>
    <tableColumn id="6686" xr3:uid="{00000000-0010-0000-0000-00001E1A0000}" uniqueName="6686" name="Column6660" queryTableFieldId="26085"/>
    <tableColumn id="6687" xr3:uid="{00000000-0010-0000-0000-00001F1A0000}" uniqueName="6687" name="Column6661" queryTableFieldId="26084"/>
    <tableColumn id="6688" xr3:uid="{00000000-0010-0000-0000-0000201A0000}" uniqueName="6688" name="Column6662" queryTableFieldId="26083"/>
    <tableColumn id="6689" xr3:uid="{00000000-0010-0000-0000-0000211A0000}" uniqueName="6689" name="Column6663" queryTableFieldId="26082"/>
    <tableColumn id="6690" xr3:uid="{00000000-0010-0000-0000-0000221A0000}" uniqueName="6690" name="Column6664" queryTableFieldId="26081"/>
    <tableColumn id="6691" xr3:uid="{00000000-0010-0000-0000-0000231A0000}" uniqueName="6691" name="Column6665" queryTableFieldId="26080"/>
    <tableColumn id="6692" xr3:uid="{00000000-0010-0000-0000-0000241A0000}" uniqueName="6692" name="Column6666" queryTableFieldId="26079"/>
    <tableColumn id="6693" xr3:uid="{00000000-0010-0000-0000-0000251A0000}" uniqueName="6693" name="Column6667" queryTableFieldId="26078"/>
    <tableColumn id="6694" xr3:uid="{00000000-0010-0000-0000-0000261A0000}" uniqueName="6694" name="Column6668" queryTableFieldId="26077"/>
    <tableColumn id="6695" xr3:uid="{00000000-0010-0000-0000-0000271A0000}" uniqueName="6695" name="Column6669" queryTableFieldId="26076"/>
    <tableColumn id="6696" xr3:uid="{00000000-0010-0000-0000-0000281A0000}" uniqueName="6696" name="Column6670" queryTableFieldId="26075"/>
    <tableColumn id="6697" xr3:uid="{00000000-0010-0000-0000-0000291A0000}" uniqueName="6697" name="Column6671" queryTableFieldId="26074"/>
    <tableColumn id="6698" xr3:uid="{00000000-0010-0000-0000-00002A1A0000}" uniqueName="6698" name="Column6672" queryTableFieldId="26073"/>
    <tableColumn id="6699" xr3:uid="{00000000-0010-0000-0000-00002B1A0000}" uniqueName="6699" name="Column6673" queryTableFieldId="26072"/>
    <tableColumn id="6700" xr3:uid="{00000000-0010-0000-0000-00002C1A0000}" uniqueName="6700" name="Column6674" queryTableFieldId="26071"/>
    <tableColumn id="6701" xr3:uid="{00000000-0010-0000-0000-00002D1A0000}" uniqueName="6701" name="Column6675" queryTableFieldId="26070"/>
    <tableColumn id="6702" xr3:uid="{00000000-0010-0000-0000-00002E1A0000}" uniqueName="6702" name="Column6676" queryTableFieldId="26069"/>
    <tableColumn id="6703" xr3:uid="{00000000-0010-0000-0000-00002F1A0000}" uniqueName="6703" name="Column6677" queryTableFieldId="26068"/>
    <tableColumn id="6704" xr3:uid="{00000000-0010-0000-0000-0000301A0000}" uniqueName="6704" name="Column6678" queryTableFieldId="26067"/>
    <tableColumn id="6705" xr3:uid="{00000000-0010-0000-0000-0000311A0000}" uniqueName="6705" name="Column6679" queryTableFieldId="26066"/>
    <tableColumn id="6706" xr3:uid="{00000000-0010-0000-0000-0000321A0000}" uniqueName="6706" name="Column6680" queryTableFieldId="26065"/>
    <tableColumn id="6707" xr3:uid="{00000000-0010-0000-0000-0000331A0000}" uniqueName="6707" name="Column6681" queryTableFieldId="26064"/>
    <tableColumn id="6708" xr3:uid="{00000000-0010-0000-0000-0000341A0000}" uniqueName="6708" name="Column6682" queryTableFieldId="26063"/>
    <tableColumn id="6709" xr3:uid="{00000000-0010-0000-0000-0000351A0000}" uniqueName="6709" name="Column6683" queryTableFieldId="26062"/>
    <tableColumn id="6710" xr3:uid="{00000000-0010-0000-0000-0000361A0000}" uniqueName="6710" name="Column6684" queryTableFieldId="26061"/>
    <tableColumn id="6711" xr3:uid="{00000000-0010-0000-0000-0000371A0000}" uniqueName="6711" name="Column6685" queryTableFieldId="26060"/>
    <tableColumn id="6712" xr3:uid="{00000000-0010-0000-0000-0000381A0000}" uniqueName="6712" name="Column6686" queryTableFieldId="26059"/>
    <tableColumn id="6713" xr3:uid="{00000000-0010-0000-0000-0000391A0000}" uniqueName="6713" name="Column6687" queryTableFieldId="26058"/>
    <tableColumn id="6714" xr3:uid="{00000000-0010-0000-0000-00003A1A0000}" uniqueName="6714" name="Column6688" queryTableFieldId="26057"/>
    <tableColumn id="6715" xr3:uid="{00000000-0010-0000-0000-00003B1A0000}" uniqueName="6715" name="Column6689" queryTableFieldId="26056"/>
    <tableColumn id="6716" xr3:uid="{00000000-0010-0000-0000-00003C1A0000}" uniqueName="6716" name="Column6690" queryTableFieldId="26055"/>
    <tableColumn id="6717" xr3:uid="{00000000-0010-0000-0000-00003D1A0000}" uniqueName="6717" name="Column6691" queryTableFieldId="26054"/>
    <tableColumn id="6718" xr3:uid="{00000000-0010-0000-0000-00003E1A0000}" uniqueName="6718" name="Column6692" queryTableFieldId="26053"/>
    <tableColumn id="6719" xr3:uid="{00000000-0010-0000-0000-00003F1A0000}" uniqueName="6719" name="Column6693" queryTableFieldId="26052"/>
    <tableColumn id="6720" xr3:uid="{00000000-0010-0000-0000-0000401A0000}" uniqueName="6720" name="Column6694" queryTableFieldId="26051"/>
    <tableColumn id="6721" xr3:uid="{00000000-0010-0000-0000-0000411A0000}" uniqueName="6721" name="Column6695" queryTableFieldId="26050"/>
    <tableColumn id="6722" xr3:uid="{00000000-0010-0000-0000-0000421A0000}" uniqueName="6722" name="Column6696" queryTableFieldId="26049"/>
    <tableColumn id="6723" xr3:uid="{00000000-0010-0000-0000-0000431A0000}" uniqueName="6723" name="Column6697" queryTableFieldId="26048"/>
    <tableColumn id="6724" xr3:uid="{00000000-0010-0000-0000-0000441A0000}" uniqueName="6724" name="Column6698" queryTableFieldId="26047"/>
    <tableColumn id="6725" xr3:uid="{00000000-0010-0000-0000-0000451A0000}" uniqueName="6725" name="Column6699" queryTableFieldId="26046"/>
    <tableColumn id="6726" xr3:uid="{00000000-0010-0000-0000-0000461A0000}" uniqueName="6726" name="Column6700" queryTableFieldId="26045"/>
    <tableColumn id="6727" xr3:uid="{00000000-0010-0000-0000-0000471A0000}" uniqueName="6727" name="Column6701" queryTableFieldId="26044"/>
    <tableColumn id="6728" xr3:uid="{00000000-0010-0000-0000-0000481A0000}" uniqueName="6728" name="Column6702" queryTableFieldId="26043"/>
    <tableColumn id="6729" xr3:uid="{00000000-0010-0000-0000-0000491A0000}" uniqueName="6729" name="Column6703" queryTableFieldId="26042"/>
    <tableColumn id="6730" xr3:uid="{00000000-0010-0000-0000-00004A1A0000}" uniqueName="6730" name="Column6704" queryTableFieldId="26041"/>
    <tableColumn id="6731" xr3:uid="{00000000-0010-0000-0000-00004B1A0000}" uniqueName="6731" name="Column6705" queryTableFieldId="26040"/>
    <tableColumn id="6732" xr3:uid="{00000000-0010-0000-0000-00004C1A0000}" uniqueName="6732" name="Column6706" queryTableFieldId="26039"/>
    <tableColumn id="6733" xr3:uid="{00000000-0010-0000-0000-00004D1A0000}" uniqueName="6733" name="Column6707" queryTableFieldId="26038"/>
    <tableColumn id="6734" xr3:uid="{00000000-0010-0000-0000-00004E1A0000}" uniqueName="6734" name="Column6708" queryTableFieldId="26037"/>
    <tableColumn id="6735" xr3:uid="{00000000-0010-0000-0000-00004F1A0000}" uniqueName="6735" name="Column6709" queryTableFieldId="26036"/>
    <tableColumn id="6736" xr3:uid="{00000000-0010-0000-0000-0000501A0000}" uniqueName="6736" name="Column6710" queryTableFieldId="26035"/>
    <tableColumn id="6737" xr3:uid="{00000000-0010-0000-0000-0000511A0000}" uniqueName="6737" name="Column6711" queryTableFieldId="26034"/>
    <tableColumn id="6738" xr3:uid="{00000000-0010-0000-0000-0000521A0000}" uniqueName="6738" name="Column6712" queryTableFieldId="26033"/>
    <tableColumn id="6739" xr3:uid="{00000000-0010-0000-0000-0000531A0000}" uniqueName="6739" name="Column6713" queryTableFieldId="26032"/>
    <tableColumn id="6740" xr3:uid="{00000000-0010-0000-0000-0000541A0000}" uniqueName="6740" name="Column6714" queryTableFieldId="26031"/>
    <tableColumn id="6741" xr3:uid="{00000000-0010-0000-0000-0000551A0000}" uniqueName="6741" name="Column6715" queryTableFieldId="26030"/>
    <tableColumn id="6742" xr3:uid="{00000000-0010-0000-0000-0000561A0000}" uniqueName="6742" name="Column6716" queryTableFieldId="26029"/>
    <tableColumn id="6743" xr3:uid="{00000000-0010-0000-0000-0000571A0000}" uniqueName="6743" name="Column6717" queryTableFieldId="26028"/>
    <tableColumn id="6744" xr3:uid="{00000000-0010-0000-0000-0000581A0000}" uniqueName="6744" name="Column6718" queryTableFieldId="26027"/>
    <tableColumn id="6745" xr3:uid="{00000000-0010-0000-0000-0000591A0000}" uniqueName="6745" name="Column6719" queryTableFieldId="26026"/>
    <tableColumn id="6746" xr3:uid="{00000000-0010-0000-0000-00005A1A0000}" uniqueName="6746" name="Column6720" queryTableFieldId="26025"/>
    <tableColumn id="6747" xr3:uid="{00000000-0010-0000-0000-00005B1A0000}" uniqueName="6747" name="Column6721" queryTableFieldId="26024"/>
    <tableColumn id="6748" xr3:uid="{00000000-0010-0000-0000-00005C1A0000}" uniqueName="6748" name="Column6722" queryTableFieldId="26023"/>
    <tableColumn id="6749" xr3:uid="{00000000-0010-0000-0000-00005D1A0000}" uniqueName="6749" name="Column6723" queryTableFieldId="26022"/>
    <tableColumn id="6750" xr3:uid="{00000000-0010-0000-0000-00005E1A0000}" uniqueName="6750" name="Column6724" queryTableFieldId="26021"/>
    <tableColumn id="6751" xr3:uid="{00000000-0010-0000-0000-00005F1A0000}" uniqueName="6751" name="Column6725" queryTableFieldId="26020"/>
    <tableColumn id="6752" xr3:uid="{00000000-0010-0000-0000-0000601A0000}" uniqueName="6752" name="Column6726" queryTableFieldId="26019"/>
    <tableColumn id="6753" xr3:uid="{00000000-0010-0000-0000-0000611A0000}" uniqueName="6753" name="Column6727" queryTableFieldId="26018"/>
    <tableColumn id="6754" xr3:uid="{00000000-0010-0000-0000-0000621A0000}" uniqueName="6754" name="Column6728" queryTableFieldId="26017"/>
    <tableColumn id="6755" xr3:uid="{00000000-0010-0000-0000-0000631A0000}" uniqueName="6755" name="Column6729" queryTableFieldId="26016"/>
    <tableColumn id="6756" xr3:uid="{00000000-0010-0000-0000-0000641A0000}" uniqueName="6756" name="Column6730" queryTableFieldId="26015"/>
    <tableColumn id="6757" xr3:uid="{00000000-0010-0000-0000-0000651A0000}" uniqueName="6757" name="Column6731" queryTableFieldId="26014"/>
    <tableColumn id="6758" xr3:uid="{00000000-0010-0000-0000-0000661A0000}" uniqueName="6758" name="Column6732" queryTableFieldId="26013"/>
    <tableColumn id="6759" xr3:uid="{00000000-0010-0000-0000-0000671A0000}" uniqueName="6759" name="Column6733" queryTableFieldId="26012"/>
    <tableColumn id="6760" xr3:uid="{00000000-0010-0000-0000-0000681A0000}" uniqueName="6760" name="Column6734" queryTableFieldId="26011"/>
    <tableColumn id="6761" xr3:uid="{00000000-0010-0000-0000-0000691A0000}" uniqueName="6761" name="Column6735" queryTableFieldId="26010"/>
    <tableColumn id="6762" xr3:uid="{00000000-0010-0000-0000-00006A1A0000}" uniqueName="6762" name="Column6736" queryTableFieldId="26009"/>
    <tableColumn id="6763" xr3:uid="{00000000-0010-0000-0000-00006B1A0000}" uniqueName="6763" name="Column6737" queryTableFieldId="26008"/>
    <tableColumn id="6764" xr3:uid="{00000000-0010-0000-0000-00006C1A0000}" uniqueName="6764" name="Column6738" queryTableFieldId="26007"/>
    <tableColumn id="6765" xr3:uid="{00000000-0010-0000-0000-00006D1A0000}" uniqueName="6765" name="Column6739" queryTableFieldId="26006"/>
    <tableColumn id="6766" xr3:uid="{00000000-0010-0000-0000-00006E1A0000}" uniqueName="6766" name="Column6740" queryTableFieldId="26005"/>
    <tableColumn id="6767" xr3:uid="{00000000-0010-0000-0000-00006F1A0000}" uniqueName="6767" name="Column6741" queryTableFieldId="26004"/>
    <tableColumn id="6768" xr3:uid="{00000000-0010-0000-0000-0000701A0000}" uniqueName="6768" name="Column6742" queryTableFieldId="26003"/>
    <tableColumn id="6769" xr3:uid="{00000000-0010-0000-0000-0000711A0000}" uniqueName="6769" name="Column6743" queryTableFieldId="26002"/>
    <tableColumn id="6770" xr3:uid="{00000000-0010-0000-0000-0000721A0000}" uniqueName="6770" name="Column6744" queryTableFieldId="26001"/>
    <tableColumn id="6771" xr3:uid="{00000000-0010-0000-0000-0000731A0000}" uniqueName="6771" name="Column6745" queryTableFieldId="26000"/>
    <tableColumn id="6772" xr3:uid="{00000000-0010-0000-0000-0000741A0000}" uniqueName="6772" name="Column6746" queryTableFieldId="25999"/>
    <tableColumn id="6773" xr3:uid="{00000000-0010-0000-0000-0000751A0000}" uniqueName="6773" name="Column6747" queryTableFieldId="25998"/>
    <tableColumn id="6774" xr3:uid="{00000000-0010-0000-0000-0000761A0000}" uniqueName="6774" name="Column6748" queryTableFieldId="25997"/>
    <tableColumn id="6775" xr3:uid="{00000000-0010-0000-0000-0000771A0000}" uniqueName="6775" name="Column6749" queryTableFieldId="25996"/>
    <tableColumn id="6776" xr3:uid="{00000000-0010-0000-0000-0000781A0000}" uniqueName="6776" name="Column6750" queryTableFieldId="25995"/>
    <tableColumn id="6777" xr3:uid="{00000000-0010-0000-0000-0000791A0000}" uniqueName="6777" name="Column6751" queryTableFieldId="25994"/>
    <tableColumn id="6778" xr3:uid="{00000000-0010-0000-0000-00007A1A0000}" uniqueName="6778" name="Column6752" queryTableFieldId="25993"/>
    <tableColumn id="6779" xr3:uid="{00000000-0010-0000-0000-00007B1A0000}" uniqueName="6779" name="Column6753" queryTableFieldId="25992"/>
    <tableColumn id="6780" xr3:uid="{00000000-0010-0000-0000-00007C1A0000}" uniqueName="6780" name="Column6754" queryTableFieldId="25991"/>
    <tableColumn id="6781" xr3:uid="{00000000-0010-0000-0000-00007D1A0000}" uniqueName="6781" name="Column6755" queryTableFieldId="25990"/>
    <tableColumn id="6782" xr3:uid="{00000000-0010-0000-0000-00007E1A0000}" uniqueName="6782" name="Column6756" queryTableFieldId="25989"/>
    <tableColumn id="6783" xr3:uid="{00000000-0010-0000-0000-00007F1A0000}" uniqueName="6783" name="Column6757" queryTableFieldId="25988"/>
    <tableColumn id="6784" xr3:uid="{00000000-0010-0000-0000-0000801A0000}" uniqueName="6784" name="Column6758" queryTableFieldId="25987"/>
    <tableColumn id="6785" xr3:uid="{00000000-0010-0000-0000-0000811A0000}" uniqueName="6785" name="Column6759" queryTableFieldId="25986"/>
    <tableColumn id="6786" xr3:uid="{00000000-0010-0000-0000-0000821A0000}" uniqueName="6786" name="Column6760" queryTableFieldId="25985"/>
    <tableColumn id="6787" xr3:uid="{00000000-0010-0000-0000-0000831A0000}" uniqueName="6787" name="Column6761" queryTableFieldId="25984"/>
    <tableColumn id="6788" xr3:uid="{00000000-0010-0000-0000-0000841A0000}" uniqueName="6788" name="Column6762" queryTableFieldId="25983"/>
    <tableColumn id="6789" xr3:uid="{00000000-0010-0000-0000-0000851A0000}" uniqueName="6789" name="Column6763" queryTableFieldId="25982"/>
    <tableColumn id="6790" xr3:uid="{00000000-0010-0000-0000-0000861A0000}" uniqueName="6790" name="Column6764" queryTableFieldId="25981"/>
    <tableColumn id="6791" xr3:uid="{00000000-0010-0000-0000-0000871A0000}" uniqueName="6791" name="Column6765" queryTableFieldId="25980"/>
    <tableColumn id="6792" xr3:uid="{00000000-0010-0000-0000-0000881A0000}" uniqueName="6792" name="Column6766" queryTableFieldId="25979"/>
    <tableColumn id="6793" xr3:uid="{00000000-0010-0000-0000-0000891A0000}" uniqueName="6793" name="Column6767" queryTableFieldId="25978"/>
    <tableColumn id="6794" xr3:uid="{00000000-0010-0000-0000-00008A1A0000}" uniqueName="6794" name="Column6768" queryTableFieldId="25977"/>
    <tableColumn id="6795" xr3:uid="{00000000-0010-0000-0000-00008B1A0000}" uniqueName="6795" name="Column6769" queryTableFieldId="25976"/>
    <tableColumn id="6796" xr3:uid="{00000000-0010-0000-0000-00008C1A0000}" uniqueName="6796" name="Column6770" queryTableFieldId="25975"/>
    <tableColumn id="6797" xr3:uid="{00000000-0010-0000-0000-00008D1A0000}" uniqueName="6797" name="Column6771" queryTableFieldId="25974"/>
    <tableColumn id="6798" xr3:uid="{00000000-0010-0000-0000-00008E1A0000}" uniqueName="6798" name="Column6772" queryTableFieldId="25973"/>
    <tableColumn id="6799" xr3:uid="{00000000-0010-0000-0000-00008F1A0000}" uniqueName="6799" name="Column6773" queryTableFieldId="25972"/>
    <tableColumn id="6800" xr3:uid="{00000000-0010-0000-0000-0000901A0000}" uniqueName="6800" name="Column6774" queryTableFieldId="25971"/>
    <tableColumn id="6801" xr3:uid="{00000000-0010-0000-0000-0000911A0000}" uniqueName="6801" name="Column6775" queryTableFieldId="25970"/>
    <tableColumn id="6802" xr3:uid="{00000000-0010-0000-0000-0000921A0000}" uniqueName="6802" name="Column6776" queryTableFieldId="25969"/>
    <tableColumn id="6803" xr3:uid="{00000000-0010-0000-0000-0000931A0000}" uniqueName="6803" name="Column6777" queryTableFieldId="25968"/>
    <tableColumn id="6804" xr3:uid="{00000000-0010-0000-0000-0000941A0000}" uniqueName="6804" name="Column6778" queryTableFieldId="25967"/>
    <tableColumn id="6805" xr3:uid="{00000000-0010-0000-0000-0000951A0000}" uniqueName="6805" name="Column6779" queryTableFieldId="25966"/>
    <tableColumn id="6806" xr3:uid="{00000000-0010-0000-0000-0000961A0000}" uniqueName="6806" name="Column6780" queryTableFieldId="25965"/>
    <tableColumn id="6807" xr3:uid="{00000000-0010-0000-0000-0000971A0000}" uniqueName="6807" name="Column6781" queryTableFieldId="25964"/>
    <tableColumn id="6808" xr3:uid="{00000000-0010-0000-0000-0000981A0000}" uniqueName="6808" name="Column6782" queryTableFieldId="25963"/>
    <tableColumn id="6809" xr3:uid="{00000000-0010-0000-0000-0000991A0000}" uniqueName="6809" name="Column6783" queryTableFieldId="25962"/>
    <tableColumn id="6810" xr3:uid="{00000000-0010-0000-0000-00009A1A0000}" uniqueName="6810" name="Column6784" queryTableFieldId="25961"/>
    <tableColumn id="6811" xr3:uid="{00000000-0010-0000-0000-00009B1A0000}" uniqueName="6811" name="Column6785" queryTableFieldId="25960"/>
    <tableColumn id="6812" xr3:uid="{00000000-0010-0000-0000-00009C1A0000}" uniqueName="6812" name="Column6786" queryTableFieldId="25959"/>
    <tableColumn id="6813" xr3:uid="{00000000-0010-0000-0000-00009D1A0000}" uniqueName="6813" name="Column6787" queryTableFieldId="25958"/>
    <tableColumn id="6814" xr3:uid="{00000000-0010-0000-0000-00009E1A0000}" uniqueName="6814" name="Column6788" queryTableFieldId="25957"/>
    <tableColumn id="6815" xr3:uid="{00000000-0010-0000-0000-00009F1A0000}" uniqueName="6815" name="Column6789" queryTableFieldId="25956"/>
    <tableColumn id="6816" xr3:uid="{00000000-0010-0000-0000-0000A01A0000}" uniqueName="6816" name="Column6790" queryTableFieldId="25955"/>
    <tableColumn id="6817" xr3:uid="{00000000-0010-0000-0000-0000A11A0000}" uniqueName="6817" name="Column6791" queryTableFieldId="25954"/>
    <tableColumn id="6818" xr3:uid="{00000000-0010-0000-0000-0000A21A0000}" uniqueName="6818" name="Column6792" queryTableFieldId="25953"/>
    <tableColumn id="6819" xr3:uid="{00000000-0010-0000-0000-0000A31A0000}" uniqueName="6819" name="Column6793" queryTableFieldId="25952"/>
    <tableColumn id="6820" xr3:uid="{00000000-0010-0000-0000-0000A41A0000}" uniqueName="6820" name="Column6794" queryTableFieldId="25951"/>
    <tableColumn id="6821" xr3:uid="{00000000-0010-0000-0000-0000A51A0000}" uniqueName="6821" name="Column6795" queryTableFieldId="25950"/>
    <tableColumn id="6822" xr3:uid="{00000000-0010-0000-0000-0000A61A0000}" uniqueName="6822" name="Column6796" queryTableFieldId="25949"/>
    <tableColumn id="6823" xr3:uid="{00000000-0010-0000-0000-0000A71A0000}" uniqueName="6823" name="Column6797" queryTableFieldId="25948"/>
    <tableColumn id="6824" xr3:uid="{00000000-0010-0000-0000-0000A81A0000}" uniqueName="6824" name="Column6798" queryTableFieldId="25947"/>
    <tableColumn id="6825" xr3:uid="{00000000-0010-0000-0000-0000A91A0000}" uniqueName="6825" name="Column6799" queryTableFieldId="25946"/>
    <tableColumn id="6826" xr3:uid="{00000000-0010-0000-0000-0000AA1A0000}" uniqueName="6826" name="Column6800" queryTableFieldId="25945"/>
    <tableColumn id="6827" xr3:uid="{00000000-0010-0000-0000-0000AB1A0000}" uniqueName="6827" name="Column6801" queryTableFieldId="25944"/>
    <tableColumn id="6828" xr3:uid="{00000000-0010-0000-0000-0000AC1A0000}" uniqueName="6828" name="Column6802" queryTableFieldId="25943"/>
    <tableColumn id="6829" xr3:uid="{00000000-0010-0000-0000-0000AD1A0000}" uniqueName="6829" name="Column6803" queryTableFieldId="25942"/>
    <tableColumn id="6830" xr3:uid="{00000000-0010-0000-0000-0000AE1A0000}" uniqueName="6830" name="Column6804" queryTableFieldId="25941"/>
    <tableColumn id="6831" xr3:uid="{00000000-0010-0000-0000-0000AF1A0000}" uniqueName="6831" name="Column6805" queryTableFieldId="25940"/>
    <tableColumn id="6832" xr3:uid="{00000000-0010-0000-0000-0000B01A0000}" uniqueName="6832" name="Column6806" queryTableFieldId="25939"/>
    <tableColumn id="6833" xr3:uid="{00000000-0010-0000-0000-0000B11A0000}" uniqueName="6833" name="Column6807" queryTableFieldId="25938"/>
    <tableColumn id="6834" xr3:uid="{00000000-0010-0000-0000-0000B21A0000}" uniqueName="6834" name="Column6808" queryTableFieldId="25937"/>
    <tableColumn id="6835" xr3:uid="{00000000-0010-0000-0000-0000B31A0000}" uniqueName="6835" name="Column6809" queryTableFieldId="25936"/>
    <tableColumn id="6836" xr3:uid="{00000000-0010-0000-0000-0000B41A0000}" uniqueName="6836" name="Column6810" queryTableFieldId="25935"/>
    <tableColumn id="6837" xr3:uid="{00000000-0010-0000-0000-0000B51A0000}" uniqueName="6837" name="Column6811" queryTableFieldId="25934"/>
    <tableColumn id="6838" xr3:uid="{00000000-0010-0000-0000-0000B61A0000}" uniqueName="6838" name="Column6812" queryTableFieldId="25933"/>
    <tableColumn id="6839" xr3:uid="{00000000-0010-0000-0000-0000B71A0000}" uniqueName="6839" name="Column6813" queryTableFieldId="25932"/>
    <tableColumn id="6840" xr3:uid="{00000000-0010-0000-0000-0000B81A0000}" uniqueName="6840" name="Column6814" queryTableFieldId="25931"/>
    <tableColumn id="6841" xr3:uid="{00000000-0010-0000-0000-0000B91A0000}" uniqueName="6841" name="Column6815" queryTableFieldId="25930"/>
    <tableColumn id="6842" xr3:uid="{00000000-0010-0000-0000-0000BA1A0000}" uniqueName="6842" name="Column6816" queryTableFieldId="25929"/>
    <tableColumn id="6843" xr3:uid="{00000000-0010-0000-0000-0000BB1A0000}" uniqueName="6843" name="Column6817" queryTableFieldId="25928"/>
    <tableColumn id="6844" xr3:uid="{00000000-0010-0000-0000-0000BC1A0000}" uniqueName="6844" name="Column6818" queryTableFieldId="25927"/>
    <tableColumn id="6845" xr3:uid="{00000000-0010-0000-0000-0000BD1A0000}" uniqueName="6845" name="Column6819" queryTableFieldId="25926"/>
    <tableColumn id="6846" xr3:uid="{00000000-0010-0000-0000-0000BE1A0000}" uniqueName="6846" name="Column6820" queryTableFieldId="25925"/>
    <tableColumn id="6847" xr3:uid="{00000000-0010-0000-0000-0000BF1A0000}" uniqueName="6847" name="Column6821" queryTableFieldId="25924"/>
    <tableColumn id="6848" xr3:uid="{00000000-0010-0000-0000-0000C01A0000}" uniqueName="6848" name="Column6822" queryTableFieldId="25923"/>
    <tableColumn id="6849" xr3:uid="{00000000-0010-0000-0000-0000C11A0000}" uniqueName="6849" name="Column6823" queryTableFieldId="25922"/>
    <tableColumn id="6850" xr3:uid="{00000000-0010-0000-0000-0000C21A0000}" uniqueName="6850" name="Column6824" queryTableFieldId="25921"/>
    <tableColumn id="6851" xr3:uid="{00000000-0010-0000-0000-0000C31A0000}" uniqueName="6851" name="Column6825" queryTableFieldId="25920"/>
    <tableColumn id="6852" xr3:uid="{00000000-0010-0000-0000-0000C41A0000}" uniqueName="6852" name="Column6826" queryTableFieldId="25919"/>
    <tableColumn id="6853" xr3:uid="{00000000-0010-0000-0000-0000C51A0000}" uniqueName="6853" name="Column6827" queryTableFieldId="25918"/>
    <tableColumn id="6854" xr3:uid="{00000000-0010-0000-0000-0000C61A0000}" uniqueName="6854" name="Column6828" queryTableFieldId="25917"/>
    <tableColumn id="6855" xr3:uid="{00000000-0010-0000-0000-0000C71A0000}" uniqueName="6855" name="Column6829" queryTableFieldId="25916"/>
    <tableColumn id="6856" xr3:uid="{00000000-0010-0000-0000-0000C81A0000}" uniqueName="6856" name="Column6830" queryTableFieldId="25915"/>
    <tableColumn id="6857" xr3:uid="{00000000-0010-0000-0000-0000C91A0000}" uniqueName="6857" name="Column6831" queryTableFieldId="25914"/>
    <tableColumn id="6858" xr3:uid="{00000000-0010-0000-0000-0000CA1A0000}" uniqueName="6858" name="Column6832" queryTableFieldId="25913"/>
    <tableColumn id="6859" xr3:uid="{00000000-0010-0000-0000-0000CB1A0000}" uniqueName="6859" name="Column6833" queryTableFieldId="25912"/>
    <tableColumn id="6860" xr3:uid="{00000000-0010-0000-0000-0000CC1A0000}" uniqueName="6860" name="Column6834" queryTableFieldId="25911"/>
    <tableColumn id="6861" xr3:uid="{00000000-0010-0000-0000-0000CD1A0000}" uniqueName="6861" name="Column6835" queryTableFieldId="25910"/>
    <tableColumn id="6862" xr3:uid="{00000000-0010-0000-0000-0000CE1A0000}" uniqueName="6862" name="Column6836" queryTableFieldId="25909"/>
    <tableColumn id="6863" xr3:uid="{00000000-0010-0000-0000-0000CF1A0000}" uniqueName="6863" name="Column6837" queryTableFieldId="25908"/>
    <tableColumn id="6864" xr3:uid="{00000000-0010-0000-0000-0000D01A0000}" uniqueName="6864" name="Column6838" queryTableFieldId="25907"/>
    <tableColumn id="6865" xr3:uid="{00000000-0010-0000-0000-0000D11A0000}" uniqueName="6865" name="Column6839" queryTableFieldId="25906"/>
    <tableColumn id="6866" xr3:uid="{00000000-0010-0000-0000-0000D21A0000}" uniqueName="6866" name="Column6840" queryTableFieldId="25905"/>
    <tableColumn id="6867" xr3:uid="{00000000-0010-0000-0000-0000D31A0000}" uniqueName="6867" name="Column6841" queryTableFieldId="25904"/>
    <tableColumn id="6868" xr3:uid="{00000000-0010-0000-0000-0000D41A0000}" uniqueName="6868" name="Column6842" queryTableFieldId="25903"/>
    <tableColumn id="6869" xr3:uid="{00000000-0010-0000-0000-0000D51A0000}" uniqueName="6869" name="Column6843" queryTableFieldId="25902"/>
    <tableColumn id="6870" xr3:uid="{00000000-0010-0000-0000-0000D61A0000}" uniqueName="6870" name="Column6844" queryTableFieldId="25901"/>
    <tableColumn id="6871" xr3:uid="{00000000-0010-0000-0000-0000D71A0000}" uniqueName="6871" name="Column6845" queryTableFieldId="25900"/>
    <tableColumn id="6872" xr3:uid="{00000000-0010-0000-0000-0000D81A0000}" uniqueName="6872" name="Column6846" queryTableFieldId="25899"/>
    <tableColumn id="6873" xr3:uid="{00000000-0010-0000-0000-0000D91A0000}" uniqueName="6873" name="Column6847" queryTableFieldId="25898"/>
    <tableColumn id="6874" xr3:uid="{00000000-0010-0000-0000-0000DA1A0000}" uniqueName="6874" name="Column6848" queryTableFieldId="25897"/>
    <tableColumn id="6875" xr3:uid="{00000000-0010-0000-0000-0000DB1A0000}" uniqueName="6875" name="Column6849" queryTableFieldId="25896"/>
    <tableColumn id="6876" xr3:uid="{00000000-0010-0000-0000-0000DC1A0000}" uniqueName="6876" name="Column6850" queryTableFieldId="25895"/>
    <tableColumn id="6877" xr3:uid="{00000000-0010-0000-0000-0000DD1A0000}" uniqueName="6877" name="Column6851" queryTableFieldId="25894"/>
    <tableColumn id="6878" xr3:uid="{00000000-0010-0000-0000-0000DE1A0000}" uniqueName="6878" name="Column6852" queryTableFieldId="25893"/>
    <tableColumn id="6879" xr3:uid="{00000000-0010-0000-0000-0000DF1A0000}" uniqueName="6879" name="Column6853" queryTableFieldId="25892"/>
    <tableColumn id="6880" xr3:uid="{00000000-0010-0000-0000-0000E01A0000}" uniqueName="6880" name="Column6854" queryTableFieldId="25891"/>
    <tableColumn id="6881" xr3:uid="{00000000-0010-0000-0000-0000E11A0000}" uniqueName="6881" name="Column6855" queryTableFieldId="25890"/>
    <tableColumn id="6882" xr3:uid="{00000000-0010-0000-0000-0000E21A0000}" uniqueName="6882" name="Column6856" queryTableFieldId="25889"/>
    <tableColumn id="6883" xr3:uid="{00000000-0010-0000-0000-0000E31A0000}" uniqueName="6883" name="Column6857" queryTableFieldId="25888"/>
    <tableColumn id="6884" xr3:uid="{00000000-0010-0000-0000-0000E41A0000}" uniqueName="6884" name="Column6858" queryTableFieldId="25887"/>
    <tableColumn id="6885" xr3:uid="{00000000-0010-0000-0000-0000E51A0000}" uniqueName="6885" name="Column6859" queryTableFieldId="25886"/>
    <tableColumn id="6886" xr3:uid="{00000000-0010-0000-0000-0000E61A0000}" uniqueName="6886" name="Column6860" queryTableFieldId="25885"/>
    <tableColumn id="6887" xr3:uid="{00000000-0010-0000-0000-0000E71A0000}" uniqueName="6887" name="Column6861" queryTableFieldId="25884"/>
    <tableColumn id="6888" xr3:uid="{00000000-0010-0000-0000-0000E81A0000}" uniqueName="6888" name="Column6862" queryTableFieldId="25883"/>
    <tableColumn id="6889" xr3:uid="{00000000-0010-0000-0000-0000E91A0000}" uniqueName="6889" name="Column6863" queryTableFieldId="25882"/>
    <tableColumn id="6890" xr3:uid="{00000000-0010-0000-0000-0000EA1A0000}" uniqueName="6890" name="Column6864" queryTableFieldId="25881"/>
    <tableColumn id="6891" xr3:uid="{00000000-0010-0000-0000-0000EB1A0000}" uniqueName="6891" name="Column6865" queryTableFieldId="25880"/>
    <tableColumn id="6892" xr3:uid="{00000000-0010-0000-0000-0000EC1A0000}" uniqueName="6892" name="Column6866" queryTableFieldId="25879"/>
    <tableColumn id="6893" xr3:uid="{00000000-0010-0000-0000-0000ED1A0000}" uniqueName="6893" name="Column6867" queryTableFieldId="25878"/>
    <tableColumn id="6894" xr3:uid="{00000000-0010-0000-0000-0000EE1A0000}" uniqueName="6894" name="Column6868" queryTableFieldId="25877"/>
    <tableColumn id="6895" xr3:uid="{00000000-0010-0000-0000-0000EF1A0000}" uniqueName="6895" name="Column6869" queryTableFieldId="25876"/>
    <tableColumn id="6896" xr3:uid="{00000000-0010-0000-0000-0000F01A0000}" uniqueName="6896" name="Column6870" queryTableFieldId="25875"/>
    <tableColumn id="6897" xr3:uid="{00000000-0010-0000-0000-0000F11A0000}" uniqueName="6897" name="Column6871" queryTableFieldId="25874"/>
    <tableColumn id="6898" xr3:uid="{00000000-0010-0000-0000-0000F21A0000}" uniqueName="6898" name="Column6872" queryTableFieldId="25873"/>
    <tableColumn id="6899" xr3:uid="{00000000-0010-0000-0000-0000F31A0000}" uniqueName="6899" name="Column6873" queryTableFieldId="25872"/>
    <tableColumn id="6900" xr3:uid="{00000000-0010-0000-0000-0000F41A0000}" uniqueName="6900" name="Column6874" queryTableFieldId="25871"/>
    <tableColumn id="6901" xr3:uid="{00000000-0010-0000-0000-0000F51A0000}" uniqueName="6901" name="Column6875" queryTableFieldId="25870"/>
    <tableColumn id="6902" xr3:uid="{00000000-0010-0000-0000-0000F61A0000}" uniqueName="6902" name="Column6876" queryTableFieldId="25869"/>
    <tableColumn id="6903" xr3:uid="{00000000-0010-0000-0000-0000F71A0000}" uniqueName="6903" name="Column6877" queryTableFieldId="25868"/>
    <tableColumn id="6904" xr3:uid="{00000000-0010-0000-0000-0000F81A0000}" uniqueName="6904" name="Column6878" queryTableFieldId="25867"/>
    <tableColumn id="6905" xr3:uid="{00000000-0010-0000-0000-0000F91A0000}" uniqueName="6905" name="Column6879" queryTableFieldId="25866"/>
    <tableColumn id="6906" xr3:uid="{00000000-0010-0000-0000-0000FA1A0000}" uniqueName="6906" name="Column6880" queryTableFieldId="25865"/>
    <tableColumn id="6907" xr3:uid="{00000000-0010-0000-0000-0000FB1A0000}" uniqueName="6907" name="Column6881" queryTableFieldId="25864"/>
    <tableColumn id="6908" xr3:uid="{00000000-0010-0000-0000-0000FC1A0000}" uniqueName="6908" name="Column6882" queryTableFieldId="25863"/>
    <tableColumn id="6909" xr3:uid="{00000000-0010-0000-0000-0000FD1A0000}" uniqueName="6909" name="Column6883" queryTableFieldId="25862"/>
    <tableColumn id="6910" xr3:uid="{00000000-0010-0000-0000-0000FE1A0000}" uniqueName="6910" name="Column6884" queryTableFieldId="25861"/>
    <tableColumn id="6911" xr3:uid="{00000000-0010-0000-0000-0000FF1A0000}" uniqueName="6911" name="Column6885" queryTableFieldId="25860"/>
    <tableColumn id="6912" xr3:uid="{00000000-0010-0000-0000-0000001B0000}" uniqueName="6912" name="Column6886" queryTableFieldId="25859"/>
    <tableColumn id="6913" xr3:uid="{00000000-0010-0000-0000-0000011B0000}" uniqueName="6913" name="Column6887" queryTableFieldId="25858"/>
    <tableColumn id="6914" xr3:uid="{00000000-0010-0000-0000-0000021B0000}" uniqueName="6914" name="Column6888" queryTableFieldId="25857"/>
    <tableColumn id="6915" xr3:uid="{00000000-0010-0000-0000-0000031B0000}" uniqueName="6915" name="Column6889" queryTableFieldId="25856"/>
    <tableColumn id="6916" xr3:uid="{00000000-0010-0000-0000-0000041B0000}" uniqueName="6916" name="Column6890" queryTableFieldId="25855"/>
    <tableColumn id="6917" xr3:uid="{00000000-0010-0000-0000-0000051B0000}" uniqueName="6917" name="Column6891" queryTableFieldId="25854"/>
    <tableColumn id="6918" xr3:uid="{00000000-0010-0000-0000-0000061B0000}" uniqueName="6918" name="Column6892" queryTableFieldId="25853"/>
    <tableColumn id="6919" xr3:uid="{00000000-0010-0000-0000-0000071B0000}" uniqueName="6919" name="Column6893" queryTableFieldId="25852"/>
    <tableColumn id="6920" xr3:uid="{00000000-0010-0000-0000-0000081B0000}" uniqueName="6920" name="Column6894" queryTableFieldId="25851"/>
    <tableColumn id="6921" xr3:uid="{00000000-0010-0000-0000-0000091B0000}" uniqueName="6921" name="Column6895" queryTableFieldId="25850"/>
    <tableColumn id="6922" xr3:uid="{00000000-0010-0000-0000-00000A1B0000}" uniqueName="6922" name="Column6896" queryTableFieldId="25849"/>
    <tableColumn id="6923" xr3:uid="{00000000-0010-0000-0000-00000B1B0000}" uniqueName="6923" name="Column6897" queryTableFieldId="25848"/>
    <tableColumn id="6924" xr3:uid="{00000000-0010-0000-0000-00000C1B0000}" uniqueName="6924" name="Column6898" queryTableFieldId="25847"/>
    <tableColumn id="6925" xr3:uid="{00000000-0010-0000-0000-00000D1B0000}" uniqueName="6925" name="Column6899" queryTableFieldId="25846"/>
    <tableColumn id="6926" xr3:uid="{00000000-0010-0000-0000-00000E1B0000}" uniqueName="6926" name="Column6900" queryTableFieldId="25845"/>
    <tableColumn id="6927" xr3:uid="{00000000-0010-0000-0000-00000F1B0000}" uniqueName="6927" name="Column6901" queryTableFieldId="25844"/>
    <tableColumn id="6928" xr3:uid="{00000000-0010-0000-0000-0000101B0000}" uniqueName="6928" name="Column6902" queryTableFieldId="25843"/>
    <tableColumn id="6929" xr3:uid="{00000000-0010-0000-0000-0000111B0000}" uniqueName="6929" name="Column6903" queryTableFieldId="25842"/>
    <tableColumn id="6930" xr3:uid="{00000000-0010-0000-0000-0000121B0000}" uniqueName="6930" name="Column6904" queryTableFieldId="25841"/>
    <tableColumn id="6931" xr3:uid="{00000000-0010-0000-0000-0000131B0000}" uniqueName="6931" name="Column6905" queryTableFieldId="25840"/>
    <tableColumn id="6932" xr3:uid="{00000000-0010-0000-0000-0000141B0000}" uniqueName="6932" name="Column6906" queryTableFieldId="25839"/>
    <tableColumn id="6933" xr3:uid="{00000000-0010-0000-0000-0000151B0000}" uniqueName="6933" name="Column6907" queryTableFieldId="25838"/>
    <tableColumn id="6934" xr3:uid="{00000000-0010-0000-0000-0000161B0000}" uniqueName="6934" name="Column6908" queryTableFieldId="25837"/>
    <tableColumn id="6935" xr3:uid="{00000000-0010-0000-0000-0000171B0000}" uniqueName="6935" name="Column6909" queryTableFieldId="25836"/>
    <tableColumn id="6936" xr3:uid="{00000000-0010-0000-0000-0000181B0000}" uniqueName="6936" name="Column6910" queryTableFieldId="25835"/>
    <tableColumn id="6937" xr3:uid="{00000000-0010-0000-0000-0000191B0000}" uniqueName="6937" name="Column6911" queryTableFieldId="25834"/>
    <tableColumn id="6938" xr3:uid="{00000000-0010-0000-0000-00001A1B0000}" uniqueName="6938" name="Column6912" queryTableFieldId="25833"/>
    <tableColumn id="6939" xr3:uid="{00000000-0010-0000-0000-00001B1B0000}" uniqueName="6939" name="Column6913" queryTableFieldId="25832"/>
    <tableColumn id="6940" xr3:uid="{00000000-0010-0000-0000-00001C1B0000}" uniqueName="6940" name="Column6914" queryTableFieldId="25831"/>
    <tableColumn id="6941" xr3:uid="{00000000-0010-0000-0000-00001D1B0000}" uniqueName="6941" name="Column6915" queryTableFieldId="25830"/>
    <tableColumn id="6942" xr3:uid="{00000000-0010-0000-0000-00001E1B0000}" uniqueName="6942" name="Column6916" queryTableFieldId="25829"/>
    <tableColumn id="6943" xr3:uid="{00000000-0010-0000-0000-00001F1B0000}" uniqueName="6943" name="Column6917" queryTableFieldId="25828"/>
    <tableColumn id="6944" xr3:uid="{00000000-0010-0000-0000-0000201B0000}" uniqueName="6944" name="Column6918" queryTableFieldId="25827"/>
    <tableColumn id="6945" xr3:uid="{00000000-0010-0000-0000-0000211B0000}" uniqueName="6945" name="Column6919" queryTableFieldId="25826"/>
    <tableColumn id="6946" xr3:uid="{00000000-0010-0000-0000-0000221B0000}" uniqueName="6946" name="Column6920" queryTableFieldId="25825"/>
    <tableColumn id="6947" xr3:uid="{00000000-0010-0000-0000-0000231B0000}" uniqueName="6947" name="Column6921" queryTableFieldId="25824"/>
    <tableColumn id="6948" xr3:uid="{00000000-0010-0000-0000-0000241B0000}" uniqueName="6948" name="Column6922" queryTableFieldId="25823"/>
    <tableColumn id="6949" xr3:uid="{00000000-0010-0000-0000-0000251B0000}" uniqueName="6949" name="Column6923" queryTableFieldId="25822"/>
    <tableColumn id="6950" xr3:uid="{00000000-0010-0000-0000-0000261B0000}" uniqueName="6950" name="Column6924" queryTableFieldId="25821"/>
    <tableColumn id="6951" xr3:uid="{00000000-0010-0000-0000-0000271B0000}" uniqueName="6951" name="Column6925" queryTableFieldId="25820"/>
    <tableColumn id="6952" xr3:uid="{00000000-0010-0000-0000-0000281B0000}" uniqueName="6952" name="Column6926" queryTableFieldId="25819"/>
    <tableColumn id="6953" xr3:uid="{00000000-0010-0000-0000-0000291B0000}" uniqueName="6953" name="Column6927" queryTableFieldId="25818"/>
    <tableColumn id="6954" xr3:uid="{00000000-0010-0000-0000-00002A1B0000}" uniqueName="6954" name="Column6928" queryTableFieldId="25817"/>
    <tableColumn id="6955" xr3:uid="{00000000-0010-0000-0000-00002B1B0000}" uniqueName="6955" name="Column6929" queryTableFieldId="25816"/>
    <tableColumn id="6956" xr3:uid="{00000000-0010-0000-0000-00002C1B0000}" uniqueName="6956" name="Column6930" queryTableFieldId="25815"/>
    <tableColumn id="6957" xr3:uid="{00000000-0010-0000-0000-00002D1B0000}" uniqueName="6957" name="Column6931" queryTableFieldId="25814"/>
    <tableColumn id="6958" xr3:uid="{00000000-0010-0000-0000-00002E1B0000}" uniqueName="6958" name="Column6932" queryTableFieldId="25813"/>
    <tableColumn id="6959" xr3:uid="{00000000-0010-0000-0000-00002F1B0000}" uniqueName="6959" name="Column6933" queryTableFieldId="25812"/>
    <tableColumn id="6960" xr3:uid="{00000000-0010-0000-0000-0000301B0000}" uniqueName="6960" name="Column6934" queryTableFieldId="25811"/>
    <tableColumn id="6961" xr3:uid="{00000000-0010-0000-0000-0000311B0000}" uniqueName="6961" name="Column6935" queryTableFieldId="25810"/>
    <tableColumn id="6962" xr3:uid="{00000000-0010-0000-0000-0000321B0000}" uniqueName="6962" name="Column6936" queryTableFieldId="25809"/>
    <tableColumn id="6963" xr3:uid="{00000000-0010-0000-0000-0000331B0000}" uniqueName="6963" name="Column6937" queryTableFieldId="25808"/>
    <tableColumn id="6964" xr3:uid="{00000000-0010-0000-0000-0000341B0000}" uniqueName="6964" name="Column6938" queryTableFieldId="25807"/>
    <tableColumn id="6965" xr3:uid="{00000000-0010-0000-0000-0000351B0000}" uniqueName="6965" name="Column6939" queryTableFieldId="25806"/>
    <tableColumn id="6966" xr3:uid="{00000000-0010-0000-0000-0000361B0000}" uniqueName="6966" name="Column6940" queryTableFieldId="25805"/>
    <tableColumn id="6967" xr3:uid="{00000000-0010-0000-0000-0000371B0000}" uniqueName="6967" name="Column6941" queryTableFieldId="25804"/>
    <tableColumn id="6968" xr3:uid="{00000000-0010-0000-0000-0000381B0000}" uniqueName="6968" name="Column6942" queryTableFieldId="25803"/>
    <tableColumn id="6969" xr3:uid="{00000000-0010-0000-0000-0000391B0000}" uniqueName="6969" name="Column6943" queryTableFieldId="25802"/>
    <tableColumn id="6970" xr3:uid="{00000000-0010-0000-0000-00003A1B0000}" uniqueName="6970" name="Column6944" queryTableFieldId="25801"/>
    <tableColumn id="6971" xr3:uid="{00000000-0010-0000-0000-00003B1B0000}" uniqueName="6971" name="Column6945" queryTableFieldId="25800"/>
    <tableColumn id="6972" xr3:uid="{00000000-0010-0000-0000-00003C1B0000}" uniqueName="6972" name="Column6946" queryTableFieldId="25799"/>
    <tableColumn id="6973" xr3:uid="{00000000-0010-0000-0000-00003D1B0000}" uniqueName="6973" name="Column6947" queryTableFieldId="25798"/>
    <tableColumn id="6974" xr3:uid="{00000000-0010-0000-0000-00003E1B0000}" uniqueName="6974" name="Column6948" queryTableFieldId="25797"/>
    <tableColumn id="6975" xr3:uid="{00000000-0010-0000-0000-00003F1B0000}" uniqueName="6975" name="Column6949" queryTableFieldId="25796"/>
    <tableColumn id="6976" xr3:uid="{00000000-0010-0000-0000-0000401B0000}" uniqueName="6976" name="Column6950" queryTableFieldId="25795"/>
    <tableColumn id="6977" xr3:uid="{00000000-0010-0000-0000-0000411B0000}" uniqueName="6977" name="Column6951" queryTableFieldId="25794"/>
    <tableColumn id="6978" xr3:uid="{00000000-0010-0000-0000-0000421B0000}" uniqueName="6978" name="Column6952" queryTableFieldId="25793"/>
    <tableColumn id="6979" xr3:uid="{00000000-0010-0000-0000-0000431B0000}" uniqueName="6979" name="Column6953" queryTableFieldId="25792"/>
    <tableColumn id="6980" xr3:uid="{00000000-0010-0000-0000-0000441B0000}" uniqueName="6980" name="Column6954" queryTableFieldId="25791"/>
    <tableColumn id="6981" xr3:uid="{00000000-0010-0000-0000-0000451B0000}" uniqueName="6981" name="Column6955" queryTableFieldId="25790"/>
    <tableColumn id="6982" xr3:uid="{00000000-0010-0000-0000-0000461B0000}" uniqueName="6982" name="Column6956" queryTableFieldId="25789"/>
    <tableColumn id="6983" xr3:uid="{00000000-0010-0000-0000-0000471B0000}" uniqueName="6983" name="Column6957" queryTableFieldId="25788"/>
    <tableColumn id="6984" xr3:uid="{00000000-0010-0000-0000-0000481B0000}" uniqueName="6984" name="Column6958" queryTableFieldId="25787"/>
    <tableColumn id="6985" xr3:uid="{00000000-0010-0000-0000-0000491B0000}" uniqueName="6985" name="Column6959" queryTableFieldId="25786"/>
    <tableColumn id="6986" xr3:uid="{00000000-0010-0000-0000-00004A1B0000}" uniqueName="6986" name="Column6960" queryTableFieldId="25785"/>
    <tableColumn id="6987" xr3:uid="{00000000-0010-0000-0000-00004B1B0000}" uniqueName="6987" name="Column6961" queryTableFieldId="25784"/>
    <tableColumn id="6988" xr3:uid="{00000000-0010-0000-0000-00004C1B0000}" uniqueName="6988" name="Column6962" queryTableFieldId="25783"/>
    <tableColumn id="6989" xr3:uid="{00000000-0010-0000-0000-00004D1B0000}" uniqueName="6989" name="Column6963" queryTableFieldId="25782"/>
    <tableColumn id="6990" xr3:uid="{00000000-0010-0000-0000-00004E1B0000}" uniqueName="6990" name="Column6964" queryTableFieldId="25781"/>
    <tableColumn id="6991" xr3:uid="{00000000-0010-0000-0000-00004F1B0000}" uniqueName="6991" name="Column6965" queryTableFieldId="25780"/>
    <tableColumn id="6992" xr3:uid="{00000000-0010-0000-0000-0000501B0000}" uniqueName="6992" name="Column6966" queryTableFieldId="25779"/>
    <tableColumn id="6993" xr3:uid="{00000000-0010-0000-0000-0000511B0000}" uniqueName="6993" name="Column6967" queryTableFieldId="25778"/>
    <tableColumn id="6994" xr3:uid="{00000000-0010-0000-0000-0000521B0000}" uniqueName="6994" name="Column6968" queryTableFieldId="25777"/>
    <tableColumn id="6995" xr3:uid="{00000000-0010-0000-0000-0000531B0000}" uniqueName="6995" name="Column6969" queryTableFieldId="25776"/>
    <tableColumn id="6996" xr3:uid="{00000000-0010-0000-0000-0000541B0000}" uniqueName="6996" name="Column6970" queryTableFieldId="25775"/>
    <tableColumn id="6997" xr3:uid="{00000000-0010-0000-0000-0000551B0000}" uniqueName="6997" name="Column6971" queryTableFieldId="25774"/>
    <tableColumn id="6998" xr3:uid="{00000000-0010-0000-0000-0000561B0000}" uniqueName="6998" name="Column6972" queryTableFieldId="25773"/>
    <tableColumn id="6999" xr3:uid="{00000000-0010-0000-0000-0000571B0000}" uniqueName="6999" name="Column6973" queryTableFieldId="25772"/>
    <tableColumn id="7000" xr3:uid="{00000000-0010-0000-0000-0000581B0000}" uniqueName="7000" name="Column6974" queryTableFieldId="25771"/>
    <tableColumn id="7001" xr3:uid="{00000000-0010-0000-0000-0000591B0000}" uniqueName="7001" name="Column6975" queryTableFieldId="25770"/>
    <tableColumn id="7002" xr3:uid="{00000000-0010-0000-0000-00005A1B0000}" uniqueName="7002" name="Column6976" queryTableFieldId="25769"/>
    <tableColumn id="7003" xr3:uid="{00000000-0010-0000-0000-00005B1B0000}" uniqueName="7003" name="Column6977" queryTableFieldId="25768"/>
    <tableColumn id="7004" xr3:uid="{00000000-0010-0000-0000-00005C1B0000}" uniqueName="7004" name="Column6978" queryTableFieldId="25767"/>
    <tableColumn id="7005" xr3:uid="{00000000-0010-0000-0000-00005D1B0000}" uniqueName="7005" name="Column6979" queryTableFieldId="25766"/>
    <tableColumn id="7006" xr3:uid="{00000000-0010-0000-0000-00005E1B0000}" uniqueName="7006" name="Column6980" queryTableFieldId="25765"/>
    <tableColumn id="7007" xr3:uid="{00000000-0010-0000-0000-00005F1B0000}" uniqueName="7007" name="Column6981" queryTableFieldId="25764"/>
    <tableColumn id="7008" xr3:uid="{00000000-0010-0000-0000-0000601B0000}" uniqueName="7008" name="Column6982" queryTableFieldId="25763"/>
    <tableColumn id="7009" xr3:uid="{00000000-0010-0000-0000-0000611B0000}" uniqueName="7009" name="Column6983" queryTableFieldId="25762"/>
    <tableColumn id="7010" xr3:uid="{00000000-0010-0000-0000-0000621B0000}" uniqueName="7010" name="Column6984" queryTableFieldId="25761"/>
    <tableColumn id="7011" xr3:uid="{00000000-0010-0000-0000-0000631B0000}" uniqueName="7011" name="Column6985" queryTableFieldId="25760"/>
    <tableColumn id="7012" xr3:uid="{00000000-0010-0000-0000-0000641B0000}" uniqueName="7012" name="Column6986" queryTableFieldId="25759"/>
    <tableColumn id="7013" xr3:uid="{00000000-0010-0000-0000-0000651B0000}" uniqueName="7013" name="Column6987" queryTableFieldId="25758"/>
    <tableColumn id="7014" xr3:uid="{00000000-0010-0000-0000-0000661B0000}" uniqueName="7014" name="Column6988" queryTableFieldId="25757"/>
    <tableColumn id="7015" xr3:uid="{00000000-0010-0000-0000-0000671B0000}" uniqueName="7015" name="Column6989" queryTableFieldId="25756"/>
    <tableColumn id="7016" xr3:uid="{00000000-0010-0000-0000-0000681B0000}" uniqueName="7016" name="Column6990" queryTableFieldId="25755"/>
    <tableColumn id="7017" xr3:uid="{00000000-0010-0000-0000-0000691B0000}" uniqueName="7017" name="Column6991" queryTableFieldId="25754"/>
    <tableColumn id="7018" xr3:uid="{00000000-0010-0000-0000-00006A1B0000}" uniqueName="7018" name="Column6992" queryTableFieldId="25753"/>
    <tableColumn id="7019" xr3:uid="{00000000-0010-0000-0000-00006B1B0000}" uniqueName="7019" name="Column6993" queryTableFieldId="25752"/>
    <tableColumn id="7020" xr3:uid="{00000000-0010-0000-0000-00006C1B0000}" uniqueName="7020" name="Column6994" queryTableFieldId="25751"/>
    <tableColumn id="7021" xr3:uid="{00000000-0010-0000-0000-00006D1B0000}" uniqueName="7021" name="Column6995" queryTableFieldId="25750"/>
    <tableColumn id="7022" xr3:uid="{00000000-0010-0000-0000-00006E1B0000}" uniqueName="7022" name="Column6996" queryTableFieldId="25749"/>
    <tableColumn id="7023" xr3:uid="{00000000-0010-0000-0000-00006F1B0000}" uniqueName="7023" name="Column6997" queryTableFieldId="25748"/>
    <tableColumn id="7024" xr3:uid="{00000000-0010-0000-0000-0000701B0000}" uniqueName="7024" name="Column6998" queryTableFieldId="25747"/>
    <tableColumn id="7025" xr3:uid="{00000000-0010-0000-0000-0000711B0000}" uniqueName="7025" name="Column6999" queryTableFieldId="25746"/>
    <tableColumn id="7026" xr3:uid="{00000000-0010-0000-0000-0000721B0000}" uniqueName="7026" name="Column7000" queryTableFieldId="25745"/>
    <tableColumn id="7027" xr3:uid="{00000000-0010-0000-0000-0000731B0000}" uniqueName="7027" name="Column7001" queryTableFieldId="25744"/>
    <tableColumn id="7028" xr3:uid="{00000000-0010-0000-0000-0000741B0000}" uniqueName="7028" name="Column7002" queryTableFieldId="25743"/>
    <tableColumn id="7029" xr3:uid="{00000000-0010-0000-0000-0000751B0000}" uniqueName="7029" name="Column7003" queryTableFieldId="25742"/>
    <tableColumn id="7030" xr3:uid="{00000000-0010-0000-0000-0000761B0000}" uniqueName="7030" name="Column7004" queryTableFieldId="25741"/>
    <tableColumn id="7031" xr3:uid="{00000000-0010-0000-0000-0000771B0000}" uniqueName="7031" name="Column7005" queryTableFieldId="25740"/>
    <tableColumn id="7032" xr3:uid="{00000000-0010-0000-0000-0000781B0000}" uniqueName="7032" name="Column7006" queryTableFieldId="25739"/>
    <tableColumn id="7033" xr3:uid="{00000000-0010-0000-0000-0000791B0000}" uniqueName="7033" name="Column7007" queryTableFieldId="25738"/>
    <tableColumn id="7034" xr3:uid="{00000000-0010-0000-0000-00007A1B0000}" uniqueName="7034" name="Column7008" queryTableFieldId="25737"/>
    <tableColumn id="7035" xr3:uid="{00000000-0010-0000-0000-00007B1B0000}" uniqueName="7035" name="Column7009" queryTableFieldId="25736"/>
    <tableColumn id="7036" xr3:uid="{00000000-0010-0000-0000-00007C1B0000}" uniqueName="7036" name="Column7010" queryTableFieldId="25735"/>
    <tableColumn id="7037" xr3:uid="{00000000-0010-0000-0000-00007D1B0000}" uniqueName="7037" name="Column7011" queryTableFieldId="25734"/>
    <tableColumn id="7038" xr3:uid="{00000000-0010-0000-0000-00007E1B0000}" uniqueName="7038" name="Column7012" queryTableFieldId="25733"/>
    <tableColumn id="7039" xr3:uid="{00000000-0010-0000-0000-00007F1B0000}" uniqueName="7039" name="Column7013" queryTableFieldId="25732"/>
    <tableColumn id="7040" xr3:uid="{00000000-0010-0000-0000-0000801B0000}" uniqueName="7040" name="Column7014" queryTableFieldId="25731"/>
    <tableColumn id="7041" xr3:uid="{00000000-0010-0000-0000-0000811B0000}" uniqueName="7041" name="Column7015" queryTableFieldId="25730"/>
    <tableColumn id="7042" xr3:uid="{00000000-0010-0000-0000-0000821B0000}" uniqueName="7042" name="Column7016" queryTableFieldId="25729"/>
    <tableColumn id="7043" xr3:uid="{00000000-0010-0000-0000-0000831B0000}" uniqueName="7043" name="Column7017" queryTableFieldId="25728"/>
    <tableColumn id="7044" xr3:uid="{00000000-0010-0000-0000-0000841B0000}" uniqueName="7044" name="Column7018" queryTableFieldId="25727"/>
    <tableColumn id="7045" xr3:uid="{00000000-0010-0000-0000-0000851B0000}" uniqueName="7045" name="Column7019" queryTableFieldId="25726"/>
    <tableColumn id="7046" xr3:uid="{00000000-0010-0000-0000-0000861B0000}" uniqueName="7046" name="Column7020" queryTableFieldId="25725"/>
    <tableColumn id="7047" xr3:uid="{00000000-0010-0000-0000-0000871B0000}" uniqueName="7047" name="Column7021" queryTableFieldId="25724"/>
    <tableColumn id="7048" xr3:uid="{00000000-0010-0000-0000-0000881B0000}" uniqueName="7048" name="Column7022" queryTableFieldId="25723"/>
    <tableColumn id="7049" xr3:uid="{00000000-0010-0000-0000-0000891B0000}" uniqueName="7049" name="Column7023" queryTableFieldId="25722"/>
    <tableColumn id="7050" xr3:uid="{00000000-0010-0000-0000-00008A1B0000}" uniqueName="7050" name="Column7024" queryTableFieldId="25721"/>
    <tableColumn id="7051" xr3:uid="{00000000-0010-0000-0000-00008B1B0000}" uniqueName="7051" name="Column7025" queryTableFieldId="25720"/>
    <tableColumn id="7052" xr3:uid="{00000000-0010-0000-0000-00008C1B0000}" uniqueName="7052" name="Column7026" queryTableFieldId="25719"/>
    <tableColumn id="7053" xr3:uid="{00000000-0010-0000-0000-00008D1B0000}" uniqueName="7053" name="Column7027" queryTableFieldId="25718"/>
    <tableColumn id="7054" xr3:uid="{00000000-0010-0000-0000-00008E1B0000}" uniqueName="7054" name="Column7028" queryTableFieldId="25717"/>
    <tableColumn id="7055" xr3:uid="{00000000-0010-0000-0000-00008F1B0000}" uniqueName="7055" name="Column7029" queryTableFieldId="25716"/>
    <tableColumn id="7056" xr3:uid="{00000000-0010-0000-0000-0000901B0000}" uniqueName="7056" name="Column7030" queryTableFieldId="25715"/>
    <tableColumn id="7057" xr3:uid="{00000000-0010-0000-0000-0000911B0000}" uniqueName="7057" name="Column7031" queryTableFieldId="25714"/>
    <tableColumn id="7058" xr3:uid="{00000000-0010-0000-0000-0000921B0000}" uniqueName="7058" name="Column7032" queryTableFieldId="25713"/>
    <tableColumn id="7059" xr3:uid="{00000000-0010-0000-0000-0000931B0000}" uniqueName="7059" name="Column7033" queryTableFieldId="25712"/>
    <tableColumn id="7060" xr3:uid="{00000000-0010-0000-0000-0000941B0000}" uniqueName="7060" name="Column7034" queryTableFieldId="25711"/>
    <tableColumn id="7061" xr3:uid="{00000000-0010-0000-0000-0000951B0000}" uniqueName="7061" name="Column7035" queryTableFieldId="25710"/>
    <tableColumn id="7062" xr3:uid="{00000000-0010-0000-0000-0000961B0000}" uniqueName="7062" name="Column7036" queryTableFieldId="25709"/>
    <tableColumn id="7063" xr3:uid="{00000000-0010-0000-0000-0000971B0000}" uniqueName="7063" name="Column7037" queryTableFieldId="25708"/>
    <tableColumn id="7064" xr3:uid="{00000000-0010-0000-0000-0000981B0000}" uniqueName="7064" name="Column7038" queryTableFieldId="25707"/>
    <tableColumn id="7065" xr3:uid="{00000000-0010-0000-0000-0000991B0000}" uniqueName="7065" name="Column7039" queryTableFieldId="25706"/>
    <tableColumn id="7066" xr3:uid="{00000000-0010-0000-0000-00009A1B0000}" uniqueName="7066" name="Column7040" queryTableFieldId="25705"/>
    <tableColumn id="7067" xr3:uid="{00000000-0010-0000-0000-00009B1B0000}" uniqueName="7067" name="Column7041" queryTableFieldId="25704"/>
    <tableColumn id="7068" xr3:uid="{00000000-0010-0000-0000-00009C1B0000}" uniqueName="7068" name="Column7042" queryTableFieldId="25703"/>
    <tableColumn id="7069" xr3:uid="{00000000-0010-0000-0000-00009D1B0000}" uniqueName="7069" name="Column7043" queryTableFieldId="25702"/>
    <tableColumn id="7070" xr3:uid="{00000000-0010-0000-0000-00009E1B0000}" uniqueName="7070" name="Column7044" queryTableFieldId="25701"/>
    <tableColumn id="7071" xr3:uid="{00000000-0010-0000-0000-00009F1B0000}" uniqueName="7071" name="Column7045" queryTableFieldId="25700"/>
    <tableColumn id="7072" xr3:uid="{00000000-0010-0000-0000-0000A01B0000}" uniqueName="7072" name="Column7046" queryTableFieldId="25699"/>
    <tableColumn id="7073" xr3:uid="{00000000-0010-0000-0000-0000A11B0000}" uniqueName="7073" name="Column7047" queryTableFieldId="25698"/>
    <tableColumn id="7074" xr3:uid="{00000000-0010-0000-0000-0000A21B0000}" uniqueName="7074" name="Column7048" queryTableFieldId="25697"/>
    <tableColumn id="7075" xr3:uid="{00000000-0010-0000-0000-0000A31B0000}" uniqueName="7075" name="Column7049" queryTableFieldId="25696"/>
    <tableColumn id="7076" xr3:uid="{00000000-0010-0000-0000-0000A41B0000}" uniqueName="7076" name="Column7050" queryTableFieldId="25695"/>
    <tableColumn id="7077" xr3:uid="{00000000-0010-0000-0000-0000A51B0000}" uniqueName="7077" name="Column7051" queryTableFieldId="25694"/>
    <tableColumn id="7078" xr3:uid="{00000000-0010-0000-0000-0000A61B0000}" uniqueName="7078" name="Column7052" queryTableFieldId="25693"/>
    <tableColumn id="7079" xr3:uid="{00000000-0010-0000-0000-0000A71B0000}" uniqueName="7079" name="Column7053" queryTableFieldId="25692"/>
    <tableColumn id="7080" xr3:uid="{00000000-0010-0000-0000-0000A81B0000}" uniqueName="7080" name="Column7054" queryTableFieldId="25691"/>
    <tableColumn id="7081" xr3:uid="{00000000-0010-0000-0000-0000A91B0000}" uniqueName="7081" name="Column7055" queryTableFieldId="25690"/>
    <tableColumn id="7082" xr3:uid="{00000000-0010-0000-0000-0000AA1B0000}" uniqueName="7082" name="Column7056" queryTableFieldId="25689"/>
    <tableColumn id="7083" xr3:uid="{00000000-0010-0000-0000-0000AB1B0000}" uniqueName="7083" name="Column7057" queryTableFieldId="25688"/>
    <tableColumn id="7084" xr3:uid="{00000000-0010-0000-0000-0000AC1B0000}" uniqueName="7084" name="Column7058" queryTableFieldId="25687"/>
    <tableColumn id="7085" xr3:uid="{00000000-0010-0000-0000-0000AD1B0000}" uniqueName="7085" name="Column7059" queryTableFieldId="25686"/>
    <tableColumn id="7086" xr3:uid="{00000000-0010-0000-0000-0000AE1B0000}" uniqueName="7086" name="Column7060" queryTableFieldId="25685"/>
    <tableColumn id="7087" xr3:uid="{00000000-0010-0000-0000-0000AF1B0000}" uniqueName="7087" name="Column7061" queryTableFieldId="25684"/>
    <tableColumn id="7088" xr3:uid="{00000000-0010-0000-0000-0000B01B0000}" uniqueName="7088" name="Column7062" queryTableFieldId="25683"/>
    <tableColumn id="7089" xr3:uid="{00000000-0010-0000-0000-0000B11B0000}" uniqueName="7089" name="Column7063" queryTableFieldId="25682"/>
    <tableColumn id="7090" xr3:uid="{00000000-0010-0000-0000-0000B21B0000}" uniqueName="7090" name="Column7064" queryTableFieldId="25681"/>
    <tableColumn id="7091" xr3:uid="{00000000-0010-0000-0000-0000B31B0000}" uniqueName="7091" name="Column7065" queryTableFieldId="25680"/>
    <tableColumn id="7092" xr3:uid="{00000000-0010-0000-0000-0000B41B0000}" uniqueName="7092" name="Column7066" queryTableFieldId="25679"/>
    <tableColumn id="7093" xr3:uid="{00000000-0010-0000-0000-0000B51B0000}" uniqueName="7093" name="Column7067" queryTableFieldId="25678"/>
    <tableColumn id="7094" xr3:uid="{00000000-0010-0000-0000-0000B61B0000}" uniqueName="7094" name="Column7068" queryTableFieldId="25677"/>
    <tableColumn id="7095" xr3:uid="{00000000-0010-0000-0000-0000B71B0000}" uniqueName="7095" name="Column7069" queryTableFieldId="25676"/>
    <tableColumn id="7096" xr3:uid="{00000000-0010-0000-0000-0000B81B0000}" uniqueName="7096" name="Column7070" queryTableFieldId="25675"/>
    <tableColumn id="7097" xr3:uid="{00000000-0010-0000-0000-0000B91B0000}" uniqueName="7097" name="Column7071" queryTableFieldId="25674"/>
    <tableColumn id="7098" xr3:uid="{00000000-0010-0000-0000-0000BA1B0000}" uniqueName="7098" name="Column7072" queryTableFieldId="25673"/>
    <tableColumn id="7099" xr3:uid="{00000000-0010-0000-0000-0000BB1B0000}" uniqueName="7099" name="Column7073" queryTableFieldId="25672"/>
    <tableColumn id="7100" xr3:uid="{00000000-0010-0000-0000-0000BC1B0000}" uniqueName="7100" name="Column7074" queryTableFieldId="25671"/>
    <tableColumn id="7101" xr3:uid="{00000000-0010-0000-0000-0000BD1B0000}" uniqueName="7101" name="Column7075" queryTableFieldId="25670"/>
    <tableColumn id="7102" xr3:uid="{00000000-0010-0000-0000-0000BE1B0000}" uniqueName="7102" name="Column7076" queryTableFieldId="25669"/>
    <tableColumn id="7103" xr3:uid="{00000000-0010-0000-0000-0000BF1B0000}" uniqueName="7103" name="Column7077" queryTableFieldId="25668"/>
    <tableColumn id="7104" xr3:uid="{00000000-0010-0000-0000-0000C01B0000}" uniqueName="7104" name="Column7078" queryTableFieldId="25667"/>
    <tableColumn id="7105" xr3:uid="{00000000-0010-0000-0000-0000C11B0000}" uniqueName="7105" name="Column7079" queryTableFieldId="25666"/>
    <tableColumn id="7106" xr3:uid="{00000000-0010-0000-0000-0000C21B0000}" uniqueName="7106" name="Column7080" queryTableFieldId="25665"/>
    <tableColumn id="7107" xr3:uid="{00000000-0010-0000-0000-0000C31B0000}" uniqueName="7107" name="Column7081" queryTableFieldId="25664"/>
    <tableColumn id="7108" xr3:uid="{00000000-0010-0000-0000-0000C41B0000}" uniqueName="7108" name="Column7082" queryTableFieldId="25663"/>
    <tableColumn id="7109" xr3:uid="{00000000-0010-0000-0000-0000C51B0000}" uniqueName="7109" name="Column7083" queryTableFieldId="25662"/>
    <tableColumn id="7110" xr3:uid="{00000000-0010-0000-0000-0000C61B0000}" uniqueName="7110" name="Column7084" queryTableFieldId="25661"/>
    <tableColumn id="7111" xr3:uid="{00000000-0010-0000-0000-0000C71B0000}" uniqueName="7111" name="Column7085" queryTableFieldId="25660"/>
    <tableColumn id="7112" xr3:uid="{00000000-0010-0000-0000-0000C81B0000}" uniqueName="7112" name="Column7086" queryTableFieldId="25659"/>
    <tableColumn id="7113" xr3:uid="{00000000-0010-0000-0000-0000C91B0000}" uniqueName="7113" name="Column7087" queryTableFieldId="25658"/>
    <tableColumn id="7114" xr3:uid="{00000000-0010-0000-0000-0000CA1B0000}" uniqueName="7114" name="Column7088" queryTableFieldId="25657"/>
    <tableColumn id="7115" xr3:uid="{00000000-0010-0000-0000-0000CB1B0000}" uniqueName="7115" name="Column7089" queryTableFieldId="25656"/>
    <tableColumn id="7116" xr3:uid="{00000000-0010-0000-0000-0000CC1B0000}" uniqueName="7116" name="Column7090" queryTableFieldId="25655"/>
    <tableColumn id="7117" xr3:uid="{00000000-0010-0000-0000-0000CD1B0000}" uniqueName="7117" name="Column7091" queryTableFieldId="25654"/>
    <tableColumn id="7118" xr3:uid="{00000000-0010-0000-0000-0000CE1B0000}" uniqueName="7118" name="Column7092" queryTableFieldId="25653"/>
    <tableColumn id="7119" xr3:uid="{00000000-0010-0000-0000-0000CF1B0000}" uniqueName="7119" name="Column7093" queryTableFieldId="25652"/>
    <tableColumn id="7120" xr3:uid="{00000000-0010-0000-0000-0000D01B0000}" uniqueName="7120" name="Column7094" queryTableFieldId="25651"/>
    <tableColumn id="7121" xr3:uid="{00000000-0010-0000-0000-0000D11B0000}" uniqueName="7121" name="Column7095" queryTableFieldId="25650"/>
    <tableColumn id="7122" xr3:uid="{00000000-0010-0000-0000-0000D21B0000}" uniqueName="7122" name="Column7096" queryTableFieldId="25649"/>
    <tableColumn id="7123" xr3:uid="{00000000-0010-0000-0000-0000D31B0000}" uniqueName="7123" name="Column7097" queryTableFieldId="25648"/>
    <tableColumn id="7124" xr3:uid="{00000000-0010-0000-0000-0000D41B0000}" uniqueName="7124" name="Column7098" queryTableFieldId="25647"/>
    <tableColumn id="7125" xr3:uid="{00000000-0010-0000-0000-0000D51B0000}" uniqueName="7125" name="Column7099" queryTableFieldId="25646"/>
    <tableColumn id="7126" xr3:uid="{00000000-0010-0000-0000-0000D61B0000}" uniqueName="7126" name="Column7100" queryTableFieldId="25645"/>
    <tableColumn id="7127" xr3:uid="{00000000-0010-0000-0000-0000D71B0000}" uniqueName="7127" name="Column7101" queryTableFieldId="25644"/>
    <tableColumn id="7128" xr3:uid="{00000000-0010-0000-0000-0000D81B0000}" uniqueName="7128" name="Column7102" queryTableFieldId="25643"/>
    <tableColumn id="7129" xr3:uid="{00000000-0010-0000-0000-0000D91B0000}" uniqueName="7129" name="Column7103" queryTableFieldId="25642"/>
    <tableColumn id="7130" xr3:uid="{00000000-0010-0000-0000-0000DA1B0000}" uniqueName="7130" name="Column7104" queryTableFieldId="25641"/>
    <tableColumn id="7131" xr3:uid="{00000000-0010-0000-0000-0000DB1B0000}" uniqueName="7131" name="Column7105" queryTableFieldId="25640"/>
    <tableColumn id="7132" xr3:uid="{00000000-0010-0000-0000-0000DC1B0000}" uniqueName="7132" name="Column7106" queryTableFieldId="25639"/>
    <tableColumn id="7133" xr3:uid="{00000000-0010-0000-0000-0000DD1B0000}" uniqueName="7133" name="Column7107" queryTableFieldId="25638"/>
    <tableColumn id="7134" xr3:uid="{00000000-0010-0000-0000-0000DE1B0000}" uniqueName="7134" name="Column7108" queryTableFieldId="25637"/>
    <tableColumn id="7135" xr3:uid="{00000000-0010-0000-0000-0000DF1B0000}" uniqueName="7135" name="Column7109" queryTableFieldId="25636"/>
    <tableColumn id="7136" xr3:uid="{00000000-0010-0000-0000-0000E01B0000}" uniqueName="7136" name="Column7110" queryTableFieldId="25635"/>
    <tableColumn id="7137" xr3:uid="{00000000-0010-0000-0000-0000E11B0000}" uniqueName="7137" name="Column7111" queryTableFieldId="25634"/>
    <tableColumn id="7138" xr3:uid="{00000000-0010-0000-0000-0000E21B0000}" uniqueName="7138" name="Column7112" queryTableFieldId="25633"/>
    <tableColumn id="7139" xr3:uid="{00000000-0010-0000-0000-0000E31B0000}" uniqueName="7139" name="Column7113" queryTableFieldId="25632"/>
    <tableColumn id="7140" xr3:uid="{00000000-0010-0000-0000-0000E41B0000}" uniqueName="7140" name="Column7114" queryTableFieldId="25631"/>
    <tableColumn id="7141" xr3:uid="{00000000-0010-0000-0000-0000E51B0000}" uniqueName="7141" name="Column7115" queryTableFieldId="25630"/>
    <tableColumn id="7142" xr3:uid="{00000000-0010-0000-0000-0000E61B0000}" uniqueName="7142" name="Column7116" queryTableFieldId="25629"/>
    <tableColumn id="7143" xr3:uid="{00000000-0010-0000-0000-0000E71B0000}" uniqueName="7143" name="Column7117" queryTableFieldId="25628"/>
    <tableColumn id="7144" xr3:uid="{00000000-0010-0000-0000-0000E81B0000}" uniqueName="7144" name="Column7118" queryTableFieldId="25627"/>
    <tableColumn id="7145" xr3:uid="{00000000-0010-0000-0000-0000E91B0000}" uniqueName="7145" name="Column7119" queryTableFieldId="25626"/>
    <tableColumn id="7146" xr3:uid="{00000000-0010-0000-0000-0000EA1B0000}" uniqueName="7146" name="Column7120" queryTableFieldId="25625"/>
    <tableColumn id="7147" xr3:uid="{00000000-0010-0000-0000-0000EB1B0000}" uniqueName="7147" name="Column7121" queryTableFieldId="25624"/>
    <tableColumn id="7148" xr3:uid="{00000000-0010-0000-0000-0000EC1B0000}" uniqueName="7148" name="Column7122" queryTableFieldId="25623"/>
    <tableColumn id="7149" xr3:uid="{00000000-0010-0000-0000-0000ED1B0000}" uniqueName="7149" name="Column7123" queryTableFieldId="25622"/>
    <tableColumn id="7150" xr3:uid="{00000000-0010-0000-0000-0000EE1B0000}" uniqueName="7150" name="Column7124" queryTableFieldId="25621"/>
    <tableColumn id="7151" xr3:uid="{00000000-0010-0000-0000-0000EF1B0000}" uniqueName="7151" name="Column7125" queryTableFieldId="25620"/>
    <tableColumn id="7152" xr3:uid="{00000000-0010-0000-0000-0000F01B0000}" uniqueName="7152" name="Column7126" queryTableFieldId="25619"/>
    <tableColumn id="7153" xr3:uid="{00000000-0010-0000-0000-0000F11B0000}" uniqueName="7153" name="Column7127" queryTableFieldId="25618"/>
    <tableColumn id="7154" xr3:uid="{00000000-0010-0000-0000-0000F21B0000}" uniqueName="7154" name="Column7128" queryTableFieldId="25617"/>
    <tableColumn id="7155" xr3:uid="{00000000-0010-0000-0000-0000F31B0000}" uniqueName="7155" name="Column7129" queryTableFieldId="25616"/>
    <tableColumn id="7156" xr3:uid="{00000000-0010-0000-0000-0000F41B0000}" uniqueName="7156" name="Column7130" queryTableFieldId="25615"/>
    <tableColumn id="7157" xr3:uid="{00000000-0010-0000-0000-0000F51B0000}" uniqueName="7157" name="Column7131" queryTableFieldId="25614"/>
    <tableColumn id="7158" xr3:uid="{00000000-0010-0000-0000-0000F61B0000}" uniqueName="7158" name="Column7132" queryTableFieldId="25613"/>
    <tableColumn id="7159" xr3:uid="{00000000-0010-0000-0000-0000F71B0000}" uniqueName="7159" name="Column7133" queryTableFieldId="25612"/>
    <tableColumn id="7160" xr3:uid="{00000000-0010-0000-0000-0000F81B0000}" uniqueName="7160" name="Column7134" queryTableFieldId="25611"/>
    <tableColumn id="7161" xr3:uid="{00000000-0010-0000-0000-0000F91B0000}" uniqueName="7161" name="Column7135" queryTableFieldId="25610"/>
    <tableColumn id="7162" xr3:uid="{00000000-0010-0000-0000-0000FA1B0000}" uniqueName="7162" name="Column7136" queryTableFieldId="25609"/>
    <tableColumn id="7163" xr3:uid="{00000000-0010-0000-0000-0000FB1B0000}" uniqueName="7163" name="Column7137" queryTableFieldId="25608"/>
    <tableColumn id="7164" xr3:uid="{00000000-0010-0000-0000-0000FC1B0000}" uniqueName="7164" name="Column7138" queryTableFieldId="25607"/>
    <tableColumn id="7165" xr3:uid="{00000000-0010-0000-0000-0000FD1B0000}" uniqueName="7165" name="Column7139" queryTableFieldId="25606"/>
    <tableColumn id="7166" xr3:uid="{00000000-0010-0000-0000-0000FE1B0000}" uniqueName="7166" name="Column7140" queryTableFieldId="25605"/>
    <tableColumn id="7167" xr3:uid="{00000000-0010-0000-0000-0000FF1B0000}" uniqueName="7167" name="Column7141" queryTableFieldId="25604"/>
    <tableColumn id="7168" xr3:uid="{00000000-0010-0000-0000-0000001C0000}" uniqueName="7168" name="Column7142" queryTableFieldId="25603"/>
    <tableColumn id="7169" xr3:uid="{00000000-0010-0000-0000-0000011C0000}" uniqueName="7169" name="Column7143" queryTableFieldId="25602"/>
    <tableColumn id="7170" xr3:uid="{00000000-0010-0000-0000-0000021C0000}" uniqueName="7170" name="Column7144" queryTableFieldId="25601"/>
    <tableColumn id="7171" xr3:uid="{00000000-0010-0000-0000-0000031C0000}" uniqueName="7171" name="Column7145" queryTableFieldId="25600"/>
    <tableColumn id="7172" xr3:uid="{00000000-0010-0000-0000-0000041C0000}" uniqueName="7172" name="Column7146" queryTableFieldId="25599"/>
    <tableColumn id="7173" xr3:uid="{00000000-0010-0000-0000-0000051C0000}" uniqueName="7173" name="Column7147" queryTableFieldId="25598"/>
    <tableColumn id="7174" xr3:uid="{00000000-0010-0000-0000-0000061C0000}" uniqueName="7174" name="Column7148" queryTableFieldId="25597"/>
    <tableColumn id="7175" xr3:uid="{00000000-0010-0000-0000-0000071C0000}" uniqueName="7175" name="Column7149" queryTableFieldId="25596"/>
    <tableColumn id="7176" xr3:uid="{00000000-0010-0000-0000-0000081C0000}" uniqueName="7176" name="Column7150" queryTableFieldId="25595"/>
    <tableColumn id="7177" xr3:uid="{00000000-0010-0000-0000-0000091C0000}" uniqueName="7177" name="Column7151" queryTableFieldId="25594"/>
    <tableColumn id="7178" xr3:uid="{00000000-0010-0000-0000-00000A1C0000}" uniqueName="7178" name="Column7152" queryTableFieldId="25593"/>
    <tableColumn id="7179" xr3:uid="{00000000-0010-0000-0000-00000B1C0000}" uniqueName="7179" name="Column7153" queryTableFieldId="25592"/>
    <tableColumn id="7180" xr3:uid="{00000000-0010-0000-0000-00000C1C0000}" uniqueName="7180" name="Column7154" queryTableFieldId="25591"/>
    <tableColumn id="7181" xr3:uid="{00000000-0010-0000-0000-00000D1C0000}" uniqueName="7181" name="Column7155" queryTableFieldId="25590"/>
    <tableColumn id="7182" xr3:uid="{00000000-0010-0000-0000-00000E1C0000}" uniqueName="7182" name="Column7156" queryTableFieldId="25589"/>
    <tableColumn id="7183" xr3:uid="{00000000-0010-0000-0000-00000F1C0000}" uniqueName="7183" name="Column7157" queryTableFieldId="25588"/>
    <tableColumn id="7184" xr3:uid="{00000000-0010-0000-0000-0000101C0000}" uniqueName="7184" name="Column7158" queryTableFieldId="25587"/>
    <tableColumn id="7185" xr3:uid="{00000000-0010-0000-0000-0000111C0000}" uniqueName="7185" name="Column7159" queryTableFieldId="25586"/>
    <tableColumn id="7186" xr3:uid="{00000000-0010-0000-0000-0000121C0000}" uniqueName="7186" name="Column7160" queryTableFieldId="25585"/>
    <tableColumn id="7187" xr3:uid="{00000000-0010-0000-0000-0000131C0000}" uniqueName="7187" name="Column7161" queryTableFieldId="25584"/>
    <tableColumn id="7188" xr3:uid="{00000000-0010-0000-0000-0000141C0000}" uniqueName="7188" name="Column7162" queryTableFieldId="25583"/>
    <tableColumn id="7189" xr3:uid="{00000000-0010-0000-0000-0000151C0000}" uniqueName="7189" name="Column7163" queryTableFieldId="25582"/>
    <tableColumn id="7190" xr3:uid="{00000000-0010-0000-0000-0000161C0000}" uniqueName="7190" name="Column7164" queryTableFieldId="25581"/>
    <tableColumn id="7191" xr3:uid="{00000000-0010-0000-0000-0000171C0000}" uniqueName="7191" name="Column7165" queryTableFieldId="25580"/>
    <tableColumn id="7192" xr3:uid="{00000000-0010-0000-0000-0000181C0000}" uniqueName="7192" name="Column7166" queryTableFieldId="25579"/>
    <tableColumn id="7193" xr3:uid="{00000000-0010-0000-0000-0000191C0000}" uniqueName="7193" name="Column7167" queryTableFieldId="25578"/>
    <tableColumn id="7194" xr3:uid="{00000000-0010-0000-0000-00001A1C0000}" uniqueName="7194" name="Column7168" queryTableFieldId="25577"/>
    <tableColumn id="7195" xr3:uid="{00000000-0010-0000-0000-00001B1C0000}" uniqueName="7195" name="Column7169" queryTableFieldId="25576"/>
    <tableColumn id="7196" xr3:uid="{00000000-0010-0000-0000-00001C1C0000}" uniqueName="7196" name="Column7170" queryTableFieldId="25575"/>
    <tableColumn id="7197" xr3:uid="{00000000-0010-0000-0000-00001D1C0000}" uniqueName="7197" name="Column7171" queryTableFieldId="25574"/>
    <tableColumn id="7198" xr3:uid="{00000000-0010-0000-0000-00001E1C0000}" uniqueName="7198" name="Column7172" queryTableFieldId="25573"/>
    <tableColumn id="7199" xr3:uid="{00000000-0010-0000-0000-00001F1C0000}" uniqueName="7199" name="Column7173" queryTableFieldId="25572"/>
    <tableColumn id="7200" xr3:uid="{00000000-0010-0000-0000-0000201C0000}" uniqueName="7200" name="Column7174" queryTableFieldId="25571"/>
    <tableColumn id="7201" xr3:uid="{00000000-0010-0000-0000-0000211C0000}" uniqueName="7201" name="Column7175" queryTableFieldId="25570"/>
    <tableColumn id="7202" xr3:uid="{00000000-0010-0000-0000-0000221C0000}" uniqueName="7202" name="Column7176" queryTableFieldId="25569"/>
    <tableColumn id="7203" xr3:uid="{00000000-0010-0000-0000-0000231C0000}" uniqueName="7203" name="Column7177" queryTableFieldId="25568"/>
    <tableColumn id="7204" xr3:uid="{00000000-0010-0000-0000-0000241C0000}" uniqueName="7204" name="Column7178" queryTableFieldId="25567"/>
    <tableColumn id="7205" xr3:uid="{00000000-0010-0000-0000-0000251C0000}" uniqueName="7205" name="Column7179" queryTableFieldId="25566"/>
    <tableColumn id="7206" xr3:uid="{00000000-0010-0000-0000-0000261C0000}" uniqueName="7206" name="Column7180" queryTableFieldId="25565"/>
    <tableColumn id="7207" xr3:uid="{00000000-0010-0000-0000-0000271C0000}" uniqueName="7207" name="Column7181" queryTableFieldId="25564"/>
    <tableColumn id="7208" xr3:uid="{00000000-0010-0000-0000-0000281C0000}" uniqueName="7208" name="Column7182" queryTableFieldId="25563"/>
    <tableColumn id="7209" xr3:uid="{00000000-0010-0000-0000-0000291C0000}" uniqueName="7209" name="Column7183" queryTableFieldId="25562"/>
    <tableColumn id="7210" xr3:uid="{00000000-0010-0000-0000-00002A1C0000}" uniqueName="7210" name="Column7184" queryTableFieldId="25561"/>
    <tableColumn id="7211" xr3:uid="{00000000-0010-0000-0000-00002B1C0000}" uniqueName="7211" name="Column7185" queryTableFieldId="25560"/>
    <tableColumn id="7212" xr3:uid="{00000000-0010-0000-0000-00002C1C0000}" uniqueName="7212" name="Column7186" queryTableFieldId="25559"/>
    <tableColumn id="7213" xr3:uid="{00000000-0010-0000-0000-00002D1C0000}" uniqueName="7213" name="Column7187" queryTableFieldId="25558"/>
    <tableColumn id="7214" xr3:uid="{00000000-0010-0000-0000-00002E1C0000}" uniqueName="7214" name="Column7188" queryTableFieldId="25557"/>
    <tableColumn id="7215" xr3:uid="{00000000-0010-0000-0000-00002F1C0000}" uniqueName="7215" name="Column7189" queryTableFieldId="25556"/>
    <tableColumn id="7216" xr3:uid="{00000000-0010-0000-0000-0000301C0000}" uniqueName="7216" name="Column7190" queryTableFieldId="25555"/>
    <tableColumn id="7217" xr3:uid="{00000000-0010-0000-0000-0000311C0000}" uniqueName="7217" name="Column7191" queryTableFieldId="25554"/>
    <tableColumn id="7218" xr3:uid="{00000000-0010-0000-0000-0000321C0000}" uniqueName="7218" name="Column7192" queryTableFieldId="25553"/>
    <tableColumn id="7219" xr3:uid="{00000000-0010-0000-0000-0000331C0000}" uniqueName="7219" name="Column7193" queryTableFieldId="25552"/>
    <tableColumn id="7220" xr3:uid="{00000000-0010-0000-0000-0000341C0000}" uniqueName="7220" name="Column7194" queryTableFieldId="25551"/>
    <tableColumn id="7221" xr3:uid="{00000000-0010-0000-0000-0000351C0000}" uniqueName="7221" name="Column7195" queryTableFieldId="25550"/>
    <tableColumn id="7222" xr3:uid="{00000000-0010-0000-0000-0000361C0000}" uniqueName="7222" name="Column7196" queryTableFieldId="25549"/>
    <tableColumn id="7223" xr3:uid="{00000000-0010-0000-0000-0000371C0000}" uniqueName="7223" name="Column7197" queryTableFieldId="25548"/>
    <tableColumn id="7224" xr3:uid="{00000000-0010-0000-0000-0000381C0000}" uniqueName="7224" name="Column7198" queryTableFieldId="25547"/>
    <tableColumn id="7225" xr3:uid="{00000000-0010-0000-0000-0000391C0000}" uniqueName="7225" name="Column7199" queryTableFieldId="25546"/>
    <tableColumn id="7226" xr3:uid="{00000000-0010-0000-0000-00003A1C0000}" uniqueName="7226" name="Column7200" queryTableFieldId="25545"/>
    <tableColumn id="7227" xr3:uid="{00000000-0010-0000-0000-00003B1C0000}" uniqueName="7227" name="Column7201" queryTableFieldId="25544"/>
    <tableColumn id="7228" xr3:uid="{00000000-0010-0000-0000-00003C1C0000}" uniqueName="7228" name="Column7202" queryTableFieldId="25543"/>
    <tableColumn id="7229" xr3:uid="{00000000-0010-0000-0000-00003D1C0000}" uniqueName="7229" name="Column7203" queryTableFieldId="25542"/>
    <tableColumn id="7230" xr3:uid="{00000000-0010-0000-0000-00003E1C0000}" uniqueName="7230" name="Column7204" queryTableFieldId="25541"/>
    <tableColumn id="7231" xr3:uid="{00000000-0010-0000-0000-00003F1C0000}" uniqueName="7231" name="Column7205" queryTableFieldId="25540"/>
    <tableColumn id="7232" xr3:uid="{00000000-0010-0000-0000-0000401C0000}" uniqueName="7232" name="Column7206" queryTableFieldId="25539"/>
    <tableColumn id="7233" xr3:uid="{00000000-0010-0000-0000-0000411C0000}" uniqueName="7233" name="Column7207" queryTableFieldId="25538"/>
    <tableColumn id="7234" xr3:uid="{00000000-0010-0000-0000-0000421C0000}" uniqueName="7234" name="Column7208" queryTableFieldId="25537"/>
    <tableColumn id="7235" xr3:uid="{00000000-0010-0000-0000-0000431C0000}" uniqueName="7235" name="Column7209" queryTableFieldId="25536"/>
    <tableColumn id="7236" xr3:uid="{00000000-0010-0000-0000-0000441C0000}" uniqueName="7236" name="Column7210" queryTableFieldId="25535"/>
    <tableColumn id="7237" xr3:uid="{00000000-0010-0000-0000-0000451C0000}" uniqueName="7237" name="Column7211" queryTableFieldId="25534"/>
    <tableColumn id="7238" xr3:uid="{00000000-0010-0000-0000-0000461C0000}" uniqueName="7238" name="Column7212" queryTableFieldId="25533"/>
    <tableColumn id="7239" xr3:uid="{00000000-0010-0000-0000-0000471C0000}" uniqueName="7239" name="Column7213" queryTableFieldId="25532"/>
    <tableColumn id="7240" xr3:uid="{00000000-0010-0000-0000-0000481C0000}" uniqueName="7240" name="Column7214" queryTableFieldId="25531"/>
    <tableColumn id="7241" xr3:uid="{00000000-0010-0000-0000-0000491C0000}" uniqueName="7241" name="Column7215" queryTableFieldId="25530"/>
    <tableColumn id="7242" xr3:uid="{00000000-0010-0000-0000-00004A1C0000}" uniqueName="7242" name="Column7216" queryTableFieldId="25529"/>
    <tableColumn id="7243" xr3:uid="{00000000-0010-0000-0000-00004B1C0000}" uniqueName="7243" name="Column7217" queryTableFieldId="25528"/>
    <tableColumn id="7244" xr3:uid="{00000000-0010-0000-0000-00004C1C0000}" uniqueName="7244" name="Column7218" queryTableFieldId="25527"/>
    <tableColumn id="7245" xr3:uid="{00000000-0010-0000-0000-00004D1C0000}" uniqueName="7245" name="Column7219" queryTableFieldId="25526"/>
    <tableColumn id="7246" xr3:uid="{00000000-0010-0000-0000-00004E1C0000}" uniqueName="7246" name="Column7220" queryTableFieldId="25525"/>
    <tableColumn id="7247" xr3:uid="{00000000-0010-0000-0000-00004F1C0000}" uniqueName="7247" name="Column7221" queryTableFieldId="25524"/>
    <tableColumn id="7248" xr3:uid="{00000000-0010-0000-0000-0000501C0000}" uniqueName="7248" name="Column7222" queryTableFieldId="25523"/>
    <tableColumn id="7249" xr3:uid="{00000000-0010-0000-0000-0000511C0000}" uniqueName="7249" name="Column7223" queryTableFieldId="25522"/>
    <tableColumn id="7250" xr3:uid="{00000000-0010-0000-0000-0000521C0000}" uniqueName="7250" name="Column7224" queryTableFieldId="25521"/>
    <tableColumn id="7251" xr3:uid="{00000000-0010-0000-0000-0000531C0000}" uniqueName="7251" name="Column7225" queryTableFieldId="25520"/>
    <tableColumn id="7252" xr3:uid="{00000000-0010-0000-0000-0000541C0000}" uniqueName="7252" name="Column7226" queryTableFieldId="25519"/>
    <tableColumn id="7253" xr3:uid="{00000000-0010-0000-0000-0000551C0000}" uniqueName="7253" name="Column7227" queryTableFieldId="25518"/>
    <tableColumn id="7254" xr3:uid="{00000000-0010-0000-0000-0000561C0000}" uniqueName="7254" name="Column7228" queryTableFieldId="25517"/>
    <tableColumn id="7255" xr3:uid="{00000000-0010-0000-0000-0000571C0000}" uniqueName="7255" name="Column7229" queryTableFieldId="25516"/>
    <tableColumn id="7256" xr3:uid="{00000000-0010-0000-0000-0000581C0000}" uniqueName="7256" name="Column7230" queryTableFieldId="25515"/>
    <tableColumn id="7257" xr3:uid="{00000000-0010-0000-0000-0000591C0000}" uniqueName="7257" name="Column7231" queryTableFieldId="25514"/>
    <tableColumn id="7258" xr3:uid="{00000000-0010-0000-0000-00005A1C0000}" uniqueName="7258" name="Column7232" queryTableFieldId="25513"/>
    <tableColumn id="7259" xr3:uid="{00000000-0010-0000-0000-00005B1C0000}" uniqueName="7259" name="Column7233" queryTableFieldId="25512"/>
    <tableColumn id="7260" xr3:uid="{00000000-0010-0000-0000-00005C1C0000}" uniqueName="7260" name="Column7234" queryTableFieldId="25511"/>
    <tableColumn id="7261" xr3:uid="{00000000-0010-0000-0000-00005D1C0000}" uniqueName="7261" name="Column7235" queryTableFieldId="25510"/>
    <tableColumn id="7262" xr3:uid="{00000000-0010-0000-0000-00005E1C0000}" uniqueName="7262" name="Column7236" queryTableFieldId="25509"/>
    <tableColumn id="7263" xr3:uid="{00000000-0010-0000-0000-00005F1C0000}" uniqueName="7263" name="Column7237" queryTableFieldId="25508"/>
    <tableColumn id="7264" xr3:uid="{00000000-0010-0000-0000-0000601C0000}" uniqueName="7264" name="Column7238" queryTableFieldId="25507"/>
    <tableColumn id="7265" xr3:uid="{00000000-0010-0000-0000-0000611C0000}" uniqueName="7265" name="Column7239" queryTableFieldId="25506"/>
    <tableColumn id="7266" xr3:uid="{00000000-0010-0000-0000-0000621C0000}" uniqueName="7266" name="Column7240" queryTableFieldId="25505"/>
    <tableColumn id="7267" xr3:uid="{00000000-0010-0000-0000-0000631C0000}" uniqueName="7267" name="Column7241" queryTableFieldId="25504"/>
    <tableColumn id="7268" xr3:uid="{00000000-0010-0000-0000-0000641C0000}" uniqueName="7268" name="Column7242" queryTableFieldId="25503"/>
    <tableColumn id="7269" xr3:uid="{00000000-0010-0000-0000-0000651C0000}" uniqueName="7269" name="Column7243" queryTableFieldId="25502"/>
    <tableColumn id="7270" xr3:uid="{00000000-0010-0000-0000-0000661C0000}" uniqueName="7270" name="Column7244" queryTableFieldId="25501"/>
    <tableColumn id="7271" xr3:uid="{00000000-0010-0000-0000-0000671C0000}" uniqueName="7271" name="Column7245" queryTableFieldId="25500"/>
    <tableColumn id="7272" xr3:uid="{00000000-0010-0000-0000-0000681C0000}" uniqueName="7272" name="Column7246" queryTableFieldId="25499"/>
    <tableColumn id="7273" xr3:uid="{00000000-0010-0000-0000-0000691C0000}" uniqueName="7273" name="Column7247" queryTableFieldId="25498"/>
    <tableColumn id="7274" xr3:uid="{00000000-0010-0000-0000-00006A1C0000}" uniqueName="7274" name="Column7248" queryTableFieldId="25497"/>
    <tableColumn id="7275" xr3:uid="{00000000-0010-0000-0000-00006B1C0000}" uniqueName="7275" name="Column7249" queryTableFieldId="25496"/>
    <tableColumn id="7276" xr3:uid="{00000000-0010-0000-0000-00006C1C0000}" uniqueName="7276" name="Column7250" queryTableFieldId="25495"/>
    <tableColumn id="7277" xr3:uid="{00000000-0010-0000-0000-00006D1C0000}" uniqueName="7277" name="Column7251" queryTableFieldId="25494"/>
    <tableColumn id="7278" xr3:uid="{00000000-0010-0000-0000-00006E1C0000}" uniqueName="7278" name="Column7252" queryTableFieldId="25493"/>
    <tableColumn id="7279" xr3:uid="{00000000-0010-0000-0000-00006F1C0000}" uniqueName="7279" name="Column7253" queryTableFieldId="25492"/>
    <tableColumn id="7280" xr3:uid="{00000000-0010-0000-0000-0000701C0000}" uniqueName="7280" name="Column7254" queryTableFieldId="25491"/>
    <tableColumn id="7281" xr3:uid="{00000000-0010-0000-0000-0000711C0000}" uniqueName="7281" name="Column7255" queryTableFieldId="25490"/>
    <tableColumn id="7282" xr3:uid="{00000000-0010-0000-0000-0000721C0000}" uniqueName="7282" name="Column7256" queryTableFieldId="25489"/>
    <tableColumn id="7283" xr3:uid="{00000000-0010-0000-0000-0000731C0000}" uniqueName="7283" name="Column7257" queryTableFieldId="25488"/>
    <tableColumn id="7284" xr3:uid="{00000000-0010-0000-0000-0000741C0000}" uniqueName="7284" name="Column7258" queryTableFieldId="25487"/>
    <tableColumn id="7285" xr3:uid="{00000000-0010-0000-0000-0000751C0000}" uniqueName="7285" name="Column7259" queryTableFieldId="25486"/>
    <tableColumn id="7286" xr3:uid="{00000000-0010-0000-0000-0000761C0000}" uniqueName="7286" name="Column7260" queryTableFieldId="25485"/>
    <tableColumn id="7287" xr3:uid="{00000000-0010-0000-0000-0000771C0000}" uniqueName="7287" name="Column7261" queryTableFieldId="25484"/>
    <tableColumn id="7288" xr3:uid="{00000000-0010-0000-0000-0000781C0000}" uniqueName="7288" name="Column7262" queryTableFieldId="25483"/>
    <tableColumn id="7289" xr3:uid="{00000000-0010-0000-0000-0000791C0000}" uniqueName="7289" name="Column7263" queryTableFieldId="25482"/>
    <tableColumn id="7290" xr3:uid="{00000000-0010-0000-0000-00007A1C0000}" uniqueName="7290" name="Column7264" queryTableFieldId="25481"/>
    <tableColumn id="7291" xr3:uid="{00000000-0010-0000-0000-00007B1C0000}" uniqueName="7291" name="Column7265" queryTableFieldId="25480"/>
    <tableColumn id="7292" xr3:uid="{00000000-0010-0000-0000-00007C1C0000}" uniqueName="7292" name="Column7266" queryTableFieldId="25479"/>
    <tableColumn id="7293" xr3:uid="{00000000-0010-0000-0000-00007D1C0000}" uniqueName="7293" name="Column7267" queryTableFieldId="25478"/>
    <tableColumn id="7294" xr3:uid="{00000000-0010-0000-0000-00007E1C0000}" uniqueName="7294" name="Column7268" queryTableFieldId="25477"/>
    <tableColumn id="7295" xr3:uid="{00000000-0010-0000-0000-00007F1C0000}" uniqueName="7295" name="Column7269" queryTableFieldId="25476"/>
    <tableColumn id="7296" xr3:uid="{00000000-0010-0000-0000-0000801C0000}" uniqueName="7296" name="Column7270" queryTableFieldId="25475"/>
    <tableColumn id="7297" xr3:uid="{00000000-0010-0000-0000-0000811C0000}" uniqueName="7297" name="Column7271" queryTableFieldId="25474"/>
    <tableColumn id="7298" xr3:uid="{00000000-0010-0000-0000-0000821C0000}" uniqueName="7298" name="Column7272" queryTableFieldId="25473"/>
    <tableColumn id="7299" xr3:uid="{00000000-0010-0000-0000-0000831C0000}" uniqueName="7299" name="Column7273" queryTableFieldId="25472"/>
    <tableColumn id="7300" xr3:uid="{00000000-0010-0000-0000-0000841C0000}" uniqueName="7300" name="Column7274" queryTableFieldId="25471"/>
    <tableColumn id="7301" xr3:uid="{00000000-0010-0000-0000-0000851C0000}" uniqueName="7301" name="Column7275" queryTableFieldId="25470"/>
    <tableColumn id="7302" xr3:uid="{00000000-0010-0000-0000-0000861C0000}" uniqueName="7302" name="Column7276" queryTableFieldId="25469"/>
    <tableColumn id="7303" xr3:uid="{00000000-0010-0000-0000-0000871C0000}" uniqueName="7303" name="Column7277" queryTableFieldId="25468"/>
    <tableColumn id="7304" xr3:uid="{00000000-0010-0000-0000-0000881C0000}" uniqueName="7304" name="Column7278" queryTableFieldId="25467"/>
    <tableColumn id="7305" xr3:uid="{00000000-0010-0000-0000-0000891C0000}" uniqueName="7305" name="Column7279" queryTableFieldId="25466"/>
    <tableColumn id="7306" xr3:uid="{00000000-0010-0000-0000-00008A1C0000}" uniqueName="7306" name="Column7280" queryTableFieldId="25465"/>
    <tableColumn id="7307" xr3:uid="{00000000-0010-0000-0000-00008B1C0000}" uniqueName="7307" name="Column7281" queryTableFieldId="25464"/>
    <tableColumn id="7308" xr3:uid="{00000000-0010-0000-0000-00008C1C0000}" uniqueName="7308" name="Column7282" queryTableFieldId="25463"/>
    <tableColumn id="7309" xr3:uid="{00000000-0010-0000-0000-00008D1C0000}" uniqueName="7309" name="Column7283" queryTableFieldId="25462"/>
    <tableColumn id="7310" xr3:uid="{00000000-0010-0000-0000-00008E1C0000}" uniqueName="7310" name="Column7284" queryTableFieldId="25461"/>
    <tableColumn id="7311" xr3:uid="{00000000-0010-0000-0000-00008F1C0000}" uniqueName="7311" name="Column7285" queryTableFieldId="25460"/>
    <tableColumn id="7312" xr3:uid="{00000000-0010-0000-0000-0000901C0000}" uniqueName="7312" name="Column7286" queryTableFieldId="25459"/>
    <tableColumn id="7313" xr3:uid="{00000000-0010-0000-0000-0000911C0000}" uniqueName="7313" name="Column7287" queryTableFieldId="25458"/>
    <tableColumn id="7314" xr3:uid="{00000000-0010-0000-0000-0000921C0000}" uniqueName="7314" name="Column7288" queryTableFieldId="25457"/>
    <tableColumn id="7315" xr3:uid="{00000000-0010-0000-0000-0000931C0000}" uniqueName="7315" name="Column7289" queryTableFieldId="25456"/>
    <tableColumn id="7316" xr3:uid="{00000000-0010-0000-0000-0000941C0000}" uniqueName="7316" name="Column7290" queryTableFieldId="25455"/>
    <tableColumn id="7317" xr3:uid="{00000000-0010-0000-0000-0000951C0000}" uniqueName="7317" name="Column7291" queryTableFieldId="25454"/>
    <tableColumn id="7318" xr3:uid="{00000000-0010-0000-0000-0000961C0000}" uniqueName="7318" name="Column7292" queryTableFieldId="25453"/>
    <tableColumn id="7319" xr3:uid="{00000000-0010-0000-0000-0000971C0000}" uniqueName="7319" name="Column7293" queryTableFieldId="25452"/>
    <tableColumn id="7320" xr3:uid="{00000000-0010-0000-0000-0000981C0000}" uniqueName="7320" name="Column7294" queryTableFieldId="25451"/>
    <tableColumn id="7321" xr3:uid="{00000000-0010-0000-0000-0000991C0000}" uniqueName="7321" name="Column7295" queryTableFieldId="25450"/>
    <tableColumn id="7322" xr3:uid="{00000000-0010-0000-0000-00009A1C0000}" uniqueName="7322" name="Column7296" queryTableFieldId="25449"/>
    <tableColumn id="7323" xr3:uid="{00000000-0010-0000-0000-00009B1C0000}" uniqueName="7323" name="Column7297" queryTableFieldId="25448"/>
    <tableColumn id="7324" xr3:uid="{00000000-0010-0000-0000-00009C1C0000}" uniqueName="7324" name="Column7298" queryTableFieldId="25447"/>
    <tableColumn id="7325" xr3:uid="{00000000-0010-0000-0000-00009D1C0000}" uniqueName="7325" name="Column7299" queryTableFieldId="25446"/>
    <tableColumn id="7326" xr3:uid="{00000000-0010-0000-0000-00009E1C0000}" uniqueName="7326" name="Column7300" queryTableFieldId="25445"/>
    <tableColumn id="7327" xr3:uid="{00000000-0010-0000-0000-00009F1C0000}" uniqueName="7327" name="Column7301" queryTableFieldId="25444"/>
    <tableColumn id="7328" xr3:uid="{00000000-0010-0000-0000-0000A01C0000}" uniqueName="7328" name="Column7302" queryTableFieldId="25443"/>
    <tableColumn id="7329" xr3:uid="{00000000-0010-0000-0000-0000A11C0000}" uniqueName="7329" name="Column7303" queryTableFieldId="25442"/>
    <tableColumn id="7330" xr3:uid="{00000000-0010-0000-0000-0000A21C0000}" uniqueName="7330" name="Column7304" queryTableFieldId="25441"/>
    <tableColumn id="7331" xr3:uid="{00000000-0010-0000-0000-0000A31C0000}" uniqueName="7331" name="Column7305" queryTableFieldId="25440"/>
    <tableColumn id="7332" xr3:uid="{00000000-0010-0000-0000-0000A41C0000}" uniqueName="7332" name="Column7306" queryTableFieldId="25439"/>
    <tableColumn id="7333" xr3:uid="{00000000-0010-0000-0000-0000A51C0000}" uniqueName="7333" name="Column7307" queryTableFieldId="25438"/>
    <tableColumn id="7334" xr3:uid="{00000000-0010-0000-0000-0000A61C0000}" uniqueName="7334" name="Column7308" queryTableFieldId="25437"/>
    <tableColumn id="7335" xr3:uid="{00000000-0010-0000-0000-0000A71C0000}" uniqueName="7335" name="Column7309" queryTableFieldId="25436"/>
    <tableColumn id="7336" xr3:uid="{00000000-0010-0000-0000-0000A81C0000}" uniqueName="7336" name="Column7310" queryTableFieldId="25435"/>
    <tableColumn id="7337" xr3:uid="{00000000-0010-0000-0000-0000A91C0000}" uniqueName="7337" name="Column7311" queryTableFieldId="25434"/>
    <tableColumn id="7338" xr3:uid="{00000000-0010-0000-0000-0000AA1C0000}" uniqueName="7338" name="Column7312" queryTableFieldId="25433"/>
    <tableColumn id="7339" xr3:uid="{00000000-0010-0000-0000-0000AB1C0000}" uniqueName="7339" name="Column7313" queryTableFieldId="25432"/>
    <tableColumn id="7340" xr3:uid="{00000000-0010-0000-0000-0000AC1C0000}" uniqueName="7340" name="Column7314" queryTableFieldId="25431"/>
    <tableColumn id="7341" xr3:uid="{00000000-0010-0000-0000-0000AD1C0000}" uniqueName="7341" name="Column7315" queryTableFieldId="25430"/>
    <tableColumn id="7342" xr3:uid="{00000000-0010-0000-0000-0000AE1C0000}" uniqueName="7342" name="Column7316" queryTableFieldId="25429"/>
    <tableColumn id="7343" xr3:uid="{00000000-0010-0000-0000-0000AF1C0000}" uniqueName="7343" name="Column7317" queryTableFieldId="25428"/>
    <tableColumn id="7344" xr3:uid="{00000000-0010-0000-0000-0000B01C0000}" uniqueName="7344" name="Column7318" queryTableFieldId="25427"/>
    <tableColumn id="7345" xr3:uid="{00000000-0010-0000-0000-0000B11C0000}" uniqueName="7345" name="Column7319" queryTableFieldId="25426"/>
    <tableColumn id="7346" xr3:uid="{00000000-0010-0000-0000-0000B21C0000}" uniqueName="7346" name="Column7320" queryTableFieldId="25425"/>
    <tableColumn id="7347" xr3:uid="{00000000-0010-0000-0000-0000B31C0000}" uniqueName="7347" name="Column7321" queryTableFieldId="25424"/>
    <tableColumn id="7348" xr3:uid="{00000000-0010-0000-0000-0000B41C0000}" uniqueName="7348" name="Column7322" queryTableFieldId="25423"/>
    <tableColumn id="7349" xr3:uid="{00000000-0010-0000-0000-0000B51C0000}" uniqueName="7349" name="Column7323" queryTableFieldId="25422"/>
    <tableColumn id="7350" xr3:uid="{00000000-0010-0000-0000-0000B61C0000}" uniqueName="7350" name="Column7324" queryTableFieldId="25421"/>
    <tableColumn id="7351" xr3:uid="{00000000-0010-0000-0000-0000B71C0000}" uniqueName="7351" name="Column7325" queryTableFieldId="25420"/>
    <tableColumn id="7352" xr3:uid="{00000000-0010-0000-0000-0000B81C0000}" uniqueName="7352" name="Column7326" queryTableFieldId="25419"/>
    <tableColumn id="7353" xr3:uid="{00000000-0010-0000-0000-0000B91C0000}" uniqueName="7353" name="Column7327" queryTableFieldId="25418"/>
    <tableColumn id="7354" xr3:uid="{00000000-0010-0000-0000-0000BA1C0000}" uniqueName="7354" name="Column7328" queryTableFieldId="25417"/>
    <tableColumn id="7355" xr3:uid="{00000000-0010-0000-0000-0000BB1C0000}" uniqueName="7355" name="Column7329" queryTableFieldId="25416"/>
    <tableColumn id="7356" xr3:uid="{00000000-0010-0000-0000-0000BC1C0000}" uniqueName="7356" name="Column7330" queryTableFieldId="25415"/>
    <tableColumn id="7357" xr3:uid="{00000000-0010-0000-0000-0000BD1C0000}" uniqueName="7357" name="Column7331" queryTableFieldId="25414"/>
    <tableColumn id="7358" xr3:uid="{00000000-0010-0000-0000-0000BE1C0000}" uniqueName="7358" name="Column7332" queryTableFieldId="25413"/>
    <tableColumn id="7359" xr3:uid="{00000000-0010-0000-0000-0000BF1C0000}" uniqueName="7359" name="Column7333" queryTableFieldId="25412"/>
    <tableColumn id="7360" xr3:uid="{00000000-0010-0000-0000-0000C01C0000}" uniqueName="7360" name="Column7334" queryTableFieldId="25411"/>
    <tableColumn id="7361" xr3:uid="{00000000-0010-0000-0000-0000C11C0000}" uniqueName="7361" name="Column7335" queryTableFieldId="25410"/>
    <tableColumn id="7362" xr3:uid="{00000000-0010-0000-0000-0000C21C0000}" uniqueName="7362" name="Column7336" queryTableFieldId="25409"/>
    <tableColumn id="7363" xr3:uid="{00000000-0010-0000-0000-0000C31C0000}" uniqueName="7363" name="Column7337" queryTableFieldId="25408"/>
    <tableColumn id="7364" xr3:uid="{00000000-0010-0000-0000-0000C41C0000}" uniqueName="7364" name="Column7338" queryTableFieldId="25407"/>
    <tableColumn id="7365" xr3:uid="{00000000-0010-0000-0000-0000C51C0000}" uniqueName="7365" name="Column7339" queryTableFieldId="25406"/>
    <tableColumn id="7366" xr3:uid="{00000000-0010-0000-0000-0000C61C0000}" uniqueName="7366" name="Column7340" queryTableFieldId="25405"/>
    <tableColumn id="7367" xr3:uid="{00000000-0010-0000-0000-0000C71C0000}" uniqueName="7367" name="Column7341" queryTableFieldId="25404"/>
    <tableColumn id="7368" xr3:uid="{00000000-0010-0000-0000-0000C81C0000}" uniqueName="7368" name="Column7342" queryTableFieldId="25403"/>
    <tableColumn id="7369" xr3:uid="{00000000-0010-0000-0000-0000C91C0000}" uniqueName="7369" name="Column7343" queryTableFieldId="25402"/>
    <tableColumn id="7370" xr3:uid="{00000000-0010-0000-0000-0000CA1C0000}" uniqueName="7370" name="Column7344" queryTableFieldId="25401"/>
    <tableColumn id="7371" xr3:uid="{00000000-0010-0000-0000-0000CB1C0000}" uniqueName="7371" name="Column7345" queryTableFieldId="25400"/>
    <tableColumn id="7372" xr3:uid="{00000000-0010-0000-0000-0000CC1C0000}" uniqueName="7372" name="Column7346" queryTableFieldId="25399"/>
    <tableColumn id="7373" xr3:uid="{00000000-0010-0000-0000-0000CD1C0000}" uniqueName="7373" name="Column7347" queryTableFieldId="25398"/>
    <tableColumn id="7374" xr3:uid="{00000000-0010-0000-0000-0000CE1C0000}" uniqueName="7374" name="Column7348" queryTableFieldId="25397"/>
    <tableColumn id="7375" xr3:uid="{00000000-0010-0000-0000-0000CF1C0000}" uniqueName="7375" name="Column7349" queryTableFieldId="25396"/>
    <tableColumn id="7376" xr3:uid="{00000000-0010-0000-0000-0000D01C0000}" uniqueName="7376" name="Column7350" queryTableFieldId="25395"/>
    <tableColumn id="7377" xr3:uid="{00000000-0010-0000-0000-0000D11C0000}" uniqueName="7377" name="Column7351" queryTableFieldId="25394"/>
    <tableColumn id="7378" xr3:uid="{00000000-0010-0000-0000-0000D21C0000}" uniqueName="7378" name="Column7352" queryTableFieldId="25393"/>
    <tableColumn id="7379" xr3:uid="{00000000-0010-0000-0000-0000D31C0000}" uniqueName="7379" name="Column7353" queryTableFieldId="25392"/>
    <tableColumn id="7380" xr3:uid="{00000000-0010-0000-0000-0000D41C0000}" uniqueName="7380" name="Column7354" queryTableFieldId="25391"/>
    <tableColumn id="7381" xr3:uid="{00000000-0010-0000-0000-0000D51C0000}" uniqueName="7381" name="Column7355" queryTableFieldId="25390"/>
    <tableColumn id="7382" xr3:uid="{00000000-0010-0000-0000-0000D61C0000}" uniqueName="7382" name="Column7356" queryTableFieldId="25389"/>
    <tableColumn id="7383" xr3:uid="{00000000-0010-0000-0000-0000D71C0000}" uniqueName="7383" name="Column7357" queryTableFieldId="25388"/>
    <tableColumn id="7384" xr3:uid="{00000000-0010-0000-0000-0000D81C0000}" uniqueName="7384" name="Column7358" queryTableFieldId="25387"/>
    <tableColumn id="7385" xr3:uid="{00000000-0010-0000-0000-0000D91C0000}" uniqueName="7385" name="Column7359" queryTableFieldId="25386"/>
    <tableColumn id="7386" xr3:uid="{00000000-0010-0000-0000-0000DA1C0000}" uniqueName="7386" name="Column7360" queryTableFieldId="25385"/>
    <tableColumn id="7387" xr3:uid="{00000000-0010-0000-0000-0000DB1C0000}" uniqueName="7387" name="Column7361" queryTableFieldId="25384"/>
    <tableColumn id="7388" xr3:uid="{00000000-0010-0000-0000-0000DC1C0000}" uniqueName="7388" name="Column7362" queryTableFieldId="25383"/>
    <tableColumn id="7389" xr3:uid="{00000000-0010-0000-0000-0000DD1C0000}" uniqueName="7389" name="Column7363" queryTableFieldId="25382"/>
    <tableColumn id="7390" xr3:uid="{00000000-0010-0000-0000-0000DE1C0000}" uniqueName="7390" name="Column7364" queryTableFieldId="25381"/>
    <tableColumn id="7391" xr3:uid="{00000000-0010-0000-0000-0000DF1C0000}" uniqueName="7391" name="Column7365" queryTableFieldId="25380"/>
    <tableColumn id="7392" xr3:uid="{00000000-0010-0000-0000-0000E01C0000}" uniqueName="7392" name="Column7366" queryTableFieldId="25379"/>
    <tableColumn id="7393" xr3:uid="{00000000-0010-0000-0000-0000E11C0000}" uniqueName="7393" name="Column7367" queryTableFieldId="25378"/>
    <tableColumn id="7394" xr3:uid="{00000000-0010-0000-0000-0000E21C0000}" uniqueName="7394" name="Column7368" queryTableFieldId="25377"/>
    <tableColumn id="7395" xr3:uid="{00000000-0010-0000-0000-0000E31C0000}" uniqueName="7395" name="Column7369" queryTableFieldId="25376"/>
    <tableColumn id="7396" xr3:uid="{00000000-0010-0000-0000-0000E41C0000}" uniqueName="7396" name="Column7370" queryTableFieldId="25375"/>
    <tableColumn id="7397" xr3:uid="{00000000-0010-0000-0000-0000E51C0000}" uniqueName="7397" name="Column7371" queryTableFieldId="25374"/>
    <tableColumn id="7398" xr3:uid="{00000000-0010-0000-0000-0000E61C0000}" uniqueName="7398" name="Column7372" queryTableFieldId="25373"/>
    <tableColumn id="7399" xr3:uid="{00000000-0010-0000-0000-0000E71C0000}" uniqueName="7399" name="Column7373" queryTableFieldId="25372"/>
    <tableColumn id="7400" xr3:uid="{00000000-0010-0000-0000-0000E81C0000}" uniqueName="7400" name="Column7374" queryTableFieldId="25371"/>
    <tableColumn id="7401" xr3:uid="{00000000-0010-0000-0000-0000E91C0000}" uniqueName="7401" name="Column7375" queryTableFieldId="25370"/>
    <tableColumn id="7402" xr3:uid="{00000000-0010-0000-0000-0000EA1C0000}" uniqueName="7402" name="Column7376" queryTableFieldId="25369"/>
    <tableColumn id="7403" xr3:uid="{00000000-0010-0000-0000-0000EB1C0000}" uniqueName="7403" name="Column7377" queryTableFieldId="25368"/>
    <tableColumn id="7404" xr3:uid="{00000000-0010-0000-0000-0000EC1C0000}" uniqueName="7404" name="Column7378" queryTableFieldId="25367"/>
    <tableColumn id="7405" xr3:uid="{00000000-0010-0000-0000-0000ED1C0000}" uniqueName="7405" name="Column7379" queryTableFieldId="25366"/>
    <tableColumn id="7406" xr3:uid="{00000000-0010-0000-0000-0000EE1C0000}" uniqueName="7406" name="Column7380" queryTableFieldId="25365"/>
    <tableColumn id="7407" xr3:uid="{00000000-0010-0000-0000-0000EF1C0000}" uniqueName="7407" name="Column7381" queryTableFieldId="25364"/>
    <tableColumn id="7408" xr3:uid="{00000000-0010-0000-0000-0000F01C0000}" uniqueName="7408" name="Column7382" queryTableFieldId="25363"/>
    <tableColumn id="7409" xr3:uid="{00000000-0010-0000-0000-0000F11C0000}" uniqueName="7409" name="Column7383" queryTableFieldId="25362"/>
    <tableColumn id="7410" xr3:uid="{00000000-0010-0000-0000-0000F21C0000}" uniqueName="7410" name="Column7384" queryTableFieldId="25361"/>
    <tableColumn id="7411" xr3:uid="{00000000-0010-0000-0000-0000F31C0000}" uniqueName="7411" name="Column7385" queryTableFieldId="25360"/>
    <tableColumn id="7412" xr3:uid="{00000000-0010-0000-0000-0000F41C0000}" uniqueName="7412" name="Column7386" queryTableFieldId="25359"/>
    <tableColumn id="7413" xr3:uid="{00000000-0010-0000-0000-0000F51C0000}" uniqueName="7413" name="Column7387" queryTableFieldId="25358"/>
    <tableColumn id="7414" xr3:uid="{00000000-0010-0000-0000-0000F61C0000}" uniqueName="7414" name="Column7388" queryTableFieldId="25357"/>
    <tableColumn id="7415" xr3:uid="{00000000-0010-0000-0000-0000F71C0000}" uniqueName="7415" name="Column7389" queryTableFieldId="25356"/>
    <tableColumn id="7416" xr3:uid="{00000000-0010-0000-0000-0000F81C0000}" uniqueName="7416" name="Column7390" queryTableFieldId="25355"/>
    <tableColumn id="7417" xr3:uid="{00000000-0010-0000-0000-0000F91C0000}" uniqueName="7417" name="Column7391" queryTableFieldId="25354"/>
    <tableColumn id="7418" xr3:uid="{00000000-0010-0000-0000-0000FA1C0000}" uniqueName="7418" name="Column7392" queryTableFieldId="25353"/>
    <tableColumn id="7419" xr3:uid="{00000000-0010-0000-0000-0000FB1C0000}" uniqueName="7419" name="Column7393" queryTableFieldId="25352"/>
    <tableColumn id="7420" xr3:uid="{00000000-0010-0000-0000-0000FC1C0000}" uniqueName="7420" name="Column7394" queryTableFieldId="25351"/>
    <tableColumn id="7421" xr3:uid="{00000000-0010-0000-0000-0000FD1C0000}" uniqueName="7421" name="Column7395" queryTableFieldId="25350"/>
    <tableColumn id="7422" xr3:uid="{00000000-0010-0000-0000-0000FE1C0000}" uniqueName="7422" name="Column7396" queryTableFieldId="25349"/>
    <tableColumn id="7423" xr3:uid="{00000000-0010-0000-0000-0000FF1C0000}" uniqueName="7423" name="Column7397" queryTableFieldId="25348"/>
    <tableColumn id="7424" xr3:uid="{00000000-0010-0000-0000-0000001D0000}" uniqueName="7424" name="Column7398" queryTableFieldId="25347"/>
    <tableColumn id="7425" xr3:uid="{00000000-0010-0000-0000-0000011D0000}" uniqueName="7425" name="Column7399" queryTableFieldId="25346"/>
    <tableColumn id="7426" xr3:uid="{00000000-0010-0000-0000-0000021D0000}" uniqueName="7426" name="Column7400" queryTableFieldId="25345"/>
    <tableColumn id="7427" xr3:uid="{00000000-0010-0000-0000-0000031D0000}" uniqueName="7427" name="Column7401" queryTableFieldId="25344"/>
    <tableColumn id="7428" xr3:uid="{00000000-0010-0000-0000-0000041D0000}" uniqueName="7428" name="Column7402" queryTableFieldId="25343"/>
    <tableColumn id="7429" xr3:uid="{00000000-0010-0000-0000-0000051D0000}" uniqueName="7429" name="Column7403" queryTableFieldId="25342"/>
    <tableColumn id="7430" xr3:uid="{00000000-0010-0000-0000-0000061D0000}" uniqueName="7430" name="Column7404" queryTableFieldId="25341"/>
    <tableColumn id="7431" xr3:uid="{00000000-0010-0000-0000-0000071D0000}" uniqueName="7431" name="Column7405" queryTableFieldId="25340"/>
    <tableColumn id="7432" xr3:uid="{00000000-0010-0000-0000-0000081D0000}" uniqueName="7432" name="Column7406" queryTableFieldId="25339"/>
    <tableColumn id="7433" xr3:uid="{00000000-0010-0000-0000-0000091D0000}" uniqueName="7433" name="Column7407" queryTableFieldId="25338"/>
    <tableColumn id="7434" xr3:uid="{00000000-0010-0000-0000-00000A1D0000}" uniqueName="7434" name="Column7408" queryTableFieldId="25337"/>
    <tableColumn id="7435" xr3:uid="{00000000-0010-0000-0000-00000B1D0000}" uniqueName="7435" name="Column7409" queryTableFieldId="25336"/>
    <tableColumn id="7436" xr3:uid="{00000000-0010-0000-0000-00000C1D0000}" uniqueName="7436" name="Column7410" queryTableFieldId="25335"/>
    <tableColumn id="7437" xr3:uid="{00000000-0010-0000-0000-00000D1D0000}" uniqueName="7437" name="Column7411" queryTableFieldId="25334"/>
    <tableColumn id="7438" xr3:uid="{00000000-0010-0000-0000-00000E1D0000}" uniqueName="7438" name="Column7412" queryTableFieldId="25333"/>
    <tableColumn id="7439" xr3:uid="{00000000-0010-0000-0000-00000F1D0000}" uniqueName="7439" name="Column7413" queryTableFieldId="25332"/>
    <tableColumn id="7440" xr3:uid="{00000000-0010-0000-0000-0000101D0000}" uniqueName="7440" name="Column7414" queryTableFieldId="25331"/>
    <tableColumn id="7441" xr3:uid="{00000000-0010-0000-0000-0000111D0000}" uniqueName="7441" name="Column7415" queryTableFieldId="25330"/>
    <tableColumn id="7442" xr3:uid="{00000000-0010-0000-0000-0000121D0000}" uniqueName="7442" name="Column7416" queryTableFieldId="25329"/>
    <tableColumn id="7443" xr3:uid="{00000000-0010-0000-0000-0000131D0000}" uniqueName="7443" name="Column7417" queryTableFieldId="25328"/>
    <tableColumn id="7444" xr3:uid="{00000000-0010-0000-0000-0000141D0000}" uniqueName="7444" name="Column7418" queryTableFieldId="25327"/>
    <tableColumn id="7445" xr3:uid="{00000000-0010-0000-0000-0000151D0000}" uniqueName="7445" name="Column7419" queryTableFieldId="25326"/>
    <tableColumn id="7446" xr3:uid="{00000000-0010-0000-0000-0000161D0000}" uniqueName="7446" name="Column7420" queryTableFieldId="25325"/>
    <tableColumn id="7447" xr3:uid="{00000000-0010-0000-0000-0000171D0000}" uniqueName="7447" name="Column7421" queryTableFieldId="25324"/>
    <tableColumn id="7448" xr3:uid="{00000000-0010-0000-0000-0000181D0000}" uniqueName="7448" name="Column7422" queryTableFieldId="25323"/>
    <tableColumn id="7449" xr3:uid="{00000000-0010-0000-0000-0000191D0000}" uniqueName="7449" name="Column7423" queryTableFieldId="25322"/>
    <tableColumn id="7450" xr3:uid="{00000000-0010-0000-0000-00001A1D0000}" uniqueName="7450" name="Column7424" queryTableFieldId="25321"/>
    <tableColumn id="7451" xr3:uid="{00000000-0010-0000-0000-00001B1D0000}" uniqueName="7451" name="Column7425" queryTableFieldId="25320"/>
    <tableColumn id="7452" xr3:uid="{00000000-0010-0000-0000-00001C1D0000}" uniqueName="7452" name="Column7426" queryTableFieldId="25319"/>
    <tableColumn id="7453" xr3:uid="{00000000-0010-0000-0000-00001D1D0000}" uniqueName="7453" name="Column7427" queryTableFieldId="25318"/>
    <tableColumn id="7454" xr3:uid="{00000000-0010-0000-0000-00001E1D0000}" uniqueName="7454" name="Column7428" queryTableFieldId="25317"/>
    <tableColumn id="7455" xr3:uid="{00000000-0010-0000-0000-00001F1D0000}" uniqueName="7455" name="Column7429" queryTableFieldId="25316"/>
    <tableColumn id="7456" xr3:uid="{00000000-0010-0000-0000-0000201D0000}" uniqueName="7456" name="Column7430" queryTableFieldId="25315"/>
    <tableColumn id="7457" xr3:uid="{00000000-0010-0000-0000-0000211D0000}" uniqueName="7457" name="Column7431" queryTableFieldId="25314"/>
    <tableColumn id="7458" xr3:uid="{00000000-0010-0000-0000-0000221D0000}" uniqueName="7458" name="Column7432" queryTableFieldId="25313"/>
    <tableColumn id="7459" xr3:uid="{00000000-0010-0000-0000-0000231D0000}" uniqueName="7459" name="Column7433" queryTableFieldId="25312"/>
    <tableColumn id="7460" xr3:uid="{00000000-0010-0000-0000-0000241D0000}" uniqueName="7460" name="Column7434" queryTableFieldId="25311"/>
    <tableColumn id="7461" xr3:uid="{00000000-0010-0000-0000-0000251D0000}" uniqueName="7461" name="Column7435" queryTableFieldId="25310"/>
    <tableColumn id="7462" xr3:uid="{00000000-0010-0000-0000-0000261D0000}" uniqueName="7462" name="Column7436" queryTableFieldId="25309"/>
    <tableColumn id="7463" xr3:uid="{00000000-0010-0000-0000-0000271D0000}" uniqueName="7463" name="Column7437" queryTableFieldId="25308"/>
    <tableColumn id="7464" xr3:uid="{00000000-0010-0000-0000-0000281D0000}" uniqueName="7464" name="Column7438" queryTableFieldId="25307"/>
    <tableColumn id="7465" xr3:uid="{00000000-0010-0000-0000-0000291D0000}" uniqueName="7465" name="Column7439" queryTableFieldId="25306"/>
    <tableColumn id="7466" xr3:uid="{00000000-0010-0000-0000-00002A1D0000}" uniqueName="7466" name="Column7440" queryTableFieldId="25305"/>
    <tableColumn id="7467" xr3:uid="{00000000-0010-0000-0000-00002B1D0000}" uniqueName="7467" name="Column7441" queryTableFieldId="25304"/>
    <tableColumn id="7468" xr3:uid="{00000000-0010-0000-0000-00002C1D0000}" uniqueName="7468" name="Column7442" queryTableFieldId="25303"/>
    <tableColumn id="7469" xr3:uid="{00000000-0010-0000-0000-00002D1D0000}" uniqueName="7469" name="Column7443" queryTableFieldId="25302"/>
    <tableColumn id="7470" xr3:uid="{00000000-0010-0000-0000-00002E1D0000}" uniqueName="7470" name="Column7444" queryTableFieldId="25301"/>
    <tableColumn id="7471" xr3:uid="{00000000-0010-0000-0000-00002F1D0000}" uniqueName="7471" name="Column7445" queryTableFieldId="25300"/>
    <tableColumn id="7472" xr3:uid="{00000000-0010-0000-0000-0000301D0000}" uniqueName="7472" name="Column7446" queryTableFieldId="25299"/>
    <tableColumn id="7473" xr3:uid="{00000000-0010-0000-0000-0000311D0000}" uniqueName="7473" name="Column7447" queryTableFieldId="25298"/>
    <tableColumn id="7474" xr3:uid="{00000000-0010-0000-0000-0000321D0000}" uniqueName="7474" name="Column7448" queryTableFieldId="25297"/>
    <tableColumn id="7475" xr3:uid="{00000000-0010-0000-0000-0000331D0000}" uniqueName="7475" name="Column7449" queryTableFieldId="25296"/>
    <tableColumn id="7476" xr3:uid="{00000000-0010-0000-0000-0000341D0000}" uniqueName="7476" name="Column7450" queryTableFieldId="25295"/>
    <tableColumn id="7477" xr3:uid="{00000000-0010-0000-0000-0000351D0000}" uniqueName="7477" name="Column7451" queryTableFieldId="25294"/>
    <tableColumn id="7478" xr3:uid="{00000000-0010-0000-0000-0000361D0000}" uniqueName="7478" name="Column7452" queryTableFieldId="25293"/>
    <tableColumn id="7479" xr3:uid="{00000000-0010-0000-0000-0000371D0000}" uniqueName="7479" name="Column7453" queryTableFieldId="25292"/>
    <tableColumn id="7480" xr3:uid="{00000000-0010-0000-0000-0000381D0000}" uniqueName="7480" name="Column7454" queryTableFieldId="25291"/>
    <tableColumn id="7481" xr3:uid="{00000000-0010-0000-0000-0000391D0000}" uniqueName="7481" name="Column7455" queryTableFieldId="25290"/>
    <tableColumn id="7482" xr3:uid="{00000000-0010-0000-0000-00003A1D0000}" uniqueName="7482" name="Column7456" queryTableFieldId="25289"/>
    <tableColumn id="7483" xr3:uid="{00000000-0010-0000-0000-00003B1D0000}" uniqueName="7483" name="Column7457" queryTableFieldId="25288"/>
    <tableColumn id="7484" xr3:uid="{00000000-0010-0000-0000-00003C1D0000}" uniqueName="7484" name="Column7458" queryTableFieldId="25287"/>
    <tableColumn id="7485" xr3:uid="{00000000-0010-0000-0000-00003D1D0000}" uniqueName="7485" name="Column7459" queryTableFieldId="25286"/>
    <tableColumn id="7486" xr3:uid="{00000000-0010-0000-0000-00003E1D0000}" uniqueName="7486" name="Column7460" queryTableFieldId="25285"/>
    <tableColumn id="7487" xr3:uid="{00000000-0010-0000-0000-00003F1D0000}" uniqueName="7487" name="Column7461" queryTableFieldId="25284"/>
    <tableColumn id="7488" xr3:uid="{00000000-0010-0000-0000-0000401D0000}" uniqueName="7488" name="Column7462" queryTableFieldId="25283"/>
    <tableColumn id="7489" xr3:uid="{00000000-0010-0000-0000-0000411D0000}" uniqueName="7489" name="Column7463" queryTableFieldId="25282"/>
    <tableColumn id="7490" xr3:uid="{00000000-0010-0000-0000-0000421D0000}" uniqueName="7490" name="Column7464" queryTableFieldId="25281"/>
    <tableColumn id="7491" xr3:uid="{00000000-0010-0000-0000-0000431D0000}" uniqueName="7491" name="Column7465" queryTableFieldId="25280"/>
    <tableColumn id="7492" xr3:uid="{00000000-0010-0000-0000-0000441D0000}" uniqueName="7492" name="Column7466" queryTableFieldId="25279"/>
    <tableColumn id="7493" xr3:uid="{00000000-0010-0000-0000-0000451D0000}" uniqueName="7493" name="Column7467" queryTableFieldId="25278"/>
    <tableColumn id="7494" xr3:uid="{00000000-0010-0000-0000-0000461D0000}" uniqueName="7494" name="Column7468" queryTableFieldId="25277"/>
    <tableColumn id="7495" xr3:uid="{00000000-0010-0000-0000-0000471D0000}" uniqueName="7495" name="Column7469" queryTableFieldId="25276"/>
    <tableColumn id="7496" xr3:uid="{00000000-0010-0000-0000-0000481D0000}" uniqueName="7496" name="Column7470" queryTableFieldId="25275"/>
    <tableColumn id="7497" xr3:uid="{00000000-0010-0000-0000-0000491D0000}" uniqueName="7497" name="Column7471" queryTableFieldId="25274"/>
    <tableColumn id="7498" xr3:uid="{00000000-0010-0000-0000-00004A1D0000}" uniqueName="7498" name="Column7472" queryTableFieldId="25273"/>
    <tableColumn id="7499" xr3:uid="{00000000-0010-0000-0000-00004B1D0000}" uniqueName="7499" name="Column7473" queryTableFieldId="25272"/>
    <tableColumn id="7500" xr3:uid="{00000000-0010-0000-0000-00004C1D0000}" uniqueName="7500" name="Column7474" queryTableFieldId="25271"/>
    <tableColumn id="7501" xr3:uid="{00000000-0010-0000-0000-00004D1D0000}" uniqueName="7501" name="Column7475" queryTableFieldId="25270"/>
    <tableColumn id="7502" xr3:uid="{00000000-0010-0000-0000-00004E1D0000}" uniqueName="7502" name="Column7476" queryTableFieldId="25269"/>
    <tableColumn id="7503" xr3:uid="{00000000-0010-0000-0000-00004F1D0000}" uniqueName="7503" name="Column7477" queryTableFieldId="25268"/>
    <tableColumn id="7504" xr3:uid="{00000000-0010-0000-0000-0000501D0000}" uniqueName="7504" name="Column7478" queryTableFieldId="25267"/>
    <tableColumn id="7505" xr3:uid="{00000000-0010-0000-0000-0000511D0000}" uniqueName="7505" name="Column7479" queryTableFieldId="25266"/>
    <tableColumn id="7506" xr3:uid="{00000000-0010-0000-0000-0000521D0000}" uniqueName="7506" name="Column7480" queryTableFieldId="25265"/>
    <tableColumn id="7507" xr3:uid="{00000000-0010-0000-0000-0000531D0000}" uniqueName="7507" name="Column7481" queryTableFieldId="25264"/>
    <tableColumn id="7508" xr3:uid="{00000000-0010-0000-0000-0000541D0000}" uniqueName="7508" name="Column7482" queryTableFieldId="25263"/>
    <tableColumn id="7509" xr3:uid="{00000000-0010-0000-0000-0000551D0000}" uniqueName="7509" name="Column7483" queryTableFieldId="25262"/>
    <tableColumn id="7510" xr3:uid="{00000000-0010-0000-0000-0000561D0000}" uniqueName="7510" name="Column7484" queryTableFieldId="25261"/>
    <tableColumn id="7511" xr3:uid="{00000000-0010-0000-0000-0000571D0000}" uniqueName="7511" name="Column7485" queryTableFieldId="25260"/>
    <tableColumn id="7512" xr3:uid="{00000000-0010-0000-0000-0000581D0000}" uniqueName="7512" name="Column7486" queryTableFieldId="25259"/>
    <tableColumn id="7513" xr3:uid="{00000000-0010-0000-0000-0000591D0000}" uniqueName="7513" name="Column7487" queryTableFieldId="25258"/>
    <tableColumn id="7514" xr3:uid="{00000000-0010-0000-0000-00005A1D0000}" uniqueName="7514" name="Column7488" queryTableFieldId="25257"/>
    <tableColumn id="7515" xr3:uid="{00000000-0010-0000-0000-00005B1D0000}" uniqueName="7515" name="Column7489" queryTableFieldId="25256"/>
    <tableColumn id="7516" xr3:uid="{00000000-0010-0000-0000-00005C1D0000}" uniqueName="7516" name="Column7490" queryTableFieldId="25255"/>
    <tableColumn id="7517" xr3:uid="{00000000-0010-0000-0000-00005D1D0000}" uniqueName="7517" name="Column7491" queryTableFieldId="25254"/>
    <tableColumn id="7518" xr3:uid="{00000000-0010-0000-0000-00005E1D0000}" uniqueName="7518" name="Column7492" queryTableFieldId="25253"/>
    <tableColumn id="7519" xr3:uid="{00000000-0010-0000-0000-00005F1D0000}" uniqueName="7519" name="Column7493" queryTableFieldId="25252"/>
    <tableColumn id="7520" xr3:uid="{00000000-0010-0000-0000-0000601D0000}" uniqueName="7520" name="Column7494" queryTableFieldId="25251"/>
    <tableColumn id="7521" xr3:uid="{00000000-0010-0000-0000-0000611D0000}" uniqueName="7521" name="Column7495" queryTableFieldId="25250"/>
    <tableColumn id="7522" xr3:uid="{00000000-0010-0000-0000-0000621D0000}" uniqueName="7522" name="Column7496" queryTableFieldId="25249"/>
    <tableColumn id="7523" xr3:uid="{00000000-0010-0000-0000-0000631D0000}" uniqueName="7523" name="Column7497" queryTableFieldId="25248"/>
    <tableColumn id="7524" xr3:uid="{00000000-0010-0000-0000-0000641D0000}" uniqueName="7524" name="Column7498" queryTableFieldId="25247"/>
    <tableColumn id="7525" xr3:uid="{00000000-0010-0000-0000-0000651D0000}" uniqueName="7525" name="Column7499" queryTableFieldId="25246"/>
    <tableColumn id="7526" xr3:uid="{00000000-0010-0000-0000-0000661D0000}" uniqueName="7526" name="Column7500" queryTableFieldId="25245"/>
    <tableColumn id="7527" xr3:uid="{00000000-0010-0000-0000-0000671D0000}" uniqueName="7527" name="Column7501" queryTableFieldId="25244"/>
    <tableColumn id="7528" xr3:uid="{00000000-0010-0000-0000-0000681D0000}" uniqueName="7528" name="Column7502" queryTableFieldId="25243"/>
    <tableColumn id="7529" xr3:uid="{00000000-0010-0000-0000-0000691D0000}" uniqueName="7529" name="Column7503" queryTableFieldId="25242"/>
    <tableColumn id="7530" xr3:uid="{00000000-0010-0000-0000-00006A1D0000}" uniqueName="7530" name="Column7504" queryTableFieldId="25241"/>
    <tableColumn id="7531" xr3:uid="{00000000-0010-0000-0000-00006B1D0000}" uniqueName="7531" name="Column7505" queryTableFieldId="25240"/>
    <tableColumn id="7532" xr3:uid="{00000000-0010-0000-0000-00006C1D0000}" uniqueName="7532" name="Column7506" queryTableFieldId="25239"/>
    <tableColumn id="7533" xr3:uid="{00000000-0010-0000-0000-00006D1D0000}" uniqueName="7533" name="Column7507" queryTableFieldId="25238"/>
    <tableColumn id="7534" xr3:uid="{00000000-0010-0000-0000-00006E1D0000}" uniqueName="7534" name="Column7508" queryTableFieldId="25237"/>
    <tableColumn id="7535" xr3:uid="{00000000-0010-0000-0000-00006F1D0000}" uniqueName="7535" name="Column7509" queryTableFieldId="25236"/>
    <tableColumn id="7536" xr3:uid="{00000000-0010-0000-0000-0000701D0000}" uniqueName="7536" name="Column7510" queryTableFieldId="25235"/>
    <tableColumn id="7537" xr3:uid="{00000000-0010-0000-0000-0000711D0000}" uniqueName="7537" name="Column7511" queryTableFieldId="25234"/>
    <tableColumn id="7538" xr3:uid="{00000000-0010-0000-0000-0000721D0000}" uniqueName="7538" name="Column7512" queryTableFieldId="25233"/>
    <tableColumn id="7539" xr3:uid="{00000000-0010-0000-0000-0000731D0000}" uniqueName="7539" name="Column7513" queryTableFieldId="25232"/>
    <tableColumn id="7540" xr3:uid="{00000000-0010-0000-0000-0000741D0000}" uniqueName="7540" name="Column7514" queryTableFieldId="25231"/>
    <tableColumn id="7541" xr3:uid="{00000000-0010-0000-0000-0000751D0000}" uniqueName="7541" name="Column7515" queryTableFieldId="25230"/>
    <tableColumn id="7542" xr3:uid="{00000000-0010-0000-0000-0000761D0000}" uniqueName="7542" name="Column7516" queryTableFieldId="25229"/>
    <tableColumn id="7543" xr3:uid="{00000000-0010-0000-0000-0000771D0000}" uniqueName="7543" name="Column7517" queryTableFieldId="25228"/>
    <tableColumn id="7544" xr3:uid="{00000000-0010-0000-0000-0000781D0000}" uniqueName="7544" name="Column7518" queryTableFieldId="25227"/>
    <tableColumn id="7545" xr3:uid="{00000000-0010-0000-0000-0000791D0000}" uniqueName="7545" name="Column7519" queryTableFieldId="25226"/>
    <tableColumn id="7546" xr3:uid="{00000000-0010-0000-0000-00007A1D0000}" uniqueName="7546" name="Column7520" queryTableFieldId="25225"/>
    <tableColumn id="7547" xr3:uid="{00000000-0010-0000-0000-00007B1D0000}" uniqueName="7547" name="Column7521" queryTableFieldId="25224"/>
    <tableColumn id="7548" xr3:uid="{00000000-0010-0000-0000-00007C1D0000}" uniqueName="7548" name="Column7522" queryTableFieldId="25223"/>
    <tableColumn id="7549" xr3:uid="{00000000-0010-0000-0000-00007D1D0000}" uniqueName="7549" name="Column7523" queryTableFieldId="25222"/>
    <tableColumn id="7550" xr3:uid="{00000000-0010-0000-0000-00007E1D0000}" uniqueName="7550" name="Column7524" queryTableFieldId="25221"/>
    <tableColumn id="7551" xr3:uid="{00000000-0010-0000-0000-00007F1D0000}" uniqueName="7551" name="Column7525" queryTableFieldId="25220"/>
    <tableColumn id="7552" xr3:uid="{00000000-0010-0000-0000-0000801D0000}" uniqueName="7552" name="Column7526" queryTableFieldId="25219"/>
    <tableColumn id="7553" xr3:uid="{00000000-0010-0000-0000-0000811D0000}" uniqueName="7553" name="Column7527" queryTableFieldId="25218"/>
    <tableColumn id="7554" xr3:uid="{00000000-0010-0000-0000-0000821D0000}" uniqueName="7554" name="Column7528" queryTableFieldId="25217"/>
    <tableColumn id="7555" xr3:uid="{00000000-0010-0000-0000-0000831D0000}" uniqueName="7555" name="Column7529" queryTableFieldId="25216"/>
    <tableColumn id="7556" xr3:uid="{00000000-0010-0000-0000-0000841D0000}" uniqueName="7556" name="Column7530" queryTableFieldId="25215"/>
    <tableColumn id="7557" xr3:uid="{00000000-0010-0000-0000-0000851D0000}" uniqueName="7557" name="Column7531" queryTableFieldId="25214"/>
    <tableColumn id="7558" xr3:uid="{00000000-0010-0000-0000-0000861D0000}" uniqueName="7558" name="Column7532" queryTableFieldId="25213"/>
    <tableColumn id="7559" xr3:uid="{00000000-0010-0000-0000-0000871D0000}" uniqueName="7559" name="Column7533" queryTableFieldId="25212"/>
    <tableColumn id="7560" xr3:uid="{00000000-0010-0000-0000-0000881D0000}" uniqueName="7560" name="Column7534" queryTableFieldId="25211"/>
    <tableColumn id="7561" xr3:uid="{00000000-0010-0000-0000-0000891D0000}" uniqueName="7561" name="Column7535" queryTableFieldId="25210"/>
    <tableColumn id="7562" xr3:uid="{00000000-0010-0000-0000-00008A1D0000}" uniqueName="7562" name="Column7536" queryTableFieldId="25209"/>
    <tableColumn id="7563" xr3:uid="{00000000-0010-0000-0000-00008B1D0000}" uniqueName="7563" name="Column7537" queryTableFieldId="25208"/>
    <tableColumn id="7564" xr3:uid="{00000000-0010-0000-0000-00008C1D0000}" uniqueName="7564" name="Column7538" queryTableFieldId="25207"/>
    <tableColumn id="7565" xr3:uid="{00000000-0010-0000-0000-00008D1D0000}" uniqueName="7565" name="Column7539" queryTableFieldId="25206"/>
    <tableColumn id="7566" xr3:uid="{00000000-0010-0000-0000-00008E1D0000}" uniqueName="7566" name="Column7540" queryTableFieldId="25205"/>
    <tableColumn id="7567" xr3:uid="{00000000-0010-0000-0000-00008F1D0000}" uniqueName="7567" name="Column7541" queryTableFieldId="25204"/>
    <tableColumn id="7568" xr3:uid="{00000000-0010-0000-0000-0000901D0000}" uniqueName="7568" name="Column7542" queryTableFieldId="25203"/>
    <tableColumn id="7569" xr3:uid="{00000000-0010-0000-0000-0000911D0000}" uniqueName="7569" name="Column7543" queryTableFieldId="25202"/>
    <tableColumn id="7570" xr3:uid="{00000000-0010-0000-0000-0000921D0000}" uniqueName="7570" name="Column7544" queryTableFieldId="25201"/>
    <tableColumn id="7571" xr3:uid="{00000000-0010-0000-0000-0000931D0000}" uniqueName="7571" name="Column7545" queryTableFieldId="25200"/>
    <tableColumn id="7572" xr3:uid="{00000000-0010-0000-0000-0000941D0000}" uniqueName="7572" name="Column7546" queryTableFieldId="25199"/>
    <tableColumn id="7573" xr3:uid="{00000000-0010-0000-0000-0000951D0000}" uniqueName="7573" name="Column7547" queryTableFieldId="25198"/>
    <tableColumn id="7574" xr3:uid="{00000000-0010-0000-0000-0000961D0000}" uniqueName="7574" name="Column7548" queryTableFieldId="25197"/>
    <tableColumn id="7575" xr3:uid="{00000000-0010-0000-0000-0000971D0000}" uniqueName="7575" name="Column7549" queryTableFieldId="25196"/>
    <tableColumn id="7576" xr3:uid="{00000000-0010-0000-0000-0000981D0000}" uniqueName="7576" name="Column7550" queryTableFieldId="25195"/>
    <tableColumn id="7577" xr3:uid="{00000000-0010-0000-0000-0000991D0000}" uniqueName="7577" name="Column7551" queryTableFieldId="25194"/>
    <tableColumn id="7578" xr3:uid="{00000000-0010-0000-0000-00009A1D0000}" uniqueName="7578" name="Column7552" queryTableFieldId="25193"/>
    <tableColumn id="7579" xr3:uid="{00000000-0010-0000-0000-00009B1D0000}" uniqueName="7579" name="Column7553" queryTableFieldId="25192"/>
    <tableColumn id="7580" xr3:uid="{00000000-0010-0000-0000-00009C1D0000}" uniqueName="7580" name="Column7554" queryTableFieldId="25191"/>
    <tableColumn id="7581" xr3:uid="{00000000-0010-0000-0000-00009D1D0000}" uniqueName="7581" name="Column7555" queryTableFieldId="25190"/>
    <tableColumn id="7582" xr3:uid="{00000000-0010-0000-0000-00009E1D0000}" uniqueName="7582" name="Column7556" queryTableFieldId="25189"/>
    <tableColumn id="7583" xr3:uid="{00000000-0010-0000-0000-00009F1D0000}" uniqueName="7583" name="Column7557" queryTableFieldId="25188"/>
    <tableColumn id="7584" xr3:uid="{00000000-0010-0000-0000-0000A01D0000}" uniqueName="7584" name="Column7558" queryTableFieldId="25187"/>
    <tableColumn id="7585" xr3:uid="{00000000-0010-0000-0000-0000A11D0000}" uniqueName="7585" name="Column7559" queryTableFieldId="25186"/>
    <tableColumn id="7586" xr3:uid="{00000000-0010-0000-0000-0000A21D0000}" uniqueName="7586" name="Column7560" queryTableFieldId="25185"/>
    <tableColumn id="7587" xr3:uid="{00000000-0010-0000-0000-0000A31D0000}" uniqueName="7587" name="Column7561" queryTableFieldId="25184"/>
    <tableColumn id="7588" xr3:uid="{00000000-0010-0000-0000-0000A41D0000}" uniqueName="7588" name="Column7562" queryTableFieldId="25183"/>
    <tableColumn id="7589" xr3:uid="{00000000-0010-0000-0000-0000A51D0000}" uniqueName="7589" name="Column7563" queryTableFieldId="25182"/>
    <tableColumn id="7590" xr3:uid="{00000000-0010-0000-0000-0000A61D0000}" uniqueName="7590" name="Column7564" queryTableFieldId="25181"/>
    <tableColumn id="7591" xr3:uid="{00000000-0010-0000-0000-0000A71D0000}" uniqueName="7591" name="Column7565" queryTableFieldId="25180"/>
    <tableColumn id="7592" xr3:uid="{00000000-0010-0000-0000-0000A81D0000}" uniqueName="7592" name="Column7566" queryTableFieldId="25179"/>
    <tableColumn id="7593" xr3:uid="{00000000-0010-0000-0000-0000A91D0000}" uniqueName="7593" name="Column7567" queryTableFieldId="25178"/>
    <tableColumn id="7594" xr3:uid="{00000000-0010-0000-0000-0000AA1D0000}" uniqueName="7594" name="Column7568" queryTableFieldId="25177"/>
    <tableColumn id="7595" xr3:uid="{00000000-0010-0000-0000-0000AB1D0000}" uniqueName="7595" name="Column7569" queryTableFieldId="25176"/>
    <tableColumn id="7596" xr3:uid="{00000000-0010-0000-0000-0000AC1D0000}" uniqueName="7596" name="Column7570" queryTableFieldId="25175"/>
    <tableColumn id="7597" xr3:uid="{00000000-0010-0000-0000-0000AD1D0000}" uniqueName="7597" name="Column7571" queryTableFieldId="25174"/>
    <tableColumn id="7598" xr3:uid="{00000000-0010-0000-0000-0000AE1D0000}" uniqueName="7598" name="Column7572" queryTableFieldId="25173"/>
    <tableColumn id="7599" xr3:uid="{00000000-0010-0000-0000-0000AF1D0000}" uniqueName="7599" name="Column7573" queryTableFieldId="25172"/>
    <tableColumn id="7600" xr3:uid="{00000000-0010-0000-0000-0000B01D0000}" uniqueName="7600" name="Column7574" queryTableFieldId="25171"/>
    <tableColumn id="7601" xr3:uid="{00000000-0010-0000-0000-0000B11D0000}" uniqueName="7601" name="Column7575" queryTableFieldId="25170"/>
    <tableColumn id="7602" xr3:uid="{00000000-0010-0000-0000-0000B21D0000}" uniqueName="7602" name="Column7576" queryTableFieldId="25169"/>
    <tableColumn id="7603" xr3:uid="{00000000-0010-0000-0000-0000B31D0000}" uniqueName="7603" name="Column7577" queryTableFieldId="25168"/>
    <tableColumn id="7604" xr3:uid="{00000000-0010-0000-0000-0000B41D0000}" uniqueName="7604" name="Column7578" queryTableFieldId="25167"/>
    <tableColumn id="7605" xr3:uid="{00000000-0010-0000-0000-0000B51D0000}" uniqueName="7605" name="Column7579" queryTableFieldId="25166"/>
    <tableColumn id="7606" xr3:uid="{00000000-0010-0000-0000-0000B61D0000}" uniqueName="7606" name="Column7580" queryTableFieldId="25165"/>
    <tableColumn id="7607" xr3:uid="{00000000-0010-0000-0000-0000B71D0000}" uniqueName="7607" name="Column7581" queryTableFieldId="25164"/>
    <tableColumn id="7608" xr3:uid="{00000000-0010-0000-0000-0000B81D0000}" uniqueName="7608" name="Column7582" queryTableFieldId="25163"/>
    <tableColumn id="7609" xr3:uid="{00000000-0010-0000-0000-0000B91D0000}" uniqueName="7609" name="Column7583" queryTableFieldId="25162"/>
    <tableColumn id="7610" xr3:uid="{00000000-0010-0000-0000-0000BA1D0000}" uniqueName="7610" name="Column7584" queryTableFieldId="25161"/>
    <tableColumn id="7611" xr3:uid="{00000000-0010-0000-0000-0000BB1D0000}" uniqueName="7611" name="Column7585" queryTableFieldId="25160"/>
    <tableColumn id="7612" xr3:uid="{00000000-0010-0000-0000-0000BC1D0000}" uniqueName="7612" name="Column7586" queryTableFieldId="25159"/>
    <tableColumn id="7613" xr3:uid="{00000000-0010-0000-0000-0000BD1D0000}" uniqueName="7613" name="Column7587" queryTableFieldId="25158"/>
    <tableColumn id="7614" xr3:uid="{00000000-0010-0000-0000-0000BE1D0000}" uniqueName="7614" name="Column7588" queryTableFieldId="25157"/>
    <tableColumn id="7615" xr3:uid="{00000000-0010-0000-0000-0000BF1D0000}" uniqueName="7615" name="Column7589" queryTableFieldId="25156"/>
    <tableColumn id="7616" xr3:uid="{00000000-0010-0000-0000-0000C01D0000}" uniqueName="7616" name="Column7590" queryTableFieldId="25155"/>
    <tableColumn id="7617" xr3:uid="{00000000-0010-0000-0000-0000C11D0000}" uniqueName="7617" name="Column7591" queryTableFieldId="25154"/>
    <tableColumn id="7618" xr3:uid="{00000000-0010-0000-0000-0000C21D0000}" uniqueName="7618" name="Column7592" queryTableFieldId="25153"/>
    <tableColumn id="7619" xr3:uid="{00000000-0010-0000-0000-0000C31D0000}" uniqueName="7619" name="Column7593" queryTableFieldId="25152"/>
    <tableColumn id="7620" xr3:uid="{00000000-0010-0000-0000-0000C41D0000}" uniqueName="7620" name="Column7594" queryTableFieldId="25151"/>
    <tableColumn id="7621" xr3:uid="{00000000-0010-0000-0000-0000C51D0000}" uniqueName="7621" name="Column7595" queryTableFieldId="25150"/>
    <tableColumn id="7622" xr3:uid="{00000000-0010-0000-0000-0000C61D0000}" uniqueName="7622" name="Column7596" queryTableFieldId="25149"/>
    <tableColumn id="7623" xr3:uid="{00000000-0010-0000-0000-0000C71D0000}" uniqueName="7623" name="Column7597" queryTableFieldId="25148"/>
    <tableColumn id="7624" xr3:uid="{00000000-0010-0000-0000-0000C81D0000}" uniqueName="7624" name="Column7598" queryTableFieldId="25147"/>
    <tableColumn id="7625" xr3:uid="{00000000-0010-0000-0000-0000C91D0000}" uniqueName="7625" name="Column7599" queryTableFieldId="25146"/>
    <tableColumn id="7626" xr3:uid="{00000000-0010-0000-0000-0000CA1D0000}" uniqueName="7626" name="Column7600" queryTableFieldId="25145"/>
    <tableColumn id="7627" xr3:uid="{00000000-0010-0000-0000-0000CB1D0000}" uniqueName="7627" name="Column7601" queryTableFieldId="25144"/>
    <tableColumn id="7628" xr3:uid="{00000000-0010-0000-0000-0000CC1D0000}" uniqueName="7628" name="Column7602" queryTableFieldId="25143"/>
    <tableColumn id="7629" xr3:uid="{00000000-0010-0000-0000-0000CD1D0000}" uniqueName="7629" name="Column7603" queryTableFieldId="25142"/>
    <tableColumn id="7630" xr3:uid="{00000000-0010-0000-0000-0000CE1D0000}" uniqueName="7630" name="Column7604" queryTableFieldId="25141"/>
    <tableColumn id="7631" xr3:uid="{00000000-0010-0000-0000-0000CF1D0000}" uniqueName="7631" name="Column7605" queryTableFieldId="25140"/>
    <tableColumn id="7632" xr3:uid="{00000000-0010-0000-0000-0000D01D0000}" uniqueName="7632" name="Column7606" queryTableFieldId="25139"/>
    <tableColumn id="7633" xr3:uid="{00000000-0010-0000-0000-0000D11D0000}" uniqueName="7633" name="Column7607" queryTableFieldId="25138"/>
    <tableColumn id="7634" xr3:uid="{00000000-0010-0000-0000-0000D21D0000}" uniqueName="7634" name="Column7608" queryTableFieldId="25137"/>
    <tableColumn id="7635" xr3:uid="{00000000-0010-0000-0000-0000D31D0000}" uniqueName="7635" name="Column7609" queryTableFieldId="25136"/>
    <tableColumn id="7636" xr3:uid="{00000000-0010-0000-0000-0000D41D0000}" uniqueName="7636" name="Column7610" queryTableFieldId="25135"/>
    <tableColumn id="7637" xr3:uid="{00000000-0010-0000-0000-0000D51D0000}" uniqueName="7637" name="Column7611" queryTableFieldId="25134"/>
    <tableColumn id="7638" xr3:uid="{00000000-0010-0000-0000-0000D61D0000}" uniqueName="7638" name="Column7612" queryTableFieldId="25133"/>
    <tableColumn id="7639" xr3:uid="{00000000-0010-0000-0000-0000D71D0000}" uniqueName="7639" name="Column7613" queryTableFieldId="25132"/>
    <tableColumn id="7640" xr3:uid="{00000000-0010-0000-0000-0000D81D0000}" uniqueName="7640" name="Column7614" queryTableFieldId="25131"/>
    <tableColumn id="7641" xr3:uid="{00000000-0010-0000-0000-0000D91D0000}" uniqueName="7641" name="Column7615" queryTableFieldId="25130"/>
    <tableColumn id="7642" xr3:uid="{00000000-0010-0000-0000-0000DA1D0000}" uniqueName="7642" name="Column7616" queryTableFieldId="25129"/>
    <tableColumn id="7643" xr3:uid="{00000000-0010-0000-0000-0000DB1D0000}" uniqueName="7643" name="Column7617" queryTableFieldId="25128"/>
    <tableColumn id="7644" xr3:uid="{00000000-0010-0000-0000-0000DC1D0000}" uniqueName="7644" name="Column7618" queryTableFieldId="25127"/>
    <tableColumn id="7645" xr3:uid="{00000000-0010-0000-0000-0000DD1D0000}" uniqueName="7645" name="Column7619" queryTableFieldId="25126"/>
    <tableColumn id="7646" xr3:uid="{00000000-0010-0000-0000-0000DE1D0000}" uniqueName="7646" name="Column7620" queryTableFieldId="25125"/>
    <tableColumn id="7647" xr3:uid="{00000000-0010-0000-0000-0000DF1D0000}" uniqueName="7647" name="Column7621" queryTableFieldId="25124"/>
    <tableColumn id="7648" xr3:uid="{00000000-0010-0000-0000-0000E01D0000}" uniqueName="7648" name="Column7622" queryTableFieldId="25123"/>
    <tableColumn id="7649" xr3:uid="{00000000-0010-0000-0000-0000E11D0000}" uniqueName="7649" name="Column7623" queryTableFieldId="25122"/>
    <tableColumn id="7650" xr3:uid="{00000000-0010-0000-0000-0000E21D0000}" uniqueName="7650" name="Column7624" queryTableFieldId="25121"/>
    <tableColumn id="7651" xr3:uid="{00000000-0010-0000-0000-0000E31D0000}" uniqueName="7651" name="Column7625" queryTableFieldId="25120"/>
    <tableColumn id="7652" xr3:uid="{00000000-0010-0000-0000-0000E41D0000}" uniqueName="7652" name="Column7626" queryTableFieldId="25119"/>
    <tableColumn id="7653" xr3:uid="{00000000-0010-0000-0000-0000E51D0000}" uniqueName="7653" name="Column7627" queryTableFieldId="25118"/>
    <tableColumn id="7654" xr3:uid="{00000000-0010-0000-0000-0000E61D0000}" uniqueName="7654" name="Column7628" queryTableFieldId="25117"/>
    <tableColumn id="7655" xr3:uid="{00000000-0010-0000-0000-0000E71D0000}" uniqueName="7655" name="Column7629" queryTableFieldId="25116"/>
    <tableColumn id="7656" xr3:uid="{00000000-0010-0000-0000-0000E81D0000}" uniqueName="7656" name="Column7630" queryTableFieldId="25115"/>
    <tableColumn id="7657" xr3:uid="{00000000-0010-0000-0000-0000E91D0000}" uniqueName="7657" name="Column7631" queryTableFieldId="25114"/>
    <tableColumn id="7658" xr3:uid="{00000000-0010-0000-0000-0000EA1D0000}" uniqueName="7658" name="Column7632" queryTableFieldId="25113"/>
    <tableColumn id="7659" xr3:uid="{00000000-0010-0000-0000-0000EB1D0000}" uniqueName="7659" name="Column7633" queryTableFieldId="25112"/>
    <tableColumn id="7660" xr3:uid="{00000000-0010-0000-0000-0000EC1D0000}" uniqueName="7660" name="Column7634" queryTableFieldId="25111"/>
    <tableColumn id="7661" xr3:uid="{00000000-0010-0000-0000-0000ED1D0000}" uniqueName="7661" name="Column7635" queryTableFieldId="25110"/>
    <tableColumn id="7662" xr3:uid="{00000000-0010-0000-0000-0000EE1D0000}" uniqueName="7662" name="Column7636" queryTableFieldId="25109"/>
    <tableColumn id="7663" xr3:uid="{00000000-0010-0000-0000-0000EF1D0000}" uniqueName="7663" name="Column7637" queryTableFieldId="25108"/>
    <tableColumn id="7664" xr3:uid="{00000000-0010-0000-0000-0000F01D0000}" uniqueName="7664" name="Column7638" queryTableFieldId="25107"/>
    <tableColumn id="7665" xr3:uid="{00000000-0010-0000-0000-0000F11D0000}" uniqueName="7665" name="Column7639" queryTableFieldId="25106"/>
    <tableColumn id="7666" xr3:uid="{00000000-0010-0000-0000-0000F21D0000}" uniqueName="7666" name="Column7640" queryTableFieldId="25105"/>
    <tableColumn id="7667" xr3:uid="{00000000-0010-0000-0000-0000F31D0000}" uniqueName="7667" name="Column7641" queryTableFieldId="25104"/>
    <tableColumn id="7668" xr3:uid="{00000000-0010-0000-0000-0000F41D0000}" uniqueName="7668" name="Column7642" queryTableFieldId="25103"/>
    <tableColumn id="7669" xr3:uid="{00000000-0010-0000-0000-0000F51D0000}" uniqueName="7669" name="Column7643" queryTableFieldId="25102"/>
    <tableColumn id="7670" xr3:uid="{00000000-0010-0000-0000-0000F61D0000}" uniqueName="7670" name="Column7644" queryTableFieldId="25101"/>
    <tableColumn id="7671" xr3:uid="{00000000-0010-0000-0000-0000F71D0000}" uniqueName="7671" name="Column7645" queryTableFieldId="25100"/>
    <tableColumn id="7672" xr3:uid="{00000000-0010-0000-0000-0000F81D0000}" uniqueName="7672" name="Column7646" queryTableFieldId="25099"/>
    <tableColumn id="7673" xr3:uid="{00000000-0010-0000-0000-0000F91D0000}" uniqueName="7673" name="Column7647" queryTableFieldId="25098"/>
    <tableColumn id="7674" xr3:uid="{00000000-0010-0000-0000-0000FA1D0000}" uniqueName="7674" name="Column7648" queryTableFieldId="25097"/>
    <tableColumn id="7675" xr3:uid="{00000000-0010-0000-0000-0000FB1D0000}" uniqueName="7675" name="Column7649" queryTableFieldId="25096"/>
    <tableColumn id="7676" xr3:uid="{00000000-0010-0000-0000-0000FC1D0000}" uniqueName="7676" name="Column7650" queryTableFieldId="25095"/>
    <tableColumn id="7677" xr3:uid="{00000000-0010-0000-0000-0000FD1D0000}" uniqueName="7677" name="Column7651" queryTableFieldId="25094"/>
    <tableColumn id="7678" xr3:uid="{00000000-0010-0000-0000-0000FE1D0000}" uniqueName="7678" name="Column7652" queryTableFieldId="25093"/>
    <tableColumn id="7679" xr3:uid="{00000000-0010-0000-0000-0000FF1D0000}" uniqueName="7679" name="Column7653" queryTableFieldId="25092"/>
    <tableColumn id="7680" xr3:uid="{00000000-0010-0000-0000-0000001E0000}" uniqueName="7680" name="Column7654" queryTableFieldId="25091"/>
    <tableColumn id="7681" xr3:uid="{00000000-0010-0000-0000-0000011E0000}" uniqueName="7681" name="Column7655" queryTableFieldId="25090"/>
    <tableColumn id="7682" xr3:uid="{00000000-0010-0000-0000-0000021E0000}" uniqueName="7682" name="Column7656" queryTableFieldId="25089"/>
    <tableColumn id="7683" xr3:uid="{00000000-0010-0000-0000-0000031E0000}" uniqueName="7683" name="Column7657" queryTableFieldId="25088"/>
    <tableColumn id="7684" xr3:uid="{00000000-0010-0000-0000-0000041E0000}" uniqueName="7684" name="Column7658" queryTableFieldId="25087"/>
    <tableColumn id="7685" xr3:uid="{00000000-0010-0000-0000-0000051E0000}" uniqueName="7685" name="Column7659" queryTableFieldId="25086"/>
    <tableColumn id="7686" xr3:uid="{00000000-0010-0000-0000-0000061E0000}" uniqueName="7686" name="Column7660" queryTableFieldId="25085"/>
    <tableColumn id="7687" xr3:uid="{00000000-0010-0000-0000-0000071E0000}" uniqueName="7687" name="Column7661" queryTableFieldId="25084"/>
    <tableColumn id="7688" xr3:uid="{00000000-0010-0000-0000-0000081E0000}" uniqueName="7688" name="Column7662" queryTableFieldId="25083"/>
    <tableColumn id="7689" xr3:uid="{00000000-0010-0000-0000-0000091E0000}" uniqueName="7689" name="Column7663" queryTableFieldId="25082"/>
    <tableColumn id="7690" xr3:uid="{00000000-0010-0000-0000-00000A1E0000}" uniqueName="7690" name="Column7664" queryTableFieldId="25081"/>
    <tableColumn id="7691" xr3:uid="{00000000-0010-0000-0000-00000B1E0000}" uniqueName="7691" name="Column7665" queryTableFieldId="25080"/>
    <tableColumn id="7692" xr3:uid="{00000000-0010-0000-0000-00000C1E0000}" uniqueName="7692" name="Column7666" queryTableFieldId="25079"/>
    <tableColumn id="7693" xr3:uid="{00000000-0010-0000-0000-00000D1E0000}" uniqueName="7693" name="Column7667" queryTableFieldId="25078"/>
    <tableColumn id="7694" xr3:uid="{00000000-0010-0000-0000-00000E1E0000}" uniqueName="7694" name="Column7668" queryTableFieldId="25077"/>
    <tableColumn id="7695" xr3:uid="{00000000-0010-0000-0000-00000F1E0000}" uniqueName="7695" name="Column7669" queryTableFieldId="25076"/>
    <tableColumn id="7696" xr3:uid="{00000000-0010-0000-0000-0000101E0000}" uniqueName="7696" name="Column7670" queryTableFieldId="25075"/>
    <tableColumn id="7697" xr3:uid="{00000000-0010-0000-0000-0000111E0000}" uniqueName="7697" name="Column7671" queryTableFieldId="25074"/>
    <tableColumn id="7698" xr3:uid="{00000000-0010-0000-0000-0000121E0000}" uniqueName="7698" name="Column7672" queryTableFieldId="25073"/>
    <tableColumn id="7699" xr3:uid="{00000000-0010-0000-0000-0000131E0000}" uniqueName="7699" name="Column7673" queryTableFieldId="25072"/>
    <tableColumn id="7700" xr3:uid="{00000000-0010-0000-0000-0000141E0000}" uniqueName="7700" name="Column7674" queryTableFieldId="25071"/>
    <tableColumn id="7701" xr3:uid="{00000000-0010-0000-0000-0000151E0000}" uniqueName="7701" name="Column7675" queryTableFieldId="25070"/>
    <tableColumn id="7702" xr3:uid="{00000000-0010-0000-0000-0000161E0000}" uniqueName="7702" name="Column7676" queryTableFieldId="25069"/>
    <tableColumn id="7703" xr3:uid="{00000000-0010-0000-0000-0000171E0000}" uniqueName="7703" name="Column7677" queryTableFieldId="25068"/>
    <tableColumn id="7704" xr3:uid="{00000000-0010-0000-0000-0000181E0000}" uniqueName="7704" name="Column7678" queryTableFieldId="25067"/>
    <tableColumn id="7705" xr3:uid="{00000000-0010-0000-0000-0000191E0000}" uniqueName="7705" name="Column7679" queryTableFieldId="25066"/>
    <tableColumn id="7706" xr3:uid="{00000000-0010-0000-0000-00001A1E0000}" uniqueName="7706" name="Column7680" queryTableFieldId="25065"/>
    <tableColumn id="7707" xr3:uid="{00000000-0010-0000-0000-00001B1E0000}" uniqueName="7707" name="Column7681" queryTableFieldId="25064"/>
    <tableColumn id="7708" xr3:uid="{00000000-0010-0000-0000-00001C1E0000}" uniqueName="7708" name="Column7682" queryTableFieldId="25063"/>
    <tableColumn id="7709" xr3:uid="{00000000-0010-0000-0000-00001D1E0000}" uniqueName="7709" name="Column7683" queryTableFieldId="25062"/>
    <tableColumn id="7710" xr3:uid="{00000000-0010-0000-0000-00001E1E0000}" uniqueName="7710" name="Column7684" queryTableFieldId="25061"/>
    <tableColumn id="7711" xr3:uid="{00000000-0010-0000-0000-00001F1E0000}" uniqueName="7711" name="Column7685" queryTableFieldId="25060"/>
    <tableColumn id="7712" xr3:uid="{00000000-0010-0000-0000-0000201E0000}" uniqueName="7712" name="Column7686" queryTableFieldId="25059"/>
    <tableColumn id="7713" xr3:uid="{00000000-0010-0000-0000-0000211E0000}" uniqueName="7713" name="Column7687" queryTableFieldId="25058"/>
    <tableColumn id="7714" xr3:uid="{00000000-0010-0000-0000-0000221E0000}" uniqueName="7714" name="Column7688" queryTableFieldId="25057"/>
    <tableColumn id="7715" xr3:uid="{00000000-0010-0000-0000-0000231E0000}" uniqueName="7715" name="Column7689" queryTableFieldId="25056"/>
    <tableColumn id="7716" xr3:uid="{00000000-0010-0000-0000-0000241E0000}" uniqueName="7716" name="Column7690" queryTableFieldId="25055"/>
    <tableColumn id="7717" xr3:uid="{00000000-0010-0000-0000-0000251E0000}" uniqueName="7717" name="Column7691" queryTableFieldId="25054"/>
    <tableColumn id="7718" xr3:uid="{00000000-0010-0000-0000-0000261E0000}" uniqueName="7718" name="Column7692" queryTableFieldId="25053"/>
    <tableColumn id="7719" xr3:uid="{00000000-0010-0000-0000-0000271E0000}" uniqueName="7719" name="Column7693" queryTableFieldId="25052"/>
    <tableColumn id="7720" xr3:uid="{00000000-0010-0000-0000-0000281E0000}" uniqueName="7720" name="Column7694" queryTableFieldId="25051"/>
    <tableColumn id="7721" xr3:uid="{00000000-0010-0000-0000-0000291E0000}" uniqueName="7721" name="Column7695" queryTableFieldId="25050"/>
    <tableColumn id="7722" xr3:uid="{00000000-0010-0000-0000-00002A1E0000}" uniqueName="7722" name="Column7696" queryTableFieldId="25049"/>
    <tableColumn id="7723" xr3:uid="{00000000-0010-0000-0000-00002B1E0000}" uniqueName="7723" name="Column7697" queryTableFieldId="25048"/>
    <tableColumn id="7724" xr3:uid="{00000000-0010-0000-0000-00002C1E0000}" uniqueName="7724" name="Column7698" queryTableFieldId="25047"/>
    <tableColumn id="7725" xr3:uid="{00000000-0010-0000-0000-00002D1E0000}" uniqueName="7725" name="Column7699" queryTableFieldId="25046"/>
    <tableColumn id="7726" xr3:uid="{00000000-0010-0000-0000-00002E1E0000}" uniqueName="7726" name="Column7700" queryTableFieldId="25045"/>
    <tableColumn id="7727" xr3:uid="{00000000-0010-0000-0000-00002F1E0000}" uniqueName="7727" name="Column7701" queryTableFieldId="25044"/>
    <tableColumn id="7728" xr3:uid="{00000000-0010-0000-0000-0000301E0000}" uniqueName="7728" name="Column7702" queryTableFieldId="25043"/>
    <tableColumn id="7729" xr3:uid="{00000000-0010-0000-0000-0000311E0000}" uniqueName="7729" name="Column7703" queryTableFieldId="25042"/>
    <tableColumn id="7730" xr3:uid="{00000000-0010-0000-0000-0000321E0000}" uniqueName="7730" name="Column7704" queryTableFieldId="25041"/>
    <tableColumn id="7731" xr3:uid="{00000000-0010-0000-0000-0000331E0000}" uniqueName="7731" name="Column7705" queryTableFieldId="25040"/>
    <tableColumn id="7732" xr3:uid="{00000000-0010-0000-0000-0000341E0000}" uniqueName="7732" name="Column7706" queryTableFieldId="25039"/>
    <tableColumn id="7733" xr3:uid="{00000000-0010-0000-0000-0000351E0000}" uniqueName="7733" name="Column7707" queryTableFieldId="25038"/>
    <tableColumn id="7734" xr3:uid="{00000000-0010-0000-0000-0000361E0000}" uniqueName="7734" name="Column7708" queryTableFieldId="25037"/>
    <tableColumn id="7735" xr3:uid="{00000000-0010-0000-0000-0000371E0000}" uniqueName="7735" name="Column7709" queryTableFieldId="25036"/>
    <tableColumn id="7736" xr3:uid="{00000000-0010-0000-0000-0000381E0000}" uniqueName="7736" name="Column7710" queryTableFieldId="25035"/>
    <tableColumn id="7737" xr3:uid="{00000000-0010-0000-0000-0000391E0000}" uniqueName="7737" name="Column7711" queryTableFieldId="25034"/>
    <tableColumn id="7738" xr3:uid="{00000000-0010-0000-0000-00003A1E0000}" uniqueName="7738" name="Column7712" queryTableFieldId="25033"/>
    <tableColumn id="7739" xr3:uid="{00000000-0010-0000-0000-00003B1E0000}" uniqueName="7739" name="Column7713" queryTableFieldId="25032"/>
    <tableColumn id="7740" xr3:uid="{00000000-0010-0000-0000-00003C1E0000}" uniqueName="7740" name="Column7714" queryTableFieldId="25031"/>
    <tableColumn id="7741" xr3:uid="{00000000-0010-0000-0000-00003D1E0000}" uniqueName="7741" name="Column7715" queryTableFieldId="25030"/>
    <tableColumn id="7742" xr3:uid="{00000000-0010-0000-0000-00003E1E0000}" uniqueName="7742" name="Column7716" queryTableFieldId="25029"/>
    <tableColumn id="7743" xr3:uid="{00000000-0010-0000-0000-00003F1E0000}" uniqueName="7743" name="Column7717" queryTableFieldId="25028"/>
    <tableColumn id="7744" xr3:uid="{00000000-0010-0000-0000-0000401E0000}" uniqueName="7744" name="Column7718" queryTableFieldId="25027"/>
    <tableColumn id="7745" xr3:uid="{00000000-0010-0000-0000-0000411E0000}" uniqueName="7745" name="Column7719" queryTableFieldId="25026"/>
    <tableColumn id="7746" xr3:uid="{00000000-0010-0000-0000-0000421E0000}" uniqueName="7746" name="Column7720" queryTableFieldId="25025"/>
    <tableColumn id="7747" xr3:uid="{00000000-0010-0000-0000-0000431E0000}" uniqueName="7747" name="Column7721" queryTableFieldId="25024"/>
    <tableColumn id="7748" xr3:uid="{00000000-0010-0000-0000-0000441E0000}" uniqueName="7748" name="Column7722" queryTableFieldId="25023"/>
    <tableColumn id="7749" xr3:uid="{00000000-0010-0000-0000-0000451E0000}" uniqueName="7749" name="Column7723" queryTableFieldId="25022"/>
    <tableColumn id="7750" xr3:uid="{00000000-0010-0000-0000-0000461E0000}" uniqueName="7750" name="Column7724" queryTableFieldId="25021"/>
    <tableColumn id="7751" xr3:uid="{00000000-0010-0000-0000-0000471E0000}" uniqueName="7751" name="Column7725" queryTableFieldId="25020"/>
    <tableColumn id="7752" xr3:uid="{00000000-0010-0000-0000-0000481E0000}" uniqueName="7752" name="Column7726" queryTableFieldId="25019"/>
    <tableColumn id="7753" xr3:uid="{00000000-0010-0000-0000-0000491E0000}" uniqueName="7753" name="Column7727" queryTableFieldId="25018"/>
    <tableColumn id="7754" xr3:uid="{00000000-0010-0000-0000-00004A1E0000}" uniqueName="7754" name="Column7728" queryTableFieldId="25017"/>
    <tableColumn id="7755" xr3:uid="{00000000-0010-0000-0000-00004B1E0000}" uniqueName="7755" name="Column7729" queryTableFieldId="25016"/>
    <tableColumn id="7756" xr3:uid="{00000000-0010-0000-0000-00004C1E0000}" uniqueName="7756" name="Column7730" queryTableFieldId="25015"/>
    <tableColumn id="7757" xr3:uid="{00000000-0010-0000-0000-00004D1E0000}" uniqueName="7757" name="Column7731" queryTableFieldId="25014"/>
    <tableColumn id="7758" xr3:uid="{00000000-0010-0000-0000-00004E1E0000}" uniqueName="7758" name="Column7732" queryTableFieldId="25013"/>
    <tableColumn id="7759" xr3:uid="{00000000-0010-0000-0000-00004F1E0000}" uniqueName="7759" name="Column7733" queryTableFieldId="25012"/>
    <tableColumn id="7760" xr3:uid="{00000000-0010-0000-0000-0000501E0000}" uniqueName="7760" name="Column7734" queryTableFieldId="25011"/>
    <tableColumn id="7761" xr3:uid="{00000000-0010-0000-0000-0000511E0000}" uniqueName="7761" name="Column7735" queryTableFieldId="25010"/>
    <tableColumn id="7762" xr3:uid="{00000000-0010-0000-0000-0000521E0000}" uniqueName="7762" name="Column7736" queryTableFieldId="25009"/>
    <tableColumn id="7763" xr3:uid="{00000000-0010-0000-0000-0000531E0000}" uniqueName="7763" name="Column7737" queryTableFieldId="25008"/>
    <tableColumn id="7764" xr3:uid="{00000000-0010-0000-0000-0000541E0000}" uniqueName="7764" name="Column7738" queryTableFieldId="25007"/>
    <tableColumn id="7765" xr3:uid="{00000000-0010-0000-0000-0000551E0000}" uniqueName="7765" name="Column7739" queryTableFieldId="25006"/>
    <tableColumn id="7766" xr3:uid="{00000000-0010-0000-0000-0000561E0000}" uniqueName="7766" name="Column7740" queryTableFieldId="25005"/>
    <tableColumn id="7767" xr3:uid="{00000000-0010-0000-0000-0000571E0000}" uniqueName="7767" name="Column7741" queryTableFieldId="25004"/>
    <tableColumn id="7768" xr3:uid="{00000000-0010-0000-0000-0000581E0000}" uniqueName="7768" name="Column7742" queryTableFieldId="25003"/>
    <tableColumn id="7769" xr3:uid="{00000000-0010-0000-0000-0000591E0000}" uniqueName="7769" name="Column7743" queryTableFieldId="25002"/>
    <tableColumn id="7770" xr3:uid="{00000000-0010-0000-0000-00005A1E0000}" uniqueName="7770" name="Column7744" queryTableFieldId="25001"/>
    <tableColumn id="7771" xr3:uid="{00000000-0010-0000-0000-00005B1E0000}" uniqueName="7771" name="Column7745" queryTableFieldId="25000"/>
    <tableColumn id="7772" xr3:uid="{00000000-0010-0000-0000-00005C1E0000}" uniqueName="7772" name="Column7746" queryTableFieldId="24999"/>
    <tableColumn id="7773" xr3:uid="{00000000-0010-0000-0000-00005D1E0000}" uniqueName="7773" name="Column7747" queryTableFieldId="24998"/>
    <tableColumn id="7774" xr3:uid="{00000000-0010-0000-0000-00005E1E0000}" uniqueName="7774" name="Column7748" queryTableFieldId="24997"/>
    <tableColumn id="7775" xr3:uid="{00000000-0010-0000-0000-00005F1E0000}" uniqueName="7775" name="Column7749" queryTableFieldId="24996"/>
    <tableColumn id="7776" xr3:uid="{00000000-0010-0000-0000-0000601E0000}" uniqueName="7776" name="Column7750" queryTableFieldId="24995"/>
    <tableColumn id="7777" xr3:uid="{00000000-0010-0000-0000-0000611E0000}" uniqueName="7777" name="Column7751" queryTableFieldId="24994"/>
    <tableColumn id="7778" xr3:uid="{00000000-0010-0000-0000-0000621E0000}" uniqueName="7778" name="Column7752" queryTableFieldId="24993"/>
    <tableColumn id="7779" xr3:uid="{00000000-0010-0000-0000-0000631E0000}" uniqueName="7779" name="Column7753" queryTableFieldId="24992"/>
    <tableColumn id="7780" xr3:uid="{00000000-0010-0000-0000-0000641E0000}" uniqueName="7780" name="Column7754" queryTableFieldId="24991"/>
    <tableColumn id="7781" xr3:uid="{00000000-0010-0000-0000-0000651E0000}" uniqueName="7781" name="Column7755" queryTableFieldId="24990"/>
    <tableColumn id="7782" xr3:uid="{00000000-0010-0000-0000-0000661E0000}" uniqueName="7782" name="Column7756" queryTableFieldId="24989"/>
    <tableColumn id="7783" xr3:uid="{00000000-0010-0000-0000-0000671E0000}" uniqueName="7783" name="Column7757" queryTableFieldId="24988"/>
    <tableColumn id="7784" xr3:uid="{00000000-0010-0000-0000-0000681E0000}" uniqueName="7784" name="Column7758" queryTableFieldId="24987"/>
    <tableColumn id="7785" xr3:uid="{00000000-0010-0000-0000-0000691E0000}" uniqueName="7785" name="Column7759" queryTableFieldId="24986"/>
    <tableColumn id="7786" xr3:uid="{00000000-0010-0000-0000-00006A1E0000}" uniqueName="7786" name="Column7760" queryTableFieldId="24985"/>
    <tableColumn id="7787" xr3:uid="{00000000-0010-0000-0000-00006B1E0000}" uniqueName="7787" name="Column7761" queryTableFieldId="24984"/>
    <tableColumn id="7788" xr3:uid="{00000000-0010-0000-0000-00006C1E0000}" uniqueName="7788" name="Column7762" queryTableFieldId="24983"/>
    <tableColumn id="7789" xr3:uid="{00000000-0010-0000-0000-00006D1E0000}" uniqueName="7789" name="Column7763" queryTableFieldId="24982"/>
    <tableColumn id="7790" xr3:uid="{00000000-0010-0000-0000-00006E1E0000}" uniqueName="7790" name="Column7764" queryTableFieldId="24981"/>
    <tableColumn id="7791" xr3:uid="{00000000-0010-0000-0000-00006F1E0000}" uniqueName="7791" name="Column7765" queryTableFieldId="24980"/>
    <tableColumn id="7792" xr3:uid="{00000000-0010-0000-0000-0000701E0000}" uniqueName="7792" name="Column7766" queryTableFieldId="24979"/>
    <tableColumn id="7793" xr3:uid="{00000000-0010-0000-0000-0000711E0000}" uniqueName="7793" name="Column7767" queryTableFieldId="24978"/>
    <tableColumn id="7794" xr3:uid="{00000000-0010-0000-0000-0000721E0000}" uniqueName="7794" name="Column7768" queryTableFieldId="24977"/>
    <tableColumn id="7795" xr3:uid="{00000000-0010-0000-0000-0000731E0000}" uniqueName="7795" name="Column7769" queryTableFieldId="24976"/>
    <tableColumn id="7796" xr3:uid="{00000000-0010-0000-0000-0000741E0000}" uniqueName="7796" name="Column7770" queryTableFieldId="24975"/>
    <tableColumn id="7797" xr3:uid="{00000000-0010-0000-0000-0000751E0000}" uniqueName="7797" name="Column7771" queryTableFieldId="24974"/>
    <tableColumn id="7798" xr3:uid="{00000000-0010-0000-0000-0000761E0000}" uniqueName="7798" name="Column7772" queryTableFieldId="24973"/>
    <tableColumn id="7799" xr3:uid="{00000000-0010-0000-0000-0000771E0000}" uniqueName="7799" name="Column7773" queryTableFieldId="24972"/>
    <tableColumn id="7800" xr3:uid="{00000000-0010-0000-0000-0000781E0000}" uniqueName="7800" name="Column7774" queryTableFieldId="24971"/>
    <tableColumn id="7801" xr3:uid="{00000000-0010-0000-0000-0000791E0000}" uniqueName="7801" name="Column7775" queryTableFieldId="24970"/>
    <tableColumn id="7802" xr3:uid="{00000000-0010-0000-0000-00007A1E0000}" uniqueName="7802" name="Column7776" queryTableFieldId="24969"/>
    <tableColumn id="7803" xr3:uid="{00000000-0010-0000-0000-00007B1E0000}" uniqueName="7803" name="Column7777" queryTableFieldId="24968"/>
    <tableColumn id="7804" xr3:uid="{00000000-0010-0000-0000-00007C1E0000}" uniqueName="7804" name="Column7778" queryTableFieldId="24967"/>
    <tableColumn id="7805" xr3:uid="{00000000-0010-0000-0000-00007D1E0000}" uniqueName="7805" name="Column7779" queryTableFieldId="24966"/>
    <tableColumn id="7806" xr3:uid="{00000000-0010-0000-0000-00007E1E0000}" uniqueName="7806" name="Column7780" queryTableFieldId="24965"/>
    <tableColumn id="7807" xr3:uid="{00000000-0010-0000-0000-00007F1E0000}" uniqueName="7807" name="Column7781" queryTableFieldId="24964"/>
    <tableColumn id="7808" xr3:uid="{00000000-0010-0000-0000-0000801E0000}" uniqueName="7808" name="Column7782" queryTableFieldId="24963"/>
    <tableColumn id="7809" xr3:uid="{00000000-0010-0000-0000-0000811E0000}" uniqueName="7809" name="Column7783" queryTableFieldId="24962"/>
    <tableColumn id="7810" xr3:uid="{00000000-0010-0000-0000-0000821E0000}" uniqueName="7810" name="Column7784" queryTableFieldId="24961"/>
    <tableColumn id="7811" xr3:uid="{00000000-0010-0000-0000-0000831E0000}" uniqueName="7811" name="Column7785" queryTableFieldId="24960"/>
    <tableColumn id="7812" xr3:uid="{00000000-0010-0000-0000-0000841E0000}" uniqueName="7812" name="Column7786" queryTableFieldId="24959"/>
    <tableColumn id="7813" xr3:uid="{00000000-0010-0000-0000-0000851E0000}" uniqueName="7813" name="Column7787" queryTableFieldId="24958"/>
    <tableColumn id="7814" xr3:uid="{00000000-0010-0000-0000-0000861E0000}" uniqueName="7814" name="Column7788" queryTableFieldId="24957"/>
    <tableColumn id="7815" xr3:uid="{00000000-0010-0000-0000-0000871E0000}" uniqueName="7815" name="Column7789" queryTableFieldId="24956"/>
    <tableColumn id="7816" xr3:uid="{00000000-0010-0000-0000-0000881E0000}" uniqueName="7816" name="Column7790" queryTableFieldId="24955"/>
    <tableColumn id="7817" xr3:uid="{00000000-0010-0000-0000-0000891E0000}" uniqueName="7817" name="Column7791" queryTableFieldId="24954"/>
    <tableColumn id="7818" xr3:uid="{00000000-0010-0000-0000-00008A1E0000}" uniqueName="7818" name="Column7792" queryTableFieldId="24953"/>
    <tableColumn id="7819" xr3:uid="{00000000-0010-0000-0000-00008B1E0000}" uniqueName="7819" name="Column7793" queryTableFieldId="24952"/>
    <tableColumn id="7820" xr3:uid="{00000000-0010-0000-0000-00008C1E0000}" uniqueName="7820" name="Column7794" queryTableFieldId="24951"/>
    <tableColumn id="7821" xr3:uid="{00000000-0010-0000-0000-00008D1E0000}" uniqueName="7821" name="Column7795" queryTableFieldId="24950"/>
    <tableColumn id="7822" xr3:uid="{00000000-0010-0000-0000-00008E1E0000}" uniqueName="7822" name="Column7796" queryTableFieldId="24949"/>
    <tableColumn id="7823" xr3:uid="{00000000-0010-0000-0000-00008F1E0000}" uniqueName="7823" name="Column7797" queryTableFieldId="24948"/>
    <tableColumn id="7824" xr3:uid="{00000000-0010-0000-0000-0000901E0000}" uniqueName="7824" name="Column7798" queryTableFieldId="24947"/>
    <tableColumn id="7825" xr3:uid="{00000000-0010-0000-0000-0000911E0000}" uniqueName="7825" name="Column7799" queryTableFieldId="24946"/>
    <tableColumn id="7826" xr3:uid="{00000000-0010-0000-0000-0000921E0000}" uniqueName="7826" name="Column7800" queryTableFieldId="24945"/>
    <tableColumn id="7827" xr3:uid="{00000000-0010-0000-0000-0000931E0000}" uniqueName="7827" name="Column7801" queryTableFieldId="24944"/>
    <tableColumn id="7828" xr3:uid="{00000000-0010-0000-0000-0000941E0000}" uniqueName="7828" name="Column7802" queryTableFieldId="24943"/>
    <tableColumn id="7829" xr3:uid="{00000000-0010-0000-0000-0000951E0000}" uniqueName="7829" name="Column7803" queryTableFieldId="24942"/>
    <tableColumn id="7830" xr3:uid="{00000000-0010-0000-0000-0000961E0000}" uniqueName="7830" name="Column7804" queryTableFieldId="24941"/>
    <tableColumn id="7831" xr3:uid="{00000000-0010-0000-0000-0000971E0000}" uniqueName="7831" name="Column7805" queryTableFieldId="24940"/>
    <tableColumn id="7832" xr3:uid="{00000000-0010-0000-0000-0000981E0000}" uniqueName="7832" name="Column7806" queryTableFieldId="24939"/>
    <tableColumn id="7833" xr3:uid="{00000000-0010-0000-0000-0000991E0000}" uniqueName="7833" name="Column7807" queryTableFieldId="24938"/>
    <tableColumn id="7834" xr3:uid="{00000000-0010-0000-0000-00009A1E0000}" uniqueName="7834" name="Column7808" queryTableFieldId="24937"/>
    <tableColumn id="7835" xr3:uid="{00000000-0010-0000-0000-00009B1E0000}" uniqueName="7835" name="Column7809" queryTableFieldId="24936"/>
    <tableColumn id="7836" xr3:uid="{00000000-0010-0000-0000-00009C1E0000}" uniqueName="7836" name="Column7810" queryTableFieldId="24935"/>
    <tableColumn id="7837" xr3:uid="{00000000-0010-0000-0000-00009D1E0000}" uniqueName="7837" name="Column7811" queryTableFieldId="24934"/>
    <tableColumn id="7838" xr3:uid="{00000000-0010-0000-0000-00009E1E0000}" uniqueName="7838" name="Column7812" queryTableFieldId="24933"/>
    <tableColumn id="7839" xr3:uid="{00000000-0010-0000-0000-00009F1E0000}" uniqueName="7839" name="Column7813" queryTableFieldId="24932"/>
    <tableColumn id="7840" xr3:uid="{00000000-0010-0000-0000-0000A01E0000}" uniqueName="7840" name="Column7814" queryTableFieldId="24931"/>
    <tableColumn id="7841" xr3:uid="{00000000-0010-0000-0000-0000A11E0000}" uniqueName="7841" name="Column7815" queryTableFieldId="24930"/>
    <tableColumn id="7842" xr3:uid="{00000000-0010-0000-0000-0000A21E0000}" uniqueName="7842" name="Column7816" queryTableFieldId="24929"/>
    <tableColumn id="7843" xr3:uid="{00000000-0010-0000-0000-0000A31E0000}" uniqueName="7843" name="Column7817" queryTableFieldId="24928"/>
    <tableColumn id="7844" xr3:uid="{00000000-0010-0000-0000-0000A41E0000}" uniqueName="7844" name="Column7818" queryTableFieldId="24927"/>
    <tableColumn id="7845" xr3:uid="{00000000-0010-0000-0000-0000A51E0000}" uniqueName="7845" name="Column7819" queryTableFieldId="24926"/>
    <tableColumn id="7846" xr3:uid="{00000000-0010-0000-0000-0000A61E0000}" uniqueName="7846" name="Column7820" queryTableFieldId="24925"/>
    <tableColumn id="7847" xr3:uid="{00000000-0010-0000-0000-0000A71E0000}" uniqueName="7847" name="Column7821" queryTableFieldId="24924"/>
    <tableColumn id="7848" xr3:uid="{00000000-0010-0000-0000-0000A81E0000}" uniqueName="7848" name="Column7822" queryTableFieldId="24923"/>
    <tableColumn id="7849" xr3:uid="{00000000-0010-0000-0000-0000A91E0000}" uniqueName="7849" name="Column7823" queryTableFieldId="24922"/>
    <tableColumn id="7850" xr3:uid="{00000000-0010-0000-0000-0000AA1E0000}" uniqueName="7850" name="Column7824" queryTableFieldId="24921"/>
    <tableColumn id="7851" xr3:uid="{00000000-0010-0000-0000-0000AB1E0000}" uniqueName="7851" name="Column7825" queryTableFieldId="24920"/>
    <tableColumn id="7852" xr3:uid="{00000000-0010-0000-0000-0000AC1E0000}" uniqueName="7852" name="Column7826" queryTableFieldId="24919"/>
    <tableColumn id="7853" xr3:uid="{00000000-0010-0000-0000-0000AD1E0000}" uniqueName="7853" name="Column7827" queryTableFieldId="24918"/>
    <tableColumn id="7854" xr3:uid="{00000000-0010-0000-0000-0000AE1E0000}" uniqueName="7854" name="Column7828" queryTableFieldId="24917"/>
    <tableColumn id="7855" xr3:uid="{00000000-0010-0000-0000-0000AF1E0000}" uniqueName="7855" name="Column7829" queryTableFieldId="24916"/>
    <tableColumn id="7856" xr3:uid="{00000000-0010-0000-0000-0000B01E0000}" uniqueName="7856" name="Column7830" queryTableFieldId="24915"/>
    <tableColumn id="7857" xr3:uid="{00000000-0010-0000-0000-0000B11E0000}" uniqueName="7857" name="Column7831" queryTableFieldId="24914"/>
    <tableColumn id="7858" xr3:uid="{00000000-0010-0000-0000-0000B21E0000}" uniqueName="7858" name="Column7832" queryTableFieldId="24913"/>
    <tableColumn id="7859" xr3:uid="{00000000-0010-0000-0000-0000B31E0000}" uniqueName="7859" name="Column7833" queryTableFieldId="24912"/>
    <tableColumn id="7860" xr3:uid="{00000000-0010-0000-0000-0000B41E0000}" uniqueName="7860" name="Column7834" queryTableFieldId="24911"/>
    <tableColumn id="7861" xr3:uid="{00000000-0010-0000-0000-0000B51E0000}" uniqueName="7861" name="Column7835" queryTableFieldId="24910"/>
    <tableColumn id="7862" xr3:uid="{00000000-0010-0000-0000-0000B61E0000}" uniqueName="7862" name="Column7836" queryTableFieldId="24909"/>
    <tableColumn id="7863" xr3:uid="{00000000-0010-0000-0000-0000B71E0000}" uniqueName="7863" name="Column7837" queryTableFieldId="24908"/>
    <tableColumn id="7864" xr3:uid="{00000000-0010-0000-0000-0000B81E0000}" uniqueName="7864" name="Column7838" queryTableFieldId="24907"/>
    <tableColumn id="7865" xr3:uid="{00000000-0010-0000-0000-0000B91E0000}" uniqueName="7865" name="Column7839" queryTableFieldId="24906"/>
    <tableColumn id="7866" xr3:uid="{00000000-0010-0000-0000-0000BA1E0000}" uniqueName="7866" name="Column7840" queryTableFieldId="24905"/>
    <tableColumn id="7867" xr3:uid="{00000000-0010-0000-0000-0000BB1E0000}" uniqueName="7867" name="Column7841" queryTableFieldId="24904"/>
    <tableColumn id="7868" xr3:uid="{00000000-0010-0000-0000-0000BC1E0000}" uniqueName="7868" name="Column7842" queryTableFieldId="24903"/>
    <tableColumn id="7869" xr3:uid="{00000000-0010-0000-0000-0000BD1E0000}" uniqueName="7869" name="Column7843" queryTableFieldId="24902"/>
    <tableColumn id="7870" xr3:uid="{00000000-0010-0000-0000-0000BE1E0000}" uniqueName="7870" name="Column7844" queryTableFieldId="24901"/>
    <tableColumn id="7871" xr3:uid="{00000000-0010-0000-0000-0000BF1E0000}" uniqueName="7871" name="Column7845" queryTableFieldId="24900"/>
    <tableColumn id="7872" xr3:uid="{00000000-0010-0000-0000-0000C01E0000}" uniqueName="7872" name="Column7846" queryTableFieldId="24899"/>
    <tableColumn id="7873" xr3:uid="{00000000-0010-0000-0000-0000C11E0000}" uniqueName="7873" name="Column7847" queryTableFieldId="24898"/>
    <tableColumn id="7874" xr3:uid="{00000000-0010-0000-0000-0000C21E0000}" uniqueName="7874" name="Column7848" queryTableFieldId="24897"/>
    <tableColumn id="7875" xr3:uid="{00000000-0010-0000-0000-0000C31E0000}" uniqueName="7875" name="Column7849" queryTableFieldId="24896"/>
    <tableColumn id="7876" xr3:uid="{00000000-0010-0000-0000-0000C41E0000}" uniqueName="7876" name="Column7850" queryTableFieldId="24895"/>
    <tableColumn id="7877" xr3:uid="{00000000-0010-0000-0000-0000C51E0000}" uniqueName="7877" name="Column7851" queryTableFieldId="24894"/>
    <tableColumn id="7878" xr3:uid="{00000000-0010-0000-0000-0000C61E0000}" uniqueName="7878" name="Column7852" queryTableFieldId="24893"/>
    <tableColumn id="7879" xr3:uid="{00000000-0010-0000-0000-0000C71E0000}" uniqueName="7879" name="Column7853" queryTableFieldId="24892"/>
    <tableColumn id="7880" xr3:uid="{00000000-0010-0000-0000-0000C81E0000}" uniqueName="7880" name="Column7854" queryTableFieldId="24891"/>
    <tableColumn id="7881" xr3:uid="{00000000-0010-0000-0000-0000C91E0000}" uniqueName="7881" name="Column7855" queryTableFieldId="24890"/>
    <tableColumn id="7882" xr3:uid="{00000000-0010-0000-0000-0000CA1E0000}" uniqueName="7882" name="Column7856" queryTableFieldId="24889"/>
    <tableColumn id="7883" xr3:uid="{00000000-0010-0000-0000-0000CB1E0000}" uniqueName="7883" name="Column7857" queryTableFieldId="24888"/>
    <tableColumn id="7884" xr3:uid="{00000000-0010-0000-0000-0000CC1E0000}" uniqueName="7884" name="Column7858" queryTableFieldId="24887"/>
    <tableColumn id="7885" xr3:uid="{00000000-0010-0000-0000-0000CD1E0000}" uniqueName="7885" name="Column7859" queryTableFieldId="24886"/>
    <tableColumn id="7886" xr3:uid="{00000000-0010-0000-0000-0000CE1E0000}" uniqueName="7886" name="Column7860" queryTableFieldId="24885"/>
    <tableColumn id="7887" xr3:uid="{00000000-0010-0000-0000-0000CF1E0000}" uniqueName="7887" name="Column7861" queryTableFieldId="24884"/>
    <tableColumn id="7888" xr3:uid="{00000000-0010-0000-0000-0000D01E0000}" uniqueName="7888" name="Column7862" queryTableFieldId="24883"/>
    <tableColumn id="7889" xr3:uid="{00000000-0010-0000-0000-0000D11E0000}" uniqueName="7889" name="Column7863" queryTableFieldId="24882"/>
    <tableColumn id="7890" xr3:uid="{00000000-0010-0000-0000-0000D21E0000}" uniqueName="7890" name="Column7864" queryTableFieldId="24881"/>
    <tableColumn id="7891" xr3:uid="{00000000-0010-0000-0000-0000D31E0000}" uniqueName="7891" name="Column7865" queryTableFieldId="24880"/>
    <tableColumn id="7892" xr3:uid="{00000000-0010-0000-0000-0000D41E0000}" uniqueName="7892" name="Column7866" queryTableFieldId="24879"/>
    <tableColumn id="7893" xr3:uid="{00000000-0010-0000-0000-0000D51E0000}" uniqueName="7893" name="Column7867" queryTableFieldId="24878"/>
    <tableColumn id="7894" xr3:uid="{00000000-0010-0000-0000-0000D61E0000}" uniqueName="7894" name="Column7868" queryTableFieldId="24877"/>
    <tableColumn id="7895" xr3:uid="{00000000-0010-0000-0000-0000D71E0000}" uniqueName="7895" name="Column7869" queryTableFieldId="24876"/>
    <tableColumn id="7896" xr3:uid="{00000000-0010-0000-0000-0000D81E0000}" uniqueName="7896" name="Column7870" queryTableFieldId="24875"/>
    <tableColumn id="7897" xr3:uid="{00000000-0010-0000-0000-0000D91E0000}" uniqueName="7897" name="Column7871" queryTableFieldId="24874"/>
    <tableColumn id="7898" xr3:uid="{00000000-0010-0000-0000-0000DA1E0000}" uniqueName="7898" name="Column7872" queryTableFieldId="24873"/>
    <tableColumn id="7899" xr3:uid="{00000000-0010-0000-0000-0000DB1E0000}" uniqueName="7899" name="Column7873" queryTableFieldId="24872"/>
    <tableColumn id="7900" xr3:uid="{00000000-0010-0000-0000-0000DC1E0000}" uniqueName="7900" name="Column7874" queryTableFieldId="24871"/>
    <tableColumn id="7901" xr3:uid="{00000000-0010-0000-0000-0000DD1E0000}" uniqueName="7901" name="Column7875" queryTableFieldId="24870"/>
    <tableColumn id="7902" xr3:uid="{00000000-0010-0000-0000-0000DE1E0000}" uniqueName="7902" name="Column7876" queryTableFieldId="24869"/>
    <tableColumn id="7903" xr3:uid="{00000000-0010-0000-0000-0000DF1E0000}" uniqueName="7903" name="Column7877" queryTableFieldId="24868"/>
    <tableColumn id="7904" xr3:uid="{00000000-0010-0000-0000-0000E01E0000}" uniqueName="7904" name="Column7878" queryTableFieldId="24867"/>
    <tableColumn id="7905" xr3:uid="{00000000-0010-0000-0000-0000E11E0000}" uniqueName="7905" name="Column7879" queryTableFieldId="24866"/>
    <tableColumn id="7906" xr3:uid="{00000000-0010-0000-0000-0000E21E0000}" uniqueName="7906" name="Column7880" queryTableFieldId="24865"/>
    <tableColumn id="7907" xr3:uid="{00000000-0010-0000-0000-0000E31E0000}" uniqueName="7907" name="Column7881" queryTableFieldId="24864"/>
    <tableColumn id="7908" xr3:uid="{00000000-0010-0000-0000-0000E41E0000}" uniqueName="7908" name="Column7882" queryTableFieldId="24863"/>
    <tableColumn id="7909" xr3:uid="{00000000-0010-0000-0000-0000E51E0000}" uniqueName="7909" name="Column7883" queryTableFieldId="24862"/>
    <tableColumn id="7910" xr3:uid="{00000000-0010-0000-0000-0000E61E0000}" uniqueName="7910" name="Column7884" queryTableFieldId="24861"/>
    <tableColumn id="7911" xr3:uid="{00000000-0010-0000-0000-0000E71E0000}" uniqueName="7911" name="Column7885" queryTableFieldId="24860"/>
    <tableColumn id="7912" xr3:uid="{00000000-0010-0000-0000-0000E81E0000}" uniqueName="7912" name="Column7886" queryTableFieldId="24859"/>
    <tableColumn id="7913" xr3:uid="{00000000-0010-0000-0000-0000E91E0000}" uniqueName="7913" name="Column7887" queryTableFieldId="24858"/>
    <tableColumn id="7914" xr3:uid="{00000000-0010-0000-0000-0000EA1E0000}" uniqueName="7914" name="Column7888" queryTableFieldId="24857"/>
    <tableColumn id="7915" xr3:uid="{00000000-0010-0000-0000-0000EB1E0000}" uniqueName="7915" name="Column7889" queryTableFieldId="24856"/>
    <tableColumn id="7916" xr3:uid="{00000000-0010-0000-0000-0000EC1E0000}" uniqueName="7916" name="Column7890" queryTableFieldId="24855"/>
    <tableColumn id="7917" xr3:uid="{00000000-0010-0000-0000-0000ED1E0000}" uniqueName="7917" name="Column7891" queryTableFieldId="24854"/>
    <tableColumn id="7918" xr3:uid="{00000000-0010-0000-0000-0000EE1E0000}" uniqueName="7918" name="Column7892" queryTableFieldId="24853"/>
    <tableColumn id="7919" xr3:uid="{00000000-0010-0000-0000-0000EF1E0000}" uniqueName="7919" name="Column7893" queryTableFieldId="24852"/>
    <tableColumn id="7920" xr3:uid="{00000000-0010-0000-0000-0000F01E0000}" uniqueName="7920" name="Column7894" queryTableFieldId="24851"/>
    <tableColumn id="7921" xr3:uid="{00000000-0010-0000-0000-0000F11E0000}" uniqueName="7921" name="Column7895" queryTableFieldId="24850"/>
    <tableColumn id="7922" xr3:uid="{00000000-0010-0000-0000-0000F21E0000}" uniqueName="7922" name="Column7896" queryTableFieldId="24849"/>
    <tableColumn id="7923" xr3:uid="{00000000-0010-0000-0000-0000F31E0000}" uniqueName="7923" name="Column7897" queryTableFieldId="24848"/>
    <tableColumn id="7924" xr3:uid="{00000000-0010-0000-0000-0000F41E0000}" uniqueName="7924" name="Column7898" queryTableFieldId="24847"/>
    <tableColumn id="7925" xr3:uid="{00000000-0010-0000-0000-0000F51E0000}" uniqueName="7925" name="Column7899" queryTableFieldId="24846"/>
    <tableColumn id="7926" xr3:uid="{00000000-0010-0000-0000-0000F61E0000}" uniqueName="7926" name="Column7900" queryTableFieldId="24845"/>
    <tableColumn id="7927" xr3:uid="{00000000-0010-0000-0000-0000F71E0000}" uniqueName="7927" name="Column7901" queryTableFieldId="24844"/>
    <tableColumn id="7928" xr3:uid="{00000000-0010-0000-0000-0000F81E0000}" uniqueName="7928" name="Column7902" queryTableFieldId="24843"/>
    <tableColumn id="7929" xr3:uid="{00000000-0010-0000-0000-0000F91E0000}" uniqueName="7929" name="Column7903" queryTableFieldId="24842"/>
    <tableColumn id="7930" xr3:uid="{00000000-0010-0000-0000-0000FA1E0000}" uniqueName="7930" name="Column7904" queryTableFieldId="24841"/>
    <tableColumn id="7931" xr3:uid="{00000000-0010-0000-0000-0000FB1E0000}" uniqueName="7931" name="Column7905" queryTableFieldId="24840"/>
    <tableColumn id="7932" xr3:uid="{00000000-0010-0000-0000-0000FC1E0000}" uniqueName="7932" name="Column7906" queryTableFieldId="24839"/>
    <tableColumn id="7933" xr3:uid="{00000000-0010-0000-0000-0000FD1E0000}" uniqueName="7933" name="Column7907" queryTableFieldId="24838"/>
    <tableColumn id="7934" xr3:uid="{00000000-0010-0000-0000-0000FE1E0000}" uniqueName="7934" name="Column7908" queryTableFieldId="24837"/>
    <tableColumn id="7935" xr3:uid="{00000000-0010-0000-0000-0000FF1E0000}" uniqueName="7935" name="Column7909" queryTableFieldId="24836"/>
    <tableColumn id="7936" xr3:uid="{00000000-0010-0000-0000-0000001F0000}" uniqueName="7936" name="Column7910" queryTableFieldId="24835"/>
    <tableColumn id="7937" xr3:uid="{00000000-0010-0000-0000-0000011F0000}" uniqueName="7937" name="Column7911" queryTableFieldId="24834"/>
    <tableColumn id="7938" xr3:uid="{00000000-0010-0000-0000-0000021F0000}" uniqueName="7938" name="Column7912" queryTableFieldId="24833"/>
    <tableColumn id="7939" xr3:uid="{00000000-0010-0000-0000-0000031F0000}" uniqueName="7939" name="Column7913" queryTableFieldId="24832"/>
    <tableColumn id="7940" xr3:uid="{00000000-0010-0000-0000-0000041F0000}" uniqueName="7940" name="Column7914" queryTableFieldId="24831"/>
    <tableColumn id="7941" xr3:uid="{00000000-0010-0000-0000-0000051F0000}" uniqueName="7941" name="Column7915" queryTableFieldId="24830"/>
    <tableColumn id="7942" xr3:uid="{00000000-0010-0000-0000-0000061F0000}" uniqueName="7942" name="Column7916" queryTableFieldId="24829"/>
    <tableColumn id="7943" xr3:uid="{00000000-0010-0000-0000-0000071F0000}" uniqueName="7943" name="Column7917" queryTableFieldId="24828"/>
    <tableColumn id="7944" xr3:uid="{00000000-0010-0000-0000-0000081F0000}" uniqueName="7944" name="Column7918" queryTableFieldId="24827"/>
    <tableColumn id="7945" xr3:uid="{00000000-0010-0000-0000-0000091F0000}" uniqueName="7945" name="Column7919" queryTableFieldId="24826"/>
    <tableColumn id="7946" xr3:uid="{00000000-0010-0000-0000-00000A1F0000}" uniqueName="7946" name="Column7920" queryTableFieldId="24825"/>
    <tableColumn id="7947" xr3:uid="{00000000-0010-0000-0000-00000B1F0000}" uniqueName="7947" name="Column7921" queryTableFieldId="24824"/>
    <tableColumn id="7948" xr3:uid="{00000000-0010-0000-0000-00000C1F0000}" uniqueName="7948" name="Column7922" queryTableFieldId="24823"/>
    <tableColumn id="7949" xr3:uid="{00000000-0010-0000-0000-00000D1F0000}" uniqueName="7949" name="Column7923" queryTableFieldId="24822"/>
    <tableColumn id="7950" xr3:uid="{00000000-0010-0000-0000-00000E1F0000}" uniqueName="7950" name="Column7924" queryTableFieldId="24821"/>
    <tableColumn id="7951" xr3:uid="{00000000-0010-0000-0000-00000F1F0000}" uniqueName="7951" name="Column7925" queryTableFieldId="24820"/>
    <tableColumn id="7952" xr3:uid="{00000000-0010-0000-0000-0000101F0000}" uniqueName="7952" name="Column7926" queryTableFieldId="24819"/>
    <tableColumn id="7953" xr3:uid="{00000000-0010-0000-0000-0000111F0000}" uniqueName="7953" name="Column7927" queryTableFieldId="24818"/>
    <tableColumn id="7954" xr3:uid="{00000000-0010-0000-0000-0000121F0000}" uniqueName="7954" name="Column7928" queryTableFieldId="24817"/>
    <tableColumn id="7955" xr3:uid="{00000000-0010-0000-0000-0000131F0000}" uniqueName="7955" name="Column7929" queryTableFieldId="24816"/>
    <tableColumn id="7956" xr3:uid="{00000000-0010-0000-0000-0000141F0000}" uniqueName="7956" name="Column7930" queryTableFieldId="24815"/>
    <tableColumn id="7957" xr3:uid="{00000000-0010-0000-0000-0000151F0000}" uniqueName="7957" name="Column7931" queryTableFieldId="24814"/>
    <tableColumn id="7958" xr3:uid="{00000000-0010-0000-0000-0000161F0000}" uniqueName="7958" name="Column7932" queryTableFieldId="24813"/>
    <tableColumn id="7959" xr3:uid="{00000000-0010-0000-0000-0000171F0000}" uniqueName="7959" name="Column7933" queryTableFieldId="24812"/>
    <tableColumn id="7960" xr3:uid="{00000000-0010-0000-0000-0000181F0000}" uniqueName="7960" name="Column7934" queryTableFieldId="24811"/>
    <tableColumn id="7961" xr3:uid="{00000000-0010-0000-0000-0000191F0000}" uniqueName="7961" name="Column7935" queryTableFieldId="24810"/>
    <tableColumn id="7962" xr3:uid="{00000000-0010-0000-0000-00001A1F0000}" uniqueName="7962" name="Column7936" queryTableFieldId="24809"/>
    <tableColumn id="7963" xr3:uid="{00000000-0010-0000-0000-00001B1F0000}" uniqueName="7963" name="Column7937" queryTableFieldId="24808"/>
    <tableColumn id="7964" xr3:uid="{00000000-0010-0000-0000-00001C1F0000}" uniqueName="7964" name="Column7938" queryTableFieldId="24807"/>
    <tableColumn id="7965" xr3:uid="{00000000-0010-0000-0000-00001D1F0000}" uniqueName="7965" name="Column7939" queryTableFieldId="24806"/>
    <tableColumn id="7966" xr3:uid="{00000000-0010-0000-0000-00001E1F0000}" uniqueName="7966" name="Column7940" queryTableFieldId="24805"/>
    <tableColumn id="7967" xr3:uid="{00000000-0010-0000-0000-00001F1F0000}" uniqueName="7967" name="Column7941" queryTableFieldId="24804"/>
    <tableColumn id="7968" xr3:uid="{00000000-0010-0000-0000-0000201F0000}" uniqueName="7968" name="Column7942" queryTableFieldId="24803"/>
    <tableColumn id="7969" xr3:uid="{00000000-0010-0000-0000-0000211F0000}" uniqueName="7969" name="Column7943" queryTableFieldId="24802"/>
    <tableColumn id="7970" xr3:uid="{00000000-0010-0000-0000-0000221F0000}" uniqueName="7970" name="Column7944" queryTableFieldId="24801"/>
    <tableColumn id="7971" xr3:uid="{00000000-0010-0000-0000-0000231F0000}" uniqueName="7971" name="Column7945" queryTableFieldId="24800"/>
    <tableColumn id="7972" xr3:uid="{00000000-0010-0000-0000-0000241F0000}" uniqueName="7972" name="Column7946" queryTableFieldId="24799"/>
    <tableColumn id="7973" xr3:uid="{00000000-0010-0000-0000-0000251F0000}" uniqueName="7973" name="Column7947" queryTableFieldId="24798"/>
    <tableColumn id="7974" xr3:uid="{00000000-0010-0000-0000-0000261F0000}" uniqueName="7974" name="Column7948" queryTableFieldId="24797"/>
    <tableColumn id="7975" xr3:uid="{00000000-0010-0000-0000-0000271F0000}" uniqueName="7975" name="Column7949" queryTableFieldId="24796"/>
    <tableColumn id="7976" xr3:uid="{00000000-0010-0000-0000-0000281F0000}" uniqueName="7976" name="Column7950" queryTableFieldId="24795"/>
    <tableColumn id="7977" xr3:uid="{00000000-0010-0000-0000-0000291F0000}" uniqueName="7977" name="Column7951" queryTableFieldId="24794"/>
    <tableColumn id="7978" xr3:uid="{00000000-0010-0000-0000-00002A1F0000}" uniqueName="7978" name="Column7952" queryTableFieldId="24793"/>
    <tableColumn id="7979" xr3:uid="{00000000-0010-0000-0000-00002B1F0000}" uniqueName="7979" name="Column7953" queryTableFieldId="24792"/>
    <tableColumn id="7980" xr3:uid="{00000000-0010-0000-0000-00002C1F0000}" uniqueName="7980" name="Column7954" queryTableFieldId="24791"/>
    <tableColumn id="7981" xr3:uid="{00000000-0010-0000-0000-00002D1F0000}" uniqueName="7981" name="Column7955" queryTableFieldId="24790"/>
    <tableColumn id="7982" xr3:uid="{00000000-0010-0000-0000-00002E1F0000}" uniqueName="7982" name="Column7956" queryTableFieldId="24789"/>
    <tableColumn id="7983" xr3:uid="{00000000-0010-0000-0000-00002F1F0000}" uniqueName="7983" name="Column7957" queryTableFieldId="24788"/>
    <tableColumn id="7984" xr3:uid="{00000000-0010-0000-0000-0000301F0000}" uniqueName="7984" name="Column7958" queryTableFieldId="24787"/>
    <tableColumn id="7985" xr3:uid="{00000000-0010-0000-0000-0000311F0000}" uniqueName="7985" name="Column7959" queryTableFieldId="24786"/>
    <tableColumn id="7986" xr3:uid="{00000000-0010-0000-0000-0000321F0000}" uniqueName="7986" name="Column7960" queryTableFieldId="24785"/>
    <tableColumn id="7987" xr3:uid="{00000000-0010-0000-0000-0000331F0000}" uniqueName="7987" name="Column7961" queryTableFieldId="24784"/>
    <tableColumn id="7988" xr3:uid="{00000000-0010-0000-0000-0000341F0000}" uniqueName="7988" name="Column7962" queryTableFieldId="24783"/>
    <tableColumn id="7989" xr3:uid="{00000000-0010-0000-0000-0000351F0000}" uniqueName="7989" name="Column7963" queryTableFieldId="24782"/>
    <tableColumn id="7990" xr3:uid="{00000000-0010-0000-0000-0000361F0000}" uniqueName="7990" name="Column7964" queryTableFieldId="24781"/>
    <tableColumn id="7991" xr3:uid="{00000000-0010-0000-0000-0000371F0000}" uniqueName="7991" name="Column7965" queryTableFieldId="24780"/>
    <tableColumn id="7992" xr3:uid="{00000000-0010-0000-0000-0000381F0000}" uniqueName="7992" name="Column7966" queryTableFieldId="24779"/>
    <tableColumn id="7993" xr3:uid="{00000000-0010-0000-0000-0000391F0000}" uniqueName="7993" name="Column7967" queryTableFieldId="24778"/>
    <tableColumn id="7994" xr3:uid="{00000000-0010-0000-0000-00003A1F0000}" uniqueName="7994" name="Column7968" queryTableFieldId="24777"/>
    <tableColumn id="7995" xr3:uid="{00000000-0010-0000-0000-00003B1F0000}" uniqueName="7995" name="Column7969" queryTableFieldId="24776"/>
    <tableColumn id="7996" xr3:uid="{00000000-0010-0000-0000-00003C1F0000}" uniqueName="7996" name="Column7970" queryTableFieldId="24775"/>
    <tableColumn id="7997" xr3:uid="{00000000-0010-0000-0000-00003D1F0000}" uniqueName="7997" name="Column7971" queryTableFieldId="24774"/>
    <tableColumn id="7998" xr3:uid="{00000000-0010-0000-0000-00003E1F0000}" uniqueName="7998" name="Column7972" queryTableFieldId="24773"/>
    <tableColumn id="7999" xr3:uid="{00000000-0010-0000-0000-00003F1F0000}" uniqueName="7999" name="Column7973" queryTableFieldId="24772"/>
    <tableColumn id="8000" xr3:uid="{00000000-0010-0000-0000-0000401F0000}" uniqueName="8000" name="Column7974" queryTableFieldId="24771"/>
    <tableColumn id="8001" xr3:uid="{00000000-0010-0000-0000-0000411F0000}" uniqueName="8001" name="Column7975" queryTableFieldId="24770"/>
    <tableColumn id="8002" xr3:uid="{00000000-0010-0000-0000-0000421F0000}" uniqueName="8002" name="Column7976" queryTableFieldId="24769"/>
    <tableColumn id="8003" xr3:uid="{00000000-0010-0000-0000-0000431F0000}" uniqueName="8003" name="Column7977" queryTableFieldId="24768"/>
    <tableColumn id="8004" xr3:uid="{00000000-0010-0000-0000-0000441F0000}" uniqueName="8004" name="Column7978" queryTableFieldId="24767"/>
    <tableColumn id="8005" xr3:uid="{00000000-0010-0000-0000-0000451F0000}" uniqueName="8005" name="Column7979" queryTableFieldId="24766"/>
    <tableColumn id="8006" xr3:uid="{00000000-0010-0000-0000-0000461F0000}" uniqueName="8006" name="Column7980" queryTableFieldId="24765"/>
    <tableColumn id="8007" xr3:uid="{00000000-0010-0000-0000-0000471F0000}" uniqueName="8007" name="Column7981" queryTableFieldId="24764"/>
    <tableColumn id="8008" xr3:uid="{00000000-0010-0000-0000-0000481F0000}" uniqueName="8008" name="Column7982" queryTableFieldId="24763"/>
    <tableColumn id="8009" xr3:uid="{00000000-0010-0000-0000-0000491F0000}" uniqueName="8009" name="Column7983" queryTableFieldId="24762"/>
    <tableColumn id="8010" xr3:uid="{00000000-0010-0000-0000-00004A1F0000}" uniqueName="8010" name="Column7984" queryTableFieldId="24761"/>
    <tableColumn id="8011" xr3:uid="{00000000-0010-0000-0000-00004B1F0000}" uniqueName="8011" name="Column7985" queryTableFieldId="24760"/>
    <tableColumn id="8012" xr3:uid="{00000000-0010-0000-0000-00004C1F0000}" uniqueName="8012" name="Column7986" queryTableFieldId="24759"/>
    <tableColumn id="8013" xr3:uid="{00000000-0010-0000-0000-00004D1F0000}" uniqueName="8013" name="Column7987" queryTableFieldId="24758"/>
    <tableColumn id="8014" xr3:uid="{00000000-0010-0000-0000-00004E1F0000}" uniqueName="8014" name="Column7988" queryTableFieldId="24757"/>
    <tableColumn id="8015" xr3:uid="{00000000-0010-0000-0000-00004F1F0000}" uniqueName="8015" name="Column7989" queryTableFieldId="24756"/>
    <tableColumn id="8016" xr3:uid="{00000000-0010-0000-0000-0000501F0000}" uniqueName="8016" name="Column7990" queryTableFieldId="24755"/>
    <tableColumn id="8017" xr3:uid="{00000000-0010-0000-0000-0000511F0000}" uniqueName="8017" name="Column7991" queryTableFieldId="24754"/>
    <tableColumn id="8018" xr3:uid="{00000000-0010-0000-0000-0000521F0000}" uniqueName="8018" name="Column7992" queryTableFieldId="24753"/>
    <tableColumn id="8019" xr3:uid="{00000000-0010-0000-0000-0000531F0000}" uniqueName="8019" name="Column7993" queryTableFieldId="24752"/>
    <tableColumn id="8020" xr3:uid="{00000000-0010-0000-0000-0000541F0000}" uniqueName="8020" name="Column7994" queryTableFieldId="24751"/>
    <tableColumn id="8021" xr3:uid="{00000000-0010-0000-0000-0000551F0000}" uniqueName="8021" name="Column7995" queryTableFieldId="24750"/>
    <tableColumn id="8022" xr3:uid="{00000000-0010-0000-0000-0000561F0000}" uniqueName="8022" name="Column7996" queryTableFieldId="24749"/>
    <tableColumn id="8023" xr3:uid="{00000000-0010-0000-0000-0000571F0000}" uniqueName="8023" name="Column7997" queryTableFieldId="24748"/>
    <tableColumn id="8024" xr3:uid="{00000000-0010-0000-0000-0000581F0000}" uniqueName="8024" name="Column7998" queryTableFieldId="24747"/>
    <tableColumn id="8025" xr3:uid="{00000000-0010-0000-0000-0000591F0000}" uniqueName="8025" name="Column7999" queryTableFieldId="24746"/>
    <tableColumn id="8026" xr3:uid="{00000000-0010-0000-0000-00005A1F0000}" uniqueName="8026" name="Column8000" queryTableFieldId="24745"/>
    <tableColumn id="8027" xr3:uid="{00000000-0010-0000-0000-00005B1F0000}" uniqueName="8027" name="Column8001" queryTableFieldId="24744"/>
    <tableColumn id="8028" xr3:uid="{00000000-0010-0000-0000-00005C1F0000}" uniqueName="8028" name="Column8002" queryTableFieldId="24743"/>
    <tableColumn id="8029" xr3:uid="{00000000-0010-0000-0000-00005D1F0000}" uniqueName="8029" name="Column8003" queryTableFieldId="24742"/>
    <tableColumn id="8030" xr3:uid="{00000000-0010-0000-0000-00005E1F0000}" uniqueName="8030" name="Column8004" queryTableFieldId="24741"/>
    <tableColumn id="8031" xr3:uid="{00000000-0010-0000-0000-00005F1F0000}" uniqueName="8031" name="Column8005" queryTableFieldId="24740"/>
    <tableColumn id="8032" xr3:uid="{00000000-0010-0000-0000-0000601F0000}" uniqueName="8032" name="Column8006" queryTableFieldId="24739"/>
    <tableColumn id="8033" xr3:uid="{00000000-0010-0000-0000-0000611F0000}" uniqueName="8033" name="Column8007" queryTableFieldId="24738"/>
    <tableColumn id="8034" xr3:uid="{00000000-0010-0000-0000-0000621F0000}" uniqueName="8034" name="Column8008" queryTableFieldId="24737"/>
    <tableColumn id="8035" xr3:uid="{00000000-0010-0000-0000-0000631F0000}" uniqueName="8035" name="Column8009" queryTableFieldId="24736"/>
    <tableColumn id="8036" xr3:uid="{00000000-0010-0000-0000-0000641F0000}" uniqueName="8036" name="Column8010" queryTableFieldId="24735"/>
    <tableColumn id="8037" xr3:uid="{00000000-0010-0000-0000-0000651F0000}" uniqueName="8037" name="Column8011" queryTableFieldId="24734"/>
    <tableColumn id="8038" xr3:uid="{00000000-0010-0000-0000-0000661F0000}" uniqueName="8038" name="Column8012" queryTableFieldId="24733"/>
    <tableColumn id="8039" xr3:uid="{00000000-0010-0000-0000-0000671F0000}" uniqueName="8039" name="Column8013" queryTableFieldId="24732"/>
    <tableColumn id="8040" xr3:uid="{00000000-0010-0000-0000-0000681F0000}" uniqueName="8040" name="Column8014" queryTableFieldId="24731"/>
    <tableColumn id="8041" xr3:uid="{00000000-0010-0000-0000-0000691F0000}" uniqueName="8041" name="Column8015" queryTableFieldId="24730"/>
    <tableColumn id="8042" xr3:uid="{00000000-0010-0000-0000-00006A1F0000}" uniqueName="8042" name="Column8016" queryTableFieldId="24729"/>
    <tableColumn id="8043" xr3:uid="{00000000-0010-0000-0000-00006B1F0000}" uniqueName="8043" name="Column8017" queryTableFieldId="24728"/>
    <tableColumn id="8044" xr3:uid="{00000000-0010-0000-0000-00006C1F0000}" uniqueName="8044" name="Column8018" queryTableFieldId="24727"/>
    <tableColumn id="8045" xr3:uid="{00000000-0010-0000-0000-00006D1F0000}" uniqueName="8045" name="Column8019" queryTableFieldId="24726"/>
    <tableColumn id="8046" xr3:uid="{00000000-0010-0000-0000-00006E1F0000}" uniqueName="8046" name="Column8020" queryTableFieldId="24725"/>
    <tableColumn id="8047" xr3:uid="{00000000-0010-0000-0000-00006F1F0000}" uniqueName="8047" name="Column8021" queryTableFieldId="24724"/>
    <tableColumn id="8048" xr3:uid="{00000000-0010-0000-0000-0000701F0000}" uniqueName="8048" name="Column8022" queryTableFieldId="24723"/>
    <tableColumn id="8049" xr3:uid="{00000000-0010-0000-0000-0000711F0000}" uniqueName="8049" name="Column8023" queryTableFieldId="24722"/>
    <tableColumn id="8050" xr3:uid="{00000000-0010-0000-0000-0000721F0000}" uniqueName="8050" name="Column8024" queryTableFieldId="24721"/>
    <tableColumn id="8051" xr3:uid="{00000000-0010-0000-0000-0000731F0000}" uniqueName="8051" name="Column8025" queryTableFieldId="24720"/>
    <tableColumn id="8052" xr3:uid="{00000000-0010-0000-0000-0000741F0000}" uniqueName="8052" name="Column8026" queryTableFieldId="24719"/>
    <tableColumn id="8053" xr3:uid="{00000000-0010-0000-0000-0000751F0000}" uniqueName="8053" name="Column8027" queryTableFieldId="24718"/>
    <tableColumn id="8054" xr3:uid="{00000000-0010-0000-0000-0000761F0000}" uniqueName="8054" name="Column8028" queryTableFieldId="24717"/>
    <tableColumn id="8055" xr3:uid="{00000000-0010-0000-0000-0000771F0000}" uniqueName="8055" name="Column8029" queryTableFieldId="24716"/>
    <tableColumn id="8056" xr3:uid="{00000000-0010-0000-0000-0000781F0000}" uniqueName="8056" name="Column8030" queryTableFieldId="24715"/>
    <tableColumn id="8057" xr3:uid="{00000000-0010-0000-0000-0000791F0000}" uniqueName="8057" name="Column8031" queryTableFieldId="24714"/>
    <tableColumn id="8058" xr3:uid="{00000000-0010-0000-0000-00007A1F0000}" uniqueName="8058" name="Column8032" queryTableFieldId="24713"/>
    <tableColumn id="8059" xr3:uid="{00000000-0010-0000-0000-00007B1F0000}" uniqueName="8059" name="Column8033" queryTableFieldId="24712"/>
    <tableColumn id="8060" xr3:uid="{00000000-0010-0000-0000-00007C1F0000}" uniqueName="8060" name="Column8034" queryTableFieldId="24711"/>
    <tableColumn id="8061" xr3:uid="{00000000-0010-0000-0000-00007D1F0000}" uniqueName="8061" name="Column8035" queryTableFieldId="24710"/>
    <tableColumn id="8062" xr3:uid="{00000000-0010-0000-0000-00007E1F0000}" uniqueName="8062" name="Column8036" queryTableFieldId="24709"/>
    <tableColumn id="8063" xr3:uid="{00000000-0010-0000-0000-00007F1F0000}" uniqueName="8063" name="Column8037" queryTableFieldId="24708"/>
    <tableColumn id="8064" xr3:uid="{00000000-0010-0000-0000-0000801F0000}" uniqueName="8064" name="Column8038" queryTableFieldId="24707"/>
    <tableColumn id="8065" xr3:uid="{00000000-0010-0000-0000-0000811F0000}" uniqueName="8065" name="Column8039" queryTableFieldId="24706"/>
    <tableColumn id="8066" xr3:uid="{00000000-0010-0000-0000-0000821F0000}" uniqueName="8066" name="Column8040" queryTableFieldId="24705"/>
    <tableColumn id="8067" xr3:uid="{00000000-0010-0000-0000-0000831F0000}" uniqueName="8067" name="Column8041" queryTableFieldId="24704"/>
    <tableColumn id="8068" xr3:uid="{00000000-0010-0000-0000-0000841F0000}" uniqueName="8068" name="Column8042" queryTableFieldId="24703"/>
    <tableColumn id="8069" xr3:uid="{00000000-0010-0000-0000-0000851F0000}" uniqueName="8069" name="Column8043" queryTableFieldId="24702"/>
    <tableColumn id="8070" xr3:uid="{00000000-0010-0000-0000-0000861F0000}" uniqueName="8070" name="Column8044" queryTableFieldId="24701"/>
    <tableColumn id="8071" xr3:uid="{00000000-0010-0000-0000-0000871F0000}" uniqueName="8071" name="Column8045" queryTableFieldId="24700"/>
    <tableColumn id="8072" xr3:uid="{00000000-0010-0000-0000-0000881F0000}" uniqueName="8072" name="Column8046" queryTableFieldId="24699"/>
    <tableColumn id="8073" xr3:uid="{00000000-0010-0000-0000-0000891F0000}" uniqueName="8073" name="Column8047" queryTableFieldId="24698"/>
    <tableColumn id="8074" xr3:uid="{00000000-0010-0000-0000-00008A1F0000}" uniqueName="8074" name="Column8048" queryTableFieldId="24697"/>
    <tableColumn id="8075" xr3:uid="{00000000-0010-0000-0000-00008B1F0000}" uniqueName="8075" name="Column8049" queryTableFieldId="24696"/>
    <tableColumn id="8076" xr3:uid="{00000000-0010-0000-0000-00008C1F0000}" uniqueName="8076" name="Column8050" queryTableFieldId="24695"/>
    <tableColumn id="8077" xr3:uid="{00000000-0010-0000-0000-00008D1F0000}" uniqueName="8077" name="Column8051" queryTableFieldId="24694"/>
    <tableColumn id="8078" xr3:uid="{00000000-0010-0000-0000-00008E1F0000}" uniqueName="8078" name="Column8052" queryTableFieldId="24693"/>
    <tableColumn id="8079" xr3:uid="{00000000-0010-0000-0000-00008F1F0000}" uniqueName="8079" name="Column8053" queryTableFieldId="24692"/>
    <tableColumn id="8080" xr3:uid="{00000000-0010-0000-0000-0000901F0000}" uniqueName="8080" name="Column8054" queryTableFieldId="24691"/>
    <tableColumn id="8081" xr3:uid="{00000000-0010-0000-0000-0000911F0000}" uniqueName="8081" name="Column8055" queryTableFieldId="24690"/>
    <tableColumn id="8082" xr3:uid="{00000000-0010-0000-0000-0000921F0000}" uniqueName="8082" name="Column8056" queryTableFieldId="24689"/>
    <tableColumn id="8083" xr3:uid="{00000000-0010-0000-0000-0000931F0000}" uniqueName="8083" name="Column8057" queryTableFieldId="24688"/>
    <tableColumn id="8084" xr3:uid="{00000000-0010-0000-0000-0000941F0000}" uniqueName="8084" name="Column8058" queryTableFieldId="24687"/>
    <tableColumn id="8085" xr3:uid="{00000000-0010-0000-0000-0000951F0000}" uniqueName="8085" name="Column8059" queryTableFieldId="24686"/>
    <tableColumn id="8086" xr3:uid="{00000000-0010-0000-0000-0000961F0000}" uniqueName="8086" name="Column8060" queryTableFieldId="24685"/>
    <tableColumn id="8087" xr3:uid="{00000000-0010-0000-0000-0000971F0000}" uniqueName="8087" name="Column8061" queryTableFieldId="24684"/>
    <tableColumn id="8088" xr3:uid="{00000000-0010-0000-0000-0000981F0000}" uniqueName="8088" name="Column8062" queryTableFieldId="24683"/>
    <tableColumn id="8089" xr3:uid="{00000000-0010-0000-0000-0000991F0000}" uniqueName="8089" name="Column8063" queryTableFieldId="24682"/>
    <tableColumn id="8090" xr3:uid="{00000000-0010-0000-0000-00009A1F0000}" uniqueName="8090" name="Column8064" queryTableFieldId="24681"/>
    <tableColumn id="8091" xr3:uid="{00000000-0010-0000-0000-00009B1F0000}" uniqueName="8091" name="Column8065" queryTableFieldId="24680"/>
    <tableColumn id="8092" xr3:uid="{00000000-0010-0000-0000-00009C1F0000}" uniqueName="8092" name="Column8066" queryTableFieldId="24679"/>
    <tableColumn id="8093" xr3:uid="{00000000-0010-0000-0000-00009D1F0000}" uniqueName="8093" name="Column8067" queryTableFieldId="24678"/>
    <tableColumn id="8094" xr3:uid="{00000000-0010-0000-0000-00009E1F0000}" uniqueName="8094" name="Column8068" queryTableFieldId="24677"/>
    <tableColumn id="8095" xr3:uid="{00000000-0010-0000-0000-00009F1F0000}" uniqueName="8095" name="Column8069" queryTableFieldId="24676"/>
    <tableColumn id="8096" xr3:uid="{00000000-0010-0000-0000-0000A01F0000}" uniqueName="8096" name="Column8070" queryTableFieldId="24675"/>
    <tableColumn id="8097" xr3:uid="{00000000-0010-0000-0000-0000A11F0000}" uniqueName="8097" name="Column8071" queryTableFieldId="24674"/>
    <tableColumn id="8098" xr3:uid="{00000000-0010-0000-0000-0000A21F0000}" uniqueName="8098" name="Column8072" queryTableFieldId="24673"/>
    <tableColumn id="8099" xr3:uid="{00000000-0010-0000-0000-0000A31F0000}" uniqueName="8099" name="Column8073" queryTableFieldId="24672"/>
    <tableColumn id="8100" xr3:uid="{00000000-0010-0000-0000-0000A41F0000}" uniqueName="8100" name="Column8074" queryTableFieldId="24671"/>
    <tableColumn id="8101" xr3:uid="{00000000-0010-0000-0000-0000A51F0000}" uniqueName="8101" name="Column8075" queryTableFieldId="24670"/>
    <tableColumn id="8102" xr3:uid="{00000000-0010-0000-0000-0000A61F0000}" uniqueName="8102" name="Column8076" queryTableFieldId="24669"/>
    <tableColumn id="8103" xr3:uid="{00000000-0010-0000-0000-0000A71F0000}" uniqueName="8103" name="Column8077" queryTableFieldId="24668"/>
    <tableColumn id="8104" xr3:uid="{00000000-0010-0000-0000-0000A81F0000}" uniqueName="8104" name="Column8078" queryTableFieldId="24667"/>
    <tableColumn id="8105" xr3:uid="{00000000-0010-0000-0000-0000A91F0000}" uniqueName="8105" name="Column8079" queryTableFieldId="24666"/>
    <tableColumn id="8106" xr3:uid="{00000000-0010-0000-0000-0000AA1F0000}" uniqueName="8106" name="Column8080" queryTableFieldId="24665"/>
    <tableColumn id="8107" xr3:uid="{00000000-0010-0000-0000-0000AB1F0000}" uniqueName="8107" name="Column8081" queryTableFieldId="24664"/>
    <tableColumn id="8108" xr3:uid="{00000000-0010-0000-0000-0000AC1F0000}" uniqueName="8108" name="Column8082" queryTableFieldId="24663"/>
    <tableColumn id="8109" xr3:uid="{00000000-0010-0000-0000-0000AD1F0000}" uniqueName="8109" name="Column8083" queryTableFieldId="24662"/>
    <tableColumn id="8110" xr3:uid="{00000000-0010-0000-0000-0000AE1F0000}" uniqueName="8110" name="Column8084" queryTableFieldId="24661"/>
    <tableColumn id="8111" xr3:uid="{00000000-0010-0000-0000-0000AF1F0000}" uniqueName="8111" name="Column8085" queryTableFieldId="24660"/>
    <tableColumn id="8112" xr3:uid="{00000000-0010-0000-0000-0000B01F0000}" uniqueName="8112" name="Column8086" queryTableFieldId="24659"/>
    <tableColumn id="8113" xr3:uid="{00000000-0010-0000-0000-0000B11F0000}" uniqueName="8113" name="Column8087" queryTableFieldId="24658"/>
    <tableColumn id="8114" xr3:uid="{00000000-0010-0000-0000-0000B21F0000}" uniqueName="8114" name="Column8088" queryTableFieldId="24657"/>
    <tableColumn id="8115" xr3:uid="{00000000-0010-0000-0000-0000B31F0000}" uniqueName="8115" name="Column8089" queryTableFieldId="24656"/>
    <tableColumn id="8116" xr3:uid="{00000000-0010-0000-0000-0000B41F0000}" uniqueName="8116" name="Column8090" queryTableFieldId="24655"/>
    <tableColumn id="8117" xr3:uid="{00000000-0010-0000-0000-0000B51F0000}" uniqueName="8117" name="Column8091" queryTableFieldId="24654"/>
    <tableColumn id="8118" xr3:uid="{00000000-0010-0000-0000-0000B61F0000}" uniqueName="8118" name="Column8092" queryTableFieldId="24653"/>
    <tableColumn id="8119" xr3:uid="{00000000-0010-0000-0000-0000B71F0000}" uniqueName="8119" name="Column8093" queryTableFieldId="24652"/>
    <tableColumn id="8120" xr3:uid="{00000000-0010-0000-0000-0000B81F0000}" uniqueName="8120" name="Column8094" queryTableFieldId="24651"/>
    <tableColumn id="8121" xr3:uid="{00000000-0010-0000-0000-0000B91F0000}" uniqueName="8121" name="Column8095" queryTableFieldId="24650"/>
    <tableColumn id="8122" xr3:uid="{00000000-0010-0000-0000-0000BA1F0000}" uniqueName="8122" name="Column8096" queryTableFieldId="24649"/>
    <tableColumn id="8123" xr3:uid="{00000000-0010-0000-0000-0000BB1F0000}" uniqueName="8123" name="Column8097" queryTableFieldId="24648"/>
    <tableColumn id="8124" xr3:uid="{00000000-0010-0000-0000-0000BC1F0000}" uniqueName="8124" name="Column8098" queryTableFieldId="24647"/>
    <tableColumn id="8125" xr3:uid="{00000000-0010-0000-0000-0000BD1F0000}" uniqueName="8125" name="Column8099" queryTableFieldId="24646"/>
    <tableColumn id="8126" xr3:uid="{00000000-0010-0000-0000-0000BE1F0000}" uniqueName="8126" name="Column8100" queryTableFieldId="24645"/>
    <tableColumn id="8127" xr3:uid="{00000000-0010-0000-0000-0000BF1F0000}" uniqueName="8127" name="Column8101" queryTableFieldId="24644"/>
    <tableColumn id="8128" xr3:uid="{00000000-0010-0000-0000-0000C01F0000}" uniqueName="8128" name="Column8102" queryTableFieldId="24643"/>
    <tableColumn id="8129" xr3:uid="{00000000-0010-0000-0000-0000C11F0000}" uniqueName="8129" name="Column8103" queryTableFieldId="24642"/>
    <tableColumn id="8130" xr3:uid="{00000000-0010-0000-0000-0000C21F0000}" uniqueName="8130" name="Column8104" queryTableFieldId="24641"/>
    <tableColumn id="8131" xr3:uid="{00000000-0010-0000-0000-0000C31F0000}" uniqueName="8131" name="Column8105" queryTableFieldId="24640"/>
    <tableColumn id="8132" xr3:uid="{00000000-0010-0000-0000-0000C41F0000}" uniqueName="8132" name="Column8106" queryTableFieldId="24639"/>
    <tableColumn id="8133" xr3:uid="{00000000-0010-0000-0000-0000C51F0000}" uniqueName="8133" name="Column8107" queryTableFieldId="24638"/>
    <tableColumn id="8134" xr3:uid="{00000000-0010-0000-0000-0000C61F0000}" uniqueName="8134" name="Column8108" queryTableFieldId="24637"/>
    <tableColumn id="8135" xr3:uid="{00000000-0010-0000-0000-0000C71F0000}" uniqueName="8135" name="Column8109" queryTableFieldId="24636"/>
    <tableColumn id="8136" xr3:uid="{00000000-0010-0000-0000-0000C81F0000}" uniqueName="8136" name="Column8110" queryTableFieldId="24635"/>
    <tableColumn id="8137" xr3:uid="{00000000-0010-0000-0000-0000C91F0000}" uniqueName="8137" name="Column8111" queryTableFieldId="24634"/>
    <tableColumn id="8138" xr3:uid="{00000000-0010-0000-0000-0000CA1F0000}" uniqueName="8138" name="Column8112" queryTableFieldId="24633"/>
    <tableColumn id="8139" xr3:uid="{00000000-0010-0000-0000-0000CB1F0000}" uniqueName="8139" name="Column8113" queryTableFieldId="24632"/>
    <tableColumn id="8140" xr3:uid="{00000000-0010-0000-0000-0000CC1F0000}" uniqueName="8140" name="Column8114" queryTableFieldId="24631"/>
    <tableColumn id="8141" xr3:uid="{00000000-0010-0000-0000-0000CD1F0000}" uniqueName="8141" name="Column8115" queryTableFieldId="24630"/>
    <tableColumn id="8142" xr3:uid="{00000000-0010-0000-0000-0000CE1F0000}" uniqueName="8142" name="Column8116" queryTableFieldId="24629"/>
    <tableColumn id="8143" xr3:uid="{00000000-0010-0000-0000-0000CF1F0000}" uniqueName="8143" name="Column8117" queryTableFieldId="24628"/>
    <tableColumn id="8144" xr3:uid="{00000000-0010-0000-0000-0000D01F0000}" uniqueName="8144" name="Column8118" queryTableFieldId="24627"/>
    <tableColumn id="8145" xr3:uid="{00000000-0010-0000-0000-0000D11F0000}" uniqueName="8145" name="Column8119" queryTableFieldId="24626"/>
    <tableColumn id="8146" xr3:uid="{00000000-0010-0000-0000-0000D21F0000}" uniqueName="8146" name="Column8120" queryTableFieldId="24625"/>
    <tableColumn id="8147" xr3:uid="{00000000-0010-0000-0000-0000D31F0000}" uniqueName="8147" name="Column8121" queryTableFieldId="24624"/>
    <tableColumn id="8148" xr3:uid="{00000000-0010-0000-0000-0000D41F0000}" uniqueName="8148" name="Column8122" queryTableFieldId="24623"/>
    <tableColumn id="8149" xr3:uid="{00000000-0010-0000-0000-0000D51F0000}" uniqueName="8149" name="Column8123" queryTableFieldId="24622"/>
    <tableColumn id="8150" xr3:uid="{00000000-0010-0000-0000-0000D61F0000}" uniqueName="8150" name="Column8124" queryTableFieldId="24621"/>
    <tableColumn id="8151" xr3:uid="{00000000-0010-0000-0000-0000D71F0000}" uniqueName="8151" name="Column8125" queryTableFieldId="24620"/>
    <tableColumn id="8152" xr3:uid="{00000000-0010-0000-0000-0000D81F0000}" uniqueName="8152" name="Column8126" queryTableFieldId="24619"/>
    <tableColumn id="8153" xr3:uid="{00000000-0010-0000-0000-0000D91F0000}" uniqueName="8153" name="Column8127" queryTableFieldId="24618"/>
    <tableColumn id="8154" xr3:uid="{00000000-0010-0000-0000-0000DA1F0000}" uniqueName="8154" name="Column8128" queryTableFieldId="24617"/>
    <tableColumn id="8155" xr3:uid="{00000000-0010-0000-0000-0000DB1F0000}" uniqueName="8155" name="Column8129" queryTableFieldId="24616"/>
    <tableColumn id="8156" xr3:uid="{00000000-0010-0000-0000-0000DC1F0000}" uniqueName="8156" name="Column8130" queryTableFieldId="24615"/>
    <tableColumn id="8157" xr3:uid="{00000000-0010-0000-0000-0000DD1F0000}" uniqueName="8157" name="Column8131" queryTableFieldId="24614"/>
    <tableColumn id="8158" xr3:uid="{00000000-0010-0000-0000-0000DE1F0000}" uniqueName="8158" name="Column8132" queryTableFieldId="24613"/>
    <tableColumn id="8159" xr3:uid="{00000000-0010-0000-0000-0000DF1F0000}" uniqueName="8159" name="Column8133" queryTableFieldId="24612"/>
    <tableColumn id="8160" xr3:uid="{00000000-0010-0000-0000-0000E01F0000}" uniqueName="8160" name="Column8134" queryTableFieldId="24611"/>
    <tableColumn id="8161" xr3:uid="{00000000-0010-0000-0000-0000E11F0000}" uniqueName="8161" name="Column8135" queryTableFieldId="24610"/>
    <tableColumn id="8162" xr3:uid="{00000000-0010-0000-0000-0000E21F0000}" uniqueName="8162" name="Column8136" queryTableFieldId="24609"/>
    <tableColumn id="8163" xr3:uid="{00000000-0010-0000-0000-0000E31F0000}" uniqueName="8163" name="Column8137" queryTableFieldId="24608"/>
    <tableColumn id="8164" xr3:uid="{00000000-0010-0000-0000-0000E41F0000}" uniqueName="8164" name="Column8138" queryTableFieldId="24607"/>
    <tableColumn id="8165" xr3:uid="{00000000-0010-0000-0000-0000E51F0000}" uniqueName="8165" name="Column8139" queryTableFieldId="24606"/>
    <tableColumn id="8166" xr3:uid="{00000000-0010-0000-0000-0000E61F0000}" uniqueName="8166" name="Column8140" queryTableFieldId="24605"/>
    <tableColumn id="8167" xr3:uid="{00000000-0010-0000-0000-0000E71F0000}" uniqueName="8167" name="Column8141" queryTableFieldId="24604"/>
    <tableColumn id="8168" xr3:uid="{00000000-0010-0000-0000-0000E81F0000}" uniqueName="8168" name="Column8142" queryTableFieldId="24603"/>
    <tableColumn id="8169" xr3:uid="{00000000-0010-0000-0000-0000E91F0000}" uniqueName="8169" name="Column8143" queryTableFieldId="24602"/>
    <tableColumn id="8170" xr3:uid="{00000000-0010-0000-0000-0000EA1F0000}" uniqueName="8170" name="Column8144" queryTableFieldId="24601"/>
    <tableColumn id="8171" xr3:uid="{00000000-0010-0000-0000-0000EB1F0000}" uniqueName="8171" name="Column8145" queryTableFieldId="24600"/>
    <tableColumn id="8172" xr3:uid="{00000000-0010-0000-0000-0000EC1F0000}" uniqueName="8172" name="Column8146" queryTableFieldId="24599"/>
    <tableColumn id="8173" xr3:uid="{00000000-0010-0000-0000-0000ED1F0000}" uniqueName="8173" name="Column8147" queryTableFieldId="24598"/>
    <tableColumn id="8174" xr3:uid="{00000000-0010-0000-0000-0000EE1F0000}" uniqueName="8174" name="Column8148" queryTableFieldId="24597"/>
    <tableColumn id="8175" xr3:uid="{00000000-0010-0000-0000-0000EF1F0000}" uniqueName="8175" name="Column8149" queryTableFieldId="24596"/>
    <tableColumn id="8176" xr3:uid="{00000000-0010-0000-0000-0000F01F0000}" uniqueName="8176" name="Column8150" queryTableFieldId="24595"/>
    <tableColumn id="8177" xr3:uid="{00000000-0010-0000-0000-0000F11F0000}" uniqueName="8177" name="Column8151" queryTableFieldId="24594"/>
    <tableColumn id="8178" xr3:uid="{00000000-0010-0000-0000-0000F21F0000}" uniqueName="8178" name="Column8152" queryTableFieldId="24593"/>
    <tableColumn id="8179" xr3:uid="{00000000-0010-0000-0000-0000F31F0000}" uniqueName="8179" name="Column8153" queryTableFieldId="24592"/>
    <tableColumn id="8180" xr3:uid="{00000000-0010-0000-0000-0000F41F0000}" uniqueName="8180" name="Column8154" queryTableFieldId="24591"/>
    <tableColumn id="8181" xr3:uid="{00000000-0010-0000-0000-0000F51F0000}" uniqueName="8181" name="Column8155" queryTableFieldId="24590"/>
    <tableColumn id="8182" xr3:uid="{00000000-0010-0000-0000-0000F61F0000}" uniqueName="8182" name="Column8156" queryTableFieldId="24589"/>
    <tableColumn id="8183" xr3:uid="{00000000-0010-0000-0000-0000F71F0000}" uniqueName="8183" name="Column8157" queryTableFieldId="24588"/>
    <tableColumn id="8184" xr3:uid="{00000000-0010-0000-0000-0000F81F0000}" uniqueName="8184" name="Column8158" queryTableFieldId="24587"/>
    <tableColumn id="8185" xr3:uid="{00000000-0010-0000-0000-0000F91F0000}" uniqueName="8185" name="Column8159" queryTableFieldId="24586"/>
    <tableColumn id="8186" xr3:uid="{00000000-0010-0000-0000-0000FA1F0000}" uniqueName="8186" name="Column8160" queryTableFieldId="24585"/>
    <tableColumn id="8187" xr3:uid="{00000000-0010-0000-0000-0000FB1F0000}" uniqueName="8187" name="Column8161" queryTableFieldId="24584"/>
    <tableColumn id="8188" xr3:uid="{00000000-0010-0000-0000-0000FC1F0000}" uniqueName="8188" name="Column8162" queryTableFieldId="24583"/>
    <tableColumn id="8189" xr3:uid="{00000000-0010-0000-0000-0000FD1F0000}" uniqueName="8189" name="Column8163" queryTableFieldId="24582"/>
    <tableColumn id="8190" xr3:uid="{00000000-0010-0000-0000-0000FE1F0000}" uniqueName="8190" name="Column8164" queryTableFieldId="24581"/>
    <tableColumn id="8191" xr3:uid="{00000000-0010-0000-0000-0000FF1F0000}" uniqueName="8191" name="Column8165" queryTableFieldId="24580"/>
    <tableColumn id="8192" xr3:uid="{00000000-0010-0000-0000-000000200000}" uniqueName="8192" name="Column8166" queryTableFieldId="24579"/>
    <tableColumn id="8193" xr3:uid="{00000000-0010-0000-0000-000001200000}" uniqueName="8193" name="Column8167" queryTableFieldId="24578"/>
    <tableColumn id="8194" xr3:uid="{00000000-0010-0000-0000-000002200000}" uniqueName="8194" name="Column8168" queryTableFieldId="24577"/>
    <tableColumn id="8195" xr3:uid="{00000000-0010-0000-0000-000003200000}" uniqueName="8195" name="Column8169" queryTableFieldId="24576"/>
    <tableColumn id="8196" xr3:uid="{00000000-0010-0000-0000-000004200000}" uniqueName="8196" name="Column8170" queryTableFieldId="24575"/>
    <tableColumn id="8197" xr3:uid="{00000000-0010-0000-0000-000005200000}" uniqueName="8197" name="Column8171" queryTableFieldId="24574"/>
    <tableColumn id="8198" xr3:uid="{00000000-0010-0000-0000-000006200000}" uniqueName="8198" name="Column8172" queryTableFieldId="24573"/>
    <tableColumn id="8199" xr3:uid="{00000000-0010-0000-0000-000007200000}" uniqueName="8199" name="Column8173" queryTableFieldId="24572"/>
    <tableColumn id="8200" xr3:uid="{00000000-0010-0000-0000-000008200000}" uniqueName="8200" name="Column8174" queryTableFieldId="24571"/>
    <tableColumn id="8201" xr3:uid="{00000000-0010-0000-0000-000009200000}" uniqueName="8201" name="Column8175" queryTableFieldId="24570"/>
    <tableColumn id="8202" xr3:uid="{00000000-0010-0000-0000-00000A200000}" uniqueName="8202" name="Column8176" queryTableFieldId="24569"/>
    <tableColumn id="8203" xr3:uid="{00000000-0010-0000-0000-00000B200000}" uniqueName="8203" name="Column8177" queryTableFieldId="24568"/>
    <tableColumn id="8204" xr3:uid="{00000000-0010-0000-0000-00000C200000}" uniqueName="8204" name="Column8178" queryTableFieldId="24567"/>
    <tableColumn id="8205" xr3:uid="{00000000-0010-0000-0000-00000D200000}" uniqueName="8205" name="Column8179" queryTableFieldId="24566"/>
    <tableColumn id="8206" xr3:uid="{00000000-0010-0000-0000-00000E200000}" uniqueName="8206" name="Column8180" queryTableFieldId="24565"/>
    <tableColumn id="8207" xr3:uid="{00000000-0010-0000-0000-00000F200000}" uniqueName="8207" name="Column8181" queryTableFieldId="24564"/>
    <tableColumn id="8208" xr3:uid="{00000000-0010-0000-0000-000010200000}" uniqueName="8208" name="Column8182" queryTableFieldId="24563"/>
    <tableColumn id="8209" xr3:uid="{00000000-0010-0000-0000-000011200000}" uniqueName="8209" name="Column8183" queryTableFieldId="24562"/>
    <tableColumn id="8210" xr3:uid="{00000000-0010-0000-0000-000012200000}" uniqueName="8210" name="Column8184" queryTableFieldId="24561"/>
    <tableColumn id="8211" xr3:uid="{00000000-0010-0000-0000-000013200000}" uniqueName="8211" name="Column8185" queryTableFieldId="24560"/>
    <tableColumn id="8212" xr3:uid="{00000000-0010-0000-0000-000014200000}" uniqueName="8212" name="Column8186" queryTableFieldId="24559"/>
    <tableColumn id="8213" xr3:uid="{00000000-0010-0000-0000-000015200000}" uniqueName="8213" name="Column8187" queryTableFieldId="24558"/>
    <tableColumn id="8214" xr3:uid="{00000000-0010-0000-0000-000016200000}" uniqueName="8214" name="Column8188" queryTableFieldId="24557"/>
    <tableColumn id="8215" xr3:uid="{00000000-0010-0000-0000-000017200000}" uniqueName="8215" name="Column8189" queryTableFieldId="24556"/>
    <tableColumn id="8216" xr3:uid="{00000000-0010-0000-0000-000018200000}" uniqueName="8216" name="Column8190" queryTableFieldId="24555"/>
    <tableColumn id="8217" xr3:uid="{00000000-0010-0000-0000-000019200000}" uniqueName="8217" name="Column8191" queryTableFieldId="24554"/>
    <tableColumn id="8218" xr3:uid="{00000000-0010-0000-0000-00001A200000}" uniqueName="8218" name="Column8192" queryTableFieldId="24553"/>
    <tableColumn id="8219" xr3:uid="{00000000-0010-0000-0000-00001B200000}" uniqueName="8219" name="Column8193" queryTableFieldId="24552"/>
    <tableColumn id="8220" xr3:uid="{00000000-0010-0000-0000-00001C200000}" uniqueName="8220" name="Column8194" queryTableFieldId="24551"/>
    <tableColumn id="8221" xr3:uid="{00000000-0010-0000-0000-00001D200000}" uniqueName="8221" name="Column8195" queryTableFieldId="24550"/>
    <tableColumn id="8222" xr3:uid="{00000000-0010-0000-0000-00001E200000}" uniqueName="8222" name="Column8196" queryTableFieldId="24549"/>
    <tableColumn id="8223" xr3:uid="{00000000-0010-0000-0000-00001F200000}" uniqueName="8223" name="Column8197" queryTableFieldId="24548"/>
    <tableColumn id="8224" xr3:uid="{00000000-0010-0000-0000-000020200000}" uniqueName="8224" name="Column8198" queryTableFieldId="24547"/>
    <tableColumn id="8225" xr3:uid="{00000000-0010-0000-0000-000021200000}" uniqueName="8225" name="Column8199" queryTableFieldId="24546"/>
    <tableColumn id="8226" xr3:uid="{00000000-0010-0000-0000-000022200000}" uniqueName="8226" name="Column8200" queryTableFieldId="24545"/>
    <tableColumn id="8227" xr3:uid="{00000000-0010-0000-0000-000023200000}" uniqueName="8227" name="Column8201" queryTableFieldId="24544"/>
    <tableColumn id="8228" xr3:uid="{00000000-0010-0000-0000-000024200000}" uniqueName="8228" name="Column8202" queryTableFieldId="24543"/>
    <tableColumn id="8229" xr3:uid="{00000000-0010-0000-0000-000025200000}" uniqueName="8229" name="Column8203" queryTableFieldId="24542"/>
    <tableColumn id="8230" xr3:uid="{00000000-0010-0000-0000-000026200000}" uniqueName="8230" name="Column8204" queryTableFieldId="24541"/>
    <tableColumn id="8231" xr3:uid="{00000000-0010-0000-0000-000027200000}" uniqueName="8231" name="Column8205" queryTableFieldId="24540"/>
    <tableColumn id="8232" xr3:uid="{00000000-0010-0000-0000-000028200000}" uniqueName="8232" name="Column8206" queryTableFieldId="24539"/>
    <tableColumn id="8233" xr3:uid="{00000000-0010-0000-0000-000029200000}" uniqueName="8233" name="Column8207" queryTableFieldId="24538"/>
    <tableColumn id="8234" xr3:uid="{00000000-0010-0000-0000-00002A200000}" uniqueName="8234" name="Column8208" queryTableFieldId="24537"/>
    <tableColumn id="8235" xr3:uid="{00000000-0010-0000-0000-00002B200000}" uniqueName="8235" name="Column8209" queryTableFieldId="24536"/>
    <tableColumn id="8236" xr3:uid="{00000000-0010-0000-0000-00002C200000}" uniqueName="8236" name="Column8210" queryTableFieldId="24535"/>
    <tableColumn id="8237" xr3:uid="{00000000-0010-0000-0000-00002D200000}" uniqueName="8237" name="Column8211" queryTableFieldId="24534"/>
    <tableColumn id="8238" xr3:uid="{00000000-0010-0000-0000-00002E200000}" uniqueName="8238" name="Column8212" queryTableFieldId="24533"/>
    <tableColumn id="8239" xr3:uid="{00000000-0010-0000-0000-00002F200000}" uniqueName="8239" name="Column8213" queryTableFieldId="24532"/>
    <tableColumn id="8240" xr3:uid="{00000000-0010-0000-0000-000030200000}" uniqueName="8240" name="Column8214" queryTableFieldId="24531"/>
    <tableColumn id="8241" xr3:uid="{00000000-0010-0000-0000-000031200000}" uniqueName="8241" name="Column8215" queryTableFieldId="24530"/>
    <tableColumn id="8242" xr3:uid="{00000000-0010-0000-0000-000032200000}" uniqueName="8242" name="Column8216" queryTableFieldId="24529"/>
    <tableColumn id="8243" xr3:uid="{00000000-0010-0000-0000-000033200000}" uniqueName="8243" name="Column8217" queryTableFieldId="24528"/>
    <tableColumn id="8244" xr3:uid="{00000000-0010-0000-0000-000034200000}" uniqueName="8244" name="Column8218" queryTableFieldId="24527"/>
    <tableColumn id="8245" xr3:uid="{00000000-0010-0000-0000-000035200000}" uniqueName="8245" name="Column8219" queryTableFieldId="24526"/>
    <tableColumn id="8246" xr3:uid="{00000000-0010-0000-0000-000036200000}" uniqueName="8246" name="Column8220" queryTableFieldId="24525"/>
    <tableColumn id="8247" xr3:uid="{00000000-0010-0000-0000-000037200000}" uniqueName="8247" name="Column8221" queryTableFieldId="24524"/>
    <tableColumn id="8248" xr3:uid="{00000000-0010-0000-0000-000038200000}" uniqueName="8248" name="Column8222" queryTableFieldId="24523"/>
    <tableColumn id="8249" xr3:uid="{00000000-0010-0000-0000-000039200000}" uniqueName="8249" name="Column8223" queryTableFieldId="24522"/>
    <tableColumn id="8250" xr3:uid="{00000000-0010-0000-0000-00003A200000}" uniqueName="8250" name="Column8224" queryTableFieldId="24521"/>
    <tableColumn id="8251" xr3:uid="{00000000-0010-0000-0000-00003B200000}" uniqueName="8251" name="Column8225" queryTableFieldId="24520"/>
    <tableColumn id="8252" xr3:uid="{00000000-0010-0000-0000-00003C200000}" uniqueName="8252" name="Column8226" queryTableFieldId="24519"/>
    <tableColumn id="8253" xr3:uid="{00000000-0010-0000-0000-00003D200000}" uniqueName="8253" name="Column8227" queryTableFieldId="24518"/>
    <tableColumn id="8254" xr3:uid="{00000000-0010-0000-0000-00003E200000}" uniqueName="8254" name="Column8228" queryTableFieldId="24517"/>
    <tableColumn id="8255" xr3:uid="{00000000-0010-0000-0000-00003F200000}" uniqueName="8255" name="Column8229" queryTableFieldId="24516"/>
    <tableColumn id="8256" xr3:uid="{00000000-0010-0000-0000-000040200000}" uniqueName="8256" name="Column8230" queryTableFieldId="24515"/>
    <tableColumn id="8257" xr3:uid="{00000000-0010-0000-0000-000041200000}" uniqueName="8257" name="Column8231" queryTableFieldId="24514"/>
    <tableColumn id="8258" xr3:uid="{00000000-0010-0000-0000-000042200000}" uniqueName="8258" name="Column8232" queryTableFieldId="24513"/>
    <tableColumn id="8259" xr3:uid="{00000000-0010-0000-0000-000043200000}" uniqueName="8259" name="Column8233" queryTableFieldId="24512"/>
    <tableColumn id="8260" xr3:uid="{00000000-0010-0000-0000-000044200000}" uniqueName="8260" name="Column8234" queryTableFieldId="24511"/>
    <tableColumn id="8261" xr3:uid="{00000000-0010-0000-0000-000045200000}" uniqueName="8261" name="Column8235" queryTableFieldId="24510"/>
    <tableColumn id="8262" xr3:uid="{00000000-0010-0000-0000-000046200000}" uniqueName="8262" name="Column8236" queryTableFieldId="24509"/>
    <tableColumn id="8263" xr3:uid="{00000000-0010-0000-0000-000047200000}" uniqueName="8263" name="Column8237" queryTableFieldId="24508"/>
    <tableColumn id="8264" xr3:uid="{00000000-0010-0000-0000-000048200000}" uniqueName="8264" name="Column8238" queryTableFieldId="24507"/>
    <tableColumn id="8265" xr3:uid="{00000000-0010-0000-0000-000049200000}" uniqueName="8265" name="Column8239" queryTableFieldId="24506"/>
    <tableColumn id="8266" xr3:uid="{00000000-0010-0000-0000-00004A200000}" uniqueName="8266" name="Column8240" queryTableFieldId="24505"/>
    <tableColumn id="8267" xr3:uid="{00000000-0010-0000-0000-00004B200000}" uniqueName="8267" name="Column8241" queryTableFieldId="24504"/>
    <tableColumn id="8268" xr3:uid="{00000000-0010-0000-0000-00004C200000}" uniqueName="8268" name="Column8242" queryTableFieldId="24503"/>
    <tableColumn id="8269" xr3:uid="{00000000-0010-0000-0000-00004D200000}" uniqueName="8269" name="Column8243" queryTableFieldId="24502"/>
    <tableColumn id="8270" xr3:uid="{00000000-0010-0000-0000-00004E200000}" uniqueName="8270" name="Column8244" queryTableFieldId="24501"/>
    <tableColumn id="8271" xr3:uid="{00000000-0010-0000-0000-00004F200000}" uniqueName="8271" name="Column8245" queryTableFieldId="24500"/>
    <tableColumn id="8272" xr3:uid="{00000000-0010-0000-0000-000050200000}" uniqueName="8272" name="Column8246" queryTableFieldId="24499"/>
    <tableColumn id="8273" xr3:uid="{00000000-0010-0000-0000-000051200000}" uniqueName="8273" name="Column8247" queryTableFieldId="24498"/>
    <tableColumn id="8274" xr3:uid="{00000000-0010-0000-0000-000052200000}" uniqueName="8274" name="Column8248" queryTableFieldId="24497"/>
    <tableColumn id="8275" xr3:uid="{00000000-0010-0000-0000-000053200000}" uniqueName="8275" name="Column8249" queryTableFieldId="24496"/>
    <tableColumn id="8276" xr3:uid="{00000000-0010-0000-0000-000054200000}" uniqueName="8276" name="Column8250" queryTableFieldId="24495"/>
    <tableColumn id="8277" xr3:uid="{00000000-0010-0000-0000-000055200000}" uniqueName="8277" name="Column8251" queryTableFieldId="24494"/>
    <tableColumn id="8278" xr3:uid="{00000000-0010-0000-0000-000056200000}" uniqueName="8278" name="Column8252" queryTableFieldId="24493"/>
    <tableColumn id="8279" xr3:uid="{00000000-0010-0000-0000-000057200000}" uniqueName="8279" name="Column8253" queryTableFieldId="24492"/>
    <tableColumn id="8280" xr3:uid="{00000000-0010-0000-0000-000058200000}" uniqueName="8280" name="Column8254" queryTableFieldId="24491"/>
    <tableColumn id="8281" xr3:uid="{00000000-0010-0000-0000-000059200000}" uniqueName="8281" name="Column8255" queryTableFieldId="24490"/>
    <tableColumn id="8282" xr3:uid="{00000000-0010-0000-0000-00005A200000}" uniqueName="8282" name="Column8256" queryTableFieldId="24489"/>
    <tableColumn id="8283" xr3:uid="{00000000-0010-0000-0000-00005B200000}" uniqueName="8283" name="Column8257" queryTableFieldId="24488"/>
    <tableColumn id="8284" xr3:uid="{00000000-0010-0000-0000-00005C200000}" uniqueName="8284" name="Column8258" queryTableFieldId="24487"/>
    <tableColumn id="8285" xr3:uid="{00000000-0010-0000-0000-00005D200000}" uniqueName="8285" name="Column8259" queryTableFieldId="24486"/>
    <tableColumn id="8286" xr3:uid="{00000000-0010-0000-0000-00005E200000}" uniqueName="8286" name="Column8260" queryTableFieldId="24485"/>
    <tableColumn id="8287" xr3:uid="{00000000-0010-0000-0000-00005F200000}" uniqueName="8287" name="Column8261" queryTableFieldId="24484"/>
    <tableColumn id="8288" xr3:uid="{00000000-0010-0000-0000-000060200000}" uniqueName="8288" name="Column8262" queryTableFieldId="24483"/>
    <tableColumn id="8289" xr3:uid="{00000000-0010-0000-0000-000061200000}" uniqueName="8289" name="Column8263" queryTableFieldId="24482"/>
    <tableColumn id="8290" xr3:uid="{00000000-0010-0000-0000-000062200000}" uniqueName="8290" name="Column8264" queryTableFieldId="24481"/>
    <tableColumn id="8291" xr3:uid="{00000000-0010-0000-0000-000063200000}" uniqueName="8291" name="Column8265" queryTableFieldId="24480"/>
    <tableColumn id="8292" xr3:uid="{00000000-0010-0000-0000-000064200000}" uniqueName="8292" name="Column8266" queryTableFieldId="24479"/>
    <tableColumn id="8293" xr3:uid="{00000000-0010-0000-0000-000065200000}" uniqueName="8293" name="Column8267" queryTableFieldId="24478"/>
    <tableColumn id="8294" xr3:uid="{00000000-0010-0000-0000-000066200000}" uniqueName="8294" name="Column8268" queryTableFieldId="24477"/>
    <tableColumn id="8295" xr3:uid="{00000000-0010-0000-0000-000067200000}" uniqueName="8295" name="Column8269" queryTableFieldId="24476"/>
    <tableColumn id="8296" xr3:uid="{00000000-0010-0000-0000-000068200000}" uniqueName="8296" name="Column8270" queryTableFieldId="24475"/>
    <tableColumn id="8297" xr3:uid="{00000000-0010-0000-0000-000069200000}" uniqueName="8297" name="Column8271" queryTableFieldId="24474"/>
    <tableColumn id="8298" xr3:uid="{00000000-0010-0000-0000-00006A200000}" uniqueName="8298" name="Column8272" queryTableFieldId="24473"/>
    <tableColumn id="8299" xr3:uid="{00000000-0010-0000-0000-00006B200000}" uniqueName="8299" name="Column8273" queryTableFieldId="24472"/>
    <tableColumn id="8300" xr3:uid="{00000000-0010-0000-0000-00006C200000}" uniqueName="8300" name="Column8274" queryTableFieldId="24471"/>
    <tableColumn id="8301" xr3:uid="{00000000-0010-0000-0000-00006D200000}" uniqueName="8301" name="Column8275" queryTableFieldId="24470"/>
    <tableColumn id="8302" xr3:uid="{00000000-0010-0000-0000-00006E200000}" uniqueName="8302" name="Column8276" queryTableFieldId="24469"/>
    <tableColumn id="8303" xr3:uid="{00000000-0010-0000-0000-00006F200000}" uniqueName="8303" name="Column8277" queryTableFieldId="24468"/>
    <tableColumn id="8304" xr3:uid="{00000000-0010-0000-0000-000070200000}" uniqueName="8304" name="Column8278" queryTableFieldId="24467"/>
    <tableColumn id="8305" xr3:uid="{00000000-0010-0000-0000-000071200000}" uniqueName="8305" name="Column8279" queryTableFieldId="24466"/>
    <tableColumn id="8306" xr3:uid="{00000000-0010-0000-0000-000072200000}" uniqueName="8306" name="Column8280" queryTableFieldId="24465"/>
    <tableColumn id="8307" xr3:uid="{00000000-0010-0000-0000-000073200000}" uniqueName="8307" name="Column8281" queryTableFieldId="24464"/>
    <tableColumn id="8308" xr3:uid="{00000000-0010-0000-0000-000074200000}" uniqueName="8308" name="Column8282" queryTableFieldId="24463"/>
    <tableColumn id="8309" xr3:uid="{00000000-0010-0000-0000-000075200000}" uniqueName="8309" name="Column8283" queryTableFieldId="24462"/>
    <tableColumn id="8310" xr3:uid="{00000000-0010-0000-0000-000076200000}" uniqueName="8310" name="Column8284" queryTableFieldId="24461"/>
    <tableColumn id="8311" xr3:uid="{00000000-0010-0000-0000-000077200000}" uniqueName="8311" name="Column8285" queryTableFieldId="24460"/>
    <tableColumn id="8312" xr3:uid="{00000000-0010-0000-0000-000078200000}" uniqueName="8312" name="Column8286" queryTableFieldId="24459"/>
    <tableColumn id="8313" xr3:uid="{00000000-0010-0000-0000-000079200000}" uniqueName="8313" name="Column8287" queryTableFieldId="24458"/>
    <tableColumn id="8314" xr3:uid="{00000000-0010-0000-0000-00007A200000}" uniqueName="8314" name="Column8288" queryTableFieldId="24457"/>
    <tableColumn id="8315" xr3:uid="{00000000-0010-0000-0000-00007B200000}" uniqueName="8315" name="Column8289" queryTableFieldId="24456"/>
    <tableColumn id="8316" xr3:uid="{00000000-0010-0000-0000-00007C200000}" uniqueName="8316" name="Column8290" queryTableFieldId="24455"/>
    <tableColumn id="8317" xr3:uid="{00000000-0010-0000-0000-00007D200000}" uniqueName="8317" name="Column8291" queryTableFieldId="24454"/>
    <tableColumn id="8318" xr3:uid="{00000000-0010-0000-0000-00007E200000}" uniqueName="8318" name="Column8292" queryTableFieldId="24453"/>
    <tableColumn id="8319" xr3:uid="{00000000-0010-0000-0000-00007F200000}" uniqueName="8319" name="Column8293" queryTableFieldId="24452"/>
    <tableColumn id="8320" xr3:uid="{00000000-0010-0000-0000-000080200000}" uniqueName="8320" name="Column8294" queryTableFieldId="24451"/>
    <tableColumn id="8321" xr3:uid="{00000000-0010-0000-0000-000081200000}" uniqueName="8321" name="Column8295" queryTableFieldId="24450"/>
    <tableColumn id="8322" xr3:uid="{00000000-0010-0000-0000-000082200000}" uniqueName="8322" name="Column8296" queryTableFieldId="24449"/>
    <tableColumn id="8323" xr3:uid="{00000000-0010-0000-0000-000083200000}" uniqueName="8323" name="Column8297" queryTableFieldId="24448"/>
    <tableColumn id="8324" xr3:uid="{00000000-0010-0000-0000-000084200000}" uniqueName="8324" name="Column8298" queryTableFieldId="24447"/>
    <tableColumn id="8325" xr3:uid="{00000000-0010-0000-0000-000085200000}" uniqueName="8325" name="Column8299" queryTableFieldId="24446"/>
    <tableColumn id="8326" xr3:uid="{00000000-0010-0000-0000-000086200000}" uniqueName="8326" name="Column8300" queryTableFieldId="24445"/>
    <tableColumn id="8327" xr3:uid="{00000000-0010-0000-0000-000087200000}" uniqueName="8327" name="Column8301" queryTableFieldId="24444"/>
    <tableColumn id="8328" xr3:uid="{00000000-0010-0000-0000-000088200000}" uniqueName="8328" name="Column8302" queryTableFieldId="24443"/>
    <tableColumn id="8329" xr3:uid="{00000000-0010-0000-0000-000089200000}" uniqueName="8329" name="Column8303" queryTableFieldId="24442"/>
    <tableColumn id="8330" xr3:uid="{00000000-0010-0000-0000-00008A200000}" uniqueName="8330" name="Column8304" queryTableFieldId="24441"/>
    <tableColumn id="8331" xr3:uid="{00000000-0010-0000-0000-00008B200000}" uniqueName="8331" name="Column8305" queryTableFieldId="24440"/>
    <tableColumn id="8332" xr3:uid="{00000000-0010-0000-0000-00008C200000}" uniqueName="8332" name="Column8306" queryTableFieldId="24439"/>
    <tableColumn id="8333" xr3:uid="{00000000-0010-0000-0000-00008D200000}" uniqueName="8333" name="Column8307" queryTableFieldId="24438"/>
    <tableColumn id="8334" xr3:uid="{00000000-0010-0000-0000-00008E200000}" uniqueName="8334" name="Column8308" queryTableFieldId="24437"/>
    <tableColumn id="8335" xr3:uid="{00000000-0010-0000-0000-00008F200000}" uniqueName="8335" name="Column8309" queryTableFieldId="24436"/>
    <tableColumn id="8336" xr3:uid="{00000000-0010-0000-0000-000090200000}" uniqueName="8336" name="Column8310" queryTableFieldId="24435"/>
    <tableColumn id="8337" xr3:uid="{00000000-0010-0000-0000-000091200000}" uniqueName="8337" name="Column8311" queryTableFieldId="24434"/>
    <tableColumn id="8338" xr3:uid="{00000000-0010-0000-0000-000092200000}" uniqueName="8338" name="Column8312" queryTableFieldId="24433"/>
    <tableColumn id="8339" xr3:uid="{00000000-0010-0000-0000-000093200000}" uniqueName="8339" name="Column8313" queryTableFieldId="24432"/>
    <tableColumn id="8340" xr3:uid="{00000000-0010-0000-0000-000094200000}" uniqueName="8340" name="Column8314" queryTableFieldId="24431"/>
    <tableColumn id="8341" xr3:uid="{00000000-0010-0000-0000-000095200000}" uniqueName="8341" name="Column8315" queryTableFieldId="24430"/>
    <tableColumn id="8342" xr3:uid="{00000000-0010-0000-0000-000096200000}" uniqueName="8342" name="Column8316" queryTableFieldId="24429"/>
    <tableColumn id="8343" xr3:uid="{00000000-0010-0000-0000-000097200000}" uniqueName="8343" name="Column8317" queryTableFieldId="24428"/>
    <tableColumn id="8344" xr3:uid="{00000000-0010-0000-0000-000098200000}" uniqueName="8344" name="Column8318" queryTableFieldId="24427"/>
    <tableColumn id="8345" xr3:uid="{00000000-0010-0000-0000-000099200000}" uniqueName="8345" name="Column8319" queryTableFieldId="24426"/>
    <tableColumn id="8346" xr3:uid="{00000000-0010-0000-0000-00009A200000}" uniqueName="8346" name="Column8320" queryTableFieldId="24425"/>
    <tableColumn id="8347" xr3:uid="{00000000-0010-0000-0000-00009B200000}" uniqueName="8347" name="Column8321" queryTableFieldId="24424"/>
    <tableColumn id="8348" xr3:uid="{00000000-0010-0000-0000-00009C200000}" uniqueName="8348" name="Column8322" queryTableFieldId="24423"/>
    <tableColumn id="8349" xr3:uid="{00000000-0010-0000-0000-00009D200000}" uniqueName="8349" name="Column8323" queryTableFieldId="24422"/>
    <tableColumn id="8350" xr3:uid="{00000000-0010-0000-0000-00009E200000}" uniqueName="8350" name="Column8324" queryTableFieldId="24421"/>
    <tableColumn id="8351" xr3:uid="{00000000-0010-0000-0000-00009F200000}" uniqueName="8351" name="Column8325" queryTableFieldId="24420"/>
    <tableColumn id="8352" xr3:uid="{00000000-0010-0000-0000-0000A0200000}" uniqueName="8352" name="Column8326" queryTableFieldId="24419"/>
    <tableColumn id="8353" xr3:uid="{00000000-0010-0000-0000-0000A1200000}" uniqueName="8353" name="Column8327" queryTableFieldId="24418"/>
    <tableColumn id="8354" xr3:uid="{00000000-0010-0000-0000-0000A2200000}" uniqueName="8354" name="Column8328" queryTableFieldId="24417"/>
    <tableColumn id="8355" xr3:uid="{00000000-0010-0000-0000-0000A3200000}" uniqueName="8355" name="Column8329" queryTableFieldId="24416"/>
    <tableColumn id="8356" xr3:uid="{00000000-0010-0000-0000-0000A4200000}" uniqueName="8356" name="Column8330" queryTableFieldId="24415"/>
    <tableColumn id="8357" xr3:uid="{00000000-0010-0000-0000-0000A5200000}" uniqueName="8357" name="Column8331" queryTableFieldId="24414"/>
    <tableColumn id="8358" xr3:uid="{00000000-0010-0000-0000-0000A6200000}" uniqueName="8358" name="Column8332" queryTableFieldId="24413"/>
    <tableColumn id="8359" xr3:uid="{00000000-0010-0000-0000-0000A7200000}" uniqueName="8359" name="Column8333" queryTableFieldId="24412"/>
    <tableColumn id="8360" xr3:uid="{00000000-0010-0000-0000-0000A8200000}" uniqueName="8360" name="Column8334" queryTableFieldId="24411"/>
    <tableColumn id="8361" xr3:uid="{00000000-0010-0000-0000-0000A9200000}" uniqueName="8361" name="Column8335" queryTableFieldId="24410"/>
    <tableColumn id="8362" xr3:uid="{00000000-0010-0000-0000-0000AA200000}" uniqueName="8362" name="Column8336" queryTableFieldId="24409"/>
    <tableColumn id="8363" xr3:uid="{00000000-0010-0000-0000-0000AB200000}" uniqueName="8363" name="Column8337" queryTableFieldId="24408"/>
    <tableColumn id="8364" xr3:uid="{00000000-0010-0000-0000-0000AC200000}" uniqueName="8364" name="Column8338" queryTableFieldId="24407"/>
    <tableColumn id="8365" xr3:uid="{00000000-0010-0000-0000-0000AD200000}" uniqueName="8365" name="Column8339" queryTableFieldId="24406"/>
    <tableColumn id="8366" xr3:uid="{00000000-0010-0000-0000-0000AE200000}" uniqueName="8366" name="Column8340" queryTableFieldId="24405"/>
    <tableColumn id="8367" xr3:uid="{00000000-0010-0000-0000-0000AF200000}" uniqueName="8367" name="Column8341" queryTableFieldId="24404"/>
    <tableColumn id="8368" xr3:uid="{00000000-0010-0000-0000-0000B0200000}" uniqueName="8368" name="Column8342" queryTableFieldId="24403"/>
    <tableColumn id="8369" xr3:uid="{00000000-0010-0000-0000-0000B1200000}" uniqueName="8369" name="Column8343" queryTableFieldId="24402"/>
    <tableColumn id="8370" xr3:uid="{00000000-0010-0000-0000-0000B2200000}" uniqueName="8370" name="Column8344" queryTableFieldId="24401"/>
    <tableColumn id="8371" xr3:uid="{00000000-0010-0000-0000-0000B3200000}" uniqueName="8371" name="Column8345" queryTableFieldId="24400"/>
    <tableColumn id="8372" xr3:uid="{00000000-0010-0000-0000-0000B4200000}" uniqueName="8372" name="Column8346" queryTableFieldId="24399"/>
    <tableColumn id="8373" xr3:uid="{00000000-0010-0000-0000-0000B5200000}" uniqueName="8373" name="Column8347" queryTableFieldId="24398"/>
    <tableColumn id="8374" xr3:uid="{00000000-0010-0000-0000-0000B6200000}" uniqueName="8374" name="Column8348" queryTableFieldId="24397"/>
    <tableColumn id="8375" xr3:uid="{00000000-0010-0000-0000-0000B7200000}" uniqueName="8375" name="Column8349" queryTableFieldId="24396"/>
    <tableColumn id="8376" xr3:uid="{00000000-0010-0000-0000-0000B8200000}" uniqueName="8376" name="Column8350" queryTableFieldId="24395"/>
    <tableColumn id="8377" xr3:uid="{00000000-0010-0000-0000-0000B9200000}" uniqueName="8377" name="Column8351" queryTableFieldId="24394"/>
    <tableColumn id="8378" xr3:uid="{00000000-0010-0000-0000-0000BA200000}" uniqueName="8378" name="Column8352" queryTableFieldId="24393"/>
    <tableColumn id="8379" xr3:uid="{00000000-0010-0000-0000-0000BB200000}" uniqueName="8379" name="Column8353" queryTableFieldId="24392"/>
    <tableColumn id="8380" xr3:uid="{00000000-0010-0000-0000-0000BC200000}" uniqueName="8380" name="Column8354" queryTableFieldId="24391"/>
    <tableColumn id="8381" xr3:uid="{00000000-0010-0000-0000-0000BD200000}" uniqueName="8381" name="Column8355" queryTableFieldId="24390"/>
    <tableColumn id="8382" xr3:uid="{00000000-0010-0000-0000-0000BE200000}" uniqueName="8382" name="Column8356" queryTableFieldId="24389"/>
    <tableColumn id="8383" xr3:uid="{00000000-0010-0000-0000-0000BF200000}" uniqueName="8383" name="Column8357" queryTableFieldId="24388"/>
    <tableColumn id="8384" xr3:uid="{00000000-0010-0000-0000-0000C0200000}" uniqueName="8384" name="Column8358" queryTableFieldId="24387"/>
    <tableColumn id="8385" xr3:uid="{00000000-0010-0000-0000-0000C1200000}" uniqueName="8385" name="Column8359" queryTableFieldId="24386"/>
    <tableColumn id="8386" xr3:uid="{00000000-0010-0000-0000-0000C2200000}" uniqueName="8386" name="Column8360" queryTableFieldId="24385"/>
    <tableColumn id="8387" xr3:uid="{00000000-0010-0000-0000-0000C3200000}" uniqueName="8387" name="Column8361" queryTableFieldId="24384"/>
    <tableColumn id="8388" xr3:uid="{00000000-0010-0000-0000-0000C4200000}" uniqueName="8388" name="Column8362" queryTableFieldId="24383"/>
    <tableColumn id="8389" xr3:uid="{00000000-0010-0000-0000-0000C5200000}" uniqueName="8389" name="Column8363" queryTableFieldId="24382"/>
    <tableColumn id="8390" xr3:uid="{00000000-0010-0000-0000-0000C6200000}" uniqueName="8390" name="Column8364" queryTableFieldId="24381"/>
    <tableColumn id="8391" xr3:uid="{00000000-0010-0000-0000-0000C7200000}" uniqueName="8391" name="Column8365" queryTableFieldId="24380"/>
    <tableColumn id="8392" xr3:uid="{00000000-0010-0000-0000-0000C8200000}" uniqueName="8392" name="Column8366" queryTableFieldId="24379"/>
    <tableColumn id="8393" xr3:uid="{00000000-0010-0000-0000-0000C9200000}" uniqueName="8393" name="Column8367" queryTableFieldId="24378"/>
    <tableColumn id="8394" xr3:uid="{00000000-0010-0000-0000-0000CA200000}" uniqueName="8394" name="Column8368" queryTableFieldId="24377"/>
    <tableColumn id="8395" xr3:uid="{00000000-0010-0000-0000-0000CB200000}" uniqueName="8395" name="Column8369" queryTableFieldId="24376"/>
    <tableColumn id="8396" xr3:uid="{00000000-0010-0000-0000-0000CC200000}" uniqueName="8396" name="Column8370" queryTableFieldId="24375"/>
    <tableColumn id="8397" xr3:uid="{00000000-0010-0000-0000-0000CD200000}" uniqueName="8397" name="Column8371" queryTableFieldId="24374"/>
    <tableColumn id="8398" xr3:uid="{00000000-0010-0000-0000-0000CE200000}" uniqueName="8398" name="Column8372" queryTableFieldId="24373"/>
    <tableColumn id="8399" xr3:uid="{00000000-0010-0000-0000-0000CF200000}" uniqueName="8399" name="Column8373" queryTableFieldId="24372"/>
    <tableColumn id="8400" xr3:uid="{00000000-0010-0000-0000-0000D0200000}" uniqueName="8400" name="Column8374" queryTableFieldId="24371"/>
    <tableColumn id="8401" xr3:uid="{00000000-0010-0000-0000-0000D1200000}" uniqueName="8401" name="Column8375" queryTableFieldId="24370"/>
    <tableColumn id="8402" xr3:uid="{00000000-0010-0000-0000-0000D2200000}" uniqueName="8402" name="Column8376" queryTableFieldId="24369"/>
    <tableColumn id="8403" xr3:uid="{00000000-0010-0000-0000-0000D3200000}" uniqueName="8403" name="Column8377" queryTableFieldId="24368"/>
    <tableColumn id="8404" xr3:uid="{00000000-0010-0000-0000-0000D4200000}" uniqueName="8404" name="Column8378" queryTableFieldId="24367"/>
    <tableColumn id="8405" xr3:uid="{00000000-0010-0000-0000-0000D5200000}" uniqueName="8405" name="Column8379" queryTableFieldId="24366"/>
    <tableColumn id="8406" xr3:uid="{00000000-0010-0000-0000-0000D6200000}" uniqueName="8406" name="Column8380" queryTableFieldId="24365"/>
    <tableColumn id="8407" xr3:uid="{00000000-0010-0000-0000-0000D7200000}" uniqueName="8407" name="Column8381" queryTableFieldId="24364"/>
    <tableColumn id="8408" xr3:uid="{00000000-0010-0000-0000-0000D8200000}" uniqueName="8408" name="Column8382" queryTableFieldId="24363"/>
    <tableColumn id="8409" xr3:uid="{00000000-0010-0000-0000-0000D9200000}" uniqueName="8409" name="Column8383" queryTableFieldId="24362"/>
    <tableColumn id="8410" xr3:uid="{00000000-0010-0000-0000-0000DA200000}" uniqueName="8410" name="Column8384" queryTableFieldId="24361"/>
    <tableColumn id="8411" xr3:uid="{00000000-0010-0000-0000-0000DB200000}" uniqueName="8411" name="Column8385" queryTableFieldId="24360"/>
    <tableColumn id="8412" xr3:uid="{00000000-0010-0000-0000-0000DC200000}" uniqueName="8412" name="Column8386" queryTableFieldId="24359"/>
    <tableColumn id="8413" xr3:uid="{00000000-0010-0000-0000-0000DD200000}" uniqueName="8413" name="Column8387" queryTableFieldId="24358"/>
    <tableColumn id="8414" xr3:uid="{00000000-0010-0000-0000-0000DE200000}" uniqueName="8414" name="Column8388" queryTableFieldId="24357"/>
    <tableColumn id="8415" xr3:uid="{00000000-0010-0000-0000-0000DF200000}" uniqueName="8415" name="Column8389" queryTableFieldId="24356"/>
    <tableColumn id="8416" xr3:uid="{00000000-0010-0000-0000-0000E0200000}" uniqueName="8416" name="Column8390" queryTableFieldId="24355"/>
    <tableColumn id="8417" xr3:uid="{00000000-0010-0000-0000-0000E1200000}" uniqueName="8417" name="Column8391" queryTableFieldId="24354"/>
    <tableColumn id="8418" xr3:uid="{00000000-0010-0000-0000-0000E2200000}" uniqueName="8418" name="Column8392" queryTableFieldId="24353"/>
    <tableColumn id="8419" xr3:uid="{00000000-0010-0000-0000-0000E3200000}" uniqueName="8419" name="Column8393" queryTableFieldId="24352"/>
    <tableColumn id="8420" xr3:uid="{00000000-0010-0000-0000-0000E4200000}" uniqueName="8420" name="Column8394" queryTableFieldId="24351"/>
    <tableColumn id="8421" xr3:uid="{00000000-0010-0000-0000-0000E5200000}" uniqueName="8421" name="Column8395" queryTableFieldId="24350"/>
    <tableColumn id="8422" xr3:uid="{00000000-0010-0000-0000-0000E6200000}" uniqueName="8422" name="Column8396" queryTableFieldId="24349"/>
    <tableColumn id="8423" xr3:uid="{00000000-0010-0000-0000-0000E7200000}" uniqueName="8423" name="Column8397" queryTableFieldId="24348"/>
    <tableColumn id="8424" xr3:uid="{00000000-0010-0000-0000-0000E8200000}" uniqueName="8424" name="Column8398" queryTableFieldId="24347"/>
    <tableColumn id="8425" xr3:uid="{00000000-0010-0000-0000-0000E9200000}" uniqueName="8425" name="Column8399" queryTableFieldId="24346"/>
    <tableColumn id="8426" xr3:uid="{00000000-0010-0000-0000-0000EA200000}" uniqueName="8426" name="Column8400" queryTableFieldId="24345"/>
    <tableColumn id="8427" xr3:uid="{00000000-0010-0000-0000-0000EB200000}" uniqueName="8427" name="Column8401" queryTableFieldId="24344"/>
    <tableColumn id="8428" xr3:uid="{00000000-0010-0000-0000-0000EC200000}" uniqueName="8428" name="Column8402" queryTableFieldId="24343"/>
    <tableColumn id="8429" xr3:uid="{00000000-0010-0000-0000-0000ED200000}" uniqueName="8429" name="Column8403" queryTableFieldId="24342"/>
    <tableColumn id="8430" xr3:uid="{00000000-0010-0000-0000-0000EE200000}" uniqueName="8430" name="Column8404" queryTableFieldId="24341"/>
    <tableColumn id="8431" xr3:uid="{00000000-0010-0000-0000-0000EF200000}" uniqueName="8431" name="Column8405" queryTableFieldId="24340"/>
    <tableColumn id="8432" xr3:uid="{00000000-0010-0000-0000-0000F0200000}" uniqueName="8432" name="Column8406" queryTableFieldId="24339"/>
    <tableColumn id="8433" xr3:uid="{00000000-0010-0000-0000-0000F1200000}" uniqueName="8433" name="Column8407" queryTableFieldId="24338"/>
    <tableColumn id="8434" xr3:uid="{00000000-0010-0000-0000-0000F2200000}" uniqueName="8434" name="Column8408" queryTableFieldId="24337"/>
    <tableColumn id="8435" xr3:uid="{00000000-0010-0000-0000-0000F3200000}" uniqueName="8435" name="Column8409" queryTableFieldId="24336"/>
    <tableColumn id="8436" xr3:uid="{00000000-0010-0000-0000-0000F4200000}" uniqueName="8436" name="Column8410" queryTableFieldId="24335"/>
    <tableColumn id="8437" xr3:uid="{00000000-0010-0000-0000-0000F5200000}" uniqueName="8437" name="Column8411" queryTableFieldId="24334"/>
    <tableColumn id="8438" xr3:uid="{00000000-0010-0000-0000-0000F6200000}" uniqueName="8438" name="Column8412" queryTableFieldId="24333"/>
    <tableColumn id="8439" xr3:uid="{00000000-0010-0000-0000-0000F7200000}" uniqueName="8439" name="Column8413" queryTableFieldId="24332"/>
    <tableColumn id="8440" xr3:uid="{00000000-0010-0000-0000-0000F8200000}" uniqueName="8440" name="Column8414" queryTableFieldId="24331"/>
    <tableColumn id="8441" xr3:uid="{00000000-0010-0000-0000-0000F9200000}" uniqueName="8441" name="Column8415" queryTableFieldId="24330"/>
    <tableColumn id="8442" xr3:uid="{00000000-0010-0000-0000-0000FA200000}" uniqueName="8442" name="Column8416" queryTableFieldId="24329"/>
    <tableColumn id="8443" xr3:uid="{00000000-0010-0000-0000-0000FB200000}" uniqueName="8443" name="Column8417" queryTableFieldId="24328"/>
    <tableColumn id="8444" xr3:uid="{00000000-0010-0000-0000-0000FC200000}" uniqueName="8444" name="Column8418" queryTableFieldId="24327"/>
    <tableColumn id="8445" xr3:uid="{00000000-0010-0000-0000-0000FD200000}" uniqueName="8445" name="Column8419" queryTableFieldId="24326"/>
    <tableColumn id="8446" xr3:uid="{00000000-0010-0000-0000-0000FE200000}" uniqueName="8446" name="Column8420" queryTableFieldId="24325"/>
    <tableColumn id="8447" xr3:uid="{00000000-0010-0000-0000-0000FF200000}" uniqueName="8447" name="Column8421" queryTableFieldId="24324"/>
    <tableColumn id="8448" xr3:uid="{00000000-0010-0000-0000-000000210000}" uniqueName="8448" name="Column8422" queryTableFieldId="24323"/>
    <tableColumn id="8449" xr3:uid="{00000000-0010-0000-0000-000001210000}" uniqueName="8449" name="Column8423" queryTableFieldId="24322"/>
    <tableColumn id="8450" xr3:uid="{00000000-0010-0000-0000-000002210000}" uniqueName="8450" name="Column8424" queryTableFieldId="24321"/>
    <tableColumn id="8451" xr3:uid="{00000000-0010-0000-0000-000003210000}" uniqueName="8451" name="Column8425" queryTableFieldId="24320"/>
    <tableColumn id="8452" xr3:uid="{00000000-0010-0000-0000-000004210000}" uniqueName="8452" name="Column8426" queryTableFieldId="24319"/>
    <tableColumn id="8453" xr3:uid="{00000000-0010-0000-0000-000005210000}" uniqueName="8453" name="Column8427" queryTableFieldId="24318"/>
    <tableColumn id="8454" xr3:uid="{00000000-0010-0000-0000-000006210000}" uniqueName="8454" name="Column8428" queryTableFieldId="24317"/>
    <tableColumn id="8455" xr3:uid="{00000000-0010-0000-0000-000007210000}" uniqueName="8455" name="Column8429" queryTableFieldId="24316"/>
    <tableColumn id="8456" xr3:uid="{00000000-0010-0000-0000-000008210000}" uniqueName="8456" name="Column8430" queryTableFieldId="24315"/>
    <tableColumn id="8457" xr3:uid="{00000000-0010-0000-0000-000009210000}" uniqueName="8457" name="Column8431" queryTableFieldId="24314"/>
    <tableColumn id="8458" xr3:uid="{00000000-0010-0000-0000-00000A210000}" uniqueName="8458" name="Column8432" queryTableFieldId="24313"/>
    <tableColumn id="8459" xr3:uid="{00000000-0010-0000-0000-00000B210000}" uniqueName="8459" name="Column8433" queryTableFieldId="24312"/>
    <tableColumn id="8460" xr3:uid="{00000000-0010-0000-0000-00000C210000}" uniqueName="8460" name="Column8434" queryTableFieldId="24311"/>
    <tableColumn id="8461" xr3:uid="{00000000-0010-0000-0000-00000D210000}" uniqueName="8461" name="Column8435" queryTableFieldId="24310"/>
    <tableColumn id="8462" xr3:uid="{00000000-0010-0000-0000-00000E210000}" uniqueName="8462" name="Column8436" queryTableFieldId="24309"/>
    <tableColumn id="8463" xr3:uid="{00000000-0010-0000-0000-00000F210000}" uniqueName="8463" name="Column8437" queryTableFieldId="24308"/>
    <tableColumn id="8464" xr3:uid="{00000000-0010-0000-0000-000010210000}" uniqueName="8464" name="Column8438" queryTableFieldId="24307"/>
    <tableColumn id="8465" xr3:uid="{00000000-0010-0000-0000-000011210000}" uniqueName="8465" name="Column8439" queryTableFieldId="24306"/>
    <tableColumn id="8466" xr3:uid="{00000000-0010-0000-0000-000012210000}" uniqueName="8466" name="Column8440" queryTableFieldId="24305"/>
    <tableColumn id="8467" xr3:uid="{00000000-0010-0000-0000-000013210000}" uniqueName="8467" name="Column8441" queryTableFieldId="24304"/>
    <tableColumn id="8468" xr3:uid="{00000000-0010-0000-0000-000014210000}" uniqueName="8468" name="Column8442" queryTableFieldId="24303"/>
    <tableColumn id="8469" xr3:uid="{00000000-0010-0000-0000-000015210000}" uniqueName="8469" name="Column8443" queryTableFieldId="24302"/>
    <tableColumn id="8470" xr3:uid="{00000000-0010-0000-0000-000016210000}" uniqueName="8470" name="Column8444" queryTableFieldId="24301"/>
    <tableColumn id="8471" xr3:uid="{00000000-0010-0000-0000-000017210000}" uniqueName="8471" name="Column8445" queryTableFieldId="24300"/>
    <tableColumn id="8472" xr3:uid="{00000000-0010-0000-0000-000018210000}" uniqueName="8472" name="Column8446" queryTableFieldId="24299"/>
    <tableColumn id="8473" xr3:uid="{00000000-0010-0000-0000-000019210000}" uniqueName="8473" name="Column8447" queryTableFieldId="24298"/>
    <tableColumn id="8474" xr3:uid="{00000000-0010-0000-0000-00001A210000}" uniqueName="8474" name="Column8448" queryTableFieldId="24297"/>
    <tableColumn id="8475" xr3:uid="{00000000-0010-0000-0000-00001B210000}" uniqueName="8475" name="Column8449" queryTableFieldId="24296"/>
    <tableColumn id="8476" xr3:uid="{00000000-0010-0000-0000-00001C210000}" uniqueName="8476" name="Column8450" queryTableFieldId="24295"/>
    <tableColumn id="8477" xr3:uid="{00000000-0010-0000-0000-00001D210000}" uniqueName="8477" name="Column8451" queryTableFieldId="24294"/>
    <tableColumn id="8478" xr3:uid="{00000000-0010-0000-0000-00001E210000}" uniqueName="8478" name="Column8452" queryTableFieldId="24293"/>
    <tableColumn id="8479" xr3:uid="{00000000-0010-0000-0000-00001F210000}" uniqueName="8479" name="Column8453" queryTableFieldId="24292"/>
    <tableColumn id="8480" xr3:uid="{00000000-0010-0000-0000-000020210000}" uniqueName="8480" name="Column8454" queryTableFieldId="24291"/>
    <tableColumn id="8481" xr3:uid="{00000000-0010-0000-0000-000021210000}" uniqueName="8481" name="Column8455" queryTableFieldId="24290"/>
    <tableColumn id="8482" xr3:uid="{00000000-0010-0000-0000-000022210000}" uniqueName="8482" name="Column8456" queryTableFieldId="24289"/>
    <tableColumn id="8483" xr3:uid="{00000000-0010-0000-0000-000023210000}" uniqueName="8483" name="Column8457" queryTableFieldId="24288"/>
    <tableColumn id="8484" xr3:uid="{00000000-0010-0000-0000-000024210000}" uniqueName="8484" name="Column8458" queryTableFieldId="24287"/>
    <tableColumn id="8485" xr3:uid="{00000000-0010-0000-0000-000025210000}" uniqueName="8485" name="Column8459" queryTableFieldId="24286"/>
    <tableColumn id="8486" xr3:uid="{00000000-0010-0000-0000-000026210000}" uniqueName="8486" name="Column8460" queryTableFieldId="24285"/>
    <tableColumn id="8487" xr3:uid="{00000000-0010-0000-0000-000027210000}" uniqueName="8487" name="Column8461" queryTableFieldId="24284"/>
    <tableColumn id="8488" xr3:uid="{00000000-0010-0000-0000-000028210000}" uniqueName="8488" name="Column8462" queryTableFieldId="24283"/>
    <tableColumn id="8489" xr3:uid="{00000000-0010-0000-0000-000029210000}" uniqueName="8489" name="Column8463" queryTableFieldId="24282"/>
    <tableColumn id="8490" xr3:uid="{00000000-0010-0000-0000-00002A210000}" uniqueName="8490" name="Column8464" queryTableFieldId="24281"/>
    <tableColumn id="8491" xr3:uid="{00000000-0010-0000-0000-00002B210000}" uniqueName="8491" name="Column8465" queryTableFieldId="24280"/>
    <tableColumn id="8492" xr3:uid="{00000000-0010-0000-0000-00002C210000}" uniqueName="8492" name="Column8466" queryTableFieldId="24279"/>
    <tableColumn id="8493" xr3:uid="{00000000-0010-0000-0000-00002D210000}" uniqueName="8493" name="Column8467" queryTableFieldId="24278"/>
    <tableColumn id="8494" xr3:uid="{00000000-0010-0000-0000-00002E210000}" uniqueName="8494" name="Column8468" queryTableFieldId="24277"/>
    <tableColumn id="8495" xr3:uid="{00000000-0010-0000-0000-00002F210000}" uniqueName="8495" name="Column8469" queryTableFieldId="24276"/>
    <tableColumn id="8496" xr3:uid="{00000000-0010-0000-0000-000030210000}" uniqueName="8496" name="Column8470" queryTableFieldId="24275"/>
    <tableColumn id="8497" xr3:uid="{00000000-0010-0000-0000-000031210000}" uniqueName="8497" name="Column8471" queryTableFieldId="24274"/>
    <tableColumn id="8498" xr3:uid="{00000000-0010-0000-0000-000032210000}" uniqueName="8498" name="Column8472" queryTableFieldId="24273"/>
    <tableColumn id="8499" xr3:uid="{00000000-0010-0000-0000-000033210000}" uniqueName="8499" name="Column8473" queryTableFieldId="24272"/>
    <tableColumn id="8500" xr3:uid="{00000000-0010-0000-0000-000034210000}" uniqueName="8500" name="Column8474" queryTableFieldId="24271"/>
    <tableColumn id="8501" xr3:uid="{00000000-0010-0000-0000-000035210000}" uniqueName="8501" name="Column8475" queryTableFieldId="24270"/>
    <tableColumn id="8502" xr3:uid="{00000000-0010-0000-0000-000036210000}" uniqueName="8502" name="Column8476" queryTableFieldId="24269"/>
    <tableColumn id="8503" xr3:uid="{00000000-0010-0000-0000-000037210000}" uniqueName="8503" name="Column8477" queryTableFieldId="24268"/>
    <tableColumn id="8504" xr3:uid="{00000000-0010-0000-0000-000038210000}" uniqueName="8504" name="Column8478" queryTableFieldId="24267"/>
    <tableColumn id="8505" xr3:uid="{00000000-0010-0000-0000-000039210000}" uniqueName="8505" name="Column8479" queryTableFieldId="24266"/>
    <tableColumn id="8506" xr3:uid="{00000000-0010-0000-0000-00003A210000}" uniqueName="8506" name="Column8480" queryTableFieldId="24265"/>
    <tableColumn id="8507" xr3:uid="{00000000-0010-0000-0000-00003B210000}" uniqueName="8507" name="Column8481" queryTableFieldId="24264"/>
    <tableColumn id="8508" xr3:uid="{00000000-0010-0000-0000-00003C210000}" uniqueName="8508" name="Column8482" queryTableFieldId="24263"/>
    <tableColumn id="8509" xr3:uid="{00000000-0010-0000-0000-00003D210000}" uniqueName="8509" name="Column8483" queryTableFieldId="24262"/>
    <tableColumn id="8510" xr3:uid="{00000000-0010-0000-0000-00003E210000}" uniqueName="8510" name="Column8484" queryTableFieldId="24261"/>
    <tableColumn id="8511" xr3:uid="{00000000-0010-0000-0000-00003F210000}" uniqueName="8511" name="Column8485" queryTableFieldId="24260"/>
    <tableColumn id="8512" xr3:uid="{00000000-0010-0000-0000-000040210000}" uniqueName="8512" name="Column8486" queryTableFieldId="24259"/>
    <tableColumn id="8513" xr3:uid="{00000000-0010-0000-0000-000041210000}" uniqueName="8513" name="Column8487" queryTableFieldId="24258"/>
    <tableColumn id="8514" xr3:uid="{00000000-0010-0000-0000-000042210000}" uniqueName="8514" name="Column8488" queryTableFieldId="24257"/>
    <tableColumn id="8515" xr3:uid="{00000000-0010-0000-0000-000043210000}" uniqueName="8515" name="Column8489" queryTableFieldId="24256"/>
    <tableColumn id="8516" xr3:uid="{00000000-0010-0000-0000-000044210000}" uniqueName="8516" name="Column8490" queryTableFieldId="24255"/>
    <tableColumn id="8517" xr3:uid="{00000000-0010-0000-0000-000045210000}" uniqueName="8517" name="Column8491" queryTableFieldId="24254"/>
    <tableColumn id="8518" xr3:uid="{00000000-0010-0000-0000-000046210000}" uniqueName="8518" name="Column8492" queryTableFieldId="24253"/>
    <tableColumn id="8519" xr3:uid="{00000000-0010-0000-0000-000047210000}" uniqueName="8519" name="Column8493" queryTableFieldId="24252"/>
    <tableColumn id="8520" xr3:uid="{00000000-0010-0000-0000-000048210000}" uniqueName="8520" name="Column8494" queryTableFieldId="24251"/>
    <tableColumn id="8521" xr3:uid="{00000000-0010-0000-0000-000049210000}" uniqueName="8521" name="Column8495" queryTableFieldId="24250"/>
    <tableColumn id="8522" xr3:uid="{00000000-0010-0000-0000-00004A210000}" uniqueName="8522" name="Column8496" queryTableFieldId="24249"/>
    <tableColumn id="8523" xr3:uid="{00000000-0010-0000-0000-00004B210000}" uniqueName="8523" name="Column8497" queryTableFieldId="24248"/>
    <tableColumn id="8524" xr3:uid="{00000000-0010-0000-0000-00004C210000}" uniqueName="8524" name="Column8498" queryTableFieldId="24247"/>
    <tableColumn id="8525" xr3:uid="{00000000-0010-0000-0000-00004D210000}" uniqueName="8525" name="Column8499" queryTableFieldId="24246"/>
    <tableColumn id="8526" xr3:uid="{00000000-0010-0000-0000-00004E210000}" uniqueName="8526" name="Column8500" queryTableFieldId="24245"/>
    <tableColumn id="8527" xr3:uid="{00000000-0010-0000-0000-00004F210000}" uniqueName="8527" name="Column8501" queryTableFieldId="24244"/>
    <tableColumn id="8528" xr3:uid="{00000000-0010-0000-0000-000050210000}" uniqueName="8528" name="Column8502" queryTableFieldId="24243"/>
    <tableColumn id="8529" xr3:uid="{00000000-0010-0000-0000-000051210000}" uniqueName="8529" name="Column8503" queryTableFieldId="24242"/>
    <tableColumn id="8530" xr3:uid="{00000000-0010-0000-0000-000052210000}" uniqueName="8530" name="Column8504" queryTableFieldId="24241"/>
    <tableColumn id="8531" xr3:uid="{00000000-0010-0000-0000-000053210000}" uniqueName="8531" name="Column8505" queryTableFieldId="24240"/>
    <tableColumn id="8532" xr3:uid="{00000000-0010-0000-0000-000054210000}" uniqueName="8532" name="Column8506" queryTableFieldId="24239"/>
    <tableColumn id="8533" xr3:uid="{00000000-0010-0000-0000-000055210000}" uniqueName="8533" name="Column8507" queryTableFieldId="24238"/>
    <tableColumn id="8534" xr3:uid="{00000000-0010-0000-0000-000056210000}" uniqueName="8534" name="Column8508" queryTableFieldId="24237"/>
    <tableColumn id="8535" xr3:uid="{00000000-0010-0000-0000-000057210000}" uniqueName="8535" name="Column8509" queryTableFieldId="24236"/>
    <tableColumn id="8536" xr3:uid="{00000000-0010-0000-0000-000058210000}" uniqueName="8536" name="Column8510" queryTableFieldId="24235"/>
    <tableColumn id="8537" xr3:uid="{00000000-0010-0000-0000-000059210000}" uniqueName="8537" name="Column8511" queryTableFieldId="24234"/>
    <tableColumn id="8538" xr3:uid="{00000000-0010-0000-0000-00005A210000}" uniqueName="8538" name="Column8512" queryTableFieldId="24233"/>
    <tableColumn id="8539" xr3:uid="{00000000-0010-0000-0000-00005B210000}" uniqueName="8539" name="Column8513" queryTableFieldId="24232"/>
    <tableColumn id="8540" xr3:uid="{00000000-0010-0000-0000-00005C210000}" uniqueName="8540" name="Column8514" queryTableFieldId="24231"/>
    <tableColumn id="8541" xr3:uid="{00000000-0010-0000-0000-00005D210000}" uniqueName="8541" name="Column8515" queryTableFieldId="24230"/>
    <tableColumn id="8542" xr3:uid="{00000000-0010-0000-0000-00005E210000}" uniqueName="8542" name="Column8516" queryTableFieldId="24229"/>
    <tableColumn id="8543" xr3:uid="{00000000-0010-0000-0000-00005F210000}" uniqueName="8543" name="Column8517" queryTableFieldId="24228"/>
    <tableColumn id="8544" xr3:uid="{00000000-0010-0000-0000-000060210000}" uniqueName="8544" name="Column8518" queryTableFieldId="24227"/>
    <tableColumn id="8545" xr3:uid="{00000000-0010-0000-0000-000061210000}" uniqueName="8545" name="Column8519" queryTableFieldId="24226"/>
    <tableColumn id="8546" xr3:uid="{00000000-0010-0000-0000-000062210000}" uniqueName="8546" name="Column8520" queryTableFieldId="24225"/>
    <tableColumn id="8547" xr3:uid="{00000000-0010-0000-0000-000063210000}" uniqueName="8547" name="Column8521" queryTableFieldId="24224"/>
    <tableColumn id="8548" xr3:uid="{00000000-0010-0000-0000-000064210000}" uniqueName="8548" name="Column8522" queryTableFieldId="24223"/>
    <tableColumn id="8549" xr3:uid="{00000000-0010-0000-0000-000065210000}" uniqueName="8549" name="Column8523" queryTableFieldId="24222"/>
    <tableColumn id="8550" xr3:uid="{00000000-0010-0000-0000-000066210000}" uniqueName="8550" name="Column8524" queryTableFieldId="24221"/>
    <tableColumn id="8551" xr3:uid="{00000000-0010-0000-0000-000067210000}" uniqueName="8551" name="Column8525" queryTableFieldId="24220"/>
    <tableColumn id="8552" xr3:uid="{00000000-0010-0000-0000-000068210000}" uniqueName="8552" name="Column8526" queryTableFieldId="24219"/>
    <tableColumn id="8553" xr3:uid="{00000000-0010-0000-0000-000069210000}" uniqueName="8553" name="Column8527" queryTableFieldId="24218"/>
    <tableColumn id="8554" xr3:uid="{00000000-0010-0000-0000-00006A210000}" uniqueName="8554" name="Column8528" queryTableFieldId="24217"/>
    <tableColumn id="8555" xr3:uid="{00000000-0010-0000-0000-00006B210000}" uniqueName="8555" name="Column8529" queryTableFieldId="24216"/>
    <tableColumn id="8556" xr3:uid="{00000000-0010-0000-0000-00006C210000}" uniqueName="8556" name="Column8530" queryTableFieldId="24215"/>
    <tableColumn id="8557" xr3:uid="{00000000-0010-0000-0000-00006D210000}" uniqueName="8557" name="Column8531" queryTableFieldId="24214"/>
    <tableColumn id="8558" xr3:uid="{00000000-0010-0000-0000-00006E210000}" uniqueName="8558" name="Column8532" queryTableFieldId="24213"/>
    <tableColumn id="8559" xr3:uid="{00000000-0010-0000-0000-00006F210000}" uniqueName="8559" name="Column8533" queryTableFieldId="24212"/>
    <tableColumn id="8560" xr3:uid="{00000000-0010-0000-0000-000070210000}" uniqueName="8560" name="Column8534" queryTableFieldId="24211"/>
    <tableColumn id="8561" xr3:uid="{00000000-0010-0000-0000-000071210000}" uniqueName="8561" name="Column8535" queryTableFieldId="24210"/>
    <tableColumn id="8562" xr3:uid="{00000000-0010-0000-0000-000072210000}" uniqueName="8562" name="Column8536" queryTableFieldId="24209"/>
    <tableColumn id="8563" xr3:uid="{00000000-0010-0000-0000-000073210000}" uniqueName="8563" name="Column8537" queryTableFieldId="24208"/>
    <tableColumn id="8564" xr3:uid="{00000000-0010-0000-0000-000074210000}" uniqueName="8564" name="Column8538" queryTableFieldId="24207"/>
    <tableColumn id="8565" xr3:uid="{00000000-0010-0000-0000-000075210000}" uniqueName="8565" name="Column8539" queryTableFieldId="24206"/>
    <tableColumn id="8566" xr3:uid="{00000000-0010-0000-0000-000076210000}" uniqueName="8566" name="Column8540" queryTableFieldId="24205"/>
    <tableColumn id="8567" xr3:uid="{00000000-0010-0000-0000-000077210000}" uniqueName="8567" name="Column8541" queryTableFieldId="24204"/>
    <tableColumn id="8568" xr3:uid="{00000000-0010-0000-0000-000078210000}" uniqueName="8568" name="Column8542" queryTableFieldId="24203"/>
    <tableColumn id="8569" xr3:uid="{00000000-0010-0000-0000-000079210000}" uniqueName="8569" name="Column8543" queryTableFieldId="24202"/>
    <tableColumn id="8570" xr3:uid="{00000000-0010-0000-0000-00007A210000}" uniqueName="8570" name="Column8544" queryTableFieldId="24201"/>
    <tableColumn id="8571" xr3:uid="{00000000-0010-0000-0000-00007B210000}" uniqueName="8571" name="Column8545" queryTableFieldId="24200"/>
    <tableColumn id="8572" xr3:uid="{00000000-0010-0000-0000-00007C210000}" uniqueName="8572" name="Column8546" queryTableFieldId="24199"/>
    <tableColumn id="8573" xr3:uid="{00000000-0010-0000-0000-00007D210000}" uniqueName="8573" name="Column8547" queryTableFieldId="24198"/>
    <tableColumn id="8574" xr3:uid="{00000000-0010-0000-0000-00007E210000}" uniqueName="8574" name="Column8548" queryTableFieldId="24197"/>
    <tableColumn id="8575" xr3:uid="{00000000-0010-0000-0000-00007F210000}" uniqueName="8575" name="Column8549" queryTableFieldId="24196"/>
    <tableColumn id="8576" xr3:uid="{00000000-0010-0000-0000-000080210000}" uniqueName="8576" name="Column8550" queryTableFieldId="24195"/>
    <tableColumn id="8577" xr3:uid="{00000000-0010-0000-0000-000081210000}" uniqueName="8577" name="Column8551" queryTableFieldId="24194"/>
    <tableColumn id="8578" xr3:uid="{00000000-0010-0000-0000-000082210000}" uniqueName="8578" name="Column8552" queryTableFieldId="24193"/>
    <tableColumn id="8579" xr3:uid="{00000000-0010-0000-0000-000083210000}" uniqueName="8579" name="Column8553" queryTableFieldId="24192"/>
    <tableColumn id="8580" xr3:uid="{00000000-0010-0000-0000-000084210000}" uniqueName="8580" name="Column8554" queryTableFieldId="24191"/>
    <tableColumn id="8581" xr3:uid="{00000000-0010-0000-0000-000085210000}" uniqueName="8581" name="Column8555" queryTableFieldId="24190"/>
    <tableColumn id="8582" xr3:uid="{00000000-0010-0000-0000-000086210000}" uniqueName="8582" name="Column8556" queryTableFieldId="24189"/>
    <tableColumn id="8583" xr3:uid="{00000000-0010-0000-0000-000087210000}" uniqueName="8583" name="Column8557" queryTableFieldId="24188"/>
    <tableColumn id="8584" xr3:uid="{00000000-0010-0000-0000-000088210000}" uniqueName="8584" name="Column8558" queryTableFieldId="24187"/>
    <tableColumn id="8585" xr3:uid="{00000000-0010-0000-0000-000089210000}" uniqueName="8585" name="Column8559" queryTableFieldId="24186"/>
    <tableColumn id="8586" xr3:uid="{00000000-0010-0000-0000-00008A210000}" uniqueName="8586" name="Column8560" queryTableFieldId="24185"/>
    <tableColumn id="8587" xr3:uid="{00000000-0010-0000-0000-00008B210000}" uniqueName="8587" name="Column8561" queryTableFieldId="24184"/>
    <tableColumn id="8588" xr3:uid="{00000000-0010-0000-0000-00008C210000}" uniqueName="8588" name="Column8562" queryTableFieldId="24183"/>
    <tableColumn id="8589" xr3:uid="{00000000-0010-0000-0000-00008D210000}" uniqueName="8589" name="Column8563" queryTableFieldId="24182"/>
    <tableColumn id="8590" xr3:uid="{00000000-0010-0000-0000-00008E210000}" uniqueName="8590" name="Column8564" queryTableFieldId="24181"/>
    <tableColumn id="8591" xr3:uid="{00000000-0010-0000-0000-00008F210000}" uniqueName="8591" name="Column8565" queryTableFieldId="24180"/>
    <tableColumn id="8592" xr3:uid="{00000000-0010-0000-0000-000090210000}" uniqueName="8592" name="Column8566" queryTableFieldId="24179"/>
    <tableColumn id="8593" xr3:uid="{00000000-0010-0000-0000-000091210000}" uniqueName="8593" name="Column8567" queryTableFieldId="24178"/>
    <tableColumn id="8594" xr3:uid="{00000000-0010-0000-0000-000092210000}" uniqueName="8594" name="Column8568" queryTableFieldId="24177"/>
    <tableColumn id="8595" xr3:uid="{00000000-0010-0000-0000-000093210000}" uniqueName="8595" name="Column8569" queryTableFieldId="24176"/>
    <tableColumn id="8596" xr3:uid="{00000000-0010-0000-0000-000094210000}" uniqueName="8596" name="Column8570" queryTableFieldId="24175"/>
    <tableColumn id="8597" xr3:uid="{00000000-0010-0000-0000-000095210000}" uniqueName="8597" name="Column8571" queryTableFieldId="24174"/>
    <tableColumn id="8598" xr3:uid="{00000000-0010-0000-0000-000096210000}" uniqueName="8598" name="Column8572" queryTableFieldId="24173"/>
    <tableColumn id="8599" xr3:uid="{00000000-0010-0000-0000-000097210000}" uniqueName="8599" name="Column8573" queryTableFieldId="24172"/>
    <tableColumn id="8600" xr3:uid="{00000000-0010-0000-0000-000098210000}" uniqueName="8600" name="Column8574" queryTableFieldId="24171"/>
    <tableColumn id="8601" xr3:uid="{00000000-0010-0000-0000-000099210000}" uniqueName="8601" name="Column8575" queryTableFieldId="24170"/>
    <tableColumn id="8602" xr3:uid="{00000000-0010-0000-0000-00009A210000}" uniqueName="8602" name="Column8576" queryTableFieldId="24169"/>
    <tableColumn id="8603" xr3:uid="{00000000-0010-0000-0000-00009B210000}" uniqueName="8603" name="Column8577" queryTableFieldId="24168"/>
    <tableColumn id="8604" xr3:uid="{00000000-0010-0000-0000-00009C210000}" uniqueName="8604" name="Column8578" queryTableFieldId="24167"/>
    <tableColumn id="8605" xr3:uid="{00000000-0010-0000-0000-00009D210000}" uniqueName="8605" name="Column8579" queryTableFieldId="24166"/>
    <tableColumn id="8606" xr3:uid="{00000000-0010-0000-0000-00009E210000}" uniqueName="8606" name="Column8580" queryTableFieldId="24165"/>
    <tableColumn id="8607" xr3:uid="{00000000-0010-0000-0000-00009F210000}" uniqueName="8607" name="Column8581" queryTableFieldId="24164"/>
    <tableColumn id="8608" xr3:uid="{00000000-0010-0000-0000-0000A0210000}" uniqueName="8608" name="Column8582" queryTableFieldId="24163"/>
    <tableColumn id="8609" xr3:uid="{00000000-0010-0000-0000-0000A1210000}" uniqueName="8609" name="Column8583" queryTableFieldId="24162"/>
    <tableColumn id="8610" xr3:uid="{00000000-0010-0000-0000-0000A2210000}" uniqueName="8610" name="Column8584" queryTableFieldId="24161"/>
    <tableColumn id="8611" xr3:uid="{00000000-0010-0000-0000-0000A3210000}" uniqueName="8611" name="Column8585" queryTableFieldId="24160"/>
    <tableColumn id="8612" xr3:uid="{00000000-0010-0000-0000-0000A4210000}" uniqueName="8612" name="Column8586" queryTableFieldId="24159"/>
    <tableColumn id="8613" xr3:uid="{00000000-0010-0000-0000-0000A5210000}" uniqueName="8613" name="Column8587" queryTableFieldId="24158"/>
    <tableColumn id="8614" xr3:uid="{00000000-0010-0000-0000-0000A6210000}" uniqueName="8614" name="Column8588" queryTableFieldId="24157"/>
    <tableColumn id="8615" xr3:uid="{00000000-0010-0000-0000-0000A7210000}" uniqueName="8615" name="Column8589" queryTableFieldId="24156"/>
    <tableColumn id="8616" xr3:uid="{00000000-0010-0000-0000-0000A8210000}" uniqueName="8616" name="Column8590" queryTableFieldId="24155"/>
    <tableColumn id="8617" xr3:uid="{00000000-0010-0000-0000-0000A9210000}" uniqueName="8617" name="Column8591" queryTableFieldId="24154"/>
    <tableColumn id="8618" xr3:uid="{00000000-0010-0000-0000-0000AA210000}" uniqueName="8618" name="Column8592" queryTableFieldId="24153"/>
    <tableColumn id="8619" xr3:uid="{00000000-0010-0000-0000-0000AB210000}" uniqueName="8619" name="Column8593" queryTableFieldId="24152"/>
    <tableColumn id="8620" xr3:uid="{00000000-0010-0000-0000-0000AC210000}" uniqueName="8620" name="Column8594" queryTableFieldId="24151"/>
    <tableColumn id="8621" xr3:uid="{00000000-0010-0000-0000-0000AD210000}" uniqueName="8621" name="Column8595" queryTableFieldId="24150"/>
    <tableColumn id="8622" xr3:uid="{00000000-0010-0000-0000-0000AE210000}" uniqueName="8622" name="Column8596" queryTableFieldId="24149"/>
    <tableColumn id="8623" xr3:uid="{00000000-0010-0000-0000-0000AF210000}" uniqueName="8623" name="Column8597" queryTableFieldId="24148"/>
    <tableColumn id="8624" xr3:uid="{00000000-0010-0000-0000-0000B0210000}" uniqueName="8624" name="Column8598" queryTableFieldId="24147"/>
    <tableColumn id="8625" xr3:uid="{00000000-0010-0000-0000-0000B1210000}" uniqueName="8625" name="Column8599" queryTableFieldId="24146"/>
    <tableColumn id="8626" xr3:uid="{00000000-0010-0000-0000-0000B2210000}" uniqueName="8626" name="Column8600" queryTableFieldId="24145"/>
    <tableColumn id="8627" xr3:uid="{00000000-0010-0000-0000-0000B3210000}" uniqueName="8627" name="Column8601" queryTableFieldId="24144"/>
    <tableColumn id="8628" xr3:uid="{00000000-0010-0000-0000-0000B4210000}" uniqueName="8628" name="Column8602" queryTableFieldId="24143"/>
    <tableColumn id="8629" xr3:uid="{00000000-0010-0000-0000-0000B5210000}" uniqueName="8629" name="Column8603" queryTableFieldId="24142"/>
    <tableColumn id="8630" xr3:uid="{00000000-0010-0000-0000-0000B6210000}" uniqueName="8630" name="Column8604" queryTableFieldId="24141"/>
    <tableColumn id="8631" xr3:uid="{00000000-0010-0000-0000-0000B7210000}" uniqueName="8631" name="Column8605" queryTableFieldId="24140"/>
    <tableColumn id="8632" xr3:uid="{00000000-0010-0000-0000-0000B8210000}" uniqueName="8632" name="Column8606" queryTableFieldId="24139"/>
    <tableColumn id="8633" xr3:uid="{00000000-0010-0000-0000-0000B9210000}" uniqueName="8633" name="Column8607" queryTableFieldId="24138"/>
    <tableColumn id="8634" xr3:uid="{00000000-0010-0000-0000-0000BA210000}" uniqueName="8634" name="Column8608" queryTableFieldId="24137"/>
    <tableColumn id="8635" xr3:uid="{00000000-0010-0000-0000-0000BB210000}" uniqueName="8635" name="Column8609" queryTableFieldId="24136"/>
    <tableColumn id="8636" xr3:uid="{00000000-0010-0000-0000-0000BC210000}" uniqueName="8636" name="Column8610" queryTableFieldId="24135"/>
    <tableColumn id="8637" xr3:uid="{00000000-0010-0000-0000-0000BD210000}" uniqueName="8637" name="Column8611" queryTableFieldId="24134"/>
    <tableColumn id="8638" xr3:uid="{00000000-0010-0000-0000-0000BE210000}" uniqueName="8638" name="Column8612" queryTableFieldId="24133"/>
    <tableColumn id="8639" xr3:uid="{00000000-0010-0000-0000-0000BF210000}" uniqueName="8639" name="Column8613" queryTableFieldId="24132"/>
    <tableColumn id="8640" xr3:uid="{00000000-0010-0000-0000-0000C0210000}" uniqueName="8640" name="Column8614" queryTableFieldId="24131"/>
    <tableColumn id="8641" xr3:uid="{00000000-0010-0000-0000-0000C1210000}" uniqueName="8641" name="Column8615" queryTableFieldId="24130"/>
    <tableColumn id="8642" xr3:uid="{00000000-0010-0000-0000-0000C2210000}" uniqueName="8642" name="Column8616" queryTableFieldId="24129"/>
    <tableColumn id="8643" xr3:uid="{00000000-0010-0000-0000-0000C3210000}" uniqueName="8643" name="Column8617" queryTableFieldId="24128"/>
    <tableColumn id="8644" xr3:uid="{00000000-0010-0000-0000-0000C4210000}" uniqueName="8644" name="Column8618" queryTableFieldId="24127"/>
    <tableColumn id="8645" xr3:uid="{00000000-0010-0000-0000-0000C5210000}" uniqueName="8645" name="Column8619" queryTableFieldId="24126"/>
    <tableColumn id="8646" xr3:uid="{00000000-0010-0000-0000-0000C6210000}" uniqueName="8646" name="Column8620" queryTableFieldId="24125"/>
    <tableColumn id="8647" xr3:uid="{00000000-0010-0000-0000-0000C7210000}" uniqueName="8647" name="Column8621" queryTableFieldId="24124"/>
    <tableColumn id="8648" xr3:uid="{00000000-0010-0000-0000-0000C8210000}" uniqueName="8648" name="Column8622" queryTableFieldId="24123"/>
    <tableColumn id="8649" xr3:uid="{00000000-0010-0000-0000-0000C9210000}" uniqueName="8649" name="Column8623" queryTableFieldId="24122"/>
    <tableColumn id="8650" xr3:uid="{00000000-0010-0000-0000-0000CA210000}" uniqueName="8650" name="Column8624" queryTableFieldId="24121"/>
    <tableColumn id="8651" xr3:uid="{00000000-0010-0000-0000-0000CB210000}" uniqueName="8651" name="Column8625" queryTableFieldId="24120"/>
    <tableColumn id="8652" xr3:uid="{00000000-0010-0000-0000-0000CC210000}" uniqueName="8652" name="Column8626" queryTableFieldId="24119"/>
    <tableColumn id="8653" xr3:uid="{00000000-0010-0000-0000-0000CD210000}" uniqueName="8653" name="Column8627" queryTableFieldId="24118"/>
    <tableColumn id="8654" xr3:uid="{00000000-0010-0000-0000-0000CE210000}" uniqueName="8654" name="Column8628" queryTableFieldId="24117"/>
    <tableColumn id="8655" xr3:uid="{00000000-0010-0000-0000-0000CF210000}" uniqueName="8655" name="Column8629" queryTableFieldId="24116"/>
    <tableColumn id="8656" xr3:uid="{00000000-0010-0000-0000-0000D0210000}" uniqueName="8656" name="Column8630" queryTableFieldId="24115"/>
    <tableColumn id="8657" xr3:uid="{00000000-0010-0000-0000-0000D1210000}" uniqueName="8657" name="Column8631" queryTableFieldId="24114"/>
    <tableColumn id="8658" xr3:uid="{00000000-0010-0000-0000-0000D2210000}" uniqueName="8658" name="Column8632" queryTableFieldId="24113"/>
    <tableColumn id="8659" xr3:uid="{00000000-0010-0000-0000-0000D3210000}" uniqueName="8659" name="Column8633" queryTableFieldId="24112"/>
    <tableColumn id="8660" xr3:uid="{00000000-0010-0000-0000-0000D4210000}" uniqueName="8660" name="Column8634" queryTableFieldId="24111"/>
    <tableColumn id="8661" xr3:uid="{00000000-0010-0000-0000-0000D5210000}" uniqueName="8661" name="Column8635" queryTableFieldId="24110"/>
    <tableColumn id="8662" xr3:uid="{00000000-0010-0000-0000-0000D6210000}" uniqueName="8662" name="Column8636" queryTableFieldId="24109"/>
    <tableColumn id="8663" xr3:uid="{00000000-0010-0000-0000-0000D7210000}" uniqueName="8663" name="Column8637" queryTableFieldId="24108"/>
    <tableColumn id="8664" xr3:uid="{00000000-0010-0000-0000-0000D8210000}" uniqueName="8664" name="Column8638" queryTableFieldId="24107"/>
    <tableColumn id="8665" xr3:uid="{00000000-0010-0000-0000-0000D9210000}" uniqueName="8665" name="Column8639" queryTableFieldId="24106"/>
    <tableColumn id="8666" xr3:uid="{00000000-0010-0000-0000-0000DA210000}" uniqueName="8666" name="Column8640" queryTableFieldId="24105"/>
    <tableColumn id="8667" xr3:uid="{00000000-0010-0000-0000-0000DB210000}" uniqueName="8667" name="Column8641" queryTableFieldId="24104"/>
    <tableColumn id="8668" xr3:uid="{00000000-0010-0000-0000-0000DC210000}" uniqueName="8668" name="Column8642" queryTableFieldId="24103"/>
    <tableColumn id="8669" xr3:uid="{00000000-0010-0000-0000-0000DD210000}" uniqueName="8669" name="Column8643" queryTableFieldId="24102"/>
    <tableColumn id="8670" xr3:uid="{00000000-0010-0000-0000-0000DE210000}" uniqueName="8670" name="Column8644" queryTableFieldId="24101"/>
    <tableColumn id="8671" xr3:uid="{00000000-0010-0000-0000-0000DF210000}" uniqueName="8671" name="Column8645" queryTableFieldId="24100"/>
    <tableColumn id="8672" xr3:uid="{00000000-0010-0000-0000-0000E0210000}" uniqueName="8672" name="Column8646" queryTableFieldId="24099"/>
    <tableColumn id="8673" xr3:uid="{00000000-0010-0000-0000-0000E1210000}" uniqueName="8673" name="Column8647" queryTableFieldId="24098"/>
    <tableColumn id="8674" xr3:uid="{00000000-0010-0000-0000-0000E2210000}" uniqueName="8674" name="Column8648" queryTableFieldId="24097"/>
    <tableColumn id="8675" xr3:uid="{00000000-0010-0000-0000-0000E3210000}" uniqueName="8675" name="Column8649" queryTableFieldId="24096"/>
    <tableColumn id="8676" xr3:uid="{00000000-0010-0000-0000-0000E4210000}" uniqueName="8676" name="Column8650" queryTableFieldId="24095"/>
    <tableColumn id="8677" xr3:uid="{00000000-0010-0000-0000-0000E5210000}" uniqueName="8677" name="Column8651" queryTableFieldId="24094"/>
    <tableColumn id="8678" xr3:uid="{00000000-0010-0000-0000-0000E6210000}" uniqueName="8678" name="Column8652" queryTableFieldId="24093"/>
    <tableColumn id="8679" xr3:uid="{00000000-0010-0000-0000-0000E7210000}" uniqueName="8679" name="Column8653" queryTableFieldId="24092"/>
    <tableColumn id="8680" xr3:uid="{00000000-0010-0000-0000-0000E8210000}" uniqueName="8680" name="Column8654" queryTableFieldId="24091"/>
    <tableColumn id="8681" xr3:uid="{00000000-0010-0000-0000-0000E9210000}" uniqueName="8681" name="Column8655" queryTableFieldId="24090"/>
    <tableColumn id="8682" xr3:uid="{00000000-0010-0000-0000-0000EA210000}" uniqueName="8682" name="Column8656" queryTableFieldId="24089"/>
    <tableColumn id="8683" xr3:uid="{00000000-0010-0000-0000-0000EB210000}" uniqueName="8683" name="Column8657" queryTableFieldId="24088"/>
    <tableColumn id="8684" xr3:uid="{00000000-0010-0000-0000-0000EC210000}" uniqueName="8684" name="Column8658" queryTableFieldId="24087"/>
    <tableColumn id="8685" xr3:uid="{00000000-0010-0000-0000-0000ED210000}" uniqueName="8685" name="Column8659" queryTableFieldId="24086"/>
    <tableColumn id="8686" xr3:uid="{00000000-0010-0000-0000-0000EE210000}" uniqueName="8686" name="Column8660" queryTableFieldId="24085"/>
    <tableColumn id="8687" xr3:uid="{00000000-0010-0000-0000-0000EF210000}" uniqueName="8687" name="Column8661" queryTableFieldId="24084"/>
    <tableColumn id="8688" xr3:uid="{00000000-0010-0000-0000-0000F0210000}" uniqueName="8688" name="Column8662" queryTableFieldId="24083"/>
    <tableColumn id="8689" xr3:uid="{00000000-0010-0000-0000-0000F1210000}" uniqueName="8689" name="Column8663" queryTableFieldId="24082"/>
    <tableColumn id="8690" xr3:uid="{00000000-0010-0000-0000-0000F2210000}" uniqueName="8690" name="Column8664" queryTableFieldId="24081"/>
    <tableColumn id="8691" xr3:uid="{00000000-0010-0000-0000-0000F3210000}" uniqueName="8691" name="Column8665" queryTableFieldId="24080"/>
    <tableColumn id="8692" xr3:uid="{00000000-0010-0000-0000-0000F4210000}" uniqueName="8692" name="Column8666" queryTableFieldId="24079"/>
    <tableColumn id="8693" xr3:uid="{00000000-0010-0000-0000-0000F5210000}" uniqueName="8693" name="Column8667" queryTableFieldId="24078"/>
    <tableColumn id="8694" xr3:uid="{00000000-0010-0000-0000-0000F6210000}" uniqueName="8694" name="Column8668" queryTableFieldId="24077"/>
    <tableColumn id="8695" xr3:uid="{00000000-0010-0000-0000-0000F7210000}" uniqueName="8695" name="Column8669" queryTableFieldId="24076"/>
    <tableColumn id="8696" xr3:uid="{00000000-0010-0000-0000-0000F8210000}" uniqueName="8696" name="Column8670" queryTableFieldId="24075"/>
    <tableColumn id="8697" xr3:uid="{00000000-0010-0000-0000-0000F9210000}" uniqueName="8697" name="Column8671" queryTableFieldId="24074"/>
    <tableColumn id="8698" xr3:uid="{00000000-0010-0000-0000-0000FA210000}" uniqueName="8698" name="Column8672" queryTableFieldId="24073"/>
    <tableColumn id="8699" xr3:uid="{00000000-0010-0000-0000-0000FB210000}" uniqueName="8699" name="Column8673" queryTableFieldId="24072"/>
    <tableColumn id="8700" xr3:uid="{00000000-0010-0000-0000-0000FC210000}" uniqueName="8700" name="Column8674" queryTableFieldId="24071"/>
    <tableColumn id="8701" xr3:uid="{00000000-0010-0000-0000-0000FD210000}" uniqueName="8701" name="Column8675" queryTableFieldId="24070"/>
    <tableColumn id="8702" xr3:uid="{00000000-0010-0000-0000-0000FE210000}" uniqueName="8702" name="Column8676" queryTableFieldId="24069"/>
    <tableColumn id="8703" xr3:uid="{00000000-0010-0000-0000-0000FF210000}" uniqueName="8703" name="Column8677" queryTableFieldId="24068"/>
    <tableColumn id="8704" xr3:uid="{00000000-0010-0000-0000-000000220000}" uniqueName="8704" name="Column8678" queryTableFieldId="24067"/>
    <tableColumn id="8705" xr3:uid="{00000000-0010-0000-0000-000001220000}" uniqueName="8705" name="Column8679" queryTableFieldId="24066"/>
    <tableColumn id="8706" xr3:uid="{00000000-0010-0000-0000-000002220000}" uniqueName="8706" name="Column8680" queryTableFieldId="24065"/>
    <tableColumn id="8707" xr3:uid="{00000000-0010-0000-0000-000003220000}" uniqueName="8707" name="Column8681" queryTableFieldId="24064"/>
    <tableColumn id="8708" xr3:uid="{00000000-0010-0000-0000-000004220000}" uniqueName="8708" name="Column8682" queryTableFieldId="24063"/>
    <tableColumn id="8709" xr3:uid="{00000000-0010-0000-0000-000005220000}" uniqueName="8709" name="Column8683" queryTableFieldId="24062"/>
    <tableColumn id="8710" xr3:uid="{00000000-0010-0000-0000-000006220000}" uniqueName="8710" name="Column8684" queryTableFieldId="24061"/>
    <tableColumn id="8711" xr3:uid="{00000000-0010-0000-0000-000007220000}" uniqueName="8711" name="Column8685" queryTableFieldId="24060"/>
    <tableColumn id="8712" xr3:uid="{00000000-0010-0000-0000-000008220000}" uniqueName="8712" name="Column8686" queryTableFieldId="24059"/>
    <tableColumn id="8713" xr3:uid="{00000000-0010-0000-0000-000009220000}" uniqueName="8713" name="Column8687" queryTableFieldId="24058"/>
    <tableColumn id="8714" xr3:uid="{00000000-0010-0000-0000-00000A220000}" uniqueName="8714" name="Column8688" queryTableFieldId="24057"/>
    <tableColumn id="8715" xr3:uid="{00000000-0010-0000-0000-00000B220000}" uniqueName="8715" name="Column8689" queryTableFieldId="24056"/>
    <tableColumn id="8716" xr3:uid="{00000000-0010-0000-0000-00000C220000}" uniqueName="8716" name="Column8690" queryTableFieldId="24055"/>
    <tableColumn id="8717" xr3:uid="{00000000-0010-0000-0000-00000D220000}" uniqueName="8717" name="Column8691" queryTableFieldId="24054"/>
    <tableColumn id="8718" xr3:uid="{00000000-0010-0000-0000-00000E220000}" uniqueName="8718" name="Column8692" queryTableFieldId="24053"/>
    <tableColumn id="8719" xr3:uid="{00000000-0010-0000-0000-00000F220000}" uniqueName="8719" name="Column8693" queryTableFieldId="24052"/>
    <tableColumn id="8720" xr3:uid="{00000000-0010-0000-0000-000010220000}" uniqueName="8720" name="Column8694" queryTableFieldId="24051"/>
    <tableColumn id="8721" xr3:uid="{00000000-0010-0000-0000-000011220000}" uniqueName="8721" name="Column8695" queryTableFieldId="24050"/>
    <tableColumn id="8722" xr3:uid="{00000000-0010-0000-0000-000012220000}" uniqueName="8722" name="Column8696" queryTableFieldId="24049"/>
    <tableColumn id="8723" xr3:uid="{00000000-0010-0000-0000-000013220000}" uniqueName="8723" name="Column8697" queryTableFieldId="24048"/>
    <tableColumn id="8724" xr3:uid="{00000000-0010-0000-0000-000014220000}" uniqueName="8724" name="Column8698" queryTableFieldId="24047"/>
    <tableColumn id="8725" xr3:uid="{00000000-0010-0000-0000-000015220000}" uniqueName="8725" name="Column8699" queryTableFieldId="24046"/>
    <tableColumn id="8726" xr3:uid="{00000000-0010-0000-0000-000016220000}" uniqueName="8726" name="Column8700" queryTableFieldId="24045"/>
    <tableColumn id="8727" xr3:uid="{00000000-0010-0000-0000-000017220000}" uniqueName="8727" name="Column8701" queryTableFieldId="24044"/>
    <tableColumn id="8728" xr3:uid="{00000000-0010-0000-0000-000018220000}" uniqueName="8728" name="Column8702" queryTableFieldId="24043"/>
    <tableColumn id="8729" xr3:uid="{00000000-0010-0000-0000-000019220000}" uniqueName="8729" name="Column8703" queryTableFieldId="24042"/>
    <tableColumn id="8730" xr3:uid="{00000000-0010-0000-0000-00001A220000}" uniqueName="8730" name="Column8704" queryTableFieldId="24041"/>
    <tableColumn id="8731" xr3:uid="{00000000-0010-0000-0000-00001B220000}" uniqueName="8731" name="Column8705" queryTableFieldId="24040"/>
    <tableColumn id="8732" xr3:uid="{00000000-0010-0000-0000-00001C220000}" uniqueName="8732" name="Column8706" queryTableFieldId="24039"/>
    <tableColumn id="8733" xr3:uid="{00000000-0010-0000-0000-00001D220000}" uniqueName="8733" name="Column8707" queryTableFieldId="24038"/>
    <tableColumn id="8734" xr3:uid="{00000000-0010-0000-0000-00001E220000}" uniqueName="8734" name="Column8708" queryTableFieldId="24037"/>
    <tableColumn id="8735" xr3:uid="{00000000-0010-0000-0000-00001F220000}" uniqueName="8735" name="Column8709" queryTableFieldId="24036"/>
    <tableColumn id="8736" xr3:uid="{00000000-0010-0000-0000-000020220000}" uniqueName="8736" name="Column8710" queryTableFieldId="24035"/>
    <tableColumn id="8737" xr3:uid="{00000000-0010-0000-0000-000021220000}" uniqueName="8737" name="Column8711" queryTableFieldId="24034"/>
    <tableColumn id="8738" xr3:uid="{00000000-0010-0000-0000-000022220000}" uniqueName="8738" name="Column8712" queryTableFieldId="24033"/>
    <tableColumn id="8739" xr3:uid="{00000000-0010-0000-0000-000023220000}" uniqueName="8739" name="Column8713" queryTableFieldId="24032"/>
    <tableColumn id="8740" xr3:uid="{00000000-0010-0000-0000-000024220000}" uniqueName="8740" name="Column8714" queryTableFieldId="24031"/>
    <tableColumn id="8741" xr3:uid="{00000000-0010-0000-0000-000025220000}" uniqueName="8741" name="Column8715" queryTableFieldId="24030"/>
    <tableColumn id="8742" xr3:uid="{00000000-0010-0000-0000-000026220000}" uniqueName="8742" name="Column8716" queryTableFieldId="24029"/>
    <tableColumn id="8743" xr3:uid="{00000000-0010-0000-0000-000027220000}" uniqueName="8743" name="Column8717" queryTableFieldId="24028"/>
    <tableColumn id="8744" xr3:uid="{00000000-0010-0000-0000-000028220000}" uniqueName="8744" name="Column8718" queryTableFieldId="24027"/>
    <tableColumn id="8745" xr3:uid="{00000000-0010-0000-0000-000029220000}" uniqueName="8745" name="Column8719" queryTableFieldId="24026"/>
    <tableColumn id="8746" xr3:uid="{00000000-0010-0000-0000-00002A220000}" uniqueName="8746" name="Column8720" queryTableFieldId="24025"/>
    <tableColumn id="8747" xr3:uid="{00000000-0010-0000-0000-00002B220000}" uniqueName="8747" name="Column8721" queryTableFieldId="24024"/>
    <tableColumn id="8748" xr3:uid="{00000000-0010-0000-0000-00002C220000}" uniqueName="8748" name="Column8722" queryTableFieldId="24023"/>
    <tableColumn id="8749" xr3:uid="{00000000-0010-0000-0000-00002D220000}" uniqueName="8749" name="Column8723" queryTableFieldId="24022"/>
    <tableColumn id="8750" xr3:uid="{00000000-0010-0000-0000-00002E220000}" uniqueName="8750" name="Column8724" queryTableFieldId="24021"/>
    <tableColumn id="8751" xr3:uid="{00000000-0010-0000-0000-00002F220000}" uniqueName="8751" name="Column8725" queryTableFieldId="24020"/>
    <tableColumn id="8752" xr3:uid="{00000000-0010-0000-0000-000030220000}" uniqueName="8752" name="Column8726" queryTableFieldId="24019"/>
    <tableColumn id="8753" xr3:uid="{00000000-0010-0000-0000-000031220000}" uniqueName="8753" name="Column8727" queryTableFieldId="24018"/>
    <tableColumn id="8754" xr3:uid="{00000000-0010-0000-0000-000032220000}" uniqueName="8754" name="Column8728" queryTableFieldId="24017"/>
    <tableColumn id="8755" xr3:uid="{00000000-0010-0000-0000-000033220000}" uniqueName="8755" name="Column8729" queryTableFieldId="24016"/>
    <tableColumn id="8756" xr3:uid="{00000000-0010-0000-0000-000034220000}" uniqueName="8756" name="Column8730" queryTableFieldId="24015"/>
    <tableColumn id="8757" xr3:uid="{00000000-0010-0000-0000-000035220000}" uniqueName="8757" name="Column8731" queryTableFieldId="24014"/>
    <tableColumn id="8758" xr3:uid="{00000000-0010-0000-0000-000036220000}" uniqueName="8758" name="Column8732" queryTableFieldId="24013"/>
    <tableColumn id="8759" xr3:uid="{00000000-0010-0000-0000-000037220000}" uniqueName="8759" name="Column8733" queryTableFieldId="24012"/>
    <tableColumn id="8760" xr3:uid="{00000000-0010-0000-0000-000038220000}" uniqueName="8760" name="Column8734" queryTableFieldId="24011"/>
    <tableColumn id="8761" xr3:uid="{00000000-0010-0000-0000-000039220000}" uniqueName="8761" name="Column8735" queryTableFieldId="24010"/>
    <tableColumn id="8762" xr3:uid="{00000000-0010-0000-0000-00003A220000}" uniqueName="8762" name="Column8736" queryTableFieldId="24009"/>
    <tableColumn id="8763" xr3:uid="{00000000-0010-0000-0000-00003B220000}" uniqueName="8763" name="Column8737" queryTableFieldId="24008"/>
    <tableColumn id="8764" xr3:uid="{00000000-0010-0000-0000-00003C220000}" uniqueName="8764" name="Column8738" queryTableFieldId="24007"/>
    <tableColumn id="8765" xr3:uid="{00000000-0010-0000-0000-00003D220000}" uniqueName="8765" name="Column8739" queryTableFieldId="24006"/>
    <tableColumn id="8766" xr3:uid="{00000000-0010-0000-0000-00003E220000}" uniqueName="8766" name="Column8740" queryTableFieldId="24005"/>
    <tableColumn id="8767" xr3:uid="{00000000-0010-0000-0000-00003F220000}" uniqueName="8767" name="Column8741" queryTableFieldId="24004"/>
    <tableColumn id="8768" xr3:uid="{00000000-0010-0000-0000-000040220000}" uniqueName="8768" name="Column8742" queryTableFieldId="24003"/>
    <tableColumn id="8769" xr3:uid="{00000000-0010-0000-0000-000041220000}" uniqueName="8769" name="Column8743" queryTableFieldId="24002"/>
    <tableColumn id="8770" xr3:uid="{00000000-0010-0000-0000-000042220000}" uniqueName="8770" name="Column8744" queryTableFieldId="24001"/>
    <tableColumn id="8771" xr3:uid="{00000000-0010-0000-0000-000043220000}" uniqueName="8771" name="Column8745" queryTableFieldId="24000"/>
    <tableColumn id="8772" xr3:uid="{00000000-0010-0000-0000-000044220000}" uniqueName="8772" name="Column8746" queryTableFieldId="23999"/>
    <tableColumn id="8773" xr3:uid="{00000000-0010-0000-0000-000045220000}" uniqueName="8773" name="Column8747" queryTableFieldId="23998"/>
    <tableColumn id="8774" xr3:uid="{00000000-0010-0000-0000-000046220000}" uniqueName="8774" name="Column8748" queryTableFieldId="23997"/>
    <tableColumn id="8775" xr3:uid="{00000000-0010-0000-0000-000047220000}" uniqueName="8775" name="Column8749" queryTableFieldId="23996"/>
    <tableColumn id="8776" xr3:uid="{00000000-0010-0000-0000-000048220000}" uniqueName="8776" name="Column8750" queryTableFieldId="23995"/>
    <tableColumn id="8777" xr3:uid="{00000000-0010-0000-0000-000049220000}" uniqueName="8777" name="Column8751" queryTableFieldId="23994"/>
    <tableColumn id="8778" xr3:uid="{00000000-0010-0000-0000-00004A220000}" uniqueName="8778" name="Column8752" queryTableFieldId="23993"/>
    <tableColumn id="8779" xr3:uid="{00000000-0010-0000-0000-00004B220000}" uniqueName="8779" name="Column8753" queryTableFieldId="23992"/>
    <tableColumn id="8780" xr3:uid="{00000000-0010-0000-0000-00004C220000}" uniqueName="8780" name="Column8754" queryTableFieldId="23991"/>
    <tableColumn id="8781" xr3:uid="{00000000-0010-0000-0000-00004D220000}" uniqueName="8781" name="Column8755" queryTableFieldId="23990"/>
    <tableColumn id="8782" xr3:uid="{00000000-0010-0000-0000-00004E220000}" uniqueName="8782" name="Column8756" queryTableFieldId="23989"/>
    <tableColumn id="8783" xr3:uid="{00000000-0010-0000-0000-00004F220000}" uniqueName="8783" name="Column8757" queryTableFieldId="23988"/>
    <tableColumn id="8784" xr3:uid="{00000000-0010-0000-0000-000050220000}" uniqueName="8784" name="Column8758" queryTableFieldId="23987"/>
    <tableColumn id="8785" xr3:uid="{00000000-0010-0000-0000-000051220000}" uniqueName="8785" name="Column8759" queryTableFieldId="23986"/>
    <tableColumn id="8786" xr3:uid="{00000000-0010-0000-0000-000052220000}" uniqueName="8786" name="Column8760" queryTableFieldId="23985"/>
    <tableColumn id="8787" xr3:uid="{00000000-0010-0000-0000-000053220000}" uniqueName="8787" name="Column8761" queryTableFieldId="23984"/>
    <tableColumn id="8788" xr3:uid="{00000000-0010-0000-0000-000054220000}" uniqueName="8788" name="Column8762" queryTableFieldId="23983"/>
    <tableColumn id="8789" xr3:uid="{00000000-0010-0000-0000-000055220000}" uniqueName="8789" name="Column8763" queryTableFieldId="23982"/>
    <tableColumn id="8790" xr3:uid="{00000000-0010-0000-0000-000056220000}" uniqueName="8790" name="Column8764" queryTableFieldId="23981"/>
    <tableColumn id="8791" xr3:uid="{00000000-0010-0000-0000-000057220000}" uniqueName="8791" name="Column8765" queryTableFieldId="23980"/>
    <tableColumn id="8792" xr3:uid="{00000000-0010-0000-0000-000058220000}" uniqueName="8792" name="Column8766" queryTableFieldId="23979"/>
    <tableColumn id="8793" xr3:uid="{00000000-0010-0000-0000-000059220000}" uniqueName="8793" name="Column8767" queryTableFieldId="23978"/>
    <tableColumn id="8794" xr3:uid="{00000000-0010-0000-0000-00005A220000}" uniqueName="8794" name="Column8768" queryTableFieldId="23977"/>
    <tableColumn id="8795" xr3:uid="{00000000-0010-0000-0000-00005B220000}" uniqueName="8795" name="Column8769" queryTableFieldId="23976"/>
    <tableColumn id="8796" xr3:uid="{00000000-0010-0000-0000-00005C220000}" uniqueName="8796" name="Column8770" queryTableFieldId="23975"/>
    <tableColumn id="8797" xr3:uid="{00000000-0010-0000-0000-00005D220000}" uniqueName="8797" name="Column8771" queryTableFieldId="23974"/>
    <tableColumn id="8798" xr3:uid="{00000000-0010-0000-0000-00005E220000}" uniqueName="8798" name="Column8772" queryTableFieldId="23973"/>
    <tableColumn id="8799" xr3:uid="{00000000-0010-0000-0000-00005F220000}" uniqueName="8799" name="Column8773" queryTableFieldId="23972"/>
    <tableColumn id="8800" xr3:uid="{00000000-0010-0000-0000-000060220000}" uniqueName="8800" name="Column8774" queryTableFieldId="23971"/>
    <tableColumn id="8801" xr3:uid="{00000000-0010-0000-0000-000061220000}" uniqueName="8801" name="Column8775" queryTableFieldId="23970"/>
    <tableColumn id="8802" xr3:uid="{00000000-0010-0000-0000-000062220000}" uniqueName="8802" name="Column8776" queryTableFieldId="23969"/>
    <tableColumn id="8803" xr3:uid="{00000000-0010-0000-0000-000063220000}" uniqueName="8803" name="Column8777" queryTableFieldId="23968"/>
    <tableColumn id="8804" xr3:uid="{00000000-0010-0000-0000-000064220000}" uniqueName="8804" name="Column8778" queryTableFieldId="23967"/>
    <tableColumn id="8805" xr3:uid="{00000000-0010-0000-0000-000065220000}" uniqueName="8805" name="Column8779" queryTableFieldId="23966"/>
    <tableColumn id="8806" xr3:uid="{00000000-0010-0000-0000-000066220000}" uniqueName="8806" name="Column8780" queryTableFieldId="23965"/>
    <tableColumn id="8807" xr3:uid="{00000000-0010-0000-0000-000067220000}" uniqueName="8807" name="Column8781" queryTableFieldId="23964"/>
    <tableColumn id="8808" xr3:uid="{00000000-0010-0000-0000-000068220000}" uniqueName="8808" name="Column8782" queryTableFieldId="23963"/>
    <tableColumn id="8809" xr3:uid="{00000000-0010-0000-0000-000069220000}" uniqueName="8809" name="Column8783" queryTableFieldId="23962"/>
    <tableColumn id="8810" xr3:uid="{00000000-0010-0000-0000-00006A220000}" uniqueName="8810" name="Column8784" queryTableFieldId="23961"/>
    <tableColumn id="8811" xr3:uid="{00000000-0010-0000-0000-00006B220000}" uniqueName="8811" name="Column8785" queryTableFieldId="23960"/>
    <tableColumn id="8812" xr3:uid="{00000000-0010-0000-0000-00006C220000}" uniqueName="8812" name="Column8786" queryTableFieldId="23959"/>
    <tableColumn id="8813" xr3:uid="{00000000-0010-0000-0000-00006D220000}" uniqueName="8813" name="Column8787" queryTableFieldId="23958"/>
    <tableColumn id="8814" xr3:uid="{00000000-0010-0000-0000-00006E220000}" uniqueName="8814" name="Column8788" queryTableFieldId="23957"/>
    <tableColumn id="8815" xr3:uid="{00000000-0010-0000-0000-00006F220000}" uniqueName="8815" name="Column8789" queryTableFieldId="23956"/>
    <tableColumn id="8816" xr3:uid="{00000000-0010-0000-0000-000070220000}" uniqueName="8816" name="Column8790" queryTableFieldId="23955"/>
    <tableColumn id="8817" xr3:uid="{00000000-0010-0000-0000-000071220000}" uniqueName="8817" name="Column8791" queryTableFieldId="23954"/>
    <tableColumn id="8818" xr3:uid="{00000000-0010-0000-0000-000072220000}" uniqueName="8818" name="Column8792" queryTableFieldId="23953"/>
    <tableColumn id="8819" xr3:uid="{00000000-0010-0000-0000-000073220000}" uniqueName="8819" name="Column8793" queryTableFieldId="23952"/>
    <tableColumn id="8820" xr3:uid="{00000000-0010-0000-0000-000074220000}" uniqueName="8820" name="Column8794" queryTableFieldId="23951"/>
    <tableColumn id="8821" xr3:uid="{00000000-0010-0000-0000-000075220000}" uniqueName="8821" name="Column8795" queryTableFieldId="23950"/>
    <tableColumn id="8822" xr3:uid="{00000000-0010-0000-0000-000076220000}" uniqueName="8822" name="Column8796" queryTableFieldId="23949"/>
    <tableColumn id="8823" xr3:uid="{00000000-0010-0000-0000-000077220000}" uniqueName="8823" name="Column8797" queryTableFieldId="23948"/>
    <tableColumn id="8824" xr3:uid="{00000000-0010-0000-0000-000078220000}" uniqueName="8824" name="Column8798" queryTableFieldId="23947"/>
    <tableColumn id="8825" xr3:uid="{00000000-0010-0000-0000-000079220000}" uniqueName="8825" name="Column8799" queryTableFieldId="23946"/>
    <tableColumn id="8826" xr3:uid="{00000000-0010-0000-0000-00007A220000}" uniqueName="8826" name="Column8800" queryTableFieldId="23945"/>
    <tableColumn id="8827" xr3:uid="{00000000-0010-0000-0000-00007B220000}" uniqueName="8827" name="Column8801" queryTableFieldId="23944"/>
    <tableColumn id="8828" xr3:uid="{00000000-0010-0000-0000-00007C220000}" uniqueName="8828" name="Column8802" queryTableFieldId="23943"/>
    <tableColumn id="8829" xr3:uid="{00000000-0010-0000-0000-00007D220000}" uniqueName="8829" name="Column8803" queryTableFieldId="23942"/>
    <tableColumn id="8830" xr3:uid="{00000000-0010-0000-0000-00007E220000}" uniqueName="8830" name="Column8804" queryTableFieldId="23941"/>
    <tableColumn id="8831" xr3:uid="{00000000-0010-0000-0000-00007F220000}" uniqueName="8831" name="Column8805" queryTableFieldId="23940"/>
    <tableColumn id="8832" xr3:uid="{00000000-0010-0000-0000-000080220000}" uniqueName="8832" name="Column8806" queryTableFieldId="23939"/>
    <tableColumn id="8833" xr3:uid="{00000000-0010-0000-0000-000081220000}" uniqueName="8833" name="Column8807" queryTableFieldId="23938"/>
    <tableColumn id="8834" xr3:uid="{00000000-0010-0000-0000-000082220000}" uniqueName="8834" name="Column8808" queryTableFieldId="23937"/>
    <tableColumn id="8835" xr3:uid="{00000000-0010-0000-0000-000083220000}" uniqueName="8835" name="Column8809" queryTableFieldId="23936"/>
    <tableColumn id="8836" xr3:uid="{00000000-0010-0000-0000-000084220000}" uniqueName="8836" name="Column8810" queryTableFieldId="23935"/>
    <tableColumn id="8837" xr3:uid="{00000000-0010-0000-0000-000085220000}" uniqueName="8837" name="Column8811" queryTableFieldId="23934"/>
    <tableColumn id="8838" xr3:uid="{00000000-0010-0000-0000-000086220000}" uniqueName="8838" name="Column8812" queryTableFieldId="23933"/>
    <tableColumn id="8839" xr3:uid="{00000000-0010-0000-0000-000087220000}" uniqueName="8839" name="Column8813" queryTableFieldId="23932"/>
    <tableColumn id="8840" xr3:uid="{00000000-0010-0000-0000-000088220000}" uniqueName="8840" name="Column8814" queryTableFieldId="23931"/>
    <tableColumn id="8841" xr3:uid="{00000000-0010-0000-0000-000089220000}" uniqueName="8841" name="Column8815" queryTableFieldId="23930"/>
    <tableColumn id="8842" xr3:uid="{00000000-0010-0000-0000-00008A220000}" uniqueName="8842" name="Column8816" queryTableFieldId="23929"/>
    <tableColumn id="8843" xr3:uid="{00000000-0010-0000-0000-00008B220000}" uniqueName="8843" name="Column8817" queryTableFieldId="23928"/>
    <tableColumn id="8844" xr3:uid="{00000000-0010-0000-0000-00008C220000}" uniqueName="8844" name="Column8818" queryTableFieldId="23927"/>
    <tableColumn id="8845" xr3:uid="{00000000-0010-0000-0000-00008D220000}" uniqueName="8845" name="Column8819" queryTableFieldId="23926"/>
    <tableColumn id="8846" xr3:uid="{00000000-0010-0000-0000-00008E220000}" uniqueName="8846" name="Column8820" queryTableFieldId="23925"/>
    <tableColumn id="8847" xr3:uid="{00000000-0010-0000-0000-00008F220000}" uniqueName="8847" name="Column8821" queryTableFieldId="23924"/>
    <tableColumn id="8848" xr3:uid="{00000000-0010-0000-0000-000090220000}" uniqueName="8848" name="Column8822" queryTableFieldId="23923"/>
    <tableColumn id="8849" xr3:uid="{00000000-0010-0000-0000-000091220000}" uniqueName="8849" name="Column8823" queryTableFieldId="23922"/>
    <tableColumn id="8850" xr3:uid="{00000000-0010-0000-0000-000092220000}" uniqueName="8850" name="Column8824" queryTableFieldId="23921"/>
    <tableColumn id="8851" xr3:uid="{00000000-0010-0000-0000-000093220000}" uniqueName="8851" name="Column8825" queryTableFieldId="23920"/>
    <tableColumn id="8852" xr3:uid="{00000000-0010-0000-0000-000094220000}" uniqueName="8852" name="Column8826" queryTableFieldId="23919"/>
    <tableColumn id="8853" xr3:uid="{00000000-0010-0000-0000-000095220000}" uniqueName="8853" name="Column8827" queryTableFieldId="23918"/>
    <tableColumn id="8854" xr3:uid="{00000000-0010-0000-0000-000096220000}" uniqueName="8854" name="Column8828" queryTableFieldId="23917"/>
    <tableColumn id="8855" xr3:uid="{00000000-0010-0000-0000-000097220000}" uniqueName="8855" name="Column8829" queryTableFieldId="23916"/>
    <tableColumn id="8856" xr3:uid="{00000000-0010-0000-0000-000098220000}" uniqueName="8856" name="Column8830" queryTableFieldId="23915"/>
    <tableColumn id="8857" xr3:uid="{00000000-0010-0000-0000-000099220000}" uniqueName="8857" name="Column8831" queryTableFieldId="23914"/>
    <tableColumn id="8858" xr3:uid="{00000000-0010-0000-0000-00009A220000}" uniqueName="8858" name="Column8832" queryTableFieldId="23913"/>
    <tableColumn id="8859" xr3:uid="{00000000-0010-0000-0000-00009B220000}" uniqueName="8859" name="Column8833" queryTableFieldId="23912"/>
    <tableColumn id="8860" xr3:uid="{00000000-0010-0000-0000-00009C220000}" uniqueName="8860" name="Column8834" queryTableFieldId="23911"/>
    <tableColumn id="8861" xr3:uid="{00000000-0010-0000-0000-00009D220000}" uniqueName="8861" name="Column8835" queryTableFieldId="23910"/>
    <tableColumn id="8862" xr3:uid="{00000000-0010-0000-0000-00009E220000}" uniqueName="8862" name="Column8836" queryTableFieldId="23909"/>
    <tableColumn id="8863" xr3:uid="{00000000-0010-0000-0000-00009F220000}" uniqueName="8863" name="Column8837" queryTableFieldId="23908"/>
    <tableColumn id="8864" xr3:uid="{00000000-0010-0000-0000-0000A0220000}" uniqueName="8864" name="Column8838" queryTableFieldId="23907"/>
    <tableColumn id="8865" xr3:uid="{00000000-0010-0000-0000-0000A1220000}" uniqueName="8865" name="Column8839" queryTableFieldId="23906"/>
    <tableColumn id="8866" xr3:uid="{00000000-0010-0000-0000-0000A2220000}" uniqueName="8866" name="Column8840" queryTableFieldId="23905"/>
    <tableColumn id="8867" xr3:uid="{00000000-0010-0000-0000-0000A3220000}" uniqueName="8867" name="Column8841" queryTableFieldId="23904"/>
    <tableColumn id="8868" xr3:uid="{00000000-0010-0000-0000-0000A4220000}" uniqueName="8868" name="Column8842" queryTableFieldId="23903"/>
    <tableColumn id="8869" xr3:uid="{00000000-0010-0000-0000-0000A5220000}" uniqueName="8869" name="Column8843" queryTableFieldId="23902"/>
    <tableColumn id="8870" xr3:uid="{00000000-0010-0000-0000-0000A6220000}" uniqueName="8870" name="Column8844" queryTableFieldId="23901"/>
    <tableColumn id="8871" xr3:uid="{00000000-0010-0000-0000-0000A7220000}" uniqueName="8871" name="Column8845" queryTableFieldId="23900"/>
    <tableColumn id="8872" xr3:uid="{00000000-0010-0000-0000-0000A8220000}" uniqueName="8872" name="Column8846" queryTableFieldId="23899"/>
    <tableColumn id="8873" xr3:uid="{00000000-0010-0000-0000-0000A9220000}" uniqueName="8873" name="Column8847" queryTableFieldId="23898"/>
    <tableColumn id="8874" xr3:uid="{00000000-0010-0000-0000-0000AA220000}" uniqueName="8874" name="Column8848" queryTableFieldId="23897"/>
    <tableColumn id="8875" xr3:uid="{00000000-0010-0000-0000-0000AB220000}" uniqueName="8875" name="Column8849" queryTableFieldId="23896"/>
    <tableColumn id="8876" xr3:uid="{00000000-0010-0000-0000-0000AC220000}" uniqueName="8876" name="Column8850" queryTableFieldId="23895"/>
    <tableColumn id="8877" xr3:uid="{00000000-0010-0000-0000-0000AD220000}" uniqueName="8877" name="Column8851" queryTableFieldId="23894"/>
    <tableColumn id="8878" xr3:uid="{00000000-0010-0000-0000-0000AE220000}" uniqueName="8878" name="Column8852" queryTableFieldId="23893"/>
    <tableColumn id="8879" xr3:uid="{00000000-0010-0000-0000-0000AF220000}" uniqueName="8879" name="Column8853" queryTableFieldId="23892"/>
    <tableColumn id="8880" xr3:uid="{00000000-0010-0000-0000-0000B0220000}" uniqueName="8880" name="Column8854" queryTableFieldId="23891"/>
    <tableColumn id="8881" xr3:uid="{00000000-0010-0000-0000-0000B1220000}" uniqueName="8881" name="Column8855" queryTableFieldId="23890"/>
    <tableColumn id="8882" xr3:uid="{00000000-0010-0000-0000-0000B2220000}" uniqueName="8882" name="Column8856" queryTableFieldId="23889"/>
    <tableColumn id="8883" xr3:uid="{00000000-0010-0000-0000-0000B3220000}" uniqueName="8883" name="Column8857" queryTableFieldId="23888"/>
    <tableColumn id="8884" xr3:uid="{00000000-0010-0000-0000-0000B4220000}" uniqueName="8884" name="Column8858" queryTableFieldId="23887"/>
    <tableColumn id="8885" xr3:uid="{00000000-0010-0000-0000-0000B5220000}" uniqueName="8885" name="Column8859" queryTableFieldId="23886"/>
    <tableColumn id="8886" xr3:uid="{00000000-0010-0000-0000-0000B6220000}" uniqueName="8886" name="Column8860" queryTableFieldId="23885"/>
    <tableColumn id="8887" xr3:uid="{00000000-0010-0000-0000-0000B7220000}" uniqueName="8887" name="Column8861" queryTableFieldId="23884"/>
    <tableColumn id="8888" xr3:uid="{00000000-0010-0000-0000-0000B8220000}" uniqueName="8888" name="Column8862" queryTableFieldId="23883"/>
    <tableColumn id="8889" xr3:uid="{00000000-0010-0000-0000-0000B9220000}" uniqueName="8889" name="Column8863" queryTableFieldId="23882"/>
    <tableColumn id="8890" xr3:uid="{00000000-0010-0000-0000-0000BA220000}" uniqueName="8890" name="Column8864" queryTableFieldId="23881"/>
    <tableColumn id="8891" xr3:uid="{00000000-0010-0000-0000-0000BB220000}" uniqueName="8891" name="Column8865" queryTableFieldId="23880"/>
    <tableColumn id="8892" xr3:uid="{00000000-0010-0000-0000-0000BC220000}" uniqueName="8892" name="Column8866" queryTableFieldId="23879"/>
    <tableColumn id="8893" xr3:uid="{00000000-0010-0000-0000-0000BD220000}" uniqueName="8893" name="Column8867" queryTableFieldId="23878"/>
    <tableColumn id="8894" xr3:uid="{00000000-0010-0000-0000-0000BE220000}" uniqueName="8894" name="Column8868" queryTableFieldId="23877"/>
    <tableColumn id="8895" xr3:uid="{00000000-0010-0000-0000-0000BF220000}" uniqueName="8895" name="Column8869" queryTableFieldId="23876"/>
    <tableColumn id="8896" xr3:uid="{00000000-0010-0000-0000-0000C0220000}" uniqueName="8896" name="Column8870" queryTableFieldId="23875"/>
    <tableColumn id="8897" xr3:uid="{00000000-0010-0000-0000-0000C1220000}" uniqueName="8897" name="Column8871" queryTableFieldId="23874"/>
    <tableColumn id="8898" xr3:uid="{00000000-0010-0000-0000-0000C2220000}" uniqueName="8898" name="Column8872" queryTableFieldId="23873"/>
    <tableColumn id="8899" xr3:uid="{00000000-0010-0000-0000-0000C3220000}" uniqueName="8899" name="Column8873" queryTableFieldId="23872"/>
    <tableColumn id="8900" xr3:uid="{00000000-0010-0000-0000-0000C4220000}" uniqueName="8900" name="Column8874" queryTableFieldId="23871"/>
    <tableColumn id="8901" xr3:uid="{00000000-0010-0000-0000-0000C5220000}" uniqueName="8901" name="Column8875" queryTableFieldId="23870"/>
    <tableColumn id="8902" xr3:uid="{00000000-0010-0000-0000-0000C6220000}" uniqueName="8902" name="Column8876" queryTableFieldId="23869"/>
    <tableColumn id="8903" xr3:uid="{00000000-0010-0000-0000-0000C7220000}" uniqueName="8903" name="Column8877" queryTableFieldId="23868"/>
    <tableColumn id="8904" xr3:uid="{00000000-0010-0000-0000-0000C8220000}" uniqueName="8904" name="Column8878" queryTableFieldId="23867"/>
    <tableColumn id="8905" xr3:uid="{00000000-0010-0000-0000-0000C9220000}" uniqueName="8905" name="Column8879" queryTableFieldId="23866"/>
    <tableColumn id="8906" xr3:uid="{00000000-0010-0000-0000-0000CA220000}" uniqueName="8906" name="Column8880" queryTableFieldId="23865"/>
    <tableColumn id="8907" xr3:uid="{00000000-0010-0000-0000-0000CB220000}" uniqueName="8907" name="Column8881" queryTableFieldId="23864"/>
    <tableColumn id="8908" xr3:uid="{00000000-0010-0000-0000-0000CC220000}" uniqueName="8908" name="Column8882" queryTableFieldId="23863"/>
    <tableColumn id="8909" xr3:uid="{00000000-0010-0000-0000-0000CD220000}" uniqueName="8909" name="Column8883" queryTableFieldId="23862"/>
    <tableColumn id="8910" xr3:uid="{00000000-0010-0000-0000-0000CE220000}" uniqueName="8910" name="Column8884" queryTableFieldId="23861"/>
    <tableColumn id="8911" xr3:uid="{00000000-0010-0000-0000-0000CF220000}" uniqueName="8911" name="Column8885" queryTableFieldId="23860"/>
    <tableColumn id="8912" xr3:uid="{00000000-0010-0000-0000-0000D0220000}" uniqueName="8912" name="Column8886" queryTableFieldId="23859"/>
    <tableColumn id="8913" xr3:uid="{00000000-0010-0000-0000-0000D1220000}" uniqueName="8913" name="Column8887" queryTableFieldId="23858"/>
    <tableColumn id="8914" xr3:uid="{00000000-0010-0000-0000-0000D2220000}" uniqueName="8914" name="Column8888" queryTableFieldId="23857"/>
    <tableColumn id="8915" xr3:uid="{00000000-0010-0000-0000-0000D3220000}" uniqueName="8915" name="Column8889" queryTableFieldId="23856"/>
    <tableColumn id="8916" xr3:uid="{00000000-0010-0000-0000-0000D4220000}" uniqueName="8916" name="Column8890" queryTableFieldId="23855"/>
    <tableColumn id="8917" xr3:uid="{00000000-0010-0000-0000-0000D5220000}" uniqueName="8917" name="Column8891" queryTableFieldId="23854"/>
    <tableColumn id="8918" xr3:uid="{00000000-0010-0000-0000-0000D6220000}" uniqueName="8918" name="Column8892" queryTableFieldId="23853"/>
    <tableColumn id="8919" xr3:uid="{00000000-0010-0000-0000-0000D7220000}" uniqueName="8919" name="Column8893" queryTableFieldId="23852"/>
    <tableColumn id="8920" xr3:uid="{00000000-0010-0000-0000-0000D8220000}" uniqueName="8920" name="Column8894" queryTableFieldId="23851"/>
    <tableColumn id="8921" xr3:uid="{00000000-0010-0000-0000-0000D9220000}" uniqueName="8921" name="Column8895" queryTableFieldId="23850"/>
    <tableColumn id="8922" xr3:uid="{00000000-0010-0000-0000-0000DA220000}" uniqueName="8922" name="Column8896" queryTableFieldId="23849"/>
    <tableColumn id="8923" xr3:uid="{00000000-0010-0000-0000-0000DB220000}" uniqueName="8923" name="Column8897" queryTableFieldId="23848"/>
    <tableColumn id="8924" xr3:uid="{00000000-0010-0000-0000-0000DC220000}" uniqueName="8924" name="Column8898" queryTableFieldId="23847"/>
    <tableColumn id="8925" xr3:uid="{00000000-0010-0000-0000-0000DD220000}" uniqueName="8925" name="Column8899" queryTableFieldId="23846"/>
    <tableColumn id="8926" xr3:uid="{00000000-0010-0000-0000-0000DE220000}" uniqueName="8926" name="Column8900" queryTableFieldId="23845"/>
    <tableColumn id="8927" xr3:uid="{00000000-0010-0000-0000-0000DF220000}" uniqueName="8927" name="Column8901" queryTableFieldId="23844"/>
    <tableColumn id="8928" xr3:uid="{00000000-0010-0000-0000-0000E0220000}" uniqueName="8928" name="Column8902" queryTableFieldId="23843"/>
    <tableColumn id="8929" xr3:uid="{00000000-0010-0000-0000-0000E1220000}" uniqueName="8929" name="Column8903" queryTableFieldId="23842"/>
    <tableColumn id="8930" xr3:uid="{00000000-0010-0000-0000-0000E2220000}" uniqueName="8930" name="Column8904" queryTableFieldId="23841"/>
    <tableColumn id="8931" xr3:uid="{00000000-0010-0000-0000-0000E3220000}" uniqueName="8931" name="Column8905" queryTableFieldId="23840"/>
    <tableColumn id="8932" xr3:uid="{00000000-0010-0000-0000-0000E4220000}" uniqueName="8932" name="Column8906" queryTableFieldId="23839"/>
    <tableColumn id="8933" xr3:uid="{00000000-0010-0000-0000-0000E5220000}" uniqueName="8933" name="Column8907" queryTableFieldId="23838"/>
    <tableColumn id="8934" xr3:uid="{00000000-0010-0000-0000-0000E6220000}" uniqueName="8934" name="Column8908" queryTableFieldId="23837"/>
    <tableColumn id="8935" xr3:uid="{00000000-0010-0000-0000-0000E7220000}" uniqueName="8935" name="Column8909" queryTableFieldId="23836"/>
    <tableColumn id="8936" xr3:uid="{00000000-0010-0000-0000-0000E8220000}" uniqueName="8936" name="Column8910" queryTableFieldId="23835"/>
    <tableColumn id="8937" xr3:uid="{00000000-0010-0000-0000-0000E9220000}" uniqueName="8937" name="Column8911" queryTableFieldId="23834"/>
    <tableColumn id="8938" xr3:uid="{00000000-0010-0000-0000-0000EA220000}" uniqueName="8938" name="Column8912" queryTableFieldId="23833"/>
    <tableColumn id="8939" xr3:uid="{00000000-0010-0000-0000-0000EB220000}" uniqueName="8939" name="Column8913" queryTableFieldId="23832"/>
    <tableColumn id="8940" xr3:uid="{00000000-0010-0000-0000-0000EC220000}" uniqueName="8940" name="Column8914" queryTableFieldId="23831"/>
    <tableColumn id="8941" xr3:uid="{00000000-0010-0000-0000-0000ED220000}" uniqueName="8941" name="Column8915" queryTableFieldId="23830"/>
    <tableColumn id="8942" xr3:uid="{00000000-0010-0000-0000-0000EE220000}" uniqueName="8942" name="Column8916" queryTableFieldId="23829"/>
    <tableColumn id="8943" xr3:uid="{00000000-0010-0000-0000-0000EF220000}" uniqueName="8943" name="Column8917" queryTableFieldId="23828"/>
    <tableColumn id="8944" xr3:uid="{00000000-0010-0000-0000-0000F0220000}" uniqueName="8944" name="Column8918" queryTableFieldId="23827"/>
    <tableColumn id="8945" xr3:uid="{00000000-0010-0000-0000-0000F1220000}" uniqueName="8945" name="Column8919" queryTableFieldId="23826"/>
    <tableColumn id="8946" xr3:uid="{00000000-0010-0000-0000-0000F2220000}" uniqueName="8946" name="Column8920" queryTableFieldId="23825"/>
    <tableColumn id="8947" xr3:uid="{00000000-0010-0000-0000-0000F3220000}" uniqueName="8947" name="Column8921" queryTableFieldId="23824"/>
    <tableColumn id="8948" xr3:uid="{00000000-0010-0000-0000-0000F4220000}" uniqueName="8948" name="Column8922" queryTableFieldId="23823"/>
    <tableColumn id="8949" xr3:uid="{00000000-0010-0000-0000-0000F5220000}" uniqueName="8949" name="Column8923" queryTableFieldId="23822"/>
    <tableColumn id="8950" xr3:uid="{00000000-0010-0000-0000-0000F6220000}" uniqueName="8950" name="Column8924" queryTableFieldId="23821"/>
    <tableColumn id="8951" xr3:uid="{00000000-0010-0000-0000-0000F7220000}" uniqueName="8951" name="Column8925" queryTableFieldId="23820"/>
    <tableColumn id="8952" xr3:uid="{00000000-0010-0000-0000-0000F8220000}" uniqueName="8952" name="Column8926" queryTableFieldId="23819"/>
    <tableColumn id="8953" xr3:uid="{00000000-0010-0000-0000-0000F9220000}" uniqueName="8953" name="Column8927" queryTableFieldId="23818"/>
    <tableColumn id="8954" xr3:uid="{00000000-0010-0000-0000-0000FA220000}" uniqueName="8954" name="Column8928" queryTableFieldId="23817"/>
    <tableColumn id="8955" xr3:uid="{00000000-0010-0000-0000-0000FB220000}" uniqueName="8955" name="Column8929" queryTableFieldId="23816"/>
    <tableColumn id="8956" xr3:uid="{00000000-0010-0000-0000-0000FC220000}" uniqueName="8956" name="Column8930" queryTableFieldId="23815"/>
    <tableColumn id="8957" xr3:uid="{00000000-0010-0000-0000-0000FD220000}" uniqueName="8957" name="Column8931" queryTableFieldId="23814"/>
    <tableColumn id="8958" xr3:uid="{00000000-0010-0000-0000-0000FE220000}" uniqueName="8958" name="Column8932" queryTableFieldId="23813"/>
    <tableColumn id="8959" xr3:uid="{00000000-0010-0000-0000-0000FF220000}" uniqueName="8959" name="Column8933" queryTableFieldId="23812"/>
    <tableColumn id="8960" xr3:uid="{00000000-0010-0000-0000-000000230000}" uniqueName="8960" name="Column8934" queryTableFieldId="23811"/>
    <tableColumn id="8961" xr3:uid="{00000000-0010-0000-0000-000001230000}" uniqueName="8961" name="Column8935" queryTableFieldId="23810"/>
    <tableColumn id="8962" xr3:uid="{00000000-0010-0000-0000-000002230000}" uniqueName="8962" name="Column8936" queryTableFieldId="23809"/>
    <tableColumn id="8963" xr3:uid="{00000000-0010-0000-0000-000003230000}" uniqueName="8963" name="Column8937" queryTableFieldId="23808"/>
    <tableColumn id="8964" xr3:uid="{00000000-0010-0000-0000-000004230000}" uniqueName="8964" name="Column8938" queryTableFieldId="23807"/>
    <tableColumn id="8965" xr3:uid="{00000000-0010-0000-0000-000005230000}" uniqueName="8965" name="Column8939" queryTableFieldId="23806"/>
    <tableColumn id="8966" xr3:uid="{00000000-0010-0000-0000-000006230000}" uniqueName="8966" name="Column8940" queryTableFieldId="23805"/>
    <tableColumn id="8967" xr3:uid="{00000000-0010-0000-0000-000007230000}" uniqueName="8967" name="Column8941" queryTableFieldId="23804"/>
    <tableColumn id="8968" xr3:uid="{00000000-0010-0000-0000-000008230000}" uniqueName="8968" name="Column8942" queryTableFieldId="23803"/>
    <tableColumn id="8969" xr3:uid="{00000000-0010-0000-0000-000009230000}" uniqueName="8969" name="Column8943" queryTableFieldId="23802"/>
    <tableColumn id="8970" xr3:uid="{00000000-0010-0000-0000-00000A230000}" uniqueName="8970" name="Column8944" queryTableFieldId="23801"/>
    <tableColumn id="8971" xr3:uid="{00000000-0010-0000-0000-00000B230000}" uniqueName="8971" name="Column8945" queryTableFieldId="23800"/>
    <tableColumn id="8972" xr3:uid="{00000000-0010-0000-0000-00000C230000}" uniqueName="8972" name="Column8946" queryTableFieldId="23799"/>
    <tableColumn id="8973" xr3:uid="{00000000-0010-0000-0000-00000D230000}" uniqueName="8973" name="Column8947" queryTableFieldId="23798"/>
    <tableColumn id="8974" xr3:uid="{00000000-0010-0000-0000-00000E230000}" uniqueName="8974" name="Column8948" queryTableFieldId="23797"/>
    <tableColumn id="8975" xr3:uid="{00000000-0010-0000-0000-00000F230000}" uniqueName="8975" name="Column8949" queryTableFieldId="23796"/>
    <tableColumn id="8976" xr3:uid="{00000000-0010-0000-0000-000010230000}" uniqueName="8976" name="Column8950" queryTableFieldId="23795"/>
    <tableColumn id="8977" xr3:uid="{00000000-0010-0000-0000-000011230000}" uniqueName="8977" name="Column8951" queryTableFieldId="23794"/>
    <tableColumn id="8978" xr3:uid="{00000000-0010-0000-0000-000012230000}" uniqueName="8978" name="Column8952" queryTableFieldId="23793"/>
    <tableColumn id="8979" xr3:uid="{00000000-0010-0000-0000-000013230000}" uniqueName="8979" name="Column8953" queryTableFieldId="23792"/>
    <tableColumn id="8980" xr3:uid="{00000000-0010-0000-0000-000014230000}" uniqueName="8980" name="Column8954" queryTableFieldId="23791"/>
    <tableColumn id="8981" xr3:uid="{00000000-0010-0000-0000-000015230000}" uniqueName="8981" name="Column8955" queryTableFieldId="23790"/>
    <tableColumn id="8982" xr3:uid="{00000000-0010-0000-0000-000016230000}" uniqueName="8982" name="Column8956" queryTableFieldId="23789"/>
    <tableColumn id="8983" xr3:uid="{00000000-0010-0000-0000-000017230000}" uniqueName="8983" name="Column8957" queryTableFieldId="23788"/>
    <tableColumn id="8984" xr3:uid="{00000000-0010-0000-0000-000018230000}" uniqueName="8984" name="Column8958" queryTableFieldId="23787"/>
    <tableColumn id="8985" xr3:uid="{00000000-0010-0000-0000-000019230000}" uniqueName="8985" name="Column8959" queryTableFieldId="23786"/>
    <tableColumn id="8986" xr3:uid="{00000000-0010-0000-0000-00001A230000}" uniqueName="8986" name="Column8960" queryTableFieldId="23785"/>
    <tableColumn id="8987" xr3:uid="{00000000-0010-0000-0000-00001B230000}" uniqueName="8987" name="Column8961" queryTableFieldId="23784"/>
    <tableColumn id="8988" xr3:uid="{00000000-0010-0000-0000-00001C230000}" uniqueName="8988" name="Column8962" queryTableFieldId="23783"/>
    <tableColumn id="8989" xr3:uid="{00000000-0010-0000-0000-00001D230000}" uniqueName="8989" name="Column8963" queryTableFieldId="23782"/>
    <tableColumn id="8990" xr3:uid="{00000000-0010-0000-0000-00001E230000}" uniqueName="8990" name="Column8964" queryTableFieldId="23781"/>
    <tableColumn id="8991" xr3:uid="{00000000-0010-0000-0000-00001F230000}" uniqueName="8991" name="Column8965" queryTableFieldId="23780"/>
    <tableColumn id="8992" xr3:uid="{00000000-0010-0000-0000-000020230000}" uniqueName="8992" name="Column8966" queryTableFieldId="23779"/>
    <tableColumn id="8993" xr3:uid="{00000000-0010-0000-0000-000021230000}" uniqueName="8993" name="Column8967" queryTableFieldId="23778"/>
    <tableColumn id="8994" xr3:uid="{00000000-0010-0000-0000-000022230000}" uniqueName="8994" name="Column8968" queryTableFieldId="23777"/>
    <tableColumn id="8995" xr3:uid="{00000000-0010-0000-0000-000023230000}" uniqueName="8995" name="Column8969" queryTableFieldId="23776"/>
    <tableColumn id="8996" xr3:uid="{00000000-0010-0000-0000-000024230000}" uniqueName="8996" name="Column8970" queryTableFieldId="23775"/>
    <tableColumn id="8997" xr3:uid="{00000000-0010-0000-0000-000025230000}" uniqueName="8997" name="Column8971" queryTableFieldId="23774"/>
    <tableColumn id="8998" xr3:uid="{00000000-0010-0000-0000-000026230000}" uniqueName="8998" name="Column8972" queryTableFieldId="23773"/>
    <tableColumn id="8999" xr3:uid="{00000000-0010-0000-0000-000027230000}" uniqueName="8999" name="Column8973" queryTableFieldId="23772"/>
    <tableColumn id="9000" xr3:uid="{00000000-0010-0000-0000-000028230000}" uniqueName="9000" name="Column8974" queryTableFieldId="23771"/>
    <tableColumn id="9001" xr3:uid="{00000000-0010-0000-0000-000029230000}" uniqueName="9001" name="Column8975" queryTableFieldId="23770"/>
    <tableColumn id="9002" xr3:uid="{00000000-0010-0000-0000-00002A230000}" uniqueName="9002" name="Column8976" queryTableFieldId="23769"/>
    <tableColumn id="9003" xr3:uid="{00000000-0010-0000-0000-00002B230000}" uniqueName="9003" name="Column8977" queryTableFieldId="23768"/>
    <tableColumn id="9004" xr3:uid="{00000000-0010-0000-0000-00002C230000}" uniqueName="9004" name="Column8978" queryTableFieldId="23767"/>
    <tableColumn id="9005" xr3:uid="{00000000-0010-0000-0000-00002D230000}" uniqueName="9005" name="Column8979" queryTableFieldId="23766"/>
    <tableColumn id="9006" xr3:uid="{00000000-0010-0000-0000-00002E230000}" uniqueName="9006" name="Column8980" queryTableFieldId="23765"/>
    <tableColumn id="9007" xr3:uid="{00000000-0010-0000-0000-00002F230000}" uniqueName="9007" name="Column8981" queryTableFieldId="23764"/>
    <tableColumn id="9008" xr3:uid="{00000000-0010-0000-0000-000030230000}" uniqueName="9008" name="Column8982" queryTableFieldId="23763"/>
    <tableColumn id="9009" xr3:uid="{00000000-0010-0000-0000-000031230000}" uniqueName="9009" name="Column8983" queryTableFieldId="23762"/>
    <tableColumn id="9010" xr3:uid="{00000000-0010-0000-0000-000032230000}" uniqueName="9010" name="Column8984" queryTableFieldId="23761"/>
    <tableColumn id="9011" xr3:uid="{00000000-0010-0000-0000-000033230000}" uniqueName="9011" name="Column8985" queryTableFieldId="23760"/>
    <tableColumn id="9012" xr3:uid="{00000000-0010-0000-0000-000034230000}" uniqueName="9012" name="Column8986" queryTableFieldId="23759"/>
    <tableColumn id="9013" xr3:uid="{00000000-0010-0000-0000-000035230000}" uniqueName="9013" name="Column8987" queryTableFieldId="23758"/>
    <tableColumn id="9014" xr3:uid="{00000000-0010-0000-0000-000036230000}" uniqueName="9014" name="Column8988" queryTableFieldId="23757"/>
    <tableColumn id="9015" xr3:uid="{00000000-0010-0000-0000-000037230000}" uniqueName="9015" name="Column8989" queryTableFieldId="23756"/>
    <tableColumn id="9016" xr3:uid="{00000000-0010-0000-0000-000038230000}" uniqueName="9016" name="Column8990" queryTableFieldId="23755"/>
    <tableColumn id="9017" xr3:uid="{00000000-0010-0000-0000-000039230000}" uniqueName="9017" name="Column8991" queryTableFieldId="23754"/>
    <tableColumn id="9018" xr3:uid="{00000000-0010-0000-0000-00003A230000}" uniqueName="9018" name="Column8992" queryTableFieldId="23753"/>
    <tableColumn id="9019" xr3:uid="{00000000-0010-0000-0000-00003B230000}" uniqueName="9019" name="Column8993" queryTableFieldId="23752"/>
    <tableColumn id="9020" xr3:uid="{00000000-0010-0000-0000-00003C230000}" uniqueName="9020" name="Column8994" queryTableFieldId="23751"/>
    <tableColumn id="9021" xr3:uid="{00000000-0010-0000-0000-00003D230000}" uniqueName="9021" name="Column8995" queryTableFieldId="23750"/>
    <tableColumn id="9022" xr3:uid="{00000000-0010-0000-0000-00003E230000}" uniqueName="9022" name="Column8996" queryTableFieldId="23749"/>
    <tableColumn id="9023" xr3:uid="{00000000-0010-0000-0000-00003F230000}" uniqueName="9023" name="Column8997" queryTableFieldId="23748"/>
    <tableColumn id="9024" xr3:uid="{00000000-0010-0000-0000-000040230000}" uniqueName="9024" name="Column8998" queryTableFieldId="23747"/>
    <tableColumn id="9025" xr3:uid="{00000000-0010-0000-0000-000041230000}" uniqueName="9025" name="Column8999" queryTableFieldId="23746"/>
    <tableColumn id="9026" xr3:uid="{00000000-0010-0000-0000-000042230000}" uniqueName="9026" name="Column9000" queryTableFieldId="23745"/>
    <tableColumn id="9027" xr3:uid="{00000000-0010-0000-0000-000043230000}" uniqueName="9027" name="Column9001" queryTableFieldId="23744"/>
    <tableColumn id="9028" xr3:uid="{00000000-0010-0000-0000-000044230000}" uniqueName="9028" name="Column9002" queryTableFieldId="23743"/>
    <tableColumn id="9029" xr3:uid="{00000000-0010-0000-0000-000045230000}" uniqueName="9029" name="Column9003" queryTableFieldId="23742"/>
    <tableColumn id="9030" xr3:uid="{00000000-0010-0000-0000-000046230000}" uniqueName="9030" name="Column9004" queryTableFieldId="23741"/>
    <tableColumn id="9031" xr3:uid="{00000000-0010-0000-0000-000047230000}" uniqueName="9031" name="Column9005" queryTableFieldId="23740"/>
    <tableColumn id="9032" xr3:uid="{00000000-0010-0000-0000-000048230000}" uniqueName="9032" name="Column9006" queryTableFieldId="23739"/>
    <tableColumn id="9033" xr3:uid="{00000000-0010-0000-0000-000049230000}" uniqueName="9033" name="Column9007" queryTableFieldId="23738"/>
    <tableColumn id="9034" xr3:uid="{00000000-0010-0000-0000-00004A230000}" uniqueName="9034" name="Column9008" queryTableFieldId="23737"/>
    <tableColumn id="9035" xr3:uid="{00000000-0010-0000-0000-00004B230000}" uniqueName="9035" name="Column9009" queryTableFieldId="23736"/>
    <tableColumn id="9036" xr3:uid="{00000000-0010-0000-0000-00004C230000}" uniqueName="9036" name="Column9010" queryTableFieldId="23735"/>
    <tableColumn id="9037" xr3:uid="{00000000-0010-0000-0000-00004D230000}" uniqueName="9037" name="Column9011" queryTableFieldId="23734"/>
    <tableColumn id="9038" xr3:uid="{00000000-0010-0000-0000-00004E230000}" uniqueName="9038" name="Column9012" queryTableFieldId="23733"/>
    <tableColumn id="9039" xr3:uid="{00000000-0010-0000-0000-00004F230000}" uniqueName="9039" name="Column9013" queryTableFieldId="23732"/>
    <tableColumn id="9040" xr3:uid="{00000000-0010-0000-0000-000050230000}" uniqueName="9040" name="Column9014" queryTableFieldId="23731"/>
    <tableColumn id="9041" xr3:uid="{00000000-0010-0000-0000-000051230000}" uniqueName="9041" name="Column9015" queryTableFieldId="23730"/>
    <tableColumn id="9042" xr3:uid="{00000000-0010-0000-0000-000052230000}" uniqueName="9042" name="Column9016" queryTableFieldId="23729"/>
    <tableColumn id="9043" xr3:uid="{00000000-0010-0000-0000-000053230000}" uniqueName="9043" name="Column9017" queryTableFieldId="23728"/>
    <tableColumn id="9044" xr3:uid="{00000000-0010-0000-0000-000054230000}" uniqueName="9044" name="Column9018" queryTableFieldId="23727"/>
    <tableColumn id="9045" xr3:uid="{00000000-0010-0000-0000-000055230000}" uniqueName="9045" name="Column9019" queryTableFieldId="23726"/>
    <tableColumn id="9046" xr3:uid="{00000000-0010-0000-0000-000056230000}" uniqueName="9046" name="Column9020" queryTableFieldId="23725"/>
    <tableColumn id="9047" xr3:uid="{00000000-0010-0000-0000-000057230000}" uniqueName="9047" name="Column9021" queryTableFieldId="23724"/>
    <tableColumn id="9048" xr3:uid="{00000000-0010-0000-0000-000058230000}" uniqueName="9048" name="Column9022" queryTableFieldId="23723"/>
    <tableColumn id="9049" xr3:uid="{00000000-0010-0000-0000-000059230000}" uniqueName="9049" name="Column9023" queryTableFieldId="23722"/>
    <tableColumn id="9050" xr3:uid="{00000000-0010-0000-0000-00005A230000}" uniqueName="9050" name="Column9024" queryTableFieldId="23721"/>
    <tableColumn id="9051" xr3:uid="{00000000-0010-0000-0000-00005B230000}" uniqueName="9051" name="Column9025" queryTableFieldId="23720"/>
    <tableColumn id="9052" xr3:uid="{00000000-0010-0000-0000-00005C230000}" uniqueName="9052" name="Column9026" queryTableFieldId="23719"/>
    <tableColumn id="9053" xr3:uid="{00000000-0010-0000-0000-00005D230000}" uniqueName="9053" name="Column9027" queryTableFieldId="23718"/>
    <tableColumn id="9054" xr3:uid="{00000000-0010-0000-0000-00005E230000}" uniqueName="9054" name="Column9028" queryTableFieldId="23717"/>
    <tableColumn id="9055" xr3:uid="{00000000-0010-0000-0000-00005F230000}" uniqueName="9055" name="Column9029" queryTableFieldId="23716"/>
    <tableColumn id="9056" xr3:uid="{00000000-0010-0000-0000-000060230000}" uniqueName="9056" name="Column9030" queryTableFieldId="23715"/>
    <tableColumn id="9057" xr3:uid="{00000000-0010-0000-0000-000061230000}" uniqueName="9057" name="Column9031" queryTableFieldId="23714"/>
    <tableColumn id="9058" xr3:uid="{00000000-0010-0000-0000-000062230000}" uniqueName="9058" name="Column9032" queryTableFieldId="23713"/>
    <tableColumn id="9059" xr3:uid="{00000000-0010-0000-0000-000063230000}" uniqueName="9059" name="Column9033" queryTableFieldId="23712"/>
    <tableColumn id="9060" xr3:uid="{00000000-0010-0000-0000-000064230000}" uniqueName="9060" name="Column9034" queryTableFieldId="23711"/>
    <tableColumn id="9061" xr3:uid="{00000000-0010-0000-0000-000065230000}" uniqueName="9061" name="Column9035" queryTableFieldId="23710"/>
    <tableColumn id="9062" xr3:uid="{00000000-0010-0000-0000-000066230000}" uniqueName="9062" name="Column9036" queryTableFieldId="23709"/>
    <tableColumn id="9063" xr3:uid="{00000000-0010-0000-0000-000067230000}" uniqueName="9063" name="Column9037" queryTableFieldId="23708"/>
    <tableColumn id="9064" xr3:uid="{00000000-0010-0000-0000-000068230000}" uniqueName="9064" name="Column9038" queryTableFieldId="23707"/>
    <tableColumn id="9065" xr3:uid="{00000000-0010-0000-0000-000069230000}" uniqueName="9065" name="Column9039" queryTableFieldId="23706"/>
    <tableColumn id="9066" xr3:uid="{00000000-0010-0000-0000-00006A230000}" uniqueName="9066" name="Column9040" queryTableFieldId="23705"/>
    <tableColumn id="9067" xr3:uid="{00000000-0010-0000-0000-00006B230000}" uniqueName="9067" name="Column9041" queryTableFieldId="23704"/>
    <tableColumn id="9068" xr3:uid="{00000000-0010-0000-0000-00006C230000}" uniqueName="9068" name="Column9042" queryTableFieldId="23703"/>
    <tableColumn id="9069" xr3:uid="{00000000-0010-0000-0000-00006D230000}" uniqueName="9069" name="Column9043" queryTableFieldId="23702"/>
    <tableColumn id="9070" xr3:uid="{00000000-0010-0000-0000-00006E230000}" uniqueName="9070" name="Column9044" queryTableFieldId="23701"/>
    <tableColumn id="9071" xr3:uid="{00000000-0010-0000-0000-00006F230000}" uniqueName="9071" name="Column9045" queryTableFieldId="23700"/>
    <tableColumn id="9072" xr3:uid="{00000000-0010-0000-0000-000070230000}" uniqueName="9072" name="Column9046" queryTableFieldId="23699"/>
    <tableColumn id="9073" xr3:uid="{00000000-0010-0000-0000-000071230000}" uniqueName="9073" name="Column9047" queryTableFieldId="23698"/>
    <tableColumn id="9074" xr3:uid="{00000000-0010-0000-0000-000072230000}" uniqueName="9074" name="Column9048" queryTableFieldId="23697"/>
    <tableColumn id="9075" xr3:uid="{00000000-0010-0000-0000-000073230000}" uniqueName="9075" name="Column9049" queryTableFieldId="23696"/>
    <tableColumn id="9076" xr3:uid="{00000000-0010-0000-0000-000074230000}" uniqueName="9076" name="Column9050" queryTableFieldId="23695"/>
    <tableColumn id="9077" xr3:uid="{00000000-0010-0000-0000-000075230000}" uniqueName="9077" name="Column9051" queryTableFieldId="23694"/>
    <tableColumn id="9078" xr3:uid="{00000000-0010-0000-0000-000076230000}" uniqueName="9078" name="Column9052" queryTableFieldId="23693"/>
    <tableColumn id="9079" xr3:uid="{00000000-0010-0000-0000-000077230000}" uniqueName="9079" name="Column9053" queryTableFieldId="23692"/>
    <tableColumn id="9080" xr3:uid="{00000000-0010-0000-0000-000078230000}" uniqueName="9080" name="Column9054" queryTableFieldId="23691"/>
    <tableColumn id="9081" xr3:uid="{00000000-0010-0000-0000-000079230000}" uniqueName="9081" name="Column9055" queryTableFieldId="23690"/>
    <tableColumn id="9082" xr3:uid="{00000000-0010-0000-0000-00007A230000}" uniqueName="9082" name="Column9056" queryTableFieldId="23689"/>
    <tableColumn id="9083" xr3:uid="{00000000-0010-0000-0000-00007B230000}" uniqueName="9083" name="Column9057" queryTableFieldId="23688"/>
    <tableColumn id="9084" xr3:uid="{00000000-0010-0000-0000-00007C230000}" uniqueName="9084" name="Column9058" queryTableFieldId="23687"/>
    <tableColumn id="9085" xr3:uid="{00000000-0010-0000-0000-00007D230000}" uniqueName="9085" name="Column9059" queryTableFieldId="23686"/>
    <tableColumn id="9086" xr3:uid="{00000000-0010-0000-0000-00007E230000}" uniqueName="9086" name="Column9060" queryTableFieldId="23685"/>
    <tableColumn id="9087" xr3:uid="{00000000-0010-0000-0000-00007F230000}" uniqueName="9087" name="Column9061" queryTableFieldId="23684"/>
    <tableColumn id="9088" xr3:uid="{00000000-0010-0000-0000-000080230000}" uniqueName="9088" name="Column9062" queryTableFieldId="23683"/>
    <tableColumn id="9089" xr3:uid="{00000000-0010-0000-0000-000081230000}" uniqueName="9089" name="Column9063" queryTableFieldId="23682"/>
    <tableColumn id="9090" xr3:uid="{00000000-0010-0000-0000-000082230000}" uniqueName="9090" name="Column9064" queryTableFieldId="23681"/>
    <tableColumn id="9091" xr3:uid="{00000000-0010-0000-0000-000083230000}" uniqueName="9091" name="Column9065" queryTableFieldId="23680"/>
    <tableColumn id="9092" xr3:uid="{00000000-0010-0000-0000-000084230000}" uniqueName="9092" name="Column9066" queryTableFieldId="23679"/>
    <tableColumn id="9093" xr3:uid="{00000000-0010-0000-0000-000085230000}" uniqueName="9093" name="Column9067" queryTableFieldId="23678"/>
    <tableColumn id="9094" xr3:uid="{00000000-0010-0000-0000-000086230000}" uniqueName="9094" name="Column9068" queryTableFieldId="23677"/>
    <tableColumn id="9095" xr3:uid="{00000000-0010-0000-0000-000087230000}" uniqueName="9095" name="Column9069" queryTableFieldId="23676"/>
    <tableColumn id="9096" xr3:uid="{00000000-0010-0000-0000-000088230000}" uniqueName="9096" name="Column9070" queryTableFieldId="23675"/>
    <tableColumn id="9097" xr3:uid="{00000000-0010-0000-0000-000089230000}" uniqueName="9097" name="Column9071" queryTableFieldId="23674"/>
    <tableColumn id="9098" xr3:uid="{00000000-0010-0000-0000-00008A230000}" uniqueName="9098" name="Column9072" queryTableFieldId="23673"/>
    <tableColumn id="9099" xr3:uid="{00000000-0010-0000-0000-00008B230000}" uniqueName="9099" name="Column9073" queryTableFieldId="23672"/>
    <tableColumn id="9100" xr3:uid="{00000000-0010-0000-0000-00008C230000}" uniqueName="9100" name="Column9074" queryTableFieldId="23671"/>
    <tableColumn id="9101" xr3:uid="{00000000-0010-0000-0000-00008D230000}" uniqueName="9101" name="Column9075" queryTableFieldId="23670"/>
    <tableColumn id="9102" xr3:uid="{00000000-0010-0000-0000-00008E230000}" uniqueName="9102" name="Column9076" queryTableFieldId="23669"/>
    <tableColumn id="9103" xr3:uid="{00000000-0010-0000-0000-00008F230000}" uniqueName="9103" name="Column9077" queryTableFieldId="23668"/>
    <tableColumn id="9104" xr3:uid="{00000000-0010-0000-0000-000090230000}" uniqueName="9104" name="Column9078" queryTableFieldId="23667"/>
    <tableColumn id="9105" xr3:uid="{00000000-0010-0000-0000-000091230000}" uniqueName="9105" name="Column9079" queryTableFieldId="23666"/>
    <tableColumn id="9106" xr3:uid="{00000000-0010-0000-0000-000092230000}" uniqueName="9106" name="Column9080" queryTableFieldId="23665"/>
    <tableColumn id="9107" xr3:uid="{00000000-0010-0000-0000-000093230000}" uniqueName="9107" name="Column9081" queryTableFieldId="23664"/>
    <tableColumn id="9108" xr3:uid="{00000000-0010-0000-0000-000094230000}" uniqueName="9108" name="Column9082" queryTableFieldId="23663"/>
    <tableColumn id="9109" xr3:uid="{00000000-0010-0000-0000-000095230000}" uniqueName="9109" name="Column9083" queryTableFieldId="23662"/>
    <tableColumn id="9110" xr3:uid="{00000000-0010-0000-0000-000096230000}" uniqueName="9110" name="Column9084" queryTableFieldId="23661"/>
    <tableColumn id="9111" xr3:uid="{00000000-0010-0000-0000-000097230000}" uniqueName="9111" name="Column9085" queryTableFieldId="23660"/>
    <tableColumn id="9112" xr3:uid="{00000000-0010-0000-0000-000098230000}" uniqueName="9112" name="Column9086" queryTableFieldId="23659"/>
    <tableColumn id="9113" xr3:uid="{00000000-0010-0000-0000-000099230000}" uniqueName="9113" name="Column9087" queryTableFieldId="23658"/>
    <tableColumn id="9114" xr3:uid="{00000000-0010-0000-0000-00009A230000}" uniqueName="9114" name="Column9088" queryTableFieldId="23657"/>
    <tableColumn id="9115" xr3:uid="{00000000-0010-0000-0000-00009B230000}" uniqueName="9115" name="Column9089" queryTableFieldId="23656"/>
    <tableColumn id="9116" xr3:uid="{00000000-0010-0000-0000-00009C230000}" uniqueName="9116" name="Column9090" queryTableFieldId="23655"/>
    <tableColumn id="9117" xr3:uid="{00000000-0010-0000-0000-00009D230000}" uniqueName="9117" name="Column9091" queryTableFieldId="23654"/>
    <tableColumn id="9118" xr3:uid="{00000000-0010-0000-0000-00009E230000}" uniqueName="9118" name="Column9092" queryTableFieldId="23653"/>
    <tableColumn id="9119" xr3:uid="{00000000-0010-0000-0000-00009F230000}" uniqueName="9119" name="Column9093" queryTableFieldId="23652"/>
    <tableColumn id="9120" xr3:uid="{00000000-0010-0000-0000-0000A0230000}" uniqueName="9120" name="Column9094" queryTableFieldId="23651"/>
    <tableColumn id="9121" xr3:uid="{00000000-0010-0000-0000-0000A1230000}" uniqueName="9121" name="Column9095" queryTableFieldId="23650"/>
    <tableColumn id="9122" xr3:uid="{00000000-0010-0000-0000-0000A2230000}" uniqueName="9122" name="Column9096" queryTableFieldId="23649"/>
    <tableColumn id="9123" xr3:uid="{00000000-0010-0000-0000-0000A3230000}" uniqueName="9123" name="Column9097" queryTableFieldId="23648"/>
    <tableColumn id="9124" xr3:uid="{00000000-0010-0000-0000-0000A4230000}" uniqueName="9124" name="Column9098" queryTableFieldId="23647"/>
    <tableColumn id="9125" xr3:uid="{00000000-0010-0000-0000-0000A5230000}" uniqueName="9125" name="Column9099" queryTableFieldId="23646"/>
    <tableColumn id="9126" xr3:uid="{00000000-0010-0000-0000-0000A6230000}" uniqueName="9126" name="Column9100" queryTableFieldId="23645"/>
    <tableColumn id="9127" xr3:uid="{00000000-0010-0000-0000-0000A7230000}" uniqueName="9127" name="Column9101" queryTableFieldId="23644"/>
    <tableColumn id="9128" xr3:uid="{00000000-0010-0000-0000-0000A8230000}" uniqueName="9128" name="Column9102" queryTableFieldId="23643"/>
    <tableColumn id="9129" xr3:uid="{00000000-0010-0000-0000-0000A9230000}" uniqueName="9129" name="Column9103" queryTableFieldId="23642"/>
    <tableColumn id="9130" xr3:uid="{00000000-0010-0000-0000-0000AA230000}" uniqueName="9130" name="Column9104" queryTableFieldId="23641"/>
    <tableColumn id="9131" xr3:uid="{00000000-0010-0000-0000-0000AB230000}" uniqueName="9131" name="Column9105" queryTableFieldId="23640"/>
    <tableColumn id="9132" xr3:uid="{00000000-0010-0000-0000-0000AC230000}" uniqueName="9132" name="Column9106" queryTableFieldId="23639"/>
    <tableColumn id="9133" xr3:uid="{00000000-0010-0000-0000-0000AD230000}" uniqueName="9133" name="Column9107" queryTableFieldId="23638"/>
    <tableColumn id="9134" xr3:uid="{00000000-0010-0000-0000-0000AE230000}" uniqueName="9134" name="Column9108" queryTableFieldId="23637"/>
    <tableColumn id="9135" xr3:uid="{00000000-0010-0000-0000-0000AF230000}" uniqueName="9135" name="Column9109" queryTableFieldId="23636"/>
    <tableColumn id="9136" xr3:uid="{00000000-0010-0000-0000-0000B0230000}" uniqueName="9136" name="Column9110" queryTableFieldId="23635"/>
    <tableColumn id="9137" xr3:uid="{00000000-0010-0000-0000-0000B1230000}" uniqueName="9137" name="Column9111" queryTableFieldId="23634"/>
    <tableColumn id="9138" xr3:uid="{00000000-0010-0000-0000-0000B2230000}" uniqueName="9138" name="Column9112" queryTableFieldId="23633"/>
    <tableColumn id="9139" xr3:uid="{00000000-0010-0000-0000-0000B3230000}" uniqueName="9139" name="Column9113" queryTableFieldId="23632"/>
    <tableColumn id="9140" xr3:uid="{00000000-0010-0000-0000-0000B4230000}" uniqueName="9140" name="Column9114" queryTableFieldId="23631"/>
    <tableColumn id="9141" xr3:uid="{00000000-0010-0000-0000-0000B5230000}" uniqueName="9141" name="Column9115" queryTableFieldId="23630"/>
    <tableColumn id="9142" xr3:uid="{00000000-0010-0000-0000-0000B6230000}" uniqueName="9142" name="Column9116" queryTableFieldId="23629"/>
    <tableColumn id="9143" xr3:uid="{00000000-0010-0000-0000-0000B7230000}" uniqueName="9143" name="Column9117" queryTableFieldId="23628"/>
    <tableColumn id="9144" xr3:uid="{00000000-0010-0000-0000-0000B8230000}" uniqueName="9144" name="Column9118" queryTableFieldId="23627"/>
    <tableColumn id="9145" xr3:uid="{00000000-0010-0000-0000-0000B9230000}" uniqueName="9145" name="Column9119" queryTableFieldId="23626"/>
    <tableColumn id="9146" xr3:uid="{00000000-0010-0000-0000-0000BA230000}" uniqueName="9146" name="Column9120" queryTableFieldId="23625"/>
    <tableColumn id="9147" xr3:uid="{00000000-0010-0000-0000-0000BB230000}" uniqueName="9147" name="Column9121" queryTableFieldId="23624"/>
    <tableColumn id="9148" xr3:uid="{00000000-0010-0000-0000-0000BC230000}" uniqueName="9148" name="Column9122" queryTableFieldId="23623"/>
    <tableColumn id="9149" xr3:uid="{00000000-0010-0000-0000-0000BD230000}" uniqueName="9149" name="Column9123" queryTableFieldId="23622"/>
    <tableColumn id="9150" xr3:uid="{00000000-0010-0000-0000-0000BE230000}" uniqueName="9150" name="Column9124" queryTableFieldId="23621"/>
    <tableColumn id="9151" xr3:uid="{00000000-0010-0000-0000-0000BF230000}" uniqueName="9151" name="Column9125" queryTableFieldId="23620"/>
    <tableColumn id="9152" xr3:uid="{00000000-0010-0000-0000-0000C0230000}" uniqueName="9152" name="Column9126" queryTableFieldId="23619"/>
    <tableColumn id="9153" xr3:uid="{00000000-0010-0000-0000-0000C1230000}" uniqueName="9153" name="Column9127" queryTableFieldId="23618"/>
    <tableColumn id="9154" xr3:uid="{00000000-0010-0000-0000-0000C2230000}" uniqueName="9154" name="Column9128" queryTableFieldId="23617"/>
    <tableColumn id="9155" xr3:uid="{00000000-0010-0000-0000-0000C3230000}" uniqueName="9155" name="Column9129" queryTableFieldId="23616"/>
    <tableColumn id="9156" xr3:uid="{00000000-0010-0000-0000-0000C4230000}" uniqueName="9156" name="Column9130" queryTableFieldId="23615"/>
    <tableColumn id="9157" xr3:uid="{00000000-0010-0000-0000-0000C5230000}" uniqueName="9157" name="Column9131" queryTableFieldId="23614"/>
    <tableColumn id="9158" xr3:uid="{00000000-0010-0000-0000-0000C6230000}" uniqueName="9158" name="Column9132" queryTableFieldId="23613"/>
    <tableColumn id="9159" xr3:uid="{00000000-0010-0000-0000-0000C7230000}" uniqueName="9159" name="Column9133" queryTableFieldId="23612"/>
    <tableColumn id="9160" xr3:uid="{00000000-0010-0000-0000-0000C8230000}" uniqueName="9160" name="Column9134" queryTableFieldId="23611"/>
    <tableColumn id="9161" xr3:uid="{00000000-0010-0000-0000-0000C9230000}" uniqueName="9161" name="Column9135" queryTableFieldId="23610"/>
    <tableColumn id="9162" xr3:uid="{00000000-0010-0000-0000-0000CA230000}" uniqueName="9162" name="Column9136" queryTableFieldId="23609"/>
    <tableColumn id="9163" xr3:uid="{00000000-0010-0000-0000-0000CB230000}" uniqueName="9163" name="Column9137" queryTableFieldId="23608"/>
    <tableColumn id="9164" xr3:uid="{00000000-0010-0000-0000-0000CC230000}" uniqueName="9164" name="Column9138" queryTableFieldId="23607"/>
    <tableColumn id="9165" xr3:uid="{00000000-0010-0000-0000-0000CD230000}" uniqueName="9165" name="Column9139" queryTableFieldId="23606"/>
    <tableColumn id="9166" xr3:uid="{00000000-0010-0000-0000-0000CE230000}" uniqueName="9166" name="Column9140" queryTableFieldId="23605"/>
    <tableColumn id="9167" xr3:uid="{00000000-0010-0000-0000-0000CF230000}" uniqueName="9167" name="Column9141" queryTableFieldId="23604"/>
    <tableColumn id="9168" xr3:uid="{00000000-0010-0000-0000-0000D0230000}" uniqueName="9168" name="Column9142" queryTableFieldId="23603"/>
    <tableColumn id="9169" xr3:uid="{00000000-0010-0000-0000-0000D1230000}" uniqueName="9169" name="Column9143" queryTableFieldId="23602"/>
    <tableColumn id="9170" xr3:uid="{00000000-0010-0000-0000-0000D2230000}" uniqueName="9170" name="Column9144" queryTableFieldId="23601"/>
    <tableColumn id="9171" xr3:uid="{00000000-0010-0000-0000-0000D3230000}" uniqueName="9171" name="Column9145" queryTableFieldId="23600"/>
    <tableColumn id="9172" xr3:uid="{00000000-0010-0000-0000-0000D4230000}" uniqueName="9172" name="Column9146" queryTableFieldId="23599"/>
    <tableColumn id="9173" xr3:uid="{00000000-0010-0000-0000-0000D5230000}" uniqueName="9173" name="Column9147" queryTableFieldId="23598"/>
    <tableColumn id="9174" xr3:uid="{00000000-0010-0000-0000-0000D6230000}" uniqueName="9174" name="Column9148" queryTableFieldId="23597"/>
    <tableColumn id="9175" xr3:uid="{00000000-0010-0000-0000-0000D7230000}" uniqueName="9175" name="Column9149" queryTableFieldId="23596"/>
    <tableColumn id="9176" xr3:uid="{00000000-0010-0000-0000-0000D8230000}" uniqueName="9176" name="Column9150" queryTableFieldId="23595"/>
    <tableColumn id="9177" xr3:uid="{00000000-0010-0000-0000-0000D9230000}" uniqueName="9177" name="Column9151" queryTableFieldId="23594"/>
    <tableColumn id="9178" xr3:uid="{00000000-0010-0000-0000-0000DA230000}" uniqueName="9178" name="Column9152" queryTableFieldId="23593"/>
    <tableColumn id="9179" xr3:uid="{00000000-0010-0000-0000-0000DB230000}" uniqueName="9179" name="Column9153" queryTableFieldId="23592"/>
    <tableColumn id="9180" xr3:uid="{00000000-0010-0000-0000-0000DC230000}" uniqueName="9180" name="Column9154" queryTableFieldId="23591"/>
    <tableColumn id="9181" xr3:uid="{00000000-0010-0000-0000-0000DD230000}" uniqueName="9181" name="Column9155" queryTableFieldId="23590"/>
    <tableColumn id="9182" xr3:uid="{00000000-0010-0000-0000-0000DE230000}" uniqueName="9182" name="Column9156" queryTableFieldId="23589"/>
    <tableColumn id="9183" xr3:uid="{00000000-0010-0000-0000-0000DF230000}" uniqueName="9183" name="Column9157" queryTableFieldId="23588"/>
    <tableColumn id="9184" xr3:uid="{00000000-0010-0000-0000-0000E0230000}" uniqueName="9184" name="Column9158" queryTableFieldId="23587"/>
    <tableColumn id="9185" xr3:uid="{00000000-0010-0000-0000-0000E1230000}" uniqueName="9185" name="Column9159" queryTableFieldId="23586"/>
    <tableColumn id="9186" xr3:uid="{00000000-0010-0000-0000-0000E2230000}" uniqueName="9186" name="Column9160" queryTableFieldId="23585"/>
    <tableColumn id="9187" xr3:uid="{00000000-0010-0000-0000-0000E3230000}" uniqueName="9187" name="Column9161" queryTableFieldId="23584"/>
    <tableColumn id="9188" xr3:uid="{00000000-0010-0000-0000-0000E4230000}" uniqueName="9188" name="Column9162" queryTableFieldId="23583"/>
    <tableColumn id="9189" xr3:uid="{00000000-0010-0000-0000-0000E5230000}" uniqueName="9189" name="Column9163" queryTableFieldId="23582"/>
    <tableColumn id="9190" xr3:uid="{00000000-0010-0000-0000-0000E6230000}" uniqueName="9190" name="Column9164" queryTableFieldId="23581"/>
    <tableColumn id="9191" xr3:uid="{00000000-0010-0000-0000-0000E7230000}" uniqueName="9191" name="Column9165" queryTableFieldId="23580"/>
    <tableColumn id="9192" xr3:uid="{00000000-0010-0000-0000-0000E8230000}" uniqueName="9192" name="Column9166" queryTableFieldId="23579"/>
    <tableColumn id="9193" xr3:uid="{00000000-0010-0000-0000-0000E9230000}" uniqueName="9193" name="Column9167" queryTableFieldId="23578"/>
    <tableColumn id="9194" xr3:uid="{00000000-0010-0000-0000-0000EA230000}" uniqueName="9194" name="Column9168" queryTableFieldId="23577"/>
    <tableColumn id="9195" xr3:uid="{00000000-0010-0000-0000-0000EB230000}" uniqueName="9195" name="Column9169" queryTableFieldId="23576"/>
    <tableColumn id="9196" xr3:uid="{00000000-0010-0000-0000-0000EC230000}" uniqueName="9196" name="Column9170" queryTableFieldId="23575"/>
    <tableColumn id="9197" xr3:uid="{00000000-0010-0000-0000-0000ED230000}" uniqueName="9197" name="Column9171" queryTableFieldId="23574"/>
    <tableColumn id="9198" xr3:uid="{00000000-0010-0000-0000-0000EE230000}" uniqueName="9198" name="Column9172" queryTableFieldId="23573"/>
    <tableColumn id="9199" xr3:uid="{00000000-0010-0000-0000-0000EF230000}" uniqueName="9199" name="Column9173" queryTableFieldId="23572"/>
    <tableColumn id="9200" xr3:uid="{00000000-0010-0000-0000-0000F0230000}" uniqueName="9200" name="Column9174" queryTableFieldId="23571"/>
    <tableColumn id="9201" xr3:uid="{00000000-0010-0000-0000-0000F1230000}" uniqueName="9201" name="Column9175" queryTableFieldId="23570"/>
    <tableColumn id="9202" xr3:uid="{00000000-0010-0000-0000-0000F2230000}" uniqueName="9202" name="Column9176" queryTableFieldId="23569"/>
    <tableColumn id="9203" xr3:uid="{00000000-0010-0000-0000-0000F3230000}" uniqueName="9203" name="Column9177" queryTableFieldId="23568"/>
    <tableColumn id="9204" xr3:uid="{00000000-0010-0000-0000-0000F4230000}" uniqueName="9204" name="Column9178" queryTableFieldId="23567"/>
    <tableColumn id="9205" xr3:uid="{00000000-0010-0000-0000-0000F5230000}" uniqueName="9205" name="Column9179" queryTableFieldId="23566"/>
    <tableColumn id="9206" xr3:uid="{00000000-0010-0000-0000-0000F6230000}" uniqueName="9206" name="Column9180" queryTableFieldId="23565"/>
    <tableColumn id="9207" xr3:uid="{00000000-0010-0000-0000-0000F7230000}" uniqueName="9207" name="Column9181" queryTableFieldId="23564"/>
    <tableColumn id="9208" xr3:uid="{00000000-0010-0000-0000-0000F8230000}" uniqueName="9208" name="Column9182" queryTableFieldId="23563"/>
    <tableColumn id="9209" xr3:uid="{00000000-0010-0000-0000-0000F9230000}" uniqueName="9209" name="Column9183" queryTableFieldId="23562"/>
    <tableColumn id="9210" xr3:uid="{00000000-0010-0000-0000-0000FA230000}" uniqueName="9210" name="Column9184" queryTableFieldId="23561"/>
    <tableColumn id="9211" xr3:uid="{00000000-0010-0000-0000-0000FB230000}" uniqueName="9211" name="Column9185" queryTableFieldId="23560"/>
    <tableColumn id="9212" xr3:uid="{00000000-0010-0000-0000-0000FC230000}" uniqueName="9212" name="Column9186" queryTableFieldId="23559"/>
    <tableColumn id="9213" xr3:uid="{00000000-0010-0000-0000-0000FD230000}" uniqueName="9213" name="Column9187" queryTableFieldId="23558"/>
    <tableColumn id="9214" xr3:uid="{00000000-0010-0000-0000-0000FE230000}" uniqueName="9214" name="Column9188" queryTableFieldId="23557"/>
    <tableColumn id="9215" xr3:uid="{00000000-0010-0000-0000-0000FF230000}" uniqueName="9215" name="Column9189" queryTableFieldId="23556"/>
    <tableColumn id="9216" xr3:uid="{00000000-0010-0000-0000-000000240000}" uniqueName="9216" name="Column9190" queryTableFieldId="23555"/>
    <tableColumn id="9217" xr3:uid="{00000000-0010-0000-0000-000001240000}" uniqueName="9217" name="Column9191" queryTableFieldId="23554"/>
    <tableColumn id="9218" xr3:uid="{00000000-0010-0000-0000-000002240000}" uniqueName="9218" name="Column9192" queryTableFieldId="23553"/>
    <tableColumn id="9219" xr3:uid="{00000000-0010-0000-0000-000003240000}" uniqueName="9219" name="Column9193" queryTableFieldId="23552"/>
    <tableColumn id="9220" xr3:uid="{00000000-0010-0000-0000-000004240000}" uniqueName="9220" name="Column9194" queryTableFieldId="23551"/>
    <tableColumn id="9221" xr3:uid="{00000000-0010-0000-0000-000005240000}" uniqueName="9221" name="Column9195" queryTableFieldId="23550"/>
    <tableColumn id="9222" xr3:uid="{00000000-0010-0000-0000-000006240000}" uniqueName="9222" name="Column9196" queryTableFieldId="23549"/>
    <tableColumn id="9223" xr3:uid="{00000000-0010-0000-0000-000007240000}" uniqueName="9223" name="Column9197" queryTableFieldId="23548"/>
    <tableColumn id="9224" xr3:uid="{00000000-0010-0000-0000-000008240000}" uniqueName="9224" name="Column9198" queryTableFieldId="23547"/>
    <tableColumn id="9225" xr3:uid="{00000000-0010-0000-0000-000009240000}" uniqueName="9225" name="Column9199" queryTableFieldId="23546"/>
    <tableColumn id="9226" xr3:uid="{00000000-0010-0000-0000-00000A240000}" uniqueName="9226" name="Column9200" queryTableFieldId="23545"/>
    <tableColumn id="9227" xr3:uid="{00000000-0010-0000-0000-00000B240000}" uniqueName="9227" name="Column9201" queryTableFieldId="23544"/>
    <tableColumn id="9228" xr3:uid="{00000000-0010-0000-0000-00000C240000}" uniqueName="9228" name="Column9202" queryTableFieldId="23543"/>
    <tableColumn id="9229" xr3:uid="{00000000-0010-0000-0000-00000D240000}" uniqueName="9229" name="Column9203" queryTableFieldId="23542"/>
    <tableColumn id="9230" xr3:uid="{00000000-0010-0000-0000-00000E240000}" uniqueName="9230" name="Column9204" queryTableFieldId="23541"/>
    <tableColumn id="9231" xr3:uid="{00000000-0010-0000-0000-00000F240000}" uniqueName="9231" name="Column9205" queryTableFieldId="23540"/>
    <tableColumn id="9232" xr3:uid="{00000000-0010-0000-0000-000010240000}" uniqueName="9232" name="Column9206" queryTableFieldId="23539"/>
    <tableColumn id="9233" xr3:uid="{00000000-0010-0000-0000-000011240000}" uniqueName="9233" name="Column9207" queryTableFieldId="23538"/>
    <tableColumn id="9234" xr3:uid="{00000000-0010-0000-0000-000012240000}" uniqueName="9234" name="Column9208" queryTableFieldId="23537"/>
    <tableColumn id="9235" xr3:uid="{00000000-0010-0000-0000-000013240000}" uniqueName="9235" name="Column9209" queryTableFieldId="23536"/>
    <tableColumn id="9236" xr3:uid="{00000000-0010-0000-0000-000014240000}" uniqueName="9236" name="Column9210" queryTableFieldId="23535"/>
    <tableColumn id="9237" xr3:uid="{00000000-0010-0000-0000-000015240000}" uniqueName="9237" name="Column9211" queryTableFieldId="23534"/>
    <tableColumn id="9238" xr3:uid="{00000000-0010-0000-0000-000016240000}" uniqueName="9238" name="Column9212" queryTableFieldId="23533"/>
    <tableColumn id="9239" xr3:uid="{00000000-0010-0000-0000-000017240000}" uniqueName="9239" name="Column9213" queryTableFieldId="23532"/>
    <tableColumn id="9240" xr3:uid="{00000000-0010-0000-0000-000018240000}" uniqueName="9240" name="Column9214" queryTableFieldId="23531"/>
    <tableColumn id="9241" xr3:uid="{00000000-0010-0000-0000-000019240000}" uniqueName="9241" name="Column9215" queryTableFieldId="23530"/>
    <tableColumn id="9242" xr3:uid="{00000000-0010-0000-0000-00001A240000}" uniqueName="9242" name="Column9216" queryTableFieldId="23529"/>
    <tableColumn id="9243" xr3:uid="{00000000-0010-0000-0000-00001B240000}" uniqueName="9243" name="Column9217" queryTableFieldId="23528"/>
    <tableColumn id="9244" xr3:uid="{00000000-0010-0000-0000-00001C240000}" uniqueName="9244" name="Column9218" queryTableFieldId="23527"/>
    <tableColumn id="9245" xr3:uid="{00000000-0010-0000-0000-00001D240000}" uniqueName="9245" name="Column9219" queryTableFieldId="23526"/>
    <tableColumn id="9246" xr3:uid="{00000000-0010-0000-0000-00001E240000}" uniqueName="9246" name="Column9220" queryTableFieldId="23525"/>
    <tableColumn id="9247" xr3:uid="{00000000-0010-0000-0000-00001F240000}" uniqueName="9247" name="Column9221" queryTableFieldId="23524"/>
    <tableColumn id="9248" xr3:uid="{00000000-0010-0000-0000-000020240000}" uniqueName="9248" name="Column9222" queryTableFieldId="23523"/>
    <tableColumn id="9249" xr3:uid="{00000000-0010-0000-0000-000021240000}" uniqueName="9249" name="Column9223" queryTableFieldId="23522"/>
    <tableColumn id="9250" xr3:uid="{00000000-0010-0000-0000-000022240000}" uniqueName="9250" name="Column9224" queryTableFieldId="23521"/>
    <tableColumn id="9251" xr3:uid="{00000000-0010-0000-0000-000023240000}" uniqueName="9251" name="Column9225" queryTableFieldId="23520"/>
    <tableColumn id="9252" xr3:uid="{00000000-0010-0000-0000-000024240000}" uniqueName="9252" name="Column9226" queryTableFieldId="23519"/>
    <tableColumn id="9253" xr3:uid="{00000000-0010-0000-0000-000025240000}" uniqueName="9253" name="Column9227" queryTableFieldId="23518"/>
    <tableColumn id="9254" xr3:uid="{00000000-0010-0000-0000-000026240000}" uniqueName="9254" name="Column9228" queryTableFieldId="23517"/>
    <tableColumn id="9255" xr3:uid="{00000000-0010-0000-0000-000027240000}" uniqueName="9255" name="Column9229" queryTableFieldId="23516"/>
    <tableColumn id="9256" xr3:uid="{00000000-0010-0000-0000-000028240000}" uniqueName="9256" name="Column9230" queryTableFieldId="23515"/>
    <tableColumn id="9257" xr3:uid="{00000000-0010-0000-0000-000029240000}" uniqueName="9257" name="Column9231" queryTableFieldId="23514"/>
    <tableColumn id="9258" xr3:uid="{00000000-0010-0000-0000-00002A240000}" uniqueName="9258" name="Column9232" queryTableFieldId="23513"/>
    <tableColumn id="9259" xr3:uid="{00000000-0010-0000-0000-00002B240000}" uniqueName="9259" name="Column9233" queryTableFieldId="23512"/>
    <tableColumn id="9260" xr3:uid="{00000000-0010-0000-0000-00002C240000}" uniqueName="9260" name="Column9234" queryTableFieldId="23511"/>
    <tableColumn id="9261" xr3:uid="{00000000-0010-0000-0000-00002D240000}" uniqueName="9261" name="Column9235" queryTableFieldId="23510"/>
    <tableColumn id="9262" xr3:uid="{00000000-0010-0000-0000-00002E240000}" uniqueName="9262" name="Column9236" queryTableFieldId="23509"/>
    <tableColumn id="9263" xr3:uid="{00000000-0010-0000-0000-00002F240000}" uniqueName="9263" name="Column9237" queryTableFieldId="23508"/>
    <tableColumn id="9264" xr3:uid="{00000000-0010-0000-0000-000030240000}" uniqueName="9264" name="Column9238" queryTableFieldId="23507"/>
    <tableColumn id="9265" xr3:uid="{00000000-0010-0000-0000-000031240000}" uniqueName="9265" name="Column9239" queryTableFieldId="23506"/>
    <tableColumn id="9266" xr3:uid="{00000000-0010-0000-0000-000032240000}" uniqueName="9266" name="Column9240" queryTableFieldId="23505"/>
    <tableColumn id="9267" xr3:uid="{00000000-0010-0000-0000-000033240000}" uniqueName="9267" name="Column9241" queryTableFieldId="23504"/>
    <tableColumn id="9268" xr3:uid="{00000000-0010-0000-0000-000034240000}" uniqueName="9268" name="Column9242" queryTableFieldId="23503"/>
    <tableColumn id="9269" xr3:uid="{00000000-0010-0000-0000-000035240000}" uniqueName="9269" name="Column9243" queryTableFieldId="23502"/>
    <tableColumn id="9270" xr3:uid="{00000000-0010-0000-0000-000036240000}" uniqueName="9270" name="Column9244" queryTableFieldId="23501"/>
    <tableColumn id="9271" xr3:uid="{00000000-0010-0000-0000-000037240000}" uniqueName="9271" name="Column9245" queryTableFieldId="23500"/>
    <tableColumn id="9272" xr3:uid="{00000000-0010-0000-0000-000038240000}" uniqueName="9272" name="Column9246" queryTableFieldId="23499"/>
    <tableColumn id="9273" xr3:uid="{00000000-0010-0000-0000-000039240000}" uniqueName="9273" name="Column9247" queryTableFieldId="23498"/>
    <tableColumn id="9274" xr3:uid="{00000000-0010-0000-0000-00003A240000}" uniqueName="9274" name="Column9248" queryTableFieldId="23497"/>
    <tableColumn id="9275" xr3:uid="{00000000-0010-0000-0000-00003B240000}" uniqueName="9275" name="Column9249" queryTableFieldId="23496"/>
    <tableColumn id="9276" xr3:uid="{00000000-0010-0000-0000-00003C240000}" uniqueName="9276" name="Column9250" queryTableFieldId="23495"/>
    <tableColumn id="9277" xr3:uid="{00000000-0010-0000-0000-00003D240000}" uniqueName="9277" name="Column9251" queryTableFieldId="23494"/>
    <tableColumn id="9278" xr3:uid="{00000000-0010-0000-0000-00003E240000}" uniqueName="9278" name="Column9252" queryTableFieldId="23493"/>
    <tableColumn id="9279" xr3:uid="{00000000-0010-0000-0000-00003F240000}" uniqueName="9279" name="Column9253" queryTableFieldId="23492"/>
    <tableColumn id="9280" xr3:uid="{00000000-0010-0000-0000-000040240000}" uniqueName="9280" name="Column9254" queryTableFieldId="23491"/>
    <tableColumn id="9281" xr3:uid="{00000000-0010-0000-0000-000041240000}" uniqueName="9281" name="Column9255" queryTableFieldId="23490"/>
    <tableColumn id="9282" xr3:uid="{00000000-0010-0000-0000-000042240000}" uniqueName="9282" name="Column9256" queryTableFieldId="23489"/>
    <tableColumn id="9283" xr3:uid="{00000000-0010-0000-0000-000043240000}" uniqueName="9283" name="Column9257" queryTableFieldId="23488"/>
    <tableColumn id="9284" xr3:uid="{00000000-0010-0000-0000-000044240000}" uniqueName="9284" name="Column9258" queryTableFieldId="23487"/>
    <tableColumn id="9285" xr3:uid="{00000000-0010-0000-0000-000045240000}" uniqueName="9285" name="Column9259" queryTableFieldId="23486"/>
    <tableColumn id="9286" xr3:uid="{00000000-0010-0000-0000-000046240000}" uniqueName="9286" name="Column9260" queryTableFieldId="23485"/>
    <tableColumn id="9287" xr3:uid="{00000000-0010-0000-0000-000047240000}" uniqueName="9287" name="Column9261" queryTableFieldId="23484"/>
    <tableColumn id="9288" xr3:uid="{00000000-0010-0000-0000-000048240000}" uniqueName="9288" name="Column9262" queryTableFieldId="23483"/>
    <tableColumn id="9289" xr3:uid="{00000000-0010-0000-0000-000049240000}" uniqueName="9289" name="Column9263" queryTableFieldId="23482"/>
    <tableColumn id="9290" xr3:uid="{00000000-0010-0000-0000-00004A240000}" uniqueName="9290" name="Column9264" queryTableFieldId="23481"/>
    <tableColumn id="9291" xr3:uid="{00000000-0010-0000-0000-00004B240000}" uniqueName="9291" name="Column9265" queryTableFieldId="23480"/>
    <tableColumn id="9292" xr3:uid="{00000000-0010-0000-0000-00004C240000}" uniqueName="9292" name="Column9266" queryTableFieldId="23479"/>
    <tableColumn id="9293" xr3:uid="{00000000-0010-0000-0000-00004D240000}" uniqueName="9293" name="Column9267" queryTableFieldId="23478"/>
    <tableColumn id="9294" xr3:uid="{00000000-0010-0000-0000-00004E240000}" uniqueName="9294" name="Column9268" queryTableFieldId="23477"/>
    <tableColumn id="9295" xr3:uid="{00000000-0010-0000-0000-00004F240000}" uniqueName="9295" name="Column9269" queryTableFieldId="23476"/>
    <tableColumn id="9296" xr3:uid="{00000000-0010-0000-0000-000050240000}" uniqueName="9296" name="Column9270" queryTableFieldId="23475"/>
    <tableColumn id="9297" xr3:uid="{00000000-0010-0000-0000-000051240000}" uniqueName="9297" name="Column9271" queryTableFieldId="23474"/>
    <tableColumn id="9298" xr3:uid="{00000000-0010-0000-0000-000052240000}" uniqueName="9298" name="Column9272" queryTableFieldId="23473"/>
    <tableColumn id="9299" xr3:uid="{00000000-0010-0000-0000-000053240000}" uniqueName="9299" name="Column9273" queryTableFieldId="23472"/>
    <tableColumn id="9300" xr3:uid="{00000000-0010-0000-0000-000054240000}" uniqueName="9300" name="Column9274" queryTableFieldId="23471"/>
    <tableColumn id="9301" xr3:uid="{00000000-0010-0000-0000-000055240000}" uniqueName="9301" name="Column9275" queryTableFieldId="23470"/>
    <tableColumn id="9302" xr3:uid="{00000000-0010-0000-0000-000056240000}" uniqueName="9302" name="Column9276" queryTableFieldId="23469"/>
    <tableColumn id="9303" xr3:uid="{00000000-0010-0000-0000-000057240000}" uniqueName="9303" name="Column9277" queryTableFieldId="23468"/>
    <tableColumn id="9304" xr3:uid="{00000000-0010-0000-0000-000058240000}" uniqueName="9304" name="Column9278" queryTableFieldId="23467"/>
    <tableColumn id="9305" xr3:uid="{00000000-0010-0000-0000-000059240000}" uniqueName="9305" name="Column9279" queryTableFieldId="23466"/>
    <tableColumn id="9306" xr3:uid="{00000000-0010-0000-0000-00005A240000}" uniqueName="9306" name="Column9280" queryTableFieldId="23465"/>
    <tableColumn id="9307" xr3:uid="{00000000-0010-0000-0000-00005B240000}" uniqueName="9307" name="Column9281" queryTableFieldId="23464"/>
    <tableColumn id="9308" xr3:uid="{00000000-0010-0000-0000-00005C240000}" uniqueName="9308" name="Column9282" queryTableFieldId="23463"/>
    <tableColumn id="9309" xr3:uid="{00000000-0010-0000-0000-00005D240000}" uniqueName="9309" name="Column9283" queryTableFieldId="23462"/>
    <tableColumn id="9310" xr3:uid="{00000000-0010-0000-0000-00005E240000}" uniqueName="9310" name="Column9284" queryTableFieldId="23461"/>
    <tableColumn id="9311" xr3:uid="{00000000-0010-0000-0000-00005F240000}" uniqueName="9311" name="Column9285" queryTableFieldId="23460"/>
    <tableColumn id="9312" xr3:uid="{00000000-0010-0000-0000-000060240000}" uniqueName="9312" name="Column9286" queryTableFieldId="23459"/>
    <tableColumn id="9313" xr3:uid="{00000000-0010-0000-0000-000061240000}" uniqueName="9313" name="Column9287" queryTableFieldId="23458"/>
    <tableColumn id="9314" xr3:uid="{00000000-0010-0000-0000-000062240000}" uniqueName="9314" name="Column9288" queryTableFieldId="23457"/>
    <tableColumn id="9315" xr3:uid="{00000000-0010-0000-0000-000063240000}" uniqueName="9315" name="Column9289" queryTableFieldId="23456"/>
    <tableColumn id="9316" xr3:uid="{00000000-0010-0000-0000-000064240000}" uniqueName="9316" name="Column9290" queryTableFieldId="23455"/>
    <tableColumn id="9317" xr3:uid="{00000000-0010-0000-0000-000065240000}" uniqueName="9317" name="Column9291" queryTableFieldId="23454"/>
    <tableColumn id="9318" xr3:uid="{00000000-0010-0000-0000-000066240000}" uniqueName="9318" name="Column9292" queryTableFieldId="23453"/>
    <tableColumn id="9319" xr3:uid="{00000000-0010-0000-0000-000067240000}" uniqueName="9319" name="Column9293" queryTableFieldId="23452"/>
    <tableColumn id="9320" xr3:uid="{00000000-0010-0000-0000-000068240000}" uniqueName="9320" name="Column9294" queryTableFieldId="23451"/>
    <tableColumn id="9321" xr3:uid="{00000000-0010-0000-0000-000069240000}" uniqueName="9321" name="Column9295" queryTableFieldId="23450"/>
    <tableColumn id="9322" xr3:uid="{00000000-0010-0000-0000-00006A240000}" uniqueName="9322" name="Column9296" queryTableFieldId="23449"/>
    <tableColumn id="9323" xr3:uid="{00000000-0010-0000-0000-00006B240000}" uniqueName="9323" name="Column9297" queryTableFieldId="23448"/>
    <tableColumn id="9324" xr3:uid="{00000000-0010-0000-0000-00006C240000}" uniqueName="9324" name="Column9298" queryTableFieldId="23447"/>
    <tableColumn id="9325" xr3:uid="{00000000-0010-0000-0000-00006D240000}" uniqueName="9325" name="Column9299" queryTableFieldId="23446"/>
    <tableColumn id="9326" xr3:uid="{00000000-0010-0000-0000-00006E240000}" uniqueName="9326" name="Column9300" queryTableFieldId="23445"/>
    <tableColumn id="9327" xr3:uid="{00000000-0010-0000-0000-00006F240000}" uniqueName="9327" name="Column9301" queryTableFieldId="23444"/>
    <tableColumn id="9328" xr3:uid="{00000000-0010-0000-0000-000070240000}" uniqueName="9328" name="Column9302" queryTableFieldId="23443"/>
    <tableColumn id="9329" xr3:uid="{00000000-0010-0000-0000-000071240000}" uniqueName="9329" name="Column9303" queryTableFieldId="23442"/>
    <tableColumn id="9330" xr3:uid="{00000000-0010-0000-0000-000072240000}" uniqueName="9330" name="Column9304" queryTableFieldId="23441"/>
    <tableColumn id="9331" xr3:uid="{00000000-0010-0000-0000-000073240000}" uniqueName="9331" name="Column9305" queryTableFieldId="23440"/>
    <tableColumn id="9332" xr3:uid="{00000000-0010-0000-0000-000074240000}" uniqueName="9332" name="Column9306" queryTableFieldId="23439"/>
    <tableColumn id="9333" xr3:uid="{00000000-0010-0000-0000-000075240000}" uniqueName="9333" name="Column9307" queryTableFieldId="23438"/>
    <tableColumn id="9334" xr3:uid="{00000000-0010-0000-0000-000076240000}" uniqueName="9334" name="Column9308" queryTableFieldId="23437"/>
    <tableColumn id="9335" xr3:uid="{00000000-0010-0000-0000-000077240000}" uniqueName="9335" name="Column9309" queryTableFieldId="23436"/>
    <tableColumn id="9336" xr3:uid="{00000000-0010-0000-0000-000078240000}" uniqueName="9336" name="Column9310" queryTableFieldId="23435"/>
    <tableColumn id="9337" xr3:uid="{00000000-0010-0000-0000-000079240000}" uniqueName="9337" name="Column9311" queryTableFieldId="23434"/>
    <tableColumn id="9338" xr3:uid="{00000000-0010-0000-0000-00007A240000}" uniqueName="9338" name="Column9312" queryTableFieldId="23433"/>
    <tableColumn id="9339" xr3:uid="{00000000-0010-0000-0000-00007B240000}" uniqueName="9339" name="Column9313" queryTableFieldId="23432"/>
    <tableColumn id="9340" xr3:uid="{00000000-0010-0000-0000-00007C240000}" uniqueName="9340" name="Column9314" queryTableFieldId="23431"/>
    <tableColumn id="9341" xr3:uid="{00000000-0010-0000-0000-00007D240000}" uniqueName="9341" name="Column9315" queryTableFieldId="23430"/>
    <tableColumn id="9342" xr3:uid="{00000000-0010-0000-0000-00007E240000}" uniqueName="9342" name="Column9316" queryTableFieldId="23429"/>
    <tableColumn id="9343" xr3:uid="{00000000-0010-0000-0000-00007F240000}" uniqueName="9343" name="Column9317" queryTableFieldId="23428"/>
    <tableColumn id="9344" xr3:uid="{00000000-0010-0000-0000-000080240000}" uniqueName="9344" name="Column9318" queryTableFieldId="23427"/>
    <tableColumn id="9345" xr3:uid="{00000000-0010-0000-0000-000081240000}" uniqueName="9345" name="Column9319" queryTableFieldId="23426"/>
    <tableColumn id="9346" xr3:uid="{00000000-0010-0000-0000-000082240000}" uniqueName="9346" name="Column9320" queryTableFieldId="23425"/>
    <tableColumn id="9347" xr3:uid="{00000000-0010-0000-0000-000083240000}" uniqueName="9347" name="Column9321" queryTableFieldId="23424"/>
    <tableColumn id="9348" xr3:uid="{00000000-0010-0000-0000-000084240000}" uniqueName="9348" name="Column9322" queryTableFieldId="23423"/>
    <tableColumn id="9349" xr3:uid="{00000000-0010-0000-0000-000085240000}" uniqueName="9349" name="Column9323" queryTableFieldId="23422"/>
    <tableColumn id="9350" xr3:uid="{00000000-0010-0000-0000-000086240000}" uniqueName="9350" name="Column9324" queryTableFieldId="23421"/>
    <tableColumn id="9351" xr3:uid="{00000000-0010-0000-0000-000087240000}" uniqueName="9351" name="Column9325" queryTableFieldId="23420"/>
    <tableColumn id="9352" xr3:uid="{00000000-0010-0000-0000-000088240000}" uniqueName="9352" name="Column9326" queryTableFieldId="23419"/>
    <tableColumn id="9353" xr3:uid="{00000000-0010-0000-0000-000089240000}" uniqueName="9353" name="Column9327" queryTableFieldId="23418"/>
    <tableColumn id="9354" xr3:uid="{00000000-0010-0000-0000-00008A240000}" uniqueName="9354" name="Column9328" queryTableFieldId="23417"/>
    <tableColumn id="9355" xr3:uid="{00000000-0010-0000-0000-00008B240000}" uniqueName="9355" name="Column9329" queryTableFieldId="23416"/>
    <tableColumn id="9356" xr3:uid="{00000000-0010-0000-0000-00008C240000}" uniqueName="9356" name="Column9330" queryTableFieldId="23415"/>
    <tableColumn id="9357" xr3:uid="{00000000-0010-0000-0000-00008D240000}" uniqueName="9357" name="Column9331" queryTableFieldId="23414"/>
    <tableColumn id="9358" xr3:uid="{00000000-0010-0000-0000-00008E240000}" uniqueName="9358" name="Column9332" queryTableFieldId="23413"/>
    <tableColumn id="9359" xr3:uid="{00000000-0010-0000-0000-00008F240000}" uniqueName="9359" name="Column9333" queryTableFieldId="23412"/>
    <tableColumn id="9360" xr3:uid="{00000000-0010-0000-0000-000090240000}" uniqueName="9360" name="Column9334" queryTableFieldId="23411"/>
    <tableColumn id="9361" xr3:uid="{00000000-0010-0000-0000-000091240000}" uniqueName="9361" name="Column9335" queryTableFieldId="23410"/>
    <tableColumn id="9362" xr3:uid="{00000000-0010-0000-0000-000092240000}" uniqueName="9362" name="Column9336" queryTableFieldId="23409"/>
    <tableColumn id="9363" xr3:uid="{00000000-0010-0000-0000-000093240000}" uniqueName="9363" name="Column9337" queryTableFieldId="23408"/>
    <tableColumn id="9364" xr3:uid="{00000000-0010-0000-0000-000094240000}" uniqueName="9364" name="Column9338" queryTableFieldId="23407"/>
    <tableColumn id="9365" xr3:uid="{00000000-0010-0000-0000-000095240000}" uniqueName="9365" name="Column9339" queryTableFieldId="23406"/>
    <tableColumn id="9366" xr3:uid="{00000000-0010-0000-0000-000096240000}" uniqueName="9366" name="Column9340" queryTableFieldId="23405"/>
    <tableColumn id="9367" xr3:uid="{00000000-0010-0000-0000-000097240000}" uniqueName="9367" name="Column9341" queryTableFieldId="23404"/>
    <tableColumn id="9368" xr3:uid="{00000000-0010-0000-0000-000098240000}" uniqueName="9368" name="Column9342" queryTableFieldId="23403"/>
    <tableColumn id="9369" xr3:uid="{00000000-0010-0000-0000-000099240000}" uniqueName="9369" name="Column9343" queryTableFieldId="23402"/>
    <tableColumn id="9370" xr3:uid="{00000000-0010-0000-0000-00009A240000}" uniqueName="9370" name="Column9344" queryTableFieldId="23401"/>
    <tableColumn id="9371" xr3:uid="{00000000-0010-0000-0000-00009B240000}" uniqueName="9371" name="Column9345" queryTableFieldId="23400"/>
    <tableColumn id="9372" xr3:uid="{00000000-0010-0000-0000-00009C240000}" uniqueName="9372" name="Column9346" queryTableFieldId="23399"/>
    <tableColumn id="9373" xr3:uid="{00000000-0010-0000-0000-00009D240000}" uniqueName="9373" name="Column9347" queryTableFieldId="23398"/>
    <tableColumn id="9374" xr3:uid="{00000000-0010-0000-0000-00009E240000}" uniqueName="9374" name="Column9348" queryTableFieldId="23397"/>
    <tableColumn id="9375" xr3:uid="{00000000-0010-0000-0000-00009F240000}" uniqueName="9375" name="Column9349" queryTableFieldId="23396"/>
    <tableColumn id="9376" xr3:uid="{00000000-0010-0000-0000-0000A0240000}" uniqueName="9376" name="Column9350" queryTableFieldId="23395"/>
    <tableColumn id="9377" xr3:uid="{00000000-0010-0000-0000-0000A1240000}" uniqueName="9377" name="Column9351" queryTableFieldId="23394"/>
    <tableColumn id="9378" xr3:uid="{00000000-0010-0000-0000-0000A2240000}" uniqueName="9378" name="Column9352" queryTableFieldId="23393"/>
    <tableColumn id="9379" xr3:uid="{00000000-0010-0000-0000-0000A3240000}" uniqueName="9379" name="Column9353" queryTableFieldId="23392"/>
    <tableColumn id="9380" xr3:uid="{00000000-0010-0000-0000-0000A4240000}" uniqueName="9380" name="Column9354" queryTableFieldId="23391"/>
    <tableColumn id="9381" xr3:uid="{00000000-0010-0000-0000-0000A5240000}" uniqueName="9381" name="Column9355" queryTableFieldId="23390"/>
    <tableColumn id="9382" xr3:uid="{00000000-0010-0000-0000-0000A6240000}" uniqueName="9382" name="Column9356" queryTableFieldId="23389"/>
    <tableColumn id="9383" xr3:uid="{00000000-0010-0000-0000-0000A7240000}" uniqueName="9383" name="Column9357" queryTableFieldId="23388"/>
    <tableColumn id="9384" xr3:uid="{00000000-0010-0000-0000-0000A8240000}" uniqueName="9384" name="Column9358" queryTableFieldId="23387"/>
    <tableColumn id="9385" xr3:uid="{00000000-0010-0000-0000-0000A9240000}" uniqueName="9385" name="Column9359" queryTableFieldId="23386"/>
    <tableColumn id="9386" xr3:uid="{00000000-0010-0000-0000-0000AA240000}" uniqueName="9386" name="Column9360" queryTableFieldId="23385"/>
    <tableColumn id="9387" xr3:uid="{00000000-0010-0000-0000-0000AB240000}" uniqueName="9387" name="Column9361" queryTableFieldId="23384"/>
    <tableColumn id="9388" xr3:uid="{00000000-0010-0000-0000-0000AC240000}" uniqueName="9388" name="Column9362" queryTableFieldId="23383"/>
    <tableColumn id="9389" xr3:uid="{00000000-0010-0000-0000-0000AD240000}" uniqueName="9389" name="Column9363" queryTableFieldId="23382"/>
    <tableColumn id="9390" xr3:uid="{00000000-0010-0000-0000-0000AE240000}" uniqueName="9390" name="Column9364" queryTableFieldId="23381"/>
    <tableColumn id="9391" xr3:uid="{00000000-0010-0000-0000-0000AF240000}" uniqueName="9391" name="Column9365" queryTableFieldId="23380"/>
    <tableColumn id="9392" xr3:uid="{00000000-0010-0000-0000-0000B0240000}" uniqueName="9392" name="Column9366" queryTableFieldId="23379"/>
    <tableColumn id="9393" xr3:uid="{00000000-0010-0000-0000-0000B1240000}" uniqueName="9393" name="Column9367" queryTableFieldId="23378"/>
    <tableColumn id="9394" xr3:uid="{00000000-0010-0000-0000-0000B2240000}" uniqueName="9394" name="Column9368" queryTableFieldId="23377"/>
    <tableColumn id="9395" xr3:uid="{00000000-0010-0000-0000-0000B3240000}" uniqueName="9395" name="Column9369" queryTableFieldId="23376"/>
    <tableColumn id="9396" xr3:uid="{00000000-0010-0000-0000-0000B4240000}" uniqueName="9396" name="Column9370" queryTableFieldId="23375"/>
    <tableColumn id="9397" xr3:uid="{00000000-0010-0000-0000-0000B5240000}" uniqueName="9397" name="Column9371" queryTableFieldId="23374"/>
    <tableColumn id="9398" xr3:uid="{00000000-0010-0000-0000-0000B6240000}" uniqueName="9398" name="Column9372" queryTableFieldId="23373"/>
    <tableColumn id="9399" xr3:uid="{00000000-0010-0000-0000-0000B7240000}" uniqueName="9399" name="Column9373" queryTableFieldId="23372"/>
    <tableColumn id="9400" xr3:uid="{00000000-0010-0000-0000-0000B8240000}" uniqueName="9400" name="Column9374" queryTableFieldId="23371"/>
    <tableColumn id="9401" xr3:uid="{00000000-0010-0000-0000-0000B9240000}" uniqueName="9401" name="Column9375" queryTableFieldId="23370"/>
    <tableColumn id="9402" xr3:uid="{00000000-0010-0000-0000-0000BA240000}" uniqueName="9402" name="Column9376" queryTableFieldId="23369"/>
    <tableColumn id="9403" xr3:uid="{00000000-0010-0000-0000-0000BB240000}" uniqueName="9403" name="Column9377" queryTableFieldId="23368"/>
    <tableColumn id="9404" xr3:uid="{00000000-0010-0000-0000-0000BC240000}" uniqueName="9404" name="Column9378" queryTableFieldId="23367"/>
    <tableColumn id="9405" xr3:uid="{00000000-0010-0000-0000-0000BD240000}" uniqueName="9405" name="Column9379" queryTableFieldId="23366"/>
    <tableColumn id="9406" xr3:uid="{00000000-0010-0000-0000-0000BE240000}" uniqueName="9406" name="Column9380" queryTableFieldId="23365"/>
    <tableColumn id="9407" xr3:uid="{00000000-0010-0000-0000-0000BF240000}" uniqueName="9407" name="Column9381" queryTableFieldId="23364"/>
    <tableColumn id="9408" xr3:uid="{00000000-0010-0000-0000-0000C0240000}" uniqueName="9408" name="Column9382" queryTableFieldId="23363"/>
    <tableColumn id="9409" xr3:uid="{00000000-0010-0000-0000-0000C1240000}" uniqueName="9409" name="Column9383" queryTableFieldId="23362"/>
    <tableColumn id="9410" xr3:uid="{00000000-0010-0000-0000-0000C2240000}" uniqueName="9410" name="Column9384" queryTableFieldId="23361"/>
    <tableColumn id="9411" xr3:uid="{00000000-0010-0000-0000-0000C3240000}" uniqueName="9411" name="Column9385" queryTableFieldId="23360"/>
    <tableColumn id="9412" xr3:uid="{00000000-0010-0000-0000-0000C4240000}" uniqueName="9412" name="Column9386" queryTableFieldId="23359"/>
    <tableColumn id="9413" xr3:uid="{00000000-0010-0000-0000-0000C5240000}" uniqueName="9413" name="Column9387" queryTableFieldId="23358"/>
    <tableColumn id="9414" xr3:uid="{00000000-0010-0000-0000-0000C6240000}" uniqueName="9414" name="Column9388" queryTableFieldId="23357"/>
    <tableColumn id="9415" xr3:uid="{00000000-0010-0000-0000-0000C7240000}" uniqueName="9415" name="Column9389" queryTableFieldId="23356"/>
    <tableColumn id="9416" xr3:uid="{00000000-0010-0000-0000-0000C8240000}" uniqueName="9416" name="Column9390" queryTableFieldId="23355"/>
    <tableColumn id="9417" xr3:uid="{00000000-0010-0000-0000-0000C9240000}" uniqueName="9417" name="Column9391" queryTableFieldId="23354"/>
    <tableColumn id="9418" xr3:uid="{00000000-0010-0000-0000-0000CA240000}" uniqueName="9418" name="Column9392" queryTableFieldId="23353"/>
    <tableColumn id="9419" xr3:uid="{00000000-0010-0000-0000-0000CB240000}" uniqueName="9419" name="Column9393" queryTableFieldId="23352"/>
    <tableColumn id="9420" xr3:uid="{00000000-0010-0000-0000-0000CC240000}" uniqueName="9420" name="Column9394" queryTableFieldId="23351"/>
    <tableColumn id="9421" xr3:uid="{00000000-0010-0000-0000-0000CD240000}" uniqueName="9421" name="Column9395" queryTableFieldId="23350"/>
    <tableColumn id="9422" xr3:uid="{00000000-0010-0000-0000-0000CE240000}" uniqueName="9422" name="Column9396" queryTableFieldId="23349"/>
    <tableColumn id="9423" xr3:uid="{00000000-0010-0000-0000-0000CF240000}" uniqueName="9423" name="Column9397" queryTableFieldId="23348"/>
    <tableColumn id="9424" xr3:uid="{00000000-0010-0000-0000-0000D0240000}" uniqueName="9424" name="Column9398" queryTableFieldId="23347"/>
    <tableColumn id="9425" xr3:uid="{00000000-0010-0000-0000-0000D1240000}" uniqueName="9425" name="Column9399" queryTableFieldId="23346"/>
    <tableColumn id="9426" xr3:uid="{00000000-0010-0000-0000-0000D2240000}" uniqueName="9426" name="Column9400" queryTableFieldId="23345"/>
    <tableColumn id="9427" xr3:uid="{00000000-0010-0000-0000-0000D3240000}" uniqueName="9427" name="Column9401" queryTableFieldId="23344"/>
    <tableColumn id="9428" xr3:uid="{00000000-0010-0000-0000-0000D4240000}" uniqueName="9428" name="Column9402" queryTableFieldId="23343"/>
    <tableColumn id="9429" xr3:uid="{00000000-0010-0000-0000-0000D5240000}" uniqueName="9429" name="Column9403" queryTableFieldId="23342"/>
    <tableColumn id="9430" xr3:uid="{00000000-0010-0000-0000-0000D6240000}" uniqueName="9430" name="Column9404" queryTableFieldId="23341"/>
    <tableColumn id="9431" xr3:uid="{00000000-0010-0000-0000-0000D7240000}" uniqueName="9431" name="Column9405" queryTableFieldId="23340"/>
    <tableColumn id="9432" xr3:uid="{00000000-0010-0000-0000-0000D8240000}" uniqueName="9432" name="Column9406" queryTableFieldId="23339"/>
    <tableColumn id="9433" xr3:uid="{00000000-0010-0000-0000-0000D9240000}" uniqueName="9433" name="Column9407" queryTableFieldId="23338"/>
    <tableColumn id="9434" xr3:uid="{00000000-0010-0000-0000-0000DA240000}" uniqueName="9434" name="Column9408" queryTableFieldId="23337"/>
    <tableColumn id="9435" xr3:uid="{00000000-0010-0000-0000-0000DB240000}" uniqueName="9435" name="Column9409" queryTableFieldId="23336"/>
    <tableColumn id="9436" xr3:uid="{00000000-0010-0000-0000-0000DC240000}" uniqueName="9436" name="Column9410" queryTableFieldId="23335"/>
    <tableColumn id="9437" xr3:uid="{00000000-0010-0000-0000-0000DD240000}" uniqueName="9437" name="Column9411" queryTableFieldId="23334"/>
    <tableColumn id="9438" xr3:uid="{00000000-0010-0000-0000-0000DE240000}" uniqueName="9438" name="Column9412" queryTableFieldId="23333"/>
    <tableColumn id="9439" xr3:uid="{00000000-0010-0000-0000-0000DF240000}" uniqueName="9439" name="Column9413" queryTableFieldId="23332"/>
    <tableColumn id="9440" xr3:uid="{00000000-0010-0000-0000-0000E0240000}" uniqueName="9440" name="Column9414" queryTableFieldId="23331"/>
    <tableColumn id="9441" xr3:uid="{00000000-0010-0000-0000-0000E1240000}" uniqueName="9441" name="Column9415" queryTableFieldId="23330"/>
    <tableColumn id="9442" xr3:uid="{00000000-0010-0000-0000-0000E2240000}" uniqueName="9442" name="Column9416" queryTableFieldId="23329"/>
    <tableColumn id="9443" xr3:uid="{00000000-0010-0000-0000-0000E3240000}" uniqueName="9443" name="Column9417" queryTableFieldId="23328"/>
    <tableColumn id="9444" xr3:uid="{00000000-0010-0000-0000-0000E4240000}" uniqueName="9444" name="Column9418" queryTableFieldId="23327"/>
    <tableColumn id="9445" xr3:uid="{00000000-0010-0000-0000-0000E5240000}" uniqueName="9445" name="Column9419" queryTableFieldId="23326"/>
    <tableColumn id="9446" xr3:uid="{00000000-0010-0000-0000-0000E6240000}" uniqueName="9446" name="Column9420" queryTableFieldId="23325"/>
    <tableColumn id="9447" xr3:uid="{00000000-0010-0000-0000-0000E7240000}" uniqueName="9447" name="Column9421" queryTableFieldId="23324"/>
    <tableColumn id="9448" xr3:uid="{00000000-0010-0000-0000-0000E8240000}" uniqueName="9448" name="Column9422" queryTableFieldId="23323"/>
    <tableColumn id="9449" xr3:uid="{00000000-0010-0000-0000-0000E9240000}" uniqueName="9449" name="Column9423" queryTableFieldId="23322"/>
    <tableColumn id="9450" xr3:uid="{00000000-0010-0000-0000-0000EA240000}" uniqueName="9450" name="Column9424" queryTableFieldId="23321"/>
    <tableColumn id="9451" xr3:uid="{00000000-0010-0000-0000-0000EB240000}" uniqueName="9451" name="Column9425" queryTableFieldId="23320"/>
    <tableColumn id="9452" xr3:uid="{00000000-0010-0000-0000-0000EC240000}" uniqueName="9452" name="Column9426" queryTableFieldId="23319"/>
    <tableColumn id="9453" xr3:uid="{00000000-0010-0000-0000-0000ED240000}" uniqueName="9453" name="Column9427" queryTableFieldId="23318"/>
    <tableColumn id="9454" xr3:uid="{00000000-0010-0000-0000-0000EE240000}" uniqueName="9454" name="Column9428" queryTableFieldId="23317"/>
    <tableColumn id="9455" xr3:uid="{00000000-0010-0000-0000-0000EF240000}" uniqueName="9455" name="Column9429" queryTableFieldId="23316"/>
    <tableColumn id="9456" xr3:uid="{00000000-0010-0000-0000-0000F0240000}" uniqueName="9456" name="Column9430" queryTableFieldId="23315"/>
    <tableColumn id="9457" xr3:uid="{00000000-0010-0000-0000-0000F1240000}" uniqueName="9457" name="Column9431" queryTableFieldId="23314"/>
    <tableColumn id="9458" xr3:uid="{00000000-0010-0000-0000-0000F2240000}" uniqueName="9458" name="Column9432" queryTableFieldId="23313"/>
    <tableColumn id="9459" xr3:uid="{00000000-0010-0000-0000-0000F3240000}" uniqueName="9459" name="Column9433" queryTableFieldId="23312"/>
    <tableColumn id="9460" xr3:uid="{00000000-0010-0000-0000-0000F4240000}" uniqueName="9460" name="Column9434" queryTableFieldId="23311"/>
    <tableColumn id="9461" xr3:uid="{00000000-0010-0000-0000-0000F5240000}" uniqueName="9461" name="Column9435" queryTableFieldId="23310"/>
    <tableColumn id="9462" xr3:uid="{00000000-0010-0000-0000-0000F6240000}" uniqueName="9462" name="Column9436" queryTableFieldId="23309"/>
    <tableColumn id="9463" xr3:uid="{00000000-0010-0000-0000-0000F7240000}" uniqueName="9463" name="Column9437" queryTableFieldId="23308"/>
    <tableColumn id="9464" xr3:uid="{00000000-0010-0000-0000-0000F8240000}" uniqueName="9464" name="Column9438" queryTableFieldId="23307"/>
    <tableColumn id="9465" xr3:uid="{00000000-0010-0000-0000-0000F9240000}" uniqueName="9465" name="Column9439" queryTableFieldId="23306"/>
    <tableColumn id="9466" xr3:uid="{00000000-0010-0000-0000-0000FA240000}" uniqueName="9466" name="Column9440" queryTableFieldId="23305"/>
    <tableColumn id="9467" xr3:uid="{00000000-0010-0000-0000-0000FB240000}" uniqueName="9467" name="Column9441" queryTableFieldId="23304"/>
    <tableColumn id="9468" xr3:uid="{00000000-0010-0000-0000-0000FC240000}" uniqueName="9468" name="Column9442" queryTableFieldId="23303"/>
    <tableColumn id="9469" xr3:uid="{00000000-0010-0000-0000-0000FD240000}" uniqueName="9469" name="Column9443" queryTableFieldId="23302"/>
    <tableColumn id="9470" xr3:uid="{00000000-0010-0000-0000-0000FE240000}" uniqueName="9470" name="Column9444" queryTableFieldId="23301"/>
    <tableColumn id="9471" xr3:uid="{00000000-0010-0000-0000-0000FF240000}" uniqueName="9471" name="Column9445" queryTableFieldId="23300"/>
    <tableColumn id="9472" xr3:uid="{00000000-0010-0000-0000-000000250000}" uniqueName="9472" name="Column9446" queryTableFieldId="23299"/>
    <tableColumn id="9473" xr3:uid="{00000000-0010-0000-0000-000001250000}" uniqueName="9473" name="Column9447" queryTableFieldId="23298"/>
    <tableColumn id="9474" xr3:uid="{00000000-0010-0000-0000-000002250000}" uniqueName="9474" name="Column9448" queryTableFieldId="23297"/>
    <tableColumn id="9475" xr3:uid="{00000000-0010-0000-0000-000003250000}" uniqueName="9475" name="Column9449" queryTableFieldId="23296"/>
    <tableColumn id="9476" xr3:uid="{00000000-0010-0000-0000-000004250000}" uniqueName="9476" name="Column9450" queryTableFieldId="23295"/>
    <tableColumn id="9477" xr3:uid="{00000000-0010-0000-0000-000005250000}" uniqueName="9477" name="Column9451" queryTableFieldId="23294"/>
    <tableColumn id="9478" xr3:uid="{00000000-0010-0000-0000-000006250000}" uniqueName="9478" name="Column9452" queryTableFieldId="23293"/>
    <tableColumn id="9479" xr3:uid="{00000000-0010-0000-0000-000007250000}" uniqueName="9479" name="Column9453" queryTableFieldId="23292"/>
    <tableColumn id="9480" xr3:uid="{00000000-0010-0000-0000-000008250000}" uniqueName="9480" name="Column9454" queryTableFieldId="23291"/>
    <tableColumn id="9481" xr3:uid="{00000000-0010-0000-0000-000009250000}" uniqueName="9481" name="Column9455" queryTableFieldId="23290"/>
    <tableColumn id="9482" xr3:uid="{00000000-0010-0000-0000-00000A250000}" uniqueName="9482" name="Column9456" queryTableFieldId="23289"/>
    <tableColumn id="9483" xr3:uid="{00000000-0010-0000-0000-00000B250000}" uniqueName="9483" name="Column9457" queryTableFieldId="23288"/>
    <tableColumn id="9484" xr3:uid="{00000000-0010-0000-0000-00000C250000}" uniqueName="9484" name="Column9458" queryTableFieldId="23287"/>
    <tableColumn id="9485" xr3:uid="{00000000-0010-0000-0000-00000D250000}" uniqueName="9485" name="Column9459" queryTableFieldId="23286"/>
    <tableColumn id="9486" xr3:uid="{00000000-0010-0000-0000-00000E250000}" uniqueName="9486" name="Column9460" queryTableFieldId="23285"/>
    <tableColumn id="9487" xr3:uid="{00000000-0010-0000-0000-00000F250000}" uniqueName="9487" name="Column9461" queryTableFieldId="23284"/>
    <tableColumn id="9488" xr3:uid="{00000000-0010-0000-0000-000010250000}" uniqueName="9488" name="Column9462" queryTableFieldId="23283"/>
    <tableColumn id="9489" xr3:uid="{00000000-0010-0000-0000-000011250000}" uniqueName="9489" name="Column9463" queryTableFieldId="23282"/>
    <tableColumn id="9490" xr3:uid="{00000000-0010-0000-0000-000012250000}" uniqueName="9490" name="Column9464" queryTableFieldId="23281"/>
    <tableColumn id="9491" xr3:uid="{00000000-0010-0000-0000-000013250000}" uniqueName="9491" name="Column9465" queryTableFieldId="23280"/>
    <tableColumn id="9492" xr3:uid="{00000000-0010-0000-0000-000014250000}" uniqueName="9492" name="Column9466" queryTableFieldId="23279"/>
    <tableColumn id="9493" xr3:uid="{00000000-0010-0000-0000-000015250000}" uniqueName="9493" name="Column9467" queryTableFieldId="23278"/>
    <tableColumn id="9494" xr3:uid="{00000000-0010-0000-0000-000016250000}" uniqueName="9494" name="Column9468" queryTableFieldId="23277"/>
    <tableColumn id="9495" xr3:uid="{00000000-0010-0000-0000-000017250000}" uniqueName="9495" name="Column9469" queryTableFieldId="23276"/>
    <tableColumn id="9496" xr3:uid="{00000000-0010-0000-0000-000018250000}" uniqueName="9496" name="Column9470" queryTableFieldId="23275"/>
    <tableColumn id="9497" xr3:uid="{00000000-0010-0000-0000-000019250000}" uniqueName="9497" name="Column9471" queryTableFieldId="23274"/>
    <tableColumn id="9498" xr3:uid="{00000000-0010-0000-0000-00001A250000}" uniqueName="9498" name="Column9472" queryTableFieldId="23273"/>
    <tableColumn id="9499" xr3:uid="{00000000-0010-0000-0000-00001B250000}" uniqueName="9499" name="Column9473" queryTableFieldId="23272"/>
    <tableColumn id="9500" xr3:uid="{00000000-0010-0000-0000-00001C250000}" uniqueName="9500" name="Column9474" queryTableFieldId="23271"/>
    <tableColumn id="9501" xr3:uid="{00000000-0010-0000-0000-00001D250000}" uniqueName="9501" name="Column9475" queryTableFieldId="23270"/>
    <tableColumn id="9502" xr3:uid="{00000000-0010-0000-0000-00001E250000}" uniqueName="9502" name="Column9476" queryTableFieldId="23269"/>
    <tableColumn id="9503" xr3:uid="{00000000-0010-0000-0000-00001F250000}" uniqueName="9503" name="Column9477" queryTableFieldId="23268"/>
    <tableColumn id="9504" xr3:uid="{00000000-0010-0000-0000-000020250000}" uniqueName="9504" name="Column9478" queryTableFieldId="23267"/>
    <tableColumn id="9505" xr3:uid="{00000000-0010-0000-0000-000021250000}" uniqueName="9505" name="Column9479" queryTableFieldId="23266"/>
    <tableColumn id="9506" xr3:uid="{00000000-0010-0000-0000-000022250000}" uniqueName="9506" name="Column9480" queryTableFieldId="23265"/>
    <tableColumn id="9507" xr3:uid="{00000000-0010-0000-0000-000023250000}" uniqueName="9507" name="Column9481" queryTableFieldId="23264"/>
    <tableColumn id="9508" xr3:uid="{00000000-0010-0000-0000-000024250000}" uniqueName="9508" name="Column9482" queryTableFieldId="23263"/>
    <tableColumn id="9509" xr3:uid="{00000000-0010-0000-0000-000025250000}" uniqueName="9509" name="Column9483" queryTableFieldId="23262"/>
    <tableColumn id="9510" xr3:uid="{00000000-0010-0000-0000-000026250000}" uniqueName="9510" name="Column9484" queryTableFieldId="23261"/>
    <tableColumn id="9511" xr3:uid="{00000000-0010-0000-0000-000027250000}" uniqueName="9511" name="Column9485" queryTableFieldId="23260"/>
    <tableColumn id="9512" xr3:uid="{00000000-0010-0000-0000-000028250000}" uniqueName="9512" name="Column9486" queryTableFieldId="23259"/>
    <tableColumn id="9513" xr3:uid="{00000000-0010-0000-0000-000029250000}" uniqueName="9513" name="Column9487" queryTableFieldId="23258"/>
    <tableColumn id="9514" xr3:uid="{00000000-0010-0000-0000-00002A250000}" uniqueName="9514" name="Column9488" queryTableFieldId="23257"/>
    <tableColumn id="9515" xr3:uid="{00000000-0010-0000-0000-00002B250000}" uniqueName="9515" name="Column9489" queryTableFieldId="23256"/>
    <tableColumn id="9516" xr3:uid="{00000000-0010-0000-0000-00002C250000}" uniqueName="9516" name="Column9490" queryTableFieldId="23255"/>
    <tableColumn id="9517" xr3:uid="{00000000-0010-0000-0000-00002D250000}" uniqueName="9517" name="Column9491" queryTableFieldId="23254"/>
    <tableColumn id="9518" xr3:uid="{00000000-0010-0000-0000-00002E250000}" uniqueName="9518" name="Column9492" queryTableFieldId="23253"/>
    <tableColumn id="9519" xr3:uid="{00000000-0010-0000-0000-00002F250000}" uniqueName="9519" name="Column9493" queryTableFieldId="23252"/>
    <tableColumn id="9520" xr3:uid="{00000000-0010-0000-0000-000030250000}" uniqueName="9520" name="Column9494" queryTableFieldId="23251"/>
    <tableColumn id="9521" xr3:uid="{00000000-0010-0000-0000-000031250000}" uniqueName="9521" name="Column9495" queryTableFieldId="23250"/>
    <tableColumn id="9522" xr3:uid="{00000000-0010-0000-0000-000032250000}" uniqueName="9522" name="Column9496" queryTableFieldId="23249"/>
    <tableColumn id="9523" xr3:uid="{00000000-0010-0000-0000-000033250000}" uniqueName="9523" name="Column9497" queryTableFieldId="23248"/>
    <tableColumn id="9524" xr3:uid="{00000000-0010-0000-0000-000034250000}" uniqueName="9524" name="Column9498" queryTableFieldId="23247"/>
    <tableColumn id="9525" xr3:uid="{00000000-0010-0000-0000-000035250000}" uniqueName="9525" name="Column9499" queryTableFieldId="23246"/>
    <tableColumn id="9526" xr3:uid="{00000000-0010-0000-0000-000036250000}" uniqueName="9526" name="Column9500" queryTableFieldId="23245"/>
    <tableColumn id="9527" xr3:uid="{00000000-0010-0000-0000-000037250000}" uniqueName="9527" name="Column9501" queryTableFieldId="23244"/>
    <tableColumn id="9528" xr3:uid="{00000000-0010-0000-0000-000038250000}" uniqueName="9528" name="Column9502" queryTableFieldId="23243"/>
    <tableColumn id="9529" xr3:uid="{00000000-0010-0000-0000-000039250000}" uniqueName="9529" name="Column9503" queryTableFieldId="23242"/>
    <tableColumn id="9530" xr3:uid="{00000000-0010-0000-0000-00003A250000}" uniqueName="9530" name="Column9504" queryTableFieldId="23241"/>
    <tableColumn id="9531" xr3:uid="{00000000-0010-0000-0000-00003B250000}" uniqueName="9531" name="Column9505" queryTableFieldId="23240"/>
    <tableColumn id="9532" xr3:uid="{00000000-0010-0000-0000-00003C250000}" uniqueName="9532" name="Column9506" queryTableFieldId="23239"/>
    <tableColumn id="9533" xr3:uid="{00000000-0010-0000-0000-00003D250000}" uniqueName="9533" name="Column9507" queryTableFieldId="23238"/>
    <tableColumn id="9534" xr3:uid="{00000000-0010-0000-0000-00003E250000}" uniqueName="9534" name="Column9508" queryTableFieldId="23237"/>
    <tableColumn id="9535" xr3:uid="{00000000-0010-0000-0000-00003F250000}" uniqueName="9535" name="Column9509" queryTableFieldId="23236"/>
    <tableColumn id="9536" xr3:uid="{00000000-0010-0000-0000-000040250000}" uniqueName="9536" name="Column9510" queryTableFieldId="23235"/>
    <tableColumn id="9537" xr3:uid="{00000000-0010-0000-0000-000041250000}" uniqueName="9537" name="Column9511" queryTableFieldId="23234"/>
    <tableColumn id="9538" xr3:uid="{00000000-0010-0000-0000-000042250000}" uniqueName="9538" name="Column9512" queryTableFieldId="23233"/>
    <tableColumn id="9539" xr3:uid="{00000000-0010-0000-0000-000043250000}" uniqueName="9539" name="Column9513" queryTableFieldId="23232"/>
    <tableColumn id="9540" xr3:uid="{00000000-0010-0000-0000-000044250000}" uniqueName="9540" name="Column9514" queryTableFieldId="23231"/>
    <tableColumn id="9541" xr3:uid="{00000000-0010-0000-0000-000045250000}" uniqueName="9541" name="Column9515" queryTableFieldId="23230"/>
    <tableColumn id="9542" xr3:uid="{00000000-0010-0000-0000-000046250000}" uniqueName="9542" name="Column9516" queryTableFieldId="23229"/>
    <tableColumn id="9543" xr3:uid="{00000000-0010-0000-0000-000047250000}" uniqueName="9543" name="Column9517" queryTableFieldId="23228"/>
    <tableColumn id="9544" xr3:uid="{00000000-0010-0000-0000-000048250000}" uniqueName="9544" name="Column9518" queryTableFieldId="23227"/>
    <tableColumn id="9545" xr3:uid="{00000000-0010-0000-0000-000049250000}" uniqueName="9545" name="Column9519" queryTableFieldId="23226"/>
    <tableColumn id="9546" xr3:uid="{00000000-0010-0000-0000-00004A250000}" uniqueName="9546" name="Column9520" queryTableFieldId="23225"/>
    <tableColumn id="9547" xr3:uid="{00000000-0010-0000-0000-00004B250000}" uniqueName="9547" name="Column9521" queryTableFieldId="23224"/>
    <tableColumn id="9548" xr3:uid="{00000000-0010-0000-0000-00004C250000}" uniqueName="9548" name="Column9522" queryTableFieldId="23223"/>
    <tableColumn id="9549" xr3:uid="{00000000-0010-0000-0000-00004D250000}" uniqueName="9549" name="Column9523" queryTableFieldId="23222"/>
    <tableColumn id="9550" xr3:uid="{00000000-0010-0000-0000-00004E250000}" uniqueName="9550" name="Column9524" queryTableFieldId="23221"/>
    <tableColumn id="9551" xr3:uid="{00000000-0010-0000-0000-00004F250000}" uniqueName="9551" name="Column9525" queryTableFieldId="23220"/>
    <tableColumn id="9552" xr3:uid="{00000000-0010-0000-0000-000050250000}" uniqueName="9552" name="Column9526" queryTableFieldId="23219"/>
    <tableColumn id="9553" xr3:uid="{00000000-0010-0000-0000-000051250000}" uniqueName="9553" name="Column9527" queryTableFieldId="23218"/>
    <tableColumn id="9554" xr3:uid="{00000000-0010-0000-0000-000052250000}" uniqueName="9554" name="Column9528" queryTableFieldId="23217"/>
    <tableColumn id="9555" xr3:uid="{00000000-0010-0000-0000-000053250000}" uniqueName="9555" name="Column9529" queryTableFieldId="23216"/>
    <tableColumn id="9556" xr3:uid="{00000000-0010-0000-0000-000054250000}" uniqueName="9556" name="Column9530" queryTableFieldId="23215"/>
    <tableColumn id="9557" xr3:uid="{00000000-0010-0000-0000-000055250000}" uniqueName="9557" name="Column9531" queryTableFieldId="23214"/>
    <tableColumn id="9558" xr3:uid="{00000000-0010-0000-0000-000056250000}" uniqueName="9558" name="Column9532" queryTableFieldId="23213"/>
    <tableColumn id="9559" xr3:uid="{00000000-0010-0000-0000-000057250000}" uniqueName="9559" name="Column9533" queryTableFieldId="23212"/>
    <tableColumn id="9560" xr3:uid="{00000000-0010-0000-0000-000058250000}" uniqueName="9560" name="Column9534" queryTableFieldId="23211"/>
    <tableColumn id="9561" xr3:uid="{00000000-0010-0000-0000-000059250000}" uniqueName="9561" name="Column9535" queryTableFieldId="23210"/>
    <tableColumn id="9562" xr3:uid="{00000000-0010-0000-0000-00005A250000}" uniqueName="9562" name="Column9536" queryTableFieldId="23209"/>
    <tableColumn id="9563" xr3:uid="{00000000-0010-0000-0000-00005B250000}" uniqueName="9563" name="Column9537" queryTableFieldId="23208"/>
    <tableColumn id="9564" xr3:uid="{00000000-0010-0000-0000-00005C250000}" uniqueName="9564" name="Column9538" queryTableFieldId="23207"/>
    <tableColumn id="9565" xr3:uid="{00000000-0010-0000-0000-00005D250000}" uniqueName="9565" name="Column9539" queryTableFieldId="23206"/>
    <tableColumn id="9566" xr3:uid="{00000000-0010-0000-0000-00005E250000}" uniqueName="9566" name="Column9540" queryTableFieldId="23205"/>
    <tableColumn id="9567" xr3:uid="{00000000-0010-0000-0000-00005F250000}" uniqueName="9567" name="Column9541" queryTableFieldId="23204"/>
    <tableColumn id="9568" xr3:uid="{00000000-0010-0000-0000-000060250000}" uniqueName="9568" name="Column9542" queryTableFieldId="23203"/>
    <tableColumn id="9569" xr3:uid="{00000000-0010-0000-0000-000061250000}" uniqueName="9569" name="Column9543" queryTableFieldId="23202"/>
    <tableColumn id="9570" xr3:uid="{00000000-0010-0000-0000-000062250000}" uniqueName="9570" name="Column9544" queryTableFieldId="23201"/>
    <tableColumn id="9571" xr3:uid="{00000000-0010-0000-0000-000063250000}" uniqueName="9571" name="Column9545" queryTableFieldId="23200"/>
    <tableColumn id="9572" xr3:uid="{00000000-0010-0000-0000-000064250000}" uniqueName="9572" name="Column9546" queryTableFieldId="23199"/>
    <tableColumn id="9573" xr3:uid="{00000000-0010-0000-0000-000065250000}" uniqueName="9573" name="Column9547" queryTableFieldId="23198"/>
    <tableColumn id="9574" xr3:uid="{00000000-0010-0000-0000-000066250000}" uniqueName="9574" name="Column9548" queryTableFieldId="23197"/>
    <tableColumn id="9575" xr3:uid="{00000000-0010-0000-0000-000067250000}" uniqueName="9575" name="Column9549" queryTableFieldId="23196"/>
    <tableColumn id="9576" xr3:uid="{00000000-0010-0000-0000-000068250000}" uniqueName="9576" name="Column9550" queryTableFieldId="23195"/>
    <tableColumn id="9577" xr3:uid="{00000000-0010-0000-0000-000069250000}" uniqueName="9577" name="Column9551" queryTableFieldId="23194"/>
    <tableColumn id="9578" xr3:uid="{00000000-0010-0000-0000-00006A250000}" uniqueName="9578" name="Column9552" queryTableFieldId="23193"/>
    <tableColumn id="9579" xr3:uid="{00000000-0010-0000-0000-00006B250000}" uniqueName="9579" name="Column9553" queryTableFieldId="23192"/>
    <tableColumn id="9580" xr3:uid="{00000000-0010-0000-0000-00006C250000}" uniqueName="9580" name="Column9554" queryTableFieldId="23191"/>
    <tableColumn id="9581" xr3:uid="{00000000-0010-0000-0000-00006D250000}" uniqueName="9581" name="Column9555" queryTableFieldId="23190"/>
    <tableColumn id="9582" xr3:uid="{00000000-0010-0000-0000-00006E250000}" uniqueName="9582" name="Column9556" queryTableFieldId="23189"/>
    <tableColumn id="9583" xr3:uid="{00000000-0010-0000-0000-00006F250000}" uniqueName="9583" name="Column9557" queryTableFieldId="23188"/>
    <tableColumn id="9584" xr3:uid="{00000000-0010-0000-0000-000070250000}" uniqueName="9584" name="Column9558" queryTableFieldId="23187"/>
    <tableColumn id="9585" xr3:uid="{00000000-0010-0000-0000-000071250000}" uniqueName="9585" name="Column9559" queryTableFieldId="23186"/>
    <tableColumn id="9586" xr3:uid="{00000000-0010-0000-0000-000072250000}" uniqueName="9586" name="Column9560" queryTableFieldId="23185"/>
    <tableColumn id="9587" xr3:uid="{00000000-0010-0000-0000-000073250000}" uniqueName="9587" name="Column9561" queryTableFieldId="23184"/>
    <tableColumn id="9588" xr3:uid="{00000000-0010-0000-0000-000074250000}" uniqueName="9588" name="Column9562" queryTableFieldId="23183"/>
    <tableColumn id="9589" xr3:uid="{00000000-0010-0000-0000-000075250000}" uniqueName="9589" name="Column9563" queryTableFieldId="23182"/>
    <tableColumn id="9590" xr3:uid="{00000000-0010-0000-0000-000076250000}" uniqueName="9590" name="Column9564" queryTableFieldId="23181"/>
    <tableColumn id="9591" xr3:uid="{00000000-0010-0000-0000-000077250000}" uniqueName="9591" name="Column9565" queryTableFieldId="23180"/>
    <tableColumn id="9592" xr3:uid="{00000000-0010-0000-0000-000078250000}" uniqueName="9592" name="Column9566" queryTableFieldId="23179"/>
    <tableColumn id="9593" xr3:uid="{00000000-0010-0000-0000-000079250000}" uniqueName="9593" name="Column9567" queryTableFieldId="23178"/>
    <tableColumn id="9594" xr3:uid="{00000000-0010-0000-0000-00007A250000}" uniqueName="9594" name="Column9568" queryTableFieldId="23177"/>
    <tableColumn id="9595" xr3:uid="{00000000-0010-0000-0000-00007B250000}" uniqueName="9595" name="Column9569" queryTableFieldId="23176"/>
    <tableColumn id="9596" xr3:uid="{00000000-0010-0000-0000-00007C250000}" uniqueName="9596" name="Column9570" queryTableFieldId="23175"/>
    <tableColumn id="9597" xr3:uid="{00000000-0010-0000-0000-00007D250000}" uniqueName="9597" name="Column9571" queryTableFieldId="23174"/>
    <tableColumn id="9598" xr3:uid="{00000000-0010-0000-0000-00007E250000}" uniqueName="9598" name="Column9572" queryTableFieldId="23173"/>
    <tableColumn id="9599" xr3:uid="{00000000-0010-0000-0000-00007F250000}" uniqueName="9599" name="Column9573" queryTableFieldId="23172"/>
    <tableColumn id="9600" xr3:uid="{00000000-0010-0000-0000-000080250000}" uniqueName="9600" name="Column9574" queryTableFieldId="23171"/>
    <tableColumn id="9601" xr3:uid="{00000000-0010-0000-0000-000081250000}" uniqueName="9601" name="Column9575" queryTableFieldId="23170"/>
    <tableColumn id="9602" xr3:uid="{00000000-0010-0000-0000-000082250000}" uniqueName="9602" name="Column9576" queryTableFieldId="23169"/>
    <tableColumn id="9603" xr3:uid="{00000000-0010-0000-0000-000083250000}" uniqueName="9603" name="Column9577" queryTableFieldId="23168"/>
    <tableColumn id="9604" xr3:uid="{00000000-0010-0000-0000-000084250000}" uniqueName="9604" name="Column9578" queryTableFieldId="23167"/>
    <tableColumn id="9605" xr3:uid="{00000000-0010-0000-0000-000085250000}" uniqueName="9605" name="Column9579" queryTableFieldId="23166"/>
    <tableColumn id="9606" xr3:uid="{00000000-0010-0000-0000-000086250000}" uniqueName="9606" name="Column9580" queryTableFieldId="23165"/>
    <tableColumn id="9607" xr3:uid="{00000000-0010-0000-0000-000087250000}" uniqueName="9607" name="Column9581" queryTableFieldId="23164"/>
    <tableColumn id="9608" xr3:uid="{00000000-0010-0000-0000-000088250000}" uniqueName="9608" name="Column9582" queryTableFieldId="23163"/>
    <tableColumn id="9609" xr3:uid="{00000000-0010-0000-0000-000089250000}" uniqueName="9609" name="Column9583" queryTableFieldId="23162"/>
    <tableColumn id="9610" xr3:uid="{00000000-0010-0000-0000-00008A250000}" uniqueName="9610" name="Column9584" queryTableFieldId="23161"/>
    <tableColumn id="9611" xr3:uid="{00000000-0010-0000-0000-00008B250000}" uniqueName="9611" name="Column9585" queryTableFieldId="23160"/>
    <tableColumn id="9612" xr3:uid="{00000000-0010-0000-0000-00008C250000}" uniqueName="9612" name="Column9586" queryTableFieldId="23159"/>
    <tableColumn id="9613" xr3:uid="{00000000-0010-0000-0000-00008D250000}" uniqueName="9613" name="Column9587" queryTableFieldId="23158"/>
    <tableColumn id="9614" xr3:uid="{00000000-0010-0000-0000-00008E250000}" uniqueName="9614" name="Column9588" queryTableFieldId="23157"/>
    <tableColumn id="9615" xr3:uid="{00000000-0010-0000-0000-00008F250000}" uniqueName="9615" name="Column9589" queryTableFieldId="23156"/>
    <tableColumn id="9616" xr3:uid="{00000000-0010-0000-0000-000090250000}" uniqueName="9616" name="Column9590" queryTableFieldId="23155"/>
    <tableColumn id="9617" xr3:uid="{00000000-0010-0000-0000-000091250000}" uniqueName="9617" name="Column9591" queryTableFieldId="23154"/>
    <tableColumn id="9618" xr3:uid="{00000000-0010-0000-0000-000092250000}" uniqueName="9618" name="Column9592" queryTableFieldId="23153"/>
    <tableColumn id="9619" xr3:uid="{00000000-0010-0000-0000-000093250000}" uniqueName="9619" name="Column9593" queryTableFieldId="23152"/>
    <tableColumn id="9620" xr3:uid="{00000000-0010-0000-0000-000094250000}" uniqueName="9620" name="Column9594" queryTableFieldId="23151"/>
    <tableColumn id="9621" xr3:uid="{00000000-0010-0000-0000-000095250000}" uniqueName="9621" name="Column9595" queryTableFieldId="23150"/>
    <tableColumn id="9622" xr3:uid="{00000000-0010-0000-0000-000096250000}" uniqueName="9622" name="Column9596" queryTableFieldId="23149"/>
    <tableColumn id="9623" xr3:uid="{00000000-0010-0000-0000-000097250000}" uniqueName="9623" name="Column9597" queryTableFieldId="23148"/>
    <tableColumn id="9624" xr3:uid="{00000000-0010-0000-0000-000098250000}" uniqueName="9624" name="Column9598" queryTableFieldId="23147"/>
    <tableColumn id="9625" xr3:uid="{00000000-0010-0000-0000-000099250000}" uniqueName="9625" name="Column9599" queryTableFieldId="23146"/>
    <tableColumn id="9626" xr3:uid="{00000000-0010-0000-0000-00009A250000}" uniqueName="9626" name="Column9600" queryTableFieldId="23145"/>
    <tableColumn id="9627" xr3:uid="{00000000-0010-0000-0000-00009B250000}" uniqueName="9627" name="Column9601" queryTableFieldId="23144"/>
    <tableColumn id="9628" xr3:uid="{00000000-0010-0000-0000-00009C250000}" uniqueName="9628" name="Column9602" queryTableFieldId="23143"/>
    <tableColumn id="9629" xr3:uid="{00000000-0010-0000-0000-00009D250000}" uniqueName="9629" name="Column9603" queryTableFieldId="23142"/>
    <tableColumn id="9630" xr3:uid="{00000000-0010-0000-0000-00009E250000}" uniqueName="9630" name="Column9604" queryTableFieldId="23141"/>
    <tableColumn id="9631" xr3:uid="{00000000-0010-0000-0000-00009F250000}" uniqueName="9631" name="Column9605" queryTableFieldId="23140"/>
    <tableColumn id="9632" xr3:uid="{00000000-0010-0000-0000-0000A0250000}" uniqueName="9632" name="Column9606" queryTableFieldId="23139"/>
    <tableColumn id="9633" xr3:uid="{00000000-0010-0000-0000-0000A1250000}" uniqueName="9633" name="Column9607" queryTableFieldId="23138"/>
    <tableColumn id="9634" xr3:uid="{00000000-0010-0000-0000-0000A2250000}" uniqueName="9634" name="Column9608" queryTableFieldId="23137"/>
    <tableColumn id="9635" xr3:uid="{00000000-0010-0000-0000-0000A3250000}" uniqueName="9635" name="Column9609" queryTableFieldId="23136"/>
    <tableColumn id="9636" xr3:uid="{00000000-0010-0000-0000-0000A4250000}" uniqueName="9636" name="Column9610" queryTableFieldId="23135"/>
    <tableColumn id="9637" xr3:uid="{00000000-0010-0000-0000-0000A5250000}" uniqueName="9637" name="Column9611" queryTableFieldId="23134"/>
    <tableColumn id="9638" xr3:uid="{00000000-0010-0000-0000-0000A6250000}" uniqueName="9638" name="Column9612" queryTableFieldId="23133"/>
    <tableColumn id="9639" xr3:uid="{00000000-0010-0000-0000-0000A7250000}" uniqueName="9639" name="Column9613" queryTableFieldId="23132"/>
    <tableColumn id="9640" xr3:uid="{00000000-0010-0000-0000-0000A8250000}" uniqueName="9640" name="Column9614" queryTableFieldId="23131"/>
    <tableColumn id="9641" xr3:uid="{00000000-0010-0000-0000-0000A9250000}" uniqueName="9641" name="Column9615" queryTableFieldId="23130"/>
    <tableColumn id="9642" xr3:uid="{00000000-0010-0000-0000-0000AA250000}" uniqueName="9642" name="Column9616" queryTableFieldId="23129"/>
    <tableColumn id="9643" xr3:uid="{00000000-0010-0000-0000-0000AB250000}" uniqueName="9643" name="Column9617" queryTableFieldId="23128"/>
    <tableColumn id="9644" xr3:uid="{00000000-0010-0000-0000-0000AC250000}" uniqueName="9644" name="Column9618" queryTableFieldId="23127"/>
    <tableColumn id="9645" xr3:uid="{00000000-0010-0000-0000-0000AD250000}" uniqueName="9645" name="Column9619" queryTableFieldId="23126"/>
    <tableColumn id="9646" xr3:uid="{00000000-0010-0000-0000-0000AE250000}" uniqueName="9646" name="Column9620" queryTableFieldId="23125"/>
    <tableColumn id="9647" xr3:uid="{00000000-0010-0000-0000-0000AF250000}" uniqueName="9647" name="Column9621" queryTableFieldId="23124"/>
    <tableColumn id="9648" xr3:uid="{00000000-0010-0000-0000-0000B0250000}" uniqueName="9648" name="Column9622" queryTableFieldId="23123"/>
    <tableColumn id="9649" xr3:uid="{00000000-0010-0000-0000-0000B1250000}" uniqueName="9649" name="Column9623" queryTableFieldId="23122"/>
    <tableColumn id="9650" xr3:uid="{00000000-0010-0000-0000-0000B2250000}" uniqueName="9650" name="Column9624" queryTableFieldId="23121"/>
    <tableColumn id="9651" xr3:uid="{00000000-0010-0000-0000-0000B3250000}" uniqueName="9651" name="Column9625" queryTableFieldId="23120"/>
    <tableColumn id="9652" xr3:uid="{00000000-0010-0000-0000-0000B4250000}" uniqueName="9652" name="Column9626" queryTableFieldId="23119"/>
    <tableColumn id="9653" xr3:uid="{00000000-0010-0000-0000-0000B5250000}" uniqueName="9653" name="Column9627" queryTableFieldId="23118"/>
    <tableColumn id="9654" xr3:uid="{00000000-0010-0000-0000-0000B6250000}" uniqueName="9654" name="Column9628" queryTableFieldId="23117"/>
    <tableColumn id="9655" xr3:uid="{00000000-0010-0000-0000-0000B7250000}" uniqueName="9655" name="Column9629" queryTableFieldId="23116"/>
    <tableColumn id="9656" xr3:uid="{00000000-0010-0000-0000-0000B8250000}" uniqueName="9656" name="Column9630" queryTableFieldId="23115"/>
    <tableColumn id="9657" xr3:uid="{00000000-0010-0000-0000-0000B9250000}" uniqueName="9657" name="Column9631" queryTableFieldId="23114"/>
    <tableColumn id="9658" xr3:uid="{00000000-0010-0000-0000-0000BA250000}" uniqueName="9658" name="Column9632" queryTableFieldId="23113"/>
    <tableColumn id="9659" xr3:uid="{00000000-0010-0000-0000-0000BB250000}" uniqueName="9659" name="Column9633" queryTableFieldId="23112"/>
    <tableColumn id="9660" xr3:uid="{00000000-0010-0000-0000-0000BC250000}" uniqueName="9660" name="Column9634" queryTableFieldId="23111"/>
    <tableColumn id="9661" xr3:uid="{00000000-0010-0000-0000-0000BD250000}" uniqueName="9661" name="Column9635" queryTableFieldId="23110"/>
    <tableColumn id="9662" xr3:uid="{00000000-0010-0000-0000-0000BE250000}" uniqueName="9662" name="Column9636" queryTableFieldId="23109"/>
    <tableColumn id="9663" xr3:uid="{00000000-0010-0000-0000-0000BF250000}" uniqueName="9663" name="Column9637" queryTableFieldId="23108"/>
    <tableColumn id="9664" xr3:uid="{00000000-0010-0000-0000-0000C0250000}" uniqueName="9664" name="Column9638" queryTableFieldId="23107"/>
    <tableColumn id="9665" xr3:uid="{00000000-0010-0000-0000-0000C1250000}" uniqueName="9665" name="Column9639" queryTableFieldId="23106"/>
    <tableColumn id="9666" xr3:uid="{00000000-0010-0000-0000-0000C2250000}" uniqueName="9666" name="Column9640" queryTableFieldId="23105"/>
    <tableColumn id="9667" xr3:uid="{00000000-0010-0000-0000-0000C3250000}" uniqueName="9667" name="Column9641" queryTableFieldId="23104"/>
    <tableColumn id="9668" xr3:uid="{00000000-0010-0000-0000-0000C4250000}" uniqueName="9668" name="Column9642" queryTableFieldId="23103"/>
    <tableColumn id="9669" xr3:uid="{00000000-0010-0000-0000-0000C5250000}" uniqueName="9669" name="Column9643" queryTableFieldId="23102"/>
    <tableColumn id="9670" xr3:uid="{00000000-0010-0000-0000-0000C6250000}" uniqueName="9670" name="Column9644" queryTableFieldId="23101"/>
    <tableColumn id="9671" xr3:uid="{00000000-0010-0000-0000-0000C7250000}" uniqueName="9671" name="Column9645" queryTableFieldId="23100"/>
    <tableColumn id="9672" xr3:uid="{00000000-0010-0000-0000-0000C8250000}" uniqueName="9672" name="Column9646" queryTableFieldId="23099"/>
    <tableColumn id="9673" xr3:uid="{00000000-0010-0000-0000-0000C9250000}" uniqueName="9673" name="Column9647" queryTableFieldId="23098"/>
    <tableColumn id="9674" xr3:uid="{00000000-0010-0000-0000-0000CA250000}" uniqueName="9674" name="Column9648" queryTableFieldId="23097"/>
    <tableColumn id="9675" xr3:uid="{00000000-0010-0000-0000-0000CB250000}" uniqueName="9675" name="Column9649" queryTableFieldId="23096"/>
    <tableColumn id="9676" xr3:uid="{00000000-0010-0000-0000-0000CC250000}" uniqueName="9676" name="Column9650" queryTableFieldId="23095"/>
    <tableColumn id="9677" xr3:uid="{00000000-0010-0000-0000-0000CD250000}" uniqueName="9677" name="Column9651" queryTableFieldId="23094"/>
    <tableColumn id="9678" xr3:uid="{00000000-0010-0000-0000-0000CE250000}" uniqueName="9678" name="Column9652" queryTableFieldId="23093"/>
    <tableColumn id="9679" xr3:uid="{00000000-0010-0000-0000-0000CF250000}" uniqueName="9679" name="Column9653" queryTableFieldId="23092"/>
    <tableColumn id="9680" xr3:uid="{00000000-0010-0000-0000-0000D0250000}" uniqueName="9680" name="Column9654" queryTableFieldId="23091"/>
    <tableColumn id="9681" xr3:uid="{00000000-0010-0000-0000-0000D1250000}" uniqueName="9681" name="Column9655" queryTableFieldId="23090"/>
    <tableColumn id="9682" xr3:uid="{00000000-0010-0000-0000-0000D2250000}" uniqueName="9682" name="Column9656" queryTableFieldId="23089"/>
    <tableColumn id="9683" xr3:uid="{00000000-0010-0000-0000-0000D3250000}" uniqueName="9683" name="Column9657" queryTableFieldId="23088"/>
    <tableColumn id="9684" xr3:uid="{00000000-0010-0000-0000-0000D4250000}" uniqueName="9684" name="Column9658" queryTableFieldId="23087"/>
    <tableColumn id="9685" xr3:uid="{00000000-0010-0000-0000-0000D5250000}" uniqueName="9685" name="Column9659" queryTableFieldId="23086"/>
    <tableColumn id="9686" xr3:uid="{00000000-0010-0000-0000-0000D6250000}" uniqueName="9686" name="Column9660" queryTableFieldId="23085"/>
    <tableColumn id="9687" xr3:uid="{00000000-0010-0000-0000-0000D7250000}" uniqueName="9687" name="Column9661" queryTableFieldId="23084"/>
    <tableColumn id="9688" xr3:uid="{00000000-0010-0000-0000-0000D8250000}" uniqueName="9688" name="Column9662" queryTableFieldId="23083"/>
    <tableColumn id="9689" xr3:uid="{00000000-0010-0000-0000-0000D9250000}" uniqueName="9689" name="Column9663" queryTableFieldId="23082"/>
    <tableColumn id="9690" xr3:uid="{00000000-0010-0000-0000-0000DA250000}" uniqueName="9690" name="Column9664" queryTableFieldId="23081"/>
    <tableColumn id="9691" xr3:uid="{00000000-0010-0000-0000-0000DB250000}" uniqueName="9691" name="Column9665" queryTableFieldId="23080"/>
    <tableColumn id="9692" xr3:uid="{00000000-0010-0000-0000-0000DC250000}" uniqueName="9692" name="Column9666" queryTableFieldId="23079"/>
    <tableColumn id="9693" xr3:uid="{00000000-0010-0000-0000-0000DD250000}" uniqueName="9693" name="Column9667" queryTableFieldId="23078"/>
    <tableColumn id="9694" xr3:uid="{00000000-0010-0000-0000-0000DE250000}" uniqueName="9694" name="Column9668" queryTableFieldId="23077"/>
    <tableColumn id="9695" xr3:uid="{00000000-0010-0000-0000-0000DF250000}" uniqueName="9695" name="Column9669" queryTableFieldId="23076"/>
    <tableColumn id="9696" xr3:uid="{00000000-0010-0000-0000-0000E0250000}" uniqueName="9696" name="Column9670" queryTableFieldId="23075"/>
    <tableColumn id="9697" xr3:uid="{00000000-0010-0000-0000-0000E1250000}" uniqueName="9697" name="Column9671" queryTableFieldId="23074"/>
    <tableColumn id="9698" xr3:uid="{00000000-0010-0000-0000-0000E2250000}" uniqueName="9698" name="Column9672" queryTableFieldId="23073"/>
    <tableColumn id="9699" xr3:uid="{00000000-0010-0000-0000-0000E3250000}" uniqueName="9699" name="Column9673" queryTableFieldId="23072"/>
    <tableColumn id="9700" xr3:uid="{00000000-0010-0000-0000-0000E4250000}" uniqueName="9700" name="Column9674" queryTableFieldId="23071"/>
    <tableColumn id="9701" xr3:uid="{00000000-0010-0000-0000-0000E5250000}" uniqueName="9701" name="Column9675" queryTableFieldId="23070"/>
    <tableColumn id="9702" xr3:uid="{00000000-0010-0000-0000-0000E6250000}" uniqueName="9702" name="Column9676" queryTableFieldId="23069"/>
    <tableColumn id="9703" xr3:uid="{00000000-0010-0000-0000-0000E7250000}" uniqueName="9703" name="Column9677" queryTableFieldId="23068"/>
    <tableColumn id="9704" xr3:uid="{00000000-0010-0000-0000-0000E8250000}" uniqueName="9704" name="Column9678" queryTableFieldId="23067"/>
    <tableColumn id="9705" xr3:uid="{00000000-0010-0000-0000-0000E9250000}" uniqueName="9705" name="Column9679" queryTableFieldId="23066"/>
    <tableColumn id="9706" xr3:uid="{00000000-0010-0000-0000-0000EA250000}" uniqueName="9706" name="Column9680" queryTableFieldId="23065"/>
    <tableColumn id="9707" xr3:uid="{00000000-0010-0000-0000-0000EB250000}" uniqueName="9707" name="Column9681" queryTableFieldId="23064"/>
    <tableColumn id="9708" xr3:uid="{00000000-0010-0000-0000-0000EC250000}" uniqueName="9708" name="Column9682" queryTableFieldId="23063"/>
    <tableColumn id="9709" xr3:uid="{00000000-0010-0000-0000-0000ED250000}" uniqueName="9709" name="Column9683" queryTableFieldId="23062"/>
    <tableColumn id="9710" xr3:uid="{00000000-0010-0000-0000-0000EE250000}" uniqueName="9710" name="Column9684" queryTableFieldId="23061"/>
    <tableColumn id="9711" xr3:uid="{00000000-0010-0000-0000-0000EF250000}" uniqueName="9711" name="Column9685" queryTableFieldId="23060"/>
    <tableColumn id="9712" xr3:uid="{00000000-0010-0000-0000-0000F0250000}" uniqueName="9712" name="Column9686" queryTableFieldId="23059"/>
    <tableColumn id="9713" xr3:uid="{00000000-0010-0000-0000-0000F1250000}" uniqueName="9713" name="Column9687" queryTableFieldId="23058"/>
    <tableColumn id="9714" xr3:uid="{00000000-0010-0000-0000-0000F2250000}" uniqueName="9714" name="Column9688" queryTableFieldId="23057"/>
    <tableColumn id="9715" xr3:uid="{00000000-0010-0000-0000-0000F3250000}" uniqueName="9715" name="Column9689" queryTableFieldId="23056"/>
    <tableColumn id="9716" xr3:uid="{00000000-0010-0000-0000-0000F4250000}" uniqueName="9716" name="Column9690" queryTableFieldId="23055"/>
    <tableColumn id="9717" xr3:uid="{00000000-0010-0000-0000-0000F5250000}" uniqueName="9717" name="Column9691" queryTableFieldId="23054"/>
    <tableColumn id="9718" xr3:uid="{00000000-0010-0000-0000-0000F6250000}" uniqueName="9718" name="Column9692" queryTableFieldId="23053"/>
    <tableColumn id="9719" xr3:uid="{00000000-0010-0000-0000-0000F7250000}" uniqueName="9719" name="Column9693" queryTableFieldId="23052"/>
    <tableColumn id="9720" xr3:uid="{00000000-0010-0000-0000-0000F8250000}" uniqueName="9720" name="Column9694" queryTableFieldId="23051"/>
    <tableColumn id="9721" xr3:uid="{00000000-0010-0000-0000-0000F9250000}" uniqueName="9721" name="Column9695" queryTableFieldId="23050"/>
    <tableColumn id="9722" xr3:uid="{00000000-0010-0000-0000-0000FA250000}" uniqueName="9722" name="Column9696" queryTableFieldId="23049"/>
    <tableColumn id="9723" xr3:uid="{00000000-0010-0000-0000-0000FB250000}" uniqueName="9723" name="Column9697" queryTableFieldId="23048"/>
    <tableColumn id="9724" xr3:uid="{00000000-0010-0000-0000-0000FC250000}" uniqueName="9724" name="Column9698" queryTableFieldId="23047"/>
    <tableColumn id="9725" xr3:uid="{00000000-0010-0000-0000-0000FD250000}" uniqueName="9725" name="Column9699" queryTableFieldId="23046"/>
    <tableColumn id="9726" xr3:uid="{00000000-0010-0000-0000-0000FE250000}" uniqueName="9726" name="Column9700" queryTableFieldId="23045"/>
    <tableColumn id="9727" xr3:uid="{00000000-0010-0000-0000-0000FF250000}" uniqueName="9727" name="Column9701" queryTableFieldId="23044"/>
    <tableColumn id="9728" xr3:uid="{00000000-0010-0000-0000-000000260000}" uniqueName="9728" name="Column9702" queryTableFieldId="23043"/>
    <tableColumn id="9729" xr3:uid="{00000000-0010-0000-0000-000001260000}" uniqueName="9729" name="Column9703" queryTableFieldId="23042"/>
    <tableColumn id="9730" xr3:uid="{00000000-0010-0000-0000-000002260000}" uniqueName="9730" name="Column9704" queryTableFieldId="23041"/>
    <tableColumn id="9731" xr3:uid="{00000000-0010-0000-0000-000003260000}" uniqueName="9731" name="Column9705" queryTableFieldId="23040"/>
    <tableColumn id="9732" xr3:uid="{00000000-0010-0000-0000-000004260000}" uniqueName="9732" name="Column9706" queryTableFieldId="23039"/>
    <tableColumn id="9733" xr3:uid="{00000000-0010-0000-0000-000005260000}" uniqueName="9733" name="Column9707" queryTableFieldId="23038"/>
    <tableColumn id="9734" xr3:uid="{00000000-0010-0000-0000-000006260000}" uniqueName="9734" name="Column9708" queryTableFieldId="23037"/>
    <tableColumn id="9735" xr3:uid="{00000000-0010-0000-0000-000007260000}" uniqueName="9735" name="Column9709" queryTableFieldId="23036"/>
    <tableColumn id="9736" xr3:uid="{00000000-0010-0000-0000-000008260000}" uniqueName="9736" name="Column9710" queryTableFieldId="23035"/>
    <tableColumn id="9737" xr3:uid="{00000000-0010-0000-0000-000009260000}" uniqueName="9737" name="Column9711" queryTableFieldId="23034"/>
    <tableColumn id="9738" xr3:uid="{00000000-0010-0000-0000-00000A260000}" uniqueName="9738" name="Column9712" queryTableFieldId="23033"/>
    <tableColumn id="9739" xr3:uid="{00000000-0010-0000-0000-00000B260000}" uniqueName="9739" name="Column9713" queryTableFieldId="23032"/>
    <tableColumn id="9740" xr3:uid="{00000000-0010-0000-0000-00000C260000}" uniqueName="9740" name="Column9714" queryTableFieldId="23031"/>
    <tableColumn id="9741" xr3:uid="{00000000-0010-0000-0000-00000D260000}" uniqueName="9741" name="Column9715" queryTableFieldId="23030"/>
    <tableColumn id="9742" xr3:uid="{00000000-0010-0000-0000-00000E260000}" uniqueName="9742" name="Column9716" queryTableFieldId="23029"/>
    <tableColumn id="9743" xr3:uid="{00000000-0010-0000-0000-00000F260000}" uniqueName="9743" name="Column9717" queryTableFieldId="23028"/>
    <tableColumn id="9744" xr3:uid="{00000000-0010-0000-0000-000010260000}" uniqueName="9744" name="Column9718" queryTableFieldId="23027"/>
    <tableColumn id="9745" xr3:uid="{00000000-0010-0000-0000-000011260000}" uniqueName="9745" name="Column9719" queryTableFieldId="23026"/>
    <tableColumn id="9746" xr3:uid="{00000000-0010-0000-0000-000012260000}" uniqueName="9746" name="Column9720" queryTableFieldId="23025"/>
    <tableColumn id="9747" xr3:uid="{00000000-0010-0000-0000-000013260000}" uniqueName="9747" name="Column9721" queryTableFieldId="23024"/>
    <tableColumn id="9748" xr3:uid="{00000000-0010-0000-0000-000014260000}" uniqueName="9748" name="Column9722" queryTableFieldId="23023"/>
    <tableColumn id="9749" xr3:uid="{00000000-0010-0000-0000-000015260000}" uniqueName="9749" name="Column9723" queryTableFieldId="23022"/>
    <tableColumn id="9750" xr3:uid="{00000000-0010-0000-0000-000016260000}" uniqueName="9750" name="Column9724" queryTableFieldId="23021"/>
    <tableColumn id="9751" xr3:uid="{00000000-0010-0000-0000-000017260000}" uniqueName="9751" name="Column9725" queryTableFieldId="23020"/>
    <tableColumn id="9752" xr3:uid="{00000000-0010-0000-0000-000018260000}" uniqueName="9752" name="Column9726" queryTableFieldId="23019"/>
    <tableColumn id="9753" xr3:uid="{00000000-0010-0000-0000-000019260000}" uniqueName="9753" name="Column9727" queryTableFieldId="23018"/>
    <tableColumn id="9754" xr3:uid="{00000000-0010-0000-0000-00001A260000}" uniqueName="9754" name="Column9728" queryTableFieldId="23017"/>
    <tableColumn id="9755" xr3:uid="{00000000-0010-0000-0000-00001B260000}" uniqueName="9755" name="Column9729" queryTableFieldId="23016"/>
    <tableColumn id="9756" xr3:uid="{00000000-0010-0000-0000-00001C260000}" uniqueName="9756" name="Column9730" queryTableFieldId="23015"/>
    <tableColumn id="9757" xr3:uid="{00000000-0010-0000-0000-00001D260000}" uniqueName="9757" name="Column9731" queryTableFieldId="23014"/>
    <tableColumn id="9758" xr3:uid="{00000000-0010-0000-0000-00001E260000}" uniqueName="9758" name="Column9732" queryTableFieldId="23013"/>
    <tableColumn id="9759" xr3:uid="{00000000-0010-0000-0000-00001F260000}" uniqueName="9759" name="Column9733" queryTableFieldId="23012"/>
    <tableColumn id="9760" xr3:uid="{00000000-0010-0000-0000-000020260000}" uniqueName="9760" name="Column9734" queryTableFieldId="23011"/>
    <tableColumn id="9761" xr3:uid="{00000000-0010-0000-0000-000021260000}" uniqueName="9761" name="Column9735" queryTableFieldId="23010"/>
    <tableColumn id="9762" xr3:uid="{00000000-0010-0000-0000-000022260000}" uniqueName="9762" name="Column9736" queryTableFieldId="23009"/>
    <tableColumn id="9763" xr3:uid="{00000000-0010-0000-0000-000023260000}" uniqueName="9763" name="Column9737" queryTableFieldId="23008"/>
    <tableColumn id="9764" xr3:uid="{00000000-0010-0000-0000-000024260000}" uniqueName="9764" name="Column9738" queryTableFieldId="23007"/>
    <tableColumn id="9765" xr3:uid="{00000000-0010-0000-0000-000025260000}" uniqueName="9765" name="Column9739" queryTableFieldId="23006"/>
    <tableColumn id="9766" xr3:uid="{00000000-0010-0000-0000-000026260000}" uniqueName="9766" name="Column9740" queryTableFieldId="23005"/>
    <tableColumn id="9767" xr3:uid="{00000000-0010-0000-0000-000027260000}" uniqueName="9767" name="Column9741" queryTableFieldId="23004"/>
    <tableColumn id="9768" xr3:uid="{00000000-0010-0000-0000-000028260000}" uniqueName="9768" name="Column9742" queryTableFieldId="23003"/>
    <tableColumn id="9769" xr3:uid="{00000000-0010-0000-0000-000029260000}" uniqueName="9769" name="Column9743" queryTableFieldId="23002"/>
    <tableColumn id="9770" xr3:uid="{00000000-0010-0000-0000-00002A260000}" uniqueName="9770" name="Column9744" queryTableFieldId="23001"/>
    <tableColumn id="9771" xr3:uid="{00000000-0010-0000-0000-00002B260000}" uniqueName="9771" name="Column9745" queryTableFieldId="23000"/>
    <tableColumn id="9772" xr3:uid="{00000000-0010-0000-0000-00002C260000}" uniqueName="9772" name="Column9746" queryTableFieldId="22999"/>
    <tableColumn id="9773" xr3:uid="{00000000-0010-0000-0000-00002D260000}" uniqueName="9773" name="Column9747" queryTableFieldId="22998"/>
    <tableColumn id="9774" xr3:uid="{00000000-0010-0000-0000-00002E260000}" uniqueName="9774" name="Column9748" queryTableFieldId="22997"/>
    <tableColumn id="9775" xr3:uid="{00000000-0010-0000-0000-00002F260000}" uniqueName="9775" name="Column9749" queryTableFieldId="22996"/>
    <tableColumn id="9776" xr3:uid="{00000000-0010-0000-0000-000030260000}" uniqueName="9776" name="Column9750" queryTableFieldId="22995"/>
    <tableColumn id="9777" xr3:uid="{00000000-0010-0000-0000-000031260000}" uniqueName="9777" name="Column9751" queryTableFieldId="22994"/>
    <tableColumn id="9778" xr3:uid="{00000000-0010-0000-0000-000032260000}" uniqueName="9778" name="Column9752" queryTableFieldId="22993"/>
    <tableColumn id="9779" xr3:uid="{00000000-0010-0000-0000-000033260000}" uniqueName="9779" name="Column9753" queryTableFieldId="22992"/>
    <tableColumn id="9780" xr3:uid="{00000000-0010-0000-0000-000034260000}" uniqueName="9780" name="Column9754" queryTableFieldId="22991"/>
    <tableColumn id="9781" xr3:uid="{00000000-0010-0000-0000-000035260000}" uniqueName="9781" name="Column9755" queryTableFieldId="22990"/>
    <tableColumn id="9782" xr3:uid="{00000000-0010-0000-0000-000036260000}" uniqueName="9782" name="Column9756" queryTableFieldId="22989"/>
    <tableColumn id="9783" xr3:uid="{00000000-0010-0000-0000-000037260000}" uniqueName="9783" name="Column9757" queryTableFieldId="22988"/>
    <tableColumn id="9784" xr3:uid="{00000000-0010-0000-0000-000038260000}" uniqueName="9784" name="Column9758" queryTableFieldId="22987"/>
    <tableColumn id="9785" xr3:uid="{00000000-0010-0000-0000-000039260000}" uniqueName="9785" name="Column9759" queryTableFieldId="22986"/>
    <tableColumn id="9786" xr3:uid="{00000000-0010-0000-0000-00003A260000}" uniqueName="9786" name="Column9760" queryTableFieldId="22985"/>
    <tableColumn id="9787" xr3:uid="{00000000-0010-0000-0000-00003B260000}" uniqueName="9787" name="Column9761" queryTableFieldId="22984"/>
    <tableColumn id="9788" xr3:uid="{00000000-0010-0000-0000-00003C260000}" uniqueName="9788" name="Column9762" queryTableFieldId="22983"/>
    <tableColumn id="9789" xr3:uid="{00000000-0010-0000-0000-00003D260000}" uniqueName="9789" name="Column9763" queryTableFieldId="22982"/>
    <tableColumn id="9790" xr3:uid="{00000000-0010-0000-0000-00003E260000}" uniqueName="9790" name="Column9764" queryTableFieldId="22981"/>
    <tableColumn id="9791" xr3:uid="{00000000-0010-0000-0000-00003F260000}" uniqueName="9791" name="Column9765" queryTableFieldId="22980"/>
    <tableColumn id="9792" xr3:uid="{00000000-0010-0000-0000-000040260000}" uniqueName="9792" name="Column9766" queryTableFieldId="22979"/>
    <tableColumn id="9793" xr3:uid="{00000000-0010-0000-0000-000041260000}" uniqueName="9793" name="Column9767" queryTableFieldId="22978"/>
    <tableColumn id="9794" xr3:uid="{00000000-0010-0000-0000-000042260000}" uniqueName="9794" name="Column9768" queryTableFieldId="22977"/>
    <tableColumn id="9795" xr3:uid="{00000000-0010-0000-0000-000043260000}" uniqueName="9795" name="Column9769" queryTableFieldId="22976"/>
    <tableColumn id="9796" xr3:uid="{00000000-0010-0000-0000-000044260000}" uniqueName="9796" name="Column9770" queryTableFieldId="22975"/>
    <tableColumn id="9797" xr3:uid="{00000000-0010-0000-0000-000045260000}" uniqueName="9797" name="Column9771" queryTableFieldId="22974"/>
    <tableColumn id="9798" xr3:uid="{00000000-0010-0000-0000-000046260000}" uniqueName="9798" name="Column9772" queryTableFieldId="22973"/>
    <tableColumn id="9799" xr3:uid="{00000000-0010-0000-0000-000047260000}" uniqueName="9799" name="Column9773" queryTableFieldId="22972"/>
    <tableColumn id="9800" xr3:uid="{00000000-0010-0000-0000-000048260000}" uniqueName="9800" name="Column9774" queryTableFieldId="22971"/>
    <tableColumn id="9801" xr3:uid="{00000000-0010-0000-0000-000049260000}" uniqueName="9801" name="Column9775" queryTableFieldId="22970"/>
    <tableColumn id="9802" xr3:uid="{00000000-0010-0000-0000-00004A260000}" uniqueName="9802" name="Column9776" queryTableFieldId="22969"/>
    <tableColumn id="9803" xr3:uid="{00000000-0010-0000-0000-00004B260000}" uniqueName="9803" name="Column9777" queryTableFieldId="22968"/>
    <tableColumn id="9804" xr3:uid="{00000000-0010-0000-0000-00004C260000}" uniqueName="9804" name="Column9778" queryTableFieldId="22967"/>
    <tableColumn id="9805" xr3:uid="{00000000-0010-0000-0000-00004D260000}" uniqueName="9805" name="Column9779" queryTableFieldId="22966"/>
    <tableColumn id="9806" xr3:uid="{00000000-0010-0000-0000-00004E260000}" uniqueName="9806" name="Column9780" queryTableFieldId="22965"/>
    <tableColumn id="9807" xr3:uid="{00000000-0010-0000-0000-00004F260000}" uniqueName="9807" name="Column9781" queryTableFieldId="22964"/>
    <tableColumn id="9808" xr3:uid="{00000000-0010-0000-0000-000050260000}" uniqueName="9808" name="Column9782" queryTableFieldId="22963"/>
    <tableColumn id="9809" xr3:uid="{00000000-0010-0000-0000-000051260000}" uniqueName="9809" name="Column9783" queryTableFieldId="22962"/>
    <tableColumn id="9810" xr3:uid="{00000000-0010-0000-0000-000052260000}" uniqueName="9810" name="Column9784" queryTableFieldId="22961"/>
    <tableColumn id="9811" xr3:uid="{00000000-0010-0000-0000-000053260000}" uniqueName="9811" name="Column9785" queryTableFieldId="22960"/>
    <tableColumn id="9812" xr3:uid="{00000000-0010-0000-0000-000054260000}" uniqueName="9812" name="Column9786" queryTableFieldId="22959"/>
    <tableColumn id="9813" xr3:uid="{00000000-0010-0000-0000-000055260000}" uniqueName="9813" name="Column9787" queryTableFieldId="22958"/>
    <tableColumn id="9814" xr3:uid="{00000000-0010-0000-0000-000056260000}" uniqueName="9814" name="Column9788" queryTableFieldId="22957"/>
    <tableColumn id="9815" xr3:uid="{00000000-0010-0000-0000-000057260000}" uniqueName="9815" name="Column9789" queryTableFieldId="22956"/>
    <tableColumn id="9816" xr3:uid="{00000000-0010-0000-0000-000058260000}" uniqueName="9816" name="Column9790" queryTableFieldId="22955"/>
    <tableColumn id="9817" xr3:uid="{00000000-0010-0000-0000-000059260000}" uniqueName="9817" name="Column9791" queryTableFieldId="22954"/>
    <tableColumn id="9818" xr3:uid="{00000000-0010-0000-0000-00005A260000}" uniqueName="9818" name="Column9792" queryTableFieldId="22953"/>
    <tableColumn id="9819" xr3:uid="{00000000-0010-0000-0000-00005B260000}" uniqueName="9819" name="Column9793" queryTableFieldId="22952"/>
    <tableColumn id="9820" xr3:uid="{00000000-0010-0000-0000-00005C260000}" uniqueName="9820" name="Column9794" queryTableFieldId="22951"/>
    <tableColumn id="9821" xr3:uid="{00000000-0010-0000-0000-00005D260000}" uniqueName="9821" name="Column9795" queryTableFieldId="22950"/>
    <tableColumn id="9822" xr3:uid="{00000000-0010-0000-0000-00005E260000}" uniqueName="9822" name="Column9796" queryTableFieldId="22949"/>
    <tableColumn id="9823" xr3:uid="{00000000-0010-0000-0000-00005F260000}" uniqueName="9823" name="Column9797" queryTableFieldId="22948"/>
    <tableColumn id="9824" xr3:uid="{00000000-0010-0000-0000-000060260000}" uniqueName="9824" name="Column9798" queryTableFieldId="22947"/>
    <tableColumn id="9825" xr3:uid="{00000000-0010-0000-0000-000061260000}" uniqueName="9825" name="Column9799" queryTableFieldId="22946"/>
    <tableColumn id="9826" xr3:uid="{00000000-0010-0000-0000-000062260000}" uniqueName="9826" name="Column9800" queryTableFieldId="22945"/>
    <tableColumn id="9827" xr3:uid="{00000000-0010-0000-0000-000063260000}" uniqueName="9827" name="Column9801" queryTableFieldId="22944"/>
    <tableColumn id="9828" xr3:uid="{00000000-0010-0000-0000-000064260000}" uniqueName="9828" name="Column9802" queryTableFieldId="22943"/>
    <tableColumn id="9829" xr3:uid="{00000000-0010-0000-0000-000065260000}" uniqueName="9829" name="Column9803" queryTableFieldId="22942"/>
    <tableColumn id="9830" xr3:uid="{00000000-0010-0000-0000-000066260000}" uniqueName="9830" name="Column9804" queryTableFieldId="22941"/>
    <tableColumn id="9831" xr3:uid="{00000000-0010-0000-0000-000067260000}" uniqueName="9831" name="Column9805" queryTableFieldId="22940"/>
    <tableColumn id="9832" xr3:uid="{00000000-0010-0000-0000-000068260000}" uniqueName="9832" name="Column9806" queryTableFieldId="22939"/>
    <tableColumn id="9833" xr3:uid="{00000000-0010-0000-0000-000069260000}" uniqueName="9833" name="Column9807" queryTableFieldId="22938"/>
    <tableColumn id="9834" xr3:uid="{00000000-0010-0000-0000-00006A260000}" uniqueName="9834" name="Column9808" queryTableFieldId="22937"/>
    <tableColumn id="9835" xr3:uid="{00000000-0010-0000-0000-00006B260000}" uniqueName="9835" name="Column9809" queryTableFieldId="22936"/>
    <tableColumn id="9836" xr3:uid="{00000000-0010-0000-0000-00006C260000}" uniqueName="9836" name="Column9810" queryTableFieldId="22935"/>
    <tableColumn id="9837" xr3:uid="{00000000-0010-0000-0000-00006D260000}" uniqueName="9837" name="Column9811" queryTableFieldId="22934"/>
    <tableColumn id="9838" xr3:uid="{00000000-0010-0000-0000-00006E260000}" uniqueName="9838" name="Column9812" queryTableFieldId="22933"/>
    <tableColumn id="9839" xr3:uid="{00000000-0010-0000-0000-00006F260000}" uniqueName="9839" name="Column9813" queryTableFieldId="22932"/>
    <tableColumn id="9840" xr3:uid="{00000000-0010-0000-0000-000070260000}" uniqueName="9840" name="Column9814" queryTableFieldId="22931"/>
    <tableColumn id="9841" xr3:uid="{00000000-0010-0000-0000-000071260000}" uniqueName="9841" name="Column9815" queryTableFieldId="22930"/>
    <tableColumn id="9842" xr3:uid="{00000000-0010-0000-0000-000072260000}" uniqueName="9842" name="Column9816" queryTableFieldId="22929"/>
    <tableColumn id="9843" xr3:uid="{00000000-0010-0000-0000-000073260000}" uniqueName="9843" name="Column9817" queryTableFieldId="22928"/>
    <tableColumn id="9844" xr3:uid="{00000000-0010-0000-0000-000074260000}" uniqueName="9844" name="Column9818" queryTableFieldId="22927"/>
    <tableColumn id="9845" xr3:uid="{00000000-0010-0000-0000-000075260000}" uniqueName="9845" name="Column9819" queryTableFieldId="22926"/>
    <tableColumn id="9846" xr3:uid="{00000000-0010-0000-0000-000076260000}" uniqueName="9846" name="Column9820" queryTableFieldId="22925"/>
    <tableColumn id="9847" xr3:uid="{00000000-0010-0000-0000-000077260000}" uniqueName="9847" name="Column9821" queryTableFieldId="22924"/>
    <tableColumn id="9848" xr3:uid="{00000000-0010-0000-0000-000078260000}" uniqueName="9848" name="Column9822" queryTableFieldId="22923"/>
    <tableColumn id="9849" xr3:uid="{00000000-0010-0000-0000-000079260000}" uniqueName="9849" name="Column9823" queryTableFieldId="22922"/>
    <tableColumn id="9850" xr3:uid="{00000000-0010-0000-0000-00007A260000}" uniqueName="9850" name="Column9824" queryTableFieldId="22921"/>
    <tableColumn id="9851" xr3:uid="{00000000-0010-0000-0000-00007B260000}" uniqueName="9851" name="Column9825" queryTableFieldId="22920"/>
    <tableColumn id="9852" xr3:uid="{00000000-0010-0000-0000-00007C260000}" uniqueName="9852" name="Column9826" queryTableFieldId="22919"/>
    <tableColumn id="9853" xr3:uid="{00000000-0010-0000-0000-00007D260000}" uniqueName="9853" name="Column9827" queryTableFieldId="22918"/>
    <tableColumn id="9854" xr3:uid="{00000000-0010-0000-0000-00007E260000}" uniqueName="9854" name="Column9828" queryTableFieldId="22917"/>
    <tableColumn id="9855" xr3:uid="{00000000-0010-0000-0000-00007F260000}" uniqueName="9855" name="Column9829" queryTableFieldId="22916"/>
    <tableColumn id="9856" xr3:uid="{00000000-0010-0000-0000-000080260000}" uniqueName="9856" name="Column9830" queryTableFieldId="22915"/>
    <tableColumn id="9857" xr3:uid="{00000000-0010-0000-0000-000081260000}" uniqueName="9857" name="Column9831" queryTableFieldId="22914"/>
    <tableColumn id="9858" xr3:uid="{00000000-0010-0000-0000-000082260000}" uniqueName="9858" name="Column9832" queryTableFieldId="22913"/>
    <tableColumn id="9859" xr3:uid="{00000000-0010-0000-0000-000083260000}" uniqueName="9859" name="Column9833" queryTableFieldId="22912"/>
    <tableColumn id="9860" xr3:uid="{00000000-0010-0000-0000-000084260000}" uniqueName="9860" name="Column9834" queryTableFieldId="22911"/>
    <tableColumn id="9861" xr3:uid="{00000000-0010-0000-0000-000085260000}" uniqueName="9861" name="Column9835" queryTableFieldId="22910"/>
    <tableColumn id="9862" xr3:uid="{00000000-0010-0000-0000-000086260000}" uniqueName="9862" name="Column9836" queryTableFieldId="22909"/>
    <tableColumn id="9863" xr3:uid="{00000000-0010-0000-0000-000087260000}" uniqueName="9863" name="Column9837" queryTableFieldId="22908"/>
    <tableColumn id="9864" xr3:uid="{00000000-0010-0000-0000-000088260000}" uniqueName="9864" name="Column9838" queryTableFieldId="22907"/>
    <tableColumn id="9865" xr3:uid="{00000000-0010-0000-0000-000089260000}" uniqueName="9865" name="Column9839" queryTableFieldId="22906"/>
    <tableColumn id="9866" xr3:uid="{00000000-0010-0000-0000-00008A260000}" uniqueName="9866" name="Column9840" queryTableFieldId="22905"/>
    <tableColumn id="9867" xr3:uid="{00000000-0010-0000-0000-00008B260000}" uniqueName="9867" name="Column9841" queryTableFieldId="22904"/>
    <tableColumn id="9868" xr3:uid="{00000000-0010-0000-0000-00008C260000}" uniqueName="9868" name="Column9842" queryTableFieldId="22903"/>
    <tableColumn id="9869" xr3:uid="{00000000-0010-0000-0000-00008D260000}" uniqueName="9869" name="Column9843" queryTableFieldId="22902"/>
    <tableColumn id="9870" xr3:uid="{00000000-0010-0000-0000-00008E260000}" uniqueName="9870" name="Column9844" queryTableFieldId="22901"/>
    <tableColumn id="9871" xr3:uid="{00000000-0010-0000-0000-00008F260000}" uniqueName="9871" name="Column9845" queryTableFieldId="22900"/>
    <tableColumn id="9872" xr3:uid="{00000000-0010-0000-0000-000090260000}" uniqueName="9872" name="Column9846" queryTableFieldId="22899"/>
    <tableColumn id="9873" xr3:uid="{00000000-0010-0000-0000-000091260000}" uniqueName="9873" name="Column9847" queryTableFieldId="22898"/>
    <tableColumn id="9874" xr3:uid="{00000000-0010-0000-0000-000092260000}" uniqueName="9874" name="Column9848" queryTableFieldId="22897"/>
    <tableColumn id="9875" xr3:uid="{00000000-0010-0000-0000-000093260000}" uniqueName="9875" name="Column9849" queryTableFieldId="22896"/>
    <tableColumn id="9876" xr3:uid="{00000000-0010-0000-0000-000094260000}" uniqueName="9876" name="Column9850" queryTableFieldId="22895"/>
    <tableColumn id="9877" xr3:uid="{00000000-0010-0000-0000-000095260000}" uniqueName="9877" name="Column9851" queryTableFieldId="22894"/>
    <tableColumn id="9878" xr3:uid="{00000000-0010-0000-0000-000096260000}" uniqueName="9878" name="Column9852" queryTableFieldId="22893"/>
    <tableColumn id="9879" xr3:uid="{00000000-0010-0000-0000-000097260000}" uniqueName="9879" name="Column9853" queryTableFieldId="22892"/>
    <tableColumn id="9880" xr3:uid="{00000000-0010-0000-0000-000098260000}" uniqueName="9880" name="Column9854" queryTableFieldId="22891"/>
    <tableColumn id="9881" xr3:uid="{00000000-0010-0000-0000-000099260000}" uniqueName="9881" name="Column9855" queryTableFieldId="22890"/>
    <tableColumn id="9882" xr3:uid="{00000000-0010-0000-0000-00009A260000}" uniqueName="9882" name="Column9856" queryTableFieldId="22889"/>
    <tableColumn id="9883" xr3:uid="{00000000-0010-0000-0000-00009B260000}" uniqueName="9883" name="Column9857" queryTableFieldId="22888"/>
    <tableColumn id="9884" xr3:uid="{00000000-0010-0000-0000-00009C260000}" uniqueName="9884" name="Column9858" queryTableFieldId="22887"/>
    <tableColumn id="9885" xr3:uid="{00000000-0010-0000-0000-00009D260000}" uniqueName="9885" name="Column9859" queryTableFieldId="22886"/>
    <tableColumn id="9886" xr3:uid="{00000000-0010-0000-0000-00009E260000}" uniqueName="9886" name="Column9860" queryTableFieldId="22885"/>
    <tableColumn id="9887" xr3:uid="{00000000-0010-0000-0000-00009F260000}" uniqueName="9887" name="Column9861" queryTableFieldId="22884"/>
    <tableColumn id="9888" xr3:uid="{00000000-0010-0000-0000-0000A0260000}" uniqueName="9888" name="Column9862" queryTableFieldId="22883"/>
    <tableColumn id="9889" xr3:uid="{00000000-0010-0000-0000-0000A1260000}" uniqueName="9889" name="Column9863" queryTableFieldId="22882"/>
    <tableColumn id="9890" xr3:uid="{00000000-0010-0000-0000-0000A2260000}" uniqueName="9890" name="Column9864" queryTableFieldId="22881"/>
    <tableColumn id="9891" xr3:uid="{00000000-0010-0000-0000-0000A3260000}" uniqueName="9891" name="Column9865" queryTableFieldId="22880"/>
    <tableColumn id="9892" xr3:uid="{00000000-0010-0000-0000-0000A4260000}" uniqueName="9892" name="Column9866" queryTableFieldId="22879"/>
    <tableColumn id="9893" xr3:uid="{00000000-0010-0000-0000-0000A5260000}" uniqueName="9893" name="Column9867" queryTableFieldId="22878"/>
    <tableColumn id="9894" xr3:uid="{00000000-0010-0000-0000-0000A6260000}" uniqueName="9894" name="Column9868" queryTableFieldId="22877"/>
    <tableColumn id="9895" xr3:uid="{00000000-0010-0000-0000-0000A7260000}" uniqueName="9895" name="Column9869" queryTableFieldId="22876"/>
    <tableColumn id="9896" xr3:uid="{00000000-0010-0000-0000-0000A8260000}" uniqueName="9896" name="Column9870" queryTableFieldId="22875"/>
    <tableColumn id="9897" xr3:uid="{00000000-0010-0000-0000-0000A9260000}" uniqueName="9897" name="Column9871" queryTableFieldId="22874"/>
    <tableColumn id="9898" xr3:uid="{00000000-0010-0000-0000-0000AA260000}" uniqueName="9898" name="Column9872" queryTableFieldId="22873"/>
    <tableColumn id="9899" xr3:uid="{00000000-0010-0000-0000-0000AB260000}" uniqueName="9899" name="Column9873" queryTableFieldId="22872"/>
    <tableColumn id="9900" xr3:uid="{00000000-0010-0000-0000-0000AC260000}" uniqueName="9900" name="Column9874" queryTableFieldId="22871"/>
    <tableColumn id="9901" xr3:uid="{00000000-0010-0000-0000-0000AD260000}" uniqueName="9901" name="Column9875" queryTableFieldId="22870"/>
    <tableColumn id="9902" xr3:uid="{00000000-0010-0000-0000-0000AE260000}" uniqueName="9902" name="Column9876" queryTableFieldId="22869"/>
    <tableColumn id="9903" xr3:uid="{00000000-0010-0000-0000-0000AF260000}" uniqueName="9903" name="Column9877" queryTableFieldId="22868"/>
    <tableColumn id="9904" xr3:uid="{00000000-0010-0000-0000-0000B0260000}" uniqueName="9904" name="Column9878" queryTableFieldId="22867"/>
    <tableColumn id="9905" xr3:uid="{00000000-0010-0000-0000-0000B1260000}" uniqueName="9905" name="Column9879" queryTableFieldId="22866"/>
    <tableColumn id="9906" xr3:uid="{00000000-0010-0000-0000-0000B2260000}" uniqueName="9906" name="Column9880" queryTableFieldId="22865"/>
    <tableColumn id="9907" xr3:uid="{00000000-0010-0000-0000-0000B3260000}" uniqueName="9907" name="Column9881" queryTableFieldId="22864"/>
    <tableColumn id="9908" xr3:uid="{00000000-0010-0000-0000-0000B4260000}" uniqueName="9908" name="Column9882" queryTableFieldId="22863"/>
    <tableColumn id="9909" xr3:uid="{00000000-0010-0000-0000-0000B5260000}" uniqueName="9909" name="Column9883" queryTableFieldId="22862"/>
    <tableColumn id="9910" xr3:uid="{00000000-0010-0000-0000-0000B6260000}" uniqueName="9910" name="Column9884" queryTableFieldId="22861"/>
    <tableColumn id="9911" xr3:uid="{00000000-0010-0000-0000-0000B7260000}" uniqueName="9911" name="Column9885" queryTableFieldId="22860"/>
    <tableColumn id="9912" xr3:uid="{00000000-0010-0000-0000-0000B8260000}" uniqueName="9912" name="Column9886" queryTableFieldId="22859"/>
    <tableColumn id="9913" xr3:uid="{00000000-0010-0000-0000-0000B9260000}" uniqueName="9913" name="Column9887" queryTableFieldId="22858"/>
    <tableColumn id="9914" xr3:uid="{00000000-0010-0000-0000-0000BA260000}" uniqueName="9914" name="Column9888" queryTableFieldId="22857"/>
    <tableColumn id="9915" xr3:uid="{00000000-0010-0000-0000-0000BB260000}" uniqueName="9915" name="Column9889" queryTableFieldId="22856"/>
    <tableColumn id="9916" xr3:uid="{00000000-0010-0000-0000-0000BC260000}" uniqueName="9916" name="Column9890" queryTableFieldId="22855"/>
    <tableColumn id="9917" xr3:uid="{00000000-0010-0000-0000-0000BD260000}" uniqueName="9917" name="Column9891" queryTableFieldId="22854"/>
    <tableColumn id="9918" xr3:uid="{00000000-0010-0000-0000-0000BE260000}" uniqueName="9918" name="Column9892" queryTableFieldId="22853"/>
    <tableColumn id="9919" xr3:uid="{00000000-0010-0000-0000-0000BF260000}" uniqueName="9919" name="Column9893" queryTableFieldId="22852"/>
    <tableColumn id="9920" xr3:uid="{00000000-0010-0000-0000-0000C0260000}" uniqueName="9920" name="Column9894" queryTableFieldId="22851"/>
    <tableColumn id="9921" xr3:uid="{00000000-0010-0000-0000-0000C1260000}" uniqueName="9921" name="Column9895" queryTableFieldId="22850"/>
    <tableColumn id="9922" xr3:uid="{00000000-0010-0000-0000-0000C2260000}" uniqueName="9922" name="Column9896" queryTableFieldId="22849"/>
    <tableColumn id="9923" xr3:uid="{00000000-0010-0000-0000-0000C3260000}" uniqueName="9923" name="Column9897" queryTableFieldId="22848"/>
    <tableColumn id="9924" xr3:uid="{00000000-0010-0000-0000-0000C4260000}" uniqueName="9924" name="Column9898" queryTableFieldId="22847"/>
    <tableColumn id="9925" xr3:uid="{00000000-0010-0000-0000-0000C5260000}" uniqueName="9925" name="Column9899" queryTableFieldId="22846"/>
    <tableColumn id="9926" xr3:uid="{00000000-0010-0000-0000-0000C6260000}" uniqueName="9926" name="Column9900" queryTableFieldId="22845"/>
    <tableColumn id="9927" xr3:uid="{00000000-0010-0000-0000-0000C7260000}" uniqueName="9927" name="Column9901" queryTableFieldId="22844"/>
    <tableColumn id="9928" xr3:uid="{00000000-0010-0000-0000-0000C8260000}" uniqueName="9928" name="Column9902" queryTableFieldId="22843"/>
    <tableColumn id="9929" xr3:uid="{00000000-0010-0000-0000-0000C9260000}" uniqueName="9929" name="Column9903" queryTableFieldId="22842"/>
    <tableColumn id="9930" xr3:uid="{00000000-0010-0000-0000-0000CA260000}" uniqueName="9930" name="Column9904" queryTableFieldId="22841"/>
    <tableColumn id="9931" xr3:uid="{00000000-0010-0000-0000-0000CB260000}" uniqueName="9931" name="Column9905" queryTableFieldId="22840"/>
    <tableColumn id="9932" xr3:uid="{00000000-0010-0000-0000-0000CC260000}" uniqueName="9932" name="Column9906" queryTableFieldId="22839"/>
    <tableColumn id="9933" xr3:uid="{00000000-0010-0000-0000-0000CD260000}" uniqueName="9933" name="Column9907" queryTableFieldId="22838"/>
    <tableColumn id="9934" xr3:uid="{00000000-0010-0000-0000-0000CE260000}" uniqueName="9934" name="Column9908" queryTableFieldId="22837"/>
    <tableColumn id="9935" xr3:uid="{00000000-0010-0000-0000-0000CF260000}" uniqueName="9935" name="Column9909" queryTableFieldId="22836"/>
    <tableColumn id="9936" xr3:uid="{00000000-0010-0000-0000-0000D0260000}" uniqueName="9936" name="Column9910" queryTableFieldId="22835"/>
    <tableColumn id="9937" xr3:uid="{00000000-0010-0000-0000-0000D1260000}" uniqueName="9937" name="Column9911" queryTableFieldId="22834"/>
    <tableColumn id="9938" xr3:uid="{00000000-0010-0000-0000-0000D2260000}" uniqueName="9938" name="Column9912" queryTableFieldId="22833"/>
    <tableColumn id="9939" xr3:uid="{00000000-0010-0000-0000-0000D3260000}" uniqueName="9939" name="Column9913" queryTableFieldId="22832"/>
    <tableColumn id="9940" xr3:uid="{00000000-0010-0000-0000-0000D4260000}" uniqueName="9940" name="Column9914" queryTableFieldId="22831"/>
    <tableColumn id="9941" xr3:uid="{00000000-0010-0000-0000-0000D5260000}" uniqueName="9941" name="Column9915" queryTableFieldId="22830"/>
    <tableColumn id="9942" xr3:uid="{00000000-0010-0000-0000-0000D6260000}" uniqueName="9942" name="Column9916" queryTableFieldId="22829"/>
    <tableColumn id="9943" xr3:uid="{00000000-0010-0000-0000-0000D7260000}" uniqueName="9943" name="Column9917" queryTableFieldId="22828"/>
    <tableColumn id="9944" xr3:uid="{00000000-0010-0000-0000-0000D8260000}" uniqueName="9944" name="Column9918" queryTableFieldId="22827"/>
    <tableColumn id="9945" xr3:uid="{00000000-0010-0000-0000-0000D9260000}" uniqueName="9945" name="Column9919" queryTableFieldId="22826"/>
    <tableColumn id="9946" xr3:uid="{00000000-0010-0000-0000-0000DA260000}" uniqueName="9946" name="Column9920" queryTableFieldId="22825"/>
    <tableColumn id="9947" xr3:uid="{00000000-0010-0000-0000-0000DB260000}" uniqueName="9947" name="Column9921" queryTableFieldId="22824"/>
    <tableColumn id="9948" xr3:uid="{00000000-0010-0000-0000-0000DC260000}" uniqueName="9948" name="Column9922" queryTableFieldId="22823"/>
    <tableColumn id="9949" xr3:uid="{00000000-0010-0000-0000-0000DD260000}" uniqueName="9949" name="Column9923" queryTableFieldId="22822"/>
    <tableColumn id="9950" xr3:uid="{00000000-0010-0000-0000-0000DE260000}" uniqueName="9950" name="Column9924" queryTableFieldId="22821"/>
    <tableColumn id="9951" xr3:uid="{00000000-0010-0000-0000-0000DF260000}" uniqueName="9951" name="Column9925" queryTableFieldId="22820"/>
    <tableColumn id="9952" xr3:uid="{00000000-0010-0000-0000-0000E0260000}" uniqueName="9952" name="Column9926" queryTableFieldId="22819"/>
    <tableColumn id="9953" xr3:uid="{00000000-0010-0000-0000-0000E1260000}" uniqueName="9953" name="Column9927" queryTableFieldId="22818"/>
    <tableColumn id="9954" xr3:uid="{00000000-0010-0000-0000-0000E2260000}" uniqueName="9954" name="Column9928" queryTableFieldId="22817"/>
    <tableColumn id="9955" xr3:uid="{00000000-0010-0000-0000-0000E3260000}" uniqueName="9955" name="Column9929" queryTableFieldId="22816"/>
    <tableColumn id="9956" xr3:uid="{00000000-0010-0000-0000-0000E4260000}" uniqueName="9956" name="Column9930" queryTableFieldId="22815"/>
    <tableColumn id="9957" xr3:uid="{00000000-0010-0000-0000-0000E5260000}" uniqueName="9957" name="Column9931" queryTableFieldId="22814"/>
    <tableColumn id="9958" xr3:uid="{00000000-0010-0000-0000-0000E6260000}" uniqueName="9958" name="Column9932" queryTableFieldId="22813"/>
    <tableColumn id="9959" xr3:uid="{00000000-0010-0000-0000-0000E7260000}" uniqueName="9959" name="Column9933" queryTableFieldId="22812"/>
    <tableColumn id="9960" xr3:uid="{00000000-0010-0000-0000-0000E8260000}" uniqueName="9960" name="Column9934" queryTableFieldId="22811"/>
    <tableColumn id="9961" xr3:uid="{00000000-0010-0000-0000-0000E9260000}" uniqueName="9961" name="Column9935" queryTableFieldId="22810"/>
    <tableColumn id="9962" xr3:uid="{00000000-0010-0000-0000-0000EA260000}" uniqueName="9962" name="Column9936" queryTableFieldId="22809"/>
    <tableColumn id="9963" xr3:uid="{00000000-0010-0000-0000-0000EB260000}" uniqueName="9963" name="Column9937" queryTableFieldId="22808"/>
    <tableColumn id="9964" xr3:uid="{00000000-0010-0000-0000-0000EC260000}" uniqueName="9964" name="Column9938" queryTableFieldId="22807"/>
    <tableColumn id="9965" xr3:uid="{00000000-0010-0000-0000-0000ED260000}" uniqueName="9965" name="Column9939" queryTableFieldId="22806"/>
    <tableColumn id="9966" xr3:uid="{00000000-0010-0000-0000-0000EE260000}" uniqueName="9966" name="Column9940" queryTableFieldId="22805"/>
    <tableColumn id="9967" xr3:uid="{00000000-0010-0000-0000-0000EF260000}" uniqueName="9967" name="Column9941" queryTableFieldId="22804"/>
    <tableColumn id="9968" xr3:uid="{00000000-0010-0000-0000-0000F0260000}" uniqueName="9968" name="Column9942" queryTableFieldId="22803"/>
    <tableColumn id="9969" xr3:uid="{00000000-0010-0000-0000-0000F1260000}" uniqueName="9969" name="Column9943" queryTableFieldId="22802"/>
    <tableColumn id="9970" xr3:uid="{00000000-0010-0000-0000-0000F2260000}" uniqueName="9970" name="Column9944" queryTableFieldId="22801"/>
    <tableColumn id="9971" xr3:uid="{00000000-0010-0000-0000-0000F3260000}" uniqueName="9971" name="Column9945" queryTableFieldId="22800"/>
    <tableColumn id="9972" xr3:uid="{00000000-0010-0000-0000-0000F4260000}" uniqueName="9972" name="Column9946" queryTableFieldId="22799"/>
    <tableColumn id="9973" xr3:uid="{00000000-0010-0000-0000-0000F5260000}" uniqueName="9973" name="Column9947" queryTableFieldId="22798"/>
    <tableColumn id="9974" xr3:uid="{00000000-0010-0000-0000-0000F6260000}" uniqueName="9974" name="Column9948" queryTableFieldId="22797"/>
    <tableColumn id="9975" xr3:uid="{00000000-0010-0000-0000-0000F7260000}" uniqueName="9975" name="Column9949" queryTableFieldId="22796"/>
    <tableColumn id="9976" xr3:uid="{00000000-0010-0000-0000-0000F8260000}" uniqueName="9976" name="Column9950" queryTableFieldId="22795"/>
    <tableColumn id="9977" xr3:uid="{00000000-0010-0000-0000-0000F9260000}" uniqueName="9977" name="Column9951" queryTableFieldId="22794"/>
    <tableColumn id="9978" xr3:uid="{00000000-0010-0000-0000-0000FA260000}" uniqueName="9978" name="Column9952" queryTableFieldId="22793"/>
    <tableColumn id="9979" xr3:uid="{00000000-0010-0000-0000-0000FB260000}" uniqueName="9979" name="Column9953" queryTableFieldId="22792"/>
    <tableColumn id="9980" xr3:uid="{00000000-0010-0000-0000-0000FC260000}" uniqueName="9980" name="Column9954" queryTableFieldId="22791"/>
    <tableColumn id="9981" xr3:uid="{00000000-0010-0000-0000-0000FD260000}" uniqueName="9981" name="Column9955" queryTableFieldId="22790"/>
    <tableColumn id="9982" xr3:uid="{00000000-0010-0000-0000-0000FE260000}" uniqueName="9982" name="Column9956" queryTableFieldId="22789"/>
    <tableColumn id="9983" xr3:uid="{00000000-0010-0000-0000-0000FF260000}" uniqueName="9983" name="Column9957" queryTableFieldId="22788"/>
    <tableColumn id="9984" xr3:uid="{00000000-0010-0000-0000-000000270000}" uniqueName="9984" name="Column9958" queryTableFieldId="22787"/>
    <tableColumn id="9985" xr3:uid="{00000000-0010-0000-0000-000001270000}" uniqueName="9985" name="Column9959" queryTableFieldId="22786"/>
    <tableColumn id="9986" xr3:uid="{00000000-0010-0000-0000-000002270000}" uniqueName="9986" name="Column9960" queryTableFieldId="22785"/>
    <tableColumn id="9987" xr3:uid="{00000000-0010-0000-0000-000003270000}" uniqueName="9987" name="Column9961" queryTableFieldId="22784"/>
    <tableColumn id="9988" xr3:uid="{00000000-0010-0000-0000-000004270000}" uniqueName="9988" name="Column9962" queryTableFieldId="22783"/>
    <tableColumn id="9989" xr3:uid="{00000000-0010-0000-0000-000005270000}" uniqueName="9989" name="Column9963" queryTableFieldId="22782"/>
    <tableColumn id="9990" xr3:uid="{00000000-0010-0000-0000-000006270000}" uniqueName="9990" name="Column9964" queryTableFieldId="22781"/>
    <tableColumn id="9991" xr3:uid="{00000000-0010-0000-0000-000007270000}" uniqueName="9991" name="Column9965" queryTableFieldId="22780"/>
    <tableColumn id="9992" xr3:uid="{00000000-0010-0000-0000-000008270000}" uniqueName="9992" name="Column9966" queryTableFieldId="22779"/>
    <tableColumn id="9993" xr3:uid="{00000000-0010-0000-0000-000009270000}" uniqueName="9993" name="Column9967" queryTableFieldId="22778"/>
    <tableColumn id="9994" xr3:uid="{00000000-0010-0000-0000-00000A270000}" uniqueName="9994" name="Column9968" queryTableFieldId="22777"/>
    <tableColumn id="9995" xr3:uid="{00000000-0010-0000-0000-00000B270000}" uniqueName="9995" name="Column9969" queryTableFieldId="22776"/>
    <tableColumn id="9996" xr3:uid="{00000000-0010-0000-0000-00000C270000}" uniqueName="9996" name="Column9970" queryTableFieldId="22775"/>
    <tableColumn id="9997" xr3:uid="{00000000-0010-0000-0000-00000D270000}" uniqueName="9997" name="Column9971" queryTableFieldId="22774"/>
    <tableColumn id="9998" xr3:uid="{00000000-0010-0000-0000-00000E270000}" uniqueName="9998" name="Column9972" queryTableFieldId="22773"/>
    <tableColumn id="9999" xr3:uid="{00000000-0010-0000-0000-00000F270000}" uniqueName="9999" name="Column9973" queryTableFieldId="22772"/>
    <tableColumn id="10000" xr3:uid="{00000000-0010-0000-0000-000010270000}" uniqueName="10000" name="Column9974" queryTableFieldId="22771"/>
    <tableColumn id="10001" xr3:uid="{00000000-0010-0000-0000-000011270000}" uniqueName="10001" name="Column9975" queryTableFieldId="22770"/>
    <tableColumn id="10002" xr3:uid="{00000000-0010-0000-0000-000012270000}" uniqueName="10002" name="Column9976" queryTableFieldId="22769"/>
    <tableColumn id="10003" xr3:uid="{00000000-0010-0000-0000-000013270000}" uniqueName="10003" name="Column9977" queryTableFieldId="22768"/>
    <tableColumn id="10004" xr3:uid="{00000000-0010-0000-0000-000014270000}" uniqueName="10004" name="Column9978" queryTableFieldId="22767"/>
    <tableColumn id="10005" xr3:uid="{00000000-0010-0000-0000-000015270000}" uniqueName="10005" name="Column9979" queryTableFieldId="22766"/>
    <tableColumn id="10006" xr3:uid="{00000000-0010-0000-0000-000016270000}" uniqueName="10006" name="Column9980" queryTableFieldId="22765"/>
    <tableColumn id="10007" xr3:uid="{00000000-0010-0000-0000-000017270000}" uniqueName="10007" name="Column9981" queryTableFieldId="22764"/>
    <tableColumn id="10008" xr3:uid="{00000000-0010-0000-0000-000018270000}" uniqueName="10008" name="Column9982" queryTableFieldId="22763"/>
    <tableColumn id="10009" xr3:uid="{00000000-0010-0000-0000-000019270000}" uniqueName="10009" name="Column9983" queryTableFieldId="22762"/>
    <tableColumn id="10010" xr3:uid="{00000000-0010-0000-0000-00001A270000}" uniqueName="10010" name="Column9984" queryTableFieldId="22761"/>
    <tableColumn id="10011" xr3:uid="{00000000-0010-0000-0000-00001B270000}" uniqueName="10011" name="Column9985" queryTableFieldId="22760"/>
    <tableColumn id="10012" xr3:uid="{00000000-0010-0000-0000-00001C270000}" uniqueName="10012" name="Column9986" queryTableFieldId="22759"/>
    <tableColumn id="10013" xr3:uid="{00000000-0010-0000-0000-00001D270000}" uniqueName="10013" name="Column9987" queryTableFieldId="22758"/>
    <tableColumn id="10014" xr3:uid="{00000000-0010-0000-0000-00001E270000}" uniqueName="10014" name="Column9988" queryTableFieldId="22757"/>
    <tableColumn id="10015" xr3:uid="{00000000-0010-0000-0000-00001F270000}" uniqueName="10015" name="Column9989" queryTableFieldId="22756"/>
    <tableColumn id="10016" xr3:uid="{00000000-0010-0000-0000-000020270000}" uniqueName="10016" name="Column9990" queryTableFieldId="22755"/>
    <tableColumn id="10017" xr3:uid="{00000000-0010-0000-0000-000021270000}" uniqueName="10017" name="Column9991" queryTableFieldId="22754"/>
    <tableColumn id="10018" xr3:uid="{00000000-0010-0000-0000-000022270000}" uniqueName="10018" name="Column9992" queryTableFieldId="22753"/>
    <tableColumn id="10019" xr3:uid="{00000000-0010-0000-0000-000023270000}" uniqueName="10019" name="Column9993" queryTableFieldId="22752"/>
    <tableColumn id="10020" xr3:uid="{00000000-0010-0000-0000-000024270000}" uniqueName="10020" name="Column9994" queryTableFieldId="22751"/>
    <tableColumn id="10021" xr3:uid="{00000000-0010-0000-0000-000025270000}" uniqueName="10021" name="Column9995" queryTableFieldId="22750"/>
    <tableColumn id="10022" xr3:uid="{00000000-0010-0000-0000-000026270000}" uniqueName="10022" name="Column9996" queryTableFieldId="22749"/>
    <tableColumn id="10023" xr3:uid="{00000000-0010-0000-0000-000027270000}" uniqueName="10023" name="Column9997" queryTableFieldId="22748"/>
    <tableColumn id="10024" xr3:uid="{00000000-0010-0000-0000-000028270000}" uniqueName="10024" name="Column9998" queryTableFieldId="22747"/>
    <tableColumn id="10025" xr3:uid="{00000000-0010-0000-0000-000029270000}" uniqueName="10025" name="Column9999" queryTableFieldId="22746"/>
    <tableColumn id="10026" xr3:uid="{00000000-0010-0000-0000-00002A270000}" uniqueName="10026" name="Column10000" queryTableFieldId="22745"/>
    <tableColumn id="10027" xr3:uid="{00000000-0010-0000-0000-00002B270000}" uniqueName="10027" name="Column10001" queryTableFieldId="22744"/>
    <tableColumn id="10028" xr3:uid="{00000000-0010-0000-0000-00002C270000}" uniqueName="10028" name="Column10002" queryTableFieldId="22743"/>
    <tableColumn id="10029" xr3:uid="{00000000-0010-0000-0000-00002D270000}" uniqueName="10029" name="Column10003" queryTableFieldId="22742"/>
    <tableColumn id="10030" xr3:uid="{00000000-0010-0000-0000-00002E270000}" uniqueName="10030" name="Column10004" queryTableFieldId="22741"/>
    <tableColumn id="10031" xr3:uid="{00000000-0010-0000-0000-00002F270000}" uniqueName="10031" name="Column10005" queryTableFieldId="22740"/>
    <tableColumn id="10032" xr3:uid="{00000000-0010-0000-0000-000030270000}" uniqueName="10032" name="Column10006" queryTableFieldId="22739"/>
    <tableColumn id="10033" xr3:uid="{00000000-0010-0000-0000-000031270000}" uniqueName="10033" name="Column10007" queryTableFieldId="22738"/>
    <tableColumn id="10034" xr3:uid="{00000000-0010-0000-0000-000032270000}" uniqueName="10034" name="Column10008" queryTableFieldId="22737"/>
    <tableColumn id="10035" xr3:uid="{00000000-0010-0000-0000-000033270000}" uniqueName="10035" name="Column10009" queryTableFieldId="22736"/>
    <tableColumn id="10036" xr3:uid="{00000000-0010-0000-0000-000034270000}" uniqueName="10036" name="Column10010" queryTableFieldId="22735"/>
    <tableColumn id="10037" xr3:uid="{00000000-0010-0000-0000-000035270000}" uniqueName="10037" name="Column10011" queryTableFieldId="22734"/>
    <tableColumn id="10038" xr3:uid="{00000000-0010-0000-0000-000036270000}" uniqueName="10038" name="Column10012" queryTableFieldId="22733"/>
    <tableColumn id="10039" xr3:uid="{00000000-0010-0000-0000-000037270000}" uniqueName="10039" name="Column10013" queryTableFieldId="22732"/>
    <tableColumn id="10040" xr3:uid="{00000000-0010-0000-0000-000038270000}" uniqueName="10040" name="Column10014" queryTableFieldId="22731"/>
    <tableColumn id="10041" xr3:uid="{00000000-0010-0000-0000-000039270000}" uniqueName="10041" name="Column10015" queryTableFieldId="22730"/>
    <tableColumn id="10042" xr3:uid="{00000000-0010-0000-0000-00003A270000}" uniqueName="10042" name="Column10016" queryTableFieldId="22729"/>
    <tableColumn id="10043" xr3:uid="{00000000-0010-0000-0000-00003B270000}" uniqueName="10043" name="Column10017" queryTableFieldId="22728"/>
    <tableColumn id="10044" xr3:uid="{00000000-0010-0000-0000-00003C270000}" uniqueName="10044" name="Column10018" queryTableFieldId="22727"/>
    <tableColumn id="10045" xr3:uid="{00000000-0010-0000-0000-00003D270000}" uniqueName="10045" name="Column10019" queryTableFieldId="22726"/>
    <tableColumn id="10046" xr3:uid="{00000000-0010-0000-0000-00003E270000}" uniqueName="10046" name="Column10020" queryTableFieldId="22725"/>
    <tableColumn id="10047" xr3:uid="{00000000-0010-0000-0000-00003F270000}" uniqueName="10047" name="Column10021" queryTableFieldId="22724"/>
    <tableColumn id="10048" xr3:uid="{00000000-0010-0000-0000-000040270000}" uniqueName="10048" name="Column10022" queryTableFieldId="22723"/>
    <tableColumn id="10049" xr3:uid="{00000000-0010-0000-0000-000041270000}" uniqueName="10049" name="Column10023" queryTableFieldId="22722"/>
    <tableColumn id="10050" xr3:uid="{00000000-0010-0000-0000-000042270000}" uniqueName="10050" name="Column10024" queryTableFieldId="22721"/>
    <tableColumn id="10051" xr3:uid="{00000000-0010-0000-0000-000043270000}" uniqueName="10051" name="Column10025" queryTableFieldId="22720"/>
    <tableColumn id="10052" xr3:uid="{00000000-0010-0000-0000-000044270000}" uniqueName="10052" name="Column10026" queryTableFieldId="22719"/>
    <tableColumn id="10053" xr3:uid="{00000000-0010-0000-0000-000045270000}" uniqueName="10053" name="Column10027" queryTableFieldId="22718"/>
    <tableColumn id="10054" xr3:uid="{00000000-0010-0000-0000-000046270000}" uniqueName="10054" name="Column10028" queryTableFieldId="22717"/>
    <tableColumn id="10055" xr3:uid="{00000000-0010-0000-0000-000047270000}" uniqueName="10055" name="Column10029" queryTableFieldId="22716"/>
    <tableColumn id="10056" xr3:uid="{00000000-0010-0000-0000-000048270000}" uniqueName="10056" name="Column10030" queryTableFieldId="22715"/>
    <tableColumn id="10057" xr3:uid="{00000000-0010-0000-0000-000049270000}" uniqueName="10057" name="Column10031" queryTableFieldId="22714"/>
    <tableColumn id="10058" xr3:uid="{00000000-0010-0000-0000-00004A270000}" uniqueName="10058" name="Column10032" queryTableFieldId="22713"/>
    <tableColumn id="10059" xr3:uid="{00000000-0010-0000-0000-00004B270000}" uniqueName="10059" name="Column10033" queryTableFieldId="22712"/>
    <tableColumn id="10060" xr3:uid="{00000000-0010-0000-0000-00004C270000}" uniqueName="10060" name="Column10034" queryTableFieldId="22711"/>
    <tableColumn id="10061" xr3:uid="{00000000-0010-0000-0000-00004D270000}" uniqueName="10061" name="Column10035" queryTableFieldId="22710"/>
    <tableColumn id="10062" xr3:uid="{00000000-0010-0000-0000-00004E270000}" uniqueName="10062" name="Column10036" queryTableFieldId="22709"/>
    <tableColumn id="10063" xr3:uid="{00000000-0010-0000-0000-00004F270000}" uniqueName="10063" name="Column10037" queryTableFieldId="22708"/>
    <tableColumn id="10064" xr3:uid="{00000000-0010-0000-0000-000050270000}" uniqueName="10064" name="Column10038" queryTableFieldId="22707"/>
    <tableColumn id="10065" xr3:uid="{00000000-0010-0000-0000-000051270000}" uniqueName="10065" name="Column10039" queryTableFieldId="22706"/>
    <tableColumn id="10066" xr3:uid="{00000000-0010-0000-0000-000052270000}" uniqueName="10066" name="Column10040" queryTableFieldId="22705"/>
    <tableColumn id="10067" xr3:uid="{00000000-0010-0000-0000-000053270000}" uniqueName="10067" name="Column10041" queryTableFieldId="22704"/>
    <tableColumn id="10068" xr3:uid="{00000000-0010-0000-0000-000054270000}" uniqueName="10068" name="Column10042" queryTableFieldId="22703"/>
    <tableColumn id="10069" xr3:uid="{00000000-0010-0000-0000-000055270000}" uniqueName="10069" name="Column10043" queryTableFieldId="22702"/>
    <tableColumn id="10070" xr3:uid="{00000000-0010-0000-0000-000056270000}" uniqueName="10070" name="Column10044" queryTableFieldId="22701"/>
    <tableColumn id="10071" xr3:uid="{00000000-0010-0000-0000-000057270000}" uniqueName="10071" name="Column10045" queryTableFieldId="22700"/>
    <tableColumn id="10072" xr3:uid="{00000000-0010-0000-0000-000058270000}" uniqueName="10072" name="Column10046" queryTableFieldId="22699"/>
    <tableColumn id="10073" xr3:uid="{00000000-0010-0000-0000-000059270000}" uniqueName="10073" name="Column10047" queryTableFieldId="22698"/>
    <tableColumn id="10074" xr3:uid="{00000000-0010-0000-0000-00005A270000}" uniqueName="10074" name="Column10048" queryTableFieldId="22697"/>
    <tableColumn id="10075" xr3:uid="{00000000-0010-0000-0000-00005B270000}" uniqueName="10075" name="Column10049" queryTableFieldId="22696"/>
    <tableColumn id="10076" xr3:uid="{00000000-0010-0000-0000-00005C270000}" uniqueName="10076" name="Column10050" queryTableFieldId="22695"/>
    <tableColumn id="10077" xr3:uid="{00000000-0010-0000-0000-00005D270000}" uniqueName="10077" name="Column10051" queryTableFieldId="22694"/>
    <tableColumn id="10078" xr3:uid="{00000000-0010-0000-0000-00005E270000}" uniqueName="10078" name="Column10052" queryTableFieldId="22693"/>
    <tableColumn id="10079" xr3:uid="{00000000-0010-0000-0000-00005F270000}" uniqueName="10079" name="Column10053" queryTableFieldId="22692"/>
    <tableColumn id="10080" xr3:uid="{00000000-0010-0000-0000-000060270000}" uniqueName="10080" name="Column10054" queryTableFieldId="22691"/>
    <tableColumn id="10081" xr3:uid="{00000000-0010-0000-0000-000061270000}" uniqueName="10081" name="Column10055" queryTableFieldId="22690"/>
    <tableColumn id="10082" xr3:uid="{00000000-0010-0000-0000-000062270000}" uniqueName="10082" name="Column10056" queryTableFieldId="22689"/>
    <tableColumn id="10083" xr3:uid="{00000000-0010-0000-0000-000063270000}" uniqueName="10083" name="Column10057" queryTableFieldId="22688"/>
    <tableColumn id="10084" xr3:uid="{00000000-0010-0000-0000-000064270000}" uniqueName="10084" name="Column10058" queryTableFieldId="22687"/>
    <tableColumn id="10085" xr3:uid="{00000000-0010-0000-0000-000065270000}" uniqueName="10085" name="Column10059" queryTableFieldId="22686"/>
    <tableColumn id="10086" xr3:uid="{00000000-0010-0000-0000-000066270000}" uniqueName="10086" name="Column10060" queryTableFieldId="22685"/>
    <tableColumn id="10087" xr3:uid="{00000000-0010-0000-0000-000067270000}" uniqueName="10087" name="Column10061" queryTableFieldId="22684"/>
    <tableColumn id="10088" xr3:uid="{00000000-0010-0000-0000-000068270000}" uniqueName="10088" name="Column10062" queryTableFieldId="22683"/>
    <tableColumn id="10089" xr3:uid="{00000000-0010-0000-0000-000069270000}" uniqueName="10089" name="Column10063" queryTableFieldId="22682"/>
    <tableColumn id="10090" xr3:uid="{00000000-0010-0000-0000-00006A270000}" uniqueName="10090" name="Column10064" queryTableFieldId="22681"/>
    <tableColumn id="10091" xr3:uid="{00000000-0010-0000-0000-00006B270000}" uniqueName="10091" name="Column10065" queryTableFieldId="22680"/>
    <tableColumn id="10092" xr3:uid="{00000000-0010-0000-0000-00006C270000}" uniqueName="10092" name="Column10066" queryTableFieldId="22679"/>
    <tableColumn id="10093" xr3:uid="{00000000-0010-0000-0000-00006D270000}" uniqueName="10093" name="Column10067" queryTableFieldId="22678"/>
    <tableColumn id="10094" xr3:uid="{00000000-0010-0000-0000-00006E270000}" uniqueName="10094" name="Column10068" queryTableFieldId="22677"/>
    <tableColumn id="10095" xr3:uid="{00000000-0010-0000-0000-00006F270000}" uniqueName="10095" name="Column10069" queryTableFieldId="22676"/>
    <tableColumn id="10096" xr3:uid="{00000000-0010-0000-0000-000070270000}" uniqueName="10096" name="Column10070" queryTableFieldId="22675"/>
    <tableColumn id="10097" xr3:uid="{00000000-0010-0000-0000-000071270000}" uniqueName="10097" name="Column10071" queryTableFieldId="22674"/>
    <tableColumn id="10098" xr3:uid="{00000000-0010-0000-0000-000072270000}" uniqueName="10098" name="Column10072" queryTableFieldId="22673"/>
    <tableColumn id="10099" xr3:uid="{00000000-0010-0000-0000-000073270000}" uniqueName="10099" name="Column10073" queryTableFieldId="22672"/>
    <tableColumn id="10100" xr3:uid="{00000000-0010-0000-0000-000074270000}" uniqueName="10100" name="Column10074" queryTableFieldId="22671"/>
    <tableColumn id="10101" xr3:uid="{00000000-0010-0000-0000-000075270000}" uniqueName="10101" name="Column10075" queryTableFieldId="22670"/>
    <tableColumn id="10102" xr3:uid="{00000000-0010-0000-0000-000076270000}" uniqueName="10102" name="Column10076" queryTableFieldId="22669"/>
    <tableColumn id="10103" xr3:uid="{00000000-0010-0000-0000-000077270000}" uniqueName="10103" name="Column10077" queryTableFieldId="22668"/>
    <tableColumn id="10104" xr3:uid="{00000000-0010-0000-0000-000078270000}" uniqueName="10104" name="Column10078" queryTableFieldId="22667"/>
    <tableColumn id="10105" xr3:uid="{00000000-0010-0000-0000-000079270000}" uniqueName="10105" name="Column10079" queryTableFieldId="22666"/>
    <tableColumn id="10106" xr3:uid="{00000000-0010-0000-0000-00007A270000}" uniqueName="10106" name="Column10080" queryTableFieldId="22665"/>
    <tableColumn id="10107" xr3:uid="{00000000-0010-0000-0000-00007B270000}" uniqueName="10107" name="Column10081" queryTableFieldId="22664"/>
    <tableColumn id="10108" xr3:uid="{00000000-0010-0000-0000-00007C270000}" uniqueName="10108" name="Column10082" queryTableFieldId="22663"/>
    <tableColumn id="10109" xr3:uid="{00000000-0010-0000-0000-00007D270000}" uniqueName="10109" name="Column10083" queryTableFieldId="22662"/>
    <tableColumn id="10110" xr3:uid="{00000000-0010-0000-0000-00007E270000}" uniqueName="10110" name="Column10084" queryTableFieldId="22661"/>
    <tableColumn id="10111" xr3:uid="{00000000-0010-0000-0000-00007F270000}" uniqueName="10111" name="Column10085" queryTableFieldId="22660"/>
    <tableColumn id="10112" xr3:uid="{00000000-0010-0000-0000-000080270000}" uniqueName="10112" name="Column10086" queryTableFieldId="22659"/>
    <tableColumn id="10113" xr3:uid="{00000000-0010-0000-0000-000081270000}" uniqueName="10113" name="Column10087" queryTableFieldId="22658"/>
    <tableColumn id="10114" xr3:uid="{00000000-0010-0000-0000-000082270000}" uniqueName="10114" name="Column10088" queryTableFieldId="22657"/>
    <tableColumn id="10115" xr3:uid="{00000000-0010-0000-0000-000083270000}" uniqueName="10115" name="Column10089" queryTableFieldId="22656"/>
    <tableColumn id="10116" xr3:uid="{00000000-0010-0000-0000-000084270000}" uniqueName="10116" name="Column10090" queryTableFieldId="22655"/>
    <tableColumn id="10117" xr3:uid="{00000000-0010-0000-0000-000085270000}" uniqueName="10117" name="Column10091" queryTableFieldId="22654"/>
    <tableColumn id="10118" xr3:uid="{00000000-0010-0000-0000-000086270000}" uniqueName="10118" name="Column10092" queryTableFieldId="22653"/>
    <tableColumn id="10119" xr3:uid="{00000000-0010-0000-0000-000087270000}" uniqueName="10119" name="Column10093" queryTableFieldId="22652"/>
    <tableColumn id="10120" xr3:uid="{00000000-0010-0000-0000-000088270000}" uniqueName="10120" name="Column10094" queryTableFieldId="22651"/>
    <tableColumn id="10121" xr3:uid="{00000000-0010-0000-0000-000089270000}" uniqueName="10121" name="Column10095" queryTableFieldId="22650"/>
    <tableColumn id="10122" xr3:uid="{00000000-0010-0000-0000-00008A270000}" uniqueName="10122" name="Column10096" queryTableFieldId="22649"/>
    <tableColumn id="10123" xr3:uid="{00000000-0010-0000-0000-00008B270000}" uniqueName="10123" name="Column10097" queryTableFieldId="22648"/>
    <tableColumn id="10124" xr3:uid="{00000000-0010-0000-0000-00008C270000}" uniqueName="10124" name="Column10098" queryTableFieldId="22647"/>
    <tableColumn id="10125" xr3:uid="{00000000-0010-0000-0000-00008D270000}" uniqueName="10125" name="Column10099" queryTableFieldId="22646"/>
    <tableColumn id="10126" xr3:uid="{00000000-0010-0000-0000-00008E270000}" uniqueName="10126" name="Column10100" queryTableFieldId="22645"/>
    <tableColumn id="10127" xr3:uid="{00000000-0010-0000-0000-00008F270000}" uniqueName="10127" name="Column10101" queryTableFieldId="22644"/>
    <tableColumn id="10128" xr3:uid="{00000000-0010-0000-0000-000090270000}" uniqueName="10128" name="Column10102" queryTableFieldId="22643"/>
    <tableColumn id="10129" xr3:uid="{00000000-0010-0000-0000-000091270000}" uniqueName="10129" name="Column10103" queryTableFieldId="22642"/>
    <tableColumn id="10130" xr3:uid="{00000000-0010-0000-0000-000092270000}" uniqueName="10130" name="Column10104" queryTableFieldId="22641"/>
    <tableColumn id="10131" xr3:uid="{00000000-0010-0000-0000-000093270000}" uniqueName="10131" name="Column10105" queryTableFieldId="22640"/>
    <tableColumn id="10132" xr3:uid="{00000000-0010-0000-0000-000094270000}" uniqueName="10132" name="Column10106" queryTableFieldId="22639"/>
    <tableColumn id="10133" xr3:uid="{00000000-0010-0000-0000-000095270000}" uniqueName="10133" name="Column10107" queryTableFieldId="22638"/>
    <tableColumn id="10134" xr3:uid="{00000000-0010-0000-0000-000096270000}" uniqueName="10134" name="Column10108" queryTableFieldId="22637"/>
    <tableColumn id="10135" xr3:uid="{00000000-0010-0000-0000-000097270000}" uniqueName="10135" name="Column10109" queryTableFieldId="22636"/>
    <tableColumn id="10136" xr3:uid="{00000000-0010-0000-0000-000098270000}" uniqueName="10136" name="Column10110" queryTableFieldId="22635"/>
    <tableColumn id="10137" xr3:uid="{00000000-0010-0000-0000-000099270000}" uniqueName="10137" name="Column10111" queryTableFieldId="22634"/>
    <tableColumn id="10138" xr3:uid="{00000000-0010-0000-0000-00009A270000}" uniqueName="10138" name="Column10112" queryTableFieldId="22633"/>
    <tableColumn id="10139" xr3:uid="{00000000-0010-0000-0000-00009B270000}" uniqueName="10139" name="Column10113" queryTableFieldId="22632"/>
    <tableColumn id="10140" xr3:uid="{00000000-0010-0000-0000-00009C270000}" uniqueName="10140" name="Column10114" queryTableFieldId="22631"/>
    <tableColumn id="10141" xr3:uid="{00000000-0010-0000-0000-00009D270000}" uniqueName="10141" name="Column10115" queryTableFieldId="22630"/>
    <tableColumn id="10142" xr3:uid="{00000000-0010-0000-0000-00009E270000}" uniqueName="10142" name="Column10116" queryTableFieldId="22629"/>
    <tableColumn id="10143" xr3:uid="{00000000-0010-0000-0000-00009F270000}" uniqueName="10143" name="Column10117" queryTableFieldId="22628"/>
    <tableColumn id="10144" xr3:uid="{00000000-0010-0000-0000-0000A0270000}" uniqueName="10144" name="Column10118" queryTableFieldId="22627"/>
    <tableColumn id="10145" xr3:uid="{00000000-0010-0000-0000-0000A1270000}" uniqueName="10145" name="Column10119" queryTableFieldId="22626"/>
    <tableColumn id="10146" xr3:uid="{00000000-0010-0000-0000-0000A2270000}" uniqueName="10146" name="Column10120" queryTableFieldId="22625"/>
    <tableColumn id="10147" xr3:uid="{00000000-0010-0000-0000-0000A3270000}" uniqueName="10147" name="Column10121" queryTableFieldId="22624"/>
    <tableColumn id="10148" xr3:uid="{00000000-0010-0000-0000-0000A4270000}" uniqueName="10148" name="Column10122" queryTableFieldId="22623"/>
    <tableColumn id="10149" xr3:uid="{00000000-0010-0000-0000-0000A5270000}" uniqueName="10149" name="Column10123" queryTableFieldId="22622"/>
    <tableColumn id="10150" xr3:uid="{00000000-0010-0000-0000-0000A6270000}" uniqueName="10150" name="Column10124" queryTableFieldId="22621"/>
    <tableColumn id="10151" xr3:uid="{00000000-0010-0000-0000-0000A7270000}" uniqueName="10151" name="Column10125" queryTableFieldId="22620"/>
    <tableColumn id="10152" xr3:uid="{00000000-0010-0000-0000-0000A8270000}" uniqueName="10152" name="Column10126" queryTableFieldId="22619"/>
    <tableColumn id="10153" xr3:uid="{00000000-0010-0000-0000-0000A9270000}" uniqueName="10153" name="Column10127" queryTableFieldId="22618"/>
    <tableColumn id="10154" xr3:uid="{00000000-0010-0000-0000-0000AA270000}" uniqueName="10154" name="Column10128" queryTableFieldId="22617"/>
    <tableColumn id="10155" xr3:uid="{00000000-0010-0000-0000-0000AB270000}" uniqueName="10155" name="Column10129" queryTableFieldId="22616"/>
    <tableColumn id="10156" xr3:uid="{00000000-0010-0000-0000-0000AC270000}" uniqueName="10156" name="Column10130" queryTableFieldId="22615"/>
    <tableColumn id="10157" xr3:uid="{00000000-0010-0000-0000-0000AD270000}" uniqueName="10157" name="Column10131" queryTableFieldId="22614"/>
    <tableColumn id="10158" xr3:uid="{00000000-0010-0000-0000-0000AE270000}" uniqueName="10158" name="Column10132" queryTableFieldId="22613"/>
    <tableColumn id="10159" xr3:uid="{00000000-0010-0000-0000-0000AF270000}" uniqueName="10159" name="Column10133" queryTableFieldId="22612"/>
    <tableColumn id="10160" xr3:uid="{00000000-0010-0000-0000-0000B0270000}" uniqueName="10160" name="Column10134" queryTableFieldId="22611"/>
    <tableColumn id="10161" xr3:uid="{00000000-0010-0000-0000-0000B1270000}" uniqueName="10161" name="Column10135" queryTableFieldId="22610"/>
    <tableColumn id="10162" xr3:uid="{00000000-0010-0000-0000-0000B2270000}" uniqueName="10162" name="Column10136" queryTableFieldId="22609"/>
    <tableColumn id="10163" xr3:uid="{00000000-0010-0000-0000-0000B3270000}" uniqueName="10163" name="Column10137" queryTableFieldId="22608"/>
    <tableColumn id="10164" xr3:uid="{00000000-0010-0000-0000-0000B4270000}" uniqueName="10164" name="Column10138" queryTableFieldId="22607"/>
    <tableColumn id="10165" xr3:uid="{00000000-0010-0000-0000-0000B5270000}" uniqueName="10165" name="Column10139" queryTableFieldId="22606"/>
    <tableColumn id="10166" xr3:uid="{00000000-0010-0000-0000-0000B6270000}" uniqueName="10166" name="Column10140" queryTableFieldId="22605"/>
    <tableColumn id="10167" xr3:uid="{00000000-0010-0000-0000-0000B7270000}" uniqueName="10167" name="Column10141" queryTableFieldId="22604"/>
    <tableColumn id="10168" xr3:uid="{00000000-0010-0000-0000-0000B8270000}" uniqueName="10168" name="Column10142" queryTableFieldId="22603"/>
    <tableColumn id="10169" xr3:uid="{00000000-0010-0000-0000-0000B9270000}" uniqueName="10169" name="Column10143" queryTableFieldId="22602"/>
    <tableColumn id="10170" xr3:uid="{00000000-0010-0000-0000-0000BA270000}" uniqueName="10170" name="Column10144" queryTableFieldId="22601"/>
    <tableColumn id="10171" xr3:uid="{00000000-0010-0000-0000-0000BB270000}" uniqueName="10171" name="Column10145" queryTableFieldId="22600"/>
    <tableColumn id="10172" xr3:uid="{00000000-0010-0000-0000-0000BC270000}" uniqueName="10172" name="Column10146" queryTableFieldId="22599"/>
    <tableColumn id="10173" xr3:uid="{00000000-0010-0000-0000-0000BD270000}" uniqueName="10173" name="Column10147" queryTableFieldId="22598"/>
    <tableColumn id="10174" xr3:uid="{00000000-0010-0000-0000-0000BE270000}" uniqueName="10174" name="Column10148" queryTableFieldId="22597"/>
    <tableColumn id="10175" xr3:uid="{00000000-0010-0000-0000-0000BF270000}" uniqueName="10175" name="Column10149" queryTableFieldId="22596"/>
    <tableColumn id="10176" xr3:uid="{00000000-0010-0000-0000-0000C0270000}" uniqueName="10176" name="Column10150" queryTableFieldId="22595"/>
    <tableColumn id="10177" xr3:uid="{00000000-0010-0000-0000-0000C1270000}" uniqueName="10177" name="Column10151" queryTableFieldId="22594"/>
    <tableColumn id="10178" xr3:uid="{00000000-0010-0000-0000-0000C2270000}" uniqueName="10178" name="Column10152" queryTableFieldId="22593"/>
    <tableColumn id="10179" xr3:uid="{00000000-0010-0000-0000-0000C3270000}" uniqueName="10179" name="Column10153" queryTableFieldId="22592"/>
    <tableColumn id="10180" xr3:uid="{00000000-0010-0000-0000-0000C4270000}" uniqueName="10180" name="Column10154" queryTableFieldId="22591"/>
    <tableColumn id="10181" xr3:uid="{00000000-0010-0000-0000-0000C5270000}" uniqueName="10181" name="Column10155" queryTableFieldId="22590"/>
    <tableColumn id="10182" xr3:uid="{00000000-0010-0000-0000-0000C6270000}" uniqueName="10182" name="Column10156" queryTableFieldId="22589"/>
    <tableColumn id="10183" xr3:uid="{00000000-0010-0000-0000-0000C7270000}" uniqueName="10183" name="Column10157" queryTableFieldId="22588"/>
    <tableColumn id="10184" xr3:uid="{00000000-0010-0000-0000-0000C8270000}" uniqueName="10184" name="Column10158" queryTableFieldId="22587"/>
    <tableColumn id="10185" xr3:uid="{00000000-0010-0000-0000-0000C9270000}" uniqueName="10185" name="Column10159" queryTableFieldId="22586"/>
    <tableColumn id="10186" xr3:uid="{00000000-0010-0000-0000-0000CA270000}" uniqueName="10186" name="Column10160" queryTableFieldId="22585"/>
    <tableColumn id="10187" xr3:uid="{00000000-0010-0000-0000-0000CB270000}" uniqueName="10187" name="Column10161" queryTableFieldId="22584"/>
    <tableColumn id="10188" xr3:uid="{00000000-0010-0000-0000-0000CC270000}" uniqueName="10188" name="Column10162" queryTableFieldId="22583"/>
    <tableColumn id="10189" xr3:uid="{00000000-0010-0000-0000-0000CD270000}" uniqueName="10189" name="Column10163" queryTableFieldId="22582"/>
    <tableColumn id="10190" xr3:uid="{00000000-0010-0000-0000-0000CE270000}" uniqueName="10190" name="Column10164" queryTableFieldId="22581"/>
    <tableColumn id="10191" xr3:uid="{00000000-0010-0000-0000-0000CF270000}" uniqueName="10191" name="Column10165" queryTableFieldId="22580"/>
    <tableColumn id="10192" xr3:uid="{00000000-0010-0000-0000-0000D0270000}" uniqueName="10192" name="Column10166" queryTableFieldId="22579"/>
    <tableColumn id="10193" xr3:uid="{00000000-0010-0000-0000-0000D1270000}" uniqueName="10193" name="Column10167" queryTableFieldId="22578"/>
    <tableColumn id="10194" xr3:uid="{00000000-0010-0000-0000-0000D2270000}" uniqueName="10194" name="Column10168" queryTableFieldId="22577"/>
    <tableColumn id="10195" xr3:uid="{00000000-0010-0000-0000-0000D3270000}" uniqueName="10195" name="Column10169" queryTableFieldId="22576"/>
    <tableColumn id="10196" xr3:uid="{00000000-0010-0000-0000-0000D4270000}" uniqueName="10196" name="Column10170" queryTableFieldId="22575"/>
    <tableColumn id="10197" xr3:uid="{00000000-0010-0000-0000-0000D5270000}" uniqueName="10197" name="Column10171" queryTableFieldId="22574"/>
    <tableColumn id="10198" xr3:uid="{00000000-0010-0000-0000-0000D6270000}" uniqueName="10198" name="Column10172" queryTableFieldId="22573"/>
    <tableColumn id="10199" xr3:uid="{00000000-0010-0000-0000-0000D7270000}" uniqueName="10199" name="Column10173" queryTableFieldId="22572"/>
    <tableColumn id="10200" xr3:uid="{00000000-0010-0000-0000-0000D8270000}" uniqueName="10200" name="Column10174" queryTableFieldId="22571"/>
    <tableColumn id="10201" xr3:uid="{00000000-0010-0000-0000-0000D9270000}" uniqueName="10201" name="Column10175" queryTableFieldId="22570"/>
    <tableColumn id="10202" xr3:uid="{00000000-0010-0000-0000-0000DA270000}" uniqueName="10202" name="Column10176" queryTableFieldId="22569"/>
    <tableColumn id="10203" xr3:uid="{00000000-0010-0000-0000-0000DB270000}" uniqueName="10203" name="Column10177" queryTableFieldId="22568"/>
    <tableColumn id="10204" xr3:uid="{00000000-0010-0000-0000-0000DC270000}" uniqueName="10204" name="Column10178" queryTableFieldId="22567"/>
    <tableColumn id="10205" xr3:uid="{00000000-0010-0000-0000-0000DD270000}" uniqueName="10205" name="Column10179" queryTableFieldId="22566"/>
    <tableColumn id="10206" xr3:uid="{00000000-0010-0000-0000-0000DE270000}" uniqueName="10206" name="Column10180" queryTableFieldId="22565"/>
    <tableColumn id="10207" xr3:uid="{00000000-0010-0000-0000-0000DF270000}" uniqueName="10207" name="Column10181" queryTableFieldId="22564"/>
    <tableColumn id="10208" xr3:uid="{00000000-0010-0000-0000-0000E0270000}" uniqueName="10208" name="Column10182" queryTableFieldId="22563"/>
    <tableColumn id="10209" xr3:uid="{00000000-0010-0000-0000-0000E1270000}" uniqueName="10209" name="Column10183" queryTableFieldId="22562"/>
    <tableColumn id="10210" xr3:uid="{00000000-0010-0000-0000-0000E2270000}" uniqueName="10210" name="Column10184" queryTableFieldId="22561"/>
    <tableColumn id="10211" xr3:uid="{00000000-0010-0000-0000-0000E3270000}" uniqueName="10211" name="Column10185" queryTableFieldId="22560"/>
    <tableColumn id="10212" xr3:uid="{00000000-0010-0000-0000-0000E4270000}" uniqueName="10212" name="Column10186" queryTableFieldId="22559"/>
    <tableColumn id="10213" xr3:uid="{00000000-0010-0000-0000-0000E5270000}" uniqueName="10213" name="Column10187" queryTableFieldId="22558"/>
    <tableColumn id="10214" xr3:uid="{00000000-0010-0000-0000-0000E6270000}" uniqueName="10214" name="Column10188" queryTableFieldId="22557"/>
    <tableColumn id="10215" xr3:uid="{00000000-0010-0000-0000-0000E7270000}" uniqueName="10215" name="Column10189" queryTableFieldId="22556"/>
    <tableColumn id="10216" xr3:uid="{00000000-0010-0000-0000-0000E8270000}" uniqueName="10216" name="Column10190" queryTableFieldId="22555"/>
    <tableColumn id="10217" xr3:uid="{00000000-0010-0000-0000-0000E9270000}" uniqueName="10217" name="Column10191" queryTableFieldId="22554"/>
    <tableColumn id="10218" xr3:uid="{00000000-0010-0000-0000-0000EA270000}" uniqueName="10218" name="Column10192" queryTableFieldId="22553"/>
    <tableColumn id="10219" xr3:uid="{00000000-0010-0000-0000-0000EB270000}" uniqueName="10219" name="Column10193" queryTableFieldId="22552"/>
    <tableColumn id="10220" xr3:uid="{00000000-0010-0000-0000-0000EC270000}" uniqueName="10220" name="Column10194" queryTableFieldId="22551"/>
    <tableColumn id="10221" xr3:uid="{00000000-0010-0000-0000-0000ED270000}" uniqueName="10221" name="Column10195" queryTableFieldId="22550"/>
    <tableColumn id="10222" xr3:uid="{00000000-0010-0000-0000-0000EE270000}" uniqueName="10222" name="Column10196" queryTableFieldId="22549"/>
    <tableColumn id="10223" xr3:uid="{00000000-0010-0000-0000-0000EF270000}" uniqueName="10223" name="Column10197" queryTableFieldId="22548"/>
    <tableColumn id="10224" xr3:uid="{00000000-0010-0000-0000-0000F0270000}" uniqueName="10224" name="Column10198" queryTableFieldId="22547"/>
    <tableColumn id="10225" xr3:uid="{00000000-0010-0000-0000-0000F1270000}" uniqueName="10225" name="Column10199" queryTableFieldId="22546"/>
    <tableColumn id="10226" xr3:uid="{00000000-0010-0000-0000-0000F2270000}" uniqueName="10226" name="Column10200" queryTableFieldId="22545"/>
    <tableColumn id="10227" xr3:uid="{00000000-0010-0000-0000-0000F3270000}" uniqueName="10227" name="Column10201" queryTableFieldId="22544"/>
    <tableColumn id="10228" xr3:uid="{00000000-0010-0000-0000-0000F4270000}" uniqueName="10228" name="Column10202" queryTableFieldId="22543"/>
    <tableColumn id="10229" xr3:uid="{00000000-0010-0000-0000-0000F5270000}" uniqueName="10229" name="Column10203" queryTableFieldId="22542"/>
    <tableColumn id="10230" xr3:uid="{00000000-0010-0000-0000-0000F6270000}" uniqueName="10230" name="Column10204" queryTableFieldId="22541"/>
    <tableColumn id="10231" xr3:uid="{00000000-0010-0000-0000-0000F7270000}" uniqueName="10231" name="Column10205" queryTableFieldId="22540"/>
    <tableColumn id="10232" xr3:uid="{00000000-0010-0000-0000-0000F8270000}" uniqueName="10232" name="Column10206" queryTableFieldId="22539"/>
    <tableColumn id="10233" xr3:uid="{00000000-0010-0000-0000-0000F9270000}" uniqueName="10233" name="Column10207" queryTableFieldId="22538"/>
    <tableColumn id="10234" xr3:uid="{00000000-0010-0000-0000-0000FA270000}" uniqueName="10234" name="Column10208" queryTableFieldId="22537"/>
    <tableColumn id="10235" xr3:uid="{00000000-0010-0000-0000-0000FB270000}" uniqueName="10235" name="Column10209" queryTableFieldId="22536"/>
    <tableColumn id="10236" xr3:uid="{00000000-0010-0000-0000-0000FC270000}" uniqueName="10236" name="Column10210" queryTableFieldId="22535"/>
    <tableColumn id="10237" xr3:uid="{00000000-0010-0000-0000-0000FD270000}" uniqueName="10237" name="Column10211" queryTableFieldId="22534"/>
    <tableColumn id="10238" xr3:uid="{00000000-0010-0000-0000-0000FE270000}" uniqueName="10238" name="Column10212" queryTableFieldId="22533"/>
    <tableColumn id="10239" xr3:uid="{00000000-0010-0000-0000-0000FF270000}" uniqueName="10239" name="Column10213" queryTableFieldId="22532"/>
    <tableColumn id="10240" xr3:uid="{00000000-0010-0000-0000-000000280000}" uniqueName="10240" name="Column10214" queryTableFieldId="22531"/>
    <tableColumn id="10241" xr3:uid="{00000000-0010-0000-0000-000001280000}" uniqueName="10241" name="Column10215" queryTableFieldId="22530"/>
    <tableColumn id="10242" xr3:uid="{00000000-0010-0000-0000-000002280000}" uniqueName="10242" name="Column10216" queryTableFieldId="22529"/>
    <tableColumn id="10243" xr3:uid="{00000000-0010-0000-0000-000003280000}" uniqueName="10243" name="Column10217" queryTableFieldId="22528"/>
    <tableColumn id="10244" xr3:uid="{00000000-0010-0000-0000-000004280000}" uniqueName="10244" name="Column10218" queryTableFieldId="22527"/>
    <tableColumn id="10245" xr3:uid="{00000000-0010-0000-0000-000005280000}" uniqueName="10245" name="Column10219" queryTableFieldId="22526"/>
    <tableColumn id="10246" xr3:uid="{00000000-0010-0000-0000-000006280000}" uniqueName="10246" name="Column10220" queryTableFieldId="22525"/>
    <tableColumn id="10247" xr3:uid="{00000000-0010-0000-0000-000007280000}" uniqueName="10247" name="Column10221" queryTableFieldId="22524"/>
    <tableColumn id="10248" xr3:uid="{00000000-0010-0000-0000-000008280000}" uniqueName="10248" name="Column10222" queryTableFieldId="22523"/>
    <tableColumn id="10249" xr3:uid="{00000000-0010-0000-0000-000009280000}" uniqueName="10249" name="Column10223" queryTableFieldId="22522"/>
    <tableColumn id="10250" xr3:uid="{00000000-0010-0000-0000-00000A280000}" uniqueName="10250" name="Column10224" queryTableFieldId="22521"/>
    <tableColumn id="10251" xr3:uid="{00000000-0010-0000-0000-00000B280000}" uniqueName="10251" name="Column10225" queryTableFieldId="22520"/>
    <tableColumn id="10252" xr3:uid="{00000000-0010-0000-0000-00000C280000}" uniqueName="10252" name="Column10226" queryTableFieldId="22519"/>
    <tableColumn id="10253" xr3:uid="{00000000-0010-0000-0000-00000D280000}" uniqueName="10253" name="Column10227" queryTableFieldId="22518"/>
    <tableColumn id="10254" xr3:uid="{00000000-0010-0000-0000-00000E280000}" uniqueName="10254" name="Column10228" queryTableFieldId="22517"/>
    <tableColumn id="10255" xr3:uid="{00000000-0010-0000-0000-00000F280000}" uniqueName="10255" name="Column10229" queryTableFieldId="22516"/>
    <tableColumn id="10256" xr3:uid="{00000000-0010-0000-0000-000010280000}" uniqueName="10256" name="Column10230" queryTableFieldId="22515"/>
    <tableColumn id="10257" xr3:uid="{00000000-0010-0000-0000-000011280000}" uniqueName="10257" name="Column10231" queryTableFieldId="22514"/>
    <tableColumn id="10258" xr3:uid="{00000000-0010-0000-0000-000012280000}" uniqueName="10258" name="Column10232" queryTableFieldId="22513"/>
    <tableColumn id="10259" xr3:uid="{00000000-0010-0000-0000-000013280000}" uniqueName="10259" name="Column10233" queryTableFieldId="22512"/>
    <tableColumn id="10260" xr3:uid="{00000000-0010-0000-0000-000014280000}" uniqueName="10260" name="Column10234" queryTableFieldId="22511"/>
    <tableColumn id="10261" xr3:uid="{00000000-0010-0000-0000-000015280000}" uniqueName="10261" name="Column10235" queryTableFieldId="22510"/>
    <tableColumn id="10262" xr3:uid="{00000000-0010-0000-0000-000016280000}" uniqueName="10262" name="Column10236" queryTableFieldId="22509"/>
    <tableColumn id="10263" xr3:uid="{00000000-0010-0000-0000-000017280000}" uniqueName="10263" name="Column10237" queryTableFieldId="22508"/>
    <tableColumn id="10264" xr3:uid="{00000000-0010-0000-0000-000018280000}" uniqueName="10264" name="Column10238" queryTableFieldId="22507"/>
    <tableColumn id="10265" xr3:uid="{00000000-0010-0000-0000-000019280000}" uniqueName="10265" name="Column10239" queryTableFieldId="22506"/>
    <tableColumn id="10266" xr3:uid="{00000000-0010-0000-0000-00001A280000}" uniqueName="10266" name="Column10240" queryTableFieldId="22505"/>
    <tableColumn id="10267" xr3:uid="{00000000-0010-0000-0000-00001B280000}" uniqueName="10267" name="Column10241" queryTableFieldId="22504"/>
    <tableColumn id="10268" xr3:uid="{00000000-0010-0000-0000-00001C280000}" uniqueName="10268" name="Column10242" queryTableFieldId="22503"/>
    <tableColumn id="10269" xr3:uid="{00000000-0010-0000-0000-00001D280000}" uniqueName="10269" name="Column10243" queryTableFieldId="22502"/>
    <tableColumn id="10270" xr3:uid="{00000000-0010-0000-0000-00001E280000}" uniqueName="10270" name="Column10244" queryTableFieldId="22501"/>
    <tableColumn id="10271" xr3:uid="{00000000-0010-0000-0000-00001F280000}" uniqueName="10271" name="Column10245" queryTableFieldId="22500"/>
    <tableColumn id="10272" xr3:uid="{00000000-0010-0000-0000-000020280000}" uniqueName="10272" name="Column10246" queryTableFieldId="22499"/>
    <tableColumn id="10273" xr3:uid="{00000000-0010-0000-0000-000021280000}" uniqueName="10273" name="Column10247" queryTableFieldId="22498"/>
    <tableColumn id="10274" xr3:uid="{00000000-0010-0000-0000-000022280000}" uniqueName="10274" name="Column10248" queryTableFieldId="22497"/>
    <tableColumn id="10275" xr3:uid="{00000000-0010-0000-0000-000023280000}" uniqueName="10275" name="Column10249" queryTableFieldId="22496"/>
    <tableColumn id="10276" xr3:uid="{00000000-0010-0000-0000-000024280000}" uniqueName="10276" name="Column10250" queryTableFieldId="22495"/>
    <tableColumn id="10277" xr3:uid="{00000000-0010-0000-0000-000025280000}" uniqueName="10277" name="Column10251" queryTableFieldId="22494"/>
    <tableColumn id="10278" xr3:uid="{00000000-0010-0000-0000-000026280000}" uniqueName="10278" name="Column10252" queryTableFieldId="22493"/>
    <tableColumn id="10279" xr3:uid="{00000000-0010-0000-0000-000027280000}" uniqueName="10279" name="Column10253" queryTableFieldId="22492"/>
    <tableColumn id="10280" xr3:uid="{00000000-0010-0000-0000-000028280000}" uniqueName="10280" name="Column10254" queryTableFieldId="22491"/>
    <tableColumn id="10281" xr3:uid="{00000000-0010-0000-0000-000029280000}" uniqueName="10281" name="Column10255" queryTableFieldId="22490"/>
    <tableColumn id="10282" xr3:uid="{00000000-0010-0000-0000-00002A280000}" uniqueName="10282" name="Column10256" queryTableFieldId="22489"/>
    <tableColumn id="10283" xr3:uid="{00000000-0010-0000-0000-00002B280000}" uniqueName="10283" name="Column10257" queryTableFieldId="22488"/>
    <tableColumn id="10284" xr3:uid="{00000000-0010-0000-0000-00002C280000}" uniqueName="10284" name="Column10258" queryTableFieldId="22487"/>
    <tableColumn id="10285" xr3:uid="{00000000-0010-0000-0000-00002D280000}" uniqueName="10285" name="Column10259" queryTableFieldId="22486"/>
    <tableColumn id="10286" xr3:uid="{00000000-0010-0000-0000-00002E280000}" uniqueName="10286" name="Column10260" queryTableFieldId="22485"/>
    <tableColumn id="10287" xr3:uid="{00000000-0010-0000-0000-00002F280000}" uniqueName="10287" name="Column10261" queryTableFieldId="22484"/>
    <tableColumn id="10288" xr3:uid="{00000000-0010-0000-0000-000030280000}" uniqueName="10288" name="Column10262" queryTableFieldId="22483"/>
    <tableColumn id="10289" xr3:uid="{00000000-0010-0000-0000-000031280000}" uniqueName="10289" name="Column10263" queryTableFieldId="22482"/>
    <tableColumn id="10290" xr3:uid="{00000000-0010-0000-0000-000032280000}" uniqueName="10290" name="Column10264" queryTableFieldId="22481"/>
    <tableColumn id="10291" xr3:uid="{00000000-0010-0000-0000-000033280000}" uniqueName="10291" name="Column10265" queryTableFieldId="22480"/>
    <tableColumn id="10292" xr3:uid="{00000000-0010-0000-0000-000034280000}" uniqueName="10292" name="Column10266" queryTableFieldId="22479"/>
    <tableColumn id="10293" xr3:uid="{00000000-0010-0000-0000-000035280000}" uniqueName="10293" name="Column10267" queryTableFieldId="22478"/>
    <tableColumn id="10294" xr3:uid="{00000000-0010-0000-0000-000036280000}" uniqueName="10294" name="Column10268" queryTableFieldId="22477"/>
    <tableColumn id="10295" xr3:uid="{00000000-0010-0000-0000-000037280000}" uniqueName="10295" name="Column10269" queryTableFieldId="22476"/>
    <tableColumn id="10296" xr3:uid="{00000000-0010-0000-0000-000038280000}" uniqueName="10296" name="Column10270" queryTableFieldId="22475"/>
    <tableColumn id="10297" xr3:uid="{00000000-0010-0000-0000-000039280000}" uniqueName="10297" name="Column10271" queryTableFieldId="22474"/>
    <tableColumn id="10298" xr3:uid="{00000000-0010-0000-0000-00003A280000}" uniqueName="10298" name="Column10272" queryTableFieldId="22473"/>
    <tableColumn id="10299" xr3:uid="{00000000-0010-0000-0000-00003B280000}" uniqueName="10299" name="Column10273" queryTableFieldId="22472"/>
    <tableColumn id="10300" xr3:uid="{00000000-0010-0000-0000-00003C280000}" uniqueName="10300" name="Column10274" queryTableFieldId="22471"/>
    <tableColumn id="10301" xr3:uid="{00000000-0010-0000-0000-00003D280000}" uniqueName="10301" name="Column10275" queryTableFieldId="22470"/>
    <tableColumn id="10302" xr3:uid="{00000000-0010-0000-0000-00003E280000}" uniqueName="10302" name="Column10276" queryTableFieldId="22469"/>
    <tableColumn id="10303" xr3:uid="{00000000-0010-0000-0000-00003F280000}" uniqueName="10303" name="Column10277" queryTableFieldId="22468"/>
    <tableColumn id="10304" xr3:uid="{00000000-0010-0000-0000-000040280000}" uniqueName="10304" name="Column10278" queryTableFieldId="22467"/>
    <tableColumn id="10305" xr3:uid="{00000000-0010-0000-0000-000041280000}" uniqueName="10305" name="Column10279" queryTableFieldId="22466"/>
    <tableColumn id="10306" xr3:uid="{00000000-0010-0000-0000-000042280000}" uniqueName="10306" name="Column10280" queryTableFieldId="22465"/>
    <tableColumn id="10307" xr3:uid="{00000000-0010-0000-0000-000043280000}" uniqueName="10307" name="Column10281" queryTableFieldId="22464"/>
    <tableColumn id="10308" xr3:uid="{00000000-0010-0000-0000-000044280000}" uniqueName="10308" name="Column10282" queryTableFieldId="22463"/>
    <tableColumn id="10309" xr3:uid="{00000000-0010-0000-0000-000045280000}" uniqueName="10309" name="Column10283" queryTableFieldId="22462"/>
    <tableColumn id="10310" xr3:uid="{00000000-0010-0000-0000-000046280000}" uniqueName="10310" name="Column10284" queryTableFieldId="22461"/>
    <tableColumn id="10311" xr3:uid="{00000000-0010-0000-0000-000047280000}" uniqueName="10311" name="Column10285" queryTableFieldId="22460"/>
    <tableColumn id="10312" xr3:uid="{00000000-0010-0000-0000-000048280000}" uniqueName="10312" name="Column10286" queryTableFieldId="22459"/>
    <tableColumn id="10313" xr3:uid="{00000000-0010-0000-0000-000049280000}" uniqueName="10313" name="Column10287" queryTableFieldId="22458"/>
    <tableColumn id="10314" xr3:uid="{00000000-0010-0000-0000-00004A280000}" uniqueName="10314" name="Column10288" queryTableFieldId="22457"/>
    <tableColumn id="10315" xr3:uid="{00000000-0010-0000-0000-00004B280000}" uniqueName="10315" name="Column10289" queryTableFieldId="22456"/>
    <tableColumn id="10316" xr3:uid="{00000000-0010-0000-0000-00004C280000}" uniqueName="10316" name="Column10290" queryTableFieldId="22455"/>
    <tableColumn id="10317" xr3:uid="{00000000-0010-0000-0000-00004D280000}" uniqueName="10317" name="Column10291" queryTableFieldId="22454"/>
    <tableColumn id="10318" xr3:uid="{00000000-0010-0000-0000-00004E280000}" uniqueName="10318" name="Column10292" queryTableFieldId="22453"/>
    <tableColumn id="10319" xr3:uid="{00000000-0010-0000-0000-00004F280000}" uniqueName="10319" name="Column10293" queryTableFieldId="22452"/>
    <tableColumn id="10320" xr3:uid="{00000000-0010-0000-0000-000050280000}" uniqueName="10320" name="Column10294" queryTableFieldId="22451"/>
    <tableColumn id="10321" xr3:uid="{00000000-0010-0000-0000-000051280000}" uniqueName="10321" name="Column10295" queryTableFieldId="22450"/>
    <tableColumn id="10322" xr3:uid="{00000000-0010-0000-0000-000052280000}" uniqueName="10322" name="Column10296" queryTableFieldId="22449"/>
    <tableColumn id="10323" xr3:uid="{00000000-0010-0000-0000-000053280000}" uniqueName="10323" name="Column10297" queryTableFieldId="22448"/>
    <tableColumn id="10324" xr3:uid="{00000000-0010-0000-0000-000054280000}" uniqueName="10324" name="Column10298" queryTableFieldId="22447"/>
    <tableColumn id="10325" xr3:uid="{00000000-0010-0000-0000-000055280000}" uniqueName="10325" name="Column10299" queryTableFieldId="22446"/>
    <tableColumn id="10326" xr3:uid="{00000000-0010-0000-0000-000056280000}" uniqueName="10326" name="Column10300" queryTableFieldId="22445"/>
    <tableColumn id="10327" xr3:uid="{00000000-0010-0000-0000-000057280000}" uniqueName="10327" name="Column10301" queryTableFieldId="22444"/>
    <tableColumn id="10328" xr3:uid="{00000000-0010-0000-0000-000058280000}" uniqueName="10328" name="Column10302" queryTableFieldId="22443"/>
    <tableColumn id="10329" xr3:uid="{00000000-0010-0000-0000-000059280000}" uniqueName="10329" name="Column10303" queryTableFieldId="22442"/>
    <tableColumn id="10330" xr3:uid="{00000000-0010-0000-0000-00005A280000}" uniqueName="10330" name="Column10304" queryTableFieldId="22441"/>
    <tableColumn id="10331" xr3:uid="{00000000-0010-0000-0000-00005B280000}" uniqueName="10331" name="Column10305" queryTableFieldId="22440"/>
    <tableColumn id="10332" xr3:uid="{00000000-0010-0000-0000-00005C280000}" uniqueName="10332" name="Column10306" queryTableFieldId="22439"/>
    <tableColumn id="10333" xr3:uid="{00000000-0010-0000-0000-00005D280000}" uniqueName="10333" name="Column10307" queryTableFieldId="22438"/>
    <tableColumn id="10334" xr3:uid="{00000000-0010-0000-0000-00005E280000}" uniqueName="10334" name="Column10308" queryTableFieldId="22437"/>
    <tableColumn id="10335" xr3:uid="{00000000-0010-0000-0000-00005F280000}" uniqueName="10335" name="Column10309" queryTableFieldId="22436"/>
    <tableColumn id="10336" xr3:uid="{00000000-0010-0000-0000-000060280000}" uniqueName="10336" name="Column10310" queryTableFieldId="22435"/>
    <tableColumn id="10337" xr3:uid="{00000000-0010-0000-0000-000061280000}" uniqueName="10337" name="Column10311" queryTableFieldId="22434"/>
    <tableColumn id="10338" xr3:uid="{00000000-0010-0000-0000-000062280000}" uniqueName="10338" name="Column10312" queryTableFieldId="22433"/>
    <tableColumn id="10339" xr3:uid="{00000000-0010-0000-0000-000063280000}" uniqueName="10339" name="Column10313" queryTableFieldId="22432"/>
    <tableColumn id="10340" xr3:uid="{00000000-0010-0000-0000-000064280000}" uniqueName="10340" name="Column10314" queryTableFieldId="22431"/>
    <tableColumn id="10341" xr3:uid="{00000000-0010-0000-0000-000065280000}" uniqueName="10341" name="Column10315" queryTableFieldId="22430"/>
    <tableColumn id="10342" xr3:uid="{00000000-0010-0000-0000-000066280000}" uniqueName="10342" name="Column10316" queryTableFieldId="22429"/>
    <tableColumn id="10343" xr3:uid="{00000000-0010-0000-0000-000067280000}" uniqueName="10343" name="Column10317" queryTableFieldId="22428"/>
    <tableColumn id="10344" xr3:uid="{00000000-0010-0000-0000-000068280000}" uniqueName="10344" name="Column10318" queryTableFieldId="22427"/>
    <tableColumn id="10345" xr3:uid="{00000000-0010-0000-0000-000069280000}" uniqueName="10345" name="Column10319" queryTableFieldId="22426"/>
    <tableColumn id="10346" xr3:uid="{00000000-0010-0000-0000-00006A280000}" uniqueName="10346" name="Column10320" queryTableFieldId="22425"/>
    <tableColumn id="10347" xr3:uid="{00000000-0010-0000-0000-00006B280000}" uniqueName="10347" name="Column10321" queryTableFieldId="22424"/>
    <tableColumn id="10348" xr3:uid="{00000000-0010-0000-0000-00006C280000}" uniqueName="10348" name="Column10322" queryTableFieldId="22423"/>
    <tableColumn id="10349" xr3:uid="{00000000-0010-0000-0000-00006D280000}" uniqueName="10349" name="Column10323" queryTableFieldId="22422"/>
    <tableColumn id="10350" xr3:uid="{00000000-0010-0000-0000-00006E280000}" uniqueName="10350" name="Column10324" queryTableFieldId="22421"/>
    <tableColumn id="10351" xr3:uid="{00000000-0010-0000-0000-00006F280000}" uniqueName="10351" name="Column10325" queryTableFieldId="22420"/>
    <tableColumn id="10352" xr3:uid="{00000000-0010-0000-0000-000070280000}" uniqueName="10352" name="Column10326" queryTableFieldId="22419"/>
    <tableColumn id="10353" xr3:uid="{00000000-0010-0000-0000-000071280000}" uniqueName="10353" name="Column10327" queryTableFieldId="22418"/>
    <tableColumn id="10354" xr3:uid="{00000000-0010-0000-0000-000072280000}" uniqueName="10354" name="Column10328" queryTableFieldId="22417"/>
    <tableColumn id="10355" xr3:uid="{00000000-0010-0000-0000-000073280000}" uniqueName="10355" name="Column10329" queryTableFieldId="22416"/>
    <tableColumn id="10356" xr3:uid="{00000000-0010-0000-0000-000074280000}" uniqueName="10356" name="Column10330" queryTableFieldId="22415"/>
    <tableColumn id="10357" xr3:uid="{00000000-0010-0000-0000-000075280000}" uniqueName="10357" name="Column10331" queryTableFieldId="22414"/>
    <tableColumn id="10358" xr3:uid="{00000000-0010-0000-0000-000076280000}" uniqueName="10358" name="Column10332" queryTableFieldId="22413"/>
    <tableColumn id="10359" xr3:uid="{00000000-0010-0000-0000-000077280000}" uniqueName="10359" name="Column10333" queryTableFieldId="22412"/>
    <tableColumn id="10360" xr3:uid="{00000000-0010-0000-0000-000078280000}" uniqueName="10360" name="Column10334" queryTableFieldId="22411"/>
    <tableColumn id="10361" xr3:uid="{00000000-0010-0000-0000-000079280000}" uniqueName="10361" name="Column10335" queryTableFieldId="22410"/>
    <tableColumn id="10362" xr3:uid="{00000000-0010-0000-0000-00007A280000}" uniqueName="10362" name="Column10336" queryTableFieldId="22409"/>
    <tableColumn id="10363" xr3:uid="{00000000-0010-0000-0000-00007B280000}" uniqueName="10363" name="Column10337" queryTableFieldId="22408"/>
    <tableColumn id="10364" xr3:uid="{00000000-0010-0000-0000-00007C280000}" uniqueName="10364" name="Column10338" queryTableFieldId="22407"/>
    <tableColumn id="10365" xr3:uid="{00000000-0010-0000-0000-00007D280000}" uniqueName="10365" name="Column10339" queryTableFieldId="22406"/>
    <tableColumn id="10366" xr3:uid="{00000000-0010-0000-0000-00007E280000}" uniqueName="10366" name="Column10340" queryTableFieldId="22405"/>
    <tableColumn id="10367" xr3:uid="{00000000-0010-0000-0000-00007F280000}" uniqueName="10367" name="Column10341" queryTableFieldId="22404"/>
    <tableColumn id="10368" xr3:uid="{00000000-0010-0000-0000-000080280000}" uniqueName="10368" name="Column10342" queryTableFieldId="22403"/>
    <tableColumn id="10369" xr3:uid="{00000000-0010-0000-0000-000081280000}" uniqueName="10369" name="Column10343" queryTableFieldId="22402"/>
    <tableColumn id="10370" xr3:uid="{00000000-0010-0000-0000-000082280000}" uniqueName="10370" name="Column10344" queryTableFieldId="22401"/>
    <tableColumn id="10371" xr3:uid="{00000000-0010-0000-0000-000083280000}" uniqueName="10371" name="Column10345" queryTableFieldId="22400"/>
    <tableColumn id="10372" xr3:uid="{00000000-0010-0000-0000-000084280000}" uniqueName="10372" name="Column10346" queryTableFieldId="22399"/>
    <tableColumn id="10373" xr3:uid="{00000000-0010-0000-0000-000085280000}" uniqueName="10373" name="Column10347" queryTableFieldId="22398"/>
    <tableColumn id="10374" xr3:uid="{00000000-0010-0000-0000-000086280000}" uniqueName="10374" name="Column10348" queryTableFieldId="22397"/>
    <tableColumn id="10375" xr3:uid="{00000000-0010-0000-0000-000087280000}" uniqueName="10375" name="Column10349" queryTableFieldId="22396"/>
    <tableColumn id="10376" xr3:uid="{00000000-0010-0000-0000-000088280000}" uniqueName="10376" name="Column10350" queryTableFieldId="22395"/>
    <tableColumn id="10377" xr3:uid="{00000000-0010-0000-0000-000089280000}" uniqueName="10377" name="Column10351" queryTableFieldId="22394"/>
    <tableColumn id="10378" xr3:uid="{00000000-0010-0000-0000-00008A280000}" uniqueName="10378" name="Column10352" queryTableFieldId="22393"/>
    <tableColumn id="10379" xr3:uid="{00000000-0010-0000-0000-00008B280000}" uniqueName="10379" name="Column10353" queryTableFieldId="22392"/>
    <tableColumn id="10380" xr3:uid="{00000000-0010-0000-0000-00008C280000}" uniqueName="10380" name="Column10354" queryTableFieldId="22391"/>
    <tableColumn id="10381" xr3:uid="{00000000-0010-0000-0000-00008D280000}" uniqueName="10381" name="Column10355" queryTableFieldId="22390"/>
    <tableColumn id="10382" xr3:uid="{00000000-0010-0000-0000-00008E280000}" uniqueName="10382" name="Column10356" queryTableFieldId="22389"/>
    <tableColumn id="10383" xr3:uid="{00000000-0010-0000-0000-00008F280000}" uniqueName="10383" name="Column10357" queryTableFieldId="22388"/>
    <tableColumn id="10384" xr3:uid="{00000000-0010-0000-0000-000090280000}" uniqueName="10384" name="Column10358" queryTableFieldId="22387"/>
    <tableColumn id="10385" xr3:uid="{00000000-0010-0000-0000-000091280000}" uniqueName="10385" name="Column10359" queryTableFieldId="22386"/>
    <tableColumn id="10386" xr3:uid="{00000000-0010-0000-0000-000092280000}" uniqueName="10386" name="Column10360" queryTableFieldId="22385"/>
    <tableColumn id="10387" xr3:uid="{00000000-0010-0000-0000-000093280000}" uniqueName="10387" name="Column10361" queryTableFieldId="22384"/>
    <tableColumn id="10388" xr3:uid="{00000000-0010-0000-0000-000094280000}" uniqueName="10388" name="Column10362" queryTableFieldId="22383"/>
    <tableColumn id="10389" xr3:uid="{00000000-0010-0000-0000-000095280000}" uniqueName="10389" name="Column10363" queryTableFieldId="22382"/>
    <tableColumn id="10390" xr3:uid="{00000000-0010-0000-0000-000096280000}" uniqueName="10390" name="Column10364" queryTableFieldId="22381"/>
    <tableColumn id="10391" xr3:uid="{00000000-0010-0000-0000-000097280000}" uniqueName="10391" name="Column10365" queryTableFieldId="22380"/>
    <tableColumn id="10392" xr3:uid="{00000000-0010-0000-0000-000098280000}" uniqueName="10392" name="Column10366" queryTableFieldId="22379"/>
    <tableColumn id="10393" xr3:uid="{00000000-0010-0000-0000-000099280000}" uniqueName="10393" name="Column10367" queryTableFieldId="22378"/>
    <tableColumn id="10394" xr3:uid="{00000000-0010-0000-0000-00009A280000}" uniqueName="10394" name="Column10368" queryTableFieldId="22377"/>
    <tableColumn id="10395" xr3:uid="{00000000-0010-0000-0000-00009B280000}" uniqueName="10395" name="Column10369" queryTableFieldId="22376"/>
    <tableColumn id="10396" xr3:uid="{00000000-0010-0000-0000-00009C280000}" uniqueName="10396" name="Column10370" queryTableFieldId="22375"/>
    <tableColumn id="10397" xr3:uid="{00000000-0010-0000-0000-00009D280000}" uniqueName="10397" name="Column10371" queryTableFieldId="22374"/>
    <tableColumn id="10398" xr3:uid="{00000000-0010-0000-0000-00009E280000}" uniqueName="10398" name="Column10372" queryTableFieldId="22373"/>
    <tableColumn id="10399" xr3:uid="{00000000-0010-0000-0000-00009F280000}" uniqueName="10399" name="Column10373" queryTableFieldId="22372"/>
    <tableColumn id="10400" xr3:uid="{00000000-0010-0000-0000-0000A0280000}" uniqueName="10400" name="Column10374" queryTableFieldId="22371"/>
    <tableColumn id="10401" xr3:uid="{00000000-0010-0000-0000-0000A1280000}" uniqueName="10401" name="Column10375" queryTableFieldId="22370"/>
    <tableColumn id="10402" xr3:uid="{00000000-0010-0000-0000-0000A2280000}" uniqueName="10402" name="Column10376" queryTableFieldId="22369"/>
    <tableColumn id="10403" xr3:uid="{00000000-0010-0000-0000-0000A3280000}" uniqueName="10403" name="Column10377" queryTableFieldId="22368"/>
    <tableColumn id="10404" xr3:uid="{00000000-0010-0000-0000-0000A4280000}" uniqueName="10404" name="Column10378" queryTableFieldId="22367"/>
    <tableColumn id="10405" xr3:uid="{00000000-0010-0000-0000-0000A5280000}" uniqueName="10405" name="Column10379" queryTableFieldId="22366"/>
    <tableColumn id="10406" xr3:uid="{00000000-0010-0000-0000-0000A6280000}" uniqueName="10406" name="Column10380" queryTableFieldId="22365"/>
    <tableColumn id="10407" xr3:uid="{00000000-0010-0000-0000-0000A7280000}" uniqueName="10407" name="Column10381" queryTableFieldId="22364"/>
    <tableColumn id="10408" xr3:uid="{00000000-0010-0000-0000-0000A8280000}" uniqueName="10408" name="Column10382" queryTableFieldId="22363"/>
    <tableColumn id="10409" xr3:uid="{00000000-0010-0000-0000-0000A9280000}" uniqueName="10409" name="Column10383" queryTableFieldId="22362"/>
    <tableColumn id="10410" xr3:uid="{00000000-0010-0000-0000-0000AA280000}" uniqueName="10410" name="Column10384" queryTableFieldId="22361"/>
    <tableColumn id="10411" xr3:uid="{00000000-0010-0000-0000-0000AB280000}" uniqueName="10411" name="Column10385" queryTableFieldId="22360"/>
    <tableColumn id="10412" xr3:uid="{00000000-0010-0000-0000-0000AC280000}" uniqueName="10412" name="Column10386" queryTableFieldId="22359"/>
    <tableColumn id="10413" xr3:uid="{00000000-0010-0000-0000-0000AD280000}" uniqueName="10413" name="Column10387" queryTableFieldId="22358"/>
    <tableColumn id="10414" xr3:uid="{00000000-0010-0000-0000-0000AE280000}" uniqueName="10414" name="Column10388" queryTableFieldId="22357"/>
    <tableColumn id="10415" xr3:uid="{00000000-0010-0000-0000-0000AF280000}" uniqueName="10415" name="Column10389" queryTableFieldId="22356"/>
    <tableColumn id="10416" xr3:uid="{00000000-0010-0000-0000-0000B0280000}" uniqueName="10416" name="Column10390" queryTableFieldId="22355"/>
    <tableColumn id="10417" xr3:uid="{00000000-0010-0000-0000-0000B1280000}" uniqueName="10417" name="Column10391" queryTableFieldId="22354"/>
    <tableColumn id="10418" xr3:uid="{00000000-0010-0000-0000-0000B2280000}" uniqueName="10418" name="Column10392" queryTableFieldId="22353"/>
    <tableColumn id="10419" xr3:uid="{00000000-0010-0000-0000-0000B3280000}" uniqueName="10419" name="Column10393" queryTableFieldId="22352"/>
    <tableColumn id="10420" xr3:uid="{00000000-0010-0000-0000-0000B4280000}" uniqueName="10420" name="Column10394" queryTableFieldId="22351"/>
    <tableColumn id="10421" xr3:uid="{00000000-0010-0000-0000-0000B5280000}" uniqueName="10421" name="Column10395" queryTableFieldId="22350"/>
    <tableColumn id="10422" xr3:uid="{00000000-0010-0000-0000-0000B6280000}" uniqueName="10422" name="Column10396" queryTableFieldId="22349"/>
    <tableColumn id="10423" xr3:uid="{00000000-0010-0000-0000-0000B7280000}" uniqueName="10423" name="Column10397" queryTableFieldId="22348"/>
    <tableColumn id="10424" xr3:uid="{00000000-0010-0000-0000-0000B8280000}" uniqueName="10424" name="Column10398" queryTableFieldId="22347"/>
    <tableColumn id="10425" xr3:uid="{00000000-0010-0000-0000-0000B9280000}" uniqueName="10425" name="Column10399" queryTableFieldId="22346"/>
    <tableColumn id="10426" xr3:uid="{00000000-0010-0000-0000-0000BA280000}" uniqueName="10426" name="Column10400" queryTableFieldId="22345"/>
    <tableColumn id="10427" xr3:uid="{00000000-0010-0000-0000-0000BB280000}" uniqueName="10427" name="Column10401" queryTableFieldId="22344"/>
    <tableColumn id="10428" xr3:uid="{00000000-0010-0000-0000-0000BC280000}" uniqueName="10428" name="Column10402" queryTableFieldId="22343"/>
    <tableColumn id="10429" xr3:uid="{00000000-0010-0000-0000-0000BD280000}" uniqueName="10429" name="Column10403" queryTableFieldId="22342"/>
    <tableColumn id="10430" xr3:uid="{00000000-0010-0000-0000-0000BE280000}" uniqueName="10430" name="Column10404" queryTableFieldId="22341"/>
    <tableColumn id="10431" xr3:uid="{00000000-0010-0000-0000-0000BF280000}" uniqueName="10431" name="Column10405" queryTableFieldId="22340"/>
    <tableColumn id="10432" xr3:uid="{00000000-0010-0000-0000-0000C0280000}" uniqueName="10432" name="Column10406" queryTableFieldId="22339"/>
    <tableColumn id="10433" xr3:uid="{00000000-0010-0000-0000-0000C1280000}" uniqueName="10433" name="Column10407" queryTableFieldId="22338"/>
    <tableColumn id="10434" xr3:uid="{00000000-0010-0000-0000-0000C2280000}" uniqueName="10434" name="Column10408" queryTableFieldId="22337"/>
    <tableColumn id="10435" xr3:uid="{00000000-0010-0000-0000-0000C3280000}" uniqueName="10435" name="Column10409" queryTableFieldId="22336"/>
    <tableColumn id="10436" xr3:uid="{00000000-0010-0000-0000-0000C4280000}" uniqueName="10436" name="Column10410" queryTableFieldId="22335"/>
    <tableColumn id="10437" xr3:uid="{00000000-0010-0000-0000-0000C5280000}" uniqueName="10437" name="Column10411" queryTableFieldId="22334"/>
    <tableColumn id="10438" xr3:uid="{00000000-0010-0000-0000-0000C6280000}" uniqueName="10438" name="Column10412" queryTableFieldId="22333"/>
    <tableColumn id="10439" xr3:uid="{00000000-0010-0000-0000-0000C7280000}" uniqueName="10439" name="Column10413" queryTableFieldId="22332"/>
    <tableColumn id="10440" xr3:uid="{00000000-0010-0000-0000-0000C8280000}" uniqueName="10440" name="Column10414" queryTableFieldId="22331"/>
    <tableColumn id="10441" xr3:uid="{00000000-0010-0000-0000-0000C9280000}" uniqueName="10441" name="Column10415" queryTableFieldId="22330"/>
    <tableColumn id="10442" xr3:uid="{00000000-0010-0000-0000-0000CA280000}" uniqueName="10442" name="Column10416" queryTableFieldId="22329"/>
    <tableColumn id="10443" xr3:uid="{00000000-0010-0000-0000-0000CB280000}" uniqueName="10443" name="Column10417" queryTableFieldId="22328"/>
    <tableColumn id="10444" xr3:uid="{00000000-0010-0000-0000-0000CC280000}" uniqueName="10444" name="Column10418" queryTableFieldId="22327"/>
    <tableColumn id="10445" xr3:uid="{00000000-0010-0000-0000-0000CD280000}" uniqueName="10445" name="Column10419" queryTableFieldId="22326"/>
    <tableColumn id="10446" xr3:uid="{00000000-0010-0000-0000-0000CE280000}" uniqueName="10446" name="Column10420" queryTableFieldId="22325"/>
    <tableColumn id="10447" xr3:uid="{00000000-0010-0000-0000-0000CF280000}" uniqueName="10447" name="Column10421" queryTableFieldId="22324"/>
    <tableColumn id="10448" xr3:uid="{00000000-0010-0000-0000-0000D0280000}" uniqueName="10448" name="Column10422" queryTableFieldId="22323"/>
    <tableColumn id="10449" xr3:uid="{00000000-0010-0000-0000-0000D1280000}" uniqueName="10449" name="Column10423" queryTableFieldId="22322"/>
    <tableColumn id="10450" xr3:uid="{00000000-0010-0000-0000-0000D2280000}" uniqueName="10450" name="Column10424" queryTableFieldId="22321"/>
    <tableColumn id="10451" xr3:uid="{00000000-0010-0000-0000-0000D3280000}" uniqueName="10451" name="Column10425" queryTableFieldId="22320"/>
    <tableColumn id="10452" xr3:uid="{00000000-0010-0000-0000-0000D4280000}" uniqueName="10452" name="Column10426" queryTableFieldId="22319"/>
    <tableColumn id="10453" xr3:uid="{00000000-0010-0000-0000-0000D5280000}" uniqueName="10453" name="Column10427" queryTableFieldId="22318"/>
    <tableColumn id="10454" xr3:uid="{00000000-0010-0000-0000-0000D6280000}" uniqueName="10454" name="Column10428" queryTableFieldId="22317"/>
    <tableColumn id="10455" xr3:uid="{00000000-0010-0000-0000-0000D7280000}" uniqueName="10455" name="Column10429" queryTableFieldId="22316"/>
    <tableColumn id="10456" xr3:uid="{00000000-0010-0000-0000-0000D8280000}" uniqueName="10456" name="Column10430" queryTableFieldId="22315"/>
    <tableColumn id="10457" xr3:uid="{00000000-0010-0000-0000-0000D9280000}" uniqueName="10457" name="Column10431" queryTableFieldId="22314"/>
    <tableColumn id="10458" xr3:uid="{00000000-0010-0000-0000-0000DA280000}" uniqueName="10458" name="Column10432" queryTableFieldId="22313"/>
    <tableColumn id="10459" xr3:uid="{00000000-0010-0000-0000-0000DB280000}" uniqueName="10459" name="Column10433" queryTableFieldId="22312"/>
    <tableColumn id="10460" xr3:uid="{00000000-0010-0000-0000-0000DC280000}" uniqueName="10460" name="Column10434" queryTableFieldId="22311"/>
    <tableColumn id="10461" xr3:uid="{00000000-0010-0000-0000-0000DD280000}" uniqueName="10461" name="Column10435" queryTableFieldId="22310"/>
    <tableColumn id="10462" xr3:uid="{00000000-0010-0000-0000-0000DE280000}" uniqueName="10462" name="Column10436" queryTableFieldId="22309"/>
    <tableColumn id="10463" xr3:uid="{00000000-0010-0000-0000-0000DF280000}" uniqueName="10463" name="Column10437" queryTableFieldId="22308"/>
    <tableColumn id="10464" xr3:uid="{00000000-0010-0000-0000-0000E0280000}" uniqueName="10464" name="Column10438" queryTableFieldId="22307"/>
    <tableColumn id="10465" xr3:uid="{00000000-0010-0000-0000-0000E1280000}" uniqueName="10465" name="Column10439" queryTableFieldId="22306"/>
    <tableColumn id="10466" xr3:uid="{00000000-0010-0000-0000-0000E2280000}" uniqueName="10466" name="Column10440" queryTableFieldId="22305"/>
    <tableColumn id="10467" xr3:uid="{00000000-0010-0000-0000-0000E3280000}" uniqueName="10467" name="Column10441" queryTableFieldId="22304"/>
    <tableColumn id="10468" xr3:uid="{00000000-0010-0000-0000-0000E4280000}" uniqueName="10468" name="Column10442" queryTableFieldId="22303"/>
    <tableColumn id="10469" xr3:uid="{00000000-0010-0000-0000-0000E5280000}" uniqueName="10469" name="Column10443" queryTableFieldId="22302"/>
    <tableColumn id="10470" xr3:uid="{00000000-0010-0000-0000-0000E6280000}" uniqueName="10470" name="Column10444" queryTableFieldId="22301"/>
    <tableColumn id="10471" xr3:uid="{00000000-0010-0000-0000-0000E7280000}" uniqueName="10471" name="Column10445" queryTableFieldId="22300"/>
    <tableColumn id="10472" xr3:uid="{00000000-0010-0000-0000-0000E8280000}" uniqueName="10472" name="Column10446" queryTableFieldId="22299"/>
    <tableColumn id="10473" xr3:uid="{00000000-0010-0000-0000-0000E9280000}" uniqueName="10473" name="Column10447" queryTableFieldId="22298"/>
    <tableColumn id="10474" xr3:uid="{00000000-0010-0000-0000-0000EA280000}" uniqueName="10474" name="Column10448" queryTableFieldId="22297"/>
    <tableColumn id="10475" xr3:uid="{00000000-0010-0000-0000-0000EB280000}" uniqueName="10475" name="Column10449" queryTableFieldId="22296"/>
    <tableColumn id="10476" xr3:uid="{00000000-0010-0000-0000-0000EC280000}" uniqueName="10476" name="Column10450" queryTableFieldId="22295"/>
    <tableColumn id="10477" xr3:uid="{00000000-0010-0000-0000-0000ED280000}" uniqueName="10477" name="Column10451" queryTableFieldId="22294"/>
    <tableColumn id="10478" xr3:uid="{00000000-0010-0000-0000-0000EE280000}" uniqueName="10478" name="Column10452" queryTableFieldId="22293"/>
    <tableColumn id="10479" xr3:uid="{00000000-0010-0000-0000-0000EF280000}" uniqueName="10479" name="Column10453" queryTableFieldId="22292"/>
    <tableColumn id="10480" xr3:uid="{00000000-0010-0000-0000-0000F0280000}" uniqueName="10480" name="Column10454" queryTableFieldId="22291"/>
    <tableColumn id="10481" xr3:uid="{00000000-0010-0000-0000-0000F1280000}" uniqueName="10481" name="Column10455" queryTableFieldId="22290"/>
    <tableColumn id="10482" xr3:uid="{00000000-0010-0000-0000-0000F2280000}" uniqueName="10482" name="Column10456" queryTableFieldId="22289"/>
    <tableColumn id="10483" xr3:uid="{00000000-0010-0000-0000-0000F3280000}" uniqueName="10483" name="Column10457" queryTableFieldId="22288"/>
    <tableColumn id="10484" xr3:uid="{00000000-0010-0000-0000-0000F4280000}" uniqueName="10484" name="Column10458" queryTableFieldId="22287"/>
    <tableColumn id="10485" xr3:uid="{00000000-0010-0000-0000-0000F5280000}" uniqueName="10485" name="Column10459" queryTableFieldId="22286"/>
    <tableColumn id="10486" xr3:uid="{00000000-0010-0000-0000-0000F6280000}" uniqueName="10486" name="Column10460" queryTableFieldId="22285"/>
    <tableColumn id="10487" xr3:uid="{00000000-0010-0000-0000-0000F7280000}" uniqueName="10487" name="Column10461" queryTableFieldId="22284"/>
    <tableColumn id="10488" xr3:uid="{00000000-0010-0000-0000-0000F8280000}" uniqueName="10488" name="Column10462" queryTableFieldId="22283"/>
    <tableColumn id="10489" xr3:uid="{00000000-0010-0000-0000-0000F9280000}" uniqueName="10489" name="Column10463" queryTableFieldId="22282"/>
    <tableColumn id="10490" xr3:uid="{00000000-0010-0000-0000-0000FA280000}" uniqueName="10490" name="Column10464" queryTableFieldId="22281"/>
    <tableColumn id="10491" xr3:uid="{00000000-0010-0000-0000-0000FB280000}" uniqueName="10491" name="Column10465" queryTableFieldId="22280"/>
    <tableColumn id="10492" xr3:uid="{00000000-0010-0000-0000-0000FC280000}" uniqueName="10492" name="Column10466" queryTableFieldId="22279"/>
    <tableColumn id="10493" xr3:uid="{00000000-0010-0000-0000-0000FD280000}" uniqueName="10493" name="Column10467" queryTableFieldId="22278"/>
    <tableColumn id="10494" xr3:uid="{00000000-0010-0000-0000-0000FE280000}" uniqueName="10494" name="Column10468" queryTableFieldId="22277"/>
    <tableColumn id="10495" xr3:uid="{00000000-0010-0000-0000-0000FF280000}" uniqueName="10495" name="Column10469" queryTableFieldId="22276"/>
    <tableColumn id="10496" xr3:uid="{00000000-0010-0000-0000-000000290000}" uniqueName="10496" name="Column10470" queryTableFieldId="22275"/>
    <tableColumn id="10497" xr3:uid="{00000000-0010-0000-0000-000001290000}" uniqueName="10497" name="Column10471" queryTableFieldId="22274"/>
    <tableColumn id="10498" xr3:uid="{00000000-0010-0000-0000-000002290000}" uniqueName="10498" name="Column10472" queryTableFieldId="22273"/>
    <tableColumn id="10499" xr3:uid="{00000000-0010-0000-0000-000003290000}" uniqueName="10499" name="Column10473" queryTableFieldId="22272"/>
    <tableColumn id="10500" xr3:uid="{00000000-0010-0000-0000-000004290000}" uniqueName="10500" name="Column10474" queryTableFieldId="22271"/>
    <tableColumn id="10501" xr3:uid="{00000000-0010-0000-0000-000005290000}" uniqueName="10501" name="Column10475" queryTableFieldId="22270"/>
    <tableColumn id="10502" xr3:uid="{00000000-0010-0000-0000-000006290000}" uniqueName="10502" name="Column10476" queryTableFieldId="22269"/>
    <tableColumn id="10503" xr3:uid="{00000000-0010-0000-0000-000007290000}" uniqueName="10503" name="Column10477" queryTableFieldId="22268"/>
    <tableColumn id="10504" xr3:uid="{00000000-0010-0000-0000-000008290000}" uniqueName="10504" name="Column10478" queryTableFieldId="22267"/>
    <tableColumn id="10505" xr3:uid="{00000000-0010-0000-0000-000009290000}" uniqueName="10505" name="Column10479" queryTableFieldId="22266"/>
    <tableColumn id="10506" xr3:uid="{00000000-0010-0000-0000-00000A290000}" uniqueName="10506" name="Column10480" queryTableFieldId="22265"/>
    <tableColumn id="10507" xr3:uid="{00000000-0010-0000-0000-00000B290000}" uniqueName="10507" name="Column10481" queryTableFieldId="22264"/>
    <tableColumn id="10508" xr3:uid="{00000000-0010-0000-0000-00000C290000}" uniqueName="10508" name="Column10482" queryTableFieldId="22263"/>
    <tableColumn id="10509" xr3:uid="{00000000-0010-0000-0000-00000D290000}" uniqueName="10509" name="Column10483" queryTableFieldId="22262"/>
    <tableColumn id="10510" xr3:uid="{00000000-0010-0000-0000-00000E290000}" uniqueName="10510" name="Column10484" queryTableFieldId="22261"/>
    <tableColumn id="10511" xr3:uid="{00000000-0010-0000-0000-00000F290000}" uniqueName="10511" name="Column10485" queryTableFieldId="22260"/>
    <tableColumn id="10512" xr3:uid="{00000000-0010-0000-0000-000010290000}" uniqueName="10512" name="Column10486" queryTableFieldId="22259"/>
    <tableColumn id="10513" xr3:uid="{00000000-0010-0000-0000-000011290000}" uniqueName="10513" name="Column10487" queryTableFieldId="22258"/>
    <tableColumn id="10514" xr3:uid="{00000000-0010-0000-0000-000012290000}" uniqueName="10514" name="Column10488" queryTableFieldId="22257"/>
    <tableColumn id="10515" xr3:uid="{00000000-0010-0000-0000-000013290000}" uniqueName="10515" name="Column10489" queryTableFieldId="22256"/>
    <tableColumn id="10516" xr3:uid="{00000000-0010-0000-0000-000014290000}" uniqueName="10516" name="Column10490" queryTableFieldId="22255"/>
    <tableColumn id="10517" xr3:uid="{00000000-0010-0000-0000-000015290000}" uniqueName="10517" name="Column10491" queryTableFieldId="22254"/>
    <tableColumn id="10518" xr3:uid="{00000000-0010-0000-0000-000016290000}" uniqueName="10518" name="Column10492" queryTableFieldId="22253"/>
    <tableColumn id="10519" xr3:uid="{00000000-0010-0000-0000-000017290000}" uniqueName="10519" name="Column10493" queryTableFieldId="22252"/>
    <tableColumn id="10520" xr3:uid="{00000000-0010-0000-0000-000018290000}" uniqueName="10520" name="Column10494" queryTableFieldId="22251"/>
    <tableColumn id="10521" xr3:uid="{00000000-0010-0000-0000-000019290000}" uniqueName="10521" name="Column10495" queryTableFieldId="22250"/>
    <tableColumn id="10522" xr3:uid="{00000000-0010-0000-0000-00001A290000}" uniqueName="10522" name="Column10496" queryTableFieldId="22249"/>
    <tableColumn id="10523" xr3:uid="{00000000-0010-0000-0000-00001B290000}" uniqueName="10523" name="Column10497" queryTableFieldId="22248"/>
    <tableColumn id="10524" xr3:uid="{00000000-0010-0000-0000-00001C290000}" uniqueName="10524" name="Column10498" queryTableFieldId="22247"/>
    <tableColumn id="10525" xr3:uid="{00000000-0010-0000-0000-00001D290000}" uniqueName="10525" name="Column10499" queryTableFieldId="22246"/>
    <tableColumn id="10526" xr3:uid="{00000000-0010-0000-0000-00001E290000}" uniqueName="10526" name="Column10500" queryTableFieldId="22245"/>
    <tableColumn id="10527" xr3:uid="{00000000-0010-0000-0000-00001F290000}" uniqueName="10527" name="Column10501" queryTableFieldId="22244"/>
    <tableColumn id="10528" xr3:uid="{00000000-0010-0000-0000-000020290000}" uniqueName="10528" name="Column10502" queryTableFieldId="22243"/>
    <tableColumn id="10529" xr3:uid="{00000000-0010-0000-0000-000021290000}" uniqueName="10529" name="Column10503" queryTableFieldId="22242"/>
    <tableColumn id="10530" xr3:uid="{00000000-0010-0000-0000-000022290000}" uniqueName="10530" name="Column10504" queryTableFieldId="22241"/>
    <tableColumn id="10531" xr3:uid="{00000000-0010-0000-0000-000023290000}" uniqueName="10531" name="Column10505" queryTableFieldId="22240"/>
    <tableColumn id="10532" xr3:uid="{00000000-0010-0000-0000-000024290000}" uniqueName="10532" name="Column10506" queryTableFieldId="22239"/>
    <tableColumn id="10533" xr3:uid="{00000000-0010-0000-0000-000025290000}" uniqueName="10533" name="Column10507" queryTableFieldId="22238"/>
    <tableColumn id="10534" xr3:uid="{00000000-0010-0000-0000-000026290000}" uniqueName="10534" name="Column10508" queryTableFieldId="22237"/>
    <tableColumn id="10535" xr3:uid="{00000000-0010-0000-0000-000027290000}" uniqueName="10535" name="Column10509" queryTableFieldId="22236"/>
    <tableColumn id="10536" xr3:uid="{00000000-0010-0000-0000-000028290000}" uniqueName="10536" name="Column10510" queryTableFieldId="22235"/>
    <tableColumn id="10537" xr3:uid="{00000000-0010-0000-0000-000029290000}" uniqueName="10537" name="Column10511" queryTableFieldId="22234"/>
    <tableColumn id="10538" xr3:uid="{00000000-0010-0000-0000-00002A290000}" uniqueName="10538" name="Column10512" queryTableFieldId="22233"/>
    <tableColumn id="10539" xr3:uid="{00000000-0010-0000-0000-00002B290000}" uniqueName="10539" name="Column10513" queryTableFieldId="22232"/>
    <tableColumn id="10540" xr3:uid="{00000000-0010-0000-0000-00002C290000}" uniqueName="10540" name="Column10514" queryTableFieldId="22231"/>
    <tableColumn id="10541" xr3:uid="{00000000-0010-0000-0000-00002D290000}" uniqueName="10541" name="Column10515" queryTableFieldId="22230"/>
    <tableColumn id="10542" xr3:uid="{00000000-0010-0000-0000-00002E290000}" uniqueName="10542" name="Column10516" queryTableFieldId="22229"/>
    <tableColumn id="10543" xr3:uid="{00000000-0010-0000-0000-00002F290000}" uniqueName="10543" name="Column10517" queryTableFieldId="22228"/>
    <tableColumn id="10544" xr3:uid="{00000000-0010-0000-0000-000030290000}" uniqueName="10544" name="Column10518" queryTableFieldId="22227"/>
    <tableColumn id="10545" xr3:uid="{00000000-0010-0000-0000-000031290000}" uniqueName="10545" name="Column10519" queryTableFieldId="22226"/>
    <tableColumn id="10546" xr3:uid="{00000000-0010-0000-0000-000032290000}" uniqueName="10546" name="Column10520" queryTableFieldId="22225"/>
    <tableColumn id="10547" xr3:uid="{00000000-0010-0000-0000-000033290000}" uniqueName="10547" name="Column10521" queryTableFieldId="22224"/>
    <tableColumn id="10548" xr3:uid="{00000000-0010-0000-0000-000034290000}" uniqueName="10548" name="Column10522" queryTableFieldId="22223"/>
    <tableColumn id="10549" xr3:uid="{00000000-0010-0000-0000-000035290000}" uniqueName="10549" name="Column10523" queryTableFieldId="22222"/>
    <tableColumn id="10550" xr3:uid="{00000000-0010-0000-0000-000036290000}" uniqueName="10550" name="Column10524" queryTableFieldId="22221"/>
    <tableColumn id="10551" xr3:uid="{00000000-0010-0000-0000-000037290000}" uniqueName="10551" name="Column10525" queryTableFieldId="22220"/>
    <tableColumn id="10552" xr3:uid="{00000000-0010-0000-0000-000038290000}" uniqueName="10552" name="Column10526" queryTableFieldId="22219"/>
    <tableColumn id="10553" xr3:uid="{00000000-0010-0000-0000-000039290000}" uniqueName="10553" name="Column10527" queryTableFieldId="22218"/>
    <tableColumn id="10554" xr3:uid="{00000000-0010-0000-0000-00003A290000}" uniqueName="10554" name="Column10528" queryTableFieldId="22217"/>
    <tableColumn id="10555" xr3:uid="{00000000-0010-0000-0000-00003B290000}" uniqueName="10555" name="Column10529" queryTableFieldId="22216"/>
    <tableColumn id="10556" xr3:uid="{00000000-0010-0000-0000-00003C290000}" uniqueName="10556" name="Column10530" queryTableFieldId="22215"/>
    <tableColumn id="10557" xr3:uid="{00000000-0010-0000-0000-00003D290000}" uniqueName="10557" name="Column10531" queryTableFieldId="22214"/>
    <tableColumn id="10558" xr3:uid="{00000000-0010-0000-0000-00003E290000}" uniqueName="10558" name="Column10532" queryTableFieldId="22213"/>
    <tableColumn id="10559" xr3:uid="{00000000-0010-0000-0000-00003F290000}" uniqueName="10559" name="Column10533" queryTableFieldId="22212"/>
    <tableColumn id="10560" xr3:uid="{00000000-0010-0000-0000-000040290000}" uniqueName="10560" name="Column10534" queryTableFieldId="22211"/>
    <tableColumn id="10561" xr3:uid="{00000000-0010-0000-0000-000041290000}" uniqueName="10561" name="Column10535" queryTableFieldId="22210"/>
    <tableColumn id="10562" xr3:uid="{00000000-0010-0000-0000-000042290000}" uniqueName="10562" name="Column10536" queryTableFieldId="22209"/>
    <tableColumn id="10563" xr3:uid="{00000000-0010-0000-0000-000043290000}" uniqueName="10563" name="Column10537" queryTableFieldId="22208"/>
    <tableColumn id="10564" xr3:uid="{00000000-0010-0000-0000-000044290000}" uniqueName="10564" name="Column10538" queryTableFieldId="22207"/>
    <tableColumn id="10565" xr3:uid="{00000000-0010-0000-0000-000045290000}" uniqueName="10565" name="Column10539" queryTableFieldId="22206"/>
    <tableColumn id="10566" xr3:uid="{00000000-0010-0000-0000-000046290000}" uniqueName="10566" name="Column10540" queryTableFieldId="22205"/>
    <tableColumn id="10567" xr3:uid="{00000000-0010-0000-0000-000047290000}" uniqueName="10567" name="Column10541" queryTableFieldId="22204"/>
    <tableColumn id="10568" xr3:uid="{00000000-0010-0000-0000-000048290000}" uniqueName="10568" name="Column10542" queryTableFieldId="22203"/>
    <tableColumn id="10569" xr3:uid="{00000000-0010-0000-0000-000049290000}" uniqueName="10569" name="Column10543" queryTableFieldId="22202"/>
    <tableColumn id="10570" xr3:uid="{00000000-0010-0000-0000-00004A290000}" uniqueName="10570" name="Column10544" queryTableFieldId="22201"/>
    <tableColumn id="10571" xr3:uid="{00000000-0010-0000-0000-00004B290000}" uniqueName="10571" name="Column10545" queryTableFieldId="22200"/>
    <tableColumn id="10572" xr3:uid="{00000000-0010-0000-0000-00004C290000}" uniqueName="10572" name="Column10546" queryTableFieldId="22199"/>
    <tableColumn id="10573" xr3:uid="{00000000-0010-0000-0000-00004D290000}" uniqueName="10573" name="Column10547" queryTableFieldId="22198"/>
    <tableColumn id="10574" xr3:uid="{00000000-0010-0000-0000-00004E290000}" uniqueName="10574" name="Column10548" queryTableFieldId="22197"/>
    <tableColumn id="10575" xr3:uid="{00000000-0010-0000-0000-00004F290000}" uniqueName="10575" name="Column10549" queryTableFieldId="22196"/>
    <tableColumn id="10576" xr3:uid="{00000000-0010-0000-0000-000050290000}" uniqueName="10576" name="Column10550" queryTableFieldId="22195"/>
    <tableColumn id="10577" xr3:uid="{00000000-0010-0000-0000-000051290000}" uniqueName="10577" name="Column10551" queryTableFieldId="22194"/>
    <tableColumn id="10578" xr3:uid="{00000000-0010-0000-0000-000052290000}" uniqueName="10578" name="Column10552" queryTableFieldId="22193"/>
    <tableColumn id="10579" xr3:uid="{00000000-0010-0000-0000-000053290000}" uniqueName="10579" name="Column10553" queryTableFieldId="22192"/>
    <tableColumn id="10580" xr3:uid="{00000000-0010-0000-0000-000054290000}" uniqueName="10580" name="Column10554" queryTableFieldId="22191"/>
    <tableColumn id="10581" xr3:uid="{00000000-0010-0000-0000-000055290000}" uniqueName="10581" name="Column10555" queryTableFieldId="22190"/>
    <tableColumn id="10582" xr3:uid="{00000000-0010-0000-0000-000056290000}" uniqueName="10582" name="Column10556" queryTableFieldId="22189"/>
    <tableColumn id="10583" xr3:uid="{00000000-0010-0000-0000-000057290000}" uniqueName="10583" name="Column10557" queryTableFieldId="22188"/>
    <tableColumn id="10584" xr3:uid="{00000000-0010-0000-0000-000058290000}" uniqueName="10584" name="Column10558" queryTableFieldId="22187"/>
    <tableColumn id="10585" xr3:uid="{00000000-0010-0000-0000-000059290000}" uniqueName="10585" name="Column10559" queryTableFieldId="22186"/>
    <tableColumn id="10586" xr3:uid="{00000000-0010-0000-0000-00005A290000}" uniqueName="10586" name="Column10560" queryTableFieldId="22185"/>
    <tableColumn id="10587" xr3:uid="{00000000-0010-0000-0000-00005B290000}" uniqueName="10587" name="Column10561" queryTableFieldId="22184"/>
    <tableColumn id="10588" xr3:uid="{00000000-0010-0000-0000-00005C290000}" uniqueName="10588" name="Column10562" queryTableFieldId="22183"/>
    <tableColumn id="10589" xr3:uid="{00000000-0010-0000-0000-00005D290000}" uniqueName="10589" name="Column10563" queryTableFieldId="22182"/>
    <tableColumn id="10590" xr3:uid="{00000000-0010-0000-0000-00005E290000}" uniqueName="10590" name="Column10564" queryTableFieldId="22181"/>
    <tableColumn id="10591" xr3:uid="{00000000-0010-0000-0000-00005F290000}" uniqueName="10591" name="Column10565" queryTableFieldId="22180"/>
    <tableColumn id="10592" xr3:uid="{00000000-0010-0000-0000-000060290000}" uniqueName="10592" name="Column10566" queryTableFieldId="22179"/>
    <tableColumn id="10593" xr3:uid="{00000000-0010-0000-0000-000061290000}" uniqueName="10593" name="Column10567" queryTableFieldId="22178"/>
    <tableColumn id="10594" xr3:uid="{00000000-0010-0000-0000-000062290000}" uniqueName="10594" name="Column10568" queryTableFieldId="22177"/>
    <tableColumn id="10595" xr3:uid="{00000000-0010-0000-0000-000063290000}" uniqueName="10595" name="Column10569" queryTableFieldId="22176"/>
    <tableColumn id="10596" xr3:uid="{00000000-0010-0000-0000-000064290000}" uniqueName="10596" name="Column10570" queryTableFieldId="22175"/>
    <tableColumn id="10597" xr3:uid="{00000000-0010-0000-0000-000065290000}" uniqueName="10597" name="Column10571" queryTableFieldId="22174"/>
    <tableColumn id="10598" xr3:uid="{00000000-0010-0000-0000-000066290000}" uniqueName="10598" name="Column10572" queryTableFieldId="22173"/>
    <tableColumn id="10599" xr3:uid="{00000000-0010-0000-0000-000067290000}" uniqueName="10599" name="Column10573" queryTableFieldId="22172"/>
    <tableColumn id="10600" xr3:uid="{00000000-0010-0000-0000-000068290000}" uniqueName="10600" name="Column10574" queryTableFieldId="22171"/>
    <tableColumn id="10601" xr3:uid="{00000000-0010-0000-0000-000069290000}" uniqueName="10601" name="Column10575" queryTableFieldId="22170"/>
    <tableColumn id="10602" xr3:uid="{00000000-0010-0000-0000-00006A290000}" uniqueName="10602" name="Column10576" queryTableFieldId="22169"/>
    <tableColumn id="10603" xr3:uid="{00000000-0010-0000-0000-00006B290000}" uniqueName="10603" name="Column10577" queryTableFieldId="22168"/>
    <tableColumn id="10604" xr3:uid="{00000000-0010-0000-0000-00006C290000}" uniqueName="10604" name="Column10578" queryTableFieldId="22167"/>
    <tableColumn id="10605" xr3:uid="{00000000-0010-0000-0000-00006D290000}" uniqueName="10605" name="Column10579" queryTableFieldId="22166"/>
    <tableColumn id="10606" xr3:uid="{00000000-0010-0000-0000-00006E290000}" uniqueName="10606" name="Column10580" queryTableFieldId="22165"/>
    <tableColumn id="10607" xr3:uid="{00000000-0010-0000-0000-00006F290000}" uniqueName="10607" name="Column10581" queryTableFieldId="22164"/>
    <tableColumn id="10608" xr3:uid="{00000000-0010-0000-0000-000070290000}" uniqueName="10608" name="Column10582" queryTableFieldId="22163"/>
    <tableColumn id="10609" xr3:uid="{00000000-0010-0000-0000-000071290000}" uniqueName="10609" name="Column10583" queryTableFieldId="22162"/>
    <tableColumn id="10610" xr3:uid="{00000000-0010-0000-0000-000072290000}" uniqueName="10610" name="Column10584" queryTableFieldId="22161"/>
    <tableColumn id="10611" xr3:uid="{00000000-0010-0000-0000-000073290000}" uniqueName="10611" name="Column10585" queryTableFieldId="22160"/>
    <tableColumn id="10612" xr3:uid="{00000000-0010-0000-0000-000074290000}" uniqueName="10612" name="Column10586" queryTableFieldId="22159"/>
    <tableColumn id="10613" xr3:uid="{00000000-0010-0000-0000-000075290000}" uniqueName="10613" name="Column10587" queryTableFieldId="22158"/>
    <tableColumn id="10614" xr3:uid="{00000000-0010-0000-0000-000076290000}" uniqueName="10614" name="Column10588" queryTableFieldId="22157"/>
    <tableColumn id="10615" xr3:uid="{00000000-0010-0000-0000-000077290000}" uniqueName="10615" name="Column10589" queryTableFieldId="22156"/>
    <tableColumn id="10616" xr3:uid="{00000000-0010-0000-0000-000078290000}" uniqueName="10616" name="Column10590" queryTableFieldId="22155"/>
    <tableColumn id="10617" xr3:uid="{00000000-0010-0000-0000-000079290000}" uniqueName="10617" name="Column10591" queryTableFieldId="22154"/>
    <tableColumn id="10618" xr3:uid="{00000000-0010-0000-0000-00007A290000}" uniqueName="10618" name="Column10592" queryTableFieldId="22153"/>
    <tableColumn id="10619" xr3:uid="{00000000-0010-0000-0000-00007B290000}" uniqueName="10619" name="Column10593" queryTableFieldId="22152"/>
    <tableColumn id="10620" xr3:uid="{00000000-0010-0000-0000-00007C290000}" uniqueName="10620" name="Column10594" queryTableFieldId="22151"/>
    <tableColumn id="10621" xr3:uid="{00000000-0010-0000-0000-00007D290000}" uniqueName="10621" name="Column10595" queryTableFieldId="22150"/>
    <tableColumn id="10622" xr3:uid="{00000000-0010-0000-0000-00007E290000}" uniqueName="10622" name="Column10596" queryTableFieldId="22149"/>
    <tableColumn id="10623" xr3:uid="{00000000-0010-0000-0000-00007F290000}" uniqueName="10623" name="Column10597" queryTableFieldId="22148"/>
    <tableColumn id="10624" xr3:uid="{00000000-0010-0000-0000-000080290000}" uniqueName="10624" name="Column10598" queryTableFieldId="22147"/>
    <tableColumn id="10625" xr3:uid="{00000000-0010-0000-0000-000081290000}" uniqueName="10625" name="Column10599" queryTableFieldId="22146"/>
    <tableColumn id="10626" xr3:uid="{00000000-0010-0000-0000-000082290000}" uniqueName="10626" name="Column10600" queryTableFieldId="22145"/>
    <tableColumn id="10627" xr3:uid="{00000000-0010-0000-0000-000083290000}" uniqueName="10627" name="Column10601" queryTableFieldId="22144"/>
    <tableColumn id="10628" xr3:uid="{00000000-0010-0000-0000-000084290000}" uniqueName="10628" name="Column10602" queryTableFieldId="22143"/>
    <tableColumn id="10629" xr3:uid="{00000000-0010-0000-0000-000085290000}" uniqueName="10629" name="Column10603" queryTableFieldId="22142"/>
    <tableColumn id="10630" xr3:uid="{00000000-0010-0000-0000-000086290000}" uniqueName="10630" name="Column10604" queryTableFieldId="22141"/>
    <tableColumn id="10631" xr3:uid="{00000000-0010-0000-0000-000087290000}" uniqueName="10631" name="Column10605" queryTableFieldId="22140"/>
    <tableColumn id="10632" xr3:uid="{00000000-0010-0000-0000-000088290000}" uniqueName="10632" name="Column10606" queryTableFieldId="22139"/>
    <tableColumn id="10633" xr3:uid="{00000000-0010-0000-0000-000089290000}" uniqueName="10633" name="Column10607" queryTableFieldId="22138"/>
    <tableColumn id="10634" xr3:uid="{00000000-0010-0000-0000-00008A290000}" uniqueName="10634" name="Column10608" queryTableFieldId="22137"/>
    <tableColumn id="10635" xr3:uid="{00000000-0010-0000-0000-00008B290000}" uniqueName="10635" name="Column10609" queryTableFieldId="22136"/>
    <tableColumn id="10636" xr3:uid="{00000000-0010-0000-0000-00008C290000}" uniqueName="10636" name="Column10610" queryTableFieldId="22135"/>
    <tableColumn id="10637" xr3:uid="{00000000-0010-0000-0000-00008D290000}" uniqueName="10637" name="Column10611" queryTableFieldId="22134"/>
    <tableColumn id="10638" xr3:uid="{00000000-0010-0000-0000-00008E290000}" uniqueName="10638" name="Column10612" queryTableFieldId="22133"/>
    <tableColumn id="10639" xr3:uid="{00000000-0010-0000-0000-00008F290000}" uniqueName="10639" name="Column10613" queryTableFieldId="22132"/>
    <tableColumn id="10640" xr3:uid="{00000000-0010-0000-0000-000090290000}" uniqueName="10640" name="Column10614" queryTableFieldId="22131"/>
    <tableColumn id="10641" xr3:uid="{00000000-0010-0000-0000-000091290000}" uniqueName="10641" name="Column10615" queryTableFieldId="22130"/>
    <tableColumn id="10642" xr3:uid="{00000000-0010-0000-0000-000092290000}" uniqueName="10642" name="Column10616" queryTableFieldId="22129"/>
    <tableColumn id="10643" xr3:uid="{00000000-0010-0000-0000-000093290000}" uniqueName="10643" name="Column10617" queryTableFieldId="22128"/>
    <tableColumn id="10644" xr3:uid="{00000000-0010-0000-0000-000094290000}" uniqueName="10644" name="Column10618" queryTableFieldId="22127"/>
    <tableColumn id="10645" xr3:uid="{00000000-0010-0000-0000-000095290000}" uniqueName="10645" name="Column10619" queryTableFieldId="22126"/>
    <tableColumn id="10646" xr3:uid="{00000000-0010-0000-0000-000096290000}" uniqueName="10646" name="Column10620" queryTableFieldId="22125"/>
    <tableColumn id="10647" xr3:uid="{00000000-0010-0000-0000-000097290000}" uniqueName="10647" name="Column10621" queryTableFieldId="22124"/>
    <tableColumn id="10648" xr3:uid="{00000000-0010-0000-0000-000098290000}" uniqueName="10648" name="Column10622" queryTableFieldId="22123"/>
    <tableColumn id="10649" xr3:uid="{00000000-0010-0000-0000-000099290000}" uniqueName="10649" name="Column10623" queryTableFieldId="22122"/>
    <tableColumn id="10650" xr3:uid="{00000000-0010-0000-0000-00009A290000}" uniqueName="10650" name="Column10624" queryTableFieldId="22121"/>
    <tableColumn id="10651" xr3:uid="{00000000-0010-0000-0000-00009B290000}" uniqueName="10651" name="Column10625" queryTableFieldId="22120"/>
    <tableColumn id="10652" xr3:uid="{00000000-0010-0000-0000-00009C290000}" uniqueName="10652" name="Column10626" queryTableFieldId="22119"/>
    <tableColumn id="10653" xr3:uid="{00000000-0010-0000-0000-00009D290000}" uniqueName="10653" name="Column10627" queryTableFieldId="22118"/>
    <tableColumn id="10654" xr3:uid="{00000000-0010-0000-0000-00009E290000}" uniqueName="10654" name="Column10628" queryTableFieldId="22117"/>
    <tableColumn id="10655" xr3:uid="{00000000-0010-0000-0000-00009F290000}" uniqueName="10655" name="Column10629" queryTableFieldId="22116"/>
    <tableColumn id="10656" xr3:uid="{00000000-0010-0000-0000-0000A0290000}" uniqueName="10656" name="Column10630" queryTableFieldId="22115"/>
    <tableColumn id="10657" xr3:uid="{00000000-0010-0000-0000-0000A1290000}" uniqueName="10657" name="Column10631" queryTableFieldId="22114"/>
    <tableColumn id="10658" xr3:uid="{00000000-0010-0000-0000-0000A2290000}" uniqueName="10658" name="Column10632" queryTableFieldId="22113"/>
    <tableColumn id="10659" xr3:uid="{00000000-0010-0000-0000-0000A3290000}" uniqueName="10659" name="Column10633" queryTableFieldId="22112"/>
    <tableColumn id="10660" xr3:uid="{00000000-0010-0000-0000-0000A4290000}" uniqueName="10660" name="Column10634" queryTableFieldId="22111"/>
    <tableColumn id="10661" xr3:uid="{00000000-0010-0000-0000-0000A5290000}" uniqueName="10661" name="Column10635" queryTableFieldId="22110"/>
    <tableColumn id="10662" xr3:uid="{00000000-0010-0000-0000-0000A6290000}" uniqueName="10662" name="Column10636" queryTableFieldId="22109"/>
    <tableColumn id="10663" xr3:uid="{00000000-0010-0000-0000-0000A7290000}" uniqueName="10663" name="Column10637" queryTableFieldId="22108"/>
    <tableColumn id="10664" xr3:uid="{00000000-0010-0000-0000-0000A8290000}" uniqueName="10664" name="Column10638" queryTableFieldId="22107"/>
    <tableColumn id="10665" xr3:uid="{00000000-0010-0000-0000-0000A9290000}" uniqueName="10665" name="Column10639" queryTableFieldId="22106"/>
    <tableColumn id="10666" xr3:uid="{00000000-0010-0000-0000-0000AA290000}" uniqueName="10666" name="Column10640" queryTableFieldId="22105"/>
    <tableColumn id="10667" xr3:uid="{00000000-0010-0000-0000-0000AB290000}" uniqueName="10667" name="Column10641" queryTableFieldId="22104"/>
    <tableColumn id="10668" xr3:uid="{00000000-0010-0000-0000-0000AC290000}" uniqueName="10668" name="Column10642" queryTableFieldId="22103"/>
    <tableColumn id="10669" xr3:uid="{00000000-0010-0000-0000-0000AD290000}" uniqueName="10669" name="Column10643" queryTableFieldId="22102"/>
    <tableColumn id="10670" xr3:uid="{00000000-0010-0000-0000-0000AE290000}" uniqueName="10670" name="Column10644" queryTableFieldId="22101"/>
    <tableColumn id="10671" xr3:uid="{00000000-0010-0000-0000-0000AF290000}" uniqueName="10671" name="Column10645" queryTableFieldId="22100"/>
    <tableColumn id="10672" xr3:uid="{00000000-0010-0000-0000-0000B0290000}" uniqueName="10672" name="Column10646" queryTableFieldId="22099"/>
    <tableColumn id="10673" xr3:uid="{00000000-0010-0000-0000-0000B1290000}" uniqueName="10673" name="Column10647" queryTableFieldId="22098"/>
    <tableColumn id="10674" xr3:uid="{00000000-0010-0000-0000-0000B2290000}" uniqueName="10674" name="Column10648" queryTableFieldId="22097"/>
    <tableColumn id="10675" xr3:uid="{00000000-0010-0000-0000-0000B3290000}" uniqueName="10675" name="Column10649" queryTableFieldId="22096"/>
    <tableColumn id="10676" xr3:uid="{00000000-0010-0000-0000-0000B4290000}" uniqueName="10676" name="Column10650" queryTableFieldId="22095"/>
    <tableColumn id="10677" xr3:uid="{00000000-0010-0000-0000-0000B5290000}" uniqueName="10677" name="Column10651" queryTableFieldId="22094"/>
    <tableColumn id="10678" xr3:uid="{00000000-0010-0000-0000-0000B6290000}" uniqueName="10678" name="Column10652" queryTableFieldId="22093"/>
    <tableColumn id="10679" xr3:uid="{00000000-0010-0000-0000-0000B7290000}" uniqueName="10679" name="Column10653" queryTableFieldId="22092"/>
    <tableColumn id="10680" xr3:uid="{00000000-0010-0000-0000-0000B8290000}" uniqueName="10680" name="Column10654" queryTableFieldId="22091"/>
    <tableColumn id="10681" xr3:uid="{00000000-0010-0000-0000-0000B9290000}" uniqueName="10681" name="Column10655" queryTableFieldId="22090"/>
    <tableColumn id="10682" xr3:uid="{00000000-0010-0000-0000-0000BA290000}" uniqueName="10682" name="Column10656" queryTableFieldId="22089"/>
    <tableColumn id="10683" xr3:uid="{00000000-0010-0000-0000-0000BB290000}" uniqueName="10683" name="Column10657" queryTableFieldId="22088"/>
    <tableColumn id="10684" xr3:uid="{00000000-0010-0000-0000-0000BC290000}" uniqueName="10684" name="Column10658" queryTableFieldId="22087"/>
    <tableColumn id="10685" xr3:uid="{00000000-0010-0000-0000-0000BD290000}" uniqueName="10685" name="Column10659" queryTableFieldId="22086"/>
    <tableColumn id="10686" xr3:uid="{00000000-0010-0000-0000-0000BE290000}" uniqueName="10686" name="Column10660" queryTableFieldId="22085"/>
    <tableColumn id="10687" xr3:uid="{00000000-0010-0000-0000-0000BF290000}" uniqueName="10687" name="Column10661" queryTableFieldId="22084"/>
    <tableColumn id="10688" xr3:uid="{00000000-0010-0000-0000-0000C0290000}" uniqueName="10688" name="Column10662" queryTableFieldId="22083"/>
    <tableColumn id="10689" xr3:uid="{00000000-0010-0000-0000-0000C1290000}" uniqueName="10689" name="Column10663" queryTableFieldId="22082"/>
    <tableColumn id="10690" xr3:uid="{00000000-0010-0000-0000-0000C2290000}" uniqueName="10690" name="Column10664" queryTableFieldId="22081"/>
    <tableColumn id="10691" xr3:uid="{00000000-0010-0000-0000-0000C3290000}" uniqueName="10691" name="Column10665" queryTableFieldId="22080"/>
    <tableColumn id="10692" xr3:uid="{00000000-0010-0000-0000-0000C4290000}" uniqueName="10692" name="Column10666" queryTableFieldId="22079"/>
    <tableColumn id="10693" xr3:uid="{00000000-0010-0000-0000-0000C5290000}" uniqueName="10693" name="Column10667" queryTableFieldId="22078"/>
    <tableColumn id="10694" xr3:uid="{00000000-0010-0000-0000-0000C6290000}" uniqueName="10694" name="Column10668" queryTableFieldId="22077"/>
    <tableColumn id="10695" xr3:uid="{00000000-0010-0000-0000-0000C7290000}" uniqueName="10695" name="Column10669" queryTableFieldId="22076"/>
    <tableColumn id="10696" xr3:uid="{00000000-0010-0000-0000-0000C8290000}" uniqueName="10696" name="Column10670" queryTableFieldId="22075"/>
    <tableColumn id="10697" xr3:uid="{00000000-0010-0000-0000-0000C9290000}" uniqueName="10697" name="Column10671" queryTableFieldId="22074"/>
    <tableColumn id="10698" xr3:uid="{00000000-0010-0000-0000-0000CA290000}" uniqueName="10698" name="Column10672" queryTableFieldId="22073"/>
    <tableColumn id="10699" xr3:uid="{00000000-0010-0000-0000-0000CB290000}" uniqueName="10699" name="Column10673" queryTableFieldId="22072"/>
    <tableColumn id="10700" xr3:uid="{00000000-0010-0000-0000-0000CC290000}" uniqueName="10700" name="Column10674" queryTableFieldId="22071"/>
    <tableColumn id="10701" xr3:uid="{00000000-0010-0000-0000-0000CD290000}" uniqueName="10701" name="Column10675" queryTableFieldId="22070"/>
    <tableColumn id="10702" xr3:uid="{00000000-0010-0000-0000-0000CE290000}" uniqueName="10702" name="Column10676" queryTableFieldId="22069"/>
    <tableColumn id="10703" xr3:uid="{00000000-0010-0000-0000-0000CF290000}" uniqueName="10703" name="Column10677" queryTableFieldId="22068"/>
    <tableColumn id="10704" xr3:uid="{00000000-0010-0000-0000-0000D0290000}" uniqueName="10704" name="Column10678" queryTableFieldId="22067"/>
    <tableColumn id="10705" xr3:uid="{00000000-0010-0000-0000-0000D1290000}" uniqueName="10705" name="Column10679" queryTableFieldId="22066"/>
    <tableColumn id="10706" xr3:uid="{00000000-0010-0000-0000-0000D2290000}" uniqueName="10706" name="Column10680" queryTableFieldId="22065"/>
    <tableColumn id="10707" xr3:uid="{00000000-0010-0000-0000-0000D3290000}" uniqueName="10707" name="Column10681" queryTableFieldId="22064"/>
    <tableColumn id="10708" xr3:uid="{00000000-0010-0000-0000-0000D4290000}" uniqueName="10708" name="Column10682" queryTableFieldId="22063"/>
    <tableColumn id="10709" xr3:uid="{00000000-0010-0000-0000-0000D5290000}" uniqueName="10709" name="Column10683" queryTableFieldId="22062"/>
    <tableColumn id="10710" xr3:uid="{00000000-0010-0000-0000-0000D6290000}" uniqueName="10710" name="Column10684" queryTableFieldId="22061"/>
    <tableColumn id="10711" xr3:uid="{00000000-0010-0000-0000-0000D7290000}" uniqueName="10711" name="Column10685" queryTableFieldId="22060"/>
    <tableColumn id="10712" xr3:uid="{00000000-0010-0000-0000-0000D8290000}" uniqueName="10712" name="Column10686" queryTableFieldId="22059"/>
    <tableColumn id="10713" xr3:uid="{00000000-0010-0000-0000-0000D9290000}" uniqueName="10713" name="Column10687" queryTableFieldId="22058"/>
    <tableColumn id="10714" xr3:uid="{00000000-0010-0000-0000-0000DA290000}" uniqueName="10714" name="Column10688" queryTableFieldId="22057"/>
    <tableColumn id="10715" xr3:uid="{00000000-0010-0000-0000-0000DB290000}" uniqueName="10715" name="Column10689" queryTableFieldId="22056"/>
    <tableColumn id="10716" xr3:uid="{00000000-0010-0000-0000-0000DC290000}" uniqueName="10716" name="Column10690" queryTableFieldId="22055"/>
    <tableColumn id="10717" xr3:uid="{00000000-0010-0000-0000-0000DD290000}" uniqueName="10717" name="Column10691" queryTableFieldId="22054"/>
    <tableColumn id="10718" xr3:uid="{00000000-0010-0000-0000-0000DE290000}" uniqueName="10718" name="Column10692" queryTableFieldId="22053"/>
    <tableColumn id="10719" xr3:uid="{00000000-0010-0000-0000-0000DF290000}" uniqueName="10719" name="Column10693" queryTableFieldId="22052"/>
    <tableColumn id="10720" xr3:uid="{00000000-0010-0000-0000-0000E0290000}" uniqueName="10720" name="Column10694" queryTableFieldId="22051"/>
    <tableColumn id="10721" xr3:uid="{00000000-0010-0000-0000-0000E1290000}" uniqueName="10721" name="Column10695" queryTableFieldId="22050"/>
    <tableColumn id="10722" xr3:uid="{00000000-0010-0000-0000-0000E2290000}" uniqueName="10722" name="Column10696" queryTableFieldId="22049"/>
    <tableColumn id="10723" xr3:uid="{00000000-0010-0000-0000-0000E3290000}" uniqueName="10723" name="Column10697" queryTableFieldId="22048"/>
    <tableColumn id="10724" xr3:uid="{00000000-0010-0000-0000-0000E4290000}" uniqueName="10724" name="Column10698" queryTableFieldId="22047"/>
    <tableColumn id="10725" xr3:uid="{00000000-0010-0000-0000-0000E5290000}" uniqueName="10725" name="Column10699" queryTableFieldId="22046"/>
    <tableColumn id="10726" xr3:uid="{00000000-0010-0000-0000-0000E6290000}" uniqueName="10726" name="Column10700" queryTableFieldId="22045"/>
    <tableColumn id="10727" xr3:uid="{00000000-0010-0000-0000-0000E7290000}" uniqueName="10727" name="Column10701" queryTableFieldId="22044"/>
    <tableColumn id="10728" xr3:uid="{00000000-0010-0000-0000-0000E8290000}" uniqueName="10728" name="Column10702" queryTableFieldId="22043"/>
    <tableColumn id="10729" xr3:uid="{00000000-0010-0000-0000-0000E9290000}" uniqueName="10729" name="Column10703" queryTableFieldId="22042"/>
    <tableColumn id="10730" xr3:uid="{00000000-0010-0000-0000-0000EA290000}" uniqueName="10730" name="Column10704" queryTableFieldId="22041"/>
    <tableColumn id="10731" xr3:uid="{00000000-0010-0000-0000-0000EB290000}" uniqueName="10731" name="Column10705" queryTableFieldId="22040"/>
    <tableColumn id="10732" xr3:uid="{00000000-0010-0000-0000-0000EC290000}" uniqueName="10732" name="Column10706" queryTableFieldId="22039"/>
    <tableColumn id="10733" xr3:uid="{00000000-0010-0000-0000-0000ED290000}" uniqueName="10733" name="Column10707" queryTableFieldId="22038"/>
    <tableColumn id="10734" xr3:uid="{00000000-0010-0000-0000-0000EE290000}" uniqueName="10734" name="Column10708" queryTableFieldId="22037"/>
    <tableColumn id="10735" xr3:uid="{00000000-0010-0000-0000-0000EF290000}" uniqueName="10735" name="Column10709" queryTableFieldId="22036"/>
    <tableColumn id="10736" xr3:uid="{00000000-0010-0000-0000-0000F0290000}" uniqueName="10736" name="Column10710" queryTableFieldId="22035"/>
    <tableColumn id="10737" xr3:uid="{00000000-0010-0000-0000-0000F1290000}" uniqueName="10737" name="Column10711" queryTableFieldId="22034"/>
    <tableColumn id="10738" xr3:uid="{00000000-0010-0000-0000-0000F2290000}" uniqueName="10738" name="Column10712" queryTableFieldId="22033"/>
    <tableColumn id="10739" xr3:uid="{00000000-0010-0000-0000-0000F3290000}" uniqueName="10739" name="Column10713" queryTableFieldId="22032"/>
    <tableColumn id="10740" xr3:uid="{00000000-0010-0000-0000-0000F4290000}" uniqueName="10740" name="Column10714" queryTableFieldId="22031"/>
    <tableColumn id="10741" xr3:uid="{00000000-0010-0000-0000-0000F5290000}" uniqueName="10741" name="Column10715" queryTableFieldId="22030"/>
    <tableColumn id="10742" xr3:uid="{00000000-0010-0000-0000-0000F6290000}" uniqueName="10742" name="Column10716" queryTableFieldId="22029"/>
    <tableColumn id="10743" xr3:uid="{00000000-0010-0000-0000-0000F7290000}" uniqueName="10743" name="Column10717" queryTableFieldId="22028"/>
    <tableColumn id="10744" xr3:uid="{00000000-0010-0000-0000-0000F8290000}" uniqueName="10744" name="Column10718" queryTableFieldId="22027"/>
    <tableColumn id="10745" xr3:uid="{00000000-0010-0000-0000-0000F9290000}" uniqueName="10745" name="Column10719" queryTableFieldId="22026"/>
    <tableColumn id="10746" xr3:uid="{00000000-0010-0000-0000-0000FA290000}" uniqueName="10746" name="Column10720" queryTableFieldId="22025"/>
    <tableColumn id="10747" xr3:uid="{00000000-0010-0000-0000-0000FB290000}" uniqueName="10747" name="Column10721" queryTableFieldId="22024"/>
    <tableColumn id="10748" xr3:uid="{00000000-0010-0000-0000-0000FC290000}" uniqueName="10748" name="Column10722" queryTableFieldId="22023"/>
    <tableColumn id="10749" xr3:uid="{00000000-0010-0000-0000-0000FD290000}" uniqueName="10749" name="Column10723" queryTableFieldId="22022"/>
    <tableColumn id="10750" xr3:uid="{00000000-0010-0000-0000-0000FE290000}" uniqueName="10750" name="Column10724" queryTableFieldId="22021"/>
    <tableColumn id="10751" xr3:uid="{00000000-0010-0000-0000-0000FF290000}" uniqueName="10751" name="Column10725" queryTableFieldId="22020"/>
    <tableColumn id="10752" xr3:uid="{00000000-0010-0000-0000-0000002A0000}" uniqueName="10752" name="Column10726" queryTableFieldId="22019"/>
    <tableColumn id="10753" xr3:uid="{00000000-0010-0000-0000-0000012A0000}" uniqueName="10753" name="Column10727" queryTableFieldId="22018"/>
    <tableColumn id="10754" xr3:uid="{00000000-0010-0000-0000-0000022A0000}" uniqueName="10754" name="Column10728" queryTableFieldId="22017"/>
    <tableColumn id="10755" xr3:uid="{00000000-0010-0000-0000-0000032A0000}" uniqueName="10755" name="Column10729" queryTableFieldId="22016"/>
    <tableColumn id="10756" xr3:uid="{00000000-0010-0000-0000-0000042A0000}" uniqueName="10756" name="Column10730" queryTableFieldId="22015"/>
    <tableColumn id="10757" xr3:uid="{00000000-0010-0000-0000-0000052A0000}" uniqueName="10757" name="Column10731" queryTableFieldId="22014"/>
    <tableColumn id="10758" xr3:uid="{00000000-0010-0000-0000-0000062A0000}" uniqueName="10758" name="Column10732" queryTableFieldId="22013"/>
    <tableColumn id="10759" xr3:uid="{00000000-0010-0000-0000-0000072A0000}" uniqueName="10759" name="Column10733" queryTableFieldId="22012"/>
    <tableColumn id="10760" xr3:uid="{00000000-0010-0000-0000-0000082A0000}" uniqueName="10760" name="Column10734" queryTableFieldId="22011"/>
    <tableColumn id="10761" xr3:uid="{00000000-0010-0000-0000-0000092A0000}" uniqueName="10761" name="Column10735" queryTableFieldId="22010"/>
    <tableColumn id="10762" xr3:uid="{00000000-0010-0000-0000-00000A2A0000}" uniqueName="10762" name="Column10736" queryTableFieldId="22009"/>
    <tableColumn id="10763" xr3:uid="{00000000-0010-0000-0000-00000B2A0000}" uniqueName="10763" name="Column10737" queryTableFieldId="22008"/>
    <tableColumn id="10764" xr3:uid="{00000000-0010-0000-0000-00000C2A0000}" uniqueName="10764" name="Column10738" queryTableFieldId="22007"/>
    <tableColumn id="10765" xr3:uid="{00000000-0010-0000-0000-00000D2A0000}" uniqueName="10765" name="Column10739" queryTableFieldId="22006"/>
    <tableColumn id="10766" xr3:uid="{00000000-0010-0000-0000-00000E2A0000}" uniqueName="10766" name="Column10740" queryTableFieldId="22005"/>
    <tableColumn id="10767" xr3:uid="{00000000-0010-0000-0000-00000F2A0000}" uniqueName="10767" name="Column10741" queryTableFieldId="22004"/>
    <tableColumn id="10768" xr3:uid="{00000000-0010-0000-0000-0000102A0000}" uniqueName="10768" name="Column10742" queryTableFieldId="22003"/>
    <tableColumn id="10769" xr3:uid="{00000000-0010-0000-0000-0000112A0000}" uniqueName="10769" name="Column10743" queryTableFieldId="22002"/>
    <tableColumn id="10770" xr3:uid="{00000000-0010-0000-0000-0000122A0000}" uniqueName="10770" name="Column10744" queryTableFieldId="22001"/>
    <tableColumn id="10771" xr3:uid="{00000000-0010-0000-0000-0000132A0000}" uniqueName="10771" name="Column10745" queryTableFieldId="22000"/>
    <tableColumn id="10772" xr3:uid="{00000000-0010-0000-0000-0000142A0000}" uniqueName="10772" name="Column10746" queryTableFieldId="21999"/>
    <tableColumn id="10773" xr3:uid="{00000000-0010-0000-0000-0000152A0000}" uniqueName="10773" name="Column10747" queryTableFieldId="21998"/>
    <tableColumn id="10774" xr3:uid="{00000000-0010-0000-0000-0000162A0000}" uniqueName="10774" name="Column10748" queryTableFieldId="21997"/>
    <tableColumn id="10775" xr3:uid="{00000000-0010-0000-0000-0000172A0000}" uniqueName="10775" name="Column10749" queryTableFieldId="21996"/>
    <tableColumn id="10776" xr3:uid="{00000000-0010-0000-0000-0000182A0000}" uniqueName="10776" name="Column10750" queryTableFieldId="21995"/>
    <tableColumn id="10777" xr3:uid="{00000000-0010-0000-0000-0000192A0000}" uniqueName="10777" name="Column10751" queryTableFieldId="21994"/>
    <tableColumn id="10778" xr3:uid="{00000000-0010-0000-0000-00001A2A0000}" uniqueName="10778" name="Column10752" queryTableFieldId="21993"/>
    <tableColumn id="10779" xr3:uid="{00000000-0010-0000-0000-00001B2A0000}" uniqueName="10779" name="Column10753" queryTableFieldId="21992"/>
    <tableColumn id="10780" xr3:uid="{00000000-0010-0000-0000-00001C2A0000}" uniqueName="10780" name="Column10754" queryTableFieldId="21991"/>
    <tableColumn id="10781" xr3:uid="{00000000-0010-0000-0000-00001D2A0000}" uniqueName="10781" name="Column10755" queryTableFieldId="21990"/>
    <tableColumn id="10782" xr3:uid="{00000000-0010-0000-0000-00001E2A0000}" uniqueName="10782" name="Column10756" queryTableFieldId="21989"/>
    <tableColumn id="10783" xr3:uid="{00000000-0010-0000-0000-00001F2A0000}" uniqueName="10783" name="Column10757" queryTableFieldId="21988"/>
    <tableColumn id="10784" xr3:uid="{00000000-0010-0000-0000-0000202A0000}" uniqueName="10784" name="Column10758" queryTableFieldId="21987"/>
    <tableColumn id="10785" xr3:uid="{00000000-0010-0000-0000-0000212A0000}" uniqueName="10785" name="Column10759" queryTableFieldId="21986"/>
    <tableColumn id="10786" xr3:uid="{00000000-0010-0000-0000-0000222A0000}" uniqueName="10786" name="Column10760" queryTableFieldId="21985"/>
    <tableColumn id="10787" xr3:uid="{00000000-0010-0000-0000-0000232A0000}" uniqueName="10787" name="Column10761" queryTableFieldId="21984"/>
    <tableColumn id="10788" xr3:uid="{00000000-0010-0000-0000-0000242A0000}" uniqueName="10788" name="Column10762" queryTableFieldId="21983"/>
    <tableColumn id="10789" xr3:uid="{00000000-0010-0000-0000-0000252A0000}" uniqueName="10789" name="Column10763" queryTableFieldId="21982"/>
    <tableColumn id="10790" xr3:uid="{00000000-0010-0000-0000-0000262A0000}" uniqueName="10790" name="Column10764" queryTableFieldId="21981"/>
    <tableColumn id="10791" xr3:uid="{00000000-0010-0000-0000-0000272A0000}" uniqueName="10791" name="Column10765" queryTableFieldId="21980"/>
    <tableColumn id="10792" xr3:uid="{00000000-0010-0000-0000-0000282A0000}" uniqueName="10792" name="Column10766" queryTableFieldId="21979"/>
    <tableColumn id="10793" xr3:uid="{00000000-0010-0000-0000-0000292A0000}" uniqueName="10793" name="Column10767" queryTableFieldId="21978"/>
    <tableColumn id="10794" xr3:uid="{00000000-0010-0000-0000-00002A2A0000}" uniqueName="10794" name="Column10768" queryTableFieldId="21977"/>
    <tableColumn id="10795" xr3:uid="{00000000-0010-0000-0000-00002B2A0000}" uniqueName="10795" name="Column10769" queryTableFieldId="21976"/>
    <tableColumn id="10796" xr3:uid="{00000000-0010-0000-0000-00002C2A0000}" uniqueName="10796" name="Column10770" queryTableFieldId="21975"/>
    <tableColumn id="10797" xr3:uid="{00000000-0010-0000-0000-00002D2A0000}" uniqueName="10797" name="Column10771" queryTableFieldId="21974"/>
    <tableColumn id="10798" xr3:uid="{00000000-0010-0000-0000-00002E2A0000}" uniqueName="10798" name="Column10772" queryTableFieldId="21973"/>
    <tableColumn id="10799" xr3:uid="{00000000-0010-0000-0000-00002F2A0000}" uniqueName="10799" name="Column10773" queryTableFieldId="21972"/>
    <tableColumn id="10800" xr3:uid="{00000000-0010-0000-0000-0000302A0000}" uniqueName="10800" name="Column10774" queryTableFieldId="21971"/>
    <tableColumn id="10801" xr3:uid="{00000000-0010-0000-0000-0000312A0000}" uniqueName="10801" name="Column10775" queryTableFieldId="21970"/>
    <tableColumn id="10802" xr3:uid="{00000000-0010-0000-0000-0000322A0000}" uniqueName="10802" name="Column10776" queryTableFieldId="21969"/>
    <tableColumn id="10803" xr3:uid="{00000000-0010-0000-0000-0000332A0000}" uniqueName="10803" name="Column10777" queryTableFieldId="21968"/>
    <tableColumn id="10804" xr3:uid="{00000000-0010-0000-0000-0000342A0000}" uniqueName="10804" name="Column10778" queryTableFieldId="21967"/>
    <tableColumn id="10805" xr3:uid="{00000000-0010-0000-0000-0000352A0000}" uniqueName="10805" name="Column10779" queryTableFieldId="21966"/>
    <tableColumn id="10806" xr3:uid="{00000000-0010-0000-0000-0000362A0000}" uniqueName="10806" name="Column10780" queryTableFieldId="21965"/>
    <tableColumn id="10807" xr3:uid="{00000000-0010-0000-0000-0000372A0000}" uniqueName="10807" name="Column10781" queryTableFieldId="21964"/>
    <tableColumn id="10808" xr3:uid="{00000000-0010-0000-0000-0000382A0000}" uniqueName="10808" name="Column10782" queryTableFieldId="21963"/>
    <tableColumn id="10809" xr3:uid="{00000000-0010-0000-0000-0000392A0000}" uniqueName="10809" name="Column10783" queryTableFieldId="21962"/>
    <tableColumn id="10810" xr3:uid="{00000000-0010-0000-0000-00003A2A0000}" uniqueName="10810" name="Column10784" queryTableFieldId="21961"/>
    <tableColumn id="10811" xr3:uid="{00000000-0010-0000-0000-00003B2A0000}" uniqueName="10811" name="Column10785" queryTableFieldId="21960"/>
    <tableColumn id="10812" xr3:uid="{00000000-0010-0000-0000-00003C2A0000}" uniqueName="10812" name="Column10786" queryTableFieldId="21959"/>
    <tableColumn id="10813" xr3:uid="{00000000-0010-0000-0000-00003D2A0000}" uniqueName="10813" name="Column10787" queryTableFieldId="21958"/>
    <tableColumn id="10814" xr3:uid="{00000000-0010-0000-0000-00003E2A0000}" uniqueName="10814" name="Column10788" queryTableFieldId="21957"/>
    <tableColumn id="10815" xr3:uid="{00000000-0010-0000-0000-00003F2A0000}" uniqueName="10815" name="Column10789" queryTableFieldId="21956"/>
    <tableColumn id="10816" xr3:uid="{00000000-0010-0000-0000-0000402A0000}" uniqueName="10816" name="Column10790" queryTableFieldId="21955"/>
    <tableColumn id="10817" xr3:uid="{00000000-0010-0000-0000-0000412A0000}" uniqueName="10817" name="Column10791" queryTableFieldId="21954"/>
    <tableColumn id="10818" xr3:uid="{00000000-0010-0000-0000-0000422A0000}" uniqueName="10818" name="Column10792" queryTableFieldId="21953"/>
    <tableColumn id="10819" xr3:uid="{00000000-0010-0000-0000-0000432A0000}" uniqueName="10819" name="Column10793" queryTableFieldId="21952"/>
    <tableColumn id="10820" xr3:uid="{00000000-0010-0000-0000-0000442A0000}" uniqueName="10820" name="Column10794" queryTableFieldId="21951"/>
    <tableColumn id="10821" xr3:uid="{00000000-0010-0000-0000-0000452A0000}" uniqueName="10821" name="Column10795" queryTableFieldId="21950"/>
    <tableColumn id="10822" xr3:uid="{00000000-0010-0000-0000-0000462A0000}" uniqueName="10822" name="Column10796" queryTableFieldId="21949"/>
    <tableColumn id="10823" xr3:uid="{00000000-0010-0000-0000-0000472A0000}" uniqueName="10823" name="Column10797" queryTableFieldId="21948"/>
    <tableColumn id="10824" xr3:uid="{00000000-0010-0000-0000-0000482A0000}" uniqueName="10824" name="Column10798" queryTableFieldId="21947"/>
    <tableColumn id="10825" xr3:uid="{00000000-0010-0000-0000-0000492A0000}" uniqueName="10825" name="Column10799" queryTableFieldId="21946"/>
    <tableColumn id="10826" xr3:uid="{00000000-0010-0000-0000-00004A2A0000}" uniqueName="10826" name="Column10800" queryTableFieldId="21945"/>
    <tableColumn id="10827" xr3:uid="{00000000-0010-0000-0000-00004B2A0000}" uniqueName="10827" name="Column10801" queryTableFieldId="21944"/>
    <tableColumn id="10828" xr3:uid="{00000000-0010-0000-0000-00004C2A0000}" uniqueName="10828" name="Column10802" queryTableFieldId="21943"/>
    <tableColumn id="10829" xr3:uid="{00000000-0010-0000-0000-00004D2A0000}" uniqueName="10829" name="Column10803" queryTableFieldId="21942"/>
    <tableColumn id="10830" xr3:uid="{00000000-0010-0000-0000-00004E2A0000}" uniqueName="10830" name="Column10804" queryTableFieldId="21941"/>
    <tableColumn id="10831" xr3:uid="{00000000-0010-0000-0000-00004F2A0000}" uniqueName="10831" name="Column10805" queryTableFieldId="21940"/>
    <tableColumn id="10832" xr3:uid="{00000000-0010-0000-0000-0000502A0000}" uniqueName="10832" name="Column10806" queryTableFieldId="21939"/>
    <tableColumn id="10833" xr3:uid="{00000000-0010-0000-0000-0000512A0000}" uniqueName="10833" name="Column10807" queryTableFieldId="21938"/>
    <tableColumn id="10834" xr3:uid="{00000000-0010-0000-0000-0000522A0000}" uniqueName="10834" name="Column10808" queryTableFieldId="21937"/>
    <tableColumn id="10835" xr3:uid="{00000000-0010-0000-0000-0000532A0000}" uniqueName="10835" name="Column10809" queryTableFieldId="21936"/>
    <tableColumn id="10836" xr3:uid="{00000000-0010-0000-0000-0000542A0000}" uniqueName="10836" name="Column10810" queryTableFieldId="21935"/>
    <tableColumn id="10837" xr3:uid="{00000000-0010-0000-0000-0000552A0000}" uniqueName="10837" name="Column10811" queryTableFieldId="21934"/>
    <tableColumn id="10838" xr3:uid="{00000000-0010-0000-0000-0000562A0000}" uniqueName="10838" name="Column10812" queryTableFieldId="21933"/>
    <tableColumn id="10839" xr3:uid="{00000000-0010-0000-0000-0000572A0000}" uniqueName="10839" name="Column10813" queryTableFieldId="21932"/>
    <tableColumn id="10840" xr3:uid="{00000000-0010-0000-0000-0000582A0000}" uniqueName="10840" name="Column10814" queryTableFieldId="21931"/>
    <tableColumn id="10841" xr3:uid="{00000000-0010-0000-0000-0000592A0000}" uniqueName="10841" name="Column10815" queryTableFieldId="21930"/>
    <tableColumn id="10842" xr3:uid="{00000000-0010-0000-0000-00005A2A0000}" uniqueName="10842" name="Column10816" queryTableFieldId="21929"/>
    <tableColumn id="10843" xr3:uid="{00000000-0010-0000-0000-00005B2A0000}" uniqueName="10843" name="Column10817" queryTableFieldId="21928"/>
    <tableColumn id="10844" xr3:uid="{00000000-0010-0000-0000-00005C2A0000}" uniqueName="10844" name="Column10818" queryTableFieldId="21927"/>
    <tableColumn id="10845" xr3:uid="{00000000-0010-0000-0000-00005D2A0000}" uniqueName="10845" name="Column10819" queryTableFieldId="21926"/>
    <tableColumn id="10846" xr3:uid="{00000000-0010-0000-0000-00005E2A0000}" uniqueName="10846" name="Column10820" queryTableFieldId="21925"/>
    <tableColumn id="10847" xr3:uid="{00000000-0010-0000-0000-00005F2A0000}" uniqueName="10847" name="Column10821" queryTableFieldId="21924"/>
    <tableColumn id="10848" xr3:uid="{00000000-0010-0000-0000-0000602A0000}" uniqueName="10848" name="Column10822" queryTableFieldId="21923"/>
    <tableColumn id="10849" xr3:uid="{00000000-0010-0000-0000-0000612A0000}" uniqueName="10849" name="Column10823" queryTableFieldId="21922"/>
    <tableColumn id="10850" xr3:uid="{00000000-0010-0000-0000-0000622A0000}" uniqueName="10850" name="Column10824" queryTableFieldId="21921"/>
    <tableColumn id="10851" xr3:uid="{00000000-0010-0000-0000-0000632A0000}" uniqueName="10851" name="Column10825" queryTableFieldId="21920"/>
    <tableColumn id="10852" xr3:uid="{00000000-0010-0000-0000-0000642A0000}" uniqueName="10852" name="Column10826" queryTableFieldId="21919"/>
    <tableColumn id="10853" xr3:uid="{00000000-0010-0000-0000-0000652A0000}" uniqueName="10853" name="Column10827" queryTableFieldId="21918"/>
    <tableColumn id="10854" xr3:uid="{00000000-0010-0000-0000-0000662A0000}" uniqueName="10854" name="Column10828" queryTableFieldId="21917"/>
    <tableColumn id="10855" xr3:uid="{00000000-0010-0000-0000-0000672A0000}" uniqueName="10855" name="Column10829" queryTableFieldId="21916"/>
    <tableColumn id="10856" xr3:uid="{00000000-0010-0000-0000-0000682A0000}" uniqueName="10856" name="Column10830" queryTableFieldId="21915"/>
    <tableColumn id="10857" xr3:uid="{00000000-0010-0000-0000-0000692A0000}" uniqueName="10857" name="Column10831" queryTableFieldId="21914"/>
    <tableColumn id="10858" xr3:uid="{00000000-0010-0000-0000-00006A2A0000}" uniqueName="10858" name="Column10832" queryTableFieldId="21913"/>
    <tableColumn id="10859" xr3:uid="{00000000-0010-0000-0000-00006B2A0000}" uniqueName="10859" name="Column10833" queryTableFieldId="21912"/>
    <tableColumn id="10860" xr3:uid="{00000000-0010-0000-0000-00006C2A0000}" uniqueName="10860" name="Column10834" queryTableFieldId="21911"/>
    <tableColumn id="10861" xr3:uid="{00000000-0010-0000-0000-00006D2A0000}" uniqueName="10861" name="Column10835" queryTableFieldId="21910"/>
    <tableColumn id="10862" xr3:uid="{00000000-0010-0000-0000-00006E2A0000}" uniqueName="10862" name="Column10836" queryTableFieldId="21909"/>
    <tableColumn id="10863" xr3:uid="{00000000-0010-0000-0000-00006F2A0000}" uniqueName="10863" name="Column10837" queryTableFieldId="21908"/>
    <tableColumn id="10864" xr3:uid="{00000000-0010-0000-0000-0000702A0000}" uniqueName="10864" name="Column10838" queryTableFieldId="21907"/>
    <tableColumn id="10865" xr3:uid="{00000000-0010-0000-0000-0000712A0000}" uniqueName="10865" name="Column10839" queryTableFieldId="21906"/>
    <tableColumn id="10866" xr3:uid="{00000000-0010-0000-0000-0000722A0000}" uniqueName="10866" name="Column10840" queryTableFieldId="21905"/>
    <tableColumn id="10867" xr3:uid="{00000000-0010-0000-0000-0000732A0000}" uniqueName="10867" name="Column10841" queryTableFieldId="21904"/>
    <tableColumn id="10868" xr3:uid="{00000000-0010-0000-0000-0000742A0000}" uniqueName="10868" name="Column10842" queryTableFieldId="21903"/>
    <tableColumn id="10869" xr3:uid="{00000000-0010-0000-0000-0000752A0000}" uniqueName="10869" name="Column10843" queryTableFieldId="21902"/>
    <tableColumn id="10870" xr3:uid="{00000000-0010-0000-0000-0000762A0000}" uniqueName="10870" name="Column10844" queryTableFieldId="21901"/>
    <tableColumn id="10871" xr3:uid="{00000000-0010-0000-0000-0000772A0000}" uniqueName="10871" name="Column10845" queryTableFieldId="21900"/>
    <tableColumn id="10872" xr3:uid="{00000000-0010-0000-0000-0000782A0000}" uniqueName="10872" name="Column10846" queryTableFieldId="21899"/>
    <tableColumn id="10873" xr3:uid="{00000000-0010-0000-0000-0000792A0000}" uniqueName="10873" name="Column10847" queryTableFieldId="21898"/>
    <tableColumn id="10874" xr3:uid="{00000000-0010-0000-0000-00007A2A0000}" uniqueName="10874" name="Column10848" queryTableFieldId="21897"/>
    <tableColumn id="10875" xr3:uid="{00000000-0010-0000-0000-00007B2A0000}" uniqueName="10875" name="Column10849" queryTableFieldId="21896"/>
    <tableColumn id="10876" xr3:uid="{00000000-0010-0000-0000-00007C2A0000}" uniqueName="10876" name="Column10850" queryTableFieldId="21895"/>
    <tableColumn id="10877" xr3:uid="{00000000-0010-0000-0000-00007D2A0000}" uniqueName="10877" name="Column10851" queryTableFieldId="21894"/>
    <tableColumn id="10878" xr3:uid="{00000000-0010-0000-0000-00007E2A0000}" uniqueName="10878" name="Column10852" queryTableFieldId="21893"/>
    <tableColumn id="10879" xr3:uid="{00000000-0010-0000-0000-00007F2A0000}" uniqueName="10879" name="Column10853" queryTableFieldId="21892"/>
    <tableColumn id="10880" xr3:uid="{00000000-0010-0000-0000-0000802A0000}" uniqueName="10880" name="Column10854" queryTableFieldId="21891"/>
    <tableColumn id="10881" xr3:uid="{00000000-0010-0000-0000-0000812A0000}" uniqueName="10881" name="Column10855" queryTableFieldId="21890"/>
    <tableColumn id="10882" xr3:uid="{00000000-0010-0000-0000-0000822A0000}" uniqueName="10882" name="Column10856" queryTableFieldId="21889"/>
    <tableColumn id="10883" xr3:uid="{00000000-0010-0000-0000-0000832A0000}" uniqueName="10883" name="Column10857" queryTableFieldId="21888"/>
    <tableColumn id="10884" xr3:uid="{00000000-0010-0000-0000-0000842A0000}" uniqueName="10884" name="Column10858" queryTableFieldId="21887"/>
    <tableColumn id="10885" xr3:uid="{00000000-0010-0000-0000-0000852A0000}" uniqueName="10885" name="Column10859" queryTableFieldId="21886"/>
    <tableColumn id="10886" xr3:uid="{00000000-0010-0000-0000-0000862A0000}" uniqueName="10886" name="Column10860" queryTableFieldId="21885"/>
    <tableColumn id="10887" xr3:uid="{00000000-0010-0000-0000-0000872A0000}" uniqueName="10887" name="Column10861" queryTableFieldId="21884"/>
    <tableColumn id="10888" xr3:uid="{00000000-0010-0000-0000-0000882A0000}" uniqueName="10888" name="Column10862" queryTableFieldId="21883"/>
    <tableColumn id="10889" xr3:uid="{00000000-0010-0000-0000-0000892A0000}" uniqueName="10889" name="Column10863" queryTableFieldId="21882"/>
    <tableColumn id="10890" xr3:uid="{00000000-0010-0000-0000-00008A2A0000}" uniqueName="10890" name="Column10864" queryTableFieldId="21881"/>
    <tableColumn id="10891" xr3:uid="{00000000-0010-0000-0000-00008B2A0000}" uniqueName="10891" name="Column10865" queryTableFieldId="21880"/>
    <tableColumn id="10892" xr3:uid="{00000000-0010-0000-0000-00008C2A0000}" uniqueName="10892" name="Column10866" queryTableFieldId="21879"/>
    <tableColumn id="10893" xr3:uid="{00000000-0010-0000-0000-00008D2A0000}" uniqueName="10893" name="Column10867" queryTableFieldId="21878"/>
    <tableColumn id="10894" xr3:uid="{00000000-0010-0000-0000-00008E2A0000}" uniqueName="10894" name="Column10868" queryTableFieldId="21877"/>
    <tableColumn id="10895" xr3:uid="{00000000-0010-0000-0000-00008F2A0000}" uniqueName="10895" name="Column10869" queryTableFieldId="21876"/>
    <tableColumn id="10896" xr3:uid="{00000000-0010-0000-0000-0000902A0000}" uniqueName="10896" name="Column10870" queryTableFieldId="21875"/>
    <tableColumn id="10897" xr3:uid="{00000000-0010-0000-0000-0000912A0000}" uniqueName="10897" name="Column10871" queryTableFieldId="21874"/>
    <tableColumn id="10898" xr3:uid="{00000000-0010-0000-0000-0000922A0000}" uniqueName="10898" name="Column10872" queryTableFieldId="21873"/>
    <tableColumn id="10899" xr3:uid="{00000000-0010-0000-0000-0000932A0000}" uniqueName="10899" name="Column10873" queryTableFieldId="21872"/>
    <tableColumn id="10900" xr3:uid="{00000000-0010-0000-0000-0000942A0000}" uniqueName="10900" name="Column10874" queryTableFieldId="21871"/>
    <tableColumn id="10901" xr3:uid="{00000000-0010-0000-0000-0000952A0000}" uniqueName="10901" name="Column10875" queryTableFieldId="21870"/>
    <tableColumn id="10902" xr3:uid="{00000000-0010-0000-0000-0000962A0000}" uniqueName="10902" name="Column10876" queryTableFieldId="21869"/>
    <tableColumn id="10903" xr3:uid="{00000000-0010-0000-0000-0000972A0000}" uniqueName="10903" name="Column10877" queryTableFieldId="21868"/>
    <tableColumn id="10904" xr3:uid="{00000000-0010-0000-0000-0000982A0000}" uniqueName="10904" name="Column10878" queryTableFieldId="21867"/>
    <tableColumn id="10905" xr3:uid="{00000000-0010-0000-0000-0000992A0000}" uniqueName="10905" name="Column10879" queryTableFieldId="21866"/>
    <tableColumn id="10906" xr3:uid="{00000000-0010-0000-0000-00009A2A0000}" uniqueName="10906" name="Column10880" queryTableFieldId="21865"/>
    <tableColumn id="10907" xr3:uid="{00000000-0010-0000-0000-00009B2A0000}" uniqueName="10907" name="Column10881" queryTableFieldId="21864"/>
    <tableColumn id="10908" xr3:uid="{00000000-0010-0000-0000-00009C2A0000}" uniqueName="10908" name="Column10882" queryTableFieldId="21863"/>
    <tableColumn id="10909" xr3:uid="{00000000-0010-0000-0000-00009D2A0000}" uniqueName="10909" name="Column10883" queryTableFieldId="21862"/>
    <tableColumn id="10910" xr3:uid="{00000000-0010-0000-0000-00009E2A0000}" uniqueName="10910" name="Column10884" queryTableFieldId="21861"/>
    <tableColumn id="10911" xr3:uid="{00000000-0010-0000-0000-00009F2A0000}" uniqueName="10911" name="Column10885" queryTableFieldId="21860"/>
    <tableColumn id="10912" xr3:uid="{00000000-0010-0000-0000-0000A02A0000}" uniqueName="10912" name="Column10886" queryTableFieldId="21859"/>
    <tableColumn id="10913" xr3:uid="{00000000-0010-0000-0000-0000A12A0000}" uniqueName="10913" name="Column10887" queryTableFieldId="21858"/>
    <tableColumn id="10914" xr3:uid="{00000000-0010-0000-0000-0000A22A0000}" uniqueName="10914" name="Column10888" queryTableFieldId="21857"/>
    <tableColumn id="10915" xr3:uid="{00000000-0010-0000-0000-0000A32A0000}" uniqueName="10915" name="Column10889" queryTableFieldId="21856"/>
    <tableColumn id="10916" xr3:uid="{00000000-0010-0000-0000-0000A42A0000}" uniqueName="10916" name="Column10890" queryTableFieldId="21855"/>
    <tableColumn id="10917" xr3:uid="{00000000-0010-0000-0000-0000A52A0000}" uniqueName="10917" name="Column10891" queryTableFieldId="21854"/>
    <tableColumn id="10918" xr3:uid="{00000000-0010-0000-0000-0000A62A0000}" uniqueName="10918" name="Column10892" queryTableFieldId="21853"/>
    <tableColumn id="10919" xr3:uid="{00000000-0010-0000-0000-0000A72A0000}" uniqueName="10919" name="Column10893" queryTableFieldId="21852"/>
    <tableColumn id="10920" xr3:uid="{00000000-0010-0000-0000-0000A82A0000}" uniqueName="10920" name="Column10894" queryTableFieldId="21851"/>
    <tableColumn id="10921" xr3:uid="{00000000-0010-0000-0000-0000A92A0000}" uniqueName="10921" name="Column10895" queryTableFieldId="21850"/>
    <tableColumn id="10922" xr3:uid="{00000000-0010-0000-0000-0000AA2A0000}" uniqueName="10922" name="Column10896" queryTableFieldId="21849"/>
    <tableColumn id="10923" xr3:uid="{00000000-0010-0000-0000-0000AB2A0000}" uniqueName="10923" name="Column10897" queryTableFieldId="21848"/>
    <tableColumn id="10924" xr3:uid="{00000000-0010-0000-0000-0000AC2A0000}" uniqueName="10924" name="Column10898" queryTableFieldId="21847"/>
    <tableColumn id="10925" xr3:uid="{00000000-0010-0000-0000-0000AD2A0000}" uniqueName="10925" name="Column10899" queryTableFieldId="21846"/>
    <tableColumn id="10926" xr3:uid="{00000000-0010-0000-0000-0000AE2A0000}" uniqueName="10926" name="Column10900" queryTableFieldId="21845"/>
    <tableColumn id="10927" xr3:uid="{00000000-0010-0000-0000-0000AF2A0000}" uniqueName="10927" name="Column10901" queryTableFieldId="21844"/>
    <tableColumn id="10928" xr3:uid="{00000000-0010-0000-0000-0000B02A0000}" uniqueName="10928" name="Column10902" queryTableFieldId="21843"/>
    <tableColumn id="10929" xr3:uid="{00000000-0010-0000-0000-0000B12A0000}" uniqueName="10929" name="Column10903" queryTableFieldId="21842"/>
    <tableColumn id="10930" xr3:uid="{00000000-0010-0000-0000-0000B22A0000}" uniqueName="10930" name="Column10904" queryTableFieldId="21841"/>
    <tableColumn id="10931" xr3:uid="{00000000-0010-0000-0000-0000B32A0000}" uniqueName="10931" name="Column10905" queryTableFieldId="21840"/>
    <tableColumn id="10932" xr3:uid="{00000000-0010-0000-0000-0000B42A0000}" uniqueName="10932" name="Column10906" queryTableFieldId="21839"/>
    <tableColumn id="10933" xr3:uid="{00000000-0010-0000-0000-0000B52A0000}" uniqueName="10933" name="Column10907" queryTableFieldId="21838"/>
    <tableColumn id="10934" xr3:uid="{00000000-0010-0000-0000-0000B62A0000}" uniqueName="10934" name="Column10908" queryTableFieldId="21837"/>
    <tableColumn id="10935" xr3:uid="{00000000-0010-0000-0000-0000B72A0000}" uniqueName="10935" name="Column10909" queryTableFieldId="21836"/>
    <tableColumn id="10936" xr3:uid="{00000000-0010-0000-0000-0000B82A0000}" uniqueName="10936" name="Column10910" queryTableFieldId="21835"/>
    <tableColumn id="10937" xr3:uid="{00000000-0010-0000-0000-0000B92A0000}" uniqueName="10937" name="Column10911" queryTableFieldId="21834"/>
    <tableColumn id="10938" xr3:uid="{00000000-0010-0000-0000-0000BA2A0000}" uniqueName="10938" name="Column10912" queryTableFieldId="21833"/>
    <tableColumn id="10939" xr3:uid="{00000000-0010-0000-0000-0000BB2A0000}" uniqueName="10939" name="Column10913" queryTableFieldId="21832"/>
    <tableColumn id="10940" xr3:uid="{00000000-0010-0000-0000-0000BC2A0000}" uniqueName="10940" name="Column10914" queryTableFieldId="21831"/>
    <tableColumn id="10941" xr3:uid="{00000000-0010-0000-0000-0000BD2A0000}" uniqueName="10941" name="Column10915" queryTableFieldId="21830"/>
    <tableColumn id="10942" xr3:uid="{00000000-0010-0000-0000-0000BE2A0000}" uniqueName="10942" name="Column10916" queryTableFieldId="21829"/>
    <tableColumn id="10943" xr3:uid="{00000000-0010-0000-0000-0000BF2A0000}" uniqueName="10943" name="Column10917" queryTableFieldId="21828"/>
    <tableColumn id="10944" xr3:uid="{00000000-0010-0000-0000-0000C02A0000}" uniqueName="10944" name="Column10918" queryTableFieldId="21827"/>
    <tableColumn id="10945" xr3:uid="{00000000-0010-0000-0000-0000C12A0000}" uniqueName="10945" name="Column10919" queryTableFieldId="21826"/>
    <tableColumn id="10946" xr3:uid="{00000000-0010-0000-0000-0000C22A0000}" uniqueName="10946" name="Column10920" queryTableFieldId="21825"/>
    <tableColumn id="10947" xr3:uid="{00000000-0010-0000-0000-0000C32A0000}" uniqueName="10947" name="Column10921" queryTableFieldId="21824"/>
    <tableColumn id="10948" xr3:uid="{00000000-0010-0000-0000-0000C42A0000}" uniqueName="10948" name="Column10922" queryTableFieldId="21823"/>
    <tableColumn id="10949" xr3:uid="{00000000-0010-0000-0000-0000C52A0000}" uniqueName="10949" name="Column10923" queryTableFieldId="21822"/>
    <tableColumn id="10950" xr3:uid="{00000000-0010-0000-0000-0000C62A0000}" uniqueName="10950" name="Column10924" queryTableFieldId="21821"/>
    <tableColumn id="10951" xr3:uid="{00000000-0010-0000-0000-0000C72A0000}" uniqueName="10951" name="Column10925" queryTableFieldId="21820"/>
    <tableColumn id="10952" xr3:uid="{00000000-0010-0000-0000-0000C82A0000}" uniqueName="10952" name="Column10926" queryTableFieldId="21819"/>
    <tableColumn id="10953" xr3:uid="{00000000-0010-0000-0000-0000C92A0000}" uniqueName="10953" name="Column10927" queryTableFieldId="21818"/>
    <tableColumn id="10954" xr3:uid="{00000000-0010-0000-0000-0000CA2A0000}" uniqueName="10954" name="Column10928" queryTableFieldId="21817"/>
    <tableColumn id="10955" xr3:uid="{00000000-0010-0000-0000-0000CB2A0000}" uniqueName="10955" name="Column10929" queryTableFieldId="21816"/>
    <tableColumn id="10956" xr3:uid="{00000000-0010-0000-0000-0000CC2A0000}" uniqueName="10956" name="Column10930" queryTableFieldId="21815"/>
    <tableColumn id="10957" xr3:uid="{00000000-0010-0000-0000-0000CD2A0000}" uniqueName="10957" name="Column10931" queryTableFieldId="21814"/>
    <tableColumn id="10958" xr3:uid="{00000000-0010-0000-0000-0000CE2A0000}" uniqueName="10958" name="Column10932" queryTableFieldId="21813"/>
    <tableColumn id="10959" xr3:uid="{00000000-0010-0000-0000-0000CF2A0000}" uniqueName="10959" name="Column10933" queryTableFieldId="21812"/>
    <tableColumn id="10960" xr3:uid="{00000000-0010-0000-0000-0000D02A0000}" uniqueName="10960" name="Column10934" queryTableFieldId="21811"/>
    <tableColumn id="10961" xr3:uid="{00000000-0010-0000-0000-0000D12A0000}" uniqueName="10961" name="Column10935" queryTableFieldId="21810"/>
    <tableColumn id="10962" xr3:uid="{00000000-0010-0000-0000-0000D22A0000}" uniqueName="10962" name="Column10936" queryTableFieldId="21809"/>
    <tableColumn id="10963" xr3:uid="{00000000-0010-0000-0000-0000D32A0000}" uniqueName="10963" name="Column10937" queryTableFieldId="21808"/>
    <tableColumn id="10964" xr3:uid="{00000000-0010-0000-0000-0000D42A0000}" uniqueName="10964" name="Column10938" queryTableFieldId="21807"/>
    <tableColumn id="10965" xr3:uid="{00000000-0010-0000-0000-0000D52A0000}" uniqueName="10965" name="Column10939" queryTableFieldId="21806"/>
    <tableColumn id="10966" xr3:uid="{00000000-0010-0000-0000-0000D62A0000}" uniqueName="10966" name="Column10940" queryTableFieldId="21805"/>
    <tableColumn id="10967" xr3:uid="{00000000-0010-0000-0000-0000D72A0000}" uniqueName="10967" name="Column10941" queryTableFieldId="21804"/>
    <tableColumn id="10968" xr3:uid="{00000000-0010-0000-0000-0000D82A0000}" uniqueName="10968" name="Column10942" queryTableFieldId="21803"/>
    <tableColumn id="10969" xr3:uid="{00000000-0010-0000-0000-0000D92A0000}" uniqueName="10969" name="Column10943" queryTableFieldId="21802"/>
    <tableColumn id="10970" xr3:uid="{00000000-0010-0000-0000-0000DA2A0000}" uniqueName="10970" name="Column10944" queryTableFieldId="21801"/>
    <tableColumn id="10971" xr3:uid="{00000000-0010-0000-0000-0000DB2A0000}" uniqueName="10971" name="Column10945" queryTableFieldId="21800"/>
    <tableColumn id="10972" xr3:uid="{00000000-0010-0000-0000-0000DC2A0000}" uniqueName="10972" name="Column10946" queryTableFieldId="21799"/>
    <tableColumn id="10973" xr3:uid="{00000000-0010-0000-0000-0000DD2A0000}" uniqueName="10973" name="Column10947" queryTableFieldId="21798"/>
    <tableColumn id="10974" xr3:uid="{00000000-0010-0000-0000-0000DE2A0000}" uniqueName="10974" name="Column10948" queryTableFieldId="21797"/>
    <tableColumn id="10975" xr3:uid="{00000000-0010-0000-0000-0000DF2A0000}" uniqueName="10975" name="Column10949" queryTableFieldId="21796"/>
    <tableColumn id="10976" xr3:uid="{00000000-0010-0000-0000-0000E02A0000}" uniqueName="10976" name="Column10950" queryTableFieldId="21795"/>
    <tableColumn id="10977" xr3:uid="{00000000-0010-0000-0000-0000E12A0000}" uniqueName="10977" name="Column10951" queryTableFieldId="21794"/>
    <tableColumn id="10978" xr3:uid="{00000000-0010-0000-0000-0000E22A0000}" uniqueName="10978" name="Column10952" queryTableFieldId="21793"/>
    <tableColumn id="10979" xr3:uid="{00000000-0010-0000-0000-0000E32A0000}" uniqueName="10979" name="Column10953" queryTableFieldId="21792"/>
    <tableColumn id="10980" xr3:uid="{00000000-0010-0000-0000-0000E42A0000}" uniqueName="10980" name="Column10954" queryTableFieldId="21791"/>
    <tableColumn id="10981" xr3:uid="{00000000-0010-0000-0000-0000E52A0000}" uniqueName="10981" name="Column10955" queryTableFieldId="21790"/>
    <tableColumn id="10982" xr3:uid="{00000000-0010-0000-0000-0000E62A0000}" uniqueName="10982" name="Column10956" queryTableFieldId="21789"/>
    <tableColumn id="10983" xr3:uid="{00000000-0010-0000-0000-0000E72A0000}" uniqueName="10983" name="Column10957" queryTableFieldId="21788"/>
    <tableColumn id="10984" xr3:uid="{00000000-0010-0000-0000-0000E82A0000}" uniqueName="10984" name="Column10958" queryTableFieldId="21787"/>
    <tableColumn id="10985" xr3:uid="{00000000-0010-0000-0000-0000E92A0000}" uniqueName="10985" name="Column10959" queryTableFieldId="21786"/>
    <tableColumn id="10986" xr3:uid="{00000000-0010-0000-0000-0000EA2A0000}" uniqueName="10986" name="Column10960" queryTableFieldId="21785"/>
    <tableColumn id="10987" xr3:uid="{00000000-0010-0000-0000-0000EB2A0000}" uniqueName="10987" name="Column10961" queryTableFieldId="21784"/>
    <tableColumn id="10988" xr3:uid="{00000000-0010-0000-0000-0000EC2A0000}" uniqueName="10988" name="Column10962" queryTableFieldId="21783"/>
    <tableColumn id="10989" xr3:uid="{00000000-0010-0000-0000-0000ED2A0000}" uniqueName="10989" name="Column10963" queryTableFieldId="21782"/>
    <tableColumn id="10990" xr3:uid="{00000000-0010-0000-0000-0000EE2A0000}" uniqueName="10990" name="Column10964" queryTableFieldId="21781"/>
    <tableColumn id="10991" xr3:uid="{00000000-0010-0000-0000-0000EF2A0000}" uniqueName="10991" name="Column10965" queryTableFieldId="21780"/>
    <tableColumn id="10992" xr3:uid="{00000000-0010-0000-0000-0000F02A0000}" uniqueName="10992" name="Column10966" queryTableFieldId="21779"/>
    <tableColumn id="10993" xr3:uid="{00000000-0010-0000-0000-0000F12A0000}" uniqueName="10993" name="Column10967" queryTableFieldId="21778"/>
    <tableColumn id="10994" xr3:uid="{00000000-0010-0000-0000-0000F22A0000}" uniqueName="10994" name="Column10968" queryTableFieldId="21777"/>
    <tableColumn id="10995" xr3:uid="{00000000-0010-0000-0000-0000F32A0000}" uniqueName="10995" name="Column10969" queryTableFieldId="21776"/>
    <tableColumn id="10996" xr3:uid="{00000000-0010-0000-0000-0000F42A0000}" uniqueName="10996" name="Column10970" queryTableFieldId="21775"/>
    <tableColumn id="10997" xr3:uid="{00000000-0010-0000-0000-0000F52A0000}" uniqueName="10997" name="Column10971" queryTableFieldId="21774"/>
    <tableColumn id="10998" xr3:uid="{00000000-0010-0000-0000-0000F62A0000}" uniqueName="10998" name="Column10972" queryTableFieldId="21773"/>
    <tableColumn id="10999" xr3:uid="{00000000-0010-0000-0000-0000F72A0000}" uniqueName="10999" name="Column10973" queryTableFieldId="21772"/>
    <tableColumn id="11000" xr3:uid="{00000000-0010-0000-0000-0000F82A0000}" uniqueName="11000" name="Column10974" queryTableFieldId="21771"/>
    <tableColumn id="11001" xr3:uid="{00000000-0010-0000-0000-0000F92A0000}" uniqueName="11001" name="Column10975" queryTableFieldId="21770"/>
    <tableColumn id="11002" xr3:uid="{00000000-0010-0000-0000-0000FA2A0000}" uniqueName="11002" name="Column10976" queryTableFieldId="21769"/>
    <tableColumn id="11003" xr3:uid="{00000000-0010-0000-0000-0000FB2A0000}" uniqueName="11003" name="Column10977" queryTableFieldId="21768"/>
    <tableColumn id="11004" xr3:uid="{00000000-0010-0000-0000-0000FC2A0000}" uniqueName="11004" name="Column10978" queryTableFieldId="21767"/>
    <tableColumn id="11005" xr3:uid="{00000000-0010-0000-0000-0000FD2A0000}" uniqueName="11005" name="Column10979" queryTableFieldId="21766"/>
    <tableColumn id="11006" xr3:uid="{00000000-0010-0000-0000-0000FE2A0000}" uniqueName="11006" name="Column10980" queryTableFieldId="21765"/>
    <tableColumn id="11007" xr3:uid="{00000000-0010-0000-0000-0000FF2A0000}" uniqueName="11007" name="Column10981" queryTableFieldId="21764"/>
    <tableColumn id="11008" xr3:uid="{00000000-0010-0000-0000-0000002B0000}" uniqueName="11008" name="Column10982" queryTableFieldId="21763"/>
    <tableColumn id="11009" xr3:uid="{00000000-0010-0000-0000-0000012B0000}" uniqueName="11009" name="Column10983" queryTableFieldId="21762"/>
    <tableColumn id="11010" xr3:uid="{00000000-0010-0000-0000-0000022B0000}" uniqueName="11010" name="Column10984" queryTableFieldId="21761"/>
    <tableColumn id="11011" xr3:uid="{00000000-0010-0000-0000-0000032B0000}" uniqueName="11011" name="Column10985" queryTableFieldId="21760"/>
    <tableColumn id="11012" xr3:uid="{00000000-0010-0000-0000-0000042B0000}" uniqueName="11012" name="Column10986" queryTableFieldId="21759"/>
    <tableColumn id="11013" xr3:uid="{00000000-0010-0000-0000-0000052B0000}" uniqueName="11013" name="Column10987" queryTableFieldId="21758"/>
    <tableColumn id="11014" xr3:uid="{00000000-0010-0000-0000-0000062B0000}" uniqueName="11014" name="Column10988" queryTableFieldId="21757"/>
    <tableColumn id="11015" xr3:uid="{00000000-0010-0000-0000-0000072B0000}" uniqueName="11015" name="Column10989" queryTableFieldId="21756"/>
    <tableColumn id="11016" xr3:uid="{00000000-0010-0000-0000-0000082B0000}" uniqueName="11016" name="Column10990" queryTableFieldId="21755"/>
    <tableColumn id="11017" xr3:uid="{00000000-0010-0000-0000-0000092B0000}" uniqueName="11017" name="Column10991" queryTableFieldId="21754"/>
    <tableColumn id="11018" xr3:uid="{00000000-0010-0000-0000-00000A2B0000}" uniqueName="11018" name="Column10992" queryTableFieldId="21753"/>
    <tableColumn id="11019" xr3:uid="{00000000-0010-0000-0000-00000B2B0000}" uniqueName="11019" name="Column10993" queryTableFieldId="21752"/>
    <tableColumn id="11020" xr3:uid="{00000000-0010-0000-0000-00000C2B0000}" uniqueName="11020" name="Column10994" queryTableFieldId="21751"/>
    <tableColumn id="11021" xr3:uid="{00000000-0010-0000-0000-00000D2B0000}" uniqueName="11021" name="Column10995" queryTableFieldId="21750"/>
    <tableColumn id="11022" xr3:uid="{00000000-0010-0000-0000-00000E2B0000}" uniqueName="11022" name="Column10996" queryTableFieldId="21749"/>
    <tableColumn id="11023" xr3:uid="{00000000-0010-0000-0000-00000F2B0000}" uniqueName="11023" name="Column10997" queryTableFieldId="21748"/>
    <tableColumn id="11024" xr3:uid="{00000000-0010-0000-0000-0000102B0000}" uniqueName="11024" name="Column10998" queryTableFieldId="21747"/>
    <tableColumn id="11025" xr3:uid="{00000000-0010-0000-0000-0000112B0000}" uniqueName="11025" name="Column10999" queryTableFieldId="21746"/>
    <tableColumn id="11026" xr3:uid="{00000000-0010-0000-0000-0000122B0000}" uniqueName="11026" name="Column11000" queryTableFieldId="21745"/>
    <tableColumn id="11027" xr3:uid="{00000000-0010-0000-0000-0000132B0000}" uniqueName="11027" name="Column11001" queryTableFieldId="21744"/>
    <tableColumn id="11028" xr3:uid="{00000000-0010-0000-0000-0000142B0000}" uniqueName="11028" name="Column11002" queryTableFieldId="21743"/>
    <tableColumn id="11029" xr3:uid="{00000000-0010-0000-0000-0000152B0000}" uniqueName="11029" name="Column11003" queryTableFieldId="21742"/>
    <tableColumn id="11030" xr3:uid="{00000000-0010-0000-0000-0000162B0000}" uniqueName="11030" name="Column11004" queryTableFieldId="21741"/>
    <tableColumn id="11031" xr3:uid="{00000000-0010-0000-0000-0000172B0000}" uniqueName="11031" name="Column11005" queryTableFieldId="21740"/>
    <tableColumn id="11032" xr3:uid="{00000000-0010-0000-0000-0000182B0000}" uniqueName="11032" name="Column11006" queryTableFieldId="21739"/>
    <tableColumn id="11033" xr3:uid="{00000000-0010-0000-0000-0000192B0000}" uniqueName="11033" name="Column11007" queryTableFieldId="21738"/>
    <tableColumn id="11034" xr3:uid="{00000000-0010-0000-0000-00001A2B0000}" uniqueName="11034" name="Column11008" queryTableFieldId="21737"/>
    <tableColumn id="11035" xr3:uid="{00000000-0010-0000-0000-00001B2B0000}" uniqueName="11035" name="Column11009" queryTableFieldId="21736"/>
    <tableColumn id="11036" xr3:uid="{00000000-0010-0000-0000-00001C2B0000}" uniqueName="11036" name="Column11010" queryTableFieldId="21735"/>
    <tableColumn id="11037" xr3:uid="{00000000-0010-0000-0000-00001D2B0000}" uniqueName="11037" name="Column11011" queryTableFieldId="21734"/>
    <tableColumn id="11038" xr3:uid="{00000000-0010-0000-0000-00001E2B0000}" uniqueName="11038" name="Column11012" queryTableFieldId="21733"/>
    <tableColumn id="11039" xr3:uid="{00000000-0010-0000-0000-00001F2B0000}" uniqueName="11039" name="Column11013" queryTableFieldId="21732"/>
    <tableColumn id="11040" xr3:uid="{00000000-0010-0000-0000-0000202B0000}" uniqueName="11040" name="Column11014" queryTableFieldId="21731"/>
    <tableColumn id="11041" xr3:uid="{00000000-0010-0000-0000-0000212B0000}" uniqueName="11041" name="Column11015" queryTableFieldId="21730"/>
    <tableColumn id="11042" xr3:uid="{00000000-0010-0000-0000-0000222B0000}" uniqueName="11042" name="Column11016" queryTableFieldId="21729"/>
    <tableColumn id="11043" xr3:uid="{00000000-0010-0000-0000-0000232B0000}" uniqueName="11043" name="Column11017" queryTableFieldId="21728"/>
    <tableColumn id="11044" xr3:uid="{00000000-0010-0000-0000-0000242B0000}" uniqueName="11044" name="Column11018" queryTableFieldId="21727"/>
    <tableColumn id="11045" xr3:uid="{00000000-0010-0000-0000-0000252B0000}" uniqueName="11045" name="Column11019" queryTableFieldId="21726"/>
    <tableColumn id="11046" xr3:uid="{00000000-0010-0000-0000-0000262B0000}" uniqueName="11046" name="Column11020" queryTableFieldId="21725"/>
    <tableColumn id="11047" xr3:uid="{00000000-0010-0000-0000-0000272B0000}" uniqueName="11047" name="Column11021" queryTableFieldId="21724"/>
    <tableColumn id="11048" xr3:uid="{00000000-0010-0000-0000-0000282B0000}" uniqueName="11048" name="Column11022" queryTableFieldId="21723"/>
    <tableColumn id="11049" xr3:uid="{00000000-0010-0000-0000-0000292B0000}" uniqueName="11049" name="Column11023" queryTableFieldId="21722"/>
    <tableColumn id="11050" xr3:uid="{00000000-0010-0000-0000-00002A2B0000}" uniqueName="11050" name="Column11024" queryTableFieldId="21721"/>
    <tableColumn id="11051" xr3:uid="{00000000-0010-0000-0000-00002B2B0000}" uniqueName="11051" name="Column11025" queryTableFieldId="21720"/>
    <tableColumn id="11052" xr3:uid="{00000000-0010-0000-0000-00002C2B0000}" uniqueName="11052" name="Column11026" queryTableFieldId="21719"/>
    <tableColumn id="11053" xr3:uid="{00000000-0010-0000-0000-00002D2B0000}" uniqueName="11053" name="Column11027" queryTableFieldId="21718"/>
    <tableColumn id="11054" xr3:uid="{00000000-0010-0000-0000-00002E2B0000}" uniqueName="11054" name="Column11028" queryTableFieldId="21717"/>
    <tableColumn id="11055" xr3:uid="{00000000-0010-0000-0000-00002F2B0000}" uniqueName="11055" name="Column11029" queryTableFieldId="21716"/>
    <tableColumn id="11056" xr3:uid="{00000000-0010-0000-0000-0000302B0000}" uniqueName="11056" name="Column11030" queryTableFieldId="21715"/>
    <tableColumn id="11057" xr3:uid="{00000000-0010-0000-0000-0000312B0000}" uniqueName="11057" name="Column11031" queryTableFieldId="21714"/>
    <tableColumn id="11058" xr3:uid="{00000000-0010-0000-0000-0000322B0000}" uniqueName="11058" name="Column11032" queryTableFieldId="21713"/>
    <tableColumn id="11059" xr3:uid="{00000000-0010-0000-0000-0000332B0000}" uniqueName="11059" name="Column11033" queryTableFieldId="21712"/>
    <tableColumn id="11060" xr3:uid="{00000000-0010-0000-0000-0000342B0000}" uniqueName="11060" name="Column11034" queryTableFieldId="21711"/>
    <tableColumn id="11061" xr3:uid="{00000000-0010-0000-0000-0000352B0000}" uniqueName="11061" name="Column11035" queryTableFieldId="21710"/>
    <tableColumn id="11062" xr3:uid="{00000000-0010-0000-0000-0000362B0000}" uniqueName="11062" name="Column11036" queryTableFieldId="21709"/>
    <tableColumn id="11063" xr3:uid="{00000000-0010-0000-0000-0000372B0000}" uniqueName="11063" name="Column11037" queryTableFieldId="21708"/>
    <tableColumn id="11064" xr3:uid="{00000000-0010-0000-0000-0000382B0000}" uniqueName="11064" name="Column11038" queryTableFieldId="21707"/>
    <tableColumn id="11065" xr3:uid="{00000000-0010-0000-0000-0000392B0000}" uniqueName="11065" name="Column11039" queryTableFieldId="21706"/>
    <tableColumn id="11066" xr3:uid="{00000000-0010-0000-0000-00003A2B0000}" uniqueName="11066" name="Column11040" queryTableFieldId="21705"/>
    <tableColumn id="11067" xr3:uid="{00000000-0010-0000-0000-00003B2B0000}" uniqueName="11067" name="Column11041" queryTableFieldId="21704"/>
    <tableColumn id="11068" xr3:uid="{00000000-0010-0000-0000-00003C2B0000}" uniqueName="11068" name="Column11042" queryTableFieldId="21703"/>
    <tableColumn id="11069" xr3:uid="{00000000-0010-0000-0000-00003D2B0000}" uniqueName="11069" name="Column11043" queryTableFieldId="21702"/>
    <tableColumn id="11070" xr3:uid="{00000000-0010-0000-0000-00003E2B0000}" uniqueName="11070" name="Column11044" queryTableFieldId="21701"/>
    <tableColumn id="11071" xr3:uid="{00000000-0010-0000-0000-00003F2B0000}" uniqueName="11071" name="Column11045" queryTableFieldId="21700"/>
    <tableColumn id="11072" xr3:uid="{00000000-0010-0000-0000-0000402B0000}" uniqueName="11072" name="Column11046" queryTableFieldId="21699"/>
    <tableColumn id="11073" xr3:uid="{00000000-0010-0000-0000-0000412B0000}" uniqueName="11073" name="Column11047" queryTableFieldId="21698"/>
    <tableColumn id="11074" xr3:uid="{00000000-0010-0000-0000-0000422B0000}" uniqueName="11074" name="Column11048" queryTableFieldId="21697"/>
    <tableColumn id="11075" xr3:uid="{00000000-0010-0000-0000-0000432B0000}" uniqueName="11075" name="Column11049" queryTableFieldId="21696"/>
    <tableColumn id="11076" xr3:uid="{00000000-0010-0000-0000-0000442B0000}" uniqueName="11076" name="Column11050" queryTableFieldId="21695"/>
    <tableColumn id="11077" xr3:uid="{00000000-0010-0000-0000-0000452B0000}" uniqueName="11077" name="Column11051" queryTableFieldId="21694"/>
    <tableColumn id="11078" xr3:uid="{00000000-0010-0000-0000-0000462B0000}" uniqueName="11078" name="Column11052" queryTableFieldId="21693"/>
    <tableColumn id="11079" xr3:uid="{00000000-0010-0000-0000-0000472B0000}" uniqueName="11079" name="Column11053" queryTableFieldId="21692"/>
    <tableColumn id="11080" xr3:uid="{00000000-0010-0000-0000-0000482B0000}" uniqueName="11080" name="Column11054" queryTableFieldId="21691"/>
    <tableColumn id="11081" xr3:uid="{00000000-0010-0000-0000-0000492B0000}" uniqueName="11081" name="Column11055" queryTableFieldId="21690"/>
    <tableColumn id="11082" xr3:uid="{00000000-0010-0000-0000-00004A2B0000}" uniqueName="11082" name="Column11056" queryTableFieldId="21689"/>
    <tableColumn id="11083" xr3:uid="{00000000-0010-0000-0000-00004B2B0000}" uniqueName="11083" name="Column11057" queryTableFieldId="21688"/>
    <tableColumn id="11084" xr3:uid="{00000000-0010-0000-0000-00004C2B0000}" uniqueName="11084" name="Column11058" queryTableFieldId="21687"/>
    <tableColumn id="11085" xr3:uid="{00000000-0010-0000-0000-00004D2B0000}" uniqueName="11085" name="Column11059" queryTableFieldId="21686"/>
    <tableColumn id="11086" xr3:uid="{00000000-0010-0000-0000-00004E2B0000}" uniqueName="11086" name="Column11060" queryTableFieldId="21685"/>
    <tableColumn id="11087" xr3:uid="{00000000-0010-0000-0000-00004F2B0000}" uniqueName="11087" name="Column11061" queryTableFieldId="21684"/>
    <tableColumn id="11088" xr3:uid="{00000000-0010-0000-0000-0000502B0000}" uniqueName="11088" name="Column11062" queryTableFieldId="21683"/>
    <tableColumn id="11089" xr3:uid="{00000000-0010-0000-0000-0000512B0000}" uniqueName="11089" name="Column11063" queryTableFieldId="21682"/>
    <tableColumn id="11090" xr3:uid="{00000000-0010-0000-0000-0000522B0000}" uniqueName="11090" name="Column11064" queryTableFieldId="21681"/>
    <tableColumn id="11091" xr3:uid="{00000000-0010-0000-0000-0000532B0000}" uniqueName="11091" name="Column11065" queryTableFieldId="21680"/>
    <tableColumn id="11092" xr3:uid="{00000000-0010-0000-0000-0000542B0000}" uniqueName="11092" name="Column11066" queryTableFieldId="21679"/>
    <tableColumn id="11093" xr3:uid="{00000000-0010-0000-0000-0000552B0000}" uniqueName="11093" name="Column11067" queryTableFieldId="21678"/>
    <tableColumn id="11094" xr3:uid="{00000000-0010-0000-0000-0000562B0000}" uniqueName="11094" name="Column11068" queryTableFieldId="21677"/>
    <tableColumn id="11095" xr3:uid="{00000000-0010-0000-0000-0000572B0000}" uniqueName="11095" name="Column11069" queryTableFieldId="21676"/>
    <tableColumn id="11096" xr3:uid="{00000000-0010-0000-0000-0000582B0000}" uniqueName="11096" name="Column11070" queryTableFieldId="21675"/>
    <tableColumn id="11097" xr3:uid="{00000000-0010-0000-0000-0000592B0000}" uniqueName="11097" name="Column11071" queryTableFieldId="21674"/>
    <tableColumn id="11098" xr3:uid="{00000000-0010-0000-0000-00005A2B0000}" uniqueName="11098" name="Column11072" queryTableFieldId="21673"/>
    <tableColumn id="11099" xr3:uid="{00000000-0010-0000-0000-00005B2B0000}" uniqueName="11099" name="Column11073" queryTableFieldId="21672"/>
    <tableColumn id="11100" xr3:uid="{00000000-0010-0000-0000-00005C2B0000}" uniqueName="11100" name="Column11074" queryTableFieldId="21671"/>
    <tableColumn id="11101" xr3:uid="{00000000-0010-0000-0000-00005D2B0000}" uniqueName="11101" name="Column11075" queryTableFieldId="21670"/>
    <tableColumn id="11102" xr3:uid="{00000000-0010-0000-0000-00005E2B0000}" uniqueName="11102" name="Column11076" queryTableFieldId="21669"/>
    <tableColumn id="11103" xr3:uid="{00000000-0010-0000-0000-00005F2B0000}" uniqueName="11103" name="Column11077" queryTableFieldId="21668"/>
    <tableColumn id="11104" xr3:uid="{00000000-0010-0000-0000-0000602B0000}" uniqueName="11104" name="Column11078" queryTableFieldId="21667"/>
    <tableColumn id="11105" xr3:uid="{00000000-0010-0000-0000-0000612B0000}" uniqueName="11105" name="Column11079" queryTableFieldId="21666"/>
    <tableColumn id="11106" xr3:uid="{00000000-0010-0000-0000-0000622B0000}" uniqueName="11106" name="Column11080" queryTableFieldId="21665"/>
    <tableColumn id="11107" xr3:uid="{00000000-0010-0000-0000-0000632B0000}" uniqueName="11107" name="Column11081" queryTableFieldId="21664"/>
    <tableColumn id="11108" xr3:uid="{00000000-0010-0000-0000-0000642B0000}" uniqueName="11108" name="Column11082" queryTableFieldId="21663"/>
    <tableColumn id="11109" xr3:uid="{00000000-0010-0000-0000-0000652B0000}" uniqueName="11109" name="Column11083" queryTableFieldId="21662"/>
    <tableColumn id="11110" xr3:uid="{00000000-0010-0000-0000-0000662B0000}" uniqueName="11110" name="Column11084" queryTableFieldId="21661"/>
    <tableColumn id="11111" xr3:uid="{00000000-0010-0000-0000-0000672B0000}" uniqueName="11111" name="Column11085" queryTableFieldId="21660"/>
    <tableColumn id="11112" xr3:uid="{00000000-0010-0000-0000-0000682B0000}" uniqueName="11112" name="Column11086" queryTableFieldId="21659"/>
    <tableColumn id="11113" xr3:uid="{00000000-0010-0000-0000-0000692B0000}" uniqueName="11113" name="Column11087" queryTableFieldId="21658"/>
    <tableColumn id="11114" xr3:uid="{00000000-0010-0000-0000-00006A2B0000}" uniqueName="11114" name="Column11088" queryTableFieldId="21657"/>
    <tableColumn id="11115" xr3:uid="{00000000-0010-0000-0000-00006B2B0000}" uniqueName="11115" name="Column11089" queryTableFieldId="21656"/>
    <tableColumn id="11116" xr3:uid="{00000000-0010-0000-0000-00006C2B0000}" uniqueName="11116" name="Column11090" queryTableFieldId="21655"/>
    <tableColumn id="11117" xr3:uid="{00000000-0010-0000-0000-00006D2B0000}" uniqueName="11117" name="Column11091" queryTableFieldId="21654"/>
    <tableColumn id="11118" xr3:uid="{00000000-0010-0000-0000-00006E2B0000}" uniqueName="11118" name="Column11092" queryTableFieldId="21653"/>
    <tableColumn id="11119" xr3:uid="{00000000-0010-0000-0000-00006F2B0000}" uniqueName="11119" name="Column11093" queryTableFieldId="21652"/>
    <tableColumn id="11120" xr3:uid="{00000000-0010-0000-0000-0000702B0000}" uniqueName="11120" name="Column11094" queryTableFieldId="21651"/>
    <tableColumn id="11121" xr3:uid="{00000000-0010-0000-0000-0000712B0000}" uniqueName="11121" name="Column11095" queryTableFieldId="21650"/>
    <tableColumn id="11122" xr3:uid="{00000000-0010-0000-0000-0000722B0000}" uniqueName="11122" name="Column11096" queryTableFieldId="21649"/>
    <tableColumn id="11123" xr3:uid="{00000000-0010-0000-0000-0000732B0000}" uniqueName="11123" name="Column11097" queryTableFieldId="21648"/>
    <tableColumn id="11124" xr3:uid="{00000000-0010-0000-0000-0000742B0000}" uniqueName="11124" name="Column11098" queryTableFieldId="21647"/>
    <tableColumn id="11125" xr3:uid="{00000000-0010-0000-0000-0000752B0000}" uniqueName="11125" name="Column11099" queryTableFieldId="21646"/>
    <tableColumn id="11126" xr3:uid="{00000000-0010-0000-0000-0000762B0000}" uniqueName="11126" name="Column11100" queryTableFieldId="21645"/>
    <tableColumn id="11127" xr3:uid="{00000000-0010-0000-0000-0000772B0000}" uniqueName="11127" name="Column11101" queryTableFieldId="21644"/>
    <tableColumn id="11128" xr3:uid="{00000000-0010-0000-0000-0000782B0000}" uniqueName="11128" name="Column11102" queryTableFieldId="21643"/>
    <tableColumn id="11129" xr3:uid="{00000000-0010-0000-0000-0000792B0000}" uniqueName="11129" name="Column11103" queryTableFieldId="21642"/>
    <tableColumn id="11130" xr3:uid="{00000000-0010-0000-0000-00007A2B0000}" uniqueName="11130" name="Column11104" queryTableFieldId="21641"/>
    <tableColumn id="11131" xr3:uid="{00000000-0010-0000-0000-00007B2B0000}" uniqueName="11131" name="Column11105" queryTableFieldId="21640"/>
    <tableColumn id="11132" xr3:uid="{00000000-0010-0000-0000-00007C2B0000}" uniqueName="11132" name="Column11106" queryTableFieldId="21639"/>
    <tableColumn id="11133" xr3:uid="{00000000-0010-0000-0000-00007D2B0000}" uniqueName="11133" name="Column11107" queryTableFieldId="21638"/>
    <tableColumn id="11134" xr3:uid="{00000000-0010-0000-0000-00007E2B0000}" uniqueName="11134" name="Column11108" queryTableFieldId="21637"/>
    <tableColumn id="11135" xr3:uid="{00000000-0010-0000-0000-00007F2B0000}" uniqueName="11135" name="Column11109" queryTableFieldId="21636"/>
    <tableColumn id="11136" xr3:uid="{00000000-0010-0000-0000-0000802B0000}" uniqueName="11136" name="Column11110" queryTableFieldId="21635"/>
    <tableColumn id="11137" xr3:uid="{00000000-0010-0000-0000-0000812B0000}" uniqueName="11137" name="Column11111" queryTableFieldId="21634"/>
    <tableColumn id="11138" xr3:uid="{00000000-0010-0000-0000-0000822B0000}" uniqueName="11138" name="Column11112" queryTableFieldId="21633"/>
    <tableColumn id="11139" xr3:uid="{00000000-0010-0000-0000-0000832B0000}" uniqueName="11139" name="Column11113" queryTableFieldId="21632"/>
    <tableColumn id="11140" xr3:uid="{00000000-0010-0000-0000-0000842B0000}" uniqueName="11140" name="Column11114" queryTableFieldId="21631"/>
    <tableColumn id="11141" xr3:uid="{00000000-0010-0000-0000-0000852B0000}" uniqueName="11141" name="Column11115" queryTableFieldId="21630"/>
    <tableColumn id="11142" xr3:uid="{00000000-0010-0000-0000-0000862B0000}" uniqueName="11142" name="Column11116" queryTableFieldId="21629"/>
    <tableColumn id="11143" xr3:uid="{00000000-0010-0000-0000-0000872B0000}" uniqueName="11143" name="Column11117" queryTableFieldId="21628"/>
    <tableColumn id="11144" xr3:uid="{00000000-0010-0000-0000-0000882B0000}" uniqueName="11144" name="Column11118" queryTableFieldId="21627"/>
    <tableColumn id="11145" xr3:uid="{00000000-0010-0000-0000-0000892B0000}" uniqueName="11145" name="Column11119" queryTableFieldId="21626"/>
    <tableColumn id="11146" xr3:uid="{00000000-0010-0000-0000-00008A2B0000}" uniqueName="11146" name="Column11120" queryTableFieldId="21625"/>
    <tableColumn id="11147" xr3:uid="{00000000-0010-0000-0000-00008B2B0000}" uniqueName="11147" name="Column11121" queryTableFieldId="21624"/>
    <tableColumn id="11148" xr3:uid="{00000000-0010-0000-0000-00008C2B0000}" uniqueName="11148" name="Column11122" queryTableFieldId="21623"/>
    <tableColumn id="11149" xr3:uid="{00000000-0010-0000-0000-00008D2B0000}" uniqueName="11149" name="Column11123" queryTableFieldId="21622"/>
    <tableColumn id="11150" xr3:uid="{00000000-0010-0000-0000-00008E2B0000}" uniqueName="11150" name="Column11124" queryTableFieldId="21621"/>
    <tableColumn id="11151" xr3:uid="{00000000-0010-0000-0000-00008F2B0000}" uniqueName="11151" name="Column11125" queryTableFieldId="21620"/>
    <tableColumn id="11152" xr3:uid="{00000000-0010-0000-0000-0000902B0000}" uniqueName="11152" name="Column11126" queryTableFieldId="21619"/>
    <tableColumn id="11153" xr3:uid="{00000000-0010-0000-0000-0000912B0000}" uniqueName="11153" name="Column11127" queryTableFieldId="21618"/>
    <tableColumn id="11154" xr3:uid="{00000000-0010-0000-0000-0000922B0000}" uniqueName="11154" name="Column11128" queryTableFieldId="21617"/>
    <tableColumn id="11155" xr3:uid="{00000000-0010-0000-0000-0000932B0000}" uniqueName="11155" name="Column11129" queryTableFieldId="21616"/>
    <tableColumn id="11156" xr3:uid="{00000000-0010-0000-0000-0000942B0000}" uniqueName="11156" name="Column11130" queryTableFieldId="21615"/>
    <tableColumn id="11157" xr3:uid="{00000000-0010-0000-0000-0000952B0000}" uniqueName="11157" name="Column11131" queryTableFieldId="21614"/>
    <tableColumn id="11158" xr3:uid="{00000000-0010-0000-0000-0000962B0000}" uniqueName="11158" name="Column11132" queryTableFieldId="21613"/>
    <tableColumn id="11159" xr3:uid="{00000000-0010-0000-0000-0000972B0000}" uniqueName="11159" name="Column11133" queryTableFieldId="21612"/>
    <tableColumn id="11160" xr3:uid="{00000000-0010-0000-0000-0000982B0000}" uniqueName="11160" name="Column11134" queryTableFieldId="21611"/>
    <tableColumn id="11161" xr3:uid="{00000000-0010-0000-0000-0000992B0000}" uniqueName="11161" name="Column11135" queryTableFieldId="21610"/>
    <tableColumn id="11162" xr3:uid="{00000000-0010-0000-0000-00009A2B0000}" uniqueName="11162" name="Column11136" queryTableFieldId="21609"/>
    <tableColumn id="11163" xr3:uid="{00000000-0010-0000-0000-00009B2B0000}" uniqueName="11163" name="Column11137" queryTableFieldId="21608"/>
    <tableColumn id="11164" xr3:uid="{00000000-0010-0000-0000-00009C2B0000}" uniqueName="11164" name="Column11138" queryTableFieldId="21607"/>
    <tableColumn id="11165" xr3:uid="{00000000-0010-0000-0000-00009D2B0000}" uniqueName="11165" name="Column11139" queryTableFieldId="21606"/>
    <tableColumn id="11166" xr3:uid="{00000000-0010-0000-0000-00009E2B0000}" uniqueName="11166" name="Column11140" queryTableFieldId="21605"/>
    <tableColumn id="11167" xr3:uid="{00000000-0010-0000-0000-00009F2B0000}" uniqueName="11167" name="Column11141" queryTableFieldId="21604"/>
    <tableColumn id="11168" xr3:uid="{00000000-0010-0000-0000-0000A02B0000}" uniqueName="11168" name="Column11142" queryTableFieldId="21603"/>
    <tableColumn id="11169" xr3:uid="{00000000-0010-0000-0000-0000A12B0000}" uniqueName="11169" name="Column11143" queryTableFieldId="21602"/>
    <tableColumn id="11170" xr3:uid="{00000000-0010-0000-0000-0000A22B0000}" uniqueName="11170" name="Column11144" queryTableFieldId="21601"/>
    <tableColumn id="11171" xr3:uid="{00000000-0010-0000-0000-0000A32B0000}" uniqueName="11171" name="Column11145" queryTableFieldId="21600"/>
    <tableColumn id="11172" xr3:uid="{00000000-0010-0000-0000-0000A42B0000}" uniqueName="11172" name="Column11146" queryTableFieldId="21599"/>
    <tableColumn id="11173" xr3:uid="{00000000-0010-0000-0000-0000A52B0000}" uniqueName="11173" name="Column11147" queryTableFieldId="21598"/>
    <tableColumn id="11174" xr3:uid="{00000000-0010-0000-0000-0000A62B0000}" uniqueName="11174" name="Column11148" queryTableFieldId="21597"/>
    <tableColumn id="11175" xr3:uid="{00000000-0010-0000-0000-0000A72B0000}" uniqueName="11175" name="Column11149" queryTableFieldId="21596"/>
    <tableColumn id="11176" xr3:uid="{00000000-0010-0000-0000-0000A82B0000}" uniqueName="11176" name="Column11150" queryTableFieldId="21595"/>
    <tableColumn id="11177" xr3:uid="{00000000-0010-0000-0000-0000A92B0000}" uniqueName="11177" name="Column11151" queryTableFieldId="21594"/>
    <tableColumn id="11178" xr3:uid="{00000000-0010-0000-0000-0000AA2B0000}" uniqueName="11178" name="Column11152" queryTableFieldId="21593"/>
    <tableColumn id="11179" xr3:uid="{00000000-0010-0000-0000-0000AB2B0000}" uniqueName="11179" name="Column11153" queryTableFieldId="21592"/>
    <tableColumn id="11180" xr3:uid="{00000000-0010-0000-0000-0000AC2B0000}" uniqueName="11180" name="Column11154" queryTableFieldId="21591"/>
    <tableColumn id="11181" xr3:uid="{00000000-0010-0000-0000-0000AD2B0000}" uniqueName="11181" name="Column11155" queryTableFieldId="21590"/>
    <tableColumn id="11182" xr3:uid="{00000000-0010-0000-0000-0000AE2B0000}" uniqueName="11182" name="Column11156" queryTableFieldId="21589"/>
    <tableColumn id="11183" xr3:uid="{00000000-0010-0000-0000-0000AF2B0000}" uniqueName="11183" name="Column11157" queryTableFieldId="21588"/>
    <tableColumn id="11184" xr3:uid="{00000000-0010-0000-0000-0000B02B0000}" uniqueName="11184" name="Column11158" queryTableFieldId="21587"/>
    <tableColumn id="11185" xr3:uid="{00000000-0010-0000-0000-0000B12B0000}" uniqueName="11185" name="Column11159" queryTableFieldId="21586"/>
    <tableColumn id="11186" xr3:uid="{00000000-0010-0000-0000-0000B22B0000}" uniqueName="11186" name="Column11160" queryTableFieldId="21585"/>
    <tableColumn id="11187" xr3:uid="{00000000-0010-0000-0000-0000B32B0000}" uniqueName="11187" name="Column11161" queryTableFieldId="21584"/>
    <tableColumn id="11188" xr3:uid="{00000000-0010-0000-0000-0000B42B0000}" uniqueName="11188" name="Column11162" queryTableFieldId="21583"/>
    <tableColumn id="11189" xr3:uid="{00000000-0010-0000-0000-0000B52B0000}" uniqueName="11189" name="Column11163" queryTableFieldId="21582"/>
    <tableColumn id="11190" xr3:uid="{00000000-0010-0000-0000-0000B62B0000}" uniqueName="11190" name="Column11164" queryTableFieldId="21581"/>
    <tableColumn id="11191" xr3:uid="{00000000-0010-0000-0000-0000B72B0000}" uniqueName="11191" name="Column11165" queryTableFieldId="21580"/>
    <tableColumn id="11192" xr3:uid="{00000000-0010-0000-0000-0000B82B0000}" uniqueName="11192" name="Column11166" queryTableFieldId="21579"/>
    <tableColumn id="11193" xr3:uid="{00000000-0010-0000-0000-0000B92B0000}" uniqueName="11193" name="Column11167" queryTableFieldId="21578"/>
    <tableColumn id="11194" xr3:uid="{00000000-0010-0000-0000-0000BA2B0000}" uniqueName="11194" name="Column11168" queryTableFieldId="21577"/>
    <tableColumn id="11195" xr3:uid="{00000000-0010-0000-0000-0000BB2B0000}" uniqueName="11195" name="Column11169" queryTableFieldId="21576"/>
    <tableColumn id="11196" xr3:uid="{00000000-0010-0000-0000-0000BC2B0000}" uniqueName="11196" name="Column11170" queryTableFieldId="21575"/>
    <tableColumn id="11197" xr3:uid="{00000000-0010-0000-0000-0000BD2B0000}" uniqueName="11197" name="Column11171" queryTableFieldId="21574"/>
    <tableColumn id="11198" xr3:uid="{00000000-0010-0000-0000-0000BE2B0000}" uniqueName="11198" name="Column11172" queryTableFieldId="21573"/>
    <tableColumn id="11199" xr3:uid="{00000000-0010-0000-0000-0000BF2B0000}" uniqueName="11199" name="Column11173" queryTableFieldId="21572"/>
    <tableColumn id="11200" xr3:uid="{00000000-0010-0000-0000-0000C02B0000}" uniqueName="11200" name="Column11174" queryTableFieldId="21571"/>
    <tableColumn id="11201" xr3:uid="{00000000-0010-0000-0000-0000C12B0000}" uniqueName="11201" name="Column11175" queryTableFieldId="21570"/>
    <tableColumn id="11202" xr3:uid="{00000000-0010-0000-0000-0000C22B0000}" uniqueName="11202" name="Column11176" queryTableFieldId="21569"/>
    <tableColumn id="11203" xr3:uid="{00000000-0010-0000-0000-0000C32B0000}" uniqueName="11203" name="Column11177" queryTableFieldId="21568"/>
    <tableColumn id="11204" xr3:uid="{00000000-0010-0000-0000-0000C42B0000}" uniqueName="11204" name="Column11178" queryTableFieldId="21567"/>
    <tableColumn id="11205" xr3:uid="{00000000-0010-0000-0000-0000C52B0000}" uniqueName="11205" name="Column11179" queryTableFieldId="21566"/>
    <tableColumn id="11206" xr3:uid="{00000000-0010-0000-0000-0000C62B0000}" uniqueName="11206" name="Column11180" queryTableFieldId="21565"/>
    <tableColumn id="11207" xr3:uid="{00000000-0010-0000-0000-0000C72B0000}" uniqueName="11207" name="Column11181" queryTableFieldId="21564"/>
    <tableColumn id="11208" xr3:uid="{00000000-0010-0000-0000-0000C82B0000}" uniqueName="11208" name="Column11182" queryTableFieldId="21563"/>
    <tableColumn id="11209" xr3:uid="{00000000-0010-0000-0000-0000C92B0000}" uniqueName="11209" name="Column11183" queryTableFieldId="21562"/>
    <tableColumn id="11210" xr3:uid="{00000000-0010-0000-0000-0000CA2B0000}" uniqueName="11210" name="Column11184" queryTableFieldId="21561"/>
    <tableColumn id="11211" xr3:uid="{00000000-0010-0000-0000-0000CB2B0000}" uniqueName="11211" name="Column11185" queryTableFieldId="21560"/>
    <tableColumn id="11212" xr3:uid="{00000000-0010-0000-0000-0000CC2B0000}" uniqueName="11212" name="Column11186" queryTableFieldId="21559"/>
    <tableColumn id="11213" xr3:uid="{00000000-0010-0000-0000-0000CD2B0000}" uniqueName="11213" name="Column11187" queryTableFieldId="21558"/>
    <tableColumn id="11214" xr3:uid="{00000000-0010-0000-0000-0000CE2B0000}" uniqueName="11214" name="Column11188" queryTableFieldId="21557"/>
    <tableColumn id="11215" xr3:uid="{00000000-0010-0000-0000-0000CF2B0000}" uniqueName="11215" name="Column11189" queryTableFieldId="21556"/>
    <tableColumn id="11216" xr3:uid="{00000000-0010-0000-0000-0000D02B0000}" uniqueName="11216" name="Column11190" queryTableFieldId="21555"/>
    <tableColumn id="11217" xr3:uid="{00000000-0010-0000-0000-0000D12B0000}" uniqueName="11217" name="Column11191" queryTableFieldId="21554"/>
    <tableColumn id="11218" xr3:uid="{00000000-0010-0000-0000-0000D22B0000}" uniqueName="11218" name="Column11192" queryTableFieldId="21553"/>
    <tableColumn id="11219" xr3:uid="{00000000-0010-0000-0000-0000D32B0000}" uniqueName="11219" name="Column11193" queryTableFieldId="21552"/>
    <tableColumn id="11220" xr3:uid="{00000000-0010-0000-0000-0000D42B0000}" uniqueName="11220" name="Column11194" queryTableFieldId="21551"/>
    <tableColumn id="11221" xr3:uid="{00000000-0010-0000-0000-0000D52B0000}" uniqueName="11221" name="Column11195" queryTableFieldId="21550"/>
    <tableColumn id="11222" xr3:uid="{00000000-0010-0000-0000-0000D62B0000}" uniqueName="11222" name="Column11196" queryTableFieldId="21549"/>
    <tableColumn id="11223" xr3:uid="{00000000-0010-0000-0000-0000D72B0000}" uniqueName="11223" name="Column11197" queryTableFieldId="21548"/>
    <tableColumn id="11224" xr3:uid="{00000000-0010-0000-0000-0000D82B0000}" uniqueName="11224" name="Column11198" queryTableFieldId="21547"/>
    <tableColumn id="11225" xr3:uid="{00000000-0010-0000-0000-0000D92B0000}" uniqueName="11225" name="Column11199" queryTableFieldId="21546"/>
    <tableColumn id="11226" xr3:uid="{00000000-0010-0000-0000-0000DA2B0000}" uniqueName="11226" name="Column11200" queryTableFieldId="21545"/>
    <tableColumn id="11227" xr3:uid="{00000000-0010-0000-0000-0000DB2B0000}" uniqueName="11227" name="Column11201" queryTableFieldId="21544"/>
    <tableColumn id="11228" xr3:uid="{00000000-0010-0000-0000-0000DC2B0000}" uniqueName="11228" name="Column11202" queryTableFieldId="21543"/>
    <tableColumn id="11229" xr3:uid="{00000000-0010-0000-0000-0000DD2B0000}" uniqueName="11229" name="Column11203" queryTableFieldId="21542"/>
    <tableColumn id="11230" xr3:uid="{00000000-0010-0000-0000-0000DE2B0000}" uniqueName="11230" name="Column11204" queryTableFieldId="21541"/>
    <tableColumn id="11231" xr3:uid="{00000000-0010-0000-0000-0000DF2B0000}" uniqueName="11231" name="Column11205" queryTableFieldId="21540"/>
    <tableColumn id="11232" xr3:uid="{00000000-0010-0000-0000-0000E02B0000}" uniqueName="11232" name="Column11206" queryTableFieldId="21539"/>
    <tableColumn id="11233" xr3:uid="{00000000-0010-0000-0000-0000E12B0000}" uniqueName="11233" name="Column11207" queryTableFieldId="21538"/>
    <tableColumn id="11234" xr3:uid="{00000000-0010-0000-0000-0000E22B0000}" uniqueName="11234" name="Column11208" queryTableFieldId="21537"/>
    <tableColumn id="11235" xr3:uid="{00000000-0010-0000-0000-0000E32B0000}" uniqueName="11235" name="Column11209" queryTableFieldId="21536"/>
    <tableColumn id="11236" xr3:uid="{00000000-0010-0000-0000-0000E42B0000}" uniqueName="11236" name="Column11210" queryTableFieldId="21535"/>
    <tableColumn id="11237" xr3:uid="{00000000-0010-0000-0000-0000E52B0000}" uniqueName="11237" name="Column11211" queryTableFieldId="21534"/>
    <tableColumn id="11238" xr3:uid="{00000000-0010-0000-0000-0000E62B0000}" uniqueName="11238" name="Column11212" queryTableFieldId="21533"/>
    <tableColumn id="11239" xr3:uid="{00000000-0010-0000-0000-0000E72B0000}" uniqueName="11239" name="Column11213" queryTableFieldId="21532"/>
    <tableColumn id="11240" xr3:uid="{00000000-0010-0000-0000-0000E82B0000}" uniqueName="11240" name="Column11214" queryTableFieldId="21531"/>
    <tableColumn id="11241" xr3:uid="{00000000-0010-0000-0000-0000E92B0000}" uniqueName="11241" name="Column11215" queryTableFieldId="21530"/>
    <tableColumn id="11242" xr3:uid="{00000000-0010-0000-0000-0000EA2B0000}" uniqueName="11242" name="Column11216" queryTableFieldId="21529"/>
    <tableColumn id="11243" xr3:uid="{00000000-0010-0000-0000-0000EB2B0000}" uniqueName="11243" name="Column11217" queryTableFieldId="21528"/>
    <tableColumn id="11244" xr3:uid="{00000000-0010-0000-0000-0000EC2B0000}" uniqueName="11244" name="Column11218" queryTableFieldId="21527"/>
    <tableColumn id="11245" xr3:uid="{00000000-0010-0000-0000-0000ED2B0000}" uniqueName="11245" name="Column11219" queryTableFieldId="21526"/>
    <tableColumn id="11246" xr3:uid="{00000000-0010-0000-0000-0000EE2B0000}" uniqueName="11246" name="Column11220" queryTableFieldId="21525"/>
    <tableColumn id="11247" xr3:uid="{00000000-0010-0000-0000-0000EF2B0000}" uniqueName="11247" name="Column11221" queryTableFieldId="21524"/>
    <tableColumn id="11248" xr3:uid="{00000000-0010-0000-0000-0000F02B0000}" uniqueName="11248" name="Column11222" queryTableFieldId="21523"/>
    <tableColumn id="11249" xr3:uid="{00000000-0010-0000-0000-0000F12B0000}" uniqueName="11249" name="Column11223" queryTableFieldId="21522"/>
    <tableColumn id="11250" xr3:uid="{00000000-0010-0000-0000-0000F22B0000}" uniqueName="11250" name="Column11224" queryTableFieldId="21521"/>
    <tableColumn id="11251" xr3:uid="{00000000-0010-0000-0000-0000F32B0000}" uniqueName="11251" name="Column11225" queryTableFieldId="21520"/>
    <tableColumn id="11252" xr3:uid="{00000000-0010-0000-0000-0000F42B0000}" uniqueName="11252" name="Column11226" queryTableFieldId="21519"/>
    <tableColumn id="11253" xr3:uid="{00000000-0010-0000-0000-0000F52B0000}" uniqueName="11253" name="Column11227" queryTableFieldId="21518"/>
    <tableColumn id="11254" xr3:uid="{00000000-0010-0000-0000-0000F62B0000}" uniqueName="11254" name="Column11228" queryTableFieldId="21517"/>
    <tableColumn id="11255" xr3:uid="{00000000-0010-0000-0000-0000F72B0000}" uniqueName="11255" name="Column11229" queryTableFieldId="21516"/>
    <tableColumn id="11256" xr3:uid="{00000000-0010-0000-0000-0000F82B0000}" uniqueName="11256" name="Column11230" queryTableFieldId="21515"/>
    <tableColumn id="11257" xr3:uid="{00000000-0010-0000-0000-0000F92B0000}" uniqueName="11257" name="Column11231" queryTableFieldId="21514"/>
    <tableColumn id="11258" xr3:uid="{00000000-0010-0000-0000-0000FA2B0000}" uniqueName="11258" name="Column11232" queryTableFieldId="21513"/>
    <tableColumn id="11259" xr3:uid="{00000000-0010-0000-0000-0000FB2B0000}" uniqueName="11259" name="Column11233" queryTableFieldId="21512"/>
    <tableColumn id="11260" xr3:uid="{00000000-0010-0000-0000-0000FC2B0000}" uniqueName="11260" name="Column11234" queryTableFieldId="21511"/>
    <tableColumn id="11261" xr3:uid="{00000000-0010-0000-0000-0000FD2B0000}" uniqueName="11261" name="Column11235" queryTableFieldId="21510"/>
    <tableColumn id="11262" xr3:uid="{00000000-0010-0000-0000-0000FE2B0000}" uniqueName="11262" name="Column11236" queryTableFieldId="21509"/>
    <tableColumn id="11263" xr3:uid="{00000000-0010-0000-0000-0000FF2B0000}" uniqueName="11263" name="Column11237" queryTableFieldId="21508"/>
    <tableColumn id="11264" xr3:uid="{00000000-0010-0000-0000-0000002C0000}" uniqueName="11264" name="Column11238" queryTableFieldId="21507"/>
    <tableColumn id="11265" xr3:uid="{00000000-0010-0000-0000-0000012C0000}" uniqueName="11265" name="Column11239" queryTableFieldId="21506"/>
    <tableColumn id="11266" xr3:uid="{00000000-0010-0000-0000-0000022C0000}" uniqueName="11266" name="Column11240" queryTableFieldId="21505"/>
    <tableColumn id="11267" xr3:uid="{00000000-0010-0000-0000-0000032C0000}" uniqueName="11267" name="Column11241" queryTableFieldId="21504"/>
    <tableColumn id="11268" xr3:uid="{00000000-0010-0000-0000-0000042C0000}" uniqueName="11268" name="Column11242" queryTableFieldId="21503"/>
    <tableColumn id="11269" xr3:uid="{00000000-0010-0000-0000-0000052C0000}" uniqueName="11269" name="Column11243" queryTableFieldId="21502"/>
    <tableColumn id="11270" xr3:uid="{00000000-0010-0000-0000-0000062C0000}" uniqueName="11270" name="Column11244" queryTableFieldId="21501"/>
    <tableColumn id="11271" xr3:uid="{00000000-0010-0000-0000-0000072C0000}" uniqueName="11271" name="Column11245" queryTableFieldId="21500"/>
    <tableColumn id="11272" xr3:uid="{00000000-0010-0000-0000-0000082C0000}" uniqueName="11272" name="Column11246" queryTableFieldId="21499"/>
    <tableColumn id="11273" xr3:uid="{00000000-0010-0000-0000-0000092C0000}" uniqueName="11273" name="Column11247" queryTableFieldId="21498"/>
    <tableColumn id="11274" xr3:uid="{00000000-0010-0000-0000-00000A2C0000}" uniqueName="11274" name="Column11248" queryTableFieldId="21497"/>
    <tableColumn id="11275" xr3:uid="{00000000-0010-0000-0000-00000B2C0000}" uniqueName="11275" name="Column11249" queryTableFieldId="21496"/>
    <tableColumn id="11276" xr3:uid="{00000000-0010-0000-0000-00000C2C0000}" uniqueName="11276" name="Column11250" queryTableFieldId="21495"/>
    <tableColumn id="11277" xr3:uid="{00000000-0010-0000-0000-00000D2C0000}" uniqueName="11277" name="Column11251" queryTableFieldId="21494"/>
    <tableColumn id="11278" xr3:uid="{00000000-0010-0000-0000-00000E2C0000}" uniqueName="11278" name="Column11252" queryTableFieldId="21493"/>
    <tableColumn id="11279" xr3:uid="{00000000-0010-0000-0000-00000F2C0000}" uniqueName="11279" name="Column11253" queryTableFieldId="21492"/>
    <tableColumn id="11280" xr3:uid="{00000000-0010-0000-0000-0000102C0000}" uniqueName="11280" name="Column11254" queryTableFieldId="21491"/>
    <tableColumn id="11281" xr3:uid="{00000000-0010-0000-0000-0000112C0000}" uniqueName="11281" name="Column11255" queryTableFieldId="21490"/>
    <tableColumn id="11282" xr3:uid="{00000000-0010-0000-0000-0000122C0000}" uniqueName="11282" name="Column11256" queryTableFieldId="21489"/>
    <tableColumn id="11283" xr3:uid="{00000000-0010-0000-0000-0000132C0000}" uniqueName="11283" name="Column11257" queryTableFieldId="21488"/>
    <tableColumn id="11284" xr3:uid="{00000000-0010-0000-0000-0000142C0000}" uniqueName="11284" name="Column11258" queryTableFieldId="21487"/>
    <tableColumn id="11285" xr3:uid="{00000000-0010-0000-0000-0000152C0000}" uniqueName="11285" name="Column11259" queryTableFieldId="21486"/>
    <tableColumn id="11286" xr3:uid="{00000000-0010-0000-0000-0000162C0000}" uniqueName="11286" name="Column11260" queryTableFieldId="21485"/>
    <tableColumn id="11287" xr3:uid="{00000000-0010-0000-0000-0000172C0000}" uniqueName="11287" name="Column11261" queryTableFieldId="21484"/>
    <tableColumn id="11288" xr3:uid="{00000000-0010-0000-0000-0000182C0000}" uniqueName="11288" name="Column11262" queryTableFieldId="21483"/>
    <tableColumn id="11289" xr3:uid="{00000000-0010-0000-0000-0000192C0000}" uniqueName="11289" name="Column11263" queryTableFieldId="21482"/>
    <tableColumn id="11290" xr3:uid="{00000000-0010-0000-0000-00001A2C0000}" uniqueName="11290" name="Column11264" queryTableFieldId="21481"/>
    <tableColumn id="11291" xr3:uid="{00000000-0010-0000-0000-00001B2C0000}" uniqueName="11291" name="Column11265" queryTableFieldId="21480"/>
    <tableColumn id="11292" xr3:uid="{00000000-0010-0000-0000-00001C2C0000}" uniqueName="11292" name="Column11266" queryTableFieldId="21479"/>
    <tableColumn id="11293" xr3:uid="{00000000-0010-0000-0000-00001D2C0000}" uniqueName="11293" name="Column11267" queryTableFieldId="21478"/>
    <tableColumn id="11294" xr3:uid="{00000000-0010-0000-0000-00001E2C0000}" uniqueName="11294" name="Column11268" queryTableFieldId="21477"/>
    <tableColumn id="11295" xr3:uid="{00000000-0010-0000-0000-00001F2C0000}" uniqueName="11295" name="Column11269" queryTableFieldId="21476"/>
    <tableColumn id="11296" xr3:uid="{00000000-0010-0000-0000-0000202C0000}" uniqueName="11296" name="Column11270" queryTableFieldId="21475"/>
    <tableColumn id="11297" xr3:uid="{00000000-0010-0000-0000-0000212C0000}" uniqueName="11297" name="Column11271" queryTableFieldId="21474"/>
    <tableColumn id="11298" xr3:uid="{00000000-0010-0000-0000-0000222C0000}" uniqueName="11298" name="Column11272" queryTableFieldId="21473"/>
    <tableColumn id="11299" xr3:uid="{00000000-0010-0000-0000-0000232C0000}" uniqueName="11299" name="Column11273" queryTableFieldId="21472"/>
    <tableColumn id="11300" xr3:uid="{00000000-0010-0000-0000-0000242C0000}" uniqueName="11300" name="Column11274" queryTableFieldId="21471"/>
    <tableColumn id="11301" xr3:uid="{00000000-0010-0000-0000-0000252C0000}" uniqueName="11301" name="Column11275" queryTableFieldId="21470"/>
    <tableColumn id="11302" xr3:uid="{00000000-0010-0000-0000-0000262C0000}" uniqueName="11302" name="Column11276" queryTableFieldId="21469"/>
    <tableColumn id="11303" xr3:uid="{00000000-0010-0000-0000-0000272C0000}" uniqueName="11303" name="Column11277" queryTableFieldId="21468"/>
    <tableColumn id="11304" xr3:uid="{00000000-0010-0000-0000-0000282C0000}" uniqueName="11304" name="Column11278" queryTableFieldId="21467"/>
    <tableColumn id="11305" xr3:uid="{00000000-0010-0000-0000-0000292C0000}" uniqueName="11305" name="Column11279" queryTableFieldId="21466"/>
    <tableColumn id="11306" xr3:uid="{00000000-0010-0000-0000-00002A2C0000}" uniqueName="11306" name="Column11280" queryTableFieldId="21465"/>
    <tableColumn id="11307" xr3:uid="{00000000-0010-0000-0000-00002B2C0000}" uniqueName="11307" name="Column11281" queryTableFieldId="21464"/>
    <tableColumn id="11308" xr3:uid="{00000000-0010-0000-0000-00002C2C0000}" uniqueName="11308" name="Column11282" queryTableFieldId="21463"/>
    <tableColumn id="11309" xr3:uid="{00000000-0010-0000-0000-00002D2C0000}" uniqueName="11309" name="Column11283" queryTableFieldId="21462"/>
    <tableColumn id="11310" xr3:uid="{00000000-0010-0000-0000-00002E2C0000}" uniqueName="11310" name="Column11284" queryTableFieldId="21461"/>
    <tableColumn id="11311" xr3:uid="{00000000-0010-0000-0000-00002F2C0000}" uniqueName="11311" name="Column11285" queryTableFieldId="21460"/>
    <tableColumn id="11312" xr3:uid="{00000000-0010-0000-0000-0000302C0000}" uniqueName="11312" name="Column11286" queryTableFieldId="21459"/>
    <tableColumn id="11313" xr3:uid="{00000000-0010-0000-0000-0000312C0000}" uniqueName="11313" name="Column11287" queryTableFieldId="21458"/>
    <tableColumn id="11314" xr3:uid="{00000000-0010-0000-0000-0000322C0000}" uniqueName="11314" name="Column11288" queryTableFieldId="21457"/>
    <tableColumn id="11315" xr3:uid="{00000000-0010-0000-0000-0000332C0000}" uniqueName="11315" name="Column11289" queryTableFieldId="21456"/>
    <tableColumn id="11316" xr3:uid="{00000000-0010-0000-0000-0000342C0000}" uniqueName="11316" name="Column11290" queryTableFieldId="21455"/>
    <tableColumn id="11317" xr3:uid="{00000000-0010-0000-0000-0000352C0000}" uniqueName="11317" name="Column11291" queryTableFieldId="21454"/>
    <tableColumn id="11318" xr3:uid="{00000000-0010-0000-0000-0000362C0000}" uniqueName="11318" name="Column11292" queryTableFieldId="21453"/>
    <tableColumn id="11319" xr3:uid="{00000000-0010-0000-0000-0000372C0000}" uniqueName="11319" name="Column11293" queryTableFieldId="21452"/>
    <tableColumn id="11320" xr3:uid="{00000000-0010-0000-0000-0000382C0000}" uniqueName="11320" name="Column11294" queryTableFieldId="21451"/>
    <tableColumn id="11321" xr3:uid="{00000000-0010-0000-0000-0000392C0000}" uniqueName="11321" name="Column11295" queryTableFieldId="21450"/>
    <tableColumn id="11322" xr3:uid="{00000000-0010-0000-0000-00003A2C0000}" uniqueName="11322" name="Column11296" queryTableFieldId="21449"/>
    <tableColumn id="11323" xr3:uid="{00000000-0010-0000-0000-00003B2C0000}" uniqueName="11323" name="Column11297" queryTableFieldId="21448"/>
    <tableColumn id="11324" xr3:uid="{00000000-0010-0000-0000-00003C2C0000}" uniqueName="11324" name="Column11298" queryTableFieldId="21447"/>
    <tableColumn id="11325" xr3:uid="{00000000-0010-0000-0000-00003D2C0000}" uniqueName="11325" name="Column11299" queryTableFieldId="21446"/>
    <tableColumn id="11326" xr3:uid="{00000000-0010-0000-0000-00003E2C0000}" uniqueName="11326" name="Column11300" queryTableFieldId="21445"/>
    <tableColumn id="11327" xr3:uid="{00000000-0010-0000-0000-00003F2C0000}" uniqueName="11327" name="Column11301" queryTableFieldId="21444"/>
    <tableColumn id="11328" xr3:uid="{00000000-0010-0000-0000-0000402C0000}" uniqueName="11328" name="Column11302" queryTableFieldId="21443"/>
    <tableColumn id="11329" xr3:uid="{00000000-0010-0000-0000-0000412C0000}" uniqueName="11329" name="Column11303" queryTableFieldId="21442"/>
    <tableColumn id="11330" xr3:uid="{00000000-0010-0000-0000-0000422C0000}" uniqueName="11330" name="Column11304" queryTableFieldId="21441"/>
    <tableColumn id="11331" xr3:uid="{00000000-0010-0000-0000-0000432C0000}" uniqueName="11331" name="Column11305" queryTableFieldId="21440"/>
    <tableColumn id="11332" xr3:uid="{00000000-0010-0000-0000-0000442C0000}" uniqueName="11332" name="Column11306" queryTableFieldId="21439"/>
    <tableColumn id="11333" xr3:uid="{00000000-0010-0000-0000-0000452C0000}" uniqueName="11333" name="Column11307" queryTableFieldId="21438"/>
    <tableColumn id="11334" xr3:uid="{00000000-0010-0000-0000-0000462C0000}" uniqueName="11334" name="Column11308" queryTableFieldId="21437"/>
    <tableColumn id="11335" xr3:uid="{00000000-0010-0000-0000-0000472C0000}" uniqueName="11335" name="Column11309" queryTableFieldId="21436"/>
    <tableColumn id="11336" xr3:uid="{00000000-0010-0000-0000-0000482C0000}" uniqueName="11336" name="Column11310" queryTableFieldId="21435"/>
    <tableColumn id="11337" xr3:uid="{00000000-0010-0000-0000-0000492C0000}" uniqueName="11337" name="Column11311" queryTableFieldId="21434"/>
    <tableColumn id="11338" xr3:uid="{00000000-0010-0000-0000-00004A2C0000}" uniqueName="11338" name="Column11312" queryTableFieldId="21433"/>
    <tableColumn id="11339" xr3:uid="{00000000-0010-0000-0000-00004B2C0000}" uniqueName="11339" name="Column11313" queryTableFieldId="21432"/>
    <tableColumn id="11340" xr3:uid="{00000000-0010-0000-0000-00004C2C0000}" uniqueName="11340" name="Column11314" queryTableFieldId="21431"/>
    <tableColumn id="11341" xr3:uid="{00000000-0010-0000-0000-00004D2C0000}" uniqueName="11341" name="Column11315" queryTableFieldId="21430"/>
    <tableColumn id="11342" xr3:uid="{00000000-0010-0000-0000-00004E2C0000}" uniqueName="11342" name="Column11316" queryTableFieldId="21429"/>
    <tableColumn id="11343" xr3:uid="{00000000-0010-0000-0000-00004F2C0000}" uniqueName="11343" name="Column11317" queryTableFieldId="21428"/>
    <tableColumn id="11344" xr3:uid="{00000000-0010-0000-0000-0000502C0000}" uniqueName="11344" name="Column11318" queryTableFieldId="21427"/>
    <tableColumn id="11345" xr3:uid="{00000000-0010-0000-0000-0000512C0000}" uniqueName="11345" name="Column11319" queryTableFieldId="21426"/>
    <tableColumn id="11346" xr3:uid="{00000000-0010-0000-0000-0000522C0000}" uniqueName="11346" name="Column11320" queryTableFieldId="21425"/>
    <tableColumn id="11347" xr3:uid="{00000000-0010-0000-0000-0000532C0000}" uniqueName="11347" name="Column11321" queryTableFieldId="21424"/>
    <tableColumn id="11348" xr3:uid="{00000000-0010-0000-0000-0000542C0000}" uniqueName="11348" name="Column11322" queryTableFieldId="21423"/>
    <tableColumn id="11349" xr3:uid="{00000000-0010-0000-0000-0000552C0000}" uniqueName="11349" name="Column11323" queryTableFieldId="21422"/>
    <tableColumn id="11350" xr3:uid="{00000000-0010-0000-0000-0000562C0000}" uniqueName="11350" name="Column11324" queryTableFieldId="21421"/>
    <tableColumn id="11351" xr3:uid="{00000000-0010-0000-0000-0000572C0000}" uniqueName="11351" name="Column11325" queryTableFieldId="21420"/>
    <tableColumn id="11352" xr3:uid="{00000000-0010-0000-0000-0000582C0000}" uniqueName="11352" name="Column11326" queryTableFieldId="21419"/>
    <tableColumn id="11353" xr3:uid="{00000000-0010-0000-0000-0000592C0000}" uniqueName="11353" name="Column11327" queryTableFieldId="21418"/>
    <tableColumn id="11354" xr3:uid="{00000000-0010-0000-0000-00005A2C0000}" uniqueName="11354" name="Column11328" queryTableFieldId="21417"/>
    <tableColumn id="11355" xr3:uid="{00000000-0010-0000-0000-00005B2C0000}" uniqueName="11355" name="Column11329" queryTableFieldId="21416"/>
    <tableColumn id="11356" xr3:uid="{00000000-0010-0000-0000-00005C2C0000}" uniqueName="11356" name="Column11330" queryTableFieldId="21415"/>
    <tableColumn id="11357" xr3:uid="{00000000-0010-0000-0000-00005D2C0000}" uniqueName="11357" name="Column11331" queryTableFieldId="21414"/>
    <tableColumn id="11358" xr3:uid="{00000000-0010-0000-0000-00005E2C0000}" uniqueName="11358" name="Column11332" queryTableFieldId="21413"/>
    <tableColumn id="11359" xr3:uid="{00000000-0010-0000-0000-00005F2C0000}" uniqueName="11359" name="Column11333" queryTableFieldId="21412"/>
    <tableColumn id="11360" xr3:uid="{00000000-0010-0000-0000-0000602C0000}" uniqueName="11360" name="Column11334" queryTableFieldId="21411"/>
    <tableColumn id="11361" xr3:uid="{00000000-0010-0000-0000-0000612C0000}" uniqueName="11361" name="Column11335" queryTableFieldId="21410"/>
    <tableColumn id="11362" xr3:uid="{00000000-0010-0000-0000-0000622C0000}" uniqueName="11362" name="Column11336" queryTableFieldId="21409"/>
    <tableColumn id="11363" xr3:uid="{00000000-0010-0000-0000-0000632C0000}" uniqueName="11363" name="Column11337" queryTableFieldId="21408"/>
    <tableColumn id="11364" xr3:uid="{00000000-0010-0000-0000-0000642C0000}" uniqueName="11364" name="Column11338" queryTableFieldId="21407"/>
    <tableColumn id="11365" xr3:uid="{00000000-0010-0000-0000-0000652C0000}" uniqueName="11365" name="Column11339" queryTableFieldId="21406"/>
    <tableColumn id="11366" xr3:uid="{00000000-0010-0000-0000-0000662C0000}" uniqueName="11366" name="Column11340" queryTableFieldId="21405"/>
    <tableColumn id="11367" xr3:uid="{00000000-0010-0000-0000-0000672C0000}" uniqueName="11367" name="Column11341" queryTableFieldId="21404"/>
    <tableColumn id="11368" xr3:uid="{00000000-0010-0000-0000-0000682C0000}" uniqueName="11368" name="Column11342" queryTableFieldId="21403"/>
    <tableColumn id="11369" xr3:uid="{00000000-0010-0000-0000-0000692C0000}" uniqueName="11369" name="Column11343" queryTableFieldId="21402"/>
    <tableColumn id="11370" xr3:uid="{00000000-0010-0000-0000-00006A2C0000}" uniqueName="11370" name="Column11344" queryTableFieldId="21401"/>
    <tableColumn id="11371" xr3:uid="{00000000-0010-0000-0000-00006B2C0000}" uniqueName="11371" name="Column11345" queryTableFieldId="21400"/>
    <tableColumn id="11372" xr3:uid="{00000000-0010-0000-0000-00006C2C0000}" uniqueName="11372" name="Column11346" queryTableFieldId="21399"/>
    <tableColumn id="11373" xr3:uid="{00000000-0010-0000-0000-00006D2C0000}" uniqueName="11373" name="Column11347" queryTableFieldId="21398"/>
    <tableColumn id="11374" xr3:uid="{00000000-0010-0000-0000-00006E2C0000}" uniqueName="11374" name="Column11348" queryTableFieldId="21397"/>
    <tableColumn id="11375" xr3:uid="{00000000-0010-0000-0000-00006F2C0000}" uniqueName="11375" name="Column11349" queryTableFieldId="21396"/>
    <tableColumn id="11376" xr3:uid="{00000000-0010-0000-0000-0000702C0000}" uniqueName="11376" name="Column11350" queryTableFieldId="21395"/>
    <tableColumn id="11377" xr3:uid="{00000000-0010-0000-0000-0000712C0000}" uniqueName="11377" name="Column11351" queryTableFieldId="21394"/>
    <tableColumn id="11378" xr3:uid="{00000000-0010-0000-0000-0000722C0000}" uniqueName="11378" name="Column11352" queryTableFieldId="21393"/>
    <tableColumn id="11379" xr3:uid="{00000000-0010-0000-0000-0000732C0000}" uniqueName="11379" name="Column11353" queryTableFieldId="21392"/>
    <tableColumn id="11380" xr3:uid="{00000000-0010-0000-0000-0000742C0000}" uniqueName="11380" name="Column11354" queryTableFieldId="21391"/>
    <tableColumn id="11381" xr3:uid="{00000000-0010-0000-0000-0000752C0000}" uniqueName="11381" name="Column11355" queryTableFieldId="21390"/>
    <tableColumn id="11382" xr3:uid="{00000000-0010-0000-0000-0000762C0000}" uniqueName="11382" name="Column11356" queryTableFieldId="21389"/>
    <tableColumn id="11383" xr3:uid="{00000000-0010-0000-0000-0000772C0000}" uniqueName="11383" name="Column11357" queryTableFieldId="21388"/>
    <tableColumn id="11384" xr3:uid="{00000000-0010-0000-0000-0000782C0000}" uniqueName="11384" name="Column11358" queryTableFieldId="21387"/>
    <tableColumn id="11385" xr3:uid="{00000000-0010-0000-0000-0000792C0000}" uniqueName="11385" name="Column11359" queryTableFieldId="21386"/>
    <tableColumn id="11386" xr3:uid="{00000000-0010-0000-0000-00007A2C0000}" uniqueName="11386" name="Column11360" queryTableFieldId="21385"/>
    <tableColumn id="11387" xr3:uid="{00000000-0010-0000-0000-00007B2C0000}" uniqueName="11387" name="Column11361" queryTableFieldId="21384"/>
    <tableColumn id="11388" xr3:uid="{00000000-0010-0000-0000-00007C2C0000}" uniqueName="11388" name="Column11362" queryTableFieldId="21383"/>
    <tableColumn id="11389" xr3:uid="{00000000-0010-0000-0000-00007D2C0000}" uniqueName="11389" name="Column11363" queryTableFieldId="21382"/>
    <tableColumn id="11390" xr3:uid="{00000000-0010-0000-0000-00007E2C0000}" uniqueName="11390" name="Column11364" queryTableFieldId="21381"/>
    <tableColumn id="11391" xr3:uid="{00000000-0010-0000-0000-00007F2C0000}" uniqueName="11391" name="Column11365" queryTableFieldId="21380"/>
    <tableColumn id="11392" xr3:uid="{00000000-0010-0000-0000-0000802C0000}" uniqueName="11392" name="Column11366" queryTableFieldId="21379"/>
    <tableColumn id="11393" xr3:uid="{00000000-0010-0000-0000-0000812C0000}" uniqueName="11393" name="Column11367" queryTableFieldId="21378"/>
    <tableColumn id="11394" xr3:uid="{00000000-0010-0000-0000-0000822C0000}" uniqueName="11394" name="Column11368" queryTableFieldId="21377"/>
    <tableColumn id="11395" xr3:uid="{00000000-0010-0000-0000-0000832C0000}" uniqueName="11395" name="Column11369" queryTableFieldId="21376"/>
    <tableColumn id="11396" xr3:uid="{00000000-0010-0000-0000-0000842C0000}" uniqueName="11396" name="Column11370" queryTableFieldId="21375"/>
    <tableColumn id="11397" xr3:uid="{00000000-0010-0000-0000-0000852C0000}" uniqueName="11397" name="Column11371" queryTableFieldId="21374"/>
    <tableColumn id="11398" xr3:uid="{00000000-0010-0000-0000-0000862C0000}" uniqueName="11398" name="Column11372" queryTableFieldId="21373"/>
    <tableColumn id="11399" xr3:uid="{00000000-0010-0000-0000-0000872C0000}" uniqueName="11399" name="Column11373" queryTableFieldId="21372"/>
    <tableColumn id="11400" xr3:uid="{00000000-0010-0000-0000-0000882C0000}" uniqueName="11400" name="Column11374" queryTableFieldId="21371"/>
    <tableColumn id="11401" xr3:uid="{00000000-0010-0000-0000-0000892C0000}" uniqueName="11401" name="Column11375" queryTableFieldId="21370"/>
    <tableColumn id="11402" xr3:uid="{00000000-0010-0000-0000-00008A2C0000}" uniqueName="11402" name="Column11376" queryTableFieldId="21369"/>
    <tableColumn id="11403" xr3:uid="{00000000-0010-0000-0000-00008B2C0000}" uniqueName="11403" name="Column11377" queryTableFieldId="21368"/>
    <tableColumn id="11404" xr3:uid="{00000000-0010-0000-0000-00008C2C0000}" uniqueName="11404" name="Column11378" queryTableFieldId="21367"/>
    <tableColumn id="11405" xr3:uid="{00000000-0010-0000-0000-00008D2C0000}" uniqueName="11405" name="Column11379" queryTableFieldId="21366"/>
    <tableColumn id="11406" xr3:uid="{00000000-0010-0000-0000-00008E2C0000}" uniqueName="11406" name="Column11380" queryTableFieldId="21365"/>
    <tableColumn id="11407" xr3:uid="{00000000-0010-0000-0000-00008F2C0000}" uniqueName="11407" name="Column11381" queryTableFieldId="21364"/>
    <tableColumn id="11408" xr3:uid="{00000000-0010-0000-0000-0000902C0000}" uniqueName="11408" name="Column11382" queryTableFieldId="21363"/>
    <tableColumn id="11409" xr3:uid="{00000000-0010-0000-0000-0000912C0000}" uniqueName="11409" name="Column11383" queryTableFieldId="21362"/>
    <tableColumn id="11410" xr3:uid="{00000000-0010-0000-0000-0000922C0000}" uniqueName="11410" name="Column11384" queryTableFieldId="21361"/>
    <tableColumn id="11411" xr3:uid="{00000000-0010-0000-0000-0000932C0000}" uniqueName="11411" name="Column11385" queryTableFieldId="21360"/>
    <tableColumn id="11412" xr3:uid="{00000000-0010-0000-0000-0000942C0000}" uniqueName="11412" name="Column11386" queryTableFieldId="21359"/>
    <tableColumn id="11413" xr3:uid="{00000000-0010-0000-0000-0000952C0000}" uniqueName="11413" name="Column11387" queryTableFieldId="21358"/>
    <tableColumn id="11414" xr3:uid="{00000000-0010-0000-0000-0000962C0000}" uniqueName="11414" name="Column11388" queryTableFieldId="21357"/>
    <tableColumn id="11415" xr3:uid="{00000000-0010-0000-0000-0000972C0000}" uniqueName="11415" name="Column11389" queryTableFieldId="21356"/>
    <tableColumn id="11416" xr3:uid="{00000000-0010-0000-0000-0000982C0000}" uniqueName="11416" name="Column11390" queryTableFieldId="21355"/>
    <tableColumn id="11417" xr3:uid="{00000000-0010-0000-0000-0000992C0000}" uniqueName="11417" name="Column11391" queryTableFieldId="21354"/>
    <tableColumn id="11418" xr3:uid="{00000000-0010-0000-0000-00009A2C0000}" uniqueName="11418" name="Column11392" queryTableFieldId="21353"/>
    <tableColumn id="11419" xr3:uid="{00000000-0010-0000-0000-00009B2C0000}" uniqueName="11419" name="Column11393" queryTableFieldId="21352"/>
    <tableColumn id="11420" xr3:uid="{00000000-0010-0000-0000-00009C2C0000}" uniqueName="11420" name="Column11394" queryTableFieldId="21351"/>
    <tableColumn id="11421" xr3:uid="{00000000-0010-0000-0000-00009D2C0000}" uniqueName="11421" name="Column11395" queryTableFieldId="21350"/>
    <tableColumn id="11422" xr3:uid="{00000000-0010-0000-0000-00009E2C0000}" uniqueName="11422" name="Column11396" queryTableFieldId="21349"/>
    <tableColumn id="11423" xr3:uid="{00000000-0010-0000-0000-00009F2C0000}" uniqueName="11423" name="Column11397" queryTableFieldId="21348"/>
    <tableColumn id="11424" xr3:uid="{00000000-0010-0000-0000-0000A02C0000}" uniqueName="11424" name="Column11398" queryTableFieldId="21347"/>
    <tableColumn id="11425" xr3:uid="{00000000-0010-0000-0000-0000A12C0000}" uniqueName="11425" name="Column11399" queryTableFieldId="21346"/>
    <tableColumn id="11426" xr3:uid="{00000000-0010-0000-0000-0000A22C0000}" uniqueName="11426" name="Column11400" queryTableFieldId="21345"/>
    <tableColumn id="11427" xr3:uid="{00000000-0010-0000-0000-0000A32C0000}" uniqueName="11427" name="Column11401" queryTableFieldId="21344"/>
    <tableColumn id="11428" xr3:uid="{00000000-0010-0000-0000-0000A42C0000}" uniqueName="11428" name="Column11402" queryTableFieldId="21343"/>
    <tableColumn id="11429" xr3:uid="{00000000-0010-0000-0000-0000A52C0000}" uniqueName="11429" name="Column11403" queryTableFieldId="21342"/>
    <tableColumn id="11430" xr3:uid="{00000000-0010-0000-0000-0000A62C0000}" uniqueName="11430" name="Column11404" queryTableFieldId="21341"/>
    <tableColumn id="11431" xr3:uid="{00000000-0010-0000-0000-0000A72C0000}" uniqueName="11431" name="Column11405" queryTableFieldId="21340"/>
    <tableColumn id="11432" xr3:uid="{00000000-0010-0000-0000-0000A82C0000}" uniqueName="11432" name="Column11406" queryTableFieldId="21339"/>
    <tableColumn id="11433" xr3:uid="{00000000-0010-0000-0000-0000A92C0000}" uniqueName="11433" name="Column11407" queryTableFieldId="21338"/>
    <tableColumn id="11434" xr3:uid="{00000000-0010-0000-0000-0000AA2C0000}" uniqueName="11434" name="Column11408" queryTableFieldId="21337"/>
    <tableColumn id="11435" xr3:uid="{00000000-0010-0000-0000-0000AB2C0000}" uniqueName="11435" name="Column11409" queryTableFieldId="21336"/>
    <tableColumn id="11436" xr3:uid="{00000000-0010-0000-0000-0000AC2C0000}" uniqueName="11436" name="Column11410" queryTableFieldId="21335"/>
    <tableColumn id="11437" xr3:uid="{00000000-0010-0000-0000-0000AD2C0000}" uniqueName="11437" name="Column11411" queryTableFieldId="21334"/>
    <tableColumn id="11438" xr3:uid="{00000000-0010-0000-0000-0000AE2C0000}" uniqueName="11438" name="Column11412" queryTableFieldId="21333"/>
    <tableColumn id="11439" xr3:uid="{00000000-0010-0000-0000-0000AF2C0000}" uniqueName="11439" name="Column11413" queryTableFieldId="21332"/>
    <tableColumn id="11440" xr3:uid="{00000000-0010-0000-0000-0000B02C0000}" uniqueName="11440" name="Column11414" queryTableFieldId="21331"/>
    <tableColumn id="11441" xr3:uid="{00000000-0010-0000-0000-0000B12C0000}" uniqueName="11441" name="Column11415" queryTableFieldId="21330"/>
    <tableColumn id="11442" xr3:uid="{00000000-0010-0000-0000-0000B22C0000}" uniqueName="11442" name="Column11416" queryTableFieldId="21329"/>
    <tableColumn id="11443" xr3:uid="{00000000-0010-0000-0000-0000B32C0000}" uniqueName="11443" name="Column11417" queryTableFieldId="21328"/>
    <tableColumn id="11444" xr3:uid="{00000000-0010-0000-0000-0000B42C0000}" uniqueName="11444" name="Column11418" queryTableFieldId="21327"/>
    <tableColumn id="11445" xr3:uid="{00000000-0010-0000-0000-0000B52C0000}" uniqueName="11445" name="Column11419" queryTableFieldId="21326"/>
    <tableColumn id="11446" xr3:uid="{00000000-0010-0000-0000-0000B62C0000}" uniqueName="11446" name="Column11420" queryTableFieldId="21325"/>
    <tableColumn id="11447" xr3:uid="{00000000-0010-0000-0000-0000B72C0000}" uniqueName="11447" name="Column11421" queryTableFieldId="21324"/>
    <tableColumn id="11448" xr3:uid="{00000000-0010-0000-0000-0000B82C0000}" uniqueName="11448" name="Column11422" queryTableFieldId="21323"/>
    <tableColumn id="11449" xr3:uid="{00000000-0010-0000-0000-0000B92C0000}" uniqueName="11449" name="Column11423" queryTableFieldId="21322"/>
    <tableColumn id="11450" xr3:uid="{00000000-0010-0000-0000-0000BA2C0000}" uniqueName="11450" name="Column11424" queryTableFieldId="21321"/>
    <tableColumn id="11451" xr3:uid="{00000000-0010-0000-0000-0000BB2C0000}" uniqueName="11451" name="Column11425" queryTableFieldId="21320"/>
    <tableColumn id="11452" xr3:uid="{00000000-0010-0000-0000-0000BC2C0000}" uniqueName="11452" name="Column11426" queryTableFieldId="21319"/>
    <tableColumn id="11453" xr3:uid="{00000000-0010-0000-0000-0000BD2C0000}" uniqueName="11453" name="Column11427" queryTableFieldId="21318"/>
    <tableColumn id="11454" xr3:uid="{00000000-0010-0000-0000-0000BE2C0000}" uniqueName="11454" name="Column11428" queryTableFieldId="21317"/>
    <tableColumn id="11455" xr3:uid="{00000000-0010-0000-0000-0000BF2C0000}" uniqueName="11455" name="Column11429" queryTableFieldId="21316"/>
    <tableColumn id="11456" xr3:uid="{00000000-0010-0000-0000-0000C02C0000}" uniqueName="11456" name="Column11430" queryTableFieldId="21315"/>
    <tableColumn id="11457" xr3:uid="{00000000-0010-0000-0000-0000C12C0000}" uniqueName="11457" name="Column11431" queryTableFieldId="21314"/>
    <tableColumn id="11458" xr3:uid="{00000000-0010-0000-0000-0000C22C0000}" uniqueName="11458" name="Column11432" queryTableFieldId="21313"/>
    <tableColumn id="11459" xr3:uid="{00000000-0010-0000-0000-0000C32C0000}" uniqueName="11459" name="Column11433" queryTableFieldId="21312"/>
    <tableColumn id="11460" xr3:uid="{00000000-0010-0000-0000-0000C42C0000}" uniqueName="11460" name="Column11434" queryTableFieldId="21311"/>
    <tableColumn id="11461" xr3:uid="{00000000-0010-0000-0000-0000C52C0000}" uniqueName="11461" name="Column11435" queryTableFieldId="21310"/>
    <tableColumn id="11462" xr3:uid="{00000000-0010-0000-0000-0000C62C0000}" uniqueName="11462" name="Column11436" queryTableFieldId="21309"/>
    <tableColumn id="11463" xr3:uid="{00000000-0010-0000-0000-0000C72C0000}" uniqueName="11463" name="Column11437" queryTableFieldId="21308"/>
    <tableColumn id="11464" xr3:uid="{00000000-0010-0000-0000-0000C82C0000}" uniqueName="11464" name="Column11438" queryTableFieldId="21307"/>
    <tableColumn id="11465" xr3:uid="{00000000-0010-0000-0000-0000C92C0000}" uniqueName="11465" name="Column11439" queryTableFieldId="21306"/>
    <tableColumn id="11466" xr3:uid="{00000000-0010-0000-0000-0000CA2C0000}" uniqueName="11466" name="Column11440" queryTableFieldId="21305"/>
    <tableColumn id="11467" xr3:uid="{00000000-0010-0000-0000-0000CB2C0000}" uniqueName="11467" name="Column11441" queryTableFieldId="21304"/>
    <tableColumn id="11468" xr3:uid="{00000000-0010-0000-0000-0000CC2C0000}" uniqueName="11468" name="Column11442" queryTableFieldId="21303"/>
    <tableColumn id="11469" xr3:uid="{00000000-0010-0000-0000-0000CD2C0000}" uniqueName="11469" name="Column11443" queryTableFieldId="21302"/>
    <tableColumn id="11470" xr3:uid="{00000000-0010-0000-0000-0000CE2C0000}" uniqueName="11470" name="Column11444" queryTableFieldId="21301"/>
    <tableColumn id="11471" xr3:uid="{00000000-0010-0000-0000-0000CF2C0000}" uniqueName="11471" name="Column11445" queryTableFieldId="21300"/>
    <tableColumn id="11472" xr3:uid="{00000000-0010-0000-0000-0000D02C0000}" uniqueName="11472" name="Column11446" queryTableFieldId="21299"/>
    <tableColumn id="11473" xr3:uid="{00000000-0010-0000-0000-0000D12C0000}" uniqueName="11473" name="Column11447" queryTableFieldId="21298"/>
    <tableColumn id="11474" xr3:uid="{00000000-0010-0000-0000-0000D22C0000}" uniqueName="11474" name="Column11448" queryTableFieldId="21297"/>
    <tableColumn id="11475" xr3:uid="{00000000-0010-0000-0000-0000D32C0000}" uniqueName="11475" name="Column11449" queryTableFieldId="21296"/>
    <tableColumn id="11476" xr3:uid="{00000000-0010-0000-0000-0000D42C0000}" uniqueName="11476" name="Column11450" queryTableFieldId="21295"/>
    <tableColumn id="11477" xr3:uid="{00000000-0010-0000-0000-0000D52C0000}" uniqueName="11477" name="Column11451" queryTableFieldId="21294"/>
    <tableColumn id="11478" xr3:uid="{00000000-0010-0000-0000-0000D62C0000}" uniqueName="11478" name="Column11452" queryTableFieldId="21293"/>
    <tableColumn id="11479" xr3:uid="{00000000-0010-0000-0000-0000D72C0000}" uniqueName="11479" name="Column11453" queryTableFieldId="21292"/>
    <tableColumn id="11480" xr3:uid="{00000000-0010-0000-0000-0000D82C0000}" uniqueName="11480" name="Column11454" queryTableFieldId="21291"/>
    <tableColumn id="11481" xr3:uid="{00000000-0010-0000-0000-0000D92C0000}" uniqueName="11481" name="Column11455" queryTableFieldId="21290"/>
    <tableColumn id="11482" xr3:uid="{00000000-0010-0000-0000-0000DA2C0000}" uniqueName="11482" name="Column11456" queryTableFieldId="21289"/>
    <tableColumn id="11483" xr3:uid="{00000000-0010-0000-0000-0000DB2C0000}" uniqueName="11483" name="Column11457" queryTableFieldId="21288"/>
    <tableColumn id="11484" xr3:uid="{00000000-0010-0000-0000-0000DC2C0000}" uniqueName="11484" name="Column11458" queryTableFieldId="21287"/>
    <tableColumn id="11485" xr3:uid="{00000000-0010-0000-0000-0000DD2C0000}" uniqueName="11485" name="Column11459" queryTableFieldId="21286"/>
    <tableColumn id="11486" xr3:uid="{00000000-0010-0000-0000-0000DE2C0000}" uniqueName="11486" name="Column11460" queryTableFieldId="21285"/>
    <tableColumn id="11487" xr3:uid="{00000000-0010-0000-0000-0000DF2C0000}" uniqueName="11487" name="Column11461" queryTableFieldId="21284"/>
    <tableColumn id="11488" xr3:uid="{00000000-0010-0000-0000-0000E02C0000}" uniqueName="11488" name="Column11462" queryTableFieldId="21283"/>
    <tableColumn id="11489" xr3:uid="{00000000-0010-0000-0000-0000E12C0000}" uniqueName="11489" name="Column11463" queryTableFieldId="21282"/>
    <tableColumn id="11490" xr3:uid="{00000000-0010-0000-0000-0000E22C0000}" uniqueName="11490" name="Column11464" queryTableFieldId="21281"/>
    <tableColumn id="11491" xr3:uid="{00000000-0010-0000-0000-0000E32C0000}" uniqueName="11491" name="Column11465" queryTableFieldId="21280"/>
    <tableColumn id="11492" xr3:uid="{00000000-0010-0000-0000-0000E42C0000}" uniqueName="11492" name="Column11466" queryTableFieldId="21279"/>
    <tableColumn id="11493" xr3:uid="{00000000-0010-0000-0000-0000E52C0000}" uniqueName="11493" name="Column11467" queryTableFieldId="21278"/>
    <tableColumn id="11494" xr3:uid="{00000000-0010-0000-0000-0000E62C0000}" uniqueName="11494" name="Column11468" queryTableFieldId="21277"/>
    <tableColumn id="11495" xr3:uid="{00000000-0010-0000-0000-0000E72C0000}" uniqueName="11495" name="Column11469" queryTableFieldId="21276"/>
    <tableColumn id="11496" xr3:uid="{00000000-0010-0000-0000-0000E82C0000}" uniqueName="11496" name="Column11470" queryTableFieldId="21275"/>
    <tableColumn id="11497" xr3:uid="{00000000-0010-0000-0000-0000E92C0000}" uniqueName="11497" name="Column11471" queryTableFieldId="21274"/>
    <tableColumn id="11498" xr3:uid="{00000000-0010-0000-0000-0000EA2C0000}" uniqueName="11498" name="Column11472" queryTableFieldId="21273"/>
    <tableColumn id="11499" xr3:uid="{00000000-0010-0000-0000-0000EB2C0000}" uniqueName="11499" name="Column11473" queryTableFieldId="21272"/>
    <tableColumn id="11500" xr3:uid="{00000000-0010-0000-0000-0000EC2C0000}" uniqueName="11500" name="Column11474" queryTableFieldId="21271"/>
    <tableColumn id="11501" xr3:uid="{00000000-0010-0000-0000-0000ED2C0000}" uniqueName="11501" name="Column11475" queryTableFieldId="21270"/>
    <tableColumn id="11502" xr3:uid="{00000000-0010-0000-0000-0000EE2C0000}" uniqueName="11502" name="Column11476" queryTableFieldId="21269"/>
    <tableColumn id="11503" xr3:uid="{00000000-0010-0000-0000-0000EF2C0000}" uniqueName="11503" name="Column11477" queryTableFieldId="21268"/>
    <tableColumn id="11504" xr3:uid="{00000000-0010-0000-0000-0000F02C0000}" uniqueName="11504" name="Column11478" queryTableFieldId="21267"/>
    <tableColumn id="11505" xr3:uid="{00000000-0010-0000-0000-0000F12C0000}" uniqueName="11505" name="Column11479" queryTableFieldId="21266"/>
    <tableColumn id="11506" xr3:uid="{00000000-0010-0000-0000-0000F22C0000}" uniqueName="11506" name="Column11480" queryTableFieldId="21265"/>
    <tableColumn id="11507" xr3:uid="{00000000-0010-0000-0000-0000F32C0000}" uniqueName="11507" name="Column11481" queryTableFieldId="21264"/>
    <tableColumn id="11508" xr3:uid="{00000000-0010-0000-0000-0000F42C0000}" uniqueName="11508" name="Column11482" queryTableFieldId="21263"/>
    <tableColumn id="11509" xr3:uid="{00000000-0010-0000-0000-0000F52C0000}" uniqueName="11509" name="Column11483" queryTableFieldId="21262"/>
    <tableColumn id="11510" xr3:uid="{00000000-0010-0000-0000-0000F62C0000}" uniqueName="11510" name="Column11484" queryTableFieldId="21261"/>
    <tableColumn id="11511" xr3:uid="{00000000-0010-0000-0000-0000F72C0000}" uniqueName="11511" name="Column11485" queryTableFieldId="21260"/>
    <tableColumn id="11512" xr3:uid="{00000000-0010-0000-0000-0000F82C0000}" uniqueName="11512" name="Column11486" queryTableFieldId="21259"/>
    <tableColumn id="11513" xr3:uid="{00000000-0010-0000-0000-0000F92C0000}" uniqueName="11513" name="Column11487" queryTableFieldId="21258"/>
    <tableColumn id="11514" xr3:uid="{00000000-0010-0000-0000-0000FA2C0000}" uniqueName="11514" name="Column11488" queryTableFieldId="21257"/>
    <tableColumn id="11515" xr3:uid="{00000000-0010-0000-0000-0000FB2C0000}" uniqueName="11515" name="Column11489" queryTableFieldId="21256"/>
    <tableColumn id="11516" xr3:uid="{00000000-0010-0000-0000-0000FC2C0000}" uniqueName="11516" name="Column11490" queryTableFieldId="21255"/>
    <tableColumn id="11517" xr3:uid="{00000000-0010-0000-0000-0000FD2C0000}" uniqueName="11517" name="Column11491" queryTableFieldId="21254"/>
    <tableColumn id="11518" xr3:uid="{00000000-0010-0000-0000-0000FE2C0000}" uniqueName="11518" name="Column11492" queryTableFieldId="21253"/>
    <tableColumn id="11519" xr3:uid="{00000000-0010-0000-0000-0000FF2C0000}" uniqueName="11519" name="Column11493" queryTableFieldId="21252"/>
    <tableColumn id="11520" xr3:uid="{00000000-0010-0000-0000-0000002D0000}" uniqueName="11520" name="Column11494" queryTableFieldId="21251"/>
    <tableColumn id="11521" xr3:uid="{00000000-0010-0000-0000-0000012D0000}" uniqueName="11521" name="Column11495" queryTableFieldId="21250"/>
    <tableColumn id="11522" xr3:uid="{00000000-0010-0000-0000-0000022D0000}" uniqueName="11522" name="Column11496" queryTableFieldId="21249"/>
    <tableColumn id="11523" xr3:uid="{00000000-0010-0000-0000-0000032D0000}" uniqueName="11523" name="Column11497" queryTableFieldId="21248"/>
    <tableColumn id="11524" xr3:uid="{00000000-0010-0000-0000-0000042D0000}" uniqueName="11524" name="Column11498" queryTableFieldId="21247"/>
    <tableColumn id="11525" xr3:uid="{00000000-0010-0000-0000-0000052D0000}" uniqueName="11525" name="Column11499" queryTableFieldId="21246"/>
    <tableColumn id="11526" xr3:uid="{00000000-0010-0000-0000-0000062D0000}" uniqueName="11526" name="Column11500" queryTableFieldId="21245"/>
    <tableColumn id="11527" xr3:uid="{00000000-0010-0000-0000-0000072D0000}" uniqueName="11527" name="Column11501" queryTableFieldId="21244"/>
    <tableColumn id="11528" xr3:uid="{00000000-0010-0000-0000-0000082D0000}" uniqueName="11528" name="Column11502" queryTableFieldId="21243"/>
    <tableColumn id="11529" xr3:uid="{00000000-0010-0000-0000-0000092D0000}" uniqueName="11529" name="Column11503" queryTableFieldId="21242"/>
    <tableColumn id="11530" xr3:uid="{00000000-0010-0000-0000-00000A2D0000}" uniqueName="11530" name="Column11504" queryTableFieldId="21241"/>
    <tableColumn id="11531" xr3:uid="{00000000-0010-0000-0000-00000B2D0000}" uniqueName="11531" name="Column11505" queryTableFieldId="21240"/>
    <tableColumn id="11532" xr3:uid="{00000000-0010-0000-0000-00000C2D0000}" uniqueName="11532" name="Column11506" queryTableFieldId="21239"/>
    <tableColumn id="11533" xr3:uid="{00000000-0010-0000-0000-00000D2D0000}" uniqueName="11533" name="Column11507" queryTableFieldId="21238"/>
    <tableColumn id="11534" xr3:uid="{00000000-0010-0000-0000-00000E2D0000}" uniqueName="11534" name="Column11508" queryTableFieldId="21237"/>
    <tableColumn id="11535" xr3:uid="{00000000-0010-0000-0000-00000F2D0000}" uniqueName="11535" name="Column11509" queryTableFieldId="21236"/>
    <tableColumn id="11536" xr3:uid="{00000000-0010-0000-0000-0000102D0000}" uniqueName="11536" name="Column11510" queryTableFieldId="21235"/>
    <tableColumn id="11537" xr3:uid="{00000000-0010-0000-0000-0000112D0000}" uniqueName="11537" name="Column11511" queryTableFieldId="21234"/>
    <tableColumn id="11538" xr3:uid="{00000000-0010-0000-0000-0000122D0000}" uniqueName="11538" name="Column11512" queryTableFieldId="21233"/>
    <tableColumn id="11539" xr3:uid="{00000000-0010-0000-0000-0000132D0000}" uniqueName="11539" name="Column11513" queryTableFieldId="21232"/>
    <tableColumn id="11540" xr3:uid="{00000000-0010-0000-0000-0000142D0000}" uniqueName="11540" name="Column11514" queryTableFieldId="21231"/>
    <tableColumn id="11541" xr3:uid="{00000000-0010-0000-0000-0000152D0000}" uniqueName="11541" name="Column11515" queryTableFieldId="21230"/>
    <tableColumn id="11542" xr3:uid="{00000000-0010-0000-0000-0000162D0000}" uniqueName="11542" name="Column11516" queryTableFieldId="21229"/>
    <tableColumn id="11543" xr3:uid="{00000000-0010-0000-0000-0000172D0000}" uniqueName="11543" name="Column11517" queryTableFieldId="21228"/>
    <tableColumn id="11544" xr3:uid="{00000000-0010-0000-0000-0000182D0000}" uniqueName="11544" name="Column11518" queryTableFieldId="21227"/>
    <tableColumn id="11545" xr3:uid="{00000000-0010-0000-0000-0000192D0000}" uniqueName="11545" name="Column11519" queryTableFieldId="21226"/>
    <tableColumn id="11546" xr3:uid="{00000000-0010-0000-0000-00001A2D0000}" uniqueName="11546" name="Column11520" queryTableFieldId="21225"/>
    <tableColumn id="11547" xr3:uid="{00000000-0010-0000-0000-00001B2D0000}" uniqueName="11547" name="Column11521" queryTableFieldId="21224"/>
    <tableColumn id="11548" xr3:uid="{00000000-0010-0000-0000-00001C2D0000}" uniqueName="11548" name="Column11522" queryTableFieldId="21223"/>
    <tableColumn id="11549" xr3:uid="{00000000-0010-0000-0000-00001D2D0000}" uniqueName="11549" name="Column11523" queryTableFieldId="21222"/>
    <tableColumn id="11550" xr3:uid="{00000000-0010-0000-0000-00001E2D0000}" uniqueName="11550" name="Column11524" queryTableFieldId="21221"/>
    <tableColumn id="11551" xr3:uid="{00000000-0010-0000-0000-00001F2D0000}" uniqueName="11551" name="Column11525" queryTableFieldId="21220"/>
    <tableColumn id="11552" xr3:uid="{00000000-0010-0000-0000-0000202D0000}" uniqueName="11552" name="Column11526" queryTableFieldId="21219"/>
    <tableColumn id="11553" xr3:uid="{00000000-0010-0000-0000-0000212D0000}" uniqueName="11553" name="Column11527" queryTableFieldId="21218"/>
    <tableColumn id="11554" xr3:uid="{00000000-0010-0000-0000-0000222D0000}" uniqueName="11554" name="Column11528" queryTableFieldId="21217"/>
    <tableColumn id="11555" xr3:uid="{00000000-0010-0000-0000-0000232D0000}" uniqueName="11555" name="Column11529" queryTableFieldId="21216"/>
    <tableColumn id="11556" xr3:uid="{00000000-0010-0000-0000-0000242D0000}" uniqueName="11556" name="Column11530" queryTableFieldId="21215"/>
    <tableColumn id="11557" xr3:uid="{00000000-0010-0000-0000-0000252D0000}" uniqueName="11557" name="Column11531" queryTableFieldId="21214"/>
    <tableColumn id="11558" xr3:uid="{00000000-0010-0000-0000-0000262D0000}" uniqueName="11558" name="Column11532" queryTableFieldId="21213"/>
    <tableColumn id="11559" xr3:uid="{00000000-0010-0000-0000-0000272D0000}" uniqueName="11559" name="Column11533" queryTableFieldId="21212"/>
    <tableColumn id="11560" xr3:uid="{00000000-0010-0000-0000-0000282D0000}" uniqueName="11560" name="Column11534" queryTableFieldId="21211"/>
    <tableColumn id="11561" xr3:uid="{00000000-0010-0000-0000-0000292D0000}" uniqueName="11561" name="Column11535" queryTableFieldId="21210"/>
    <tableColumn id="11562" xr3:uid="{00000000-0010-0000-0000-00002A2D0000}" uniqueName="11562" name="Column11536" queryTableFieldId="21209"/>
    <tableColumn id="11563" xr3:uid="{00000000-0010-0000-0000-00002B2D0000}" uniqueName="11563" name="Column11537" queryTableFieldId="21208"/>
    <tableColumn id="11564" xr3:uid="{00000000-0010-0000-0000-00002C2D0000}" uniqueName="11564" name="Column11538" queryTableFieldId="21207"/>
    <tableColumn id="11565" xr3:uid="{00000000-0010-0000-0000-00002D2D0000}" uniqueName="11565" name="Column11539" queryTableFieldId="21206"/>
    <tableColumn id="11566" xr3:uid="{00000000-0010-0000-0000-00002E2D0000}" uniqueName="11566" name="Column11540" queryTableFieldId="21205"/>
    <tableColumn id="11567" xr3:uid="{00000000-0010-0000-0000-00002F2D0000}" uniqueName="11567" name="Column11541" queryTableFieldId="21204"/>
    <tableColumn id="11568" xr3:uid="{00000000-0010-0000-0000-0000302D0000}" uniqueName="11568" name="Column11542" queryTableFieldId="21203"/>
    <tableColumn id="11569" xr3:uid="{00000000-0010-0000-0000-0000312D0000}" uniqueName="11569" name="Column11543" queryTableFieldId="21202"/>
    <tableColumn id="11570" xr3:uid="{00000000-0010-0000-0000-0000322D0000}" uniqueName="11570" name="Column11544" queryTableFieldId="21201"/>
    <tableColumn id="11571" xr3:uid="{00000000-0010-0000-0000-0000332D0000}" uniqueName="11571" name="Column11545" queryTableFieldId="21200"/>
    <tableColumn id="11572" xr3:uid="{00000000-0010-0000-0000-0000342D0000}" uniqueName="11572" name="Column11546" queryTableFieldId="21199"/>
    <tableColumn id="11573" xr3:uid="{00000000-0010-0000-0000-0000352D0000}" uniqueName="11573" name="Column11547" queryTableFieldId="21198"/>
    <tableColumn id="11574" xr3:uid="{00000000-0010-0000-0000-0000362D0000}" uniqueName="11574" name="Column11548" queryTableFieldId="21197"/>
    <tableColumn id="11575" xr3:uid="{00000000-0010-0000-0000-0000372D0000}" uniqueName="11575" name="Column11549" queryTableFieldId="21196"/>
    <tableColumn id="11576" xr3:uid="{00000000-0010-0000-0000-0000382D0000}" uniqueName="11576" name="Column11550" queryTableFieldId="21195"/>
    <tableColumn id="11577" xr3:uid="{00000000-0010-0000-0000-0000392D0000}" uniqueName="11577" name="Column11551" queryTableFieldId="21194"/>
    <tableColumn id="11578" xr3:uid="{00000000-0010-0000-0000-00003A2D0000}" uniqueName="11578" name="Column11552" queryTableFieldId="21193"/>
    <tableColumn id="11579" xr3:uid="{00000000-0010-0000-0000-00003B2D0000}" uniqueName="11579" name="Column11553" queryTableFieldId="21192"/>
    <tableColumn id="11580" xr3:uid="{00000000-0010-0000-0000-00003C2D0000}" uniqueName="11580" name="Column11554" queryTableFieldId="21191"/>
    <tableColumn id="11581" xr3:uid="{00000000-0010-0000-0000-00003D2D0000}" uniqueName="11581" name="Column11555" queryTableFieldId="21190"/>
    <tableColumn id="11582" xr3:uid="{00000000-0010-0000-0000-00003E2D0000}" uniqueName="11582" name="Column11556" queryTableFieldId="21189"/>
    <tableColumn id="11583" xr3:uid="{00000000-0010-0000-0000-00003F2D0000}" uniqueName="11583" name="Column11557" queryTableFieldId="21188"/>
    <tableColumn id="11584" xr3:uid="{00000000-0010-0000-0000-0000402D0000}" uniqueName="11584" name="Column11558" queryTableFieldId="21187"/>
    <tableColumn id="11585" xr3:uid="{00000000-0010-0000-0000-0000412D0000}" uniqueName="11585" name="Column11559" queryTableFieldId="21186"/>
    <tableColumn id="11586" xr3:uid="{00000000-0010-0000-0000-0000422D0000}" uniqueName="11586" name="Column11560" queryTableFieldId="21185"/>
    <tableColumn id="11587" xr3:uid="{00000000-0010-0000-0000-0000432D0000}" uniqueName="11587" name="Column11561" queryTableFieldId="21184"/>
    <tableColumn id="11588" xr3:uid="{00000000-0010-0000-0000-0000442D0000}" uniqueName="11588" name="Column11562" queryTableFieldId="21183"/>
    <tableColumn id="11589" xr3:uid="{00000000-0010-0000-0000-0000452D0000}" uniqueName="11589" name="Column11563" queryTableFieldId="21182"/>
    <tableColumn id="11590" xr3:uid="{00000000-0010-0000-0000-0000462D0000}" uniqueName="11590" name="Column11564" queryTableFieldId="21181"/>
    <tableColumn id="11591" xr3:uid="{00000000-0010-0000-0000-0000472D0000}" uniqueName="11591" name="Column11565" queryTableFieldId="21180"/>
    <tableColumn id="11592" xr3:uid="{00000000-0010-0000-0000-0000482D0000}" uniqueName="11592" name="Column11566" queryTableFieldId="21179"/>
    <tableColumn id="11593" xr3:uid="{00000000-0010-0000-0000-0000492D0000}" uniqueName="11593" name="Column11567" queryTableFieldId="21178"/>
    <tableColumn id="11594" xr3:uid="{00000000-0010-0000-0000-00004A2D0000}" uniqueName="11594" name="Column11568" queryTableFieldId="21177"/>
    <tableColumn id="11595" xr3:uid="{00000000-0010-0000-0000-00004B2D0000}" uniqueName="11595" name="Column11569" queryTableFieldId="21176"/>
    <tableColumn id="11596" xr3:uid="{00000000-0010-0000-0000-00004C2D0000}" uniqueName="11596" name="Column11570" queryTableFieldId="21175"/>
    <tableColumn id="11597" xr3:uid="{00000000-0010-0000-0000-00004D2D0000}" uniqueName="11597" name="Column11571" queryTableFieldId="21174"/>
    <tableColumn id="11598" xr3:uid="{00000000-0010-0000-0000-00004E2D0000}" uniqueName="11598" name="Column11572" queryTableFieldId="21173"/>
    <tableColumn id="11599" xr3:uid="{00000000-0010-0000-0000-00004F2D0000}" uniqueName="11599" name="Column11573" queryTableFieldId="21172"/>
    <tableColumn id="11600" xr3:uid="{00000000-0010-0000-0000-0000502D0000}" uniqueName="11600" name="Column11574" queryTableFieldId="21171"/>
    <tableColumn id="11601" xr3:uid="{00000000-0010-0000-0000-0000512D0000}" uniqueName="11601" name="Column11575" queryTableFieldId="21170"/>
    <tableColumn id="11602" xr3:uid="{00000000-0010-0000-0000-0000522D0000}" uniqueName="11602" name="Column11576" queryTableFieldId="21169"/>
    <tableColumn id="11603" xr3:uid="{00000000-0010-0000-0000-0000532D0000}" uniqueName="11603" name="Column11577" queryTableFieldId="21168"/>
    <tableColumn id="11604" xr3:uid="{00000000-0010-0000-0000-0000542D0000}" uniqueName="11604" name="Column11578" queryTableFieldId="21167"/>
    <tableColumn id="11605" xr3:uid="{00000000-0010-0000-0000-0000552D0000}" uniqueName="11605" name="Column11579" queryTableFieldId="21166"/>
    <tableColumn id="11606" xr3:uid="{00000000-0010-0000-0000-0000562D0000}" uniqueName="11606" name="Column11580" queryTableFieldId="21165"/>
    <tableColumn id="11607" xr3:uid="{00000000-0010-0000-0000-0000572D0000}" uniqueName="11607" name="Column11581" queryTableFieldId="21164"/>
    <tableColumn id="11608" xr3:uid="{00000000-0010-0000-0000-0000582D0000}" uniqueName="11608" name="Column11582" queryTableFieldId="21163"/>
    <tableColumn id="11609" xr3:uid="{00000000-0010-0000-0000-0000592D0000}" uniqueName="11609" name="Column11583" queryTableFieldId="21162"/>
    <tableColumn id="11610" xr3:uid="{00000000-0010-0000-0000-00005A2D0000}" uniqueName="11610" name="Column11584" queryTableFieldId="21161"/>
    <tableColumn id="11611" xr3:uid="{00000000-0010-0000-0000-00005B2D0000}" uniqueName="11611" name="Column11585" queryTableFieldId="21160"/>
    <tableColumn id="11612" xr3:uid="{00000000-0010-0000-0000-00005C2D0000}" uniqueName="11612" name="Column11586" queryTableFieldId="21159"/>
    <tableColumn id="11613" xr3:uid="{00000000-0010-0000-0000-00005D2D0000}" uniqueName="11613" name="Column11587" queryTableFieldId="21158"/>
    <tableColumn id="11614" xr3:uid="{00000000-0010-0000-0000-00005E2D0000}" uniqueName="11614" name="Column11588" queryTableFieldId="21157"/>
    <tableColumn id="11615" xr3:uid="{00000000-0010-0000-0000-00005F2D0000}" uniqueName="11615" name="Column11589" queryTableFieldId="21156"/>
    <tableColumn id="11616" xr3:uid="{00000000-0010-0000-0000-0000602D0000}" uniqueName="11616" name="Column11590" queryTableFieldId="21155"/>
    <tableColumn id="11617" xr3:uid="{00000000-0010-0000-0000-0000612D0000}" uniqueName="11617" name="Column11591" queryTableFieldId="21154"/>
    <tableColumn id="11618" xr3:uid="{00000000-0010-0000-0000-0000622D0000}" uniqueName="11618" name="Column11592" queryTableFieldId="21153"/>
    <tableColumn id="11619" xr3:uid="{00000000-0010-0000-0000-0000632D0000}" uniqueName="11619" name="Column11593" queryTableFieldId="21152"/>
    <tableColumn id="11620" xr3:uid="{00000000-0010-0000-0000-0000642D0000}" uniqueName="11620" name="Column11594" queryTableFieldId="21151"/>
    <tableColumn id="11621" xr3:uid="{00000000-0010-0000-0000-0000652D0000}" uniqueName="11621" name="Column11595" queryTableFieldId="21150"/>
    <tableColumn id="11622" xr3:uid="{00000000-0010-0000-0000-0000662D0000}" uniqueName="11622" name="Column11596" queryTableFieldId="21149"/>
    <tableColumn id="11623" xr3:uid="{00000000-0010-0000-0000-0000672D0000}" uniqueName="11623" name="Column11597" queryTableFieldId="21148"/>
    <tableColumn id="11624" xr3:uid="{00000000-0010-0000-0000-0000682D0000}" uniqueName="11624" name="Column11598" queryTableFieldId="21147"/>
    <tableColumn id="11625" xr3:uid="{00000000-0010-0000-0000-0000692D0000}" uniqueName="11625" name="Column11599" queryTableFieldId="21146"/>
    <tableColumn id="11626" xr3:uid="{00000000-0010-0000-0000-00006A2D0000}" uniqueName="11626" name="Column11600" queryTableFieldId="21145"/>
    <tableColumn id="11627" xr3:uid="{00000000-0010-0000-0000-00006B2D0000}" uniqueName="11627" name="Column11601" queryTableFieldId="21144"/>
    <tableColumn id="11628" xr3:uid="{00000000-0010-0000-0000-00006C2D0000}" uniqueName="11628" name="Column11602" queryTableFieldId="21143"/>
    <tableColumn id="11629" xr3:uid="{00000000-0010-0000-0000-00006D2D0000}" uniqueName="11629" name="Column11603" queryTableFieldId="21142"/>
    <tableColumn id="11630" xr3:uid="{00000000-0010-0000-0000-00006E2D0000}" uniqueName="11630" name="Column11604" queryTableFieldId="21141"/>
    <tableColumn id="11631" xr3:uid="{00000000-0010-0000-0000-00006F2D0000}" uniqueName="11631" name="Column11605" queryTableFieldId="21140"/>
    <tableColumn id="11632" xr3:uid="{00000000-0010-0000-0000-0000702D0000}" uniqueName="11632" name="Column11606" queryTableFieldId="21139"/>
    <tableColumn id="11633" xr3:uid="{00000000-0010-0000-0000-0000712D0000}" uniqueName="11633" name="Column11607" queryTableFieldId="21138"/>
    <tableColumn id="11634" xr3:uid="{00000000-0010-0000-0000-0000722D0000}" uniqueName="11634" name="Column11608" queryTableFieldId="21137"/>
    <tableColumn id="11635" xr3:uid="{00000000-0010-0000-0000-0000732D0000}" uniqueName="11635" name="Column11609" queryTableFieldId="21136"/>
    <tableColumn id="11636" xr3:uid="{00000000-0010-0000-0000-0000742D0000}" uniqueName="11636" name="Column11610" queryTableFieldId="21135"/>
    <tableColumn id="11637" xr3:uid="{00000000-0010-0000-0000-0000752D0000}" uniqueName="11637" name="Column11611" queryTableFieldId="21134"/>
    <tableColumn id="11638" xr3:uid="{00000000-0010-0000-0000-0000762D0000}" uniqueName="11638" name="Column11612" queryTableFieldId="21133"/>
    <tableColumn id="11639" xr3:uid="{00000000-0010-0000-0000-0000772D0000}" uniqueName="11639" name="Column11613" queryTableFieldId="21132"/>
    <tableColumn id="11640" xr3:uid="{00000000-0010-0000-0000-0000782D0000}" uniqueName="11640" name="Column11614" queryTableFieldId="21131"/>
    <tableColumn id="11641" xr3:uid="{00000000-0010-0000-0000-0000792D0000}" uniqueName="11641" name="Column11615" queryTableFieldId="21130"/>
    <tableColumn id="11642" xr3:uid="{00000000-0010-0000-0000-00007A2D0000}" uniqueName="11642" name="Column11616" queryTableFieldId="21129"/>
    <tableColumn id="11643" xr3:uid="{00000000-0010-0000-0000-00007B2D0000}" uniqueName="11643" name="Column11617" queryTableFieldId="21128"/>
    <tableColumn id="11644" xr3:uid="{00000000-0010-0000-0000-00007C2D0000}" uniqueName="11644" name="Column11618" queryTableFieldId="21127"/>
    <tableColumn id="11645" xr3:uid="{00000000-0010-0000-0000-00007D2D0000}" uniqueName="11645" name="Column11619" queryTableFieldId="21126"/>
    <tableColumn id="11646" xr3:uid="{00000000-0010-0000-0000-00007E2D0000}" uniqueName="11646" name="Column11620" queryTableFieldId="21125"/>
    <tableColumn id="11647" xr3:uid="{00000000-0010-0000-0000-00007F2D0000}" uniqueName="11647" name="Column11621" queryTableFieldId="21124"/>
    <tableColumn id="11648" xr3:uid="{00000000-0010-0000-0000-0000802D0000}" uniqueName="11648" name="Column11622" queryTableFieldId="21123"/>
    <tableColumn id="11649" xr3:uid="{00000000-0010-0000-0000-0000812D0000}" uniqueName="11649" name="Column11623" queryTableFieldId="21122"/>
    <tableColumn id="11650" xr3:uid="{00000000-0010-0000-0000-0000822D0000}" uniqueName="11650" name="Column11624" queryTableFieldId="21121"/>
    <tableColumn id="11651" xr3:uid="{00000000-0010-0000-0000-0000832D0000}" uniqueName="11651" name="Column11625" queryTableFieldId="21120"/>
    <tableColumn id="11652" xr3:uid="{00000000-0010-0000-0000-0000842D0000}" uniqueName="11652" name="Column11626" queryTableFieldId="21119"/>
    <tableColumn id="11653" xr3:uid="{00000000-0010-0000-0000-0000852D0000}" uniqueName="11653" name="Column11627" queryTableFieldId="21118"/>
    <tableColumn id="11654" xr3:uid="{00000000-0010-0000-0000-0000862D0000}" uniqueName="11654" name="Column11628" queryTableFieldId="21117"/>
    <tableColumn id="11655" xr3:uid="{00000000-0010-0000-0000-0000872D0000}" uniqueName="11655" name="Column11629" queryTableFieldId="21116"/>
    <tableColumn id="11656" xr3:uid="{00000000-0010-0000-0000-0000882D0000}" uniqueName="11656" name="Column11630" queryTableFieldId="21115"/>
    <tableColumn id="11657" xr3:uid="{00000000-0010-0000-0000-0000892D0000}" uniqueName="11657" name="Column11631" queryTableFieldId="21114"/>
    <tableColumn id="11658" xr3:uid="{00000000-0010-0000-0000-00008A2D0000}" uniqueName="11658" name="Column11632" queryTableFieldId="21113"/>
    <tableColumn id="11659" xr3:uid="{00000000-0010-0000-0000-00008B2D0000}" uniqueName="11659" name="Column11633" queryTableFieldId="21112"/>
    <tableColumn id="11660" xr3:uid="{00000000-0010-0000-0000-00008C2D0000}" uniqueName="11660" name="Column11634" queryTableFieldId="21111"/>
    <tableColumn id="11661" xr3:uid="{00000000-0010-0000-0000-00008D2D0000}" uniqueName="11661" name="Column11635" queryTableFieldId="21110"/>
    <tableColumn id="11662" xr3:uid="{00000000-0010-0000-0000-00008E2D0000}" uniqueName="11662" name="Column11636" queryTableFieldId="21109"/>
    <tableColumn id="11663" xr3:uid="{00000000-0010-0000-0000-00008F2D0000}" uniqueName="11663" name="Column11637" queryTableFieldId="21108"/>
    <tableColumn id="11664" xr3:uid="{00000000-0010-0000-0000-0000902D0000}" uniqueName="11664" name="Column11638" queryTableFieldId="21107"/>
    <tableColumn id="11665" xr3:uid="{00000000-0010-0000-0000-0000912D0000}" uniqueName="11665" name="Column11639" queryTableFieldId="21106"/>
    <tableColumn id="11666" xr3:uid="{00000000-0010-0000-0000-0000922D0000}" uniqueName="11666" name="Column11640" queryTableFieldId="21105"/>
    <tableColumn id="11667" xr3:uid="{00000000-0010-0000-0000-0000932D0000}" uniqueName="11667" name="Column11641" queryTableFieldId="21104"/>
    <tableColumn id="11668" xr3:uid="{00000000-0010-0000-0000-0000942D0000}" uniqueName="11668" name="Column11642" queryTableFieldId="21103"/>
    <tableColumn id="11669" xr3:uid="{00000000-0010-0000-0000-0000952D0000}" uniqueName="11669" name="Column11643" queryTableFieldId="21102"/>
    <tableColumn id="11670" xr3:uid="{00000000-0010-0000-0000-0000962D0000}" uniqueName="11670" name="Column11644" queryTableFieldId="21101"/>
    <tableColumn id="11671" xr3:uid="{00000000-0010-0000-0000-0000972D0000}" uniqueName="11671" name="Column11645" queryTableFieldId="21100"/>
    <tableColumn id="11672" xr3:uid="{00000000-0010-0000-0000-0000982D0000}" uniqueName="11672" name="Column11646" queryTableFieldId="21099"/>
    <tableColumn id="11673" xr3:uid="{00000000-0010-0000-0000-0000992D0000}" uniqueName="11673" name="Column11647" queryTableFieldId="21098"/>
    <tableColumn id="11674" xr3:uid="{00000000-0010-0000-0000-00009A2D0000}" uniqueName="11674" name="Column11648" queryTableFieldId="21097"/>
    <tableColumn id="11675" xr3:uid="{00000000-0010-0000-0000-00009B2D0000}" uniqueName="11675" name="Column11649" queryTableFieldId="21096"/>
    <tableColumn id="11676" xr3:uid="{00000000-0010-0000-0000-00009C2D0000}" uniqueName="11676" name="Column11650" queryTableFieldId="21095"/>
    <tableColumn id="11677" xr3:uid="{00000000-0010-0000-0000-00009D2D0000}" uniqueName="11677" name="Column11651" queryTableFieldId="21094"/>
    <tableColumn id="11678" xr3:uid="{00000000-0010-0000-0000-00009E2D0000}" uniqueName="11678" name="Column11652" queryTableFieldId="21093"/>
    <tableColumn id="11679" xr3:uid="{00000000-0010-0000-0000-00009F2D0000}" uniqueName="11679" name="Column11653" queryTableFieldId="21092"/>
    <tableColumn id="11680" xr3:uid="{00000000-0010-0000-0000-0000A02D0000}" uniqueName="11680" name="Column11654" queryTableFieldId="21091"/>
    <tableColumn id="11681" xr3:uid="{00000000-0010-0000-0000-0000A12D0000}" uniqueName="11681" name="Column11655" queryTableFieldId="21090"/>
    <tableColumn id="11682" xr3:uid="{00000000-0010-0000-0000-0000A22D0000}" uniqueName="11682" name="Column11656" queryTableFieldId="21089"/>
    <tableColumn id="11683" xr3:uid="{00000000-0010-0000-0000-0000A32D0000}" uniqueName="11683" name="Column11657" queryTableFieldId="21088"/>
    <tableColumn id="11684" xr3:uid="{00000000-0010-0000-0000-0000A42D0000}" uniqueName="11684" name="Column11658" queryTableFieldId="21087"/>
    <tableColumn id="11685" xr3:uid="{00000000-0010-0000-0000-0000A52D0000}" uniqueName="11685" name="Column11659" queryTableFieldId="21086"/>
    <tableColumn id="11686" xr3:uid="{00000000-0010-0000-0000-0000A62D0000}" uniqueName="11686" name="Column11660" queryTableFieldId="21085"/>
    <tableColumn id="11687" xr3:uid="{00000000-0010-0000-0000-0000A72D0000}" uniqueName="11687" name="Column11661" queryTableFieldId="21084"/>
    <tableColumn id="11688" xr3:uid="{00000000-0010-0000-0000-0000A82D0000}" uniqueName="11688" name="Column11662" queryTableFieldId="21083"/>
    <tableColumn id="11689" xr3:uid="{00000000-0010-0000-0000-0000A92D0000}" uniqueName="11689" name="Column11663" queryTableFieldId="21082"/>
    <tableColumn id="11690" xr3:uid="{00000000-0010-0000-0000-0000AA2D0000}" uniqueName="11690" name="Column11664" queryTableFieldId="21081"/>
    <tableColumn id="11691" xr3:uid="{00000000-0010-0000-0000-0000AB2D0000}" uniqueName="11691" name="Column11665" queryTableFieldId="21080"/>
    <tableColumn id="11692" xr3:uid="{00000000-0010-0000-0000-0000AC2D0000}" uniqueName="11692" name="Column11666" queryTableFieldId="21079"/>
    <tableColumn id="11693" xr3:uid="{00000000-0010-0000-0000-0000AD2D0000}" uniqueName="11693" name="Column11667" queryTableFieldId="21078"/>
    <tableColumn id="11694" xr3:uid="{00000000-0010-0000-0000-0000AE2D0000}" uniqueName="11694" name="Column11668" queryTableFieldId="21077"/>
    <tableColumn id="11695" xr3:uid="{00000000-0010-0000-0000-0000AF2D0000}" uniqueName="11695" name="Column11669" queryTableFieldId="21076"/>
    <tableColumn id="11696" xr3:uid="{00000000-0010-0000-0000-0000B02D0000}" uniqueName="11696" name="Column11670" queryTableFieldId="21075"/>
    <tableColumn id="11697" xr3:uid="{00000000-0010-0000-0000-0000B12D0000}" uniqueName="11697" name="Column11671" queryTableFieldId="21074"/>
    <tableColumn id="11698" xr3:uid="{00000000-0010-0000-0000-0000B22D0000}" uniqueName="11698" name="Column11672" queryTableFieldId="21073"/>
    <tableColumn id="11699" xr3:uid="{00000000-0010-0000-0000-0000B32D0000}" uniqueName="11699" name="Column11673" queryTableFieldId="21072"/>
    <tableColumn id="11700" xr3:uid="{00000000-0010-0000-0000-0000B42D0000}" uniqueName="11700" name="Column11674" queryTableFieldId="21071"/>
    <tableColumn id="11701" xr3:uid="{00000000-0010-0000-0000-0000B52D0000}" uniqueName="11701" name="Column11675" queryTableFieldId="21070"/>
    <tableColumn id="11702" xr3:uid="{00000000-0010-0000-0000-0000B62D0000}" uniqueName="11702" name="Column11676" queryTableFieldId="21069"/>
    <tableColumn id="11703" xr3:uid="{00000000-0010-0000-0000-0000B72D0000}" uniqueName="11703" name="Column11677" queryTableFieldId="21068"/>
    <tableColumn id="11704" xr3:uid="{00000000-0010-0000-0000-0000B82D0000}" uniqueName="11704" name="Column11678" queryTableFieldId="21067"/>
    <tableColumn id="11705" xr3:uid="{00000000-0010-0000-0000-0000B92D0000}" uniqueName="11705" name="Column11679" queryTableFieldId="21066"/>
    <tableColumn id="11706" xr3:uid="{00000000-0010-0000-0000-0000BA2D0000}" uniqueName="11706" name="Column11680" queryTableFieldId="21065"/>
    <tableColumn id="11707" xr3:uid="{00000000-0010-0000-0000-0000BB2D0000}" uniqueName="11707" name="Column11681" queryTableFieldId="21064"/>
    <tableColumn id="11708" xr3:uid="{00000000-0010-0000-0000-0000BC2D0000}" uniqueName="11708" name="Column11682" queryTableFieldId="21063"/>
    <tableColumn id="11709" xr3:uid="{00000000-0010-0000-0000-0000BD2D0000}" uniqueName="11709" name="Column11683" queryTableFieldId="21062"/>
    <tableColumn id="11710" xr3:uid="{00000000-0010-0000-0000-0000BE2D0000}" uniqueName="11710" name="Column11684" queryTableFieldId="21061"/>
    <tableColumn id="11711" xr3:uid="{00000000-0010-0000-0000-0000BF2D0000}" uniqueName="11711" name="Column11685" queryTableFieldId="21060"/>
    <tableColumn id="11712" xr3:uid="{00000000-0010-0000-0000-0000C02D0000}" uniqueName="11712" name="Column11686" queryTableFieldId="21059"/>
    <tableColumn id="11713" xr3:uid="{00000000-0010-0000-0000-0000C12D0000}" uniqueName="11713" name="Column11687" queryTableFieldId="21058"/>
    <tableColumn id="11714" xr3:uid="{00000000-0010-0000-0000-0000C22D0000}" uniqueName="11714" name="Column11688" queryTableFieldId="21057"/>
    <tableColumn id="11715" xr3:uid="{00000000-0010-0000-0000-0000C32D0000}" uniqueName="11715" name="Column11689" queryTableFieldId="21056"/>
    <tableColumn id="11716" xr3:uid="{00000000-0010-0000-0000-0000C42D0000}" uniqueName="11716" name="Column11690" queryTableFieldId="21055"/>
    <tableColumn id="11717" xr3:uid="{00000000-0010-0000-0000-0000C52D0000}" uniqueName="11717" name="Column11691" queryTableFieldId="21054"/>
    <tableColumn id="11718" xr3:uid="{00000000-0010-0000-0000-0000C62D0000}" uniqueName="11718" name="Column11692" queryTableFieldId="21053"/>
    <tableColumn id="11719" xr3:uid="{00000000-0010-0000-0000-0000C72D0000}" uniqueName="11719" name="Column11693" queryTableFieldId="21052"/>
    <tableColumn id="11720" xr3:uid="{00000000-0010-0000-0000-0000C82D0000}" uniqueName="11720" name="Column11694" queryTableFieldId="21051"/>
    <tableColumn id="11721" xr3:uid="{00000000-0010-0000-0000-0000C92D0000}" uniqueName="11721" name="Column11695" queryTableFieldId="21050"/>
    <tableColumn id="11722" xr3:uid="{00000000-0010-0000-0000-0000CA2D0000}" uniqueName="11722" name="Column11696" queryTableFieldId="21049"/>
    <tableColumn id="11723" xr3:uid="{00000000-0010-0000-0000-0000CB2D0000}" uniqueName="11723" name="Column11697" queryTableFieldId="21048"/>
    <tableColumn id="11724" xr3:uid="{00000000-0010-0000-0000-0000CC2D0000}" uniqueName="11724" name="Column11698" queryTableFieldId="21047"/>
    <tableColumn id="11725" xr3:uid="{00000000-0010-0000-0000-0000CD2D0000}" uniqueName="11725" name="Column11699" queryTableFieldId="21046"/>
    <tableColumn id="11726" xr3:uid="{00000000-0010-0000-0000-0000CE2D0000}" uniqueName="11726" name="Column11700" queryTableFieldId="21045"/>
    <tableColumn id="11727" xr3:uid="{00000000-0010-0000-0000-0000CF2D0000}" uniqueName="11727" name="Column11701" queryTableFieldId="21044"/>
    <tableColumn id="11728" xr3:uid="{00000000-0010-0000-0000-0000D02D0000}" uniqueName="11728" name="Column11702" queryTableFieldId="21043"/>
    <tableColumn id="11729" xr3:uid="{00000000-0010-0000-0000-0000D12D0000}" uniqueName="11729" name="Column11703" queryTableFieldId="21042"/>
    <tableColumn id="11730" xr3:uid="{00000000-0010-0000-0000-0000D22D0000}" uniqueName="11730" name="Column11704" queryTableFieldId="21041"/>
    <tableColumn id="11731" xr3:uid="{00000000-0010-0000-0000-0000D32D0000}" uniqueName="11731" name="Column11705" queryTableFieldId="21040"/>
    <tableColumn id="11732" xr3:uid="{00000000-0010-0000-0000-0000D42D0000}" uniqueName="11732" name="Column11706" queryTableFieldId="21039"/>
    <tableColumn id="11733" xr3:uid="{00000000-0010-0000-0000-0000D52D0000}" uniqueName="11733" name="Column11707" queryTableFieldId="21038"/>
    <tableColumn id="11734" xr3:uid="{00000000-0010-0000-0000-0000D62D0000}" uniqueName="11734" name="Column11708" queryTableFieldId="21037"/>
    <tableColumn id="11735" xr3:uid="{00000000-0010-0000-0000-0000D72D0000}" uniqueName="11735" name="Column11709" queryTableFieldId="21036"/>
    <tableColumn id="11736" xr3:uid="{00000000-0010-0000-0000-0000D82D0000}" uniqueName="11736" name="Column11710" queryTableFieldId="21035"/>
    <tableColumn id="11737" xr3:uid="{00000000-0010-0000-0000-0000D92D0000}" uniqueName="11737" name="Column11711" queryTableFieldId="21034"/>
    <tableColumn id="11738" xr3:uid="{00000000-0010-0000-0000-0000DA2D0000}" uniqueName="11738" name="Column11712" queryTableFieldId="21033"/>
    <tableColumn id="11739" xr3:uid="{00000000-0010-0000-0000-0000DB2D0000}" uniqueName="11739" name="Column11713" queryTableFieldId="21032"/>
    <tableColumn id="11740" xr3:uid="{00000000-0010-0000-0000-0000DC2D0000}" uniqueName="11740" name="Column11714" queryTableFieldId="21031"/>
    <tableColumn id="11741" xr3:uid="{00000000-0010-0000-0000-0000DD2D0000}" uniqueName="11741" name="Column11715" queryTableFieldId="21030"/>
    <tableColumn id="11742" xr3:uid="{00000000-0010-0000-0000-0000DE2D0000}" uniqueName="11742" name="Column11716" queryTableFieldId="21029"/>
    <tableColumn id="11743" xr3:uid="{00000000-0010-0000-0000-0000DF2D0000}" uniqueName="11743" name="Column11717" queryTableFieldId="21028"/>
    <tableColumn id="11744" xr3:uid="{00000000-0010-0000-0000-0000E02D0000}" uniqueName="11744" name="Column11718" queryTableFieldId="21027"/>
    <tableColumn id="11745" xr3:uid="{00000000-0010-0000-0000-0000E12D0000}" uniqueName="11745" name="Column11719" queryTableFieldId="21026"/>
    <tableColumn id="11746" xr3:uid="{00000000-0010-0000-0000-0000E22D0000}" uniqueName="11746" name="Column11720" queryTableFieldId="21025"/>
    <tableColumn id="11747" xr3:uid="{00000000-0010-0000-0000-0000E32D0000}" uniqueName="11747" name="Column11721" queryTableFieldId="21024"/>
    <tableColumn id="11748" xr3:uid="{00000000-0010-0000-0000-0000E42D0000}" uniqueName="11748" name="Column11722" queryTableFieldId="21023"/>
    <tableColumn id="11749" xr3:uid="{00000000-0010-0000-0000-0000E52D0000}" uniqueName="11749" name="Column11723" queryTableFieldId="21022"/>
    <tableColumn id="11750" xr3:uid="{00000000-0010-0000-0000-0000E62D0000}" uniqueName="11750" name="Column11724" queryTableFieldId="21021"/>
    <tableColumn id="11751" xr3:uid="{00000000-0010-0000-0000-0000E72D0000}" uniqueName="11751" name="Column11725" queryTableFieldId="21020"/>
    <tableColumn id="11752" xr3:uid="{00000000-0010-0000-0000-0000E82D0000}" uniqueName="11752" name="Column11726" queryTableFieldId="21019"/>
    <tableColumn id="11753" xr3:uid="{00000000-0010-0000-0000-0000E92D0000}" uniqueName="11753" name="Column11727" queryTableFieldId="21018"/>
    <tableColumn id="11754" xr3:uid="{00000000-0010-0000-0000-0000EA2D0000}" uniqueName="11754" name="Column11728" queryTableFieldId="21017"/>
    <tableColumn id="11755" xr3:uid="{00000000-0010-0000-0000-0000EB2D0000}" uniqueName="11755" name="Column11729" queryTableFieldId="21016"/>
    <tableColumn id="11756" xr3:uid="{00000000-0010-0000-0000-0000EC2D0000}" uniqueName="11756" name="Column11730" queryTableFieldId="21015"/>
    <tableColumn id="11757" xr3:uid="{00000000-0010-0000-0000-0000ED2D0000}" uniqueName="11757" name="Column11731" queryTableFieldId="21014"/>
    <tableColumn id="11758" xr3:uid="{00000000-0010-0000-0000-0000EE2D0000}" uniqueName="11758" name="Column11732" queryTableFieldId="21013"/>
    <tableColumn id="11759" xr3:uid="{00000000-0010-0000-0000-0000EF2D0000}" uniqueName="11759" name="Column11733" queryTableFieldId="21012"/>
    <tableColumn id="11760" xr3:uid="{00000000-0010-0000-0000-0000F02D0000}" uniqueName="11760" name="Column11734" queryTableFieldId="21011"/>
    <tableColumn id="11761" xr3:uid="{00000000-0010-0000-0000-0000F12D0000}" uniqueName="11761" name="Column11735" queryTableFieldId="21010"/>
    <tableColumn id="11762" xr3:uid="{00000000-0010-0000-0000-0000F22D0000}" uniqueName="11762" name="Column11736" queryTableFieldId="21009"/>
    <tableColumn id="11763" xr3:uid="{00000000-0010-0000-0000-0000F32D0000}" uniqueName="11763" name="Column11737" queryTableFieldId="21008"/>
    <tableColumn id="11764" xr3:uid="{00000000-0010-0000-0000-0000F42D0000}" uniqueName="11764" name="Column11738" queryTableFieldId="21007"/>
    <tableColumn id="11765" xr3:uid="{00000000-0010-0000-0000-0000F52D0000}" uniqueName="11765" name="Column11739" queryTableFieldId="21006"/>
    <tableColumn id="11766" xr3:uid="{00000000-0010-0000-0000-0000F62D0000}" uniqueName="11766" name="Column11740" queryTableFieldId="21005"/>
    <tableColumn id="11767" xr3:uid="{00000000-0010-0000-0000-0000F72D0000}" uniqueName="11767" name="Column11741" queryTableFieldId="21004"/>
    <tableColumn id="11768" xr3:uid="{00000000-0010-0000-0000-0000F82D0000}" uniqueName="11768" name="Column11742" queryTableFieldId="21003"/>
    <tableColumn id="11769" xr3:uid="{00000000-0010-0000-0000-0000F92D0000}" uniqueName="11769" name="Column11743" queryTableFieldId="21002"/>
    <tableColumn id="11770" xr3:uid="{00000000-0010-0000-0000-0000FA2D0000}" uniqueName="11770" name="Column11744" queryTableFieldId="21001"/>
    <tableColumn id="11771" xr3:uid="{00000000-0010-0000-0000-0000FB2D0000}" uniqueName="11771" name="Column11745" queryTableFieldId="21000"/>
    <tableColumn id="11772" xr3:uid="{00000000-0010-0000-0000-0000FC2D0000}" uniqueName="11772" name="Column11746" queryTableFieldId="20999"/>
    <tableColumn id="11773" xr3:uid="{00000000-0010-0000-0000-0000FD2D0000}" uniqueName="11773" name="Column11747" queryTableFieldId="20998"/>
    <tableColumn id="11774" xr3:uid="{00000000-0010-0000-0000-0000FE2D0000}" uniqueName="11774" name="Column11748" queryTableFieldId="20997"/>
    <tableColumn id="11775" xr3:uid="{00000000-0010-0000-0000-0000FF2D0000}" uniqueName="11775" name="Column11749" queryTableFieldId="20996"/>
    <tableColumn id="11776" xr3:uid="{00000000-0010-0000-0000-0000002E0000}" uniqueName="11776" name="Column11750" queryTableFieldId="20995"/>
    <tableColumn id="11777" xr3:uid="{00000000-0010-0000-0000-0000012E0000}" uniqueName="11777" name="Column11751" queryTableFieldId="20994"/>
    <tableColumn id="11778" xr3:uid="{00000000-0010-0000-0000-0000022E0000}" uniqueName="11778" name="Column11752" queryTableFieldId="20993"/>
    <tableColumn id="11779" xr3:uid="{00000000-0010-0000-0000-0000032E0000}" uniqueName="11779" name="Column11753" queryTableFieldId="20992"/>
    <tableColumn id="11780" xr3:uid="{00000000-0010-0000-0000-0000042E0000}" uniqueName="11780" name="Column11754" queryTableFieldId="20991"/>
    <tableColumn id="11781" xr3:uid="{00000000-0010-0000-0000-0000052E0000}" uniqueName="11781" name="Column11755" queryTableFieldId="20990"/>
    <tableColumn id="11782" xr3:uid="{00000000-0010-0000-0000-0000062E0000}" uniqueName="11782" name="Column11756" queryTableFieldId="20989"/>
    <tableColumn id="11783" xr3:uid="{00000000-0010-0000-0000-0000072E0000}" uniqueName="11783" name="Column11757" queryTableFieldId="20988"/>
    <tableColumn id="11784" xr3:uid="{00000000-0010-0000-0000-0000082E0000}" uniqueName="11784" name="Column11758" queryTableFieldId="20987"/>
    <tableColumn id="11785" xr3:uid="{00000000-0010-0000-0000-0000092E0000}" uniqueName="11785" name="Column11759" queryTableFieldId="20986"/>
    <tableColumn id="11786" xr3:uid="{00000000-0010-0000-0000-00000A2E0000}" uniqueName="11786" name="Column11760" queryTableFieldId="20985"/>
    <tableColumn id="11787" xr3:uid="{00000000-0010-0000-0000-00000B2E0000}" uniqueName="11787" name="Column11761" queryTableFieldId="20984"/>
    <tableColumn id="11788" xr3:uid="{00000000-0010-0000-0000-00000C2E0000}" uniqueName="11788" name="Column11762" queryTableFieldId="20983"/>
    <tableColumn id="11789" xr3:uid="{00000000-0010-0000-0000-00000D2E0000}" uniqueName="11789" name="Column11763" queryTableFieldId="20982"/>
    <tableColumn id="11790" xr3:uid="{00000000-0010-0000-0000-00000E2E0000}" uniqueName="11790" name="Column11764" queryTableFieldId="20981"/>
    <tableColumn id="11791" xr3:uid="{00000000-0010-0000-0000-00000F2E0000}" uniqueName="11791" name="Column11765" queryTableFieldId="20980"/>
    <tableColumn id="11792" xr3:uid="{00000000-0010-0000-0000-0000102E0000}" uniqueName="11792" name="Column11766" queryTableFieldId="20979"/>
    <tableColumn id="11793" xr3:uid="{00000000-0010-0000-0000-0000112E0000}" uniqueName="11793" name="Column11767" queryTableFieldId="20978"/>
    <tableColumn id="11794" xr3:uid="{00000000-0010-0000-0000-0000122E0000}" uniqueName="11794" name="Column11768" queryTableFieldId="20977"/>
    <tableColumn id="11795" xr3:uid="{00000000-0010-0000-0000-0000132E0000}" uniqueName="11795" name="Column11769" queryTableFieldId="20976"/>
    <tableColumn id="11796" xr3:uid="{00000000-0010-0000-0000-0000142E0000}" uniqueName="11796" name="Column11770" queryTableFieldId="20975"/>
    <tableColumn id="11797" xr3:uid="{00000000-0010-0000-0000-0000152E0000}" uniqueName="11797" name="Column11771" queryTableFieldId="20974"/>
    <tableColumn id="11798" xr3:uid="{00000000-0010-0000-0000-0000162E0000}" uniqueName="11798" name="Column11772" queryTableFieldId="20973"/>
    <tableColumn id="11799" xr3:uid="{00000000-0010-0000-0000-0000172E0000}" uniqueName="11799" name="Column11773" queryTableFieldId="20972"/>
    <tableColumn id="11800" xr3:uid="{00000000-0010-0000-0000-0000182E0000}" uniqueName="11800" name="Column11774" queryTableFieldId="20971"/>
    <tableColumn id="11801" xr3:uid="{00000000-0010-0000-0000-0000192E0000}" uniqueName="11801" name="Column11775" queryTableFieldId="20970"/>
    <tableColumn id="11802" xr3:uid="{00000000-0010-0000-0000-00001A2E0000}" uniqueName="11802" name="Column11776" queryTableFieldId="20969"/>
    <tableColumn id="11803" xr3:uid="{00000000-0010-0000-0000-00001B2E0000}" uniqueName="11803" name="Column11777" queryTableFieldId="20968"/>
    <tableColumn id="11804" xr3:uid="{00000000-0010-0000-0000-00001C2E0000}" uniqueName="11804" name="Column11778" queryTableFieldId="20967"/>
    <tableColumn id="11805" xr3:uid="{00000000-0010-0000-0000-00001D2E0000}" uniqueName="11805" name="Column11779" queryTableFieldId="20966"/>
    <tableColumn id="11806" xr3:uid="{00000000-0010-0000-0000-00001E2E0000}" uniqueName="11806" name="Column11780" queryTableFieldId="20965"/>
    <tableColumn id="11807" xr3:uid="{00000000-0010-0000-0000-00001F2E0000}" uniqueName="11807" name="Column11781" queryTableFieldId="20964"/>
    <tableColumn id="11808" xr3:uid="{00000000-0010-0000-0000-0000202E0000}" uniqueName="11808" name="Column11782" queryTableFieldId="20963"/>
    <tableColumn id="11809" xr3:uid="{00000000-0010-0000-0000-0000212E0000}" uniqueName="11809" name="Column11783" queryTableFieldId="20962"/>
    <tableColumn id="11810" xr3:uid="{00000000-0010-0000-0000-0000222E0000}" uniqueName="11810" name="Column11784" queryTableFieldId="20961"/>
    <tableColumn id="11811" xr3:uid="{00000000-0010-0000-0000-0000232E0000}" uniqueName="11811" name="Column11785" queryTableFieldId="20960"/>
    <tableColumn id="11812" xr3:uid="{00000000-0010-0000-0000-0000242E0000}" uniqueName="11812" name="Column11786" queryTableFieldId="20959"/>
    <tableColumn id="11813" xr3:uid="{00000000-0010-0000-0000-0000252E0000}" uniqueName="11813" name="Column11787" queryTableFieldId="20958"/>
    <tableColumn id="11814" xr3:uid="{00000000-0010-0000-0000-0000262E0000}" uniqueName="11814" name="Column11788" queryTableFieldId="20957"/>
    <tableColumn id="11815" xr3:uid="{00000000-0010-0000-0000-0000272E0000}" uniqueName="11815" name="Column11789" queryTableFieldId="20956"/>
    <tableColumn id="11816" xr3:uid="{00000000-0010-0000-0000-0000282E0000}" uniqueName="11816" name="Column11790" queryTableFieldId="20955"/>
    <tableColumn id="11817" xr3:uid="{00000000-0010-0000-0000-0000292E0000}" uniqueName="11817" name="Column11791" queryTableFieldId="20954"/>
    <tableColumn id="11818" xr3:uid="{00000000-0010-0000-0000-00002A2E0000}" uniqueName="11818" name="Column11792" queryTableFieldId="20953"/>
    <tableColumn id="11819" xr3:uid="{00000000-0010-0000-0000-00002B2E0000}" uniqueName="11819" name="Column11793" queryTableFieldId="20952"/>
    <tableColumn id="11820" xr3:uid="{00000000-0010-0000-0000-00002C2E0000}" uniqueName="11820" name="Column11794" queryTableFieldId="20951"/>
    <tableColumn id="11821" xr3:uid="{00000000-0010-0000-0000-00002D2E0000}" uniqueName="11821" name="Column11795" queryTableFieldId="20950"/>
    <tableColumn id="11822" xr3:uid="{00000000-0010-0000-0000-00002E2E0000}" uniqueName="11822" name="Column11796" queryTableFieldId="20949"/>
    <tableColumn id="11823" xr3:uid="{00000000-0010-0000-0000-00002F2E0000}" uniqueName="11823" name="Column11797" queryTableFieldId="20948"/>
    <tableColumn id="11824" xr3:uid="{00000000-0010-0000-0000-0000302E0000}" uniqueName="11824" name="Column11798" queryTableFieldId="20947"/>
    <tableColumn id="11825" xr3:uid="{00000000-0010-0000-0000-0000312E0000}" uniqueName="11825" name="Column11799" queryTableFieldId="20946"/>
    <tableColumn id="11826" xr3:uid="{00000000-0010-0000-0000-0000322E0000}" uniqueName="11826" name="Column11800" queryTableFieldId="20945"/>
    <tableColumn id="11827" xr3:uid="{00000000-0010-0000-0000-0000332E0000}" uniqueName="11827" name="Column11801" queryTableFieldId="20944"/>
    <tableColumn id="11828" xr3:uid="{00000000-0010-0000-0000-0000342E0000}" uniqueName="11828" name="Column11802" queryTableFieldId="20943"/>
    <tableColumn id="11829" xr3:uid="{00000000-0010-0000-0000-0000352E0000}" uniqueName="11829" name="Column11803" queryTableFieldId="20942"/>
    <tableColumn id="11830" xr3:uid="{00000000-0010-0000-0000-0000362E0000}" uniqueName="11830" name="Column11804" queryTableFieldId="20941"/>
    <tableColumn id="11831" xr3:uid="{00000000-0010-0000-0000-0000372E0000}" uniqueName="11831" name="Column11805" queryTableFieldId="20940"/>
    <tableColumn id="11832" xr3:uid="{00000000-0010-0000-0000-0000382E0000}" uniqueName="11832" name="Column11806" queryTableFieldId="20939"/>
    <tableColumn id="11833" xr3:uid="{00000000-0010-0000-0000-0000392E0000}" uniqueName="11833" name="Column11807" queryTableFieldId="20938"/>
    <tableColumn id="11834" xr3:uid="{00000000-0010-0000-0000-00003A2E0000}" uniqueName="11834" name="Column11808" queryTableFieldId="20937"/>
    <tableColumn id="11835" xr3:uid="{00000000-0010-0000-0000-00003B2E0000}" uniqueName="11835" name="Column11809" queryTableFieldId="20936"/>
    <tableColumn id="11836" xr3:uid="{00000000-0010-0000-0000-00003C2E0000}" uniqueName="11836" name="Column11810" queryTableFieldId="20935"/>
    <tableColumn id="11837" xr3:uid="{00000000-0010-0000-0000-00003D2E0000}" uniqueName="11837" name="Column11811" queryTableFieldId="20934"/>
    <tableColumn id="11838" xr3:uid="{00000000-0010-0000-0000-00003E2E0000}" uniqueName="11838" name="Column11812" queryTableFieldId="20933"/>
    <tableColumn id="11839" xr3:uid="{00000000-0010-0000-0000-00003F2E0000}" uniqueName="11839" name="Column11813" queryTableFieldId="20932"/>
    <tableColumn id="11840" xr3:uid="{00000000-0010-0000-0000-0000402E0000}" uniqueName="11840" name="Column11814" queryTableFieldId="20931"/>
    <tableColumn id="11841" xr3:uid="{00000000-0010-0000-0000-0000412E0000}" uniqueName="11841" name="Column11815" queryTableFieldId="20930"/>
    <tableColumn id="11842" xr3:uid="{00000000-0010-0000-0000-0000422E0000}" uniqueName="11842" name="Column11816" queryTableFieldId="20929"/>
    <tableColumn id="11843" xr3:uid="{00000000-0010-0000-0000-0000432E0000}" uniqueName="11843" name="Column11817" queryTableFieldId="20928"/>
    <tableColumn id="11844" xr3:uid="{00000000-0010-0000-0000-0000442E0000}" uniqueName="11844" name="Column11818" queryTableFieldId="20927"/>
    <tableColumn id="11845" xr3:uid="{00000000-0010-0000-0000-0000452E0000}" uniqueName="11845" name="Column11819" queryTableFieldId="20926"/>
    <tableColumn id="11846" xr3:uid="{00000000-0010-0000-0000-0000462E0000}" uniqueName="11846" name="Column11820" queryTableFieldId="20925"/>
    <tableColumn id="11847" xr3:uid="{00000000-0010-0000-0000-0000472E0000}" uniqueName="11847" name="Column11821" queryTableFieldId="20924"/>
    <tableColumn id="11848" xr3:uid="{00000000-0010-0000-0000-0000482E0000}" uniqueName="11848" name="Column11822" queryTableFieldId="20923"/>
    <tableColumn id="11849" xr3:uid="{00000000-0010-0000-0000-0000492E0000}" uniqueName="11849" name="Column11823" queryTableFieldId="20922"/>
    <tableColumn id="11850" xr3:uid="{00000000-0010-0000-0000-00004A2E0000}" uniqueName="11850" name="Column11824" queryTableFieldId="20921"/>
    <tableColumn id="11851" xr3:uid="{00000000-0010-0000-0000-00004B2E0000}" uniqueName="11851" name="Column11825" queryTableFieldId="20920"/>
    <tableColumn id="11852" xr3:uid="{00000000-0010-0000-0000-00004C2E0000}" uniqueName="11852" name="Column11826" queryTableFieldId="20919"/>
    <tableColumn id="11853" xr3:uid="{00000000-0010-0000-0000-00004D2E0000}" uniqueName="11853" name="Column11827" queryTableFieldId="20918"/>
    <tableColumn id="11854" xr3:uid="{00000000-0010-0000-0000-00004E2E0000}" uniqueName="11854" name="Column11828" queryTableFieldId="20917"/>
    <tableColumn id="11855" xr3:uid="{00000000-0010-0000-0000-00004F2E0000}" uniqueName="11855" name="Column11829" queryTableFieldId="20916"/>
    <tableColumn id="11856" xr3:uid="{00000000-0010-0000-0000-0000502E0000}" uniqueName="11856" name="Column11830" queryTableFieldId="20915"/>
    <tableColumn id="11857" xr3:uid="{00000000-0010-0000-0000-0000512E0000}" uniqueName="11857" name="Column11831" queryTableFieldId="20914"/>
    <tableColumn id="11858" xr3:uid="{00000000-0010-0000-0000-0000522E0000}" uniqueName="11858" name="Column11832" queryTableFieldId="20913"/>
    <tableColumn id="11859" xr3:uid="{00000000-0010-0000-0000-0000532E0000}" uniqueName="11859" name="Column11833" queryTableFieldId="20912"/>
    <tableColumn id="11860" xr3:uid="{00000000-0010-0000-0000-0000542E0000}" uniqueName="11860" name="Column11834" queryTableFieldId="20911"/>
    <tableColumn id="11861" xr3:uid="{00000000-0010-0000-0000-0000552E0000}" uniqueName="11861" name="Column11835" queryTableFieldId="20910"/>
    <tableColumn id="11862" xr3:uid="{00000000-0010-0000-0000-0000562E0000}" uniqueName="11862" name="Column11836" queryTableFieldId="20909"/>
    <tableColumn id="11863" xr3:uid="{00000000-0010-0000-0000-0000572E0000}" uniqueName="11863" name="Column11837" queryTableFieldId="20908"/>
    <tableColumn id="11864" xr3:uid="{00000000-0010-0000-0000-0000582E0000}" uniqueName="11864" name="Column11838" queryTableFieldId="20907"/>
    <tableColumn id="11865" xr3:uid="{00000000-0010-0000-0000-0000592E0000}" uniqueName="11865" name="Column11839" queryTableFieldId="20906"/>
    <tableColumn id="11866" xr3:uid="{00000000-0010-0000-0000-00005A2E0000}" uniqueName="11866" name="Column11840" queryTableFieldId="20905"/>
    <tableColumn id="11867" xr3:uid="{00000000-0010-0000-0000-00005B2E0000}" uniqueName="11867" name="Column11841" queryTableFieldId="20904"/>
    <tableColumn id="11868" xr3:uid="{00000000-0010-0000-0000-00005C2E0000}" uniqueName="11868" name="Column11842" queryTableFieldId="20903"/>
    <tableColumn id="11869" xr3:uid="{00000000-0010-0000-0000-00005D2E0000}" uniqueName="11869" name="Column11843" queryTableFieldId="20902"/>
    <tableColumn id="11870" xr3:uid="{00000000-0010-0000-0000-00005E2E0000}" uniqueName="11870" name="Column11844" queryTableFieldId="20901"/>
    <tableColumn id="11871" xr3:uid="{00000000-0010-0000-0000-00005F2E0000}" uniqueName="11871" name="Column11845" queryTableFieldId="20900"/>
    <tableColumn id="11872" xr3:uid="{00000000-0010-0000-0000-0000602E0000}" uniqueName="11872" name="Column11846" queryTableFieldId="20899"/>
    <tableColumn id="11873" xr3:uid="{00000000-0010-0000-0000-0000612E0000}" uniqueName="11873" name="Column11847" queryTableFieldId="20898"/>
    <tableColumn id="11874" xr3:uid="{00000000-0010-0000-0000-0000622E0000}" uniqueName="11874" name="Column11848" queryTableFieldId="20897"/>
    <tableColumn id="11875" xr3:uid="{00000000-0010-0000-0000-0000632E0000}" uniqueName="11875" name="Column11849" queryTableFieldId="20896"/>
    <tableColumn id="11876" xr3:uid="{00000000-0010-0000-0000-0000642E0000}" uniqueName="11876" name="Column11850" queryTableFieldId="20895"/>
    <tableColumn id="11877" xr3:uid="{00000000-0010-0000-0000-0000652E0000}" uniqueName="11877" name="Column11851" queryTableFieldId="20894"/>
    <tableColumn id="11878" xr3:uid="{00000000-0010-0000-0000-0000662E0000}" uniqueName="11878" name="Column11852" queryTableFieldId="20893"/>
    <tableColumn id="11879" xr3:uid="{00000000-0010-0000-0000-0000672E0000}" uniqueName="11879" name="Column11853" queryTableFieldId="20892"/>
    <tableColumn id="11880" xr3:uid="{00000000-0010-0000-0000-0000682E0000}" uniqueName="11880" name="Column11854" queryTableFieldId="20891"/>
    <tableColumn id="11881" xr3:uid="{00000000-0010-0000-0000-0000692E0000}" uniqueName="11881" name="Column11855" queryTableFieldId="20890"/>
    <tableColumn id="11882" xr3:uid="{00000000-0010-0000-0000-00006A2E0000}" uniqueName="11882" name="Column11856" queryTableFieldId="20889"/>
    <tableColumn id="11883" xr3:uid="{00000000-0010-0000-0000-00006B2E0000}" uniqueName="11883" name="Column11857" queryTableFieldId="20888"/>
    <tableColumn id="11884" xr3:uid="{00000000-0010-0000-0000-00006C2E0000}" uniqueName="11884" name="Column11858" queryTableFieldId="20887"/>
    <tableColumn id="11885" xr3:uid="{00000000-0010-0000-0000-00006D2E0000}" uniqueName="11885" name="Column11859" queryTableFieldId="20886"/>
    <tableColumn id="11886" xr3:uid="{00000000-0010-0000-0000-00006E2E0000}" uniqueName="11886" name="Column11860" queryTableFieldId="20885"/>
    <tableColumn id="11887" xr3:uid="{00000000-0010-0000-0000-00006F2E0000}" uniqueName="11887" name="Column11861" queryTableFieldId="20884"/>
    <tableColumn id="11888" xr3:uid="{00000000-0010-0000-0000-0000702E0000}" uniqueName="11888" name="Column11862" queryTableFieldId="20883"/>
    <tableColumn id="11889" xr3:uid="{00000000-0010-0000-0000-0000712E0000}" uniqueName="11889" name="Column11863" queryTableFieldId="20882"/>
    <tableColumn id="11890" xr3:uid="{00000000-0010-0000-0000-0000722E0000}" uniqueName="11890" name="Column11864" queryTableFieldId="20881"/>
    <tableColumn id="11891" xr3:uid="{00000000-0010-0000-0000-0000732E0000}" uniqueName="11891" name="Column11865" queryTableFieldId="20880"/>
    <tableColumn id="11892" xr3:uid="{00000000-0010-0000-0000-0000742E0000}" uniqueName="11892" name="Column11866" queryTableFieldId="20879"/>
    <tableColumn id="11893" xr3:uid="{00000000-0010-0000-0000-0000752E0000}" uniqueName="11893" name="Column11867" queryTableFieldId="20878"/>
    <tableColumn id="11894" xr3:uid="{00000000-0010-0000-0000-0000762E0000}" uniqueName="11894" name="Column11868" queryTableFieldId="20877"/>
    <tableColumn id="11895" xr3:uid="{00000000-0010-0000-0000-0000772E0000}" uniqueName="11895" name="Column11869" queryTableFieldId="20876"/>
    <tableColumn id="11896" xr3:uid="{00000000-0010-0000-0000-0000782E0000}" uniqueName="11896" name="Column11870" queryTableFieldId="20875"/>
    <tableColumn id="11897" xr3:uid="{00000000-0010-0000-0000-0000792E0000}" uniqueName="11897" name="Column11871" queryTableFieldId="20874"/>
    <tableColumn id="11898" xr3:uid="{00000000-0010-0000-0000-00007A2E0000}" uniqueName="11898" name="Column11872" queryTableFieldId="20873"/>
    <tableColumn id="11899" xr3:uid="{00000000-0010-0000-0000-00007B2E0000}" uniqueName="11899" name="Column11873" queryTableFieldId="20872"/>
    <tableColumn id="11900" xr3:uid="{00000000-0010-0000-0000-00007C2E0000}" uniqueName="11900" name="Column11874" queryTableFieldId="20871"/>
    <tableColumn id="11901" xr3:uid="{00000000-0010-0000-0000-00007D2E0000}" uniqueName="11901" name="Column11875" queryTableFieldId="20870"/>
    <tableColumn id="11902" xr3:uid="{00000000-0010-0000-0000-00007E2E0000}" uniqueName="11902" name="Column11876" queryTableFieldId="20869"/>
    <tableColumn id="11903" xr3:uid="{00000000-0010-0000-0000-00007F2E0000}" uniqueName="11903" name="Column11877" queryTableFieldId="20868"/>
    <tableColumn id="11904" xr3:uid="{00000000-0010-0000-0000-0000802E0000}" uniqueName="11904" name="Column11878" queryTableFieldId="20867"/>
    <tableColumn id="11905" xr3:uid="{00000000-0010-0000-0000-0000812E0000}" uniqueName="11905" name="Column11879" queryTableFieldId="20866"/>
    <tableColumn id="11906" xr3:uid="{00000000-0010-0000-0000-0000822E0000}" uniqueName="11906" name="Column11880" queryTableFieldId="20865"/>
    <tableColumn id="11907" xr3:uid="{00000000-0010-0000-0000-0000832E0000}" uniqueName="11907" name="Column11881" queryTableFieldId="20864"/>
    <tableColumn id="11908" xr3:uid="{00000000-0010-0000-0000-0000842E0000}" uniqueName="11908" name="Column11882" queryTableFieldId="20863"/>
    <tableColumn id="11909" xr3:uid="{00000000-0010-0000-0000-0000852E0000}" uniqueName="11909" name="Column11883" queryTableFieldId="20862"/>
    <tableColumn id="11910" xr3:uid="{00000000-0010-0000-0000-0000862E0000}" uniqueName="11910" name="Column11884" queryTableFieldId="20861"/>
    <tableColumn id="11911" xr3:uid="{00000000-0010-0000-0000-0000872E0000}" uniqueName="11911" name="Column11885" queryTableFieldId="20860"/>
    <tableColumn id="11912" xr3:uid="{00000000-0010-0000-0000-0000882E0000}" uniqueName="11912" name="Column11886" queryTableFieldId="20859"/>
    <tableColumn id="11913" xr3:uid="{00000000-0010-0000-0000-0000892E0000}" uniqueName="11913" name="Column11887" queryTableFieldId="20858"/>
    <tableColumn id="11914" xr3:uid="{00000000-0010-0000-0000-00008A2E0000}" uniqueName="11914" name="Column11888" queryTableFieldId="20857"/>
    <tableColumn id="11915" xr3:uid="{00000000-0010-0000-0000-00008B2E0000}" uniqueName="11915" name="Column11889" queryTableFieldId="20856"/>
    <tableColumn id="11916" xr3:uid="{00000000-0010-0000-0000-00008C2E0000}" uniqueName="11916" name="Column11890" queryTableFieldId="20855"/>
    <tableColumn id="11917" xr3:uid="{00000000-0010-0000-0000-00008D2E0000}" uniqueName="11917" name="Column11891" queryTableFieldId="20854"/>
    <tableColumn id="11918" xr3:uid="{00000000-0010-0000-0000-00008E2E0000}" uniqueName="11918" name="Column11892" queryTableFieldId="20853"/>
    <tableColumn id="11919" xr3:uid="{00000000-0010-0000-0000-00008F2E0000}" uniqueName="11919" name="Column11893" queryTableFieldId="20852"/>
    <tableColumn id="11920" xr3:uid="{00000000-0010-0000-0000-0000902E0000}" uniqueName="11920" name="Column11894" queryTableFieldId="20851"/>
    <tableColumn id="11921" xr3:uid="{00000000-0010-0000-0000-0000912E0000}" uniqueName="11921" name="Column11895" queryTableFieldId="20850"/>
    <tableColumn id="11922" xr3:uid="{00000000-0010-0000-0000-0000922E0000}" uniqueName="11922" name="Column11896" queryTableFieldId="20849"/>
    <tableColumn id="11923" xr3:uid="{00000000-0010-0000-0000-0000932E0000}" uniqueName="11923" name="Column11897" queryTableFieldId="20848"/>
    <tableColumn id="11924" xr3:uid="{00000000-0010-0000-0000-0000942E0000}" uniqueName="11924" name="Column11898" queryTableFieldId="20847"/>
    <tableColumn id="11925" xr3:uid="{00000000-0010-0000-0000-0000952E0000}" uniqueName="11925" name="Column11899" queryTableFieldId="20846"/>
    <tableColumn id="11926" xr3:uid="{00000000-0010-0000-0000-0000962E0000}" uniqueName="11926" name="Column11900" queryTableFieldId="20845"/>
    <tableColumn id="11927" xr3:uid="{00000000-0010-0000-0000-0000972E0000}" uniqueName="11927" name="Column11901" queryTableFieldId="20844"/>
    <tableColumn id="11928" xr3:uid="{00000000-0010-0000-0000-0000982E0000}" uniqueName="11928" name="Column11902" queryTableFieldId="20843"/>
    <tableColumn id="11929" xr3:uid="{00000000-0010-0000-0000-0000992E0000}" uniqueName="11929" name="Column11903" queryTableFieldId="20842"/>
    <tableColumn id="11930" xr3:uid="{00000000-0010-0000-0000-00009A2E0000}" uniqueName="11930" name="Column11904" queryTableFieldId="20841"/>
    <tableColumn id="11931" xr3:uid="{00000000-0010-0000-0000-00009B2E0000}" uniqueName="11931" name="Column11905" queryTableFieldId="20840"/>
    <tableColumn id="11932" xr3:uid="{00000000-0010-0000-0000-00009C2E0000}" uniqueName="11932" name="Column11906" queryTableFieldId="20839"/>
    <tableColumn id="11933" xr3:uid="{00000000-0010-0000-0000-00009D2E0000}" uniqueName="11933" name="Column11907" queryTableFieldId="20838"/>
    <tableColumn id="11934" xr3:uid="{00000000-0010-0000-0000-00009E2E0000}" uniqueName="11934" name="Column11908" queryTableFieldId="20837"/>
    <tableColumn id="11935" xr3:uid="{00000000-0010-0000-0000-00009F2E0000}" uniqueName="11935" name="Column11909" queryTableFieldId="20836"/>
    <tableColumn id="11936" xr3:uid="{00000000-0010-0000-0000-0000A02E0000}" uniqueName="11936" name="Column11910" queryTableFieldId="20835"/>
    <tableColumn id="11937" xr3:uid="{00000000-0010-0000-0000-0000A12E0000}" uniqueName="11937" name="Column11911" queryTableFieldId="20834"/>
    <tableColumn id="11938" xr3:uid="{00000000-0010-0000-0000-0000A22E0000}" uniqueName="11938" name="Column11912" queryTableFieldId="20833"/>
    <tableColumn id="11939" xr3:uid="{00000000-0010-0000-0000-0000A32E0000}" uniqueName="11939" name="Column11913" queryTableFieldId="20832"/>
    <tableColumn id="11940" xr3:uid="{00000000-0010-0000-0000-0000A42E0000}" uniqueName="11940" name="Column11914" queryTableFieldId="20831"/>
    <tableColumn id="11941" xr3:uid="{00000000-0010-0000-0000-0000A52E0000}" uniqueName="11941" name="Column11915" queryTableFieldId="20830"/>
    <tableColumn id="11942" xr3:uid="{00000000-0010-0000-0000-0000A62E0000}" uniqueName="11942" name="Column11916" queryTableFieldId="20829"/>
    <tableColumn id="11943" xr3:uid="{00000000-0010-0000-0000-0000A72E0000}" uniqueName="11943" name="Column11917" queryTableFieldId="20828"/>
    <tableColumn id="11944" xr3:uid="{00000000-0010-0000-0000-0000A82E0000}" uniqueName="11944" name="Column11918" queryTableFieldId="20827"/>
    <tableColumn id="11945" xr3:uid="{00000000-0010-0000-0000-0000A92E0000}" uniqueName="11945" name="Column11919" queryTableFieldId="20826"/>
    <tableColumn id="11946" xr3:uid="{00000000-0010-0000-0000-0000AA2E0000}" uniqueName="11946" name="Column11920" queryTableFieldId="20825"/>
    <tableColumn id="11947" xr3:uid="{00000000-0010-0000-0000-0000AB2E0000}" uniqueName="11947" name="Column11921" queryTableFieldId="20824"/>
    <tableColumn id="11948" xr3:uid="{00000000-0010-0000-0000-0000AC2E0000}" uniqueName="11948" name="Column11922" queryTableFieldId="20823"/>
    <tableColumn id="11949" xr3:uid="{00000000-0010-0000-0000-0000AD2E0000}" uniqueName="11949" name="Column11923" queryTableFieldId="20822"/>
    <tableColumn id="11950" xr3:uid="{00000000-0010-0000-0000-0000AE2E0000}" uniqueName="11950" name="Column11924" queryTableFieldId="20821"/>
    <tableColumn id="11951" xr3:uid="{00000000-0010-0000-0000-0000AF2E0000}" uniqueName="11951" name="Column11925" queryTableFieldId="20820"/>
    <tableColumn id="11952" xr3:uid="{00000000-0010-0000-0000-0000B02E0000}" uniqueName="11952" name="Column11926" queryTableFieldId="20819"/>
    <tableColumn id="11953" xr3:uid="{00000000-0010-0000-0000-0000B12E0000}" uniqueName="11953" name="Column11927" queryTableFieldId="20818"/>
    <tableColumn id="11954" xr3:uid="{00000000-0010-0000-0000-0000B22E0000}" uniqueName="11954" name="Column11928" queryTableFieldId="20817"/>
    <tableColumn id="11955" xr3:uid="{00000000-0010-0000-0000-0000B32E0000}" uniqueName="11955" name="Column11929" queryTableFieldId="20816"/>
    <tableColumn id="11956" xr3:uid="{00000000-0010-0000-0000-0000B42E0000}" uniqueName="11956" name="Column11930" queryTableFieldId="20815"/>
    <tableColumn id="11957" xr3:uid="{00000000-0010-0000-0000-0000B52E0000}" uniqueName="11957" name="Column11931" queryTableFieldId="20814"/>
    <tableColumn id="11958" xr3:uid="{00000000-0010-0000-0000-0000B62E0000}" uniqueName="11958" name="Column11932" queryTableFieldId="20813"/>
    <tableColumn id="11959" xr3:uid="{00000000-0010-0000-0000-0000B72E0000}" uniqueName="11959" name="Column11933" queryTableFieldId="20812"/>
    <tableColumn id="11960" xr3:uid="{00000000-0010-0000-0000-0000B82E0000}" uniqueName="11960" name="Column11934" queryTableFieldId="20811"/>
    <tableColumn id="11961" xr3:uid="{00000000-0010-0000-0000-0000B92E0000}" uniqueName="11961" name="Column11935" queryTableFieldId="20810"/>
    <tableColumn id="11962" xr3:uid="{00000000-0010-0000-0000-0000BA2E0000}" uniqueName="11962" name="Column11936" queryTableFieldId="20809"/>
    <tableColumn id="11963" xr3:uid="{00000000-0010-0000-0000-0000BB2E0000}" uniqueName="11963" name="Column11937" queryTableFieldId="20808"/>
    <tableColumn id="11964" xr3:uid="{00000000-0010-0000-0000-0000BC2E0000}" uniqueName="11964" name="Column11938" queryTableFieldId="20807"/>
    <tableColumn id="11965" xr3:uid="{00000000-0010-0000-0000-0000BD2E0000}" uniqueName="11965" name="Column11939" queryTableFieldId="20806"/>
    <tableColumn id="11966" xr3:uid="{00000000-0010-0000-0000-0000BE2E0000}" uniqueName="11966" name="Column11940" queryTableFieldId="20805"/>
    <tableColumn id="11967" xr3:uid="{00000000-0010-0000-0000-0000BF2E0000}" uniqueName="11967" name="Column11941" queryTableFieldId="20804"/>
    <tableColumn id="11968" xr3:uid="{00000000-0010-0000-0000-0000C02E0000}" uniqueName="11968" name="Column11942" queryTableFieldId="20803"/>
    <tableColumn id="11969" xr3:uid="{00000000-0010-0000-0000-0000C12E0000}" uniqueName="11969" name="Column11943" queryTableFieldId="20802"/>
    <tableColumn id="11970" xr3:uid="{00000000-0010-0000-0000-0000C22E0000}" uniqueName="11970" name="Column11944" queryTableFieldId="20801"/>
    <tableColumn id="11971" xr3:uid="{00000000-0010-0000-0000-0000C32E0000}" uniqueName="11971" name="Column11945" queryTableFieldId="20800"/>
    <tableColumn id="11972" xr3:uid="{00000000-0010-0000-0000-0000C42E0000}" uniqueName="11972" name="Column11946" queryTableFieldId="20799"/>
    <tableColumn id="11973" xr3:uid="{00000000-0010-0000-0000-0000C52E0000}" uniqueName="11973" name="Column11947" queryTableFieldId="20798"/>
    <tableColumn id="11974" xr3:uid="{00000000-0010-0000-0000-0000C62E0000}" uniqueName="11974" name="Column11948" queryTableFieldId="20797"/>
    <tableColumn id="11975" xr3:uid="{00000000-0010-0000-0000-0000C72E0000}" uniqueName="11975" name="Column11949" queryTableFieldId="20796"/>
    <tableColumn id="11976" xr3:uid="{00000000-0010-0000-0000-0000C82E0000}" uniqueName="11976" name="Column11950" queryTableFieldId="20795"/>
    <tableColumn id="11977" xr3:uid="{00000000-0010-0000-0000-0000C92E0000}" uniqueName="11977" name="Column11951" queryTableFieldId="20794"/>
    <tableColumn id="11978" xr3:uid="{00000000-0010-0000-0000-0000CA2E0000}" uniqueName="11978" name="Column11952" queryTableFieldId="20793"/>
    <tableColumn id="11979" xr3:uid="{00000000-0010-0000-0000-0000CB2E0000}" uniqueName="11979" name="Column11953" queryTableFieldId="20792"/>
    <tableColumn id="11980" xr3:uid="{00000000-0010-0000-0000-0000CC2E0000}" uniqueName="11980" name="Column11954" queryTableFieldId="20791"/>
    <tableColumn id="11981" xr3:uid="{00000000-0010-0000-0000-0000CD2E0000}" uniqueName="11981" name="Column11955" queryTableFieldId="20790"/>
    <tableColumn id="11982" xr3:uid="{00000000-0010-0000-0000-0000CE2E0000}" uniqueName="11982" name="Column11956" queryTableFieldId="20789"/>
    <tableColumn id="11983" xr3:uid="{00000000-0010-0000-0000-0000CF2E0000}" uniqueName="11983" name="Column11957" queryTableFieldId="20788"/>
    <tableColumn id="11984" xr3:uid="{00000000-0010-0000-0000-0000D02E0000}" uniqueName="11984" name="Column11958" queryTableFieldId="20787"/>
    <tableColumn id="11985" xr3:uid="{00000000-0010-0000-0000-0000D12E0000}" uniqueName="11985" name="Column11959" queryTableFieldId="20786"/>
    <tableColumn id="11986" xr3:uid="{00000000-0010-0000-0000-0000D22E0000}" uniqueName="11986" name="Column11960" queryTableFieldId="20785"/>
    <tableColumn id="11987" xr3:uid="{00000000-0010-0000-0000-0000D32E0000}" uniqueName="11987" name="Column11961" queryTableFieldId="20784"/>
    <tableColumn id="11988" xr3:uid="{00000000-0010-0000-0000-0000D42E0000}" uniqueName="11988" name="Column11962" queryTableFieldId="20783"/>
    <tableColumn id="11989" xr3:uid="{00000000-0010-0000-0000-0000D52E0000}" uniqueName="11989" name="Column11963" queryTableFieldId="20782"/>
    <tableColumn id="11990" xr3:uid="{00000000-0010-0000-0000-0000D62E0000}" uniqueName="11990" name="Column11964" queryTableFieldId="20781"/>
    <tableColumn id="11991" xr3:uid="{00000000-0010-0000-0000-0000D72E0000}" uniqueName="11991" name="Column11965" queryTableFieldId="20780"/>
    <tableColumn id="11992" xr3:uid="{00000000-0010-0000-0000-0000D82E0000}" uniqueName="11992" name="Column11966" queryTableFieldId="20779"/>
    <tableColumn id="11993" xr3:uid="{00000000-0010-0000-0000-0000D92E0000}" uniqueName="11993" name="Column11967" queryTableFieldId="20778"/>
    <tableColumn id="11994" xr3:uid="{00000000-0010-0000-0000-0000DA2E0000}" uniqueName="11994" name="Column11968" queryTableFieldId="20777"/>
    <tableColumn id="11995" xr3:uid="{00000000-0010-0000-0000-0000DB2E0000}" uniqueName="11995" name="Column11969" queryTableFieldId="20776"/>
    <tableColumn id="11996" xr3:uid="{00000000-0010-0000-0000-0000DC2E0000}" uniqueName="11996" name="Column11970" queryTableFieldId="20775"/>
    <tableColumn id="11997" xr3:uid="{00000000-0010-0000-0000-0000DD2E0000}" uniqueName="11997" name="Column11971" queryTableFieldId="20774"/>
    <tableColumn id="11998" xr3:uid="{00000000-0010-0000-0000-0000DE2E0000}" uniqueName="11998" name="Column11972" queryTableFieldId="20773"/>
    <tableColumn id="11999" xr3:uid="{00000000-0010-0000-0000-0000DF2E0000}" uniqueName="11999" name="Column11973" queryTableFieldId="20772"/>
    <tableColumn id="12000" xr3:uid="{00000000-0010-0000-0000-0000E02E0000}" uniqueName="12000" name="Column11974" queryTableFieldId="20771"/>
    <tableColumn id="12001" xr3:uid="{00000000-0010-0000-0000-0000E12E0000}" uniqueName="12001" name="Column11975" queryTableFieldId="20770"/>
    <tableColumn id="12002" xr3:uid="{00000000-0010-0000-0000-0000E22E0000}" uniqueName="12002" name="Column11976" queryTableFieldId="20769"/>
    <tableColumn id="12003" xr3:uid="{00000000-0010-0000-0000-0000E32E0000}" uniqueName="12003" name="Column11977" queryTableFieldId="20768"/>
    <tableColumn id="12004" xr3:uid="{00000000-0010-0000-0000-0000E42E0000}" uniqueName="12004" name="Column11978" queryTableFieldId="20767"/>
    <tableColumn id="12005" xr3:uid="{00000000-0010-0000-0000-0000E52E0000}" uniqueName="12005" name="Column11979" queryTableFieldId="20766"/>
    <tableColumn id="12006" xr3:uid="{00000000-0010-0000-0000-0000E62E0000}" uniqueName="12006" name="Column11980" queryTableFieldId="20765"/>
    <tableColumn id="12007" xr3:uid="{00000000-0010-0000-0000-0000E72E0000}" uniqueName="12007" name="Column11981" queryTableFieldId="20764"/>
    <tableColumn id="12008" xr3:uid="{00000000-0010-0000-0000-0000E82E0000}" uniqueName="12008" name="Column11982" queryTableFieldId="20763"/>
    <tableColumn id="12009" xr3:uid="{00000000-0010-0000-0000-0000E92E0000}" uniqueName="12009" name="Column11983" queryTableFieldId="20762"/>
    <tableColumn id="12010" xr3:uid="{00000000-0010-0000-0000-0000EA2E0000}" uniqueName="12010" name="Column11984" queryTableFieldId="20761"/>
    <tableColumn id="12011" xr3:uid="{00000000-0010-0000-0000-0000EB2E0000}" uniqueName="12011" name="Column11985" queryTableFieldId="20760"/>
    <tableColumn id="12012" xr3:uid="{00000000-0010-0000-0000-0000EC2E0000}" uniqueName="12012" name="Column11986" queryTableFieldId="20759"/>
    <tableColumn id="12013" xr3:uid="{00000000-0010-0000-0000-0000ED2E0000}" uniqueName="12013" name="Column11987" queryTableFieldId="20758"/>
    <tableColumn id="12014" xr3:uid="{00000000-0010-0000-0000-0000EE2E0000}" uniqueName="12014" name="Column11988" queryTableFieldId="20757"/>
    <tableColumn id="12015" xr3:uid="{00000000-0010-0000-0000-0000EF2E0000}" uniqueName="12015" name="Column11989" queryTableFieldId="20756"/>
    <tableColumn id="12016" xr3:uid="{00000000-0010-0000-0000-0000F02E0000}" uniqueName="12016" name="Column11990" queryTableFieldId="20755"/>
    <tableColumn id="12017" xr3:uid="{00000000-0010-0000-0000-0000F12E0000}" uniqueName="12017" name="Column11991" queryTableFieldId="20754"/>
    <tableColumn id="12018" xr3:uid="{00000000-0010-0000-0000-0000F22E0000}" uniqueName="12018" name="Column11992" queryTableFieldId="20753"/>
    <tableColumn id="12019" xr3:uid="{00000000-0010-0000-0000-0000F32E0000}" uniqueName="12019" name="Column11993" queryTableFieldId="20752"/>
    <tableColumn id="12020" xr3:uid="{00000000-0010-0000-0000-0000F42E0000}" uniqueName="12020" name="Column11994" queryTableFieldId="20751"/>
    <tableColumn id="12021" xr3:uid="{00000000-0010-0000-0000-0000F52E0000}" uniqueName="12021" name="Column11995" queryTableFieldId="20750"/>
    <tableColumn id="12022" xr3:uid="{00000000-0010-0000-0000-0000F62E0000}" uniqueName="12022" name="Column11996" queryTableFieldId="20749"/>
    <tableColumn id="12023" xr3:uid="{00000000-0010-0000-0000-0000F72E0000}" uniqueName="12023" name="Column11997" queryTableFieldId="20748"/>
    <tableColumn id="12024" xr3:uid="{00000000-0010-0000-0000-0000F82E0000}" uniqueName="12024" name="Column11998" queryTableFieldId="20747"/>
    <tableColumn id="12025" xr3:uid="{00000000-0010-0000-0000-0000F92E0000}" uniqueName="12025" name="Column11999" queryTableFieldId="20746"/>
    <tableColumn id="12026" xr3:uid="{00000000-0010-0000-0000-0000FA2E0000}" uniqueName="12026" name="Column12000" queryTableFieldId="20745"/>
    <tableColumn id="12027" xr3:uid="{00000000-0010-0000-0000-0000FB2E0000}" uniqueName="12027" name="Column12001" queryTableFieldId="20744"/>
    <tableColumn id="12028" xr3:uid="{00000000-0010-0000-0000-0000FC2E0000}" uniqueName="12028" name="Column12002" queryTableFieldId="20743"/>
    <tableColumn id="12029" xr3:uid="{00000000-0010-0000-0000-0000FD2E0000}" uniqueName="12029" name="Column12003" queryTableFieldId="20742"/>
    <tableColumn id="12030" xr3:uid="{00000000-0010-0000-0000-0000FE2E0000}" uniqueName="12030" name="Column12004" queryTableFieldId="20741"/>
    <tableColumn id="12031" xr3:uid="{00000000-0010-0000-0000-0000FF2E0000}" uniqueName="12031" name="Column12005" queryTableFieldId="20740"/>
    <tableColumn id="12032" xr3:uid="{00000000-0010-0000-0000-0000002F0000}" uniqueName="12032" name="Column12006" queryTableFieldId="20739"/>
    <tableColumn id="12033" xr3:uid="{00000000-0010-0000-0000-0000012F0000}" uniqueName="12033" name="Column12007" queryTableFieldId="20738"/>
    <tableColumn id="12034" xr3:uid="{00000000-0010-0000-0000-0000022F0000}" uniqueName="12034" name="Column12008" queryTableFieldId="20737"/>
    <tableColumn id="12035" xr3:uid="{00000000-0010-0000-0000-0000032F0000}" uniqueName="12035" name="Column12009" queryTableFieldId="20736"/>
    <tableColumn id="12036" xr3:uid="{00000000-0010-0000-0000-0000042F0000}" uniqueName="12036" name="Column12010" queryTableFieldId="20735"/>
    <tableColumn id="12037" xr3:uid="{00000000-0010-0000-0000-0000052F0000}" uniqueName="12037" name="Column12011" queryTableFieldId="20734"/>
    <tableColumn id="12038" xr3:uid="{00000000-0010-0000-0000-0000062F0000}" uniqueName="12038" name="Column12012" queryTableFieldId="20733"/>
    <tableColumn id="12039" xr3:uid="{00000000-0010-0000-0000-0000072F0000}" uniqueName="12039" name="Column12013" queryTableFieldId="20732"/>
    <tableColumn id="12040" xr3:uid="{00000000-0010-0000-0000-0000082F0000}" uniqueName="12040" name="Column12014" queryTableFieldId="20731"/>
    <tableColumn id="12041" xr3:uid="{00000000-0010-0000-0000-0000092F0000}" uniqueName="12041" name="Column12015" queryTableFieldId="20730"/>
    <tableColumn id="12042" xr3:uid="{00000000-0010-0000-0000-00000A2F0000}" uniqueName="12042" name="Column12016" queryTableFieldId="20729"/>
    <tableColumn id="12043" xr3:uid="{00000000-0010-0000-0000-00000B2F0000}" uniqueName="12043" name="Column12017" queryTableFieldId="20728"/>
    <tableColumn id="12044" xr3:uid="{00000000-0010-0000-0000-00000C2F0000}" uniqueName="12044" name="Column12018" queryTableFieldId="20727"/>
    <tableColumn id="12045" xr3:uid="{00000000-0010-0000-0000-00000D2F0000}" uniqueName="12045" name="Column12019" queryTableFieldId="20726"/>
    <tableColumn id="12046" xr3:uid="{00000000-0010-0000-0000-00000E2F0000}" uniqueName="12046" name="Column12020" queryTableFieldId="20725"/>
    <tableColumn id="12047" xr3:uid="{00000000-0010-0000-0000-00000F2F0000}" uniqueName="12047" name="Column12021" queryTableFieldId="20724"/>
    <tableColumn id="12048" xr3:uid="{00000000-0010-0000-0000-0000102F0000}" uniqueName="12048" name="Column12022" queryTableFieldId="20723"/>
    <tableColumn id="12049" xr3:uid="{00000000-0010-0000-0000-0000112F0000}" uniqueName="12049" name="Column12023" queryTableFieldId="20722"/>
    <tableColumn id="12050" xr3:uid="{00000000-0010-0000-0000-0000122F0000}" uniqueName="12050" name="Column12024" queryTableFieldId="20721"/>
    <tableColumn id="12051" xr3:uid="{00000000-0010-0000-0000-0000132F0000}" uniqueName="12051" name="Column12025" queryTableFieldId="20720"/>
    <tableColumn id="12052" xr3:uid="{00000000-0010-0000-0000-0000142F0000}" uniqueName="12052" name="Column12026" queryTableFieldId="20719"/>
    <tableColumn id="12053" xr3:uid="{00000000-0010-0000-0000-0000152F0000}" uniqueName="12053" name="Column12027" queryTableFieldId="20718"/>
    <tableColumn id="12054" xr3:uid="{00000000-0010-0000-0000-0000162F0000}" uniqueName="12054" name="Column12028" queryTableFieldId="20717"/>
    <tableColumn id="12055" xr3:uid="{00000000-0010-0000-0000-0000172F0000}" uniqueName="12055" name="Column12029" queryTableFieldId="20716"/>
    <tableColumn id="12056" xr3:uid="{00000000-0010-0000-0000-0000182F0000}" uniqueName="12056" name="Column12030" queryTableFieldId="20715"/>
    <tableColumn id="12057" xr3:uid="{00000000-0010-0000-0000-0000192F0000}" uniqueName="12057" name="Column12031" queryTableFieldId="20714"/>
    <tableColumn id="12058" xr3:uid="{00000000-0010-0000-0000-00001A2F0000}" uniqueName="12058" name="Column12032" queryTableFieldId="20713"/>
    <tableColumn id="12059" xr3:uid="{00000000-0010-0000-0000-00001B2F0000}" uniqueName="12059" name="Column12033" queryTableFieldId="20712"/>
    <tableColumn id="12060" xr3:uid="{00000000-0010-0000-0000-00001C2F0000}" uniqueName="12060" name="Column12034" queryTableFieldId="20711"/>
    <tableColumn id="12061" xr3:uid="{00000000-0010-0000-0000-00001D2F0000}" uniqueName="12061" name="Column12035" queryTableFieldId="20710"/>
    <tableColumn id="12062" xr3:uid="{00000000-0010-0000-0000-00001E2F0000}" uniqueName="12062" name="Column12036" queryTableFieldId="20709"/>
    <tableColumn id="12063" xr3:uid="{00000000-0010-0000-0000-00001F2F0000}" uniqueName="12063" name="Column12037" queryTableFieldId="20708"/>
    <tableColumn id="12064" xr3:uid="{00000000-0010-0000-0000-0000202F0000}" uniqueName="12064" name="Column12038" queryTableFieldId="20707"/>
    <tableColumn id="12065" xr3:uid="{00000000-0010-0000-0000-0000212F0000}" uniqueName="12065" name="Column12039" queryTableFieldId="20706"/>
    <tableColumn id="12066" xr3:uid="{00000000-0010-0000-0000-0000222F0000}" uniqueName="12066" name="Column12040" queryTableFieldId="20705"/>
    <tableColumn id="12067" xr3:uid="{00000000-0010-0000-0000-0000232F0000}" uniqueName="12067" name="Column12041" queryTableFieldId="20704"/>
    <tableColumn id="12068" xr3:uid="{00000000-0010-0000-0000-0000242F0000}" uniqueName="12068" name="Column12042" queryTableFieldId="20703"/>
    <tableColumn id="12069" xr3:uid="{00000000-0010-0000-0000-0000252F0000}" uniqueName="12069" name="Column12043" queryTableFieldId="20702"/>
    <tableColumn id="12070" xr3:uid="{00000000-0010-0000-0000-0000262F0000}" uniqueName="12070" name="Column12044" queryTableFieldId="20701"/>
    <tableColumn id="12071" xr3:uid="{00000000-0010-0000-0000-0000272F0000}" uniqueName="12071" name="Column12045" queryTableFieldId="20700"/>
    <tableColumn id="12072" xr3:uid="{00000000-0010-0000-0000-0000282F0000}" uniqueName="12072" name="Column12046" queryTableFieldId="20699"/>
    <tableColumn id="12073" xr3:uid="{00000000-0010-0000-0000-0000292F0000}" uniqueName="12073" name="Column12047" queryTableFieldId="20698"/>
    <tableColumn id="12074" xr3:uid="{00000000-0010-0000-0000-00002A2F0000}" uniqueName="12074" name="Column12048" queryTableFieldId="20697"/>
    <tableColumn id="12075" xr3:uid="{00000000-0010-0000-0000-00002B2F0000}" uniqueName="12075" name="Column12049" queryTableFieldId="20696"/>
    <tableColumn id="12076" xr3:uid="{00000000-0010-0000-0000-00002C2F0000}" uniqueName="12076" name="Column12050" queryTableFieldId="20695"/>
    <tableColumn id="12077" xr3:uid="{00000000-0010-0000-0000-00002D2F0000}" uniqueName="12077" name="Column12051" queryTableFieldId="20694"/>
    <tableColumn id="12078" xr3:uid="{00000000-0010-0000-0000-00002E2F0000}" uniqueName="12078" name="Column12052" queryTableFieldId="20693"/>
    <tableColumn id="12079" xr3:uid="{00000000-0010-0000-0000-00002F2F0000}" uniqueName="12079" name="Column12053" queryTableFieldId="20692"/>
    <tableColumn id="12080" xr3:uid="{00000000-0010-0000-0000-0000302F0000}" uniqueName="12080" name="Column12054" queryTableFieldId="20691"/>
    <tableColumn id="12081" xr3:uid="{00000000-0010-0000-0000-0000312F0000}" uniqueName="12081" name="Column12055" queryTableFieldId="20690"/>
    <tableColumn id="12082" xr3:uid="{00000000-0010-0000-0000-0000322F0000}" uniqueName="12082" name="Column12056" queryTableFieldId="20689"/>
    <tableColumn id="12083" xr3:uid="{00000000-0010-0000-0000-0000332F0000}" uniqueName="12083" name="Column12057" queryTableFieldId="20688"/>
    <tableColumn id="12084" xr3:uid="{00000000-0010-0000-0000-0000342F0000}" uniqueName="12084" name="Column12058" queryTableFieldId="20687"/>
    <tableColumn id="12085" xr3:uid="{00000000-0010-0000-0000-0000352F0000}" uniqueName="12085" name="Column12059" queryTableFieldId="20686"/>
    <tableColumn id="12086" xr3:uid="{00000000-0010-0000-0000-0000362F0000}" uniqueName="12086" name="Column12060" queryTableFieldId="20685"/>
    <tableColumn id="12087" xr3:uid="{00000000-0010-0000-0000-0000372F0000}" uniqueName="12087" name="Column12061" queryTableFieldId="20684"/>
    <tableColumn id="12088" xr3:uid="{00000000-0010-0000-0000-0000382F0000}" uniqueName="12088" name="Column12062" queryTableFieldId="20683"/>
    <tableColumn id="12089" xr3:uid="{00000000-0010-0000-0000-0000392F0000}" uniqueName="12089" name="Column12063" queryTableFieldId="20682"/>
    <tableColumn id="12090" xr3:uid="{00000000-0010-0000-0000-00003A2F0000}" uniqueName="12090" name="Column12064" queryTableFieldId="20681"/>
    <tableColumn id="12091" xr3:uid="{00000000-0010-0000-0000-00003B2F0000}" uniqueName="12091" name="Column12065" queryTableFieldId="20680"/>
    <tableColumn id="12092" xr3:uid="{00000000-0010-0000-0000-00003C2F0000}" uniqueName="12092" name="Column12066" queryTableFieldId="20679"/>
    <tableColumn id="12093" xr3:uid="{00000000-0010-0000-0000-00003D2F0000}" uniqueName="12093" name="Column12067" queryTableFieldId="20678"/>
    <tableColumn id="12094" xr3:uid="{00000000-0010-0000-0000-00003E2F0000}" uniqueName="12094" name="Column12068" queryTableFieldId="20677"/>
    <tableColumn id="12095" xr3:uid="{00000000-0010-0000-0000-00003F2F0000}" uniqueName="12095" name="Column12069" queryTableFieldId="20676"/>
    <tableColumn id="12096" xr3:uid="{00000000-0010-0000-0000-0000402F0000}" uniqueName="12096" name="Column12070" queryTableFieldId="20675"/>
    <tableColumn id="12097" xr3:uid="{00000000-0010-0000-0000-0000412F0000}" uniqueName="12097" name="Column12071" queryTableFieldId="20674"/>
    <tableColumn id="12098" xr3:uid="{00000000-0010-0000-0000-0000422F0000}" uniqueName="12098" name="Column12072" queryTableFieldId="20673"/>
    <tableColumn id="12099" xr3:uid="{00000000-0010-0000-0000-0000432F0000}" uniqueName="12099" name="Column12073" queryTableFieldId="20672"/>
    <tableColumn id="12100" xr3:uid="{00000000-0010-0000-0000-0000442F0000}" uniqueName="12100" name="Column12074" queryTableFieldId="20671"/>
    <tableColumn id="12101" xr3:uid="{00000000-0010-0000-0000-0000452F0000}" uniqueName="12101" name="Column12075" queryTableFieldId="20670"/>
    <tableColumn id="12102" xr3:uid="{00000000-0010-0000-0000-0000462F0000}" uniqueName="12102" name="Column12076" queryTableFieldId="20669"/>
    <tableColumn id="12103" xr3:uid="{00000000-0010-0000-0000-0000472F0000}" uniqueName="12103" name="Column12077" queryTableFieldId="20668"/>
    <tableColumn id="12104" xr3:uid="{00000000-0010-0000-0000-0000482F0000}" uniqueName="12104" name="Column12078" queryTableFieldId="20667"/>
    <tableColumn id="12105" xr3:uid="{00000000-0010-0000-0000-0000492F0000}" uniqueName="12105" name="Column12079" queryTableFieldId="20666"/>
    <tableColumn id="12106" xr3:uid="{00000000-0010-0000-0000-00004A2F0000}" uniqueName="12106" name="Column12080" queryTableFieldId="20665"/>
    <tableColumn id="12107" xr3:uid="{00000000-0010-0000-0000-00004B2F0000}" uniqueName="12107" name="Column12081" queryTableFieldId="20664"/>
    <tableColumn id="12108" xr3:uid="{00000000-0010-0000-0000-00004C2F0000}" uniqueName="12108" name="Column12082" queryTableFieldId="20663"/>
    <tableColumn id="12109" xr3:uid="{00000000-0010-0000-0000-00004D2F0000}" uniqueName="12109" name="Column12083" queryTableFieldId="20662"/>
    <tableColumn id="12110" xr3:uid="{00000000-0010-0000-0000-00004E2F0000}" uniqueName="12110" name="Column12084" queryTableFieldId="20661"/>
    <tableColumn id="12111" xr3:uid="{00000000-0010-0000-0000-00004F2F0000}" uniqueName="12111" name="Column12085" queryTableFieldId="20660"/>
    <tableColumn id="12112" xr3:uid="{00000000-0010-0000-0000-0000502F0000}" uniqueName="12112" name="Column12086" queryTableFieldId="20659"/>
    <tableColumn id="12113" xr3:uid="{00000000-0010-0000-0000-0000512F0000}" uniqueName="12113" name="Column12087" queryTableFieldId="20658"/>
    <tableColumn id="12114" xr3:uid="{00000000-0010-0000-0000-0000522F0000}" uniqueName="12114" name="Column12088" queryTableFieldId="20657"/>
    <tableColumn id="12115" xr3:uid="{00000000-0010-0000-0000-0000532F0000}" uniqueName="12115" name="Column12089" queryTableFieldId="20656"/>
    <tableColumn id="12116" xr3:uid="{00000000-0010-0000-0000-0000542F0000}" uniqueName="12116" name="Column12090" queryTableFieldId="20655"/>
    <tableColumn id="12117" xr3:uid="{00000000-0010-0000-0000-0000552F0000}" uniqueName="12117" name="Column12091" queryTableFieldId="20654"/>
    <tableColumn id="12118" xr3:uid="{00000000-0010-0000-0000-0000562F0000}" uniqueName="12118" name="Column12092" queryTableFieldId="20653"/>
    <tableColumn id="12119" xr3:uid="{00000000-0010-0000-0000-0000572F0000}" uniqueName="12119" name="Column12093" queryTableFieldId="20652"/>
    <tableColumn id="12120" xr3:uid="{00000000-0010-0000-0000-0000582F0000}" uniqueName="12120" name="Column12094" queryTableFieldId="20651"/>
    <tableColumn id="12121" xr3:uid="{00000000-0010-0000-0000-0000592F0000}" uniqueName="12121" name="Column12095" queryTableFieldId="20650"/>
    <tableColumn id="12122" xr3:uid="{00000000-0010-0000-0000-00005A2F0000}" uniqueName="12122" name="Column12096" queryTableFieldId="20649"/>
    <tableColumn id="12123" xr3:uid="{00000000-0010-0000-0000-00005B2F0000}" uniqueName="12123" name="Column12097" queryTableFieldId="20648"/>
    <tableColumn id="12124" xr3:uid="{00000000-0010-0000-0000-00005C2F0000}" uniqueName="12124" name="Column12098" queryTableFieldId="20647"/>
    <tableColumn id="12125" xr3:uid="{00000000-0010-0000-0000-00005D2F0000}" uniqueName="12125" name="Column12099" queryTableFieldId="20646"/>
    <tableColumn id="12126" xr3:uid="{00000000-0010-0000-0000-00005E2F0000}" uniqueName="12126" name="Column12100" queryTableFieldId="20645"/>
    <tableColumn id="12127" xr3:uid="{00000000-0010-0000-0000-00005F2F0000}" uniqueName="12127" name="Column12101" queryTableFieldId="20644"/>
    <tableColumn id="12128" xr3:uid="{00000000-0010-0000-0000-0000602F0000}" uniqueName="12128" name="Column12102" queryTableFieldId="20643"/>
    <tableColumn id="12129" xr3:uid="{00000000-0010-0000-0000-0000612F0000}" uniqueName="12129" name="Column12103" queryTableFieldId="20642"/>
    <tableColumn id="12130" xr3:uid="{00000000-0010-0000-0000-0000622F0000}" uniqueName="12130" name="Column12104" queryTableFieldId="20641"/>
    <tableColumn id="12131" xr3:uid="{00000000-0010-0000-0000-0000632F0000}" uniqueName="12131" name="Column12105" queryTableFieldId="20640"/>
    <tableColumn id="12132" xr3:uid="{00000000-0010-0000-0000-0000642F0000}" uniqueName="12132" name="Column12106" queryTableFieldId="20639"/>
    <tableColumn id="12133" xr3:uid="{00000000-0010-0000-0000-0000652F0000}" uniqueName="12133" name="Column12107" queryTableFieldId="20638"/>
    <tableColumn id="12134" xr3:uid="{00000000-0010-0000-0000-0000662F0000}" uniqueName="12134" name="Column12108" queryTableFieldId="20637"/>
    <tableColumn id="12135" xr3:uid="{00000000-0010-0000-0000-0000672F0000}" uniqueName="12135" name="Column12109" queryTableFieldId="20636"/>
    <tableColumn id="12136" xr3:uid="{00000000-0010-0000-0000-0000682F0000}" uniqueName="12136" name="Column12110" queryTableFieldId="20635"/>
    <tableColumn id="12137" xr3:uid="{00000000-0010-0000-0000-0000692F0000}" uniqueName="12137" name="Column12111" queryTableFieldId="20634"/>
    <tableColumn id="12138" xr3:uid="{00000000-0010-0000-0000-00006A2F0000}" uniqueName="12138" name="Column12112" queryTableFieldId="20633"/>
    <tableColumn id="12139" xr3:uid="{00000000-0010-0000-0000-00006B2F0000}" uniqueName="12139" name="Column12113" queryTableFieldId="20632"/>
    <tableColumn id="12140" xr3:uid="{00000000-0010-0000-0000-00006C2F0000}" uniqueName="12140" name="Column12114" queryTableFieldId="20631"/>
    <tableColumn id="12141" xr3:uid="{00000000-0010-0000-0000-00006D2F0000}" uniqueName="12141" name="Column12115" queryTableFieldId="20630"/>
    <tableColumn id="12142" xr3:uid="{00000000-0010-0000-0000-00006E2F0000}" uniqueName="12142" name="Column12116" queryTableFieldId="20629"/>
    <tableColumn id="12143" xr3:uid="{00000000-0010-0000-0000-00006F2F0000}" uniqueName="12143" name="Column12117" queryTableFieldId="20628"/>
    <tableColumn id="12144" xr3:uid="{00000000-0010-0000-0000-0000702F0000}" uniqueName="12144" name="Column12118" queryTableFieldId="20627"/>
    <tableColumn id="12145" xr3:uid="{00000000-0010-0000-0000-0000712F0000}" uniqueName="12145" name="Column12119" queryTableFieldId="20626"/>
    <tableColumn id="12146" xr3:uid="{00000000-0010-0000-0000-0000722F0000}" uniqueName="12146" name="Column12120" queryTableFieldId="20625"/>
    <tableColumn id="12147" xr3:uid="{00000000-0010-0000-0000-0000732F0000}" uniqueName="12147" name="Column12121" queryTableFieldId="20624"/>
    <tableColumn id="12148" xr3:uid="{00000000-0010-0000-0000-0000742F0000}" uniqueName="12148" name="Column12122" queryTableFieldId="20623"/>
    <tableColumn id="12149" xr3:uid="{00000000-0010-0000-0000-0000752F0000}" uniqueName="12149" name="Column12123" queryTableFieldId="20622"/>
    <tableColumn id="12150" xr3:uid="{00000000-0010-0000-0000-0000762F0000}" uniqueName="12150" name="Column12124" queryTableFieldId="20621"/>
    <tableColumn id="12151" xr3:uid="{00000000-0010-0000-0000-0000772F0000}" uniqueName="12151" name="Column12125" queryTableFieldId="20620"/>
    <tableColumn id="12152" xr3:uid="{00000000-0010-0000-0000-0000782F0000}" uniqueName="12152" name="Column12126" queryTableFieldId="20619"/>
    <tableColumn id="12153" xr3:uid="{00000000-0010-0000-0000-0000792F0000}" uniqueName="12153" name="Column12127" queryTableFieldId="20618"/>
    <tableColumn id="12154" xr3:uid="{00000000-0010-0000-0000-00007A2F0000}" uniqueName="12154" name="Column12128" queryTableFieldId="20617"/>
    <tableColumn id="12155" xr3:uid="{00000000-0010-0000-0000-00007B2F0000}" uniqueName="12155" name="Column12129" queryTableFieldId="20616"/>
    <tableColumn id="12156" xr3:uid="{00000000-0010-0000-0000-00007C2F0000}" uniqueName="12156" name="Column12130" queryTableFieldId="20615"/>
    <tableColumn id="12157" xr3:uid="{00000000-0010-0000-0000-00007D2F0000}" uniqueName="12157" name="Column12131" queryTableFieldId="20614"/>
    <tableColumn id="12158" xr3:uid="{00000000-0010-0000-0000-00007E2F0000}" uniqueName="12158" name="Column12132" queryTableFieldId="20613"/>
    <tableColumn id="12159" xr3:uid="{00000000-0010-0000-0000-00007F2F0000}" uniqueName="12159" name="Column12133" queryTableFieldId="20612"/>
    <tableColumn id="12160" xr3:uid="{00000000-0010-0000-0000-0000802F0000}" uniqueName="12160" name="Column12134" queryTableFieldId="20611"/>
    <tableColumn id="12161" xr3:uid="{00000000-0010-0000-0000-0000812F0000}" uniqueName="12161" name="Column12135" queryTableFieldId="20610"/>
    <tableColumn id="12162" xr3:uid="{00000000-0010-0000-0000-0000822F0000}" uniqueName="12162" name="Column12136" queryTableFieldId="20609"/>
    <tableColumn id="12163" xr3:uid="{00000000-0010-0000-0000-0000832F0000}" uniqueName="12163" name="Column12137" queryTableFieldId="20608"/>
    <tableColumn id="12164" xr3:uid="{00000000-0010-0000-0000-0000842F0000}" uniqueName="12164" name="Column12138" queryTableFieldId="20607"/>
    <tableColumn id="12165" xr3:uid="{00000000-0010-0000-0000-0000852F0000}" uniqueName="12165" name="Column12139" queryTableFieldId="20606"/>
    <tableColumn id="12166" xr3:uid="{00000000-0010-0000-0000-0000862F0000}" uniqueName="12166" name="Column12140" queryTableFieldId="20605"/>
    <tableColumn id="12167" xr3:uid="{00000000-0010-0000-0000-0000872F0000}" uniqueName="12167" name="Column12141" queryTableFieldId="20604"/>
    <tableColumn id="12168" xr3:uid="{00000000-0010-0000-0000-0000882F0000}" uniqueName="12168" name="Column12142" queryTableFieldId="20603"/>
    <tableColumn id="12169" xr3:uid="{00000000-0010-0000-0000-0000892F0000}" uniqueName="12169" name="Column12143" queryTableFieldId="20602"/>
    <tableColumn id="12170" xr3:uid="{00000000-0010-0000-0000-00008A2F0000}" uniqueName="12170" name="Column12144" queryTableFieldId="20601"/>
    <tableColumn id="12171" xr3:uid="{00000000-0010-0000-0000-00008B2F0000}" uniqueName="12171" name="Column12145" queryTableFieldId="20600"/>
    <tableColumn id="12172" xr3:uid="{00000000-0010-0000-0000-00008C2F0000}" uniqueName="12172" name="Column12146" queryTableFieldId="20599"/>
    <tableColumn id="12173" xr3:uid="{00000000-0010-0000-0000-00008D2F0000}" uniqueName="12173" name="Column12147" queryTableFieldId="20598"/>
    <tableColumn id="12174" xr3:uid="{00000000-0010-0000-0000-00008E2F0000}" uniqueName="12174" name="Column12148" queryTableFieldId="20597"/>
    <tableColumn id="12175" xr3:uid="{00000000-0010-0000-0000-00008F2F0000}" uniqueName="12175" name="Column12149" queryTableFieldId="20596"/>
    <tableColumn id="12176" xr3:uid="{00000000-0010-0000-0000-0000902F0000}" uniqueName="12176" name="Column12150" queryTableFieldId="20595"/>
    <tableColumn id="12177" xr3:uid="{00000000-0010-0000-0000-0000912F0000}" uniqueName="12177" name="Column12151" queryTableFieldId="20594"/>
    <tableColumn id="12178" xr3:uid="{00000000-0010-0000-0000-0000922F0000}" uniqueName="12178" name="Column12152" queryTableFieldId="20593"/>
    <tableColumn id="12179" xr3:uid="{00000000-0010-0000-0000-0000932F0000}" uniqueName="12179" name="Column12153" queryTableFieldId="20592"/>
    <tableColumn id="12180" xr3:uid="{00000000-0010-0000-0000-0000942F0000}" uniqueName="12180" name="Column12154" queryTableFieldId="20591"/>
    <tableColumn id="12181" xr3:uid="{00000000-0010-0000-0000-0000952F0000}" uniqueName="12181" name="Column12155" queryTableFieldId="20590"/>
    <tableColumn id="12182" xr3:uid="{00000000-0010-0000-0000-0000962F0000}" uniqueName="12182" name="Column12156" queryTableFieldId="20589"/>
    <tableColumn id="12183" xr3:uid="{00000000-0010-0000-0000-0000972F0000}" uniqueName="12183" name="Column12157" queryTableFieldId="20588"/>
    <tableColumn id="12184" xr3:uid="{00000000-0010-0000-0000-0000982F0000}" uniqueName="12184" name="Column12158" queryTableFieldId="20587"/>
    <tableColumn id="12185" xr3:uid="{00000000-0010-0000-0000-0000992F0000}" uniqueName="12185" name="Column12159" queryTableFieldId="20586"/>
    <tableColumn id="12186" xr3:uid="{00000000-0010-0000-0000-00009A2F0000}" uniqueName="12186" name="Column12160" queryTableFieldId="20585"/>
    <tableColumn id="12187" xr3:uid="{00000000-0010-0000-0000-00009B2F0000}" uniqueName="12187" name="Column12161" queryTableFieldId="20584"/>
    <tableColumn id="12188" xr3:uid="{00000000-0010-0000-0000-00009C2F0000}" uniqueName="12188" name="Column12162" queryTableFieldId="20583"/>
    <tableColumn id="12189" xr3:uid="{00000000-0010-0000-0000-00009D2F0000}" uniqueName="12189" name="Column12163" queryTableFieldId="20582"/>
    <tableColumn id="12190" xr3:uid="{00000000-0010-0000-0000-00009E2F0000}" uniqueName="12190" name="Column12164" queryTableFieldId="20581"/>
    <tableColumn id="12191" xr3:uid="{00000000-0010-0000-0000-00009F2F0000}" uniqueName="12191" name="Column12165" queryTableFieldId="20580"/>
    <tableColumn id="12192" xr3:uid="{00000000-0010-0000-0000-0000A02F0000}" uniqueName="12192" name="Column12166" queryTableFieldId="20579"/>
    <tableColumn id="12193" xr3:uid="{00000000-0010-0000-0000-0000A12F0000}" uniqueName="12193" name="Column12167" queryTableFieldId="20578"/>
    <tableColumn id="12194" xr3:uid="{00000000-0010-0000-0000-0000A22F0000}" uniqueName="12194" name="Column12168" queryTableFieldId="20577"/>
    <tableColumn id="12195" xr3:uid="{00000000-0010-0000-0000-0000A32F0000}" uniqueName="12195" name="Column12169" queryTableFieldId="20576"/>
    <tableColumn id="12196" xr3:uid="{00000000-0010-0000-0000-0000A42F0000}" uniqueName="12196" name="Column12170" queryTableFieldId="20575"/>
    <tableColumn id="12197" xr3:uid="{00000000-0010-0000-0000-0000A52F0000}" uniqueName="12197" name="Column12171" queryTableFieldId="20574"/>
    <tableColumn id="12198" xr3:uid="{00000000-0010-0000-0000-0000A62F0000}" uniqueName="12198" name="Column12172" queryTableFieldId="20573"/>
    <tableColumn id="12199" xr3:uid="{00000000-0010-0000-0000-0000A72F0000}" uniqueName="12199" name="Column12173" queryTableFieldId="20572"/>
    <tableColumn id="12200" xr3:uid="{00000000-0010-0000-0000-0000A82F0000}" uniqueName="12200" name="Column12174" queryTableFieldId="20571"/>
    <tableColumn id="12201" xr3:uid="{00000000-0010-0000-0000-0000A92F0000}" uniqueName="12201" name="Column12175" queryTableFieldId="20570"/>
    <tableColumn id="12202" xr3:uid="{00000000-0010-0000-0000-0000AA2F0000}" uniqueName="12202" name="Column12176" queryTableFieldId="20569"/>
    <tableColumn id="12203" xr3:uid="{00000000-0010-0000-0000-0000AB2F0000}" uniqueName="12203" name="Column12177" queryTableFieldId="20568"/>
    <tableColumn id="12204" xr3:uid="{00000000-0010-0000-0000-0000AC2F0000}" uniqueName="12204" name="Column12178" queryTableFieldId="20567"/>
    <tableColumn id="12205" xr3:uid="{00000000-0010-0000-0000-0000AD2F0000}" uniqueName="12205" name="Column12179" queryTableFieldId="20566"/>
    <tableColumn id="12206" xr3:uid="{00000000-0010-0000-0000-0000AE2F0000}" uniqueName="12206" name="Column12180" queryTableFieldId="20565"/>
    <tableColumn id="12207" xr3:uid="{00000000-0010-0000-0000-0000AF2F0000}" uniqueName="12207" name="Column12181" queryTableFieldId="20564"/>
    <tableColumn id="12208" xr3:uid="{00000000-0010-0000-0000-0000B02F0000}" uniqueName="12208" name="Column12182" queryTableFieldId="20563"/>
    <tableColumn id="12209" xr3:uid="{00000000-0010-0000-0000-0000B12F0000}" uniqueName="12209" name="Column12183" queryTableFieldId="20562"/>
    <tableColumn id="12210" xr3:uid="{00000000-0010-0000-0000-0000B22F0000}" uniqueName="12210" name="Column12184" queryTableFieldId="20561"/>
    <tableColumn id="12211" xr3:uid="{00000000-0010-0000-0000-0000B32F0000}" uniqueName="12211" name="Column12185" queryTableFieldId="20560"/>
    <tableColumn id="12212" xr3:uid="{00000000-0010-0000-0000-0000B42F0000}" uniqueName="12212" name="Column12186" queryTableFieldId="20559"/>
    <tableColumn id="12213" xr3:uid="{00000000-0010-0000-0000-0000B52F0000}" uniqueName="12213" name="Column12187" queryTableFieldId="20558"/>
    <tableColumn id="12214" xr3:uid="{00000000-0010-0000-0000-0000B62F0000}" uniqueName="12214" name="Column12188" queryTableFieldId="20557"/>
    <tableColumn id="12215" xr3:uid="{00000000-0010-0000-0000-0000B72F0000}" uniqueName="12215" name="Column12189" queryTableFieldId="20556"/>
    <tableColumn id="12216" xr3:uid="{00000000-0010-0000-0000-0000B82F0000}" uniqueName="12216" name="Column12190" queryTableFieldId="20555"/>
    <tableColumn id="12217" xr3:uid="{00000000-0010-0000-0000-0000B92F0000}" uniqueName="12217" name="Column12191" queryTableFieldId="20554"/>
    <tableColumn id="12218" xr3:uid="{00000000-0010-0000-0000-0000BA2F0000}" uniqueName="12218" name="Column12192" queryTableFieldId="20553"/>
    <tableColumn id="12219" xr3:uid="{00000000-0010-0000-0000-0000BB2F0000}" uniqueName="12219" name="Column12193" queryTableFieldId="20552"/>
    <tableColumn id="12220" xr3:uid="{00000000-0010-0000-0000-0000BC2F0000}" uniqueName="12220" name="Column12194" queryTableFieldId="20551"/>
    <tableColumn id="12221" xr3:uid="{00000000-0010-0000-0000-0000BD2F0000}" uniqueName="12221" name="Column12195" queryTableFieldId="20550"/>
    <tableColumn id="12222" xr3:uid="{00000000-0010-0000-0000-0000BE2F0000}" uniqueName="12222" name="Column12196" queryTableFieldId="20549"/>
    <tableColumn id="12223" xr3:uid="{00000000-0010-0000-0000-0000BF2F0000}" uniqueName="12223" name="Column12197" queryTableFieldId="20548"/>
    <tableColumn id="12224" xr3:uid="{00000000-0010-0000-0000-0000C02F0000}" uniqueName="12224" name="Column12198" queryTableFieldId="20547"/>
    <tableColumn id="12225" xr3:uid="{00000000-0010-0000-0000-0000C12F0000}" uniqueName="12225" name="Column12199" queryTableFieldId="20546"/>
    <tableColumn id="12226" xr3:uid="{00000000-0010-0000-0000-0000C22F0000}" uniqueName="12226" name="Column12200" queryTableFieldId="20545"/>
    <tableColumn id="12227" xr3:uid="{00000000-0010-0000-0000-0000C32F0000}" uniqueName="12227" name="Column12201" queryTableFieldId="20544"/>
    <tableColumn id="12228" xr3:uid="{00000000-0010-0000-0000-0000C42F0000}" uniqueName="12228" name="Column12202" queryTableFieldId="20543"/>
    <tableColumn id="12229" xr3:uid="{00000000-0010-0000-0000-0000C52F0000}" uniqueName="12229" name="Column12203" queryTableFieldId="20542"/>
    <tableColumn id="12230" xr3:uid="{00000000-0010-0000-0000-0000C62F0000}" uniqueName="12230" name="Column12204" queryTableFieldId="20541"/>
    <tableColumn id="12231" xr3:uid="{00000000-0010-0000-0000-0000C72F0000}" uniqueName="12231" name="Column12205" queryTableFieldId="20540"/>
    <tableColumn id="12232" xr3:uid="{00000000-0010-0000-0000-0000C82F0000}" uniqueName="12232" name="Column12206" queryTableFieldId="20539"/>
    <tableColumn id="12233" xr3:uid="{00000000-0010-0000-0000-0000C92F0000}" uniqueName="12233" name="Column12207" queryTableFieldId="20538"/>
    <tableColumn id="12234" xr3:uid="{00000000-0010-0000-0000-0000CA2F0000}" uniqueName="12234" name="Column12208" queryTableFieldId="20537"/>
    <tableColumn id="12235" xr3:uid="{00000000-0010-0000-0000-0000CB2F0000}" uniqueName="12235" name="Column12209" queryTableFieldId="20536"/>
    <tableColumn id="12236" xr3:uid="{00000000-0010-0000-0000-0000CC2F0000}" uniqueName="12236" name="Column12210" queryTableFieldId="20535"/>
    <tableColumn id="12237" xr3:uid="{00000000-0010-0000-0000-0000CD2F0000}" uniqueName="12237" name="Column12211" queryTableFieldId="20534"/>
    <tableColumn id="12238" xr3:uid="{00000000-0010-0000-0000-0000CE2F0000}" uniqueName="12238" name="Column12212" queryTableFieldId="20533"/>
    <tableColumn id="12239" xr3:uid="{00000000-0010-0000-0000-0000CF2F0000}" uniqueName="12239" name="Column12213" queryTableFieldId="20532"/>
    <tableColumn id="12240" xr3:uid="{00000000-0010-0000-0000-0000D02F0000}" uniqueName="12240" name="Column12214" queryTableFieldId="20531"/>
    <tableColumn id="12241" xr3:uid="{00000000-0010-0000-0000-0000D12F0000}" uniqueName="12241" name="Column12215" queryTableFieldId="20530"/>
    <tableColumn id="12242" xr3:uid="{00000000-0010-0000-0000-0000D22F0000}" uniqueName="12242" name="Column12216" queryTableFieldId="20529"/>
    <tableColumn id="12243" xr3:uid="{00000000-0010-0000-0000-0000D32F0000}" uniqueName="12243" name="Column12217" queryTableFieldId="20528"/>
    <tableColumn id="12244" xr3:uid="{00000000-0010-0000-0000-0000D42F0000}" uniqueName="12244" name="Column12218" queryTableFieldId="20527"/>
    <tableColumn id="12245" xr3:uid="{00000000-0010-0000-0000-0000D52F0000}" uniqueName="12245" name="Column12219" queryTableFieldId="20526"/>
    <tableColumn id="12246" xr3:uid="{00000000-0010-0000-0000-0000D62F0000}" uniqueName="12246" name="Column12220" queryTableFieldId="20525"/>
    <tableColumn id="12247" xr3:uid="{00000000-0010-0000-0000-0000D72F0000}" uniqueName="12247" name="Column12221" queryTableFieldId="20524"/>
    <tableColumn id="12248" xr3:uid="{00000000-0010-0000-0000-0000D82F0000}" uniqueName="12248" name="Column12222" queryTableFieldId="20523"/>
    <tableColumn id="12249" xr3:uid="{00000000-0010-0000-0000-0000D92F0000}" uniqueName="12249" name="Column12223" queryTableFieldId="20522"/>
    <tableColumn id="12250" xr3:uid="{00000000-0010-0000-0000-0000DA2F0000}" uniqueName="12250" name="Column12224" queryTableFieldId="20521"/>
    <tableColumn id="12251" xr3:uid="{00000000-0010-0000-0000-0000DB2F0000}" uniqueName="12251" name="Column12225" queryTableFieldId="20520"/>
    <tableColumn id="12252" xr3:uid="{00000000-0010-0000-0000-0000DC2F0000}" uniqueName="12252" name="Column12226" queryTableFieldId="20519"/>
    <tableColumn id="12253" xr3:uid="{00000000-0010-0000-0000-0000DD2F0000}" uniqueName="12253" name="Column12227" queryTableFieldId="20518"/>
    <tableColumn id="12254" xr3:uid="{00000000-0010-0000-0000-0000DE2F0000}" uniqueName="12254" name="Column12228" queryTableFieldId="20517"/>
    <tableColumn id="12255" xr3:uid="{00000000-0010-0000-0000-0000DF2F0000}" uniqueName="12255" name="Column12229" queryTableFieldId="20516"/>
    <tableColumn id="12256" xr3:uid="{00000000-0010-0000-0000-0000E02F0000}" uniqueName="12256" name="Column12230" queryTableFieldId="20515"/>
    <tableColumn id="12257" xr3:uid="{00000000-0010-0000-0000-0000E12F0000}" uniqueName="12257" name="Column12231" queryTableFieldId="20514"/>
    <tableColumn id="12258" xr3:uid="{00000000-0010-0000-0000-0000E22F0000}" uniqueName="12258" name="Column12232" queryTableFieldId="20513"/>
    <tableColumn id="12259" xr3:uid="{00000000-0010-0000-0000-0000E32F0000}" uniqueName="12259" name="Column12233" queryTableFieldId="20512"/>
    <tableColumn id="12260" xr3:uid="{00000000-0010-0000-0000-0000E42F0000}" uniqueName="12260" name="Column12234" queryTableFieldId="20511"/>
    <tableColumn id="12261" xr3:uid="{00000000-0010-0000-0000-0000E52F0000}" uniqueName="12261" name="Column12235" queryTableFieldId="20510"/>
    <tableColumn id="12262" xr3:uid="{00000000-0010-0000-0000-0000E62F0000}" uniqueName="12262" name="Column12236" queryTableFieldId="20509"/>
    <tableColumn id="12263" xr3:uid="{00000000-0010-0000-0000-0000E72F0000}" uniqueName="12263" name="Column12237" queryTableFieldId="20508"/>
    <tableColumn id="12264" xr3:uid="{00000000-0010-0000-0000-0000E82F0000}" uniqueName="12264" name="Column12238" queryTableFieldId="20507"/>
    <tableColumn id="12265" xr3:uid="{00000000-0010-0000-0000-0000E92F0000}" uniqueName="12265" name="Column12239" queryTableFieldId="20506"/>
    <tableColumn id="12266" xr3:uid="{00000000-0010-0000-0000-0000EA2F0000}" uniqueName="12266" name="Column12240" queryTableFieldId="20505"/>
    <tableColumn id="12267" xr3:uid="{00000000-0010-0000-0000-0000EB2F0000}" uniqueName="12267" name="Column12241" queryTableFieldId="20504"/>
    <tableColumn id="12268" xr3:uid="{00000000-0010-0000-0000-0000EC2F0000}" uniqueName="12268" name="Column12242" queryTableFieldId="20503"/>
    <tableColumn id="12269" xr3:uid="{00000000-0010-0000-0000-0000ED2F0000}" uniqueName="12269" name="Column12243" queryTableFieldId="20502"/>
    <tableColumn id="12270" xr3:uid="{00000000-0010-0000-0000-0000EE2F0000}" uniqueName="12270" name="Column12244" queryTableFieldId="20501"/>
    <tableColumn id="12271" xr3:uid="{00000000-0010-0000-0000-0000EF2F0000}" uniqueName="12271" name="Column12245" queryTableFieldId="20500"/>
    <tableColumn id="12272" xr3:uid="{00000000-0010-0000-0000-0000F02F0000}" uniqueName="12272" name="Column12246" queryTableFieldId="20499"/>
    <tableColumn id="12273" xr3:uid="{00000000-0010-0000-0000-0000F12F0000}" uniqueName="12273" name="Column12247" queryTableFieldId="20498"/>
    <tableColumn id="12274" xr3:uid="{00000000-0010-0000-0000-0000F22F0000}" uniqueName="12274" name="Column12248" queryTableFieldId="20497"/>
    <tableColumn id="12275" xr3:uid="{00000000-0010-0000-0000-0000F32F0000}" uniqueName="12275" name="Column12249" queryTableFieldId="20496"/>
    <tableColumn id="12276" xr3:uid="{00000000-0010-0000-0000-0000F42F0000}" uniqueName="12276" name="Column12250" queryTableFieldId="20495"/>
    <tableColumn id="12277" xr3:uid="{00000000-0010-0000-0000-0000F52F0000}" uniqueName="12277" name="Column12251" queryTableFieldId="20494"/>
    <tableColumn id="12278" xr3:uid="{00000000-0010-0000-0000-0000F62F0000}" uniqueName="12278" name="Column12252" queryTableFieldId="20493"/>
    <tableColumn id="12279" xr3:uid="{00000000-0010-0000-0000-0000F72F0000}" uniqueName="12279" name="Column12253" queryTableFieldId="20492"/>
    <tableColumn id="12280" xr3:uid="{00000000-0010-0000-0000-0000F82F0000}" uniqueName="12280" name="Column12254" queryTableFieldId="20491"/>
    <tableColumn id="12281" xr3:uid="{00000000-0010-0000-0000-0000F92F0000}" uniqueName="12281" name="Column12255" queryTableFieldId="20490"/>
    <tableColumn id="12282" xr3:uid="{00000000-0010-0000-0000-0000FA2F0000}" uniqueName="12282" name="Column12256" queryTableFieldId="20489"/>
    <tableColumn id="12283" xr3:uid="{00000000-0010-0000-0000-0000FB2F0000}" uniqueName="12283" name="Column12257" queryTableFieldId="20488"/>
    <tableColumn id="12284" xr3:uid="{00000000-0010-0000-0000-0000FC2F0000}" uniqueName="12284" name="Column12258" queryTableFieldId="20487"/>
    <tableColumn id="12285" xr3:uid="{00000000-0010-0000-0000-0000FD2F0000}" uniqueName="12285" name="Column12259" queryTableFieldId="20486"/>
    <tableColumn id="12286" xr3:uid="{00000000-0010-0000-0000-0000FE2F0000}" uniqueName="12286" name="Column12260" queryTableFieldId="20485"/>
    <tableColumn id="12287" xr3:uid="{00000000-0010-0000-0000-0000FF2F0000}" uniqueName="12287" name="Column12261" queryTableFieldId="20484"/>
    <tableColumn id="12288" xr3:uid="{00000000-0010-0000-0000-000000300000}" uniqueName="12288" name="Column12262" queryTableFieldId="20483"/>
    <tableColumn id="12289" xr3:uid="{00000000-0010-0000-0000-000001300000}" uniqueName="12289" name="Column12263" queryTableFieldId="20482"/>
    <tableColumn id="12290" xr3:uid="{00000000-0010-0000-0000-000002300000}" uniqueName="12290" name="Column12264" queryTableFieldId="20481"/>
    <tableColumn id="12291" xr3:uid="{00000000-0010-0000-0000-000003300000}" uniqueName="12291" name="Column12265" queryTableFieldId="20480"/>
    <tableColumn id="12292" xr3:uid="{00000000-0010-0000-0000-000004300000}" uniqueName="12292" name="Column12266" queryTableFieldId="20479"/>
    <tableColumn id="12293" xr3:uid="{00000000-0010-0000-0000-000005300000}" uniqueName="12293" name="Column12267" queryTableFieldId="20478"/>
    <tableColumn id="12294" xr3:uid="{00000000-0010-0000-0000-000006300000}" uniqueName="12294" name="Column12268" queryTableFieldId="20477"/>
    <tableColumn id="12295" xr3:uid="{00000000-0010-0000-0000-000007300000}" uniqueName="12295" name="Column12269" queryTableFieldId="20476"/>
    <tableColumn id="12296" xr3:uid="{00000000-0010-0000-0000-000008300000}" uniqueName="12296" name="Column12270" queryTableFieldId="20475"/>
    <tableColumn id="12297" xr3:uid="{00000000-0010-0000-0000-000009300000}" uniqueName="12297" name="Column12271" queryTableFieldId="20474"/>
    <tableColumn id="12298" xr3:uid="{00000000-0010-0000-0000-00000A300000}" uniqueName="12298" name="Column12272" queryTableFieldId="20473"/>
    <tableColumn id="12299" xr3:uid="{00000000-0010-0000-0000-00000B300000}" uniqueName="12299" name="Column12273" queryTableFieldId="20472"/>
    <tableColumn id="12300" xr3:uid="{00000000-0010-0000-0000-00000C300000}" uniqueName="12300" name="Column12274" queryTableFieldId="20471"/>
    <tableColumn id="12301" xr3:uid="{00000000-0010-0000-0000-00000D300000}" uniqueName="12301" name="Column12275" queryTableFieldId="20470"/>
    <tableColumn id="12302" xr3:uid="{00000000-0010-0000-0000-00000E300000}" uniqueName="12302" name="Column12276" queryTableFieldId="20469"/>
    <tableColumn id="12303" xr3:uid="{00000000-0010-0000-0000-00000F300000}" uniqueName="12303" name="Column12277" queryTableFieldId="20468"/>
    <tableColumn id="12304" xr3:uid="{00000000-0010-0000-0000-000010300000}" uniqueName="12304" name="Column12278" queryTableFieldId="20467"/>
    <tableColumn id="12305" xr3:uid="{00000000-0010-0000-0000-000011300000}" uniqueName="12305" name="Column12279" queryTableFieldId="20466"/>
    <tableColumn id="12306" xr3:uid="{00000000-0010-0000-0000-000012300000}" uniqueName="12306" name="Column12280" queryTableFieldId="20465"/>
    <tableColumn id="12307" xr3:uid="{00000000-0010-0000-0000-000013300000}" uniqueName="12307" name="Column12281" queryTableFieldId="20464"/>
    <tableColumn id="12308" xr3:uid="{00000000-0010-0000-0000-000014300000}" uniqueName="12308" name="Column12282" queryTableFieldId="20463"/>
    <tableColumn id="12309" xr3:uid="{00000000-0010-0000-0000-000015300000}" uniqueName="12309" name="Column12283" queryTableFieldId="20462"/>
    <tableColumn id="12310" xr3:uid="{00000000-0010-0000-0000-000016300000}" uniqueName="12310" name="Column12284" queryTableFieldId="20461"/>
    <tableColumn id="12311" xr3:uid="{00000000-0010-0000-0000-000017300000}" uniqueName="12311" name="Column12285" queryTableFieldId="20460"/>
    <tableColumn id="12312" xr3:uid="{00000000-0010-0000-0000-000018300000}" uniqueName="12312" name="Column12286" queryTableFieldId="20459"/>
    <tableColumn id="12313" xr3:uid="{00000000-0010-0000-0000-000019300000}" uniqueName="12313" name="Column12287" queryTableFieldId="20458"/>
    <tableColumn id="12314" xr3:uid="{00000000-0010-0000-0000-00001A300000}" uniqueName="12314" name="Column12288" queryTableFieldId="20457"/>
    <tableColumn id="12315" xr3:uid="{00000000-0010-0000-0000-00001B300000}" uniqueName="12315" name="Column12289" queryTableFieldId="20456"/>
    <tableColumn id="12316" xr3:uid="{00000000-0010-0000-0000-00001C300000}" uniqueName="12316" name="Column12290" queryTableFieldId="20455"/>
    <tableColumn id="12317" xr3:uid="{00000000-0010-0000-0000-00001D300000}" uniqueName="12317" name="Column12291" queryTableFieldId="20454"/>
    <tableColumn id="12318" xr3:uid="{00000000-0010-0000-0000-00001E300000}" uniqueName="12318" name="Column12292" queryTableFieldId="20453"/>
    <tableColumn id="12319" xr3:uid="{00000000-0010-0000-0000-00001F300000}" uniqueName="12319" name="Column12293" queryTableFieldId="20452"/>
    <tableColumn id="12320" xr3:uid="{00000000-0010-0000-0000-000020300000}" uniqueName="12320" name="Column12294" queryTableFieldId="20451"/>
    <tableColumn id="12321" xr3:uid="{00000000-0010-0000-0000-000021300000}" uniqueName="12321" name="Column12295" queryTableFieldId="20450"/>
    <tableColumn id="12322" xr3:uid="{00000000-0010-0000-0000-000022300000}" uniqueName="12322" name="Column12296" queryTableFieldId="20449"/>
    <tableColumn id="12323" xr3:uid="{00000000-0010-0000-0000-000023300000}" uniqueName="12323" name="Column12297" queryTableFieldId="20448"/>
    <tableColumn id="12324" xr3:uid="{00000000-0010-0000-0000-000024300000}" uniqueName="12324" name="Column12298" queryTableFieldId="20447"/>
    <tableColumn id="12325" xr3:uid="{00000000-0010-0000-0000-000025300000}" uniqueName="12325" name="Column12299" queryTableFieldId="20446"/>
    <tableColumn id="12326" xr3:uid="{00000000-0010-0000-0000-000026300000}" uniqueName="12326" name="Column12300" queryTableFieldId="20445"/>
    <tableColumn id="12327" xr3:uid="{00000000-0010-0000-0000-000027300000}" uniqueName="12327" name="Column12301" queryTableFieldId="20444"/>
    <tableColumn id="12328" xr3:uid="{00000000-0010-0000-0000-000028300000}" uniqueName="12328" name="Column12302" queryTableFieldId="20443"/>
    <tableColumn id="12329" xr3:uid="{00000000-0010-0000-0000-000029300000}" uniqueName="12329" name="Column12303" queryTableFieldId="20442"/>
    <tableColumn id="12330" xr3:uid="{00000000-0010-0000-0000-00002A300000}" uniqueName="12330" name="Column12304" queryTableFieldId="20441"/>
    <tableColumn id="12331" xr3:uid="{00000000-0010-0000-0000-00002B300000}" uniqueName="12331" name="Column12305" queryTableFieldId="20440"/>
    <tableColumn id="12332" xr3:uid="{00000000-0010-0000-0000-00002C300000}" uniqueName="12332" name="Column12306" queryTableFieldId="20439"/>
    <tableColumn id="12333" xr3:uid="{00000000-0010-0000-0000-00002D300000}" uniqueName="12333" name="Column12307" queryTableFieldId="20438"/>
    <tableColumn id="12334" xr3:uid="{00000000-0010-0000-0000-00002E300000}" uniqueName="12334" name="Column12308" queryTableFieldId="20437"/>
    <tableColumn id="12335" xr3:uid="{00000000-0010-0000-0000-00002F300000}" uniqueName="12335" name="Column12309" queryTableFieldId="20436"/>
    <tableColumn id="12336" xr3:uid="{00000000-0010-0000-0000-000030300000}" uniqueName="12336" name="Column12310" queryTableFieldId="20435"/>
    <tableColumn id="12337" xr3:uid="{00000000-0010-0000-0000-000031300000}" uniqueName="12337" name="Column12311" queryTableFieldId="20434"/>
    <tableColumn id="12338" xr3:uid="{00000000-0010-0000-0000-000032300000}" uniqueName="12338" name="Column12312" queryTableFieldId="20433"/>
    <tableColumn id="12339" xr3:uid="{00000000-0010-0000-0000-000033300000}" uniqueName="12339" name="Column12313" queryTableFieldId="20432"/>
    <tableColumn id="12340" xr3:uid="{00000000-0010-0000-0000-000034300000}" uniqueName="12340" name="Column12314" queryTableFieldId="20431"/>
    <tableColumn id="12341" xr3:uid="{00000000-0010-0000-0000-000035300000}" uniqueName="12341" name="Column12315" queryTableFieldId="20430"/>
    <tableColumn id="12342" xr3:uid="{00000000-0010-0000-0000-000036300000}" uniqueName="12342" name="Column12316" queryTableFieldId="20429"/>
    <tableColumn id="12343" xr3:uid="{00000000-0010-0000-0000-000037300000}" uniqueName="12343" name="Column12317" queryTableFieldId="20428"/>
    <tableColumn id="12344" xr3:uid="{00000000-0010-0000-0000-000038300000}" uniqueName="12344" name="Column12318" queryTableFieldId="20427"/>
    <tableColumn id="12345" xr3:uid="{00000000-0010-0000-0000-000039300000}" uniqueName="12345" name="Column12319" queryTableFieldId="20426"/>
    <tableColumn id="12346" xr3:uid="{00000000-0010-0000-0000-00003A300000}" uniqueName="12346" name="Column12320" queryTableFieldId="20425"/>
    <tableColumn id="12347" xr3:uid="{00000000-0010-0000-0000-00003B300000}" uniqueName="12347" name="Column12321" queryTableFieldId="20424"/>
    <tableColumn id="12348" xr3:uid="{00000000-0010-0000-0000-00003C300000}" uniqueName="12348" name="Column12322" queryTableFieldId="20423"/>
    <tableColumn id="12349" xr3:uid="{00000000-0010-0000-0000-00003D300000}" uniqueName="12349" name="Column12323" queryTableFieldId="20422"/>
    <tableColumn id="12350" xr3:uid="{00000000-0010-0000-0000-00003E300000}" uniqueName="12350" name="Column12324" queryTableFieldId="20421"/>
    <tableColumn id="12351" xr3:uid="{00000000-0010-0000-0000-00003F300000}" uniqueName="12351" name="Column12325" queryTableFieldId="20420"/>
    <tableColumn id="12352" xr3:uid="{00000000-0010-0000-0000-000040300000}" uniqueName="12352" name="Column12326" queryTableFieldId="20419"/>
    <tableColumn id="12353" xr3:uid="{00000000-0010-0000-0000-000041300000}" uniqueName="12353" name="Column12327" queryTableFieldId="20418"/>
    <tableColumn id="12354" xr3:uid="{00000000-0010-0000-0000-000042300000}" uniqueName="12354" name="Column12328" queryTableFieldId="20417"/>
    <tableColumn id="12355" xr3:uid="{00000000-0010-0000-0000-000043300000}" uniqueName="12355" name="Column12329" queryTableFieldId="20416"/>
    <tableColumn id="12356" xr3:uid="{00000000-0010-0000-0000-000044300000}" uniqueName="12356" name="Column12330" queryTableFieldId="20415"/>
    <tableColumn id="12357" xr3:uid="{00000000-0010-0000-0000-000045300000}" uniqueName="12357" name="Column12331" queryTableFieldId="20414"/>
    <tableColumn id="12358" xr3:uid="{00000000-0010-0000-0000-000046300000}" uniqueName="12358" name="Column12332" queryTableFieldId="20413"/>
    <tableColumn id="12359" xr3:uid="{00000000-0010-0000-0000-000047300000}" uniqueName="12359" name="Column12333" queryTableFieldId="20412"/>
    <tableColumn id="12360" xr3:uid="{00000000-0010-0000-0000-000048300000}" uniqueName="12360" name="Column12334" queryTableFieldId="20411"/>
    <tableColumn id="12361" xr3:uid="{00000000-0010-0000-0000-000049300000}" uniqueName="12361" name="Column12335" queryTableFieldId="20410"/>
    <tableColumn id="12362" xr3:uid="{00000000-0010-0000-0000-00004A300000}" uniqueName="12362" name="Column12336" queryTableFieldId="20409"/>
    <tableColumn id="12363" xr3:uid="{00000000-0010-0000-0000-00004B300000}" uniqueName="12363" name="Column12337" queryTableFieldId="20408"/>
    <tableColumn id="12364" xr3:uid="{00000000-0010-0000-0000-00004C300000}" uniqueName="12364" name="Column12338" queryTableFieldId="20407"/>
    <tableColumn id="12365" xr3:uid="{00000000-0010-0000-0000-00004D300000}" uniqueName="12365" name="Column12339" queryTableFieldId="20406"/>
    <tableColumn id="12366" xr3:uid="{00000000-0010-0000-0000-00004E300000}" uniqueName="12366" name="Column12340" queryTableFieldId="20405"/>
    <tableColumn id="12367" xr3:uid="{00000000-0010-0000-0000-00004F300000}" uniqueName="12367" name="Column12341" queryTableFieldId="20404"/>
    <tableColumn id="12368" xr3:uid="{00000000-0010-0000-0000-000050300000}" uniqueName="12368" name="Column12342" queryTableFieldId="20403"/>
    <tableColumn id="12369" xr3:uid="{00000000-0010-0000-0000-000051300000}" uniqueName="12369" name="Column12343" queryTableFieldId="20402"/>
    <tableColumn id="12370" xr3:uid="{00000000-0010-0000-0000-000052300000}" uniqueName="12370" name="Column12344" queryTableFieldId="20401"/>
    <tableColumn id="12371" xr3:uid="{00000000-0010-0000-0000-000053300000}" uniqueName="12371" name="Column12345" queryTableFieldId="20400"/>
    <tableColumn id="12372" xr3:uid="{00000000-0010-0000-0000-000054300000}" uniqueName="12372" name="Column12346" queryTableFieldId="20399"/>
    <tableColumn id="12373" xr3:uid="{00000000-0010-0000-0000-000055300000}" uniqueName="12373" name="Column12347" queryTableFieldId="20398"/>
    <tableColumn id="12374" xr3:uid="{00000000-0010-0000-0000-000056300000}" uniqueName="12374" name="Column12348" queryTableFieldId="20397"/>
    <tableColumn id="12375" xr3:uid="{00000000-0010-0000-0000-000057300000}" uniqueName="12375" name="Column12349" queryTableFieldId="20396"/>
    <tableColumn id="12376" xr3:uid="{00000000-0010-0000-0000-000058300000}" uniqueName="12376" name="Column12350" queryTableFieldId="20395"/>
    <tableColumn id="12377" xr3:uid="{00000000-0010-0000-0000-000059300000}" uniqueName="12377" name="Column12351" queryTableFieldId="20394"/>
    <tableColumn id="12378" xr3:uid="{00000000-0010-0000-0000-00005A300000}" uniqueName="12378" name="Column12352" queryTableFieldId="20393"/>
    <tableColumn id="12379" xr3:uid="{00000000-0010-0000-0000-00005B300000}" uniqueName="12379" name="Column12353" queryTableFieldId="20392"/>
    <tableColumn id="12380" xr3:uid="{00000000-0010-0000-0000-00005C300000}" uniqueName="12380" name="Column12354" queryTableFieldId="20391"/>
    <tableColumn id="12381" xr3:uid="{00000000-0010-0000-0000-00005D300000}" uniqueName="12381" name="Column12355" queryTableFieldId="20390"/>
    <tableColumn id="12382" xr3:uid="{00000000-0010-0000-0000-00005E300000}" uniqueName="12382" name="Column12356" queryTableFieldId="20389"/>
    <tableColumn id="12383" xr3:uid="{00000000-0010-0000-0000-00005F300000}" uniqueName="12383" name="Column12357" queryTableFieldId="20388"/>
    <tableColumn id="12384" xr3:uid="{00000000-0010-0000-0000-000060300000}" uniqueName="12384" name="Column12358" queryTableFieldId="20387"/>
    <tableColumn id="12385" xr3:uid="{00000000-0010-0000-0000-000061300000}" uniqueName="12385" name="Column12359" queryTableFieldId="20386"/>
    <tableColumn id="12386" xr3:uid="{00000000-0010-0000-0000-000062300000}" uniqueName="12386" name="Column12360" queryTableFieldId="20385"/>
    <tableColumn id="12387" xr3:uid="{00000000-0010-0000-0000-000063300000}" uniqueName="12387" name="Column12361" queryTableFieldId="20384"/>
    <tableColumn id="12388" xr3:uid="{00000000-0010-0000-0000-000064300000}" uniqueName="12388" name="Column12362" queryTableFieldId="20383"/>
    <tableColumn id="12389" xr3:uid="{00000000-0010-0000-0000-000065300000}" uniqueName="12389" name="Column12363" queryTableFieldId="20382"/>
    <tableColumn id="12390" xr3:uid="{00000000-0010-0000-0000-000066300000}" uniqueName="12390" name="Column12364" queryTableFieldId="20381"/>
    <tableColumn id="12391" xr3:uid="{00000000-0010-0000-0000-000067300000}" uniqueName="12391" name="Column12365" queryTableFieldId="20380"/>
    <tableColumn id="12392" xr3:uid="{00000000-0010-0000-0000-000068300000}" uniqueName="12392" name="Column12366" queryTableFieldId="20379"/>
    <tableColumn id="12393" xr3:uid="{00000000-0010-0000-0000-000069300000}" uniqueName="12393" name="Column12367" queryTableFieldId="20378"/>
    <tableColumn id="12394" xr3:uid="{00000000-0010-0000-0000-00006A300000}" uniqueName="12394" name="Column12368" queryTableFieldId="20377"/>
    <tableColumn id="12395" xr3:uid="{00000000-0010-0000-0000-00006B300000}" uniqueName="12395" name="Column12369" queryTableFieldId="20376"/>
    <tableColumn id="12396" xr3:uid="{00000000-0010-0000-0000-00006C300000}" uniqueName="12396" name="Column12370" queryTableFieldId="20375"/>
    <tableColumn id="12397" xr3:uid="{00000000-0010-0000-0000-00006D300000}" uniqueName="12397" name="Column12371" queryTableFieldId="20374"/>
    <tableColumn id="12398" xr3:uid="{00000000-0010-0000-0000-00006E300000}" uniqueName="12398" name="Column12372" queryTableFieldId="20373"/>
    <tableColumn id="12399" xr3:uid="{00000000-0010-0000-0000-00006F300000}" uniqueName="12399" name="Column12373" queryTableFieldId="20372"/>
    <tableColumn id="12400" xr3:uid="{00000000-0010-0000-0000-000070300000}" uniqueName="12400" name="Column12374" queryTableFieldId="20371"/>
    <tableColumn id="12401" xr3:uid="{00000000-0010-0000-0000-000071300000}" uniqueName="12401" name="Column12375" queryTableFieldId="20370"/>
    <tableColumn id="12402" xr3:uid="{00000000-0010-0000-0000-000072300000}" uniqueName="12402" name="Column12376" queryTableFieldId="20369"/>
    <tableColumn id="12403" xr3:uid="{00000000-0010-0000-0000-000073300000}" uniqueName="12403" name="Column12377" queryTableFieldId="20368"/>
    <tableColumn id="12404" xr3:uid="{00000000-0010-0000-0000-000074300000}" uniqueName="12404" name="Column12378" queryTableFieldId="20367"/>
    <tableColumn id="12405" xr3:uid="{00000000-0010-0000-0000-000075300000}" uniqueName="12405" name="Column12379" queryTableFieldId="20366"/>
    <tableColumn id="12406" xr3:uid="{00000000-0010-0000-0000-000076300000}" uniqueName="12406" name="Column12380" queryTableFieldId="20365"/>
    <tableColumn id="12407" xr3:uid="{00000000-0010-0000-0000-000077300000}" uniqueName="12407" name="Column12381" queryTableFieldId="20364"/>
    <tableColumn id="12408" xr3:uid="{00000000-0010-0000-0000-000078300000}" uniqueName="12408" name="Column12382" queryTableFieldId="20363"/>
    <tableColumn id="12409" xr3:uid="{00000000-0010-0000-0000-000079300000}" uniqueName="12409" name="Column12383" queryTableFieldId="20362"/>
    <tableColumn id="12410" xr3:uid="{00000000-0010-0000-0000-00007A300000}" uniqueName="12410" name="Column12384" queryTableFieldId="20361"/>
    <tableColumn id="12411" xr3:uid="{00000000-0010-0000-0000-00007B300000}" uniqueName="12411" name="Column12385" queryTableFieldId="20360"/>
    <tableColumn id="12412" xr3:uid="{00000000-0010-0000-0000-00007C300000}" uniqueName="12412" name="Column12386" queryTableFieldId="20359"/>
    <tableColumn id="12413" xr3:uid="{00000000-0010-0000-0000-00007D300000}" uniqueName="12413" name="Column12387" queryTableFieldId="20358"/>
    <tableColumn id="12414" xr3:uid="{00000000-0010-0000-0000-00007E300000}" uniqueName="12414" name="Column12388" queryTableFieldId="20357"/>
    <tableColumn id="12415" xr3:uid="{00000000-0010-0000-0000-00007F300000}" uniqueName="12415" name="Column12389" queryTableFieldId="20356"/>
    <tableColumn id="12416" xr3:uid="{00000000-0010-0000-0000-000080300000}" uniqueName="12416" name="Column12390" queryTableFieldId="20355"/>
    <tableColumn id="12417" xr3:uid="{00000000-0010-0000-0000-000081300000}" uniqueName="12417" name="Column12391" queryTableFieldId="20354"/>
    <tableColumn id="12418" xr3:uid="{00000000-0010-0000-0000-000082300000}" uniqueName="12418" name="Column12392" queryTableFieldId="20353"/>
    <tableColumn id="12419" xr3:uid="{00000000-0010-0000-0000-000083300000}" uniqueName="12419" name="Column12393" queryTableFieldId="20352"/>
    <tableColumn id="12420" xr3:uid="{00000000-0010-0000-0000-000084300000}" uniqueName="12420" name="Column12394" queryTableFieldId="20351"/>
    <tableColumn id="12421" xr3:uid="{00000000-0010-0000-0000-000085300000}" uniqueName="12421" name="Column12395" queryTableFieldId="20350"/>
    <tableColumn id="12422" xr3:uid="{00000000-0010-0000-0000-000086300000}" uniqueName="12422" name="Column12396" queryTableFieldId="20349"/>
    <tableColumn id="12423" xr3:uid="{00000000-0010-0000-0000-000087300000}" uniqueName="12423" name="Column12397" queryTableFieldId="20348"/>
    <tableColumn id="12424" xr3:uid="{00000000-0010-0000-0000-000088300000}" uniqueName="12424" name="Column12398" queryTableFieldId="20347"/>
    <tableColumn id="12425" xr3:uid="{00000000-0010-0000-0000-000089300000}" uniqueName="12425" name="Column12399" queryTableFieldId="20346"/>
    <tableColumn id="12426" xr3:uid="{00000000-0010-0000-0000-00008A300000}" uniqueName="12426" name="Column12400" queryTableFieldId="20345"/>
    <tableColumn id="12427" xr3:uid="{00000000-0010-0000-0000-00008B300000}" uniqueName="12427" name="Column12401" queryTableFieldId="20344"/>
    <tableColumn id="12428" xr3:uid="{00000000-0010-0000-0000-00008C300000}" uniqueName="12428" name="Column12402" queryTableFieldId="20343"/>
    <tableColumn id="12429" xr3:uid="{00000000-0010-0000-0000-00008D300000}" uniqueName="12429" name="Column12403" queryTableFieldId="20342"/>
    <tableColumn id="12430" xr3:uid="{00000000-0010-0000-0000-00008E300000}" uniqueName="12430" name="Column12404" queryTableFieldId="20341"/>
    <tableColumn id="12431" xr3:uid="{00000000-0010-0000-0000-00008F300000}" uniqueName="12431" name="Column12405" queryTableFieldId="20340"/>
    <tableColumn id="12432" xr3:uid="{00000000-0010-0000-0000-000090300000}" uniqueName="12432" name="Column12406" queryTableFieldId="20339"/>
    <tableColumn id="12433" xr3:uid="{00000000-0010-0000-0000-000091300000}" uniqueName="12433" name="Column12407" queryTableFieldId="20338"/>
    <tableColumn id="12434" xr3:uid="{00000000-0010-0000-0000-000092300000}" uniqueName="12434" name="Column12408" queryTableFieldId="20337"/>
    <tableColumn id="12435" xr3:uid="{00000000-0010-0000-0000-000093300000}" uniqueName="12435" name="Column12409" queryTableFieldId="20336"/>
    <tableColumn id="12436" xr3:uid="{00000000-0010-0000-0000-000094300000}" uniqueName="12436" name="Column12410" queryTableFieldId="20335"/>
    <tableColumn id="12437" xr3:uid="{00000000-0010-0000-0000-000095300000}" uniqueName="12437" name="Column12411" queryTableFieldId="20334"/>
    <tableColumn id="12438" xr3:uid="{00000000-0010-0000-0000-000096300000}" uniqueName="12438" name="Column12412" queryTableFieldId="20333"/>
    <tableColumn id="12439" xr3:uid="{00000000-0010-0000-0000-000097300000}" uniqueName="12439" name="Column12413" queryTableFieldId="20332"/>
    <tableColumn id="12440" xr3:uid="{00000000-0010-0000-0000-000098300000}" uniqueName="12440" name="Column12414" queryTableFieldId="20331"/>
    <tableColumn id="12441" xr3:uid="{00000000-0010-0000-0000-000099300000}" uniqueName="12441" name="Column12415" queryTableFieldId="20330"/>
    <tableColumn id="12442" xr3:uid="{00000000-0010-0000-0000-00009A300000}" uniqueName="12442" name="Column12416" queryTableFieldId="20329"/>
    <tableColumn id="12443" xr3:uid="{00000000-0010-0000-0000-00009B300000}" uniqueName="12443" name="Column12417" queryTableFieldId="20328"/>
    <tableColumn id="12444" xr3:uid="{00000000-0010-0000-0000-00009C300000}" uniqueName="12444" name="Column12418" queryTableFieldId="20327"/>
    <tableColumn id="12445" xr3:uid="{00000000-0010-0000-0000-00009D300000}" uniqueName="12445" name="Column12419" queryTableFieldId="20326"/>
    <tableColumn id="12446" xr3:uid="{00000000-0010-0000-0000-00009E300000}" uniqueName="12446" name="Column12420" queryTableFieldId="20325"/>
    <tableColumn id="12447" xr3:uid="{00000000-0010-0000-0000-00009F300000}" uniqueName="12447" name="Column12421" queryTableFieldId="20324"/>
    <tableColumn id="12448" xr3:uid="{00000000-0010-0000-0000-0000A0300000}" uniqueName="12448" name="Column12422" queryTableFieldId="20323"/>
    <tableColumn id="12449" xr3:uid="{00000000-0010-0000-0000-0000A1300000}" uniqueName="12449" name="Column12423" queryTableFieldId="20322"/>
    <tableColumn id="12450" xr3:uid="{00000000-0010-0000-0000-0000A2300000}" uniqueName="12450" name="Column12424" queryTableFieldId="20321"/>
    <tableColumn id="12451" xr3:uid="{00000000-0010-0000-0000-0000A3300000}" uniqueName="12451" name="Column12425" queryTableFieldId="20320"/>
    <tableColumn id="12452" xr3:uid="{00000000-0010-0000-0000-0000A4300000}" uniqueName="12452" name="Column12426" queryTableFieldId="20319"/>
    <tableColumn id="12453" xr3:uid="{00000000-0010-0000-0000-0000A5300000}" uniqueName="12453" name="Column12427" queryTableFieldId="20318"/>
    <tableColumn id="12454" xr3:uid="{00000000-0010-0000-0000-0000A6300000}" uniqueName="12454" name="Column12428" queryTableFieldId="20317"/>
    <tableColumn id="12455" xr3:uid="{00000000-0010-0000-0000-0000A7300000}" uniqueName="12455" name="Column12429" queryTableFieldId="20316"/>
    <tableColumn id="12456" xr3:uid="{00000000-0010-0000-0000-0000A8300000}" uniqueName="12456" name="Column12430" queryTableFieldId="20315"/>
    <tableColumn id="12457" xr3:uid="{00000000-0010-0000-0000-0000A9300000}" uniqueName="12457" name="Column12431" queryTableFieldId="20314"/>
    <tableColumn id="12458" xr3:uid="{00000000-0010-0000-0000-0000AA300000}" uniqueName="12458" name="Column12432" queryTableFieldId="20313"/>
    <tableColumn id="12459" xr3:uid="{00000000-0010-0000-0000-0000AB300000}" uniqueName="12459" name="Column12433" queryTableFieldId="20312"/>
    <tableColumn id="12460" xr3:uid="{00000000-0010-0000-0000-0000AC300000}" uniqueName="12460" name="Column12434" queryTableFieldId="20311"/>
    <tableColumn id="12461" xr3:uid="{00000000-0010-0000-0000-0000AD300000}" uniqueName="12461" name="Column12435" queryTableFieldId="20310"/>
    <tableColumn id="12462" xr3:uid="{00000000-0010-0000-0000-0000AE300000}" uniqueName="12462" name="Column12436" queryTableFieldId="20309"/>
    <tableColumn id="12463" xr3:uid="{00000000-0010-0000-0000-0000AF300000}" uniqueName="12463" name="Column12437" queryTableFieldId="20308"/>
    <tableColumn id="12464" xr3:uid="{00000000-0010-0000-0000-0000B0300000}" uniqueName="12464" name="Column12438" queryTableFieldId="20307"/>
    <tableColumn id="12465" xr3:uid="{00000000-0010-0000-0000-0000B1300000}" uniqueName="12465" name="Column12439" queryTableFieldId="20306"/>
    <tableColumn id="12466" xr3:uid="{00000000-0010-0000-0000-0000B2300000}" uniqueName="12466" name="Column12440" queryTableFieldId="20305"/>
    <tableColumn id="12467" xr3:uid="{00000000-0010-0000-0000-0000B3300000}" uniqueName="12467" name="Column12441" queryTableFieldId="20304"/>
    <tableColumn id="12468" xr3:uid="{00000000-0010-0000-0000-0000B4300000}" uniqueName="12468" name="Column12442" queryTableFieldId="20303"/>
    <tableColumn id="12469" xr3:uid="{00000000-0010-0000-0000-0000B5300000}" uniqueName="12469" name="Column12443" queryTableFieldId="20302"/>
    <tableColumn id="12470" xr3:uid="{00000000-0010-0000-0000-0000B6300000}" uniqueName="12470" name="Column12444" queryTableFieldId="20301"/>
    <tableColumn id="12471" xr3:uid="{00000000-0010-0000-0000-0000B7300000}" uniqueName="12471" name="Column12445" queryTableFieldId="20300"/>
    <tableColumn id="12472" xr3:uid="{00000000-0010-0000-0000-0000B8300000}" uniqueName="12472" name="Column12446" queryTableFieldId="20299"/>
    <tableColumn id="12473" xr3:uid="{00000000-0010-0000-0000-0000B9300000}" uniqueName="12473" name="Column12447" queryTableFieldId="20298"/>
    <tableColumn id="12474" xr3:uid="{00000000-0010-0000-0000-0000BA300000}" uniqueName="12474" name="Column12448" queryTableFieldId="20297"/>
    <tableColumn id="12475" xr3:uid="{00000000-0010-0000-0000-0000BB300000}" uniqueName="12475" name="Column12449" queryTableFieldId="20296"/>
    <tableColumn id="12476" xr3:uid="{00000000-0010-0000-0000-0000BC300000}" uniqueName="12476" name="Column12450" queryTableFieldId="20295"/>
    <tableColumn id="12477" xr3:uid="{00000000-0010-0000-0000-0000BD300000}" uniqueName="12477" name="Column12451" queryTableFieldId="20294"/>
    <tableColumn id="12478" xr3:uid="{00000000-0010-0000-0000-0000BE300000}" uniqueName="12478" name="Column12452" queryTableFieldId="20293"/>
    <tableColumn id="12479" xr3:uid="{00000000-0010-0000-0000-0000BF300000}" uniqueName="12479" name="Column12453" queryTableFieldId="20292"/>
    <tableColumn id="12480" xr3:uid="{00000000-0010-0000-0000-0000C0300000}" uniqueName="12480" name="Column12454" queryTableFieldId="20291"/>
    <tableColumn id="12481" xr3:uid="{00000000-0010-0000-0000-0000C1300000}" uniqueName="12481" name="Column12455" queryTableFieldId="20290"/>
    <tableColumn id="12482" xr3:uid="{00000000-0010-0000-0000-0000C2300000}" uniqueName="12482" name="Column12456" queryTableFieldId="20289"/>
    <tableColumn id="12483" xr3:uid="{00000000-0010-0000-0000-0000C3300000}" uniqueName="12483" name="Column12457" queryTableFieldId="20288"/>
    <tableColumn id="12484" xr3:uid="{00000000-0010-0000-0000-0000C4300000}" uniqueName="12484" name="Column12458" queryTableFieldId="20287"/>
    <tableColumn id="12485" xr3:uid="{00000000-0010-0000-0000-0000C5300000}" uniqueName="12485" name="Column12459" queryTableFieldId="20286"/>
    <tableColumn id="12486" xr3:uid="{00000000-0010-0000-0000-0000C6300000}" uniqueName="12486" name="Column12460" queryTableFieldId="20285"/>
    <tableColumn id="12487" xr3:uid="{00000000-0010-0000-0000-0000C7300000}" uniqueName="12487" name="Column12461" queryTableFieldId="20284"/>
    <tableColumn id="12488" xr3:uid="{00000000-0010-0000-0000-0000C8300000}" uniqueName="12488" name="Column12462" queryTableFieldId="20283"/>
    <tableColumn id="12489" xr3:uid="{00000000-0010-0000-0000-0000C9300000}" uniqueName="12489" name="Column12463" queryTableFieldId="20282"/>
    <tableColumn id="12490" xr3:uid="{00000000-0010-0000-0000-0000CA300000}" uniqueName="12490" name="Column12464" queryTableFieldId="20281"/>
    <tableColumn id="12491" xr3:uid="{00000000-0010-0000-0000-0000CB300000}" uniqueName="12491" name="Column12465" queryTableFieldId="20280"/>
    <tableColumn id="12492" xr3:uid="{00000000-0010-0000-0000-0000CC300000}" uniqueName="12492" name="Column12466" queryTableFieldId="20279"/>
    <tableColumn id="12493" xr3:uid="{00000000-0010-0000-0000-0000CD300000}" uniqueName="12493" name="Column12467" queryTableFieldId="20278"/>
    <tableColumn id="12494" xr3:uid="{00000000-0010-0000-0000-0000CE300000}" uniqueName="12494" name="Column12468" queryTableFieldId="20277"/>
    <tableColumn id="12495" xr3:uid="{00000000-0010-0000-0000-0000CF300000}" uniqueName="12495" name="Column12469" queryTableFieldId="20276"/>
    <tableColumn id="12496" xr3:uid="{00000000-0010-0000-0000-0000D0300000}" uniqueName="12496" name="Column12470" queryTableFieldId="20275"/>
    <tableColumn id="12497" xr3:uid="{00000000-0010-0000-0000-0000D1300000}" uniqueName="12497" name="Column12471" queryTableFieldId="20274"/>
    <tableColumn id="12498" xr3:uid="{00000000-0010-0000-0000-0000D2300000}" uniqueName="12498" name="Column12472" queryTableFieldId="20273"/>
    <tableColumn id="12499" xr3:uid="{00000000-0010-0000-0000-0000D3300000}" uniqueName="12499" name="Column12473" queryTableFieldId="20272"/>
    <tableColumn id="12500" xr3:uid="{00000000-0010-0000-0000-0000D4300000}" uniqueName="12500" name="Column12474" queryTableFieldId="20271"/>
    <tableColumn id="12501" xr3:uid="{00000000-0010-0000-0000-0000D5300000}" uniqueName="12501" name="Column12475" queryTableFieldId="20270"/>
    <tableColumn id="12502" xr3:uid="{00000000-0010-0000-0000-0000D6300000}" uniqueName="12502" name="Column12476" queryTableFieldId="20269"/>
    <tableColumn id="12503" xr3:uid="{00000000-0010-0000-0000-0000D7300000}" uniqueName="12503" name="Column12477" queryTableFieldId="20268"/>
    <tableColumn id="12504" xr3:uid="{00000000-0010-0000-0000-0000D8300000}" uniqueName="12504" name="Column12478" queryTableFieldId="20267"/>
    <tableColumn id="12505" xr3:uid="{00000000-0010-0000-0000-0000D9300000}" uniqueName="12505" name="Column12479" queryTableFieldId="20266"/>
    <tableColumn id="12506" xr3:uid="{00000000-0010-0000-0000-0000DA300000}" uniqueName="12506" name="Column12480" queryTableFieldId="20265"/>
    <tableColumn id="12507" xr3:uid="{00000000-0010-0000-0000-0000DB300000}" uniqueName="12507" name="Column12481" queryTableFieldId="20264"/>
    <tableColumn id="12508" xr3:uid="{00000000-0010-0000-0000-0000DC300000}" uniqueName="12508" name="Column12482" queryTableFieldId="20263"/>
    <tableColumn id="12509" xr3:uid="{00000000-0010-0000-0000-0000DD300000}" uniqueName="12509" name="Column12483" queryTableFieldId="20262"/>
    <tableColumn id="12510" xr3:uid="{00000000-0010-0000-0000-0000DE300000}" uniqueName="12510" name="Column12484" queryTableFieldId="20261"/>
    <tableColumn id="12511" xr3:uid="{00000000-0010-0000-0000-0000DF300000}" uniqueName="12511" name="Column12485" queryTableFieldId="20260"/>
    <tableColumn id="12512" xr3:uid="{00000000-0010-0000-0000-0000E0300000}" uniqueName="12512" name="Column12486" queryTableFieldId="20259"/>
    <tableColumn id="12513" xr3:uid="{00000000-0010-0000-0000-0000E1300000}" uniqueName="12513" name="Column12487" queryTableFieldId="20258"/>
    <tableColumn id="12514" xr3:uid="{00000000-0010-0000-0000-0000E2300000}" uniqueName="12514" name="Column12488" queryTableFieldId="20257"/>
    <tableColumn id="12515" xr3:uid="{00000000-0010-0000-0000-0000E3300000}" uniqueName="12515" name="Column12489" queryTableFieldId="20256"/>
    <tableColumn id="12516" xr3:uid="{00000000-0010-0000-0000-0000E4300000}" uniqueName="12516" name="Column12490" queryTableFieldId="20255"/>
    <tableColumn id="12517" xr3:uid="{00000000-0010-0000-0000-0000E5300000}" uniqueName="12517" name="Column12491" queryTableFieldId="20254"/>
    <tableColumn id="12518" xr3:uid="{00000000-0010-0000-0000-0000E6300000}" uniqueName="12518" name="Column12492" queryTableFieldId="20253"/>
    <tableColumn id="12519" xr3:uid="{00000000-0010-0000-0000-0000E7300000}" uniqueName="12519" name="Column12493" queryTableFieldId="20252"/>
    <tableColumn id="12520" xr3:uid="{00000000-0010-0000-0000-0000E8300000}" uniqueName="12520" name="Column12494" queryTableFieldId="20251"/>
    <tableColumn id="12521" xr3:uid="{00000000-0010-0000-0000-0000E9300000}" uniqueName="12521" name="Column12495" queryTableFieldId="20250"/>
    <tableColumn id="12522" xr3:uid="{00000000-0010-0000-0000-0000EA300000}" uniqueName="12522" name="Column12496" queryTableFieldId="20249"/>
    <tableColumn id="12523" xr3:uid="{00000000-0010-0000-0000-0000EB300000}" uniqueName="12523" name="Column12497" queryTableFieldId="20248"/>
    <tableColumn id="12524" xr3:uid="{00000000-0010-0000-0000-0000EC300000}" uniqueName="12524" name="Column12498" queryTableFieldId="20247"/>
    <tableColumn id="12525" xr3:uid="{00000000-0010-0000-0000-0000ED300000}" uniqueName="12525" name="Column12499" queryTableFieldId="20246"/>
    <tableColumn id="12526" xr3:uid="{00000000-0010-0000-0000-0000EE300000}" uniqueName="12526" name="Column12500" queryTableFieldId="20245"/>
    <tableColumn id="12527" xr3:uid="{00000000-0010-0000-0000-0000EF300000}" uniqueName="12527" name="Column12501" queryTableFieldId="20244"/>
    <tableColumn id="12528" xr3:uid="{00000000-0010-0000-0000-0000F0300000}" uniqueName="12528" name="Column12502" queryTableFieldId="20243"/>
    <tableColumn id="12529" xr3:uid="{00000000-0010-0000-0000-0000F1300000}" uniqueName="12529" name="Column12503" queryTableFieldId="20242"/>
    <tableColumn id="12530" xr3:uid="{00000000-0010-0000-0000-0000F2300000}" uniqueName="12530" name="Column12504" queryTableFieldId="20241"/>
    <tableColumn id="12531" xr3:uid="{00000000-0010-0000-0000-0000F3300000}" uniqueName="12531" name="Column12505" queryTableFieldId="20240"/>
    <tableColumn id="12532" xr3:uid="{00000000-0010-0000-0000-0000F4300000}" uniqueName="12532" name="Column12506" queryTableFieldId="20239"/>
    <tableColumn id="12533" xr3:uid="{00000000-0010-0000-0000-0000F5300000}" uniqueName="12533" name="Column12507" queryTableFieldId="20238"/>
    <tableColumn id="12534" xr3:uid="{00000000-0010-0000-0000-0000F6300000}" uniqueName="12534" name="Column12508" queryTableFieldId="20237"/>
    <tableColumn id="12535" xr3:uid="{00000000-0010-0000-0000-0000F7300000}" uniqueName="12535" name="Column12509" queryTableFieldId="20236"/>
    <tableColumn id="12536" xr3:uid="{00000000-0010-0000-0000-0000F8300000}" uniqueName="12536" name="Column12510" queryTableFieldId="20235"/>
    <tableColumn id="12537" xr3:uid="{00000000-0010-0000-0000-0000F9300000}" uniqueName="12537" name="Column12511" queryTableFieldId="20234"/>
    <tableColumn id="12538" xr3:uid="{00000000-0010-0000-0000-0000FA300000}" uniqueName="12538" name="Column12512" queryTableFieldId="20233"/>
    <tableColumn id="12539" xr3:uid="{00000000-0010-0000-0000-0000FB300000}" uniqueName="12539" name="Column12513" queryTableFieldId="20232"/>
    <tableColumn id="12540" xr3:uid="{00000000-0010-0000-0000-0000FC300000}" uniqueName="12540" name="Column12514" queryTableFieldId="20231"/>
    <tableColumn id="12541" xr3:uid="{00000000-0010-0000-0000-0000FD300000}" uniqueName="12541" name="Column12515" queryTableFieldId="20230"/>
    <tableColumn id="12542" xr3:uid="{00000000-0010-0000-0000-0000FE300000}" uniqueName="12542" name="Column12516" queryTableFieldId="20229"/>
    <tableColumn id="12543" xr3:uid="{00000000-0010-0000-0000-0000FF300000}" uniqueName="12543" name="Column12517" queryTableFieldId="20228"/>
    <tableColumn id="12544" xr3:uid="{00000000-0010-0000-0000-000000310000}" uniqueName="12544" name="Column12518" queryTableFieldId="20227"/>
    <tableColumn id="12545" xr3:uid="{00000000-0010-0000-0000-000001310000}" uniqueName="12545" name="Column12519" queryTableFieldId="20226"/>
    <tableColumn id="12546" xr3:uid="{00000000-0010-0000-0000-000002310000}" uniqueName="12546" name="Column12520" queryTableFieldId="20225"/>
    <tableColumn id="12547" xr3:uid="{00000000-0010-0000-0000-000003310000}" uniqueName="12547" name="Column12521" queryTableFieldId="20224"/>
    <tableColumn id="12548" xr3:uid="{00000000-0010-0000-0000-000004310000}" uniqueName="12548" name="Column12522" queryTableFieldId="20223"/>
    <tableColumn id="12549" xr3:uid="{00000000-0010-0000-0000-000005310000}" uniqueName="12549" name="Column12523" queryTableFieldId="20222"/>
    <tableColumn id="12550" xr3:uid="{00000000-0010-0000-0000-000006310000}" uniqueName="12550" name="Column12524" queryTableFieldId="20221"/>
    <tableColumn id="12551" xr3:uid="{00000000-0010-0000-0000-000007310000}" uniqueName="12551" name="Column12525" queryTableFieldId="20220"/>
    <tableColumn id="12552" xr3:uid="{00000000-0010-0000-0000-000008310000}" uniqueName="12552" name="Column12526" queryTableFieldId="20219"/>
    <tableColumn id="12553" xr3:uid="{00000000-0010-0000-0000-000009310000}" uniqueName="12553" name="Column12527" queryTableFieldId="20218"/>
    <tableColumn id="12554" xr3:uid="{00000000-0010-0000-0000-00000A310000}" uniqueName="12554" name="Column12528" queryTableFieldId="20217"/>
    <tableColumn id="12555" xr3:uid="{00000000-0010-0000-0000-00000B310000}" uniqueName="12555" name="Column12529" queryTableFieldId="20216"/>
    <tableColumn id="12556" xr3:uid="{00000000-0010-0000-0000-00000C310000}" uniqueName="12556" name="Column12530" queryTableFieldId="20215"/>
    <tableColumn id="12557" xr3:uid="{00000000-0010-0000-0000-00000D310000}" uniqueName="12557" name="Column12531" queryTableFieldId="20214"/>
    <tableColumn id="12558" xr3:uid="{00000000-0010-0000-0000-00000E310000}" uniqueName="12558" name="Column12532" queryTableFieldId="20213"/>
    <tableColumn id="12559" xr3:uid="{00000000-0010-0000-0000-00000F310000}" uniqueName="12559" name="Column12533" queryTableFieldId="20212"/>
    <tableColumn id="12560" xr3:uid="{00000000-0010-0000-0000-000010310000}" uniqueName="12560" name="Column12534" queryTableFieldId="20211"/>
    <tableColumn id="12561" xr3:uid="{00000000-0010-0000-0000-000011310000}" uniqueName="12561" name="Column12535" queryTableFieldId="20210"/>
    <tableColumn id="12562" xr3:uid="{00000000-0010-0000-0000-000012310000}" uniqueName="12562" name="Column12536" queryTableFieldId="20209"/>
    <tableColumn id="12563" xr3:uid="{00000000-0010-0000-0000-000013310000}" uniqueName="12563" name="Column12537" queryTableFieldId="20208"/>
    <tableColumn id="12564" xr3:uid="{00000000-0010-0000-0000-000014310000}" uniqueName="12564" name="Column12538" queryTableFieldId="20207"/>
    <tableColumn id="12565" xr3:uid="{00000000-0010-0000-0000-000015310000}" uniqueName="12565" name="Column12539" queryTableFieldId="20206"/>
    <tableColumn id="12566" xr3:uid="{00000000-0010-0000-0000-000016310000}" uniqueName="12566" name="Column12540" queryTableFieldId="20205"/>
    <tableColumn id="12567" xr3:uid="{00000000-0010-0000-0000-000017310000}" uniqueName="12567" name="Column12541" queryTableFieldId="20204"/>
    <tableColumn id="12568" xr3:uid="{00000000-0010-0000-0000-000018310000}" uniqueName="12568" name="Column12542" queryTableFieldId="20203"/>
    <tableColumn id="12569" xr3:uid="{00000000-0010-0000-0000-000019310000}" uniqueName="12569" name="Column12543" queryTableFieldId="20202"/>
    <tableColumn id="12570" xr3:uid="{00000000-0010-0000-0000-00001A310000}" uniqueName="12570" name="Column12544" queryTableFieldId="20201"/>
    <tableColumn id="12571" xr3:uid="{00000000-0010-0000-0000-00001B310000}" uniqueName="12571" name="Column12545" queryTableFieldId="20200"/>
    <tableColumn id="12572" xr3:uid="{00000000-0010-0000-0000-00001C310000}" uniqueName="12572" name="Column12546" queryTableFieldId="20199"/>
    <tableColumn id="12573" xr3:uid="{00000000-0010-0000-0000-00001D310000}" uniqueName="12573" name="Column12547" queryTableFieldId="20198"/>
    <tableColumn id="12574" xr3:uid="{00000000-0010-0000-0000-00001E310000}" uniqueName="12574" name="Column12548" queryTableFieldId="20197"/>
    <tableColumn id="12575" xr3:uid="{00000000-0010-0000-0000-00001F310000}" uniqueName="12575" name="Column12549" queryTableFieldId="20196"/>
    <tableColumn id="12576" xr3:uid="{00000000-0010-0000-0000-000020310000}" uniqueName="12576" name="Column12550" queryTableFieldId="20195"/>
    <tableColumn id="12577" xr3:uid="{00000000-0010-0000-0000-000021310000}" uniqueName="12577" name="Column12551" queryTableFieldId="20194"/>
    <tableColumn id="12578" xr3:uid="{00000000-0010-0000-0000-000022310000}" uniqueName="12578" name="Column12552" queryTableFieldId="20193"/>
    <tableColumn id="12579" xr3:uid="{00000000-0010-0000-0000-000023310000}" uniqueName="12579" name="Column12553" queryTableFieldId="20192"/>
    <tableColumn id="12580" xr3:uid="{00000000-0010-0000-0000-000024310000}" uniqueName="12580" name="Column12554" queryTableFieldId="20191"/>
    <tableColumn id="12581" xr3:uid="{00000000-0010-0000-0000-000025310000}" uniqueName="12581" name="Column12555" queryTableFieldId="20190"/>
    <tableColumn id="12582" xr3:uid="{00000000-0010-0000-0000-000026310000}" uniqueName="12582" name="Column12556" queryTableFieldId="20189"/>
    <tableColumn id="12583" xr3:uid="{00000000-0010-0000-0000-000027310000}" uniqueName="12583" name="Column12557" queryTableFieldId="20188"/>
    <tableColumn id="12584" xr3:uid="{00000000-0010-0000-0000-000028310000}" uniqueName="12584" name="Column12558" queryTableFieldId="20187"/>
    <tableColumn id="12585" xr3:uid="{00000000-0010-0000-0000-000029310000}" uniqueName="12585" name="Column12559" queryTableFieldId="20186"/>
    <tableColumn id="12586" xr3:uid="{00000000-0010-0000-0000-00002A310000}" uniqueName="12586" name="Column12560" queryTableFieldId="20185"/>
    <tableColumn id="12587" xr3:uid="{00000000-0010-0000-0000-00002B310000}" uniqueName="12587" name="Column12561" queryTableFieldId="20184"/>
    <tableColumn id="12588" xr3:uid="{00000000-0010-0000-0000-00002C310000}" uniqueName="12588" name="Column12562" queryTableFieldId="20183"/>
    <tableColumn id="12589" xr3:uid="{00000000-0010-0000-0000-00002D310000}" uniqueName="12589" name="Column12563" queryTableFieldId="20182"/>
    <tableColumn id="12590" xr3:uid="{00000000-0010-0000-0000-00002E310000}" uniqueName="12590" name="Column12564" queryTableFieldId="20181"/>
    <tableColumn id="12591" xr3:uid="{00000000-0010-0000-0000-00002F310000}" uniqueName="12591" name="Column12565" queryTableFieldId="20180"/>
    <tableColumn id="12592" xr3:uid="{00000000-0010-0000-0000-000030310000}" uniqueName="12592" name="Column12566" queryTableFieldId="20179"/>
    <tableColumn id="12593" xr3:uid="{00000000-0010-0000-0000-000031310000}" uniqueName="12593" name="Column12567" queryTableFieldId="20178"/>
    <tableColumn id="12594" xr3:uid="{00000000-0010-0000-0000-000032310000}" uniqueName="12594" name="Column12568" queryTableFieldId="20177"/>
    <tableColumn id="12595" xr3:uid="{00000000-0010-0000-0000-000033310000}" uniqueName="12595" name="Column12569" queryTableFieldId="20176"/>
    <tableColumn id="12596" xr3:uid="{00000000-0010-0000-0000-000034310000}" uniqueName="12596" name="Column12570" queryTableFieldId="20175"/>
    <tableColumn id="12597" xr3:uid="{00000000-0010-0000-0000-000035310000}" uniqueName="12597" name="Column12571" queryTableFieldId="20174"/>
    <tableColumn id="12598" xr3:uid="{00000000-0010-0000-0000-000036310000}" uniqueName="12598" name="Column12572" queryTableFieldId="20173"/>
    <tableColumn id="12599" xr3:uid="{00000000-0010-0000-0000-000037310000}" uniqueName="12599" name="Column12573" queryTableFieldId="20172"/>
    <tableColumn id="12600" xr3:uid="{00000000-0010-0000-0000-000038310000}" uniqueName="12600" name="Column12574" queryTableFieldId="20171"/>
    <tableColumn id="12601" xr3:uid="{00000000-0010-0000-0000-000039310000}" uniqueName="12601" name="Column12575" queryTableFieldId="20170"/>
    <tableColumn id="12602" xr3:uid="{00000000-0010-0000-0000-00003A310000}" uniqueName="12602" name="Column12576" queryTableFieldId="20169"/>
    <tableColumn id="12603" xr3:uid="{00000000-0010-0000-0000-00003B310000}" uniqueName="12603" name="Column12577" queryTableFieldId="20168"/>
    <tableColumn id="12604" xr3:uid="{00000000-0010-0000-0000-00003C310000}" uniqueName="12604" name="Column12578" queryTableFieldId="20167"/>
    <tableColumn id="12605" xr3:uid="{00000000-0010-0000-0000-00003D310000}" uniqueName="12605" name="Column12579" queryTableFieldId="20166"/>
    <tableColumn id="12606" xr3:uid="{00000000-0010-0000-0000-00003E310000}" uniqueName="12606" name="Column12580" queryTableFieldId="20165"/>
    <tableColumn id="12607" xr3:uid="{00000000-0010-0000-0000-00003F310000}" uniqueName="12607" name="Column12581" queryTableFieldId="20164"/>
    <tableColumn id="12608" xr3:uid="{00000000-0010-0000-0000-000040310000}" uniqueName="12608" name="Column12582" queryTableFieldId="20163"/>
    <tableColumn id="12609" xr3:uid="{00000000-0010-0000-0000-000041310000}" uniqueName="12609" name="Column12583" queryTableFieldId="20162"/>
    <tableColumn id="12610" xr3:uid="{00000000-0010-0000-0000-000042310000}" uniqueName="12610" name="Column12584" queryTableFieldId="20161"/>
    <tableColumn id="12611" xr3:uid="{00000000-0010-0000-0000-000043310000}" uniqueName="12611" name="Column12585" queryTableFieldId="20160"/>
    <tableColumn id="12612" xr3:uid="{00000000-0010-0000-0000-000044310000}" uniqueName="12612" name="Column12586" queryTableFieldId="20159"/>
    <tableColumn id="12613" xr3:uid="{00000000-0010-0000-0000-000045310000}" uniqueName="12613" name="Column12587" queryTableFieldId="20158"/>
    <tableColumn id="12614" xr3:uid="{00000000-0010-0000-0000-000046310000}" uniqueName="12614" name="Column12588" queryTableFieldId="20157"/>
    <tableColumn id="12615" xr3:uid="{00000000-0010-0000-0000-000047310000}" uniqueName="12615" name="Column12589" queryTableFieldId="20156"/>
    <tableColumn id="12616" xr3:uid="{00000000-0010-0000-0000-000048310000}" uniqueName="12616" name="Column12590" queryTableFieldId="20155"/>
    <tableColumn id="12617" xr3:uid="{00000000-0010-0000-0000-000049310000}" uniqueName="12617" name="Column12591" queryTableFieldId="20154"/>
    <tableColumn id="12618" xr3:uid="{00000000-0010-0000-0000-00004A310000}" uniqueName="12618" name="Column12592" queryTableFieldId="20153"/>
    <tableColumn id="12619" xr3:uid="{00000000-0010-0000-0000-00004B310000}" uniqueName="12619" name="Column12593" queryTableFieldId="20152"/>
    <tableColumn id="12620" xr3:uid="{00000000-0010-0000-0000-00004C310000}" uniqueName="12620" name="Column12594" queryTableFieldId="20151"/>
    <tableColumn id="12621" xr3:uid="{00000000-0010-0000-0000-00004D310000}" uniqueName="12621" name="Column12595" queryTableFieldId="20150"/>
    <tableColumn id="12622" xr3:uid="{00000000-0010-0000-0000-00004E310000}" uniqueName="12622" name="Column12596" queryTableFieldId="20149"/>
    <tableColumn id="12623" xr3:uid="{00000000-0010-0000-0000-00004F310000}" uniqueName="12623" name="Column12597" queryTableFieldId="20148"/>
    <tableColumn id="12624" xr3:uid="{00000000-0010-0000-0000-000050310000}" uniqueName="12624" name="Column12598" queryTableFieldId="20147"/>
    <tableColumn id="12625" xr3:uid="{00000000-0010-0000-0000-000051310000}" uniqueName="12625" name="Column12599" queryTableFieldId="20146"/>
    <tableColumn id="12626" xr3:uid="{00000000-0010-0000-0000-000052310000}" uniqueName="12626" name="Column12600" queryTableFieldId="20145"/>
    <tableColumn id="12627" xr3:uid="{00000000-0010-0000-0000-000053310000}" uniqueName="12627" name="Column12601" queryTableFieldId="20144"/>
    <tableColumn id="12628" xr3:uid="{00000000-0010-0000-0000-000054310000}" uniqueName="12628" name="Column12602" queryTableFieldId="20143"/>
    <tableColumn id="12629" xr3:uid="{00000000-0010-0000-0000-000055310000}" uniqueName="12629" name="Column12603" queryTableFieldId="20142"/>
    <tableColumn id="12630" xr3:uid="{00000000-0010-0000-0000-000056310000}" uniqueName="12630" name="Column12604" queryTableFieldId="20141"/>
    <tableColumn id="12631" xr3:uid="{00000000-0010-0000-0000-000057310000}" uniqueName="12631" name="Column12605" queryTableFieldId="20140"/>
    <tableColumn id="12632" xr3:uid="{00000000-0010-0000-0000-000058310000}" uniqueName="12632" name="Column12606" queryTableFieldId="20139"/>
    <tableColumn id="12633" xr3:uid="{00000000-0010-0000-0000-000059310000}" uniqueName="12633" name="Column12607" queryTableFieldId="20138"/>
    <tableColumn id="12634" xr3:uid="{00000000-0010-0000-0000-00005A310000}" uniqueName="12634" name="Column12608" queryTableFieldId="20137"/>
    <tableColumn id="12635" xr3:uid="{00000000-0010-0000-0000-00005B310000}" uniqueName="12635" name="Column12609" queryTableFieldId="20136"/>
    <tableColumn id="12636" xr3:uid="{00000000-0010-0000-0000-00005C310000}" uniqueName="12636" name="Column12610" queryTableFieldId="20135"/>
    <tableColumn id="12637" xr3:uid="{00000000-0010-0000-0000-00005D310000}" uniqueName="12637" name="Column12611" queryTableFieldId="20134"/>
    <tableColumn id="12638" xr3:uid="{00000000-0010-0000-0000-00005E310000}" uniqueName="12638" name="Column12612" queryTableFieldId="20133"/>
    <tableColumn id="12639" xr3:uid="{00000000-0010-0000-0000-00005F310000}" uniqueName="12639" name="Column12613" queryTableFieldId="20132"/>
    <tableColumn id="12640" xr3:uid="{00000000-0010-0000-0000-000060310000}" uniqueName="12640" name="Column12614" queryTableFieldId="20131"/>
    <tableColumn id="12641" xr3:uid="{00000000-0010-0000-0000-000061310000}" uniqueName="12641" name="Column12615" queryTableFieldId="20130"/>
    <tableColumn id="12642" xr3:uid="{00000000-0010-0000-0000-000062310000}" uniqueName="12642" name="Column12616" queryTableFieldId="20129"/>
    <tableColumn id="12643" xr3:uid="{00000000-0010-0000-0000-000063310000}" uniqueName="12643" name="Column12617" queryTableFieldId="20128"/>
    <tableColumn id="12644" xr3:uid="{00000000-0010-0000-0000-000064310000}" uniqueName="12644" name="Column12618" queryTableFieldId="20127"/>
    <tableColumn id="12645" xr3:uid="{00000000-0010-0000-0000-000065310000}" uniqueName="12645" name="Column12619" queryTableFieldId="20126"/>
    <tableColumn id="12646" xr3:uid="{00000000-0010-0000-0000-000066310000}" uniqueName="12646" name="Column12620" queryTableFieldId="20125"/>
    <tableColumn id="12647" xr3:uid="{00000000-0010-0000-0000-000067310000}" uniqueName="12647" name="Column12621" queryTableFieldId="20124"/>
    <tableColumn id="12648" xr3:uid="{00000000-0010-0000-0000-000068310000}" uniqueName="12648" name="Column12622" queryTableFieldId="20123"/>
    <tableColumn id="12649" xr3:uid="{00000000-0010-0000-0000-000069310000}" uniqueName="12649" name="Column12623" queryTableFieldId="20122"/>
    <tableColumn id="12650" xr3:uid="{00000000-0010-0000-0000-00006A310000}" uniqueName="12650" name="Column12624" queryTableFieldId="20121"/>
    <tableColumn id="12651" xr3:uid="{00000000-0010-0000-0000-00006B310000}" uniqueName="12651" name="Column12625" queryTableFieldId="20120"/>
    <tableColumn id="12652" xr3:uid="{00000000-0010-0000-0000-00006C310000}" uniqueName="12652" name="Column12626" queryTableFieldId="20119"/>
    <tableColumn id="12653" xr3:uid="{00000000-0010-0000-0000-00006D310000}" uniqueName="12653" name="Column12627" queryTableFieldId="20118"/>
    <tableColumn id="12654" xr3:uid="{00000000-0010-0000-0000-00006E310000}" uniqueName="12654" name="Column12628" queryTableFieldId="20117"/>
    <tableColumn id="12655" xr3:uid="{00000000-0010-0000-0000-00006F310000}" uniqueName="12655" name="Column12629" queryTableFieldId="20116"/>
    <tableColumn id="12656" xr3:uid="{00000000-0010-0000-0000-000070310000}" uniqueName="12656" name="Column12630" queryTableFieldId="20115"/>
    <tableColumn id="12657" xr3:uid="{00000000-0010-0000-0000-000071310000}" uniqueName="12657" name="Column12631" queryTableFieldId="20114"/>
    <tableColumn id="12658" xr3:uid="{00000000-0010-0000-0000-000072310000}" uniqueName="12658" name="Column12632" queryTableFieldId="20113"/>
    <tableColumn id="12659" xr3:uid="{00000000-0010-0000-0000-000073310000}" uniqueName="12659" name="Column12633" queryTableFieldId="20112"/>
    <tableColumn id="12660" xr3:uid="{00000000-0010-0000-0000-000074310000}" uniqueName="12660" name="Column12634" queryTableFieldId="20111"/>
    <tableColumn id="12661" xr3:uid="{00000000-0010-0000-0000-000075310000}" uniqueName="12661" name="Column12635" queryTableFieldId="20110"/>
    <tableColumn id="12662" xr3:uid="{00000000-0010-0000-0000-000076310000}" uniqueName="12662" name="Column12636" queryTableFieldId="20109"/>
    <tableColumn id="12663" xr3:uid="{00000000-0010-0000-0000-000077310000}" uniqueName="12663" name="Column12637" queryTableFieldId="20108"/>
    <tableColumn id="12664" xr3:uid="{00000000-0010-0000-0000-000078310000}" uniqueName="12664" name="Column12638" queryTableFieldId="20107"/>
    <tableColumn id="12665" xr3:uid="{00000000-0010-0000-0000-000079310000}" uniqueName="12665" name="Column12639" queryTableFieldId="20106"/>
    <tableColumn id="12666" xr3:uid="{00000000-0010-0000-0000-00007A310000}" uniqueName="12666" name="Column12640" queryTableFieldId="20105"/>
    <tableColumn id="12667" xr3:uid="{00000000-0010-0000-0000-00007B310000}" uniqueName="12667" name="Column12641" queryTableFieldId="20104"/>
    <tableColumn id="12668" xr3:uid="{00000000-0010-0000-0000-00007C310000}" uniqueName="12668" name="Column12642" queryTableFieldId="20103"/>
    <tableColumn id="12669" xr3:uid="{00000000-0010-0000-0000-00007D310000}" uniqueName="12669" name="Column12643" queryTableFieldId="20102"/>
    <tableColumn id="12670" xr3:uid="{00000000-0010-0000-0000-00007E310000}" uniqueName="12670" name="Column12644" queryTableFieldId="20101"/>
    <tableColumn id="12671" xr3:uid="{00000000-0010-0000-0000-00007F310000}" uniqueName="12671" name="Column12645" queryTableFieldId="20100"/>
    <tableColumn id="12672" xr3:uid="{00000000-0010-0000-0000-000080310000}" uniqueName="12672" name="Column12646" queryTableFieldId="20099"/>
    <tableColumn id="12673" xr3:uid="{00000000-0010-0000-0000-000081310000}" uniqueName="12673" name="Column12647" queryTableFieldId="20098"/>
    <tableColumn id="12674" xr3:uid="{00000000-0010-0000-0000-000082310000}" uniqueName="12674" name="Column12648" queryTableFieldId="20097"/>
    <tableColumn id="12675" xr3:uid="{00000000-0010-0000-0000-000083310000}" uniqueName="12675" name="Column12649" queryTableFieldId="20096"/>
    <tableColumn id="12676" xr3:uid="{00000000-0010-0000-0000-000084310000}" uniqueName="12676" name="Column12650" queryTableFieldId="20095"/>
    <tableColumn id="12677" xr3:uid="{00000000-0010-0000-0000-000085310000}" uniqueName="12677" name="Column12651" queryTableFieldId="20094"/>
    <tableColumn id="12678" xr3:uid="{00000000-0010-0000-0000-000086310000}" uniqueName="12678" name="Column12652" queryTableFieldId="20093"/>
    <tableColumn id="12679" xr3:uid="{00000000-0010-0000-0000-000087310000}" uniqueName="12679" name="Column12653" queryTableFieldId="20092"/>
    <tableColumn id="12680" xr3:uid="{00000000-0010-0000-0000-000088310000}" uniqueName="12680" name="Column12654" queryTableFieldId="20091"/>
    <tableColumn id="12681" xr3:uid="{00000000-0010-0000-0000-000089310000}" uniqueName="12681" name="Column12655" queryTableFieldId="20090"/>
    <tableColumn id="12682" xr3:uid="{00000000-0010-0000-0000-00008A310000}" uniqueName="12682" name="Column12656" queryTableFieldId="20089"/>
    <tableColumn id="12683" xr3:uid="{00000000-0010-0000-0000-00008B310000}" uniqueName="12683" name="Column12657" queryTableFieldId="20088"/>
    <tableColumn id="12684" xr3:uid="{00000000-0010-0000-0000-00008C310000}" uniqueName="12684" name="Column12658" queryTableFieldId="20087"/>
    <tableColumn id="12685" xr3:uid="{00000000-0010-0000-0000-00008D310000}" uniqueName="12685" name="Column12659" queryTableFieldId="20086"/>
    <tableColumn id="12686" xr3:uid="{00000000-0010-0000-0000-00008E310000}" uniqueName="12686" name="Column12660" queryTableFieldId="20085"/>
    <tableColumn id="12687" xr3:uid="{00000000-0010-0000-0000-00008F310000}" uniqueName="12687" name="Column12661" queryTableFieldId="20084"/>
    <tableColumn id="12688" xr3:uid="{00000000-0010-0000-0000-000090310000}" uniqueName="12688" name="Column12662" queryTableFieldId="20083"/>
    <tableColumn id="12689" xr3:uid="{00000000-0010-0000-0000-000091310000}" uniqueName="12689" name="Column12663" queryTableFieldId="20082"/>
    <tableColumn id="12690" xr3:uid="{00000000-0010-0000-0000-000092310000}" uniqueName="12690" name="Column12664" queryTableFieldId="20081"/>
    <tableColumn id="12691" xr3:uid="{00000000-0010-0000-0000-000093310000}" uniqueName="12691" name="Column12665" queryTableFieldId="20080"/>
    <tableColumn id="12692" xr3:uid="{00000000-0010-0000-0000-000094310000}" uniqueName="12692" name="Column12666" queryTableFieldId="20079"/>
    <tableColumn id="12693" xr3:uid="{00000000-0010-0000-0000-000095310000}" uniqueName="12693" name="Column12667" queryTableFieldId="20078"/>
    <tableColumn id="12694" xr3:uid="{00000000-0010-0000-0000-000096310000}" uniqueName="12694" name="Column12668" queryTableFieldId="20077"/>
    <tableColumn id="12695" xr3:uid="{00000000-0010-0000-0000-000097310000}" uniqueName="12695" name="Column12669" queryTableFieldId="20076"/>
    <tableColumn id="12696" xr3:uid="{00000000-0010-0000-0000-000098310000}" uniqueName="12696" name="Column12670" queryTableFieldId="20075"/>
    <tableColumn id="12697" xr3:uid="{00000000-0010-0000-0000-000099310000}" uniqueName="12697" name="Column12671" queryTableFieldId="20074"/>
    <tableColumn id="12698" xr3:uid="{00000000-0010-0000-0000-00009A310000}" uniqueName="12698" name="Column12672" queryTableFieldId="20073"/>
    <tableColumn id="12699" xr3:uid="{00000000-0010-0000-0000-00009B310000}" uniqueName="12699" name="Column12673" queryTableFieldId="20072"/>
    <tableColumn id="12700" xr3:uid="{00000000-0010-0000-0000-00009C310000}" uniqueName="12700" name="Column12674" queryTableFieldId="20071"/>
    <tableColumn id="12701" xr3:uid="{00000000-0010-0000-0000-00009D310000}" uniqueName="12701" name="Column12675" queryTableFieldId="20070"/>
    <tableColumn id="12702" xr3:uid="{00000000-0010-0000-0000-00009E310000}" uniqueName="12702" name="Column12676" queryTableFieldId="20069"/>
    <tableColumn id="12703" xr3:uid="{00000000-0010-0000-0000-00009F310000}" uniqueName="12703" name="Column12677" queryTableFieldId="20068"/>
    <tableColumn id="12704" xr3:uid="{00000000-0010-0000-0000-0000A0310000}" uniqueName="12704" name="Column12678" queryTableFieldId="20067"/>
    <tableColumn id="12705" xr3:uid="{00000000-0010-0000-0000-0000A1310000}" uniqueName="12705" name="Column12679" queryTableFieldId="20066"/>
    <tableColumn id="12706" xr3:uid="{00000000-0010-0000-0000-0000A2310000}" uniqueName="12706" name="Column12680" queryTableFieldId="20065"/>
    <tableColumn id="12707" xr3:uid="{00000000-0010-0000-0000-0000A3310000}" uniqueName="12707" name="Column12681" queryTableFieldId="20064"/>
    <tableColumn id="12708" xr3:uid="{00000000-0010-0000-0000-0000A4310000}" uniqueName="12708" name="Column12682" queryTableFieldId="20063"/>
    <tableColumn id="12709" xr3:uid="{00000000-0010-0000-0000-0000A5310000}" uniqueName="12709" name="Column12683" queryTableFieldId="20062"/>
    <tableColumn id="12710" xr3:uid="{00000000-0010-0000-0000-0000A6310000}" uniqueName="12710" name="Column12684" queryTableFieldId="20061"/>
    <tableColumn id="12711" xr3:uid="{00000000-0010-0000-0000-0000A7310000}" uniqueName="12711" name="Column12685" queryTableFieldId="20060"/>
    <tableColumn id="12712" xr3:uid="{00000000-0010-0000-0000-0000A8310000}" uniqueName="12712" name="Column12686" queryTableFieldId="20059"/>
    <tableColumn id="12713" xr3:uid="{00000000-0010-0000-0000-0000A9310000}" uniqueName="12713" name="Column12687" queryTableFieldId="20058"/>
    <tableColumn id="12714" xr3:uid="{00000000-0010-0000-0000-0000AA310000}" uniqueName="12714" name="Column12688" queryTableFieldId="20057"/>
    <tableColumn id="12715" xr3:uid="{00000000-0010-0000-0000-0000AB310000}" uniqueName="12715" name="Column12689" queryTableFieldId="20056"/>
    <tableColumn id="12716" xr3:uid="{00000000-0010-0000-0000-0000AC310000}" uniqueName="12716" name="Column12690" queryTableFieldId="20055"/>
    <tableColumn id="12717" xr3:uid="{00000000-0010-0000-0000-0000AD310000}" uniqueName="12717" name="Column12691" queryTableFieldId="20054"/>
    <tableColumn id="12718" xr3:uid="{00000000-0010-0000-0000-0000AE310000}" uniqueName="12718" name="Column12692" queryTableFieldId="20053"/>
    <tableColumn id="12719" xr3:uid="{00000000-0010-0000-0000-0000AF310000}" uniqueName="12719" name="Column12693" queryTableFieldId="20052"/>
    <tableColumn id="12720" xr3:uid="{00000000-0010-0000-0000-0000B0310000}" uniqueName="12720" name="Column12694" queryTableFieldId="20051"/>
    <tableColumn id="12721" xr3:uid="{00000000-0010-0000-0000-0000B1310000}" uniqueName="12721" name="Column12695" queryTableFieldId="20050"/>
    <tableColumn id="12722" xr3:uid="{00000000-0010-0000-0000-0000B2310000}" uniqueName="12722" name="Column12696" queryTableFieldId="20049"/>
    <tableColumn id="12723" xr3:uid="{00000000-0010-0000-0000-0000B3310000}" uniqueName="12723" name="Column12697" queryTableFieldId="20048"/>
    <tableColumn id="12724" xr3:uid="{00000000-0010-0000-0000-0000B4310000}" uniqueName="12724" name="Column12698" queryTableFieldId="20047"/>
    <tableColumn id="12725" xr3:uid="{00000000-0010-0000-0000-0000B5310000}" uniqueName="12725" name="Column12699" queryTableFieldId="20046"/>
    <tableColumn id="12726" xr3:uid="{00000000-0010-0000-0000-0000B6310000}" uniqueName="12726" name="Column12700" queryTableFieldId="20045"/>
    <tableColumn id="12727" xr3:uid="{00000000-0010-0000-0000-0000B7310000}" uniqueName="12727" name="Column12701" queryTableFieldId="20044"/>
    <tableColumn id="12728" xr3:uid="{00000000-0010-0000-0000-0000B8310000}" uniqueName="12728" name="Column12702" queryTableFieldId="20043"/>
    <tableColumn id="12729" xr3:uid="{00000000-0010-0000-0000-0000B9310000}" uniqueName="12729" name="Column12703" queryTableFieldId="20042"/>
    <tableColumn id="12730" xr3:uid="{00000000-0010-0000-0000-0000BA310000}" uniqueName="12730" name="Column12704" queryTableFieldId="20041"/>
    <tableColumn id="12731" xr3:uid="{00000000-0010-0000-0000-0000BB310000}" uniqueName="12731" name="Column12705" queryTableFieldId="20040"/>
    <tableColumn id="12732" xr3:uid="{00000000-0010-0000-0000-0000BC310000}" uniqueName="12732" name="Column12706" queryTableFieldId="20039"/>
    <tableColumn id="12733" xr3:uid="{00000000-0010-0000-0000-0000BD310000}" uniqueName="12733" name="Column12707" queryTableFieldId="20038"/>
    <tableColumn id="12734" xr3:uid="{00000000-0010-0000-0000-0000BE310000}" uniqueName="12734" name="Column12708" queryTableFieldId="20037"/>
    <tableColumn id="12735" xr3:uid="{00000000-0010-0000-0000-0000BF310000}" uniqueName="12735" name="Column12709" queryTableFieldId="20036"/>
    <tableColumn id="12736" xr3:uid="{00000000-0010-0000-0000-0000C0310000}" uniqueName="12736" name="Column12710" queryTableFieldId="20035"/>
    <tableColumn id="12737" xr3:uid="{00000000-0010-0000-0000-0000C1310000}" uniqueName="12737" name="Column12711" queryTableFieldId="20034"/>
    <tableColumn id="12738" xr3:uid="{00000000-0010-0000-0000-0000C2310000}" uniqueName="12738" name="Column12712" queryTableFieldId="20033"/>
    <tableColumn id="12739" xr3:uid="{00000000-0010-0000-0000-0000C3310000}" uniqueName="12739" name="Column12713" queryTableFieldId="20032"/>
    <tableColumn id="12740" xr3:uid="{00000000-0010-0000-0000-0000C4310000}" uniqueName="12740" name="Column12714" queryTableFieldId="20031"/>
    <tableColumn id="12741" xr3:uid="{00000000-0010-0000-0000-0000C5310000}" uniqueName="12741" name="Column12715" queryTableFieldId="20030"/>
    <tableColumn id="12742" xr3:uid="{00000000-0010-0000-0000-0000C6310000}" uniqueName="12742" name="Column12716" queryTableFieldId="20029"/>
    <tableColumn id="12743" xr3:uid="{00000000-0010-0000-0000-0000C7310000}" uniqueName="12743" name="Column12717" queryTableFieldId="20028"/>
    <tableColumn id="12744" xr3:uid="{00000000-0010-0000-0000-0000C8310000}" uniqueName="12744" name="Column12718" queryTableFieldId="20027"/>
    <tableColumn id="12745" xr3:uid="{00000000-0010-0000-0000-0000C9310000}" uniqueName="12745" name="Column12719" queryTableFieldId="20026"/>
    <tableColumn id="12746" xr3:uid="{00000000-0010-0000-0000-0000CA310000}" uniqueName="12746" name="Column12720" queryTableFieldId="20025"/>
    <tableColumn id="12747" xr3:uid="{00000000-0010-0000-0000-0000CB310000}" uniqueName="12747" name="Column12721" queryTableFieldId="20024"/>
    <tableColumn id="12748" xr3:uid="{00000000-0010-0000-0000-0000CC310000}" uniqueName="12748" name="Column12722" queryTableFieldId="20023"/>
    <tableColumn id="12749" xr3:uid="{00000000-0010-0000-0000-0000CD310000}" uniqueName="12749" name="Column12723" queryTableFieldId="20022"/>
    <tableColumn id="12750" xr3:uid="{00000000-0010-0000-0000-0000CE310000}" uniqueName="12750" name="Column12724" queryTableFieldId="20021"/>
    <tableColumn id="12751" xr3:uid="{00000000-0010-0000-0000-0000CF310000}" uniqueName="12751" name="Column12725" queryTableFieldId="20020"/>
    <tableColumn id="12752" xr3:uid="{00000000-0010-0000-0000-0000D0310000}" uniqueName="12752" name="Column12726" queryTableFieldId="20019"/>
    <tableColumn id="12753" xr3:uid="{00000000-0010-0000-0000-0000D1310000}" uniqueName="12753" name="Column12727" queryTableFieldId="20018"/>
    <tableColumn id="12754" xr3:uid="{00000000-0010-0000-0000-0000D2310000}" uniqueName="12754" name="Column12728" queryTableFieldId="20017"/>
    <tableColumn id="12755" xr3:uid="{00000000-0010-0000-0000-0000D3310000}" uniqueName="12755" name="Column12729" queryTableFieldId="20016"/>
    <tableColumn id="12756" xr3:uid="{00000000-0010-0000-0000-0000D4310000}" uniqueName="12756" name="Column12730" queryTableFieldId="20015"/>
    <tableColumn id="12757" xr3:uid="{00000000-0010-0000-0000-0000D5310000}" uniqueName="12757" name="Column12731" queryTableFieldId="20014"/>
    <tableColumn id="12758" xr3:uid="{00000000-0010-0000-0000-0000D6310000}" uniqueName="12758" name="Column12732" queryTableFieldId="20013"/>
    <tableColumn id="12759" xr3:uid="{00000000-0010-0000-0000-0000D7310000}" uniqueName="12759" name="Column12733" queryTableFieldId="20012"/>
    <tableColumn id="12760" xr3:uid="{00000000-0010-0000-0000-0000D8310000}" uniqueName="12760" name="Column12734" queryTableFieldId="20011"/>
    <tableColumn id="12761" xr3:uid="{00000000-0010-0000-0000-0000D9310000}" uniqueName="12761" name="Column12735" queryTableFieldId="20010"/>
    <tableColumn id="12762" xr3:uid="{00000000-0010-0000-0000-0000DA310000}" uniqueName="12762" name="Column12736" queryTableFieldId="20009"/>
    <tableColumn id="12763" xr3:uid="{00000000-0010-0000-0000-0000DB310000}" uniqueName="12763" name="Column12737" queryTableFieldId="20008"/>
    <tableColumn id="12764" xr3:uid="{00000000-0010-0000-0000-0000DC310000}" uniqueName="12764" name="Column12738" queryTableFieldId="20007"/>
    <tableColumn id="12765" xr3:uid="{00000000-0010-0000-0000-0000DD310000}" uniqueName="12765" name="Column12739" queryTableFieldId="20006"/>
    <tableColumn id="12766" xr3:uid="{00000000-0010-0000-0000-0000DE310000}" uniqueName="12766" name="Column12740" queryTableFieldId="20005"/>
    <tableColumn id="12767" xr3:uid="{00000000-0010-0000-0000-0000DF310000}" uniqueName="12767" name="Column12741" queryTableFieldId="20004"/>
    <tableColumn id="12768" xr3:uid="{00000000-0010-0000-0000-0000E0310000}" uniqueName="12768" name="Column12742" queryTableFieldId="20003"/>
    <tableColumn id="12769" xr3:uid="{00000000-0010-0000-0000-0000E1310000}" uniqueName="12769" name="Column12743" queryTableFieldId="20002"/>
    <tableColumn id="12770" xr3:uid="{00000000-0010-0000-0000-0000E2310000}" uniqueName="12770" name="Column12744" queryTableFieldId="20001"/>
    <tableColumn id="12771" xr3:uid="{00000000-0010-0000-0000-0000E3310000}" uniqueName="12771" name="Column12745" queryTableFieldId="20000"/>
    <tableColumn id="12772" xr3:uid="{00000000-0010-0000-0000-0000E4310000}" uniqueName="12772" name="Column12746" queryTableFieldId="19999"/>
    <tableColumn id="12773" xr3:uid="{00000000-0010-0000-0000-0000E5310000}" uniqueName="12773" name="Column12747" queryTableFieldId="19998"/>
    <tableColumn id="12774" xr3:uid="{00000000-0010-0000-0000-0000E6310000}" uniqueName="12774" name="Column12748" queryTableFieldId="19997"/>
    <tableColumn id="12775" xr3:uid="{00000000-0010-0000-0000-0000E7310000}" uniqueName="12775" name="Column12749" queryTableFieldId="19996"/>
    <tableColumn id="12776" xr3:uid="{00000000-0010-0000-0000-0000E8310000}" uniqueName="12776" name="Column12750" queryTableFieldId="19995"/>
    <tableColumn id="12777" xr3:uid="{00000000-0010-0000-0000-0000E9310000}" uniqueName="12777" name="Column12751" queryTableFieldId="19994"/>
    <tableColumn id="12778" xr3:uid="{00000000-0010-0000-0000-0000EA310000}" uniqueName="12778" name="Column12752" queryTableFieldId="19993"/>
    <tableColumn id="12779" xr3:uid="{00000000-0010-0000-0000-0000EB310000}" uniqueName="12779" name="Column12753" queryTableFieldId="19992"/>
    <tableColumn id="12780" xr3:uid="{00000000-0010-0000-0000-0000EC310000}" uniqueName="12780" name="Column12754" queryTableFieldId="19991"/>
    <tableColumn id="12781" xr3:uid="{00000000-0010-0000-0000-0000ED310000}" uniqueName="12781" name="Column12755" queryTableFieldId="19990"/>
    <tableColumn id="12782" xr3:uid="{00000000-0010-0000-0000-0000EE310000}" uniqueName="12782" name="Column12756" queryTableFieldId="19989"/>
    <tableColumn id="12783" xr3:uid="{00000000-0010-0000-0000-0000EF310000}" uniqueName="12783" name="Column12757" queryTableFieldId="19988"/>
    <tableColumn id="12784" xr3:uid="{00000000-0010-0000-0000-0000F0310000}" uniqueName="12784" name="Column12758" queryTableFieldId="19987"/>
    <tableColumn id="12785" xr3:uid="{00000000-0010-0000-0000-0000F1310000}" uniqueName="12785" name="Column12759" queryTableFieldId="19986"/>
    <tableColumn id="12786" xr3:uid="{00000000-0010-0000-0000-0000F2310000}" uniqueName="12786" name="Column12760" queryTableFieldId="19985"/>
    <tableColumn id="12787" xr3:uid="{00000000-0010-0000-0000-0000F3310000}" uniqueName="12787" name="Column12761" queryTableFieldId="19984"/>
    <tableColumn id="12788" xr3:uid="{00000000-0010-0000-0000-0000F4310000}" uniqueName="12788" name="Column12762" queryTableFieldId="19983"/>
    <tableColumn id="12789" xr3:uid="{00000000-0010-0000-0000-0000F5310000}" uniqueName="12789" name="Column12763" queryTableFieldId="19982"/>
    <tableColumn id="12790" xr3:uid="{00000000-0010-0000-0000-0000F6310000}" uniqueName="12790" name="Column12764" queryTableFieldId="19981"/>
    <tableColumn id="12791" xr3:uid="{00000000-0010-0000-0000-0000F7310000}" uniqueName="12791" name="Column12765" queryTableFieldId="19980"/>
    <tableColumn id="12792" xr3:uid="{00000000-0010-0000-0000-0000F8310000}" uniqueName="12792" name="Column12766" queryTableFieldId="19979"/>
    <tableColumn id="12793" xr3:uid="{00000000-0010-0000-0000-0000F9310000}" uniqueName="12793" name="Column12767" queryTableFieldId="19978"/>
    <tableColumn id="12794" xr3:uid="{00000000-0010-0000-0000-0000FA310000}" uniqueName="12794" name="Column12768" queryTableFieldId="19977"/>
    <tableColumn id="12795" xr3:uid="{00000000-0010-0000-0000-0000FB310000}" uniqueName="12795" name="Column12769" queryTableFieldId="19976"/>
    <tableColumn id="12796" xr3:uid="{00000000-0010-0000-0000-0000FC310000}" uniqueName="12796" name="Column12770" queryTableFieldId="19975"/>
    <tableColumn id="12797" xr3:uid="{00000000-0010-0000-0000-0000FD310000}" uniqueName="12797" name="Column12771" queryTableFieldId="19974"/>
    <tableColumn id="12798" xr3:uid="{00000000-0010-0000-0000-0000FE310000}" uniqueName="12798" name="Column12772" queryTableFieldId="19973"/>
    <tableColumn id="12799" xr3:uid="{00000000-0010-0000-0000-0000FF310000}" uniqueName="12799" name="Column12773" queryTableFieldId="19972"/>
    <tableColumn id="12800" xr3:uid="{00000000-0010-0000-0000-000000320000}" uniqueName="12800" name="Column12774" queryTableFieldId="19971"/>
    <tableColumn id="12801" xr3:uid="{00000000-0010-0000-0000-000001320000}" uniqueName="12801" name="Column12775" queryTableFieldId="19970"/>
    <tableColumn id="12802" xr3:uid="{00000000-0010-0000-0000-000002320000}" uniqueName="12802" name="Column12776" queryTableFieldId="19969"/>
    <tableColumn id="12803" xr3:uid="{00000000-0010-0000-0000-000003320000}" uniqueName="12803" name="Column12777" queryTableFieldId="19968"/>
    <tableColumn id="12804" xr3:uid="{00000000-0010-0000-0000-000004320000}" uniqueName="12804" name="Column12778" queryTableFieldId="19967"/>
    <tableColumn id="12805" xr3:uid="{00000000-0010-0000-0000-000005320000}" uniqueName="12805" name="Column12779" queryTableFieldId="19966"/>
    <tableColumn id="12806" xr3:uid="{00000000-0010-0000-0000-000006320000}" uniqueName="12806" name="Column12780" queryTableFieldId="19965"/>
    <tableColumn id="12807" xr3:uid="{00000000-0010-0000-0000-000007320000}" uniqueName="12807" name="Column12781" queryTableFieldId="19964"/>
    <tableColumn id="12808" xr3:uid="{00000000-0010-0000-0000-000008320000}" uniqueName="12808" name="Column12782" queryTableFieldId="19963"/>
    <tableColumn id="12809" xr3:uid="{00000000-0010-0000-0000-000009320000}" uniqueName="12809" name="Column12783" queryTableFieldId="19962"/>
    <tableColumn id="12810" xr3:uid="{00000000-0010-0000-0000-00000A320000}" uniqueName="12810" name="Column12784" queryTableFieldId="19961"/>
    <tableColumn id="12811" xr3:uid="{00000000-0010-0000-0000-00000B320000}" uniqueName="12811" name="Column12785" queryTableFieldId="19960"/>
    <tableColumn id="12812" xr3:uid="{00000000-0010-0000-0000-00000C320000}" uniqueName="12812" name="Column12786" queryTableFieldId="19959"/>
    <tableColumn id="12813" xr3:uid="{00000000-0010-0000-0000-00000D320000}" uniqueName="12813" name="Column12787" queryTableFieldId="19958"/>
    <tableColumn id="12814" xr3:uid="{00000000-0010-0000-0000-00000E320000}" uniqueName="12814" name="Column12788" queryTableFieldId="19957"/>
    <tableColumn id="12815" xr3:uid="{00000000-0010-0000-0000-00000F320000}" uniqueName="12815" name="Column12789" queryTableFieldId="19956"/>
    <tableColumn id="12816" xr3:uid="{00000000-0010-0000-0000-000010320000}" uniqueName="12816" name="Column12790" queryTableFieldId="19955"/>
    <tableColumn id="12817" xr3:uid="{00000000-0010-0000-0000-000011320000}" uniqueName="12817" name="Column12791" queryTableFieldId="19954"/>
    <tableColumn id="12818" xr3:uid="{00000000-0010-0000-0000-000012320000}" uniqueName="12818" name="Column12792" queryTableFieldId="19953"/>
    <tableColumn id="12819" xr3:uid="{00000000-0010-0000-0000-000013320000}" uniqueName="12819" name="Column12793" queryTableFieldId="19952"/>
    <tableColumn id="12820" xr3:uid="{00000000-0010-0000-0000-000014320000}" uniqueName="12820" name="Column12794" queryTableFieldId="19951"/>
    <tableColumn id="12821" xr3:uid="{00000000-0010-0000-0000-000015320000}" uniqueName="12821" name="Column12795" queryTableFieldId="19950"/>
    <tableColumn id="12822" xr3:uid="{00000000-0010-0000-0000-000016320000}" uniqueName="12822" name="Column12796" queryTableFieldId="19949"/>
    <tableColumn id="12823" xr3:uid="{00000000-0010-0000-0000-000017320000}" uniqueName="12823" name="Column12797" queryTableFieldId="19948"/>
    <tableColumn id="12824" xr3:uid="{00000000-0010-0000-0000-000018320000}" uniqueName="12824" name="Column12798" queryTableFieldId="19947"/>
    <tableColumn id="12825" xr3:uid="{00000000-0010-0000-0000-000019320000}" uniqueName="12825" name="Column12799" queryTableFieldId="19946"/>
    <tableColumn id="12826" xr3:uid="{00000000-0010-0000-0000-00001A320000}" uniqueName="12826" name="Column12800" queryTableFieldId="19945"/>
    <tableColumn id="12827" xr3:uid="{00000000-0010-0000-0000-00001B320000}" uniqueName="12827" name="Column12801" queryTableFieldId="19944"/>
    <tableColumn id="12828" xr3:uid="{00000000-0010-0000-0000-00001C320000}" uniqueName="12828" name="Column12802" queryTableFieldId="19943"/>
    <tableColumn id="12829" xr3:uid="{00000000-0010-0000-0000-00001D320000}" uniqueName="12829" name="Column12803" queryTableFieldId="19942"/>
    <tableColumn id="12830" xr3:uid="{00000000-0010-0000-0000-00001E320000}" uniqueName="12830" name="Column12804" queryTableFieldId="19941"/>
    <tableColumn id="12831" xr3:uid="{00000000-0010-0000-0000-00001F320000}" uniqueName="12831" name="Column12805" queryTableFieldId="19940"/>
    <tableColumn id="12832" xr3:uid="{00000000-0010-0000-0000-000020320000}" uniqueName="12832" name="Column12806" queryTableFieldId="19939"/>
    <tableColumn id="12833" xr3:uid="{00000000-0010-0000-0000-000021320000}" uniqueName="12833" name="Column12807" queryTableFieldId="19938"/>
    <tableColumn id="12834" xr3:uid="{00000000-0010-0000-0000-000022320000}" uniqueName="12834" name="Column12808" queryTableFieldId="19937"/>
    <tableColumn id="12835" xr3:uid="{00000000-0010-0000-0000-000023320000}" uniqueName="12835" name="Column12809" queryTableFieldId="19936"/>
    <tableColumn id="12836" xr3:uid="{00000000-0010-0000-0000-000024320000}" uniqueName="12836" name="Column12810" queryTableFieldId="19935"/>
    <tableColumn id="12837" xr3:uid="{00000000-0010-0000-0000-000025320000}" uniqueName="12837" name="Column12811" queryTableFieldId="19934"/>
    <tableColumn id="12838" xr3:uid="{00000000-0010-0000-0000-000026320000}" uniqueName="12838" name="Column12812" queryTableFieldId="19933"/>
    <tableColumn id="12839" xr3:uid="{00000000-0010-0000-0000-000027320000}" uniqueName="12839" name="Column12813" queryTableFieldId="19932"/>
    <tableColumn id="12840" xr3:uid="{00000000-0010-0000-0000-000028320000}" uniqueName="12840" name="Column12814" queryTableFieldId="19931"/>
    <tableColumn id="12841" xr3:uid="{00000000-0010-0000-0000-000029320000}" uniqueName="12841" name="Column12815" queryTableFieldId="19930"/>
    <tableColumn id="12842" xr3:uid="{00000000-0010-0000-0000-00002A320000}" uniqueName="12842" name="Column12816" queryTableFieldId="19929"/>
    <tableColumn id="12843" xr3:uid="{00000000-0010-0000-0000-00002B320000}" uniqueName="12843" name="Column12817" queryTableFieldId="19928"/>
    <tableColumn id="12844" xr3:uid="{00000000-0010-0000-0000-00002C320000}" uniqueName="12844" name="Column12818" queryTableFieldId="19927"/>
    <tableColumn id="12845" xr3:uid="{00000000-0010-0000-0000-00002D320000}" uniqueName="12845" name="Column12819" queryTableFieldId="19926"/>
    <tableColumn id="12846" xr3:uid="{00000000-0010-0000-0000-00002E320000}" uniqueName="12846" name="Column12820" queryTableFieldId="19925"/>
    <tableColumn id="12847" xr3:uid="{00000000-0010-0000-0000-00002F320000}" uniqueName="12847" name="Column12821" queryTableFieldId="19924"/>
    <tableColumn id="12848" xr3:uid="{00000000-0010-0000-0000-000030320000}" uniqueName="12848" name="Column12822" queryTableFieldId="19923"/>
    <tableColumn id="12849" xr3:uid="{00000000-0010-0000-0000-000031320000}" uniqueName="12849" name="Column12823" queryTableFieldId="19922"/>
    <tableColumn id="12850" xr3:uid="{00000000-0010-0000-0000-000032320000}" uniqueName="12850" name="Column12824" queryTableFieldId="19921"/>
    <tableColumn id="12851" xr3:uid="{00000000-0010-0000-0000-000033320000}" uniqueName="12851" name="Column12825" queryTableFieldId="19920"/>
    <tableColumn id="12852" xr3:uid="{00000000-0010-0000-0000-000034320000}" uniqueName="12852" name="Column12826" queryTableFieldId="19919"/>
    <tableColumn id="12853" xr3:uid="{00000000-0010-0000-0000-000035320000}" uniqueName="12853" name="Column12827" queryTableFieldId="19918"/>
    <tableColumn id="12854" xr3:uid="{00000000-0010-0000-0000-000036320000}" uniqueName="12854" name="Column12828" queryTableFieldId="19917"/>
    <tableColumn id="12855" xr3:uid="{00000000-0010-0000-0000-000037320000}" uniqueName="12855" name="Column12829" queryTableFieldId="19916"/>
    <tableColumn id="12856" xr3:uid="{00000000-0010-0000-0000-000038320000}" uniqueName="12856" name="Column12830" queryTableFieldId="19915"/>
    <tableColumn id="12857" xr3:uid="{00000000-0010-0000-0000-000039320000}" uniqueName="12857" name="Column12831" queryTableFieldId="19914"/>
    <tableColumn id="12858" xr3:uid="{00000000-0010-0000-0000-00003A320000}" uniqueName="12858" name="Column12832" queryTableFieldId="19913"/>
    <tableColumn id="12859" xr3:uid="{00000000-0010-0000-0000-00003B320000}" uniqueName="12859" name="Column12833" queryTableFieldId="19912"/>
    <tableColumn id="12860" xr3:uid="{00000000-0010-0000-0000-00003C320000}" uniqueName="12860" name="Column12834" queryTableFieldId="19911"/>
    <tableColumn id="12861" xr3:uid="{00000000-0010-0000-0000-00003D320000}" uniqueName="12861" name="Column12835" queryTableFieldId="19910"/>
    <tableColumn id="12862" xr3:uid="{00000000-0010-0000-0000-00003E320000}" uniqueName="12862" name="Column12836" queryTableFieldId="19909"/>
    <tableColumn id="12863" xr3:uid="{00000000-0010-0000-0000-00003F320000}" uniqueName="12863" name="Column12837" queryTableFieldId="19908"/>
    <tableColumn id="12864" xr3:uid="{00000000-0010-0000-0000-000040320000}" uniqueName="12864" name="Column12838" queryTableFieldId="19907"/>
    <tableColumn id="12865" xr3:uid="{00000000-0010-0000-0000-000041320000}" uniqueName="12865" name="Column12839" queryTableFieldId="19906"/>
    <tableColumn id="12866" xr3:uid="{00000000-0010-0000-0000-000042320000}" uniqueName="12866" name="Column12840" queryTableFieldId="19905"/>
    <tableColumn id="12867" xr3:uid="{00000000-0010-0000-0000-000043320000}" uniqueName="12867" name="Column12841" queryTableFieldId="19904"/>
    <tableColumn id="12868" xr3:uid="{00000000-0010-0000-0000-000044320000}" uniqueName="12868" name="Column12842" queryTableFieldId="19903"/>
    <tableColumn id="12869" xr3:uid="{00000000-0010-0000-0000-000045320000}" uniqueName="12869" name="Column12843" queryTableFieldId="19902"/>
    <tableColumn id="12870" xr3:uid="{00000000-0010-0000-0000-000046320000}" uniqueName="12870" name="Column12844" queryTableFieldId="19901"/>
    <tableColumn id="12871" xr3:uid="{00000000-0010-0000-0000-000047320000}" uniqueName="12871" name="Column12845" queryTableFieldId="19900"/>
    <tableColumn id="12872" xr3:uid="{00000000-0010-0000-0000-000048320000}" uniqueName="12872" name="Column12846" queryTableFieldId="19899"/>
    <tableColumn id="12873" xr3:uid="{00000000-0010-0000-0000-000049320000}" uniqueName="12873" name="Column12847" queryTableFieldId="19898"/>
    <tableColumn id="12874" xr3:uid="{00000000-0010-0000-0000-00004A320000}" uniqueName="12874" name="Column12848" queryTableFieldId="19897"/>
    <tableColumn id="12875" xr3:uid="{00000000-0010-0000-0000-00004B320000}" uniqueName="12875" name="Column12849" queryTableFieldId="19896"/>
    <tableColumn id="12876" xr3:uid="{00000000-0010-0000-0000-00004C320000}" uniqueName="12876" name="Column12850" queryTableFieldId="19895"/>
    <tableColumn id="12877" xr3:uid="{00000000-0010-0000-0000-00004D320000}" uniqueName="12877" name="Column12851" queryTableFieldId="19894"/>
    <tableColumn id="12878" xr3:uid="{00000000-0010-0000-0000-00004E320000}" uniqueName="12878" name="Column12852" queryTableFieldId="19893"/>
    <tableColumn id="12879" xr3:uid="{00000000-0010-0000-0000-00004F320000}" uniqueName="12879" name="Column12853" queryTableFieldId="19892"/>
    <tableColumn id="12880" xr3:uid="{00000000-0010-0000-0000-000050320000}" uniqueName="12880" name="Column12854" queryTableFieldId="19891"/>
    <tableColumn id="12881" xr3:uid="{00000000-0010-0000-0000-000051320000}" uniqueName="12881" name="Column12855" queryTableFieldId="19890"/>
    <tableColumn id="12882" xr3:uid="{00000000-0010-0000-0000-000052320000}" uniqueName="12882" name="Column12856" queryTableFieldId="19889"/>
    <tableColumn id="12883" xr3:uid="{00000000-0010-0000-0000-000053320000}" uniqueName="12883" name="Column12857" queryTableFieldId="19888"/>
    <tableColumn id="12884" xr3:uid="{00000000-0010-0000-0000-000054320000}" uniqueName="12884" name="Column12858" queryTableFieldId="19887"/>
    <tableColumn id="12885" xr3:uid="{00000000-0010-0000-0000-000055320000}" uniqueName="12885" name="Column12859" queryTableFieldId="19886"/>
    <tableColumn id="12886" xr3:uid="{00000000-0010-0000-0000-000056320000}" uniqueName="12886" name="Column12860" queryTableFieldId="19885"/>
    <tableColumn id="12887" xr3:uid="{00000000-0010-0000-0000-000057320000}" uniqueName="12887" name="Column12861" queryTableFieldId="19884"/>
    <tableColumn id="12888" xr3:uid="{00000000-0010-0000-0000-000058320000}" uniqueName="12888" name="Column12862" queryTableFieldId="19883"/>
    <tableColumn id="12889" xr3:uid="{00000000-0010-0000-0000-000059320000}" uniqueName="12889" name="Column12863" queryTableFieldId="19882"/>
    <tableColumn id="12890" xr3:uid="{00000000-0010-0000-0000-00005A320000}" uniqueName="12890" name="Column12864" queryTableFieldId="19881"/>
    <tableColumn id="12891" xr3:uid="{00000000-0010-0000-0000-00005B320000}" uniqueName="12891" name="Column12865" queryTableFieldId="19880"/>
    <tableColumn id="12892" xr3:uid="{00000000-0010-0000-0000-00005C320000}" uniqueName="12892" name="Column12866" queryTableFieldId="19879"/>
    <tableColumn id="12893" xr3:uid="{00000000-0010-0000-0000-00005D320000}" uniqueName="12893" name="Column12867" queryTableFieldId="19878"/>
    <tableColumn id="12894" xr3:uid="{00000000-0010-0000-0000-00005E320000}" uniqueName="12894" name="Column12868" queryTableFieldId="19877"/>
    <tableColumn id="12895" xr3:uid="{00000000-0010-0000-0000-00005F320000}" uniqueName="12895" name="Column12869" queryTableFieldId="19876"/>
    <tableColumn id="12896" xr3:uid="{00000000-0010-0000-0000-000060320000}" uniqueName="12896" name="Column12870" queryTableFieldId="19875"/>
    <tableColumn id="12897" xr3:uid="{00000000-0010-0000-0000-000061320000}" uniqueName="12897" name="Column12871" queryTableFieldId="19874"/>
    <tableColumn id="12898" xr3:uid="{00000000-0010-0000-0000-000062320000}" uniqueName="12898" name="Column12872" queryTableFieldId="19873"/>
    <tableColumn id="12899" xr3:uid="{00000000-0010-0000-0000-000063320000}" uniqueName="12899" name="Column12873" queryTableFieldId="19872"/>
    <tableColumn id="12900" xr3:uid="{00000000-0010-0000-0000-000064320000}" uniqueName="12900" name="Column12874" queryTableFieldId="19871"/>
    <tableColumn id="12901" xr3:uid="{00000000-0010-0000-0000-000065320000}" uniqueName="12901" name="Column12875" queryTableFieldId="19870"/>
    <tableColumn id="12902" xr3:uid="{00000000-0010-0000-0000-000066320000}" uniqueName="12902" name="Column12876" queryTableFieldId="19869"/>
    <tableColumn id="12903" xr3:uid="{00000000-0010-0000-0000-000067320000}" uniqueName="12903" name="Column12877" queryTableFieldId="19868"/>
    <tableColumn id="12904" xr3:uid="{00000000-0010-0000-0000-000068320000}" uniqueName="12904" name="Column12878" queryTableFieldId="19867"/>
    <tableColumn id="12905" xr3:uid="{00000000-0010-0000-0000-000069320000}" uniqueName="12905" name="Column12879" queryTableFieldId="19866"/>
    <tableColumn id="12906" xr3:uid="{00000000-0010-0000-0000-00006A320000}" uniqueName="12906" name="Column12880" queryTableFieldId="19865"/>
    <tableColumn id="12907" xr3:uid="{00000000-0010-0000-0000-00006B320000}" uniqueName="12907" name="Column12881" queryTableFieldId="19864"/>
    <tableColumn id="12908" xr3:uid="{00000000-0010-0000-0000-00006C320000}" uniqueName="12908" name="Column12882" queryTableFieldId="19863"/>
    <tableColumn id="12909" xr3:uid="{00000000-0010-0000-0000-00006D320000}" uniqueName="12909" name="Column12883" queryTableFieldId="19862"/>
    <tableColumn id="12910" xr3:uid="{00000000-0010-0000-0000-00006E320000}" uniqueName="12910" name="Column12884" queryTableFieldId="19861"/>
    <tableColumn id="12911" xr3:uid="{00000000-0010-0000-0000-00006F320000}" uniqueName="12911" name="Column12885" queryTableFieldId="19860"/>
    <tableColumn id="12912" xr3:uid="{00000000-0010-0000-0000-000070320000}" uniqueName="12912" name="Column12886" queryTableFieldId="19859"/>
    <tableColumn id="12913" xr3:uid="{00000000-0010-0000-0000-000071320000}" uniqueName="12913" name="Column12887" queryTableFieldId="19858"/>
    <tableColumn id="12914" xr3:uid="{00000000-0010-0000-0000-000072320000}" uniqueName="12914" name="Column12888" queryTableFieldId="19857"/>
    <tableColumn id="12915" xr3:uid="{00000000-0010-0000-0000-000073320000}" uniqueName="12915" name="Column12889" queryTableFieldId="19856"/>
    <tableColumn id="12916" xr3:uid="{00000000-0010-0000-0000-000074320000}" uniqueName="12916" name="Column12890" queryTableFieldId="19855"/>
    <tableColumn id="12917" xr3:uid="{00000000-0010-0000-0000-000075320000}" uniqueName="12917" name="Column12891" queryTableFieldId="19854"/>
    <tableColumn id="12918" xr3:uid="{00000000-0010-0000-0000-000076320000}" uniqueName="12918" name="Column12892" queryTableFieldId="19853"/>
    <tableColumn id="12919" xr3:uid="{00000000-0010-0000-0000-000077320000}" uniqueName="12919" name="Column12893" queryTableFieldId="19852"/>
    <tableColumn id="12920" xr3:uid="{00000000-0010-0000-0000-000078320000}" uniqueName="12920" name="Column12894" queryTableFieldId="19851"/>
    <tableColumn id="12921" xr3:uid="{00000000-0010-0000-0000-000079320000}" uniqueName="12921" name="Column12895" queryTableFieldId="19850"/>
    <tableColumn id="12922" xr3:uid="{00000000-0010-0000-0000-00007A320000}" uniqueName="12922" name="Column12896" queryTableFieldId="19849"/>
    <tableColumn id="12923" xr3:uid="{00000000-0010-0000-0000-00007B320000}" uniqueName="12923" name="Column12897" queryTableFieldId="19848"/>
    <tableColumn id="12924" xr3:uid="{00000000-0010-0000-0000-00007C320000}" uniqueName="12924" name="Column12898" queryTableFieldId="19847"/>
    <tableColumn id="12925" xr3:uid="{00000000-0010-0000-0000-00007D320000}" uniqueName="12925" name="Column12899" queryTableFieldId="19846"/>
    <tableColumn id="12926" xr3:uid="{00000000-0010-0000-0000-00007E320000}" uniqueName="12926" name="Column12900" queryTableFieldId="19845"/>
    <tableColumn id="12927" xr3:uid="{00000000-0010-0000-0000-00007F320000}" uniqueName="12927" name="Column12901" queryTableFieldId="19844"/>
    <tableColumn id="12928" xr3:uid="{00000000-0010-0000-0000-000080320000}" uniqueName="12928" name="Column12902" queryTableFieldId="19843"/>
    <tableColumn id="12929" xr3:uid="{00000000-0010-0000-0000-000081320000}" uniqueName="12929" name="Column12903" queryTableFieldId="19842"/>
    <tableColumn id="12930" xr3:uid="{00000000-0010-0000-0000-000082320000}" uniqueName="12930" name="Column12904" queryTableFieldId="19841"/>
    <tableColumn id="12931" xr3:uid="{00000000-0010-0000-0000-000083320000}" uniqueName="12931" name="Column12905" queryTableFieldId="19840"/>
    <tableColumn id="12932" xr3:uid="{00000000-0010-0000-0000-000084320000}" uniqueName="12932" name="Column12906" queryTableFieldId="19839"/>
    <tableColumn id="12933" xr3:uid="{00000000-0010-0000-0000-000085320000}" uniqueName="12933" name="Column12907" queryTableFieldId="19838"/>
    <tableColumn id="12934" xr3:uid="{00000000-0010-0000-0000-000086320000}" uniqueName="12934" name="Column12908" queryTableFieldId="19837"/>
    <tableColumn id="12935" xr3:uid="{00000000-0010-0000-0000-000087320000}" uniqueName="12935" name="Column12909" queryTableFieldId="19836"/>
    <tableColumn id="12936" xr3:uid="{00000000-0010-0000-0000-000088320000}" uniqueName="12936" name="Column12910" queryTableFieldId="19835"/>
    <tableColumn id="12937" xr3:uid="{00000000-0010-0000-0000-000089320000}" uniqueName="12937" name="Column12911" queryTableFieldId="19834"/>
    <tableColumn id="12938" xr3:uid="{00000000-0010-0000-0000-00008A320000}" uniqueName="12938" name="Column12912" queryTableFieldId="19833"/>
    <tableColumn id="12939" xr3:uid="{00000000-0010-0000-0000-00008B320000}" uniqueName="12939" name="Column12913" queryTableFieldId="19832"/>
    <tableColumn id="12940" xr3:uid="{00000000-0010-0000-0000-00008C320000}" uniqueName="12940" name="Column12914" queryTableFieldId="19831"/>
    <tableColumn id="12941" xr3:uid="{00000000-0010-0000-0000-00008D320000}" uniqueName="12941" name="Column12915" queryTableFieldId="19830"/>
    <tableColumn id="12942" xr3:uid="{00000000-0010-0000-0000-00008E320000}" uniqueName="12942" name="Column12916" queryTableFieldId="19829"/>
    <tableColumn id="12943" xr3:uid="{00000000-0010-0000-0000-00008F320000}" uniqueName="12943" name="Column12917" queryTableFieldId="19828"/>
    <tableColumn id="12944" xr3:uid="{00000000-0010-0000-0000-000090320000}" uniqueName="12944" name="Column12918" queryTableFieldId="19827"/>
    <tableColumn id="12945" xr3:uid="{00000000-0010-0000-0000-000091320000}" uniqueName="12945" name="Column12919" queryTableFieldId="19826"/>
    <tableColumn id="12946" xr3:uid="{00000000-0010-0000-0000-000092320000}" uniqueName="12946" name="Column12920" queryTableFieldId="19825"/>
    <tableColumn id="12947" xr3:uid="{00000000-0010-0000-0000-000093320000}" uniqueName="12947" name="Column12921" queryTableFieldId="19824"/>
    <tableColumn id="12948" xr3:uid="{00000000-0010-0000-0000-000094320000}" uniqueName="12948" name="Column12922" queryTableFieldId="19823"/>
    <tableColumn id="12949" xr3:uid="{00000000-0010-0000-0000-000095320000}" uniqueName="12949" name="Column12923" queryTableFieldId="19822"/>
    <tableColumn id="12950" xr3:uid="{00000000-0010-0000-0000-000096320000}" uniqueName="12950" name="Column12924" queryTableFieldId="19821"/>
    <tableColumn id="12951" xr3:uid="{00000000-0010-0000-0000-000097320000}" uniqueName="12951" name="Column12925" queryTableFieldId="19820"/>
    <tableColumn id="12952" xr3:uid="{00000000-0010-0000-0000-000098320000}" uniqueName="12952" name="Column12926" queryTableFieldId="19819"/>
    <tableColumn id="12953" xr3:uid="{00000000-0010-0000-0000-000099320000}" uniqueName="12953" name="Column12927" queryTableFieldId="19818"/>
    <tableColumn id="12954" xr3:uid="{00000000-0010-0000-0000-00009A320000}" uniqueName="12954" name="Column12928" queryTableFieldId="19817"/>
    <tableColumn id="12955" xr3:uid="{00000000-0010-0000-0000-00009B320000}" uniqueName="12955" name="Column12929" queryTableFieldId="19816"/>
    <tableColumn id="12956" xr3:uid="{00000000-0010-0000-0000-00009C320000}" uniqueName="12956" name="Column12930" queryTableFieldId="19815"/>
    <tableColumn id="12957" xr3:uid="{00000000-0010-0000-0000-00009D320000}" uniqueName="12957" name="Column12931" queryTableFieldId="19814"/>
    <tableColumn id="12958" xr3:uid="{00000000-0010-0000-0000-00009E320000}" uniqueName="12958" name="Column12932" queryTableFieldId="19813"/>
    <tableColumn id="12959" xr3:uid="{00000000-0010-0000-0000-00009F320000}" uniqueName="12959" name="Column12933" queryTableFieldId="19812"/>
    <tableColumn id="12960" xr3:uid="{00000000-0010-0000-0000-0000A0320000}" uniqueName="12960" name="Column12934" queryTableFieldId="19811"/>
    <tableColumn id="12961" xr3:uid="{00000000-0010-0000-0000-0000A1320000}" uniqueName="12961" name="Column12935" queryTableFieldId="19810"/>
    <tableColumn id="12962" xr3:uid="{00000000-0010-0000-0000-0000A2320000}" uniqueName="12962" name="Column12936" queryTableFieldId="19809"/>
    <tableColumn id="12963" xr3:uid="{00000000-0010-0000-0000-0000A3320000}" uniqueName="12963" name="Column12937" queryTableFieldId="19808"/>
    <tableColumn id="12964" xr3:uid="{00000000-0010-0000-0000-0000A4320000}" uniqueName="12964" name="Column12938" queryTableFieldId="19807"/>
    <tableColumn id="12965" xr3:uid="{00000000-0010-0000-0000-0000A5320000}" uniqueName="12965" name="Column12939" queryTableFieldId="19806"/>
    <tableColumn id="12966" xr3:uid="{00000000-0010-0000-0000-0000A6320000}" uniqueName="12966" name="Column12940" queryTableFieldId="19805"/>
    <tableColumn id="12967" xr3:uid="{00000000-0010-0000-0000-0000A7320000}" uniqueName="12967" name="Column12941" queryTableFieldId="19804"/>
    <tableColumn id="12968" xr3:uid="{00000000-0010-0000-0000-0000A8320000}" uniqueName="12968" name="Column12942" queryTableFieldId="19803"/>
    <tableColumn id="12969" xr3:uid="{00000000-0010-0000-0000-0000A9320000}" uniqueName="12969" name="Column12943" queryTableFieldId="19802"/>
    <tableColumn id="12970" xr3:uid="{00000000-0010-0000-0000-0000AA320000}" uniqueName="12970" name="Column12944" queryTableFieldId="19801"/>
    <tableColumn id="12971" xr3:uid="{00000000-0010-0000-0000-0000AB320000}" uniqueName="12971" name="Column12945" queryTableFieldId="19800"/>
    <tableColumn id="12972" xr3:uid="{00000000-0010-0000-0000-0000AC320000}" uniqueName="12972" name="Column12946" queryTableFieldId="19799"/>
    <tableColumn id="12973" xr3:uid="{00000000-0010-0000-0000-0000AD320000}" uniqueName="12973" name="Column12947" queryTableFieldId="19798"/>
    <tableColumn id="12974" xr3:uid="{00000000-0010-0000-0000-0000AE320000}" uniqueName="12974" name="Column12948" queryTableFieldId="19797"/>
    <tableColumn id="12975" xr3:uid="{00000000-0010-0000-0000-0000AF320000}" uniqueName="12975" name="Column12949" queryTableFieldId="19796"/>
    <tableColumn id="12976" xr3:uid="{00000000-0010-0000-0000-0000B0320000}" uniqueName="12976" name="Column12950" queryTableFieldId="19795"/>
    <tableColumn id="12977" xr3:uid="{00000000-0010-0000-0000-0000B1320000}" uniqueName="12977" name="Column12951" queryTableFieldId="19794"/>
    <tableColumn id="12978" xr3:uid="{00000000-0010-0000-0000-0000B2320000}" uniqueName="12978" name="Column12952" queryTableFieldId="19793"/>
    <tableColumn id="12979" xr3:uid="{00000000-0010-0000-0000-0000B3320000}" uniqueName="12979" name="Column12953" queryTableFieldId="19792"/>
    <tableColumn id="12980" xr3:uid="{00000000-0010-0000-0000-0000B4320000}" uniqueName="12980" name="Column12954" queryTableFieldId="19791"/>
    <tableColumn id="12981" xr3:uid="{00000000-0010-0000-0000-0000B5320000}" uniqueName="12981" name="Column12955" queryTableFieldId="19790"/>
    <tableColumn id="12982" xr3:uid="{00000000-0010-0000-0000-0000B6320000}" uniqueName="12982" name="Column12956" queryTableFieldId="19789"/>
    <tableColumn id="12983" xr3:uid="{00000000-0010-0000-0000-0000B7320000}" uniqueName="12983" name="Column12957" queryTableFieldId="19788"/>
    <tableColumn id="12984" xr3:uid="{00000000-0010-0000-0000-0000B8320000}" uniqueName="12984" name="Column12958" queryTableFieldId="19787"/>
    <tableColumn id="12985" xr3:uid="{00000000-0010-0000-0000-0000B9320000}" uniqueName="12985" name="Column12959" queryTableFieldId="19786"/>
    <tableColumn id="12986" xr3:uid="{00000000-0010-0000-0000-0000BA320000}" uniqueName="12986" name="Column12960" queryTableFieldId="19785"/>
    <tableColumn id="12987" xr3:uid="{00000000-0010-0000-0000-0000BB320000}" uniqueName="12987" name="Column12961" queryTableFieldId="19784"/>
    <tableColumn id="12988" xr3:uid="{00000000-0010-0000-0000-0000BC320000}" uniqueName="12988" name="Column12962" queryTableFieldId="19783"/>
    <tableColumn id="12989" xr3:uid="{00000000-0010-0000-0000-0000BD320000}" uniqueName="12989" name="Column12963" queryTableFieldId="19782"/>
    <tableColumn id="12990" xr3:uid="{00000000-0010-0000-0000-0000BE320000}" uniqueName="12990" name="Column12964" queryTableFieldId="19781"/>
    <tableColumn id="12991" xr3:uid="{00000000-0010-0000-0000-0000BF320000}" uniqueName="12991" name="Column12965" queryTableFieldId="19780"/>
    <tableColumn id="12992" xr3:uid="{00000000-0010-0000-0000-0000C0320000}" uniqueName="12992" name="Column12966" queryTableFieldId="19779"/>
    <tableColumn id="12993" xr3:uid="{00000000-0010-0000-0000-0000C1320000}" uniqueName="12993" name="Column12967" queryTableFieldId="19778"/>
    <tableColumn id="12994" xr3:uid="{00000000-0010-0000-0000-0000C2320000}" uniqueName="12994" name="Column12968" queryTableFieldId="19777"/>
    <tableColumn id="12995" xr3:uid="{00000000-0010-0000-0000-0000C3320000}" uniqueName="12995" name="Column12969" queryTableFieldId="19776"/>
    <tableColumn id="12996" xr3:uid="{00000000-0010-0000-0000-0000C4320000}" uniqueName="12996" name="Column12970" queryTableFieldId="19775"/>
    <tableColumn id="12997" xr3:uid="{00000000-0010-0000-0000-0000C5320000}" uniqueName="12997" name="Column12971" queryTableFieldId="19774"/>
    <tableColumn id="12998" xr3:uid="{00000000-0010-0000-0000-0000C6320000}" uniqueName="12998" name="Column12972" queryTableFieldId="19773"/>
    <tableColumn id="12999" xr3:uid="{00000000-0010-0000-0000-0000C7320000}" uniqueName="12999" name="Column12973" queryTableFieldId="19772"/>
    <tableColumn id="13000" xr3:uid="{00000000-0010-0000-0000-0000C8320000}" uniqueName="13000" name="Column12974" queryTableFieldId="19771"/>
    <tableColumn id="13001" xr3:uid="{00000000-0010-0000-0000-0000C9320000}" uniqueName="13001" name="Column12975" queryTableFieldId="19770"/>
    <tableColumn id="13002" xr3:uid="{00000000-0010-0000-0000-0000CA320000}" uniqueName="13002" name="Column12976" queryTableFieldId="19769"/>
    <tableColumn id="13003" xr3:uid="{00000000-0010-0000-0000-0000CB320000}" uniqueName="13003" name="Column12977" queryTableFieldId="19768"/>
    <tableColumn id="13004" xr3:uid="{00000000-0010-0000-0000-0000CC320000}" uniqueName="13004" name="Column12978" queryTableFieldId="19767"/>
    <tableColumn id="13005" xr3:uid="{00000000-0010-0000-0000-0000CD320000}" uniqueName="13005" name="Column12979" queryTableFieldId="19766"/>
    <tableColumn id="13006" xr3:uid="{00000000-0010-0000-0000-0000CE320000}" uniqueName="13006" name="Column12980" queryTableFieldId="19765"/>
    <tableColumn id="13007" xr3:uid="{00000000-0010-0000-0000-0000CF320000}" uniqueName="13007" name="Column12981" queryTableFieldId="19764"/>
    <tableColumn id="13008" xr3:uid="{00000000-0010-0000-0000-0000D0320000}" uniqueName="13008" name="Column12982" queryTableFieldId="19763"/>
    <tableColumn id="13009" xr3:uid="{00000000-0010-0000-0000-0000D1320000}" uniqueName="13009" name="Column12983" queryTableFieldId="19762"/>
    <tableColumn id="13010" xr3:uid="{00000000-0010-0000-0000-0000D2320000}" uniqueName="13010" name="Column12984" queryTableFieldId="19761"/>
    <tableColumn id="13011" xr3:uid="{00000000-0010-0000-0000-0000D3320000}" uniqueName="13011" name="Column12985" queryTableFieldId="19760"/>
    <tableColumn id="13012" xr3:uid="{00000000-0010-0000-0000-0000D4320000}" uniqueName="13012" name="Column12986" queryTableFieldId="19759"/>
    <tableColumn id="13013" xr3:uid="{00000000-0010-0000-0000-0000D5320000}" uniqueName="13013" name="Column12987" queryTableFieldId="19758"/>
    <tableColumn id="13014" xr3:uid="{00000000-0010-0000-0000-0000D6320000}" uniqueName="13014" name="Column12988" queryTableFieldId="19757"/>
    <tableColumn id="13015" xr3:uid="{00000000-0010-0000-0000-0000D7320000}" uniqueName="13015" name="Column12989" queryTableFieldId="19756"/>
    <tableColumn id="13016" xr3:uid="{00000000-0010-0000-0000-0000D8320000}" uniqueName="13016" name="Column12990" queryTableFieldId="19755"/>
    <tableColumn id="13017" xr3:uid="{00000000-0010-0000-0000-0000D9320000}" uniqueName="13017" name="Column12991" queryTableFieldId="19754"/>
    <tableColumn id="13018" xr3:uid="{00000000-0010-0000-0000-0000DA320000}" uniqueName="13018" name="Column12992" queryTableFieldId="19753"/>
    <tableColumn id="13019" xr3:uid="{00000000-0010-0000-0000-0000DB320000}" uniqueName="13019" name="Column12993" queryTableFieldId="19752"/>
    <tableColumn id="13020" xr3:uid="{00000000-0010-0000-0000-0000DC320000}" uniqueName="13020" name="Column12994" queryTableFieldId="19751"/>
    <tableColumn id="13021" xr3:uid="{00000000-0010-0000-0000-0000DD320000}" uniqueName="13021" name="Column12995" queryTableFieldId="19750"/>
    <tableColumn id="13022" xr3:uid="{00000000-0010-0000-0000-0000DE320000}" uniqueName="13022" name="Column12996" queryTableFieldId="19749"/>
    <tableColumn id="13023" xr3:uid="{00000000-0010-0000-0000-0000DF320000}" uniqueName="13023" name="Column12997" queryTableFieldId="19748"/>
    <tableColumn id="13024" xr3:uid="{00000000-0010-0000-0000-0000E0320000}" uniqueName="13024" name="Column12998" queryTableFieldId="19747"/>
    <tableColumn id="13025" xr3:uid="{00000000-0010-0000-0000-0000E1320000}" uniqueName="13025" name="Column12999" queryTableFieldId="19746"/>
    <tableColumn id="13026" xr3:uid="{00000000-0010-0000-0000-0000E2320000}" uniqueName="13026" name="Column13000" queryTableFieldId="19745"/>
    <tableColumn id="13027" xr3:uid="{00000000-0010-0000-0000-0000E3320000}" uniqueName="13027" name="Column13001" queryTableFieldId="19744"/>
    <tableColumn id="13028" xr3:uid="{00000000-0010-0000-0000-0000E4320000}" uniqueName="13028" name="Column13002" queryTableFieldId="19743"/>
    <tableColumn id="13029" xr3:uid="{00000000-0010-0000-0000-0000E5320000}" uniqueName="13029" name="Column13003" queryTableFieldId="19742"/>
    <tableColumn id="13030" xr3:uid="{00000000-0010-0000-0000-0000E6320000}" uniqueName="13030" name="Column13004" queryTableFieldId="19741"/>
    <tableColumn id="13031" xr3:uid="{00000000-0010-0000-0000-0000E7320000}" uniqueName="13031" name="Column13005" queryTableFieldId="19740"/>
    <tableColumn id="13032" xr3:uid="{00000000-0010-0000-0000-0000E8320000}" uniqueName="13032" name="Column13006" queryTableFieldId="19739"/>
    <tableColumn id="13033" xr3:uid="{00000000-0010-0000-0000-0000E9320000}" uniqueName="13033" name="Column13007" queryTableFieldId="19738"/>
    <tableColumn id="13034" xr3:uid="{00000000-0010-0000-0000-0000EA320000}" uniqueName="13034" name="Column13008" queryTableFieldId="19737"/>
    <tableColumn id="13035" xr3:uid="{00000000-0010-0000-0000-0000EB320000}" uniqueName="13035" name="Column13009" queryTableFieldId="19736"/>
    <tableColumn id="13036" xr3:uid="{00000000-0010-0000-0000-0000EC320000}" uniqueName="13036" name="Column13010" queryTableFieldId="19735"/>
    <tableColumn id="13037" xr3:uid="{00000000-0010-0000-0000-0000ED320000}" uniqueName="13037" name="Column13011" queryTableFieldId="19734"/>
    <tableColumn id="13038" xr3:uid="{00000000-0010-0000-0000-0000EE320000}" uniqueName="13038" name="Column13012" queryTableFieldId="19733"/>
    <tableColumn id="13039" xr3:uid="{00000000-0010-0000-0000-0000EF320000}" uniqueName="13039" name="Column13013" queryTableFieldId="19732"/>
    <tableColumn id="13040" xr3:uid="{00000000-0010-0000-0000-0000F0320000}" uniqueName="13040" name="Column13014" queryTableFieldId="19731"/>
    <tableColumn id="13041" xr3:uid="{00000000-0010-0000-0000-0000F1320000}" uniqueName="13041" name="Column13015" queryTableFieldId="19730"/>
    <tableColumn id="13042" xr3:uid="{00000000-0010-0000-0000-0000F2320000}" uniqueName="13042" name="Column13016" queryTableFieldId="19729"/>
    <tableColumn id="13043" xr3:uid="{00000000-0010-0000-0000-0000F3320000}" uniqueName="13043" name="Column13017" queryTableFieldId="19728"/>
    <tableColumn id="13044" xr3:uid="{00000000-0010-0000-0000-0000F4320000}" uniqueName="13044" name="Column13018" queryTableFieldId="19727"/>
    <tableColumn id="13045" xr3:uid="{00000000-0010-0000-0000-0000F5320000}" uniqueName="13045" name="Column13019" queryTableFieldId="19726"/>
    <tableColumn id="13046" xr3:uid="{00000000-0010-0000-0000-0000F6320000}" uniqueName="13046" name="Column13020" queryTableFieldId="19725"/>
    <tableColumn id="13047" xr3:uid="{00000000-0010-0000-0000-0000F7320000}" uniqueName="13047" name="Column13021" queryTableFieldId="19724"/>
    <tableColumn id="13048" xr3:uid="{00000000-0010-0000-0000-0000F8320000}" uniqueName="13048" name="Column13022" queryTableFieldId="19723"/>
    <tableColumn id="13049" xr3:uid="{00000000-0010-0000-0000-0000F9320000}" uniqueName="13049" name="Column13023" queryTableFieldId="19722"/>
    <tableColumn id="13050" xr3:uid="{00000000-0010-0000-0000-0000FA320000}" uniqueName="13050" name="Column13024" queryTableFieldId="19721"/>
    <tableColumn id="13051" xr3:uid="{00000000-0010-0000-0000-0000FB320000}" uniqueName="13051" name="Column13025" queryTableFieldId="19720"/>
    <tableColumn id="13052" xr3:uid="{00000000-0010-0000-0000-0000FC320000}" uniqueName="13052" name="Column13026" queryTableFieldId="19719"/>
    <tableColumn id="13053" xr3:uid="{00000000-0010-0000-0000-0000FD320000}" uniqueName="13053" name="Column13027" queryTableFieldId="19718"/>
    <tableColumn id="13054" xr3:uid="{00000000-0010-0000-0000-0000FE320000}" uniqueName="13054" name="Column13028" queryTableFieldId="19717"/>
    <tableColumn id="13055" xr3:uid="{00000000-0010-0000-0000-0000FF320000}" uniqueName="13055" name="Column13029" queryTableFieldId="19716"/>
    <tableColumn id="13056" xr3:uid="{00000000-0010-0000-0000-000000330000}" uniqueName="13056" name="Column13030" queryTableFieldId="19715"/>
    <tableColumn id="13057" xr3:uid="{00000000-0010-0000-0000-000001330000}" uniqueName="13057" name="Column13031" queryTableFieldId="19714"/>
    <tableColumn id="13058" xr3:uid="{00000000-0010-0000-0000-000002330000}" uniqueName="13058" name="Column13032" queryTableFieldId="19713"/>
    <tableColumn id="13059" xr3:uid="{00000000-0010-0000-0000-000003330000}" uniqueName="13059" name="Column13033" queryTableFieldId="19712"/>
    <tableColumn id="13060" xr3:uid="{00000000-0010-0000-0000-000004330000}" uniqueName="13060" name="Column13034" queryTableFieldId="19711"/>
    <tableColumn id="13061" xr3:uid="{00000000-0010-0000-0000-000005330000}" uniqueName="13061" name="Column13035" queryTableFieldId="19710"/>
    <tableColumn id="13062" xr3:uid="{00000000-0010-0000-0000-000006330000}" uniqueName="13062" name="Column13036" queryTableFieldId="19709"/>
    <tableColumn id="13063" xr3:uid="{00000000-0010-0000-0000-000007330000}" uniqueName="13063" name="Column13037" queryTableFieldId="19708"/>
    <tableColumn id="13064" xr3:uid="{00000000-0010-0000-0000-000008330000}" uniqueName="13064" name="Column13038" queryTableFieldId="19707"/>
    <tableColumn id="13065" xr3:uid="{00000000-0010-0000-0000-000009330000}" uniqueName="13065" name="Column13039" queryTableFieldId="19706"/>
    <tableColumn id="13066" xr3:uid="{00000000-0010-0000-0000-00000A330000}" uniqueName="13066" name="Column13040" queryTableFieldId="19705"/>
    <tableColumn id="13067" xr3:uid="{00000000-0010-0000-0000-00000B330000}" uniqueName="13067" name="Column13041" queryTableFieldId="19704"/>
    <tableColumn id="13068" xr3:uid="{00000000-0010-0000-0000-00000C330000}" uniqueName="13068" name="Column13042" queryTableFieldId="19703"/>
    <tableColumn id="13069" xr3:uid="{00000000-0010-0000-0000-00000D330000}" uniqueName="13069" name="Column13043" queryTableFieldId="19702"/>
    <tableColumn id="13070" xr3:uid="{00000000-0010-0000-0000-00000E330000}" uniqueName="13070" name="Column13044" queryTableFieldId="19701"/>
    <tableColumn id="13071" xr3:uid="{00000000-0010-0000-0000-00000F330000}" uniqueName="13071" name="Column13045" queryTableFieldId="19700"/>
    <tableColumn id="13072" xr3:uid="{00000000-0010-0000-0000-000010330000}" uniqueName="13072" name="Column13046" queryTableFieldId="19699"/>
    <tableColumn id="13073" xr3:uid="{00000000-0010-0000-0000-000011330000}" uniqueName="13073" name="Column13047" queryTableFieldId="19698"/>
    <tableColumn id="13074" xr3:uid="{00000000-0010-0000-0000-000012330000}" uniqueName="13074" name="Column13048" queryTableFieldId="19697"/>
    <tableColumn id="13075" xr3:uid="{00000000-0010-0000-0000-000013330000}" uniqueName="13075" name="Column13049" queryTableFieldId="19696"/>
    <tableColumn id="13076" xr3:uid="{00000000-0010-0000-0000-000014330000}" uniqueName="13076" name="Column13050" queryTableFieldId="19695"/>
    <tableColumn id="13077" xr3:uid="{00000000-0010-0000-0000-000015330000}" uniqueName="13077" name="Column13051" queryTableFieldId="19694"/>
    <tableColumn id="13078" xr3:uid="{00000000-0010-0000-0000-000016330000}" uniqueName="13078" name="Column13052" queryTableFieldId="19693"/>
    <tableColumn id="13079" xr3:uid="{00000000-0010-0000-0000-000017330000}" uniqueName="13079" name="Column13053" queryTableFieldId="19692"/>
    <tableColumn id="13080" xr3:uid="{00000000-0010-0000-0000-000018330000}" uniqueName="13080" name="Column13054" queryTableFieldId="19691"/>
    <tableColumn id="13081" xr3:uid="{00000000-0010-0000-0000-000019330000}" uniqueName="13081" name="Column13055" queryTableFieldId="19690"/>
    <tableColumn id="13082" xr3:uid="{00000000-0010-0000-0000-00001A330000}" uniqueName="13082" name="Column13056" queryTableFieldId="19689"/>
    <tableColumn id="13083" xr3:uid="{00000000-0010-0000-0000-00001B330000}" uniqueName="13083" name="Column13057" queryTableFieldId="19688"/>
    <tableColumn id="13084" xr3:uid="{00000000-0010-0000-0000-00001C330000}" uniqueName="13084" name="Column13058" queryTableFieldId="19687"/>
    <tableColumn id="13085" xr3:uid="{00000000-0010-0000-0000-00001D330000}" uniqueName="13085" name="Column13059" queryTableFieldId="19686"/>
    <tableColumn id="13086" xr3:uid="{00000000-0010-0000-0000-00001E330000}" uniqueName="13086" name="Column13060" queryTableFieldId="19685"/>
    <tableColumn id="13087" xr3:uid="{00000000-0010-0000-0000-00001F330000}" uniqueName="13087" name="Column13061" queryTableFieldId="19684"/>
    <tableColumn id="13088" xr3:uid="{00000000-0010-0000-0000-000020330000}" uniqueName="13088" name="Column13062" queryTableFieldId="19683"/>
    <tableColumn id="13089" xr3:uid="{00000000-0010-0000-0000-000021330000}" uniqueName="13089" name="Column13063" queryTableFieldId="19682"/>
    <tableColumn id="13090" xr3:uid="{00000000-0010-0000-0000-000022330000}" uniqueName="13090" name="Column13064" queryTableFieldId="19681"/>
    <tableColumn id="13091" xr3:uid="{00000000-0010-0000-0000-000023330000}" uniqueName="13091" name="Column13065" queryTableFieldId="19680"/>
    <tableColumn id="13092" xr3:uid="{00000000-0010-0000-0000-000024330000}" uniqueName="13092" name="Column13066" queryTableFieldId="19679"/>
    <tableColumn id="13093" xr3:uid="{00000000-0010-0000-0000-000025330000}" uniqueName="13093" name="Column13067" queryTableFieldId="19678"/>
    <tableColumn id="13094" xr3:uid="{00000000-0010-0000-0000-000026330000}" uniqueName="13094" name="Column13068" queryTableFieldId="19677"/>
    <tableColumn id="13095" xr3:uid="{00000000-0010-0000-0000-000027330000}" uniqueName="13095" name="Column13069" queryTableFieldId="19676"/>
    <tableColumn id="13096" xr3:uid="{00000000-0010-0000-0000-000028330000}" uniqueName="13096" name="Column13070" queryTableFieldId="19675"/>
    <tableColumn id="13097" xr3:uid="{00000000-0010-0000-0000-000029330000}" uniqueName="13097" name="Column13071" queryTableFieldId="19674"/>
    <tableColumn id="13098" xr3:uid="{00000000-0010-0000-0000-00002A330000}" uniqueName="13098" name="Column13072" queryTableFieldId="19673"/>
    <tableColumn id="13099" xr3:uid="{00000000-0010-0000-0000-00002B330000}" uniqueName="13099" name="Column13073" queryTableFieldId="19672"/>
    <tableColumn id="13100" xr3:uid="{00000000-0010-0000-0000-00002C330000}" uniqueName="13100" name="Column13074" queryTableFieldId="19671"/>
    <tableColumn id="13101" xr3:uid="{00000000-0010-0000-0000-00002D330000}" uniqueName="13101" name="Column13075" queryTableFieldId="19670"/>
    <tableColumn id="13102" xr3:uid="{00000000-0010-0000-0000-00002E330000}" uniqueName="13102" name="Column13076" queryTableFieldId="19669"/>
    <tableColumn id="13103" xr3:uid="{00000000-0010-0000-0000-00002F330000}" uniqueName="13103" name="Column13077" queryTableFieldId="19668"/>
    <tableColumn id="13104" xr3:uid="{00000000-0010-0000-0000-000030330000}" uniqueName="13104" name="Column13078" queryTableFieldId="19667"/>
    <tableColumn id="13105" xr3:uid="{00000000-0010-0000-0000-000031330000}" uniqueName="13105" name="Column13079" queryTableFieldId="19666"/>
    <tableColumn id="13106" xr3:uid="{00000000-0010-0000-0000-000032330000}" uniqueName="13106" name="Column13080" queryTableFieldId="19665"/>
    <tableColumn id="13107" xr3:uid="{00000000-0010-0000-0000-000033330000}" uniqueName="13107" name="Column13081" queryTableFieldId="19664"/>
    <tableColumn id="13108" xr3:uid="{00000000-0010-0000-0000-000034330000}" uniqueName="13108" name="Column13082" queryTableFieldId="19663"/>
    <tableColumn id="13109" xr3:uid="{00000000-0010-0000-0000-000035330000}" uniqueName="13109" name="Column13083" queryTableFieldId="19662"/>
    <tableColumn id="13110" xr3:uid="{00000000-0010-0000-0000-000036330000}" uniqueName="13110" name="Column13084" queryTableFieldId="19661"/>
    <tableColumn id="13111" xr3:uid="{00000000-0010-0000-0000-000037330000}" uniqueName="13111" name="Column13085" queryTableFieldId="19660"/>
    <tableColumn id="13112" xr3:uid="{00000000-0010-0000-0000-000038330000}" uniqueName="13112" name="Column13086" queryTableFieldId="19659"/>
    <tableColumn id="13113" xr3:uid="{00000000-0010-0000-0000-000039330000}" uniqueName="13113" name="Column13087" queryTableFieldId="19658"/>
    <tableColumn id="13114" xr3:uid="{00000000-0010-0000-0000-00003A330000}" uniqueName="13114" name="Column13088" queryTableFieldId="19657"/>
    <tableColumn id="13115" xr3:uid="{00000000-0010-0000-0000-00003B330000}" uniqueName="13115" name="Column13089" queryTableFieldId="19656"/>
    <tableColumn id="13116" xr3:uid="{00000000-0010-0000-0000-00003C330000}" uniqueName="13116" name="Column13090" queryTableFieldId="19655"/>
    <tableColumn id="13117" xr3:uid="{00000000-0010-0000-0000-00003D330000}" uniqueName="13117" name="Column13091" queryTableFieldId="19654"/>
    <tableColumn id="13118" xr3:uid="{00000000-0010-0000-0000-00003E330000}" uniqueName="13118" name="Column13092" queryTableFieldId="19653"/>
    <tableColumn id="13119" xr3:uid="{00000000-0010-0000-0000-00003F330000}" uniqueName="13119" name="Column13093" queryTableFieldId="19652"/>
    <tableColumn id="13120" xr3:uid="{00000000-0010-0000-0000-000040330000}" uniqueName="13120" name="Column13094" queryTableFieldId="19651"/>
    <tableColumn id="13121" xr3:uid="{00000000-0010-0000-0000-000041330000}" uniqueName="13121" name="Column13095" queryTableFieldId="19650"/>
    <tableColumn id="13122" xr3:uid="{00000000-0010-0000-0000-000042330000}" uniqueName="13122" name="Column13096" queryTableFieldId="19649"/>
    <tableColumn id="13123" xr3:uid="{00000000-0010-0000-0000-000043330000}" uniqueName="13123" name="Column13097" queryTableFieldId="19648"/>
    <tableColumn id="13124" xr3:uid="{00000000-0010-0000-0000-000044330000}" uniqueName="13124" name="Column13098" queryTableFieldId="19647"/>
    <tableColumn id="13125" xr3:uid="{00000000-0010-0000-0000-000045330000}" uniqueName="13125" name="Column13099" queryTableFieldId="19646"/>
    <tableColumn id="13126" xr3:uid="{00000000-0010-0000-0000-000046330000}" uniqueName="13126" name="Column13100" queryTableFieldId="19645"/>
    <tableColumn id="13127" xr3:uid="{00000000-0010-0000-0000-000047330000}" uniqueName="13127" name="Column13101" queryTableFieldId="19644"/>
    <tableColumn id="13128" xr3:uid="{00000000-0010-0000-0000-000048330000}" uniqueName="13128" name="Column13102" queryTableFieldId="19643"/>
    <tableColumn id="13129" xr3:uid="{00000000-0010-0000-0000-000049330000}" uniqueName="13129" name="Column13103" queryTableFieldId="19642"/>
    <tableColumn id="13130" xr3:uid="{00000000-0010-0000-0000-00004A330000}" uniqueName="13130" name="Column13104" queryTableFieldId="19641"/>
    <tableColumn id="13131" xr3:uid="{00000000-0010-0000-0000-00004B330000}" uniqueName="13131" name="Column13105" queryTableFieldId="19640"/>
    <tableColumn id="13132" xr3:uid="{00000000-0010-0000-0000-00004C330000}" uniqueName="13132" name="Column13106" queryTableFieldId="19639"/>
    <tableColumn id="13133" xr3:uid="{00000000-0010-0000-0000-00004D330000}" uniqueName="13133" name="Column13107" queryTableFieldId="19638"/>
    <tableColumn id="13134" xr3:uid="{00000000-0010-0000-0000-00004E330000}" uniqueName="13134" name="Column13108" queryTableFieldId="19637"/>
    <tableColumn id="13135" xr3:uid="{00000000-0010-0000-0000-00004F330000}" uniqueName="13135" name="Column13109" queryTableFieldId="19636"/>
    <tableColumn id="13136" xr3:uid="{00000000-0010-0000-0000-000050330000}" uniqueName="13136" name="Column13110" queryTableFieldId="19635"/>
    <tableColumn id="13137" xr3:uid="{00000000-0010-0000-0000-000051330000}" uniqueName="13137" name="Column13111" queryTableFieldId="19634"/>
    <tableColumn id="13138" xr3:uid="{00000000-0010-0000-0000-000052330000}" uniqueName="13138" name="Column13112" queryTableFieldId="19633"/>
    <tableColumn id="13139" xr3:uid="{00000000-0010-0000-0000-000053330000}" uniqueName="13139" name="Column13113" queryTableFieldId="19632"/>
    <tableColumn id="13140" xr3:uid="{00000000-0010-0000-0000-000054330000}" uniqueName="13140" name="Column13114" queryTableFieldId="19631"/>
    <tableColumn id="13141" xr3:uid="{00000000-0010-0000-0000-000055330000}" uniqueName="13141" name="Column13115" queryTableFieldId="19630"/>
    <tableColumn id="13142" xr3:uid="{00000000-0010-0000-0000-000056330000}" uniqueName="13142" name="Column13116" queryTableFieldId="19629"/>
    <tableColumn id="13143" xr3:uid="{00000000-0010-0000-0000-000057330000}" uniqueName="13143" name="Column13117" queryTableFieldId="19628"/>
    <tableColumn id="13144" xr3:uid="{00000000-0010-0000-0000-000058330000}" uniqueName="13144" name="Column13118" queryTableFieldId="19627"/>
    <tableColumn id="13145" xr3:uid="{00000000-0010-0000-0000-000059330000}" uniqueName="13145" name="Column13119" queryTableFieldId="19626"/>
    <tableColumn id="13146" xr3:uid="{00000000-0010-0000-0000-00005A330000}" uniqueName="13146" name="Column13120" queryTableFieldId="19625"/>
    <tableColumn id="13147" xr3:uid="{00000000-0010-0000-0000-00005B330000}" uniqueName="13147" name="Column13121" queryTableFieldId="19624"/>
    <tableColumn id="13148" xr3:uid="{00000000-0010-0000-0000-00005C330000}" uniqueName="13148" name="Column13122" queryTableFieldId="19623"/>
    <tableColumn id="13149" xr3:uid="{00000000-0010-0000-0000-00005D330000}" uniqueName="13149" name="Column13123" queryTableFieldId="19622"/>
    <tableColumn id="13150" xr3:uid="{00000000-0010-0000-0000-00005E330000}" uniqueName="13150" name="Column13124" queryTableFieldId="19621"/>
    <tableColumn id="13151" xr3:uid="{00000000-0010-0000-0000-00005F330000}" uniqueName="13151" name="Column13125" queryTableFieldId="19620"/>
    <tableColumn id="13152" xr3:uid="{00000000-0010-0000-0000-000060330000}" uniqueName="13152" name="Column13126" queryTableFieldId="19619"/>
    <tableColumn id="13153" xr3:uid="{00000000-0010-0000-0000-000061330000}" uniqueName="13153" name="Column13127" queryTableFieldId="19618"/>
    <tableColumn id="13154" xr3:uid="{00000000-0010-0000-0000-000062330000}" uniqueName="13154" name="Column13128" queryTableFieldId="19617"/>
    <tableColumn id="13155" xr3:uid="{00000000-0010-0000-0000-000063330000}" uniqueName="13155" name="Column13129" queryTableFieldId="19616"/>
    <tableColumn id="13156" xr3:uid="{00000000-0010-0000-0000-000064330000}" uniqueName="13156" name="Column13130" queryTableFieldId="19615"/>
    <tableColumn id="13157" xr3:uid="{00000000-0010-0000-0000-000065330000}" uniqueName="13157" name="Column13131" queryTableFieldId="19614"/>
    <tableColumn id="13158" xr3:uid="{00000000-0010-0000-0000-000066330000}" uniqueName="13158" name="Column13132" queryTableFieldId="19613"/>
    <tableColumn id="13159" xr3:uid="{00000000-0010-0000-0000-000067330000}" uniqueName="13159" name="Column13133" queryTableFieldId="19612"/>
    <tableColumn id="13160" xr3:uid="{00000000-0010-0000-0000-000068330000}" uniqueName="13160" name="Column13134" queryTableFieldId="19611"/>
    <tableColumn id="13161" xr3:uid="{00000000-0010-0000-0000-000069330000}" uniqueName="13161" name="Column13135" queryTableFieldId="19610"/>
    <tableColumn id="13162" xr3:uid="{00000000-0010-0000-0000-00006A330000}" uniqueName="13162" name="Column13136" queryTableFieldId="19609"/>
    <tableColumn id="13163" xr3:uid="{00000000-0010-0000-0000-00006B330000}" uniqueName="13163" name="Column13137" queryTableFieldId="19608"/>
    <tableColumn id="13164" xr3:uid="{00000000-0010-0000-0000-00006C330000}" uniqueName="13164" name="Column13138" queryTableFieldId="19607"/>
    <tableColumn id="13165" xr3:uid="{00000000-0010-0000-0000-00006D330000}" uniqueName="13165" name="Column13139" queryTableFieldId="19606"/>
    <tableColumn id="13166" xr3:uid="{00000000-0010-0000-0000-00006E330000}" uniqueName="13166" name="Column13140" queryTableFieldId="19605"/>
    <tableColumn id="13167" xr3:uid="{00000000-0010-0000-0000-00006F330000}" uniqueName="13167" name="Column13141" queryTableFieldId="19604"/>
    <tableColumn id="13168" xr3:uid="{00000000-0010-0000-0000-000070330000}" uniqueName="13168" name="Column13142" queryTableFieldId="19603"/>
    <tableColumn id="13169" xr3:uid="{00000000-0010-0000-0000-000071330000}" uniqueName="13169" name="Column13143" queryTableFieldId="19602"/>
    <tableColumn id="13170" xr3:uid="{00000000-0010-0000-0000-000072330000}" uniqueName="13170" name="Column13144" queryTableFieldId="19601"/>
    <tableColumn id="13171" xr3:uid="{00000000-0010-0000-0000-000073330000}" uniqueName="13171" name="Column13145" queryTableFieldId="19600"/>
    <tableColumn id="13172" xr3:uid="{00000000-0010-0000-0000-000074330000}" uniqueName="13172" name="Column13146" queryTableFieldId="19599"/>
    <tableColumn id="13173" xr3:uid="{00000000-0010-0000-0000-000075330000}" uniqueName="13173" name="Column13147" queryTableFieldId="19598"/>
    <tableColumn id="13174" xr3:uid="{00000000-0010-0000-0000-000076330000}" uniqueName="13174" name="Column13148" queryTableFieldId="19597"/>
    <tableColumn id="13175" xr3:uid="{00000000-0010-0000-0000-000077330000}" uniqueName="13175" name="Column13149" queryTableFieldId="19596"/>
    <tableColumn id="13176" xr3:uid="{00000000-0010-0000-0000-000078330000}" uniqueName="13176" name="Column13150" queryTableFieldId="19595"/>
    <tableColumn id="13177" xr3:uid="{00000000-0010-0000-0000-000079330000}" uniqueName="13177" name="Column13151" queryTableFieldId="19594"/>
    <tableColumn id="13178" xr3:uid="{00000000-0010-0000-0000-00007A330000}" uniqueName="13178" name="Column13152" queryTableFieldId="19593"/>
    <tableColumn id="13179" xr3:uid="{00000000-0010-0000-0000-00007B330000}" uniqueName="13179" name="Column13153" queryTableFieldId="19592"/>
    <tableColumn id="13180" xr3:uid="{00000000-0010-0000-0000-00007C330000}" uniqueName="13180" name="Column13154" queryTableFieldId="19591"/>
    <tableColumn id="13181" xr3:uid="{00000000-0010-0000-0000-00007D330000}" uniqueName="13181" name="Column13155" queryTableFieldId="19590"/>
    <tableColumn id="13182" xr3:uid="{00000000-0010-0000-0000-00007E330000}" uniqueName="13182" name="Column13156" queryTableFieldId="19589"/>
    <tableColumn id="13183" xr3:uid="{00000000-0010-0000-0000-00007F330000}" uniqueName="13183" name="Column13157" queryTableFieldId="19588"/>
    <tableColumn id="13184" xr3:uid="{00000000-0010-0000-0000-000080330000}" uniqueName="13184" name="Column13158" queryTableFieldId="19587"/>
    <tableColumn id="13185" xr3:uid="{00000000-0010-0000-0000-000081330000}" uniqueName="13185" name="Column13159" queryTableFieldId="19586"/>
    <tableColumn id="13186" xr3:uid="{00000000-0010-0000-0000-000082330000}" uniqueName="13186" name="Column13160" queryTableFieldId="19585"/>
    <tableColumn id="13187" xr3:uid="{00000000-0010-0000-0000-000083330000}" uniqueName="13187" name="Column13161" queryTableFieldId="19584"/>
    <tableColumn id="13188" xr3:uid="{00000000-0010-0000-0000-000084330000}" uniqueName="13188" name="Column13162" queryTableFieldId="19583"/>
    <tableColumn id="13189" xr3:uid="{00000000-0010-0000-0000-000085330000}" uniqueName="13189" name="Column13163" queryTableFieldId="19582"/>
    <tableColumn id="13190" xr3:uid="{00000000-0010-0000-0000-000086330000}" uniqueName="13190" name="Column13164" queryTableFieldId="19581"/>
    <tableColumn id="13191" xr3:uid="{00000000-0010-0000-0000-000087330000}" uniqueName="13191" name="Column13165" queryTableFieldId="19580"/>
    <tableColumn id="13192" xr3:uid="{00000000-0010-0000-0000-000088330000}" uniqueName="13192" name="Column13166" queryTableFieldId="19579"/>
    <tableColumn id="13193" xr3:uid="{00000000-0010-0000-0000-000089330000}" uniqueName="13193" name="Column13167" queryTableFieldId="19578"/>
    <tableColumn id="13194" xr3:uid="{00000000-0010-0000-0000-00008A330000}" uniqueName="13194" name="Column13168" queryTableFieldId="19577"/>
    <tableColumn id="13195" xr3:uid="{00000000-0010-0000-0000-00008B330000}" uniqueName="13195" name="Column13169" queryTableFieldId="19576"/>
    <tableColumn id="13196" xr3:uid="{00000000-0010-0000-0000-00008C330000}" uniqueName="13196" name="Column13170" queryTableFieldId="19575"/>
    <tableColumn id="13197" xr3:uid="{00000000-0010-0000-0000-00008D330000}" uniqueName="13197" name="Column13171" queryTableFieldId="19574"/>
    <tableColumn id="13198" xr3:uid="{00000000-0010-0000-0000-00008E330000}" uniqueName="13198" name="Column13172" queryTableFieldId="19573"/>
    <tableColumn id="13199" xr3:uid="{00000000-0010-0000-0000-00008F330000}" uniqueName="13199" name="Column13173" queryTableFieldId="19572"/>
    <tableColumn id="13200" xr3:uid="{00000000-0010-0000-0000-000090330000}" uniqueName="13200" name="Column13174" queryTableFieldId="19571"/>
    <tableColumn id="13201" xr3:uid="{00000000-0010-0000-0000-000091330000}" uniqueName="13201" name="Column13175" queryTableFieldId="19570"/>
    <tableColumn id="13202" xr3:uid="{00000000-0010-0000-0000-000092330000}" uniqueName="13202" name="Column13176" queryTableFieldId="19569"/>
    <tableColumn id="13203" xr3:uid="{00000000-0010-0000-0000-000093330000}" uniqueName="13203" name="Column13177" queryTableFieldId="19568"/>
    <tableColumn id="13204" xr3:uid="{00000000-0010-0000-0000-000094330000}" uniqueName="13204" name="Column13178" queryTableFieldId="19567"/>
    <tableColumn id="13205" xr3:uid="{00000000-0010-0000-0000-000095330000}" uniqueName="13205" name="Column13179" queryTableFieldId="19566"/>
    <tableColumn id="13206" xr3:uid="{00000000-0010-0000-0000-000096330000}" uniqueName="13206" name="Column13180" queryTableFieldId="19565"/>
    <tableColumn id="13207" xr3:uid="{00000000-0010-0000-0000-000097330000}" uniqueName="13207" name="Column13181" queryTableFieldId="19564"/>
    <tableColumn id="13208" xr3:uid="{00000000-0010-0000-0000-000098330000}" uniqueName="13208" name="Column13182" queryTableFieldId="19563"/>
    <tableColumn id="13209" xr3:uid="{00000000-0010-0000-0000-000099330000}" uniqueName="13209" name="Column13183" queryTableFieldId="19562"/>
    <tableColumn id="13210" xr3:uid="{00000000-0010-0000-0000-00009A330000}" uniqueName="13210" name="Column13184" queryTableFieldId="19561"/>
    <tableColumn id="13211" xr3:uid="{00000000-0010-0000-0000-00009B330000}" uniqueName="13211" name="Column13185" queryTableFieldId="19560"/>
    <tableColumn id="13212" xr3:uid="{00000000-0010-0000-0000-00009C330000}" uniqueName="13212" name="Column13186" queryTableFieldId="19559"/>
    <tableColumn id="13213" xr3:uid="{00000000-0010-0000-0000-00009D330000}" uniqueName="13213" name="Column13187" queryTableFieldId="19558"/>
    <tableColumn id="13214" xr3:uid="{00000000-0010-0000-0000-00009E330000}" uniqueName="13214" name="Column13188" queryTableFieldId="19557"/>
    <tableColumn id="13215" xr3:uid="{00000000-0010-0000-0000-00009F330000}" uniqueName="13215" name="Column13189" queryTableFieldId="19556"/>
    <tableColumn id="13216" xr3:uid="{00000000-0010-0000-0000-0000A0330000}" uniqueName="13216" name="Column13190" queryTableFieldId="19555"/>
    <tableColumn id="13217" xr3:uid="{00000000-0010-0000-0000-0000A1330000}" uniqueName="13217" name="Column13191" queryTableFieldId="19554"/>
    <tableColumn id="13218" xr3:uid="{00000000-0010-0000-0000-0000A2330000}" uniqueName="13218" name="Column13192" queryTableFieldId="19553"/>
    <tableColumn id="13219" xr3:uid="{00000000-0010-0000-0000-0000A3330000}" uniqueName="13219" name="Column13193" queryTableFieldId="19552"/>
    <tableColumn id="13220" xr3:uid="{00000000-0010-0000-0000-0000A4330000}" uniqueName="13220" name="Column13194" queryTableFieldId="19551"/>
    <tableColumn id="13221" xr3:uid="{00000000-0010-0000-0000-0000A5330000}" uniqueName="13221" name="Column13195" queryTableFieldId="19550"/>
    <tableColumn id="13222" xr3:uid="{00000000-0010-0000-0000-0000A6330000}" uniqueName="13222" name="Column13196" queryTableFieldId="19549"/>
    <tableColumn id="13223" xr3:uid="{00000000-0010-0000-0000-0000A7330000}" uniqueName="13223" name="Column13197" queryTableFieldId="19548"/>
    <tableColumn id="13224" xr3:uid="{00000000-0010-0000-0000-0000A8330000}" uniqueName="13224" name="Column13198" queryTableFieldId="19547"/>
    <tableColumn id="13225" xr3:uid="{00000000-0010-0000-0000-0000A9330000}" uniqueName="13225" name="Column13199" queryTableFieldId="19546"/>
    <tableColumn id="13226" xr3:uid="{00000000-0010-0000-0000-0000AA330000}" uniqueName="13226" name="Column13200" queryTableFieldId="19545"/>
    <tableColumn id="13227" xr3:uid="{00000000-0010-0000-0000-0000AB330000}" uniqueName="13227" name="Column13201" queryTableFieldId="19544"/>
    <tableColumn id="13228" xr3:uid="{00000000-0010-0000-0000-0000AC330000}" uniqueName="13228" name="Column13202" queryTableFieldId="19543"/>
    <tableColumn id="13229" xr3:uid="{00000000-0010-0000-0000-0000AD330000}" uniqueName="13229" name="Column13203" queryTableFieldId="19542"/>
    <tableColumn id="13230" xr3:uid="{00000000-0010-0000-0000-0000AE330000}" uniqueName="13230" name="Column13204" queryTableFieldId="19541"/>
    <tableColumn id="13231" xr3:uid="{00000000-0010-0000-0000-0000AF330000}" uniqueName="13231" name="Column13205" queryTableFieldId="19540"/>
    <tableColumn id="13232" xr3:uid="{00000000-0010-0000-0000-0000B0330000}" uniqueName="13232" name="Column13206" queryTableFieldId="19539"/>
    <tableColumn id="13233" xr3:uid="{00000000-0010-0000-0000-0000B1330000}" uniqueName="13233" name="Column13207" queryTableFieldId="19538"/>
    <tableColumn id="13234" xr3:uid="{00000000-0010-0000-0000-0000B2330000}" uniqueName="13234" name="Column13208" queryTableFieldId="19537"/>
    <tableColumn id="13235" xr3:uid="{00000000-0010-0000-0000-0000B3330000}" uniqueName="13235" name="Column13209" queryTableFieldId="19536"/>
    <tableColumn id="13236" xr3:uid="{00000000-0010-0000-0000-0000B4330000}" uniqueName="13236" name="Column13210" queryTableFieldId="19535"/>
    <tableColumn id="13237" xr3:uid="{00000000-0010-0000-0000-0000B5330000}" uniqueName="13237" name="Column13211" queryTableFieldId="19534"/>
    <tableColumn id="13238" xr3:uid="{00000000-0010-0000-0000-0000B6330000}" uniqueName="13238" name="Column13212" queryTableFieldId="19533"/>
    <tableColumn id="13239" xr3:uid="{00000000-0010-0000-0000-0000B7330000}" uniqueName="13239" name="Column13213" queryTableFieldId="19532"/>
    <tableColumn id="13240" xr3:uid="{00000000-0010-0000-0000-0000B8330000}" uniqueName="13240" name="Column13214" queryTableFieldId="19531"/>
    <tableColumn id="13241" xr3:uid="{00000000-0010-0000-0000-0000B9330000}" uniqueName="13241" name="Column13215" queryTableFieldId="19530"/>
    <tableColumn id="13242" xr3:uid="{00000000-0010-0000-0000-0000BA330000}" uniqueName="13242" name="Column13216" queryTableFieldId="19529"/>
    <tableColumn id="13243" xr3:uid="{00000000-0010-0000-0000-0000BB330000}" uniqueName="13243" name="Column13217" queryTableFieldId="19528"/>
    <tableColumn id="13244" xr3:uid="{00000000-0010-0000-0000-0000BC330000}" uniqueName="13244" name="Column13218" queryTableFieldId="19527"/>
    <tableColumn id="13245" xr3:uid="{00000000-0010-0000-0000-0000BD330000}" uniqueName="13245" name="Column13219" queryTableFieldId="19526"/>
    <tableColumn id="13246" xr3:uid="{00000000-0010-0000-0000-0000BE330000}" uniqueName="13246" name="Column13220" queryTableFieldId="19525"/>
    <tableColumn id="13247" xr3:uid="{00000000-0010-0000-0000-0000BF330000}" uniqueName="13247" name="Column13221" queryTableFieldId="19524"/>
    <tableColumn id="13248" xr3:uid="{00000000-0010-0000-0000-0000C0330000}" uniqueName="13248" name="Column13222" queryTableFieldId="19523"/>
    <tableColumn id="13249" xr3:uid="{00000000-0010-0000-0000-0000C1330000}" uniqueName="13249" name="Column13223" queryTableFieldId="19522"/>
    <tableColumn id="13250" xr3:uid="{00000000-0010-0000-0000-0000C2330000}" uniqueName="13250" name="Column13224" queryTableFieldId="19521"/>
    <tableColumn id="13251" xr3:uid="{00000000-0010-0000-0000-0000C3330000}" uniqueName="13251" name="Column13225" queryTableFieldId="19520"/>
    <tableColumn id="13252" xr3:uid="{00000000-0010-0000-0000-0000C4330000}" uniqueName="13252" name="Column13226" queryTableFieldId="19519"/>
    <tableColumn id="13253" xr3:uid="{00000000-0010-0000-0000-0000C5330000}" uniqueName="13253" name="Column13227" queryTableFieldId="19518"/>
    <tableColumn id="13254" xr3:uid="{00000000-0010-0000-0000-0000C6330000}" uniqueName="13254" name="Column13228" queryTableFieldId="19517"/>
    <tableColumn id="13255" xr3:uid="{00000000-0010-0000-0000-0000C7330000}" uniqueName="13255" name="Column13229" queryTableFieldId="19516"/>
    <tableColumn id="13256" xr3:uid="{00000000-0010-0000-0000-0000C8330000}" uniqueName="13256" name="Column13230" queryTableFieldId="19515"/>
    <tableColumn id="13257" xr3:uid="{00000000-0010-0000-0000-0000C9330000}" uniqueName="13257" name="Column13231" queryTableFieldId="19514"/>
    <tableColumn id="13258" xr3:uid="{00000000-0010-0000-0000-0000CA330000}" uniqueName="13258" name="Column13232" queryTableFieldId="19513"/>
    <tableColumn id="13259" xr3:uid="{00000000-0010-0000-0000-0000CB330000}" uniqueName="13259" name="Column13233" queryTableFieldId="19512"/>
    <tableColumn id="13260" xr3:uid="{00000000-0010-0000-0000-0000CC330000}" uniqueName="13260" name="Column13234" queryTableFieldId="19511"/>
    <tableColumn id="13261" xr3:uid="{00000000-0010-0000-0000-0000CD330000}" uniqueName="13261" name="Column13235" queryTableFieldId="19510"/>
    <tableColumn id="13262" xr3:uid="{00000000-0010-0000-0000-0000CE330000}" uniqueName="13262" name="Column13236" queryTableFieldId="19509"/>
    <tableColumn id="13263" xr3:uid="{00000000-0010-0000-0000-0000CF330000}" uniqueName="13263" name="Column13237" queryTableFieldId="19508"/>
    <tableColumn id="13264" xr3:uid="{00000000-0010-0000-0000-0000D0330000}" uniqueName="13264" name="Column13238" queryTableFieldId="19507"/>
    <tableColumn id="13265" xr3:uid="{00000000-0010-0000-0000-0000D1330000}" uniqueName="13265" name="Column13239" queryTableFieldId="19506"/>
    <tableColumn id="13266" xr3:uid="{00000000-0010-0000-0000-0000D2330000}" uniqueName="13266" name="Column13240" queryTableFieldId="19505"/>
    <tableColumn id="13267" xr3:uid="{00000000-0010-0000-0000-0000D3330000}" uniqueName="13267" name="Column13241" queryTableFieldId="19504"/>
    <tableColumn id="13268" xr3:uid="{00000000-0010-0000-0000-0000D4330000}" uniqueName="13268" name="Column13242" queryTableFieldId="19503"/>
    <tableColumn id="13269" xr3:uid="{00000000-0010-0000-0000-0000D5330000}" uniqueName="13269" name="Column13243" queryTableFieldId="19502"/>
    <tableColumn id="13270" xr3:uid="{00000000-0010-0000-0000-0000D6330000}" uniqueName="13270" name="Column13244" queryTableFieldId="19501"/>
    <tableColumn id="13271" xr3:uid="{00000000-0010-0000-0000-0000D7330000}" uniqueName="13271" name="Column13245" queryTableFieldId="19500"/>
    <tableColumn id="13272" xr3:uid="{00000000-0010-0000-0000-0000D8330000}" uniqueName="13272" name="Column13246" queryTableFieldId="19499"/>
    <tableColumn id="13273" xr3:uid="{00000000-0010-0000-0000-0000D9330000}" uniqueName="13273" name="Column13247" queryTableFieldId="19498"/>
    <tableColumn id="13274" xr3:uid="{00000000-0010-0000-0000-0000DA330000}" uniqueName="13274" name="Column13248" queryTableFieldId="19497"/>
    <tableColumn id="13275" xr3:uid="{00000000-0010-0000-0000-0000DB330000}" uniqueName="13275" name="Column13249" queryTableFieldId="19496"/>
    <tableColumn id="13276" xr3:uid="{00000000-0010-0000-0000-0000DC330000}" uniqueName="13276" name="Column13250" queryTableFieldId="19495"/>
    <tableColumn id="13277" xr3:uid="{00000000-0010-0000-0000-0000DD330000}" uniqueName="13277" name="Column13251" queryTableFieldId="19494"/>
    <tableColumn id="13278" xr3:uid="{00000000-0010-0000-0000-0000DE330000}" uniqueName="13278" name="Column13252" queryTableFieldId="19493"/>
    <tableColumn id="13279" xr3:uid="{00000000-0010-0000-0000-0000DF330000}" uniqueName="13279" name="Column13253" queryTableFieldId="19492"/>
    <tableColumn id="13280" xr3:uid="{00000000-0010-0000-0000-0000E0330000}" uniqueName="13280" name="Column13254" queryTableFieldId="19491"/>
    <tableColumn id="13281" xr3:uid="{00000000-0010-0000-0000-0000E1330000}" uniqueName="13281" name="Column13255" queryTableFieldId="19490"/>
    <tableColumn id="13282" xr3:uid="{00000000-0010-0000-0000-0000E2330000}" uniqueName="13282" name="Column13256" queryTableFieldId="19489"/>
    <tableColumn id="13283" xr3:uid="{00000000-0010-0000-0000-0000E3330000}" uniqueName="13283" name="Column13257" queryTableFieldId="19488"/>
    <tableColumn id="13284" xr3:uid="{00000000-0010-0000-0000-0000E4330000}" uniqueName="13284" name="Column13258" queryTableFieldId="19487"/>
    <tableColumn id="13285" xr3:uid="{00000000-0010-0000-0000-0000E5330000}" uniqueName="13285" name="Column13259" queryTableFieldId="19486"/>
    <tableColumn id="13286" xr3:uid="{00000000-0010-0000-0000-0000E6330000}" uniqueName="13286" name="Column13260" queryTableFieldId="19485"/>
    <tableColumn id="13287" xr3:uid="{00000000-0010-0000-0000-0000E7330000}" uniqueName="13287" name="Column13261" queryTableFieldId="19484"/>
    <tableColumn id="13288" xr3:uid="{00000000-0010-0000-0000-0000E8330000}" uniqueName="13288" name="Column13262" queryTableFieldId="19483"/>
    <tableColumn id="13289" xr3:uid="{00000000-0010-0000-0000-0000E9330000}" uniqueName="13289" name="Column13263" queryTableFieldId="19482"/>
    <tableColumn id="13290" xr3:uid="{00000000-0010-0000-0000-0000EA330000}" uniqueName="13290" name="Column13264" queryTableFieldId="19481"/>
    <tableColumn id="13291" xr3:uid="{00000000-0010-0000-0000-0000EB330000}" uniqueName="13291" name="Column13265" queryTableFieldId="19480"/>
    <tableColumn id="13292" xr3:uid="{00000000-0010-0000-0000-0000EC330000}" uniqueName="13292" name="Column13266" queryTableFieldId="19479"/>
    <tableColumn id="13293" xr3:uid="{00000000-0010-0000-0000-0000ED330000}" uniqueName="13293" name="Column13267" queryTableFieldId="19478"/>
    <tableColumn id="13294" xr3:uid="{00000000-0010-0000-0000-0000EE330000}" uniqueName="13294" name="Column13268" queryTableFieldId="19477"/>
    <tableColumn id="13295" xr3:uid="{00000000-0010-0000-0000-0000EF330000}" uniqueName="13295" name="Column13269" queryTableFieldId="19476"/>
    <tableColumn id="13296" xr3:uid="{00000000-0010-0000-0000-0000F0330000}" uniqueName="13296" name="Column13270" queryTableFieldId="19475"/>
    <tableColumn id="13297" xr3:uid="{00000000-0010-0000-0000-0000F1330000}" uniqueName="13297" name="Column13271" queryTableFieldId="19474"/>
    <tableColumn id="13298" xr3:uid="{00000000-0010-0000-0000-0000F2330000}" uniqueName="13298" name="Column13272" queryTableFieldId="19473"/>
    <tableColumn id="13299" xr3:uid="{00000000-0010-0000-0000-0000F3330000}" uniqueName="13299" name="Column13273" queryTableFieldId="19472"/>
    <tableColumn id="13300" xr3:uid="{00000000-0010-0000-0000-0000F4330000}" uniqueName="13300" name="Column13274" queryTableFieldId="19471"/>
    <tableColumn id="13301" xr3:uid="{00000000-0010-0000-0000-0000F5330000}" uniqueName="13301" name="Column13275" queryTableFieldId="19470"/>
    <tableColumn id="13302" xr3:uid="{00000000-0010-0000-0000-0000F6330000}" uniqueName="13302" name="Column13276" queryTableFieldId="19469"/>
    <tableColumn id="13303" xr3:uid="{00000000-0010-0000-0000-0000F7330000}" uniqueName="13303" name="Column13277" queryTableFieldId="19468"/>
    <tableColumn id="13304" xr3:uid="{00000000-0010-0000-0000-0000F8330000}" uniqueName="13304" name="Column13278" queryTableFieldId="19467"/>
    <tableColumn id="13305" xr3:uid="{00000000-0010-0000-0000-0000F9330000}" uniqueName="13305" name="Column13279" queryTableFieldId="19466"/>
    <tableColumn id="13306" xr3:uid="{00000000-0010-0000-0000-0000FA330000}" uniqueName="13306" name="Column13280" queryTableFieldId="19465"/>
    <tableColumn id="13307" xr3:uid="{00000000-0010-0000-0000-0000FB330000}" uniqueName="13307" name="Column13281" queryTableFieldId="19464"/>
    <tableColumn id="13308" xr3:uid="{00000000-0010-0000-0000-0000FC330000}" uniqueName="13308" name="Column13282" queryTableFieldId="19463"/>
    <tableColumn id="13309" xr3:uid="{00000000-0010-0000-0000-0000FD330000}" uniqueName="13309" name="Column13283" queryTableFieldId="19462"/>
    <tableColumn id="13310" xr3:uid="{00000000-0010-0000-0000-0000FE330000}" uniqueName="13310" name="Column13284" queryTableFieldId="19461"/>
    <tableColumn id="13311" xr3:uid="{00000000-0010-0000-0000-0000FF330000}" uniqueName="13311" name="Column13285" queryTableFieldId="19460"/>
    <tableColumn id="13312" xr3:uid="{00000000-0010-0000-0000-000000340000}" uniqueName="13312" name="Column13286" queryTableFieldId="19459"/>
    <tableColumn id="13313" xr3:uid="{00000000-0010-0000-0000-000001340000}" uniqueName="13313" name="Column13287" queryTableFieldId="19458"/>
    <tableColumn id="13314" xr3:uid="{00000000-0010-0000-0000-000002340000}" uniqueName="13314" name="Column13288" queryTableFieldId="19457"/>
    <tableColumn id="13315" xr3:uid="{00000000-0010-0000-0000-000003340000}" uniqueName="13315" name="Column13289" queryTableFieldId="19456"/>
    <tableColumn id="13316" xr3:uid="{00000000-0010-0000-0000-000004340000}" uniqueName="13316" name="Column13290" queryTableFieldId="19455"/>
    <tableColumn id="13317" xr3:uid="{00000000-0010-0000-0000-000005340000}" uniqueName="13317" name="Column13291" queryTableFieldId="19454"/>
    <tableColumn id="13318" xr3:uid="{00000000-0010-0000-0000-000006340000}" uniqueName="13318" name="Column13292" queryTableFieldId="19453"/>
    <tableColumn id="13319" xr3:uid="{00000000-0010-0000-0000-000007340000}" uniqueName="13319" name="Column13293" queryTableFieldId="19452"/>
    <tableColumn id="13320" xr3:uid="{00000000-0010-0000-0000-000008340000}" uniqueName="13320" name="Column13294" queryTableFieldId="19451"/>
    <tableColumn id="13321" xr3:uid="{00000000-0010-0000-0000-000009340000}" uniqueName="13321" name="Column13295" queryTableFieldId="19450"/>
    <tableColumn id="13322" xr3:uid="{00000000-0010-0000-0000-00000A340000}" uniqueName="13322" name="Column13296" queryTableFieldId="19449"/>
    <tableColumn id="13323" xr3:uid="{00000000-0010-0000-0000-00000B340000}" uniqueName="13323" name="Column13297" queryTableFieldId="19448"/>
    <tableColumn id="13324" xr3:uid="{00000000-0010-0000-0000-00000C340000}" uniqueName="13324" name="Column13298" queryTableFieldId="19447"/>
    <tableColumn id="13325" xr3:uid="{00000000-0010-0000-0000-00000D340000}" uniqueName="13325" name="Column13299" queryTableFieldId="19446"/>
    <tableColumn id="13326" xr3:uid="{00000000-0010-0000-0000-00000E340000}" uniqueName="13326" name="Column13300" queryTableFieldId="19445"/>
    <tableColumn id="13327" xr3:uid="{00000000-0010-0000-0000-00000F340000}" uniqueName="13327" name="Column13301" queryTableFieldId="19444"/>
    <tableColumn id="13328" xr3:uid="{00000000-0010-0000-0000-000010340000}" uniqueName="13328" name="Column13302" queryTableFieldId="19443"/>
    <tableColumn id="13329" xr3:uid="{00000000-0010-0000-0000-000011340000}" uniqueName="13329" name="Column13303" queryTableFieldId="19442"/>
    <tableColumn id="13330" xr3:uid="{00000000-0010-0000-0000-000012340000}" uniqueName="13330" name="Column13304" queryTableFieldId="19441"/>
    <tableColumn id="13331" xr3:uid="{00000000-0010-0000-0000-000013340000}" uniqueName="13331" name="Column13305" queryTableFieldId="19440"/>
    <tableColumn id="13332" xr3:uid="{00000000-0010-0000-0000-000014340000}" uniqueName="13332" name="Column13306" queryTableFieldId="19439"/>
    <tableColumn id="13333" xr3:uid="{00000000-0010-0000-0000-000015340000}" uniqueName="13333" name="Column13307" queryTableFieldId="19438"/>
    <tableColumn id="13334" xr3:uid="{00000000-0010-0000-0000-000016340000}" uniqueName="13334" name="Column13308" queryTableFieldId="19437"/>
    <tableColumn id="13335" xr3:uid="{00000000-0010-0000-0000-000017340000}" uniqueName="13335" name="Column13309" queryTableFieldId="19436"/>
    <tableColumn id="13336" xr3:uid="{00000000-0010-0000-0000-000018340000}" uniqueName="13336" name="Column13310" queryTableFieldId="19435"/>
    <tableColumn id="13337" xr3:uid="{00000000-0010-0000-0000-000019340000}" uniqueName="13337" name="Column13311" queryTableFieldId="19434"/>
    <tableColumn id="13338" xr3:uid="{00000000-0010-0000-0000-00001A340000}" uniqueName="13338" name="Column13312" queryTableFieldId="19433"/>
    <tableColumn id="13339" xr3:uid="{00000000-0010-0000-0000-00001B340000}" uniqueName="13339" name="Column13313" queryTableFieldId="19432"/>
    <tableColumn id="13340" xr3:uid="{00000000-0010-0000-0000-00001C340000}" uniqueName="13340" name="Column13314" queryTableFieldId="19431"/>
    <tableColumn id="13341" xr3:uid="{00000000-0010-0000-0000-00001D340000}" uniqueName="13341" name="Column13315" queryTableFieldId="19430"/>
    <tableColumn id="13342" xr3:uid="{00000000-0010-0000-0000-00001E340000}" uniqueName="13342" name="Column13316" queryTableFieldId="19429"/>
    <tableColumn id="13343" xr3:uid="{00000000-0010-0000-0000-00001F340000}" uniqueName="13343" name="Column13317" queryTableFieldId="19428"/>
    <tableColumn id="13344" xr3:uid="{00000000-0010-0000-0000-000020340000}" uniqueName="13344" name="Column13318" queryTableFieldId="19427"/>
    <tableColumn id="13345" xr3:uid="{00000000-0010-0000-0000-000021340000}" uniqueName="13345" name="Column13319" queryTableFieldId="19426"/>
    <tableColumn id="13346" xr3:uid="{00000000-0010-0000-0000-000022340000}" uniqueName="13346" name="Column13320" queryTableFieldId="19425"/>
    <tableColumn id="13347" xr3:uid="{00000000-0010-0000-0000-000023340000}" uniqueName="13347" name="Column13321" queryTableFieldId="19424"/>
    <tableColumn id="13348" xr3:uid="{00000000-0010-0000-0000-000024340000}" uniqueName="13348" name="Column13322" queryTableFieldId="19423"/>
    <tableColumn id="13349" xr3:uid="{00000000-0010-0000-0000-000025340000}" uniqueName="13349" name="Column13323" queryTableFieldId="19422"/>
    <tableColumn id="13350" xr3:uid="{00000000-0010-0000-0000-000026340000}" uniqueName="13350" name="Column13324" queryTableFieldId="19421"/>
    <tableColumn id="13351" xr3:uid="{00000000-0010-0000-0000-000027340000}" uniqueName="13351" name="Column13325" queryTableFieldId="19420"/>
    <tableColumn id="13352" xr3:uid="{00000000-0010-0000-0000-000028340000}" uniqueName="13352" name="Column13326" queryTableFieldId="19419"/>
    <tableColumn id="13353" xr3:uid="{00000000-0010-0000-0000-000029340000}" uniqueName="13353" name="Column13327" queryTableFieldId="19418"/>
    <tableColumn id="13354" xr3:uid="{00000000-0010-0000-0000-00002A340000}" uniqueName="13354" name="Column13328" queryTableFieldId="19417"/>
    <tableColumn id="13355" xr3:uid="{00000000-0010-0000-0000-00002B340000}" uniqueName="13355" name="Column13329" queryTableFieldId="19416"/>
    <tableColumn id="13356" xr3:uid="{00000000-0010-0000-0000-00002C340000}" uniqueName="13356" name="Column13330" queryTableFieldId="19415"/>
    <tableColumn id="13357" xr3:uid="{00000000-0010-0000-0000-00002D340000}" uniqueName="13357" name="Column13331" queryTableFieldId="19414"/>
    <tableColumn id="13358" xr3:uid="{00000000-0010-0000-0000-00002E340000}" uniqueName="13358" name="Column13332" queryTableFieldId="19413"/>
    <tableColumn id="13359" xr3:uid="{00000000-0010-0000-0000-00002F340000}" uniqueName="13359" name="Column13333" queryTableFieldId="19412"/>
    <tableColumn id="13360" xr3:uid="{00000000-0010-0000-0000-000030340000}" uniqueName="13360" name="Column13334" queryTableFieldId="19411"/>
    <tableColumn id="13361" xr3:uid="{00000000-0010-0000-0000-000031340000}" uniqueName="13361" name="Column13335" queryTableFieldId="19410"/>
    <tableColumn id="13362" xr3:uid="{00000000-0010-0000-0000-000032340000}" uniqueName="13362" name="Column13336" queryTableFieldId="19409"/>
    <tableColumn id="13363" xr3:uid="{00000000-0010-0000-0000-000033340000}" uniqueName="13363" name="Column13337" queryTableFieldId="19408"/>
    <tableColumn id="13364" xr3:uid="{00000000-0010-0000-0000-000034340000}" uniqueName="13364" name="Column13338" queryTableFieldId="19407"/>
    <tableColumn id="13365" xr3:uid="{00000000-0010-0000-0000-000035340000}" uniqueName="13365" name="Column13339" queryTableFieldId="19406"/>
    <tableColumn id="13366" xr3:uid="{00000000-0010-0000-0000-000036340000}" uniqueName="13366" name="Column13340" queryTableFieldId="19405"/>
    <tableColumn id="13367" xr3:uid="{00000000-0010-0000-0000-000037340000}" uniqueName="13367" name="Column13341" queryTableFieldId="19404"/>
    <tableColumn id="13368" xr3:uid="{00000000-0010-0000-0000-000038340000}" uniqueName="13368" name="Column13342" queryTableFieldId="19403"/>
    <tableColumn id="13369" xr3:uid="{00000000-0010-0000-0000-000039340000}" uniqueName="13369" name="Column13343" queryTableFieldId="19402"/>
    <tableColumn id="13370" xr3:uid="{00000000-0010-0000-0000-00003A340000}" uniqueName="13370" name="Column13344" queryTableFieldId="19401"/>
    <tableColumn id="13371" xr3:uid="{00000000-0010-0000-0000-00003B340000}" uniqueName="13371" name="Column13345" queryTableFieldId="19400"/>
    <tableColumn id="13372" xr3:uid="{00000000-0010-0000-0000-00003C340000}" uniqueName="13372" name="Column13346" queryTableFieldId="19399"/>
    <tableColumn id="13373" xr3:uid="{00000000-0010-0000-0000-00003D340000}" uniqueName="13373" name="Column13347" queryTableFieldId="19398"/>
    <tableColumn id="13374" xr3:uid="{00000000-0010-0000-0000-00003E340000}" uniqueName="13374" name="Column13348" queryTableFieldId="19397"/>
    <tableColumn id="13375" xr3:uid="{00000000-0010-0000-0000-00003F340000}" uniqueName="13375" name="Column13349" queryTableFieldId="19396"/>
    <tableColumn id="13376" xr3:uid="{00000000-0010-0000-0000-000040340000}" uniqueName="13376" name="Column13350" queryTableFieldId="19395"/>
    <tableColumn id="13377" xr3:uid="{00000000-0010-0000-0000-000041340000}" uniqueName="13377" name="Column13351" queryTableFieldId="19394"/>
    <tableColumn id="13378" xr3:uid="{00000000-0010-0000-0000-000042340000}" uniqueName="13378" name="Column13352" queryTableFieldId="19393"/>
    <tableColumn id="13379" xr3:uid="{00000000-0010-0000-0000-000043340000}" uniqueName="13379" name="Column13353" queryTableFieldId="19392"/>
    <tableColumn id="13380" xr3:uid="{00000000-0010-0000-0000-000044340000}" uniqueName="13380" name="Column13354" queryTableFieldId="19391"/>
    <tableColumn id="13381" xr3:uid="{00000000-0010-0000-0000-000045340000}" uniqueName="13381" name="Column13355" queryTableFieldId="19390"/>
    <tableColumn id="13382" xr3:uid="{00000000-0010-0000-0000-000046340000}" uniqueName="13382" name="Column13356" queryTableFieldId="19389"/>
    <tableColumn id="13383" xr3:uid="{00000000-0010-0000-0000-000047340000}" uniqueName="13383" name="Column13357" queryTableFieldId="19388"/>
    <tableColumn id="13384" xr3:uid="{00000000-0010-0000-0000-000048340000}" uniqueName="13384" name="Column13358" queryTableFieldId="19387"/>
    <tableColumn id="13385" xr3:uid="{00000000-0010-0000-0000-000049340000}" uniqueName="13385" name="Column13359" queryTableFieldId="19386"/>
    <tableColumn id="13386" xr3:uid="{00000000-0010-0000-0000-00004A340000}" uniqueName="13386" name="Column13360" queryTableFieldId="19385"/>
    <tableColumn id="13387" xr3:uid="{00000000-0010-0000-0000-00004B340000}" uniqueName="13387" name="Column13361" queryTableFieldId="19384"/>
    <tableColumn id="13388" xr3:uid="{00000000-0010-0000-0000-00004C340000}" uniqueName="13388" name="Column13362" queryTableFieldId="19383"/>
    <tableColumn id="13389" xr3:uid="{00000000-0010-0000-0000-00004D340000}" uniqueName="13389" name="Column13363" queryTableFieldId="19382"/>
    <tableColumn id="13390" xr3:uid="{00000000-0010-0000-0000-00004E340000}" uniqueName="13390" name="Column13364" queryTableFieldId="19381"/>
    <tableColumn id="13391" xr3:uid="{00000000-0010-0000-0000-00004F340000}" uniqueName="13391" name="Column13365" queryTableFieldId="19380"/>
    <tableColumn id="13392" xr3:uid="{00000000-0010-0000-0000-000050340000}" uniqueName="13392" name="Column13366" queryTableFieldId="19379"/>
    <tableColumn id="13393" xr3:uid="{00000000-0010-0000-0000-000051340000}" uniqueName="13393" name="Column13367" queryTableFieldId="19378"/>
    <tableColumn id="13394" xr3:uid="{00000000-0010-0000-0000-000052340000}" uniqueName="13394" name="Column13368" queryTableFieldId="19377"/>
    <tableColumn id="13395" xr3:uid="{00000000-0010-0000-0000-000053340000}" uniqueName="13395" name="Column13369" queryTableFieldId="19376"/>
    <tableColumn id="13396" xr3:uid="{00000000-0010-0000-0000-000054340000}" uniqueName="13396" name="Column13370" queryTableFieldId="19375"/>
    <tableColumn id="13397" xr3:uid="{00000000-0010-0000-0000-000055340000}" uniqueName="13397" name="Column13371" queryTableFieldId="19374"/>
    <tableColumn id="13398" xr3:uid="{00000000-0010-0000-0000-000056340000}" uniqueName="13398" name="Column13372" queryTableFieldId="19373"/>
    <tableColumn id="13399" xr3:uid="{00000000-0010-0000-0000-000057340000}" uniqueName="13399" name="Column13373" queryTableFieldId="19372"/>
    <tableColumn id="13400" xr3:uid="{00000000-0010-0000-0000-000058340000}" uniqueName="13400" name="Column13374" queryTableFieldId="19371"/>
    <tableColumn id="13401" xr3:uid="{00000000-0010-0000-0000-000059340000}" uniqueName="13401" name="Column13375" queryTableFieldId="19370"/>
    <tableColumn id="13402" xr3:uid="{00000000-0010-0000-0000-00005A340000}" uniqueName="13402" name="Column13376" queryTableFieldId="19369"/>
    <tableColumn id="13403" xr3:uid="{00000000-0010-0000-0000-00005B340000}" uniqueName="13403" name="Column13377" queryTableFieldId="19368"/>
    <tableColumn id="13404" xr3:uid="{00000000-0010-0000-0000-00005C340000}" uniqueName="13404" name="Column13378" queryTableFieldId="19367"/>
    <tableColumn id="13405" xr3:uid="{00000000-0010-0000-0000-00005D340000}" uniqueName="13405" name="Column13379" queryTableFieldId="19366"/>
    <tableColumn id="13406" xr3:uid="{00000000-0010-0000-0000-00005E340000}" uniqueName="13406" name="Column13380" queryTableFieldId="19365"/>
    <tableColumn id="13407" xr3:uid="{00000000-0010-0000-0000-00005F340000}" uniqueName="13407" name="Column13381" queryTableFieldId="19364"/>
    <tableColumn id="13408" xr3:uid="{00000000-0010-0000-0000-000060340000}" uniqueName="13408" name="Column13382" queryTableFieldId="19363"/>
    <tableColumn id="13409" xr3:uid="{00000000-0010-0000-0000-000061340000}" uniqueName="13409" name="Column13383" queryTableFieldId="19362"/>
    <tableColumn id="13410" xr3:uid="{00000000-0010-0000-0000-000062340000}" uniqueName="13410" name="Column13384" queryTableFieldId="19361"/>
    <tableColumn id="13411" xr3:uid="{00000000-0010-0000-0000-000063340000}" uniqueName="13411" name="Column13385" queryTableFieldId="19360"/>
    <tableColumn id="13412" xr3:uid="{00000000-0010-0000-0000-000064340000}" uniqueName="13412" name="Column13386" queryTableFieldId="19359"/>
    <tableColumn id="13413" xr3:uid="{00000000-0010-0000-0000-000065340000}" uniqueName="13413" name="Column13387" queryTableFieldId="19358"/>
    <tableColumn id="13414" xr3:uid="{00000000-0010-0000-0000-000066340000}" uniqueName="13414" name="Column13388" queryTableFieldId="19357"/>
    <tableColumn id="13415" xr3:uid="{00000000-0010-0000-0000-000067340000}" uniqueName="13415" name="Column13389" queryTableFieldId="19356"/>
    <tableColumn id="13416" xr3:uid="{00000000-0010-0000-0000-000068340000}" uniqueName="13416" name="Column13390" queryTableFieldId="19355"/>
    <tableColumn id="13417" xr3:uid="{00000000-0010-0000-0000-000069340000}" uniqueName="13417" name="Column13391" queryTableFieldId="19354"/>
    <tableColumn id="13418" xr3:uid="{00000000-0010-0000-0000-00006A340000}" uniqueName="13418" name="Column13392" queryTableFieldId="19353"/>
    <tableColumn id="13419" xr3:uid="{00000000-0010-0000-0000-00006B340000}" uniqueName="13419" name="Column13393" queryTableFieldId="19352"/>
    <tableColumn id="13420" xr3:uid="{00000000-0010-0000-0000-00006C340000}" uniqueName="13420" name="Column13394" queryTableFieldId="19351"/>
    <tableColumn id="13421" xr3:uid="{00000000-0010-0000-0000-00006D340000}" uniqueName="13421" name="Column13395" queryTableFieldId="19350"/>
    <tableColumn id="13422" xr3:uid="{00000000-0010-0000-0000-00006E340000}" uniqueName="13422" name="Column13396" queryTableFieldId="19349"/>
    <tableColumn id="13423" xr3:uid="{00000000-0010-0000-0000-00006F340000}" uniqueName="13423" name="Column13397" queryTableFieldId="19348"/>
    <tableColumn id="13424" xr3:uid="{00000000-0010-0000-0000-000070340000}" uniqueName="13424" name="Column13398" queryTableFieldId="19347"/>
    <tableColumn id="13425" xr3:uid="{00000000-0010-0000-0000-000071340000}" uniqueName="13425" name="Column13399" queryTableFieldId="19346"/>
    <tableColumn id="13426" xr3:uid="{00000000-0010-0000-0000-000072340000}" uniqueName="13426" name="Column13400" queryTableFieldId="19345"/>
    <tableColumn id="13427" xr3:uid="{00000000-0010-0000-0000-000073340000}" uniqueName="13427" name="Column13401" queryTableFieldId="19344"/>
    <tableColumn id="13428" xr3:uid="{00000000-0010-0000-0000-000074340000}" uniqueName="13428" name="Column13402" queryTableFieldId="19343"/>
    <tableColumn id="13429" xr3:uid="{00000000-0010-0000-0000-000075340000}" uniqueName="13429" name="Column13403" queryTableFieldId="19342"/>
    <tableColumn id="13430" xr3:uid="{00000000-0010-0000-0000-000076340000}" uniqueName="13430" name="Column13404" queryTableFieldId="19341"/>
    <tableColumn id="13431" xr3:uid="{00000000-0010-0000-0000-000077340000}" uniqueName="13431" name="Column13405" queryTableFieldId="19340"/>
    <tableColumn id="13432" xr3:uid="{00000000-0010-0000-0000-000078340000}" uniqueName="13432" name="Column13406" queryTableFieldId="19339"/>
    <tableColumn id="13433" xr3:uid="{00000000-0010-0000-0000-000079340000}" uniqueName="13433" name="Column13407" queryTableFieldId="19338"/>
    <tableColumn id="13434" xr3:uid="{00000000-0010-0000-0000-00007A340000}" uniqueName="13434" name="Column13408" queryTableFieldId="19337"/>
    <tableColumn id="13435" xr3:uid="{00000000-0010-0000-0000-00007B340000}" uniqueName="13435" name="Column13409" queryTableFieldId="19336"/>
    <tableColumn id="13436" xr3:uid="{00000000-0010-0000-0000-00007C340000}" uniqueName="13436" name="Column13410" queryTableFieldId="19335"/>
    <tableColumn id="13437" xr3:uid="{00000000-0010-0000-0000-00007D340000}" uniqueName="13437" name="Column13411" queryTableFieldId="19334"/>
    <tableColumn id="13438" xr3:uid="{00000000-0010-0000-0000-00007E340000}" uniqueName="13438" name="Column13412" queryTableFieldId="19333"/>
    <tableColumn id="13439" xr3:uid="{00000000-0010-0000-0000-00007F340000}" uniqueName="13439" name="Column13413" queryTableFieldId="19332"/>
    <tableColumn id="13440" xr3:uid="{00000000-0010-0000-0000-000080340000}" uniqueName="13440" name="Column13414" queryTableFieldId="19331"/>
    <tableColumn id="13441" xr3:uid="{00000000-0010-0000-0000-000081340000}" uniqueName="13441" name="Column13415" queryTableFieldId="19330"/>
    <tableColumn id="13442" xr3:uid="{00000000-0010-0000-0000-000082340000}" uniqueName="13442" name="Column13416" queryTableFieldId="19329"/>
    <tableColumn id="13443" xr3:uid="{00000000-0010-0000-0000-000083340000}" uniqueName="13443" name="Column13417" queryTableFieldId="19328"/>
    <tableColumn id="13444" xr3:uid="{00000000-0010-0000-0000-000084340000}" uniqueName="13444" name="Column13418" queryTableFieldId="19327"/>
    <tableColumn id="13445" xr3:uid="{00000000-0010-0000-0000-000085340000}" uniqueName="13445" name="Column13419" queryTableFieldId="19326"/>
    <tableColumn id="13446" xr3:uid="{00000000-0010-0000-0000-000086340000}" uniqueName="13446" name="Column13420" queryTableFieldId="19325"/>
    <tableColumn id="13447" xr3:uid="{00000000-0010-0000-0000-000087340000}" uniqueName="13447" name="Column13421" queryTableFieldId="19324"/>
    <tableColumn id="13448" xr3:uid="{00000000-0010-0000-0000-000088340000}" uniqueName="13448" name="Column13422" queryTableFieldId="19323"/>
    <tableColumn id="13449" xr3:uid="{00000000-0010-0000-0000-000089340000}" uniqueName="13449" name="Column13423" queryTableFieldId="19322"/>
    <tableColumn id="13450" xr3:uid="{00000000-0010-0000-0000-00008A340000}" uniqueName="13450" name="Column13424" queryTableFieldId="19321"/>
    <tableColumn id="13451" xr3:uid="{00000000-0010-0000-0000-00008B340000}" uniqueName="13451" name="Column13425" queryTableFieldId="19320"/>
    <tableColumn id="13452" xr3:uid="{00000000-0010-0000-0000-00008C340000}" uniqueName="13452" name="Column13426" queryTableFieldId="19319"/>
    <tableColumn id="13453" xr3:uid="{00000000-0010-0000-0000-00008D340000}" uniqueName="13453" name="Column13427" queryTableFieldId="19318"/>
    <tableColumn id="13454" xr3:uid="{00000000-0010-0000-0000-00008E340000}" uniqueName="13454" name="Column13428" queryTableFieldId="19317"/>
    <tableColumn id="13455" xr3:uid="{00000000-0010-0000-0000-00008F340000}" uniqueName="13455" name="Column13429" queryTableFieldId="19316"/>
    <tableColumn id="13456" xr3:uid="{00000000-0010-0000-0000-000090340000}" uniqueName="13456" name="Column13430" queryTableFieldId="19315"/>
    <tableColumn id="13457" xr3:uid="{00000000-0010-0000-0000-000091340000}" uniqueName="13457" name="Column13431" queryTableFieldId="19314"/>
    <tableColumn id="13458" xr3:uid="{00000000-0010-0000-0000-000092340000}" uniqueName="13458" name="Column13432" queryTableFieldId="19313"/>
    <tableColumn id="13459" xr3:uid="{00000000-0010-0000-0000-000093340000}" uniqueName="13459" name="Column13433" queryTableFieldId="19312"/>
    <tableColumn id="13460" xr3:uid="{00000000-0010-0000-0000-000094340000}" uniqueName="13460" name="Column13434" queryTableFieldId="19311"/>
    <tableColumn id="13461" xr3:uid="{00000000-0010-0000-0000-000095340000}" uniqueName="13461" name="Column13435" queryTableFieldId="19310"/>
    <tableColumn id="13462" xr3:uid="{00000000-0010-0000-0000-000096340000}" uniqueName="13462" name="Column13436" queryTableFieldId="19309"/>
    <tableColumn id="13463" xr3:uid="{00000000-0010-0000-0000-000097340000}" uniqueName="13463" name="Column13437" queryTableFieldId="19308"/>
    <tableColumn id="13464" xr3:uid="{00000000-0010-0000-0000-000098340000}" uniqueName="13464" name="Column13438" queryTableFieldId="19307"/>
    <tableColumn id="13465" xr3:uid="{00000000-0010-0000-0000-000099340000}" uniqueName="13465" name="Column13439" queryTableFieldId="19306"/>
    <tableColumn id="13466" xr3:uid="{00000000-0010-0000-0000-00009A340000}" uniqueName="13466" name="Column13440" queryTableFieldId="19305"/>
    <tableColumn id="13467" xr3:uid="{00000000-0010-0000-0000-00009B340000}" uniqueName="13467" name="Column13441" queryTableFieldId="19304"/>
    <tableColumn id="13468" xr3:uid="{00000000-0010-0000-0000-00009C340000}" uniqueName="13468" name="Column13442" queryTableFieldId="19303"/>
    <tableColumn id="13469" xr3:uid="{00000000-0010-0000-0000-00009D340000}" uniqueName="13469" name="Column13443" queryTableFieldId="19302"/>
    <tableColumn id="13470" xr3:uid="{00000000-0010-0000-0000-00009E340000}" uniqueName="13470" name="Column13444" queryTableFieldId="19301"/>
    <tableColumn id="13471" xr3:uid="{00000000-0010-0000-0000-00009F340000}" uniqueName="13471" name="Column13445" queryTableFieldId="19300"/>
    <tableColumn id="13472" xr3:uid="{00000000-0010-0000-0000-0000A0340000}" uniqueName="13472" name="Column13446" queryTableFieldId="19299"/>
    <tableColumn id="13473" xr3:uid="{00000000-0010-0000-0000-0000A1340000}" uniqueName="13473" name="Column13447" queryTableFieldId="19298"/>
    <tableColumn id="13474" xr3:uid="{00000000-0010-0000-0000-0000A2340000}" uniqueName="13474" name="Column13448" queryTableFieldId="19297"/>
    <tableColumn id="13475" xr3:uid="{00000000-0010-0000-0000-0000A3340000}" uniqueName="13475" name="Column13449" queryTableFieldId="19296"/>
    <tableColumn id="13476" xr3:uid="{00000000-0010-0000-0000-0000A4340000}" uniqueName="13476" name="Column13450" queryTableFieldId="19295"/>
    <tableColumn id="13477" xr3:uid="{00000000-0010-0000-0000-0000A5340000}" uniqueName="13477" name="Column13451" queryTableFieldId="19294"/>
    <tableColumn id="13478" xr3:uid="{00000000-0010-0000-0000-0000A6340000}" uniqueName="13478" name="Column13452" queryTableFieldId="19293"/>
    <tableColumn id="13479" xr3:uid="{00000000-0010-0000-0000-0000A7340000}" uniqueName="13479" name="Column13453" queryTableFieldId="19292"/>
    <tableColumn id="13480" xr3:uid="{00000000-0010-0000-0000-0000A8340000}" uniqueName="13480" name="Column13454" queryTableFieldId="19291"/>
    <tableColumn id="13481" xr3:uid="{00000000-0010-0000-0000-0000A9340000}" uniqueName="13481" name="Column13455" queryTableFieldId="19290"/>
    <tableColumn id="13482" xr3:uid="{00000000-0010-0000-0000-0000AA340000}" uniqueName="13482" name="Column13456" queryTableFieldId="19289"/>
    <tableColumn id="13483" xr3:uid="{00000000-0010-0000-0000-0000AB340000}" uniqueName="13483" name="Column13457" queryTableFieldId="19288"/>
    <tableColumn id="13484" xr3:uid="{00000000-0010-0000-0000-0000AC340000}" uniqueName="13484" name="Column13458" queryTableFieldId="19287"/>
    <tableColumn id="13485" xr3:uid="{00000000-0010-0000-0000-0000AD340000}" uniqueName="13485" name="Column13459" queryTableFieldId="19286"/>
    <tableColumn id="13486" xr3:uid="{00000000-0010-0000-0000-0000AE340000}" uniqueName="13486" name="Column13460" queryTableFieldId="19285"/>
    <tableColumn id="13487" xr3:uid="{00000000-0010-0000-0000-0000AF340000}" uniqueName="13487" name="Column13461" queryTableFieldId="19284"/>
    <tableColumn id="13488" xr3:uid="{00000000-0010-0000-0000-0000B0340000}" uniqueName="13488" name="Column13462" queryTableFieldId="19283"/>
    <tableColumn id="13489" xr3:uid="{00000000-0010-0000-0000-0000B1340000}" uniqueName="13489" name="Column13463" queryTableFieldId="19282"/>
    <tableColumn id="13490" xr3:uid="{00000000-0010-0000-0000-0000B2340000}" uniqueName="13490" name="Column13464" queryTableFieldId="19281"/>
    <tableColumn id="13491" xr3:uid="{00000000-0010-0000-0000-0000B3340000}" uniqueName="13491" name="Column13465" queryTableFieldId="19280"/>
    <tableColumn id="13492" xr3:uid="{00000000-0010-0000-0000-0000B4340000}" uniqueName="13492" name="Column13466" queryTableFieldId="19279"/>
    <tableColumn id="13493" xr3:uid="{00000000-0010-0000-0000-0000B5340000}" uniqueName="13493" name="Column13467" queryTableFieldId="19278"/>
    <tableColumn id="13494" xr3:uid="{00000000-0010-0000-0000-0000B6340000}" uniqueName="13494" name="Column13468" queryTableFieldId="19277"/>
    <tableColumn id="13495" xr3:uid="{00000000-0010-0000-0000-0000B7340000}" uniqueName="13495" name="Column13469" queryTableFieldId="19276"/>
    <tableColumn id="13496" xr3:uid="{00000000-0010-0000-0000-0000B8340000}" uniqueName="13496" name="Column13470" queryTableFieldId="19275"/>
    <tableColumn id="13497" xr3:uid="{00000000-0010-0000-0000-0000B9340000}" uniqueName="13497" name="Column13471" queryTableFieldId="19274"/>
    <tableColumn id="13498" xr3:uid="{00000000-0010-0000-0000-0000BA340000}" uniqueName="13498" name="Column13472" queryTableFieldId="19273"/>
    <tableColumn id="13499" xr3:uid="{00000000-0010-0000-0000-0000BB340000}" uniqueName="13499" name="Column13473" queryTableFieldId="19272"/>
    <tableColumn id="13500" xr3:uid="{00000000-0010-0000-0000-0000BC340000}" uniqueName="13500" name="Column13474" queryTableFieldId="19271"/>
    <tableColumn id="13501" xr3:uid="{00000000-0010-0000-0000-0000BD340000}" uniqueName="13501" name="Column13475" queryTableFieldId="19270"/>
    <tableColumn id="13502" xr3:uid="{00000000-0010-0000-0000-0000BE340000}" uniqueName="13502" name="Column13476" queryTableFieldId="19269"/>
    <tableColumn id="13503" xr3:uid="{00000000-0010-0000-0000-0000BF340000}" uniqueName="13503" name="Column13477" queryTableFieldId="19268"/>
    <tableColumn id="13504" xr3:uid="{00000000-0010-0000-0000-0000C0340000}" uniqueName="13504" name="Column13478" queryTableFieldId="19267"/>
    <tableColumn id="13505" xr3:uid="{00000000-0010-0000-0000-0000C1340000}" uniqueName="13505" name="Column13479" queryTableFieldId="19266"/>
    <tableColumn id="13506" xr3:uid="{00000000-0010-0000-0000-0000C2340000}" uniqueName="13506" name="Column13480" queryTableFieldId="19265"/>
    <tableColumn id="13507" xr3:uid="{00000000-0010-0000-0000-0000C3340000}" uniqueName="13507" name="Column13481" queryTableFieldId="19264"/>
    <tableColumn id="13508" xr3:uid="{00000000-0010-0000-0000-0000C4340000}" uniqueName="13508" name="Column13482" queryTableFieldId="19263"/>
    <tableColumn id="13509" xr3:uid="{00000000-0010-0000-0000-0000C5340000}" uniqueName="13509" name="Column13483" queryTableFieldId="19262"/>
    <tableColumn id="13510" xr3:uid="{00000000-0010-0000-0000-0000C6340000}" uniqueName="13510" name="Column13484" queryTableFieldId="19261"/>
    <tableColumn id="13511" xr3:uid="{00000000-0010-0000-0000-0000C7340000}" uniqueName="13511" name="Column13485" queryTableFieldId="19260"/>
    <tableColumn id="13512" xr3:uid="{00000000-0010-0000-0000-0000C8340000}" uniqueName="13512" name="Column13486" queryTableFieldId="19259"/>
    <tableColumn id="13513" xr3:uid="{00000000-0010-0000-0000-0000C9340000}" uniqueName="13513" name="Column13487" queryTableFieldId="19258"/>
    <tableColumn id="13514" xr3:uid="{00000000-0010-0000-0000-0000CA340000}" uniqueName="13514" name="Column13488" queryTableFieldId="19257"/>
    <tableColumn id="13515" xr3:uid="{00000000-0010-0000-0000-0000CB340000}" uniqueName="13515" name="Column13489" queryTableFieldId="19256"/>
    <tableColumn id="13516" xr3:uid="{00000000-0010-0000-0000-0000CC340000}" uniqueName="13516" name="Column13490" queryTableFieldId="19255"/>
    <tableColumn id="13517" xr3:uid="{00000000-0010-0000-0000-0000CD340000}" uniqueName="13517" name="Column13491" queryTableFieldId="19254"/>
    <tableColumn id="13518" xr3:uid="{00000000-0010-0000-0000-0000CE340000}" uniqueName="13518" name="Column13492" queryTableFieldId="19253"/>
    <tableColumn id="13519" xr3:uid="{00000000-0010-0000-0000-0000CF340000}" uniqueName="13519" name="Column13493" queryTableFieldId="19252"/>
    <tableColumn id="13520" xr3:uid="{00000000-0010-0000-0000-0000D0340000}" uniqueName="13520" name="Column13494" queryTableFieldId="19251"/>
    <tableColumn id="13521" xr3:uid="{00000000-0010-0000-0000-0000D1340000}" uniqueName="13521" name="Column13495" queryTableFieldId="19250"/>
    <tableColumn id="13522" xr3:uid="{00000000-0010-0000-0000-0000D2340000}" uniqueName="13522" name="Column13496" queryTableFieldId="19249"/>
    <tableColumn id="13523" xr3:uid="{00000000-0010-0000-0000-0000D3340000}" uniqueName="13523" name="Column13497" queryTableFieldId="19248"/>
    <tableColumn id="13524" xr3:uid="{00000000-0010-0000-0000-0000D4340000}" uniqueName="13524" name="Column13498" queryTableFieldId="19247"/>
    <tableColumn id="13525" xr3:uid="{00000000-0010-0000-0000-0000D5340000}" uniqueName="13525" name="Column13499" queryTableFieldId="19246"/>
    <tableColumn id="13526" xr3:uid="{00000000-0010-0000-0000-0000D6340000}" uniqueName="13526" name="Column13500" queryTableFieldId="19245"/>
    <tableColumn id="13527" xr3:uid="{00000000-0010-0000-0000-0000D7340000}" uniqueName="13527" name="Column13501" queryTableFieldId="19244"/>
    <tableColumn id="13528" xr3:uid="{00000000-0010-0000-0000-0000D8340000}" uniqueName="13528" name="Column13502" queryTableFieldId="19243"/>
    <tableColumn id="13529" xr3:uid="{00000000-0010-0000-0000-0000D9340000}" uniqueName="13529" name="Column13503" queryTableFieldId="19242"/>
    <tableColumn id="13530" xr3:uid="{00000000-0010-0000-0000-0000DA340000}" uniqueName="13530" name="Column13504" queryTableFieldId="19241"/>
    <tableColumn id="13531" xr3:uid="{00000000-0010-0000-0000-0000DB340000}" uniqueName="13531" name="Column13505" queryTableFieldId="19240"/>
    <tableColumn id="13532" xr3:uid="{00000000-0010-0000-0000-0000DC340000}" uniqueName="13532" name="Column13506" queryTableFieldId="19239"/>
    <tableColumn id="13533" xr3:uid="{00000000-0010-0000-0000-0000DD340000}" uniqueName="13533" name="Column13507" queryTableFieldId="19238"/>
    <tableColumn id="13534" xr3:uid="{00000000-0010-0000-0000-0000DE340000}" uniqueName="13534" name="Column13508" queryTableFieldId="19237"/>
    <tableColumn id="13535" xr3:uid="{00000000-0010-0000-0000-0000DF340000}" uniqueName="13535" name="Column13509" queryTableFieldId="19236"/>
    <tableColumn id="13536" xr3:uid="{00000000-0010-0000-0000-0000E0340000}" uniqueName="13536" name="Column13510" queryTableFieldId="19235"/>
    <tableColumn id="13537" xr3:uid="{00000000-0010-0000-0000-0000E1340000}" uniqueName="13537" name="Column13511" queryTableFieldId="19234"/>
    <tableColumn id="13538" xr3:uid="{00000000-0010-0000-0000-0000E2340000}" uniqueName="13538" name="Column13512" queryTableFieldId="19233"/>
    <tableColumn id="13539" xr3:uid="{00000000-0010-0000-0000-0000E3340000}" uniqueName="13539" name="Column13513" queryTableFieldId="19232"/>
    <tableColumn id="13540" xr3:uid="{00000000-0010-0000-0000-0000E4340000}" uniqueName="13540" name="Column13514" queryTableFieldId="19231"/>
    <tableColumn id="13541" xr3:uid="{00000000-0010-0000-0000-0000E5340000}" uniqueName="13541" name="Column13515" queryTableFieldId="19230"/>
    <tableColumn id="13542" xr3:uid="{00000000-0010-0000-0000-0000E6340000}" uniqueName="13542" name="Column13516" queryTableFieldId="19229"/>
    <tableColumn id="13543" xr3:uid="{00000000-0010-0000-0000-0000E7340000}" uniqueName="13543" name="Column13517" queryTableFieldId="19228"/>
    <tableColumn id="13544" xr3:uid="{00000000-0010-0000-0000-0000E8340000}" uniqueName="13544" name="Column13518" queryTableFieldId="19227"/>
    <tableColumn id="13545" xr3:uid="{00000000-0010-0000-0000-0000E9340000}" uniqueName="13545" name="Column13519" queryTableFieldId="19226"/>
    <tableColumn id="13546" xr3:uid="{00000000-0010-0000-0000-0000EA340000}" uniqueName="13546" name="Column13520" queryTableFieldId="19225"/>
    <tableColumn id="13547" xr3:uid="{00000000-0010-0000-0000-0000EB340000}" uniqueName="13547" name="Column13521" queryTableFieldId="19224"/>
    <tableColumn id="13548" xr3:uid="{00000000-0010-0000-0000-0000EC340000}" uniqueName="13548" name="Column13522" queryTableFieldId="19223"/>
    <tableColumn id="13549" xr3:uid="{00000000-0010-0000-0000-0000ED340000}" uniqueName="13549" name="Column13523" queryTableFieldId="19222"/>
    <tableColumn id="13550" xr3:uid="{00000000-0010-0000-0000-0000EE340000}" uniqueName="13550" name="Column13524" queryTableFieldId="19221"/>
    <tableColumn id="13551" xr3:uid="{00000000-0010-0000-0000-0000EF340000}" uniqueName="13551" name="Column13525" queryTableFieldId="19220"/>
    <tableColumn id="13552" xr3:uid="{00000000-0010-0000-0000-0000F0340000}" uniqueName="13552" name="Column13526" queryTableFieldId="19219"/>
    <tableColumn id="13553" xr3:uid="{00000000-0010-0000-0000-0000F1340000}" uniqueName="13553" name="Column13527" queryTableFieldId="19218"/>
    <tableColumn id="13554" xr3:uid="{00000000-0010-0000-0000-0000F2340000}" uniqueName="13554" name="Column13528" queryTableFieldId="19217"/>
    <tableColumn id="13555" xr3:uid="{00000000-0010-0000-0000-0000F3340000}" uniqueName="13555" name="Column13529" queryTableFieldId="19216"/>
    <tableColumn id="13556" xr3:uid="{00000000-0010-0000-0000-0000F4340000}" uniqueName="13556" name="Column13530" queryTableFieldId="19215"/>
    <tableColumn id="13557" xr3:uid="{00000000-0010-0000-0000-0000F5340000}" uniqueName="13557" name="Column13531" queryTableFieldId="19214"/>
    <tableColumn id="13558" xr3:uid="{00000000-0010-0000-0000-0000F6340000}" uniqueName="13558" name="Column13532" queryTableFieldId="19213"/>
    <tableColumn id="13559" xr3:uid="{00000000-0010-0000-0000-0000F7340000}" uniqueName="13559" name="Column13533" queryTableFieldId="19212"/>
    <tableColumn id="13560" xr3:uid="{00000000-0010-0000-0000-0000F8340000}" uniqueName="13560" name="Column13534" queryTableFieldId="19211"/>
    <tableColumn id="13561" xr3:uid="{00000000-0010-0000-0000-0000F9340000}" uniqueName="13561" name="Column13535" queryTableFieldId="19210"/>
    <tableColumn id="13562" xr3:uid="{00000000-0010-0000-0000-0000FA340000}" uniqueName="13562" name="Column13536" queryTableFieldId="19209"/>
    <tableColumn id="13563" xr3:uid="{00000000-0010-0000-0000-0000FB340000}" uniqueName="13563" name="Column13537" queryTableFieldId="19208"/>
    <tableColumn id="13564" xr3:uid="{00000000-0010-0000-0000-0000FC340000}" uniqueName="13564" name="Column13538" queryTableFieldId="19207"/>
    <tableColumn id="13565" xr3:uid="{00000000-0010-0000-0000-0000FD340000}" uniqueName="13565" name="Column13539" queryTableFieldId="19206"/>
    <tableColumn id="13566" xr3:uid="{00000000-0010-0000-0000-0000FE340000}" uniqueName="13566" name="Column13540" queryTableFieldId="19205"/>
    <tableColumn id="13567" xr3:uid="{00000000-0010-0000-0000-0000FF340000}" uniqueName="13567" name="Column13541" queryTableFieldId="19204"/>
    <tableColumn id="13568" xr3:uid="{00000000-0010-0000-0000-000000350000}" uniqueName="13568" name="Column13542" queryTableFieldId="19203"/>
    <tableColumn id="13569" xr3:uid="{00000000-0010-0000-0000-000001350000}" uniqueName="13569" name="Column13543" queryTableFieldId="19202"/>
    <tableColumn id="13570" xr3:uid="{00000000-0010-0000-0000-000002350000}" uniqueName="13570" name="Column13544" queryTableFieldId="19201"/>
    <tableColumn id="13571" xr3:uid="{00000000-0010-0000-0000-000003350000}" uniqueName="13571" name="Column13545" queryTableFieldId="19200"/>
    <tableColumn id="13572" xr3:uid="{00000000-0010-0000-0000-000004350000}" uniqueName="13572" name="Column13546" queryTableFieldId="19199"/>
    <tableColumn id="13573" xr3:uid="{00000000-0010-0000-0000-000005350000}" uniqueName="13573" name="Column13547" queryTableFieldId="19198"/>
    <tableColumn id="13574" xr3:uid="{00000000-0010-0000-0000-000006350000}" uniqueName="13574" name="Column13548" queryTableFieldId="19197"/>
    <tableColumn id="13575" xr3:uid="{00000000-0010-0000-0000-000007350000}" uniqueName="13575" name="Column13549" queryTableFieldId="19196"/>
    <tableColumn id="13576" xr3:uid="{00000000-0010-0000-0000-000008350000}" uniqueName="13576" name="Column13550" queryTableFieldId="19195"/>
    <tableColumn id="13577" xr3:uid="{00000000-0010-0000-0000-000009350000}" uniqueName="13577" name="Column13551" queryTableFieldId="19194"/>
    <tableColumn id="13578" xr3:uid="{00000000-0010-0000-0000-00000A350000}" uniqueName="13578" name="Column13552" queryTableFieldId="19193"/>
    <tableColumn id="13579" xr3:uid="{00000000-0010-0000-0000-00000B350000}" uniqueName="13579" name="Column13553" queryTableFieldId="19192"/>
    <tableColumn id="13580" xr3:uid="{00000000-0010-0000-0000-00000C350000}" uniqueName="13580" name="Column13554" queryTableFieldId="19191"/>
    <tableColumn id="13581" xr3:uid="{00000000-0010-0000-0000-00000D350000}" uniqueName="13581" name="Column13555" queryTableFieldId="19190"/>
    <tableColumn id="13582" xr3:uid="{00000000-0010-0000-0000-00000E350000}" uniqueName="13582" name="Column13556" queryTableFieldId="19189"/>
    <tableColumn id="13583" xr3:uid="{00000000-0010-0000-0000-00000F350000}" uniqueName="13583" name="Column13557" queryTableFieldId="19188"/>
    <tableColumn id="13584" xr3:uid="{00000000-0010-0000-0000-000010350000}" uniqueName="13584" name="Column13558" queryTableFieldId="19187"/>
    <tableColumn id="13585" xr3:uid="{00000000-0010-0000-0000-000011350000}" uniqueName="13585" name="Column13559" queryTableFieldId="19186"/>
    <tableColumn id="13586" xr3:uid="{00000000-0010-0000-0000-000012350000}" uniqueName="13586" name="Column13560" queryTableFieldId="19185"/>
    <tableColumn id="13587" xr3:uid="{00000000-0010-0000-0000-000013350000}" uniqueName="13587" name="Column13561" queryTableFieldId="19184"/>
    <tableColumn id="13588" xr3:uid="{00000000-0010-0000-0000-000014350000}" uniqueName="13588" name="Column13562" queryTableFieldId="19183"/>
    <tableColumn id="13589" xr3:uid="{00000000-0010-0000-0000-000015350000}" uniqueName="13589" name="Column13563" queryTableFieldId="19182"/>
    <tableColumn id="13590" xr3:uid="{00000000-0010-0000-0000-000016350000}" uniqueName="13590" name="Column13564" queryTableFieldId="19181"/>
    <tableColumn id="13591" xr3:uid="{00000000-0010-0000-0000-000017350000}" uniqueName="13591" name="Column13565" queryTableFieldId="19180"/>
    <tableColumn id="13592" xr3:uid="{00000000-0010-0000-0000-000018350000}" uniqueName="13592" name="Column13566" queryTableFieldId="19179"/>
    <tableColumn id="13593" xr3:uid="{00000000-0010-0000-0000-000019350000}" uniqueName="13593" name="Column13567" queryTableFieldId="19178"/>
    <tableColumn id="13594" xr3:uid="{00000000-0010-0000-0000-00001A350000}" uniqueName="13594" name="Column13568" queryTableFieldId="19177"/>
    <tableColumn id="13595" xr3:uid="{00000000-0010-0000-0000-00001B350000}" uniqueName="13595" name="Column13569" queryTableFieldId="19176"/>
    <tableColumn id="13596" xr3:uid="{00000000-0010-0000-0000-00001C350000}" uniqueName="13596" name="Column13570" queryTableFieldId="19175"/>
    <tableColumn id="13597" xr3:uid="{00000000-0010-0000-0000-00001D350000}" uniqueName="13597" name="Column13571" queryTableFieldId="19174"/>
    <tableColumn id="13598" xr3:uid="{00000000-0010-0000-0000-00001E350000}" uniqueName="13598" name="Column13572" queryTableFieldId="19173"/>
    <tableColumn id="13599" xr3:uid="{00000000-0010-0000-0000-00001F350000}" uniqueName="13599" name="Column13573" queryTableFieldId="19172"/>
    <tableColumn id="13600" xr3:uid="{00000000-0010-0000-0000-000020350000}" uniqueName="13600" name="Column13574" queryTableFieldId="19171"/>
    <tableColumn id="13601" xr3:uid="{00000000-0010-0000-0000-000021350000}" uniqueName="13601" name="Column13575" queryTableFieldId="19170"/>
    <tableColumn id="13602" xr3:uid="{00000000-0010-0000-0000-000022350000}" uniqueName="13602" name="Column13576" queryTableFieldId="19169"/>
    <tableColumn id="13603" xr3:uid="{00000000-0010-0000-0000-000023350000}" uniqueName="13603" name="Column13577" queryTableFieldId="19168"/>
    <tableColumn id="13604" xr3:uid="{00000000-0010-0000-0000-000024350000}" uniqueName="13604" name="Column13578" queryTableFieldId="19167"/>
    <tableColumn id="13605" xr3:uid="{00000000-0010-0000-0000-000025350000}" uniqueName="13605" name="Column13579" queryTableFieldId="19166"/>
    <tableColumn id="13606" xr3:uid="{00000000-0010-0000-0000-000026350000}" uniqueName="13606" name="Column13580" queryTableFieldId="19165"/>
    <tableColumn id="13607" xr3:uid="{00000000-0010-0000-0000-000027350000}" uniqueName="13607" name="Column13581" queryTableFieldId="19164"/>
    <tableColumn id="13608" xr3:uid="{00000000-0010-0000-0000-000028350000}" uniqueName="13608" name="Column13582" queryTableFieldId="19163"/>
    <tableColumn id="13609" xr3:uid="{00000000-0010-0000-0000-000029350000}" uniqueName="13609" name="Column13583" queryTableFieldId="19162"/>
    <tableColumn id="13610" xr3:uid="{00000000-0010-0000-0000-00002A350000}" uniqueName="13610" name="Column13584" queryTableFieldId="19161"/>
    <tableColumn id="13611" xr3:uid="{00000000-0010-0000-0000-00002B350000}" uniqueName="13611" name="Column13585" queryTableFieldId="19160"/>
    <tableColumn id="13612" xr3:uid="{00000000-0010-0000-0000-00002C350000}" uniqueName="13612" name="Column13586" queryTableFieldId="19159"/>
    <tableColumn id="13613" xr3:uid="{00000000-0010-0000-0000-00002D350000}" uniqueName="13613" name="Column13587" queryTableFieldId="19158"/>
    <tableColumn id="13614" xr3:uid="{00000000-0010-0000-0000-00002E350000}" uniqueName="13614" name="Column13588" queryTableFieldId="19157"/>
    <tableColumn id="13615" xr3:uid="{00000000-0010-0000-0000-00002F350000}" uniqueName="13615" name="Column13589" queryTableFieldId="19156"/>
    <tableColumn id="13616" xr3:uid="{00000000-0010-0000-0000-000030350000}" uniqueName="13616" name="Column13590" queryTableFieldId="19155"/>
    <tableColumn id="13617" xr3:uid="{00000000-0010-0000-0000-000031350000}" uniqueName="13617" name="Column13591" queryTableFieldId="19154"/>
    <tableColumn id="13618" xr3:uid="{00000000-0010-0000-0000-000032350000}" uniqueName="13618" name="Column13592" queryTableFieldId="19153"/>
    <tableColumn id="13619" xr3:uid="{00000000-0010-0000-0000-000033350000}" uniqueName="13619" name="Column13593" queryTableFieldId="19152"/>
    <tableColumn id="13620" xr3:uid="{00000000-0010-0000-0000-000034350000}" uniqueName="13620" name="Column13594" queryTableFieldId="19151"/>
    <tableColumn id="13621" xr3:uid="{00000000-0010-0000-0000-000035350000}" uniqueName="13621" name="Column13595" queryTableFieldId="19150"/>
    <tableColumn id="13622" xr3:uid="{00000000-0010-0000-0000-000036350000}" uniqueName="13622" name="Column13596" queryTableFieldId="19149"/>
    <tableColumn id="13623" xr3:uid="{00000000-0010-0000-0000-000037350000}" uniqueName="13623" name="Column13597" queryTableFieldId="19148"/>
    <tableColumn id="13624" xr3:uid="{00000000-0010-0000-0000-000038350000}" uniqueName="13624" name="Column13598" queryTableFieldId="19147"/>
    <tableColumn id="13625" xr3:uid="{00000000-0010-0000-0000-000039350000}" uniqueName="13625" name="Column13599" queryTableFieldId="19146"/>
    <tableColumn id="13626" xr3:uid="{00000000-0010-0000-0000-00003A350000}" uniqueName="13626" name="Column13600" queryTableFieldId="19145"/>
    <tableColumn id="13627" xr3:uid="{00000000-0010-0000-0000-00003B350000}" uniqueName="13627" name="Column13601" queryTableFieldId="19144"/>
    <tableColumn id="13628" xr3:uid="{00000000-0010-0000-0000-00003C350000}" uniqueName="13628" name="Column13602" queryTableFieldId="19143"/>
    <tableColumn id="13629" xr3:uid="{00000000-0010-0000-0000-00003D350000}" uniqueName="13629" name="Column13603" queryTableFieldId="19142"/>
    <tableColumn id="13630" xr3:uid="{00000000-0010-0000-0000-00003E350000}" uniqueName="13630" name="Column13604" queryTableFieldId="19141"/>
    <tableColumn id="13631" xr3:uid="{00000000-0010-0000-0000-00003F350000}" uniqueName="13631" name="Column13605" queryTableFieldId="19140"/>
    <tableColumn id="13632" xr3:uid="{00000000-0010-0000-0000-000040350000}" uniqueName="13632" name="Column13606" queryTableFieldId="19139"/>
    <tableColumn id="13633" xr3:uid="{00000000-0010-0000-0000-000041350000}" uniqueName="13633" name="Column13607" queryTableFieldId="19138"/>
    <tableColumn id="13634" xr3:uid="{00000000-0010-0000-0000-000042350000}" uniqueName="13634" name="Column13608" queryTableFieldId="19137"/>
    <tableColumn id="13635" xr3:uid="{00000000-0010-0000-0000-000043350000}" uniqueName="13635" name="Column13609" queryTableFieldId="19136"/>
    <tableColumn id="13636" xr3:uid="{00000000-0010-0000-0000-000044350000}" uniqueName="13636" name="Column13610" queryTableFieldId="19135"/>
    <tableColumn id="13637" xr3:uid="{00000000-0010-0000-0000-000045350000}" uniqueName="13637" name="Column13611" queryTableFieldId="19134"/>
    <tableColumn id="13638" xr3:uid="{00000000-0010-0000-0000-000046350000}" uniqueName="13638" name="Column13612" queryTableFieldId="19133"/>
    <tableColumn id="13639" xr3:uid="{00000000-0010-0000-0000-000047350000}" uniqueName="13639" name="Column13613" queryTableFieldId="19132"/>
    <tableColumn id="13640" xr3:uid="{00000000-0010-0000-0000-000048350000}" uniqueName="13640" name="Column13614" queryTableFieldId="19131"/>
    <tableColumn id="13641" xr3:uid="{00000000-0010-0000-0000-000049350000}" uniqueName="13641" name="Column13615" queryTableFieldId="19130"/>
    <tableColumn id="13642" xr3:uid="{00000000-0010-0000-0000-00004A350000}" uniqueName="13642" name="Column13616" queryTableFieldId="19129"/>
    <tableColumn id="13643" xr3:uid="{00000000-0010-0000-0000-00004B350000}" uniqueName="13643" name="Column13617" queryTableFieldId="19128"/>
    <tableColumn id="13644" xr3:uid="{00000000-0010-0000-0000-00004C350000}" uniqueName="13644" name="Column13618" queryTableFieldId="19127"/>
    <tableColumn id="13645" xr3:uid="{00000000-0010-0000-0000-00004D350000}" uniqueName="13645" name="Column13619" queryTableFieldId="19126"/>
    <tableColumn id="13646" xr3:uid="{00000000-0010-0000-0000-00004E350000}" uniqueName="13646" name="Column13620" queryTableFieldId="19125"/>
    <tableColumn id="13647" xr3:uid="{00000000-0010-0000-0000-00004F350000}" uniqueName="13647" name="Column13621" queryTableFieldId="19124"/>
    <tableColumn id="13648" xr3:uid="{00000000-0010-0000-0000-000050350000}" uniqueName="13648" name="Column13622" queryTableFieldId="19123"/>
    <tableColumn id="13649" xr3:uid="{00000000-0010-0000-0000-000051350000}" uniqueName="13649" name="Column13623" queryTableFieldId="19122"/>
    <tableColumn id="13650" xr3:uid="{00000000-0010-0000-0000-000052350000}" uniqueName="13650" name="Column13624" queryTableFieldId="19121"/>
    <tableColumn id="13651" xr3:uid="{00000000-0010-0000-0000-000053350000}" uniqueName="13651" name="Column13625" queryTableFieldId="19120"/>
    <tableColumn id="13652" xr3:uid="{00000000-0010-0000-0000-000054350000}" uniqueName="13652" name="Column13626" queryTableFieldId="19119"/>
    <tableColumn id="13653" xr3:uid="{00000000-0010-0000-0000-000055350000}" uniqueName="13653" name="Column13627" queryTableFieldId="19118"/>
    <tableColumn id="13654" xr3:uid="{00000000-0010-0000-0000-000056350000}" uniqueName="13654" name="Column13628" queryTableFieldId="19117"/>
    <tableColumn id="13655" xr3:uid="{00000000-0010-0000-0000-000057350000}" uniqueName="13655" name="Column13629" queryTableFieldId="19116"/>
    <tableColumn id="13656" xr3:uid="{00000000-0010-0000-0000-000058350000}" uniqueName="13656" name="Column13630" queryTableFieldId="19115"/>
    <tableColumn id="13657" xr3:uid="{00000000-0010-0000-0000-000059350000}" uniqueName="13657" name="Column13631" queryTableFieldId="19114"/>
    <tableColumn id="13658" xr3:uid="{00000000-0010-0000-0000-00005A350000}" uniqueName="13658" name="Column13632" queryTableFieldId="19113"/>
    <tableColumn id="13659" xr3:uid="{00000000-0010-0000-0000-00005B350000}" uniqueName="13659" name="Column13633" queryTableFieldId="19112"/>
    <tableColumn id="13660" xr3:uid="{00000000-0010-0000-0000-00005C350000}" uniqueName="13660" name="Column13634" queryTableFieldId="19111"/>
    <tableColumn id="13661" xr3:uid="{00000000-0010-0000-0000-00005D350000}" uniqueName="13661" name="Column13635" queryTableFieldId="19110"/>
    <tableColumn id="13662" xr3:uid="{00000000-0010-0000-0000-00005E350000}" uniqueName="13662" name="Column13636" queryTableFieldId="19109"/>
    <tableColumn id="13663" xr3:uid="{00000000-0010-0000-0000-00005F350000}" uniqueName="13663" name="Column13637" queryTableFieldId="19108"/>
    <tableColumn id="13664" xr3:uid="{00000000-0010-0000-0000-000060350000}" uniqueName="13664" name="Column13638" queryTableFieldId="19107"/>
    <tableColumn id="13665" xr3:uid="{00000000-0010-0000-0000-000061350000}" uniqueName="13665" name="Column13639" queryTableFieldId="19106"/>
    <tableColumn id="13666" xr3:uid="{00000000-0010-0000-0000-000062350000}" uniqueName="13666" name="Column13640" queryTableFieldId="19105"/>
    <tableColumn id="13667" xr3:uid="{00000000-0010-0000-0000-000063350000}" uniqueName="13667" name="Column13641" queryTableFieldId="19104"/>
    <tableColumn id="13668" xr3:uid="{00000000-0010-0000-0000-000064350000}" uniqueName="13668" name="Column13642" queryTableFieldId="19103"/>
    <tableColumn id="13669" xr3:uid="{00000000-0010-0000-0000-000065350000}" uniqueName="13669" name="Column13643" queryTableFieldId="19102"/>
    <tableColumn id="13670" xr3:uid="{00000000-0010-0000-0000-000066350000}" uniqueName="13670" name="Column13644" queryTableFieldId="19101"/>
    <tableColumn id="13671" xr3:uid="{00000000-0010-0000-0000-000067350000}" uniqueName="13671" name="Column13645" queryTableFieldId="19100"/>
    <tableColumn id="13672" xr3:uid="{00000000-0010-0000-0000-000068350000}" uniqueName="13672" name="Column13646" queryTableFieldId="19099"/>
    <tableColumn id="13673" xr3:uid="{00000000-0010-0000-0000-000069350000}" uniqueName="13673" name="Column13647" queryTableFieldId="19098"/>
    <tableColumn id="13674" xr3:uid="{00000000-0010-0000-0000-00006A350000}" uniqueName="13674" name="Column13648" queryTableFieldId="19097"/>
    <tableColumn id="13675" xr3:uid="{00000000-0010-0000-0000-00006B350000}" uniqueName="13675" name="Column13649" queryTableFieldId="19096"/>
    <tableColumn id="13676" xr3:uid="{00000000-0010-0000-0000-00006C350000}" uniqueName="13676" name="Column13650" queryTableFieldId="19095"/>
    <tableColumn id="13677" xr3:uid="{00000000-0010-0000-0000-00006D350000}" uniqueName="13677" name="Column13651" queryTableFieldId="19094"/>
    <tableColumn id="13678" xr3:uid="{00000000-0010-0000-0000-00006E350000}" uniqueName="13678" name="Column13652" queryTableFieldId="19093"/>
    <tableColumn id="13679" xr3:uid="{00000000-0010-0000-0000-00006F350000}" uniqueName="13679" name="Column13653" queryTableFieldId="19092"/>
    <tableColumn id="13680" xr3:uid="{00000000-0010-0000-0000-000070350000}" uniqueName="13680" name="Column13654" queryTableFieldId="19091"/>
    <tableColumn id="13681" xr3:uid="{00000000-0010-0000-0000-000071350000}" uniqueName="13681" name="Column13655" queryTableFieldId="19090"/>
    <tableColumn id="13682" xr3:uid="{00000000-0010-0000-0000-000072350000}" uniqueName="13682" name="Column13656" queryTableFieldId="19089"/>
    <tableColumn id="13683" xr3:uid="{00000000-0010-0000-0000-000073350000}" uniqueName="13683" name="Column13657" queryTableFieldId="19088"/>
    <tableColumn id="13684" xr3:uid="{00000000-0010-0000-0000-000074350000}" uniqueName="13684" name="Column13658" queryTableFieldId="19087"/>
    <tableColumn id="13685" xr3:uid="{00000000-0010-0000-0000-000075350000}" uniqueName="13685" name="Column13659" queryTableFieldId="19086"/>
    <tableColumn id="13686" xr3:uid="{00000000-0010-0000-0000-000076350000}" uniqueName="13686" name="Column13660" queryTableFieldId="19085"/>
    <tableColumn id="13687" xr3:uid="{00000000-0010-0000-0000-000077350000}" uniqueName="13687" name="Column13661" queryTableFieldId="19084"/>
    <tableColumn id="13688" xr3:uid="{00000000-0010-0000-0000-000078350000}" uniqueName="13688" name="Column13662" queryTableFieldId="19083"/>
    <tableColumn id="13689" xr3:uid="{00000000-0010-0000-0000-000079350000}" uniqueName="13689" name="Column13663" queryTableFieldId="19082"/>
    <tableColumn id="13690" xr3:uid="{00000000-0010-0000-0000-00007A350000}" uniqueName="13690" name="Column13664" queryTableFieldId="19081"/>
    <tableColumn id="13691" xr3:uid="{00000000-0010-0000-0000-00007B350000}" uniqueName="13691" name="Column13665" queryTableFieldId="19080"/>
    <tableColumn id="13692" xr3:uid="{00000000-0010-0000-0000-00007C350000}" uniqueName="13692" name="Column13666" queryTableFieldId="19079"/>
    <tableColumn id="13693" xr3:uid="{00000000-0010-0000-0000-00007D350000}" uniqueName="13693" name="Column13667" queryTableFieldId="19078"/>
    <tableColumn id="13694" xr3:uid="{00000000-0010-0000-0000-00007E350000}" uniqueName="13694" name="Column13668" queryTableFieldId="19077"/>
    <tableColumn id="13695" xr3:uid="{00000000-0010-0000-0000-00007F350000}" uniqueName="13695" name="Column13669" queryTableFieldId="19076"/>
    <tableColumn id="13696" xr3:uid="{00000000-0010-0000-0000-000080350000}" uniqueName="13696" name="Column13670" queryTableFieldId="19075"/>
    <tableColumn id="13697" xr3:uid="{00000000-0010-0000-0000-000081350000}" uniqueName="13697" name="Column13671" queryTableFieldId="19074"/>
    <tableColumn id="13698" xr3:uid="{00000000-0010-0000-0000-000082350000}" uniqueName="13698" name="Column13672" queryTableFieldId="19073"/>
    <tableColumn id="13699" xr3:uid="{00000000-0010-0000-0000-000083350000}" uniqueName="13699" name="Column13673" queryTableFieldId="19072"/>
    <tableColumn id="13700" xr3:uid="{00000000-0010-0000-0000-000084350000}" uniqueName="13700" name="Column13674" queryTableFieldId="19071"/>
    <tableColumn id="13701" xr3:uid="{00000000-0010-0000-0000-000085350000}" uniqueName="13701" name="Column13675" queryTableFieldId="19070"/>
    <tableColumn id="13702" xr3:uid="{00000000-0010-0000-0000-000086350000}" uniqueName="13702" name="Column13676" queryTableFieldId="19069"/>
    <tableColumn id="13703" xr3:uid="{00000000-0010-0000-0000-000087350000}" uniqueName="13703" name="Column13677" queryTableFieldId="19068"/>
    <tableColumn id="13704" xr3:uid="{00000000-0010-0000-0000-000088350000}" uniqueName="13704" name="Column13678" queryTableFieldId="19067"/>
    <tableColumn id="13705" xr3:uid="{00000000-0010-0000-0000-000089350000}" uniqueName="13705" name="Column13679" queryTableFieldId="19066"/>
    <tableColumn id="13706" xr3:uid="{00000000-0010-0000-0000-00008A350000}" uniqueName="13706" name="Column13680" queryTableFieldId="19065"/>
    <tableColumn id="13707" xr3:uid="{00000000-0010-0000-0000-00008B350000}" uniqueName="13707" name="Column13681" queryTableFieldId="19064"/>
    <tableColumn id="13708" xr3:uid="{00000000-0010-0000-0000-00008C350000}" uniqueName="13708" name="Column13682" queryTableFieldId="19063"/>
    <tableColumn id="13709" xr3:uid="{00000000-0010-0000-0000-00008D350000}" uniqueName="13709" name="Column13683" queryTableFieldId="19062"/>
    <tableColumn id="13710" xr3:uid="{00000000-0010-0000-0000-00008E350000}" uniqueName="13710" name="Column13684" queryTableFieldId="19061"/>
    <tableColumn id="13711" xr3:uid="{00000000-0010-0000-0000-00008F350000}" uniqueName="13711" name="Column13685" queryTableFieldId="19060"/>
    <tableColumn id="13712" xr3:uid="{00000000-0010-0000-0000-000090350000}" uniqueName="13712" name="Column13686" queryTableFieldId="19059"/>
    <tableColumn id="13713" xr3:uid="{00000000-0010-0000-0000-000091350000}" uniqueName="13713" name="Column13687" queryTableFieldId="19058"/>
    <tableColumn id="13714" xr3:uid="{00000000-0010-0000-0000-000092350000}" uniqueName="13714" name="Column13688" queryTableFieldId="19057"/>
    <tableColumn id="13715" xr3:uid="{00000000-0010-0000-0000-000093350000}" uniqueName="13715" name="Column13689" queryTableFieldId="19056"/>
    <tableColumn id="13716" xr3:uid="{00000000-0010-0000-0000-000094350000}" uniqueName="13716" name="Column13690" queryTableFieldId="19055"/>
    <tableColumn id="13717" xr3:uid="{00000000-0010-0000-0000-000095350000}" uniqueName="13717" name="Column13691" queryTableFieldId="19054"/>
    <tableColumn id="13718" xr3:uid="{00000000-0010-0000-0000-000096350000}" uniqueName="13718" name="Column13692" queryTableFieldId="19053"/>
    <tableColumn id="13719" xr3:uid="{00000000-0010-0000-0000-000097350000}" uniqueName="13719" name="Column13693" queryTableFieldId="19052"/>
    <tableColumn id="13720" xr3:uid="{00000000-0010-0000-0000-000098350000}" uniqueName="13720" name="Column13694" queryTableFieldId="19051"/>
    <tableColumn id="13721" xr3:uid="{00000000-0010-0000-0000-000099350000}" uniqueName="13721" name="Column13695" queryTableFieldId="19050"/>
    <tableColumn id="13722" xr3:uid="{00000000-0010-0000-0000-00009A350000}" uniqueName="13722" name="Column13696" queryTableFieldId="19049"/>
    <tableColumn id="13723" xr3:uid="{00000000-0010-0000-0000-00009B350000}" uniqueName="13723" name="Column13697" queryTableFieldId="19048"/>
    <tableColumn id="13724" xr3:uid="{00000000-0010-0000-0000-00009C350000}" uniqueName="13724" name="Column13698" queryTableFieldId="19047"/>
    <tableColumn id="13725" xr3:uid="{00000000-0010-0000-0000-00009D350000}" uniqueName="13725" name="Column13699" queryTableFieldId="19046"/>
    <tableColumn id="13726" xr3:uid="{00000000-0010-0000-0000-00009E350000}" uniqueName="13726" name="Column13700" queryTableFieldId="19045"/>
    <tableColumn id="13727" xr3:uid="{00000000-0010-0000-0000-00009F350000}" uniqueName="13727" name="Column13701" queryTableFieldId="19044"/>
    <tableColumn id="13728" xr3:uid="{00000000-0010-0000-0000-0000A0350000}" uniqueName="13728" name="Column13702" queryTableFieldId="19043"/>
    <tableColumn id="13729" xr3:uid="{00000000-0010-0000-0000-0000A1350000}" uniqueName="13729" name="Column13703" queryTableFieldId="19042"/>
    <tableColumn id="13730" xr3:uid="{00000000-0010-0000-0000-0000A2350000}" uniqueName="13730" name="Column13704" queryTableFieldId="19041"/>
    <tableColumn id="13731" xr3:uid="{00000000-0010-0000-0000-0000A3350000}" uniqueName="13731" name="Column13705" queryTableFieldId="19040"/>
    <tableColumn id="13732" xr3:uid="{00000000-0010-0000-0000-0000A4350000}" uniqueName="13732" name="Column13706" queryTableFieldId="19039"/>
    <tableColumn id="13733" xr3:uid="{00000000-0010-0000-0000-0000A5350000}" uniqueName="13733" name="Column13707" queryTableFieldId="19038"/>
    <tableColumn id="13734" xr3:uid="{00000000-0010-0000-0000-0000A6350000}" uniqueName="13734" name="Column13708" queryTableFieldId="19037"/>
    <tableColumn id="13735" xr3:uid="{00000000-0010-0000-0000-0000A7350000}" uniqueName="13735" name="Column13709" queryTableFieldId="19036"/>
    <tableColumn id="13736" xr3:uid="{00000000-0010-0000-0000-0000A8350000}" uniqueName="13736" name="Column13710" queryTableFieldId="19035"/>
    <tableColumn id="13737" xr3:uid="{00000000-0010-0000-0000-0000A9350000}" uniqueName="13737" name="Column13711" queryTableFieldId="19034"/>
    <tableColumn id="13738" xr3:uid="{00000000-0010-0000-0000-0000AA350000}" uniqueName="13738" name="Column13712" queryTableFieldId="19033"/>
    <tableColumn id="13739" xr3:uid="{00000000-0010-0000-0000-0000AB350000}" uniqueName="13739" name="Column13713" queryTableFieldId="19032"/>
    <tableColumn id="13740" xr3:uid="{00000000-0010-0000-0000-0000AC350000}" uniqueName="13740" name="Column13714" queryTableFieldId="19031"/>
    <tableColumn id="13741" xr3:uid="{00000000-0010-0000-0000-0000AD350000}" uniqueName="13741" name="Column13715" queryTableFieldId="19030"/>
    <tableColumn id="13742" xr3:uid="{00000000-0010-0000-0000-0000AE350000}" uniqueName="13742" name="Column13716" queryTableFieldId="19029"/>
    <tableColumn id="13743" xr3:uid="{00000000-0010-0000-0000-0000AF350000}" uniqueName="13743" name="Column13717" queryTableFieldId="19028"/>
    <tableColumn id="13744" xr3:uid="{00000000-0010-0000-0000-0000B0350000}" uniqueName="13744" name="Column13718" queryTableFieldId="19027"/>
    <tableColumn id="13745" xr3:uid="{00000000-0010-0000-0000-0000B1350000}" uniqueName="13745" name="Column13719" queryTableFieldId="19026"/>
    <tableColumn id="13746" xr3:uid="{00000000-0010-0000-0000-0000B2350000}" uniqueName="13746" name="Column13720" queryTableFieldId="19025"/>
    <tableColumn id="13747" xr3:uid="{00000000-0010-0000-0000-0000B3350000}" uniqueName="13747" name="Column13721" queryTableFieldId="19024"/>
    <tableColumn id="13748" xr3:uid="{00000000-0010-0000-0000-0000B4350000}" uniqueName="13748" name="Column13722" queryTableFieldId="19023"/>
    <tableColumn id="13749" xr3:uid="{00000000-0010-0000-0000-0000B5350000}" uniqueName="13749" name="Column13723" queryTableFieldId="19022"/>
    <tableColumn id="13750" xr3:uid="{00000000-0010-0000-0000-0000B6350000}" uniqueName="13750" name="Column13724" queryTableFieldId="19021"/>
    <tableColumn id="13751" xr3:uid="{00000000-0010-0000-0000-0000B7350000}" uniqueName="13751" name="Column13725" queryTableFieldId="19020"/>
    <tableColumn id="13752" xr3:uid="{00000000-0010-0000-0000-0000B8350000}" uniqueName="13752" name="Column13726" queryTableFieldId="19019"/>
    <tableColumn id="13753" xr3:uid="{00000000-0010-0000-0000-0000B9350000}" uniqueName="13753" name="Column13727" queryTableFieldId="19018"/>
    <tableColumn id="13754" xr3:uid="{00000000-0010-0000-0000-0000BA350000}" uniqueName="13754" name="Column13728" queryTableFieldId="19017"/>
    <tableColumn id="13755" xr3:uid="{00000000-0010-0000-0000-0000BB350000}" uniqueName="13755" name="Column13729" queryTableFieldId="19016"/>
    <tableColumn id="13756" xr3:uid="{00000000-0010-0000-0000-0000BC350000}" uniqueName="13756" name="Column13730" queryTableFieldId="19015"/>
    <tableColumn id="13757" xr3:uid="{00000000-0010-0000-0000-0000BD350000}" uniqueName="13757" name="Column13731" queryTableFieldId="19014"/>
    <tableColumn id="13758" xr3:uid="{00000000-0010-0000-0000-0000BE350000}" uniqueName="13758" name="Column13732" queryTableFieldId="19013"/>
    <tableColumn id="13759" xr3:uid="{00000000-0010-0000-0000-0000BF350000}" uniqueName="13759" name="Column13733" queryTableFieldId="19012"/>
    <tableColumn id="13760" xr3:uid="{00000000-0010-0000-0000-0000C0350000}" uniqueName="13760" name="Column13734" queryTableFieldId="19011"/>
    <tableColumn id="13761" xr3:uid="{00000000-0010-0000-0000-0000C1350000}" uniqueName="13761" name="Column13735" queryTableFieldId="19010"/>
    <tableColumn id="13762" xr3:uid="{00000000-0010-0000-0000-0000C2350000}" uniqueName="13762" name="Column13736" queryTableFieldId="19009"/>
    <tableColumn id="13763" xr3:uid="{00000000-0010-0000-0000-0000C3350000}" uniqueName="13763" name="Column13737" queryTableFieldId="19008"/>
    <tableColumn id="13764" xr3:uid="{00000000-0010-0000-0000-0000C4350000}" uniqueName="13764" name="Column13738" queryTableFieldId="19007"/>
    <tableColumn id="13765" xr3:uid="{00000000-0010-0000-0000-0000C5350000}" uniqueName="13765" name="Column13739" queryTableFieldId="19006"/>
    <tableColumn id="13766" xr3:uid="{00000000-0010-0000-0000-0000C6350000}" uniqueName="13766" name="Column13740" queryTableFieldId="19005"/>
    <tableColumn id="13767" xr3:uid="{00000000-0010-0000-0000-0000C7350000}" uniqueName="13767" name="Column13741" queryTableFieldId="19004"/>
    <tableColumn id="13768" xr3:uid="{00000000-0010-0000-0000-0000C8350000}" uniqueName="13768" name="Column13742" queryTableFieldId="19003"/>
    <tableColumn id="13769" xr3:uid="{00000000-0010-0000-0000-0000C9350000}" uniqueName="13769" name="Column13743" queryTableFieldId="19002"/>
    <tableColumn id="13770" xr3:uid="{00000000-0010-0000-0000-0000CA350000}" uniqueName="13770" name="Column13744" queryTableFieldId="19001"/>
    <tableColumn id="13771" xr3:uid="{00000000-0010-0000-0000-0000CB350000}" uniqueName="13771" name="Column13745" queryTableFieldId="19000"/>
    <tableColumn id="13772" xr3:uid="{00000000-0010-0000-0000-0000CC350000}" uniqueName="13772" name="Column13746" queryTableFieldId="18999"/>
    <tableColumn id="13773" xr3:uid="{00000000-0010-0000-0000-0000CD350000}" uniqueName="13773" name="Column13747" queryTableFieldId="18998"/>
    <tableColumn id="13774" xr3:uid="{00000000-0010-0000-0000-0000CE350000}" uniqueName="13774" name="Column13748" queryTableFieldId="18997"/>
    <tableColumn id="13775" xr3:uid="{00000000-0010-0000-0000-0000CF350000}" uniqueName="13775" name="Column13749" queryTableFieldId="18996"/>
    <tableColumn id="13776" xr3:uid="{00000000-0010-0000-0000-0000D0350000}" uniqueName="13776" name="Column13750" queryTableFieldId="18995"/>
    <tableColumn id="13777" xr3:uid="{00000000-0010-0000-0000-0000D1350000}" uniqueName="13777" name="Column13751" queryTableFieldId="18994"/>
    <tableColumn id="13778" xr3:uid="{00000000-0010-0000-0000-0000D2350000}" uniqueName="13778" name="Column13752" queryTableFieldId="18993"/>
    <tableColumn id="13779" xr3:uid="{00000000-0010-0000-0000-0000D3350000}" uniqueName="13779" name="Column13753" queryTableFieldId="18992"/>
    <tableColumn id="13780" xr3:uid="{00000000-0010-0000-0000-0000D4350000}" uniqueName="13780" name="Column13754" queryTableFieldId="18991"/>
    <tableColumn id="13781" xr3:uid="{00000000-0010-0000-0000-0000D5350000}" uniqueName="13781" name="Column13755" queryTableFieldId="18990"/>
    <tableColumn id="13782" xr3:uid="{00000000-0010-0000-0000-0000D6350000}" uniqueName="13782" name="Column13756" queryTableFieldId="18989"/>
    <tableColumn id="13783" xr3:uid="{00000000-0010-0000-0000-0000D7350000}" uniqueName="13783" name="Column13757" queryTableFieldId="18988"/>
    <tableColumn id="13784" xr3:uid="{00000000-0010-0000-0000-0000D8350000}" uniqueName="13784" name="Column13758" queryTableFieldId="18987"/>
    <tableColumn id="13785" xr3:uid="{00000000-0010-0000-0000-0000D9350000}" uniqueName="13785" name="Column13759" queryTableFieldId="18986"/>
    <tableColumn id="13786" xr3:uid="{00000000-0010-0000-0000-0000DA350000}" uniqueName="13786" name="Column13760" queryTableFieldId="18985"/>
    <tableColumn id="13787" xr3:uid="{00000000-0010-0000-0000-0000DB350000}" uniqueName="13787" name="Column13761" queryTableFieldId="18984"/>
    <tableColumn id="13788" xr3:uid="{00000000-0010-0000-0000-0000DC350000}" uniqueName="13788" name="Column13762" queryTableFieldId="18983"/>
    <tableColumn id="13789" xr3:uid="{00000000-0010-0000-0000-0000DD350000}" uniqueName="13789" name="Column13763" queryTableFieldId="18982"/>
    <tableColumn id="13790" xr3:uid="{00000000-0010-0000-0000-0000DE350000}" uniqueName="13790" name="Column13764" queryTableFieldId="18981"/>
    <tableColumn id="13791" xr3:uid="{00000000-0010-0000-0000-0000DF350000}" uniqueName="13791" name="Column13765" queryTableFieldId="18980"/>
    <tableColumn id="13792" xr3:uid="{00000000-0010-0000-0000-0000E0350000}" uniqueName="13792" name="Column13766" queryTableFieldId="18979"/>
    <tableColumn id="13793" xr3:uid="{00000000-0010-0000-0000-0000E1350000}" uniqueName="13793" name="Column13767" queryTableFieldId="18978"/>
    <tableColumn id="13794" xr3:uid="{00000000-0010-0000-0000-0000E2350000}" uniqueName="13794" name="Column13768" queryTableFieldId="18977"/>
    <tableColumn id="13795" xr3:uid="{00000000-0010-0000-0000-0000E3350000}" uniqueName="13795" name="Column13769" queryTableFieldId="18976"/>
    <tableColumn id="13796" xr3:uid="{00000000-0010-0000-0000-0000E4350000}" uniqueName="13796" name="Column13770" queryTableFieldId="18975"/>
    <tableColumn id="13797" xr3:uid="{00000000-0010-0000-0000-0000E5350000}" uniqueName="13797" name="Column13771" queryTableFieldId="18974"/>
    <tableColumn id="13798" xr3:uid="{00000000-0010-0000-0000-0000E6350000}" uniqueName="13798" name="Column13772" queryTableFieldId="18973"/>
    <tableColumn id="13799" xr3:uid="{00000000-0010-0000-0000-0000E7350000}" uniqueName="13799" name="Column13773" queryTableFieldId="18972"/>
    <tableColumn id="13800" xr3:uid="{00000000-0010-0000-0000-0000E8350000}" uniqueName="13800" name="Column13774" queryTableFieldId="18971"/>
    <tableColumn id="13801" xr3:uid="{00000000-0010-0000-0000-0000E9350000}" uniqueName="13801" name="Column13775" queryTableFieldId="18970"/>
    <tableColumn id="13802" xr3:uid="{00000000-0010-0000-0000-0000EA350000}" uniqueName="13802" name="Column13776" queryTableFieldId="18969"/>
    <tableColumn id="13803" xr3:uid="{00000000-0010-0000-0000-0000EB350000}" uniqueName="13803" name="Column13777" queryTableFieldId="18968"/>
    <tableColumn id="13804" xr3:uid="{00000000-0010-0000-0000-0000EC350000}" uniqueName="13804" name="Column13778" queryTableFieldId="18967"/>
    <tableColumn id="13805" xr3:uid="{00000000-0010-0000-0000-0000ED350000}" uniqueName="13805" name="Column13779" queryTableFieldId="18966"/>
    <tableColumn id="13806" xr3:uid="{00000000-0010-0000-0000-0000EE350000}" uniqueName="13806" name="Column13780" queryTableFieldId="18965"/>
    <tableColumn id="13807" xr3:uid="{00000000-0010-0000-0000-0000EF350000}" uniqueName="13807" name="Column13781" queryTableFieldId="18964"/>
    <tableColumn id="13808" xr3:uid="{00000000-0010-0000-0000-0000F0350000}" uniqueName="13808" name="Column13782" queryTableFieldId="18963"/>
    <tableColumn id="13809" xr3:uid="{00000000-0010-0000-0000-0000F1350000}" uniqueName="13809" name="Column13783" queryTableFieldId="18962"/>
    <tableColumn id="13810" xr3:uid="{00000000-0010-0000-0000-0000F2350000}" uniqueName="13810" name="Column13784" queryTableFieldId="18961"/>
    <tableColumn id="13811" xr3:uid="{00000000-0010-0000-0000-0000F3350000}" uniqueName="13811" name="Column13785" queryTableFieldId="18960"/>
    <tableColumn id="13812" xr3:uid="{00000000-0010-0000-0000-0000F4350000}" uniqueName="13812" name="Column13786" queryTableFieldId="18959"/>
    <tableColumn id="13813" xr3:uid="{00000000-0010-0000-0000-0000F5350000}" uniqueName="13813" name="Column13787" queryTableFieldId="18958"/>
    <tableColumn id="13814" xr3:uid="{00000000-0010-0000-0000-0000F6350000}" uniqueName="13814" name="Column13788" queryTableFieldId="18957"/>
    <tableColumn id="13815" xr3:uid="{00000000-0010-0000-0000-0000F7350000}" uniqueName="13815" name="Column13789" queryTableFieldId="18956"/>
    <tableColumn id="13816" xr3:uid="{00000000-0010-0000-0000-0000F8350000}" uniqueName="13816" name="Column13790" queryTableFieldId="18955"/>
    <tableColumn id="13817" xr3:uid="{00000000-0010-0000-0000-0000F9350000}" uniqueName="13817" name="Column13791" queryTableFieldId="18954"/>
    <tableColumn id="13818" xr3:uid="{00000000-0010-0000-0000-0000FA350000}" uniqueName="13818" name="Column13792" queryTableFieldId="18953"/>
    <tableColumn id="13819" xr3:uid="{00000000-0010-0000-0000-0000FB350000}" uniqueName="13819" name="Column13793" queryTableFieldId="18952"/>
    <tableColumn id="13820" xr3:uid="{00000000-0010-0000-0000-0000FC350000}" uniqueName="13820" name="Column13794" queryTableFieldId="18951"/>
    <tableColumn id="13821" xr3:uid="{00000000-0010-0000-0000-0000FD350000}" uniqueName="13821" name="Column13795" queryTableFieldId="18950"/>
    <tableColumn id="13822" xr3:uid="{00000000-0010-0000-0000-0000FE350000}" uniqueName="13822" name="Column13796" queryTableFieldId="18949"/>
    <tableColumn id="13823" xr3:uid="{00000000-0010-0000-0000-0000FF350000}" uniqueName="13823" name="Column13797" queryTableFieldId="18948"/>
    <tableColumn id="13824" xr3:uid="{00000000-0010-0000-0000-000000360000}" uniqueName="13824" name="Column13798" queryTableFieldId="18947"/>
    <tableColumn id="13825" xr3:uid="{00000000-0010-0000-0000-000001360000}" uniqueName="13825" name="Column13799" queryTableFieldId="18946"/>
    <tableColumn id="13826" xr3:uid="{00000000-0010-0000-0000-000002360000}" uniqueName="13826" name="Column13800" queryTableFieldId="18945"/>
    <tableColumn id="13827" xr3:uid="{00000000-0010-0000-0000-000003360000}" uniqueName="13827" name="Column13801" queryTableFieldId="18944"/>
    <tableColumn id="13828" xr3:uid="{00000000-0010-0000-0000-000004360000}" uniqueName="13828" name="Column13802" queryTableFieldId="18943"/>
    <tableColumn id="13829" xr3:uid="{00000000-0010-0000-0000-000005360000}" uniqueName="13829" name="Column13803" queryTableFieldId="18942"/>
    <tableColumn id="13830" xr3:uid="{00000000-0010-0000-0000-000006360000}" uniqueName="13830" name="Column13804" queryTableFieldId="18941"/>
    <tableColumn id="13831" xr3:uid="{00000000-0010-0000-0000-000007360000}" uniqueName="13831" name="Column13805" queryTableFieldId="18940"/>
    <tableColumn id="13832" xr3:uid="{00000000-0010-0000-0000-000008360000}" uniqueName="13832" name="Column13806" queryTableFieldId="18939"/>
    <tableColumn id="13833" xr3:uid="{00000000-0010-0000-0000-000009360000}" uniqueName="13833" name="Column13807" queryTableFieldId="18938"/>
    <tableColumn id="13834" xr3:uid="{00000000-0010-0000-0000-00000A360000}" uniqueName="13834" name="Column13808" queryTableFieldId="18937"/>
    <tableColumn id="13835" xr3:uid="{00000000-0010-0000-0000-00000B360000}" uniqueName="13835" name="Column13809" queryTableFieldId="18936"/>
    <tableColumn id="13836" xr3:uid="{00000000-0010-0000-0000-00000C360000}" uniqueName="13836" name="Column13810" queryTableFieldId="18935"/>
    <tableColumn id="13837" xr3:uid="{00000000-0010-0000-0000-00000D360000}" uniqueName="13837" name="Column13811" queryTableFieldId="18934"/>
    <tableColumn id="13838" xr3:uid="{00000000-0010-0000-0000-00000E360000}" uniqueName="13838" name="Column13812" queryTableFieldId="18933"/>
    <tableColumn id="13839" xr3:uid="{00000000-0010-0000-0000-00000F360000}" uniqueName="13839" name="Column13813" queryTableFieldId="18932"/>
    <tableColumn id="13840" xr3:uid="{00000000-0010-0000-0000-000010360000}" uniqueName="13840" name="Column13814" queryTableFieldId="18931"/>
    <tableColumn id="13841" xr3:uid="{00000000-0010-0000-0000-000011360000}" uniqueName="13841" name="Column13815" queryTableFieldId="18930"/>
    <tableColumn id="13842" xr3:uid="{00000000-0010-0000-0000-000012360000}" uniqueName="13842" name="Column13816" queryTableFieldId="18929"/>
    <tableColumn id="13843" xr3:uid="{00000000-0010-0000-0000-000013360000}" uniqueName="13843" name="Column13817" queryTableFieldId="18928"/>
    <tableColumn id="13844" xr3:uid="{00000000-0010-0000-0000-000014360000}" uniqueName="13844" name="Column13818" queryTableFieldId="18927"/>
    <tableColumn id="13845" xr3:uid="{00000000-0010-0000-0000-000015360000}" uniqueName="13845" name="Column13819" queryTableFieldId="18926"/>
    <tableColumn id="13846" xr3:uid="{00000000-0010-0000-0000-000016360000}" uniqueName="13846" name="Column13820" queryTableFieldId="18925"/>
    <tableColumn id="13847" xr3:uid="{00000000-0010-0000-0000-000017360000}" uniqueName="13847" name="Column13821" queryTableFieldId="18924"/>
    <tableColumn id="13848" xr3:uid="{00000000-0010-0000-0000-000018360000}" uniqueName="13848" name="Column13822" queryTableFieldId="18923"/>
    <tableColumn id="13849" xr3:uid="{00000000-0010-0000-0000-000019360000}" uniqueName="13849" name="Column13823" queryTableFieldId="18922"/>
    <tableColumn id="13850" xr3:uid="{00000000-0010-0000-0000-00001A360000}" uniqueName="13850" name="Column13824" queryTableFieldId="18921"/>
    <tableColumn id="13851" xr3:uid="{00000000-0010-0000-0000-00001B360000}" uniqueName="13851" name="Column13825" queryTableFieldId="18920"/>
    <tableColumn id="13852" xr3:uid="{00000000-0010-0000-0000-00001C360000}" uniqueName="13852" name="Column13826" queryTableFieldId="18919"/>
    <tableColumn id="13853" xr3:uid="{00000000-0010-0000-0000-00001D360000}" uniqueName="13853" name="Column13827" queryTableFieldId="18918"/>
    <tableColumn id="13854" xr3:uid="{00000000-0010-0000-0000-00001E360000}" uniqueName="13854" name="Column13828" queryTableFieldId="18917"/>
    <tableColumn id="13855" xr3:uid="{00000000-0010-0000-0000-00001F360000}" uniqueName="13855" name="Column13829" queryTableFieldId="18916"/>
    <tableColumn id="13856" xr3:uid="{00000000-0010-0000-0000-000020360000}" uniqueName="13856" name="Column13830" queryTableFieldId="18915"/>
    <tableColumn id="13857" xr3:uid="{00000000-0010-0000-0000-000021360000}" uniqueName="13857" name="Column13831" queryTableFieldId="18914"/>
    <tableColumn id="13858" xr3:uid="{00000000-0010-0000-0000-000022360000}" uniqueName="13858" name="Column13832" queryTableFieldId="18913"/>
    <tableColumn id="13859" xr3:uid="{00000000-0010-0000-0000-000023360000}" uniqueName="13859" name="Column13833" queryTableFieldId="18912"/>
    <tableColumn id="13860" xr3:uid="{00000000-0010-0000-0000-000024360000}" uniqueName="13860" name="Column13834" queryTableFieldId="18911"/>
    <tableColumn id="13861" xr3:uid="{00000000-0010-0000-0000-000025360000}" uniqueName="13861" name="Column13835" queryTableFieldId="18910"/>
    <tableColumn id="13862" xr3:uid="{00000000-0010-0000-0000-000026360000}" uniqueName="13862" name="Column13836" queryTableFieldId="18909"/>
    <tableColumn id="13863" xr3:uid="{00000000-0010-0000-0000-000027360000}" uniqueName="13863" name="Column13837" queryTableFieldId="18908"/>
    <tableColumn id="13864" xr3:uid="{00000000-0010-0000-0000-000028360000}" uniqueName="13864" name="Column13838" queryTableFieldId="18907"/>
    <tableColumn id="13865" xr3:uid="{00000000-0010-0000-0000-000029360000}" uniqueName="13865" name="Column13839" queryTableFieldId="18906"/>
    <tableColumn id="13866" xr3:uid="{00000000-0010-0000-0000-00002A360000}" uniqueName="13866" name="Column13840" queryTableFieldId="18905"/>
    <tableColumn id="13867" xr3:uid="{00000000-0010-0000-0000-00002B360000}" uniqueName="13867" name="Column13841" queryTableFieldId="18904"/>
    <tableColumn id="13868" xr3:uid="{00000000-0010-0000-0000-00002C360000}" uniqueName="13868" name="Column13842" queryTableFieldId="18903"/>
    <tableColumn id="13869" xr3:uid="{00000000-0010-0000-0000-00002D360000}" uniqueName="13869" name="Column13843" queryTableFieldId="18902"/>
    <tableColumn id="13870" xr3:uid="{00000000-0010-0000-0000-00002E360000}" uniqueName="13870" name="Column13844" queryTableFieldId="18901"/>
    <tableColumn id="13871" xr3:uid="{00000000-0010-0000-0000-00002F360000}" uniqueName="13871" name="Column13845" queryTableFieldId="18900"/>
    <tableColumn id="13872" xr3:uid="{00000000-0010-0000-0000-000030360000}" uniqueName="13872" name="Column13846" queryTableFieldId="18899"/>
    <tableColumn id="13873" xr3:uid="{00000000-0010-0000-0000-000031360000}" uniqueName="13873" name="Column13847" queryTableFieldId="18898"/>
    <tableColumn id="13874" xr3:uid="{00000000-0010-0000-0000-000032360000}" uniqueName="13874" name="Column13848" queryTableFieldId="18897"/>
    <tableColumn id="13875" xr3:uid="{00000000-0010-0000-0000-000033360000}" uniqueName="13875" name="Column13849" queryTableFieldId="18896"/>
    <tableColumn id="13876" xr3:uid="{00000000-0010-0000-0000-000034360000}" uniqueName="13876" name="Column13850" queryTableFieldId="18895"/>
    <tableColumn id="13877" xr3:uid="{00000000-0010-0000-0000-000035360000}" uniqueName="13877" name="Column13851" queryTableFieldId="18894"/>
    <tableColumn id="13878" xr3:uid="{00000000-0010-0000-0000-000036360000}" uniqueName="13878" name="Column13852" queryTableFieldId="18893"/>
    <tableColumn id="13879" xr3:uid="{00000000-0010-0000-0000-000037360000}" uniqueName="13879" name="Column13853" queryTableFieldId="18892"/>
    <tableColumn id="13880" xr3:uid="{00000000-0010-0000-0000-000038360000}" uniqueName="13880" name="Column13854" queryTableFieldId="18891"/>
    <tableColumn id="13881" xr3:uid="{00000000-0010-0000-0000-000039360000}" uniqueName="13881" name="Column13855" queryTableFieldId="18890"/>
    <tableColumn id="13882" xr3:uid="{00000000-0010-0000-0000-00003A360000}" uniqueName="13882" name="Column13856" queryTableFieldId="18889"/>
    <tableColumn id="13883" xr3:uid="{00000000-0010-0000-0000-00003B360000}" uniqueName="13883" name="Column13857" queryTableFieldId="18888"/>
    <tableColumn id="13884" xr3:uid="{00000000-0010-0000-0000-00003C360000}" uniqueName="13884" name="Column13858" queryTableFieldId="18887"/>
    <tableColumn id="13885" xr3:uid="{00000000-0010-0000-0000-00003D360000}" uniqueName="13885" name="Column13859" queryTableFieldId="18886"/>
    <tableColumn id="13886" xr3:uid="{00000000-0010-0000-0000-00003E360000}" uniqueName="13886" name="Column13860" queryTableFieldId="18885"/>
    <tableColumn id="13887" xr3:uid="{00000000-0010-0000-0000-00003F360000}" uniqueName="13887" name="Column13861" queryTableFieldId="18884"/>
    <tableColumn id="13888" xr3:uid="{00000000-0010-0000-0000-000040360000}" uniqueName="13888" name="Column13862" queryTableFieldId="18883"/>
    <tableColumn id="13889" xr3:uid="{00000000-0010-0000-0000-000041360000}" uniqueName="13889" name="Column13863" queryTableFieldId="18882"/>
    <tableColumn id="13890" xr3:uid="{00000000-0010-0000-0000-000042360000}" uniqueName="13890" name="Column13864" queryTableFieldId="18881"/>
    <tableColumn id="13891" xr3:uid="{00000000-0010-0000-0000-000043360000}" uniqueName="13891" name="Column13865" queryTableFieldId="18880"/>
    <tableColumn id="13892" xr3:uid="{00000000-0010-0000-0000-000044360000}" uniqueName="13892" name="Column13866" queryTableFieldId="18879"/>
    <tableColumn id="13893" xr3:uid="{00000000-0010-0000-0000-000045360000}" uniqueName="13893" name="Column13867" queryTableFieldId="18878"/>
    <tableColumn id="13894" xr3:uid="{00000000-0010-0000-0000-000046360000}" uniqueName="13894" name="Column13868" queryTableFieldId="18877"/>
    <tableColumn id="13895" xr3:uid="{00000000-0010-0000-0000-000047360000}" uniqueName="13895" name="Column13869" queryTableFieldId="18876"/>
    <tableColumn id="13896" xr3:uid="{00000000-0010-0000-0000-000048360000}" uniqueName="13896" name="Column13870" queryTableFieldId="18875"/>
    <tableColumn id="13897" xr3:uid="{00000000-0010-0000-0000-000049360000}" uniqueName="13897" name="Column13871" queryTableFieldId="18874"/>
    <tableColumn id="13898" xr3:uid="{00000000-0010-0000-0000-00004A360000}" uniqueName="13898" name="Column13872" queryTableFieldId="18873"/>
    <tableColumn id="13899" xr3:uid="{00000000-0010-0000-0000-00004B360000}" uniqueName="13899" name="Column13873" queryTableFieldId="18872"/>
    <tableColumn id="13900" xr3:uid="{00000000-0010-0000-0000-00004C360000}" uniqueName="13900" name="Column13874" queryTableFieldId="18871"/>
    <tableColumn id="13901" xr3:uid="{00000000-0010-0000-0000-00004D360000}" uniqueName="13901" name="Column13875" queryTableFieldId="18870"/>
    <tableColumn id="13902" xr3:uid="{00000000-0010-0000-0000-00004E360000}" uniqueName="13902" name="Column13876" queryTableFieldId="18869"/>
    <tableColumn id="13903" xr3:uid="{00000000-0010-0000-0000-00004F360000}" uniqueName="13903" name="Column13877" queryTableFieldId="18868"/>
    <tableColumn id="13904" xr3:uid="{00000000-0010-0000-0000-000050360000}" uniqueName="13904" name="Column13878" queryTableFieldId="18867"/>
    <tableColumn id="13905" xr3:uid="{00000000-0010-0000-0000-000051360000}" uniqueName="13905" name="Column13879" queryTableFieldId="18866"/>
    <tableColumn id="13906" xr3:uid="{00000000-0010-0000-0000-000052360000}" uniqueName="13906" name="Column13880" queryTableFieldId="18865"/>
    <tableColumn id="13907" xr3:uid="{00000000-0010-0000-0000-000053360000}" uniqueName="13907" name="Column13881" queryTableFieldId="18864"/>
    <tableColumn id="13908" xr3:uid="{00000000-0010-0000-0000-000054360000}" uniqueName="13908" name="Column13882" queryTableFieldId="18863"/>
    <tableColumn id="13909" xr3:uid="{00000000-0010-0000-0000-000055360000}" uniqueName="13909" name="Column13883" queryTableFieldId="18862"/>
    <tableColumn id="13910" xr3:uid="{00000000-0010-0000-0000-000056360000}" uniqueName="13910" name="Column13884" queryTableFieldId="18861"/>
    <tableColumn id="13911" xr3:uid="{00000000-0010-0000-0000-000057360000}" uniqueName="13911" name="Column13885" queryTableFieldId="18860"/>
    <tableColumn id="13912" xr3:uid="{00000000-0010-0000-0000-000058360000}" uniqueName="13912" name="Column13886" queryTableFieldId="18859"/>
    <tableColumn id="13913" xr3:uid="{00000000-0010-0000-0000-000059360000}" uniqueName="13913" name="Column13887" queryTableFieldId="18858"/>
    <tableColumn id="13914" xr3:uid="{00000000-0010-0000-0000-00005A360000}" uniqueName="13914" name="Column13888" queryTableFieldId="18857"/>
    <tableColumn id="13915" xr3:uid="{00000000-0010-0000-0000-00005B360000}" uniqueName="13915" name="Column13889" queryTableFieldId="18856"/>
    <tableColumn id="13916" xr3:uid="{00000000-0010-0000-0000-00005C360000}" uniqueName="13916" name="Column13890" queryTableFieldId="18855"/>
    <tableColumn id="13917" xr3:uid="{00000000-0010-0000-0000-00005D360000}" uniqueName="13917" name="Column13891" queryTableFieldId="18854"/>
    <tableColumn id="13918" xr3:uid="{00000000-0010-0000-0000-00005E360000}" uniqueName="13918" name="Column13892" queryTableFieldId="18853"/>
    <tableColumn id="13919" xr3:uid="{00000000-0010-0000-0000-00005F360000}" uniqueName="13919" name="Column13893" queryTableFieldId="18852"/>
    <tableColumn id="13920" xr3:uid="{00000000-0010-0000-0000-000060360000}" uniqueName="13920" name="Column13894" queryTableFieldId="18851"/>
    <tableColumn id="13921" xr3:uid="{00000000-0010-0000-0000-000061360000}" uniqueName="13921" name="Column13895" queryTableFieldId="18850"/>
    <tableColumn id="13922" xr3:uid="{00000000-0010-0000-0000-000062360000}" uniqueName="13922" name="Column13896" queryTableFieldId="18849"/>
    <tableColumn id="13923" xr3:uid="{00000000-0010-0000-0000-000063360000}" uniqueName="13923" name="Column13897" queryTableFieldId="18848"/>
    <tableColumn id="13924" xr3:uid="{00000000-0010-0000-0000-000064360000}" uniqueName="13924" name="Column13898" queryTableFieldId="18847"/>
    <tableColumn id="13925" xr3:uid="{00000000-0010-0000-0000-000065360000}" uniqueName="13925" name="Column13899" queryTableFieldId="18846"/>
    <tableColumn id="13926" xr3:uid="{00000000-0010-0000-0000-000066360000}" uniqueName="13926" name="Column13900" queryTableFieldId="18845"/>
    <tableColumn id="13927" xr3:uid="{00000000-0010-0000-0000-000067360000}" uniqueName="13927" name="Column13901" queryTableFieldId="18844"/>
    <tableColumn id="13928" xr3:uid="{00000000-0010-0000-0000-000068360000}" uniqueName="13928" name="Column13902" queryTableFieldId="18843"/>
    <tableColumn id="13929" xr3:uid="{00000000-0010-0000-0000-000069360000}" uniqueName="13929" name="Column13903" queryTableFieldId="18842"/>
    <tableColumn id="13930" xr3:uid="{00000000-0010-0000-0000-00006A360000}" uniqueName="13930" name="Column13904" queryTableFieldId="18841"/>
    <tableColumn id="13931" xr3:uid="{00000000-0010-0000-0000-00006B360000}" uniqueName="13931" name="Column13905" queryTableFieldId="18840"/>
    <tableColumn id="13932" xr3:uid="{00000000-0010-0000-0000-00006C360000}" uniqueName="13932" name="Column13906" queryTableFieldId="18839"/>
    <tableColumn id="13933" xr3:uid="{00000000-0010-0000-0000-00006D360000}" uniqueName="13933" name="Column13907" queryTableFieldId="18838"/>
    <tableColumn id="13934" xr3:uid="{00000000-0010-0000-0000-00006E360000}" uniqueName="13934" name="Column13908" queryTableFieldId="18837"/>
    <tableColumn id="13935" xr3:uid="{00000000-0010-0000-0000-00006F360000}" uniqueName="13935" name="Column13909" queryTableFieldId="18836"/>
    <tableColumn id="13936" xr3:uid="{00000000-0010-0000-0000-000070360000}" uniqueName="13936" name="Column13910" queryTableFieldId="18835"/>
    <tableColumn id="13937" xr3:uid="{00000000-0010-0000-0000-000071360000}" uniqueName="13937" name="Column13911" queryTableFieldId="18834"/>
    <tableColumn id="13938" xr3:uid="{00000000-0010-0000-0000-000072360000}" uniqueName="13938" name="Column13912" queryTableFieldId="18833"/>
    <tableColumn id="13939" xr3:uid="{00000000-0010-0000-0000-000073360000}" uniqueName="13939" name="Column13913" queryTableFieldId="18832"/>
    <tableColumn id="13940" xr3:uid="{00000000-0010-0000-0000-000074360000}" uniqueName="13940" name="Column13914" queryTableFieldId="18831"/>
    <tableColumn id="13941" xr3:uid="{00000000-0010-0000-0000-000075360000}" uniqueName="13941" name="Column13915" queryTableFieldId="18830"/>
    <tableColumn id="13942" xr3:uid="{00000000-0010-0000-0000-000076360000}" uniqueName="13942" name="Column13916" queryTableFieldId="18829"/>
    <tableColumn id="13943" xr3:uid="{00000000-0010-0000-0000-000077360000}" uniqueName="13943" name="Column13917" queryTableFieldId="18828"/>
    <tableColumn id="13944" xr3:uid="{00000000-0010-0000-0000-000078360000}" uniqueName="13944" name="Column13918" queryTableFieldId="18827"/>
    <tableColumn id="13945" xr3:uid="{00000000-0010-0000-0000-000079360000}" uniqueName="13945" name="Column13919" queryTableFieldId="18826"/>
    <tableColumn id="13946" xr3:uid="{00000000-0010-0000-0000-00007A360000}" uniqueName="13946" name="Column13920" queryTableFieldId="18825"/>
    <tableColumn id="13947" xr3:uid="{00000000-0010-0000-0000-00007B360000}" uniqueName="13947" name="Column13921" queryTableFieldId="18824"/>
    <tableColumn id="13948" xr3:uid="{00000000-0010-0000-0000-00007C360000}" uniqueName="13948" name="Column13922" queryTableFieldId="18823"/>
    <tableColumn id="13949" xr3:uid="{00000000-0010-0000-0000-00007D360000}" uniqueName="13949" name="Column13923" queryTableFieldId="18822"/>
    <tableColumn id="13950" xr3:uid="{00000000-0010-0000-0000-00007E360000}" uniqueName="13950" name="Column13924" queryTableFieldId="18821"/>
    <tableColumn id="13951" xr3:uid="{00000000-0010-0000-0000-00007F360000}" uniqueName="13951" name="Column13925" queryTableFieldId="18820"/>
    <tableColumn id="13952" xr3:uid="{00000000-0010-0000-0000-000080360000}" uniqueName="13952" name="Column13926" queryTableFieldId="18819"/>
    <tableColumn id="13953" xr3:uid="{00000000-0010-0000-0000-000081360000}" uniqueName="13953" name="Column13927" queryTableFieldId="18818"/>
    <tableColumn id="13954" xr3:uid="{00000000-0010-0000-0000-000082360000}" uniqueName="13954" name="Column13928" queryTableFieldId="18817"/>
    <tableColumn id="13955" xr3:uid="{00000000-0010-0000-0000-000083360000}" uniqueName="13955" name="Column13929" queryTableFieldId="18816"/>
    <tableColumn id="13956" xr3:uid="{00000000-0010-0000-0000-000084360000}" uniqueName="13956" name="Column13930" queryTableFieldId="18815"/>
    <tableColumn id="13957" xr3:uid="{00000000-0010-0000-0000-000085360000}" uniqueName="13957" name="Column13931" queryTableFieldId="18814"/>
    <tableColumn id="13958" xr3:uid="{00000000-0010-0000-0000-000086360000}" uniqueName="13958" name="Column13932" queryTableFieldId="18813"/>
    <tableColumn id="13959" xr3:uid="{00000000-0010-0000-0000-000087360000}" uniqueName="13959" name="Column13933" queryTableFieldId="18812"/>
    <tableColumn id="13960" xr3:uid="{00000000-0010-0000-0000-000088360000}" uniqueName="13960" name="Column13934" queryTableFieldId="18811"/>
    <tableColumn id="13961" xr3:uid="{00000000-0010-0000-0000-000089360000}" uniqueName="13961" name="Column13935" queryTableFieldId="18810"/>
    <tableColumn id="13962" xr3:uid="{00000000-0010-0000-0000-00008A360000}" uniqueName="13962" name="Column13936" queryTableFieldId="18809"/>
    <tableColumn id="13963" xr3:uid="{00000000-0010-0000-0000-00008B360000}" uniqueName="13963" name="Column13937" queryTableFieldId="18808"/>
    <tableColumn id="13964" xr3:uid="{00000000-0010-0000-0000-00008C360000}" uniqueName="13964" name="Column13938" queryTableFieldId="18807"/>
    <tableColumn id="13965" xr3:uid="{00000000-0010-0000-0000-00008D360000}" uniqueName="13965" name="Column13939" queryTableFieldId="18806"/>
    <tableColumn id="13966" xr3:uid="{00000000-0010-0000-0000-00008E360000}" uniqueName="13966" name="Column13940" queryTableFieldId="18805"/>
    <tableColumn id="13967" xr3:uid="{00000000-0010-0000-0000-00008F360000}" uniqueName="13967" name="Column13941" queryTableFieldId="18804"/>
    <tableColumn id="13968" xr3:uid="{00000000-0010-0000-0000-000090360000}" uniqueName="13968" name="Column13942" queryTableFieldId="18803"/>
    <tableColumn id="13969" xr3:uid="{00000000-0010-0000-0000-000091360000}" uniqueName="13969" name="Column13943" queryTableFieldId="18802"/>
    <tableColumn id="13970" xr3:uid="{00000000-0010-0000-0000-000092360000}" uniqueName="13970" name="Column13944" queryTableFieldId="18801"/>
    <tableColumn id="13971" xr3:uid="{00000000-0010-0000-0000-000093360000}" uniqueName="13971" name="Column13945" queryTableFieldId="18800"/>
    <tableColumn id="13972" xr3:uid="{00000000-0010-0000-0000-000094360000}" uniqueName="13972" name="Column13946" queryTableFieldId="18799"/>
    <tableColumn id="13973" xr3:uid="{00000000-0010-0000-0000-000095360000}" uniqueName="13973" name="Column13947" queryTableFieldId="18798"/>
    <tableColumn id="13974" xr3:uid="{00000000-0010-0000-0000-000096360000}" uniqueName="13974" name="Column13948" queryTableFieldId="18797"/>
    <tableColumn id="13975" xr3:uid="{00000000-0010-0000-0000-000097360000}" uniqueName="13975" name="Column13949" queryTableFieldId="18796"/>
    <tableColumn id="13976" xr3:uid="{00000000-0010-0000-0000-000098360000}" uniqueName="13976" name="Column13950" queryTableFieldId="18795"/>
    <tableColumn id="13977" xr3:uid="{00000000-0010-0000-0000-000099360000}" uniqueName="13977" name="Column13951" queryTableFieldId="18794"/>
    <tableColumn id="13978" xr3:uid="{00000000-0010-0000-0000-00009A360000}" uniqueName="13978" name="Column13952" queryTableFieldId="18793"/>
    <tableColumn id="13979" xr3:uid="{00000000-0010-0000-0000-00009B360000}" uniqueName="13979" name="Column13953" queryTableFieldId="18792"/>
    <tableColumn id="13980" xr3:uid="{00000000-0010-0000-0000-00009C360000}" uniqueName="13980" name="Column13954" queryTableFieldId="18791"/>
    <tableColumn id="13981" xr3:uid="{00000000-0010-0000-0000-00009D360000}" uniqueName="13981" name="Column13955" queryTableFieldId="18790"/>
    <tableColumn id="13982" xr3:uid="{00000000-0010-0000-0000-00009E360000}" uniqueName="13982" name="Column13956" queryTableFieldId="18789"/>
    <tableColumn id="13983" xr3:uid="{00000000-0010-0000-0000-00009F360000}" uniqueName="13983" name="Column13957" queryTableFieldId="18788"/>
    <tableColumn id="13984" xr3:uid="{00000000-0010-0000-0000-0000A0360000}" uniqueName="13984" name="Column13958" queryTableFieldId="18787"/>
    <tableColumn id="13985" xr3:uid="{00000000-0010-0000-0000-0000A1360000}" uniqueName="13985" name="Column13959" queryTableFieldId="18786"/>
    <tableColumn id="13986" xr3:uid="{00000000-0010-0000-0000-0000A2360000}" uniqueName="13986" name="Column13960" queryTableFieldId="18785"/>
    <tableColumn id="13987" xr3:uid="{00000000-0010-0000-0000-0000A3360000}" uniqueName="13987" name="Column13961" queryTableFieldId="18784"/>
    <tableColumn id="13988" xr3:uid="{00000000-0010-0000-0000-0000A4360000}" uniqueName="13988" name="Column13962" queryTableFieldId="18783"/>
    <tableColumn id="13989" xr3:uid="{00000000-0010-0000-0000-0000A5360000}" uniqueName="13989" name="Column13963" queryTableFieldId="18782"/>
    <tableColumn id="13990" xr3:uid="{00000000-0010-0000-0000-0000A6360000}" uniqueName="13990" name="Column13964" queryTableFieldId="18781"/>
    <tableColumn id="13991" xr3:uid="{00000000-0010-0000-0000-0000A7360000}" uniqueName="13991" name="Column13965" queryTableFieldId="18780"/>
    <tableColumn id="13992" xr3:uid="{00000000-0010-0000-0000-0000A8360000}" uniqueName="13992" name="Column13966" queryTableFieldId="18779"/>
    <tableColumn id="13993" xr3:uid="{00000000-0010-0000-0000-0000A9360000}" uniqueName="13993" name="Column13967" queryTableFieldId="18778"/>
    <tableColumn id="13994" xr3:uid="{00000000-0010-0000-0000-0000AA360000}" uniqueName="13994" name="Column13968" queryTableFieldId="18777"/>
    <tableColumn id="13995" xr3:uid="{00000000-0010-0000-0000-0000AB360000}" uniqueName="13995" name="Column13969" queryTableFieldId="18776"/>
    <tableColumn id="13996" xr3:uid="{00000000-0010-0000-0000-0000AC360000}" uniqueName="13996" name="Column13970" queryTableFieldId="18775"/>
    <tableColumn id="13997" xr3:uid="{00000000-0010-0000-0000-0000AD360000}" uniqueName="13997" name="Column13971" queryTableFieldId="18774"/>
    <tableColumn id="13998" xr3:uid="{00000000-0010-0000-0000-0000AE360000}" uniqueName="13998" name="Column13972" queryTableFieldId="18773"/>
    <tableColumn id="13999" xr3:uid="{00000000-0010-0000-0000-0000AF360000}" uniqueName="13999" name="Column13973" queryTableFieldId="18772"/>
    <tableColumn id="14000" xr3:uid="{00000000-0010-0000-0000-0000B0360000}" uniqueName="14000" name="Column13974" queryTableFieldId="18771"/>
    <tableColumn id="14001" xr3:uid="{00000000-0010-0000-0000-0000B1360000}" uniqueName="14001" name="Column13975" queryTableFieldId="18770"/>
    <tableColumn id="14002" xr3:uid="{00000000-0010-0000-0000-0000B2360000}" uniqueName="14002" name="Column13976" queryTableFieldId="18769"/>
    <tableColumn id="14003" xr3:uid="{00000000-0010-0000-0000-0000B3360000}" uniqueName="14003" name="Column13977" queryTableFieldId="18768"/>
    <tableColumn id="14004" xr3:uid="{00000000-0010-0000-0000-0000B4360000}" uniqueName="14004" name="Column13978" queryTableFieldId="18767"/>
    <tableColumn id="14005" xr3:uid="{00000000-0010-0000-0000-0000B5360000}" uniqueName="14005" name="Column13979" queryTableFieldId="18766"/>
    <tableColumn id="14006" xr3:uid="{00000000-0010-0000-0000-0000B6360000}" uniqueName="14006" name="Column13980" queryTableFieldId="18765"/>
    <tableColumn id="14007" xr3:uid="{00000000-0010-0000-0000-0000B7360000}" uniqueName="14007" name="Column13981" queryTableFieldId="18764"/>
    <tableColumn id="14008" xr3:uid="{00000000-0010-0000-0000-0000B8360000}" uniqueName="14008" name="Column13982" queryTableFieldId="18763"/>
    <tableColumn id="14009" xr3:uid="{00000000-0010-0000-0000-0000B9360000}" uniqueName="14009" name="Column13983" queryTableFieldId="18762"/>
    <tableColumn id="14010" xr3:uid="{00000000-0010-0000-0000-0000BA360000}" uniqueName="14010" name="Column13984" queryTableFieldId="18761"/>
    <tableColumn id="14011" xr3:uid="{00000000-0010-0000-0000-0000BB360000}" uniqueName="14011" name="Column13985" queryTableFieldId="18760"/>
    <tableColumn id="14012" xr3:uid="{00000000-0010-0000-0000-0000BC360000}" uniqueName="14012" name="Column13986" queryTableFieldId="18759"/>
    <tableColumn id="14013" xr3:uid="{00000000-0010-0000-0000-0000BD360000}" uniqueName="14013" name="Column13987" queryTableFieldId="18758"/>
    <tableColumn id="14014" xr3:uid="{00000000-0010-0000-0000-0000BE360000}" uniqueName="14014" name="Column13988" queryTableFieldId="18757"/>
    <tableColumn id="14015" xr3:uid="{00000000-0010-0000-0000-0000BF360000}" uniqueName="14015" name="Column13989" queryTableFieldId="18756"/>
    <tableColumn id="14016" xr3:uid="{00000000-0010-0000-0000-0000C0360000}" uniqueName="14016" name="Column13990" queryTableFieldId="18755"/>
    <tableColumn id="14017" xr3:uid="{00000000-0010-0000-0000-0000C1360000}" uniqueName="14017" name="Column13991" queryTableFieldId="18754"/>
    <tableColumn id="14018" xr3:uid="{00000000-0010-0000-0000-0000C2360000}" uniqueName="14018" name="Column13992" queryTableFieldId="18753"/>
    <tableColumn id="14019" xr3:uid="{00000000-0010-0000-0000-0000C3360000}" uniqueName="14019" name="Column13993" queryTableFieldId="18752"/>
    <tableColumn id="14020" xr3:uid="{00000000-0010-0000-0000-0000C4360000}" uniqueName="14020" name="Column13994" queryTableFieldId="18751"/>
    <tableColumn id="14021" xr3:uid="{00000000-0010-0000-0000-0000C5360000}" uniqueName="14021" name="Column13995" queryTableFieldId="18750"/>
    <tableColumn id="14022" xr3:uid="{00000000-0010-0000-0000-0000C6360000}" uniqueName="14022" name="Column13996" queryTableFieldId="18749"/>
    <tableColumn id="14023" xr3:uid="{00000000-0010-0000-0000-0000C7360000}" uniqueName="14023" name="Column13997" queryTableFieldId="18748"/>
    <tableColumn id="14024" xr3:uid="{00000000-0010-0000-0000-0000C8360000}" uniqueName="14024" name="Column13998" queryTableFieldId="18747"/>
    <tableColumn id="14025" xr3:uid="{00000000-0010-0000-0000-0000C9360000}" uniqueName="14025" name="Column13999" queryTableFieldId="18746"/>
    <tableColumn id="14026" xr3:uid="{00000000-0010-0000-0000-0000CA360000}" uniqueName="14026" name="Column14000" queryTableFieldId="18745"/>
    <tableColumn id="14027" xr3:uid="{00000000-0010-0000-0000-0000CB360000}" uniqueName="14027" name="Column14001" queryTableFieldId="18744"/>
    <tableColumn id="14028" xr3:uid="{00000000-0010-0000-0000-0000CC360000}" uniqueName="14028" name="Column14002" queryTableFieldId="18743"/>
    <tableColumn id="14029" xr3:uid="{00000000-0010-0000-0000-0000CD360000}" uniqueName="14029" name="Column14003" queryTableFieldId="18742"/>
    <tableColumn id="14030" xr3:uid="{00000000-0010-0000-0000-0000CE360000}" uniqueName="14030" name="Column14004" queryTableFieldId="18741"/>
    <tableColumn id="14031" xr3:uid="{00000000-0010-0000-0000-0000CF360000}" uniqueName="14031" name="Column14005" queryTableFieldId="18740"/>
    <tableColumn id="14032" xr3:uid="{00000000-0010-0000-0000-0000D0360000}" uniqueName="14032" name="Column14006" queryTableFieldId="18739"/>
    <tableColumn id="14033" xr3:uid="{00000000-0010-0000-0000-0000D1360000}" uniqueName="14033" name="Column14007" queryTableFieldId="18738"/>
    <tableColumn id="14034" xr3:uid="{00000000-0010-0000-0000-0000D2360000}" uniqueName="14034" name="Column14008" queryTableFieldId="18737"/>
    <tableColumn id="14035" xr3:uid="{00000000-0010-0000-0000-0000D3360000}" uniqueName="14035" name="Column14009" queryTableFieldId="18736"/>
    <tableColumn id="14036" xr3:uid="{00000000-0010-0000-0000-0000D4360000}" uniqueName="14036" name="Column14010" queryTableFieldId="18735"/>
    <tableColumn id="14037" xr3:uid="{00000000-0010-0000-0000-0000D5360000}" uniqueName="14037" name="Column14011" queryTableFieldId="18734"/>
    <tableColumn id="14038" xr3:uid="{00000000-0010-0000-0000-0000D6360000}" uniqueName="14038" name="Column14012" queryTableFieldId="18733"/>
    <tableColumn id="14039" xr3:uid="{00000000-0010-0000-0000-0000D7360000}" uniqueName="14039" name="Column14013" queryTableFieldId="18732"/>
    <tableColumn id="14040" xr3:uid="{00000000-0010-0000-0000-0000D8360000}" uniqueName="14040" name="Column14014" queryTableFieldId="18731"/>
    <tableColumn id="14041" xr3:uid="{00000000-0010-0000-0000-0000D9360000}" uniqueName="14041" name="Column14015" queryTableFieldId="18730"/>
    <tableColumn id="14042" xr3:uid="{00000000-0010-0000-0000-0000DA360000}" uniqueName="14042" name="Column14016" queryTableFieldId="18729"/>
    <tableColumn id="14043" xr3:uid="{00000000-0010-0000-0000-0000DB360000}" uniqueName="14043" name="Column14017" queryTableFieldId="18728"/>
    <tableColumn id="14044" xr3:uid="{00000000-0010-0000-0000-0000DC360000}" uniqueName="14044" name="Column14018" queryTableFieldId="18727"/>
    <tableColumn id="14045" xr3:uid="{00000000-0010-0000-0000-0000DD360000}" uniqueName="14045" name="Column14019" queryTableFieldId="18726"/>
    <tableColumn id="14046" xr3:uid="{00000000-0010-0000-0000-0000DE360000}" uniqueName="14046" name="Column14020" queryTableFieldId="18725"/>
    <tableColumn id="14047" xr3:uid="{00000000-0010-0000-0000-0000DF360000}" uniqueName="14047" name="Column14021" queryTableFieldId="18724"/>
    <tableColumn id="14048" xr3:uid="{00000000-0010-0000-0000-0000E0360000}" uniqueName="14048" name="Column14022" queryTableFieldId="18723"/>
    <tableColumn id="14049" xr3:uid="{00000000-0010-0000-0000-0000E1360000}" uniqueName="14049" name="Column14023" queryTableFieldId="18722"/>
    <tableColumn id="14050" xr3:uid="{00000000-0010-0000-0000-0000E2360000}" uniqueName="14050" name="Column14024" queryTableFieldId="18721"/>
    <tableColumn id="14051" xr3:uid="{00000000-0010-0000-0000-0000E3360000}" uniqueName="14051" name="Column14025" queryTableFieldId="18720"/>
    <tableColumn id="14052" xr3:uid="{00000000-0010-0000-0000-0000E4360000}" uniqueName="14052" name="Column14026" queryTableFieldId="18719"/>
    <tableColumn id="14053" xr3:uid="{00000000-0010-0000-0000-0000E5360000}" uniqueName="14053" name="Column14027" queryTableFieldId="18718"/>
    <tableColumn id="14054" xr3:uid="{00000000-0010-0000-0000-0000E6360000}" uniqueName="14054" name="Column14028" queryTableFieldId="18717"/>
    <tableColumn id="14055" xr3:uid="{00000000-0010-0000-0000-0000E7360000}" uniqueName="14055" name="Column14029" queryTableFieldId="18716"/>
    <tableColumn id="14056" xr3:uid="{00000000-0010-0000-0000-0000E8360000}" uniqueName="14056" name="Column14030" queryTableFieldId="18715"/>
    <tableColumn id="14057" xr3:uid="{00000000-0010-0000-0000-0000E9360000}" uniqueName="14057" name="Column14031" queryTableFieldId="18714"/>
    <tableColumn id="14058" xr3:uid="{00000000-0010-0000-0000-0000EA360000}" uniqueName="14058" name="Column14032" queryTableFieldId="18713"/>
    <tableColumn id="14059" xr3:uid="{00000000-0010-0000-0000-0000EB360000}" uniqueName="14059" name="Column14033" queryTableFieldId="18712"/>
    <tableColumn id="14060" xr3:uid="{00000000-0010-0000-0000-0000EC360000}" uniqueName="14060" name="Column14034" queryTableFieldId="18711"/>
    <tableColumn id="14061" xr3:uid="{00000000-0010-0000-0000-0000ED360000}" uniqueName="14061" name="Column14035" queryTableFieldId="18710"/>
    <tableColumn id="14062" xr3:uid="{00000000-0010-0000-0000-0000EE360000}" uniqueName="14062" name="Column14036" queryTableFieldId="18709"/>
    <tableColumn id="14063" xr3:uid="{00000000-0010-0000-0000-0000EF360000}" uniqueName="14063" name="Column14037" queryTableFieldId="18708"/>
    <tableColumn id="14064" xr3:uid="{00000000-0010-0000-0000-0000F0360000}" uniqueName="14064" name="Column14038" queryTableFieldId="18707"/>
    <tableColumn id="14065" xr3:uid="{00000000-0010-0000-0000-0000F1360000}" uniqueName="14065" name="Column14039" queryTableFieldId="18706"/>
    <tableColumn id="14066" xr3:uid="{00000000-0010-0000-0000-0000F2360000}" uniqueName="14066" name="Column14040" queryTableFieldId="18705"/>
    <tableColumn id="14067" xr3:uid="{00000000-0010-0000-0000-0000F3360000}" uniqueName="14067" name="Column14041" queryTableFieldId="18704"/>
    <tableColumn id="14068" xr3:uid="{00000000-0010-0000-0000-0000F4360000}" uniqueName="14068" name="Column14042" queryTableFieldId="18703"/>
    <tableColumn id="14069" xr3:uid="{00000000-0010-0000-0000-0000F5360000}" uniqueName="14069" name="Column14043" queryTableFieldId="18702"/>
    <tableColumn id="14070" xr3:uid="{00000000-0010-0000-0000-0000F6360000}" uniqueName="14070" name="Column14044" queryTableFieldId="18701"/>
    <tableColumn id="14071" xr3:uid="{00000000-0010-0000-0000-0000F7360000}" uniqueName="14071" name="Column14045" queryTableFieldId="18700"/>
    <tableColumn id="14072" xr3:uid="{00000000-0010-0000-0000-0000F8360000}" uniqueName="14072" name="Column14046" queryTableFieldId="18699"/>
    <tableColumn id="14073" xr3:uid="{00000000-0010-0000-0000-0000F9360000}" uniqueName="14073" name="Column14047" queryTableFieldId="18698"/>
    <tableColumn id="14074" xr3:uid="{00000000-0010-0000-0000-0000FA360000}" uniqueName="14074" name="Column14048" queryTableFieldId="18697"/>
    <tableColumn id="14075" xr3:uid="{00000000-0010-0000-0000-0000FB360000}" uniqueName="14075" name="Column14049" queryTableFieldId="18696"/>
    <tableColumn id="14076" xr3:uid="{00000000-0010-0000-0000-0000FC360000}" uniqueName="14076" name="Column14050" queryTableFieldId="18695"/>
    <tableColumn id="14077" xr3:uid="{00000000-0010-0000-0000-0000FD360000}" uniqueName="14077" name="Column14051" queryTableFieldId="18694"/>
    <tableColumn id="14078" xr3:uid="{00000000-0010-0000-0000-0000FE360000}" uniqueName="14078" name="Column14052" queryTableFieldId="18693"/>
    <tableColumn id="14079" xr3:uid="{00000000-0010-0000-0000-0000FF360000}" uniqueName="14079" name="Column14053" queryTableFieldId="18692"/>
    <tableColumn id="14080" xr3:uid="{00000000-0010-0000-0000-000000370000}" uniqueName="14080" name="Column14054" queryTableFieldId="18691"/>
    <tableColumn id="14081" xr3:uid="{00000000-0010-0000-0000-000001370000}" uniqueName="14081" name="Column14055" queryTableFieldId="18690"/>
    <tableColumn id="14082" xr3:uid="{00000000-0010-0000-0000-000002370000}" uniqueName="14082" name="Column14056" queryTableFieldId="18689"/>
    <tableColumn id="14083" xr3:uid="{00000000-0010-0000-0000-000003370000}" uniqueName="14083" name="Column14057" queryTableFieldId="18688"/>
    <tableColumn id="14084" xr3:uid="{00000000-0010-0000-0000-000004370000}" uniqueName="14084" name="Column14058" queryTableFieldId="18687"/>
    <tableColumn id="14085" xr3:uid="{00000000-0010-0000-0000-000005370000}" uniqueName="14085" name="Column14059" queryTableFieldId="18686"/>
    <tableColumn id="14086" xr3:uid="{00000000-0010-0000-0000-000006370000}" uniqueName="14086" name="Column14060" queryTableFieldId="18685"/>
    <tableColumn id="14087" xr3:uid="{00000000-0010-0000-0000-000007370000}" uniqueName="14087" name="Column14061" queryTableFieldId="18684"/>
    <tableColumn id="14088" xr3:uid="{00000000-0010-0000-0000-000008370000}" uniqueName="14088" name="Column14062" queryTableFieldId="18683"/>
    <tableColumn id="14089" xr3:uid="{00000000-0010-0000-0000-000009370000}" uniqueName="14089" name="Column14063" queryTableFieldId="18682"/>
    <tableColumn id="14090" xr3:uid="{00000000-0010-0000-0000-00000A370000}" uniqueName="14090" name="Column14064" queryTableFieldId="18681"/>
    <tableColumn id="14091" xr3:uid="{00000000-0010-0000-0000-00000B370000}" uniqueName="14091" name="Column14065" queryTableFieldId="18680"/>
    <tableColumn id="14092" xr3:uid="{00000000-0010-0000-0000-00000C370000}" uniqueName="14092" name="Column14066" queryTableFieldId="18679"/>
    <tableColumn id="14093" xr3:uid="{00000000-0010-0000-0000-00000D370000}" uniqueName="14093" name="Column14067" queryTableFieldId="18678"/>
    <tableColumn id="14094" xr3:uid="{00000000-0010-0000-0000-00000E370000}" uniqueName="14094" name="Column14068" queryTableFieldId="18677"/>
    <tableColumn id="14095" xr3:uid="{00000000-0010-0000-0000-00000F370000}" uniqueName="14095" name="Column14069" queryTableFieldId="18676"/>
    <tableColumn id="14096" xr3:uid="{00000000-0010-0000-0000-000010370000}" uniqueName="14096" name="Column14070" queryTableFieldId="18675"/>
    <tableColumn id="14097" xr3:uid="{00000000-0010-0000-0000-000011370000}" uniqueName="14097" name="Column14071" queryTableFieldId="18674"/>
    <tableColumn id="14098" xr3:uid="{00000000-0010-0000-0000-000012370000}" uniqueName="14098" name="Column14072" queryTableFieldId="18673"/>
    <tableColumn id="14099" xr3:uid="{00000000-0010-0000-0000-000013370000}" uniqueName="14099" name="Column14073" queryTableFieldId="18672"/>
    <tableColumn id="14100" xr3:uid="{00000000-0010-0000-0000-000014370000}" uniqueName="14100" name="Column14074" queryTableFieldId="18671"/>
    <tableColumn id="14101" xr3:uid="{00000000-0010-0000-0000-000015370000}" uniqueName="14101" name="Column14075" queryTableFieldId="18670"/>
    <tableColumn id="14102" xr3:uid="{00000000-0010-0000-0000-000016370000}" uniqueName="14102" name="Column14076" queryTableFieldId="18669"/>
    <tableColumn id="14103" xr3:uid="{00000000-0010-0000-0000-000017370000}" uniqueName="14103" name="Column14077" queryTableFieldId="18668"/>
    <tableColumn id="14104" xr3:uid="{00000000-0010-0000-0000-000018370000}" uniqueName="14104" name="Column14078" queryTableFieldId="18667"/>
    <tableColumn id="14105" xr3:uid="{00000000-0010-0000-0000-000019370000}" uniqueName="14105" name="Column14079" queryTableFieldId="18666"/>
    <tableColumn id="14106" xr3:uid="{00000000-0010-0000-0000-00001A370000}" uniqueName="14106" name="Column14080" queryTableFieldId="18665"/>
    <tableColumn id="14107" xr3:uid="{00000000-0010-0000-0000-00001B370000}" uniqueName="14107" name="Column14081" queryTableFieldId="18664"/>
    <tableColumn id="14108" xr3:uid="{00000000-0010-0000-0000-00001C370000}" uniqueName="14108" name="Column14082" queryTableFieldId="18663"/>
    <tableColumn id="14109" xr3:uid="{00000000-0010-0000-0000-00001D370000}" uniqueName="14109" name="Column14083" queryTableFieldId="18662"/>
    <tableColumn id="14110" xr3:uid="{00000000-0010-0000-0000-00001E370000}" uniqueName="14110" name="Column14084" queryTableFieldId="18661"/>
    <tableColumn id="14111" xr3:uid="{00000000-0010-0000-0000-00001F370000}" uniqueName="14111" name="Column14085" queryTableFieldId="18660"/>
    <tableColumn id="14112" xr3:uid="{00000000-0010-0000-0000-000020370000}" uniqueName="14112" name="Column14086" queryTableFieldId="18659"/>
    <tableColumn id="14113" xr3:uid="{00000000-0010-0000-0000-000021370000}" uniqueName="14113" name="Column14087" queryTableFieldId="18658"/>
    <tableColumn id="14114" xr3:uid="{00000000-0010-0000-0000-000022370000}" uniqueName="14114" name="Column14088" queryTableFieldId="18657"/>
    <tableColumn id="14115" xr3:uid="{00000000-0010-0000-0000-000023370000}" uniqueName="14115" name="Column14089" queryTableFieldId="18656"/>
    <tableColumn id="14116" xr3:uid="{00000000-0010-0000-0000-000024370000}" uniqueName="14116" name="Column14090" queryTableFieldId="18655"/>
    <tableColumn id="14117" xr3:uid="{00000000-0010-0000-0000-000025370000}" uniqueName="14117" name="Column14091" queryTableFieldId="18654"/>
    <tableColumn id="14118" xr3:uid="{00000000-0010-0000-0000-000026370000}" uniqueName="14118" name="Column14092" queryTableFieldId="18653"/>
    <tableColumn id="14119" xr3:uid="{00000000-0010-0000-0000-000027370000}" uniqueName="14119" name="Column14093" queryTableFieldId="18652"/>
    <tableColumn id="14120" xr3:uid="{00000000-0010-0000-0000-000028370000}" uniqueName="14120" name="Column14094" queryTableFieldId="18651"/>
    <tableColumn id="14121" xr3:uid="{00000000-0010-0000-0000-000029370000}" uniqueName="14121" name="Column14095" queryTableFieldId="18650"/>
    <tableColumn id="14122" xr3:uid="{00000000-0010-0000-0000-00002A370000}" uniqueName="14122" name="Column14096" queryTableFieldId="18649"/>
    <tableColumn id="14123" xr3:uid="{00000000-0010-0000-0000-00002B370000}" uniqueName="14123" name="Column14097" queryTableFieldId="18648"/>
    <tableColumn id="14124" xr3:uid="{00000000-0010-0000-0000-00002C370000}" uniqueName="14124" name="Column14098" queryTableFieldId="18647"/>
    <tableColumn id="14125" xr3:uid="{00000000-0010-0000-0000-00002D370000}" uniqueName="14125" name="Column14099" queryTableFieldId="18646"/>
    <tableColumn id="14126" xr3:uid="{00000000-0010-0000-0000-00002E370000}" uniqueName="14126" name="Column14100" queryTableFieldId="18645"/>
    <tableColumn id="14127" xr3:uid="{00000000-0010-0000-0000-00002F370000}" uniqueName="14127" name="Column14101" queryTableFieldId="18644"/>
    <tableColumn id="14128" xr3:uid="{00000000-0010-0000-0000-000030370000}" uniqueName="14128" name="Column14102" queryTableFieldId="18643"/>
    <tableColumn id="14129" xr3:uid="{00000000-0010-0000-0000-000031370000}" uniqueName="14129" name="Column14103" queryTableFieldId="18642"/>
    <tableColumn id="14130" xr3:uid="{00000000-0010-0000-0000-000032370000}" uniqueName="14130" name="Column14104" queryTableFieldId="18641"/>
    <tableColumn id="14131" xr3:uid="{00000000-0010-0000-0000-000033370000}" uniqueName="14131" name="Column14105" queryTableFieldId="18640"/>
    <tableColumn id="14132" xr3:uid="{00000000-0010-0000-0000-000034370000}" uniqueName="14132" name="Column14106" queryTableFieldId="18639"/>
    <tableColumn id="14133" xr3:uid="{00000000-0010-0000-0000-000035370000}" uniqueName="14133" name="Column14107" queryTableFieldId="18638"/>
    <tableColumn id="14134" xr3:uid="{00000000-0010-0000-0000-000036370000}" uniqueName="14134" name="Column14108" queryTableFieldId="18637"/>
    <tableColumn id="14135" xr3:uid="{00000000-0010-0000-0000-000037370000}" uniqueName="14135" name="Column14109" queryTableFieldId="18636"/>
    <tableColumn id="14136" xr3:uid="{00000000-0010-0000-0000-000038370000}" uniqueName="14136" name="Column14110" queryTableFieldId="18635"/>
    <tableColumn id="14137" xr3:uid="{00000000-0010-0000-0000-000039370000}" uniqueName="14137" name="Column14111" queryTableFieldId="18634"/>
    <tableColumn id="14138" xr3:uid="{00000000-0010-0000-0000-00003A370000}" uniqueName="14138" name="Column14112" queryTableFieldId="18633"/>
    <tableColumn id="14139" xr3:uid="{00000000-0010-0000-0000-00003B370000}" uniqueName="14139" name="Column14113" queryTableFieldId="18632"/>
    <tableColumn id="14140" xr3:uid="{00000000-0010-0000-0000-00003C370000}" uniqueName="14140" name="Column14114" queryTableFieldId="18631"/>
    <tableColumn id="14141" xr3:uid="{00000000-0010-0000-0000-00003D370000}" uniqueName="14141" name="Column14115" queryTableFieldId="18630"/>
    <tableColumn id="14142" xr3:uid="{00000000-0010-0000-0000-00003E370000}" uniqueName="14142" name="Column14116" queryTableFieldId="18629"/>
    <tableColumn id="14143" xr3:uid="{00000000-0010-0000-0000-00003F370000}" uniqueName="14143" name="Column14117" queryTableFieldId="18628"/>
    <tableColumn id="14144" xr3:uid="{00000000-0010-0000-0000-000040370000}" uniqueName="14144" name="Column14118" queryTableFieldId="18627"/>
    <tableColumn id="14145" xr3:uid="{00000000-0010-0000-0000-000041370000}" uniqueName="14145" name="Column14119" queryTableFieldId="18626"/>
    <tableColumn id="14146" xr3:uid="{00000000-0010-0000-0000-000042370000}" uniqueName="14146" name="Column14120" queryTableFieldId="18625"/>
    <tableColumn id="14147" xr3:uid="{00000000-0010-0000-0000-000043370000}" uniqueName="14147" name="Column14121" queryTableFieldId="18624"/>
    <tableColumn id="14148" xr3:uid="{00000000-0010-0000-0000-000044370000}" uniqueName="14148" name="Column14122" queryTableFieldId="18623"/>
    <tableColumn id="14149" xr3:uid="{00000000-0010-0000-0000-000045370000}" uniqueName="14149" name="Column14123" queryTableFieldId="18622"/>
    <tableColumn id="14150" xr3:uid="{00000000-0010-0000-0000-000046370000}" uniqueName="14150" name="Column14124" queryTableFieldId="18621"/>
    <tableColumn id="14151" xr3:uid="{00000000-0010-0000-0000-000047370000}" uniqueName="14151" name="Column14125" queryTableFieldId="18620"/>
    <tableColumn id="14152" xr3:uid="{00000000-0010-0000-0000-000048370000}" uniqueName="14152" name="Column14126" queryTableFieldId="18619"/>
    <tableColumn id="14153" xr3:uid="{00000000-0010-0000-0000-000049370000}" uniqueName="14153" name="Column14127" queryTableFieldId="18618"/>
    <tableColumn id="14154" xr3:uid="{00000000-0010-0000-0000-00004A370000}" uniqueName="14154" name="Column14128" queryTableFieldId="18617"/>
    <tableColumn id="14155" xr3:uid="{00000000-0010-0000-0000-00004B370000}" uniqueName="14155" name="Column14129" queryTableFieldId="18616"/>
    <tableColumn id="14156" xr3:uid="{00000000-0010-0000-0000-00004C370000}" uniqueName="14156" name="Column14130" queryTableFieldId="18615"/>
    <tableColumn id="14157" xr3:uid="{00000000-0010-0000-0000-00004D370000}" uniqueName="14157" name="Column14131" queryTableFieldId="18614"/>
    <tableColumn id="14158" xr3:uid="{00000000-0010-0000-0000-00004E370000}" uniqueName="14158" name="Column14132" queryTableFieldId="18613"/>
    <tableColumn id="14159" xr3:uid="{00000000-0010-0000-0000-00004F370000}" uniqueName="14159" name="Column14133" queryTableFieldId="18612"/>
    <tableColumn id="14160" xr3:uid="{00000000-0010-0000-0000-000050370000}" uniqueName="14160" name="Column14134" queryTableFieldId="18611"/>
    <tableColumn id="14161" xr3:uid="{00000000-0010-0000-0000-000051370000}" uniqueName="14161" name="Column14135" queryTableFieldId="18610"/>
    <tableColumn id="14162" xr3:uid="{00000000-0010-0000-0000-000052370000}" uniqueName="14162" name="Column14136" queryTableFieldId="18609"/>
    <tableColumn id="14163" xr3:uid="{00000000-0010-0000-0000-000053370000}" uniqueName="14163" name="Column14137" queryTableFieldId="18608"/>
    <tableColumn id="14164" xr3:uid="{00000000-0010-0000-0000-000054370000}" uniqueName="14164" name="Column14138" queryTableFieldId="18607"/>
    <tableColumn id="14165" xr3:uid="{00000000-0010-0000-0000-000055370000}" uniqueName="14165" name="Column14139" queryTableFieldId="18606"/>
    <tableColumn id="14166" xr3:uid="{00000000-0010-0000-0000-000056370000}" uniqueName="14166" name="Column14140" queryTableFieldId="18605"/>
    <tableColumn id="14167" xr3:uid="{00000000-0010-0000-0000-000057370000}" uniqueName="14167" name="Column14141" queryTableFieldId="18604"/>
    <tableColumn id="14168" xr3:uid="{00000000-0010-0000-0000-000058370000}" uniqueName="14168" name="Column14142" queryTableFieldId="18603"/>
    <tableColumn id="14169" xr3:uid="{00000000-0010-0000-0000-000059370000}" uniqueName="14169" name="Column14143" queryTableFieldId="18602"/>
    <tableColumn id="14170" xr3:uid="{00000000-0010-0000-0000-00005A370000}" uniqueName="14170" name="Column14144" queryTableFieldId="18601"/>
    <tableColumn id="14171" xr3:uid="{00000000-0010-0000-0000-00005B370000}" uniqueName="14171" name="Column14145" queryTableFieldId="18600"/>
    <tableColumn id="14172" xr3:uid="{00000000-0010-0000-0000-00005C370000}" uniqueName="14172" name="Column14146" queryTableFieldId="18599"/>
    <tableColumn id="14173" xr3:uid="{00000000-0010-0000-0000-00005D370000}" uniqueName="14173" name="Column14147" queryTableFieldId="18598"/>
    <tableColumn id="14174" xr3:uid="{00000000-0010-0000-0000-00005E370000}" uniqueName="14174" name="Column14148" queryTableFieldId="18597"/>
    <tableColumn id="14175" xr3:uid="{00000000-0010-0000-0000-00005F370000}" uniqueName="14175" name="Column14149" queryTableFieldId="18596"/>
    <tableColumn id="14176" xr3:uid="{00000000-0010-0000-0000-000060370000}" uniqueName="14176" name="Column14150" queryTableFieldId="18595"/>
    <tableColumn id="14177" xr3:uid="{00000000-0010-0000-0000-000061370000}" uniqueName="14177" name="Column14151" queryTableFieldId="18594"/>
    <tableColumn id="14178" xr3:uid="{00000000-0010-0000-0000-000062370000}" uniqueName="14178" name="Column14152" queryTableFieldId="18593"/>
    <tableColumn id="14179" xr3:uid="{00000000-0010-0000-0000-000063370000}" uniqueName="14179" name="Column14153" queryTableFieldId="18592"/>
    <tableColumn id="14180" xr3:uid="{00000000-0010-0000-0000-000064370000}" uniqueName="14180" name="Column14154" queryTableFieldId="18591"/>
    <tableColumn id="14181" xr3:uid="{00000000-0010-0000-0000-000065370000}" uniqueName="14181" name="Column14155" queryTableFieldId="18590"/>
    <tableColumn id="14182" xr3:uid="{00000000-0010-0000-0000-000066370000}" uniqueName="14182" name="Column14156" queryTableFieldId="18589"/>
    <tableColumn id="14183" xr3:uid="{00000000-0010-0000-0000-000067370000}" uniqueName="14183" name="Column14157" queryTableFieldId="18588"/>
    <tableColumn id="14184" xr3:uid="{00000000-0010-0000-0000-000068370000}" uniqueName="14184" name="Column14158" queryTableFieldId="18587"/>
    <tableColumn id="14185" xr3:uid="{00000000-0010-0000-0000-000069370000}" uniqueName="14185" name="Column14159" queryTableFieldId="18586"/>
    <tableColumn id="14186" xr3:uid="{00000000-0010-0000-0000-00006A370000}" uniqueName="14186" name="Column14160" queryTableFieldId="18585"/>
    <tableColumn id="14187" xr3:uid="{00000000-0010-0000-0000-00006B370000}" uniqueName="14187" name="Column14161" queryTableFieldId="18584"/>
    <tableColumn id="14188" xr3:uid="{00000000-0010-0000-0000-00006C370000}" uniqueName="14188" name="Column14162" queryTableFieldId="18583"/>
    <tableColumn id="14189" xr3:uid="{00000000-0010-0000-0000-00006D370000}" uniqueName="14189" name="Column14163" queryTableFieldId="18582"/>
    <tableColumn id="14190" xr3:uid="{00000000-0010-0000-0000-00006E370000}" uniqueName="14190" name="Column14164" queryTableFieldId="18581"/>
    <tableColumn id="14191" xr3:uid="{00000000-0010-0000-0000-00006F370000}" uniqueName="14191" name="Column14165" queryTableFieldId="18580"/>
    <tableColumn id="14192" xr3:uid="{00000000-0010-0000-0000-000070370000}" uniqueName="14192" name="Column14166" queryTableFieldId="18579"/>
    <tableColumn id="14193" xr3:uid="{00000000-0010-0000-0000-000071370000}" uniqueName="14193" name="Column14167" queryTableFieldId="18578"/>
    <tableColumn id="14194" xr3:uid="{00000000-0010-0000-0000-000072370000}" uniqueName="14194" name="Column14168" queryTableFieldId="18577"/>
    <tableColumn id="14195" xr3:uid="{00000000-0010-0000-0000-000073370000}" uniqueName="14195" name="Column14169" queryTableFieldId="18576"/>
    <tableColumn id="14196" xr3:uid="{00000000-0010-0000-0000-000074370000}" uniqueName="14196" name="Column14170" queryTableFieldId="18575"/>
    <tableColumn id="14197" xr3:uid="{00000000-0010-0000-0000-000075370000}" uniqueName="14197" name="Column14171" queryTableFieldId="18574"/>
    <tableColumn id="14198" xr3:uid="{00000000-0010-0000-0000-000076370000}" uniqueName="14198" name="Column14172" queryTableFieldId="18573"/>
    <tableColumn id="14199" xr3:uid="{00000000-0010-0000-0000-000077370000}" uniqueName="14199" name="Column14173" queryTableFieldId="18572"/>
    <tableColumn id="14200" xr3:uid="{00000000-0010-0000-0000-000078370000}" uniqueName="14200" name="Column14174" queryTableFieldId="18571"/>
    <tableColumn id="14201" xr3:uid="{00000000-0010-0000-0000-000079370000}" uniqueName="14201" name="Column14175" queryTableFieldId="18570"/>
    <tableColumn id="14202" xr3:uid="{00000000-0010-0000-0000-00007A370000}" uniqueName="14202" name="Column14176" queryTableFieldId="18569"/>
    <tableColumn id="14203" xr3:uid="{00000000-0010-0000-0000-00007B370000}" uniqueName="14203" name="Column14177" queryTableFieldId="18568"/>
    <tableColumn id="14204" xr3:uid="{00000000-0010-0000-0000-00007C370000}" uniqueName="14204" name="Column14178" queryTableFieldId="18567"/>
    <tableColumn id="14205" xr3:uid="{00000000-0010-0000-0000-00007D370000}" uniqueName="14205" name="Column14179" queryTableFieldId="18566"/>
    <tableColumn id="14206" xr3:uid="{00000000-0010-0000-0000-00007E370000}" uniqueName="14206" name="Column14180" queryTableFieldId="18565"/>
    <tableColumn id="14207" xr3:uid="{00000000-0010-0000-0000-00007F370000}" uniqueName="14207" name="Column14181" queryTableFieldId="18564"/>
    <tableColumn id="14208" xr3:uid="{00000000-0010-0000-0000-000080370000}" uniqueName="14208" name="Column14182" queryTableFieldId="18563"/>
    <tableColumn id="14209" xr3:uid="{00000000-0010-0000-0000-000081370000}" uniqueName="14209" name="Column14183" queryTableFieldId="18562"/>
    <tableColumn id="14210" xr3:uid="{00000000-0010-0000-0000-000082370000}" uniqueName="14210" name="Column14184" queryTableFieldId="18561"/>
    <tableColumn id="14211" xr3:uid="{00000000-0010-0000-0000-000083370000}" uniqueName="14211" name="Column14185" queryTableFieldId="18560"/>
    <tableColumn id="14212" xr3:uid="{00000000-0010-0000-0000-000084370000}" uniqueName="14212" name="Column14186" queryTableFieldId="18559"/>
    <tableColumn id="14213" xr3:uid="{00000000-0010-0000-0000-000085370000}" uniqueName="14213" name="Column14187" queryTableFieldId="18558"/>
    <tableColumn id="14214" xr3:uid="{00000000-0010-0000-0000-000086370000}" uniqueName="14214" name="Column14188" queryTableFieldId="18557"/>
    <tableColumn id="14215" xr3:uid="{00000000-0010-0000-0000-000087370000}" uniqueName="14215" name="Column14189" queryTableFieldId="18556"/>
    <tableColumn id="14216" xr3:uid="{00000000-0010-0000-0000-000088370000}" uniqueName="14216" name="Column14190" queryTableFieldId="18555"/>
    <tableColumn id="14217" xr3:uid="{00000000-0010-0000-0000-000089370000}" uniqueName="14217" name="Column14191" queryTableFieldId="18554"/>
    <tableColumn id="14218" xr3:uid="{00000000-0010-0000-0000-00008A370000}" uniqueName="14218" name="Column14192" queryTableFieldId="18553"/>
    <tableColumn id="14219" xr3:uid="{00000000-0010-0000-0000-00008B370000}" uniqueName="14219" name="Column14193" queryTableFieldId="18552"/>
    <tableColumn id="14220" xr3:uid="{00000000-0010-0000-0000-00008C370000}" uniqueName="14220" name="Column14194" queryTableFieldId="18551"/>
    <tableColumn id="14221" xr3:uid="{00000000-0010-0000-0000-00008D370000}" uniqueName="14221" name="Column14195" queryTableFieldId="18550"/>
    <tableColumn id="14222" xr3:uid="{00000000-0010-0000-0000-00008E370000}" uniqueName="14222" name="Column14196" queryTableFieldId="18549"/>
    <tableColumn id="14223" xr3:uid="{00000000-0010-0000-0000-00008F370000}" uniqueName="14223" name="Column14197" queryTableFieldId="18548"/>
    <tableColumn id="14224" xr3:uid="{00000000-0010-0000-0000-000090370000}" uniqueName="14224" name="Column14198" queryTableFieldId="18547"/>
    <tableColumn id="14225" xr3:uid="{00000000-0010-0000-0000-000091370000}" uniqueName="14225" name="Column14199" queryTableFieldId="18546"/>
    <tableColumn id="14226" xr3:uid="{00000000-0010-0000-0000-000092370000}" uniqueName="14226" name="Column14200" queryTableFieldId="18545"/>
    <tableColumn id="14227" xr3:uid="{00000000-0010-0000-0000-000093370000}" uniqueName="14227" name="Column14201" queryTableFieldId="18544"/>
    <tableColumn id="14228" xr3:uid="{00000000-0010-0000-0000-000094370000}" uniqueName="14228" name="Column14202" queryTableFieldId="18543"/>
    <tableColumn id="14229" xr3:uid="{00000000-0010-0000-0000-000095370000}" uniqueName="14229" name="Column14203" queryTableFieldId="18542"/>
    <tableColumn id="14230" xr3:uid="{00000000-0010-0000-0000-000096370000}" uniqueName="14230" name="Column14204" queryTableFieldId="18541"/>
    <tableColumn id="14231" xr3:uid="{00000000-0010-0000-0000-000097370000}" uniqueName="14231" name="Column14205" queryTableFieldId="18540"/>
    <tableColumn id="14232" xr3:uid="{00000000-0010-0000-0000-000098370000}" uniqueName="14232" name="Column14206" queryTableFieldId="18539"/>
    <tableColumn id="14233" xr3:uid="{00000000-0010-0000-0000-000099370000}" uniqueName="14233" name="Column14207" queryTableFieldId="18538"/>
    <tableColumn id="14234" xr3:uid="{00000000-0010-0000-0000-00009A370000}" uniqueName="14234" name="Column14208" queryTableFieldId="18537"/>
    <tableColumn id="14235" xr3:uid="{00000000-0010-0000-0000-00009B370000}" uniqueName="14235" name="Column14209" queryTableFieldId="18536"/>
    <tableColumn id="14236" xr3:uid="{00000000-0010-0000-0000-00009C370000}" uniqueName="14236" name="Column14210" queryTableFieldId="18535"/>
    <tableColumn id="14237" xr3:uid="{00000000-0010-0000-0000-00009D370000}" uniqueName="14237" name="Column14211" queryTableFieldId="18534"/>
    <tableColumn id="14238" xr3:uid="{00000000-0010-0000-0000-00009E370000}" uniqueName="14238" name="Column14212" queryTableFieldId="18533"/>
    <tableColumn id="14239" xr3:uid="{00000000-0010-0000-0000-00009F370000}" uniqueName="14239" name="Column14213" queryTableFieldId="18532"/>
    <tableColumn id="14240" xr3:uid="{00000000-0010-0000-0000-0000A0370000}" uniqueName="14240" name="Column14214" queryTableFieldId="18531"/>
    <tableColumn id="14241" xr3:uid="{00000000-0010-0000-0000-0000A1370000}" uniqueName="14241" name="Column14215" queryTableFieldId="18530"/>
    <tableColumn id="14242" xr3:uid="{00000000-0010-0000-0000-0000A2370000}" uniqueName="14242" name="Column14216" queryTableFieldId="18529"/>
    <tableColumn id="14243" xr3:uid="{00000000-0010-0000-0000-0000A3370000}" uniqueName="14243" name="Column14217" queryTableFieldId="18528"/>
    <tableColumn id="14244" xr3:uid="{00000000-0010-0000-0000-0000A4370000}" uniqueName="14244" name="Column14218" queryTableFieldId="18527"/>
    <tableColumn id="14245" xr3:uid="{00000000-0010-0000-0000-0000A5370000}" uniqueName="14245" name="Column14219" queryTableFieldId="18526"/>
    <tableColumn id="14246" xr3:uid="{00000000-0010-0000-0000-0000A6370000}" uniqueName="14246" name="Column14220" queryTableFieldId="18525"/>
    <tableColumn id="14247" xr3:uid="{00000000-0010-0000-0000-0000A7370000}" uniqueName="14247" name="Column14221" queryTableFieldId="18524"/>
    <tableColumn id="14248" xr3:uid="{00000000-0010-0000-0000-0000A8370000}" uniqueName="14248" name="Column14222" queryTableFieldId="18523"/>
    <tableColumn id="14249" xr3:uid="{00000000-0010-0000-0000-0000A9370000}" uniqueName="14249" name="Column14223" queryTableFieldId="18522"/>
    <tableColumn id="14250" xr3:uid="{00000000-0010-0000-0000-0000AA370000}" uniqueName="14250" name="Column14224" queryTableFieldId="18521"/>
    <tableColumn id="14251" xr3:uid="{00000000-0010-0000-0000-0000AB370000}" uniqueName="14251" name="Column14225" queryTableFieldId="18520"/>
    <tableColumn id="14252" xr3:uid="{00000000-0010-0000-0000-0000AC370000}" uniqueName="14252" name="Column14226" queryTableFieldId="18519"/>
    <tableColumn id="14253" xr3:uid="{00000000-0010-0000-0000-0000AD370000}" uniqueName="14253" name="Column14227" queryTableFieldId="18518"/>
    <tableColumn id="14254" xr3:uid="{00000000-0010-0000-0000-0000AE370000}" uniqueName="14254" name="Column14228" queryTableFieldId="18517"/>
    <tableColumn id="14255" xr3:uid="{00000000-0010-0000-0000-0000AF370000}" uniqueName="14255" name="Column14229" queryTableFieldId="18516"/>
    <tableColumn id="14256" xr3:uid="{00000000-0010-0000-0000-0000B0370000}" uniqueName="14256" name="Column14230" queryTableFieldId="18515"/>
    <tableColumn id="14257" xr3:uid="{00000000-0010-0000-0000-0000B1370000}" uniqueName="14257" name="Column14231" queryTableFieldId="18514"/>
    <tableColumn id="14258" xr3:uid="{00000000-0010-0000-0000-0000B2370000}" uniqueName="14258" name="Column14232" queryTableFieldId="18513"/>
    <tableColumn id="14259" xr3:uid="{00000000-0010-0000-0000-0000B3370000}" uniqueName="14259" name="Column14233" queryTableFieldId="18512"/>
    <tableColumn id="14260" xr3:uid="{00000000-0010-0000-0000-0000B4370000}" uniqueName="14260" name="Column14234" queryTableFieldId="18511"/>
    <tableColumn id="14261" xr3:uid="{00000000-0010-0000-0000-0000B5370000}" uniqueName="14261" name="Column14235" queryTableFieldId="18510"/>
    <tableColumn id="14262" xr3:uid="{00000000-0010-0000-0000-0000B6370000}" uniqueName="14262" name="Column14236" queryTableFieldId="18509"/>
    <tableColumn id="14263" xr3:uid="{00000000-0010-0000-0000-0000B7370000}" uniqueName="14263" name="Column14237" queryTableFieldId="18508"/>
    <tableColumn id="14264" xr3:uid="{00000000-0010-0000-0000-0000B8370000}" uniqueName="14264" name="Column14238" queryTableFieldId="18507"/>
    <tableColumn id="14265" xr3:uid="{00000000-0010-0000-0000-0000B9370000}" uniqueName="14265" name="Column14239" queryTableFieldId="18506"/>
    <tableColumn id="14266" xr3:uid="{00000000-0010-0000-0000-0000BA370000}" uniqueName="14266" name="Column14240" queryTableFieldId="18505"/>
    <tableColumn id="14267" xr3:uid="{00000000-0010-0000-0000-0000BB370000}" uniqueName="14267" name="Column14241" queryTableFieldId="18504"/>
    <tableColumn id="14268" xr3:uid="{00000000-0010-0000-0000-0000BC370000}" uniqueName="14268" name="Column14242" queryTableFieldId="18503"/>
    <tableColumn id="14269" xr3:uid="{00000000-0010-0000-0000-0000BD370000}" uniqueName="14269" name="Column14243" queryTableFieldId="18502"/>
    <tableColumn id="14270" xr3:uid="{00000000-0010-0000-0000-0000BE370000}" uniqueName="14270" name="Column14244" queryTableFieldId="18501"/>
    <tableColumn id="14271" xr3:uid="{00000000-0010-0000-0000-0000BF370000}" uniqueName="14271" name="Column14245" queryTableFieldId="18500"/>
    <tableColumn id="14272" xr3:uid="{00000000-0010-0000-0000-0000C0370000}" uniqueName="14272" name="Column14246" queryTableFieldId="18499"/>
    <tableColumn id="14273" xr3:uid="{00000000-0010-0000-0000-0000C1370000}" uniqueName="14273" name="Column14247" queryTableFieldId="18498"/>
    <tableColumn id="14274" xr3:uid="{00000000-0010-0000-0000-0000C2370000}" uniqueName="14274" name="Column14248" queryTableFieldId="18497"/>
    <tableColumn id="14275" xr3:uid="{00000000-0010-0000-0000-0000C3370000}" uniqueName="14275" name="Column14249" queryTableFieldId="18496"/>
    <tableColumn id="14276" xr3:uid="{00000000-0010-0000-0000-0000C4370000}" uniqueName="14276" name="Column14250" queryTableFieldId="18495"/>
    <tableColumn id="14277" xr3:uid="{00000000-0010-0000-0000-0000C5370000}" uniqueName="14277" name="Column14251" queryTableFieldId="18494"/>
    <tableColumn id="14278" xr3:uid="{00000000-0010-0000-0000-0000C6370000}" uniqueName="14278" name="Column14252" queryTableFieldId="18493"/>
    <tableColumn id="14279" xr3:uid="{00000000-0010-0000-0000-0000C7370000}" uniqueName="14279" name="Column14253" queryTableFieldId="18492"/>
    <tableColumn id="14280" xr3:uid="{00000000-0010-0000-0000-0000C8370000}" uniqueName="14280" name="Column14254" queryTableFieldId="18491"/>
    <tableColumn id="14281" xr3:uid="{00000000-0010-0000-0000-0000C9370000}" uniqueName="14281" name="Column14255" queryTableFieldId="18490"/>
    <tableColumn id="14282" xr3:uid="{00000000-0010-0000-0000-0000CA370000}" uniqueName="14282" name="Column14256" queryTableFieldId="18489"/>
    <tableColumn id="14283" xr3:uid="{00000000-0010-0000-0000-0000CB370000}" uniqueName="14283" name="Column14257" queryTableFieldId="18488"/>
    <tableColumn id="14284" xr3:uid="{00000000-0010-0000-0000-0000CC370000}" uniqueName="14284" name="Column14258" queryTableFieldId="18487"/>
    <tableColumn id="14285" xr3:uid="{00000000-0010-0000-0000-0000CD370000}" uniqueName="14285" name="Column14259" queryTableFieldId="18486"/>
    <tableColumn id="14286" xr3:uid="{00000000-0010-0000-0000-0000CE370000}" uniqueName="14286" name="Column14260" queryTableFieldId="18485"/>
    <tableColumn id="14287" xr3:uid="{00000000-0010-0000-0000-0000CF370000}" uniqueName="14287" name="Column14261" queryTableFieldId="18484"/>
    <tableColumn id="14288" xr3:uid="{00000000-0010-0000-0000-0000D0370000}" uniqueName="14288" name="Column14262" queryTableFieldId="18483"/>
    <tableColumn id="14289" xr3:uid="{00000000-0010-0000-0000-0000D1370000}" uniqueName="14289" name="Column14263" queryTableFieldId="18482"/>
    <tableColumn id="14290" xr3:uid="{00000000-0010-0000-0000-0000D2370000}" uniqueName="14290" name="Column14264" queryTableFieldId="18481"/>
    <tableColumn id="14291" xr3:uid="{00000000-0010-0000-0000-0000D3370000}" uniqueName="14291" name="Column14265" queryTableFieldId="18480"/>
    <tableColumn id="14292" xr3:uid="{00000000-0010-0000-0000-0000D4370000}" uniqueName="14292" name="Column14266" queryTableFieldId="18479"/>
    <tableColumn id="14293" xr3:uid="{00000000-0010-0000-0000-0000D5370000}" uniqueName="14293" name="Column14267" queryTableFieldId="18478"/>
    <tableColumn id="14294" xr3:uid="{00000000-0010-0000-0000-0000D6370000}" uniqueName="14294" name="Column14268" queryTableFieldId="18477"/>
    <tableColumn id="14295" xr3:uid="{00000000-0010-0000-0000-0000D7370000}" uniqueName="14295" name="Column14269" queryTableFieldId="18476"/>
    <tableColumn id="14296" xr3:uid="{00000000-0010-0000-0000-0000D8370000}" uniqueName="14296" name="Column14270" queryTableFieldId="18475"/>
    <tableColumn id="14297" xr3:uid="{00000000-0010-0000-0000-0000D9370000}" uniqueName="14297" name="Column14271" queryTableFieldId="18474"/>
    <tableColumn id="14298" xr3:uid="{00000000-0010-0000-0000-0000DA370000}" uniqueName="14298" name="Column14272" queryTableFieldId="18473"/>
    <tableColumn id="14299" xr3:uid="{00000000-0010-0000-0000-0000DB370000}" uniqueName="14299" name="Column14273" queryTableFieldId="18472"/>
    <tableColumn id="14300" xr3:uid="{00000000-0010-0000-0000-0000DC370000}" uniqueName="14300" name="Column14274" queryTableFieldId="18471"/>
    <tableColumn id="14301" xr3:uid="{00000000-0010-0000-0000-0000DD370000}" uniqueName="14301" name="Column14275" queryTableFieldId="18470"/>
    <tableColumn id="14302" xr3:uid="{00000000-0010-0000-0000-0000DE370000}" uniqueName="14302" name="Column14276" queryTableFieldId="18469"/>
    <tableColumn id="14303" xr3:uid="{00000000-0010-0000-0000-0000DF370000}" uniqueName="14303" name="Column14277" queryTableFieldId="18468"/>
    <tableColumn id="14304" xr3:uid="{00000000-0010-0000-0000-0000E0370000}" uniqueName="14304" name="Column14278" queryTableFieldId="18467"/>
    <tableColumn id="14305" xr3:uid="{00000000-0010-0000-0000-0000E1370000}" uniqueName="14305" name="Column14279" queryTableFieldId="18466"/>
    <tableColumn id="14306" xr3:uid="{00000000-0010-0000-0000-0000E2370000}" uniqueName="14306" name="Column14280" queryTableFieldId="18465"/>
    <tableColumn id="14307" xr3:uid="{00000000-0010-0000-0000-0000E3370000}" uniqueName="14307" name="Column14281" queryTableFieldId="18464"/>
    <tableColumn id="14308" xr3:uid="{00000000-0010-0000-0000-0000E4370000}" uniqueName="14308" name="Column14282" queryTableFieldId="18463"/>
    <tableColumn id="14309" xr3:uid="{00000000-0010-0000-0000-0000E5370000}" uniqueName="14309" name="Column14283" queryTableFieldId="18462"/>
    <tableColumn id="14310" xr3:uid="{00000000-0010-0000-0000-0000E6370000}" uniqueName="14310" name="Column14284" queryTableFieldId="18461"/>
    <tableColumn id="14311" xr3:uid="{00000000-0010-0000-0000-0000E7370000}" uniqueName="14311" name="Column14285" queryTableFieldId="18460"/>
    <tableColumn id="14312" xr3:uid="{00000000-0010-0000-0000-0000E8370000}" uniqueName="14312" name="Column14286" queryTableFieldId="18459"/>
    <tableColumn id="14313" xr3:uid="{00000000-0010-0000-0000-0000E9370000}" uniqueName="14313" name="Column14287" queryTableFieldId="18458"/>
    <tableColumn id="14314" xr3:uid="{00000000-0010-0000-0000-0000EA370000}" uniqueName="14314" name="Column14288" queryTableFieldId="18457"/>
    <tableColumn id="14315" xr3:uid="{00000000-0010-0000-0000-0000EB370000}" uniqueName="14315" name="Column14289" queryTableFieldId="18456"/>
    <tableColumn id="14316" xr3:uid="{00000000-0010-0000-0000-0000EC370000}" uniqueName="14316" name="Column14290" queryTableFieldId="18455"/>
    <tableColumn id="14317" xr3:uid="{00000000-0010-0000-0000-0000ED370000}" uniqueName="14317" name="Column14291" queryTableFieldId="18454"/>
    <tableColumn id="14318" xr3:uid="{00000000-0010-0000-0000-0000EE370000}" uniqueName="14318" name="Column14292" queryTableFieldId="18453"/>
    <tableColumn id="14319" xr3:uid="{00000000-0010-0000-0000-0000EF370000}" uniqueName="14319" name="Column14293" queryTableFieldId="18452"/>
    <tableColumn id="14320" xr3:uid="{00000000-0010-0000-0000-0000F0370000}" uniqueName="14320" name="Column14294" queryTableFieldId="18451"/>
    <tableColumn id="14321" xr3:uid="{00000000-0010-0000-0000-0000F1370000}" uniqueName="14321" name="Column14295" queryTableFieldId="18450"/>
    <tableColumn id="14322" xr3:uid="{00000000-0010-0000-0000-0000F2370000}" uniqueName="14322" name="Column14296" queryTableFieldId="18449"/>
    <tableColumn id="14323" xr3:uid="{00000000-0010-0000-0000-0000F3370000}" uniqueName="14323" name="Column14297" queryTableFieldId="18448"/>
    <tableColumn id="14324" xr3:uid="{00000000-0010-0000-0000-0000F4370000}" uniqueName="14324" name="Column14298" queryTableFieldId="18447"/>
    <tableColumn id="14325" xr3:uid="{00000000-0010-0000-0000-0000F5370000}" uniqueName="14325" name="Column14299" queryTableFieldId="18446"/>
    <tableColumn id="14326" xr3:uid="{00000000-0010-0000-0000-0000F6370000}" uniqueName="14326" name="Column14300" queryTableFieldId="18445"/>
    <tableColumn id="14327" xr3:uid="{00000000-0010-0000-0000-0000F7370000}" uniqueName="14327" name="Column14301" queryTableFieldId="18444"/>
    <tableColumn id="14328" xr3:uid="{00000000-0010-0000-0000-0000F8370000}" uniqueName="14328" name="Column14302" queryTableFieldId="18443"/>
    <tableColumn id="14329" xr3:uid="{00000000-0010-0000-0000-0000F9370000}" uniqueName="14329" name="Column14303" queryTableFieldId="18442"/>
    <tableColumn id="14330" xr3:uid="{00000000-0010-0000-0000-0000FA370000}" uniqueName="14330" name="Column14304" queryTableFieldId="18441"/>
    <tableColumn id="14331" xr3:uid="{00000000-0010-0000-0000-0000FB370000}" uniqueName="14331" name="Column14305" queryTableFieldId="18440"/>
    <tableColumn id="14332" xr3:uid="{00000000-0010-0000-0000-0000FC370000}" uniqueName="14332" name="Column14306" queryTableFieldId="18439"/>
    <tableColumn id="14333" xr3:uid="{00000000-0010-0000-0000-0000FD370000}" uniqueName="14333" name="Column14307" queryTableFieldId="18438"/>
    <tableColumn id="14334" xr3:uid="{00000000-0010-0000-0000-0000FE370000}" uniqueName="14334" name="Column14308" queryTableFieldId="18437"/>
    <tableColumn id="14335" xr3:uid="{00000000-0010-0000-0000-0000FF370000}" uniqueName="14335" name="Column14309" queryTableFieldId="18436"/>
    <tableColumn id="14336" xr3:uid="{00000000-0010-0000-0000-000000380000}" uniqueName="14336" name="Column14310" queryTableFieldId="18435"/>
    <tableColumn id="14337" xr3:uid="{00000000-0010-0000-0000-000001380000}" uniqueName="14337" name="Column14311" queryTableFieldId="18434"/>
    <tableColumn id="14338" xr3:uid="{00000000-0010-0000-0000-000002380000}" uniqueName="14338" name="Column14312" queryTableFieldId="18433"/>
    <tableColumn id="14339" xr3:uid="{00000000-0010-0000-0000-000003380000}" uniqueName="14339" name="Column14313" queryTableFieldId="18432"/>
    <tableColumn id="14340" xr3:uid="{00000000-0010-0000-0000-000004380000}" uniqueName="14340" name="Column14314" queryTableFieldId="18431"/>
    <tableColumn id="14341" xr3:uid="{00000000-0010-0000-0000-000005380000}" uniqueName="14341" name="Column14315" queryTableFieldId="18430"/>
    <tableColumn id="14342" xr3:uid="{00000000-0010-0000-0000-000006380000}" uniqueName="14342" name="Column14316" queryTableFieldId="18429"/>
    <tableColumn id="14343" xr3:uid="{00000000-0010-0000-0000-000007380000}" uniqueName="14343" name="Column14317" queryTableFieldId="18428"/>
    <tableColumn id="14344" xr3:uid="{00000000-0010-0000-0000-000008380000}" uniqueName="14344" name="Column14318" queryTableFieldId="18427"/>
    <tableColumn id="14345" xr3:uid="{00000000-0010-0000-0000-000009380000}" uniqueName="14345" name="Column14319" queryTableFieldId="18426"/>
    <tableColumn id="14346" xr3:uid="{00000000-0010-0000-0000-00000A380000}" uniqueName="14346" name="Column14320" queryTableFieldId="18425"/>
    <tableColumn id="14347" xr3:uid="{00000000-0010-0000-0000-00000B380000}" uniqueName="14347" name="Column14321" queryTableFieldId="18424"/>
    <tableColumn id="14348" xr3:uid="{00000000-0010-0000-0000-00000C380000}" uniqueName="14348" name="Column14322" queryTableFieldId="18423"/>
    <tableColumn id="14349" xr3:uid="{00000000-0010-0000-0000-00000D380000}" uniqueName="14349" name="Column14323" queryTableFieldId="18422"/>
    <tableColumn id="14350" xr3:uid="{00000000-0010-0000-0000-00000E380000}" uniqueName="14350" name="Column14324" queryTableFieldId="18421"/>
    <tableColumn id="14351" xr3:uid="{00000000-0010-0000-0000-00000F380000}" uniqueName="14351" name="Column14325" queryTableFieldId="18420"/>
    <tableColumn id="14352" xr3:uid="{00000000-0010-0000-0000-000010380000}" uniqueName="14352" name="Column14326" queryTableFieldId="18419"/>
    <tableColumn id="14353" xr3:uid="{00000000-0010-0000-0000-000011380000}" uniqueName="14353" name="Column14327" queryTableFieldId="18418"/>
    <tableColumn id="14354" xr3:uid="{00000000-0010-0000-0000-000012380000}" uniqueName="14354" name="Column14328" queryTableFieldId="18417"/>
    <tableColumn id="14355" xr3:uid="{00000000-0010-0000-0000-000013380000}" uniqueName="14355" name="Column14329" queryTableFieldId="18416"/>
    <tableColumn id="14356" xr3:uid="{00000000-0010-0000-0000-000014380000}" uniqueName="14356" name="Column14330" queryTableFieldId="18415"/>
    <tableColumn id="14357" xr3:uid="{00000000-0010-0000-0000-000015380000}" uniqueName="14357" name="Column14331" queryTableFieldId="18414"/>
    <tableColumn id="14358" xr3:uid="{00000000-0010-0000-0000-000016380000}" uniqueName="14358" name="Column14332" queryTableFieldId="18413"/>
    <tableColumn id="14359" xr3:uid="{00000000-0010-0000-0000-000017380000}" uniqueName="14359" name="Column14333" queryTableFieldId="18412"/>
    <tableColumn id="14360" xr3:uid="{00000000-0010-0000-0000-000018380000}" uniqueName="14360" name="Column14334" queryTableFieldId="18411"/>
    <tableColumn id="14361" xr3:uid="{00000000-0010-0000-0000-000019380000}" uniqueName="14361" name="Column14335" queryTableFieldId="18410"/>
    <tableColumn id="14362" xr3:uid="{00000000-0010-0000-0000-00001A380000}" uniqueName="14362" name="Column14336" queryTableFieldId="18409"/>
    <tableColumn id="14363" xr3:uid="{00000000-0010-0000-0000-00001B380000}" uniqueName="14363" name="Column14337" queryTableFieldId="18408"/>
    <tableColumn id="14364" xr3:uid="{00000000-0010-0000-0000-00001C380000}" uniqueName="14364" name="Column14338" queryTableFieldId="18407"/>
    <tableColumn id="14365" xr3:uid="{00000000-0010-0000-0000-00001D380000}" uniqueName="14365" name="Column14339" queryTableFieldId="18406"/>
    <tableColumn id="14366" xr3:uid="{00000000-0010-0000-0000-00001E380000}" uniqueName="14366" name="Column14340" queryTableFieldId="18405"/>
    <tableColumn id="14367" xr3:uid="{00000000-0010-0000-0000-00001F380000}" uniqueName="14367" name="Column14341" queryTableFieldId="18404"/>
    <tableColumn id="14368" xr3:uid="{00000000-0010-0000-0000-000020380000}" uniqueName="14368" name="Column14342" queryTableFieldId="18403"/>
    <tableColumn id="14369" xr3:uid="{00000000-0010-0000-0000-000021380000}" uniqueName="14369" name="Column14343" queryTableFieldId="18402"/>
    <tableColumn id="14370" xr3:uid="{00000000-0010-0000-0000-000022380000}" uniqueName="14370" name="Column14344" queryTableFieldId="18401"/>
    <tableColumn id="14371" xr3:uid="{00000000-0010-0000-0000-000023380000}" uniqueName="14371" name="Column14345" queryTableFieldId="18400"/>
    <tableColumn id="14372" xr3:uid="{00000000-0010-0000-0000-000024380000}" uniqueName="14372" name="Column14346" queryTableFieldId="18399"/>
    <tableColumn id="14373" xr3:uid="{00000000-0010-0000-0000-000025380000}" uniqueName="14373" name="Column14347" queryTableFieldId="18398"/>
    <tableColumn id="14374" xr3:uid="{00000000-0010-0000-0000-000026380000}" uniqueName="14374" name="Column14348" queryTableFieldId="18397"/>
    <tableColumn id="14375" xr3:uid="{00000000-0010-0000-0000-000027380000}" uniqueName="14375" name="Column14349" queryTableFieldId="18396"/>
    <tableColumn id="14376" xr3:uid="{00000000-0010-0000-0000-000028380000}" uniqueName="14376" name="Column14350" queryTableFieldId="18395"/>
    <tableColumn id="14377" xr3:uid="{00000000-0010-0000-0000-000029380000}" uniqueName="14377" name="Column14351" queryTableFieldId="18394"/>
    <tableColumn id="14378" xr3:uid="{00000000-0010-0000-0000-00002A380000}" uniqueName="14378" name="Column14352" queryTableFieldId="18393"/>
    <tableColumn id="14379" xr3:uid="{00000000-0010-0000-0000-00002B380000}" uniqueName="14379" name="Column14353" queryTableFieldId="18392"/>
    <tableColumn id="14380" xr3:uid="{00000000-0010-0000-0000-00002C380000}" uniqueName="14380" name="Column14354" queryTableFieldId="18391"/>
    <tableColumn id="14381" xr3:uid="{00000000-0010-0000-0000-00002D380000}" uniqueName="14381" name="Column14355" queryTableFieldId="18390"/>
    <tableColumn id="14382" xr3:uid="{00000000-0010-0000-0000-00002E380000}" uniqueName="14382" name="Column14356" queryTableFieldId="18389"/>
    <tableColumn id="14383" xr3:uid="{00000000-0010-0000-0000-00002F380000}" uniqueName="14383" name="Column14357" queryTableFieldId="18388"/>
    <tableColumn id="14384" xr3:uid="{00000000-0010-0000-0000-000030380000}" uniqueName="14384" name="Column14358" queryTableFieldId="18387"/>
    <tableColumn id="14385" xr3:uid="{00000000-0010-0000-0000-000031380000}" uniqueName="14385" name="Column14359" queryTableFieldId="18386"/>
    <tableColumn id="14386" xr3:uid="{00000000-0010-0000-0000-000032380000}" uniqueName="14386" name="Column14360" queryTableFieldId="18385"/>
    <tableColumn id="14387" xr3:uid="{00000000-0010-0000-0000-000033380000}" uniqueName="14387" name="Column14361" queryTableFieldId="18384"/>
    <tableColumn id="14388" xr3:uid="{00000000-0010-0000-0000-000034380000}" uniqueName="14388" name="Column14362" queryTableFieldId="18383"/>
    <tableColumn id="14389" xr3:uid="{00000000-0010-0000-0000-000035380000}" uniqueName="14389" name="Column14363" queryTableFieldId="18382"/>
    <tableColumn id="14390" xr3:uid="{00000000-0010-0000-0000-000036380000}" uniqueName="14390" name="Column14364" queryTableFieldId="18381"/>
    <tableColumn id="14391" xr3:uid="{00000000-0010-0000-0000-000037380000}" uniqueName="14391" name="Column14365" queryTableFieldId="18380"/>
    <tableColumn id="14392" xr3:uid="{00000000-0010-0000-0000-000038380000}" uniqueName="14392" name="Column14366" queryTableFieldId="18379"/>
    <tableColumn id="14393" xr3:uid="{00000000-0010-0000-0000-000039380000}" uniqueName="14393" name="Column14367" queryTableFieldId="18378"/>
    <tableColumn id="14394" xr3:uid="{00000000-0010-0000-0000-00003A380000}" uniqueName="14394" name="Column14368" queryTableFieldId="18377"/>
    <tableColumn id="14395" xr3:uid="{00000000-0010-0000-0000-00003B380000}" uniqueName="14395" name="Column14369" queryTableFieldId="18376"/>
    <tableColumn id="14396" xr3:uid="{00000000-0010-0000-0000-00003C380000}" uniqueName="14396" name="Column14370" queryTableFieldId="18375"/>
    <tableColumn id="14397" xr3:uid="{00000000-0010-0000-0000-00003D380000}" uniqueName="14397" name="Column14371" queryTableFieldId="18374"/>
    <tableColumn id="14398" xr3:uid="{00000000-0010-0000-0000-00003E380000}" uniqueName="14398" name="Column14372" queryTableFieldId="18373"/>
    <tableColumn id="14399" xr3:uid="{00000000-0010-0000-0000-00003F380000}" uniqueName="14399" name="Column14373" queryTableFieldId="18372"/>
    <tableColumn id="14400" xr3:uid="{00000000-0010-0000-0000-000040380000}" uniqueName="14400" name="Column14374" queryTableFieldId="18371"/>
    <tableColumn id="14401" xr3:uid="{00000000-0010-0000-0000-000041380000}" uniqueName="14401" name="Column14375" queryTableFieldId="18370"/>
    <tableColumn id="14402" xr3:uid="{00000000-0010-0000-0000-000042380000}" uniqueName="14402" name="Column14376" queryTableFieldId="18369"/>
    <tableColumn id="14403" xr3:uid="{00000000-0010-0000-0000-000043380000}" uniqueName="14403" name="Column14377" queryTableFieldId="18368"/>
    <tableColumn id="14404" xr3:uid="{00000000-0010-0000-0000-000044380000}" uniqueName="14404" name="Column14378" queryTableFieldId="18367"/>
    <tableColumn id="14405" xr3:uid="{00000000-0010-0000-0000-000045380000}" uniqueName="14405" name="Column14379" queryTableFieldId="18366"/>
    <tableColumn id="14406" xr3:uid="{00000000-0010-0000-0000-000046380000}" uniqueName="14406" name="Column14380" queryTableFieldId="18365"/>
    <tableColumn id="14407" xr3:uid="{00000000-0010-0000-0000-000047380000}" uniqueName="14407" name="Column14381" queryTableFieldId="18364"/>
    <tableColumn id="14408" xr3:uid="{00000000-0010-0000-0000-000048380000}" uniqueName="14408" name="Column14382" queryTableFieldId="18363"/>
    <tableColumn id="14409" xr3:uid="{00000000-0010-0000-0000-000049380000}" uniqueName="14409" name="Column14383" queryTableFieldId="18362"/>
    <tableColumn id="14410" xr3:uid="{00000000-0010-0000-0000-00004A380000}" uniqueName="14410" name="Column14384" queryTableFieldId="18361"/>
    <tableColumn id="14411" xr3:uid="{00000000-0010-0000-0000-00004B380000}" uniqueName="14411" name="Column14385" queryTableFieldId="18360"/>
    <tableColumn id="14412" xr3:uid="{00000000-0010-0000-0000-00004C380000}" uniqueName="14412" name="Column14386" queryTableFieldId="18359"/>
    <tableColumn id="14413" xr3:uid="{00000000-0010-0000-0000-00004D380000}" uniqueName="14413" name="Column14387" queryTableFieldId="18358"/>
    <tableColumn id="14414" xr3:uid="{00000000-0010-0000-0000-00004E380000}" uniqueName="14414" name="Column14388" queryTableFieldId="18357"/>
    <tableColumn id="14415" xr3:uid="{00000000-0010-0000-0000-00004F380000}" uniqueName="14415" name="Column14389" queryTableFieldId="18356"/>
    <tableColumn id="14416" xr3:uid="{00000000-0010-0000-0000-000050380000}" uniqueName="14416" name="Column14390" queryTableFieldId="18355"/>
    <tableColumn id="14417" xr3:uid="{00000000-0010-0000-0000-000051380000}" uniqueName="14417" name="Column14391" queryTableFieldId="18354"/>
    <tableColumn id="14418" xr3:uid="{00000000-0010-0000-0000-000052380000}" uniqueName="14418" name="Column14392" queryTableFieldId="18353"/>
    <tableColumn id="14419" xr3:uid="{00000000-0010-0000-0000-000053380000}" uniqueName="14419" name="Column14393" queryTableFieldId="18352"/>
    <tableColumn id="14420" xr3:uid="{00000000-0010-0000-0000-000054380000}" uniqueName="14420" name="Column14394" queryTableFieldId="18351"/>
    <tableColumn id="14421" xr3:uid="{00000000-0010-0000-0000-000055380000}" uniqueName="14421" name="Column14395" queryTableFieldId="18350"/>
    <tableColumn id="14422" xr3:uid="{00000000-0010-0000-0000-000056380000}" uniqueName="14422" name="Column14396" queryTableFieldId="18349"/>
    <tableColumn id="14423" xr3:uid="{00000000-0010-0000-0000-000057380000}" uniqueName="14423" name="Column14397" queryTableFieldId="18348"/>
    <tableColumn id="14424" xr3:uid="{00000000-0010-0000-0000-000058380000}" uniqueName="14424" name="Column14398" queryTableFieldId="18347"/>
    <tableColumn id="14425" xr3:uid="{00000000-0010-0000-0000-000059380000}" uniqueName="14425" name="Column14399" queryTableFieldId="18346"/>
    <tableColumn id="14426" xr3:uid="{00000000-0010-0000-0000-00005A380000}" uniqueName="14426" name="Column14400" queryTableFieldId="18345"/>
    <tableColumn id="14427" xr3:uid="{00000000-0010-0000-0000-00005B380000}" uniqueName="14427" name="Column14401" queryTableFieldId="18344"/>
    <tableColumn id="14428" xr3:uid="{00000000-0010-0000-0000-00005C380000}" uniqueName="14428" name="Column14402" queryTableFieldId="18343"/>
    <tableColumn id="14429" xr3:uid="{00000000-0010-0000-0000-00005D380000}" uniqueName="14429" name="Column14403" queryTableFieldId="18342"/>
    <tableColumn id="14430" xr3:uid="{00000000-0010-0000-0000-00005E380000}" uniqueName="14430" name="Column14404" queryTableFieldId="18341"/>
    <tableColumn id="14431" xr3:uid="{00000000-0010-0000-0000-00005F380000}" uniqueName="14431" name="Column14405" queryTableFieldId="18340"/>
    <tableColumn id="14432" xr3:uid="{00000000-0010-0000-0000-000060380000}" uniqueName="14432" name="Column14406" queryTableFieldId="18339"/>
    <tableColumn id="14433" xr3:uid="{00000000-0010-0000-0000-000061380000}" uniqueName="14433" name="Column14407" queryTableFieldId="18338"/>
    <tableColumn id="14434" xr3:uid="{00000000-0010-0000-0000-000062380000}" uniqueName="14434" name="Column14408" queryTableFieldId="18337"/>
    <tableColumn id="14435" xr3:uid="{00000000-0010-0000-0000-000063380000}" uniqueName="14435" name="Column14409" queryTableFieldId="18336"/>
    <tableColumn id="14436" xr3:uid="{00000000-0010-0000-0000-000064380000}" uniqueName="14436" name="Column14410" queryTableFieldId="18335"/>
    <tableColumn id="14437" xr3:uid="{00000000-0010-0000-0000-000065380000}" uniqueName="14437" name="Column14411" queryTableFieldId="18334"/>
    <tableColumn id="14438" xr3:uid="{00000000-0010-0000-0000-000066380000}" uniqueName="14438" name="Column14412" queryTableFieldId="18333"/>
    <tableColumn id="14439" xr3:uid="{00000000-0010-0000-0000-000067380000}" uniqueName="14439" name="Column14413" queryTableFieldId="18332"/>
    <tableColumn id="14440" xr3:uid="{00000000-0010-0000-0000-000068380000}" uniqueName="14440" name="Column14414" queryTableFieldId="18331"/>
    <tableColumn id="14441" xr3:uid="{00000000-0010-0000-0000-000069380000}" uniqueName="14441" name="Column14415" queryTableFieldId="18330"/>
    <tableColumn id="14442" xr3:uid="{00000000-0010-0000-0000-00006A380000}" uniqueName="14442" name="Column14416" queryTableFieldId="18329"/>
    <tableColumn id="14443" xr3:uid="{00000000-0010-0000-0000-00006B380000}" uniqueName="14443" name="Column14417" queryTableFieldId="18328"/>
    <tableColumn id="14444" xr3:uid="{00000000-0010-0000-0000-00006C380000}" uniqueName="14444" name="Column14418" queryTableFieldId="18327"/>
    <tableColumn id="14445" xr3:uid="{00000000-0010-0000-0000-00006D380000}" uniqueName="14445" name="Column14419" queryTableFieldId="18326"/>
    <tableColumn id="14446" xr3:uid="{00000000-0010-0000-0000-00006E380000}" uniqueName="14446" name="Column14420" queryTableFieldId="18325"/>
    <tableColumn id="14447" xr3:uid="{00000000-0010-0000-0000-00006F380000}" uniqueName="14447" name="Column14421" queryTableFieldId="18324"/>
    <tableColumn id="14448" xr3:uid="{00000000-0010-0000-0000-000070380000}" uniqueName="14448" name="Column14422" queryTableFieldId="18323"/>
    <tableColumn id="14449" xr3:uid="{00000000-0010-0000-0000-000071380000}" uniqueName="14449" name="Column14423" queryTableFieldId="18322"/>
    <tableColumn id="14450" xr3:uid="{00000000-0010-0000-0000-000072380000}" uniqueName="14450" name="Column14424" queryTableFieldId="18321"/>
    <tableColumn id="14451" xr3:uid="{00000000-0010-0000-0000-000073380000}" uniqueName="14451" name="Column14425" queryTableFieldId="18320"/>
    <tableColumn id="14452" xr3:uid="{00000000-0010-0000-0000-000074380000}" uniqueName="14452" name="Column14426" queryTableFieldId="18319"/>
    <tableColumn id="14453" xr3:uid="{00000000-0010-0000-0000-000075380000}" uniqueName="14453" name="Column14427" queryTableFieldId="18318"/>
    <tableColumn id="14454" xr3:uid="{00000000-0010-0000-0000-000076380000}" uniqueName="14454" name="Column14428" queryTableFieldId="18317"/>
    <tableColumn id="14455" xr3:uid="{00000000-0010-0000-0000-000077380000}" uniqueName="14455" name="Column14429" queryTableFieldId="18316"/>
    <tableColumn id="14456" xr3:uid="{00000000-0010-0000-0000-000078380000}" uniqueName="14456" name="Column14430" queryTableFieldId="18315"/>
    <tableColumn id="14457" xr3:uid="{00000000-0010-0000-0000-000079380000}" uniqueName="14457" name="Column14431" queryTableFieldId="18314"/>
    <tableColumn id="14458" xr3:uid="{00000000-0010-0000-0000-00007A380000}" uniqueName="14458" name="Column14432" queryTableFieldId="18313"/>
    <tableColumn id="14459" xr3:uid="{00000000-0010-0000-0000-00007B380000}" uniqueName="14459" name="Column14433" queryTableFieldId="18312"/>
    <tableColumn id="14460" xr3:uid="{00000000-0010-0000-0000-00007C380000}" uniqueName="14460" name="Column14434" queryTableFieldId="18311"/>
    <tableColumn id="14461" xr3:uid="{00000000-0010-0000-0000-00007D380000}" uniqueName="14461" name="Column14435" queryTableFieldId="18310"/>
    <tableColumn id="14462" xr3:uid="{00000000-0010-0000-0000-00007E380000}" uniqueName="14462" name="Column14436" queryTableFieldId="18309"/>
    <tableColumn id="14463" xr3:uid="{00000000-0010-0000-0000-00007F380000}" uniqueName="14463" name="Column14437" queryTableFieldId="18308"/>
    <tableColumn id="14464" xr3:uid="{00000000-0010-0000-0000-000080380000}" uniqueName="14464" name="Column14438" queryTableFieldId="18307"/>
    <tableColumn id="14465" xr3:uid="{00000000-0010-0000-0000-000081380000}" uniqueName="14465" name="Column14439" queryTableFieldId="18306"/>
    <tableColumn id="14466" xr3:uid="{00000000-0010-0000-0000-000082380000}" uniqueName="14466" name="Column14440" queryTableFieldId="18305"/>
    <tableColumn id="14467" xr3:uid="{00000000-0010-0000-0000-000083380000}" uniqueName="14467" name="Column14441" queryTableFieldId="18304"/>
    <tableColumn id="14468" xr3:uid="{00000000-0010-0000-0000-000084380000}" uniqueName="14468" name="Column14442" queryTableFieldId="18303"/>
    <tableColumn id="14469" xr3:uid="{00000000-0010-0000-0000-000085380000}" uniqueName="14469" name="Column14443" queryTableFieldId="18302"/>
    <tableColumn id="14470" xr3:uid="{00000000-0010-0000-0000-000086380000}" uniqueName="14470" name="Column14444" queryTableFieldId="18301"/>
    <tableColumn id="14471" xr3:uid="{00000000-0010-0000-0000-000087380000}" uniqueName="14471" name="Column14445" queryTableFieldId="18300"/>
    <tableColumn id="14472" xr3:uid="{00000000-0010-0000-0000-000088380000}" uniqueName="14472" name="Column14446" queryTableFieldId="18299"/>
    <tableColumn id="14473" xr3:uid="{00000000-0010-0000-0000-000089380000}" uniqueName="14473" name="Column14447" queryTableFieldId="18298"/>
    <tableColumn id="14474" xr3:uid="{00000000-0010-0000-0000-00008A380000}" uniqueName="14474" name="Column14448" queryTableFieldId="18297"/>
    <tableColumn id="14475" xr3:uid="{00000000-0010-0000-0000-00008B380000}" uniqueName="14475" name="Column14449" queryTableFieldId="18296"/>
    <tableColumn id="14476" xr3:uid="{00000000-0010-0000-0000-00008C380000}" uniqueName="14476" name="Column14450" queryTableFieldId="18295"/>
    <tableColumn id="14477" xr3:uid="{00000000-0010-0000-0000-00008D380000}" uniqueName="14477" name="Column14451" queryTableFieldId="18294"/>
    <tableColumn id="14478" xr3:uid="{00000000-0010-0000-0000-00008E380000}" uniqueName="14478" name="Column14452" queryTableFieldId="18293"/>
    <tableColumn id="14479" xr3:uid="{00000000-0010-0000-0000-00008F380000}" uniqueName="14479" name="Column14453" queryTableFieldId="18292"/>
    <tableColumn id="14480" xr3:uid="{00000000-0010-0000-0000-000090380000}" uniqueName="14480" name="Column14454" queryTableFieldId="18291"/>
    <tableColumn id="14481" xr3:uid="{00000000-0010-0000-0000-000091380000}" uniqueName="14481" name="Column14455" queryTableFieldId="18290"/>
    <tableColumn id="14482" xr3:uid="{00000000-0010-0000-0000-000092380000}" uniqueName="14482" name="Column14456" queryTableFieldId="18289"/>
    <tableColumn id="14483" xr3:uid="{00000000-0010-0000-0000-000093380000}" uniqueName="14483" name="Column14457" queryTableFieldId="18288"/>
    <tableColumn id="14484" xr3:uid="{00000000-0010-0000-0000-000094380000}" uniqueName="14484" name="Column14458" queryTableFieldId="18287"/>
    <tableColumn id="14485" xr3:uid="{00000000-0010-0000-0000-000095380000}" uniqueName="14485" name="Column14459" queryTableFieldId="18286"/>
    <tableColumn id="14486" xr3:uid="{00000000-0010-0000-0000-000096380000}" uniqueName="14486" name="Column14460" queryTableFieldId="18285"/>
    <tableColumn id="14487" xr3:uid="{00000000-0010-0000-0000-000097380000}" uniqueName="14487" name="Column14461" queryTableFieldId="18284"/>
    <tableColumn id="14488" xr3:uid="{00000000-0010-0000-0000-000098380000}" uniqueName="14488" name="Column14462" queryTableFieldId="18283"/>
    <tableColumn id="14489" xr3:uid="{00000000-0010-0000-0000-000099380000}" uniqueName="14489" name="Column14463" queryTableFieldId="18282"/>
    <tableColumn id="14490" xr3:uid="{00000000-0010-0000-0000-00009A380000}" uniqueName="14490" name="Column14464" queryTableFieldId="18281"/>
    <tableColumn id="14491" xr3:uid="{00000000-0010-0000-0000-00009B380000}" uniqueName="14491" name="Column14465" queryTableFieldId="18280"/>
    <tableColumn id="14492" xr3:uid="{00000000-0010-0000-0000-00009C380000}" uniqueName="14492" name="Column14466" queryTableFieldId="18279"/>
    <tableColumn id="14493" xr3:uid="{00000000-0010-0000-0000-00009D380000}" uniqueName="14493" name="Column14467" queryTableFieldId="18278"/>
    <tableColumn id="14494" xr3:uid="{00000000-0010-0000-0000-00009E380000}" uniqueName="14494" name="Column14468" queryTableFieldId="18277"/>
    <tableColumn id="14495" xr3:uid="{00000000-0010-0000-0000-00009F380000}" uniqueName="14495" name="Column14469" queryTableFieldId="18276"/>
    <tableColumn id="14496" xr3:uid="{00000000-0010-0000-0000-0000A0380000}" uniqueName="14496" name="Column14470" queryTableFieldId="18275"/>
    <tableColumn id="14497" xr3:uid="{00000000-0010-0000-0000-0000A1380000}" uniqueName="14497" name="Column14471" queryTableFieldId="18274"/>
    <tableColumn id="14498" xr3:uid="{00000000-0010-0000-0000-0000A2380000}" uniqueName="14498" name="Column14472" queryTableFieldId="18273"/>
    <tableColumn id="14499" xr3:uid="{00000000-0010-0000-0000-0000A3380000}" uniqueName="14499" name="Column14473" queryTableFieldId="18272"/>
    <tableColumn id="14500" xr3:uid="{00000000-0010-0000-0000-0000A4380000}" uniqueName="14500" name="Column14474" queryTableFieldId="18271"/>
    <tableColumn id="14501" xr3:uid="{00000000-0010-0000-0000-0000A5380000}" uniqueName="14501" name="Column14475" queryTableFieldId="18270"/>
    <tableColumn id="14502" xr3:uid="{00000000-0010-0000-0000-0000A6380000}" uniqueName="14502" name="Column14476" queryTableFieldId="18269"/>
    <tableColumn id="14503" xr3:uid="{00000000-0010-0000-0000-0000A7380000}" uniqueName="14503" name="Column14477" queryTableFieldId="18268"/>
    <tableColumn id="14504" xr3:uid="{00000000-0010-0000-0000-0000A8380000}" uniqueName="14504" name="Column14478" queryTableFieldId="18267"/>
    <tableColumn id="14505" xr3:uid="{00000000-0010-0000-0000-0000A9380000}" uniqueName="14505" name="Column14479" queryTableFieldId="18266"/>
    <tableColumn id="14506" xr3:uid="{00000000-0010-0000-0000-0000AA380000}" uniqueName="14506" name="Column14480" queryTableFieldId="18265"/>
    <tableColumn id="14507" xr3:uid="{00000000-0010-0000-0000-0000AB380000}" uniqueName="14507" name="Column14481" queryTableFieldId="18264"/>
    <tableColumn id="14508" xr3:uid="{00000000-0010-0000-0000-0000AC380000}" uniqueName="14508" name="Column14482" queryTableFieldId="18263"/>
    <tableColumn id="14509" xr3:uid="{00000000-0010-0000-0000-0000AD380000}" uniqueName="14509" name="Column14483" queryTableFieldId="18262"/>
    <tableColumn id="14510" xr3:uid="{00000000-0010-0000-0000-0000AE380000}" uniqueName="14510" name="Column14484" queryTableFieldId="18261"/>
    <tableColumn id="14511" xr3:uid="{00000000-0010-0000-0000-0000AF380000}" uniqueName="14511" name="Column14485" queryTableFieldId="18260"/>
    <tableColumn id="14512" xr3:uid="{00000000-0010-0000-0000-0000B0380000}" uniqueName="14512" name="Column14486" queryTableFieldId="18259"/>
    <tableColumn id="14513" xr3:uid="{00000000-0010-0000-0000-0000B1380000}" uniqueName="14513" name="Column14487" queryTableFieldId="18258"/>
    <tableColumn id="14514" xr3:uid="{00000000-0010-0000-0000-0000B2380000}" uniqueName="14514" name="Column14488" queryTableFieldId="18257"/>
    <tableColumn id="14515" xr3:uid="{00000000-0010-0000-0000-0000B3380000}" uniqueName="14515" name="Column14489" queryTableFieldId="18256"/>
    <tableColumn id="14516" xr3:uid="{00000000-0010-0000-0000-0000B4380000}" uniqueName="14516" name="Column14490" queryTableFieldId="18255"/>
    <tableColumn id="14517" xr3:uid="{00000000-0010-0000-0000-0000B5380000}" uniqueName="14517" name="Column14491" queryTableFieldId="18254"/>
    <tableColumn id="14518" xr3:uid="{00000000-0010-0000-0000-0000B6380000}" uniqueName="14518" name="Column14492" queryTableFieldId="18253"/>
    <tableColumn id="14519" xr3:uid="{00000000-0010-0000-0000-0000B7380000}" uniqueName="14519" name="Column14493" queryTableFieldId="18252"/>
    <tableColumn id="14520" xr3:uid="{00000000-0010-0000-0000-0000B8380000}" uniqueName="14520" name="Column14494" queryTableFieldId="18251"/>
    <tableColumn id="14521" xr3:uid="{00000000-0010-0000-0000-0000B9380000}" uniqueName="14521" name="Column14495" queryTableFieldId="18250"/>
    <tableColumn id="14522" xr3:uid="{00000000-0010-0000-0000-0000BA380000}" uniqueName="14522" name="Column14496" queryTableFieldId="18249"/>
    <tableColumn id="14523" xr3:uid="{00000000-0010-0000-0000-0000BB380000}" uniqueName="14523" name="Column14497" queryTableFieldId="18248"/>
    <tableColumn id="14524" xr3:uid="{00000000-0010-0000-0000-0000BC380000}" uniqueName="14524" name="Column14498" queryTableFieldId="18247"/>
    <tableColumn id="14525" xr3:uid="{00000000-0010-0000-0000-0000BD380000}" uniqueName="14525" name="Column14499" queryTableFieldId="18246"/>
    <tableColumn id="14526" xr3:uid="{00000000-0010-0000-0000-0000BE380000}" uniqueName="14526" name="Column14500" queryTableFieldId="18245"/>
    <tableColumn id="14527" xr3:uid="{00000000-0010-0000-0000-0000BF380000}" uniqueName="14527" name="Column14501" queryTableFieldId="18244"/>
    <tableColumn id="14528" xr3:uid="{00000000-0010-0000-0000-0000C0380000}" uniqueName="14528" name="Column14502" queryTableFieldId="18243"/>
    <tableColumn id="14529" xr3:uid="{00000000-0010-0000-0000-0000C1380000}" uniqueName="14529" name="Column14503" queryTableFieldId="18242"/>
    <tableColumn id="14530" xr3:uid="{00000000-0010-0000-0000-0000C2380000}" uniqueName="14530" name="Column14504" queryTableFieldId="18241"/>
    <tableColumn id="14531" xr3:uid="{00000000-0010-0000-0000-0000C3380000}" uniqueName="14531" name="Column14505" queryTableFieldId="18240"/>
    <tableColumn id="14532" xr3:uid="{00000000-0010-0000-0000-0000C4380000}" uniqueName="14532" name="Column14506" queryTableFieldId="18239"/>
    <tableColumn id="14533" xr3:uid="{00000000-0010-0000-0000-0000C5380000}" uniqueName="14533" name="Column14507" queryTableFieldId="18238"/>
    <tableColumn id="14534" xr3:uid="{00000000-0010-0000-0000-0000C6380000}" uniqueName="14534" name="Column14508" queryTableFieldId="18237"/>
    <tableColumn id="14535" xr3:uid="{00000000-0010-0000-0000-0000C7380000}" uniqueName="14535" name="Column14509" queryTableFieldId="18236"/>
    <tableColumn id="14536" xr3:uid="{00000000-0010-0000-0000-0000C8380000}" uniqueName="14536" name="Column14510" queryTableFieldId="18235"/>
    <tableColumn id="14537" xr3:uid="{00000000-0010-0000-0000-0000C9380000}" uniqueName="14537" name="Column14511" queryTableFieldId="18234"/>
    <tableColumn id="14538" xr3:uid="{00000000-0010-0000-0000-0000CA380000}" uniqueName="14538" name="Column14512" queryTableFieldId="18233"/>
    <tableColumn id="14539" xr3:uid="{00000000-0010-0000-0000-0000CB380000}" uniqueName="14539" name="Column14513" queryTableFieldId="18232"/>
    <tableColumn id="14540" xr3:uid="{00000000-0010-0000-0000-0000CC380000}" uniqueName="14540" name="Column14514" queryTableFieldId="18231"/>
    <tableColumn id="14541" xr3:uid="{00000000-0010-0000-0000-0000CD380000}" uniqueName="14541" name="Column14515" queryTableFieldId="18230"/>
    <tableColumn id="14542" xr3:uid="{00000000-0010-0000-0000-0000CE380000}" uniqueName="14542" name="Column14516" queryTableFieldId="18229"/>
    <tableColumn id="14543" xr3:uid="{00000000-0010-0000-0000-0000CF380000}" uniqueName="14543" name="Column14517" queryTableFieldId="18228"/>
    <tableColumn id="14544" xr3:uid="{00000000-0010-0000-0000-0000D0380000}" uniqueName="14544" name="Column14518" queryTableFieldId="18227"/>
    <tableColumn id="14545" xr3:uid="{00000000-0010-0000-0000-0000D1380000}" uniqueName="14545" name="Column14519" queryTableFieldId="18226"/>
    <tableColumn id="14546" xr3:uid="{00000000-0010-0000-0000-0000D2380000}" uniqueName="14546" name="Column14520" queryTableFieldId="18225"/>
    <tableColumn id="14547" xr3:uid="{00000000-0010-0000-0000-0000D3380000}" uniqueName="14547" name="Column14521" queryTableFieldId="18224"/>
    <tableColumn id="14548" xr3:uid="{00000000-0010-0000-0000-0000D4380000}" uniqueName="14548" name="Column14522" queryTableFieldId="18223"/>
    <tableColumn id="14549" xr3:uid="{00000000-0010-0000-0000-0000D5380000}" uniqueName="14549" name="Column14523" queryTableFieldId="18222"/>
    <tableColumn id="14550" xr3:uid="{00000000-0010-0000-0000-0000D6380000}" uniqueName="14550" name="Column14524" queryTableFieldId="18221"/>
    <tableColumn id="14551" xr3:uid="{00000000-0010-0000-0000-0000D7380000}" uniqueName="14551" name="Column14525" queryTableFieldId="18220"/>
    <tableColumn id="14552" xr3:uid="{00000000-0010-0000-0000-0000D8380000}" uniqueName="14552" name="Column14526" queryTableFieldId="18219"/>
    <tableColumn id="14553" xr3:uid="{00000000-0010-0000-0000-0000D9380000}" uniqueName="14553" name="Column14527" queryTableFieldId="18218"/>
    <tableColumn id="14554" xr3:uid="{00000000-0010-0000-0000-0000DA380000}" uniqueName="14554" name="Column14528" queryTableFieldId="18217"/>
    <tableColumn id="14555" xr3:uid="{00000000-0010-0000-0000-0000DB380000}" uniqueName="14555" name="Column14529" queryTableFieldId="18216"/>
    <tableColumn id="14556" xr3:uid="{00000000-0010-0000-0000-0000DC380000}" uniqueName="14556" name="Column14530" queryTableFieldId="18215"/>
    <tableColumn id="14557" xr3:uid="{00000000-0010-0000-0000-0000DD380000}" uniqueName="14557" name="Column14531" queryTableFieldId="18214"/>
    <tableColumn id="14558" xr3:uid="{00000000-0010-0000-0000-0000DE380000}" uniqueName="14558" name="Column14532" queryTableFieldId="18213"/>
    <tableColumn id="14559" xr3:uid="{00000000-0010-0000-0000-0000DF380000}" uniqueName="14559" name="Column14533" queryTableFieldId="18212"/>
    <tableColumn id="14560" xr3:uid="{00000000-0010-0000-0000-0000E0380000}" uniqueName="14560" name="Column14534" queryTableFieldId="18211"/>
    <tableColumn id="14561" xr3:uid="{00000000-0010-0000-0000-0000E1380000}" uniqueName="14561" name="Column14535" queryTableFieldId="18210"/>
    <tableColumn id="14562" xr3:uid="{00000000-0010-0000-0000-0000E2380000}" uniqueName="14562" name="Column14536" queryTableFieldId="18209"/>
    <tableColumn id="14563" xr3:uid="{00000000-0010-0000-0000-0000E3380000}" uniqueName="14563" name="Column14537" queryTableFieldId="18208"/>
    <tableColumn id="14564" xr3:uid="{00000000-0010-0000-0000-0000E4380000}" uniqueName="14564" name="Column14538" queryTableFieldId="18207"/>
    <tableColumn id="14565" xr3:uid="{00000000-0010-0000-0000-0000E5380000}" uniqueName="14565" name="Column14539" queryTableFieldId="18206"/>
    <tableColumn id="14566" xr3:uid="{00000000-0010-0000-0000-0000E6380000}" uniqueName="14566" name="Column14540" queryTableFieldId="18205"/>
    <tableColumn id="14567" xr3:uid="{00000000-0010-0000-0000-0000E7380000}" uniqueName="14567" name="Column14541" queryTableFieldId="18204"/>
    <tableColumn id="14568" xr3:uid="{00000000-0010-0000-0000-0000E8380000}" uniqueName="14568" name="Column14542" queryTableFieldId="18203"/>
    <tableColumn id="14569" xr3:uid="{00000000-0010-0000-0000-0000E9380000}" uniqueName="14569" name="Column14543" queryTableFieldId="18202"/>
    <tableColumn id="14570" xr3:uid="{00000000-0010-0000-0000-0000EA380000}" uniqueName="14570" name="Column14544" queryTableFieldId="18201"/>
    <tableColumn id="14571" xr3:uid="{00000000-0010-0000-0000-0000EB380000}" uniqueName="14571" name="Column14545" queryTableFieldId="18200"/>
    <tableColumn id="14572" xr3:uid="{00000000-0010-0000-0000-0000EC380000}" uniqueName="14572" name="Column14546" queryTableFieldId="18199"/>
    <tableColumn id="14573" xr3:uid="{00000000-0010-0000-0000-0000ED380000}" uniqueName="14573" name="Column14547" queryTableFieldId="18198"/>
    <tableColumn id="14574" xr3:uid="{00000000-0010-0000-0000-0000EE380000}" uniqueName="14574" name="Column14548" queryTableFieldId="18197"/>
    <tableColumn id="14575" xr3:uid="{00000000-0010-0000-0000-0000EF380000}" uniqueName="14575" name="Column14549" queryTableFieldId="18196"/>
    <tableColumn id="14576" xr3:uid="{00000000-0010-0000-0000-0000F0380000}" uniqueName="14576" name="Column14550" queryTableFieldId="18195"/>
    <tableColumn id="14577" xr3:uid="{00000000-0010-0000-0000-0000F1380000}" uniqueName="14577" name="Column14551" queryTableFieldId="18194"/>
    <tableColumn id="14578" xr3:uid="{00000000-0010-0000-0000-0000F2380000}" uniqueName="14578" name="Column14552" queryTableFieldId="18193"/>
    <tableColumn id="14579" xr3:uid="{00000000-0010-0000-0000-0000F3380000}" uniqueName="14579" name="Column14553" queryTableFieldId="18192"/>
    <tableColumn id="14580" xr3:uid="{00000000-0010-0000-0000-0000F4380000}" uniqueName="14580" name="Column14554" queryTableFieldId="18191"/>
    <tableColumn id="14581" xr3:uid="{00000000-0010-0000-0000-0000F5380000}" uniqueName="14581" name="Column14555" queryTableFieldId="18190"/>
    <tableColumn id="14582" xr3:uid="{00000000-0010-0000-0000-0000F6380000}" uniqueName="14582" name="Column14556" queryTableFieldId="18189"/>
    <tableColumn id="14583" xr3:uid="{00000000-0010-0000-0000-0000F7380000}" uniqueName="14583" name="Column14557" queryTableFieldId="18188"/>
    <tableColumn id="14584" xr3:uid="{00000000-0010-0000-0000-0000F8380000}" uniqueName="14584" name="Column14558" queryTableFieldId="18187"/>
    <tableColumn id="14585" xr3:uid="{00000000-0010-0000-0000-0000F9380000}" uniqueName="14585" name="Column14559" queryTableFieldId="18186"/>
    <tableColumn id="14586" xr3:uid="{00000000-0010-0000-0000-0000FA380000}" uniqueName="14586" name="Column14560" queryTableFieldId="18185"/>
    <tableColumn id="14587" xr3:uid="{00000000-0010-0000-0000-0000FB380000}" uniqueName="14587" name="Column14561" queryTableFieldId="18184"/>
    <tableColumn id="14588" xr3:uid="{00000000-0010-0000-0000-0000FC380000}" uniqueName="14588" name="Column14562" queryTableFieldId="18183"/>
    <tableColumn id="14589" xr3:uid="{00000000-0010-0000-0000-0000FD380000}" uniqueName="14589" name="Column14563" queryTableFieldId="18182"/>
    <tableColumn id="14590" xr3:uid="{00000000-0010-0000-0000-0000FE380000}" uniqueName="14590" name="Column14564" queryTableFieldId="18181"/>
    <tableColumn id="14591" xr3:uid="{00000000-0010-0000-0000-0000FF380000}" uniqueName="14591" name="Column14565" queryTableFieldId="18180"/>
    <tableColumn id="14592" xr3:uid="{00000000-0010-0000-0000-000000390000}" uniqueName="14592" name="Column14566" queryTableFieldId="18179"/>
    <tableColumn id="14593" xr3:uid="{00000000-0010-0000-0000-000001390000}" uniqueName="14593" name="Column14567" queryTableFieldId="18178"/>
    <tableColumn id="14594" xr3:uid="{00000000-0010-0000-0000-000002390000}" uniqueName="14594" name="Column14568" queryTableFieldId="18177"/>
    <tableColumn id="14595" xr3:uid="{00000000-0010-0000-0000-000003390000}" uniqueName="14595" name="Column14569" queryTableFieldId="18176"/>
    <tableColumn id="14596" xr3:uid="{00000000-0010-0000-0000-000004390000}" uniqueName="14596" name="Column14570" queryTableFieldId="18175"/>
    <tableColumn id="14597" xr3:uid="{00000000-0010-0000-0000-000005390000}" uniqueName="14597" name="Column14571" queryTableFieldId="18174"/>
    <tableColumn id="14598" xr3:uid="{00000000-0010-0000-0000-000006390000}" uniqueName="14598" name="Column14572" queryTableFieldId="18173"/>
    <tableColumn id="14599" xr3:uid="{00000000-0010-0000-0000-000007390000}" uniqueName="14599" name="Column14573" queryTableFieldId="18172"/>
    <tableColumn id="14600" xr3:uid="{00000000-0010-0000-0000-000008390000}" uniqueName="14600" name="Column14574" queryTableFieldId="18171"/>
    <tableColumn id="14601" xr3:uid="{00000000-0010-0000-0000-000009390000}" uniqueName="14601" name="Column14575" queryTableFieldId="18170"/>
    <tableColumn id="14602" xr3:uid="{00000000-0010-0000-0000-00000A390000}" uniqueName="14602" name="Column14576" queryTableFieldId="18169"/>
    <tableColumn id="14603" xr3:uid="{00000000-0010-0000-0000-00000B390000}" uniqueName="14603" name="Column14577" queryTableFieldId="18168"/>
    <tableColumn id="14604" xr3:uid="{00000000-0010-0000-0000-00000C390000}" uniqueName="14604" name="Column14578" queryTableFieldId="18167"/>
    <tableColumn id="14605" xr3:uid="{00000000-0010-0000-0000-00000D390000}" uniqueName="14605" name="Column14579" queryTableFieldId="18166"/>
    <tableColumn id="14606" xr3:uid="{00000000-0010-0000-0000-00000E390000}" uniqueName="14606" name="Column14580" queryTableFieldId="18165"/>
    <tableColumn id="14607" xr3:uid="{00000000-0010-0000-0000-00000F390000}" uniqueName="14607" name="Column14581" queryTableFieldId="18164"/>
    <tableColumn id="14608" xr3:uid="{00000000-0010-0000-0000-000010390000}" uniqueName="14608" name="Column14582" queryTableFieldId="18163"/>
    <tableColumn id="14609" xr3:uid="{00000000-0010-0000-0000-000011390000}" uniqueName="14609" name="Column14583" queryTableFieldId="18162"/>
    <tableColumn id="14610" xr3:uid="{00000000-0010-0000-0000-000012390000}" uniqueName="14610" name="Column14584" queryTableFieldId="18161"/>
    <tableColumn id="14611" xr3:uid="{00000000-0010-0000-0000-000013390000}" uniqueName="14611" name="Column14585" queryTableFieldId="18160"/>
    <tableColumn id="14612" xr3:uid="{00000000-0010-0000-0000-000014390000}" uniqueName="14612" name="Column14586" queryTableFieldId="18159"/>
    <tableColumn id="14613" xr3:uid="{00000000-0010-0000-0000-000015390000}" uniqueName="14613" name="Column14587" queryTableFieldId="18158"/>
    <tableColumn id="14614" xr3:uid="{00000000-0010-0000-0000-000016390000}" uniqueName="14614" name="Column14588" queryTableFieldId="18157"/>
    <tableColumn id="14615" xr3:uid="{00000000-0010-0000-0000-000017390000}" uniqueName="14615" name="Column14589" queryTableFieldId="18156"/>
    <tableColumn id="14616" xr3:uid="{00000000-0010-0000-0000-000018390000}" uniqueName="14616" name="Column14590" queryTableFieldId="18155"/>
    <tableColumn id="14617" xr3:uid="{00000000-0010-0000-0000-000019390000}" uniqueName="14617" name="Column14591" queryTableFieldId="18154"/>
    <tableColumn id="14618" xr3:uid="{00000000-0010-0000-0000-00001A390000}" uniqueName="14618" name="Column14592" queryTableFieldId="18153"/>
    <tableColumn id="14619" xr3:uid="{00000000-0010-0000-0000-00001B390000}" uniqueName="14619" name="Column14593" queryTableFieldId="18152"/>
    <tableColumn id="14620" xr3:uid="{00000000-0010-0000-0000-00001C390000}" uniqueName="14620" name="Column14594" queryTableFieldId="18151"/>
    <tableColumn id="14621" xr3:uid="{00000000-0010-0000-0000-00001D390000}" uniqueName="14621" name="Column14595" queryTableFieldId="18150"/>
    <tableColumn id="14622" xr3:uid="{00000000-0010-0000-0000-00001E390000}" uniqueName="14622" name="Column14596" queryTableFieldId="18149"/>
    <tableColumn id="14623" xr3:uid="{00000000-0010-0000-0000-00001F390000}" uniqueName="14623" name="Column14597" queryTableFieldId="18148"/>
    <tableColumn id="14624" xr3:uid="{00000000-0010-0000-0000-000020390000}" uniqueName="14624" name="Column14598" queryTableFieldId="18147"/>
    <tableColumn id="14625" xr3:uid="{00000000-0010-0000-0000-000021390000}" uniqueName="14625" name="Column14599" queryTableFieldId="18146"/>
    <tableColumn id="14626" xr3:uid="{00000000-0010-0000-0000-000022390000}" uniqueName="14626" name="Column14600" queryTableFieldId="18145"/>
    <tableColumn id="14627" xr3:uid="{00000000-0010-0000-0000-000023390000}" uniqueName="14627" name="Column14601" queryTableFieldId="18144"/>
    <tableColumn id="14628" xr3:uid="{00000000-0010-0000-0000-000024390000}" uniqueName="14628" name="Column14602" queryTableFieldId="18143"/>
    <tableColumn id="14629" xr3:uid="{00000000-0010-0000-0000-000025390000}" uniqueName="14629" name="Column14603" queryTableFieldId="18142"/>
    <tableColumn id="14630" xr3:uid="{00000000-0010-0000-0000-000026390000}" uniqueName="14630" name="Column14604" queryTableFieldId="18141"/>
    <tableColumn id="14631" xr3:uid="{00000000-0010-0000-0000-000027390000}" uniqueName="14631" name="Column14605" queryTableFieldId="18140"/>
    <tableColumn id="14632" xr3:uid="{00000000-0010-0000-0000-000028390000}" uniqueName="14632" name="Column14606" queryTableFieldId="18139"/>
    <tableColumn id="14633" xr3:uid="{00000000-0010-0000-0000-000029390000}" uniqueName="14633" name="Column14607" queryTableFieldId="18138"/>
    <tableColumn id="14634" xr3:uid="{00000000-0010-0000-0000-00002A390000}" uniqueName="14634" name="Column14608" queryTableFieldId="18137"/>
    <tableColumn id="14635" xr3:uid="{00000000-0010-0000-0000-00002B390000}" uniqueName="14635" name="Column14609" queryTableFieldId="18136"/>
    <tableColumn id="14636" xr3:uid="{00000000-0010-0000-0000-00002C390000}" uniqueName="14636" name="Column14610" queryTableFieldId="18135"/>
    <tableColumn id="14637" xr3:uid="{00000000-0010-0000-0000-00002D390000}" uniqueName="14637" name="Column14611" queryTableFieldId="18134"/>
    <tableColumn id="14638" xr3:uid="{00000000-0010-0000-0000-00002E390000}" uniqueName="14638" name="Column14612" queryTableFieldId="18133"/>
    <tableColumn id="14639" xr3:uid="{00000000-0010-0000-0000-00002F390000}" uniqueName="14639" name="Column14613" queryTableFieldId="18132"/>
    <tableColumn id="14640" xr3:uid="{00000000-0010-0000-0000-000030390000}" uniqueName="14640" name="Column14614" queryTableFieldId="18131"/>
    <tableColumn id="14641" xr3:uid="{00000000-0010-0000-0000-000031390000}" uniqueName="14641" name="Column14615" queryTableFieldId="18130"/>
    <tableColumn id="14642" xr3:uid="{00000000-0010-0000-0000-000032390000}" uniqueName="14642" name="Column14616" queryTableFieldId="18129"/>
    <tableColumn id="14643" xr3:uid="{00000000-0010-0000-0000-000033390000}" uniqueName="14643" name="Column14617" queryTableFieldId="18128"/>
    <tableColumn id="14644" xr3:uid="{00000000-0010-0000-0000-000034390000}" uniqueName="14644" name="Column14618" queryTableFieldId="18127"/>
    <tableColumn id="14645" xr3:uid="{00000000-0010-0000-0000-000035390000}" uniqueName="14645" name="Column14619" queryTableFieldId="18126"/>
    <tableColumn id="14646" xr3:uid="{00000000-0010-0000-0000-000036390000}" uniqueName="14646" name="Column14620" queryTableFieldId="18125"/>
    <tableColumn id="14647" xr3:uid="{00000000-0010-0000-0000-000037390000}" uniqueName="14647" name="Column14621" queryTableFieldId="18124"/>
    <tableColumn id="14648" xr3:uid="{00000000-0010-0000-0000-000038390000}" uniqueName="14648" name="Column14622" queryTableFieldId="18123"/>
    <tableColumn id="14649" xr3:uid="{00000000-0010-0000-0000-000039390000}" uniqueName="14649" name="Column14623" queryTableFieldId="18122"/>
    <tableColumn id="14650" xr3:uid="{00000000-0010-0000-0000-00003A390000}" uniqueName="14650" name="Column14624" queryTableFieldId="18121"/>
    <tableColumn id="14651" xr3:uid="{00000000-0010-0000-0000-00003B390000}" uniqueName="14651" name="Column14625" queryTableFieldId="18120"/>
    <tableColumn id="14652" xr3:uid="{00000000-0010-0000-0000-00003C390000}" uniqueName="14652" name="Column14626" queryTableFieldId="18119"/>
    <tableColumn id="14653" xr3:uid="{00000000-0010-0000-0000-00003D390000}" uniqueName="14653" name="Column14627" queryTableFieldId="18118"/>
    <tableColumn id="14654" xr3:uid="{00000000-0010-0000-0000-00003E390000}" uniqueName="14654" name="Column14628" queryTableFieldId="18117"/>
    <tableColumn id="14655" xr3:uid="{00000000-0010-0000-0000-00003F390000}" uniqueName="14655" name="Column14629" queryTableFieldId="18116"/>
    <tableColumn id="14656" xr3:uid="{00000000-0010-0000-0000-000040390000}" uniqueName="14656" name="Column14630" queryTableFieldId="18115"/>
    <tableColumn id="14657" xr3:uid="{00000000-0010-0000-0000-000041390000}" uniqueName="14657" name="Column14631" queryTableFieldId="18114"/>
    <tableColumn id="14658" xr3:uid="{00000000-0010-0000-0000-000042390000}" uniqueName="14658" name="Column14632" queryTableFieldId="18113"/>
    <tableColumn id="14659" xr3:uid="{00000000-0010-0000-0000-000043390000}" uniqueName="14659" name="Column14633" queryTableFieldId="18112"/>
    <tableColumn id="14660" xr3:uid="{00000000-0010-0000-0000-000044390000}" uniqueName="14660" name="Column14634" queryTableFieldId="18111"/>
    <tableColumn id="14661" xr3:uid="{00000000-0010-0000-0000-000045390000}" uniqueName="14661" name="Column14635" queryTableFieldId="18110"/>
    <tableColumn id="14662" xr3:uid="{00000000-0010-0000-0000-000046390000}" uniqueName="14662" name="Column14636" queryTableFieldId="18109"/>
    <tableColumn id="14663" xr3:uid="{00000000-0010-0000-0000-000047390000}" uniqueName="14663" name="Column14637" queryTableFieldId="18108"/>
    <tableColumn id="14664" xr3:uid="{00000000-0010-0000-0000-000048390000}" uniqueName="14664" name="Column14638" queryTableFieldId="18107"/>
    <tableColumn id="14665" xr3:uid="{00000000-0010-0000-0000-000049390000}" uniqueName="14665" name="Column14639" queryTableFieldId="18106"/>
    <tableColumn id="14666" xr3:uid="{00000000-0010-0000-0000-00004A390000}" uniqueName="14666" name="Column14640" queryTableFieldId="18105"/>
    <tableColumn id="14667" xr3:uid="{00000000-0010-0000-0000-00004B390000}" uniqueName="14667" name="Column14641" queryTableFieldId="18104"/>
    <tableColumn id="14668" xr3:uid="{00000000-0010-0000-0000-00004C390000}" uniqueName="14668" name="Column14642" queryTableFieldId="18103"/>
    <tableColumn id="14669" xr3:uid="{00000000-0010-0000-0000-00004D390000}" uniqueName="14669" name="Column14643" queryTableFieldId="18102"/>
    <tableColumn id="14670" xr3:uid="{00000000-0010-0000-0000-00004E390000}" uniqueName="14670" name="Column14644" queryTableFieldId="18101"/>
    <tableColumn id="14671" xr3:uid="{00000000-0010-0000-0000-00004F390000}" uniqueName="14671" name="Column14645" queryTableFieldId="18100"/>
    <tableColumn id="14672" xr3:uid="{00000000-0010-0000-0000-000050390000}" uniqueName="14672" name="Column14646" queryTableFieldId="18099"/>
    <tableColumn id="14673" xr3:uid="{00000000-0010-0000-0000-000051390000}" uniqueName="14673" name="Column14647" queryTableFieldId="18098"/>
    <tableColumn id="14674" xr3:uid="{00000000-0010-0000-0000-000052390000}" uniqueName="14674" name="Column14648" queryTableFieldId="18097"/>
    <tableColumn id="14675" xr3:uid="{00000000-0010-0000-0000-000053390000}" uniqueName="14675" name="Column14649" queryTableFieldId="18096"/>
    <tableColumn id="14676" xr3:uid="{00000000-0010-0000-0000-000054390000}" uniqueName="14676" name="Column14650" queryTableFieldId="18095"/>
    <tableColumn id="14677" xr3:uid="{00000000-0010-0000-0000-000055390000}" uniqueName="14677" name="Column14651" queryTableFieldId="18094"/>
    <tableColumn id="14678" xr3:uid="{00000000-0010-0000-0000-000056390000}" uniqueName="14678" name="Column14652" queryTableFieldId="18093"/>
    <tableColumn id="14679" xr3:uid="{00000000-0010-0000-0000-000057390000}" uniqueName="14679" name="Column14653" queryTableFieldId="18092"/>
    <tableColumn id="14680" xr3:uid="{00000000-0010-0000-0000-000058390000}" uniqueName="14680" name="Column14654" queryTableFieldId="18091"/>
    <tableColumn id="14681" xr3:uid="{00000000-0010-0000-0000-000059390000}" uniqueName="14681" name="Column14655" queryTableFieldId="18090"/>
    <tableColumn id="14682" xr3:uid="{00000000-0010-0000-0000-00005A390000}" uniqueName="14682" name="Column14656" queryTableFieldId="18089"/>
    <tableColumn id="14683" xr3:uid="{00000000-0010-0000-0000-00005B390000}" uniqueName="14683" name="Column14657" queryTableFieldId="18088"/>
    <tableColumn id="14684" xr3:uid="{00000000-0010-0000-0000-00005C390000}" uniqueName="14684" name="Column14658" queryTableFieldId="18087"/>
    <tableColumn id="14685" xr3:uid="{00000000-0010-0000-0000-00005D390000}" uniqueName="14685" name="Column14659" queryTableFieldId="18086"/>
    <tableColumn id="14686" xr3:uid="{00000000-0010-0000-0000-00005E390000}" uniqueName="14686" name="Column14660" queryTableFieldId="18085"/>
    <tableColumn id="14687" xr3:uid="{00000000-0010-0000-0000-00005F390000}" uniqueName="14687" name="Column14661" queryTableFieldId="18084"/>
    <tableColumn id="14688" xr3:uid="{00000000-0010-0000-0000-000060390000}" uniqueName="14688" name="Column14662" queryTableFieldId="18083"/>
    <tableColumn id="14689" xr3:uid="{00000000-0010-0000-0000-000061390000}" uniqueName="14689" name="Column14663" queryTableFieldId="18082"/>
    <tableColumn id="14690" xr3:uid="{00000000-0010-0000-0000-000062390000}" uniqueName="14690" name="Column14664" queryTableFieldId="18081"/>
    <tableColumn id="14691" xr3:uid="{00000000-0010-0000-0000-000063390000}" uniqueName="14691" name="Column14665" queryTableFieldId="18080"/>
    <tableColumn id="14692" xr3:uid="{00000000-0010-0000-0000-000064390000}" uniqueName="14692" name="Column14666" queryTableFieldId="18079"/>
    <tableColumn id="14693" xr3:uid="{00000000-0010-0000-0000-000065390000}" uniqueName="14693" name="Column14667" queryTableFieldId="18078"/>
    <tableColumn id="14694" xr3:uid="{00000000-0010-0000-0000-000066390000}" uniqueName="14694" name="Column14668" queryTableFieldId="18077"/>
    <tableColumn id="14695" xr3:uid="{00000000-0010-0000-0000-000067390000}" uniqueName="14695" name="Column14669" queryTableFieldId="18076"/>
    <tableColumn id="14696" xr3:uid="{00000000-0010-0000-0000-000068390000}" uniqueName="14696" name="Column14670" queryTableFieldId="18075"/>
    <tableColumn id="14697" xr3:uid="{00000000-0010-0000-0000-000069390000}" uniqueName="14697" name="Column14671" queryTableFieldId="18074"/>
    <tableColumn id="14698" xr3:uid="{00000000-0010-0000-0000-00006A390000}" uniqueName="14698" name="Column14672" queryTableFieldId="18073"/>
    <tableColumn id="14699" xr3:uid="{00000000-0010-0000-0000-00006B390000}" uniqueName="14699" name="Column14673" queryTableFieldId="18072"/>
    <tableColumn id="14700" xr3:uid="{00000000-0010-0000-0000-00006C390000}" uniqueName="14700" name="Column14674" queryTableFieldId="18071"/>
    <tableColumn id="14701" xr3:uid="{00000000-0010-0000-0000-00006D390000}" uniqueName="14701" name="Column14675" queryTableFieldId="18070"/>
    <tableColumn id="14702" xr3:uid="{00000000-0010-0000-0000-00006E390000}" uniqueName="14702" name="Column14676" queryTableFieldId="18069"/>
    <tableColumn id="14703" xr3:uid="{00000000-0010-0000-0000-00006F390000}" uniqueName="14703" name="Column14677" queryTableFieldId="18068"/>
    <tableColumn id="14704" xr3:uid="{00000000-0010-0000-0000-000070390000}" uniqueName="14704" name="Column14678" queryTableFieldId="18067"/>
    <tableColumn id="14705" xr3:uid="{00000000-0010-0000-0000-000071390000}" uniqueName="14705" name="Column14679" queryTableFieldId="18066"/>
    <tableColumn id="14706" xr3:uid="{00000000-0010-0000-0000-000072390000}" uniqueName="14706" name="Column14680" queryTableFieldId="18065"/>
    <tableColumn id="14707" xr3:uid="{00000000-0010-0000-0000-000073390000}" uniqueName="14707" name="Column14681" queryTableFieldId="18064"/>
    <tableColumn id="14708" xr3:uid="{00000000-0010-0000-0000-000074390000}" uniqueName="14708" name="Column14682" queryTableFieldId="18063"/>
    <tableColumn id="14709" xr3:uid="{00000000-0010-0000-0000-000075390000}" uniqueName="14709" name="Column14683" queryTableFieldId="18062"/>
    <tableColumn id="14710" xr3:uid="{00000000-0010-0000-0000-000076390000}" uniqueName="14710" name="Column14684" queryTableFieldId="18061"/>
    <tableColumn id="14711" xr3:uid="{00000000-0010-0000-0000-000077390000}" uniqueName="14711" name="Column14685" queryTableFieldId="18060"/>
    <tableColumn id="14712" xr3:uid="{00000000-0010-0000-0000-000078390000}" uniqueName="14712" name="Column14686" queryTableFieldId="18059"/>
    <tableColumn id="14713" xr3:uid="{00000000-0010-0000-0000-000079390000}" uniqueName="14713" name="Column14687" queryTableFieldId="18058"/>
    <tableColumn id="14714" xr3:uid="{00000000-0010-0000-0000-00007A390000}" uniqueName="14714" name="Column14688" queryTableFieldId="18057"/>
    <tableColumn id="14715" xr3:uid="{00000000-0010-0000-0000-00007B390000}" uniqueName="14715" name="Column14689" queryTableFieldId="18056"/>
    <tableColumn id="14716" xr3:uid="{00000000-0010-0000-0000-00007C390000}" uniqueName="14716" name="Column14690" queryTableFieldId="18055"/>
    <tableColumn id="14717" xr3:uid="{00000000-0010-0000-0000-00007D390000}" uniqueName="14717" name="Column14691" queryTableFieldId="18054"/>
    <tableColumn id="14718" xr3:uid="{00000000-0010-0000-0000-00007E390000}" uniqueName="14718" name="Column14692" queryTableFieldId="18053"/>
    <tableColumn id="14719" xr3:uid="{00000000-0010-0000-0000-00007F390000}" uniqueName="14719" name="Column14693" queryTableFieldId="18052"/>
    <tableColumn id="14720" xr3:uid="{00000000-0010-0000-0000-000080390000}" uniqueName="14720" name="Column14694" queryTableFieldId="18051"/>
    <tableColumn id="14721" xr3:uid="{00000000-0010-0000-0000-000081390000}" uniqueName="14721" name="Column14695" queryTableFieldId="18050"/>
    <tableColumn id="14722" xr3:uid="{00000000-0010-0000-0000-000082390000}" uniqueName="14722" name="Column14696" queryTableFieldId="18049"/>
    <tableColumn id="14723" xr3:uid="{00000000-0010-0000-0000-000083390000}" uniqueName="14723" name="Column14697" queryTableFieldId="18048"/>
    <tableColumn id="14724" xr3:uid="{00000000-0010-0000-0000-000084390000}" uniqueName="14724" name="Column14698" queryTableFieldId="18047"/>
    <tableColumn id="14725" xr3:uid="{00000000-0010-0000-0000-000085390000}" uniqueName="14725" name="Column14699" queryTableFieldId="18046"/>
    <tableColumn id="14726" xr3:uid="{00000000-0010-0000-0000-000086390000}" uniqueName="14726" name="Column14700" queryTableFieldId="18045"/>
    <tableColumn id="14727" xr3:uid="{00000000-0010-0000-0000-000087390000}" uniqueName="14727" name="Column14701" queryTableFieldId="18044"/>
    <tableColumn id="14728" xr3:uid="{00000000-0010-0000-0000-000088390000}" uniqueName="14728" name="Column14702" queryTableFieldId="18043"/>
    <tableColumn id="14729" xr3:uid="{00000000-0010-0000-0000-000089390000}" uniqueName="14729" name="Column14703" queryTableFieldId="18042"/>
    <tableColumn id="14730" xr3:uid="{00000000-0010-0000-0000-00008A390000}" uniqueName="14730" name="Column14704" queryTableFieldId="18041"/>
    <tableColumn id="14731" xr3:uid="{00000000-0010-0000-0000-00008B390000}" uniqueName="14731" name="Column14705" queryTableFieldId="18040"/>
    <tableColumn id="14732" xr3:uid="{00000000-0010-0000-0000-00008C390000}" uniqueName="14732" name="Column14706" queryTableFieldId="18039"/>
    <tableColumn id="14733" xr3:uid="{00000000-0010-0000-0000-00008D390000}" uniqueName="14733" name="Column14707" queryTableFieldId="18038"/>
    <tableColumn id="14734" xr3:uid="{00000000-0010-0000-0000-00008E390000}" uniqueName="14734" name="Column14708" queryTableFieldId="18037"/>
    <tableColumn id="14735" xr3:uid="{00000000-0010-0000-0000-00008F390000}" uniqueName="14735" name="Column14709" queryTableFieldId="18036"/>
    <tableColumn id="14736" xr3:uid="{00000000-0010-0000-0000-000090390000}" uniqueName="14736" name="Column14710" queryTableFieldId="18035"/>
    <tableColumn id="14737" xr3:uid="{00000000-0010-0000-0000-000091390000}" uniqueName="14737" name="Column14711" queryTableFieldId="18034"/>
    <tableColumn id="14738" xr3:uid="{00000000-0010-0000-0000-000092390000}" uniqueName="14738" name="Column14712" queryTableFieldId="18033"/>
    <tableColumn id="14739" xr3:uid="{00000000-0010-0000-0000-000093390000}" uniqueName="14739" name="Column14713" queryTableFieldId="18032"/>
    <tableColumn id="14740" xr3:uid="{00000000-0010-0000-0000-000094390000}" uniqueName="14740" name="Column14714" queryTableFieldId="18031"/>
    <tableColumn id="14741" xr3:uid="{00000000-0010-0000-0000-000095390000}" uniqueName="14741" name="Column14715" queryTableFieldId="18030"/>
    <tableColumn id="14742" xr3:uid="{00000000-0010-0000-0000-000096390000}" uniqueName="14742" name="Column14716" queryTableFieldId="18029"/>
    <tableColumn id="14743" xr3:uid="{00000000-0010-0000-0000-000097390000}" uniqueName="14743" name="Column14717" queryTableFieldId="18028"/>
    <tableColumn id="14744" xr3:uid="{00000000-0010-0000-0000-000098390000}" uniqueName="14744" name="Column14718" queryTableFieldId="18027"/>
    <tableColumn id="14745" xr3:uid="{00000000-0010-0000-0000-000099390000}" uniqueName="14745" name="Column14719" queryTableFieldId="18026"/>
    <tableColumn id="14746" xr3:uid="{00000000-0010-0000-0000-00009A390000}" uniqueName="14746" name="Column14720" queryTableFieldId="18025"/>
    <tableColumn id="14747" xr3:uid="{00000000-0010-0000-0000-00009B390000}" uniqueName="14747" name="Column14721" queryTableFieldId="18024"/>
    <tableColumn id="14748" xr3:uid="{00000000-0010-0000-0000-00009C390000}" uniqueName="14748" name="Column14722" queryTableFieldId="18023"/>
    <tableColumn id="14749" xr3:uid="{00000000-0010-0000-0000-00009D390000}" uniqueName="14749" name="Column14723" queryTableFieldId="18022"/>
    <tableColumn id="14750" xr3:uid="{00000000-0010-0000-0000-00009E390000}" uniqueName="14750" name="Column14724" queryTableFieldId="18021"/>
    <tableColumn id="14751" xr3:uid="{00000000-0010-0000-0000-00009F390000}" uniqueName="14751" name="Column14725" queryTableFieldId="18020"/>
    <tableColumn id="14752" xr3:uid="{00000000-0010-0000-0000-0000A0390000}" uniqueName="14752" name="Column14726" queryTableFieldId="18019"/>
    <tableColumn id="14753" xr3:uid="{00000000-0010-0000-0000-0000A1390000}" uniqueName="14753" name="Column14727" queryTableFieldId="18018"/>
    <tableColumn id="14754" xr3:uid="{00000000-0010-0000-0000-0000A2390000}" uniqueName="14754" name="Column14728" queryTableFieldId="18017"/>
    <tableColumn id="14755" xr3:uid="{00000000-0010-0000-0000-0000A3390000}" uniqueName="14755" name="Column14729" queryTableFieldId="18016"/>
    <tableColumn id="14756" xr3:uid="{00000000-0010-0000-0000-0000A4390000}" uniqueName="14756" name="Column14730" queryTableFieldId="18015"/>
    <tableColumn id="14757" xr3:uid="{00000000-0010-0000-0000-0000A5390000}" uniqueName="14757" name="Column14731" queryTableFieldId="18014"/>
    <tableColumn id="14758" xr3:uid="{00000000-0010-0000-0000-0000A6390000}" uniqueName="14758" name="Column14732" queryTableFieldId="18013"/>
    <tableColumn id="14759" xr3:uid="{00000000-0010-0000-0000-0000A7390000}" uniqueName="14759" name="Column14733" queryTableFieldId="18012"/>
    <tableColumn id="14760" xr3:uid="{00000000-0010-0000-0000-0000A8390000}" uniqueName="14760" name="Column14734" queryTableFieldId="18011"/>
    <tableColumn id="14761" xr3:uid="{00000000-0010-0000-0000-0000A9390000}" uniqueName="14761" name="Column14735" queryTableFieldId="18010"/>
    <tableColumn id="14762" xr3:uid="{00000000-0010-0000-0000-0000AA390000}" uniqueName="14762" name="Column14736" queryTableFieldId="18009"/>
    <tableColumn id="14763" xr3:uid="{00000000-0010-0000-0000-0000AB390000}" uniqueName="14763" name="Column14737" queryTableFieldId="18008"/>
    <tableColumn id="14764" xr3:uid="{00000000-0010-0000-0000-0000AC390000}" uniqueName="14764" name="Column14738" queryTableFieldId="18007"/>
    <tableColumn id="14765" xr3:uid="{00000000-0010-0000-0000-0000AD390000}" uniqueName="14765" name="Column14739" queryTableFieldId="18006"/>
    <tableColumn id="14766" xr3:uid="{00000000-0010-0000-0000-0000AE390000}" uniqueName="14766" name="Column14740" queryTableFieldId="18005"/>
    <tableColumn id="14767" xr3:uid="{00000000-0010-0000-0000-0000AF390000}" uniqueName="14767" name="Column14741" queryTableFieldId="18004"/>
    <tableColumn id="14768" xr3:uid="{00000000-0010-0000-0000-0000B0390000}" uniqueName="14768" name="Column14742" queryTableFieldId="18003"/>
    <tableColumn id="14769" xr3:uid="{00000000-0010-0000-0000-0000B1390000}" uniqueName="14769" name="Column14743" queryTableFieldId="18002"/>
    <tableColumn id="14770" xr3:uid="{00000000-0010-0000-0000-0000B2390000}" uniqueName="14770" name="Column14744" queryTableFieldId="18001"/>
    <tableColumn id="14771" xr3:uid="{00000000-0010-0000-0000-0000B3390000}" uniqueName="14771" name="Column14745" queryTableFieldId="18000"/>
    <tableColumn id="14772" xr3:uid="{00000000-0010-0000-0000-0000B4390000}" uniqueName="14772" name="Column14746" queryTableFieldId="17999"/>
    <tableColumn id="14773" xr3:uid="{00000000-0010-0000-0000-0000B5390000}" uniqueName="14773" name="Column14747" queryTableFieldId="17998"/>
    <tableColumn id="14774" xr3:uid="{00000000-0010-0000-0000-0000B6390000}" uniqueName="14774" name="Column14748" queryTableFieldId="17997"/>
    <tableColumn id="14775" xr3:uid="{00000000-0010-0000-0000-0000B7390000}" uniqueName="14775" name="Column14749" queryTableFieldId="17996"/>
    <tableColumn id="14776" xr3:uid="{00000000-0010-0000-0000-0000B8390000}" uniqueName="14776" name="Column14750" queryTableFieldId="17995"/>
    <tableColumn id="14777" xr3:uid="{00000000-0010-0000-0000-0000B9390000}" uniqueName="14777" name="Column14751" queryTableFieldId="17994"/>
    <tableColumn id="14778" xr3:uid="{00000000-0010-0000-0000-0000BA390000}" uniqueName="14778" name="Column14752" queryTableFieldId="17993"/>
    <tableColumn id="14779" xr3:uid="{00000000-0010-0000-0000-0000BB390000}" uniqueName="14779" name="Column14753" queryTableFieldId="17992"/>
    <tableColumn id="14780" xr3:uid="{00000000-0010-0000-0000-0000BC390000}" uniqueName="14780" name="Column14754" queryTableFieldId="17991"/>
    <tableColumn id="14781" xr3:uid="{00000000-0010-0000-0000-0000BD390000}" uniqueName="14781" name="Column14755" queryTableFieldId="17990"/>
    <tableColumn id="14782" xr3:uid="{00000000-0010-0000-0000-0000BE390000}" uniqueName="14782" name="Column14756" queryTableFieldId="17989"/>
    <tableColumn id="14783" xr3:uid="{00000000-0010-0000-0000-0000BF390000}" uniqueName="14783" name="Column14757" queryTableFieldId="17988"/>
    <tableColumn id="14784" xr3:uid="{00000000-0010-0000-0000-0000C0390000}" uniqueName="14784" name="Column14758" queryTableFieldId="17987"/>
    <tableColumn id="14785" xr3:uid="{00000000-0010-0000-0000-0000C1390000}" uniqueName="14785" name="Column14759" queryTableFieldId="17986"/>
    <tableColumn id="14786" xr3:uid="{00000000-0010-0000-0000-0000C2390000}" uniqueName="14786" name="Column14760" queryTableFieldId="17985"/>
    <tableColumn id="14787" xr3:uid="{00000000-0010-0000-0000-0000C3390000}" uniqueName="14787" name="Column14761" queryTableFieldId="17984"/>
    <tableColumn id="14788" xr3:uid="{00000000-0010-0000-0000-0000C4390000}" uniqueName="14788" name="Column14762" queryTableFieldId="17983"/>
    <tableColumn id="14789" xr3:uid="{00000000-0010-0000-0000-0000C5390000}" uniqueName="14789" name="Column14763" queryTableFieldId="17982"/>
    <tableColumn id="14790" xr3:uid="{00000000-0010-0000-0000-0000C6390000}" uniqueName="14790" name="Column14764" queryTableFieldId="17981"/>
    <tableColumn id="14791" xr3:uid="{00000000-0010-0000-0000-0000C7390000}" uniqueName="14791" name="Column14765" queryTableFieldId="17980"/>
    <tableColumn id="14792" xr3:uid="{00000000-0010-0000-0000-0000C8390000}" uniqueName="14792" name="Column14766" queryTableFieldId="17979"/>
    <tableColumn id="14793" xr3:uid="{00000000-0010-0000-0000-0000C9390000}" uniqueName="14793" name="Column14767" queryTableFieldId="17978"/>
    <tableColumn id="14794" xr3:uid="{00000000-0010-0000-0000-0000CA390000}" uniqueName="14794" name="Column14768" queryTableFieldId="17977"/>
    <tableColumn id="14795" xr3:uid="{00000000-0010-0000-0000-0000CB390000}" uniqueName="14795" name="Column14769" queryTableFieldId="17976"/>
    <tableColumn id="14796" xr3:uid="{00000000-0010-0000-0000-0000CC390000}" uniqueName="14796" name="Column14770" queryTableFieldId="17975"/>
    <tableColumn id="14797" xr3:uid="{00000000-0010-0000-0000-0000CD390000}" uniqueName="14797" name="Column14771" queryTableFieldId="17974"/>
    <tableColumn id="14798" xr3:uid="{00000000-0010-0000-0000-0000CE390000}" uniqueName="14798" name="Column14772" queryTableFieldId="17973"/>
    <tableColumn id="14799" xr3:uid="{00000000-0010-0000-0000-0000CF390000}" uniqueName="14799" name="Column14773" queryTableFieldId="17972"/>
    <tableColumn id="14800" xr3:uid="{00000000-0010-0000-0000-0000D0390000}" uniqueName="14800" name="Column14774" queryTableFieldId="17971"/>
    <tableColumn id="14801" xr3:uid="{00000000-0010-0000-0000-0000D1390000}" uniqueName="14801" name="Column14775" queryTableFieldId="17970"/>
    <tableColumn id="14802" xr3:uid="{00000000-0010-0000-0000-0000D2390000}" uniqueName="14802" name="Column14776" queryTableFieldId="17969"/>
    <tableColumn id="14803" xr3:uid="{00000000-0010-0000-0000-0000D3390000}" uniqueName="14803" name="Column14777" queryTableFieldId="17968"/>
    <tableColumn id="14804" xr3:uid="{00000000-0010-0000-0000-0000D4390000}" uniqueName="14804" name="Column14778" queryTableFieldId="17967"/>
    <tableColumn id="14805" xr3:uid="{00000000-0010-0000-0000-0000D5390000}" uniqueName="14805" name="Column14779" queryTableFieldId="17966"/>
    <tableColumn id="14806" xr3:uid="{00000000-0010-0000-0000-0000D6390000}" uniqueName="14806" name="Column14780" queryTableFieldId="17965"/>
    <tableColumn id="14807" xr3:uid="{00000000-0010-0000-0000-0000D7390000}" uniqueName="14807" name="Column14781" queryTableFieldId="17964"/>
    <tableColumn id="14808" xr3:uid="{00000000-0010-0000-0000-0000D8390000}" uniqueName="14808" name="Column14782" queryTableFieldId="17963"/>
    <tableColumn id="14809" xr3:uid="{00000000-0010-0000-0000-0000D9390000}" uniqueName="14809" name="Column14783" queryTableFieldId="17962"/>
    <tableColumn id="14810" xr3:uid="{00000000-0010-0000-0000-0000DA390000}" uniqueName="14810" name="Column14784" queryTableFieldId="17961"/>
    <tableColumn id="14811" xr3:uid="{00000000-0010-0000-0000-0000DB390000}" uniqueName="14811" name="Column14785" queryTableFieldId="17960"/>
    <tableColumn id="14812" xr3:uid="{00000000-0010-0000-0000-0000DC390000}" uniqueName="14812" name="Column14786" queryTableFieldId="17959"/>
    <tableColumn id="14813" xr3:uid="{00000000-0010-0000-0000-0000DD390000}" uniqueName="14813" name="Column14787" queryTableFieldId="17958"/>
    <tableColumn id="14814" xr3:uid="{00000000-0010-0000-0000-0000DE390000}" uniqueName="14814" name="Column14788" queryTableFieldId="17957"/>
    <tableColumn id="14815" xr3:uid="{00000000-0010-0000-0000-0000DF390000}" uniqueName="14815" name="Column14789" queryTableFieldId="17956"/>
    <tableColumn id="14816" xr3:uid="{00000000-0010-0000-0000-0000E0390000}" uniqueName="14816" name="Column14790" queryTableFieldId="17955"/>
    <tableColumn id="14817" xr3:uid="{00000000-0010-0000-0000-0000E1390000}" uniqueName="14817" name="Column14791" queryTableFieldId="17954"/>
    <tableColumn id="14818" xr3:uid="{00000000-0010-0000-0000-0000E2390000}" uniqueName="14818" name="Column14792" queryTableFieldId="17953"/>
    <tableColumn id="14819" xr3:uid="{00000000-0010-0000-0000-0000E3390000}" uniqueName="14819" name="Column14793" queryTableFieldId="17952"/>
    <tableColumn id="14820" xr3:uid="{00000000-0010-0000-0000-0000E4390000}" uniqueName="14820" name="Column14794" queryTableFieldId="17951"/>
    <tableColumn id="14821" xr3:uid="{00000000-0010-0000-0000-0000E5390000}" uniqueName="14821" name="Column14795" queryTableFieldId="17950"/>
    <tableColumn id="14822" xr3:uid="{00000000-0010-0000-0000-0000E6390000}" uniqueName="14822" name="Column14796" queryTableFieldId="17949"/>
    <tableColumn id="14823" xr3:uid="{00000000-0010-0000-0000-0000E7390000}" uniqueName="14823" name="Column14797" queryTableFieldId="17948"/>
    <tableColumn id="14824" xr3:uid="{00000000-0010-0000-0000-0000E8390000}" uniqueName="14824" name="Column14798" queryTableFieldId="17947"/>
    <tableColumn id="14825" xr3:uid="{00000000-0010-0000-0000-0000E9390000}" uniqueName="14825" name="Column14799" queryTableFieldId="17946"/>
    <tableColumn id="14826" xr3:uid="{00000000-0010-0000-0000-0000EA390000}" uniqueName="14826" name="Column14800" queryTableFieldId="17945"/>
    <tableColumn id="14827" xr3:uid="{00000000-0010-0000-0000-0000EB390000}" uniqueName="14827" name="Column14801" queryTableFieldId="17944"/>
    <tableColumn id="14828" xr3:uid="{00000000-0010-0000-0000-0000EC390000}" uniqueName="14828" name="Column14802" queryTableFieldId="17943"/>
    <tableColumn id="14829" xr3:uid="{00000000-0010-0000-0000-0000ED390000}" uniqueName="14829" name="Column14803" queryTableFieldId="17942"/>
    <tableColumn id="14830" xr3:uid="{00000000-0010-0000-0000-0000EE390000}" uniqueName="14830" name="Column14804" queryTableFieldId="17941"/>
    <tableColumn id="14831" xr3:uid="{00000000-0010-0000-0000-0000EF390000}" uniqueName="14831" name="Column14805" queryTableFieldId="17940"/>
    <tableColumn id="14832" xr3:uid="{00000000-0010-0000-0000-0000F0390000}" uniqueName="14832" name="Column14806" queryTableFieldId="17939"/>
    <tableColumn id="14833" xr3:uid="{00000000-0010-0000-0000-0000F1390000}" uniqueName="14833" name="Column14807" queryTableFieldId="17938"/>
    <tableColumn id="14834" xr3:uid="{00000000-0010-0000-0000-0000F2390000}" uniqueName="14834" name="Column14808" queryTableFieldId="17937"/>
    <tableColumn id="14835" xr3:uid="{00000000-0010-0000-0000-0000F3390000}" uniqueName="14835" name="Column14809" queryTableFieldId="17936"/>
    <tableColumn id="14836" xr3:uid="{00000000-0010-0000-0000-0000F4390000}" uniqueName="14836" name="Column14810" queryTableFieldId="17935"/>
    <tableColumn id="14837" xr3:uid="{00000000-0010-0000-0000-0000F5390000}" uniqueName="14837" name="Column14811" queryTableFieldId="17934"/>
    <tableColumn id="14838" xr3:uid="{00000000-0010-0000-0000-0000F6390000}" uniqueName="14838" name="Column14812" queryTableFieldId="17933"/>
    <tableColumn id="14839" xr3:uid="{00000000-0010-0000-0000-0000F7390000}" uniqueName="14839" name="Column14813" queryTableFieldId="17932"/>
    <tableColumn id="14840" xr3:uid="{00000000-0010-0000-0000-0000F8390000}" uniqueName="14840" name="Column14814" queryTableFieldId="17931"/>
    <tableColumn id="14841" xr3:uid="{00000000-0010-0000-0000-0000F9390000}" uniqueName="14841" name="Column14815" queryTableFieldId="17930"/>
    <tableColumn id="14842" xr3:uid="{00000000-0010-0000-0000-0000FA390000}" uniqueName="14842" name="Column14816" queryTableFieldId="17929"/>
    <tableColumn id="14843" xr3:uid="{00000000-0010-0000-0000-0000FB390000}" uniqueName="14843" name="Column14817" queryTableFieldId="17928"/>
    <tableColumn id="14844" xr3:uid="{00000000-0010-0000-0000-0000FC390000}" uniqueName="14844" name="Column14818" queryTableFieldId="17927"/>
    <tableColumn id="14845" xr3:uid="{00000000-0010-0000-0000-0000FD390000}" uniqueName="14845" name="Column14819" queryTableFieldId="17926"/>
    <tableColumn id="14846" xr3:uid="{00000000-0010-0000-0000-0000FE390000}" uniqueName="14846" name="Column14820" queryTableFieldId="17925"/>
    <tableColumn id="14847" xr3:uid="{00000000-0010-0000-0000-0000FF390000}" uniqueName="14847" name="Column14821" queryTableFieldId="17924"/>
    <tableColumn id="14848" xr3:uid="{00000000-0010-0000-0000-0000003A0000}" uniqueName="14848" name="Column14822" queryTableFieldId="17923"/>
    <tableColumn id="14849" xr3:uid="{00000000-0010-0000-0000-0000013A0000}" uniqueName="14849" name="Column14823" queryTableFieldId="17922"/>
    <tableColumn id="14850" xr3:uid="{00000000-0010-0000-0000-0000023A0000}" uniqueName="14850" name="Column14824" queryTableFieldId="17921"/>
    <tableColumn id="14851" xr3:uid="{00000000-0010-0000-0000-0000033A0000}" uniqueName="14851" name="Column14825" queryTableFieldId="17920"/>
    <tableColumn id="14852" xr3:uid="{00000000-0010-0000-0000-0000043A0000}" uniqueName="14852" name="Column14826" queryTableFieldId="17919"/>
    <tableColumn id="14853" xr3:uid="{00000000-0010-0000-0000-0000053A0000}" uniqueName="14853" name="Column14827" queryTableFieldId="17918"/>
    <tableColumn id="14854" xr3:uid="{00000000-0010-0000-0000-0000063A0000}" uniqueName="14854" name="Column14828" queryTableFieldId="17917"/>
    <tableColumn id="14855" xr3:uid="{00000000-0010-0000-0000-0000073A0000}" uniqueName="14855" name="Column14829" queryTableFieldId="17916"/>
    <tableColumn id="14856" xr3:uid="{00000000-0010-0000-0000-0000083A0000}" uniqueName="14856" name="Column14830" queryTableFieldId="17915"/>
    <tableColumn id="14857" xr3:uid="{00000000-0010-0000-0000-0000093A0000}" uniqueName="14857" name="Column14831" queryTableFieldId="17914"/>
    <tableColumn id="14858" xr3:uid="{00000000-0010-0000-0000-00000A3A0000}" uniqueName="14858" name="Column14832" queryTableFieldId="17913"/>
    <tableColumn id="14859" xr3:uid="{00000000-0010-0000-0000-00000B3A0000}" uniqueName="14859" name="Column14833" queryTableFieldId="17912"/>
    <tableColumn id="14860" xr3:uid="{00000000-0010-0000-0000-00000C3A0000}" uniqueName="14860" name="Column14834" queryTableFieldId="17911"/>
    <tableColumn id="14861" xr3:uid="{00000000-0010-0000-0000-00000D3A0000}" uniqueName="14861" name="Column14835" queryTableFieldId="17910"/>
    <tableColumn id="14862" xr3:uid="{00000000-0010-0000-0000-00000E3A0000}" uniqueName="14862" name="Column14836" queryTableFieldId="17909"/>
    <tableColumn id="14863" xr3:uid="{00000000-0010-0000-0000-00000F3A0000}" uniqueName="14863" name="Column14837" queryTableFieldId="17908"/>
    <tableColumn id="14864" xr3:uid="{00000000-0010-0000-0000-0000103A0000}" uniqueName="14864" name="Column14838" queryTableFieldId="17907"/>
    <tableColumn id="14865" xr3:uid="{00000000-0010-0000-0000-0000113A0000}" uniqueName="14865" name="Column14839" queryTableFieldId="17906"/>
    <tableColumn id="14866" xr3:uid="{00000000-0010-0000-0000-0000123A0000}" uniqueName="14866" name="Column14840" queryTableFieldId="17905"/>
    <tableColumn id="14867" xr3:uid="{00000000-0010-0000-0000-0000133A0000}" uniqueName="14867" name="Column14841" queryTableFieldId="17904"/>
    <tableColumn id="14868" xr3:uid="{00000000-0010-0000-0000-0000143A0000}" uniqueName="14868" name="Column14842" queryTableFieldId="17903"/>
    <tableColumn id="14869" xr3:uid="{00000000-0010-0000-0000-0000153A0000}" uniqueName="14869" name="Column14843" queryTableFieldId="17902"/>
    <tableColumn id="14870" xr3:uid="{00000000-0010-0000-0000-0000163A0000}" uniqueName="14870" name="Column14844" queryTableFieldId="17901"/>
    <tableColumn id="14871" xr3:uid="{00000000-0010-0000-0000-0000173A0000}" uniqueName="14871" name="Column14845" queryTableFieldId="17900"/>
    <tableColumn id="14872" xr3:uid="{00000000-0010-0000-0000-0000183A0000}" uniqueName="14872" name="Column14846" queryTableFieldId="17899"/>
    <tableColumn id="14873" xr3:uid="{00000000-0010-0000-0000-0000193A0000}" uniqueName="14873" name="Column14847" queryTableFieldId="17898"/>
    <tableColumn id="14874" xr3:uid="{00000000-0010-0000-0000-00001A3A0000}" uniqueName="14874" name="Column14848" queryTableFieldId="17897"/>
    <tableColumn id="14875" xr3:uid="{00000000-0010-0000-0000-00001B3A0000}" uniqueName="14875" name="Column14849" queryTableFieldId="17896"/>
    <tableColumn id="14876" xr3:uid="{00000000-0010-0000-0000-00001C3A0000}" uniqueName="14876" name="Column14850" queryTableFieldId="17895"/>
    <tableColumn id="14877" xr3:uid="{00000000-0010-0000-0000-00001D3A0000}" uniqueName="14877" name="Column14851" queryTableFieldId="17894"/>
    <tableColumn id="14878" xr3:uid="{00000000-0010-0000-0000-00001E3A0000}" uniqueName="14878" name="Column14852" queryTableFieldId="17893"/>
    <tableColumn id="14879" xr3:uid="{00000000-0010-0000-0000-00001F3A0000}" uniqueName="14879" name="Column14853" queryTableFieldId="17892"/>
    <tableColumn id="14880" xr3:uid="{00000000-0010-0000-0000-0000203A0000}" uniqueName="14880" name="Column14854" queryTableFieldId="17891"/>
    <tableColumn id="14881" xr3:uid="{00000000-0010-0000-0000-0000213A0000}" uniqueName="14881" name="Column14855" queryTableFieldId="17890"/>
    <tableColumn id="14882" xr3:uid="{00000000-0010-0000-0000-0000223A0000}" uniqueName="14882" name="Column14856" queryTableFieldId="17889"/>
    <tableColumn id="14883" xr3:uid="{00000000-0010-0000-0000-0000233A0000}" uniqueName="14883" name="Column14857" queryTableFieldId="17888"/>
    <tableColumn id="14884" xr3:uid="{00000000-0010-0000-0000-0000243A0000}" uniqueName="14884" name="Column14858" queryTableFieldId="17887"/>
    <tableColumn id="14885" xr3:uid="{00000000-0010-0000-0000-0000253A0000}" uniqueName="14885" name="Column14859" queryTableFieldId="17886"/>
    <tableColumn id="14886" xr3:uid="{00000000-0010-0000-0000-0000263A0000}" uniqueName="14886" name="Column14860" queryTableFieldId="17885"/>
    <tableColumn id="14887" xr3:uid="{00000000-0010-0000-0000-0000273A0000}" uniqueName="14887" name="Column14861" queryTableFieldId="17884"/>
    <tableColumn id="14888" xr3:uid="{00000000-0010-0000-0000-0000283A0000}" uniqueName="14888" name="Column14862" queryTableFieldId="17883"/>
    <tableColumn id="14889" xr3:uid="{00000000-0010-0000-0000-0000293A0000}" uniqueName="14889" name="Column14863" queryTableFieldId="17882"/>
    <tableColumn id="14890" xr3:uid="{00000000-0010-0000-0000-00002A3A0000}" uniqueName="14890" name="Column14864" queryTableFieldId="17881"/>
    <tableColumn id="14891" xr3:uid="{00000000-0010-0000-0000-00002B3A0000}" uniqueName="14891" name="Column14865" queryTableFieldId="17880"/>
    <tableColumn id="14892" xr3:uid="{00000000-0010-0000-0000-00002C3A0000}" uniqueName="14892" name="Column14866" queryTableFieldId="17879"/>
    <tableColumn id="14893" xr3:uid="{00000000-0010-0000-0000-00002D3A0000}" uniqueName="14893" name="Column14867" queryTableFieldId="17878"/>
    <tableColumn id="14894" xr3:uid="{00000000-0010-0000-0000-00002E3A0000}" uniqueName="14894" name="Column14868" queryTableFieldId="17877"/>
    <tableColumn id="14895" xr3:uid="{00000000-0010-0000-0000-00002F3A0000}" uniqueName="14895" name="Column14869" queryTableFieldId="17876"/>
    <tableColumn id="14896" xr3:uid="{00000000-0010-0000-0000-0000303A0000}" uniqueName="14896" name="Column14870" queryTableFieldId="17875"/>
    <tableColumn id="14897" xr3:uid="{00000000-0010-0000-0000-0000313A0000}" uniqueName="14897" name="Column14871" queryTableFieldId="17874"/>
    <tableColumn id="14898" xr3:uid="{00000000-0010-0000-0000-0000323A0000}" uniqueName="14898" name="Column14872" queryTableFieldId="17873"/>
    <tableColumn id="14899" xr3:uid="{00000000-0010-0000-0000-0000333A0000}" uniqueName="14899" name="Column14873" queryTableFieldId="17872"/>
    <tableColumn id="14900" xr3:uid="{00000000-0010-0000-0000-0000343A0000}" uniqueName="14900" name="Column14874" queryTableFieldId="17871"/>
    <tableColumn id="14901" xr3:uid="{00000000-0010-0000-0000-0000353A0000}" uniqueName="14901" name="Column14875" queryTableFieldId="17870"/>
    <tableColumn id="14902" xr3:uid="{00000000-0010-0000-0000-0000363A0000}" uniqueName="14902" name="Column14876" queryTableFieldId="17869"/>
    <tableColumn id="14903" xr3:uid="{00000000-0010-0000-0000-0000373A0000}" uniqueName="14903" name="Column14877" queryTableFieldId="17868"/>
    <tableColumn id="14904" xr3:uid="{00000000-0010-0000-0000-0000383A0000}" uniqueName="14904" name="Column14878" queryTableFieldId="17867"/>
    <tableColumn id="14905" xr3:uid="{00000000-0010-0000-0000-0000393A0000}" uniqueName="14905" name="Column14879" queryTableFieldId="17866"/>
    <tableColumn id="14906" xr3:uid="{00000000-0010-0000-0000-00003A3A0000}" uniqueName="14906" name="Column14880" queryTableFieldId="17865"/>
    <tableColumn id="14907" xr3:uid="{00000000-0010-0000-0000-00003B3A0000}" uniqueName="14907" name="Column14881" queryTableFieldId="17864"/>
    <tableColumn id="14908" xr3:uid="{00000000-0010-0000-0000-00003C3A0000}" uniqueName="14908" name="Column14882" queryTableFieldId="17863"/>
    <tableColumn id="14909" xr3:uid="{00000000-0010-0000-0000-00003D3A0000}" uniqueName="14909" name="Column14883" queryTableFieldId="17862"/>
    <tableColumn id="14910" xr3:uid="{00000000-0010-0000-0000-00003E3A0000}" uniqueName="14910" name="Column14884" queryTableFieldId="17861"/>
    <tableColumn id="14911" xr3:uid="{00000000-0010-0000-0000-00003F3A0000}" uniqueName="14911" name="Column14885" queryTableFieldId="17860"/>
    <tableColumn id="14912" xr3:uid="{00000000-0010-0000-0000-0000403A0000}" uniqueName="14912" name="Column14886" queryTableFieldId="17859"/>
    <tableColumn id="14913" xr3:uid="{00000000-0010-0000-0000-0000413A0000}" uniqueName="14913" name="Column14887" queryTableFieldId="17858"/>
    <tableColumn id="14914" xr3:uid="{00000000-0010-0000-0000-0000423A0000}" uniqueName="14914" name="Column14888" queryTableFieldId="17857"/>
    <tableColumn id="14915" xr3:uid="{00000000-0010-0000-0000-0000433A0000}" uniqueName="14915" name="Column14889" queryTableFieldId="17856"/>
    <tableColumn id="14916" xr3:uid="{00000000-0010-0000-0000-0000443A0000}" uniqueName="14916" name="Column14890" queryTableFieldId="17855"/>
    <tableColumn id="14917" xr3:uid="{00000000-0010-0000-0000-0000453A0000}" uniqueName="14917" name="Column14891" queryTableFieldId="17854"/>
    <tableColumn id="14918" xr3:uid="{00000000-0010-0000-0000-0000463A0000}" uniqueName="14918" name="Column14892" queryTableFieldId="17853"/>
    <tableColumn id="14919" xr3:uid="{00000000-0010-0000-0000-0000473A0000}" uniqueName="14919" name="Column14893" queryTableFieldId="17852"/>
    <tableColumn id="14920" xr3:uid="{00000000-0010-0000-0000-0000483A0000}" uniqueName="14920" name="Column14894" queryTableFieldId="17851"/>
    <tableColumn id="14921" xr3:uid="{00000000-0010-0000-0000-0000493A0000}" uniqueName="14921" name="Column14895" queryTableFieldId="17850"/>
    <tableColumn id="14922" xr3:uid="{00000000-0010-0000-0000-00004A3A0000}" uniqueName="14922" name="Column14896" queryTableFieldId="17849"/>
    <tableColumn id="14923" xr3:uid="{00000000-0010-0000-0000-00004B3A0000}" uniqueName="14923" name="Column14897" queryTableFieldId="17848"/>
    <tableColumn id="14924" xr3:uid="{00000000-0010-0000-0000-00004C3A0000}" uniqueName="14924" name="Column14898" queryTableFieldId="17847"/>
    <tableColumn id="14925" xr3:uid="{00000000-0010-0000-0000-00004D3A0000}" uniqueName="14925" name="Column14899" queryTableFieldId="17846"/>
    <tableColumn id="14926" xr3:uid="{00000000-0010-0000-0000-00004E3A0000}" uniqueName="14926" name="Column14900" queryTableFieldId="17845"/>
    <tableColumn id="14927" xr3:uid="{00000000-0010-0000-0000-00004F3A0000}" uniqueName="14927" name="Column14901" queryTableFieldId="17844"/>
    <tableColumn id="14928" xr3:uid="{00000000-0010-0000-0000-0000503A0000}" uniqueName="14928" name="Column14902" queryTableFieldId="17843"/>
    <tableColumn id="14929" xr3:uid="{00000000-0010-0000-0000-0000513A0000}" uniqueName="14929" name="Column14903" queryTableFieldId="17842"/>
    <tableColumn id="14930" xr3:uid="{00000000-0010-0000-0000-0000523A0000}" uniqueName="14930" name="Column14904" queryTableFieldId="17841"/>
    <tableColumn id="14931" xr3:uid="{00000000-0010-0000-0000-0000533A0000}" uniqueName="14931" name="Column14905" queryTableFieldId="17840"/>
    <tableColumn id="14932" xr3:uid="{00000000-0010-0000-0000-0000543A0000}" uniqueName="14932" name="Column14906" queryTableFieldId="17839"/>
    <tableColumn id="14933" xr3:uid="{00000000-0010-0000-0000-0000553A0000}" uniqueName="14933" name="Column14907" queryTableFieldId="17838"/>
    <tableColumn id="14934" xr3:uid="{00000000-0010-0000-0000-0000563A0000}" uniqueName="14934" name="Column14908" queryTableFieldId="17837"/>
    <tableColumn id="14935" xr3:uid="{00000000-0010-0000-0000-0000573A0000}" uniqueName="14935" name="Column14909" queryTableFieldId="17836"/>
    <tableColumn id="14936" xr3:uid="{00000000-0010-0000-0000-0000583A0000}" uniqueName="14936" name="Column14910" queryTableFieldId="17835"/>
    <tableColumn id="14937" xr3:uid="{00000000-0010-0000-0000-0000593A0000}" uniqueName="14937" name="Column14911" queryTableFieldId="17834"/>
    <tableColumn id="14938" xr3:uid="{00000000-0010-0000-0000-00005A3A0000}" uniqueName="14938" name="Column14912" queryTableFieldId="17833"/>
    <tableColumn id="14939" xr3:uid="{00000000-0010-0000-0000-00005B3A0000}" uniqueName="14939" name="Column14913" queryTableFieldId="17832"/>
    <tableColumn id="14940" xr3:uid="{00000000-0010-0000-0000-00005C3A0000}" uniqueName="14940" name="Column14914" queryTableFieldId="17831"/>
    <tableColumn id="14941" xr3:uid="{00000000-0010-0000-0000-00005D3A0000}" uniqueName="14941" name="Column14915" queryTableFieldId="17830"/>
    <tableColumn id="14942" xr3:uid="{00000000-0010-0000-0000-00005E3A0000}" uniqueName="14942" name="Column14916" queryTableFieldId="17829"/>
    <tableColumn id="14943" xr3:uid="{00000000-0010-0000-0000-00005F3A0000}" uniqueName="14943" name="Column14917" queryTableFieldId="17828"/>
    <tableColumn id="14944" xr3:uid="{00000000-0010-0000-0000-0000603A0000}" uniqueName="14944" name="Column14918" queryTableFieldId="17827"/>
    <tableColumn id="14945" xr3:uid="{00000000-0010-0000-0000-0000613A0000}" uniqueName="14945" name="Column14919" queryTableFieldId="17826"/>
    <tableColumn id="14946" xr3:uid="{00000000-0010-0000-0000-0000623A0000}" uniqueName="14946" name="Column14920" queryTableFieldId="17825"/>
    <tableColumn id="14947" xr3:uid="{00000000-0010-0000-0000-0000633A0000}" uniqueName="14947" name="Column14921" queryTableFieldId="17824"/>
    <tableColumn id="14948" xr3:uid="{00000000-0010-0000-0000-0000643A0000}" uniqueName="14948" name="Column14922" queryTableFieldId="17823"/>
    <tableColumn id="14949" xr3:uid="{00000000-0010-0000-0000-0000653A0000}" uniqueName="14949" name="Column14923" queryTableFieldId="17822"/>
    <tableColumn id="14950" xr3:uid="{00000000-0010-0000-0000-0000663A0000}" uniqueName="14950" name="Column14924" queryTableFieldId="17821"/>
    <tableColumn id="14951" xr3:uid="{00000000-0010-0000-0000-0000673A0000}" uniqueName="14951" name="Column14925" queryTableFieldId="17820"/>
    <tableColumn id="14952" xr3:uid="{00000000-0010-0000-0000-0000683A0000}" uniqueName="14952" name="Column14926" queryTableFieldId="17819"/>
    <tableColumn id="14953" xr3:uid="{00000000-0010-0000-0000-0000693A0000}" uniqueName="14953" name="Column14927" queryTableFieldId="17818"/>
    <tableColumn id="14954" xr3:uid="{00000000-0010-0000-0000-00006A3A0000}" uniqueName="14954" name="Column14928" queryTableFieldId="17817"/>
    <tableColumn id="14955" xr3:uid="{00000000-0010-0000-0000-00006B3A0000}" uniqueName="14955" name="Column14929" queryTableFieldId="17816"/>
    <tableColumn id="14956" xr3:uid="{00000000-0010-0000-0000-00006C3A0000}" uniqueName="14956" name="Column14930" queryTableFieldId="17815"/>
    <tableColumn id="14957" xr3:uid="{00000000-0010-0000-0000-00006D3A0000}" uniqueName="14957" name="Column14931" queryTableFieldId="17814"/>
    <tableColumn id="14958" xr3:uid="{00000000-0010-0000-0000-00006E3A0000}" uniqueName="14958" name="Column14932" queryTableFieldId="17813"/>
    <tableColumn id="14959" xr3:uid="{00000000-0010-0000-0000-00006F3A0000}" uniqueName="14959" name="Column14933" queryTableFieldId="17812"/>
    <tableColumn id="14960" xr3:uid="{00000000-0010-0000-0000-0000703A0000}" uniqueName="14960" name="Column14934" queryTableFieldId="17811"/>
    <tableColumn id="14961" xr3:uid="{00000000-0010-0000-0000-0000713A0000}" uniqueName="14961" name="Column14935" queryTableFieldId="17810"/>
    <tableColumn id="14962" xr3:uid="{00000000-0010-0000-0000-0000723A0000}" uniqueName="14962" name="Column14936" queryTableFieldId="17809"/>
    <tableColumn id="14963" xr3:uid="{00000000-0010-0000-0000-0000733A0000}" uniqueName="14963" name="Column14937" queryTableFieldId="17808"/>
    <tableColumn id="14964" xr3:uid="{00000000-0010-0000-0000-0000743A0000}" uniqueName="14964" name="Column14938" queryTableFieldId="17807"/>
    <tableColumn id="14965" xr3:uid="{00000000-0010-0000-0000-0000753A0000}" uniqueName="14965" name="Column14939" queryTableFieldId="17806"/>
    <tableColumn id="14966" xr3:uid="{00000000-0010-0000-0000-0000763A0000}" uniqueName="14966" name="Column14940" queryTableFieldId="17805"/>
    <tableColumn id="14967" xr3:uid="{00000000-0010-0000-0000-0000773A0000}" uniqueName="14967" name="Column14941" queryTableFieldId="17804"/>
    <tableColumn id="14968" xr3:uid="{00000000-0010-0000-0000-0000783A0000}" uniqueName="14968" name="Column14942" queryTableFieldId="17803"/>
    <tableColumn id="14969" xr3:uid="{00000000-0010-0000-0000-0000793A0000}" uniqueName="14969" name="Column14943" queryTableFieldId="17802"/>
    <tableColumn id="14970" xr3:uid="{00000000-0010-0000-0000-00007A3A0000}" uniqueName="14970" name="Column14944" queryTableFieldId="17801"/>
    <tableColumn id="14971" xr3:uid="{00000000-0010-0000-0000-00007B3A0000}" uniqueName="14971" name="Column14945" queryTableFieldId="17800"/>
    <tableColumn id="14972" xr3:uid="{00000000-0010-0000-0000-00007C3A0000}" uniqueName="14972" name="Column14946" queryTableFieldId="17799"/>
    <tableColumn id="14973" xr3:uid="{00000000-0010-0000-0000-00007D3A0000}" uniqueName="14973" name="Column14947" queryTableFieldId="17798"/>
    <tableColumn id="14974" xr3:uid="{00000000-0010-0000-0000-00007E3A0000}" uniqueName="14974" name="Column14948" queryTableFieldId="17797"/>
    <tableColumn id="14975" xr3:uid="{00000000-0010-0000-0000-00007F3A0000}" uniqueName="14975" name="Column14949" queryTableFieldId="17796"/>
    <tableColumn id="14976" xr3:uid="{00000000-0010-0000-0000-0000803A0000}" uniqueName="14976" name="Column14950" queryTableFieldId="17795"/>
    <tableColumn id="14977" xr3:uid="{00000000-0010-0000-0000-0000813A0000}" uniqueName="14977" name="Column14951" queryTableFieldId="17794"/>
    <tableColumn id="14978" xr3:uid="{00000000-0010-0000-0000-0000823A0000}" uniqueName="14978" name="Column14952" queryTableFieldId="17793"/>
    <tableColumn id="14979" xr3:uid="{00000000-0010-0000-0000-0000833A0000}" uniqueName="14979" name="Column14953" queryTableFieldId="17792"/>
    <tableColumn id="14980" xr3:uid="{00000000-0010-0000-0000-0000843A0000}" uniqueName="14980" name="Column14954" queryTableFieldId="17791"/>
    <tableColumn id="14981" xr3:uid="{00000000-0010-0000-0000-0000853A0000}" uniqueName="14981" name="Column14955" queryTableFieldId="17790"/>
    <tableColumn id="14982" xr3:uid="{00000000-0010-0000-0000-0000863A0000}" uniqueName="14982" name="Column14956" queryTableFieldId="17789"/>
    <tableColumn id="14983" xr3:uid="{00000000-0010-0000-0000-0000873A0000}" uniqueName="14983" name="Column14957" queryTableFieldId="17788"/>
    <tableColumn id="14984" xr3:uid="{00000000-0010-0000-0000-0000883A0000}" uniqueName="14984" name="Column14958" queryTableFieldId="17787"/>
    <tableColumn id="14985" xr3:uid="{00000000-0010-0000-0000-0000893A0000}" uniqueName="14985" name="Column14959" queryTableFieldId="17786"/>
    <tableColumn id="14986" xr3:uid="{00000000-0010-0000-0000-00008A3A0000}" uniqueName="14986" name="Column14960" queryTableFieldId="17785"/>
    <tableColumn id="14987" xr3:uid="{00000000-0010-0000-0000-00008B3A0000}" uniqueName="14987" name="Column14961" queryTableFieldId="17784"/>
    <tableColumn id="14988" xr3:uid="{00000000-0010-0000-0000-00008C3A0000}" uniqueName="14988" name="Column14962" queryTableFieldId="17783"/>
    <tableColumn id="14989" xr3:uid="{00000000-0010-0000-0000-00008D3A0000}" uniqueName="14989" name="Column14963" queryTableFieldId="17782"/>
    <tableColumn id="14990" xr3:uid="{00000000-0010-0000-0000-00008E3A0000}" uniqueName="14990" name="Column14964" queryTableFieldId="17781"/>
    <tableColumn id="14991" xr3:uid="{00000000-0010-0000-0000-00008F3A0000}" uniqueName="14991" name="Column14965" queryTableFieldId="17780"/>
    <tableColumn id="14992" xr3:uid="{00000000-0010-0000-0000-0000903A0000}" uniqueName="14992" name="Column14966" queryTableFieldId="17779"/>
    <tableColumn id="14993" xr3:uid="{00000000-0010-0000-0000-0000913A0000}" uniqueName="14993" name="Column14967" queryTableFieldId="17778"/>
    <tableColumn id="14994" xr3:uid="{00000000-0010-0000-0000-0000923A0000}" uniqueName="14994" name="Column14968" queryTableFieldId="17777"/>
    <tableColumn id="14995" xr3:uid="{00000000-0010-0000-0000-0000933A0000}" uniqueName="14995" name="Column14969" queryTableFieldId="17776"/>
    <tableColumn id="14996" xr3:uid="{00000000-0010-0000-0000-0000943A0000}" uniqueName="14996" name="Column14970" queryTableFieldId="17775"/>
    <tableColumn id="14997" xr3:uid="{00000000-0010-0000-0000-0000953A0000}" uniqueName="14997" name="Column14971" queryTableFieldId="17774"/>
    <tableColumn id="14998" xr3:uid="{00000000-0010-0000-0000-0000963A0000}" uniqueName="14998" name="Column14972" queryTableFieldId="17773"/>
    <tableColumn id="14999" xr3:uid="{00000000-0010-0000-0000-0000973A0000}" uniqueName="14999" name="Column14973" queryTableFieldId="17772"/>
    <tableColumn id="15000" xr3:uid="{00000000-0010-0000-0000-0000983A0000}" uniqueName="15000" name="Column14974" queryTableFieldId="17771"/>
    <tableColumn id="15001" xr3:uid="{00000000-0010-0000-0000-0000993A0000}" uniqueName="15001" name="Column14975" queryTableFieldId="17770"/>
    <tableColumn id="15002" xr3:uid="{00000000-0010-0000-0000-00009A3A0000}" uniqueName="15002" name="Column14976" queryTableFieldId="17769"/>
    <tableColumn id="15003" xr3:uid="{00000000-0010-0000-0000-00009B3A0000}" uniqueName="15003" name="Column14977" queryTableFieldId="17768"/>
    <tableColumn id="15004" xr3:uid="{00000000-0010-0000-0000-00009C3A0000}" uniqueName="15004" name="Column14978" queryTableFieldId="17767"/>
    <tableColumn id="15005" xr3:uid="{00000000-0010-0000-0000-00009D3A0000}" uniqueName="15005" name="Column14979" queryTableFieldId="17766"/>
    <tableColumn id="15006" xr3:uid="{00000000-0010-0000-0000-00009E3A0000}" uniqueName="15006" name="Column14980" queryTableFieldId="17765"/>
    <tableColumn id="15007" xr3:uid="{00000000-0010-0000-0000-00009F3A0000}" uniqueName="15007" name="Column14981" queryTableFieldId="17764"/>
    <tableColumn id="15008" xr3:uid="{00000000-0010-0000-0000-0000A03A0000}" uniqueName="15008" name="Column14982" queryTableFieldId="17763"/>
    <tableColumn id="15009" xr3:uid="{00000000-0010-0000-0000-0000A13A0000}" uniqueName="15009" name="Column14983" queryTableFieldId="17762"/>
    <tableColumn id="15010" xr3:uid="{00000000-0010-0000-0000-0000A23A0000}" uniqueName="15010" name="Column14984" queryTableFieldId="17761"/>
    <tableColumn id="15011" xr3:uid="{00000000-0010-0000-0000-0000A33A0000}" uniqueName="15011" name="Column14985" queryTableFieldId="17760"/>
    <tableColumn id="15012" xr3:uid="{00000000-0010-0000-0000-0000A43A0000}" uniqueName="15012" name="Column14986" queryTableFieldId="17759"/>
    <tableColumn id="15013" xr3:uid="{00000000-0010-0000-0000-0000A53A0000}" uniqueName="15013" name="Column14987" queryTableFieldId="17758"/>
    <tableColumn id="15014" xr3:uid="{00000000-0010-0000-0000-0000A63A0000}" uniqueName="15014" name="Column14988" queryTableFieldId="17757"/>
    <tableColumn id="15015" xr3:uid="{00000000-0010-0000-0000-0000A73A0000}" uniqueName="15015" name="Column14989" queryTableFieldId="17756"/>
    <tableColumn id="15016" xr3:uid="{00000000-0010-0000-0000-0000A83A0000}" uniqueName="15016" name="Column14990" queryTableFieldId="17755"/>
    <tableColumn id="15017" xr3:uid="{00000000-0010-0000-0000-0000A93A0000}" uniqueName="15017" name="Column14991" queryTableFieldId="17754"/>
    <tableColumn id="15018" xr3:uid="{00000000-0010-0000-0000-0000AA3A0000}" uniqueName="15018" name="Column14992" queryTableFieldId="17753"/>
    <tableColumn id="15019" xr3:uid="{00000000-0010-0000-0000-0000AB3A0000}" uniqueName="15019" name="Column14993" queryTableFieldId="17752"/>
    <tableColumn id="15020" xr3:uid="{00000000-0010-0000-0000-0000AC3A0000}" uniqueName="15020" name="Column14994" queryTableFieldId="17751"/>
    <tableColumn id="15021" xr3:uid="{00000000-0010-0000-0000-0000AD3A0000}" uniqueName="15021" name="Column14995" queryTableFieldId="17750"/>
    <tableColumn id="15022" xr3:uid="{00000000-0010-0000-0000-0000AE3A0000}" uniqueName="15022" name="Column14996" queryTableFieldId="17749"/>
    <tableColumn id="15023" xr3:uid="{00000000-0010-0000-0000-0000AF3A0000}" uniqueName="15023" name="Column14997" queryTableFieldId="17748"/>
    <tableColumn id="15024" xr3:uid="{00000000-0010-0000-0000-0000B03A0000}" uniqueName="15024" name="Column14998" queryTableFieldId="17747"/>
    <tableColumn id="15025" xr3:uid="{00000000-0010-0000-0000-0000B13A0000}" uniqueName="15025" name="Column14999" queryTableFieldId="17746"/>
    <tableColumn id="15026" xr3:uid="{00000000-0010-0000-0000-0000B23A0000}" uniqueName="15026" name="Column15000" queryTableFieldId="17745"/>
    <tableColumn id="15027" xr3:uid="{00000000-0010-0000-0000-0000B33A0000}" uniqueName="15027" name="Column15001" queryTableFieldId="17744"/>
    <tableColumn id="15028" xr3:uid="{00000000-0010-0000-0000-0000B43A0000}" uniqueName="15028" name="Column15002" queryTableFieldId="17743"/>
    <tableColumn id="15029" xr3:uid="{00000000-0010-0000-0000-0000B53A0000}" uniqueName="15029" name="Column15003" queryTableFieldId="17742"/>
    <tableColumn id="15030" xr3:uid="{00000000-0010-0000-0000-0000B63A0000}" uniqueName="15030" name="Column15004" queryTableFieldId="17741"/>
    <tableColumn id="15031" xr3:uid="{00000000-0010-0000-0000-0000B73A0000}" uniqueName="15031" name="Column15005" queryTableFieldId="17740"/>
    <tableColumn id="15032" xr3:uid="{00000000-0010-0000-0000-0000B83A0000}" uniqueName="15032" name="Column15006" queryTableFieldId="17739"/>
    <tableColumn id="15033" xr3:uid="{00000000-0010-0000-0000-0000B93A0000}" uniqueName="15033" name="Column15007" queryTableFieldId="17738"/>
    <tableColumn id="15034" xr3:uid="{00000000-0010-0000-0000-0000BA3A0000}" uniqueName="15034" name="Column15008" queryTableFieldId="17737"/>
    <tableColumn id="15035" xr3:uid="{00000000-0010-0000-0000-0000BB3A0000}" uniqueName="15035" name="Column15009" queryTableFieldId="17736"/>
    <tableColumn id="15036" xr3:uid="{00000000-0010-0000-0000-0000BC3A0000}" uniqueName="15036" name="Column15010" queryTableFieldId="17735"/>
    <tableColumn id="15037" xr3:uid="{00000000-0010-0000-0000-0000BD3A0000}" uniqueName="15037" name="Column15011" queryTableFieldId="17734"/>
    <tableColumn id="15038" xr3:uid="{00000000-0010-0000-0000-0000BE3A0000}" uniqueName="15038" name="Column15012" queryTableFieldId="17733"/>
    <tableColumn id="15039" xr3:uid="{00000000-0010-0000-0000-0000BF3A0000}" uniqueName="15039" name="Column15013" queryTableFieldId="17732"/>
    <tableColumn id="15040" xr3:uid="{00000000-0010-0000-0000-0000C03A0000}" uniqueName="15040" name="Column15014" queryTableFieldId="17731"/>
    <tableColumn id="15041" xr3:uid="{00000000-0010-0000-0000-0000C13A0000}" uniqueName="15041" name="Column15015" queryTableFieldId="17730"/>
    <tableColumn id="15042" xr3:uid="{00000000-0010-0000-0000-0000C23A0000}" uniqueName="15042" name="Column15016" queryTableFieldId="17729"/>
    <tableColumn id="15043" xr3:uid="{00000000-0010-0000-0000-0000C33A0000}" uniqueName="15043" name="Column15017" queryTableFieldId="17728"/>
    <tableColumn id="15044" xr3:uid="{00000000-0010-0000-0000-0000C43A0000}" uniqueName="15044" name="Column15018" queryTableFieldId="17727"/>
    <tableColumn id="15045" xr3:uid="{00000000-0010-0000-0000-0000C53A0000}" uniqueName="15045" name="Column15019" queryTableFieldId="17726"/>
    <tableColumn id="15046" xr3:uid="{00000000-0010-0000-0000-0000C63A0000}" uniqueName="15046" name="Column15020" queryTableFieldId="17725"/>
    <tableColumn id="15047" xr3:uid="{00000000-0010-0000-0000-0000C73A0000}" uniqueName="15047" name="Column15021" queryTableFieldId="17724"/>
    <tableColumn id="15048" xr3:uid="{00000000-0010-0000-0000-0000C83A0000}" uniqueName="15048" name="Column15022" queryTableFieldId="17723"/>
    <tableColumn id="15049" xr3:uid="{00000000-0010-0000-0000-0000C93A0000}" uniqueName="15049" name="Column15023" queryTableFieldId="17722"/>
    <tableColumn id="15050" xr3:uid="{00000000-0010-0000-0000-0000CA3A0000}" uniqueName="15050" name="Column15024" queryTableFieldId="17721"/>
    <tableColumn id="15051" xr3:uid="{00000000-0010-0000-0000-0000CB3A0000}" uniqueName="15051" name="Column15025" queryTableFieldId="17720"/>
    <tableColumn id="15052" xr3:uid="{00000000-0010-0000-0000-0000CC3A0000}" uniqueName="15052" name="Column15026" queryTableFieldId="17719"/>
    <tableColumn id="15053" xr3:uid="{00000000-0010-0000-0000-0000CD3A0000}" uniqueName="15053" name="Column15027" queryTableFieldId="17718"/>
    <tableColumn id="15054" xr3:uid="{00000000-0010-0000-0000-0000CE3A0000}" uniqueName="15054" name="Column15028" queryTableFieldId="17717"/>
    <tableColumn id="15055" xr3:uid="{00000000-0010-0000-0000-0000CF3A0000}" uniqueName="15055" name="Column15029" queryTableFieldId="17716"/>
    <tableColumn id="15056" xr3:uid="{00000000-0010-0000-0000-0000D03A0000}" uniqueName="15056" name="Column15030" queryTableFieldId="17715"/>
    <tableColumn id="15057" xr3:uid="{00000000-0010-0000-0000-0000D13A0000}" uniqueName="15057" name="Column15031" queryTableFieldId="17714"/>
    <tableColumn id="15058" xr3:uid="{00000000-0010-0000-0000-0000D23A0000}" uniqueName="15058" name="Column15032" queryTableFieldId="17713"/>
    <tableColumn id="15059" xr3:uid="{00000000-0010-0000-0000-0000D33A0000}" uniqueName="15059" name="Column15033" queryTableFieldId="17712"/>
    <tableColumn id="15060" xr3:uid="{00000000-0010-0000-0000-0000D43A0000}" uniqueName="15060" name="Column15034" queryTableFieldId="17711"/>
    <tableColumn id="15061" xr3:uid="{00000000-0010-0000-0000-0000D53A0000}" uniqueName="15061" name="Column15035" queryTableFieldId="17710"/>
    <tableColumn id="15062" xr3:uid="{00000000-0010-0000-0000-0000D63A0000}" uniqueName="15062" name="Column15036" queryTableFieldId="17709"/>
    <tableColumn id="15063" xr3:uid="{00000000-0010-0000-0000-0000D73A0000}" uniqueName="15063" name="Column15037" queryTableFieldId="17708"/>
    <tableColumn id="15064" xr3:uid="{00000000-0010-0000-0000-0000D83A0000}" uniqueName="15064" name="Column15038" queryTableFieldId="17707"/>
    <tableColumn id="15065" xr3:uid="{00000000-0010-0000-0000-0000D93A0000}" uniqueName="15065" name="Column15039" queryTableFieldId="17706"/>
    <tableColumn id="15066" xr3:uid="{00000000-0010-0000-0000-0000DA3A0000}" uniqueName="15066" name="Column15040" queryTableFieldId="17705"/>
    <tableColumn id="15067" xr3:uid="{00000000-0010-0000-0000-0000DB3A0000}" uniqueName="15067" name="Column15041" queryTableFieldId="17704"/>
    <tableColumn id="15068" xr3:uid="{00000000-0010-0000-0000-0000DC3A0000}" uniqueName="15068" name="Column15042" queryTableFieldId="17703"/>
    <tableColumn id="15069" xr3:uid="{00000000-0010-0000-0000-0000DD3A0000}" uniqueName="15069" name="Column15043" queryTableFieldId="17702"/>
    <tableColumn id="15070" xr3:uid="{00000000-0010-0000-0000-0000DE3A0000}" uniqueName="15070" name="Column15044" queryTableFieldId="17701"/>
    <tableColumn id="15071" xr3:uid="{00000000-0010-0000-0000-0000DF3A0000}" uniqueName="15071" name="Column15045" queryTableFieldId="17700"/>
    <tableColumn id="15072" xr3:uid="{00000000-0010-0000-0000-0000E03A0000}" uniqueName="15072" name="Column15046" queryTableFieldId="17699"/>
    <tableColumn id="15073" xr3:uid="{00000000-0010-0000-0000-0000E13A0000}" uniqueName="15073" name="Column15047" queryTableFieldId="17698"/>
    <tableColumn id="15074" xr3:uid="{00000000-0010-0000-0000-0000E23A0000}" uniqueName="15074" name="Column15048" queryTableFieldId="17697"/>
    <tableColumn id="15075" xr3:uid="{00000000-0010-0000-0000-0000E33A0000}" uniqueName="15075" name="Column15049" queryTableFieldId="17696"/>
    <tableColumn id="15076" xr3:uid="{00000000-0010-0000-0000-0000E43A0000}" uniqueName="15076" name="Column15050" queryTableFieldId="17695"/>
    <tableColumn id="15077" xr3:uid="{00000000-0010-0000-0000-0000E53A0000}" uniqueName="15077" name="Column15051" queryTableFieldId="17694"/>
    <tableColumn id="15078" xr3:uid="{00000000-0010-0000-0000-0000E63A0000}" uniqueName="15078" name="Column15052" queryTableFieldId="17693"/>
    <tableColumn id="15079" xr3:uid="{00000000-0010-0000-0000-0000E73A0000}" uniqueName="15079" name="Column15053" queryTableFieldId="17692"/>
    <tableColumn id="15080" xr3:uid="{00000000-0010-0000-0000-0000E83A0000}" uniqueName="15080" name="Column15054" queryTableFieldId="17691"/>
    <tableColumn id="15081" xr3:uid="{00000000-0010-0000-0000-0000E93A0000}" uniqueName="15081" name="Column15055" queryTableFieldId="17690"/>
    <tableColumn id="15082" xr3:uid="{00000000-0010-0000-0000-0000EA3A0000}" uniqueName="15082" name="Column15056" queryTableFieldId="17689"/>
    <tableColumn id="15083" xr3:uid="{00000000-0010-0000-0000-0000EB3A0000}" uniqueName="15083" name="Column15057" queryTableFieldId="17688"/>
    <tableColumn id="15084" xr3:uid="{00000000-0010-0000-0000-0000EC3A0000}" uniqueName="15084" name="Column15058" queryTableFieldId="17687"/>
    <tableColumn id="15085" xr3:uid="{00000000-0010-0000-0000-0000ED3A0000}" uniqueName="15085" name="Column15059" queryTableFieldId="17686"/>
    <tableColumn id="15086" xr3:uid="{00000000-0010-0000-0000-0000EE3A0000}" uniqueName="15086" name="Column15060" queryTableFieldId="17685"/>
    <tableColumn id="15087" xr3:uid="{00000000-0010-0000-0000-0000EF3A0000}" uniqueName="15087" name="Column15061" queryTableFieldId="17684"/>
    <tableColumn id="15088" xr3:uid="{00000000-0010-0000-0000-0000F03A0000}" uniqueName="15088" name="Column15062" queryTableFieldId="17683"/>
    <tableColumn id="15089" xr3:uid="{00000000-0010-0000-0000-0000F13A0000}" uniqueName="15089" name="Column15063" queryTableFieldId="17682"/>
    <tableColumn id="15090" xr3:uid="{00000000-0010-0000-0000-0000F23A0000}" uniqueName="15090" name="Column15064" queryTableFieldId="17681"/>
    <tableColumn id="15091" xr3:uid="{00000000-0010-0000-0000-0000F33A0000}" uniqueName="15091" name="Column15065" queryTableFieldId="17680"/>
    <tableColumn id="15092" xr3:uid="{00000000-0010-0000-0000-0000F43A0000}" uniqueName="15092" name="Column15066" queryTableFieldId="17679"/>
    <tableColumn id="15093" xr3:uid="{00000000-0010-0000-0000-0000F53A0000}" uniqueName="15093" name="Column15067" queryTableFieldId="17678"/>
    <tableColumn id="15094" xr3:uid="{00000000-0010-0000-0000-0000F63A0000}" uniqueName="15094" name="Column15068" queryTableFieldId="17677"/>
    <tableColumn id="15095" xr3:uid="{00000000-0010-0000-0000-0000F73A0000}" uniqueName="15095" name="Column15069" queryTableFieldId="17676"/>
    <tableColumn id="15096" xr3:uid="{00000000-0010-0000-0000-0000F83A0000}" uniqueName="15096" name="Column15070" queryTableFieldId="17675"/>
    <tableColumn id="15097" xr3:uid="{00000000-0010-0000-0000-0000F93A0000}" uniqueName="15097" name="Column15071" queryTableFieldId="17674"/>
    <tableColumn id="15098" xr3:uid="{00000000-0010-0000-0000-0000FA3A0000}" uniqueName="15098" name="Column15072" queryTableFieldId="17673"/>
    <tableColumn id="15099" xr3:uid="{00000000-0010-0000-0000-0000FB3A0000}" uniqueName="15099" name="Column15073" queryTableFieldId="17672"/>
    <tableColumn id="15100" xr3:uid="{00000000-0010-0000-0000-0000FC3A0000}" uniqueName="15100" name="Column15074" queryTableFieldId="17671"/>
    <tableColumn id="15101" xr3:uid="{00000000-0010-0000-0000-0000FD3A0000}" uniqueName="15101" name="Column15075" queryTableFieldId="17670"/>
    <tableColumn id="15102" xr3:uid="{00000000-0010-0000-0000-0000FE3A0000}" uniqueName="15102" name="Column15076" queryTableFieldId="17669"/>
    <tableColumn id="15103" xr3:uid="{00000000-0010-0000-0000-0000FF3A0000}" uniqueName="15103" name="Column15077" queryTableFieldId="17668"/>
    <tableColumn id="15104" xr3:uid="{00000000-0010-0000-0000-0000003B0000}" uniqueName="15104" name="Column15078" queryTableFieldId="17667"/>
    <tableColumn id="15105" xr3:uid="{00000000-0010-0000-0000-0000013B0000}" uniqueName="15105" name="Column15079" queryTableFieldId="17666"/>
    <tableColumn id="15106" xr3:uid="{00000000-0010-0000-0000-0000023B0000}" uniqueName="15106" name="Column15080" queryTableFieldId="17665"/>
    <tableColumn id="15107" xr3:uid="{00000000-0010-0000-0000-0000033B0000}" uniqueName="15107" name="Column15081" queryTableFieldId="17664"/>
    <tableColumn id="15108" xr3:uid="{00000000-0010-0000-0000-0000043B0000}" uniqueName="15108" name="Column15082" queryTableFieldId="17663"/>
    <tableColumn id="15109" xr3:uid="{00000000-0010-0000-0000-0000053B0000}" uniqueName="15109" name="Column15083" queryTableFieldId="17662"/>
    <tableColumn id="15110" xr3:uid="{00000000-0010-0000-0000-0000063B0000}" uniqueName="15110" name="Column15084" queryTableFieldId="17661"/>
    <tableColumn id="15111" xr3:uid="{00000000-0010-0000-0000-0000073B0000}" uniqueName="15111" name="Column15085" queryTableFieldId="17660"/>
    <tableColumn id="15112" xr3:uid="{00000000-0010-0000-0000-0000083B0000}" uniqueName="15112" name="Column15086" queryTableFieldId="17659"/>
    <tableColumn id="15113" xr3:uid="{00000000-0010-0000-0000-0000093B0000}" uniqueName="15113" name="Column15087" queryTableFieldId="17658"/>
    <tableColumn id="15114" xr3:uid="{00000000-0010-0000-0000-00000A3B0000}" uniqueName="15114" name="Column15088" queryTableFieldId="17657"/>
    <tableColumn id="15115" xr3:uid="{00000000-0010-0000-0000-00000B3B0000}" uniqueName="15115" name="Column15089" queryTableFieldId="17656"/>
    <tableColumn id="15116" xr3:uid="{00000000-0010-0000-0000-00000C3B0000}" uniqueName="15116" name="Column15090" queryTableFieldId="17655"/>
    <tableColumn id="15117" xr3:uid="{00000000-0010-0000-0000-00000D3B0000}" uniqueName="15117" name="Column15091" queryTableFieldId="17654"/>
    <tableColumn id="15118" xr3:uid="{00000000-0010-0000-0000-00000E3B0000}" uniqueName="15118" name="Column15092" queryTableFieldId="17653"/>
    <tableColumn id="15119" xr3:uid="{00000000-0010-0000-0000-00000F3B0000}" uniqueName="15119" name="Column15093" queryTableFieldId="17652"/>
    <tableColumn id="15120" xr3:uid="{00000000-0010-0000-0000-0000103B0000}" uniqueName="15120" name="Column15094" queryTableFieldId="17651"/>
    <tableColumn id="15121" xr3:uid="{00000000-0010-0000-0000-0000113B0000}" uniqueName="15121" name="Column15095" queryTableFieldId="17650"/>
    <tableColumn id="15122" xr3:uid="{00000000-0010-0000-0000-0000123B0000}" uniqueName="15122" name="Column15096" queryTableFieldId="17649"/>
    <tableColumn id="15123" xr3:uid="{00000000-0010-0000-0000-0000133B0000}" uniqueName="15123" name="Column15097" queryTableFieldId="17648"/>
    <tableColumn id="15124" xr3:uid="{00000000-0010-0000-0000-0000143B0000}" uniqueName="15124" name="Column15098" queryTableFieldId="17647"/>
    <tableColumn id="15125" xr3:uid="{00000000-0010-0000-0000-0000153B0000}" uniqueName="15125" name="Column15099" queryTableFieldId="17646"/>
    <tableColumn id="15126" xr3:uid="{00000000-0010-0000-0000-0000163B0000}" uniqueName="15126" name="Column15100" queryTableFieldId="17645"/>
    <tableColumn id="15127" xr3:uid="{00000000-0010-0000-0000-0000173B0000}" uniqueName="15127" name="Column15101" queryTableFieldId="17644"/>
    <tableColumn id="15128" xr3:uid="{00000000-0010-0000-0000-0000183B0000}" uniqueName="15128" name="Column15102" queryTableFieldId="17643"/>
    <tableColumn id="15129" xr3:uid="{00000000-0010-0000-0000-0000193B0000}" uniqueName="15129" name="Column15103" queryTableFieldId="17642"/>
    <tableColumn id="15130" xr3:uid="{00000000-0010-0000-0000-00001A3B0000}" uniqueName="15130" name="Column15104" queryTableFieldId="17641"/>
    <tableColumn id="15131" xr3:uid="{00000000-0010-0000-0000-00001B3B0000}" uniqueName="15131" name="Column15105" queryTableFieldId="17640"/>
    <tableColumn id="15132" xr3:uid="{00000000-0010-0000-0000-00001C3B0000}" uniqueName="15132" name="Column15106" queryTableFieldId="17639"/>
    <tableColumn id="15133" xr3:uid="{00000000-0010-0000-0000-00001D3B0000}" uniqueName="15133" name="Column15107" queryTableFieldId="17638"/>
    <tableColumn id="15134" xr3:uid="{00000000-0010-0000-0000-00001E3B0000}" uniqueName="15134" name="Column15108" queryTableFieldId="17637"/>
    <tableColumn id="15135" xr3:uid="{00000000-0010-0000-0000-00001F3B0000}" uniqueName="15135" name="Column15109" queryTableFieldId="17636"/>
    <tableColumn id="15136" xr3:uid="{00000000-0010-0000-0000-0000203B0000}" uniqueName="15136" name="Column15110" queryTableFieldId="17635"/>
    <tableColumn id="15137" xr3:uid="{00000000-0010-0000-0000-0000213B0000}" uniqueName="15137" name="Column15111" queryTableFieldId="17634"/>
    <tableColumn id="15138" xr3:uid="{00000000-0010-0000-0000-0000223B0000}" uniqueName="15138" name="Column15112" queryTableFieldId="17633"/>
    <tableColumn id="15139" xr3:uid="{00000000-0010-0000-0000-0000233B0000}" uniqueName="15139" name="Column15113" queryTableFieldId="17632"/>
    <tableColumn id="15140" xr3:uid="{00000000-0010-0000-0000-0000243B0000}" uniqueName="15140" name="Column15114" queryTableFieldId="17631"/>
    <tableColumn id="15141" xr3:uid="{00000000-0010-0000-0000-0000253B0000}" uniqueName="15141" name="Column15115" queryTableFieldId="17630"/>
    <tableColumn id="15142" xr3:uid="{00000000-0010-0000-0000-0000263B0000}" uniqueName="15142" name="Column15116" queryTableFieldId="17629"/>
    <tableColumn id="15143" xr3:uid="{00000000-0010-0000-0000-0000273B0000}" uniqueName="15143" name="Column15117" queryTableFieldId="17628"/>
    <tableColumn id="15144" xr3:uid="{00000000-0010-0000-0000-0000283B0000}" uniqueName="15144" name="Column15118" queryTableFieldId="17627"/>
    <tableColumn id="15145" xr3:uid="{00000000-0010-0000-0000-0000293B0000}" uniqueName="15145" name="Column15119" queryTableFieldId="17626"/>
    <tableColumn id="15146" xr3:uid="{00000000-0010-0000-0000-00002A3B0000}" uniqueName="15146" name="Column15120" queryTableFieldId="17625"/>
    <tableColumn id="15147" xr3:uid="{00000000-0010-0000-0000-00002B3B0000}" uniqueName="15147" name="Column15121" queryTableFieldId="17624"/>
    <tableColumn id="15148" xr3:uid="{00000000-0010-0000-0000-00002C3B0000}" uniqueName="15148" name="Column15122" queryTableFieldId="17623"/>
    <tableColumn id="15149" xr3:uid="{00000000-0010-0000-0000-00002D3B0000}" uniqueName="15149" name="Column15123" queryTableFieldId="17622"/>
    <tableColumn id="15150" xr3:uid="{00000000-0010-0000-0000-00002E3B0000}" uniqueName="15150" name="Column15124" queryTableFieldId="17621"/>
    <tableColumn id="15151" xr3:uid="{00000000-0010-0000-0000-00002F3B0000}" uniqueName="15151" name="Column15125" queryTableFieldId="17620"/>
    <tableColumn id="15152" xr3:uid="{00000000-0010-0000-0000-0000303B0000}" uniqueName="15152" name="Column15126" queryTableFieldId="17619"/>
    <tableColumn id="15153" xr3:uid="{00000000-0010-0000-0000-0000313B0000}" uniqueName="15153" name="Column15127" queryTableFieldId="17618"/>
    <tableColumn id="15154" xr3:uid="{00000000-0010-0000-0000-0000323B0000}" uniqueName="15154" name="Column15128" queryTableFieldId="17617"/>
    <tableColumn id="15155" xr3:uid="{00000000-0010-0000-0000-0000333B0000}" uniqueName="15155" name="Column15129" queryTableFieldId="17616"/>
    <tableColumn id="15156" xr3:uid="{00000000-0010-0000-0000-0000343B0000}" uniqueName="15156" name="Column15130" queryTableFieldId="17615"/>
    <tableColumn id="15157" xr3:uid="{00000000-0010-0000-0000-0000353B0000}" uniqueName="15157" name="Column15131" queryTableFieldId="17614"/>
    <tableColumn id="15158" xr3:uid="{00000000-0010-0000-0000-0000363B0000}" uniqueName="15158" name="Column15132" queryTableFieldId="17613"/>
    <tableColumn id="15159" xr3:uid="{00000000-0010-0000-0000-0000373B0000}" uniqueName="15159" name="Column15133" queryTableFieldId="17612"/>
    <tableColumn id="15160" xr3:uid="{00000000-0010-0000-0000-0000383B0000}" uniqueName="15160" name="Column15134" queryTableFieldId="17611"/>
    <tableColumn id="15161" xr3:uid="{00000000-0010-0000-0000-0000393B0000}" uniqueName="15161" name="Column15135" queryTableFieldId="17610"/>
    <tableColumn id="15162" xr3:uid="{00000000-0010-0000-0000-00003A3B0000}" uniqueName="15162" name="Column15136" queryTableFieldId="17609"/>
    <tableColumn id="15163" xr3:uid="{00000000-0010-0000-0000-00003B3B0000}" uniqueName="15163" name="Column15137" queryTableFieldId="17608"/>
    <tableColumn id="15164" xr3:uid="{00000000-0010-0000-0000-00003C3B0000}" uniqueName="15164" name="Column15138" queryTableFieldId="17607"/>
    <tableColumn id="15165" xr3:uid="{00000000-0010-0000-0000-00003D3B0000}" uniqueName="15165" name="Column15139" queryTableFieldId="17606"/>
    <tableColumn id="15166" xr3:uid="{00000000-0010-0000-0000-00003E3B0000}" uniqueName="15166" name="Column15140" queryTableFieldId="17605"/>
    <tableColumn id="15167" xr3:uid="{00000000-0010-0000-0000-00003F3B0000}" uniqueName="15167" name="Column15141" queryTableFieldId="17604"/>
    <tableColumn id="15168" xr3:uid="{00000000-0010-0000-0000-0000403B0000}" uniqueName="15168" name="Column15142" queryTableFieldId="17603"/>
    <tableColumn id="15169" xr3:uid="{00000000-0010-0000-0000-0000413B0000}" uniqueName="15169" name="Column15143" queryTableFieldId="17602"/>
    <tableColumn id="15170" xr3:uid="{00000000-0010-0000-0000-0000423B0000}" uniqueName="15170" name="Column15144" queryTableFieldId="17601"/>
    <tableColumn id="15171" xr3:uid="{00000000-0010-0000-0000-0000433B0000}" uniqueName="15171" name="Column15145" queryTableFieldId="17600"/>
    <tableColumn id="15172" xr3:uid="{00000000-0010-0000-0000-0000443B0000}" uniqueName="15172" name="Column15146" queryTableFieldId="17599"/>
    <tableColumn id="15173" xr3:uid="{00000000-0010-0000-0000-0000453B0000}" uniqueName="15173" name="Column15147" queryTableFieldId="17598"/>
    <tableColumn id="15174" xr3:uid="{00000000-0010-0000-0000-0000463B0000}" uniqueName="15174" name="Column15148" queryTableFieldId="17597"/>
    <tableColumn id="15175" xr3:uid="{00000000-0010-0000-0000-0000473B0000}" uniqueName="15175" name="Column15149" queryTableFieldId="17596"/>
    <tableColumn id="15176" xr3:uid="{00000000-0010-0000-0000-0000483B0000}" uniqueName="15176" name="Column15150" queryTableFieldId="17595"/>
    <tableColumn id="15177" xr3:uid="{00000000-0010-0000-0000-0000493B0000}" uniqueName="15177" name="Column15151" queryTableFieldId="17594"/>
    <tableColumn id="15178" xr3:uid="{00000000-0010-0000-0000-00004A3B0000}" uniqueName="15178" name="Column15152" queryTableFieldId="17593"/>
    <tableColumn id="15179" xr3:uid="{00000000-0010-0000-0000-00004B3B0000}" uniqueName="15179" name="Column15153" queryTableFieldId="17592"/>
    <tableColumn id="15180" xr3:uid="{00000000-0010-0000-0000-00004C3B0000}" uniqueName="15180" name="Column15154" queryTableFieldId="17591"/>
    <tableColumn id="15181" xr3:uid="{00000000-0010-0000-0000-00004D3B0000}" uniqueName="15181" name="Column15155" queryTableFieldId="17590"/>
    <tableColumn id="15182" xr3:uid="{00000000-0010-0000-0000-00004E3B0000}" uniqueName="15182" name="Column15156" queryTableFieldId="17589"/>
    <tableColumn id="15183" xr3:uid="{00000000-0010-0000-0000-00004F3B0000}" uniqueName="15183" name="Column15157" queryTableFieldId="17588"/>
    <tableColumn id="15184" xr3:uid="{00000000-0010-0000-0000-0000503B0000}" uniqueName="15184" name="Column15158" queryTableFieldId="17587"/>
    <tableColumn id="15185" xr3:uid="{00000000-0010-0000-0000-0000513B0000}" uniqueName="15185" name="Column15159" queryTableFieldId="17586"/>
    <tableColumn id="15186" xr3:uid="{00000000-0010-0000-0000-0000523B0000}" uniqueName="15186" name="Column15160" queryTableFieldId="17585"/>
    <tableColumn id="15187" xr3:uid="{00000000-0010-0000-0000-0000533B0000}" uniqueName="15187" name="Column15161" queryTableFieldId="17584"/>
    <tableColumn id="15188" xr3:uid="{00000000-0010-0000-0000-0000543B0000}" uniqueName="15188" name="Column15162" queryTableFieldId="17583"/>
    <tableColumn id="15189" xr3:uid="{00000000-0010-0000-0000-0000553B0000}" uniqueName="15189" name="Column15163" queryTableFieldId="17582"/>
    <tableColumn id="15190" xr3:uid="{00000000-0010-0000-0000-0000563B0000}" uniqueName="15190" name="Column15164" queryTableFieldId="17581"/>
    <tableColumn id="15191" xr3:uid="{00000000-0010-0000-0000-0000573B0000}" uniqueName="15191" name="Column15165" queryTableFieldId="17580"/>
    <tableColumn id="15192" xr3:uid="{00000000-0010-0000-0000-0000583B0000}" uniqueName="15192" name="Column15166" queryTableFieldId="17579"/>
    <tableColumn id="15193" xr3:uid="{00000000-0010-0000-0000-0000593B0000}" uniqueName="15193" name="Column15167" queryTableFieldId="17578"/>
    <tableColumn id="15194" xr3:uid="{00000000-0010-0000-0000-00005A3B0000}" uniqueName="15194" name="Column15168" queryTableFieldId="17577"/>
    <tableColumn id="15195" xr3:uid="{00000000-0010-0000-0000-00005B3B0000}" uniqueName="15195" name="Column15169" queryTableFieldId="17576"/>
    <tableColumn id="15196" xr3:uid="{00000000-0010-0000-0000-00005C3B0000}" uniqueName="15196" name="Column15170" queryTableFieldId="17575"/>
    <tableColumn id="15197" xr3:uid="{00000000-0010-0000-0000-00005D3B0000}" uniqueName="15197" name="Column15171" queryTableFieldId="17574"/>
    <tableColumn id="15198" xr3:uid="{00000000-0010-0000-0000-00005E3B0000}" uniqueName="15198" name="Column15172" queryTableFieldId="17573"/>
    <tableColumn id="15199" xr3:uid="{00000000-0010-0000-0000-00005F3B0000}" uniqueName="15199" name="Column15173" queryTableFieldId="17572"/>
    <tableColumn id="15200" xr3:uid="{00000000-0010-0000-0000-0000603B0000}" uniqueName="15200" name="Column15174" queryTableFieldId="17571"/>
    <tableColumn id="15201" xr3:uid="{00000000-0010-0000-0000-0000613B0000}" uniqueName="15201" name="Column15175" queryTableFieldId="17570"/>
    <tableColumn id="15202" xr3:uid="{00000000-0010-0000-0000-0000623B0000}" uniqueName="15202" name="Column15176" queryTableFieldId="17569"/>
    <tableColumn id="15203" xr3:uid="{00000000-0010-0000-0000-0000633B0000}" uniqueName="15203" name="Column15177" queryTableFieldId="17568"/>
    <tableColumn id="15204" xr3:uid="{00000000-0010-0000-0000-0000643B0000}" uniqueName="15204" name="Column15178" queryTableFieldId="17567"/>
    <tableColumn id="15205" xr3:uid="{00000000-0010-0000-0000-0000653B0000}" uniqueName="15205" name="Column15179" queryTableFieldId="17566"/>
    <tableColumn id="15206" xr3:uid="{00000000-0010-0000-0000-0000663B0000}" uniqueName="15206" name="Column15180" queryTableFieldId="17565"/>
    <tableColumn id="15207" xr3:uid="{00000000-0010-0000-0000-0000673B0000}" uniqueName="15207" name="Column15181" queryTableFieldId="17564"/>
    <tableColumn id="15208" xr3:uid="{00000000-0010-0000-0000-0000683B0000}" uniqueName="15208" name="Column15182" queryTableFieldId="17563"/>
    <tableColumn id="15209" xr3:uid="{00000000-0010-0000-0000-0000693B0000}" uniqueName="15209" name="Column15183" queryTableFieldId="17562"/>
    <tableColumn id="15210" xr3:uid="{00000000-0010-0000-0000-00006A3B0000}" uniqueName="15210" name="Column15184" queryTableFieldId="17561"/>
    <tableColumn id="15211" xr3:uid="{00000000-0010-0000-0000-00006B3B0000}" uniqueName="15211" name="Column15185" queryTableFieldId="17560"/>
    <tableColumn id="15212" xr3:uid="{00000000-0010-0000-0000-00006C3B0000}" uniqueName="15212" name="Column15186" queryTableFieldId="17559"/>
    <tableColumn id="15213" xr3:uid="{00000000-0010-0000-0000-00006D3B0000}" uniqueName="15213" name="Column15187" queryTableFieldId="17558"/>
    <tableColumn id="15214" xr3:uid="{00000000-0010-0000-0000-00006E3B0000}" uniqueName="15214" name="Column15188" queryTableFieldId="17557"/>
    <tableColumn id="15215" xr3:uid="{00000000-0010-0000-0000-00006F3B0000}" uniqueName="15215" name="Column15189" queryTableFieldId="17556"/>
    <tableColumn id="15216" xr3:uid="{00000000-0010-0000-0000-0000703B0000}" uniqueName="15216" name="Column15190" queryTableFieldId="17555"/>
    <tableColumn id="15217" xr3:uid="{00000000-0010-0000-0000-0000713B0000}" uniqueName="15217" name="Column15191" queryTableFieldId="17554"/>
    <tableColumn id="15218" xr3:uid="{00000000-0010-0000-0000-0000723B0000}" uniqueName="15218" name="Column15192" queryTableFieldId="17553"/>
    <tableColumn id="15219" xr3:uid="{00000000-0010-0000-0000-0000733B0000}" uniqueName="15219" name="Column15193" queryTableFieldId="17552"/>
    <tableColumn id="15220" xr3:uid="{00000000-0010-0000-0000-0000743B0000}" uniqueName="15220" name="Column15194" queryTableFieldId="17551"/>
    <tableColumn id="15221" xr3:uid="{00000000-0010-0000-0000-0000753B0000}" uniqueName="15221" name="Column15195" queryTableFieldId="17550"/>
    <tableColumn id="15222" xr3:uid="{00000000-0010-0000-0000-0000763B0000}" uniqueName="15222" name="Column15196" queryTableFieldId="17549"/>
    <tableColumn id="15223" xr3:uid="{00000000-0010-0000-0000-0000773B0000}" uniqueName="15223" name="Column15197" queryTableFieldId="17548"/>
    <tableColumn id="15224" xr3:uid="{00000000-0010-0000-0000-0000783B0000}" uniqueName="15224" name="Column15198" queryTableFieldId="17547"/>
    <tableColumn id="15225" xr3:uid="{00000000-0010-0000-0000-0000793B0000}" uniqueName="15225" name="Column15199" queryTableFieldId="17546"/>
    <tableColumn id="15226" xr3:uid="{00000000-0010-0000-0000-00007A3B0000}" uniqueName="15226" name="Column15200" queryTableFieldId="17545"/>
    <tableColumn id="15227" xr3:uid="{00000000-0010-0000-0000-00007B3B0000}" uniqueName="15227" name="Column15201" queryTableFieldId="17544"/>
    <tableColumn id="15228" xr3:uid="{00000000-0010-0000-0000-00007C3B0000}" uniqueName="15228" name="Column15202" queryTableFieldId="17543"/>
    <tableColumn id="15229" xr3:uid="{00000000-0010-0000-0000-00007D3B0000}" uniqueName="15229" name="Column15203" queryTableFieldId="17542"/>
    <tableColumn id="15230" xr3:uid="{00000000-0010-0000-0000-00007E3B0000}" uniqueName="15230" name="Column15204" queryTableFieldId="17541"/>
    <tableColumn id="15231" xr3:uid="{00000000-0010-0000-0000-00007F3B0000}" uniqueName="15231" name="Column15205" queryTableFieldId="17540"/>
    <tableColumn id="15232" xr3:uid="{00000000-0010-0000-0000-0000803B0000}" uniqueName="15232" name="Column15206" queryTableFieldId="17539"/>
    <tableColumn id="15233" xr3:uid="{00000000-0010-0000-0000-0000813B0000}" uniqueName="15233" name="Column15207" queryTableFieldId="17538"/>
    <tableColumn id="15234" xr3:uid="{00000000-0010-0000-0000-0000823B0000}" uniqueName="15234" name="Column15208" queryTableFieldId="17537"/>
    <tableColumn id="15235" xr3:uid="{00000000-0010-0000-0000-0000833B0000}" uniqueName="15235" name="Column15209" queryTableFieldId="17536"/>
    <tableColumn id="15236" xr3:uid="{00000000-0010-0000-0000-0000843B0000}" uniqueName="15236" name="Column15210" queryTableFieldId="17535"/>
    <tableColumn id="15237" xr3:uid="{00000000-0010-0000-0000-0000853B0000}" uniqueName="15237" name="Column15211" queryTableFieldId="17534"/>
    <tableColumn id="15238" xr3:uid="{00000000-0010-0000-0000-0000863B0000}" uniqueName="15238" name="Column15212" queryTableFieldId="17533"/>
    <tableColumn id="15239" xr3:uid="{00000000-0010-0000-0000-0000873B0000}" uniqueName="15239" name="Column15213" queryTableFieldId="17532"/>
    <tableColumn id="15240" xr3:uid="{00000000-0010-0000-0000-0000883B0000}" uniqueName="15240" name="Column15214" queryTableFieldId="17531"/>
    <tableColumn id="15241" xr3:uid="{00000000-0010-0000-0000-0000893B0000}" uniqueName="15241" name="Column15215" queryTableFieldId="17530"/>
    <tableColumn id="15242" xr3:uid="{00000000-0010-0000-0000-00008A3B0000}" uniqueName="15242" name="Column15216" queryTableFieldId="17529"/>
    <tableColumn id="15243" xr3:uid="{00000000-0010-0000-0000-00008B3B0000}" uniqueName="15243" name="Column15217" queryTableFieldId="17528"/>
    <tableColumn id="15244" xr3:uid="{00000000-0010-0000-0000-00008C3B0000}" uniqueName="15244" name="Column15218" queryTableFieldId="17527"/>
    <tableColumn id="15245" xr3:uid="{00000000-0010-0000-0000-00008D3B0000}" uniqueName="15245" name="Column15219" queryTableFieldId="17526"/>
    <tableColumn id="15246" xr3:uid="{00000000-0010-0000-0000-00008E3B0000}" uniqueName="15246" name="Column15220" queryTableFieldId="17525"/>
    <tableColumn id="15247" xr3:uid="{00000000-0010-0000-0000-00008F3B0000}" uniqueName="15247" name="Column15221" queryTableFieldId="17524"/>
    <tableColumn id="15248" xr3:uid="{00000000-0010-0000-0000-0000903B0000}" uniqueName="15248" name="Column15222" queryTableFieldId="17523"/>
    <tableColumn id="15249" xr3:uid="{00000000-0010-0000-0000-0000913B0000}" uniqueName="15249" name="Column15223" queryTableFieldId="17522"/>
    <tableColumn id="15250" xr3:uid="{00000000-0010-0000-0000-0000923B0000}" uniqueName="15250" name="Column15224" queryTableFieldId="17521"/>
    <tableColumn id="15251" xr3:uid="{00000000-0010-0000-0000-0000933B0000}" uniqueName="15251" name="Column15225" queryTableFieldId="17520"/>
    <tableColumn id="15252" xr3:uid="{00000000-0010-0000-0000-0000943B0000}" uniqueName="15252" name="Column15226" queryTableFieldId="17519"/>
    <tableColumn id="15253" xr3:uid="{00000000-0010-0000-0000-0000953B0000}" uniqueName="15253" name="Column15227" queryTableFieldId="17518"/>
    <tableColumn id="15254" xr3:uid="{00000000-0010-0000-0000-0000963B0000}" uniqueName="15254" name="Column15228" queryTableFieldId="17517"/>
    <tableColumn id="15255" xr3:uid="{00000000-0010-0000-0000-0000973B0000}" uniqueName="15255" name="Column15229" queryTableFieldId="17516"/>
    <tableColumn id="15256" xr3:uid="{00000000-0010-0000-0000-0000983B0000}" uniqueName="15256" name="Column15230" queryTableFieldId="17515"/>
    <tableColumn id="15257" xr3:uid="{00000000-0010-0000-0000-0000993B0000}" uniqueName="15257" name="Column15231" queryTableFieldId="17514"/>
    <tableColumn id="15258" xr3:uid="{00000000-0010-0000-0000-00009A3B0000}" uniqueName="15258" name="Column15232" queryTableFieldId="17513"/>
    <tableColumn id="15259" xr3:uid="{00000000-0010-0000-0000-00009B3B0000}" uniqueName="15259" name="Column15233" queryTableFieldId="17512"/>
    <tableColumn id="15260" xr3:uid="{00000000-0010-0000-0000-00009C3B0000}" uniqueName="15260" name="Column15234" queryTableFieldId="17511"/>
    <tableColumn id="15261" xr3:uid="{00000000-0010-0000-0000-00009D3B0000}" uniqueName="15261" name="Column15235" queryTableFieldId="17510"/>
    <tableColumn id="15262" xr3:uid="{00000000-0010-0000-0000-00009E3B0000}" uniqueName="15262" name="Column15236" queryTableFieldId="17509"/>
    <tableColumn id="15263" xr3:uid="{00000000-0010-0000-0000-00009F3B0000}" uniqueName="15263" name="Column15237" queryTableFieldId="17508"/>
    <tableColumn id="15264" xr3:uid="{00000000-0010-0000-0000-0000A03B0000}" uniqueName="15264" name="Column15238" queryTableFieldId="17507"/>
    <tableColumn id="15265" xr3:uid="{00000000-0010-0000-0000-0000A13B0000}" uniqueName="15265" name="Column15239" queryTableFieldId="17506"/>
    <tableColumn id="15266" xr3:uid="{00000000-0010-0000-0000-0000A23B0000}" uniqueName="15266" name="Column15240" queryTableFieldId="17505"/>
    <tableColumn id="15267" xr3:uid="{00000000-0010-0000-0000-0000A33B0000}" uniqueName="15267" name="Column15241" queryTableFieldId="17504"/>
    <tableColumn id="15268" xr3:uid="{00000000-0010-0000-0000-0000A43B0000}" uniqueName="15268" name="Column15242" queryTableFieldId="17503"/>
    <tableColumn id="15269" xr3:uid="{00000000-0010-0000-0000-0000A53B0000}" uniqueName="15269" name="Column15243" queryTableFieldId="17502"/>
    <tableColumn id="15270" xr3:uid="{00000000-0010-0000-0000-0000A63B0000}" uniqueName="15270" name="Column15244" queryTableFieldId="17501"/>
    <tableColumn id="15271" xr3:uid="{00000000-0010-0000-0000-0000A73B0000}" uniqueName="15271" name="Column15245" queryTableFieldId="17500"/>
    <tableColumn id="15272" xr3:uid="{00000000-0010-0000-0000-0000A83B0000}" uniqueName="15272" name="Column15246" queryTableFieldId="17499"/>
    <tableColumn id="15273" xr3:uid="{00000000-0010-0000-0000-0000A93B0000}" uniqueName="15273" name="Column15247" queryTableFieldId="17498"/>
    <tableColumn id="15274" xr3:uid="{00000000-0010-0000-0000-0000AA3B0000}" uniqueName="15274" name="Column15248" queryTableFieldId="17497"/>
    <tableColumn id="15275" xr3:uid="{00000000-0010-0000-0000-0000AB3B0000}" uniqueName="15275" name="Column15249" queryTableFieldId="17496"/>
    <tableColumn id="15276" xr3:uid="{00000000-0010-0000-0000-0000AC3B0000}" uniqueName="15276" name="Column15250" queryTableFieldId="17495"/>
    <tableColumn id="15277" xr3:uid="{00000000-0010-0000-0000-0000AD3B0000}" uniqueName="15277" name="Column15251" queryTableFieldId="17494"/>
    <tableColumn id="15278" xr3:uid="{00000000-0010-0000-0000-0000AE3B0000}" uniqueName="15278" name="Column15252" queryTableFieldId="17493"/>
    <tableColumn id="15279" xr3:uid="{00000000-0010-0000-0000-0000AF3B0000}" uniqueName="15279" name="Column15253" queryTableFieldId="17492"/>
    <tableColumn id="15280" xr3:uid="{00000000-0010-0000-0000-0000B03B0000}" uniqueName="15280" name="Column15254" queryTableFieldId="17491"/>
    <tableColumn id="15281" xr3:uid="{00000000-0010-0000-0000-0000B13B0000}" uniqueName="15281" name="Column15255" queryTableFieldId="17490"/>
    <tableColumn id="15282" xr3:uid="{00000000-0010-0000-0000-0000B23B0000}" uniqueName="15282" name="Column15256" queryTableFieldId="17489"/>
    <tableColumn id="15283" xr3:uid="{00000000-0010-0000-0000-0000B33B0000}" uniqueName="15283" name="Column15257" queryTableFieldId="17488"/>
    <tableColumn id="15284" xr3:uid="{00000000-0010-0000-0000-0000B43B0000}" uniqueName="15284" name="Column15258" queryTableFieldId="17487"/>
    <tableColumn id="15285" xr3:uid="{00000000-0010-0000-0000-0000B53B0000}" uniqueName="15285" name="Column15259" queryTableFieldId="17486"/>
    <tableColumn id="15286" xr3:uid="{00000000-0010-0000-0000-0000B63B0000}" uniqueName="15286" name="Column15260" queryTableFieldId="17485"/>
    <tableColumn id="15287" xr3:uid="{00000000-0010-0000-0000-0000B73B0000}" uniqueName="15287" name="Column15261" queryTableFieldId="17484"/>
    <tableColumn id="15288" xr3:uid="{00000000-0010-0000-0000-0000B83B0000}" uniqueName="15288" name="Column15262" queryTableFieldId="17483"/>
    <tableColumn id="15289" xr3:uid="{00000000-0010-0000-0000-0000B93B0000}" uniqueName="15289" name="Column15263" queryTableFieldId="17482"/>
    <tableColumn id="15290" xr3:uid="{00000000-0010-0000-0000-0000BA3B0000}" uniqueName="15290" name="Column15264" queryTableFieldId="17481"/>
    <tableColumn id="15291" xr3:uid="{00000000-0010-0000-0000-0000BB3B0000}" uniqueName="15291" name="Column15265" queryTableFieldId="17480"/>
    <tableColumn id="15292" xr3:uid="{00000000-0010-0000-0000-0000BC3B0000}" uniqueName="15292" name="Column15266" queryTableFieldId="17479"/>
    <tableColumn id="15293" xr3:uid="{00000000-0010-0000-0000-0000BD3B0000}" uniqueName="15293" name="Column15267" queryTableFieldId="17478"/>
    <tableColumn id="15294" xr3:uid="{00000000-0010-0000-0000-0000BE3B0000}" uniqueName="15294" name="Column15268" queryTableFieldId="17477"/>
    <tableColumn id="15295" xr3:uid="{00000000-0010-0000-0000-0000BF3B0000}" uniqueName="15295" name="Column15269" queryTableFieldId="17476"/>
    <tableColumn id="15296" xr3:uid="{00000000-0010-0000-0000-0000C03B0000}" uniqueName="15296" name="Column15270" queryTableFieldId="17475"/>
    <tableColumn id="15297" xr3:uid="{00000000-0010-0000-0000-0000C13B0000}" uniqueName="15297" name="Column15271" queryTableFieldId="17474"/>
    <tableColumn id="15298" xr3:uid="{00000000-0010-0000-0000-0000C23B0000}" uniqueName="15298" name="Column15272" queryTableFieldId="17473"/>
    <tableColumn id="15299" xr3:uid="{00000000-0010-0000-0000-0000C33B0000}" uniqueName="15299" name="Column15273" queryTableFieldId="17472"/>
    <tableColumn id="15300" xr3:uid="{00000000-0010-0000-0000-0000C43B0000}" uniqueName="15300" name="Column15274" queryTableFieldId="17471"/>
    <tableColumn id="15301" xr3:uid="{00000000-0010-0000-0000-0000C53B0000}" uniqueName="15301" name="Column15275" queryTableFieldId="17470"/>
    <tableColumn id="15302" xr3:uid="{00000000-0010-0000-0000-0000C63B0000}" uniqueName="15302" name="Column15276" queryTableFieldId="17469"/>
    <tableColumn id="15303" xr3:uid="{00000000-0010-0000-0000-0000C73B0000}" uniqueName="15303" name="Column15277" queryTableFieldId="17468"/>
    <tableColumn id="15304" xr3:uid="{00000000-0010-0000-0000-0000C83B0000}" uniqueName="15304" name="Column15278" queryTableFieldId="17467"/>
    <tableColumn id="15305" xr3:uid="{00000000-0010-0000-0000-0000C93B0000}" uniqueName="15305" name="Column15279" queryTableFieldId="17466"/>
    <tableColumn id="15306" xr3:uid="{00000000-0010-0000-0000-0000CA3B0000}" uniqueName="15306" name="Column15280" queryTableFieldId="17465"/>
    <tableColumn id="15307" xr3:uid="{00000000-0010-0000-0000-0000CB3B0000}" uniqueName="15307" name="Column15281" queryTableFieldId="17464"/>
    <tableColumn id="15308" xr3:uid="{00000000-0010-0000-0000-0000CC3B0000}" uniqueName="15308" name="Column15282" queryTableFieldId="17463"/>
    <tableColumn id="15309" xr3:uid="{00000000-0010-0000-0000-0000CD3B0000}" uniqueName="15309" name="Column15283" queryTableFieldId="17462"/>
    <tableColumn id="15310" xr3:uid="{00000000-0010-0000-0000-0000CE3B0000}" uniqueName="15310" name="Column15284" queryTableFieldId="17461"/>
    <tableColumn id="15311" xr3:uid="{00000000-0010-0000-0000-0000CF3B0000}" uniqueName="15311" name="Column15285" queryTableFieldId="17460"/>
    <tableColumn id="15312" xr3:uid="{00000000-0010-0000-0000-0000D03B0000}" uniqueName="15312" name="Column15286" queryTableFieldId="17459"/>
    <tableColumn id="15313" xr3:uid="{00000000-0010-0000-0000-0000D13B0000}" uniqueName="15313" name="Column15287" queryTableFieldId="17458"/>
    <tableColumn id="15314" xr3:uid="{00000000-0010-0000-0000-0000D23B0000}" uniqueName="15314" name="Column15288" queryTableFieldId="17457"/>
    <tableColumn id="15315" xr3:uid="{00000000-0010-0000-0000-0000D33B0000}" uniqueName="15315" name="Column15289" queryTableFieldId="17456"/>
    <tableColumn id="15316" xr3:uid="{00000000-0010-0000-0000-0000D43B0000}" uniqueName="15316" name="Column15290" queryTableFieldId="17455"/>
    <tableColumn id="15317" xr3:uid="{00000000-0010-0000-0000-0000D53B0000}" uniqueName="15317" name="Column15291" queryTableFieldId="17454"/>
    <tableColumn id="15318" xr3:uid="{00000000-0010-0000-0000-0000D63B0000}" uniqueName="15318" name="Column15292" queryTableFieldId="17453"/>
    <tableColumn id="15319" xr3:uid="{00000000-0010-0000-0000-0000D73B0000}" uniqueName="15319" name="Column15293" queryTableFieldId="17452"/>
    <tableColumn id="15320" xr3:uid="{00000000-0010-0000-0000-0000D83B0000}" uniqueName="15320" name="Column15294" queryTableFieldId="17451"/>
    <tableColumn id="15321" xr3:uid="{00000000-0010-0000-0000-0000D93B0000}" uniqueName="15321" name="Column15295" queryTableFieldId="17450"/>
    <tableColumn id="15322" xr3:uid="{00000000-0010-0000-0000-0000DA3B0000}" uniqueName="15322" name="Column15296" queryTableFieldId="17449"/>
    <tableColumn id="15323" xr3:uid="{00000000-0010-0000-0000-0000DB3B0000}" uniqueName="15323" name="Column15297" queryTableFieldId="17448"/>
    <tableColumn id="15324" xr3:uid="{00000000-0010-0000-0000-0000DC3B0000}" uniqueName="15324" name="Column15298" queryTableFieldId="17447"/>
    <tableColumn id="15325" xr3:uid="{00000000-0010-0000-0000-0000DD3B0000}" uniqueName="15325" name="Column15299" queryTableFieldId="17446"/>
    <tableColumn id="15326" xr3:uid="{00000000-0010-0000-0000-0000DE3B0000}" uniqueName="15326" name="Column15300" queryTableFieldId="17445"/>
    <tableColumn id="15327" xr3:uid="{00000000-0010-0000-0000-0000DF3B0000}" uniqueName="15327" name="Column15301" queryTableFieldId="17444"/>
    <tableColumn id="15328" xr3:uid="{00000000-0010-0000-0000-0000E03B0000}" uniqueName="15328" name="Column15302" queryTableFieldId="17443"/>
    <tableColumn id="15329" xr3:uid="{00000000-0010-0000-0000-0000E13B0000}" uniqueName="15329" name="Column15303" queryTableFieldId="17442"/>
    <tableColumn id="15330" xr3:uid="{00000000-0010-0000-0000-0000E23B0000}" uniqueName="15330" name="Column15304" queryTableFieldId="17441"/>
    <tableColumn id="15331" xr3:uid="{00000000-0010-0000-0000-0000E33B0000}" uniqueName="15331" name="Column15305" queryTableFieldId="17440"/>
    <tableColumn id="15332" xr3:uid="{00000000-0010-0000-0000-0000E43B0000}" uniqueName="15332" name="Column15306" queryTableFieldId="17439"/>
    <tableColumn id="15333" xr3:uid="{00000000-0010-0000-0000-0000E53B0000}" uniqueName="15333" name="Column15307" queryTableFieldId="17438"/>
    <tableColumn id="15334" xr3:uid="{00000000-0010-0000-0000-0000E63B0000}" uniqueName="15334" name="Column15308" queryTableFieldId="17437"/>
    <tableColumn id="15335" xr3:uid="{00000000-0010-0000-0000-0000E73B0000}" uniqueName="15335" name="Column15309" queryTableFieldId="17436"/>
    <tableColumn id="15336" xr3:uid="{00000000-0010-0000-0000-0000E83B0000}" uniqueName="15336" name="Column15310" queryTableFieldId="17435"/>
    <tableColumn id="15337" xr3:uid="{00000000-0010-0000-0000-0000E93B0000}" uniqueName="15337" name="Column15311" queryTableFieldId="17434"/>
    <tableColumn id="15338" xr3:uid="{00000000-0010-0000-0000-0000EA3B0000}" uniqueName="15338" name="Column15312" queryTableFieldId="17433"/>
    <tableColumn id="15339" xr3:uid="{00000000-0010-0000-0000-0000EB3B0000}" uniqueName="15339" name="Column15313" queryTableFieldId="17432"/>
    <tableColumn id="15340" xr3:uid="{00000000-0010-0000-0000-0000EC3B0000}" uniqueName="15340" name="Column15314" queryTableFieldId="17431"/>
    <tableColumn id="15341" xr3:uid="{00000000-0010-0000-0000-0000ED3B0000}" uniqueName="15341" name="Column15315" queryTableFieldId="17430"/>
    <tableColumn id="15342" xr3:uid="{00000000-0010-0000-0000-0000EE3B0000}" uniqueName="15342" name="Column15316" queryTableFieldId="17429"/>
    <tableColumn id="15343" xr3:uid="{00000000-0010-0000-0000-0000EF3B0000}" uniqueName="15343" name="Column15317" queryTableFieldId="17428"/>
    <tableColumn id="15344" xr3:uid="{00000000-0010-0000-0000-0000F03B0000}" uniqueName="15344" name="Column15318" queryTableFieldId="17427"/>
    <tableColumn id="15345" xr3:uid="{00000000-0010-0000-0000-0000F13B0000}" uniqueName="15345" name="Column15319" queryTableFieldId="17426"/>
    <tableColumn id="15346" xr3:uid="{00000000-0010-0000-0000-0000F23B0000}" uniqueName="15346" name="Column15320" queryTableFieldId="17425"/>
    <tableColumn id="15347" xr3:uid="{00000000-0010-0000-0000-0000F33B0000}" uniqueName="15347" name="Column15321" queryTableFieldId="17424"/>
    <tableColumn id="15348" xr3:uid="{00000000-0010-0000-0000-0000F43B0000}" uniqueName="15348" name="Column15322" queryTableFieldId="17423"/>
    <tableColumn id="15349" xr3:uid="{00000000-0010-0000-0000-0000F53B0000}" uniqueName="15349" name="Column15323" queryTableFieldId="17422"/>
    <tableColumn id="15350" xr3:uid="{00000000-0010-0000-0000-0000F63B0000}" uniqueName="15350" name="Column15324" queryTableFieldId="17421"/>
    <tableColumn id="15351" xr3:uid="{00000000-0010-0000-0000-0000F73B0000}" uniqueName="15351" name="Column15325" queryTableFieldId="17420"/>
    <tableColumn id="15352" xr3:uid="{00000000-0010-0000-0000-0000F83B0000}" uniqueName="15352" name="Column15326" queryTableFieldId="17419"/>
    <tableColumn id="15353" xr3:uid="{00000000-0010-0000-0000-0000F93B0000}" uniqueName="15353" name="Column15327" queryTableFieldId="17418"/>
    <tableColumn id="15354" xr3:uid="{00000000-0010-0000-0000-0000FA3B0000}" uniqueName="15354" name="Column15328" queryTableFieldId="17417"/>
    <tableColumn id="15355" xr3:uid="{00000000-0010-0000-0000-0000FB3B0000}" uniqueName="15355" name="Column15329" queryTableFieldId="17416"/>
    <tableColumn id="15356" xr3:uid="{00000000-0010-0000-0000-0000FC3B0000}" uniqueName="15356" name="Column15330" queryTableFieldId="17415"/>
    <tableColumn id="15357" xr3:uid="{00000000-0010-0000-0000-0000FD3B0000}" uniqueName="15357" name="Column15331" queryTableFieldId="17414"/>
    <tableColumn id="15358" xr3:uid="{00000000-0010-0000-0000-0000FE3B0000}" uniqueName="15358" name="Column15332" queryTableFieldId="17413"/>
    <tableColumn id="15359" xr3:uid="{00000000-0010-0000-0000-0000FF3B0000}" uniqueName="15359" name="Column15333" queryTableFieldId="17412"/>
    <tableColumn id="15360" xr3:uid="{00000000-0010-0000-0000-0000003C0000}" uniqueName="15360" name="Column15334" queryTableFieldId="17411"/>
    <tableColumn id="15361" xr3:uid="{00000000-0010-0000-0000-0000013C0000}" uniqueName="15361" name="Column15335" queryTableFieldId="17410"/>
    <tableColumn id="15362" xr3:uid="{00000000-0010-0000-0000-0000023C0000}" uniqueName="15362" name="Column15336" queryTableFieldId="17409"/>
    <tableColumn id="15363" xr3:uid="{00000000-0010-0000-0000-0000033C0000}" uniqueName="15363" name="Column15337" queryTableFieldId="17408"/>
    <tableColumn id="15364" xr3:uid="{00000000-0010-0000-0000-0000043C0000}" uniqueName="15364" name="Column15338" queryTableFieldId="17407"/>
    <tableColumn id="15365" xr3:uid="{00000000-0010-0000-0000-0000053C0000}" uniqueName="15365" name="Column15339" queryTableFieldId="17406"/>
    <tableColumn id="15366" xr3:uid="{00000000-0010-0000-0000-0000063C0000}" uniqueName="15366" name="Column15340" queryTableFieldId="17405"/>
    <tableColumn id="15367" xr3:uid="{00000000-0010-0000-0000-0000073C0000}" uniqueName="15367" name="Column15341" queryTableFieldId="17404"/>
    <tableColumn id="15368" xr3:uid="{00000000-0010-0000-0000-0000083C0000}" uniqueName="15368" name="Column15342" queryTableFieldId="17403"/>
    <tableColumn id="15369" xr3:uid="{00000000-0010-0000-0000-0000093C0000}" uniqueName="15369" name="Column15343" queryTableFieldId="17402"/>
    <tableColumn id="15370" xr3:uid="{00000000-0010-0000-0000-00000A3C0000}" uniqueName="15370" name="Column15344" queryTableFieldId="17401"/>
    <tableColumn id="15371" xr3:uid="{00000000-0010-0000-0000-00000B3C0000}" uniqueName="15371" name="Column15345" queryTableFieldId="17400"/>
    <tableColumn id="15372" xr3:uid="{00000000-0010-0000-0000-00000C3C0000}" uniqueName="15372" name="Column15346" queryTableFieldId="17399"/>
    <tableColumn id="15373" xr3:uid="{00000000-0010-0000-0000-00000D3C0000}" uniqueName="15373" name="Column15347" queryTableFieldId="17398"/>
    <tableColumn id="15374" xr3:uid="{00000000-0010-0000-0000-00000E3C0000}" uniqueName="15374" name="Column15348" queryTableFieldId="17397"/>
    <tableColumn id="15375" xr3:uid="{00000000-0010-0000-0000-00000F3C0000}" uniqueName="15375" name="Column15349" queryTableFieldId="17396"/>
    <tableColumn id="15376" xr3:uid="{00000000-0010-0000-0000-0000103C0000}" uniqueName="15376" name="Column15350" queryTableFieldId="17395"/>
    <tableColumn id="15377" xr3:uid="{00000000-0010-0000-0000-0000113C0000}" uniqueName="15377" name="Column15351" queryTableFieldId="17394"/>
    <tableColumn id="15378" xr3:uid="{00000000-0010-0000-0000-0000123C0000}" uniqueName="15378" name="Column15352" queryTableFieldId="17393"/>
    <tableColumn id="15379" xr3:uid="{00000000-0010-0000-0000-0000133C0000}" uniqueName="15379" name="Column15353" queryTableFieldId="17392"/>
    <tableColumn id="15380" xr3:uid="{00000000-0010-0000-0000-0000143C0000}" uniqueName="15380" name="Column15354" queryTableFieldId="17391"/>
    <tableColumn id="15381" xr3:uid="{00000000-0010-0000-0000-0000153C0000}" uniqueName="15381" name="Column15355" queryTableFieldId="17390"/>
    <tableColumn id="15382" xr3:uid="{00000000-0010-0000-0000-0000163C0000}" uniqueName="15382" name="Column15356" queryTableFieldId="17389"/>
    <tableColumn id="15383" xr3:uid="{00000000-0010-0000-0000-0000173C0000}" uniqueName="15383" name="Column15357" queryTableFieldId="17388"/>
    <tableColumn id="15384" xr3:uid="{00000000-0010-0000-0000-0000183C0000}" uniqueName="15384" name="Column15358" queryTableFieldId="17387"/>
    <tableColumn id="15385" xr3:uid="{00000000-0010-0000-0000-0000193C0000}" uniqueName="15385" name="Column15359" queryTableFieldId="17386"/>
    <tableColumn id="15386" xr3:uid="{00000000-0010-0000-0000-00001A3C0000}" uniqueName="15386" name="Column15360" queryTableFieldId="17385"/>
    <tableColumn id="15387" xr3:uid="{00000000-0010-0000-0000-00001B3C0000}" uniqueName="15387" name="Column15361" queryTableFieldId="17384"/>
    <tableColumn id="15388" xr3:uid="{00000000-0010-0000-0000-00001C3C0000}" uniqueName="15388" name="Column15362" queryTableFieldId="17383"/>
    <tableColumn id="15389" xr3:uid="{00000000-0010-0000-0000-00001D3C0000}" uniqueName="15389" name="Column15363" queryTableFieldId="17382"/>
    <tableColumn id="15390" xr3:uid="{00000000-0010-0000-0000-00001E3C0000}" uniqueName="15390" name="Column15364" queryTableFieldId="17381"/>
    <tableColumn id="15391" xr3:uid="{00000000-0010-0000-0000-00001F3C0000}" uniqueName="15391" name="Column15365" queryTableFieldId="17380"/>
    <tableColumn id="15392" xr3:uid="{00000000-0010-0000-0000-0000203C0000}" uniqueName="15392" name="Column15366" queryTableFieldId="17379"/>
    <tableColumn id="15393" xr3:uid="{00000000-0010-0000-0000-0000213C0000}" uniqueName="15393" name="Column15367" queryTableFieldId="17378"/>
    <tableColumn id="15394" xr3:uid="{00000000-0010-0000-0000-0000223C0000}" uniqueName="15394" name="Column15368" queryTableFieldId="17377"/>
    <tableColumn id="15395" xr3:uid="{00000000-0010-0000-0000-0000233C0000}" uniqueName="15395" name="Column15369" queryTableFieldId="17376"/>
    <tableColumn id="15396" xr3:uid="{00000000-0010-0000-0000-0000243C0000}" uniqueName="15396" name="Column15370" queryTableFieldId="17375"/>
    <tableColumn id="15397" xr3:uid="{00000000-0010-0000-0000-0000253C0000}" uniqueName="15397" name="Column15371" queryTableFieldId="17374"/>
    <tableColumn id="15398" xr3:uid="{00000000-0010-0000-0000-0000263C0000}" uniqueName="15398" name="Column15372" queryTableFieldId="17373"/>
    <tableColumn id="15399" xr3:uid="{00000000-0010-0000-0000-0000273C0000}" uniqueName="15399" name="Column15373" queryTableFieldId="17372"/>
    <tableColumn id="15400" xr3:uid="{00000000-0010-0000-0000-0000283C0000}" uniqueName="15400" name="Column15374" queryTableFieldId="17371"/>
    <tableColumn id="15401" xr3:uid="{00000000-0010-0000-0000-0000293C0000}" uniqueName="15401" name="Column15375" queryTableFieldId="17370"/>
    <tableColumn id="15402" xr3:uid="{00000000-0010-0000-0000-00002A3C0000}" uniqueName="15402" name="Column15376" queryTableFieldId="17369"/>
    <tableColumn id="15403" xr3:uid="{00000000-0010-0000-0000-00002B3C0000}" uniqueName="15403" name="Column15377" queryTableFieldId="17368"/>
    <tableColumn id="15404" xr3:uid="{00000000-0010-0000-0000-00002C3C0000}" uniqueName="15404" name="Column15378" queryTableFieldId="17367"/>
    <tableColumn id="15405" xr3:uid="{00000000-0010-0000-0000-00002D3C0000}" uniqueName="15405" name="Column15379" queryTableFieldId="17366"/>
    <tableColumn id="15406" xr3:uid="{00000000-0010-0000-0000-00002E3C0000}" uniqueName="15406" name="Column15380" queryTableFieldId="17365"/>
    <tableColumn id="15407" xr3:uid="{00000000-0010-0000-0000-00002F3C0000}" uniqueName="15407" name="Column15381" queryTableFieldId="17364"/>
    <tableColumn id="15408" xr3:uid="{00000000-0010-0000-0000-0000303C0000}" uniqueName="15408" name="Column15382" queryTableFieldId="17363"/>
    <tableColumn id="15409" xr3:uid="{00000000-0010-0000-0000-0000313C0000}" uniqueName="15409" name="Column15383" queryTableFieldId="17362"/>
    <tableColumn id="15410" xr3:uid="{00000000-0010-0000-0000-0000323C0000}" uniqueName="15410" name="Column15384" queryTableFieldId="17361"/>
    <tableColumn id="15411" xr3:uid="{00000000-0010-0000-0000-0000333C0000}" uniqueName="15411" name="Column15385" queryTableFieldId="17360"/>
    <tableColumn id="15412" xr3:uid="{00000000-0010-0000-0000-0000343C0000}" uniqueName="15412" name="Column15386" queryTableFieldId="17359"/>
    <tableColumn id="15413" xr3:uid="{00000000-0010-0000-0000-0000353C0000}" uniqueName="15413" name="Column15387" queryTableFieldId="17358"/>
    <tableColumn id="15414" xr3:uid="{00000000-0010-0000-0000-0000363C0000}" uniqueName="15414" name="Column15388" queryTableFieldId="17357"/>
    <tableColumn id="15415" xr3:uid="{00000000-0010-0000-0000-0000373C0000}" uniqueName="15415" name="Column15389" queryTableFieldId="17356"/>
    <tableColumn id="15416" xr3:uid="{00000000-0010-0000-0000-0000383C0000}" uniqueName="15416" name="Column15390" queryTableFieldId="17355"/>
    <tableColumn id="15417" xr3:uid="{00000000-0010-0000-0000-0000393C0000}" uniqueName="15417" name="Column15391" queryTableFieldId="17354"/>
    <tableColumn id="15418" xr3:uid="{00000000-0010-0000-0000-00003A3C0000}" uniqueName="15418" name="Column15392" queryTableFieldId="17353"/>
    <tableColumn id="15419" xr3:uid="{00000000-0010-0000-0000-00003B3C0000}" uniqueName="15419" name="Column15393" queryTableFieldId="17352"/>
    <tableColumn id="15420" xr3:uid="{00000000-0010-0000-0000-00003C3C0000}" uniqueName="15420" name="Column15394" queryTableFieldId="17351"/>
    <tableColumn id="15421" xr3:uid="{00000000-0010-0000-0000-00003D3C0000}" uniqueName="15421" name="Column15395" queryTableFieldId="17350"/>
    <tableColumn id="15422" xr3:uid="{00000000-0010-0000-0000-00003E3C0000}" uniqueName="15422" name="Column15396" queryTableFieldId="17349"/>
    <tableColumn id="15423" xr3:uid="{00000000-0010-0000-0000-00003F3C0000}" uniqueName="15423" name="Column15397" queryTableFieldId="17348"/>
    <tableColumn id="15424" xr3:uid="{00000000-0010-0000-0000-0000403C0000}" uniqueName="15424" name="Column15398" queryTableFieldId="17347"/>
    <tableColumn id="15425" xr3:uid="{00000000-0010-0000-0000-0000413C0000}" uniqueName="15425" name="Column15399" queryTableFieldId="17346"/>
    <tableColumn id="15426" xr3:uid="{00000000-0010-0000-0000-0000423C0000}" uniqueName="15426" name="Column15400" queryTableFieldId="17345"/>
    <tableColumn id="15427" xr3:uid="{00000000-0010-0000-0000-0000433C0000}" uniqueName="15427" name="Column15401" queryTableFieldId="17344"/>
    <tableColumn id="15428" xr3:uid="{00000000-0010-0000-0000-0000443C0000}" uniqueName="15428" name="Column15402" queryTableFieldId="17343"/>
    <tableColumn id="15429" xr3:uid="{00000000-0010-0000-0000-0000453C0000}" uniqueName="15429" name="Column15403" queryTableFieldId="17342"/>
    <tableColumn id="15430" xr3:uid="{00000000-0010-0000-0000-0000463C0000}" uniqueName="15430" name="Column15404" queryTableFieldId="17341"/>
    <tableColumn id="15431" xr3:uid="{00000000-0010-0000-0000-0000473C0000}" uniqueName="15431" name="Column15405" queryTableFieldId="17340"/>
    <tableColumn id="15432" xr3:uid="{00000000-0010-0000-0000-0000483C0000}" uniqueName="15432" name="Column15406" queryTableFieldId="17339"/>
    <tableColumn id="15433" xr3:uid="{00000000-0010-0000-0000-0000493C0000}" uniqueName="15433" name="Column15407" queryTableFieldId="17338"/>
    <tableColumn id="15434" xr3:uid="{00000000-0010-0000-0000-00004A3C0000}" uniqueName="15434" name="Column15408" queryTableFieldId="17337"/>
    <tableColumn id="15435" xr3:uid="{00000000-0010-0000-0000-00004B3C0000}" uniqueName="15435" name="Column15409" queryTableFieldId="17336"/>
    <tableColumn id="15436" xr3:uid="{00000000-0010-0000-0000-00004C3C0000}" uniqueName="15436" name="Column15410" queryTableFieldId="17335"/>
    <tableColumn id="15437" xr3:uid="{00000000-0010-0000-0000-00004D3C0000}" uniqueName="15437" name="Column15411" queryTableFieldId="17334"/>
    <tableColumn id="15438" xr3:uid="{00000000-0010-0000-0000-00004E3C0000}" uniqueName="15438" name="Column15412" queryTableFieldId="17333"/>
    <tableColumn id="15439" xr3:uid="{00000000-0010-0000-0000-00004F3C0000}" uniqueName="15439" name="Column15413" queryTableFieldId="17332"/>
    <tableColumn id="15440" xr3:uid="{00000000-0010-0000-0000-0000503C0000}" uniqueName="15440" name="Column15414" queryTableFieldId="17331"/>
    <tableColumn id="15441" xr3:uid="{00000000-0010-0000-0000-0000513C0000}" uniqueName="15441" name="Column15415" queryTableFieldId="17330"/>
    <tableColumn id="15442" xr3:uid="{00000000-0010-0000-0000-0000523C0000}" uniqueName="15442" name="Column15416" queryTableFieldId="17329"/>
    <tableColumn id="15443" xr3:uid="{00000000-0010-0000-0000-0000533C0000}" uniqueName="15443" name="Column15417" queryTableFieldId="17328"/>
    <tableColumn id="15444" xr3:uid="{00000000-0010-0000-0000-0000543C0000}" uniqueName="15444" name="Column15418" queryTableFieldId="17327"/>
    <tableColumn id="15445" xr3:uid="{00000000-0010-0000-0000-0000553C0000}" uniqueName="15445" name="Column15419" queryTableFieldId="17326"/>
    <tableColumn id="15446" xr3:uid="{00000000-0010-0000-0000-0000563C0000}" uniqueName="15446" name="Column15420" queryTableFieldId="17325"/>
    <tableColumn id="15447" xr3:uid="{00000000-0010-0000-0000-0000573C0000}" uniqueName="15447" name="Column15421" queryTableFieldId="17324"/>
    <tableColumn id="15448" xr3:uid="{00000000-0010-0000-0000-0000583C0000}" uniqueName="15448" name="Column15422" queryTableFieldId="17323"/>
    <tableColumn id="15449" xr3:uid="{00000000-0010-0000-0000-0000593C0000}" uniqueName="15449" name="Column15423" queryTableFieldId="17322"/>
    <tableColumn id="15450" xr3:uid="{00000000-0010-0000-0000-00005A3C0000}" uniqueName="15450" name="Column15424" queryTableFieldId="17321"/>
    <tableColumn id="15451" xr3:uid="{00000000-0010-0000-0000-00005B3C0000}" uniqueName="15451" name="Column15425" queryTableFieldId="17320"/>
    <tableColumn id="15452" xr3:uid="{00000000-0010-0000-0000-00005C3C0000}" uniqueName="15452" name="Column15426" queryTableFieldId="17319"/>
    <tableColumn id="15453" xr3:uid="{00000000-0010-0000-0000-00005D3C0000}" uniqueName="15453" name="Column15427" queryTableFieldId="17318"/>
    <tableColumn id="15454" xr3:uid="{00000000-0010-0000-0000-00005E3C0000}" uniqueName="15454" name="Column15428" queryTableFieldId="17317"/>
    <tableColumn id="15455" xr3:uid="{00000000-0010-0000-0000-00005F3C0000}" uniqueName="15455" name="Column15429" queryTableFieldId="17316"/>
    <tableColumn id="15456" xr3:uid="{00000000-0010-0000-0000-0000603C0000}" uniqueName="15456" name="Column15430" queryTableFieldId="17315"/>
    <tableColumn id="15457" xr3:uid="{00000000-0010-0000-0000-0000613C0000}" uniqueName="15457" name="Column15431" queryTableFieldId="17314"/>
    <tableColumn id="15458" xr3:uid="{00000000-0010-0000-0000-0000623C0000}" uniqueName="15458" name="Column15432" queryTableFieldId="17313"/>
    <tableColumn id="15459" xr3:uid="{00000000-0010-0000-0000-0000633C0000}" uniqueName="15459" name="Column15433" queryTableFieldId="17312"/>
    <tableColumn id="15460" xr3:uid="{00000000-0010-0000-0000-0000643C0000}" uniqueName="15460" name="Column15434" queryTableFieldId="17311"/>
    <tableColumn id="15461" xr3:uid="{00000000-0010-0000-0000-0000653C0000}" uniqueName="15461" name="Column15435" queryTableFieldId="17310"/>
    <tableColumn id="15462" xr3:uid="{00000000-0010-0000-0000-0000663C0000}" uniqueName="15462" name="Column15436" queryTableFieldId="17309"/>
    <tableColumn id="15463" xr3:uid="{00000000-0010-0000-0000-0000673C0000}" uniqueName="15463" name="Column15437" queryTableFieldId="17308"/>
    <tableColumn id="15464" xr3:uid="{00000000-0010-0000-0000-0000683C0000}" uniqueName="15464" name="Column15438" queryTableFieldId="17307"/>
    <tableColumn id="15465" xr3:uid="{00000000-0010-0000-0000-0000693C0000}" uniqueName="15465" name="Column15439" queryTableFieldId="17306"/>
    <tableColumn id="15466" xr3:uid="{00000000-0010-0000-0000-00006A3C0000}" uniqueName="15466" name="Column15440" queryTableFieldId="17305"/>
    <tableColumn id="15467" xr3:uid="{00000000-0010-0000-0000-00006B3C0000}" uniqueName="15467" name="Column15441" queryTableFieldId="17304"/>
    <tableColumn id="15468" xr3:uid="{00000000-0010-0000-0000-00006C3C0000}" uniqueName="15468" name="Column15442" queryTableFieldId="17303"/>
    <tableColumn id="15469" xr3:uid="{00000000-0010-0000-0000-00006D3C0000}" uniqueName="15469" name="Column15443" queryTableFieldId="17302"/>
    <tableColumn id="15470" xr3:uid="{00000000-0010-0000-0000-00006E3C0000}" uniqueName="15470" name="Column15444" queryTableFieldId="17301"/>
    <tableColumn id="15471" xr3:uid="{00000000-0010-0000-0000-00006F3C0000}" uniqueName="15471" name="Column15445" queryTableFieldId="17300"/>
    <tableColumn id="15472" xr3:uid="{00000000-0010-0000-0000-0000703C0000}" uniqueName="15472" name="Column15446" queryTableFieldId="17299"/>
    <tableColumn id="15473" xr3:uid="{00000000-0010-0000-0000-0000713C0000}" uniqueName="15473" name="Column15447" queryTableFieldId="17298"/>
    <tableColumn id="15474" xr3:uid="{00000000-0010-0000-0000-0000723C0000}" uniqueName="15474" name="Column15448" queryTableFieldId="17297"/>
    <tableColumn id="15475" xr3:uid="{00000000-0010-0000-0000-0000733C0000}" uniqueName="15475" name="Column15449" queryTableFieldId="17296"/>
    <tableColumn id="15476" xr3:uid="{00000000-0010-0000-0000-0000743C0000}" uniqueName="15476" name="Column15450" queryTableFieldId="17295"/>
    <tableColumn id="15477" xr3:uid="{00000000-0010-0000-0000-0000753C0000}" uniqueName="15477" name="Column15451" queryTableFieldId="17294"/>
    <tableColumn id="15478" xr3:uid="{00000000-0010-0000-0000-0000763C0000}" uniqueName="15478" name="Column15452" queryTableFieldId="17293"/>
    <tableColumn id="15479" xr3:uid="{00000000-0010-0000-0000-0000773C0000}" uniqueName="15479" name="Column15453" queryTableFieldId="17292"/>
    <tableColumn id="15480" xr3:uid="{00000000-0010-0000-0000-0000783C0000}" uniqueName="15480" name="Column15454" queryTableFieldId="17291"/>
    <tableColumn id="15481" xr3:uid="{00000000-0010-0000-0000-0000793C0000}" uniqueName="15481" name="Column15455" queryTableFieldId="17290"/>
    <tableColumn id="15482" xr3:uid="{00000000-0010-0000-0000-00007A3C0000}" uniqueName="15482" name="Column15456" queryTableFieldId="17289"/>
    <tableColumn id="15483" xr3:uid="{00000000-0010-0000-0000-00007B3C0000}" uniqueName="15483" name="Column15457" queryTableFieldId="17288"/>
    <tableColumn id="15484" xr3:uid="{00000000-0010-0000-0000-00007C3C0000}" uniqueName="15484" name="Column15458" queryTableFieldId="17287"/>
    <tableColumn id="15485" xr3:uid="{00000000-0010-0000-0000-00007D3C0000}" uniqueName="15485" name="Column15459" queryTableFieldId="17286"/>
    <tableColumn id="15486" xr3:uid="{00000000-0010-0000-0000-00007E3C0000}" uniqueName="15486" name="Column15460" queryTableFieldId="17285"/>
    <tableColumn id="15487" xr3:uid="{00000000-0010-0000-0000-00007F3C0000}" uniqueName="15487" name="Column15461" queryTableFieldId="17284"/>
    <tableColumn id="15488" xr3:uid="{00000000-0010-0000-0000-0000803C0000}" uniqueName="15488" name="Column15462" queryTableFieldId="17283"/>
    <tableColumn id="15489" xr3:uid="{00000000-0010-0000-0000-0000813C0000}" uniqueName="15489" name="Column15463" queryTableFieldId="17282"/>
    <tableColumn id="15490" xr3:uid="{00000000-0010-0000-0000-0000823C0000}" uniqueName="15490" name="Column15464" queryTableFieldId="17281"/>
    <tableColumn id="15491" xr3:uid="{00000000-0010-0000-0000-0000833C0000}" uniqueName="15491" name="Column15465" queryTableFieldId="17280"/>
    <tableColumn id="15492" xr3:uid="{00000000-0010-0000-0000-0000843C0000}" uniqueName="15492" name="Column15466" queryTableFieldId="17279"/>
    <tableColumn id="15493" xr3:uid="{00000000-0010-0000-0000-0000853C0000}" uniqueName="15493" name="Column15467" queryTableFieldId="17278"/>
    <tableColumn id="15494" xr3:uid="{00000000-0010-0000-0000-0000863C0000}" uniqueName="15494" name="Column15468" queryTableFieldId="17277"/>
    <tableColumn id="15495" xr3:uid="{00000000-0010-0000-0000-0000873C0000}" uniqueName="15495" name="Column15469" queryTableFieldId="17276"/>
    <tableColumn id="15496" xr3:uid="{00000000-0010-0000-0000-0000883C0000}" uniqueName="15496" name="Column15470" queryTableFieldId="17275"/>
    <tableColumn id="15497" xr3:uid="{00000000-0010-0000-0000-0000893C0000}" uniqueName="15497" name="Column15471" queryTableFieldId="17274"/>
    <tableColumn id="15498" xr3:uid="{00000000-0010-0000-0000-00008A3C0000}" uniqueName="15498" name="Column15472" queryTableFieldId="17273"/>
    <tableColumn id="15499" xr3:uid="{00000000-0010-0000-0000-00008B3C0000}" uniqueName="15499" name="Column15473" queryTableFieldId="17272"/>
    <tableColumn id="15500" xr3:uid="{00000000-0010-0000-0000-00008C3C0000}" uniqueName="15500" name="Column15474" queryTableFieldId="17271"/>
    <tableColumn id="15501" xr3:uid="{00000000-0010-0000-0000-00008D3C0000}" uniqueName="15501" name="Column15475" queryTableFieldId="17270"/>
    <tableColumn id="15502" xr3:uid="{00000000-0010-0000-0000-00008E3C0000}" uniqueName="15502" name="Column15476" queryTableFieldId="17269"/>
    <tableColumn id="15503" xr3:uid="{00000000-0010-0000-0000-00008F3C0000}" uniqueName="15503" name="Column15477" queryTableFieldId="17268"/>
    <tableColumn id="15504" xr3:uid="{00000000-0010-0000-0000-0000903C0000}" uniqueName="15504" name="Column15478" queryTableFieldId="17267"/>
    <tableColumn id="15505" xr3:uid="{00000000-0010-0000-0000-0000913C0000}" uniqueName="15505" name="Column15479" queryTableFieldId="17266"/>
    <tableColumn id="15506" xr3:uid="{00000000-0010-0000-0000-0000923C0000}" uniqueName="15506" name="Column15480" queryTableFieldId="17265"/>
    <tableColumn id="15507" xr3:uid="{00000000-0010-0000-0000-0000933C0000}" uniqueName="15507" name="Column15481" queryTableFieldId="17264"/>
    <tableColumn id="15508" xr3:uid="{00000000-0010-0000-0000-0000943C0000}" uniqueName="15508" name="Column15482" queryTableFieldId="17263"/>
    <tableColumn id="15509" xr3:uid="{00000000-0010-0000-0000-0000953C0000}" uniqueName="15509" name="Column15483" queryTableFieldId="17262"/>
    <tableColumn id="15510" xr3:uid="{00000000-0010-0000-0000-0000963C0000}" uniqueName="15510" name="Column15484" queryTableFieldId="17261"/>
    <tableColumn id="15511" xr3:uid="{00000000-0010-0000-0000-0000973C0000}" uniqueName="15511" name="Column15485" queryTableFieldId="17260"/>
    <tableColumn id="15512" xr3:uid="{00000000-0010-0000-0000-0000983C0000}" uniqueName="15512" name="Column15486" queryTableFieldId="17259"/>
    <tableColumn id="15513" xr3:uid="{00000000-0010-0000-0000-0000993C0000}" uniqueName="15513" name="Column15487" queryTableFieldId="17258"/>
    <tableColumn id="15514" xr3:uid="{00000000-0010-0000-0000-00009A3C0000}" uniqueName="15514" name="Column15488" queryTableFieldId="17257"/>
    <tableColumn id="15515" xr3:uid="{00000000-0010-0000-0000-00009B3C0000}" uniqueName="15515" name="Column15489" queryTableFieldId="17256"/>
    <tableColumn id="15516" xr3:uid="{00000000-0010-0000-0000-00009C3C0000}" uniqueName="15516" name="Column15490" queryTableFieldId="17255"/>
    <tableColumn id="15517" xr3:uid="{00000000-0010-0000-0000-00009D3C0000}" uniqueName="15517" name="Column15491" queryTableFieldId="17254"/>
    <tableColumn id="15518" xr3:uid="{00000000-0010-0000-0000-00009E3C0000}" uniqueName="15518" name="Column15492" queryTableFieldId="17253"/>
    <tableColumn id="15519" xr3:uid="{00000000-0010-0000-0000-00009F3C0000}" uniqueName="15519" name="Column15493" queryTableFieldId="17252"/>
    <tableColumn id="15520" xr3:uid="{00000000-0010-0000-0000-0000A03C0000}" uniqueName="15520" name="Column15494" queryTableFieldId="17251"/>
    <tableColumn id="15521" xr3:uid="{00000000-0010-0000-0000-0000A13C0000}" uniqueName="15521" name="Column15495" queryTableFieldId="17250"/>
    <tableColumn id="15522" xr3:uid="{00000000-0010-0000-0000-0000A23C0000}" uniqueName="15522" name="Column15496" queryTableFieldId="17249"/>
    <tableColumn id="15523" xr3:uid="{00000000-0010-0000-0000-0000A33C0000}" uniqueName="15523" name="Column15497" queryTableFieldId="17248"/>
    <tableColumn id="15524" xr3:uid="{00000000-0010-0000-0000-0000A43C0000}" uniqueName="15524" name="Column15498" queryTableFieldId="17247"/>
    <tableColumn id="15525" xr3:uid="{00000000-0010-0000-0000-0000A53C0000}" uniqueName="15525" name="Column15499" queryTableFieldId="17246"/>
    <tableColumn id="15526" xr3:uid="{00000000-0010-0000-0000-0000A63C0000}" uniqueName="15526" name="Column15500" queryTableFieldId="17245"/>
    <tableColumn id="15527" xr3:uid="{00000000-0010-0000-0000-0000A73C0000}" uniqueName="15527" name="Column15501" queryTableFieldId="17244"/>
    <tableColumn id="15528" xr3:uid="{00000000-0010-0000-0000-0000A83C0000}" uniqueName="15528" name="Column15502" queryTableFieldId="17243"/>
    <tableColumn id="15529" xr3:uid="{00000000-0010-0000-0000-0000A93C0000}" uniqueName="15529" name="Column15503" queryTableFieldId="17242"/>
    <tableColumn id="15530" xr3:uid="{00000000-0010-0000-0000-0000AA3C0000}" uniqueName="15530" name="Column15504" queryTableFieldId="17241"/>
    <tableColumn id="15531" xr3:uid="{00000000-0010-0000-0000-0000AB3C0000}" uniqueName="15531" name="Column15505" queryTableFieldId="17240"/>
    <tableColumn id="15532" xr3:uid="{00000000-0010-0000-0000-0000AC3C0000}" uniqueName="15532" name="Column15506" queryTableFieldId="17239"/>
    <tableColumn id="15533" xr3:uid="{00000000-0010-0000-0000-0000AD3C0000}" uniqueName="15533" name="Column15507" queryTableFieldId="17238"/>
    <tableColumn id="15534" xr3:uid="{00000000-0010-0000-0000-0000AE3C0000}" uniqueName="15534" name="Column15508" queryTableFieldId="17237"/>
    <tableColumn id="15535" xr3:uid="{00000000-0010-0000-0000-0000AF3C0000}" uniqueName="15535" name="Column15509" queryTableFieldId="17236"/>
    <tableColumn id="15536" xr3:uid="{00000000-0010-0000-0000-0000B03C0000}" uniqueName="15536" name="Column15510" queryTableFieldId="17235"/>
    <tableColumn id="15537" xr3:uid="{00000000-0010-0000-0000-0000B13C0000}" uniqueName="15537" name="Column15511" queryTableFieldId="17234"/>
    <tableColumn id="15538" xr3:uid="{00000000-0010-0000-0000-0000B23C0000}" uniqueName="15538" name="Column15512" queryTableFieldId="17233"/>
    <tableColumn id="15539" xr3:uid="{00000000-0010-0000-0000-0000B33C0000}" uniqueName="15539" name="Column15513" queryTableFieldId="17232"/>
    <tableColumn id="15540" xr3:uid="{00000000-0010-0000-0000-0000B43C0000}" uniqueName="15540" name="Column15514" queryTableFieldId="17231"/>
    <tableColumn id="15541" xr3:uid="{00000000-0010-0000-0000-0000B53C0000}" uniqueName="15541" name="Column15515" queryTableFieldId="17230"/>
    <tableColumn id="15542" xr3:uid="{00000000-0010-0000-0000-0000B63C0000}" uniqueName="15542" name="Column15516" queryTableFieldId="17229"/>
    <tableColumn id="15543" xr3:uid="{00000000-0010-0000-0000-0000B73C0000}" uniqueName="15543" name="Column15517" queryTableFieldId="17228"/>
    <tableColumn id="15544" xr3:uid="{00000000-0010-0000-0000-0000B83C0000}" uniqueName="15544" name="Column15518" queryTableFieldId="17227"/>
    <tableColumn id="15545" xr3:uid="{00000000-0010-0000-0000-0000B93C0000}" uniqueName="15545" name="Column15519" queryTableFieldId="17226"/>
    <tableColumn id="15546" xr3:uid="{00000000-0010-0000-0000-0000BA3C0000}" uniqueName="15546" name="Column15520" queryTableFieldId="17225"/>
    <tableColumn id="15547" xr3:uid="{00000000-0010-0000-0000-0000BB3C0000}" uniqueName="15547" name="Column15521" queryTableFieldId="17224"/>
    <tableColumn id="15548" xr3:uid="{00000000-0010-0000-0000-0000BC3C0000}" uniqueName="15548" name="Column15522" queryTableFieldId="17223"/>
    <tableColumn id="15549" xr3:uid="{00000000-0010-0000-0000-0000BD3C0000}" uniqueName="15549" name="Column15523" queryTableFieldId="17222"/>
    <tableColumn id="15550" xr3:uid="{00000000-0010-0000-0000-0000BE3C0000}" uniqueName="15550" name="Column15524" queryTableFieldId="17221"/>
    <tableColumn id="15551" xr3:uid="{00000000-0010-0000-0000-0000BF3C0000}" uniqueName="15551" name="Column15525" queryTableFieldId="17220"/>
    <tableColumn id="15552" xr3:uid="{00000000-0010-0000-0000-0000C03C0000}" uniqueName="15552" name="Column15526" queryTableFieldId="17219"/>
    <tableColumn id="15553" xr3:uid="{00000000-0010-0000-0000-0000C13C0000}" uniqueName="15553" name="Column15527" queryTableFieldId="17218"/>
    <tableColumn id="15554" xr3:uid="{00000000-0010-0000-0000-0000C23C0000}" uniqueName="15554" name="Column15528" queryTableFieldId="17217"/>
    <tableColumn id="15555" xr3:uid="{00000000-0010-0000-0000-0000C33C0000}" uniqueName="15555" name="Column15529" queryTableFieldId="17216"/>
    <tableColumn id="15556" xr3:uid="{00000000-0010-0000-0000-0000C43C0000}" uniqueName="15556" name="Column15530" queryTableFieldId="17215"/>
    <tableColumn id="15557" xr3:uid="{00000000-0010-0000-0000-0000C53C0000}" uniqueName="15557" name="Column15531" queryTableFieldId="17214"/>
    <tableColumn id="15558" xr3:uid="{00000000-0010-0000-0000-0000C63C0000}" uniqueName="15558" name="Column15532" queryTableFieldId="17213"/>
    <tableColumn id="15559" xr3:uid="{00000000-0010-0000-0000-0000C73C0000}" uniqueName="15559" name="Column15533" queryTableFieldId="17212"/>
    <tableColumn id="15560" xr3:uid="{00000000-0010-0000-0000-0000C83C0000}" uniqueName="15560" name="Column15534" queryTableFieldId="17211"/>
    <tableColumn id="15561" xr3:uid="{00000000-0010-0000-0000-0000C93C0000}" uniqueName="15561" name="Column15535" queryTableFieldId="17210"/>
    <tableColumn id="15562" xr3:uid="{00000000-0010-0000-0000-0000CA3C0000}" uniqueName="15562" name="Column15536" queryTableFieldId="17209"/>
    <tableColumn id="15563" xr3:uid="{00000000-0010-0000-0000-0000CB3C0000}" uniqueName="15563" name="Column15537" queryTableFieldId="17208"/>
    <tableColumn id="15564" xr3:uid="{00000000-0010-0000-0000-0000CC3C0000}" uniqueName="15564" name="Column15538" queryTableFieldId="17207"/>
    <tableColumn id="15565" xr3:uid="{00000000-0010-0000-0000-0000CD3C0000}" uniqueName="15565" name="Column15539" queryTableFieldId="17206"/>
    <tableColumn id="15566" xr3:uid="{00000000-0010-0000-0000-0000CE3C0000}" uniqueName="15566" name="Column15540" queryTableFieldId="17205"/>
    <tableColumn id="15567" xr3:uid="{00000000-0010-0000-0000-0000CF3C0000}" uniqueName="15567" name="Column15541" queryTableFieldId="17204"/>
    <tableColumn id="15568" xr3:uid="{00000000-0010-0000-0000-0000D03C0000}" uniqueName="15568" name="Column15542" queryTableFieldId="17203"/>
    <tableColumn id="15569" xr3:uid="{00000000-0010-0000-0000-0000D13C0000}" uniqueName="15569" name="Column15543" queryTableFieldId="17202"/>
    <tableColumn id="15570" xr3:uid="{00000000-0010-0000-0000-0000D23C0000}" uniqueName="15570" name="Column15544" queryTableFieldId="17201"/>
    <tableColumn id="15571" xr3:uid="{00000000-0010-0000-0000-0000D33C0000}" uniqueName="15571" name="Column15545" queryTableFieldId="17200"/>
    <tableColumn id="15572" xr3:uid="{00000000-0010-0000-0000-0000D43C0000}" uniqueName="15572" name="Column15546" queryTableFieldId="17199"/>
    <tableColumn id="15573" xr3:uid="{00000000-0010-0000-0000-0000D53C0000}" uniqueName="15573" name="Column15547" queryTableFieldId="17198"/>
    <tableColumn id="15574" xr3:uid="{00000000-0010-0000-0000-0000D63C0000}" uniqueName="15574" name="Column15548" queryTableFieldId="17197"/>
    <tableColumn id="15575" xr3:uid="{00000000-0010-0000-0000-0000D73C0000}" uniqueName="15575" name="Column15549" queryTableFieldId="17196"/>
    <tableColumn id="15576" xr3:uid="{00000000-0010-0000-0000-0000D83C0000}" uniqueName="15576" name="Column15550" queryTableFieldId="17195"/>
    <tableColumn id="15577" xr3:uid="{00000000-0010-0000-0000-0000D93C0000}" uniqueName="15577" name="Column15551" queryTableFieldId="17194"/>
    <tableColumn id="15578" xr3:uid="{00000000-0010-0000-0000-0000DA3C0000}" uniqueName="15578" name="Column15552" queryTableFieldId="17193"/>
    <tableColumn id="15579" xr3:uid="{00000000-0010-0000-0000-0000DB3C0000}" uniqueName="15579" name="Column15553" queryTableFieldId="17192"/>
    <tableColumn id="15580" xr3:uid="{00000000-0010-0000-0000-0000DC3C0000}" uniqueName="15580" name="Column15554" queryTableFieldId="17191"/>
    <tableColumn id="15581" xr3:uid="{00000000-0010-0000-0000-0000DD3C0000}" uniqueName="15581" name="Column15555" queryTableFieldId="17190"/>
    <tableColumn id="15582" xr3:uid="{00000000-0010-0000-0000-0000DE3C0000}" uniqueName="15582" name="Column15556" queryTableFieldId="17189"/>
    <tableColumn id="15583" xr3:uid="{00000000-0010-0000-0000-0000DF3C0000}" uniqueName="15583" name="Column15557" queryTableFieldId="17188"/>
    <tableColumn id="15584" xr3:uid="{00000000-0010-0000-0000-0000E03C0000}" uniqueName="15584" name="Column15558" queryTableFieldId="17187"/>
    <tableColumn id="15585" xr3:uid="{00000000-0010-0000-0000-0000E13C0000}" uniqueName="15585" name="Column15559" queryTableFieldId="17186"/>
    <tableColumn id="15586" xr3:uid="{00000000-0010-0000-0000-0000E23C0000}" uniqueName="15586" name="Column15560" queryTableFieldId="17185"/>
    <tableColumn id="15587" xr3:uid="{00000000-0010-0000-0000-0000E33C0000}" uniqueName="15587" name="Column15561" queryTableFieldId="17184"/>
    <tableColumn id="15588" xr3:uid="{00000000-0010-0000-0000-0000E43C0000}" uniqueName="15588" name="Column15562" queryTableFieldId="17183"/>
    <tableColumn id="15589" xr3:uid="{00000000-0010-0000-0000-0000E53C0000}" uniqueName="15589" name="Column15563" queryTableFieldId="17182"/>
    <tableColumn id="15590" xr3:uid="{00000000-0010-0000-0000-0000E63C0000}" uniqueName="15590" name="Column15564" queryTableFieldId="17181"/>
    <tableColumn id="15591" xr3:uid="{00000000-0010-0000-0000-0000E73C0000}" uniqueName="15591" name="Column15565" queryTableFieldId="17180"/>
    <tableColumn id="15592" xr3:uid="{00000000-0010-0000-0000-0000E83C0000}" uniqueName="15592" name="Column15566" queryTableFieldId="17179"/>
    <tableColumn id="15593" xr3:uid="{00000000-0010-0000-0000-0000E93C0000}" uniqueName="15593" name="Column15567" queryTableFieldId="17178"/>
    <tableColumn id="15594" xr3:uid="{00000000-0010-0000-0000-0000EA3C0000}" uniqueName="15594" name="Column15568" queryTableFieldId="17177"/>
    <tableColumn id="15595" xr3:uid="{00000000-0010-0000-0000-0000EB3C0000}" uniqueName="15595" name="Column15569" queryTableFieldId="17176"/>
    <tableColumn id="15596" xr3:uid="{00000000-0010-0000-0000-0000EC3C0000}" uniqueName="15596" name="Column15570" queryTableFieldId="17175"/>
    <tableColumn id="15597" xr3:uid="{00000000-0010-0000-0000-0000ED3C0000}" uniqueName="15597" name="Column15571" queryTableFieldId="17174"/>
    <tableColumn id="15598" xr3:uid="{00000000-0010-0000-0000-0000EE3C0000}" uniqueName="15598" name="Column15572" queryTableFieldId="17173"/>
    <tableColumn id="15599" xr3:uid="{00000000-0010-0000-0000-0000EF3C0000}" uniqueName="15599" name="Column15573" queryTableFieldId="17172"/>
    <tableColumn id="15600" xr3:uid="{00000000-0010-0000-0000-0000F03C0000}" uniqueName="15600" name="Column15574" queryTableFieldId="17171"/>
    <tableColumn id="15601" xr3:uid="{00000000-0010-0000-0000-0000F13C0000}" uniqueName="15601" name="Column15575" queryTableFieldId="17170"/>
    <tableColumn id="15602" xr3:uid="{00000000-0010-0000-0000-0000F23C0000}" uniqueName="15602" name="Column15576" queryTableFieldId="17169"/>
    <tableColumn id="15603" xr3:uid="{00000000-0010-0000-0000-0000F33C0000}" uniqueName="15603" name="Column15577" queryTableFieldId="17168"/>
    <tableColumn id="15604" xr3:uid="{00000000-0010-0000-0000-0000F43C0000}" uniqueName="15604" name="Column15578" queryTableFieldId="17167"/>
    <tableColumn id="15605" xr3:uid="{00000000-0010-0000-0000-0000F53C0000}" uniqueName="15605" name="Column15579" queryTableFieldId="17166"/>
    <tableColumn id="15606" xr3:uid="{00000000-0010-0000-0000-0000F63C0000}" uniqueName="15606" name="Column15580" queryTableFieldId="17165"/>
    <tableColumn id="15607" xr3:uid="{00000000-0010-0000-0000-0000F73C0000}" uniqueName="15607" name="Column15581" queryTableFieldId="17164"/>
    <tableColumn id="15608" xr3:uid="{00000000-0010-0000-0000-0000F83C0000}" uniqueName="15608" name="Column15582" queryTableFieldId="17163"/>
    <tableColumn id="15609" xr3:uid="{00000000-0010-0000-0000-0000F93C0000}" uniqueName="15609" name="Column15583" queryTableFieldId="17162"/>
    <tableColumn id="15610" xr3:uid="{00000000-0010-0000-0000-0000FA3C0000}" uniqueName="15610" name="Column15584" queryTableFieldId="17161"/>
    <tableColumn id="15611" xr3:uid="{00000000-0010-0000-0000-0000FB3C0000}" uniqueName="15611" name="Column15585" queryTableFieldId="17160"/>
    <tableColumn id="15612" xr3:uid="{00000000-0010-0000-0000-0000FC3C0000}" uniqueName="15612" name="Column15586" queryTableFieldId="17159"/>
    <tableColumn id="15613" xr3:uid="{00000000-0010-0000-0000-0000FD3C0000}" uniqueName="15613" name="Column15587" queryTableFieldId="17158"/>
    <tableColumn id="15614" xr3:uid="{00000000-0010-0000-0000-0000FE3C0000}" uniqueName="15614" name="Column15588" queryTableFieldId="17157"/>
    <tableColumn id="15615" xr3:uid="{00000000-0010-0000-0000-0000FF3C0000}" uniqueName="15615" name="Column15589" queryTableFieldId="17156"/>
    <tableColumn id="15616" xr3:uid="{00000000-0010-0000-0000-0000003D0000}" uniqueName="15616" name="Column15590" queryTableFieldId="17155"/>
    <tableColumn id="15617" xr3:uid="{00000000-0010-0000-0000-0000013D0000}" uniqueName="15617" name="Column15591" queryTableFieldId="17154"/>
    <tableColumn id="15618" xr3:uid="{00000000-0010-0000-0000-0000023D0000}" uniqueName="15618" name="Column15592" queryTableFieldId="17153"/>
    <tableColumn id="15619" xr3:uid="{00000000-0010-0000-0000-0000033D0000}" uniqueName="15619" name="Column15593" queryTableFieldId="17152"/>
    <tableColumn id="15620" xr3:uid="{00000000-0010-0000-0000-0000043D0000}" uniqueName="15620" name="Column15594" queryTableFieldId="17151"/>
    <tableColumn id="15621" xr3:uid="{00000000-0010-0000-0000-0000053D0000}" uniqueName="15621" name="Column15595" queryTableFieldId="17150"/>
    <tableColumn id="15622" xr3:uid="{00000000-0010-0000-0000-0000063D0000}" uniqueName="15622" name="Column15596" queryTableFieldId="17149"/>
    <tableColumn id="15623" xr3:uid="{00000000-0010-0000-0000-0000073D0000}" uniqueName="15623" name="Column15597" queryTableFieldId="17148"/>
    <tableColumn id="15624" xr3:uid="{00000000-0010-0000-0000-0000083D0000}" uniqueName="15624" name="Column15598" queryTableFieldId="17147"/>
    <tableColumn id="15625" xr3:uid="{00000000-0010-0000-0000-0000093D0000}" uniqueName="15625" name="Column15599" queryTableFieldId="17146"/>
    <tableColumn id="15626" xr3:uid="{00000000-0010-0000-0000-00000A3D0000}" uniqueName="15626" name="Column15600" queryTableFieldId="17145"/>
    <tableColumn id="15627" xr3:uid="{00000000-0010-0000-0000-00000B3D0000}" uniqueName="15627" name="Column15601" queryTableFieldId="17144"/>
    <tableColumn id="15628" xr3:uid="{00000000-0010-0000-0000-00000C3D0000}" uniqueName="15628" name="Column15602" queryTableFieldId="17143"/>
    <tableColumn id="15629" xr3:uid="{00000000-0010-0000-0000-00000D3D0000}" uniqueName="15629" name="Column15603" queryTableFieldId="17142"/>
    <tableColumn id="15630" xr3:uid="{00000000-0010-0000-0000-00000E3D0000}" uniqueName="15630" name="Column15604" queryTableFieldId="17141"/>
    <tableColumn id="15631" xr3:uid="{00000000-0010-0000-0000-00000F3D0000}" uniqueName="15631" name="Column15605" queryTableFieldId="17140"/>
    <tableColumn id="15632" xr3:uid="{00000000-0010-0000-0000-0000103D0000}" uniqueName="15632" name="Column15606" queryTableFieldId="17139"/>
    <tableColumn id="15633" xr3:uid="{00000000-0010-0000-0000-0000113D0000}" uniqueName="15633" name="Column15607" queryTableFieldId="17138"/>
    <tableColumn id="15634" xr3:uid="{00000000-0010-0000-0000-0000123D0000}" uniqueName="15634" name="Column15608" queryTableFieldId="17137"/>
    <tableColumn id="15635" xr3:uid="{00000000-0010-0000-0000-0000133D0000}" uniqueName="15635" name="Column15609" queryTableFieldId="17136"/>
    <tableColumn id="15636" xr3:uid="{00000000-0010-0000-0000-0000143D0000}" uniqueName="15636" name="Column15610" queryTableFieldId="17135"/>
    <tableColumn id="15637" xr3:uid="{00000000-0010-0000-0000-0000153D0000}" uniqueName="15637" name="Column15611" queryTableFieldId="17134"/>
    <tableColumn id="15638" xr3:uid="{00000000-0010-0000-0000-0000163D0000}" uniqueName="15638" name="Column15612" queryTableFieldId="17133"/>
    <tableColumn id="15639" xr3:uid="{00000000-0010-0000-0000-0000173D0000}" uniqueName="15639" name="Column15613" queryTableFieldId="17132"/>
    <tableColumn id="15640" xr3:uid="{00000000-0010-0000-0000-0000183D0000}" uniqueName="15640" name="Column15614" queryTableFieldId="17131"/>
    <tableColumn id="15641" xr3:uid="{00000000-0010-0000-0000-0000193D0000}" uniqueName="15641" name="Column15615" queryTableFieldId="17130"/>
    <tableColumn id="15642" xr3:uid="{00000000-0010-0000-0000-00001A3D0000}" uniqueName="15642" name="Column15616" queryTableFieldId="17129"/>
    <tableColumn id="15643" xr3:uid="{00000000-0010-0000-0000-00001B3D0000}" uniqueName="15643" name="Column15617" queryTableFieldId="17128"/>
    <tableColumn id="15644" xr3:uid="{00000000-0010-0000-0000-00001C3D0000}" uniqueName="15644" name="Column15618" queryTableFieldId="17127"/>
    <tableColumn id="15645" xr3:uid="{00000000-0010-0000-0000-00001D3D0000}" uniqueName="15645" name="Column15619" queryTableFieldId="17126"/>
    <tableColumn id="15646" xr3:uid="{00000000-0010-0000-0000-00001E3D0000}" uniqueName="15646" name="Column15620" queryTableFieldId="17125"/>
    <tableColumn id="15647" xr3:uid="{00000000-0010-0000-0000-00001F3D0000}" uniqueName="15647" name="Column15621" queryTableFieldId="17124"/>
    <tableColumn id="15648" xr3:uid="{00000000-0010-0000-0000-0000203D0000}" uniqueName="15648" name="Column15622" queryTableFieldId="17123"/>
    <tableColumn id="15649" xr3:uid="{00000000-0010-0000-0000-0000213D0000}" uniqueName="15649" name="Column15623" queryTableFieldId="17122"/>
    <tableColumn id="15650" xr3:uid="{00000000-0010-0000-0000-0000223D0000}" uniqueName="15650" name="Column15624" queryTableFieldId="17121"/>
    <tableColumn id="15651" xr3:uid="{00000000-0010-0000-0000-0000233D0000}" uniqueName="15651" name="Column15625" queryTableFieldId="17120"/>
    <tableColumn id="15652" xr3:uid="{00000000-0010-0000-0000-0000243D0000}" uniqueName="15652" name="Column15626" queryTableFieldId="17119"/>
    <tableColumn id="15653" xr3:uid="{00000000-0010-0000-0000-0000253D0000}" uniqueName="15653" name="Column15627" queryTableFieldId="17118"/>
    <tableColumn id="15654" xr3:uid="{00000000-0010-0000-0000-0000263D0000}" uniqueName="15654" name="Column15628" queryTableFieldId="17117"/>
    <tableColumn id="15655" xr3:uid="{00000000-0010-0000-0000-0000273D0000}" uniqueName="15655" name="Column15629" queryTableFieldId="17116"/>
    <tableColumn id="15656" xr3:uid="{00000000-0010-0000-0000-0000283D0000}" uniqueName="15656" name="Column15630" queryTableFieldId="17115"/>
    <tableColumn id="15657" xr3:uid="{00000000-0010-0000-0000-0000293D0000}" uniqueName="15657" name="Column15631" queryTableFieldId="17114"/>
    <tableColumn id="15658" xr3:uid="{00000000-0010-0000-0000-00002A3D0000}" uniqueName="15658" name="Column15632" queryTableFieldId="17113"/>
    <tableColumn id="15659" xr3:uid="{00000000-0010-0000-0000-00002B3D0000}" uniqueName="15659" name="Column15633" queryTableFieldId="17112"/>
    <tableColumn id="15660" xr3:uid="{00000000-0010-0000-0000-00002C3D0000}" uniqueName="15660" name="Column15634" queryTableFieldId="17111"/>
    <tableColumn id="15661" xr3:uid="{00000000-0010-0000-0000-00002D3D0000}" uniqueName="15661" name="Column15635" queryTableFieldId="17110"/>
    <tableColumn id="15662" xr3:uid="{00000000-0010-0000-0000-00002E3D0000}" uniqueName="15662" name="Column15636" queryTableFieldId="17109"/>
    <tableColumn id="15663" xr3:uid="{00000000-0010-0000-0000-00002F3D0000}" uniqueName="15663" name="Column15637" queryTableFieldId="17108"/>
    <tableColumn id="15664" xr3:uid="{00000000-0010-0000-0000-0000303D0000}" uniqueName="15664" name="Column15638" queryTableFieldId="17107"/>
    <tableColumn id="15665" xr3:uid="{00000000-0010-0000-0000-0000313D0000}" uniqueName="15665" name="Column15639" queryTableFieldId="17106"/>
    <tableColumn id="15666" xr3:uid="{00000000-0010-0000-0000-0000323D0000}" uniqueName="15666" name="Column15640" queryTableFieldId="17105"/>
    <tableColumn id="15667" xr3:uid="{00000000-0010-0000-0000-0000333D0000}" uniqueName="15667" name="Column15641" queryTableFieldId="17104"/>
    <tableColumn id="15668" xr3:uid="{00000000-0010-0000-0000-0000343D0000}" uniqueName="15668" name="Column15642" queryTableFieldId="17103"/>
    <tableColumn id="15669" xr3:uid="{00000000-0010-0000-0000-0000353D0000}" uniqueName="15669" name="Column15643" queryTableFieldId="17102"/>
    <tableColumn id="15670" xr3:uid="{00000000-0010-0000-0000-0000363D0000}" uniqueName="15670" name="Column15644" queryTableFieldId="17101"/>
    <tableColumn id="15671" xr3:uid="{00000000-0010-0000-0000-0000373D0000}" uniqueName="15671" name="Column15645" queryTableFieldId="17100"/>
    <tableColumn id="15672" xr3:uid="{00000000-0010-0000-0000-0000383D0000}" uniqueName="15672" name="Column15646" queryTableFieldId="17099"/>
    <tableColumn id="15673" xr3:uid="{00000000-0010-0000-0000-0000393D0000}" uniqueName="15673" name="Column15647" queryTableFieldId="17098"/>
    <tableColumn id="15674" xr3:uid="{00000000-0010-0000-0000-00003A3D0000}" uniqueName="15674" name="Column15648" queryTableFieldId="17097"/>
    <tableColumn id="15675" xr3:uid="{00000000-0010-0000-0000-00003B3D0000}" uniqueName="15675" name="Column15649" queryTableFieldId="17096"/>
    <tableColumn id="15676" xr3:uid="{00000000-0010-0000-0000-00003C3D0000}" uniqueName="15676" name="Column15650" queryTableFieldId="17095"/>
    <tableColumn id="15677" xr3:uid="{00000000-0010-0000-0000-00003D3D0000}" uniqueName="15677" name="Column15651" queryTableFieldId="17094"/>
    <tableColumn id="15678" xr3:uid="{00000000-0010-0000-0000-00003E3D0000}" uniqueName="15678" name="Column15652" queryTableFieldId="17093"/>
    <tableColumn id="15679" xr3:uid="{00000000-0010-0000-0000-00003F3D0000}" uniqueName="15679" name="Column15653" queryTableFieldId="17092"/>
    <tableColumn id="15680" xr3:uid="{00000000-0010-0000-0000-0000403D0000}" uniqueName="15680" name="Column15654" queryTableFieldId="17091"/>
    <tableColumn id="15681" xr3:uid="{00000000-0010-0000-0000-0000413D0000}" uniqueName="15681" name="Column15655" queryTableFieldId="17090"/>
    <tableColumn id="15682" xr3:uid="{00000000-0010-0000-0000-0000423D0000}" uniqueName="15682" name="Column15656" queryTableFieldId="17089"/>
    <tableColumn id="15683" xr3:uid="{00000000-0010-0000-0000-0000433D0000}" uniqueName="15683" name="Column15657" queryTableFieldId="17088"/>
    <tableColumn id="15684" xr3:uid="{00000000-0010-0000-0000-0000443D0000}" uniqueName="15684" name="Column15658" queryTableFieldId="17087"/>
    <tableColumn id="15685" xr3:uid="{00000000-0010-0000-0000-0000453D0000}" uniqueName="15685" name="Column15659" queryTableFieldId="17086"/>
    <tableColumn id="15686" xr3:uid="{00000000-0010-0000-0000-0000463D0000}" uniqueName="15686" name="Column15660" queryTableFieldId="17085"/>
    <tableColumn id="15687" xr3:uid="{00000000-0010-0000-0000-0000473D0000}" uniqueName="15687" name="Column15661" queryTableFieldId="17084"/>
    <tableColumn id="15688" xr3:uid="{00000000-0010-0000-0000-0000483D0000}" uniqueName="15688" name="Column15662" queryTableFieldId="17083"/>
    <tableColumn id="15689" xr3:uid="{00000000-0010-0000-0000-0000493D0000}" uniqueName="15689" name="Column15663" queryTableFieldId="17082"/>
    <tableColumn id="15690" xr3:uid="{00000000-0010-0000-0000-00004A3D0000}" uniqueName="15690" name="Column15664" queryTableFieldId="17081"/>
    <tableColumn id="15691" xr3:uid="{00000000-0010-0000-0000-00004B3D0000}" uniqueName="15691" name="Column15665" queryTableFieldId="17080"/>
    <tableColumn id="15692" xr3:uid="{00000000-0010-0000-0000-00004C3D0000}" uniqueName="15692" name="Column15666" queryTableFieldId="17079"/>
    <tableColumn id="15693" xr3:uid="{00000000-0010-0000-0000-00004D3D0000}" uniqueName="15693" name="Column15667" queryTableFieldId="17078"/>
    <tableColumn id="15694" xr3:uid="{00000000-0010-0000-0000-00004E3D0000}" uniqueName="15694" name="Column15668" queryTableFieldId="17077"/>
    <tableColumn id="15695" xr3:uid="{00000000-0010-0000-0000-00004F3D0000}" uniqueName="15695" name="Column15669" queryTableFieldId="17076"/>
    <tableColumn id="15696" xr3:uid="{00000000-0010-0000-0000-0000503D0000}" uniqueName="15696" name="Column15670" queryTableFieldId="17075"/>
    <tableColumn id="15697" xr3:uid="{00000000-0010-0000-0000-0000513D0000}" uniqueName="15697" name="Column15671" queryTableFieldId="17074"/>
    <tableColumn id="15698" xr3:uid="{00000000-0010-0000-0000-0000523D0000}" uniqueName="15698" name="Column15672" queryTableFieldId="17073"/>
    <tableColumn id="15699" xr3:uid="{00000000-0010-0000-0000-0000533D0000}" uniqueName="15699" name="Column15673" queryTableFieldId="17072"/>
    <tableColumn id="15700" xr3:uid="{00000000-0010-0000-0000-0000543D0000}" uniqueName="15700" name="Column15674" queryTableFieldId="17071"/>
    <tableColumn id="15701" xr3:uid="{00000000-0010-0000-0000-0000553D0000}" uniqueName="15701" name="Column15675" queryTableFieldId="17070"/>
    <tableColumn id="15702" xr3:uid="{00000000-0010-0000-0000-0000563D0000}" uniqueName="15702" name="Column15676" queryTableFieldId="17069"/>
    <tableColumn id="15703" xr3:uid="{00000000-0010-0000-0000-0000573D0000}" uniqueName="15703" name="Column15677" queryTableFieldId="17068"/>
    <tableColumn id="15704" xr3:uid="{00000000-0010-0000-0000-0000583D0000}" uniqueName="15704" name="Column15678" queryTableFieldId="17067"/>
    <tableColumn id="15705" xr3:uid="{00000000-0010-0000-0000-0000593D0000}" uniqueName="15705" name="Column15679" queryTableFieldId="17066"/>
    <tableColumn id="15706" xr3:uid="{00000000-0010-0000-0000-00005A3D0000}" uniqueName="15706" name="Column15680" queryTableFieldId="17065"/>
    <tableColumn id="15707" xr3:uid="{00000000-0010-0000-0000-00005B3D0000}" uniqueName="15707" name="Column15681" queryTableFieldId="17064"/>
    <tableColumn id="15708" xr3:uid="{00000000-0010-0000-0000-00005C3D0000}" uniqueName="15708" name="Column15682" queryTableFieldId="17063"/>
    <tableColumn id="15709" xr3:uid="{00000000-0010-0000-0000-00005D3D0000}" uniqueName="15709" name="Column15683" queryTableFieldId="17062"/>
    <tableColumn id="15710" xr3:uid="{00000000-0010-0000-0000-00005E3D0000}" uniqueName="15710" name="Column15684" queryTableFieldId="17061"/>
    <tableColumn id="15711" xr3:uid="{00000000-0010-0000-0000-00005F3D0000}" uniqueName="15711" name="Column15685" queryTableFieldId="17060"/>
    <tableColumn id="15712" xr3:uid="{00000000-0010-0000-0000-0000603D0000}" uniqueName="15712" name="Column15686" queryTableFieldId="17059"/>
    <tableColumn id="15713" xr3:uid="{00000000-0010-0000-0000-0000613D0000}" uniqueName="15713" name="Column15687" queryTableFieldId="17058"/>
    <tableColumn id="15714" xr3:uid="{00000000-0010-0000-0000-0000623D0000}" uniqueName="15714" name="Column15688" queryTableFieldId="17057"/>
    <tableColumn id="15715" xr3:uid="{00000000-0010-0000-0000-0000633D0000}" uniqueName="15715" name="Column15689" queryTableFieldId="17056"/>
    <tableColumn id="15716" xr3:uid="{00000000-0010-0000-0000-0000643D0000}" uniqueName="15716" name="Column15690" queryTableFieldId="17055"/>
    <tableColumn id="15717" xr3:uid="{00000000-0010-0000-0000-0000653D0000}" uniqueName="15717" name="Column15691" queryTableFieldId="17054"/>
    <tableColumn id="15718" xr3:uid="{00000000-0010-0000-0000-0000663D0000}" uniqueName="15718" name="Column15692" queryTableFieldId="17053"/>
    <tableColumn id="15719" xr3:uid="{00000000-0010-0000-0000-0000673D0000}" uniqueName="15719" name="Column15693" queryTableFieldId="17052"/>
    <tableColumn id="15720" xr3:uid="{00000000-0010-0000-0000-0000683D0000}" uniqueName="15720" name="Column15694" queryTableFieldId="17051"/>
    <tableColumn id="15721" xr3:uid="{00000000-0010-0000-0000-0000693D0000}" uniqueName="15721" name="Column15695" queryTableFieldId="17050"/>
    <tableColumn id="15722" xr3:uid="{00000000-0010-0000-0000-00006A3D0000}" uniqueName="15722" name="Column15696" queryTableFieldId="17049"/>
    <tableColumn id="15723" xr3:uid="{00000000-0010-0000-0000-00006B3D0000}" uniqueName="15723" name="Column15697" queryTableFieldId="17048"/>
    <tableColumn id="15724" xr3:uid="{00000000-0010-0000-0000-00006C3D0000}" uniqueName="15724" name="Column15698" queryTableFieldId="17047"/>
    <tableColumn id="15725" xr3:uid="{00000000-0010-0000-0000-00006D3D0000}" uniqueName="15725" name="Column15699" queryTableFieldId="17046"/>
    <tableColumn id="15726" xr3:uid="{00000000-0010-0000-0000-00006E3D0000}" uniqueName="15726" name="Column15700" queryTableFieldId="17045"/>
    <tableColumn id="15727" xr3:uid="{00000000-0010-0000-0000-00006F3D0000}" uniqueName="15727" name="Column15701" queryTableFieldId="17044"/>
    <tableColumn id="15728" xr3:uid="{00000000-0010-0000-0000-0000703D0000}" uniqueName="15728" name="Column15702" queryTableFieldId="17043"/>
    <tableColumn id="15729" xr3:uid="{00000000-0010-0000-0000-0000713D0000}" uniqueName="15729" name="Column15703" queryTableFieldId="17042"/>
    <tableColumn id="15730" xr3:uid="{00000000-0010-0000-0000-0000723D0000}" uniqueName="15730" name="Column15704" queryTableFieldId="17041"/>
    <tableColumn id="15731" xr3:uid="{00000000-0010-0000-0000-0000733D0000}" uniqueName="15731" name="Column15705" queryTableFieldId="17040"/>
    <tableColumn id="15732" xr3:uid="{00000000-0010-0000-0000-0000743D0000}" uniqueName="15732" name="Column15706" queryTableFieldId="17039"/>
    <tableColumn id="15733" xr3:uid="{00000000-0010-0000-0000-0000753D0000}" uniqueName="15733" name="Column15707" queryTableFieldId="17038"/>
    <tableColumn id="15734" xr3:uid="{00000000-0010-0000-0000-0000763D0000}" uniqueName="15734" name="Column15708" queryTableFieldId="17037"/>
    <tableColumn id="15735" xr3:uid="{00000000-0010-0000-0000-0000773D0000}" uniqueName="15735" name="Column15709" queryTableFieldId="17036"/>
    <tableColumn id="15736" xr3:uid="{00000000-0010-0000-0000-0000783D0000}" uniqueName="15736" name="Column15710" queryTableFieldId="17035"/>
    <tableColumn id="15737" xr3:uid="{00000000-0010-0000-0000-0000793D0000}" uniqueName="15737" name="Column15711" queryTableFieldId="17034"/>
    <tableColumn id="15738" xr3:uid="{00000000-0010-0000-0000-00007A3D0000}" uniqueName="15738" name="Column15712" queryTableFieldId="17033"/>
    <tableColumn id="15739" xr3:uid="{00000000-0010-0000-0000-00007B3D0000}" uniqueName="15739" name="Column15713" queryTableFieldId="17032"/>
    <tableColumn id="15740" xr3:uid="{00000000-0010-0000-0000-00007C3D0000}" uniqueName="15740" name="Column15714" queryTableFieldId="17031"/>
    <tableColumn id="15741" xr3:uid="{00000000-0010-0000-0000-00007D3D0000}" uniqueName="15741" name="Column15715" queryTableFieldId="17030"/>
    <tableColumn id="15742" xr3:uid="{00000000-0010-0000-0000-00007E3D0000}" uniqueName="15742" name="Column15716" queryTableFieldId="17029"/>
    <tableColumn id="15743" xr3:uid="{00000000-0010-0000-0000-00007F3D0000}" uniqueName="15743" name="Column15717" queryTableFieldId="17028"/>
    <tableColumn id="15744" xr3:uid="{00000000-0010-0000-0000-0000803D0000}" uniqueName="15744" name="Column15718" queryTableFieldId="17027"/>
    <tableColumn id="15745" xr3:uid="{00000000-0010-0000-0000-0000813D0000}" uniqueName="15745" name="Column15719" queryTableFieldId="17026"/>
    <tableColumn id="15746" xr3:uid="{00000000-0010-0000-0000-0000823D0000}" uniqueName="15746" name="Column15720" queryTableFieldId="17025"/>
    <tableColumn id="15747" xr3:uid="{00000000-0010-0000-0000-0000833D0000}" uniqueName="15747" name="Column15721" queryTableFieldId="17024"/>
    <tableColumn id="15748" xr3:uid="{00000000-0010-0000-0000-0000843D0000}" uniqueName="15748" name="Column15722" queryTableFieldId="17023"/>
    <tableColumn id="15749" xr3:uid="{00000000-0010-0000-0000-0000853D0000}" uniqueName="15749" name="Column15723" queryTableFieldId="17022"/>
    <tableColumn id="15750" xr3:uid="{00000000-0010-0000-0000-0000863D0000}" uniqueName="15750" name="Column15724" queryTableFieldId="17021"/>
    <tableColumn id="15751" xr3:uid="{00000000-0010-0000-0000-0000873D0000}" uniqueName="15751" name="Column15725" queryTableFieldId="17020"/>
    <tableColumn id="15752" xr3:uid="{00000000-0010-0000-0000-0000883D0000}" uniqueName="15752" name="Column15726" queryTableFieldId="17019"/>
    <tableColumn id="15753" xr3:uid="{00000000-0010-0000-0000-0000893D0000}" uniqueName="15753" name="Column15727" queryTableFieldId="17018"/>
    <tableColumn id="15754" xr3:uid="{00000000-0010-0000-0000-00008A3D0000}" uniqueName="15754" name="Column15728" queryTableFieldId="17017"/>
    <tableColumn id="15755" xr3:uid="{00000000-0010-0000-0000-00008B3D0000}" uniqueName="15755" name="Column15729" queryTableFieldId="17016"/>
    <tableColumn id="15756" xr3:uid="{00000000-0010-0000-0000-00008C3D0000}" uniqueName="15756" name="Column15730" queryTableFieldId="17015"/>
    <tableColumn id="15757" xr3:uid="{00000000-0010-0000-0000-00008D3D0000}" uniqueName="15757" name="Column15731" queryTableFieldId="17014"/>
    <tableColumn id="15758" xr3:uid="{00000000-0010-0000-0000-00008E3D0000}" uniqueName="15758" name="Column15732" queryTableFieldId="17013"/>
    <tableColumn id="15759" xr3:uid="{00000000-0010-0000-0000-00008F3D0000}" uniqueName="15759" name="Column15733" queryTableFieldId="17012"/>
    <tableColumn id="15760" xr3:uid="{00000000-0010-0000-0000-0000903D0000}" uniqueName="15760" name="Column15734" queryTableFieldId="17011"/>
    <tableColumn id="15761" xr3:uid="{00000000-0010-0000-0000-0000913D0000}" uniqueName="15761" name="Column15735" queryTableFieldId="17010"/>
    <tableColumn id="15762" xr3:uid="{00000000-0010-0000-0000-0000923D0000}" uniqueName="15762" name="Column15736" queryTableFieldId="17009"/>
    <tableColumn id="15763" xr3:uid="{00000000-0010-0000-0000-0000933D0000}" uniqueName="15763" name="Column15737" queryTableFieldId="17008"/>
    <tableColumn id="15764" xr3:uid="{00000000-0010-0000-0000-0000943D0000}" uniqueName="15764" name="Column15738" queryTableFieldId="17007"/>
    <tableColumn id="15765" xr3:uid="{00000000-0010-0000-0000-0000953D0000}" uniqueName="15765" name="Column15739" queryTableFieldId="17006"/>
    <tableColumn id="15766" xr3:uid="{00000000-0010-0000-0000-0000963D0000}" uniqueName="15766" name="Column15740" queryTableFieldId="17005"/>
    <tableColumn id="15767" xr3:uid="{00000000-0010-0000-0000-0000973D0000}" uniqueName="15767" name="Column15741" queryTableFieldId="17004"/>
    <tableColumn id="15768" xr3:uid="{00000000-0010-0000-0000-0000983D0000}" uniqueName="15768" name="Column15742" queryTableFieldId="17003"/>
    <tableColumn id="15769" xr3:uid="{00000000-0010-0000-0000-0000993D0000}" uniqueName="15769" name="Column15743" queryTableFieldId="17002"/>
    <tableColumn id="15770" xr3:uid="{00000000-0010-0000-0000-00009A3D0000}" uniqueName="15770" name="Column15744" queryTableFieldId="17001"/>
    <tableColumn id="15771" xr3:uid="{00000000-0010-0000-0000-00009B3D0000}" uniqueName="15771" name="Column15745" queryTableFieldId="17000"/>
    <tableColumn id="15772" xr3:uid="{00000000-0010-0000-0000-00009C3D0000}" uniqueName="15772" name="Column15746" queryTableFieldId="16999"/>
    <tableColumn id="15773" xr3:uid="{00000000-0010-0000-0000-00009D3D0000}" uniqueName="15773" name="Column15747" queryTableFieldId="16998"/>
    <tableColumn id="15774" xr3:uid="{00000000-0010-0000-0000-00009E3D0000}" uniqueName="15774" name="Column15748" queryTableFieldId="16997"/>
    <tableColumn id="15775" xr3:uid="{00000000-0010-0000-0000-00009F3D0000}" uniqueName="15775" name="Column15749" queryTableFieldId="16996"/>
    <tableColumn id="15776" xr3:uid="{00000000-0010-0000-0000-0000A03D0000}" uniqueName="15776" name="Column15750" queryTableFieldId="16995"/>
    <tableColumn id="15777" xr3:uid="{00000000-0010-0000-0000-0000A13D0000}" uniqueName="15777" name="Column15751" queryTableFieldId="16994"/>
    <tableColumn id="15778" xr3:uid="{00000000-0010-0000-0000-0000A23D0000}" uniqueName="15778" name="Column15752" queryTableFieldId="16993"/>
    <tableColumn id="15779" xr3:uid="{00000000-0010-0000-0000-0000A33D0000}" uniqueName="15779" name="Column15753" queryTableFieldId="16992"/>
    <tableColumn id="15780" xr3:uid="{00000000-0010-0000-0000-0000A43D0000}" uniqueName="15780" name="Column15754" queryTableFieldId="16991"/>
    <tableColumn id="15781" xr3:uid="{00000000-0010-0000-0000-0000A53D0000}" uniqueName="15781" name="Column15755" queryTableFieldId="16990"/>
    <tableColumn id="15782" xr3:uid="{00000000-0010-0000-0000-0000A63D0000}" uniqueName="15782" name="Column15756" queryTableFieldId="16989"/>
    <tableColumn id="15783" xr3:uid="{00000000-0010-0000-0000-0000A73D0000}" uniqueName="15783" name="Column15757" queryTableFieldId="16988"/>
    <tableColumn id="15784" xr3:uid="{00000000-0010-0000-0000-0000A83D0000}" uniqueName="15784" name="Column15758" queryTableFieldId="16987"/>
    <tableColumn id="15785" xr3:uid="{00000000-0010-0000-0000-0000A93D0000}" uniqueName="15785" name="Column15759" queryTableFieldId="16986"/>
    <tableColumn id="15786" xr3:uid="{00000000-0010-0000-0000-0000AA3D0000}" uniqueName="15786" name="Column15760" queryTableFieldId="16985"/>
    <tableColumn id="15787" xr3:uid="{00000000-0010-0000-0000-0000AB3D0000}" uniqueName="15787" name="Column15761" queryTableFieldId="16984"/>
    <tableColumn id="15788" xr3:uid="{00000000-0010-0000-0000-0000AC3D0000}" uniqueName="15788" name="Column15762" queryTableFieldId="16983"/>
    <tableColumn id="15789" xr3:uid="{00000000-0010-0000-0000-0000AD3D0000}" uniqueName="15789" name="Column15763" queryTableFieldId="16982"/>
    <tableColumn id="15790" xr3:uid="{00000000-0010-0000-0000-0000AE3D0000}" uniqueName="15790" name="Column15764" queryTableFieldId="16981"/>
    <tableColumn id="15791" xr3:uid="{00000000-0010-0000-0000-0000AF3D0000}" uniqueName="15791" name="Column15765" queryTableFieldId="16980"/>
    <tableColumn id="15792" xr3:uid="{00000000-0010-0000-0000-0000B03D0000}" uniqueName="15792" name="Column15766" queryTableFieldId="16979"/>
    <tableColumn id="15793" xr3:uid="{00000000-0010-0000-0000-0000B13D0000}" uniqueName="15793" name="Column15767" queryTableFieldId="16978"/>
    <tableColumn id="15794" xr3:uid="{00000000-0010-0000-0000-0000B23D0000}" uniqueName="15794" name="Column15768" queryTableFieldId="16977"/>
    <tableColumn id="15795" xr3:uid="{00000000-0010-0000-0000-0000B33D0000}" uniqueName="15795" name="Column15769" queryTableFieldId="16976"/>
    <tableColumn id="15796" xr3:uid="{00000000-0010-0000-0000-0000B43D0000}" uniqueName="15796" name="Column15770" queryTableFieldId="16975"/>
    <tableColumn id="15797" xr3:uid="{00000000-0010-0000-0000-0000B53D0000}" uniqueName="15797" name="Column15771" queryTableFieldId="16974"/>
    <tableColumn id="15798" xr3:uid="{00000000-0010-0000-0000-0000B63D0000}" uniqueName="15798" name="Column15772" queryTableFieldId="16973"/>
    <tableColumn id="15799" xr3:uid="{00000000-0010-0000-0000-0000B73D0000}" uniqueName="15799" name="Column15773" queryTableFieldId="16972"/>
    <tableColumn id="15800" xr3:uid="{00000000-0010-0000-0000-0000B83D0000}" uniqueName="15800" name="Column15774" queryTableFieldId="16971"/>
    <tableColumn id="15801" xr3:uid="{00000000-0010-0000-0000-0000B93D0000}" uniqueName="15801" name="Column15775" queryTableFieldId="16970"/>
    <tableColumn id="15802" xr3:uid="{00000000-0010-0000-0000-0000BA3D0000}" uniqueName="15802" name="Column15776" queryTableFieldId="16969"/>
    <tableColumn id="15803" xr3:uid="{00000000-0010-0000-0000-0000BB3D0000}" uniqueName="15803" name="Column15777" queryTableFieldId="16968"/>
    <tableColumn id="15804" xr3:uid="{00000000-0010-0000-0000-0000BC3D0000}" uniqueName="15804" name="Column15778" queryTableFieldId="16967"/>
    <tableColumn id="15805" xr3:uid="{00000000-0010-0000-0000-0000BD3D0000}" uniqueName="15805" name="Column15779" queryTableFieldId="16966"/>
    <tableColumn id="15806" xr3:uid="{00000000-0010-0000-0000-0000BE3D0000}" uniqueName="15806" name="Column15780" queryTableFieldId="16965"/>
    <tableColumn id="15807" xr3:uid="{00000000-0010-0000-0000-0000BF3D0000}" uniqueName="15807" name="Column15781" queryTableFieldId="16964"/>
    <tableColumn id="15808" xr3:uid="{00000000-0010-0000-0000-0000C03D0000}" uniqueName="15808" name="Column15782" queryTableFieldId="16963"/>
    <tableColumn id="15809" xr3:uid="{00000000-0010-0000-0000-0000C13D0000}" uniqueName="15809" name="Column15783" queryTableFieldId="16962"/>
    <tableColumn id="15810" xr3:uid="{00000000-0010-0000-0000-0000C23D0000}" uniqueName="15810" name="Column15784" queryTableFieldId="16961"/>
    <tableColumn id="15811" xr3:uid="{00000000-0010-0000-0000-0000C33D0000}" uniqueName="15811" name="Column15785" queryTableFieldId="16960"/>
    <tableColumn id="15812" xr3:uid="{00000000-0010-0000-0000-0000C43D0000}" uniqueName="15812" name="Column15786" queryTableFieldId="16959"/>
    <tableColumn id="15813" xr3:uid="{00000000-0010-0000-0000-0000C53D0000}" uniqueName="15813" name="Column15787" queryTableFieldId="16958"/>
    <tableColumn id="15814" xr3:uid="{00000000-0010-0000-0000-0000C63D0000}" uniqueName="15814" name="Column15788" queryTableFieldId="16957"/>
    <tableColumn id="15815" xr3:uid="{00000000-0010-0000-0000-0000C73D0000}" uniqueName="15815" name="Column15789" queryTableFieldId="16956"/>
    <tableColumn id="15816" xr3:uid="{00000000-0010-0000-0000-0000C83D0000}" uniqueName="15816" name="Column15790" queryTableFieldId="16955"/>
    <tableColumn id="15817" xr3:uid="{00000000-0010-0000-0000-0000C93D0000}" uniqueName="15817" name="Column15791" queryTableFieldId="16954"/>
    <tableColumn id="15818" xr3:uid="{00000000-0010-0000-0000-0000CA3D0000}" uniqueName="15818" name="Column15792" queryTableFieldId="16953"/>
    <tableColumn id="15819" xr3:uid="{00000000-0010-0000-0000-0000CB3D0000}" uniqueName="15819" name="Column15793" queryTableFieldId="16952"/>
    <tableColumn id="15820" xr3:uid="{00000000-0010-0000-0000-0000CC3D0000}" uniqueName="15820" name="Column15794" queryTableFieldId="16951"/>
    <tableColumn id="15821" xr3:uid="{00000000-0010-0000-0000-0000CD3D0000}" uniqueName="15821" name="Column15795" queryTableFieldId="16950"/>
    <tableColumn id="15822" xr3:uid="{00000000-0010-0000-0000-0000CE3D0000}" uniqueName="15822" name="Column15796" queryTableFieldId="16949"/>
    <tableColumn id="15823" xr3:uid="{00000000-0010-0000-0000-0000CF3D0000}" uniqueName="15823" name="Column15797" queryTableFieldId="16948"/>
    <tableColumn id="15824" xr3:uid="{00000000-0010-0000-0000-0000D03D0000}" uniqueName="15824" name="Column15798" queryTableFieldId="16947"/>
    <tableColumn id="15825" xr3:uid="{00000000-0010-0000-0000-0000D13D0000}" uniqueName="15825" name="Column15799" queryTableFieldId="16946"/>
    <tableColumn id="15826" xr3:uid="{00000000-0010-0000-0000-0000D23D0000}" uniqueName="15826" name="Column15800" queryTableFieldId="16945"/>
    <tableColumn id="15827" xr3:uid="{00000000-0010-0000-0000-0000D33D0000}" uniqueName="15827" name="Column15801" queryTableFieldId="16944"/>
    <tableColumn id="15828" xr3:uid="{00000000-0010-0000-0000-0000D43D0000}" uniqueName="15828" name="Column15802" queryTableFieldId="16943"/>
    <tableColumn id="15829" xr3:uid="{00000000-0010-0000-0000-0000D53D0000}" uniqueName="15829" name="Column15803" queryTableFieldId="16942"/>
    <tableColumn id="15830" xr3:uid="{00000000-0010-0000-0000-0000D63D0000}" uniqueName="15830" name="Column15804" queryTableFieldId="16941"/>
    <tableColumn id="15831" xr3:uid="{00000000-0010-0000-0000-0000D73D0000}" uniqueName="15831" name="Column15805" queryTableFieldId="16940"/>
    <tableColumn id="15832" xr3:uid="{00000000-0010-0000-0000-0000D83D0000}" uniqueName="15832" name="Column15806" queryTableFieldId="16939"/>
    <tableColumn id="15833" xr3:uid="{00000000-0010-0000-0000-0000D93D0000}" uniqueName="15833" name="Column15807" queryTableFieldId="16938"/>
    <tableColumn id="15834" xr3:uid="{00000000-0010-0000-0000-0000DA3D0000}" uniqueName="15834" name="Column15808" queryTableFieldId="16937"/>
    <tableColumn id="15835" xr3:uid="{00000000-0010-0000-0000-0000DB3D0000}" uniqueName="15835" name="Column15809" queryTableFieldId="16936"/>
    <tableColumn id="15836" xr3:uid="{00000000-0010-0000-0000-0000DC3D0000}" uniqueName="15836" name="Column15810" queryTableFieldId="16935"/>
    <tableColumn id="15837" xr3:uid="{00000000-0010-0000-0000-0000DD3D0000}" uniqueName="15837" name="Column15811" queryTableFieldId="16934"/>
    <tableColumn id="15838" xr3:uid="{00000000-0010-0000-0000-0000DE3D0000}" uniqueName="15838" name="Column15812" queryTableFieldId="16933"/>
    <tableColumn id="15839" xr3:uid="{00000000-0010-0000-0000-0000DF3D0000}" uniqueName="15839" name="Column15813" queryTableFieldId="16932"/>
    <tableColumn id="15840" xr3:uid="{00000000-0010-0000-0000-0000E03D0000}" uniqueName="15840" name="Column15814" queryTableFieldId="16931"/>
    <tableColumn id="15841" xr3:uid="{00000000-0010-0000-0000-0000E13D0000}" uniqueName="15841" name="Column15815" queryTableFieldId="16930"/>
    <tableColumn id="15842" xr3:uid="{00000000-0010-0000-0000-0000E23D0000}" uniqueName="15842" name="Column15816" queryTableFieldId="16929"/>
    <tableColumn id="15843" xr3:uid="{00000000-0010-0000-0000-0000E33D0000}" uniqueName="15843" name="Column15817" queryTableFieldId="16928"/>
    <tableColumn id="15844" xr3:uid="{00000000-0010-0000-0000-0000E43D0000}" uniqueName="15844" name="Column15818" queryTableFieldId="16927"/>
    <tableColumn id="15845" xr3:uid="{00000000-0010-0000-0000-0000E53D0000}" uniqueName="15845" name="Column15819" queryTableFieldId="16926"/>
    <tableColumn id="15846" xr3:uid="{00000000-0010-0000-0000-0000E63D0000}" uniqueName="15846" name="Column15820" queryTableFieldId="16925"/>
    <tableColumn id="15847" xr3:uid="{00000000-0010-0000-0000-0000E73D0000}" uniqueName="15847" name="Column15821" queryTableFieldId="16924"/>
    <tableColumn id="15848" xr3:uid="{00000000-0010-0000-0000-0000E83D0000}" uniqueName="15848" name="Column15822" queryTableFieldId="16923"/>
    <tableColumn id="15849" xr3:uid="{00000000-0010-0000-0000-0000E93D0000}" uniqueName="15849" name="Column15823" queryTableFieldId="16922"/>
    <tableColumn id="15850" xr3:uid="{00000000-0010-0000-0000-0000EA3D0000}" uniqueName="15850" name="Column15824" queryTableFieldId="16921"/>
    <tableColumn id="15851" xr3:uid="{00000000-0010-0000-0000-0000EB3D0000}" uniqueName="15851" name="Column15825" queryTableFieldId="16920"/>
    <tableColumn id="15852" xr3:uid="{00000000-0010-0000-0000-0000EC3D0000}" uniqueName="15852" name="Column15826" queryTableFieldId="16919"/>
    <tableColumn id="15853" xr3:uid="{00000000-0010-0000-0000-0000ED3D0000}" uniqueName="15853" name="Column15827" queryTableFieldId="16918"/>
    <tableColumn id="15854" xr3:uid="{00000000-0010-0000-0000-0000EE3D0000}" uniqueName="15854" name="Column15828" queryTableFieldId="16917"/>
    <tableColumn id="15855" xr3:uid="{00000000-0010-0000-0000-0000EF3D0000}" uniqueName="15855" name="Column15829" queryTableFieldId="16916"/>
    <tableColumn id="15856" xr3:uid="{00000000-0010-0000-0000-0000F03D0000}" uniqueName="15856" name="Column15830" queryTableFieldId="16915"/>
    <tableColumn id="15857" xr3:uid="{00000000-0010-0000-0000-0000F13D0000}" uniqueName="15857" name="Column15831" queryTableFieldId="16914"/>
    <tableColumn id="15858" xr3:uid="{00000000-0010-0000-0000-0000F23D0000}" uniqueName="15858" name="Column15832" queryTableFieldId="16913"/>
    <tableColumn id="15859" xr3:uid="{00000000-0010-0000-0000-0000F33D0000}" uniqueName="15859" name="Column15833" queryTableFieldId="16912"/>
    <tableColumn id="15860" xr3:uid="{00000000-0010-0000-0000-0000F43D0000}" uniqueName="15860" name="Column15834" queryTableFieldId="16911"/>
    <tableColumn id="15861" xr3:uid="{00000000-0010-0000-0000-0000F53D0000}" uniqueName="15861" name="Column15835" queryTableFieldId="16910"/>
    <tableColumn id="15862" xr3:uid="{00000000-0010-0000-0000-0000F63D0000}" uniqueName="15862" name="Column15836" queryTableFieldId="16909"/>
    <tableColumn id="15863" xr3:uid="{00000000-0010-0000-0000-0000F73D0000}" uniqueName="15863" name="Column15837" queryTableFieldId="16908"/>
    <tableColumn id="15864" xr3:uid="{00000000-0010-0000-0000-0000F83D0000}" uniqueName="15864" name="Column15838" queryTableFieldId="16907"/>
    <tableColumn id="15865" xr3:uid="{00000000-0010-0000-0000-0000F93D0000}" uniqueName="15865" name="Column15839" queryTableFieldId="16906"/>
    <tableColumn id="15866" xr3:uid="{00000000-0010-0000-0000-0000FA3D0000}" uniqueName="15866" name="Column15840" queryTableFieldId="16905"/>
    <tableColumn id="15867" xr3:uid="{00000000-0010-0000-0000-0000FB3D0000}" uniqueName="15867" name="Column15841" queryTableFieldId="16904"/>
    <tableColumn id="15868" xr3:uid="{00000000-0010-0000-0000-0000FC3D0000}" uniqueName="15868" name="Column15842" queryTableFieldId="16903"/>
    <tableColumn id="15869" xr3:uid="{00000000-0010-0000-0000-0000FD3D0000}" uniqueName="15869" name="Column15843" queryTableFieldId="16902"/>
    <tableColumn id="15870" xr3:uid="{00000000-0010-0000-0000-0000FE3D0000}" uniqueName="15870" name="Column15844" queryTableFieldId="16901"/>
    <tableColumn id="15871" xr3:uid="{00000000-0010-0000-0000-0000FF3D0000}" uniqueName="15871" name="Column15845" queryTableFieldId="16900"/>
    <tableColumn id="15872" xr3:uid="{00000000-0010-0000-0000-0000003E0000}" uniqueName="15872" name="Column15846" queryTableFieldId="16899"/>
    <tableColumn id="15873" xr3:uid="{00000000-0010-0000-0000-0000013E0000}" uniqueName="15873" name="Column15847" queryTableFieldId="16898"/>
    <tableColumn id="15874" xr3:uid="{00000000-0010-0000-0000-0000023E0000}" uniqueName="15874" name="Column15848" queryTableFieldId="16897"/>
    <tableColumn id="15875" xr3:uid="{00000000-0010-0000-0000-0000033E0000}" uniqueName="15875" name="Column15849" queryTableFieldId="16896"/>
    <tableColumn id="15876" xr3:uid="{00000000-0010-0000-0000-0000043E0000}" uniqueName="15876" name="Column15850" queryTableFieldId="16895"/>
    <tableColumn id="15877" xr3:uid="{00000000-0010-0000-0000-0000053E0000}" uniqueName="15877" name="Column15851" queryTableFieldId="16894"/>
    <tableColumn id="15878" xr3:uid="{00000000-0010-0000-0000-0000063E0000}" uniqueName="15878" name="Column15852" queryTableFieldId="16893"/>
    <tableColumn id="15879" xr3:uid="{00000000-0010-0000-0000-0000073E0000}" uniqueName="15879" name="Column15853" queryTableFieldId="16892"/>
    <tableColumn id="15880" xr3:uid="{00000000-0010-0000-0000-0000083E0000}" uniqueName="15880" name="Column15854" queryTableFieldId="16891"/>
    <tableColumn id="15881" xr3:uid="{00000000-0010-0000-0000-0000093E0000}" uniqueName="15881" name="Column15855" queryTableFieldId="16890"/>
    <tableColumn id="15882" xr3:uid="{00000000-0010-0000-0000-00000A3E0000}" uniqueName="15882" name="Column15856" queryTableFieldId="16889"/>
    <tableColumn id="15883" xr3:uid="{00000000-0010-0000-0000-00000B3E0000}" uniqueName="15883" name="Column15857" queryTableFieldId="16888"/>
    <tableColumn id="15884" xr3:uid="{00000000-0010-0000-0000-00000C3E0000}" uniqueName="15884" name="Column15858" queryTableFieldId="16887"/>
    <tableColumn id="15885" xr3:uid="{00000000-0010-0000-0000-00000D3E0000}" uniqueName="15885" name="Column15859" queryTableFieldId="16886"/>
    <tableColumn id="15886" xr3:uid="{00000000-0010-0000-0000-00000E3E0000}" uniqueName="15886" name="Column15860" queryTableFieldId="16885"/>
    <tableColumn id="15887" xr3:uid="{00000000-0010-0000-0000-00000F3E0000}" uniqueName="15887" name="Column15861" queryTableFieldId="16884"/>
    <tableColumn id="15888" xr3:uid="{00000000-0010-0000-0000-0000103E0000}" uniqueName="15888" name="Column15862" queryTableFieldId="16883"/>
    <tableColumn id="15889" xr3:uid="{00000000-0010-0000-0000-0000113E0000}" uniqueName="15889" name="Column15863" queryTableFieldId="16882"/>
    <tableColumn id="15890" xr3:uid="{00000000-0010-0000-0000-0000123E0000}" uniqueName="15890" name="Column15864" queryTableFieldId="16881"/>
    <tableColumn id="15891" xr3:uid="{00000000-0010-0000-0000-0000133E0000}" uniqueName="15891" name="Column15865" queryTableFieldId="16880"/>
    <tableColumn id="15892" xr3:uid="{00000000-0010-0000-0000-0000143E0000}" uniqueName="15892" name="Column15866" queryTableFieldId="16879"/>
    <tableColumn id="15893" xr3:uid="{00000000-0010-0000-0000-0000153E0000}" uniqueName="15893" name="Column15867" queryTableFieldId="16878"/>
    <tableColumn id="15894" xr3:uid="{00000000-0010-0000-0000-0000163E0000}" uniqueName="15894" name="Column15868" queryTableFieldId="16877"/>
    <tableColumn id="15895" xr3:uid="{00000000-0010-0000-0000-0000173E0000}" uniqueName="15895" name="Column15869" queryTableFieldId="16876"/>
    <tableColumn id="15896" xr3:uid="{00000000-0010-0000-0000-0000183E0000}" uniqueName="15896" name="Column15870" queryTableFieldId="16875"/>
    <tableColumn id="15897" xr3:uid="{00000000-0010-0000-0000-0000193E0000}" uniqueName="15897" name="Column15871" queryTableFieldId="16874"/>
    <tableColumn id="15898" xr3:uid="{00000000-0010-0000-0000-00001A3E0000}" uniqueName="15898" name="Column15872" queryTableFieldId="16873"/>
    <tableColumn id="15899" xr3:uid="{00000000-0010-0000-0000-00001B3E0000}" uniqueName="15899" name="Column15873" queryTableFieldId="16872"/>
    <tableColumn id="15900" xr3:uid="{00000000-0010-0000-0000-00001C3E0000}" uniqueName="15900" name="Column15874" queryTableFieldId="16871"/>
    <tableColumn id="15901" xr3:uid="{00000000-0010-0000-0000-00001D3E0000}" uniqueName="15901" name="Column15875" queryTableFieldId="16870"/>
    <tableColumn id="15902" xr3:uid="{00000000-0010-0000-0000-00001E3E0000}" uniqueName="15902" name="Column15876" queryTableFieldId="16869"/>
    <tableColumn id="15903" xr3:uid="{00000000-0010-0000-0000-00001F3E0000}" uniqueName="15903" name="Column15877" queryTableFieldId="16868"/>
    <tableColumn id="15904" xr3:uid="{00000000-0010-0000-0000-0000203E0000}" uniqueName="15904" name="Column15878" queryTableFieldId="16867"/>
    <tableColumn id="15905" xr3:uid="{00000000-0010-0000-0000-0000213E0000}" uniqueName="15905" name="Column15879" queryTableFieldId="16866"/>
    <tableColumn id="15906" xr3:uid="{00000000-0010-0000-0000-0000223E0000}" uniqueName="15906" name="Column15880" queryTableFieldId="16865"/>
    <tableColumn id="15907" xr3:uid="{00000000-0010-0000-0000-0000233E0000}" uniqueName="15907" name="Column15881" queryTableFieldId="16864"/>
    <tableColumn id="15908" xr3:uid="{00000000-0010-0000-0000-0000243E0000}" uniqueName="15908" name="Column15882" queryTableFieldId="16863"/>
    <tableColumn id="15909" xr3:uid="{00000000-0010-0000-0000-0000253E0000}" uniqueName="15909" name="Column15883" queryTableFieldId="16862"/>
    <tableColumn id="15910" xr3:uid="{00000000-0010-0000-0000-0000263E0000}" uniqueName="15910" name="Column15884" queryTableFieldId="16861"/>
    <tableColumn id="15911" xr3:uid="{00000000-0010-0000-0000-0000273E0000}" uniqueName="15911" name="Column15885" queryTableFieldId="16860"/>
    <tableColumn id="15912" xr3:uid="{00000000-0010-0000-0000-0000283E0000}" uniqueName="15912" name="Column15886" queryTableFieldId="16859"/>
    <tableColumn id="15913" xr3:uid="{00000000-0010-0000-0000-0000293E0000}" uniqueName="15913" name="Column15887" queryTableFieldId="16858"/>
    <tableColumn id="15914" xr3:uid="{00000000-0010-0000-0000-00002A3E0000}" uniqueName="15914" name="Column15888" queryTableFieldId="16857"/>
    <tableColumn id="15915" xr3:uid="{00000000-0010-0000-0000-00002B3E0000}" uniqueName="15915" name="Column15889" queryTableFieldId="16856"/>
    <tableColumn id="15916" xr3:uid="{00000000-0010-0000-0000-00002C3E0000}" uniqueName="15916" name="Column15890" queryTableFieldId="16855"/>
    <tableColumn id="15917" xr3:uid="{00000000-0010-0000-0000-00002D3E0000}" uniqueName="15917" name="Column15891" queryTableFieldId="16854"/>
    <tableColumn id="15918" xr3:uid="{00000000-0010-0000-0000-00002E3E0000}" uniqueName="15918" name="Column15892" queryTableFieldId="16853"/>
    <tableColumn id="15919" xr3:uid="{00000000-0010-0000-0000-00002F3E0000}" uniqueName="15919" name="Column15893" queryTableFieldId="16852"/>
    <tableColumn id="15920" xr3:uid="{00000000-0010-0000-0000-0000303E0000}" uniqueName="15920" name="Column15894" queryTableFieldId="16851"/>
    <tableColumn id="15921" xr3:uid="{00000000-0010-0000-0000-0000313E0000}" uniqueName="15921" name="Column15895" queryTableFieldId="16850"/>
    <tableColumn id="15922" xr3:uid="{00000000-0010-0000-0000-0000323E0000}" uniqueName="15922" name="Column15896" queryTableFieldId="16849"/>
    <tableColumn id="15923" xr3:uid="{00000000-0010-0000-0000-0000333E0000}" uniqueName="15923" name="Column15897" queryTableFieldId="16848"/>
    <tableColumn id="15924" xr3:uid="{00000000-0010-0000-0000-0000343E0000}" uniqueName="15924" name="Column15898" queryTableFieldId="16847"/>
    <tableColumn id="15925" xr3:uid="{00000000-0010-0000-0000-0000353E0000}" uniqueName="15925" name="Column15899" queryTableFieldId="16846"/>
    <tableColumn id="15926" xr3:uid="{00000000-0010-0000-0000-0000363E0000}" uniqueName="15926" name="Column15900" queryTableFieldId="16845"/>
    <tableColumn id="15927" xr3:uid="{00000000-0010-0000-0000-0000373E0000}" uniqueName="15927" name="Column15901" queryTableFieldId="16844"/>
    <tableColumn id="15928" xr3:uid="{00000000-0010-0000-0000-0000383E0000}" uniqueName="15928" name="Column15902" queryTableFieldId="16843"/>
    <tableColumn id="15929" xr3:uid="{00000000-0010-0000-0000-0000393E0000}" uniqueName="15929" name="Column15903" queryTableFieldId="16842"/>
    <tableColumn id="15930" xr3:uid="{00000000-0010-0000-0000-00003A3E0000}" uniqueName="15930" name="Column15904" queryTableFieldId="16841"/>
    <tableColumn id="15931" xr3:uid="{00000000-0010-0000-0000-00003B3E0000}" uniqueName="15931" name="Column15905" queryTableFieldId="16840"/>
    <tableColumn id="15932" xr3:uid="{00000000-0010-0000-0000-00003C3E0000}" uniqueName="15932" name="Column15906" queryTableFieldId="16839"/>
    <tableColumn id="15933" xr3:uid="{00000000-0010-0000-0000-00003D3E0000}" uniqueName="15933" name="Column15907" queryTableFieldId="16838"/>
    <tableColumn id="15934" xr3:uid="{00000000-0010-0000-0000-00003E3E0000}" uniqueName="15934" name="Column15908" queryTableFieldId="16837"/>
    <tableColumn id="15935" xr3:uid="{00000000-0010-0000-0000-00003F3E0000}" uniqueName="15935" name="Column15909" queryTableFieldId="16836"/>
    <tableColumn id="15936" xr3:uid="{00000000-0010-0000-0000-0000403E0000}" uniqueName="15936" name="Column15910" queryTableFieldId="16835"/>
    <tableColumn id="15937" xr3:uid="{00000000-0010-0000-0000-0000413E0000}" uniqueName="15937" name="Column15911" queryTableFieldId="16834"/>
    <tableColumn id="15938" xr3:uid="{00000000-0010-0000-0000-0000423E0000}" uniqueName="15938" name="Column15912" queryTableFieldId="16833"/>
    <tableColumn id="15939" xr3:uid="{00000000-0010-0000-0000-0000433E0000}" uniqueName="15939" name="Column15913" queryTableFieldId="16832"/>
    <tableColumn id="15940" xr3:uid="{00000000-0010-0000-0000-0000443E0000}" uniqueName="15940" name="Column15914" queryTableFieldId="16831"/>
    <tableColumn id="15941" xr3:uid="{00000000-0010-0000-0000-0000453E0000}" uniqueName="15941" name="Column15915" queryTableFieldId="16830"/>
    <tableColumn id="15942" xr3:uid="{00000000-0010-0000-0000-0000463E0000}" uniqueName="15942" name="Column15916" queryTableFieldId="16829"/>
    <tableColumn id="15943" xr3:uid="{00000000-0010-0000-0000-0000473E0000}" uniqueName="15943" name="Column15917" queryTableFieldId="16828"/>
    <tableColumn id="15944" xr3:uid="{00000000-0010-0000-0000-0000483E0000}" uniqueName="15944" name="Column15918" queryTableFieldId="16827"/>
    <tableColumn id="15945" xr3:uid="{00000000-0010-0000-0000-0000493E0000}" uniqueName="15945" name="Column15919" queryTableFieldId="16826"/>
    <tableColumn id="15946" xr3:uid="{00000000-0010-0000-0000-00004A3E0000}" uniqueName="15946" name="Column15920" queryTableFieldId="16825"/>
    <tableColumn id="15947" xr3:uid="{00000000-0010-0000-0000-00004B3E0000}" uniqueName="15947" name="Column15921" queryTableFieldId="16824"/>
    <tableColumn id="15948" xr3:uid="{00000000-0010-0000-0000-00004C3E0000}" uniqueName="15948" name="Column15922" queryTableFieldId="16823"/>
    <tableColumn id="15949" xr3:uid="{00000000-0010-0000-0000-00004D3E0000}" uniqueName="15949" name="Column15923" queryTableFieldId="16822"/>
    <tableColumn id="15950" xr3:uid="{00000000-0010-0000-0000-00004E3E0000}" uniqueName="15950" name="Column15924" queryTableFieldId="16821"/>
    <tableColumn id="15951" xr3:uid="{00000000-0010-0000-0000-00004F3E0000}" uniqueName="15951" name="Column15925" queryTableFieldId="16820"/>
    <tableColumn id="15952" xr3:uid="{00000000-0010-0000-0000-0000503E0000}" uniqueName="15952" name="Column15926" queryTableFieldId="16819"/>
    <tableColumn id="15953" xr3:uid="{00000000-0010-0000-0000-0000513E0000}" uniqueName="15953" name="Column15927" queryTableFieldId="16818"/>
    <tableColumn id="15954" xr3:uid="{00000000-0010-0000-0000-0000523E0000}" uniqueName="15954" name="Column15928" queryTableFieldId="16817"/>
    <tableColumn id="15955" xr3:uid="{00000000-0010-0000-0000-0000533E0000}" uniqueName="15955" name="Column15929" queryTableFieldId="16816"/>
    <tableColumn id="15956" xr3:uid="{00000000-0010-0000-0000-0000543E0000}" uniqueName="15956" name="Column15930" queryTableFieldId="16815"/>
    <tableColumn id="15957" xr3:uid="{00000000-0010-0000-0000-0000553E0000}" uniqueName="15957" name="Column15931" queryTableFieldId="16814"/>
    <tableColumn id="15958" xr3:uid="{00000000-0010-0000-0000-0000563E0000}" uniqueName="15958" name="Column15932" queryTableFieldId="16813"/>
    <tableColumn id="15959" xr3:uid="{00000000-0010-0000-0000-0000573E0000}" uniqueName="15959" name="Column15933" queryTableFieldId="16812"/>
    <tableColumn id="15960" xr3:uid="{00000000-0010-0000-0000-0000583E0000}" uniqueName="15960" name="Column15934" queryTableFieldId="16811"/>
    <tableColumn id="15961" xr3:uid="{00000000-0010-0000-0000-0000593E0000}" uniqueName="15961" name="Column15935" queryTableFieldId="16810"/>
    <tableColumn id="15962" xr3:uid="{00000000-0010-0000-0000-00005A3E0000}" uniqueName="15962" name="Column15936" queryTableFieldId="16809"/>
    <tableColumn id="15963" xr3:uid="{00000000-0010-0000-0000-00005B3E0000}" uniqueName="15963" name="Column15937" queryTableFieldId="16808"/>
    <tableColumn id="15964" xr3:uid="{00000000-0010-0000-0000-00005C3E0000}" uniqueName="15964" name="Column15938" queryTableFieldId="16807"/>
    <tableColumn id="15965" xr3:uid="{00000000-0010-0000-0000-00005D3E0000}" uniqueName="15965" name="Column15939" queryTableFieldId="16806"/>
    <tableColumn id="15966" xr3:uid="{00000000-0010-0000-0000-00005E3E0000}" uniqueName="15966" name="Column15940" queryTableFieldId="16805"/>
    <tableColumn id="15967" xr3:uid="{00000000-0010-0000-0000-00005F3E0000}" uniqueName="15967" name="Column15941" queryTableFieldId="16804"/>
    <tableColumn id="15968" xr3:uid="{00000000-0010-0000-0000-0000603E0000}" uniqueName="15968" name="Column15942" queryTableFieldId="16803"/>
    <tableColumn id="15969" xr3:uid="{00000000-0010-0000-0000-0000613E0000}" uniqueName="15969" name="Column15943" queryTableFieldId="16802"/>
    <tableColumn id="15970" xr3:uid="{00000000-0010-0000-0000-0000623E0000}" uniqueName="15970" name="Column15944" queryTableFieldId="16801"/>
    <tableColumn id="15971" xr3:uid="{00000000-0010-0000-0000-0000633E0000}" uniqueName="15971" name="Column15945" queryTableFieldId="16800"/>
    <tableColumn id="15972" xr3:uid="{00000000-0010-0000-0000-0000643E0000}" uniqueName="15972" name="Column15946" queryTableFieldId="16799"/>
    <tableColumn id="15973" xr3:uid="{00000000-0010-0000-0000-0000653E0000}" uniqueName="15973" name="Column15947" queryTableFieldId="16798"/>
    <tableColumn id="15974" xr3:uid="{00000000-0010-0000-0000-0000663E0000}" uniqueName="15974" name="Column15948" queryTableFieldId="16797"/>
    <tableColumn id="15975" xr3:uid="{00000000-0010-0000-0000-0000673E0000}" uniqueName="15975" name="Column15949" queryTableFieldId="16796"/>
    <tableColumn id="15976" xr3:uid="{00000000-0010-0000-0000-0000683E0000}" uniqueName="15976" name="Column15950" queryTableFieldId="16795"/>
    <tableColumn id="15977" xr3:uid="{00000000-0010-0000-0000-0000693E0000}" uniqueName="15977" name="Column15951" queryTableFieldId="16794"/>
    <tableColumn id="15978" xr3:uid="{00000000-0010-0000-0000-00006A3E0000}" uniqueName="15978" name="Column15952" queryTableFieldId="16793"/>
    <tableColumn id="15979" xr3:uid="{00000000-0010-0000-0000-00006B3E0000}" uniqueName="15979" name="Column15953" queryTableFieldId="16792"/>
    <tableColumn id="15980" xr3:uid="{00000000-0010-0000-0000-00006C3E0000}" uniqueName="15980" name="Column15954" queryTableFieldId="16791"/>
    <tableColumn id="15981" xr3:uid="{00000000-0010-0000-0000-00006D3E0000}" uniqueName="15981" name="Column15955" queryTableFieldId="16790"/>
    <tableColumn id="15982" xr3:uid="{00000000-0010-0000-0000-00006E3E0000}" uniqueName="15982" name="Column15956" queryTableFieldId="16789"/>
    <tableColumn id="15983" xr3:uid="{00000000-0010-0000-0000-00006F3E0000}" uniqueName="15983" name="Column15957" queryTableFieldId="16788"/>
    <tableColumn id="15984" xr3:uid="{00000000-0010-0000-0000-0000703E0000}" uniqueName="15984" name="Column15958" queryTableFieldId="16787"/>
    <tableColumn id="15985" xr3:uid="{00000000-0010-0000-0000-0000713E0000}" uniqueName="15985" name="Column15959" queryTableFieldId="16786"/>
    <tableColumn id="15986" xr3:uid="{00000000-0010-0000-0000-0000723E0000}" uniqueName="15986" name="Column15960" queryTableFieldId="16785"/>
    <tableColumn id="15987" xr3:uid="{00000000-0010-0000-0000-0000733E0000}" uniqueName="15987" name="Column15961" queryTableFieldId="16784"/>
    <tableColumn id="15988" xr3:uid="{00000000-0010-0000-0000-0000743E0000}" uniqueName="15988" name="Column15962" queryTableFieldId="16783"/>
    <tableColumn id="15989" xr3:uid="{00000000-0010-0000-0000-0000753E0000}" uniqueName="15989" name="Column15963" queryTableFieldId="16782"/>
    <tableColumn id="15990" xr3:uid="{00000000-0010-0000-0000-0000763E0000}" uniqueName="15990" name="Column15964" queryTableFieldId="16781"/>
    <tableColumn id="15991" xr3:uid="{00000000-0010-0000-0000-0000773E0000}" uniqueName="15991" name="Column15965" queryTableFieldId="16780"/>
    <tableColumn id="15992" xr3:uid="{00000000-0010-0000-0000-0000783E0000}" uniqueName="15992" name="Column15966" queryTableFieldId="16779"/>
    <tableColumn id="15993" xr3:uid="{00000000-0010-0000-0000-0000793E0000}" uniqueName="15993" name="Column15967" queryTableFieldId="16778"/>
    <tableColumn id="15994" xr3:uid="{00000000-0010-0000-0000-00007A3E0000}" uniqueName="15994" name="Column15968" queryTableFieldId="16777"/>
    <tableColumn id="15995" xr3:uid="{00000000-0010-0000-0000-00007B3E0000}" uniqueName="15995" name="Column15969" queryTableFieldId="16776"/>
    <tableColumn id="15996" xr3:uid="{00000000-0010-0000-0000-00007C3E0000}" uniqueName="15996" name="Column15970" queryTableFieldId="16775"/>
    <tableColumn id="15997" xr3:uid="{00000000-0010-0000-0000-00007D3E0000}" uniqueName="15997" name="Column15971" queryTableFieldId="16774"/>
    <tableColumn id="15998" xr3:uid="{00000000-0010-0000-0000-00007E3E0000}" uniqueName="15998" name="Column15972" queryTableFieldId="16773"/>
    <tableColumn id="15999" xr3:uid="{00000000-0010-0000-0000-00007F3E0000}" uniqueName="15999" name="Column15973" queryTableFieldId="16772"/>
    <tableColumn id="16000" xr3:uid="{00000000-0010-0000-0000-0000803E0000}" uniqueName="16000" name="Column15974" queryTableFieldId="16771"/>
    <tableColumn id="16001" xr3:uid="{00000000-0010-0000-0000-0000813E0000}" uniqueName="16001" name="Column15975" queryTableFieldId="16770"/>
    <tableColumn id="16002" xr3:uid="{00000000-0010-0000-0000-0000823E0000}" uniqueName="16002" name="Column15976" queryTableFieldId="16769"/>
    <tableColumn id="16003" xr3:uid="{00000000-0010-0000-0000-0000833E0000}" uniqueName="16003" name="Column15977" queryTableFieldId="16768"/>
    <tableColumn id="16004" xr3:uid="{00000000-0010-0000-0000-0000843E0000}" uniqueName="16004" name="Column15978" queryTableFieldId="16767"/>
    <tableColumn id="16005" xr3:uid="{00000000-0010-0000-0000-0000853E0000}" uniqueName="16005" name="Column15979" queryTableFieldId="16766"/>
    <tableColumn id="16006" xr3:uid="{00000000-0010-0000-0000-0000863E0000}" uniqueName="16006" name="Column15980" queryTableFieldId="16765"/>
    <tableColumn id="16007" xr3:uid="{00000000-0010-0000-0000-0000873E0000}" uniqueName="16007" name="Column15981" queryTableFieldId="16764"/>
    <tableColumn id="16008" xr3:uid="{00000000-0010-0000-0000-0000883E0000}" uniqueName="16008" name="Column15982" queryTableFieldId="16763"/>
    <tableColumn id="16009" xr3:uid="{00000000-0010-0000-0000-0000893E0000}" uniqueName="16009" name="Column15983" queryTableFieldId="16762"/>
    <tableColumn id="16010" xr3:uid="{00000000-0010-0000-0000-00008A3E0000}" uniqueName="16010" name="Column15984" queryTableFieldId="16761"/>
    <tableColumn id="16011" xr3:uid="{00000000-0010-0000-0000-00008B3E0000}" uniqueName="16011" name="Column15985" queryTableFieldId="16760"/>
    <tableColumn id="16012" xr3:uid="{00000000-0010-0000-0000-00008C3E0000}" uniqueName="16012" name="Column15986" queryTableFieldId="16759"/>
    <tableColumn id="16013" xr3:uid="{00000000-0010-0000-0000-00008D3E0000}" uniqueName="16013" name="Column15987" queryTableFieldId="16758"/>
    <tableColumn id="16014" xr3:uid="{00000000-0010-0000-0000-00008E3E0000}" uniqueName="16014" name="Column15988" queryTableFieldId="16757"/>
    <tableColumn id="16015" xr3:uid="{00000000-0010-0000-0000-00008F3E0000}" uniqueName="16015" name="Column15989" queryTableFieldId="16756"/>
    <tableColumn id="16016" xr3:uid="{00000000-0010-0000-0000-0000903E0000}" uniqueName="16016" name="Column15990" queryTableFieldId="16755"/>
    <tableColumn id="16017" xr3:uid="{00000000-0010-0000-0000-0000913E0000}" uniqueName="16017" name="Column15991" queryTableFieldId="16754"/>
    <tableColumn id="16018" xr3:uid="{00000000-0010-0000-0000-0000923E0000}" uniqueName="16018" name="Column15992" queryTableFieldId="16753"/>
    <tableColumn id="16019" xr3:uid="{00000000-0010-0000-0000-0000933E0000}" uniqueName="16019" name="Column15993" queryTableFieldId="16752"/>
    <tableColumn id="16020" xr3:uid="{00000000-0010-0000-0000-0000943E0000}" uniqueName="16020" name="Column15994" queryTableFieldId="16751"/>
    <tableColumn id="16021" xr3:uid="{00000000-0010-0000-0000-0000953E0000}" uniqueName="16021" name="Column15995" queryTableFieldId="16750"/>
    <tableColumn id="16022" xr3:uid="{00000000-0010-0000-0000-0000963E0000}" uniqueName="16022" name="Column15996" queryTableFieldId="16749"/>
    <tableColumn id="16023" xr3:uid="{00000000-0010-0000-0000-0000973E0000}" uniqueName="16023" name="Column15997" queryTableFieldId="16748"/>
    <tableColumn id="16024" xr3:uid="{00000000-0010-0000-0000-0000983E0000}" uniqueName="16024" name="Column15998" queryTableFieldId="16747"/>
    <tableColumn id="16025" xr3:uid="{00000000-0010-0000-0000-0000993E0000}" uniqueName="16025" name="Column15999" queryTableFieldId="16746"/>
    <tableColumn id="16026" xr3:uid="{00000000-0010-0000-0000-00009A3E0000}" uniqueName="16026" name="Column16000" queryTableFieldId="16745"/>
    <tableColumn id="16027" xr3:uid="{00000000-0010-0000-0000-00009B3E0000}" uniqueName="16027" name="Column16001" queryTableFieldId="16744"/>
    <tableColumn id="16028" xr3:uid="{00000000-0010-0000-0000-00009C3E0000}" uniqueName="16028" name="Column16002" queryTableFieldId="16743"/>
    <tableColumn id="16029" xr3:uid="{00000000-0010-0000-0000-00009D3E0000}" uniqueName="16029" name="Column16003" queryTableFieldId="16742"/>
    <tableColumn id="16030" xr3:uid="{00000000-0010-0000-0000-00009E3E0000}" uniqueName="16030" name="Column16004" queryTableFieldId="16741"/>
    <tableColumn id="16031" xr3:uid="{00000000-0010-0000-0000-00009F3E0000}" uniqueName="16031" name="Column16005" queryTableFieldId="16740"/>
    <tableColumn id="16032" xr3:uid="{00000000-0010-0000-0000-0000A03E0000}" uniqueName="16032" name="Column16006" queryTableFieldId="16739"/>
    <tableColumn id="16033" xr3:uid="{00000000-0010-0000-0000-0000A13E0000}" uniqueName="16033" name="Column16007" queryTableFieldId="16738"/>
    <tableColumn id="16034" xr3:uid="{00000000-0010-0000-0000-0000A23E0000}" uniqueName="16034" name="Column16008" queryTableFieldId="16737"/>
    <tableColumn id="16035" xr3:uid="{00000000-0010-0000-0000-0000A33E0000}" uniqueName="16035" name="Column16009" queryTableFieldId="16736"/>
    <tableColumn id="16036" xr3:uid="{00000000-0010-0000-0000-0000A43E0000}" uniqueName="16036" name="Column16010" queryTableFieldId="16735"/>
    <tableColumn id="16037" xr3:uid="{00000000-0010-0000-0000-0000A53E0000}" uniqueName="16037" name="Column16011" queryTableFieldId="16734"/>
    <tableColumn id="16038" xr3:uid="{00000000-0010-0000-0000-0000A63E0000}" uniqueName="16038" name="Column16012" queryTableFieldId="16733"/>
    <tableColumn id="16039" xr3:uid="{00000000-0010-0000-0000-0000A73E0000}" uniqueName="16039" name="Column16013" queryTableFieldId="16732"/>
    <tableColumn id="16040" xr3:uid="{00000000-0010-0000-0000-0000A83E0000}" uniqueName="16040" name="Column16014" queryTableFieldId="16731"/>
    <tableColumn id="16041" xr3:uid="{00000000-0010-0000-0000-0000A93E0000}" uniqueName="16041" name="Column16015" queryTableFieldId="16730"/>
    <tableColumn id="16042" xr3:uid="{00000000-0010-0000-0000-0000AA3E0000}" uniqueName="16042" name="Column16016" queryTableFieldId="16729"/>
    <tableColumn id="16043" xr3:uid="{00000000-0010-0000-0000-0000AB3E0000}" uniqueName="16043" name="Column16017" queryTableFieldId="16728"/>
    <tableColumn id="16044" xr3:uid="{00000000-0010-0000-0000-0000AC3E0000}" uniqueName="16044" name="Column16018" queryTableFieldId="16727"/>
    <tableColumn id="16045" xr3:uid="{00000000-0010-0000-0000-0000AD3E0000}" uniqueName="16045" name="Column16019" queryTableFieldId="16726"/>
    <tableColumn id="16046" xr3:uid="{00000000-0010-0000-0000-0000AE3E0000}" uniqueName="16046" name="Column16020" queryTableFieldId="16725"/>
    <tableColumn id="16047" xr3:uid="{00000000-0010-0000-0000-0000AF3E0000}" uniqueName="16047" name="Column16021" queryTableFieldId="16724"/>
    <tableColumn id="16048" xr3:uid="{00000000-0010-0000-0000-0000B03E0000}" uniqueName="16048" name="Column16022" queryTableFieldId="16723"/>
    <tableColumn id="16049" xr3:uid="{00000000-0010-0000-0000-0000B13E0000}" uniqueName="16049" name="Column16023" queryTableFieldId="16722"/>
    <tableColumn id="16050" xr3:uid="{00000000-0010-0000-0000-0000B23E0000}" uniqueName="16050" name="Column16024" queryTableFieldId="16721"/>
    <tableColumn id="16051" xr3:uid="{00000000-0010-0000-0000-0000B33E0000}" uniqueName="16051" name="Column16025" queryTableFieldId="16720"/>
    <tableColumn id="16052" xr3:uid="{00000000-0010-0000-0000-0000B43E0000}" uniqueName="16052" name="Column16026" queryTableFieldId="16719"/>
    <tableColumn id="16053" xr3:uid="{00000000-0010-0000-0000-0000B53E0000}" uniqueName="16053" name="Column16027" queryTableFieldId="16718"/>
    <tableColumn id="16054" xr3:uid="{00000000-0010-0000-0000-0000B63E0000}" uniqueName="16054" name="Column16028" queryTableFieldId="16717"/>
    <tableColumn id="16055" xr3:uid="{00000000-0010-0000-0000-0000B73E0000}" uniqueName="16055" name="Column16029" queryTableFieldId="16716"/>
    <tableColumn id="16056" xr3:uid="{00000000-0010-0000-0000-0000B83E0000}" uniqueName="16056" name="Column16030" queryTableFieldId="16715"/>
    <tableColumn id="16057" xr3:uid="{00000000-0010-0000-0000-0000B93E0000}" uniqueName="16057" name="Column16031" queryTableFieldId="16714"/>
    <tableColumn id="16058" xr3:uid="{00000000-0010-0000-0000-0000BA3E0000}" uniqueName="16058" name="Column16032" queryTableFieldId="16713"/>
    <tableColumn id="16059" xr3:uid="{00000000-0010-0000-0000-0000BB3E0000}" uniqueName="16059" name="Column16033" queryTableFieldId="16712"/>
    <tableColumn id="16060" xr3:uid="{00000000-0010-0000-0000-0000BC3E0000}" uniqueName="16060" name="Column16034" queryTableFieldId="16711"/>
    <tableColumn id="16061" xr3:uid="{00000000-0010-0000-0000-0000BD3E0000}" uniqueName="16061" name="Column16035" queryTableFieldId="16710"/>
    <tableColumn id="16062" xr3:uid="{00000000-0010-0000-0000-0000BE3E0000}" uniqueName="16062" name="Column16036" queryTableFieldId="16709"/>
    <tableColumn id="16063" xr3:uid="{00000000-0010-0000-0000-0000BF3E0000}" uniqueName="16063" name="Column16037" queryTableFieldId="16708"/>
    <tableColumn id="16064" xr3:uid="{00000000-0010-0000-0000-0000C03E0000}" uniqueName="16064" name="Column16038" queryTableFieldId="16707"/>
    <tableColumn id="16065" xr3:uid="{00000000-0010-0000-0000-0000C13E0000}" uniqueName="16065" name="Column16039" queryTableFieldId="16706"/>
    <tableColumn id="16066" xr3:uid="{00000000-0010-0000-0000-0000C23E0000}" uniqueName="16066" name="Column16040" queryTableFieldId="16705"/>
    <tableColumn id="16067" xr3:uid="{00000000-0010-0000-0000-0000C33E0000}" uniqueName="16067" name="Column16041" queryTableFieldId="16704"/>
    <tableColumn id="16068" xr3:uid="{00000000-0010-0000-0000-0000C43E0000}" uniqueName="16068" name="Column16042" queryTableFieldId="16703"/>
    <tableColumn id="16069" xr3:uid="{00000000-0010-0000-0000-0000C53E0000}" uniqueName="16069" name="Column16043" queryTableFieldId="16702"/>
    <tableColumn id="16070" xr3:uid="{00000000-0010-0000-0000-0000C63E0000}" uniqueName="16070" name="Column16044" queryTableFieldId="16701"/>
    <tableColumn id="16071" xr3:uid="{00000000-0010-0000-0000-0000C73E0000}" uniqueName="16071" name="Column16045" queryTableFieldId="16700"/>
    <tableColumn id="16072" xr3:uid="{00000000-0010-0000-0000-0000C83E0000}" uniqueName="16072" name="Column16046" queryTableFieldId="16699"/>
    <tableColumn id="16073" xr3:uid="{00000000-0010-0000-0000-0000C93E0000}" uniqueName="16073" name="Column16047" queryTableFieldId="16698"/>
    <tableColumn id="16074" xr3:uid="{00000000-0010-0000-0000-0000CA3E0000}" uniqueName="16074" name="Column16048" queryTableFieldId="16697"/>
    <tableColumn id="16075" xr3:uid="{00000000-0010-0000-0000-0000CB3E0000}" uniqueName="16075" name="Column16049" queryTableFieldId="16696"/>
    <tableColumn id="16076" xr3:uid="{00000000-0010-0000-0000-0000CC3E0000}" uniqueName="16076" name="Column16050" queryTableFieldId="16695"/>
    <tableColumn id="16077" xr3:uid="{00000000-0010-0000-0000-0000CD3E0000}" uniqueName="16077" name="Column16051" queryTableFieldId="16694"/>
    <tableColumn id="16078" xr3:uid="{00000000-0010-0000-0000-0000CE3E0000}" uniqueName="16078" name="Column16052" queryTableFieldId="16693"/>
    <tableColumn id="16079" xr3:uid="{00000000-0010-0000-0000-0000CF3E0000}" uniqueName="16079" name="Column16053" queryTableFieldId="16692"/>
    <tableColumn id="16080" xr3:uid="{00000000-0010-0000-0000-0000D03E0000}" uniqueName="16080" name="Column16054" queryTableFieldId="16691"/>
    <tableColumn id="16081" xr3:uid="{00000000-0010-0000-0000-0000D13E0000}" uniqueName="16081" name="Column16055" queryTableFieldId="16690"/>
    <tableColumn id="16082" xr3:uid="{00000000-0010-0000-0000-0000D23E0000}" uniqueName="16082" name="Column16056" queryTableFieldId="16689"/>
    <tableColumn id="16083" xr3:uid="{00000000-0010-0000-0000-0000D33E0000}" uniqueName="16083" name="Column16057" queryTableFieldId="16688"/>
    <tableColumn id="16084" xr3:uid="{00000000-0010-0000-0000-0000D43E0000}" uniqueName="16084" name="Column16058" queryTableFieldId="16687"/>
    <tableColumn id="16085" xr3:uid="{00000000-0010-0000-0000-0000D53E0000}" uniqueName="16085" name="Column16059" queryTableFieldId="16686"/>
    <tableColumn id="16086" xr3:uid="{00000000-0010-0000-0000-0000D63E0000}" uniqueName="16086" name="Column16060" queryTableFieldId="16685"/>
    <tableColumn id="16087" xr3:uid="{00000000-0010-0000-0000-0000D73E0000}" uniqueName="16087" name="Column16061" queryTableFieldId="16684"/>
    <tableColumn id="16088" xr3:uid="{00000000-0010-0000-0000-0000D83E0000}" uniqueName="16088" name="Column16062" queryTableFieldId="16683"/>
    <tableColumn id="16089" xr3:uid="{00000000-0010-0000-0000-0000D93E0000}" uniqueName="16089" name="Column16063" queryTableFieldId="16682"/>
    <tableColumn id="16090" xr3:uid="{00000000-0010-0000-0000-0000DA3E0000}" uniqueName="16090" name="Column16064" queryTableFieldId="16681"/>
    <tableColumn id="16091" xr3:uid="{00000000-0010-0000-0000-0000DB3E0000}" uniqueName="16091" name="Column16065" queryTableFieldId="16680"/>
    <tableColumn id="16092" xr3:uid="{00000000-0010-0000-0000-0000DC3E0000}" uniqueName="16092" name="Column16066" queryTableFieldId="16679"/>
    <tableColumn id="16093" xr3:uid="{00000000-0010-0000-0000-0000DD3E0000}" uniqueName="16093" name="Column16067" queryTableFieldId="16678"/>
    <tableColumn id="16094" xr3:uid="{00000000-0010-0000-0000-0000DE3E0000}" uniqueName="16094" name="Column16068" queryTableFieldId="16677"/>
    <tableColumn id="16095" xr3:uid="{00000000-0010-0000-0000-0000DF3E0000}" uniqueName="16095" name="Column16069" queryTableFieldId="16676"/>
    <tableColumn id="16096" xr3:uid="{00000000-0010-0000-0000-0000E03E0000}" uniqueName="16096" name="Column16070" queryTableFieldId="16675"/>
    <tableColumn id="16097" xr3:uid="{00000000-0010-0000-0000-0000E13E0000}" uniqueName="16097" name="Column16071" queryTableFieldId="16674"/>
    <tableColumn id="16098" xr3:uid="{00000000-0010-0000-0000-0000E23E0000}" uniqueName="16098" name="Column16072" queryTableFieldId="16673"/>
    <tableColumn id="16099" xr3:uid="{00000000-0010-0000-0000-0000E33E0000}" uniqueName="16099" name="Column16073" queryTableFieldId="16672"/>
    <tableColumn id="16100" xr3:uid="{00000000-0010-0000-0000-0000E43E0000}" uniqueName="16100" name="Column16074" queryTableFieldId="16671"/>
    <tableColumn id="16101" xr3:uid="{00000000-0010-0000-0000-0000E53E0000}" uniqueName="16101" name="Column16075" queryTableFieldId="16670"/>
    <tableColumn id="16102" xr3:uid="{00000000-0010-0000-0000-0000E63E0000}" uniqueName="16102" name="Column16076" queryTableFieldId="16669"/>
    <tableColumn id="16103" xr3:uid="{00000000-0010-0000-0000-0000E73E0000}" uniqueName="16103" name="Column16077" queryTableFieldId="16668"/>
    <tableColumn id="16104" xr3:uid="{00000000-0010-0000-0000-0000E83E0000}" uniqueName="16104" name="Column16078" queryTableFieldId="16667"/>
    <tableColumn id="16105" xr3:uid="{00000000-0010-0000-0000-0000E93E0000}" uniqueName="16105" name="Column16079" queryTableFieldId="16666"/>
    <tableColumn id="16106" xr3:uid="{00000000-0010-0000-0000-0000EA3E0000}" uniqueName="16106" name="Column16080" queryTableFieldId="16665"/>
    <tableColumn id="16107" xr3:uid="{00000000-0010-0000-0000-0000EB3E0000}" uniqueName="16107" name="Column16081" queryTableFieldId="16664"/>
    <tableColumn id="16108" xr3:uid="{00000000-0010-0000-0000-0000EC3E0000}" uniqueName="16108" name="Column16082" queryTableFieldId="16663"/>
    <tableColumn id="16109" xr3:uid="{00000000-0010-0000-0000-0000ED3E0000}" uniqueName="16109" name="Column16083" queryTableFieldId="16662"/>
    <tableColumn id="16110" xr3:uid="{00000000-0010-0000-0000-0000EE3E0000}" uniqueName="16110" name="Column16084" queryTableFieldId="16661"/>
    <tableColumn id="16111" xr3:uid="{00000000-0010-0000-0000-0000EF3E0000}" uniqueName="16111" name="Column16085" queryTableFieldId="16660"/>
    <tableColumn id="16112" xr3:uid="{00000000-0010-0000-0000-0000F03E0000}" uniqueName="16112" name="Column16086" queryTableFieldId="16659"/>
    <tableColumn id="16113" xr3:uid="{00000000-0010-0000-0000-0000F13E0000}" uniqueName="16113" name="Column16087" queryTableFieldId="16658"/>
    <tableColumn id="16114" xr3:uid="{00000000-0010-0000-0000-0000F23E0000}" uniqueName="16114" name="Column16088" queryTableFieldId="16657"/>
    <tableColumn id="16115" xr3:uid="{00000000-0010-0000-0000-0000F33E0000}" uniqueName="16115" name="Column16089" queryTableFieldId="16656"/>
    <tableColumn id="16116" xr3:uid="{00000000-0010-0000-0000-0000F43E0000}" uniqueName="16116" name="Column16090" queryTableFieldId="16655"/>
    <tableColumn id="16117" xr3:uid="{00000000-0010-0000-0000-0000F53E0000}" uniqueName="16117" name="Column16091" queryTableFieldId="16654"/>
    <tableColumn id="16118" xr3:uid="{00000000-0010-0000-0000-0000F63E0000}" uniqueName="16118" name="Column16092" queryTableFieldId="16653"/>
    <tableColumn id="16119" xr3:uid="{00000000-0010-0000-0000-0000F73E0000}" uniqueName="16119" name="Column16093" queryTableFieldId="16652"/>
    <tableColumn id="16120" xr3:uid="{00000000-0010-0000-0000-0000F83E0000}" uniqueName="16120" name="Column16094" queryTableFieldId="16651"/>
    <tableColumn id="16121" xr3:uid="{00000000-0010-0000-0000-0000F93E0000}" uniqueName="16121" name="Column16095" queryTableFieldId="16650"/>
    <tableColumn id="16122" xr3:uid="{00000000-0010-0000-0000-0000FA3E0000}" uniqueName="16122" name="Column16096" queryTableFieldId="16649"/>
    <tableColumn id="16123" xr3:uid="{00000000-0010-0000-0000-0000FB3E0000}" uniqueName="16123" name="Column16097" queryTableFieldId="16648"/>
    <tableColumn id="16124" xr3:uid="{00000000-0010-0000-0000-0000FC3E0000}" uniqueName="16124" name="Column16098" queryTableFieldId="16647"/>
    <tableColumn id="16125" xr3:uid="{00000000-0010-0000-0000-0000FD3E0000}" uniqueName="16125" name="Column16099" queryTableFieldId="16646"/>
    <tableColumn id="16126" xr3:uid="{00000000-0010-0000-0000-0000FE3E0000}" uniqueName="16126" name="Column16100" queryTableFieldId="16645"/>
    <tableColumn id="16127" xr3:uid="{00000000-0010-0000-0000-0000FF3E0000}" uniqueName="16127" name="Column16101" queryTableFieldId="16644"/>
    <tableColumn id="16128" xr3:uid="{00000000-0010-0000-0000-0000003F0000}" uniqueName="16128" name="Column16102" queryTableFieldId="16643"/>
    <tableColumn id="16129" xr3:uid="{00000000-0010-0000-0000-0000013F0000}" uniqueName="16129" name="Column16103" queryTableFieldId="16642"/>
    <tableColumn id="16130" xr3:uid="{00000000-0010-0000-0000-0000023F0000}" uniqueName="16130" name="Column16104" queryTableFieldId="16641"/>
    <tableColumn id="16131" xr3:uid="{00000000-0010-0000-0000-0000033F0000}" uniqueName="16131" name="Column16105" queryTableFieldId="16640"/>
    <tableColumn id="16132" xr3:uid="{00000000-0010-0000-0000-0000043F0000}" uniqueName="16132" name="Column16106" queryTableFieldId="16639"/>
    <tableColumn id="16133" xr3:uid="{00000000-0010-0000-0000-0000053F0000}" uniqueName="16133" name="Column16107" queryTableFieldId="16638"/>
    <tableColumn id="16134" xr3:uid="{00000000-0010-0000-0000-0000063F0000}" uniqueName="16134" name="Column16108" queryTableFieldId="16637"/>
    <tableColumn id="16135" xr3:uid="{00000000-0010-0000-0000-0000073F0000}" uniqueName="16135" name="Column16109" queryTableFieldId="16636"/>
    <tableColumn id="16136" xr3:uid="{00000000-0010-0000-0000-0000083F0000}" uniqueName="16136" name="Column16110" queryTableFieldId="16635"/>
    <tableColumn id="16137" xr3:uid="{00000000-0010-0000-0000-0000093F0000}" uniqueName="16137" name="Column16111" queryTableFieldId="16634"/>
    <tableColumn id="16138" xr3:uid="{00000000-0010-0000-0000-00000A3F0000}" uniqueName="16138" name="Column16112" queryTableFieldId="16633"/>
    <tableColumn id="16139" xr3:uid="{00000000-0010-0000-0000-00000B3F0000}" uniqueName="16139" name="Column16113" queryTableFieldId="16632"/>
    <tableColumn id="16140" xr3:uid="{00000000-0010-0000-0000-00000C3F0000}" uniqueName="16140" name="Column16114" queryTableFieldId="16631"/>
    <tableColumn id="16141" xr3:uid="{00000000-0010-0000-0000-00000D3F0000}" uniqueName="16141" name="Column16115" queryTableFieldId="16630"/>
    <tableColumn id="16142" xr3:uid="{00000000-0010-0000-0000-00000E3F0000}" uniqueName="16142" name="Column16116" queryTableFieldId="16629"/>
    <tableColumn id="16143" xr3:uid="{00000000-0010-0000-0000-00000F3F0000}" uniqueName="16143" name="Column16117" queryTableFieldId="16628"/>
    <tableColumn id="16144" xr3:uid="{00000000-0010-0000-0000-0000103F0000}" uniqueName="16144" name="Column16118" queryTableFieldId="16627"/>
    <tableColumn id="16145" xr3:uid="{00000000-0010-0000-0000-0000113F0000}" uniqueName="16145" name="Column16119" queryTableFieldId="16626"/>
    <tableColumn id="16146" xr3:uid="{00000000-0010-0000-0000-0000123F0000}" uniqueName="16146" name="Column16120" queryTableFieldId="16625"/>
    <tableColumn id="16147" xr3:uid="{00000000-0010-0000-0000-0000133F0000}" uniqueName="16147" name="Column16121" queryTableFieldId="16624"/>
    <tableColumn id="16148" xr3:uid="{00000000-0010-0000-0000-0000143F0000}" uniqueName="16148" name="Column16122" queryTableFieldId="16623"/>
    <tableColumn id="16149" xr3:uid="{00000000-0010-0000-0000-0000153F0000}" uniqueName="16149" name="Column16123" queryTableFieldId="16622"/>
    <tableColumn id="16150" xr3:uid="{00000000-0010-0000-0000-0000163F0000}" uniqueName="16150" name="Column16124" queryTableFieldId="16621"/>
    <tableColumn id="16151" xr3:uid="{00000000-0010-0000-0000-0000173F0000}" uniqueName="16151" name="Column16125" queryTableFieldId="16620"/>
    <tableColumn id="16152" xr3:uid="{00000000-0010-0000-0000-0000183F0000}" uniqueName="16152" name="Column16126" queryTableFieldId="16619"/>
    <tableColumn id="16153" xr3:uid="{00000000-0010-0000-0000-0000193F0000}" uniqueName="16153" name="Column16127" queryTableFieldId="16618"/>
    <tableColumn id="16154" xr3:uid="{00000000-0010-0000-0000-00001A3F0000}" uniqueName="16154" name="Column16128" queryTableFieldId="16617"/>
    <tableColumn id="16155" xr3:uid="{00000000-0010-0000-0000-00001B3F0000}" uniqueName="16155" name="Column16129" queryTableFieldId="16616"/>
    <tableColumn id="16156" xr3:uid="{00000000-0010-0000-0000-00001C3F0000}" uniqueName="16156" name="Column16130" queryTableFieldId="16615"/>
    <tableColumn id="16157" xr3:uid="{00000000-0010-0000-0000-00001D3F0000}" uniqueName="16157" name="Column16131" queryTableFieldId="16614"/>
    <tableColumn id="16158" xr3:uid="{00000000-0010-0000-0000-00001E3F0000}" uniqueName="16158" name="Column16132" queryTableFieldId="16613"/>
    <tableColumn id="16159" xr3:uid="{00000000-0010-0000-0000-00001F3F0000}" uniqueName="16159" name="Column16133" queryTableFieldId="16612"/>
    <tableColumn id="16160" xr3:uid="{00000000-0010-0000-0000-0000203F0000}" uniqueName="16160" name="Column16134" queryTableFieldId="16611"/>
    <tableColumn id="16161" xr3:uid="{00000000-0010-0000-0000-0000213F0000}" uniqueName="16161" name="Column16135" queryTableFieldId="16610"/>
    <tableColumn id="16162" xr3:uid="{00000000-0010-0000-0000-0000223F0000}" uniqueName="16162" name="Column16136" queryTableFieldId="16609"/>
    <tableColumn id="16163" xr3:uid="{00000000-0010-0000-0000-0000233F0000}" uniqueName="16163" name="Column16137" queryTableFieldId="16608"/>
    <tableColumn id="16164" xr3:uid="{00000000-0010-0000-0000-0000243F0000}" uniqueName="16164" name="Column16138" queryTableFieldId="16607"/>
    <tableColumn id="16165" xr3:uid="{00000000-0010-0000-0000-0000253F0000}" uniqueName="16165" name="Column16139" queryTableFieldId="16606"/>
    <tableColumn id="16166" xr3:uid="{00000000-0010-0000-0000-0000263F0000}" uniqueName="16166" name="Column16140" queryTableFieldId="16605"/>
    <tableColumn id="16167" xr3:uid="{00000000-0010-0000-0000-0000273F0000}" uniqueName="16167" name="Column16141" queryTableFieldId="16604"/>
    <tableColumn id="16168" xr3:uid="{00000000-0010-0000-0000-0000283F0000}" uniqueName="16168" name="Column16142" queryTableFieldId="16603"/>
    <tableColumn id="16169" xr3:uid="{00000000-0010-0000-0000-0000293F0000}" uniqueName="16169" name="Column16143" queryTableFieldId="16602"/>
    <tableColumn id="16170" xr3:uid="{00000000-0010-0000-0000-00002A3F0000}" uniqueName="16170" name="Column16144" queryTableFieldId="16601"/>
    <tableColumn id="16171" xr3:uid="{00000000-0010-0000-0000-00002B3F0000}" uniqueName="16171" name="Column16145" queryTableFieldId="16600"/>
    <tableColumn id="16172" xr3:uid="{00000000-0010-0000-0000-00002C3F0000}" uniqueName="16172" name="Column16146" queryTableFieldId="16599"/>
    <tableColumn id="16173" xr3:uid="{00000000-0010-0000-0000-00002D3F0000}" uniqueName="16173" name="Column16147" queryTableFieldId="16598"/>
    <tableColumn id="16174" xr3:uid="{00000000-0010-0000-0000-00002E3F0000}" uniqueName="16174" name="Column16148" queryTableFieldId="16597"/>
    <tableColumn id="16175" xr3:uid="{00000000-0010-0000-0000-00002F3F0000}" uniqueName="16175" name="Column16149" queryTableFieldId="16596"/>
    <tableColumn id="16176" xr3:uid="{00000000-0010-0000-0000-0000303F0000}" uniqueName="16176" name="Column16150" queryTableFieldId="16595"/>
    <tableColumn id="16177" xr3:uid="{00000000-0010-0000-0000-0000313F0000}" uniqueName="16177" name="Column16151" queryTableFieldId="16594"/>
    <tableColumn id="16178" xr3:uid="{00000000-0010-0000-0000-0000323F0000}" uniqueName="16178" name="Column16152" queryTableFieldId="16593"/>
    <tableColumn id="16179" xr3:uid="{00000000-0010-0000-0000-0000333F0000}" uniqueName="16179" name="Column16153" queryTableFieldId="16592"/>
    <tableColumn id="16180" xr3:uid="{00000000-0010-0000-0000-0000343F0000}" uniqueName="16180" name="Column16154" queryTableFieldId="16591"/>
    <tableColumn id="16181" xr3:uid="{00000000-0010-0000-0000-0000353F0000}" uniqueName="16181" name="Column16155" queryTableFieldId="16590"/>
    <tableColumn id="16182" xr3:uid="{00000000-0010-0000-0000-0000363F0000}" uniqueName="16182" name="Column16156" queryTableFieldId="16589"/>
    <tableColumn id="16183" xr3:uid="{00000000-0010-0000-0000-0000373F0000}" uniqueName="16183" name="Column16157" queryTableFieldId="16588"/>
    <tableColumn id="16184" xr3:uid="{00000000-0010-0000-0000-0000383F0000}" uniqueName="16184" name="Column16158" queryTableFieldId="16587"/>
    <tableColumn id="16185" xr3:uid="{00000000-0010-0000-0000-0000393F0000}" uniqueName="16185" name="Column16159" queryTableFieldId="16586"/>
    <tableColumn id="16186" xr3:uid="{00000000-0010-0000-0000-00003A3F0000}" uniqueName="16186" name="Column16160" queryTableFieldId="16585"/>
    <tableColumn id="16187" xr3:uid="{00000000-0010-0000-0000-00003B3F0000}" uniqueName="16187" name="Column16161" queryTableFieldId="16584"/>
    <tableColumn id="16188" xr3:uid="{00000000-0010-0000-0000-00003C3F0000}" uniqueName="16188" name="Column16162" queryTableFieldId="16583"/>
    <tableColumn id="16189" xr3:uid="{00000000-0010-0000-0000-00003D3F0000}" uniqueName="16189" name="Column16163" queryTableFieldId="16582"/>
    <tableColumn id="16190" xr3:uid="{00000000-0010-0000-0000-00003E3F0000}" uniqueName="16190" name="Column16164" queryTableFieldId="16581"/>
    <tableColumn id="16191" xr3:uid="{00000000-0010-0000-0000-00003F3F0000}" uniqueName="16191" name="Column16165" queryTableFieldId="16580"/>
    <tableColumn id="16192" xr3:uid="{00000000-0010-0000-0000-0000403F0000}" uniqueName="16192" name="Column16166" queryTableFieldId="16579"/>
    <tableColumn id="16193" xr3:uid="{00000000-0010-0000-0000-0000413F0000}" uniqueName="16193" name="Column16167" queryTableFieldId="16578"/>
    <tableColumn id="16194" xr3:uid="{00000000-0010-0000-0000-0000423F0000}" uniqueName="16194" name="Column16168" queryTableFieldId="16577"/>
    <tableColumn id="16195" xr3:uid="{00000000-0010-0000-0000-0000433F0000}" uniqueName="16195" name="Column16169" queryTableFieldId="16576"/>
    <tableColumn id="16196" xr3:uid="{00000000-0010-0000-0000-0000443F0000}" uniqueName="16196" name="Column16170" queryTableFieldId="16575"/>
    <tableColumn id="16197" xr3:uid="{00000000-0010-0000-0000-0000453F0000}" uniqueName="16197" name="Column16171" queryTableFieldId="16574"/>
    <tableColumn id="16198" xr3:uid="{00000000-0010-0000-0000-0000463F0000}" uniqueName="16198" name="Column16172" queryTableFieldId="16573"/>
    <tableColumn id="16199" xr3:uid="{00000000-0010-0000-0000-0000473F0000}" uniqueName="16199" name="Column16173" queryTableFieldId="16572"/>
    <tableColumn id="16200" xr3:uid="{00000000-0010-0000-0000-0000483F0000}" uniqueName="16200" name="Column16174" queryTableFieldId="16571"/>
    <tableColumn id="16201" xr3:uid="{00000000-0010-0000-0000-0000493F0000}" uniqueName="16201" name="Column16175" queryTableFieldId="16570"/>
    <tableColumn id="16202" xr3:uid="{00000000-0010-0000-0000-00004A3F0000}" uniqueName="16202" name="Column16176" queryTableFieldId="16569"/>
    <tableColumn id="16203" xr3:uid="{00000000-0010-0000-0000-00004B3F0000}" uniqueName="16203" name="Column16177" queryTableFieldId="16568"/>
    <tableColumn id="16204" xr3:uid="{00000000-0010-0000-0000-00004C3F0000}" uniqueName="16204" name="Column16178" queryTableFieldId="16567"/>
    <tableColumn id="16205" xr3:uid="{00000000-0010-0000-0000-00004D3F0000}" uniqueName="16205" name="Column16179" queryTableFieldId="16566"/>
    <tableColumn id="16206" xr3:uid="{00000000-0010-0000-0000-00004E3F0000}" uniqueName="16206" name="Column16180" queryTableFieldId="16565"/>
    <tableColumn id="16207" xr3:uid="{00000000-0010-0000-0000-00004F3F0000}" uniqueName="16207" name="Column16181" queryTableFieldId="16564"/>
    <tableColumn id="16208" xr3:uid="{00000000-0010-0000-0000-0000503F0000}" uniqueName="16208" name="Column16182" queryTableFieldId="16563"/>
    <tableColumn id="16209" xr3:uid="{00000000-0010-0000-0000-0000513F0000}" uniqueName="16209" name="Column16183" queryTableFieldId="16562"/>
    <tableColumn id="16210" xr3:uid="{00000000-0010-0000-0000-0000523F0000}" uniqueName="16210" name="Column16184" queryTableFieldId="16561"/>
    <tableColumn id="16211" xr3:uid="{00000000-0010-0000-0000-0000533F0000}" uniqueName="16211" name="Column16185" queryTableFieldId="16560"/>
    <tableColumn id="16212" xr3:uid="{00000000-0010-0000-0000-0000543F0000}" uniqueName="16212" name="Column16186" queryTableFieldId="16559"/>
    <tableColumn id="16213" xr3:uid="{00000000-0010-0000-0000-0000553F0000}" uniqueName="16213" name="Column16187" queryTableFieldId="16558"/>
    <tableColumn id="16214" xr3:uid="{00000000-0010-0000-0000-0000563F0000}" uniqueName="16214" name="Column16188" queryTableFieldId="16557"/>
    <tableColumn id="16215" xr3:uid="{00000000-0010-0000-0000-0000573F0000}" uniqueName="16215" name="Column16189" queryTableFieldId="16556"/>
    <tableColumn id="16216" xr3:uid="{00000000-0010-0000-0000-0000583F0000}" uniqueName="16216" name="Column16190" queryTableFieldId="16555"/>
    <tableColumn id="16217" xr3:uid="{00000000-0010-0000-0000-0000593F0000}" uniqueName="16217" name="Column16191" queryTableFieldId="16554"/>
    <tableColumn id="16218" xr3:uid="{00000000-0010-0000-0000-00005A3F0000}" uniqueName="16218" name="Column16192" queryTableFieldId="16553"/>
    <tableColumn id="16219" xr3:uid="{00000000-0010-0000-0000-00005B3F0000}" uniqueName="16219" name="Column16193" queryTableFieldId="16552"/>
    <tableColumn id="16220" xr3:uid="{00000000-0010-0000-0000-00005C3F0000}" uniqueName="16220" name="Column16194" queryTableFieldId="16551"/>
    <tableColumn id="16221" xr3:uid="{00000000-0010-0000-0000-00005D3F0000}" uniqueName="16221" name="Column16195" queryTableFieldId="16550"/>
    <tableColumn id="16222" xr3:uid="{00000000-0010-0000-0000-00005E3F0000}" uniqueName="16222" name="Column16196" queryTableFieldId="16549"/>
    <tableColumn id="16223" xr3:uid="{00000000-0010-0000-0000-00005F3F0000}" uniqueName="16223" name="Column16197" queryTableFieldId="16548"/>
    <tableColumn id="16224" xr3:uid="{00000000-0010-0000-0000-0000603F0000}" uniqueName="16224" name="Column16198" queryTableFieldId="16547"/>
    <tableColumn id="16225" xr3:uid="{00000000-0010-0000-0000-0000613F0000}" uniqueName="16225" name="Column16199" queryTableFieldId="16546"/>
    <tableColumn id="16226" xr3:uid="{00000000-0010-0000-0000-0000623F0000}" uniqueName="16226" name="Column16200" queryTableFieldId="16545"/>
    <tableColumn id="16227" xr3:uid="{00000000-0010-0000-0000-0000633F0000}" uniqueName="16227" name="Column16201" queryTableFieldId="16544"/>
    <tableColumn id="16228" xr3:uid="{00000000-0010-0000-0000-0000643F0000}" uniqueName="16228" name="Column16202" queryTableFieldId="16543"/>
    <tableColumn id="16229" xr3:uid="{00000000-0010-0000-0000-0000653F0000}" uniqueName="16229" name="Column16203" queryTableFieldId="16542"/>
    <tableColumn id="16230" xr3:uid="{00000000-0010-0000-0000-0000663F0000}" uniqueName="16230" name="Column16204" queryTableFieldId="16541"/>
    <tableColumn id="16231" xr3:uid="{00000000-0010-0000-0000-0000673F0000}" uniqueName="16231" name="Column16205" queryTableFieldId="16540"/>
    <tableColumn id="16232" xr3:uid="{00000000-0010-0000-0000-0000683F0000}" uniqueName="16232" name="Column16206" queryTableFieldId="16539"/>
    <tableColumn id="16233" xr3:uid="{00000000-0010-0000-0000-0000693F0000}" uniqueName="16233" name="Column16207" queryTableFieldId="16538"/>
    <tableColumn id="16234" xr3:uid="{00000000-0010-0000-0000-00006A3F0000}" uniqueName="16234" name="Column16208" queryTableFieldId="16537"/>
    <tableColumn id="16235" xr3:uid="{00000000-0010-0000-0000-00006B3F0000}" uniqueName="16235" name="Column16209" queryTableFieldId="16536"/>
    <tableColumn id="16236" xr3:uid="{00000000-0010-0000-0000-00006C3F0000}" uniqueName="16236" name="Column16210" queryTableFieldId="16535"/>
    <tableColumn id="16237" xr3:uid="{00000000-0010-0000-0000-00006D3F0000}" uniqueName="16237" name="Column16211" queryTableFieldId="16534"/>
    <tableColumn id="16238" xr3:uid="{00000000-0010-0000-0000-00006E3F0000}" uniqueName="16238" name="Column16212" queryTableFieldId="16533"/>
    <tableColumn id="16239" xr3:uid="{00000000-0010-0000-0000-00006F3F0000}" uniqueName="16239" name="Column16213" queryTableFieldId="16532"/>
    <tableColumn id="16240" xr3:uid="{00000000-0010-0000-0000-0000703F0000}" uniqueName="16240" name="Column16214" queryTableFieldId="16531"/>
    <tableColumn id="16241" xr3:uid="{00000000-0010-0000-0000-0000713F0000}" uniqueName="16241" name="Column16215" queryTableFieldId="16530"/>
    <tableColumn id="16242" xr3:uid="{00000000-0010-0000-0000-0000723F0000}" uniqueName="16242" name="Column16216" queryTableFieldId="16529"/>
    <tableColumn id="16243" xr3:uid="{00000000-0010-0000-0000-0000733F0000}" uniqueName="16243" name="Column16217" queryTableFieldId="16528"/>
    <tableColumn id="16244" xr3:uid="{00000000-0010-0000-0000-0000743F0000}" uniqueName="16244" name="Column16218" queryTableFieldId="16527"/>
    <tableColumn id="16245" xr3:uid="{00000000-0010-0000-0000-0000753F0000}" uniqueName="16245" name="Column16219" queryTableFieldId="16526"/>
    <tableColumn id="16246" xr3:uid="{00000000-0010-0000-0000-0000763F0000}" uniqueName="16246" name="Column16220" queryTableFieldId="16525"/>
    <tableColumn id="16247" xr3:uid="{00000000-0010-0000-0000-0000773F0000}" uniqueName="16247" name="Column16221" queryTableFieldId="16524"/>
    <tableColumn id="16248" xr3:uid="{00000000-0010-0000-0000-0000783F0000}" uniqueName="16248" name="Column16222" queryTableFieldId="16523"/>
    <tableColumn id="16249" xr3:uid="{00000000-0010-0000-0000-0000793F0000}" uniqueName="16249" name="Column16223" queryTableFieldId="16522"/>
    <tableColumn id="16250" xr3:uid="{00000000-0010-0000-0000-00007A3F0000}" uniqueName="16250" name="Column16224" queryTableFieldId="16521"/>
    <tableColumn id="16251" xr3:uid="{00000000-0010-0000-0000-00007B3F0000}" uniqueName="16251" name="Column16225" queryTableFieldId="16520"/>
    <tableColumn id="16252" xr3:uid="{00000000-0010-0000-0000-00007C3F0000}" uniqueName="16252" name="Column16226" queryTableFieldId="16519"/>
    <tableColumn id="16253" xr3:uid="{00000000-0010-0000-0000-00007D3F0000}" uniqueName="16253" name="Column16227" queryTableFieldId="16518"/>
    <tableColumn id="16254" xr3:uid="{00000000-0010-0000-0000-00007E3F0000}" uniqueName="16254" name="Column16228" queryTableFieldId="16517"/>
    <tableColumn id="16255" xr3:uid="{00000000-0010-0000-0000-00007F3F0000}" uniqueName="16255" name="Column16229" queryTableFieldId="16516"/>
    <tableColumn id="16256" xr3:uid="{00000000-0010-0000-0000-0000803F0000}" uniqueName="16256" name="Column16230" queryTableFieldId="16515"/>
    <tableColumn id="16257" xr3:uid="{00000000-0010-0000-0000-0000813F0000}" uniqueName="16257" name="Column16231" queryTableFieldId="16514"/>
    <tableColumn id="16258" xr3:uid="{00000000-0010-0000-0000-0000823F0000}" uniqueName="16258" name="Column16232" queryTableFieldId="16513"/>
    <tableColumn id="16259" xr3:uid="{00000000-0010-0000-0000-0000833F0000}" uniqueName="16259" name="Column16233" queryTableFieldId="16512"/>
    <tableColumn id="16260" xr3:uid="{00000000-0010-0000-0000-0000843F0000}" uniqueName="16260" name="Column16234" queryTableFieldId="16511"/>
    <tableColumn id="16261" xr3:uid="{00000000-0010-0000-0000-0000853F0000}" uniqueName="16261" name="Column16235" queryTableFieldId="16510"/>
    <tableColumn id="16262" xr3:uid="{00000000-0010-0000-0000-0000863F0000}" uniqueName="16262" name="Column16236" queryTableFieldId="16509"/>
    <tableColumn id="16263" xr3:uid="{00000000-0010-0000-0000-0000873F0000}" uniqueName="16263" name="Column16237" queryTableFieldId="16508"/>
    <tableColumn id="16264" xr3:uid="{00000000-0010-0000-0000-0000883F0000}" uniqueName="16264" name="Column16238" queryTableFieldId="16507"/>
    <tableColumn id="16265" xr3:uid="{00000000-0010-0000-0000-0000893F0000}" uniqueName="16265" name="Column16239" queryTableFieldId="16506"/>
    <tableColumn id="16266" xr3:uid="{00000000-0010-0000-0000-00008A3F0000}" uniqueName="16266" name="Column16240" queryTableFieldId="16505"/>
    <tableColumn id="16267" xr3:uid="{00000000-0010-0000-0000-00008B3F0000}" uniqueName="16267" name="Column16241" queryTableFieldId="16504"/>
    <tableColumn id="16268" xr3:uid="{00000000-0010-0000-0000-00008C3F0000}" uniqueName="16268" name="Column16242" queryTableFieldId="16503"/>
    <tableColumn id="16269" xr3:uid="{00000000-0010-0000-0000-00008D3F0000}" uniqueName="16269" name="Column16243" queryTableFieldId="16502"/>
    <tableColumn id="16270" xr3:uid="{00000000-0010-0000-0000-00008E3F0000}" uniqueName="16270" name="Column16244" queryTableFieldId="16501"/>
    <tableColumn id="16271" xr3:uid="{00000000-0010-0000-0000-00008F3F0000}" uniqueName="16271" name="Column16245" queryTableFieldId="16500"/>
    <tableColumn id="16272" xr3:uid="{00000000-0010-0000-0000-0000903F0000}" uniqueName="16272" name="Column16246" queryTableFieldId="16499"/>
    <tableColumn id="16273" xr3:uid="{00000000-0010-0000-0000-0000913F0000}" uniqueName="16273" name="Column16247" queryTableFieldId="16498"/>
    <tableColumn id="16274" xr3:uid="{00000000-0010-0000-0000-0000923F0000}" uniqueName="16274" name="Column16248" queryTableFieldId="16497"/>
    <tableColumn id="16275" xr3:uid="{00000000-0010-0000-0000-0000933F0000}" uniqueName="16275" name="Column16249" queryTableFieldId="16496"/>
    <tableColumn id="16276" xr3:uid="{00000000-0010-0000-0000-0000943F0000}" uniqueName="16276" name="Column16250" queryTableFieldId="16495"/>
    <tableColumn id="16277" xr3:uid="{00000000-0010-0000-0000-0000953F0000}" uniqueName="16277" name="Column16251" queryTableFieldId="16494"/>
    <tableColumn id="16278" xr3:uid="{00000000-0010-0000-0000-0000963F0000}" uniqueName="16278" name="Column16252" queryTableFieldId="16493"/>
    <tableColumn id="16279" xr3:uid="{00000000-0010-0000-0000-0000973F0000}" uniqueName="16279" name="Column16253" queryTableFieldId="16492"/>
    <tableColumn id="16280" xr3:uid="{00000000-0010-0000-0000-0000983F0000}" uniqueName="16280" name="Column16254" queryTableFieldId="16491"/>
    <tableColumn id="16281" xr3:uid="{00000000-0010-0000-0000-0000993F0000}" uniqueName="16281" name="Column16255" queryTableFieldId="16490"/>
    <tableColumn id="16282" xr3:uid="{00000000-0010-0000-0000-00009A3F0000}" uniqueName="16282" name="Column16256" queryTableFieldId="16489"/>
    <tableColumn id="16283" xr3:uid="{00000000-0010-0000-0000-00009B3F0000}" uniqueName="16283" name="Column16257" queryTableFieldId="16488"/>
    <tableColumn id="16284" xr3:uid="{00000000-0010-0000-0000-00009C3F0000}" uniqueName="16284" name="Column16258" queryTableFieldId="16487"/>
    <tableColumn id="16285" xr3:uid="{00000000-0010-0000-0000-00009D3F0000}" uniqueName="16285" name="Column16259" queryTableFieldId="16486"/>
    <tableColumn id="16286" xr3:uid="{00000000-0010-0000-0000-00009E3F0000}" uniqueName="16286" name="Column16260" queryTableFieldId="16485"/>
    <tableColumn id="16287" xr3:uid="{00000000-0010-0000-0000-00009F3F0000}" uniqueName="16287" name="Column16261" queryTableFieldId="16484"/>
    <tableColumn id="16288" xr3:uid="{00000000-0010-0000-0000-0000A03F0000}" uniqueName="16288" name="Column16262" queryTableFieldId="16483"/>
    <tableColumn id="16289" xr3:uid="{00000000-0010-0000-0000-0000A13F0000}" uniqueName="16289" name="Column16263" queryTableFieldId="16482"/>
    <tableColumn id="16290" xr3:uid="{00000000-0010-0000-0000-0000A23F0000}" uniqueName="16290" name="Column16264" queryTableFieldId="16481"/>
    <tableColumn id="16291" xr3:uid="{00000000-0010-0000-0000-0000A33F0000}" uniqueName="16291" name="Column16265" queryTableFieldId="16480"/>
    <tableColumn id="16292" xr3:uid="{00000000-0010-0000-0000-0000A43F0000}" uniqueName="16292" name="Column16266" queryTableFieldId="16479"/>
    <tableColumn id="16293" xr3:uid="{00000000-0010-0000-0000-0000A53F0000}" uniqueName="16293" name="Column16267" queryTableFieldId="16478"/>
    <tableColumn id="16294" xr3:uid="{00000000-0010-0000-0000-0000A63F0000}" uniqueName="16294" name="Column16268" queryTableFieldId="16477"/>
    <tableColumn id="16295" xr3:uid="{00000000-0010-0000-0000-0000A73F0000}" uniqueName="16295" name="Column16269" queryTableFieldId="16476"/>
    <tableColumn id="16296" xr3:uid="{00000000-0010-0000-0000-0000A83F0000}" uniqueName="16296" name="Column16270" queryTableFieldId="16475"/>
    <tableColumn id="16297" xr3:uid="{00000000-0010-0000-0000-0000A93F0000}" uniqueName="16297" name="Column16271" queryTableFieldId="16474"/>
    <tableColumn id="16298" xr3:uid="{00000000-0010-0000-0000-0000AA3F0000}" uniqueName="16298" name="Column16272" queryTableFieldId="16473"/>
    <tableColumn id="16299" xr3:uid="{00000000-0010-0000-0000-0000AB3F0000}" uniqueName="16299" name="Column16273" queryTableFieldId="16472"/>
    <tableColumn id="16300" xr3:uid="{00000000-0010-0000-0000-0000AC3F0000}" uniqueName="16300" name="Column16274" queryTableFieldId="16471"/>
    <tableColumn id="16301" xr3:uid="{00000000-0010-0000-0000-0000AD3F0000}" uniqueName="16301" name="Column16275" queryTableFieldId="16470"/>
    <tableColumn id="16302" xr3:uid="{00000000-0010-0000-0000-0000AE3F0000}" uniqueName="16302" name="Column16276" queryTableFieldId="16469"/>
    <tableColumn id="16303" xr3:uid="{00000000-0010-0000-0000-0000AF3F0000}" uniqueName="16303" name="Column16277" queryTableFieldId="16468"/>
    <tableColumn id="16304" xr3:uid="{00000000-0010-0000-0000-0000B03F0000}" uniqueName="16304" name="Column16278" queryTableFieldId="16467"/>
    <tableColumn id="16305" xr3:uid="{00000000-0010-0000-0000-0000B13F0000}" uniqueName="16305" name="Column16279" queryTableFieldId="16466"/>
    <tableColumn id="16306" xr3:uid="{00000000-0010-0000-0000-0000B23F0000}" uniqueName="16306" name="Column16280" queryTableFieldId="16465"/>
    <tableColumn id="16307" xr3:uid="{00000000-0010-0000-0000-0000B33F0000}" uniqueName="16307" name="Column16281" queryTableFieldId="16464"/>
    <tableColumn id="16308" xr3:uid="{00000000-0010-0000-0000-0000B43F0000}" uniqueName="16308" name="Column16282" queryTableFieldId="16463"/>
    <tableColumn id="16309" xr3:uid="{00000000-0010-0000-0000-0000B53F0000}" uniqueName="16309" name="Column16283" queryTableFieldId="16462"/>
    <tableColumn id="16310" xr3:uid="{00000000-0010-0000-0000-0000B63F0000}" uniqueName="16310" name="Column16284" queryTableFieldId="16461"/>
    <tableColumn id="16311" xr3:uid="{00000000-0010-0000-0000-0000B73F0000}" uniqueName="16311" name="Column16285" queryTableFieldId="16460"/>
    <tableColumn id="16312" xr3:uid="{00000000-0010-0000-0000-0000B83F0000}" uniqueName="16312" name="Column16286" queryTableFieldId="16459"/>
    <tableColumn id="16313" xr3:uid="{00000000-0010-0000-0000-0000B93F0000}" uniqueName="16313" name="Column16287" queryTableFieldId="16458"/>
    <tableColumn id="16314" xr3:uid="{00000000-0010-0000-0000-0000BA3F0000}" uniqueName="16314" name="Column16288" queryTableFieldId="16457"/>
    <tableColumn id="16315" xr3:uid="{00000000-0010-0000-0000-0000BB3F0000}" uniqueName="16315" name="Column16289" queryTableFieldId="16456"/>
    <tableColumn id="16316" xr3:uid="{00000000-0010-0000-0000-0000BC3F0000}" uniqueName="16316" name="Column16290" queryTableFieldId="16455"/>
    <tableColumn id="16317" xr3:uid="{00000000-0010-0000-0000-0000BD3F0000}" uniqueName="16317" name="Column16291" queryTableFieldId="16454"/>
    <tableColumn id="16318" xr3:uid="{00000000-0010-0000-0000-0000BE3F0000}" uniqueName="16318" name="Column16292" queryTableFieldId="16453"/>
    <tableColumn id="16319" xr3:uid="{00000000-0010-0000-0000-0000BF3F0000}" uniqueName="16319" name="Column16293" queryTableFieldId="16452"/>
    <tableColumn id="16320" xr3:uid="{00000000-0010-0000-0000-0000C03F0000}" uniqueName="16320" name="Column16294" queryTableFieldId="16451"/>
    <tableColumn id="16321" xr3:uid="{00000000-0010-0000-0000-0000C13F0000}" uniqueName="16321" name="Column16295" queryTableFieldId="16450"/>
    <tableColumn id="16322" xr3:uid="{00000000-0010-0000-0000-0000C23F0000}" uniqueName="16322" name="Column16296" queryTableFieldId="16449"/>
    <tableColumn id="16323" xr3:uid="{00000000-0010-0000-0000-0000C33F0000}" uniqueName="16323" name="Column16297" queryTableFieldId="16448"/>
    <tableColumn id="16324" xr3:uid="{00000000-0010-0000-0000-0000C43F0000}" uniqueName="16324" name="Column16298" queryTableFieldId="16447"/>
    <tableColumn id="16325" xr3:uid="{00000000-0010-0000-0000-0000C53F0000}" uniqueName="16325" name="Column16299" queryTableFieldId="16446"/>
    <tableColumn id="16326" xr3:uid="{00000000-0010-0000-0000-0000C63F0000}" uniqueName="16326" name="Column16300" queryTableFieldId="16445"/>
    <tableColumn id="16327" xr3:uid="{00000000-0010-0000-0000-0000C73F0000}" uniqueName="16327" name="Column16301" queryTableFieldId="16444"/>
    <tableColumn id="16328" xr3:uid="{00000000-0010-0000-0000-0000C83F0000}" uniqueName="16328" name="Column16302" queryTableFieldId="16443"/>
    <tableColumn id="16329" xr3:uid="{00000000-0010-0000-0000-0000C93F0000}" uniqueName="16329" name="Column16303" queryTableFieldId="16442"/>
    <tableColumn id="16330" xr3:uid="{00000000-0010-0000-0000-0000CA3F0000}" uniqueName="16330" name="Column16304" queryTableFieldId="16441"/>
    <tableColumn id="16331" xr3:uid="{00000000-0010-0000-0000-0000CB3F0000}" uniqueName="16331" name="Column16305" queryTableFieldId="16440"/>
    <tableColumn id="16332" xr3:uid="{00000000-0010-0000-0000-0000CC3F0000}" uniqueName="16332" name="Column16306" queryTableFieldId="16439"/>
    <tableColumn id="16333" xr3:uid="{00000000-0010-0000-0000-0000CD3F0000}" uniqueName="16333" name="Column16307" queryTableFieldId="16438"/>
    <tableColumn id="16334" xr3:uid="{00000000-0010-0000-0000-0000CE3F0000}" uniqueName="16334" name="Column16308" queryTableFieldId="16437"/>
    <tableColumn id="16335" xr3:uid="{00000000-0010-0000-0000-0000CF3F0000}" uniqueName="16335" name="Column16309" queryTableFieldId="16436"/>
    <tableColumn id="16336" xr3:uid="{00000000-0010-0000-0000-0000D03F0000}" uniqueName="16336" name="Column16310" queryTableFieldId="16435"/>
    <tableColumn id="16337" xr3:uid="{00000000-0010-0000-0000-0000D13F0000}" uniqueName="16337" name="Column16311" queryTableFieldId="16434"/>
    <tableColumn id="16338" xr3:uid="{00000000-0010-0000-0000-0000D23F0000}" uniqueName="16338" name="Column16312" queryTableFieldId="16433"/>
    <tableColumn id="16339" xr3:uid="{00000000-0010-0000-0000-0000D33F0000}" uniqueName="16339" name="Column16313" queryTableFieldId="16432"/>
    <tableColumn id="16340" xr3:uid="{00000000-0010-0000-0000-0000D43F0000}" uniqueName="16340" name="Column16314" queryTableFieldId="16431"/>
    <tableColumn id="16341" xr3:uid="{00000000-0010-0000-0000-0000D53F0000}" uniqueName="16341" name="Column16315" queryTableFieldId="16430"/>
    <tableColumn id="16342" xr3:uid="{00000000-0010-0000-0000-0000D63F0000}" uniqueName="16342" name="Column16316" queryTableFieldId="16429"/>
    <tableColumn id="16343" xr3:uid="{00000000-0010-0000-0000-0000D73F0000}" uniqueName="16343" name="Column16317" queryTableFieldId="16428"/>
    <tableColumn id="16344" xr3:uid="{00000000-0010-0000-0000-0000D83F0000}" uniqueName="16344" name="Column16318" queryTableFieldId="16427"/>
    <tableColumn id="16345" xr3:uid="{00000000-0010-0000-0000-0000D93F0000}" uniqueName="16345" name="Column16319" queryTableFieldId="16426"/>
    <tableColumn id="16346" xr3:uid="{00000000-0010-0000-0000-0000DA3F0000}" uniqueName="16346" name="Column16320" queryTableFieldId="16425"/>
    <tableColumn id="16347" xr3:uid="{00000000-0010-0000-0000-0000DB3F0000}" uniqueName="16347" name="Column16321" queryTableFieldId="16424"/>
    <tableColumn id="16348" xr3:uid="{00000000-0010-0000-0000-0000DC3F0000}" uniqueName="16348" name="Column16322" queryTableFieldId="16423"/>
    <tableColumn id="16349" xr3:uid="{00000000-0010-0000-0000-0000DD3F0000}" uniqueName="16349" name="Column16323" queryTableFieldId="16422"/>
    <tableColumn id="16350" xr3:uid="{00000000-0010-0000-0000-0000DE3F0000}" uniqueName="16350" name="Column16324" queryTableFieldId="16421"/>
    <tableColumn id="16351" xr3:uid="{00000000-0010-0000-0000-0000DF3F0000}" uniqueName="16351" name="Column16325" queryTableFieldId="16420"/>
    <tableColumn id="16352" xr3:uid="{00000000-0010-0000-0000-0000E03F0000}" uniqueName="16352" name="Column16326" queryTableFieldId="16419"/>
    <tableColumn id="16353" xr3:uid="{00000000-0010-0000-0000-0000E13F0000}" uniqueName="16353" name="Column16327" queryTableFieldId="16418"/>
    <tableColumn id="16354" xr3:uid="{00000000-0010-0000-0000-0000E23F0000}" uniqueName="16354" name="Column16328" queryTableFieldId="16417"/>
    <tableColumn id="16355" xr3:uid="{00000000-0010-0000-0000-0000E33F0000}" uniqueName="16355" name="Column16329" queryTableFieldId="16416"/>
    <tableColumn id="16356" xr3:uid="{00000000-0010-0000-0000-0000E43F0000}" uniqueName="16356" name="Column16330" queryTableFieldId="16415"/>
    <tableColumn id="16357" xr3:uid="{00000000-0010-0000-0000-0000E53F0000}" uniqueName="16357" name="Column16331" queryTableFieldId="16414"/>
    <tableColumn id="16358" xr3:uid="{00000000-0010-0000-0000-0000E63F0000}" uniqueName="16358" name="Column16332" queryTableFieldId="16413"/>
    <tableColumn id="16359" xr3:uid="{00000000-0010-0000-0000-0000E73F0000}" uniqueName="16359" name="Column16333" queryTableFieldId="16412"/>
    <tableColumn id="16360" xr3:uid="{00000000-0010-0000-0000-0000E83F0000}" uniqueName="16360" name="Column16334" queryTableFieldId="16411"/>
    <tableColumn id="16361" xr3:uid="{00000000-0010-0000-0000-0000E93F0000}" uniqueName="16361" name="Column16335" queryTableFieldId="16410"/>
    <tableColumn id="16362" xr3:uid="{00000000-0010-0000-0000-0000EA3F0000}" uniqueName="16362" name="Column16336" queryTableFieldId="16409"/>
    <tableColumn id="16363" xr3:uid="{00000000-0010-0000-0000-0000EB3F0000}" uniqueName="16363" name="Column16337" queryTableFieldId="16408"/>
    <tableColumn id="16364" xr3:uid="{00000000-0010-0000-0000-0000EC3F0000}" uniqueName="16364" name="Column16338" queryTableFieldId="16407"/>
    <tableColumn id="16365" xr3:uid="{00000000-0010-0000-0000-0000ED3F0000}" uniqueName="16365" name="Column16339" queryTableFieldId="16406"/>
    <tableColumn id="16366" xr3:uid="{00000000-0010-0000-0000-0000EE3F0000}" uniqueName="16366" name="Column16340" queryTableFieldId="16405"/>
    <tableColumn id="16367" xr3:uid="{00000000-0010-0000-0000-0000EF3F0000}" uniqueName="16367" name="Column16341" queryTableFieldId="16404"/>
    <tableColumn id="16368" xr3:uid="{00000000-0010-0000-0000-0000F03F0000}" uniqueName="16368" name="Column16342" queryTableFieldId="16403"/>
    <tableColumn id="16369" xr3:uid="{00000000-0010-0000-0000-0000F13F0000}" uniqueName="16369" name="Column16343" queryTableFieldId="16402"/>
    <tableColumn id="16370" xr3:uid="{00000000-0010-0000-0000-0000F23F0000}" uniqueName="16370" name="Column16344" queryTableFieldId="16401"/>
    <tableColumn id="16371" xr3:uid="{00000000-0010-0000-0000-0000F33F0000}" uniqueName="16371" name="Column16345" queryTableFieldId="16400"/>
    <tableColumn id="16372" xr3:uid="{00000000-0010-0000-0000-0000F43F0000}" uniqueName="16372" name="Column16346" queryTableFieldId="16399"/>
    <tableColumn id="16373" xr3:uid="{00000000-0010-0000-0000-0000F53F0000}" uniqueName="16373" name="Column16347" queryTableFieldId="16398"/>
    <tableColumn id="16374" xr3:uid="{00000000-0010-0000-0000-0000F63F0000}" uniqueName="16374" name="Column16348" queryTableFieldId="16397"/>
    <tableColumn id="16375" xr3:uid="{00000000-0010-0000-0000-0000F73F0000}" uniqueName="16375" name="Column16349" queryTableFieldId="16396"/>
    <tableColumn id="16376" xr3:uid="{00000000-0010-0000-0000-0000F83F0000}" uniqueName="16376" name="Column16350" queryTableFieldId="16395"/>
    <tableColumn id="16377" xr3:uid="{00000000-0010-0000-0000-0000F93F0000}" uniqueName="16377" name="Column16351" queryTableFieldId="16394"/>
    <tableColumn id="16378" xr3:uid="{00000000-0010-0000-0000-0000FA3F0000}" uniqueName="16378" name="Column16352" queryTableFieldId="16393"/>
    <tableColumn id="16379" xr3:uid="{00000000-0010-0000-0000-0000FB3F0000}" uniqueName="16379" name="Column16353" queryTableFieldId="16392"/>
    <tableColumn id="16380" xr3:uid="{00000000-0010-0000-0000-0000FC3F0000}" uniqueName="16380" name="Column16354" queryTableFieldId="16391"/>
    <tableColumn id="16381" xr3:uid="{00000000-0010-0000-0000-0000FD3F0000}" uniqueName="16381" name="Column16355" queryTableFieldId="16390"/>
    <tableColumn id="16382" xr3:uid="{00000000-0010-0000-0000-0000FE3F0000}" uniqueName="16382" name="Column16356" queryTableFieldId="16389"/>
    <tableColumn id="16383" xr3:uid="{00000000-0010-0000-0000-0000FF3F0000}" uniqueName="16383" name="Column16357" queryTableFieldId="16388"/>
    <tableColumn id="16384" xr3:uid="{00000000-0010-0000-0000-000000400000}" uniqueName="16384" name="Column16358" queryTableFieldId="1638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Drilling_Offset_Well_Database_Depths_12" displayName="Table_Drilling_Offset_Well_Database_Depths_12" ref="A1:Z121" tableType="queryTable" totalsRowShown="0">
  <autoFilter ref="A1:Z121" xr:uid="{00000000-0009-0000-0100-000002000000}"/>
  <sortState xmlns:xlrd2="http://schemas.microsoft.com/office/spreadsheetml/2017/richdata2" ref="A2:Y71">
    <sortCondition ref="A1:A70"/>
  </sortState>
  <tableColumns count="26">
    <tableColumn id="1" xr3:uid="{00000000-0010-0000-0100-000001000000}" uniqueName="1" name="Well Name" queryTableFieldId="1"/>
    <tableColumn id="2" xr3:uid="{00000000-0010-0000-0100-000002000000}" uniqueName="2" name="MOVE ON" queryTableFieldId="2"/>
    <tableColumn id="3" xr3:uid="{00000000-0010-0000-0100-000003000000}" uniqueName="3" name="DRVJET" queryTableFieldId="3"/>
    <tableColumn id="4" xr3:uid="{00000000-0010-0000-0100-000004000000}" uniqueName="4" name="COND DRILL" queryTableFieldId="4"/>
    <tableColumn id="5" xr3:uid="{00000000-0010-0000-0100-000005000000}" uniqueName="5" name="COND CSGCMT" queryTableFieldId="5"/>
    <tableColumn id="6" xr3:uid="{00000000-0010-0000-0100-000006000000}" uniqueName="6" name="SURF DRILL" queryTableFieldId="6"/>
    <tableColumn id="7" xr3:uid="{00000000-0010-0000-0100-000007000000}" uniqueName="7" name="SURF CSGCMT" queryTableFieldId="7"/>
    <tableColumn id="8" xr3:uid="{00000000-0010-0000-0100-000008000000}" uniqueName="8" name="SURF BOP" queryTableFieldId="8"/>
    <tableColumn id="9" xr3:uid="{00000000-0010-0000-0100-000009000000}" uniqueName="9" name="DRLGLNR1 DRILL" queryTableFieldId="9"/>
    <tableColumn id="10" xr3:uid="{00000000-0010-0000-0100-00000A000000}" uniqueName="10" name="DRLGLNR1 CSGCMT" queryTableFieldId="10"/>
    <tableColumn id="11" xr3:uid="{00000000-0010-0000-0100-00000B000000}" uniqueName="11" name="DRLGLNR2 DRILL" queryTableFieldId="11"/>
    <tableColumn id="12" xr3:uid="{00000000-0010-0000-0100-00000C000000}" uniqueName="12" name="DRLGLNR2 CSGCMT" queryTableFieldId="12"/>
    <tableColumn id="13" xr3:uid="{00000000-0010-0000-0100-00000D000000}" uniqueName="13" name="DRLGLNR3 DRILL" queryTableFieldId="13"/>
    <tableColumn id="14" xr3:uid="{00000000-0010-0000-0100-00000E000000}" uniqueName="14" name="DRLGLNR3 CSGCMT" queryTableFieldId="14"/>
    <tableColumn id="15" xr3:uid="{00000000-0010-0000-0100-00000F000000}" uniqueName="15" name="DRLGLNR4 DRILL" queryTableFieldId="15"/>
    <tableColumn id="16" xr3:uid="{00000000-0010-0000-0100-000010000000}" uniqueName="16" name="DRLGLNR4 CSGCMT" queryTableFieldId="16"/>
    <tableColumn id="26" xr3:uid="{00000000-0010-0000-0100-00001A000000}" uniqueName="26" name="DRLGLNR TB" queryTableFieldId="26"/>
    <tableColumn id="17" xr3:uid="{00000000-0010-0000-0100-000011000000}" uniqueName="17" name="PRODLNR1 DRILL" queryTableFieldId="17"/>
    <tableColumn id="18" xr3:uid="{00000000-0010-0000-0100-000012000000}" uniqueName="18" name="PRODLNR1 CSGCMT" queryTableFieldId="18"/>
    <tableColumn id="19" xr3:uid="{00000000-0010-0000-0100-000013000000}" uniqueName="19" name="PRODLNR2 DRILL" queryTableFieldId="19"/>
    <tableColumn id="20" xr3:uid="{00000000-0010-0000-0100-000014000000}" uniqueName="20" name="PRODLNR2 CSGCMT" queryTableFieldId="20"/>
    <tableColumn id="21" xr3:uid="{00000000-0010-0000-0100-000015000000}" uniqueName="21" name="PRODOH DRILL" queryTableFieldId="21"/>
    <tableColumn id="22" xr3:uid="{00000000-0010-0000-0100-000016000000}" uniqueName="22" name="PROD TB" queryTableFieldId="22"/>
    <tableColumn id="23" xr3:uid="{00000000-0010-0000-0100-000017000000}" uniqueName="23" name="ALL PHASES EVAL" queryTableFieldId="23"/>
    <tableColumn id="24" xr3:uid="{00000000-0010-0000-0100-000018000000}" uniqueName="24" name="ABAN PA/TA" queryTableFieldId="24"/>
    <tableColumn id="25" xr3:uid="{00000000-0010-0000-0100-000019000000}" uniqueName="25" name="MOVE OFF" queryTableFieldId="2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7.v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8.vml"/><Relationship Id="rId1" Type="http://schemas.openxmlformats.org/officeDocument/2006/relationships/printerSettings" Target="../printerSettings/printerSettings20.bin"/><Relationship Id="rId4" Type="http://schemas.openxmlformats.org/officeDocument/2006/relationships/comments" Target="../comments7.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dimension ref="A1"/>
  <sheetViews>
    <sheetView workbookViewId="0">
      <selection activeCell="F19" sqref="F19"/>
    </sheetView>
  </sheetViews>
  <sheetFormatPr defaultRowHeight="14.4"/>
  <sheetData>
    <row r="1" spans="1:1">
      <c r="A1" t="s">
        <v>2011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B17"/>
  <sheetViews>
    <sheetView workbookViewId="0">
      <selection activeCell="C37" sqref="C37"/>
    </sheetView>
  </sheetViews>
  <sheetFormatPr defaultRowHeight="14.4"/>
  <cols>
    <col min="1" max="1" width="3.6640625" customWidth="1"/>
  </cols>
  <sheetData>
    <row r="1" spans="1:2">
      <c r="A1" t="s">
        <v>173</v>
      </c>
    </row>
    <row r="2" spans="1:2">
      <c r="B2" t="s">
        <v>1956</v>
      </c>
    </row>
    <row r="3" spans="1:2">
      <c r="B3" t="s">
        <v>1957</v>
      </c>
    </row>
    <row r="5" spans="1:2">
      <c r="A5" t="s">
        <v>193</v>
      </c>
    </row>
    <row r="6" spans="1:2">
      <c r="B6" t="s">
        <v>1959</v>
      </c>
    </row>
    <row r="7" spans="1:2" s="394" customFormat="1">
      <c r="B7" s="394" t="s">
        <v>1960</v>
      </c>
    </row>
    <row r="9" spans="1:2">
      <c r="A9" t="s">
        <v>167</v>
      </c>
    </row>
    <row r="10" spans="1:2">
      <c r="B10" t="s">
        <v>1961</v>
      </c>
    </row>
    <row r="11" spans="1:2">
      <c r="B11" t="s">
        <v>1962</v>
      </c>
    </row>
    <row r="13" spans="1:2">
      <c r="A13" t="s">
        <v>168</v>
      </c>
    </row>
    <row r="14" spans="1:2">
      <c r="B14" t="s">
        <v>1955</v>
      </c>
    </row>
    <row r="16" spans="1:2">
      <c r="A16" t="s">
        <v>561</v>
      </c>
    </row>
    <row r="17" spans="2:2">
      <c r="B17" t="s">
        <v>1958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tint="0.39997558519241921"/>
  </sheetPr>
  <dimension ref="A1:H54"/>
  <sheetViews>
    <sheetView zoomScaleNormal="100" workbookViewId="0">
      <selection activeCell="R17" sqref="R17"/>
    </sheetView>
  </sheetViews>
  <sheetFormatPr defaultRowHeight="14.4"/>
  <cols>
    <col min="1" max="1" width="5" style="87" customWidth="1"/>
    <col min="2" max="2" width="5.109375" customWidth="1"/>
    <col min="3" max="3" width="5.44140625" customWidth="1"/>
    <col min="4" max="4" width="40.5546875" customWidth="1"/>
  </cols>
  <sheetData>
    <row r="1" spans="1:6" s="336" customFormat="1">
      <c r="A1" s="214" t="s">
        <v>517</v>
      </c>
    </row>
    <row r="2" spans="1:6" s="336" customFormat="1" ht="15" thickBot="1">
      <c r="A2" s="51" t="s">
        <v>169</v>
      </c>
      <c r="B2" s="336" t="s">
        <v>541</v>
      </c>
    </row>
    <row r="3" spans="1:6" s="336" customFormat="1">
      <c r="C3" s="548" t="s">
        <v>472</v>
      </c>
      <c r="D3" s="549"/>
      <c r="E3" s="374" t="s">
        <v>563</v>
      </c>
    </row>
    <row r="4" spans="1:6" s="336" customFormat="1">
      <c r="C4" s="550" t="s">
        <v>473</v>
      </c>
      <c r="D4" s="551"/>
      <c r="E4" s="338" t="s">
        <v>520</v>
      </c>
      <c r="F4" s="338"/>
    </row>
    <row r="5" spans="1:6" s="336" customFormat="1" ht="15" thickBot="1">
      <c r="C5" s="546" t="s">
        <v>152</v>
      </c>
      <c r="D5" s="547"/>
      <c r="E5" s="338" t="s">
        <v>518</v>
      </c>
      <c r="F5" s="338"/>
    </row>
    <row r="6" spans="1:6" s="336" customFormat="1">
      <c r="B6" s="51" t="s">
        <v>529</v>
      </c>
      <c r="C6" s="336" t="s">
        <v>540</v>
      </c>
      <c r="F6" s="338"/>
    </row>
    <row r="7" spans="1:6" s="336" customFormat="1">
      <c r="B7" s="51" t="s">
        <v>530</v>
      </c>
      <c r="C7" s="336" t="s">
        <v>531</v>
      </c>
    </row>
    <row r="8" spans="1:6" s="336" customFormat="1">
      <c r="A8" s="51" t="s">
        <v>544</v>
      </c>
      <c r="B8" s="336" t="s">
        <v>555</v>
      </c>
    </row>
    <row r="9" spans="1:6" s="414" customFormat="1">
      <c r="A9" s="51"/>
      <c r="B9" s="419" t="s">
        <v>1983</v>
      </c>
    </row>
    <row r="10" spans="1:6" s="336" customFormat="1">
      <c r="C10" s="336" t="s">
        <v>1984</v>
      </c>
    </row>
    <row r="11" spans="1:6" s="336" customFormat="1">
      <c r="C11" s="336" t="s">
        <v>1982</v>
      </c>
    </row>
    <row r="12" spans="1:6" s="414" customFormat="1">
      <c r="C12" s="414" t="s">
        <v>1981</v>
      </c>
    </row>
    <row r="13" spans="1:6" s="414" customFormat="1">
      <c r="C13" s="414" t="s">
        <v>1980</v>
      </c>
    </row>
    <row r="14" spans="1:6" s="414" customFormat="1">
      <c r="C14" s="414" t="s">
        <v>1999</v>
      </c>
    </row>
    <row r="15" spans="1:6" s="414" customFormat="1">
      <c r="C15" s="414" t="s">
        <v>1976</v>
      </c>
    </row>
    <row r="16" spans="1:6" s="336" customFormat="1"/>
    <row r="17" spans="1:4" s="110" customFormat="1">
      <c r="A17" s="214" t="s">
        <v>542</v>
      </c>
    </row>
    <row r="18" spans="1:4">
      <c r="A18" s="341" t="s">
        <v>169</v>
      </c>
      <c r="B18" t="s">
        <v>533</v>
      </c>
    </row>
    <row r="19" spans="1:4">
      <c r="A19" s="341" t="s">
        <v>170</v>
      </c>
      <c r="B19" t="s">
        <v>534</v>
      </c>
    </row>
    <row r="20" spans="1:4">
      <c r="A20" s="341" t="s">
        <v>171</v>
      </c>
      <c r="B20" t="s">
        <v>535</v>
      </c>
    </row>
    <row r="21" spans="1:4">
      <c r="A21" s="341" t="s">
        <v>516</v>
      </c>
      <c r="B21" t="s">
        <v>1963</v>
      </c>
    </row>
    <row r="22" spans="1:4">
      <c r="A22" s="341" t="s">
        <v>521</v>
      </c>
      <c r="B22" t="s">
        <v>532</v>
      </c>
    </row>
    <row r="23" spans="1:4">
      <c r="B23" s="341" t="s">
        <v>522</v>
      </c>
      <c r="C23" t="s">
        <v>556</v>
      </c>
    </row>
    <row r="24" spans="1:4" s="110" customFormat="1">
      <c r="B24" s="341" t="s">
        <v>523</v>
      </c>
      <c r="C24" s="110" t="s">
        <v>536</v>
      </c>
    </row>
    <row r="25" spans="1:4" s="110" customFormat="1">
      <c r="B25" s="342"/>
      <c r="D25" s="110" t="s">
        <v>192</v>
      </c>
    </row>
    <row r="26" spans="1:4" s="110" customFormat="1">
      <c r="B26" s="342"/>
      <c r="D26" s="110" t="s">
        <v>378</v>
      </c>
    </row>
    <row r="27" spans="1:4" s="110" customFormat="1">
      <c r="B27" s="341" t="s">
        <v>524</v>
      </c>
      <c r="C27" s="110" t="s">
        <v>537</v>
      </c>
    </row>
    <row r="28" spans="1:4" s="110" customFormat="1">
      <c r="B28" s="341" t="s">
        <v>525</v>
      </c>
      <c r="C28" s="110" t="s">
        <v>2031</v>
      </c>
    </row>
    <row r="29" spans="1:4" s="110" customFormat="1">
      <c r="D29" s="110" t="s">
        <v>173</v>
      </c>
    </row>
    <row r="30" spans="1:4" s="110" customFormat="1">
      <c r="D30" s="110" t="s">
        <v>193</v>
      </c>
    </row>
    <row r="31" spans="1:4" s="110" customFormat="1">
      <c r="D31" s="110" t="s">
        <v>167</v>
      </c>
    </row>
    <row r="32" spans="1:4" s="110" customFormat="1">
      <c r="D32" s="110" t="s">
        <v>168</v>
      </c>
    </row>
    <row r="33" spans="1:8" s="364" customFormat="1">
      <c r="D33" s="364" t="s">
        <v>561</v>
      </c>
    </row>
    <row r="34" spans="1:8" s="110" customFormat="1">
      <c r="A34" s="341" t="s">
        <v>526</v>
      </c>
      <c r="B34" s="217" t="s">
        <v>538</v>
      </c>
    </row>
    <row r="35" spans="1:8" s="475" customFormat="1">
      <c r="A35" s="341"/>
      <c r="B35" s="214" t="s">
        <v>2032</v>
      </c>
    </row>
    <row r="36" spans="1:8" s="364" customFormat="1">
      <c r="A36" s="341"/>
      <c r="B36" s="214" t="s">
        <v>560</v>
      </c>
    </row>
    <row r="37" spans="1:8" s="394" customFormat="1">
      <c r="A37" s="341"/>
      <c r="B37" s="214" t="s">
        <v>1964</v>
      </c>
    </row>
    <row r="38" spans="1:8" s="336" customFormat="1">
      <c r="A38" s="341"/>
      <c r="B38" s="359" t="s">
        <v>551</v>
      </c>
      <c r="C38" s="336" t="s">
        <v>550</v>
      </c>
    </row>
    <row r="39" spans="1:8" s="336" customFormat="1">
      <c r="A39" s="341"/>
      <c r="B39" s="359" t="s">
        <v>552</v>
      </c>
      <c r="C39" s="336" t="s">
        <v>554</v>
      </c>
    </row>
    <row r="40" spans="1:8" s="110" customFormat="1">
      <c r="A40" s="342"/>
      <c r="D40" s="110" t="s">
        <v>553</v>
      </c>
    </row>
    <row r="41" spans="1:8" s="475" customFormat="1">
      <c r="A41" s="342"/>
      <c r="B41" s="497" t="s">
        <v>2068</v>
      </c>
      <c r="C41" s="475" t="s">
        <v>2082</v>
      </c>
    </row>
    <row r="42" spans="1:8">
      <c r="A42" s="341" t="s">
        <v>527</v>
      </c>
      <c r="B42" s="215" t="s">
        <v>2019</v>
      </c>
    </row>
    <row r="43" spans="1:8" ht="15" thickBot="1">
      <c r="A43" s="342"/>
      <c r="C43" s="216" t="s">
        <v>2020</v>
      </c>
    </row>
    <row r="44" spans="1:8" s="216" customFormat="1" ht="15" thickBot="1">
      <c r="A44" s="342"/>
      <c r="D44" s="339" t="s">
        <v>166</v>
      </c>
      <c r="E44" s="340">
        <v>5</v>
      </c>
      <c r="F44" s="202" t="s">
        <v>562</v>
      </c>
    </row>
    <row r="45" spans="1:8" s="464" customFormat="1">
      <c r="A45" s="342"/>
      <c r="D45" s="463"/>
      <c r="F45" s="202"/>
    </row>
    <row r="46" spans="1:8" s="464" customFormat="1">
      <c r="A46" s="341" t="s">
        <v>528</v>
      </c>
      <c r="C46" s="463" t="s">
        <v>2027</v>
      </c>
      <c r="F46" s="202"/>
      <c r="H46" s="150" t="b">
        <v>0</v>
      </c>
    </row>
    <row r="47" spans="1:8">
      <c r="A47" s="342"/>
    </row>
    <row r="48" spans="1:8">
      <c r="A48" s="341" t="s">
        <v>2024</v>
      </c>
      <c r="B48" t="s">
        <v>539</v>
      </c>
    </row>
    <row r="49" spans="1:2">
      <c r="A49" s="342"/>
    </row>
    <row r="50" spans="1:2">
      <c r="A50" s="342"/>
    </row>
    <row r="51" spans="1:2">
      <c r="A51" s="342"/>
    </row>
    <row r="52" spans="1:2">
      <c r="A52" s="342"/>
    </row>
    <row r="53" spans="1:2">
      <c r="A53" s="341" t="s">
        <v>2025</v>
      </c>
      <c r="B53" t="s">
        <v>543</v>
      </c>
    </row>
    <row r="54" spans="1:2">
      <c r="A54" s="375" t="s">
        <v>2026</v>
      </c>
      <c r="B54" t="s">
        <v>564</v>
      </c>
    </row>
  </sheetData>
  <mergeCells count="3">
    <mergeCell ref="C5:D5"/>
    <mergeCell ref="C3:D3"/>
    <mergeCell ref="C4:D4"/>
  </mergeCells>
  <pageMargins left="0.7" right="0.7" top="0.75" bottom="0.75" header="0.3" footer="0.3"/>
  <pageSetup scale="56" orientation="portrait" r:id="rId1"/>
  <headerFooter>
    <oddHeader>&amp;CWell Monitoring - Development</oddHeader>
  </headerFooter>
  <ignoredErrors>
    <ignoredError sqref="A42 A34 A18:A22 A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
                <anchor moveWithCells="1">
                  <from>
                    <xdr:col>1</xdr:col>
                    <xdr:colOff>144780</xdr:colOff>
                    <xdr:row>48</xdr:row>
                    <xdr:rowOff>45720</xdr:rowOff>
                  </from>
                  <to>
                    <xdr:col>3</xdr:col>
                    <xdr:colOff>876300</xdr:colOff>
                    <xdr:row>51</xdr:row>
                    <xdr:rowOff>22860</xdr:rowOff>
                  </to>
                </anchor>
              </controlPr>
            </control>
          </mc:Choice>
        </mc:AlternateContent>
        <mc:AlternateContent xmlns:mc="http://schemas.openxmlformats.org/markup-compatibility/2006">
          <mc:Choice Requires="x14">
            <control shapeId="32771" r:id="rId5" name="Check Box 3">
              <controlPr defaultSize="0" autoFill="0" autoLine="0" autoPict="0">
                <anchor moveWithCells="1">
                  <from>
                    <xdr:col>1</xdr:col>
                    <xdr:colOff>68580</xdr:colOff>
                    <xdr:row>44</xdr:row>
                    <xdr:rowOff>182880</xdr:rowOff>
                  </from>
                  <to>
                    <xdr:col>2</xdr:col>
                    <xdr:colOff>30480</xdr:colOff>
                    <xdr:row>46</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sheetPr>
  <dimension ref="A1:I35"/>
  <sheetViews>
    <sheetView workbookViewId="0">
      <selection activeCell="C16" sqref="C16"/>
    </sheetView>
  </sheetViews>
  <sheetFormatPr defaultColWidth="9.109375" defaultRowHeight="14.4"/>
  <cols>
    <col min="1" max="1" width="39.44140625" style="195" bestFit="1" customWidth="1"/>
    <col min="2" max="2" width="34" style="195" customWidth="1"/>
    <col min="3" max="3" width="35.109375" style="405" customWidth="1"/>
    <col min="4" max="4" width="25.109375" style="195" customWidth="1"/>
    <col min="5" max="5" width="18" style="195" bestFit="1" customWidth="1"/>
    <col min="6" max="6" width="18.5546875" style="195" customWidth="1"/>
    <col min="7" max="7" width="19.88671875" style="195" bestFit="1" customWidth="1"/>
    <col min="8" max="9" width="9.109375" style="195"/>
    <col min="10" max="10" width="20.5546875" style="195" bestFit="1" customWidth="1"/>
    <col min="11" max="16384" width="9.109375" style="195"/>
  </cols>
  <sheetData>
    <row r="1" spans="1:9">
      <c r="A1" s="196" t="s">
        <v>472</v>
      </c>
      <c r="B1" s="338" t="s">
        <v>519</v>
      </c>
      <c r="C1" s="338"/>
    </row>
    <row r="2" spans="1:9">
      <c r="A2" s="281" t="s">
        <v>473</v>
      </c>
      <c r="B2" s="338" t="s">
        <v>520</v>
      </c>
      <c r="C2" s="338"/>
    </row>
    <row r="3" spans="1:9" ht="15" thickBot="1">
      <c r="A3" s="197" t="s">
        <v>152</v>
      </c>
      <c r="B3" s="338" t="s">
        <v>518</v>
      </c>
      <c r="C3" s="338"/>
    </row>
    <row r="4" spans="1:9" ht="15" thickBot="1"/>
    <row r="5" spans="1:9">
      <c r="A5" s="198" t="s">
        <v>166</v>
      </c>
      <c r="B5" s="337">
        <f>Guide!E44</f>
        <v>5</v>
      </c>
      <c r="C5" s="406"/>
    </row>
    <row r="6" spans="1:9" ht="15.75" customHeight="1">
      <c r="A6" s="199" t="s">
        <v>151</v>
      </c>
      <c r="B6" s="211">
        <f>B5*B7</f>
        <v>5984889.3685914725</v>
      </c>
      <c r="C6" s="407"/>
    </row>
    <row r="7" spans="1:9" ht="15" thickBot="1">
      <c r="A7" s="200" t="s">
        <v>377</v>
      </c>
      <c r="B7" s="201">
        <f>MAX('Phase Export'!M:M)/MAX('Phase Export'!I:I)</f>
        <v>1196977.8737182945</v>
      </c>
      <c r="C7" s="218" t="s">
        <v>379</v>
      </c>
    </row>
    <row r="8" spans="1:9" ht="15" thickBot="1"/>
    <row r="9" spans="1:9" ht="16.2" thickBot="1">
      <c r="A9" s="552" t="s">
        <v>214</v>
      </c>
      <c r="B9" s="553"/>
      <c r="C9" s="403"/>
      <c r="D9" s="280" t="s">
        <v>215</v>
      </c>
      <c r="F9" s="111"/>
    </row>
    <row r="10" spans="1:9" ht="15.6">
      <c r="A10" s="277" t="s">
        <v>225</v>
      </c>
      <c r="B10" s="210" t="s">
        <v>226</v>
      </c>
      <c r="C10" s="403"/>
      <c r="D10" s="366" t="s">
        <v>2116</v>
      </c>
      <c r="F10" s="111"/>
      <c r="G10" s="203"/>
      <c r="I10" s="203"/>
    </row>
    <row r="11" spans="1:9" ht="15.6">
      <c r="A11" s="278" t="s">
        <v>1966</v>
      </c>
      <c r="B11" s="205" t="s">
        <v>1967</v>
      </c>
      <c r="C11" s="408" t="s">
        <v>1968</v>
      </c>
      <c r="D11" s="366" t="s">
        <v>337</v>
      </c>
      <c r="F11" s="111"/>
      <c r="G11" s="203"/>
      <c r="H11" s="203"/>
      <c r="I11" s="203"/>
    </row>
    <row r="12" spans="1:9" ht="15.6">
      <c r="A12" s="278" t="s">
        <v>229</v>
      </c>
      <c r="B12" s="205" t="s">
        <v>230</v>
      </c>
      <c r="C12" s="403"/>
      <c r="D12" s="366" t="s">
        <v>339</v>
      </c>
      <c r="F12" s="111"/>
      <c r="G12" s="203"/>
      <c r="H12" s="203"/>
      <c r="I12" s="203"/>
    </row>
    <row r="13" spans="1:9" ht="15.6">
      <c r="A13" s="278" t="s">
        <v>231</v>
      </c>
      <c r="B13" s="205" t="s">
        <v>232</v>
      </c>
      <c r="C13" s="403"/>
      <c r="D13" s="366" t="s">
        <v>320</v>
      </c>
      <c r="F13" s="111"/>
      <c r="G13" s="203"/>
      <c r="H13" s="203"/>
      <c r="I13" s="203"/>
    </row>
    <row r="14" spans="1:9" ht="15.6">
      <c r="A14" s="278" t="s">
        <v>234</v>
      </c>
      <c r="B14" s="271">
        <v>26748</v>
      </c>
      <c r="C14" s="403"/>
      <c r="D14" s="366" t="s">
        <v>321</v>
      </c>
      <c r="F14" s="111"/>
      <c r="G14" s="203"/>
      <c r="H14" s="203"/>
      <c r="I14" s="203"/>
    </row>
    <row r="15" spans="1:9" ht="15.6">
      <c r="A15" s="278" t="s">
        <v>235</v>
      </c>
      <c r="B15" s="271" t="s">
        <v>236</v>
      </c>
      <c r="C15" s="403"/>
      <c r="D15" s="366" t="s">
        <v>322</v>
      </c>
      <c r="F15" s="111"/>
      <c r="G15" s="203"/>
      <c r="H15" s="203"/>
      <c r="I15" s="203"/>
    </row>
    <row r="16" spans="1:9" ht="15.6">
      <c r="A16" s="278" t="s">
        <v>237</v>
      </c>
      <c r="B16" s="272">
        <v>6080840050</v>
      </c>
      <c r="C16" s="403"/>
      <c r="D16" s="366" t="s">
        <v>345</v>
      </c>
      <c r="F16" s="111"/>
      <c r="G16" s="203"/>
      <c r="H16" s="203"/>
      <c r="I16" s="203"/>
    </row>
    <row r="17" spans="1:9" ht="15.6">
      <c r="A17" s="278" t="s">
        <v>239</v>
      </c>
      <c r="B17" s="271" t="s">
        <v>240</v>
      </c>
      <c r="C17" s="403"/>
      <c r="D17" s="366" t="s">
        <v>346</v>
      </c>
      <c r="F17" s="111"/>
      <c r="G17" s="203"/>
      <c r="H17" s="203"/>
      <c r="I17" s="203"/>
    </row>
    <row r="18" spans="1:9" ht="15.6">
      <c r="A18" s="278" t="s">
        <v>156</v>
      </c>
      <c r="B18" s="206">
        <f>MAX('Phase Export'!M:M)</f>
        <v>221800000</v>
      </c>
      <c r="C18" s="403"/>
      <c r="D18" s="366" t="s">
        <v>2003</v>
      </c>
      <c r="F18" s="111"/>
      <c r="G18" s="203"/>
      <c r="H18" s="203"/>
      <c r="I18" s="203"/>
    </row>
    <row r="19" spans="1:9" ht="15.6">
      <c r="A19" s="278" t="s">
        <v>82</v>
      </c>
      <c r="B19" s="207">
        <f>MAX('Phase Export'!I:I)</f>
        <v>185.3</v>
      </c>
      <c r="C19" s="403"/>
      <c r="D19" s="366" t="s">
        <v>292</v>
      </c>
      <c r="F19" s="111"/>
      <c r="G19" s="203"/>
      <c r="H19" s="203"/>
      <c r="I19" s="204"/>
    </row>
    <row r="20" spans="1:9" ht="15.6">
      <c r="A20" s="278" t="s">
        <v>241</v>
      </c>
      <c r="B20" s="208">
        <v>0.4</v>
      </c>
      <c r="C20" s="403"/>
      <c r="D20" s="366" t="s">
        <v>293</v>
      </c>
      <c r="F20" s="111"/>
      <c r="G20" s="203"/>
      <c r="H20" s="203"/>
      <c r="I20" s="203"/>
    </row>
    <row r="21" spans="1:9" ht="16.2" thickBot="1">
      <c r="A21" s="278" t="s">
        <v>242</v>
      </c>
      <c r="B21" s="209">
        <v>600855</v>
      </c>
      <c r="C21" s="403"/>
      <c r="D21" s="367" t="s">
        <v>2030</v>
      </c>
      <c r="E21" s="203"/>
      <c r="F21" s="111"/>
      <c r="G21" s="203"/>
      <c r="H21" s="203"/>
      <c r="I21" s="203"/>
    </row>
    <row r="22" spans="1:9" ht="15.6">
      <c r="A22" s="278" t="s">
        <v>2045</v>
      </c>
      <c r="B22" s="273">
        <v>100</v>
      </c>
      <c r="C22" s="401"/>
      <c r="F22" s="111"/>
      <c r="G22" s="213"/>
    </row>
    <row r="23" spans="1:9" ht="15.6">
      <c r="A23" s="278" t="s">
        <v>142</v>
      </c>
      <c r="B23" s="274" t="s">
        <v>376</v>
      </c>
      <c r="C23" s="402"/>
    </row>
    <row r="24" spans="1:9" ht="15.6">
      <c r="A24" s="278" t="s">
        <v>216</v>
      </c>
      <c r="B24" s="275">
        <v>92</v>
      </c>
      <c r="C24" s="412" t="s">
        <v>2092</v>
      </c>
    </row>
    <row r="25" spans="1:9" ht="15.6">
      <c r="A25" s="278" t="s">
        <v>217</v>
      </c>
      <c r="B25" s="365">
        <v>5500</v>
      </c>
      <c r="C25" s="413" t="s">
        <v>2018</v>
      </c>
    </row>
    <row r="26" spans="1:9" ht="15.6">
      <c r="A26" s="410" t="s">
        <v>1970</v>
      </c>
      <c r="B26" s="411">
        <v>5592</v>
      </c>
      <c r="C26" s="413" t="s">
        <v>2093</v>
      </c>
    </row>
    <row r="27" spans="1:9" ht="15.6">
      <c r="A27" s="410" t="s">
        <v>2091</v>
      </c>
      <c r="B27" s="521">
        <v>42366.083333333336</v>
      </c>
      <c r="C27" s="413" t="s">
        <v>2105</v>
      </c>
    </row>
    <row r="28" spans="1:9" ht="15.6">
      <c r="A28" s="278" t="s">
        <v>218</v>
      </c>
      <c r="B28" s="275">
        <v>33000</v>
      </c>
    </row>
    <row r="29" spans="1:9" ht="15.6">
      <c r="A29" s="278" t="s">
        <v>219</v>
      </c>
      <c r="B29" s="276">
        <v>14.5</v>
      </c>
      <c r="C29" s="404"/>
    </row>
    <row r="30" spans="1:9" ht="15.6">
      <c r="A30" s="278" t="s">
        <v>220</v>
      </c>
      <c r="B30" s="276" t="s">
        <v>375</v>
      </c>
      <c r="C30" s="404"/>
    </row>
    <row r="31" spans="1:9" ht="15.6">
      <c r="A31" s="278" t="s">
        <v>221</v>
      </c>
      <c r="B31" s="276" t="s">
        <v>374</v>
      </c>
      <c r="C31" s="404"/>
    </row>
    <row r="32" spans="1:9" ht="15.6">
      <c r="A32" s="278" t="s">
        <v>222</v>
      </c>
      <c r="B32" s="276" t="s">
        <v>374</v>
      </c>
      <c r="C32" s="403"/>
      <c r="D32" s="212"/>
    </row>
    <row r="33" spans="1:4" ht="15.6">
      <c r="A33" s="278" t="s">
        <v>223</v>
      </c>
      <c r="B33" s="275">
        <v>11000</v>
      </c>
      <c r="C33" s="403"/>
      <c r="D33" s="212"/>
    </row>
    <row r="34" spans="1:4" ht="15.6">
      <c r="A34" s="278" t="s">
        <v>224</v>
      </c>
      <c r="B34" s="275">
        <v>16000</v>
      </c>
    </row>
    <row r="35" spans="1:4" ht="16.2" thickBot="1">
      <c r="A35" s="279" t="s">
        <v>2010</v>
      </c>
      <c r="B35" s="450">
        <f ca="1">TODAY()</f>
        <v>43647</v>
      </c>
    </row>
  </sheetData>
  <mergeCells count="1">
    <mergeCell ref="A9:B9"/>
  </mergeCells>
  <pageMargins left="0.7" right="0.7" top="0.75" bottom="0.75" header="0.3" footer="0.3"/>
  <pageSetup scale="56"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Days!$A$2:$A$139</xm:f>
          </x14:formula1>
          <xm:sqref>D10:D21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theme="5" tint="0.39997558519241921"/>
  </sheetPr>
  <dimension ref="A1:BB40"/>
  <sheetViews>
    <sheetView tabSelected="1" workbookViewId="0">
      <selection activeCell="H4" sqref="H4"/>
    </sheetView>
  </sheetViews>
  <sheetFormatPr defaultColWidth="9.109375" defaultRowHeight="14.4"/>
  <cols>
    <col min="1" max="1" width="14.88671875" style="475" customWidth="1"/>
    <col min="2" max="2" width="10.44140625" style="475" bestFit="1" customWidth="1"/>
    <col min="3" max="3" width="9.88671875" style="475" bestFit="1" customWidth="1"/>
    <col min="4" max="4" width="12.6640625" style="475" customWidth="1"/>
    <col min="5" max="5" width="11.88671875" style="475" customWidth="1"/>
    <col min="6" max="6" width="10.5546875" style="475" customWidth="1"/>
    <col min="7" max="7" width="11.6640625" style="475" customWidth="1"/>
    <col min="8" max="8" width="12.109375" style="475" customWidth="1"/>
    <col min="9" max="9" width="12.33203125" style="475" customWidth="1"/>
    <col min="10" max="10" width="12.6640625" style="475" customWidth="1"/>
    <col min="11" max="11" width="11.88671875" style="475" customWidth="1"/>
    <col min="12" max="12" width="15.5546875" style="475" customWidth="1"/>
    <col min="13" max="13" width="16.88671875" style="475" customWidth="1"/>
    <col min="14" max="14" width="17.88671875" style="475" customWidth="1"/>
    <col min="15" max="15" width="15.88671875" style="475" bestFit="1" customWidth="1"/>
    <col min="16" max="16" width="15" style="475" bestFit="1" customWidth="1"/>
    <col min="17" max="17" width="11.6640625" style="475" customWidth="1"/>
    <col min="18" max="18" width="10.5546875" style="475" customWidth="1"/>
    <col min="19" max="19" width="9.88671875" style="475" customWidth="1"/>
    <col min="20" max="20" width="14.88671875" style="475" customWidth="1"/>
    <col min="21" max="21" width="12.33203125" style="475" customWidth="1"/>
    <col min="22" max="22" width="10.6640625" style="475" customWidth="1"/>
    <col min="23" max="23" width="12.109375" style="475" customWidth="1"/>
    <col min="24" max="25" width="14.44140625" style="475" customWidth="1"/>
    <col min="26" max="38" width="15.6640625" style="475" customWidth="1"/>
    <col min="39" max="40" width="16.6640625" style="475" customWidth="1"/>
    <col min="41" max="41" width="19" style="475" bestFit="1" customWidth="1"/>
    <col min="42" max="42" width="10.109375" style="475" bestFit="1" customWidth="1"/>
    <col min="43" max="43" width="9.109375" style="475"/>
    <col min="44" max="44" width="10" style="475" bestFit="1" customWidth="1"/>
    <col min="45" max="45" width="9.109375" style="475"/>
    <col min="46" max="46" width="10" style="475" bestFit="1" customWidth="1"/>
    <col min="47" max="48" width="9.109375" style="475"/>
    <col min="49" max="54" width="14.33203125" style="475" customWidth="1"/>
    <col min="55" max="16384" width="9.109375" style="475"/>
  </cols>
  <sheetData>
    <row r="1" spans="1:54" s="35" customFormat="1" ht="29.25" customHeight="1" thickBot="1">
      <c r="A1" s="475" t="s">
        <v>565</v>
      </c>
      <c r="B1" s="475" t="s">
        <v>566</v>
      </c>
      <c r="C1" s="475" t="s">
        <v>567</v>
      </c>
      <c r="D1" s="475" t="s">
        <v>568</v>
      </c>
      <c r="E1" s="475" t="s">
        <v>569</v>
      </c>
      <c r="F1" s="475" t="s">
        <v>570</v>
      </c>
      <c r="G1" s="475" t="s">
        <v>571</v>
      </c>
      <c r="H1" s="475" t="s">
        <v>572</v>
      </c>
      <c r="I1" s="475" t="s">
        <v>573</v>
      </c>
      <c r="J1" s="475" t="s">
        <v>574</v>
      </c>
      <c r="K1" s="475" t="s">
        <v>575</v>
      </c>
      <c r="L1" s="475" t="s">
        <v>576</v>
      </c>
      <c r="M1" s="475" t="s">
        <v>577</v>
      </c>
      <c r="N1" s="475" t="s">
        <v>578</v>
      </c>
      <c r="O1" s="475" t="s">
        <v>579</v>
      </c>
      <c r="P1" s="475" t="s">
        <v>580</v>
      </c>
      <c r="Q1" s="475" t="s">
        <v>581</v>
      </c>
      <c r="R1" s="475" t="s">
        <v>582</v>
      </c>
      <c r="S1" s="475" t="s">
        <v>583</v>
      </c>
      <c r="T1" s="475" t="s">
        <v>584</v>
      </c>
      <c r="U1" s="475" t="s">
        <v>585</v>
      </c>
      <c r="V1" s="475" t="s">
        <v>586</v>
      </c>
      <c r="W1" s="475" t="s">
        <v>587</v>
      </c>
      <c r="X1" s="475" t="s">
        <v>588</v>
      </c>
      <c r="Y1" s="475" t="s">
        <v>2102</v>
      </c>
      <c r="Z1" s="102" t="s">
        <v>165</v>
      </c>
      <c r="AA1" s="100" t="s">
        <v>149</v>
      </c>
      <c r="AB1" s="56" t="s">
        <v>558</v>
      </c>
      <c r="AC1" s="472" t="s">
        <v>147</v>
      </c>
      <c r="AD1" s="471" t="s">
        <v>148</v>
      </c>
      <c r="AE1" s="56" t="s">
        <v>386</v>
      </c>
      <c r="AF1" s="56" t="s">
        <v>387</v>
      </c>
      <c r="AG1" s="56" t="s">
        <v>388</v>
      </c>
      <c r="AH1" s="56" t="s">
        <v>383</v>
      </c>
      <c r="AI1" s="56" t="s">
        <v>384</v>
      </c>
      <c r="AJ1" s="472" t="s">
        <v>385</v>
      </c>
      <c r="AK1" s="81" t="s">
        <v>163</v>
      </c>
      <c r="AL1" s="82" t="s">
        <v>164</v>
      </c>
      <c r="AM1" s="56" t="s">
        <v>153</v>
      </c>
      <c r="AN1" s="472" t="s">
        <v>154</v>
      </c>
      <c r="AO1" s="81" t="s">
        <v>155</v>
      </c>
      <c r="AP1" s="163" t="s">
        <v>149</v>
      </c>
      <c r="AQ1" s="164" t="s">
        <v>82</v>
      </c>
      <c r="AR1" s="343" t="s">
        <v>150</v>
      </c>
      <c r="AS1" s="554" t="s">
        <v>545</v>
      </c>
      <c r="AT1" s="555"/>
      <c r="AU1" s="556"/>
      <c r="AW1" s="102" t="s">
        <v>2100</v>
      </c>
      <c r="AX1" s="102" t="s">
        <v>2096</v>
      </c>
      <c r="AY1" s="102" t="s">
        <v>2099</v>
      </c>
      <c r="AZ1" s="102" t="s">
        <v>2098</v>
      </c>
      <c r="BA1" s="102" t="s">
        <v>2097</v>
      </c>
      <c r="BB1" s="102" t="s">
        <v>2101</v>
      </c>
    </row>
    <row r="2" spans="1:54" ht="15" thickBot="1">
      <c r="A2" s="465" t="s">
        <v>589</v>
      </c>
      <c r="B2" s="465" t="s">
        <v>83</v>
      </c>
      <c r="C2" s="465" t="s">
        <v>84</v>
      </c>
      <c r="D2" s="465"/>
      <c r="E2" s="469">
        <v>6666</v>
      </c>
      <c r="F2" s="469">
        <v>6666</v>
      </c>
      <c r="G2" s="467">
        <v>5.9</v>
      </c>
      <c r="H2" s="467">
        <v>4.2</v>
      </c>
      <c r="I2" s="467">
        <v>5.9</v>
      </c>
      <c r="J2" s="467">
        <v>7.7</v>
      </c>
      <c r="K2" s="466">
        <v>17600000</v>
      </c>
      <c r="L2" s="466">
        <v>16100000</v>
      </c>
      <c r="M2" s="466">
        <v>17600000</v>
      </c>
      <c r="N2" s="466">
        <v>19000000</v>
      </c>
      <c r="O2" s="468">
        <v>42357</v>
      </c>
      <c r="P2" s="468">
        <v>42364.6875</v>
      </c>
      <c r="Q2" s="469"/>
      <c r="R2" s="469"/>
      <c r="S2" s="467">
        <v>7.6875</v>
      </c>
      <c r="T2" s="467">
        <v>180</v>
      </c>
      <c r="U2" s="467">
        <v>4.5</v>
      </c>
      <c r="V2" s="467">
        <v>7.6875</v>
      </c>
      <c r="W2" s="466">
        <v>17863009.272500001</v>
      </c>
      <c r="X2" s="466">
        <v>17863009.272500001</v>
      </c>
      <c r="Y2" s="466" t="s">
        <v>1820</v>
      </c>
      <c r="Z2" s="103" t="str">
        <f>IF((ISBLANK(A2)),"",IF(AND(O2&gt;0,P2&gt;0),"Past",IF(AND(O2&gt;0,P2=0),"Current",IF(OR(Z1="Past",Z1="Omitted"),"Omitted","Future"))))</f>
        <v>Past</v>
      </c>
      <c r="AA2" s="101">
        <f>IF(Z2="","",MAX('User Inputs'!$B$26,F2,AA1))</f>
        <v>6666</v>
      </c>
      <c r="AB2" s="58">
        <f>IF(OR($Z2="",$Z2="Future"),"",IF(OR($Z2="Past",$Z2="Current"),V2,AB1))</f>
        <v>7.6875</v>
      </c>
      <c r="AC2" s="92">
        <f>IF(OR($Z2="",$Z2="Future"),"",IF(OR($Z2="Past",$Z2="Current"),X2,AC1))</f>
        <v>17863009.272500001</v>
      </c>
      <c r="AD2" s="220" t="str">
        <f>IF(OR($Z2="Past",$Z2="Omitted",$Z2=""),"",IF(Guide!$H$46=TRUE,MAX('DvD Export'!B:B),MAX(AA2,'DvD Export'!B:B)))</f>
        <v/>
      </c>
      <c r="AE2" s="83" t="str">
        <f>IF(OR($Z2="Past",$Z2="Omitted",$Z2=""),"",IF($Z2="Current",$V2+'User Inputs'!$B$5,IF($Z2="Future",AE1+H2-H1)))</f>
        <v/>
      </c>
      <c r="AF2" s="83" t="str">
        <f>IF(OR($Z2="Past",$Z2="Omitted",$Z2=""),"",IF($Z2="Current",$V2+'User Inputs'!$B$5,IF($Z2="Future",AF1+I2-I1)))</f>
        <v/>
      </c>
      <c r="AG2" s="83" t="str">
        <f>IF(OR($Z2="Past",$Z2="Omitted",$Z2=""),"",IF($Z2="Current",$V2+'User Inputs'!$B$5,IF($Z2="Future",AG1+J2-J1)))</f>
        <v/>
      </c>
      <c r="AH2" s="94" t="str">
        <f>IF(OR($Z2="Past",$Z2="Omitted",$Z2=""),"",IF($Z2="Current",$X2+'User Inputs'!$B$6,IF($Z2="Future",AH1+L2-L1)))</f>
        <v/>
      </c>
      <c r="AI2" s="94" t="str">
        <f>IF(OR($Z2="Past",$Z2="Omitted",$Z2=""),"",IF($Z2="Current",$X2+'User Inputs'!$B$6,IF($Z2="Future",AI1+M2-M1)))</f>
        <v/>
      </c>
      <c r="AJ2" s="95" t="str">
        <f>IF(OR($Z2="Past",$Z2="Omitted",$Z2=""),"",IF($Z2="Current",$X2+'User Inputs'!$B$6,IF($Z2="Future",AJ1+N2-N1)))</f>
        <v/>
      </c>
      <c r="AK2" s="62">
        <f t="shared" ref="AK2:AK35" si="0">IF(OR($Z2="",$Z2="Future"),"",IF($Z2="Omitted",0,IF(OR($Z2="Past",$Z2="Current"),T2/24,)))</f>
        <v>7.5</v>
      </c>
      <c r="AL2" s="83">
        <f t="shared" ref="AL2:AL35" si="1">IF(OR($Z2="",$Z2="Future"),"",IF($Z2="Omitted",0,IF(OR($Z2="Past",$Z2="Current"),U2/24,)))</f>
        <v>0.1875</v>
      </c>
      <c r="AM2" s="83">
        <f>IF(Z2="Current",0,IF(OR($Z2="",$Z2="Future",$Z2="Current",$Z2="Omitted"),"",IF($Z2="Past",V2-I2,)))</f>
        <v>1.7874999999999996</v>
      </c>
      <c r="AN2" s="64">
        <f>IF(Z2="Current",0,IF(OR($Z2="",$Z2="Future",$Z2="Current",$Z2="Omitted"),"",IF($Z2="Past",X2-M2,)))</f>
        <v>263009.27250000089</v>
      </c>
      <c r="AO2" s="160" t="str">
        <f>IF(NOT(ISBLANK(A2)),CONCATENATE(B2,", ",C2),"")</f>
        <v>MOB, MOVEON</v>
      </c>
      <c r="AP2" s="161">
        <f>MAX(F:F)</f>
        <v>31390</v>
      </c>
      <c r="AQ2" s="162">
        <f>MAX(I:I)</f>
        <v>185.3</v>
      </c>
      <c r="AR2" s="344">
        <f>MAX(M:M)</f>
        <v>221800000</v>
      </c>
      <c r="AS2" s="345" t="s">
        <v>172</v>
      </c>
      <c r="AT2" s="346" t="s">
        <v>0</v>
      </c>
      <c r="AU2" s="347" t="s">
        <v>546</v>
      </c>
      <c r="AW2" s="103">
        <f>IF(Z2="","",MAX(H2,AW1))</f>
        <v>4.2</v>
      </c>
      <c r="AX2" s="103">
        <f>IF(Z2="","",MAX(I2,AX1))</f>
        <v>5.9</v>
      </c>
      <c r="AY2" s="103">
        <f>IF(Z2="","",MAX(J2,AY1))</f>
        <v>7.7</v>
      </c>
      <c r="AZ2" s="523">
        <f>IF(Z2="","",MAX(L2,AZ1))</f>
        <v>16100000</v>
      </c>
      <c r="BA2" s="523">
        <f>IF(Z2="","",MAX(M2,BA1))</f>
        <v>17600000</v>
      </c>
      <c r="BB2" s="523">
        <f>IF(Z2="","",MAX(N2,BB1))</f>
        <v>19000000</v>
      </c>
    </row>
    <row r="3" spans="1:54">
      <c r="A3" s="465" t="s">
        <v>591</v>
      </c>
      <c r="B3" s="465" t="s">
        <v>363</v>
      </c>
      <c r="C3" s="465" t="s">
        <v>263</v>
      </c>
      <c r="D3" s="465" t="s">
        <v>590</v>
      </c>
      <c r="E3" s="469">
        <v>6666</v>
      </c>
      <c r="F3" s="469">
        <v>6979</v>
      </c>
      <c r="G3" s="467">
        <v>1.7</v>
      </c>
      <c r="H3" s="467">
        <v>5.0999999999999996</v>
      </c>
      <c r="I3" s="467">
        <v>7.6</v>
      </c>
      <c r="J3" s="467">
        <v>10.1</v>
      </c>
      <c r="K3" s="466">
        <v>8300000</v>
      </c>
      <c r="L3" s="466">
        <v>23800000</v>
      </c>
      <c r="M3" s="466">
        <v>25900000</v>
      </c>
      <c r="N3" s="466">
        <v>28000000</v>
      </c>
      <c r="O3" s="468">
        <v>42364.6875</v>
      </c>
      <c r="P3" s="468">
        <v>42367.270833333336</v>
      </c>
      <c r="Q3" s="469">
        <v>0</v>
      </c>
      <c r="R3" s="469">
        <v>6955</v>
      </c>
      <c r="S3" s="467">
        <v>2.5833333333333299</v>
      </c>
      <c r="T3" s="467">
        <v>35.000000000000099</v>
      </c>
      <c r="U3" s="467">
        <v>27</v>
      </c>
      <c r="V3" s="467">
        <v>10.2708333333333</v>
      </c>
      <c r="W3" s="466">
        <v>3402611.9791666698</v>
      </c>
      <c r="X3" s="466">
        <v>21265621.251666699</v>
      </c>
      <c r="Y3" s="466" t="s">
        <v>1820</v>
      </c>
      <c r="Z3" s="104" t="str">
        <f t="shared" ref="Z3:Z35" si="2">IF((ISBLANK(A3)),"",IF(AND(O3&gt;0,P3&gt;0),"Past",IF(AND(O3&gt;0,P3=0),"Current",IF(OR(Z2="Past",Z2="Omitted"),"Omitted","Future"))))</f>
        <v>Past</v>
      </c>
      <c r="AA3" s="101">
        <f>IF(Z3="","",MAX('User Inputs'!$B$26,F3,AA2))</f>
        <v>6979</v>
      </c>
      <c r="AB3" s="58">
        <f t="shared" ref="AB3:AB35" si="3">IF(OR($Z3="",$Z3="Future"),"",IF(OR($Z3="Past",$Z3="Current"),V3,AB2))</f>
        <v>10.2708333333333</v>
      </c>
      <c r="AC3" s="92">
        <f t="shared" ref="AC3:AC35" si="4">IF(OR($Z3="",$Z3="Future"),"",IF(OR($Z3="Past",$Z3="Current"),X3,AC2))</f>
        <v>21265621.251666699</v>
      </c>
      <c r="AD3" s="220" t="str">
        <f>IF(OR($Z3="Past",$Z3="Omitted",$Z3=""),"",IF(Guide!$H$46=TRUE,MAX('DvD Export'!B:B),MAX(AA3,'DvD Export'!B:B)))</f>
        <v/>
      </c>
      <c r="AE3" s="84" t="str">
        <f>IF(OR($Z3="Past",$Z3="Omitted",$Z3=""),"",IF($Z3="Current",$V3+'User Inputs'!$B$5,IF($Z3="Future",AE2+H3-H2)))</f>
        <v/>
      </c>
      <c r="AF3" s="84" t="str">
        <f>IF(OR($Z3="Past",$Z3="Omitted",$Z3=""),"",IF($Z3="Current",$V3+'User Inputs'!$B$5,IF($Z3="Future",AF2+I3-I2)))</f>
        <v/>
      </c>
      <c r="AG3" s="84" t="str">
        <f>IF(OR($Z3="Past",$Z3="Omitted",$Z3=""),"",IF($Z3="Current",$V3+'User Inputs'!$B$5,IF($Z3="Future",AG2+J3-J2)))</f>
        <v/>
      </c>
      <c r="AH3" s="97" t="str">
        <f>IF(OR($Z3="Past",$Z3="Omitted",$Z3=""),"",IF($Z3="Current",$X3+'User Inputs'!$B$6,IF($Z3="Future",AH2+L3-L2)))</f>
        <v/>
      </c>
      <c r="AI3" s="97" t="str">
        <f>IF(OR($Z3="Past",$Z3="Omitted",$Z3=""),"",IF($Z3="Current",$X3+'User Inputs'!$B$6,IF($Z3="Future",AI2+M3-M2)))</f>
        <v/>
      </c>
      <c r="AJ3" s="98" t="str">
        <f>IF(OR($Z3="Past",$Z3="Omitted",$Z3=""),"",IF($Z3="Current",$X3+'User Inputs'!$B$6,IF($Z3="Future",AJ2+N3-N2)))</f>
        <v/>
      </c>
      <c r="AK3" s="96">
        <f t="shared" si="0"/>
        <v>1.4583333333333375</v>
      </c>
      <c r="AL3" s="84">
        <f t="shared" si="1"/>
        <v>1.125</v>
      </c>
      <c r="AM3" s="397">
        <f t="shared" ref="AM3:AM35" si="5">IF(OR($Z3="",$Z3="Future",$Z3="Current",$Z3="Omitted"),"",IF($Z3="Past",V3-I3,))</f>
        <v>2.6708333333333005</v>
      </c>
      <c r="AN3" s="398">
        <f t="shared" ref="AN3:AN35" si="6">IF(OR($Z3="",$Z3="Future",$Z3="Current",$Z3="Omitted"),"",IF($Z3="Past",X3-M3,))</f>
        <v>-4634378.7483333014</v>
      </c>
      <c r="AO3" s="63" t="str">
        <f t="shared" ref="AO3:AO35" si="7">IF(NOT(ISBLANK(A3)),CONCATENATE(B3,", ",C3),"")</f>
        <v>STRUCT, DRVJET</v>
      </c>
      <c r="AS3" s="348">
        <f>MAX('DvD Export'!A:A)</f>
        <v>88.96</v>
      </c>
      <c r="AT3" s="349">
        <f>MAX(AC:AC)</f>
        <v>123884146.539167</v>
      </c>
      <c r="AU3" s="350">
        <f>VLOOKUP(AS3,'DvD Export'!A:B,2)</f>
        <v>30150</v>
      </c>
      <c r="AW3" s="504">
        <f t="shared" ref="AW3:AW35" si="8">IF(Z3="","",MAX(H3,AW2))</f>
        <v>5.0999999999999996</v>
      </c>
      <c r="AX3" s="504">
        <f t="shared" ref="AX3:AX35" si="9">IF(Z3="","",MAX(I3,AX2))</f>
        <v>7.6</v>
      </c>
      <c r="AY3" s="504">
        <f t="shared" ref="AY3:AY35" si="10">IF(Z3="","",MAX(J3,AY2))</f>
        <v>10.1</v>
      </c>
      <c r="AZ3" s="524">
        <f t="shared" ref="AZ3:AZ35" si="11">IF(Z3="","",MAX(L3,AZ2))</f>
        <v>23800000</v>
      </c>
      <c r="BA3" s="524">
        <f t="shared" ref="BA3:BA35" si="12">IF(Z3="","",MAX(M3,BA2))</f>
        <v>25900000</v>
      </c>
      <c r="BB3" s="524">
        <f t="shared" ref="BB3:BB35" si="13">IF(Z3="","",MAX(N3,BB2))</f>
        <v>28000000</v>
      </c>
    </row>
    <row r="4" spans="1:54" ht="15" thickBot="1">
      <c r="A4" s="465" t="s">
        <v>2095</v>
      </c>
      <c r="B4" s="465" t="s">
        <v>2095</v>
      </c>
      <c r="C4" s="465" t="s">
        <v>2095</v>
      </c>
      <c r="D4" s="465" t="s">
        <v>2021</v>
      </c>
      <c r="E4" s="469">
        <v>6970</v>
      </c>
      <c r="F4" s="469">
        <v>7516</v>
      </c>
      <c r="G4" s="467">
        <v>0</v>
      </c>
      <c r="H4" s="467"/>
      <c r="I4" s="467"/>
      <c r="J4" s="467"/>
      <c r="K4" s="466">
        <v>0</v>
      </c>
      <c r="L4" s="466"/>
      <c r="M4" s="466"/>
      <c r="N4" s="466"/>
      <c r="O4" s="468">
        <v>42367.270833333336</v>
      </c>
      <c r="P4" s="468">
        <v>42367.729166666664</v>
      </c>
      <c r="Q4" s="469"/>
      <c r="R4" s="469"/>
      <c r="S4" s="467"/>
      <c r="T4" s="467"/>
      <c r="U4" s="467"/>
      <c r="V4" s="467"/>
      <c r="W4" s="466"/>
      <c r="X4" s="466"/>
      <c r="Y4" s="466" t="s">
        <v>1820</v>
      </c>
      <c r="Z4" s="104" t="str">
        <f t="shared" si="2"/>
        <v>Past</v>
      </c>
      <c r="AA4" s="101">
        <f>IF(Z4="","",MAX('User Inputs'!$B$26,F4,AA3))</f>
        <v>7516</v>
      </c>
      <c r="AB4" s="58">
        <f t="shared" si="3"/>
        <v>0</v>
      </c>
      <c r="AC4" s="92">
        <f t="shared" si="4"/>
        <v>0</v>
      </c>
      <c r="AD4" s="220" t="str">
        <f>IF(OR($Z4="Past",$Z4="Omitted",$Z4=""),"",IF(Guide!$H$46=TRUE,MAX('DvD Export'!B:B),MAX(AA4,'DvD Export'!B:B)))</f>
        <v/>
      </c>
      <c r="AE4" s="84" t="str">
        <f>IF(OR($Z4="Past",$Z4="Omitted",$Z4=""),"",IF($Z4="Current",$V4+'User Inputs'!$B$5,IF($Z4="Future",AE3+H4-H3)))</f>
        <v/>
      </c>
      <c r="AF4" s="84" t="str">
        <f>IF(OR($Z4="Past",$Z4="Omitted",$Z4=""),"",IF($Z4="Current",$V4+'User Inputs'!$B$5,IF($Z4="Future",AF3+I4-I3)))</f>
        <v/>
      </c>
      <c r="AG4" s="84" t="str">
        <f>IF(OR($Z4="Past",$Z4="Omitted",$Z4=""),"",IF($Z4="Current",$V4+'User Inputs'!$B$5,IF($Z4="Future",AG3+J4-J3)))</f>
        <v/>
      </c>
      <c r="AH4" s="97" t="str">
        <f>IF(OR($Z4="Past",$Z4="Omitted",$Z4=""),"",IF($Z4="Current",$X4+'User Inputs'!$B$6,IF($Z4="Future",AH3+L4-L3)))</f>
        <v/>
      </c>
      <c r="AI4" s="97" t="str">
        <f>IF(OR($Z4="Past",$Z4="Omitted",$Z4=""),"",IF($Z4="Current",$X4+'User Inputs'!$B$6,IF($Z4="Future",AI3+M4-M3)))</f>
        <v/>
      </c>
      <c r="AJ4" s="98" t="str">
        <f>IF(OR($Z4="Past",$Z4="Omitted",$Z4=""),"",IF($Z4="Current",$X4+'User Inputs'!$B$6,IF($Z4="Future",AJ3+N4-N3)))</f>
        <v/>
      </c>
      <c r="AK4" s="96">
        <f t="shared" si="0"/>
        <v>0</v>
      </c>
      <c r="AL4" s="84">
        <f t="shared" si="1"/>
        <v>0</v>
      </c>
      <c r="AM4" s="397">
        <f t="shared" si="5"/>
        <v>0</v>
      </c>
      <c r="AN4" s="398">
        <f t="shared" si="6"/>
        <v>0</v>
      </c>
      <c r="AO4" s="63" t="str">
        <f t="shared" si="7"/>
        <v>INACTIVE, INACTIVE</v>
      </c>
      <c r="AS4" s="345">
        <f>AS3+'User Inputs'!B5</f>
        <v>93.96</v>
      </c>
      <c r="AT4" s="346">
        <f>AT3+'User Inputs'!B6</f>
        <v>129869035.90775847</v>
      </c>
      <c r="AU4" s="347">
        <f>VLOOKUP("Current",Z2:AD35,5,FALSE)</f>
        <v>31390</v>
      </c>
      <c r="AW4" s="504">
        <f t="shared" si="8"/>
        <v>5.0999999999999996</v>
      </c>
      <c r="AX4" s="504">
        <f t="shared" si="9"/>
        <v>7.6</v>
      </c>
      <c r="AY4" s="504">
        <f t="shared" si="10"/>
        <v>10.1</v>
      </c>
      <c r="AZ4" s="524">
        <f t="shared" si="11"/>
        <v>23800000</v>
      </c>
      <c r="BA4" s="524">
        <f t="shared" si="12"/>
        <v>25900000</v>
      </c>
      <c r="BB4" s="524">
        <f t="shared" si="13"/>
        <v>28000000</v>
      </c>
    </row>
    <row r="5" spans="1:54">
      <c r="A5" s="465" t="s">
        <v>591</v>
      </c>
      <c r="B5" s="465" t="s">
        <v>364</v>
      </c>
      <c r="C5" s="465" t="s">
        <v>87</v>
      </c>
      <c r="D5" s="465" t="s">
        <v>2022</v>
      </c>
      <c r="E5" s="469">
        <v>7516</v>
      </c>
      <c r="F5" s="469">
        <v>7516</v>
      </c>
      <c r="G5" s="467">
        <v>2</v>
      </c>
      <c r="H5" s="467">
        <v>7.8</v>
      </c>
      <c r="I5" s="467">
        <v>11.4</v>
      </c>
      <c r="J5" s="467">
        <v>15.1</v>
      </c>
      <c r="K5" s="466">
        <v>3500000</v>
      </c>
      <c r="L5" s="466">
        <v>28100000</v>
      </c>
      <c r="M5" s="466">
        <v>31100000</v>
      </c>
      <c r="N5" s="466">
        <v>34200000</v>
      </c>
      <c r="O5" s="468">
        <v>42367.729166666664</v>
      </c>
      <c r="P5" s="468">
        <v>42369.229166666664</v>
      </c>
      <c r="Q5" s="469">
        <v>7525</v>
      </c>
      <c r="R5" s="469">
        <v>7525</v>
      </c>
      <c r="S5" s="467">
        <v>1.5</v>
      </c>
      <c r="T5" s="467">
        <v>34.000000000000099</v>
      </c>
      <c r="U5" s="467">
        <v>2</v>
      </c>
      <c r="V5" s="467">
        <v>12.2291666666667</v>
      </c>
      <c r="W5" s="466">
        <v>4203252.0183333298</v>
      </c>
      <c r="X5" s="466">
        <v>26979317.186666701</v>
      </c>
      <c r="Y5" s="466" t="s">
        <v>1820</v>
      </c>
      <c r="Z5" s="104" t="str">
        <f>IF((ISBLANK(A5)),"",IF(AND(O5&gt;0,P5&gt;0),"Past",IF(AND(O5&gt;0,P5=0),"Current",IF(OR(Z4="Past",Z4="Omitted"),"Omitted","Future"))))</f>
        <v>Past</v>
      </c>
      <c r="AA5" s="101">
        <f>IF(Z5="","",MAX('User Inputs'!$B$26,F5,AA4))</f>
        <v>7516</v>
      </c>
      <c r="AB5" s="58">
        <f>IF(OR($Z5="",$Z5="Future"),"",IF(OR($Z5="Past",$Z5="Current"),V5,AB4))</f>
        <v>12.2291666666667</v>
      </c>
      <c r="AC5" s="92">
        <f t="shared" si="4"/>
        <v>26979317.186666701</v>
      </c>
      <c r="AD5" s="220" t="str">
        <f>IF(OR($Z5="Past",$Z5="Omitted",$Z5=""),"",IF(Guide!$H$46=TRUE,MAX('DvD Export'!B:B),MAX(AA5,'DvD Export'!B:B)))</f>
        <v/>
      </c>
      <c r="AE5" s="84" t="str">
        <f>IF(OR($Z5="Past",$Z5="Omitted",$Z5=""),"",IF($Z5="Current",$V5+'User Inputs'!$B$5,IF($Z5="Future",AE4+H5-H4)))</f>
        <v/>
      </c>
      <c r="AF5" s="84" t="str">
        <f>IF(OR($Z5="Past",$Z5="Omitted",$Z5=""),"",IF($Z5="Current",$V5+'User Inputs'!$B$5,IF($Z5="Future",AF4+I5-I4)))</f>
        <v/>
      </c>
      <c r="AG5" s="84" t="str">
        <f>IF(OR($Z5="Past",$Z5="Omitted",$Z5=""),"",IF($Z5="Current",$V5+'User Inputs'!$B$5,IF($Z5="Future",AG4+J5-J4)))</f>
        <v/>
      </c>
      <c r="AH5" s="97" t="str">
        <f>IF(OR($Z5="Past",$Z5="Omitted",$Z5=""),"",IF($Z5="Current",$X5+'User Inputs'!$B$6,IF($Z5="Future",AH4+L5-L4)))</f>
        <v/>
      </c>
      <c r="AI5" s="97" t="str">
        <f>IF(OR($Z5="Past",$Z5="Omitted",$Z5=""),"",IF($Z5="Current",$X5+'User Inputs'!$B$6,IF($Z5="Future",AI4+M5-M4)))</f>
        <v/>
      </c>
      <c r="AJ5" s="98" t="str">
        <f>IF(OR($Z5="Past",$Z5="Omitted",$Z5=""),"",IF($Z5="Current",$X5+'User Inputs'!$B$6,IF($Z5="Future",AJ4+N5-N4)))</f>
        <v/>
      </c>
      <c r="AK5" s="96">
        <f t="shared" si="0"/>
        <v>1.4166666666666707</v>
      </c>
      <c r="AL5" s="84">
        <f t="shared" si="1"/>
        <v>8.3333333333333329E-2</v>
      </c>
      <c r="AM5" s="397">
        <f t="shared" si="5"/>
        <v>0.82916666666669947</v>
      </c>
      <c r="AN5" s="398">
        <f t="shared" si="6"/>
        <v>-4120682.813333299</v>
      </c>
      <c r="AO5" s="63" t="str">
        <f t="shared" si="7"/>
        <v>COND, CSGCMT</v>
      </c>
      <c r="AW5" s="504">
        <f t="shared" si="8"/>
        <v>7.8</v>
      </c>
      <c r="AX5" s="504">
        <f t="shared" si="9"/>
        <v>11.4</v>
      </c>
      <c r="AY5" s="504">
        <f t="shared" si="10"/>
        <v>15.1</v>
      </c>
      <c r="AZ5" s="524">
        <f t="shared" si="11"/>
        <v>28100000</v>
      </c>
      <c r="BA5" s="524">
        <f t="shared" si="12"/>
        <v>31100000</v>
      </c>
      <c r="BB5" s="524">
        <f t="shared" si="13"/>
        <v>34200000</v>
      </c>
    </row>
    <row r="6" spans="1:54">
      <c r="A6" s="465" t="s">
        <v>591</v>
      </c>
      <c r="B6" s="465" t="s">
        <v>85</v>
      </c>
      <c r="C6" s="465" t="s">
        <v>86</v>
      </c>
      <c r="D6" s="465" t="s">
        <v>592</v>
      </c>
      <c r="E6" s="469">
        <v>7516</v>
      </c>
      <c r="F6" s="469">
        <v>11050</v>
      </c>
      <c r="G6" s="467">
        <v>4.5</v>
      </c>
      <c r="H6" s="467">
        <v>12.1</v>
      </c>
      <c r="I6" s="467">
        <v>15.9</v>
      </c>
      <c r="J6" s="467">
        <v>20</v>
      </c>
      <c r="K6" s="466">
        <v>4200000</v>
      </c>
      <c r="L6" s="466">
        <v>32000000</v>
      </c>
      <c r="M6" s="466">
        <v>35300000</v>
      </c>
      <c r="N6" s="466">
        <v>38700000</v>
      </c>
      <c r="O6" s="468">
        <v>42369.229166666664</v>
      </c>
      <c r="P6" s="468">
        <v>42372.916666666664</v>
      </c>
      <c r="Q6" s="469">
        <v>7525</v>
      </c>
      <c r="R6" s="469">
        <v>10287</v>
      </c>
      <c r="S6" s="467">
        <v>3.6875</v>
      </c>
      <c r="T6" s="467">
        <v>80.999999999999901</v>
      </c>
      <c r="U6" s="467">
        <v>7.4999999999999902</v>
      </c>
      <c r="V6" s="467">
        <v>15.9166666666667</v>
      </c>
      <c r="W6" s="466">
        <v>4151830.5</v>
      </c>
      <c r="X6" s="466">
        <v>31131147.686666701</v>
      </c>
      <c r="Y6" s="466" t="s">
        <v>1820</v>
      </c>
      <c r="Z6" s="104" t="str">
        <f t="shared" si="2"/>
        <v>Past</v>
      </c>
      <c r="AA6" s="101">
        <f>IF(Z6="","",MAX('User Inputs'!$B$26,F6,AA5))</f>
        <v>11050</v>
      </c>
      <c r="AB6" s="58">
        <f t="shared" si="3"/>
        <v>15.9166666666667</v>
      </c>
      <c r="AC6" s="92">
        <f t="shared" si="4"/>
        <v>31131147.686666701</v>
      </c>
      <c r="AD6" s="220" t="str">
        <f>IF(OR($Z6="Past",$Z6="Omitted",$Z6=""),"",IF(Guide!$H$46=TRUE,MAX('DvD Export'!B:B),MAX(AA6,'DvD Export'!B:B)))</f>
        <v/>
      </c>
      <c r="AE6" s="84" t="str">
        <f>IF(OR($Z6="Past",$Z6="Omitted",$Z6=""),"",IF($Z6="Current",$V6+'User Inputs'!$B$5,IF($Z6="Future",AE5+H6-H5)))</f>
        <v/>
      </c>
      <c r="AF6" s="84" t="str">
        <f>IF(OR($Z6="Past",$Z6="Omitted",$Z6=""),"",IF($Z6="Current",$V6+'User Inputs'!$B$5,IF($Z6="Future",AF5+I6-I5)))</f>
        <v/>
      </c>
      <c r="AG6" s="84" t="str">
        <f>IF(OR($Z6="Past",$Z6="Omitted",$Z6=""),"",IF($Z6="Current",$V6+'User Inputs'!$B$5,IF($Z6="Future",AG5+J6-J5)))</f>
        <v/>
      </c>
      <c r="AH6" s="97" t="str">
        <f>IF(OR($Z6="Past",$Z6="Omitted",$Z6=""),"",IF($Z6="Current",$X6+'User Inputs'!$B$6,IF($Z6="Future",AH5+L6-L5)))</f>
        <v/>
      </c>
      <c r="AI6" s="97" t="str">
        <f>IF(OR($Z6="Past",$Z6="Omitted",$Z6=""),"",IF($Z6="Current",$X6+'User Inputs'!$B$6,IF($Z6="Future",AI5+M6-M5)))</f>
        <v/>
      </c>
      <c r="AJ6" s="98" t="str">
        <f>IF(OR($Z6="Past",$Z6="Omitted",$Z6=""),"",IF($Z6="Current",$X6+'User Inputs'!$B$6,IF($Z6="Future",AJ5+N6-N5)))</f>
        <v/>
      </c>
      <c r="AK6" s="96">
        <f t="shared" si="0"/>
        <v>3.374999999999996</v>
      </c>
      <c r="AL6" s="84">
        <f t="shared" si="1"/>
        <v>0.31249999999999961</v>
      </c>
      <c r="AM6" s="397">
        <f t="shared" si="5"/>
        <v>1.666666666669947E-2</v>
      </c>
      <c r="AN6" s="398">
        <f t="shared" si="6"/>
        <v>-4168852.313333299</v>
      </c>
      <c r="AO6" s="63" t="str">
        <f t="shared" si="7"/>
        <v>SURF, DRILL</v>
      </c>
      <c r="AP6" s="475" t="str">
        <f>IF(ISBLANK($A6),"",IF(AND($P6&gt;0,$O6&gt;0),"",IF(AND($O6&gt;0,$P6=""),$X5+N6-N5,IF(AJ5="","",AJ5+N6-N5))))</f>
        <v/>
      </c>
      <c r="AW6" s="504">
        <f t="shared" si="8"/>
        <v>12.1</v>
      </c>
      <c r="AX6" s="504">
        <f t="shared" si="9"/>
        <v>15.9</v>
      </c>
      <c r="AY6" s="504">
        <f t="shared" si="10"/>
        <v>20</v>
      </c>
      <c r="AZ6" s="524">
        <f t="shared" si="11"/>
        <v>32000000</v>
      </c>
      <c r="BA6" s="524">
        <f t="shared" si="12"/>
        <v>35300000</v>
      </c>
      <c r="BB6" s="524">
        <f t="shared" si="13"/>
        <v>38700000</v>
      </c>
    </row>
    <row r="7" spans="1:54">
      <c r="A7" s="465" t="s">
        <v>591</v>
      </c>
      <c r="B7" s="465" t="s">
        <v>85</v>
      </c>
      <c r="C7" s="465" t="s">
        <v>87</v>
      </c>
      <c r="D7" s="465" t="s">
        <v>593</v>
      </c>
      <c r="E7" s="469">
        <v>11050</v>
      </c>
      <c r="F7" s="469">
        <v>11050</v>
      </c>
      <c r="G7" s="467">
        <v>2.7</v>
      </c>
      <c r="H7" s="467">
        <v>14.1</v>
      </c>
      <c r="I7" s="467">
        <v>18.600000000000001</v>
      </c>
      <c r="J7" s="467">
        <v>23.5</v>
      </c>
      <c r="K7" s="466">
        <v>4800000</v>
      </c>
      <c r="L7" s="466">
        <v>36300000</v>
      </c>
      <c r="M7" s="466">
        <v>40100000</v>
      </c>
      <c r="N7" s="466">
        <v>44400000</v>
      </c>
      <c r="O7" s="468">
        <v>42372.916666666664</v>
      </c>
      <c r="P7" s="468">
        <v>42374.791666666664</v>
      </c>
      <c r="Q7" s="469">
        <v>10287</v>
      </c>
      <c r="R7" s="469">
        <v>11110</v>
      </c>
      <c r="S7" s="467">
        <v>1.875</v>
      </c>
      <c r="T7" s="467">
        <v>29.500000000000099</v>
      </c>
      <c r="U7" s="467">
        <v>15.5</v>
      </c>
      <c r="V7" s="467">
        <v>17.7916666666667</v>
      </c>
      <c r="W7" s="466">
        <v>4584024.9587500002</v>
      </c>
      <c r="X7" s="466">
        <v>35715172.645416699</v>
      </c>
      <c r="Y7" s="466" t="s">
        <v>1820</v>
      </c>
      <c r="Z7" s="104" t="str">
        <f t="shared" si="2"/>
        <v>Past</v>
      </c>
      <c r="AA7" s="101">
        <f>IF(Z7="","",MAX('User Inputs'!$B$26,F7,AA6))</f>
        <v>11050</v>
      </c>
      <c r="AB7" s="58">
        <f t="shared" si="3"/>
        <v>17.7916666666667</v>
      </c>
      <c r="AC7" s="92">
        <f t="shared" si="4"/>
        <v>35715172.645416699</v>
      </c>
      <c r="AD7" s="220" t="str">
        <f>IF(OR($Z7="Past",$Z7="Omitted",$Z7=""),"",IF(Guide!$H$46=TRUE,MAX('DvD Export'!B:B),MAX(AA7,'DvD Export'!B:B)))</f>
        <v/>
      </c>
      <c r="AE7" s="84" t="str">
        <f>IF(OR($Z7="Past",$Z7="Omitted",$Z7=""),"",IF($Z7="Current",$V7+'User Inputs'!$B$5,IF($Z7="Future",AE6+H7-H6)))</f>
        <v/>
      </c>
      <c r="AF7" s="84" t="str">
        <f>IF(OR($Z7="Past",$Z7="Omitted",$Z7=""),"",IF($Z7="Current",$V7+'User Inputs'!$B$5,IF($Z7="Future",AF6+I7-I6)))</f>
        <v/>
      </c>
      <c r="AG7" s="84" t="str">
        <f>IF(OR($Z7="Past",$Z7="Omitted",$Z7=""),"",IF($Z7="Current",$V7+'User Inputs'!$B$5,IF($Z7="Future",AG6+J7-J6)))</f>
        <v/>
      </c>
      <c r="AH7" s="97" t="str">
        <f>IF(OR($Z7="Past",$Z7="Omitted",$Z7=""),"",IF($Z7="Current",$X7+'User Inputs'!$B$6,IF($Z7="Future",AH6+L7-L6)))</f>
        <v/>
      </c>
      <c r="AI7" s="97" t="str">
        <f>IF(OR($Z7="Past",$Z7="Omitted",$Z7=""),"",IF($Z7="Current",$X7+'User Inputs'!$B$6,IF($Z7="Future",AI6+M7-M6)))</f>
        <v/>
      </c>
      <c r="AJ7" s="98" t="str">
        <f>IF(OR($Z7="Past",$Z7="Omitted",$Z7=""),"",IF($Z7="Current",$X7+'User Inputs'!$B$6,IF($Z7="Future",AJ6+N7-N6)))</f>
        <v/>
      </c>
      <c r="AK7" s="96">
        <f t="shared" si="0"/>
        <v>1.2291666666666707</v>
      </c>
      <c r="AL7" s="84">
        <f t="shared" si="1"/>
        <v>0.64583333333333337</v>
      </c>
      <c r="AM7" s="397">
        <f t="shared" si="5"/>
        <v>-0.8083333333333016</v>
      </c>
      <c r="AN7" s="398">
        <f t="shared" si="6"/>
        <v>-4384827.3545833007</v>
      </c>
      <c r="AO7" s="63" t="str">
        <f t="shared" si="7"/>
        <v>SURF, CSGCMT</v>
      </c>
      <c r="AW7" s="504">
        <f t="shared" si="8"/>
        <v>14.1</v>
      </c>
      <c r="AX7" s="504">
        <f t="shared" si="9"/>
        <v>18.600000000000001</v>
      </c>
      <c r="AY7" s="504">
        <f t="shared" si="10"/>
        <v>23.5</v>
      </c>
      <c r="AZ7" s="524">
        <f t="shared" si="11"/>
        <v>36300000</v>
      </c>
      <c r="BA7" s="524">
        <f t="shared" si="12"/>
        <v>40100000</v>
      </c>
      <c r="BB7" s="524">
        <f t="shared" si="13"/>
        <v>44400000</v>
      </c>
    </row>
    <row r="8" spans="1:54">
      <c r="A8" s="465" t="s">
        <v>591</v>
      </c>
      <c r="B8" s="465" t="s">
        <v>85</v>
      </c>
      <c r="C8" s="465" t="s">
        <v>88</v>
      </c>
      <c r="D8" s="465" t="s">
        <v>593</v>
      </c>
      <c r="E8" s="469">
        <v>11050</v>
      </c>
      <c r="F8" s="469">
        <v>11050</v>
      </c>
      <c r="G8" s="467">
        <v>10.7</v>
      </c>
      <c r="H8" s="467">
        <v>20.9</v>
      </c>
      <c r="I8" s="467">
        <v>29.3</v>
      </c>
      <c r="J8" s="467">
        <v>39.299999999999997</v>
      </c>
      <c r="K8" s="466">
        <v>9100000</v>
      </c>
      <c r="L8" s="466">
        <v>42000000</v>
      </c>
      <c r="M8" s="466">
        <v>49200000</v>
      </c>
      <c r="N8" s="466">
        <v>57700000</v>
      </c>
      <c r="O8" s="468">
        <v>42374.791666666664</v>
      </c>
      <c r="P8" s="468">
        <v>42378.416666666664</v>
      </c>
      <c r="Q8" s="469">
        <v>11110</v>
      </c>
      <c r="R8" s="469">
        <v>11110</v>
      </c>
      <c r="S8" s="467">
        <v>3.625</v>
      </c>
      <c r="T8" s="467">
        <v>84.500000000000099</v>
      </c>
      <c r="U8" s="467">
        <v>2.5000000000000102</v>
      </c>
      <c r="V8" s="467">
        <v>21.4166666666667</v>
      </c>
      <c r="W8" s="466">
        <v>4274003.9979166696</v>
      </c>
      <c r="X8" s="466">
        <v>39989176.643333301</v>
      </c>
      <c r="Y8" s="466" t="s">
        <v>1820</v>
      </c>
      <c r="Z8" s="104" t="str">
        <f t="shared" si="2"/>
        <v>Past</v>
      </c>
      <c r="AA8" s="101">
        <f>IF(Z8="","",MAX('User Inputs'!$B$26,F8,AA7))</f>
        <v>11050</v>
      </c>
      <c r="AB8" s="58">
        <f t="shared" si="3"/>
        <v>21.4166666666667</v>
      </c>
      <c r="AC8" s="92">
        <f t="shared" si="4"/>
        <v>39989176.643333301</v>
      </c>
      <c r="AD8" s="220" t="str">
        <f>IF(OR($Z8="Past",$Z8="Omitted",$Z8=""),"",IF(Guide!$H$46=TRUE,MAX('DvD Export'!B:B),MAX(AA8,'DvD Export'!B:B)))</f>
        <v/>
      </c>
      <c r="AE8" s="84" t="str">
        <f>IF(OR($Z8="Past",$Z8="Omitted",$Z8=""),"",IF($Z8="Current",$V8+'User Inputs'!$B$5,IF($Z8="Future",AE7+H8-H7)))</f>
        <v/>
      </c>
      <c r="AF8" s="84" t="str">
        <f>IF(OR($Z8="Past",$Z8="Omitted",$Z8=""),"",IF($Z8="Current",$V8+'User Inputs'!$B$5,IF($Z8="Future",AF7+I8-I7)))</f>
        <v/>
      </c>
      <c r="AG8" s="84" t="str">
        <f>IF(OR($Z8="Past",$Z8="Omitted",$Z8=""),"",IF($Z8="Current",$V8+'User Inputs'!$B$5,IF($Z8="Future",AG7+J8-J7)))</f>
        <v/>
      </c>
      <c r="AH8" s="97" t="str">
        <f>IF(OR($Z8="Past",$Z8="Omitted",$Z8=""),"",IF($Z8="Current",$X8+'User Inputs'!$B$6,IF($Z8="Future",AH7+L8-L7)))</f>
        <v/>
      </c>
      <c r="AI8" s="97" t="str">
        <f>IF(OR($Z8="Past",$Z8="Omitted",$Z8=""),"",IF($Z8="Current",$X8+'User Inputs'!$B$6,IF($Z8="Future",AI7+M8-M7)))</f>
        <v/>
      </c>
      <c r="AJ8" s="98" t="str">
        <f>IF(OR($Z8="Past",$Z8="Omitted",$Z8=""),"",IF($Z8="Current",$X8+'User Inputs'!$B$6,IF($Z8="Future",AJ7+N8-N7)))</f>
        <v/>
      </c>
      <c r="AK8" s="96">
        <f t="shared" si="0"/>
        <v>3.5208333333333375</v>
      </c>
      <c r="AL8" s="84">
        <f t="shared" si="1"/>
        <v>0.10416666666666709</v>
      </c>
      <c r="AM8" s="397">
        <f t="shared" si="5"/>
        <v>-7.8833333333333009</v>
      </c>
      <c r="AN8" s="398">
        <f t="shared" si="6"/>
        <v>-9210823.3566666991</v>
      </c>
      <c r="AO8" s="63" t="str">
        <f t="shared" si="7"/>
        <v>SURF, BOP</v>
      </c>
      <c r="AW8" s="504">
        <f t="shared" si="8"/>
        <v>20.9</v>
      </c>
      <c r="AX8" s="504">
        <f t="shared" si="9"/>
        <v>29.3</v>
      </c>
      <c r="AY8" s="504">
        <f t="shared" si="10"/>
        <v>39.299999999999997</v>
      </c>
      <c r="AZ8" s="524">
        <f t="shared" si="11"/>
        <v>42000000</v>
      </c>
      <c r="BA8" s="524">
        <f t="shared" si="12"/>
        <v>49200000</v>
      </c>
      <c r="BB8" s="524">
        <f t="shared" si="13"/>
        <v>57700000</v>
      </c>
    </row>
    <row r="9" spans="1:54">
      <c r="A9" s="465" t="s">
        <v>591</v>
      </c>
      <c r="B9" s="465" t="s">
        <v>89</v>
      </c>
      <c r="C9" s="465" t="s">
        <v>86</v>
      </c>
      <c r="D9" s="465" t="s">
        <v>594</v>
      </c>
      <c r="E9" s="469">
        <v>11050</v>
      </c>
      <c r="F9" s="469">
        <v>14900</v>
      </c>
      <c r="G9" s="467">
        <v>4.7</v>
      </c>
      <c r="H9" s="467">
        <v>25.3</v>
      </c>
      <c r="I9" s="467">
        <v>34</v>
      </c>
      <c r="J9" s="467">
        <v>44.4</v>
      </c>
      <c r="K9" s="466">
        <v>5000000</v>
      </c>
      <c r="L9" s="466">
        <v>46800000</v>
      </c>
      <c r="M9" s="466">
        <v>54200000</v>
      </c>
      <c r="N9" s="466">
        <v>63000000</v>
      </c>
      <c r="O9" s="468">
        <v>42378.416666666664</v>
      </c>
      <c r="P9" s="468">
        <v>42383.979166666664</v>
      </c>
      <c r="Q9" s="469">
        <v>11110</v>
      </c>
      <c r="R9" s="469">
        <v>14900</v>
      </c>
      <c r="S9" s="467">
        <v>5.5625</v>
      </c>
      <c r="T9" s="467">
        <v>73.499999999999901</v>
      </c>
      <c r="U9" s="467">
        <v>60</v>
      </c>
      <c r="V9" s="467">
        <v>26.9791666666667</v>
      </c>
      <c r="W9" s="466">
        <v>6334534.3958333302</v>
      </c>
      <c r="X9" s="466">
        <v>46323711.039166696</v>
      </c>
      <c r="Y9" s="466" t="s">
        <v>1820</v>
      </c>
      <c r="Z9" s="104" t="str">
        <f t="shared" si="2"/>
        <v>Past</v>
      </c>
      <c r="AA9" s="101">
        <f>IF(Z9="","",MAX('User Inputs'!$B$26,F9,AA8))</f>
        <v>14900</v>
      </c>
      <c r="AB9" s="58">
        <f t="shared" si="3"/>
        <v>26.9791666666667</v>
      </c>
      <c r="AC9" s="92">
        <f t="shared" si="4"/>
        <v>46323711.039166696</v>
      </c>
      <c r="AD9" s="220" t="str">
        <f>IF(OR($Z9="Past",$Z9="Omitted",$Z9=""),"",IF(Guide!$H$46=TRUE,MAX('DvD Export'!B:B),MAX(AA9,'DvD Export'!B:B)))</f>
        <v/>
      </c>
      <c r="AE9" s="84" t="str">
        <f>IF(OR($Z9="Past",$Z9="Omitted",$Z9=""),"",IF($Z9="Current",$V9+'User Inputs'!$B$5,IF($Z9="Future",AE8+H9-H8)))</f>
        <v/>
      </c>
      <c r="AF9" s="84" t="str">
        <f>IF(OR($Z9="Past",$Z9="Omitted",$Z9=""),"",IF($Z9="Current",$V9+'User Inputs'!$B$5,IF($Z9="Future",AF8+I9-I8)))</f>
        <v/>
      </c>
      <c r="AG9" s="84" t="str">
        <f>IF(OR($Z9="Past",$Z9="Omitted",$Z9=""),"",IF($Z9="Current",$V9+'User Inputs'!$B$5,IF($Z9="Future",AG8+J9-J8)))</f>
        <v/>
      </c>
      <c r="AH9" s="97" t="str">
        <f>IF(OR($Z9="Past",$Z9="Omitted",$Z9=""),"",IF($Z9="Current",$X9+'User Inputs'!$B$6,IF($Z9="Future",AH8+L9-L8)))</f>
        <v/>
      </c>
      <c r="AI9" s="97" t="str">
        <f>IF(OR($Z9="Past",$Z9="Omitted",$Z9=""),"",IF($Z9="Current",$X9+'User Inputs'!$B$6,IF($Z9="Future",AI8+M9-M8)))</f>
        <v/>
      </c>
      <c r="AJ9" s="98" t="str">
        <f>IF(OR($Z9="Past",$Z9="Omitted",$Z9=""),"",IF($Z9="Current",$X9+'User Inputs'!$B$6,IF($Z9="Future",AJ8+N9-N8)))</f>
        <v/>
      </c>
      <c r="AK9" s="96">
        <f t="shared" si="0"/>
        <v>3.062499999999996</v>
      </c>
      <c r="AL9" s="84">
        <f t="shared" si="1"/>
        <v>2.5</v>
      </c>
      <c r="AM9" s="397">
        <f t="shared" si="5"/>
        <v>-7.0208333333333002</v>
      </c>
      <c r="AN9" s="398">
        <f t="shared" si="6"/>
        <v>-7876288.9608333036</v>
      </c>
      <c r="AO9" s="63" t="str">
        <f t="shared" si="7"/>
        <v>DRLGLNR1, DRILL</v>
      </c>
      <c r="AW9" s="504">
        <f t="shared" si="8"/>
        <v>25.3</v>
      </c>
      <c r="AX9" s="504">
        <f t="shared" si="9"/>
        <v>34</v>
      </c>
      <c r="AY9" s="504">
        <f t="shared" si="10"/>
        <v>44.4</v>
      </c>
      <c r="AZ9" s="524">
        <f t="shared" si="11"/>
        <v>46800000</v>
      </c>
      <c r="BA9" s="524">
        <f t="shared" si="12"/>
        <v>54200000</v>
      </c>
      <c r="BB9" s="524">
        <f t="shared" si="13"/>
        <v>63000000</v>
      </c>
    </row>
    <row r="10" spans="1:54">
      <c r="A10" s="465" t="s">
        <v>591</v>
      </c>
      <c r="B10" s="465" t="s">
        <v>89</v>
      </c>
      <c r="C10" s="465" t="s">
        <v>87</v>
      </c>
      <c r="D10" s="465" t="s">
        <v>595</v>
      </c>
      <c r="E10" s="469">
        <v>14900</v>
      </c>
      <c r="F10" s="469">
        <v>14900</v>
      </c>
      <c r="G10" s="467">
        <v>4.8</v>
      </c>
      <c r="H10" s="467">
        <v>28.8</v>
      </c>
      <c r="I10" s="467">
        <v>38.799999999999997</v>
      </c>
      <c r="J10" s="467">
        <v>50.7</v>
      </c>
      <c r="K10" s="466">
        <v>5700000</v>
      </c>
      <c r="L10" s="466">
        <v>51400000</v>
      </c>
      <c r="M10" s="466">
        <v>59900000</v>
      </c>
      <c r="N10" s="466">
        <v>70000000</v>
      </c>
      <c r="O10" s="468">
        <v>42383.979166666664</v>
      </c>
      <c r="P10" s="468">
        <v>42387.083333333336</v>
      </c>
      <c r="Q10" s="469">
        <v>14900</v>
      </c>
      <c r="R10" s="469">
        <v>14910</v>
      </c>
      <c r="S10" s="467">
        <v>3.1041666666666701</v>
      </c>
      <c r="T10" s="467">
        <v>72.499999999999901</v>
      </c>
      <c r="U10" s="467">
        <v>2</v>
      </c>
      <c r="V10" s="467">
        <v>30.0833333333333</v>
      </c>
      <c r="W10" s="466">
        <v>5747708.6875</v>
      </c>
      <c r="X10" s="466">
        <v>52071419.726666696</v>
      </c>
      <c r="Y10" s="466" t="s">
        <v>1820</v>
      </c>
      <c r="Z10" s="104" t="str">
        <f t="shared" si="2"/>
        <v>Past</v>
      </c>
      <c r="AA10" s="101">
        <f>IF(Z10="","",MAX('User Inputs'!$B$26,F10,AA9))</f>
        <v>14900</v>
      </c>
      <c r="AB10" s="58">
        <f t="shared" si="3"/>
        <v>30.0833333333333</v>
      </c>
      <c r="AC10" s="92">
        <f t="shared" si="4"/>
        <v>52071419.726666696</v>
      </c>
      <c r="AD10" s="220" t="str">
        <f>IF(OR($Z10="Past",$Z10="Omitted",$Z10=""),"",IF(Guide!$H$46=TRUE,MAX('DvD Export'!B:B),MAX(AA10,'DvD Export'!B:B)))</f>
        <v/>
      </c>
      <c r="AE10" s="84" t="str">
        <f>IF(OR($Z10="Past",$Z10="Omitted",$Z10=""),"",IF($Z10="Current",$V10+'User Inputs'!$B$5,IF($Z10="Future",AE9+H10-H9)))</f>
        <v/>
      </c>
      <c r="AF10" s="84" t="str">
        <f>IF(OR($Z10="Past",$Z10="Omitted",$Z10=""),"",IF($Z10="Current",$V10+'User Inputs'!$B$5,IF($Z10="Future",AF9+I10-I9)))</f>
        <v/>
      </c>
      <c r="AG10" s="84" t="str">
        <f>IF(OR($Z10="Past",$Z10="Omitted",$Z10=""),"",IF($Z10="Current",$V10+'User Inputs'!$B$5,IF($Z10="Future",AG9+J10-J9)))</f>
        <v/>
      </c>
      <c r="AH10" s="97" t="str">
        <f>IF(OR($Z10="Past",$Z10="Omitted",$Z10=""),"",IF($Z10="Current",$X10+'User Inputs'!$B$6,IF($Z10="Future",AH9+L10-L9)))</f>
        <v/>
      </c>
      <c r="AI10" s="97" t="str">
        <f>IF(OR($Z10="Past",$Z10="Omitted",$Z10=""),"",IF($Z10="Current",$X10+'User Inputs'!$B$6,IF($Z10="Future",AI9+M10-M9)))</f>
        <v/>
      </c>
      <c r="AJ10" s="98" t="str">
        <f>IF(OR($Z10="Past",$Z10="Omitted",$Z10=""),"",IF($Z10="Current",$X10+'User Inputs'!$B$6,IF($Z10="Future",AJ9+N10-N9)))</f>
        <v/>
      </c>
      <c r="AK10" s="96">
        <f t="shared" si="0"/>
        <v>3.020833333333329</v>
      </c>
      <c r="AL10" s="84">
        <f t="shared" si="1"/>
        <v>8.3333333333333329E-2</v>
      </c>
      <c r="AM10" s="397">
        <f t="shared" si="5"/>
        <v>-8.716666666666697</v>
      </c>
      <c r="AN10" s="398">
        <f t="shared" si="6"/>
        <v>-7828580.2733333036</v>
      </c>
      <c r="AO10" s="63" t="str">
        <f t="shared" si="7"/>
        <v>DRLGLNR1, CSGCMT</v>
      </c>
      <c r="AW10" s="504">
        <f t="shared" si="8"/>
        <v>28.8</v>
      </c>
      <c r="AX10" s="504">
        <f t="shared" si="9"/>
        <v>38.799999999999997</v>
      </c>
      <c r="AY10" s="504">
        <f t="shared" si="10"/>
        <v>50.7</v>
      </c>
      <c r="AZ10" s="524">
        <f t="shared" si="11"/>
        <v>51400000</v>
      </c>
      <c r="BA10" s="524">
        <f t="shared" si="12"/>
        <v>59900000</v>
      </c>
      <c r="BB10" s="524">
        <f t="shared" si="13"/>
        <v>70000000</v>
      </c>
    </row>
    <row r="11" spans="1:54">
      <c r="A11" s="465" t="s">
        <v>591</v>
      </c>
      <c r="B11" s="465" t="s">
        <v>90</v>
      </c>
      <c r="C11" s="465" t="s">
        <v>86</v>
      </c>
      <c r="D11" s="465" t="s">
        <v>596</v>
      </c>
      <c r="E11" s="469">
        <v>14900</v>
      </c>
      <c r="F11" s="469">
        <v>20150</v>
      </c>
      <c r="G11" s="467">
        <v>6.2</v>
      </c>
      <c r="H11" s="467">
        <v>34.1</v>
      </c>
      <c r="I11" s="467">
        <v>45</v>
      </c>
      <c r="J11" s="467">
        <v>58.4</v>
      </c>
      <c r="K11" s="466">
        <v>7000000</v>
      </c>
      <c r="L11" s="466">
        <v>57500000</v>
      </c>
      <c r="M11" s="466">
        <v>66900000</v>
      </c>
      <c r="N11" s="466">
        <v>78300000</v>
      </c>
      <c r="O11" s="468">
        <v>42387.083333333336</v>
      </c>
      <c r="P11" s="468">
        <v>42389.604166666664</v>
      </c>
      <c r="Q11" s="469">
        <v>14910</v>
      </c>
      <c r="R11" s="469">
        <v>20150</v>
      </c>
      <c r="S11" s="467">
        <v>2.5208333333333299</v>
      </c>
      <c r="T11" s="467">
        <v>57.500000000000099</v>
      </c>
      <c r="U11" s="467">
        <v>3</v>
      </c>
      <c r="V11" s="467">
        <v>32.6041666666667</v>
      </c>
      <c r="W11" s="466">
        <v>3273131.7083333302</v>
      </c>
      <c r="X11" s="466">
        <v>55344551.435000002</v>
      </c>
      <c r="Y11" s="466" t="s">
        <v>1820</v>
      </c>
      <c r="Z11" s="104" t="str">
        <f t="shared" si="2"/>
        <v>Past</v>
      </c>
      <c r="AA11" s="101">
        <f>IF(Z11="","",MAX('User Inputs'!$B$26,F11,AA10))</f>
        <v>20150</v>
      </c>
      <c r="AB11" s="58">
        <f t="shared" si="3"/>
        <v>32.6041666666667</v>
      </c>
      <c r="AC11" s="92">
        <f t="shared" si="4"/>
        <v>55344551.435000002</v>
      </c>
      <c r="AD11" s="220" t="str">
        <f>IF(OR($Z11="Past",$Z11="Omitted",$Z11=""),"",IF(Guide!$H$46=TRUE,MAX('DvD Export'!B:B),MAX(AA11,'DvD Export'!B:B)))</f>
        <v/>
      </c>
      <c r="AE11" s="84" t="str">
        <f>IF(OR($Z11="Past",$Z11="Omitted",$Z11=""),"",IF($Z11="Current",$V11+'User Inputs'!$B$5,IF($Z11="Future",AE10+H11-H10)))</f>
        <v/>
      </c>
      <c r="AF11" s="84" t="str">
        <f>IF(OR($Z11="Past",$Z11="Omitted",$Z11=""),"",IF($Z11="Current",$V11+'User Inputs'!$B$5,IF($Z11="Future",AF10+I11-I10)))</f>
        <v/>
      </c>
      <c r="AG11" s="84" t="str">
        <f>IF(OR($Z11="Past",$Z11="Omitted",$Z11=""),"",IF($Z11="Current",$V11+'User Inputs'!$B$5,IF($Z11="Future",AG10+J11-J10)))</f>
        <v/>
      </c>
      <c r="AH11" s="97" t="str">
        <f>IF(OR($Z11="Past",$Z11="Omitted",$Z11=""),"",IF($Z11="Current",$X11+'User Inputs'!$B$6,IF($Z11="Future",AH10+L11-L10)))</f>
        <v/>
      </c>
      <c r="AI11" s="97" t="str">
        <f>IF(OR($Z11="Past",$Z11="Omitted",$Z11=""),"",IF($Z11="Current",$X11+'User Inputs'!$B$6,IF($Z11="Future",AI10+M11-M10)))</f>
        <v/>
      </c>
      <c r="AJ11" s="98" t="str">
        <f>IF(OR($Z11="Past",$Z11="Omitted",$Z11=""),"",IF($Z11="Current",$X11+'User Inputs'!$B$6,IF($Z11="Future",AJ10+N11-N10)))</f>
        <v/>
      </c>
      <c r="AK11" s="96">
        <f t="shared" si="0"/>
        <v>2.3958333333333375</v>
      </c>
      <c r="AL11" s="84">
        <f t="shared" si="1"/>
        <v>0.125</v>
      </c>
      <c r="AM11" s="397">
        <f t="shared" si="5"/>
        <v>-12.3958333333333</v>
      </c>
      <c r="AN11" s="398">
        <f t="shared" si="6"/>
        <v>-11555448.564999998</v>
      </c>
      <c r="AO11" s="63" t="str">
        <f t="shared" si="7"/>
        <v>DRLGLNR2, DRILL</v>
      </c>
      <c r="AW11" s="504">
        <f t="shared" si="8"/>
        <v>34.1</v>
      </c>
      <c r="AX11" s="504">
        <f t="shared" si="9"/>
        <v>45</v>
      </c>
      <c r="AY11" s="504">
        <f t="shared" si="10"/>
        <v>58.4</v>
      </c>
      <c r="AZ11" s="524">
        <f t="shared" si="11"/>
        <v>57500000</v>
      </c>
      <c r="BA11" s="524">
        <f t="shared" si="12"/>
        <v>66900000</v>
      </c>
      <c r="BB11" s="524">
        <f t="shared" si="13"/>
        <v>78300000</v>
      </c>
    </row>
    <row r="12" spans="1:54">
      <c r="A12" s="465" t="s">
        <v>591</v>
      </c>
      <c r="B12" s="465" t="s">
        <v>90</v>
      </c>
      <c r="C12" s="465" t="s">
        <v>87</v>
      </c>
      <c r="D12" s="465" t="s">
        <v>597</v>
      </c>
      <c r="E12" s="469">
        <v>20150</v>
      </c>
      <c r="F12" s="469">
        <v>20150</v>
      </c>
      <c r="G12" s="467">
        <v>6.5</v>
      </c>
      <c r="H12" s="467">
        <v>39.4</v>
      </c>
      <c r="I12" s="467">
        <v>51.5</v>
      </c>
      <c r="J12" s="467">
        <v>66</v>
      </c>
      <c r="K12" s="466">
        <v>10200000</v>
      </c>
      <c r="L12" s="466">
        <v>66700000</v>
      </c>
      <c r="M12" s="466">
        <v>77100000</v>
      </c>
      <c r="N12" s="466">
        <v>89500000</v>
      </c>
      <c r="O12" s="468">
        <v>42389.604166666664</v>
      </c>
      <c r="P12" s="468">
        <v>42398.979166666664</v>
      </c>
      <c r="Q12" s="469">
        <v>20150</v>
      </c>
      <c r="R12" s="469">
        <v>20160</v>
      </c>
      <c r="S12" s="467">
        <v>9.375</v>
      </c>
      <c r="T12" s="467">
        <v>147.5</v>
      </c>
      <c r="U12" s="467">
        <v>77.5</v>
      </c>
      <c r="V12" s="467">
        <v>41.9791666666667</v>
      </c>
      <c r="W12" s="466">
        <v>15562001.2291667</v>
      </c>
      <c r="X12" s="466">
        <v>70906552.664166704</v>
      </c>
      <c r="Y12" s="466" t="s">
        <v>1820</v>
      </c>
      <c r="Z12" s="104" t="str">
        <f t="shared" si="2"/>
        <v>Past</v>
      </c>
      <c r="AA12" s="101">
        <f>IF(Z12="","",MAX('User Inputs'!$B$26,F12,AA11))</f>
        <v>20150</v>
      </c>
      <c r="AB12" s="58">
        <f t="shared" si="3"/>
        <v>41.9791666666667</v>
      </c>
      <c r="AC12" s="92">
        <f t="shared" si="4"/>
        <v>70906552.664166704</v>
      </c>
      <c r="AD12" s="220" t="str">
        <f>IF(OR($Z12="Past",$Z12="Omitted",$Z12=""),"",IF(Guide!$H$46=TRUE,MAX('DvD Export'!B:B),MAX(AA12,'DvD Export'!B:B)))</f>
        <v/>
      </c>
      <c r="AE12" s="84" t="str">
        <f>IF(OR($Z12="Past",$Z12="Omitted",$Z12=""),"",IF($Z12="Current",$V12+'User Inputs'!$B$5,IF($Z12="Future",AE11+H12-H11)))</f>
        <v/>
      </c>
      <c r="AF12" s="84" t="str">
        <f>IF(OR($Z12="Past",$Z12="Omitted",$Z12=""),"",IF($Z12="Current",$V12+'User Inputs'!$B$5,IF($Z12="Future",AF11+I12-I11)))</f>
        <v/>
      </c>
      <c r="AG12" s="84" t="str">
        <f>IF(OR($Z12="Past",$Z12="Omitted",$Z12=""),"",IF($Z12="Current",$V12+'User Inputs'!$B$5,IF($Z12="Future",AG11+J12-J11)))</f>
        <v/>
      </c>
      <c r="AH12" s="97" t="str">
        <f>IF(OR($Z12="Past",$Z12="Omitted",$Z12=""),"",IF($Z12="Current",$X12+'User Inputs'!$B$6,IF($Z12="Future",AH11+L12-L11)))</f>
        <v/>
      </c>
      <c r="AI12" s="97" t="str">
        <f>IF(OR($Z12="Past",$Z12="Omitted",$Z12=""),"",IF($Z12="Current",$X12+'User Inputs'!$B$6,IF($Z12="Future",AI11+M12-M11)))</f>
        <v/>
      </c>
      <c r="AJ12" s="98" t="str">
        <f>IF(OR($Z12="Past",$Z12="Omitted",$Z12=""),"",IF($Z12="Current",$X12+'User Inputs'!$B$6,IF($Z12="Future",AJ11+N12-N11)))</f>
        <v/>
      </c>
      <c r="AK12" s="96">
        <f t="shared" si="0"/>
        <v>6.145833333333333</v>
      </c>
      <c r="AL12" s="84">
        <f t="shared" si="1"/>
        <v>3.2291666666666665</v>
      </c>
      <c r="AM12" s="397">
        <f t="shared" si="5"/>
        <v>-9.5208333333333002</v>
      </c>
      <c r="AN12" s="398">
        <f t="shared" si="6"/>
        <v>-6193447.3358332962</v>
      </c>
      <c r="AO12" s="63" t="str">
        <f t="shared" si="7"/>
        <v>DRLGLNR2, CSGCMT</v>
      </c>
      <c r="AW12" s="504">
        <f t="shared" si="8"/>
        <v>39.4</v>
      </c>
      <c r="AX12" s="504">
        <f t="shared" si="9"/>
        <v>51.5</v>
      </c>
      <c r="AY12" s="504">
        <f t="shared" si="10"/>
        <v>66</v>
      </c>
      <c r="AZ12" s="524">
        <f t="shared" si="11"/>
        <v>66700000</v>
      </c>
      <c r="BA12" s="524">
        <f t="shared" si="12"/>
        <v>77100000</v>
      </c>
      <c r="BB12" s="524">
        <f t="shared" si="13"/>
        <v>89500000</v>
      </c>
    </row>
    <row r="13" spans="1:54">
      <c r="A13" s="465" t="s">
        <v>591</v>
      </c>
      <c r="B13" s="465" t="s">
        <v>91</v>
      </c>
      <c r="C13" s="465" t="s">
        <v>86</v>
      </c>
      <c r="D13" s="465" t="s">
        <v>2023</v>
      </c>
      <c r="E13" s="469">
        <v>20150</v>
      </c>
      <c r="F13" s="469">
        <v>25942</v>
      </c>
      <c r="G13" s="467">
        <v>16.3</v>
      </c>
      <c r="H13" s="467">
        <v>47.7</v>
      </c>
      <c r="I13" s="467">
        <v>67.8</v>
      </c>
      <c r="J13" s="467">
        <v>91.3</v>
      </c>
      <c r="K13" s="466">
        <v>15800000</v>
      </c>
      <c r="L13" s="466">
        <v>75800000</v>
      </c>
      <c r="M13" s="466">
        <v>92900000</v>
      </c>
      <c r="N13" s="466">
        <v>113000000</v>
      </c>
      <c r="O13" s="468">
        <v>42398.979166666664</v>
      </c>
      <c r="P13" s="468">
        <v>42417.541666666664</v>
      </c>
      <c r="Q13" s="469">
        <v>20160</v>
      </c>
      <c r="R13" s="469">
        <v>25308</v>
      </c>
      <c r="S13" s="467">
        <v>18.5625</v>
      </c>
      <c r="T13" s="467">
        <v>277.5</v>
      </c>
      <c r="U13" s="467">
        <v>168</v>
      </c>
      <c r="V13" s="467">
        <v>60.5416666666667</v>
      </c>
      <c r="W13" s="466">
        <v>21076055.979166701</v>
      </c>
      <c r="X13" s="466">
        <v>91982608.643333301</v>
      </c>
      <c r="Y13" s="466" t="s">
        <v>1820</v>
      </c>
      <c r="Z13" s="104" t="str">
        <f t="shared" si="2"/>
        <v>Past</v>
      </c>
      <c r="AA13" s="101">
        <f>IF(Z13="","",MAX('User Inputs'!$B$26,F13,AA12))</f>
        <v>25942</v>
      </c>
      <c r="AB13" s="58">
        <f t="shared" si="3"/>
        <v>60.5416666666667</v>
      </c>
      <c r="AC13" s="92">
        <f t="shared" si="4"/>
        <v>91982608.643333301</v>
      </c>
      <c r="AD13" s="220" t="str">
        <f>IF(OR($Z13="Past",$Z13="Omitted",$Z13=""),"",IF(Guide!$H$46=TRUE,MAX('DvD Export'!B:B),MAX(AA13,'DvD Export'!B:B)))</f>
        <v/>
      </c>
      <c r="AE13" s="84" t="str">
        <f>IF(OR($Z13="Past",$Z13="Omitted",$Z13=""),"",IF($Z13="Current",$V13+'User Inputs'!$B$5,IF($Z13="Future",AE12+H13-H12)))</f>
        <v/>
      </c>
      <c r="AF13" s="84" t="str">
        <f>IF(OR($Z13="Past",$Z13="Omitted",$Z13=""),"",IF($Z13="Current",$V13+'User Inputs'!$B$5,IF($Z13="Future",AF12+I13-I12)))</f>
        <v/>
      </c>
      <c r="AG13" s="84" t="str">
        <f>IF(OR($Z13="Past",$Z13="Omitted",$Z13=""),"",IF($Z13="Current",$V13+'User Inputs'!$B$5,IF($Z13="Future",AG12+J13-J12)))</f>
        <v/>
      </c>
      <c r="AH13" s="97" t="str">
        <f>IF(OR($Z13="Past",$Z13="Omitted",$Z13=""),"",IF($Z13="Current",$X13+'User Inputs'!$B$6,IF($Z13="Future",AH12+L13-L12)))</f>
        <v/>
      </c>
      <c r="AI13" s="97" t="str">
        <f>IF(OR($Z13="Past",$Z13="Omitted",$Z13=""),"",IF($Z13="Current",$X13+'User Inputs'!$B$6,IF($Z13="Future",AI12+M13-M12)))</f>
        <v/>
      </c>
      <c r="AJ13" s="98" t="str">
        <f>IF(OR($Z13="Past",$Z13="Omitted",$Z13=""),"",IF($Z13="Current",$X13+'User Inputs'!$B$6,IF($Z13="Future",AJ12+N13-N12)))</f>
        <v/>
      </c>
      <c r="AK13" s="96">
        <f t="shared" si="0"/>
        <v>11.5625</v>
      </c>
      <c r="AL13" s="84">
        <f t="shared" si="1"/>
        <v>7</v>
      </c>
      <c r="AM13" s="397">
        <f t="shared" si="5"/>
        <v>-7.2583333333332973</v>
      </c>
      <c r="AN13" s="398">
        <f t="shared" si="6"/>
        <v>-917391.35666669905</v>
      </c>
      <c r="AO13" s="63" t="str">
        <f t="shared" si="7"/>
        <v>DRLGLNR3, DRILL</v>
      </c>
      <c r="AW13" s="504">
        <f t="shared" si="8"/>
        <v>47.7</v>
      </c>
      <c r="AX13" s="504">
        <f t="shared" si="9"/>
        <v>67.8</v>
      </c>
      <c r="AY13" s="504">
        <f t="shared" si="10"/>
        <v>91.3</v>
      </c>
      <c r="AZ13" s="524">
        <f t="shared" si="11"/>
        <v>75800000</v>
      </c>
      <c r="BA13" s="524">
        <f t="shared" si="12"/>
        <v>92900000</v>
      </c>
      <c r="BB13" s="524">
        <f t="shared" si="13"/>
        <v>113000000</v>
      </c>
    </row>
    <row r="14" spans="1:54">
      <c r="A14" s="465" t="s">
        <v>591</v>
      </c>
      <c r="B14" s="465" t="s">
        <v>91</v>
      </c>
      <c r="C14" s="465" t="s">
        <v>87</v>
      </c>
      <c r="D14" s="465" t="s">
        <v>598</v>
      </c>
      <c r="E14" s="469">
        <v>25942</v>
      </c>
      <c r="F14" s="469">
        <v>25942</v>
      </c>
      <c r="G14" s="467">
        <v>6.5</v>
      </c>
      <c r="H14" s="467">
        <v>52</v>
      </c>
      <c r="I14" s="467">
        <v>74.3</v>
      </c>
      <c r="J14" s="467">
        <v>100.2</v>
      </c>
      <c r="K14" s="466">
        <v>8400000</v>
      </c>
      <c r="L14" s="466">
        <v>82200000</v>
      </c>
      <c r="M14" s="466">
        <v>101300000</v>
      </c>
      <c r="N14" s="466">
        <v>123600000</v>
      </c>
      <c r="O14" s="468">
        <v>42417.541666666664</v>
      </c>
      <c r="P14" s="468">
        <v>42428.104166666664</v>
      </c>
      <c r="Q14" s="469">
        <v>25308</v>
      </c>
      <c r="R14" s="469">
        <v>25318</v>
      </c>
      <c r="S14" s="467">
        <v>10.5625</v>
      </c>
      <c r="T14" s="467">
        <v>102</v>
      </c>
      <c r="U14" s="467">
        <v>151.5</v>
      </c>
      <c r="V14" s="467">
        <v>71.1041666666666</v>
      </c>
      <c r="W14" s="466">
        <v>16990963.458333299</v>
      </c>
      <c r="X14" s="466">
        <v>108973572.101667</v>
      </c>
      <c r="Y14" s="466" t="s">
        <v>1820</v>
      </c>
      <c r="Z14" s="104" t="str">
        <f t="shared" si="2"/>
        <v>Past</v>
      </c>
      <c r="AA14" s="101">
        <f>IF(Z14="","",MAX('User Inputs'!$B$26,F14,AA13))</f>
        <v>25942</v>
      </c>
      <c r="AB14" s="58">
        <f t="shared" si="3"/>
        <v>71.1041666666666</v>
      </c>
      <c r="AC14" s="92">
        <f t="shared" si="4"/>
        <v>108973572.101667</v>
      </c>
      <c r="AD14" s="220" t="str">
        <f>IF(OR($Z14="Past",$Z14="Omitted",$Z14=""),"",IF(Guide!$H$46=TRUE,MAX('DvD Export'!B:B),MAX(AA14,'DvD Export'!B:B)))</f>
        <v/>
      </c>
      <c r="AE14" s="84" t="str">
        <f>IF(OR($Z14="Past",$Z14="Omitted",$Z14=""),"",IF($Z14="Current",$V14+'User Inputs'!$B$5,IF($Z14="Future",AE13+H14-H13)))</f>
        <v/>
      </c>
      <c r="AF14" s="84" t="str">
        <f>IF(OR($Z14="Past",$Z14="Omitted",$Z14=""),"",IF($Z14="Current",$V14+'User Inputs'!$B$5,IF($Z14="Future",AF13+I14-I13)))</f>
        <v/>
      </c>
      <c r="AG14" s="84" t="str">
        <f>IF(OR($Z14="Past",$Z14="Omitted",$Z14=""),"",IF($Z14="Current",$V14+'User Inputs'!$B$5,IF($Z14="Future",AG13+J14-J13)))</f>
        <v/>
      </c>
      <c r="AH14" s="97" t="str">
        <f>IF(OR($Z14="Past",$Z14="Omitted",$Z14=""),"",IF($Z14="Current",$X14+'User Inputs'!$B$6,IF($Z14="Future",AH13+L14-L13)))</f>
        <v/>
      </c>
      <c r="AI14" s="97" t="str">
        <f>IF(OR($Z14="Past",$Z14="Omitted",$Z14=""),"",IF($Z14="Current",$X14+'User Inputs'!$B$6,IF($Z14="Future",AI13+M14-M13)))</f>
        <v/>
      </c>
      <c r="AJ14" s="98" t="str">
        <f>IF(OR($Z14="Past",$Z14="Omitted",$Z14=""),"",IF($Z14="Current",$X14+'User Inputs'!$B$6,IF($Z14="Future",AJ13+N14-N13)))</f>
        <v/>
      </c>
      <c r="AK14" s="96">
        <f t="shared" si="0"/>
        <v>4.25</v>
      </c>
      <c r="AL14" s="84">
        <f t="shared" si="1"/>
        <v>6.3125</v>
      </c>
      <c r="AM14" s="397">
        <f t="shared" si="5"/>
        <v>-3.1958333333333968</v>
      </c>
      <c r="AN14" s="398">
        <f t="shared" si="6"/>
        <v>7673572.1016670018</v>
      </c>
      <c r="AO14" s="63" t="str">
        <f t="shared" si="7"/>
        <v>DRLGLNR3, CSGCMT</v>
      </c>
      <c r="AW14" s="504">
        <f t="shared" si="8"/>
        <v>52</v>
      </c>
      <c r="AX14" s="504">
        <f t="shared" si="9"/>
        <v>74.3</v>
      </c>
      <c r="AY14" s="504">
        <f t="shared" si="10"/>
        <v>100.2</v>
      </c>
      <c r="AZ14" s="524">
        <f t="shared" si="11"/>
        <v>82200000</v>
      </c>
      <c r="BA14" s="524">
        <f t="shared" si="12"/>
        <v>101300000</v>
      </c>
      <c r="BB14" s="524">
        <f t="shared" si="13"/>
        <v>123600000</v>
      </c>
    </row>
    <row r="15" spans="1:54">
      <c r="A15" s="465" t="s">
        <v>591</v>
      </c>
      <c r="B15" s="465" t="s">
        <v>365</v>
      </c>
      <c r="C15" s="465" t="s">
        <v>86</v>
      </c>
      <c r="D15" s="465" t="s">
        <v>599</v>
      </c>
      <c r="E15" s="469">
        <v>25942</v>
      </c>
      <c r="F15" s="469">
        <v>28220</v>
      </c>
      <c r="G15" s="467">
        <v>8.8000000000000007</v>
      </c>
      <c r="H15" s="467">
        <v>57.7</v>
      </c>
      <c r="I15" s="467">
        <v>83.1</v>
      </c>
      <c r="J15" s="467">
        <v>112.7</v>
      </c>
      <c r="K15" s="466">
        <v>8100000</v>
      </c>
      <c r="L15" s="466">
        <v>87600000</v>
      </c>
      <c r="M15" s="466">
        <v>109400000</v>
      </c>
      <c r="N15" s="466">
        <v>134600000</v>
      </c>
      <c r="O15" s="468">
        <v>42428.104166666664</v>
      </c>
      <c r="P15" s="468">
        <v>42431.666666666664</v>
      </c>
      <c r="Q15" s="469">
        <v>25318</v>
      </c>
      <c r="R15" s="469">
        <v>27730</v>
      </c>
      <c r="S15" s="467">
        <v>3.5625</v>
      </c>
      <c r="T15" s="467">
        <v>82</v>
      </c>
      <c r="U15" s="467">
        <v>3.4999999999999898</v>
      </c>
      <c r="V15" s="467">
        <v>74.6666666666666</v>
      </c>
      <c r="W15" s="466">
        <v>4094628.875</v>
      </c>
      <c r="X15" s="466">
        <v>113068200.976667</v>
      </c>
      <c r="Y15" s="466" t="s">
        <v>1820</v>
      </c>
      <c r="Z15" s="104" t="str">
        <f t="shared" si="2"/>
        <v>Past</v>
      </c>
      <c r="AA15" s="101">
        <f>IF(Z15="","",MAX('User Inputs'!$B$26,F15,AA14))</f>
        <v>28220</v>
      </c>
      <c r="AB15" s="58">
        <f>IF(OR($Z15="",$Z15="Future"),"",IF(OR($Z15="Past",$Z15="Current"),V15,AB14))</f>
        <v>74.6666666666666</v>
      </c>
      <c r="AC15" s="92">
        <f t="shared" si="4"/>
        <v>113068200.976667</v>
      </c>
      <c r="AD15" s="220" t="str">
        <f>IF(OR($Z15="Past",$Z15="Omitted",$Z15=""),"",IF(Guide!$H$46=TRUE,MAX('DvD Export'!B:B),MAX(AA15,'DvD Export'!B:B)))</f>
        <v/>
      </c>
      <c r="AE15" s="84" t="str">
        <f>IF(OR($Z15="Past",$Z15="Omitted",$Z15=""),"",IF($Z15="Current",$V15+'User Inputs'!$B$5,IF($Z15="Future",AE14+H15-H14)))</f>
        <v/>
      </c>
      <c r="AF15" s="84" t="str">
        <f>IF(OR($Z15="Past",$Z15="Omitted",$Z15=""),"",IF($Z15="Current",$V15+'User Inputs'!$B$5,IF($Z15="Future",AF14+I15-I14)))</f>
        <v/>
      </c>
      <c r="AG15" s="84" t="str">
        <f>IF(OR($Z15="Past",$Z15="Omitted",$Z15=""),"",IF($Z15="Current",$V15+'User Inputs'!$B$5,IF($Z15="Future",AG14+J15-J14)))</f>
        <v/>
      </c>
      <c r="AH15" s="97" t="str">
        <f>IF(OR($Z15="Past",$Z15="Omitted",$Z15=""),"",IF($Z15="Current",$X15+'User Inputs'!$B$6,IF($Z15="Future",AH14+L15-L14)))</f>
        <v/>
      </c>
      <c r="AI15" s="97" t="str">
        <f>IF(OR($Z15="Past",$Z15="Omitted",$Z15=""),"",IF($Z15="Current",$X15+'User Inputs'!$B$6,IF($Z15="Future",AI14+M15-M14)))</f>
        <v/>
      </c>
      <c r="AJ15" s="98" t="str">
        <f>IF(OR($Z15="Past",$Z15="Omitted",$Z15=""),"",IF($Z15="Current",$X15+'User Inputs'!$B$6,IF($Z15="Future",AJ14+N15-N14)))</f>
        <v/>
      </c>
      <c r="AK15" s="96">
        <f t="shared" si="0"/>
        <v>3.4166666666666665</v>
      </c>
      <c r="AL15" s="84">
        <f t="shared" si="1"/>
        <v>0.1458333333333329</v>
      </c>
      <c r="AM15" s="397">
        <f t="shared" si="5"/>
        <v>-8.433333333333394</v>
      </c>
      <c r="AN15" s="398">
        <f t="shared" si="6"/>
        <v>3668200.9766670018</v>
      </c>
      <c r="AO15" s="63" t="str">
        <f t="shared" si="7"/>
        <v>DRLGLNR4, DRILL</v>
      </c>
      <c r="AW15" s="504">
        <f t="shared" si="8"/>
        <v>57.7</v>
      </c>
      <c r="AX15" s="504">
        <f t="shared" si="9"/>
        <v>83.1</v>
      </c>
      <c r="AY15" s="504">
        <f t="shared" si="10"/>
        <v>112.7</v>
      </c>
      <c r="AZ15" s="524">
        <f t="shared" si="11"/>
        <v>87600000</v>
      </c>
      <c r="BA15" s="524">
        <f t="shared" si="12"/>
        <v>109400000</v>
      </c>
      <c r="BB15" s="524">
        <f t="shared" si="13"/>
        <v>134600000</v>
      </c>
    </row>
    <row r="16" spans="1:54">
      <c r="A16" s="465" t="s">
        <v>591</v>
      </c>
      <c r="B16" s="465" t="s">
        <v>365</v>
      </c>
      <c r="C16" s="465" t="s">
        <v>87</v>
      </c>
      <c r="D16" s="465" t="s">
        <v>600</v>
      </c>
      <c r="E16" s="469">
        <v>28220</v>
      </c>
      <c r="F16" s="469">
        <v>28220</v>
      </c>
      <c r="G16" s="467">
        <v>9.1</v>
      </c>
      <c r="H16" s="467">
        <v>64.5</v>
      </c>
      <c r="I16" s="467">
        <v>92.2</v>
      </c>
      <c r="J16" s="467">
        <v>125.9</v>
      </c>
      <c r="K16" s="466">
        <v>9500000</v>
      </c>
      <c r="L16" s="466">
        <v>95100000</v>
      </c>
      <c r="M16" s="466">
        <v>118900000</v>
      </c>
      <c r="N16" s="466">
        <v>147700000</v>
      </c>
      <c r="O16" s="468">
        <v>42431.666666666664</v>
      </c>
      <c r="P16" s="468">
        <v>42436.145833333336</v>
      </c>
      <c r="Q16" s="469">
        <v>27730</v>
      </c>
      <c r="R16" s="469">
        <v>27730</v>
      </c>
      <c r="S16" s="467">
        <v>4.4791666666666696</v>
      </c>
      <c r="T16" s="467">
        <v>97.999999999999901</v>
      </c>
      <c r="U16" s="467">
        <v>9.4999999999999805</v>
      </c>
      <c r="V16" s="467">
        <v>79.1458333333333</v>
      </c>
      <c r="W16" s="466">
        <v>6078018.0208333395</v>
      </c>
      <c r="X16" s="466">
        <v>119146218.9975</v>
      </c>
      <c r="Y16" s="466" t="s">
        <v>1820</v>
      </c>
      <c r="Z16" s="104" t="str">
        <f t="shared" si="2"/>
        <v>Past</v>
      </c>
      <c r="AA16" s="101">
        <f>IF(Z16="","",MAX('User Inputs'!$B$26,F16,AA15))</f>
        <v>28220</v>
      </c>
      <c r="AB16" s="58">
        <f>IF(OR($Z16="",$Z16="Future"),"",IF(OR($Z16="Past",$Z16="Current"),V16,AB15))</f>
        <v>79.1458333333333</v>
      </c>
      <c r="AC16" s="92">
        <f t="shared" si="4"/>
        <v>119146218.9975</v>
      </c>
      <c r="AD16" s="220" t="str">
        <f>IF(OR($Z16="Past",$Z16="Omitted",$Z16=""),"",IF(Guide!$H$46=TRUE,MAX('DvD Export'!B:B),MAX(AA16,'DvD Export'!B:B)))</f>
        <v/>
      </c>
      <c r="AE16" s="84" t="str">
        <f>IF(OR($Z16="Past",$Z16="Omitted",$Z16=""),"",IF($Z16="Current",$V16+'User Inputs'!$B$5,IF($Z16="Future",AE15+H16-H15)))</f>
        <v/>
      </c>
      <c r="AF16" s="84" t="str">
        <f>IF(OR($Z16="Past",$Z16="Omitted",$Z16=""),"",IF($Z16="Current",$V16+'User Inputs'!$B$5,IF($Z16="Future",AF15+I16-I15)))</f>
        <v/>
      </c>
      <c r="AG16" s="84" t="str">
        <f>IF(OR($Z16="Past",$Z16="Omitted",$Z16=""),"",IF($Z16="Current",$V16+'User Inputs'!$B$5,IF($Z16="Future",AG15+J16-J15)))</f>
        <v/>
      </c>
      <c r="AH16" s="97" t="str">
        <f>IF(OR($Z16="Past",$Z16="Omitted",$Z16=""),"",IF($Z16="Current",$X16+'User Inputs'!$B$6,IF($Z16="Future",AH15+L16-L15)))</f>
        <v/>
      </c>
      <c r="AI16" s="97" t="str">
        <f>IF(OR($Z16="Past",$Z16="Omitted",$Z16=""),"",IF($Z16="Current",$X16+'User Inputs'!$B$6,IF($Z16="Future",AI15+M16-M15)))</f>
        <v/>
      </c>
      <c r="AJ16" s="98" t="str">
        <f>IF(OR($Z16="Past",$Z16="Omitted",$Z16=""),"",IF($Z16="Current",$X16+'User Inputs'!$B$6,IF($Z16="Future",AJ15+N16-N15)))</f>
        <v/>
      </c>
      <c r="AK16" s="96">
        <f t="shared" si="0"/>
        <v>4.0833333333333295</v>
      </c>
      <c r="AL16" s="84">
        <f t="shared" si="1"/>
        <v>0.39583333333333254</v>
      </c>
      <c r="AM16" s="397">
        <f t="shared" si="5"/>
        <v>-13.054166666666703</v>
      </c>
      <c r="AN16" s="398">
        <f t="shared" si="6"/>
        <v>246218.99750000238</v>
      </c>
      <c r="AO16" s="63" t="str">
        <f t="shared" si="7"/>
        <v>DRLGLNR4, CSGCMT</v>
      </c>
      <c r="AW16" s="504">
        <f t="shared" si="8"/>
        <v>64.5</v>
      </c>
      <c r="AX16" s="504">
        <f t="shared" si="9"/>
        <v>92.2</v>
      </c>
      <c r="AY16" s="504">
        <f t="shared" si="10"/>
        <v>125.9</v>
      </c>
      <c r="AZ16" s="524">
        <f t="shared" si="11"/>
        <v>95100000</v>
      </c>
      <c r="BA16" s="524">
        <f t="shared" si="12"/>
        <v>118900000</v>
      </c>
      <c r="BB16" s="524">
        <f t="shared" si="13"/>
        <v>147700000</v>
      </c>
    </row>
    <row r="17" spans="1:54">
      <c r="A17" s="465" t="s">
        <v>591</v>
      </c>
      <c r="B17" s="465" t="s">
        <v>93</v>
      </c>
      <c r="C17" s="465" t="s">
        <v>86</v>
      </c>
      <c r="D17" s="465" t="s">
        <v>601</v>
      </c>
      <c r="E17" s="469">
        <v>28220</v>
      </c>
      <c r="F17" s="469">
        <v>31390</v>
      </c>
      <c r="G17" s="467">
        <v>38.1</v>
      </c>
      <c r="H17" s="467">
        <v>85.6</v>
      </c>
      <c r="I17" s="467">
        <v>130.30000000000001</v>
      </c>
      <c r="J17" s="467">
        <v>187</v>
      </c>
      <c r="K17" s="466">
        <v>38500000</v>
      </c>
      <c r="L17" s="466">
        <v>118800000</v>
      </c>
      <c r="M17" s="466">
        <v>157400000</v>
      </c>
      <c r="N17" s="466">
        <v>205800000</v>
      </c>
      <c r="O17" s="468">
        <v>42436.145833333336</v>
      </c>
      <c r="P17" s="468"/>
      <c r="Q17" s="469">
        <v>27730</v>
      </c>
      <c r="R17" s="469">
        <v>30150</v>
      </c>
      <c r="S17" s="467">
        <v>4.7083333333333304</v>
      </c>
      <c r="T17" s="467">
        <v>113</v>
      </c>
      <c r="U17" s="467">
        <v>0</v>
      </c>
      <c r="V17" s="467">
        <v>83.8541666666666</v>
      </c>
      <c r="W17" s="466">
        <v>4737927.5416666605</v>
      </c>
      <c r="X17" s="466">
        <v>123884146.539167</v>
      </c>
      <c r="Y17" s="466" t="s">
        <v>1820</v>
      </c>
      <c r="Z17" s="104" t="str">
        <f t="shared" si="2"/>
        <v>Current</v>
      </c>
      <c r="AA17" s="101">
        <f>IF(Z17="","",MAX('User Inputs'!$B$26,F17,AA16))</f>
        <v>31390</v>
      </c>
      <c r="AB17" s="58">
        <f t="shared" si="3"/>
        <v>83.8541666666666</v>
      </c>
      <c r="AC17" s="92">
        <f t="shared" si="4"/>
        <v>123884146.539167</v>
      </c>
      <c r="AD17" s="220">
        <f>IF(OR($Z17="Past",$Z17="Omitted",$Z17=""),"",IF(Guide!$H$46=TRUE,MAX('DvD Export'!B:B),MAX(AA17,'DvD Export'!B:B)))</f>
        <v>31390</v>
      </c>
      <c r="AE17" s="84">
        <f>IF(OR($Z17="Past",$Z17="Omitted",$Z17=""),"",IF($Z17="Current",$V17+'User Inputs'!$B$5,IF($Z17="Future",AE16+H17-H16)))</f>
        <v>88.8541666666666</v>
      </c>
      <c r="AF17" s="84">
        <f>IF(OR($Z17="Past",$Z17="Omitted",$Z17=""),"",IF($Z17="Current",$V17+'User Inputs'!$B$5,IF($Z17="Future",AF16+I17-I16)))</f>
        <v>88.8541666666666</v>
      </c>
      <c r="AG17" s="84">
        <f>IF(OR($Z17="Past",$Z17="Omitted",$Z17=""),"",IF($Z17="Current",$V17+'User Inputs'!$B$5,IF($Z17="Future",AG16+J17-J16)))</f>
        <v>88.8541666666666</v>
      </c>
      <c r="AH17" s="97">
        <f>IF(OR($Z17="Past",$Z17="Omitted",$Z17=""),"",IF($Z17="Current",$X17+'User Inputs'!$B$6,IF($Z17="Future",AH16+L17-L16)))</f>
        <v>129869035.90775847</v>
      </c>
      <c r="AI17" s="97">
        <f>IF(OR($Z17="Past",$Z17="Omitted",$Z17=""),"",IF($Z17="Current",$X17+'User Inputs'!$B$6,IF($Z17="Future",AI16+M17-M16)))</f>
        <v>129869035.90775847</v>
      </c>
      <c r="AJ17" s="98">
        <f>IF(OR($Z17="Past",$Z17="Omitted",$Z17=""),"",IF($Z17="Current",$X17+'User Inputs'!$B$6,IF($Z17="Future",AJ16+N17-N16)))</f>
        <v>129869035.90775847</v>
      </c>
      <c r="AK17" s="96">
        <f t="shared" si="0"/>
        <v>4.708333333333333</v>
      </c>
      <c r="AL17" s="84">
        <f t="shared" si="1"/>
        <v>0</v>
      </c>
      <c r="AM17" s="397" t="str">
        <f t="shared" si="5"/>
        <v/>
      </c>
      <c r="AN17" s="398" t="str">
        <f t="shared" si="6"/>
        <v/>
      </c>
      <c r="AO17" s="63" t="str">
        <f t="shared" si="7"/>
        <v>PRODLNR1, DRILL</v>
      </c>
      <c r="AW17" s="504">
        <f t="shared" si="8"/>
        <v>85.6</v>
      </c>
      <c r="AX17" s="504">
        <f t="shared" si="9"/>
        <v>130.30000000000001</v>
      </c>
      <c r="AY17" s="504">
        <f t="shared" si="10"/>
        <v>187</v>
      </c>
      <c r="AZ17" s="524">
        <f t="shared" si="11"/>
        <v>118800000</v>
      </c>
      <c r="BA17" s="524">
        <f t="shared" si="12"/>
        <v>157400000</v>
      </c>
      <c r="BB17" s="524">
        <f t="shared" si="13"/>
        <v>205800000</v>
      </c>
    </row>
    <row r="18" spans="1:54">
      <c r="A18" s="465" t="s">
        <v>602</v>
      </c>
      <c r="B18" s="465" t="s">
        <v>93</v>
      </c>
      <c r="C18" s="465" t="s">
        <v>95</v>
      </c>
      <c r="D18" s="465" t="s">
        <v>601</v>
      </c>
      <c r="E18" s="469">
        <v>31390</v>
      </c>
      <c r="F18" s="469">
        <v>31390</v>
      </c>
      <c r="G18" s="467">
        <v>19.600000000000001</v>
      </c>
      <c r="H18" s="467">
        <v>100.1</v>
      </c>
      <c r="I18" s="467">
        <v>149.9</v>
      </c>
      <c r="J18" s="467">
        <v>214.8</v>
      </c>
      <c r="K18" s="466">
        <v>25400000</v>
      </c>
      <c r="L18" s="466">
        <v>140000000</v>
      </c>
      <c r="M18" s="466">
        <v>182800000</v>
      </c>
      <c r="N18" s="466">
        <v>238400000</v>
      </c>
      <c r="O18" s="468"/>
      <c r="P18" s="468"/>
      <c r="Q18" s="469"/>
      <c r="R18" s="469"/>
      <c r="S18" s="467"/>
      <c r="T18" s="467"/>
      <c r="U18" s="467"/>
      <c r="V18" s="467"/>
      <c r="W18" s="466"/>
      <c r="X18" s="466"/>
      <c r="Y18" s="466" t="s">
        <v>1820</v>
      </c>
      <c r="Z18" s="104" t="str">
        <f t="shared" si="2"/>
        <v>Future</v>
      </c>
      <c r="AA18" s="101">
        <f>IF(Z18="","",MAX('User Inputs'!$B$26,F18,AA17))</f>
        <v>31390</v>
      </c>
      <c r="AB18" s="58" t="str">
        <f t="shared" si="3"/>
        <v/>
      </c>
      <c r="AC18" s="92" t="str">
        <f t="shared" si="4"/>
        <v/>
      </c>
      <c r="AD18" s="220">
        <f>IF(OR($Z18="Past",$Z18="Omitted",$Z18=""),"",IF(Guide!$H$46=TRUE,MAX('DvD Export'!B:B),MAX(AA18,'DvD Export'!B:B)))</f>
        <v>31390</v>
      </c>
      <c r="AE18" s="84">
        <f>IF(OR($Z18="Past",$Z18="Omitted",$Z18=""),"",IF($Z18="Current",$V18+'User Inputs'!$B$5,IF($Z18="Future",AE17+H18-H17)))</f>
        <v>103.3541666666666</v>
      </c>
      <c r="AF18" s="84">
        <f>IF(OR($Z18="Past",$Z18="Omitted",$Z18=""),"",IF($Z18="Current",$V18+'User Inputs'!$B$5,IF($Z18="Future",AF17+I18-I17)))</f>
        <v>108.45416666666659</v>
      </c>
      <c r="AG18" s="84">
        <f>IF(OR($Z18="Past",$Z18="Omitted",$Z18=""),"",IF($Z18="Current",$V18+'User Inputs'!$B$5,IF($Z18="Future",AG17+J18-J17)))</f>
        <v>116.65416666666658</v>
      </c>
      <c r="AH18" s="97">
        <f>IF(OR($Z18="Past",$Z18="Omitted",$Z18=""),"",IF($Z18="Current",$X18+'User Inputs'!$B$6,IF($Z18="Future",AH17+L18-L17)))</f>
        <v>151069035.90775847</v>
      </c>
      <c r="AI18" s="97">
        <f>IF(OR($Z18="Past",$Z18="Omitted",$Z18=""),"",IF($Z18="Current",$X18+'User Inputs'!$B$6,IF($Z18="Future",AI17+M18-M17)))</f>
        <v>155269035.90775847</v>
      </c>
      <c r="AJ18" s="98">
        <f>IF(OR($Z18="Past",$Z18="Omitted",$Z18=""),"",IF($Z18="Current",$X18+'User Inputs'!$B$6,IF($Z18="Future",AJ17+N18-N17)))</f>
        <v>162469035.90775847</v>
      </c>
      <c r="AK18" s="96" t="str">
        <f t="shared" si="0"/>
        <v/>
      </c>
      <c r="AL18" s="84" t="str">
        <f t="shared" si="1"/>
        <v/>
      </c>
      <c r="AM18" s="397" t="str">
        <f t="shared" si="5"/>
        <v/>
      </c>
      <c r="AN18" s="398" t="str">
        <f t="shared" si="6"/>
        <v/>
      </c>
      <c r="AO18" s="63" t="str">
        <f t="shared" si="7"/>
        <v>PRODLNR1, EVAL</v>
      </c>
      <c r="AW18" s="504">
        <f t="shared" si="8"/>
        <v>100.1</v>
      </c>
      <c r="AX18" s="504">
        <f t="shared" si="9"/>
        <v>149.9</v>
      </c>
      <c r="AY18" s="504">
        <f t="shared" si="10"/>
        <v>214.8</v>
      </c>
      <c r="AZ18" s="524">
        <f t="shared" si="11"/>
        <v>140000000</v>
      </c>
      <c r="BA18" s="524">
        <f t="shared" si="12"/>
        <v>182800000</v>
      </c>
      <c r="BB18" s="524">
        <f t="shared" si="13"/>
        <v>238400000</v>
      </c>
    </row>
    <row r="19" spans="1:54">
      <c r="A19" s="465" t="s">
        <v>96</v>
      </c>
      <c r="B19" s="465" t="s">
        <v>96</v>
      </c>
      <c r="C19" s="465" t="s">
        <v>603</v>
      </c>
      <c r="D19" s="465" t="s">
        <v>601</v>
      </c>
      <c r="E19" s="469">
        <v>31390</v>
      </c>
      <c r="F19" s="469">
        <v>31390</v>
      </c>
      <c r="G19" s="467">
        <v>12.3</v>
      </c>
      <c r="H19" s="467">
        <v>110.9</v>
      </c>
      <c r="I19" s="467">
        <v>162.19999999999999</v>
      </c>
      <c r="J19" s="467">
        <v>228.3</v>
      </c>
      <c r="K19" s="466">
        <v>11200000</v>
      </c>
      <c r="L19" s="466">
        <v>149800000</v>
      </c>
      <c r="M19" s="466">
        <v>194000000</v>
      </c>
      <c r="N19" s="466">
        <v>250900000</v>
      </c>
      <c r="O19" s="468"/>
      <c r="P19" s="468"/>
      <c r="Q19" s="469"/>
      <c r="R19" s="469"/>
      <c r="S19" s="467"/>
      <c r="T19" s="467"/>
      <c r="U19" s="467"/>
      <c r="V19" s="467"/>
      <c r="W19" s="466"/>
      <c r="X19" s="466"/>
      <c r="Y19" s="466" t="s">
        <v>1820</v>
      </c>
      <c r="Z19" s="104" t="str">
        <f t="shared" si="2"/>
        <v>Future</v>
      </c>
      <c r="AA19" s="101">
        <f>IF(Z19="","",MAX('User Inputs'!$B$26,F19,AA18))</f>
        <v>31390</v>
      </c>
      <c r="AB19" s="58" t="str">
        <f t="shared" si="3"/>
        <v/>
      </c>
      <c r="AC19" s="92" t="str">
        <f t="shared" si="4"/>
        <v/>
      </c>
      <c r="AD19" s="220">
        <f>IF(OR($Z19="Past",$Z19="Omitted",$Z19=""),"",IF(Guide!$H$46=TRUE,MAX('DvD Export'!B:B),MAX(AA19,'DvD Export'!B:B)))</f>
        <v>31390</v>
      </c>
      <c r="AE19" s="84">
        <f>IF(OR($Z19="Past",$Z19="Omitted",$Z19=""),"",IF($Z19="Current",$V19+'User Inputs'!$B$5,IF($Z19="Future",AE18+H19-H18)))</f>
        <v>114.15416666666661</v>
      </c>
      <c r="AF19" s="84">
        <f>IF(OR($Z19="Past",$Z19="Omitted",$Z19=""),"",IF($Z19="Current",$V19+'User Inputs'!$B$5,IF($Z19="Future",AF18+I19-I18)))</f>
        <v>120.75416666666658</v>
      </c>
      <c r="AG19" s="84">
        <f>IF(OR($Z19="Past",$Z19="Omitted",$Z19=""),"",IF($Z19="Current",$V19+'User Inputs'!$B$5,IF($Z19="Future",AG18+J19-J18)))</f>
        <v>130.15416666666658</v>
      </c>
      <c r="AH19" s="97">
        <f>IF(OR($Z19="Past",$Z19="Omitted",$Z19=""),"",IF($Z19="Current",$X19+'User Inputs'!$B$6,IF($Z19="Future",AH18+L19-L18)))</f>
        <v>160869035.90775847</v>
      </c>
      <c r="AI19" s="97">
        <f>IF(OR($Z19="Past",$Z19="Omitted",$Z19=""),"",IF($Z19="Current",$X19+'User Inputs'!$B$6,IF($Z19="Future",AI18+M19-M18)))</f>
        <v>166469035.90775847</v>
      </c>
      <c r="AJ19" s="98">
        <f>IF(OR($Z19="Past",$Z19="Omitted",$Z19=""),"",IF($Z19="Current",$X19+'User Inputs'!$B$6,IF($Z19="Future",AJ18+N19-N18)))</f>
        <v>174969035.90775847</v>
      </c>
      <c r="AK19" s="96" t="str">
        <f t="shared" si="0"/>
        <v/>
      </c>
      <c r="AL19" s="84" t="str">
        <f t="shared" si="1"/>
        <v/>
      </c>
      <c r="AM19" s="397" t="str">
        <f t="shared" si="5"/>
        <v/>
      </c>
      <c r="AN19" s="398" t="str">
        <f t="shared" si="6"/>
        <v/>
      </c>
      <c r="AO19" s="63" t="str">
        <f t="shared" si="7"/>
        <v>ABAN, PA</v>
      </c>
      <c r="AW19" s="504">
        <f t="shared" si="8"/>
        <v>110.9</v>
      </c>
      <c r="AX19" s="504">
        <f t="shared" si="9"/>
        <v>162.19999999999999</v>
      </c>
      <c r="AY19" s="504">
        <f t="shared" si="10"/>
        <v>228.3</v>
      </c>
      <c r="AZ19" s="524">
        <f t="shared" si="11"/>
        <v>149800000</v>
      </c>
      <c r="BA19" s="524">
        <f t="shared" si="12"/>
        <v>194000000</v>
      </c>
      <c r="BB19" s="524">
        <f t="shared" si="13"/>
        <v>250900000</v>
      </c>
    </row>
    <row r="20" spans="1:54">
      <c r="A20" s="465" t="s">
        <v>589</v>
      </c>
      <c r="B20" s="465" t="s">
        <v>97</v>
      </c>
      <c r="C20" s="465" t="s">
        <v>98</v>
      </c>
      <c r="D20" s="465" t="s">
        <v>601</v>
      </c>
      <c r="E20" s="469">
        <v>31390</v>
      </c>
      <c r="F20" s="469">
        <v>31390</v>
      </c>
      <c r="G20" s="467">
        <v>3.1</v>
      </c>
      <c r="H20" s="467">
        <v>113.4</v>
      </c>
      <c r="I20" s="467">
        <v>165.3</v>
      </c>
      <c r="J20" s="467">
        <v>232.8</v>
      </c>
      <c r="K20" s="466">
        <v>2800000</v>
      </c>
      <c r="L20" s="466">
        <v>152300000</v>
      </c>
      <c r="M20" s="466">
        <v>196800000</v>
      </c>
      <c r="N20" s="466">
        <v>255000000</v>
      </c>
      <c r="O20" s="468"/>
      <c r="P20" s="468"/>
      <c r="Q20" s="469"/>
      <c r="R20" s="469"/>
      <c r="S20" s="467"/>
      <c r="T20" s="467"/>
      <c r="U20" s="467"/>
      <c r="V20" s="467"/>
      <c r="W20" s="466"/>
      <c r="X20" s="466"/>
      <c r="Y20" s="466" t="s">
        <v>1820</v>
      </c>
      <c r="Z20" s="104" t="str">
        <f t="shared" si="2"/>
        <v>Future</v>
      </c>
      <c r="AA20" s="101">
        <f>IF(Z20="","",MAX('User Inputs'!$B$26,F20,AA19))</f>
        <v>31390</v>
      </c>
      <c r="AB20" s="58" t="str">
        <f t="shared" si="3"/>
        <v/>
      </c>
      <c r="AC20" s="92" t="str">
        <f t="shared" si="4"/>
        <v/>
      </c>
      <c r="AD20" s="220">
        <f>IF(OR($Z20="Past",$Z20="Omitted",$Z20=""),"",IF(Guide!$H$46=TRUE,MAX('DvD Export'!B:B),MAX(AA20,'DvD Export'!B:B)))</f>
        <v>31390</v>
      </c>
      <c r="AE20" s="84">
        <f>IF(OR($Z20="Past",$Z20="Omitted",$Z20=""),"",IF($Z20="Current",$V20+'User Inputs'!$B$5,IF($Z20="Future",AE19+H20-H19)))</f>
        <v>116.65416666666661</v>
      </c>
      <c r="AF20" s="84">
        <f>IF(OR($Z20="Past",$Z20="Omitted",$Z20=""),"",IF($Z20="Current",$V20+'User Inputs'!$B$5,IF($Z20="Future",AF19+I20-I19)))</f>
        <v>123.85416666666657</v>
      </c>
      <c r="AG20" s="84">
        <f>IF(OR($Z20="Past",$Z20="Omitted",$Z20=""),"",IF($Z20="Current",$V20+'User Inputs'!$B$5,IF($Z20="Future",AG19+J20-J19)))</f>
        <v>134.65416666666658</v>
      </c>
      <c r="AH20" s="97">
        <f>IF(OR($Z20="Past",$Z20="Omitted",$Z20=""),"",IF($Z20="Current",$X20+'User Inputs'!$B$6,IF($Z20="Future",AH19+L20-L19)))</f>
        <v>163369035.90775847</v>
      </c>
      <c r="AI20" s="97">
        <f>IF(OR($Z20="Past",$Z20="Omitted",$Z20=""),"",IF($Z20="Current",$X20+'User Inputs'!$B$6,IF($Z20="Future",AI19+M20-M19)))</f>
        <v>169269035.90775847</v>
      </c>
      <c r="AJ20" s="98">
        <f>IF(OR($Z20="Past",$Z20="Omitted",$Z20=""),"",IF($Z20="Current",$X20+'User Inputs'!$B$6,IF($Z20="Future",AJ19+N20-N19)))</f>
        <v>179069035.90775847</v>
      </c>
      <c r="AK20" s="96" t="str">
        <f t="shared" si="0"/>
        <v/>
      </c>
      <c r="AL20" s="84" t="str">
        <f t="shared" si="1"/>
        <v/>
      </c>
      <c r="AM20" s="397" t="str">
        <f t="shared" si="5"/>
        <v/>
      </c>
      <c r="AN20" s="398" t="str">
        <f t="shared" si="6"/>
        <v/>
      </c>
      <c r="AO20" s="63" t="str">
        <f t="shared" si="7"/>
        <v>DEMOB, MOVEOFF</v>
      </c>
      <c r="AW20" s="504">
        <f t="shared" si="8"/>
        <v>113.4</v>
      </c>
      <c r="AX20" s="504">
        <f t="shared" si="9"/>
        <v>165.3</v>
      </c>
      <c r="AY20" s="504">
        <f t="shared" si="10"/>
        <v>232.8</v>
      </c>
      <c r="AZ20" s="524">
        <f t="shared" si="11"/>
        <v>152300000</v>
      </c>
      <c r="BA20" s="524">
        <f t="shared" si="12"/>
        <v>196800000</v>
      </c>
      <c r="BB20" s="524">
        <f t="shared" si="13"/>
        <v>255000000</v>
      </c>
    </row>
    <row r="21" spans="1:54">
      <c r="A21" s="465" t="s">
        <v>2062</v>
      </c>
      <c r="B21" s="465" t="s">
        <v>2062</v>
      </c>
      <c r="C21" s="465" t="s">
        <v>2062</v>
      </c>
      <c r="D21" s="465"/>
      <c r="E21" s="469">
        <v>31390</v>
      </c>
      <c r="F21" s="469">
        <v>31390</v>
      </c>
      <c r="G21" s="474">
        <v>20</v>
      </c>
      <c r="H21" s="474">
        <v>123</v>
      </c>
      <c r="I21" s="474">
        <v>185.3</v>
      </c>
      <c r="J21" s="474">
        <v>262.8</v>
      </c>
      <c r="K21" s="466">
        <v>25000000</v>
      </c>
      <c r="L21" s="466">
        <v>167300000</v>
      </c>
      <c r="M21" s="466">
        <f>M20+K21</f>
        <v>221800000</v>
      </c>
      <c r="N21" s="466">
        <v>290000000</v>
      </c>
      <c r="O21" s="468"/>
      <c r="P21" s="468"/>
      <c r="Q21" s="469"/>
      <c r="R21" s="469"/>
      <c r="S21" s="474"/>
      <c r="T21" s="467"/>
      <c r="U21" s="467"/>
      <c r="V21" s="474"/>
      <c r="W21" s="466"/>
      <c r="X21" s="466"/>
      <c r="Y21" s="466" t="s">
        <v>1820</v>
      </c>
      <c r="Z21" s="104" t="str">
        <f t="shared" si="2"/>
        <v>Future</v>
      </c>
      <c r="AA21" s="101">
        <f>IF(Z21="","",MAX('User Inputs'!$B$26,F21,AA20))</f>
        <v>31390</v>
      </c>
      <c r="AB21" s="58" t="str">
        <f t="shared" si="3"/>
        <v/>
      </c>
      <c r="AC21" s="92" t="str">
        <f t="shared" si="4"/>
        <v/>
      </c>
      <c r="AD21" s="220">
        <f>IF(OR($Z21="Past",$Z21="Omitted",$Z21=""),"",IF(Guide!$H$46=TRUE,MAX('DvD Export'!B:B),MAX(AA21,'DvD Export'!B:B)))</f>
        <v>31390</v>
      </c>
      <c r="AE21" s="84">
        <f>IF(OR($Z21="Past",$Z21="Omitted",$Z21=""),"",IF($Z21="Current",$V21+'User Inputs'!$B$5,IF($Z21="Future",AE20+H21-H20)))</f>
        <v>126.25416666666661</v>
      </c>
      <c r="AF21" s="84">
        <f>IF(OR($Z21="Past",$Z21="Omitted",$Z21=""),"",IF($Z21="Current",$V21+'User Inputs'!$B$5,IF($Z21="Future",AF20+I21-I20)))</f>
        <v>143.85416666666657</v>
      </c>
      <c r="AG21" s="84">
        <f>IF(OR($Z21="Past",$Z21="Omitted",$Z21=""),"",IF($Z21="Current",$V21+'User Inputs'!$B$5,IF($Z21="Future",AG20+J21-J20)))</f>
        <v>164.65416666666658</v>
      </c>
      <c r="AH21" s="97">
        <f>IF(OR($Z21="Past",$Z21="Omitted",$Z21=""),"",IF($Z21="Current",$X21+'User Inputs'!$B$6,IF($Z21="Future",AH20+L21-L20)))</f>
        <v>178369035.90775847</v>
      </c>
      <c r="AI21" s="97">
        <f>IF(OR($Z21="Past",$Z21="Omitted",$Z21=""),"",IF($Z21="Current",$X21+'User Inputs'!$B$6,IF($Z21="Future",AI20+M21-M20)))</f>
        <v>194269035.90775847</v>
      </c>
      <c r="AJ21" s="98">
        <f>IF(OR($Z21="Past",$Z21="Omitted",$Z21=""),"",IF($Z21="Current",$X21+'User Inputs'!$B$6,IF($Z21="Future",AJ20+N21-N20)))</f>
        <v>214069035.90775847</v>
      </c>
      <c r="AK21" s="96" t="str">
        <f t="shared" si="0"/>
        <v/>
      </c>
      <c r="AL21" s="84" t="str">
        <f t="shared" si="1"/>
        <v/>
      </c>
      <c r="AM21" s="397" t="str">
        <f t="shared" si="5"/>
        <v/>
      </c>
      <c r="AN21" s="398" t="str">
        <f t="shared" si="6"/>
        <v/>
      </c>
      <c r="AO21" s="63" t="str">
        <f t="shared" si="7"/>
        <v>NONWW, NONWW</v>
      </c>
      <c r="AW21" s="504">
        <f t="shared" si="8"/>
        <v>123</v>
      </c>
      <c r="AX21" s="504">
        <f t="shared" si="9"/>
        <v>185.3</v>
      </c>
      <c r="AY21" s="504">
        <f t="shared" si="10"/>
        <v>262.8</v>
      </c>
      <c r="AZ21" s="524">
        <f t="shared" si="11"/>
        <v>167300000</v>
      </c>
      <c r="BA21" s="524">
        <f t="shared" si="12"/>
        <v>221800000</v>
      </c>
      <c r="BB21" s="524">
        <f t="shared" si="13"/>
        <v>290000000</v>
      </c>
    </row>
    <row r="22" spans="1:54">
      <c r="A22" s="465"/>
      <c r="B22" s="465"/>
      <c r="C22" s="465"/>
      <c r="D22" s="465"/>
      <c r="E22" s="469"/>
      <c r="F22" s="469"/>
      <c r="G22" s="474"/>
      <c r="H22" s="474"/>
      <c r="I22" s="474"/>
      <c r="J22" s="474"/>
      <c r="K22" s="466"/>
      <c r="L22" s="466"/>
      <c r="M22" s="466"/>
      <c r="N22" s="466"/>
      <c r="Q22" s="469"/>
      <c r="R22" s="469"/>
      <c r="S22" s="474"/>
      <c r="T22" s="467"/>
      <c r="U22" s="467"/>
      <c r="V22" s="474"/>
      <c r="W22" s="466"/>
      <c r="X22" s="466"/>
      <c r="Y22" s="466"/>
      <c r="Z22" s="104" t="str">
        <f t="shared" si="2"/>
        <v/>
      </c>
      <c r="AA22" s="101" t="str">
        <f>IF(Z22="","",MAX('User Inputs'!$B$26,F22,AA21))</f>
        <v/>
      </c>
      <c r="AB22" s="58" t="str">
        <f t="shared" si="3"/>
        <v/>
      </c>
      <c r="AC22" s="92" t="str">
        <f t="shared" si="4"/>
        <v/>
      </c>
      <c r="AD22" s="220" t="str">
        <f>IF(OR($Z22="Past",$Z22="Omitted",$Z22=""),"",IF(Guide!$H$46=TRUE,MAX('DvD Export'!B:B),MAX(AA22,'DvD Export'!B:B)))</f>
        <v/>
      </c>
      <c r="AE22" s="84" t="str">
        <f>IF(OR($Z22="Past",$Z22="Omitted",$Z22=""),"",IF($Z22="Current",$V22+'User Inputs'!$B$5,IF($Z22="Future",AE21+H22-H21)))</f>
        <v/>
      </c>
      <c r="AF22" s="84" t="str">
        <f>IF(OR($Z22="Past",$Z22="Omitted",$Z22=""),"",IF($Z22="Current",$V22+'User Inputs'!$B$5,IF($Z22="Future",AF21+I22-I21)))</f>
        <v/>
      </c>
      <c r="AG22" s="84" t="str">
        <f>IF(OR($Z22="Past",$Z22="Omitted",$Z22=""),"",IF($Z22="Current",$V22+'User Inputs'!$B$5,IF($Z22="Future",AG21+J22-J21)))</f>
        <v/>
      </c>
      <c r="AH22" s="97" t="str">
        <f>IF(OR($Z22="Past",$Z22="Omitted",$Z22=""),"",IF($Z22="Current",$X22+'User Inputs'!$B$6,IF($Z22="Future",AH21+L22-L21)))</f>
        <v/>
      </c>
      <c r="AI22" s="97" t="str">
        <f>IF(OR($Z22="Past",$Z22="Omitted",$Z22=""),"",IF($Z22="Current",$X22+'User Inputs'!$B$6,IF($Z22="Future",AI21+M22-M21)))</f>
        <v/>
      </c>
      <c r="AJ22" s="98" t="str">
        <f>IF(OR($Z22="Past",$Z22="Omitted",$Z22=""),"",IF($Z22="Current",$X22+'User Inputs'!$B$6,IF($Z22="Future",AJ21+N22-N21)))</f>
        <v/>
      </c>
      <c r="AK22" s="96" t="str">
        <f t="shared" si="0"/>
        <v/>
      </c>
      <c r="AL22" s="84" t="str">
        <f t="shared" si="1"/>
        <v/>
      </c>
      <c r="AM22" s="397" t="str">
        <f t="shared" si="5"/>
        <v/>
      </c>
      <c r="AN22" s="398" t="str">
        <f t="shared" si="6"/>
        <v/>
      </c>
      <c r="AO22" s="63" t="str">
        <f t="shared" si="7"/>
        <v/>
      </c>
      <c r="AW22" s="504" t="str">
        <f t="shared" si="8"/>
        <v/>
      </c>
      <c r="AX22" s="504" t="str">
        <f t="shared" si="9"/>
        <v/>
      </c>
      <c r="AY22" s="504" t="str">
        <f t="shared" si="10"/>
        <v/>
      </c>
      <c r="AZ22" s="524" t="str">
        <f t="shared" si="11"/>
        <v/>
      </c>
      <c r="BA22" s="524" t="str">
        <f t="shared" si="12"/>
        <v/>
      </c>
      <c r="BB22" s="524" t="str">
        <f t="shared" si="13"/>
        <v/>
      </c>
    </row>
    <row r="23" spans="1:54">
      <c r="A23" s="465"/>
      <c r="B23" s="465"/>
      <c r="C23" s="465"/>
      <c r="D23" s="465"/>
      <c r="E23" s="469"/>
      <c r="F23" s="469"/>
      <c r="G23" s="474"/>
      <c r="H23" s="474"/>
      <c r="I23" s="474"/>
      <c r="J23" s="474"/>
      <c r="K23" s="466"/>
      <c r="L23" s="466"/>
      <c r="M23" s="466"/>
      <c r="N23" s="466"/>
      <c r="Q23" s="469"/>
      <c r="R23" s="469"/>
      <c r="S23" s="474"/>
      <c r="T23" s="467"/>
      <c r="U23" s="467"/>
      <c r="V23" s="474"/>
      <c r="W23" s="466"/>
      <c r="X23" s="466"/>
      <c r="Y23" s="466"/>
      <c r="Z23" s="104" t="str">
        <f t="shared" si="2"/>
        <v/>
      </c>
      <c r="AA23" s="101" t="str">
        <f>IF(Z23="","",MAX('User Inputs'!$B$26,F23,AA22))</f>
        <v/>
      </c>
      <c r="AB23" s="58" t="str">
        <f t="shared" si="3"/>
        <v/>
      </c>
      <c r="AC23" s="92" t="str">
        <f t="shared" si="4"/>
        <v/>
      </c>
      <c r="AD23" s="220" t="str">
        <f>IF(OR($Z23="Past",$Z23="Omitted",$Z23=""),"",IF(Guide!$H$46=TRUE,MAX('DvD Export'!B:B),MAX(AA23,'DvD Export'!B:B)))</f>
        <v/>
      </c>
      <c r="AE23" s="84" t="str">
        <f>IF(OR($Z23="Past",$Z23="Omitted",$Z23=""),"",IF($Z23="Current",$V23+'User Inputs'!$B$5,IF($Z23="Future",AE22+H23-H22)))</f>
        <v/>
      </c>
      <c r="AF23" s="84" t="str">
        <f>IF(OR($Z23="Past",$Z23="Omitted",$Z23=""),"",IF($Z23="Current",$V23+'User Inputs'!$B$5,IF($Z23="Future",AF22+I23-I22)))</f>
        <v/>
      </c>
      <c r="AG23" s="84" t="str">
        <f>IF(OR($Z23="Past",$Z23="Omitted",$Z23=""),"",IF($Z23="Current",$V23+'User Inputs'!$B$5,IF($Z23="Future",AG22+J23-J22)))</f>
        <v/>
      </c>
      <c r="AH23" s="97" t="str">
        <f>IF(OR($Z23="Past",$Z23="Omitted",$Z23=""),"",IF($Z23="Current",$X23+'User Inputs'!$B$6,IF($Z23="Future",AH22+L23-L22)))</f>
        <v/>
      </c>
      <c r="AI23" s="97" t="str">
        <f>IF(OR($Z23="Past",$Z23="Omitted",$Z23=""),"",IF($Z23="Current",$X23+'User Inputs'!$B$6,IF($Z23="Future",AI22+M23-M22)))</f>
        <v/>
      </c>
      <c r="AJ23" s="98" t="str">
        <f>IF(OR($Z23="Past",$Z23="Omitted",$Z23=""),"",IF($Z23="Current",$X23+'User Inputs'!$B$6,IF($Z23="Future",AJ22+N23-N22)))</f>
        <v/>
      </c>
      <c r="AK23" s="96" t="str">
        <f t="shared" si="0"/>
        <v/>
      </c>
      <c r="AL23" s="84" t="str">
        <f t="shared" si="1"/>
        <v/>
      </c>
      <c r="AM23" s="397" t="str">
        <f t="shared" si="5"/>
        <v/>
      </c>
      <c r="AN23" s="398" t="str">
        <f t="shared" si="6"/>
        <v/>
      </c>
      <c r="AO23" s="63" t="str">
        <f t="shared" si="7"/>
        <v/>
      </c>
      <c r="AW23" s="504" t="str">
        <f t="shared" si="8"/>
        <v/>
      </c>
      <c r="AX23" s="504" t="str">
        <f t="shared" si="9"/>
        <v/>
      </c>
      <c r="AY23" s="504" t="str">
        <f t="shared" si="10"/>
        <v/>
      </c>
      <c r="AZ23" s="524" t="str">
        <f t="shared" si="11"/>
        <v/>
      </c>
      <c r="BA23" s="524" t="str">
        <f t="shared" si="12"/>
        <v/>
      </c>
      <c r="BB23" s="524" t="str">
        <f t="shared" si="13"/>
        <v/>
      </c>
    </row>
    <row r="24" spans="1:54">
      <c r="A24" s="465"/>
      <c r="B24" s="465"/>
      <c r="C24" s="465"/>
      <c r="D24" s="465"/>
      <c r="E24" s="469"/>
      <c r="F24" s="469"/>
      <c r="G24" s="474"/>
      <c r="H24" s="474"/>
      <c r="I24" s="474"/>
      <c r="J24" s="474"/>
      <c r="K24" s="466"/>
      <c r="L24" s="466"/>
      <c r="M24" s="466"/>
      <c r="N24" s="466"/>
      <c r="O24" s="468"/>
      <c r="P24" s="468"/>
      <c r="Q24" s="469"/>
      <c r="R24" s="469"/>
      <c r="S24" s="474"/>
      <c r="T24" s="467"/>
      <c r="U24" s="467"/>
      <c r="V24" s="474"/>
      <c r="W24" s="466"/>
      <c r="X24" s="466"/>
      <c r="Y24" s="466"/>
      <c r="Z24" s="104" t="str">
        <f t="shared" si="2"/>
        <v/>
      </c>
      <c r="AA24" s="101" t="str">
        <f>IF(Z24="","",MAX('User Inputs'!$B$26,F24,AA23))</f>
        <v/>
      </c>
      <c r="AB24" s="58" t="str">
        <f t="shared" si="3"/>
        <v/>
      </c>
      <c r="AC24" s="92" t="str">
        <f t="shared" si="4"/>
        <v/>
      </c>
      <c r="AD24" s="220" t="str">
        <f>IF(OR($Z24="Past",$Z24="Omitted",$Z24=""),"",IF(Guide!$H$46=TRUE,MAX('DvD Export'!B:B),MAX(AA24,'DvD Export'!B:B)))</f>
        <v/>
      </c>
      <c r="AE24" s="84" t="str">
        <f>IF(OR($Z24="Past",$Z24="Omitted",$Z24=""),"",IF($Z24="Current",$V24+'User Inputs'!$B$5,IF($Z24="Future",AE23+H24-H23)))</f>
        <v/>
      </c>
      <c r="AF24" s="84" t="str">
        <f>IF(OR($Z24="Past",$Z24="Omitted",$Z24=""),"",IF($Z24="Current",$V24+'User Inputs'!$B$5,IF($Z24="Future",AF23+I24-I23)))</f>
        <v/>
      </c>
      <c r="AG24" s="84" t="str">
        <f>IF(OR($Z24="Past",$Z24="Omitted",$Z24=""),"",IF($Z24="Current",$V24+'User Inputs'!$B$5,IF($Z24="Future",AG23+J24-J23)))</f>
        <v/>
      </c>
      <c r="AH24" s="97" t="str">
        <f>IF(OR($Z24="Past",$Z24="Omitted",$Z24=""),"",IF($Z24="Current",$X24+'User Inputs'!$B$6,IF($Z24="Future",AH23+L24-L23)))</f>
        <v/>
      </c>
      <c r="AI24" s="97" t="str">
        <f>IF(OR($Z24="Past",$Z24="Omitted",$Z24=""),"",IF($Z24="Current",$X24+'User Inputs'!$B$6,IF($Z24="Future",AI23+M24-M23)))</f>
        <v/>
      </c>
      <c r="AJ24" s="98" t="str">
        <f>IF(OR($Z24="Past",$Z24="Omitted",$Z24=""),"",IF($Z24="Current",$X24+'User Inputs'!$B$6,IF($Z24="Future",AJ23+N24-N23)))</f>
        <v/>
      </c>
      <c r="AK24" s="96" t="str">
        <f t="shared" si="0"/>
        <v/>
      </c>
      <c r="AL24" s="84" t="str">
        <f t="shared" si="1"/>
        <v/>
      </c>
      <c r="AM24" s="397" t="str">
        <f t="shared" si="5"/>
        <v/>
      </c>
      <c r="AN24" s="398" t="str">
        <f t="shared" si="6"/>
        <v/>
      </c>
      <c r="AO24" s="63" t="str">
        <f t="shared" si="7"/>
        <v/>
      </c>
      <c r="AW24" s="504" t="str">
        <f t="shared" si="8"/>
        <v/>
      </c>
      <c r="AX24" s="504" t="str">
        <f t="shared" si="9"/>
        <v/>
      </c>
      <c r="AY24" s="504" t="str">
        <f t="shared" si="10"/>
        <v/>
      </c>
      <c r="AZ24" s="524" t="str">
        <f t="shared" si="11"/>
        <v/>
      </c>
      <c r="BA24" s="524" t="str">
        <f t="shared" si="12"/>
        <v/>
      </c>
      <c r="BB24" s="524" t="str">
        <f t="shared" si="13"/>
        <v/>
      </c>
    </row>
    <row r="25" spans="1:54">
      <c r="A25" s="465"/>
      <c r="B25" s="465"/>
      <c r="C25" s="465"/>
      <c r="D25" s="465"/>
      <c r="E25" s="469"/>
      <c r="F25" s="469"/>
      <c r="G25" s="474"/>
      <c r="H25" s="474"/>
      <c r="I25" s="474"/>
      <c r="J25" s="474"/>
      <c r="K25" s="466"/>
      <c r="L25" s="466"/>
      <c r="M25" s="466"/>
      <c r="N25" s="466"/>
      <c r="O25" s="468"/>
      <c r="P25" s="468"/>
      <c r="Q25" s="469"/>
      <c r="R25" s="469"/>
      <c r="S25" s="474"/>
      <c r="T25" s="467"/>
      <c r="U25" s="467"/>
      <c r="V25" s="474"/>
      <c r="W25" s="466"/>
      <c r="X25" s="466"/>
      <c r="Y25" s="466"/>
      <c r="Z25" s="104" t="str">
        <f t="shared" si="2"/>
        <v/>
      </c>
      <c r="AA25" s="101" t="str">
        <f>IF(Z25="","",MAX('User Inputs'!$B$26,F25,AA24))</f>
        <v/>
      </c>
      <c r="AB25" s="58" t="str">
        <f t="shared" si="3"/>
        <v/>
      </c>
      <c r="AC25" s="92" t="str">
        <f t="shared" si="4"/>
        <v/>
      </c>
      <c r="AD25" s="220" t="str">
        <f>IF(OR($Z25="Past",$Z25="Omitted",$Z25=""),"",IF(Guide!$H$46=TRUE,MAX('DvD Export'!B:B),MAX(AA25,'DvD Export'!B:B)))</f>
        <v/>
      </c>
      <c r="AE25" s="84" t="str">
        <f>IF(OR($Z25="Past",$Z25="Omitted",$Z25=""),"",IF($Z25="Current",$V25+'User Inputs'!$B$5,IF($Z25="Future",AE24+H25-H24)))</f>
        <v/>
      </c>
      <c r="AF25" s="84" t="str">
        <f>IF(OR($Z25="Past",$Z25="Omitted",$Z25=""),"",IF($Z25="Current",$V25+'User Inputs'!$B$5,IF($Z25="Future",AF24+I25-I24)))</f>
        <v/>
      </c>
      <c r="AG25" s="84" t="str">
        <f>IF(OR($Z25="Past",$Z25="Omitted",$Z25=""),"",IF($Z25="Current",$V25+'User Inputs'!$B$5,IF($Z25="Future",AG24+J25-J24)))</f>
        <v/>
      </c>
      <c r="AH25" s="97" t="str">
        <f>IF(OR($Z25="Past",$Z25="Omitted",$Z25=""),"",IF($Z25="Current",$X25+'User Inputs'!$B$6,IF($Z25="Future",AH24+L25-L24)))</f>
        <v/>
      </c>
      <c r="AI25" s="97" t="str">
        <f>IF(OR($Z25="Past",$Z25="Omitted",$Z25=""),"",IF($Z25="Current",$X25+'User Inputs'!$B$6,IF($Z25="Future",AI24+M25-M24)))</f>
        <v/>
      </c>
      <c r="AJ25" s="98" t="str">
        <f>IF(OR($Z25="Past",$Z25="Omitted",$Z25=""),"",IF($Z25="Current",$X25+'User Inputs'!$B$6,IF($Z25="Future",AJ24+N25-N24)))</f>
        <v/>
      </c>
      <c r="AK25" s="96" t="str">
        <f t="shared" si="0"/>
        <v/>
      </c>
      <c r="AL25" s="84" t="str">
        <f t="shared" si="1"/>
        <v/>
      </c>
      <c r="AM25" s="397" t="str">
        <f t="shared" si="5"/>
        <v/>
      </c>
      <c r="AN25" s="398" t="str">
        <f t="shared" si="6"/>
        <v/>
      </c>
      <c r="AO25" s="63" t="str">
        <f t="shared" si="7"/>
        <v/>
      </c>
      <c r="AW25" s="504" t="str">
        <f t="shared" si="8"/>
        <v/>
      </c>
      <c r="AX25" s="504" t="str">
        <f t="shared" si="9"/>
        <v/>
      </c>
      <c r="AY25" s="504" t="str">
        <f t="shared" si="10"/>
        <v/>
      </c>
      <c r="AZ25" s="524" t="str">
        <f t="shared" si="11"/>
        <v/>
      </c>
      <c r="BA25" s="524" t="str">
        <f t="shared" si="12"/>
        <v/>
      </c>
      <c r="BB25" s="524" t="str">
        <f t="shared" si="13"/>
        <v/>
      </c>
    </row>
    <row r="26" spans="1:54">
      <c r="A26" s="465"/>
      <c r="B26" s="465"/>
      <c r="C26" s="465"/>
      <c r="D26" s="465"/>
      <c r="E26" s="469"/>
      <c r="F26" s="469"/>
      <c r="G26" s="474"/>
      <c r="H26" s="474"/>
      <c r="I26" s="474"/>
      <c r="J26" s="474"/>
      <c r="K26" s="466"/>
      <c r="L26" s="466"/>
      <c r="M26" s="466"/>
      <c r="N26" s="466"/>
      <c r="O26" s="468"/>
      <c r="P26" s="468"/>
      <c r="Q26" s="469"/>
      <c r="R26" s="469"/>
      <c r="S26" s="474"/>
      <c r="T26" s="467"/>
      <c r="U26" s="467"/>
      <c r="V26" s="474"/>
      <c r="W26" s="466"/>
      <c r="X26" s="466"/>
      <c r="Y26" s="466"/>
      <c r="Z26" s="104" t="str">
        <f t="shared" si="2"/>
        <v/>
      </c>
      <c r="AA26" s="101" t="str">
        <f>IF(Z26="","",MAX('User Inputs'!$B$26,F26,AA25))</f>
        <v/>
      </c>
      <c r="AB26" s="58" t="str">
        <f t="shared" si="3"/>
        <v/>
      </c>
      <c r="AC26" s="92" t="str">
        <f t="shared" si="4"/>
        <v/>
      </c>
      <c r="AD26" s="220" t="str">
        <f>IF(OR($Z26="Past",$Z26="Omitted",$Z26=""),"",IF(Guide!$H$46=TRUE,MAX('DvD Export'!B:B),MAX(AA26,'DvD Export'!B:B)))</f>
        <v/>
      </c>
      <c r="AE26" s="84" t="str">
        <f>IF(OR($Z26="Past",$Z26="Omitted",$Z26=""),"",IF($Z26="Current",$V26+'User Inputs'!$B$5,IF($Z26="Future",AE25+H26-H25)))</f>
        <v/>
      </c>
      <c r="AF26" s="84" t="str">
        <f>IF(OR($Z26="Past",$Z26="Omitted",$Z26=""),"",IF($Z26="Current",$V26+'User Inputs'!$B$5,IF($Z26="Future",AF25+I26-I25)))</f>
        <v/>
      </c>
      <c r="AG26" s="84" t="str">
        <f>IF(OR($Z26="Past",$Z26="Omitted",$Z26=""),"",IF($Z26="Current",$V26+'User Inputs'!$B$5,IF($Z26="Future",AG25+J26-J25)))</f>
        <v/>
      </c>
      <c r="AH26" s="97" t="str">
        <f>IF(OR($Z26="Past",$Z26="Omitted",$Z26=""),"",IF($Z26="Current",$X26+'User Inputs'!$B$6,IF($Z26="Future",AH25+L26-L25)))</f>
        <v/>
      </c>
      <c r="AI26" s="97" t="str">
        <f>IF(OR($Z26="Past",$Z26="Omitted",$Z26=""),"",IF($Z26="Current",$X26+'User Inputs'!$B$6,IF($Z26="Future",AI25+M26-M25)))</f>
        <v/>
      </c>
      <c r="AJ26" s="98" t="str">
        <f>IF(OR($Z26="Past",$Z26="Omitted",$Z26=""),"",IF($Z26="Current",$X26+'User Inputs'!$B$6,IF($Z26="Future",AJ25+N26-N25)))</f>
        <v/>
      </c>
      <c r="AK26" s="96" t="str">
        <f t="shared" si="0"/>
        <v/>
      </c>
      <c r="AL26" s="84" t="str">
        <f t="shared" si="1"/>
        <v/>
      </c>
      <c r="AM26" s="397" t="str">
        <f t="shared" si="5"/>
        <v/>
      </c>
      <c r="AN26" s="398" t="str">
        <f t="shared" si="6"/>
        <v/>
      </c>
      <c r="AO26" s="63" t="str">
        <f t="shared" si="7"/>
        <v/>
      </c>
      <c r="AW26" s="504" t="str">
        <f t="shared" si="8"/>
        <v/>
      </c>
      <c r="AX26" s="504" t="str">
        <f t="shared" si="9"/>
        <v/>
      </c>
      <c r="AY26" s="504" t="str">
        <f t="shared" si="10"/>
        <v/>
      </c>
      <c r="AZ26" s="524" t="str">
        <f t="shared" si="11"/>
        <v/>
      </c>
      <c r="BA26" s="524" t="str">
        <f t="shared" si="12"/>
        <v/>
      </c>
      <c r="BB26" s="524" t="str">
        <f t="shared" si="13"/>
        <v/>
      </c>
    </row>
    <row r="27" spans="1:54">
      <c r="Z27" s="104" t="str">
        <f t="shared" si="2"/>
        <v/>
      </c>
      <c r="AA27" s="101" t="str">
        <f>IF(Z27="","",MAX('User Inputs'!$B$26,F27,AA26))</f>
        <v/>
      </c>
      <c r="AB27" s="58" t="str">
        <f t="shared" si="3"/>
        <v/>
      </c>
      <c r="AC27" s="92" t="str">
        <f t="shared" si="4"/>
        <v/>
      </c>
      <c r="AD27" s="220" t="str">
        <f>IF(OR($Z27="Past",$Z27="Omitted",$Z27=""),"",IF(Guide!$H$46=TRUE,MAX('DvD Export'!B:B),MAX(AA27,'DvD Export'!B:B)))</f>
        <v/>
      </c>
      <c r="AE27" s="84" t="str">
        <f>IF(OR($Z27="Past",$Z27="Omitted",$Z27=""),"",IF($Z27="Current",$V27+'User Inputs'!$B$5,IF($Z27="Future",AE26+H27-H26)))</f>
        <v/>
      </c>
      <c r="AF27" s="84" t="str">
        <f>IF(OR($Z27="Past",$Z27="Omitted",$Z27=""),"",IF($Z27="Current",$V27+'User Inputs'!$B$5,IF($Z27="Future",AF26+I27-I26)))</f>
        <v/>
      </c>
      <c r="AG27" s="84" t="str">
        <f>IF(OR($Z27="Past",$Z27="Omitted",$Z27=""),"",IF($Z27="Current",$V27+'User Inputs'!$B$5,IF($Z27="Future",AG26+J27-J26)))</f>
        <v/>
      </c>
      <c r="AH27" s="97" t="str">
        <f>IF(OR($Z27="Past",$Z27="Omitted",$Z27=""),"",IF($Z27="Current",$X27+'User Inputs'!$B$6,IF($Z27="Future",AH26+L27-L26)))</f>
        <v/>
      </c>
      <c r="AI27" s="97" t="str">
        <f>IF(OR($Z27="Past",$Z27="Omitted",$Z27=""),"",IF($Z27="Current",$X27+'User Inputs'!$B$6,IF($Z27="Future",AI26+M27-M26)))</f>
        <v/>
      </c>
      <c r="AJ27" s="98" t="str">
        <f>IF(OR($Z27="Past",$Z27="Omitted",$Z27=""),"",IF($Z27="Current",$X27+'User Inputs'!$B$6,IF($Z27="Future",AJ26+N27-N26)))</f>
        <v/>
      </c>
      <c r="AK27" s="96" t="str">
        <f t="shared" si="0"/>
        <v/>
      </c>
      <c r="AL27" s="84" t="str">
        <f t="shared" si="1"/>
        <v/>
      </c>
      <c r="AM27" s="397" t="str">
        <f t="shared" si="5"/>
        <v/>
      </c>
      <c r="AN27" s="398" t="str">
        <f t="shared" si="6"/>
        <v/>
      </c>
      <c r="AO27" s="63" t="str">
        <f t="shared" si="7"/>
        <v/>
      </c>
      <c r="AW27" s="504" t="str">
        <f t="shared" si="8"/>
        <v/>
      </c>
      <c r="AX27" s="504" t="str">
        <f t="shared" si="9"/>
        <v/>
      </c>
      <c r="AY27" s="504" t="str">
        <f t="shared" si="10"/>
        <v/>
      </c>
      <c r="AZ27" s="524" t="str">
        <f t="shared" si="11"/>
        <v/>
      </c>
      <c r="BA27" s="524" t="str">
        <f t="shared" si="12"/>
        <v/>
      </c>
      <c r="BB27" s="524" t="str">
        <f t="shared" si="13"/>
        <v/>
      </c>
    </row>
    <row r="28" spans="1:54">
      <c r="Z28" s="104" t="str">
        <f t="shared" si="2"/>
        <v/>
      </c>
      <c r="AA28" s="101" t="str">
        <f>IF(Z28="","",MAX('User Inputs'!$B$26,F28,AA27))</f>
        <v/>
      </c>
      <c r="AB28" s="58" t="str">
        <f t="shared" si="3"/>
        <v/>
      </c>
      <c r="AC28" s="92" t="str">
        <f t="shared" si="4"/>
        <v/>
      </c>
      <c r="AD28" s="220" t="str">
        <f>IF(OR($Z28="Past",$Z28="Omitted",$Z28=""),"",IF(Guide!$H$46=TRUE,MAX('DvD Export'!B:B),MAX(AA28,'DvD Export'!B:B)))</f>
        <v/>
      </c>
      <c r="AE28" s="84" t="str">
        <f>IF(OR($Z28="Past",$Z28="Omitted",$Z28=""),"",IF($Z28="Current",$V28+'User Inputs'!$B$5,IF($Z28="Future",AE27+H28-H27)))</f>
        <v/>
      </c>
      <c r="AF28" s="84" t="str">
        <f>IF(OR($Z28="Past",$Z28="Omitted",$Z28=""),"",IF($Z28="Current",$V28+'User Inputs'!$B$5,IF($Z28="Future",AF27+I28-I27)))</f>
        <v/>
      </c>
      <c r="AG28" s="84" t="str">
        <f>IF(OR($Z28="Past",$Z28="Omitted",$Z28=""),"",IF($Z28="Current",$V28+'User Inputs'!$B$5,IF($Z28="Future",AG27+J28-J27)))</f>
        <v/>
      </c>
      <c r="AH28" s="97" t="str">
        <f>IF(OR($Z28="Past",$Z28="Omitted",$Z28=""),"",IF($Z28="Current",$X28+'User Inputs'!$B$6,IF($Z28="Future",AH27+L28-L27)))</f>
        <v/>
      </c>
      <c r="AI28" s="97" t="str">
        <f>IF(OR($Z28="Past",$Z28="Omitted",$Z28=""),"",IF($Z28="Current",$X28+'User Inputs'!$B$6,IF($Z28="Future",AI27+M28-M27)))</f>
        <v/>
      </c>
      <c r="AJ28" s="98" t="str">
        <f>IF(OR($Z28="Past",$Z28="Omitted",$Z28=""),"",IF($Z28="Current",$X28+'User Inputs'!$B$6,IF($Z28="Future",AJ27+N28-N27)))</f>
        <v/>
      </c>
      <c r="AK28" s="96" t="str">
        <f t="shared" si="0"/>
        <v/>
      </c>
      <c r="AL28" s="84" t="str">
        <f t="shared" si="1"/>
        <v/>
      </c>
      <c r="AM28" s="397" t="str">
        <f t="shared" si="5"/>
        <v/>
      </c>
      <c r="AN28" s="398" t="str">
        <f t="shared" si="6"/>
        <v/>
      </c>
      <c r="AO28" s="63" t="str">
        <f t="shared" si="7"/>
        <v/>
      </c>
      <c r="AW28" s="504" t="str">
        <f t="shared" si="8"/>
        <v/>
      </c>
      <c r="AX28" s="504" t="str">
        <f t="shared" si="9"/>
        <v/>
      </c>
      <c r="AY28" s="504" t="str">
        <f t="shared" si="10"/>
        <v/>
      </c>
      <c r="AZ28" s="524" t="str">
        <f t="shared" si="11"/>
        <v/>
      </c>
      <c r="BA28" s="524" t="str">
        <f t="shared" si="12"/>
        <v/>
      </c>
      <c r="BB28" s="524" t="str">
        <f t="shared" si="13"/>
        <v/>
      </c>
    </row>
    <row r="29" spans="1:54">
      <c r="Z29" s="104" t="str">
        <f t="shared" si="2"/>
        <v/>
      </c>
      <c r="AA29" s="101" t="str">
        <f>IF(Z29="","",MAX('User Inputs'!$B$26,F29,AA28))</f>
        <v/>
      </c>
      <c r="AB29" s="58" t="str">
        <f t="shared" si="3"/>
        <v/>
      </c>
      <c r="AC29" s="92" t="str">
        <f t="shared" si="4"/>
        <v/>
      </c>
      <c r="AD29" s="220" t="str">
        <f>IF(OR($Z29="Past",$Z29="Omitted",$Z29=""),"",IF(Guide!$H$46=TRUE,MAX('DvD Export'!B:B),MAX(AA29,'DvD Export'!B:B)))</f>
        <v/>
      </c>
      <c r="AE29" s="84" t="str">
        <f>IF(OR($Z29="Past",$Z29="Omitted",$Z29=""),"",IF($Z29="Current",$V29+'User Inputs'!$B$5,IF($Z29="Future",AE28+H29-H28)))</f>
        <v/>
      </c>
      <c r="AF29" s="84" t="str">
        <f>IF(OR($Z29="Past",$Z29="Omitted",$Z29=""),"",IF($Z29="Current",$V29+'User Inputs'!$B$5,IF($Z29="Future",AF28+I29-I28)))</f>
        <v/>
      </c>
      <c r="AG29" s="84" t="str">
        <f>IF(OR($Z29="Past",$Z29="Omitted",$Z29=""),"",IF($Z29="Current",$V29+'User Inputs'!$B$5,IF($Z29="Future",AG28+J29-J28)))</f>
        <v/>
      </c>
      <c r="AH29" s="97" t="str">
        <f>IF(OR($Z29="Past",$Z29="Omitted",$Z29=""),"",IF($Z29="Current",$X29+'User Inputs'!$B$6,IF($Z29="Future",AH28+L29-L28)))</f>
        <v/>
      </c>
      <c r="AI29" s="97" t="str">
        <f>IF(OR($Z29="Past",$Z29="Omitted",$Z29=""),"",IF($Z29="Current",$X29+'User Inputs'!$B$6,IF($Z29="Future",AI28+M29-M28)))</f>
        <v/>
      </c>
      <c r="AJ29" s="98" t="str">
        <f>IF(OR($Z29="Past",$Z29="Omitted",$Z29=""),"",IF($Z29="Current",$X29+'User Inputs'!$B$6,IF($Z29="Future",AJ28+N29-N28)))</f>
        <v/>
      </c>
      <c r="AK29" s="96" t="str">
        <f t="shared" si="0"/>
        <v/>
      </c>
      <c r="AL29" s="84" t="str">
        <f t="shared" si="1"/>
        <v/>
      </c>
      <c r="AM29" s="397" t="str">
        <f t="shared" si="5"/>
        <v/>
      </c>
      <c r="AN29" s="398" t="str">
        <f t="shared" si="6"/>
        <v/>
      </c>
      <c r="AO29" s="63" t="str">
        <f t="shared" si="7"/>
        <v/>
      </c>
      <c r="AW29" s="504" t="str">
        <f t="shared" si="8"/>
        <v/>
      </c>
      <c r="AX29" s="504" t="str">
        <f t="shared" si="9"/>
        <v/>
      </c>
      <c r="AY29" s="504" t="str">
        <f t="shared" si="10"/>
        <v/>
      </c>
      <c r="AZ29" s="524" t="str">
        <f t="shared" si="11"/>
        <v/>
      </c>
      <c r="BA29" s="524" t="str">
        <f t="shared" si="12"/>
        <v/>
      </c>
      <c r="BB29" s="524" t="str">
        <f t="shared" si="13"/>
        <v/>
      </c>
    </row>
    <row r="30" spans="1:54">
      <c r="Z30" s="104" t="str">
        <f t="shared" si="2"/>
        <v/>
      </c>
      <c r="AA30" s="101" t="str">
        <f>IF(Z30="","",MAX('User Inputs'!$B$26,F30,AA29))</f>
        <v/>
      </c>
      <c r="AB30" s="58" t="str">
        <f t="shared" si="3"/>
        <v/>
      </c>
      <c r="AC30" s="92" t="str">
        <f t="shared" si="4"/>
        <v/>
      </c>
      <c r="AD30" s="220" t="str">
        <f>IF(OR($Z30="Past",$Z30="Omitted",$Z30=""),"",IF(Guide!$H$46=TRUE,MAX('DvD Export'!B:B),MAX(AA30,'DvD Export'!B:B)))</f>
        <v/>
      </c>
      <c r="AE30" s="84" t="str">
        <f>IF(OR($Z30="Past",$Z30="Omitted",$Z30=""),"",IF($Z30="Current",$V30+'User Inputs'!$B$5,IF($Z30="Future",AE29+H30-H29)))</f>
        <v/>
      </c>
      <c r="AF30" s="84" t="str">
        <f>IF(OR($Z30="Past",$Z30="Omitted",$Z30=""),"",IF($Z30="Current",$V30+'User Inputs'!$B$5,IF($Z30="Future",AF29+I30-I29)))</f>
        <v/>
      </c>
      <c r="AG30" s="84" t="str">
        <f>IF(OR($Z30="Past",$Z30="Omitted",$Z30=""),"",IF($Z30="Current",$V30+'User Inputs'!$B$5,IF($Z30="Future",AG29+J30-J29)))</f>
        <v/>
      </c>
      <c r="AH30" s="97" t="str">
        <f>IF(OR($Z30="Past",$Z30="Omitted",$Z30=""),"",IF($Z30="Current",$X30+'User Inputs'!$B$6,IF($Z30="Future",AH29+L30-L29)))</f>
        <v/>
      </c>
      <c r="AI30" s="97" t="str">
        <f>IF(OR($Z30="Past",$Z30="Omitted",$Z30=""),"",IF($Z30="Current",$X30+'User Inputs'!$B$6,IF($Z30="Future",AI29+M30-M29)))</f>
        <v/>
      </c>
      <c r="AJ30" s="98" t="str">
        <f>IF(OR($Z30="Past",$Z30="Omitted",$Z30=""),"",IF($Z30="Current",$X30+'User Inputs'!$B$6,IF($Z30="Future",AJ29+N30-N29)))</f>
        <v/>
      </c>
      <c r="AK30" s="96" t="str">
        <f t="shared" si="0"/>
        <v/>
      </c>
      <c r="AL30" s="84" t="str">
        <f t="shared" si="1"/>
        <v/>
      </c>
      <c r="AM30" s="397" t="str">
        <f t="shared" si="5"/>
        <v/>
      </c>
      <c r="AN30" s="398" t="str">
        <f t="shared" si="6"/>
        <v/>
      </c>
      <c r="AO30" s="63" t="str">
        <f t="shared" si="7"/>
        <v/>
      </c>
      <c r="AW30" s="504" t="str">
        <f t="shared" si="8"/>
        <v/>
      </c>
      <c r="AX30" s="504" t="str">
        <f t="shared" si="9"/>
        <v/>
      </c>
      <c r="AY30" s="504" t="str">
        <f t="shared" si="10"/>
        <v/>
      </c>
      <c r="AZ30" s="524" t="str">
        <f t="shared" si="11"/>
        <v/>
      </c>
      <c r="BA30" s="524" t="str">
        <f t="shared" si="12"/>
        <v/>
      </c>
      <c r="BB30" s="524" t="str">
        <f t="shared" si="13"/>
        <v/>
      </c>
    </row>
    <row r="31" spans="1:54">
      <c r="Z31" s="104" t="str">
        <f t="shared" si="2"/>
        <v/>
      </c>
      <c r="AA31" s="101" t="str">
        <f>IF(Z31="","",MAX('User Inputs'!$B$26,F31,AA30))</f>
        <v/>
      </c>
      <c r="AB31" s="58" t="str">
        <f t="shared" si="3"/>
        <v/>
      </c>
      <c r="AC31" s="92" t="str">
        <f t="shared" si="4"/>
        <v/>
      </c>
      <c r="AD31" s="220" t="str">
        <f>IF(OR($Z31="Past",$Z31="Omitted",$Z31=""),"",IF(Guide!$H$46=TRUE,MAX('DvD Export'!B:B),MAX(AA31,'DvD Export'!B:B)))</f>
        <v/>
      </c>
      <c r="AE31" s="84" t="str">
        <f>IF(OR($Z31="Past",$Z31="Omitted",$Z31=""),"",IF($Z31="Current",$V31+'User Inputs'!$B$5,IF($Z31="Future",AE30+H31-H30)))</f>
        <v/>
      </c>
      <c r="AF31" s="84" t="str">
        <f>IF(OR($Z31="Past",$Z31="Omitted",$Z31=""),"",IF($Z31="Current",$V31+'User Inputs'!$B$5,IF($Z31="Future",AF30+I31-I30)))</f>
        <v/>
      </c>
      <c r="AG31" s="84" t="str">
        <f>IF(OR($Z31="Past",$Z31="Omitted",$Z31=""),"",IF($Z31="Current",$V31+'User Inputs'!$B$5,IF($Z31="Future",AG30+J31-J30)))</f>
        <v/>
      </c>
      <c r="AH31" s="97" t="str">
        <f>IF(OR($Z31="Past",$Z31="Omitted",$Z31=""),"",IF($Z31="Current",$X31+'User Inputs'!$B$6,IF($Z31="Future",AH30+L31-L30)))</f>
        <v/>
      </c>
      <c r="AI31" s="97" t="str">
        <f>IF(OR($Z31="Past",$Z31="Omitted",$Z31=""),"",IF($Z31="Current",$X31+'User Inputs'!$B$6,IF($Z31="Future",AI30+M31-M30)))</f>
        <v/>
      </c>
      <c r="AJ31" s="98" t="str">
        <f>IF(OR($Z31="Past",$Z31="Omitted",$Z31=""),"",IF($Z31="Current",$X31+'User Inputs'!$B$6,IF($Z31="Future",AJ30+N31-N30)))</f>
        <v/>
      </c>
      <c r="AK31" s="96" t="str">
        <f t="shared" si="0"/>
        <v/>
      </c>
      <c r="AL31" s="84" t="str">
        <f t="shared" si="1"/>
        <v/>
      </c>
      <c r="AM31" s="397" t="str">
        <f t="shared" si="5"/>
        <v/>
      </c>
      <c r="AN31" s="398" t="str">
        <f t="shared" si="6"/>
        <v/>
      </c>
      <c r="AO31" s="63" t="str">
        <f t="shared" si="7"/>
        <v/>
      </c>
      <c r="AW31" s="504" t="str">
        <f t="shared" si="8"/>
        <v/>
      </c>
      <c r="AX31" s="504" t="str">
        <f t="shared" si="9"/>
        <v/>
      </c>
      <c r="AY31" s="504" t="str">
        <f t="shared" si="10"/>
        <v/>
      </c>
      <c r="AZ31" s="524" t="str">
        <f t="shared" si="11"/>
        <v/>
      </c>
      <c r="BA31" s="524" t="str">
        <f t="shared" si="12"/>
        <v/>
      </c>
      <c r="BB31" s="524" t="str">
        <f t="shared" si="13"/>
        <v/>
      </c>
    </row>
    <row r="32" spans="1:54">
      <c r="Z32" s="104" t="str">
        <f t="shared" si="2"/>
        <v/>
      </c>
      <c r="AA32" s="101" t="str">
        <f>IF(Z32="","",MAX('User Inputs'!$B$26,F32,AA31))</f>
        <v/>
      </c>
      <c r="AB32" s="58" t="str">
        <f t="shared" si="3"/>
        <v/>
      </c>
      <c r="AC32" s="92" t="str">
        <f t="shared" si="4"/>
        <v/>
      </c>
      <c r="AD32" s="220" t="str">
        <f>IF(OR($Z32="Past",$Z32="Omitted",$Z32=""),"",IF(Guide!$H$46=TRUE,MAX('DvD Export'!B:B),MAX(AA32,'DvD Export'!B:B)))</f>
        <v/>
      </c>
      <c r="AE32" s="84" t="str">
        <f>IF(OR($Z32="Past",$Z32="Omitted",$Z32=""),"",IF($Z32="Current",$V32+'User Inputs'!$B$5,IF($Z32="Future",AE31+H32-H31)))</f>
        <v/>
      </c>
      <c r="AF32" s="84" t="str">
        <f>IF(OR($Z32="Past",$Z32="Omitted",$Z32=""),"",IF($Z32="Current",$V32+'User Inputs'!$B$5,IF($Z32="Future",AF31+I32-I31)))</f>
        <v/>
      </c>
      <c r="AG32" s="84" t="str">
        <f>IF(OR($Z32="Past",$Z32="Omitted",$Z32=""),"",IF($Z32="Current",$V32+'User Inputs'!$B$5,IF($Z32="Future",AG31+J32-J31)))</f>
        <v/>
      </c>
      <c r="AH32" s="97" t="str">
        <f>IF(OR($Z32="Past",$Z32="Omitted",$Z32=""),"",IF($Z32="Current",$X32+'User Inputs'!$B$6,IF($Z32="Future",AH31+L32-L31)))</f>
        <v/>
      </c>
      <c r="AI32" s="97" t="str">
        <f>IF(OR($Z32="Past",$Z32="Omitted",$Z32=""),"",IF($Z32="Current",$X32+'User Inputs'!$B$6,IF($Z32="Future",AI31+M32-M31)))</f>
        <v/>
      </c>
      <c r="AJ32" s="98" t="str">
        <f>IF(OR($Z32="Past",$Z32="Omitted",$Z32=""),"",IF($Z32="Current",$X32+'User Inputs'!$B$6,IF($Z32="Future",AJ31+N32-N31)))</f>
        <v/>
      </c>
      <c r="AK32" s="96" t="str">
        <f t="shared" si="0"/>
        <v/>
      </c>
      <c r="AL32" s="84" t="str">
        <f t="shared" si="1"/>
        <v/>
      </c>
      <c r="AM32" s="397" t="str">
        <f t="shared" si="5"/>
        <v/>
      </c>
      <c r="AN32" s="398" t="str">
        <f t="shared" si="6"/>
        <v/>
      </c>
      <c r="AO32" s="63" t="str">
        <f t="shared" si="7"/>
        <v/>
      </c>
      <c r="AW32" s="504" t="str">
        <f t="shared" si="8"/>
        <v/>
      </c>
      <c r="AX32" s="504" t="str">
        <f t="shared" si="9"/>
        <v/>
      </c>
      <c r="AY32" s="504" t="str">
        <f t="shared" si="10"/>
        <v/>
      </c>
      <c r="AZ32" s="524" t="str">
        <f t="shared" si="11"/>
        <v/>
      </c>
      <c r="BA32" s="524" t="str">
        <f t="shared" si="12"/>
        <v/>
      </c>
      <c r="BB32" s="524" t="str">
        <f t="shared" si="13"/>
        <v/>
      </c>
    </row>
    <row r="33" spans="5:54">
      <c r="Z33" s="104" t="str">
        <f t="shared" si="2"/>
        <v/>
      </c>
      <c r="AA33" s="101" t="str">
        <f>IF(Z33="","",MAX('User Inputs'!$B$26,F33,AA32))</f>
        <v/>
      </c>
      <c r="AB33" s="58" t="str">
        <f t="shared" si="3"/>
        <v/>
      </c>
      <c r="AC33" s="92" t="str">
        <f t="shared" si="4"/>
        <v/>
      </c>
      <c r="AD33" s="220" t="str">
        <f>IF(OR($Z33="Past",$Z33="Omitted",$Z33=""),"",IF(Guide!$H$46=TRUE,MAX('DvD Export'!B:B),MAX(AA33,'DvD Export'!B:B)))</f>
        <v/>
      </c>
      <c r="AE33" s="84" t="str">
        <f>IF(OR($Z33="Past",$Z33="Omitted",$Z33=""),"",IF($Z33="Current",$V33+'User Inputs'!$B$5,IF($Z33="Future",AE32+H33-H32)))</f>
        <v/>
      </c>
      <c r="AF33" s="84" t="str">
        <f>IF(OR($Z33="Past",$Z33="Omitted",$Z33=""),"",IF($Z33="Current",$V33+'User Inputs'!$B$5,IF($Z33="Future",AF32+I33-I32)))</f>
        <v/>
      </c>
      <c r="AG33" s="84" t="str">
        <f>IF(OR($Z33="Past",$Z33="Omitted",$Z33=""),"",IF($Z33="Current",$V33+'User Inputs'!$B$5,IF($Z33="Future",AG32+J33-J32)))</f>
        <v/>
      </c>
      <c r="AH33" s="97" t="str">
        <f>IF(OR($Z33="Past",$Z33="Omitted",$Z33=""),"",IF($Z33="Current",$X33+'User Inputs'!$B$6,IF($Z33="Future",AH32+L33-L32)))</f>
        <v/>
      </c>
      <c r="AI33" s="97" t="str">
        <f>IF(OR($Z33="Past",$Z33="Omitted",$Z33=""),"",IF($Z33="Current",$X33+'User Inputs'!$B$6,IF($Z33="Future",AI32+M33-M32)))</f>
        <v/>
      </c>
      <c r="AJ33" s="98" t="str">
        <f>IF(OR($Z33="Past",$Z33="Omitted",$Z33=""),"",IF($Z33="Current",$X33+'User Inputs'!$B$6,IF($Z33="Future",AJ32+N33-N32)))</f>
        <v/>
      </c>
      <c r="AK33" s="96" t="str">
        <f t="shared" si="0"/>
        <v/>
      </c>
      <c r="AL33" s="84" t="str">
        <f t="shared" si="1"/>
        <v/>
      </c>
      <c r="AM33" s="397" t="str">
        <f t="shared" si="5"/>
        <v/>
      </c>
      <c r="AN33" s="398" t="str">
        <f t="shared" si="6"/>
        <v/>
      </c>
      <c r="AO33" s="63" t="str">
        <f t="shared" si="7"/>
        <v/>
      </c>
      <c r="AW33" s="504" t="str">
        <f t="shared" si="8"/>
        <v/>
      </c>
      <c r="AX33" s="504" t="str">
        <f t="shared" si="9"/>
        <v/>
      </c>
      <c r="AY33" s="504" t="str">
        <f t="shared" si="10"/>
        <v/>
      </c>
      <c r="AZ33" s="524" t="str">
        <f t="shared" si="11"/>
        <v/>
      </c>
      <c r="BA33" s="524" t="str">
        <f t="shared" si="12"/>
        <v/>
      </c>
      <c r="BB33" s="524" t="str">
        <f t="shared" si="13"/>
        <v/>
      </c>
    </row>
    <row r="34" spans="5:54">
      <c r="Z34" s="104" t="str">
        <f t="shared" si="2"/>
        <v/>
      </c>
      <c r="AA34" s="101" t="str">
        <f>IF(Z34="","",MAX('User Inputs'!$B$26,F34,AA33))</f>
        <v/>
      </c>
      <c r="AB34" s="58" t="str">
        <f t="shared" si="3"/>
        <v/>
      </c>
      <c r="AC34" s="92" t="str">
        <f t="shared" si="4"/>
        <v/>
      </c>
      <c r="AD34" s="220" t="str">
        <f>IF(OR($Z34="Past",$Z34="Omitted",$Z34=""),"",IF(Guide!$H$46=TRUE,MAX('DvD Export'!B:B),MAX(AA34,'DvD Export'!B:B)))</f>
        <v/>
      </c>
      <c r="AE34" s="84" t="str">
        <f>IF(OR($Z34="Past",$Z34="Omitted",$Z34=""),"",IF($Z34="Current",$V34+'User Inputs'!$B$5,IF($Z34="Future",AE33+H34-H33)))</f>
        <v/>
      </c>
      <c r="AF34" s="84" t="str">
        <f>IF(OR($Z34="Past",$Z34="Omitted",$Z34=""),"",IF($Z34="Current",$V34+'User Inputs'!$B$5,IF($Z34="Future",AF33+I34-I33)))</f>
        <v/>
      </c>
      <c r="AG34" s="84" t="str">
        <f>IF(OR($Z34="Past",$Z34="Omitted",$Z34=""),"",IF($Z34="Current",$V34+'User Inputs'!$B$5,IF($Z34="Future",AG33+J34-J33)))</f>
        <v/>
      </c>
      <c r="AH34" s="97" t="str">
        <f>IF(OR($Z34="Past",$Z34="Omitted",$Z34=""),"",IF($Z34="Current",$X34+'User Inputs'!$B$6,IF($Z34="Future",AH33+L34-L33)))</f>
        <v/>
      </c>
      <c r="AI34" s="97" t="str">
        <f>IF(OR($Z34="Past",$Z34="Omitted",$Z34=""),"",IF($Z34="Current",$X34+'User Inputs'!$B$6,IF($Z34="Future",AI33+M34-M33)))</f>
        <v/>
      </c>
      <c r="AJ34" s="98" t="str">
        <f>IF(OR($Z34="Past",$Z34="Omitted",$Z34=""),"",IF($Z34="Current",$X34+'User Inputs'!$B$6,IF($Z34="Future",AJ33+N34-N33)))</f>
        <v/>
      </c>
      <c r="AK34" s="96" t="str">
        <f t="shared" si="0"/>
        <v/>
      </c>
      <c r="AL34" s="84" t="str">
        <f t="shared" si="1"/>
        <v/>
      </c>
      <c r="AM34" s="397" t="str">
        <f t="shared" si="5"/>
        <v/>
      </c>
      <c r="AN34" s="398" t="str">
        <f t="shared" si="6"/>
        <v/>
      </c>
      <c r="AO34" s="63" t="str">
        <f t="shared" si="7"/>
        <v/>
      </c>
      <c r="AW34" s="504" t="str">
        <f t="shared" si="8"/>
        <v/>
      </c>
      <c r="AX34" s="504" t="str">
        <f t="shared" si="9"/>
        <v/>
      </c>
      <c r="AY34" s="504" t="str">
        <f t="shared" si="10"/>
        <v/>
      </c>
      <c r="AZ34" s="524" t="str">
        <f t="shared" si="11"/>
        <v/>
      </c>
      <c r="BA34" s="524" t="str">
        <f t="shared" si="12"/>
        <v/>
      </c>
      <c r="BB34" s="524" t="str">
        <f t="shared" si="13"/>
        <v/>
      </c>
    </row>
    <row r="35" spans="5:54" ht="15" thickBot="1">
      <c r="P35" s="51"/>
      <c r="Z35" s="86" t="str">
        <f t="shared" si="2"/>
        <v/>
      </c>
      <c r="AA35" s="439" t="str">
        <f>IF(Z35="","",MAX('User Inputs'!$B$26,F35,AA34))</f>
        <v/>
      </c>
      <c r="AB35" s="85" t="str">
        <f t="shared" si="3"/>
        <v/>
      </c>
      <c r="AC35" s="93" t="str">
        <f t="shared" si="4"/>
        <v/>
      </c>
      <c r="AD35" s="439" t="str">
        <f>IF(OR($Z35="Past",$Z35="Omitted",$Z35=""),"",IF(Guide!$H$46=TRUE,MAX('DvD Export'!B:B),MAX(AA35,'DvD Export'!B:B)))</f>
        <v/>
      </c>
      <c r="AE35" s="85" t="str">
        <f>IF(OR($Z35="Past",$Z35="Omitted",$Z35=""),"",IF($Z35="Current",$V35+'User Inputs'!$B$5,IF($Z35="Future",AE34+H35-H34)))</f>
        <v/>
      </c>
      <c r="AF35" s="85" t="str">
        <f>IF(OR($Z35="Past",$Z35="Omitted",$Z35=""),"",IF($Z35="Current",$V35+'User Inputs'!$B$5,IF($Z35="Future",AF34+I35-I34)))</f>
        <v/>
      </c>
      <c r="AG35" s="85" t="str">
        <f>IF(OR($Z35="Past",$Z35="Omitted",$Z35=""),"",IF($Z35="Current",$V35+'User Inputs'!$B$5,IF($Z35="Future",AG34+J35-J34)))</f>
        <v/>
      </c>
      <c r="AH35" s="91" t="str">
        <f>IF(OR($Z35="Past",$Z35="Omitted",$Z35=""),"",IF($Z35="Current",$X35+'User Inputs'!$B$6,IF($Z35="Future",AH34+L35-L34)))</f>
        <v/>
      </c>
      <c r="AI35" s="91" t="str">
        <f>IF(OR($Z35="Past",$Z35="Omitted",$Z35=""),"",IF($Z35="Current",$X35+'User Inputs'!$B$6,IF($Z35="Future",AI34+M35-M34)))</f>
        <v/>
      </c>
      <c r="AJ35" s="99" t="str">
        <f>IF(OR($Z35="Past",$Z35="Omitted",$Z35=""),"",IF($Z35="Current",$X35+'User Inputs'!$B$6,IF($Z35="Future",AJ34+N35-N34)))</f>
        <v/>
      </c>
      <c r="AK35" s="440" t="str">
        <f t="shared" si="0"/>
        <v/>
      </c>
      <c r="AL35" s="441" t="str">
        <f t="shared" si="1"/>
        <v/>
      </c>
      <c r="AM35" s="441" t="str">
        <f t="shared" si="5"/>
        <v/>
      </c>
      <c r="AN35" s="442" t="str">
        <f t="shared" si="6"/>
        <v/>
      </c>
      <c r="AO35" s="85" t="str">
        <f t="shared" si="7"/>
        <v/>
      </c>
      <c r="AW35" s="504" t="str">
        <f t="shared" si="8"/>
        <v/>
      </c>
      <c r="AX35" s="504" t="str">
        <f t="shared" si="9"/>
        <v/>
      </c>
      <c r="AY35" s="504" t="str">
        <f t="shared" si="10"/>
        <v/>
      </c>
      <c r="AZ35" s="524" t="str">
        <f t="shared" si="11"/>
        <v/>
      </c>
      <c r="BA35" s="524" t="str">
        <f t="shared" si="12"/>
        <v/>
      </c>
      <c r="BB35" s="524" t="str">
        <f t="shared" si="13"/>
        <v/>
      </c>
    </row>
    <row r="36" spans="5:54" ht="15" thickTop="1">
      <c r="O36" s="468"/>
      <c r="P36" s="468"/>
      <c r="Q36" s="467"/>
      <c r="R36" s="467"/>
      <c r="S36" s="467"/>
      <c r="T36" s="467"/>
      <c r="U36" s="467"/>
      <c r="X36" s="466"/>
      <c r="Y36" s="466"/>
      <c r="Z36" s="61">
        <v>0</v>
      </c>
      <c r="AA36" s="61">
        <f>AA2</f>
        <v>6666</v>
      </c>
      <c r="AK36" s="443">
        <f>MATCH("Current",Z2:Z35,0)</f>
        <v>16</v>
      </c>
      <c r="AL36" s="447" t="s">
        <v>1954</v>
      </c>
      <c r="AM36" s="444">
        <v>-46.445833333333411</v>
      </c>
      <c r="AN36" s="445">
        <v>-33515853.4608</v>
      </c>
    </row>
    <row r="37" spans="5:54" ht="15" thickBot="1">
      <c r="E37" s="467"/>
      <c r="F37" s="467"/>
      <c r="K37" s="466"/>
      <c r="L37" s="466"/>
      <c r="M37" s="466"/>
      <c r="N37" s="466"/>
      <c r="P37" s="468"/>
      <c r="Q37" s="468"/>
      <c r="R37" s="467"/>
      <c r="S37" s="467"/>
      <c r="X37" s="466"/>
      <c r="Y37" s="466"/>
      <c r="Z37" s="466" t="s">
        <v>2006</v>
      </c>
      <c r="AK37" s="446">
        <f>INDEX(AM2:AM35,MATCH("Current",Z2:Z35,0)-1)</f>
        <v>-13.054166666666703</v>
      </c>
      <c r="AL37" s="448"/>
      <c r="AM37" s="448"/>
      <c r="AN37" s="449"/>
    </row>
    <row r="38" spans="5:54" ht="15" thickTop="1">
      <c r="Z38" s="475" t="s">
        <v>2007</v>
      </c>
    </row>
    <row r="39" spans="5:54">
      <c r="Z39" s="475" t="s">
        <v>2008</v>
      </c>
    </row>
    <row r="40" spans="5:54">
      <c r="Z40" s="475" t="s">
        <v>2009</v>
      </c>
    </row>
  </sheetData>
  <mergeCells count="1">
    <mergeCell ref="AS1:AU1"/>
  </mergeCells>
  <pageMargins left="0.7" right="0.7" top="0.75" bottom="0.75" header="0.3" footer="0.3"/>
  <pageSetup scale="5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theme="5" tint="0.39997558519241921"/>
  </sheetPr>
  <dimension ref="A1:BG46"/>
  <sheetViews>
    <sheetView workbookViewId="0">
      <selection activeCell="Z26" sqref="Z26"/>
    </sheetView>
  </sheetViews>
  <sheetFormatPr defaultRowHeight="14.4"/>
  <cols>
    <col min="1" max="1" width="14.88671875" style="50" customWidth="1"/>
    <col min="2" max="2" width="10.44140625" style="50" bestFit="1" customWidth="1"/>
    <col min="3" max="3" width="9.88671875" style="50" bestFit="1" customWidth="1"/>
    <col min="4" max="4" width="12.6640625" style="50" customWidth="1"/>
    <col min="5" max="5" width="11.88671875" style="50" customWidth="1"/>
    <col min="6" max="6" width="10.5546875" style="50" customWidth="1"/>
    <col min="7" max="7" width="11.6640625" style="52" customWidth="1"/>
    <col min="8" max="8" width="12.109375" style="50" customWidth="1"/>
    <col min="9" max="9" width="12.33203125" customWidth="1"/>
    <col min="10" max="10" width="12.6640625" customWidth="1"/>
    <col min="11" max="11" width="11.88671875" style="52" customWidth="1"/>
    <col min="12" max="12" width="15.5546875" customWidth="1"/>
    <col min="13" max="13" width="16.88671875" customWidth="1"/>
    <col min="14" max="14" width="17.88671875" customWidth="1"/>
    <col min="15" max="15" width="15.88671875" bestFit="1" customWidth="1"/>
    <col min="16" max="16" width="18" customWidth="1"/>
    <col min="17" max="17" width="11.6640625" customWidth="1"/>
    <col min="18" max="18" width="10.5546875" customWidth="1"/>
    <col min="19" max="19" width="9.88671875" style="52" customWidth="1"/>
    <col min="20" max="20" width="14.88671875" style="67" customWidth="1"/>
    <col min="21" max="21" width="12.33203125" style="79" customWidth="1"/>
    <col min="22" max="22" width="10.6640625" customWidth="1"/>
    <col min="23" max="23" width="12.109375" style="52" customWidth="1"/>
    <col min="24" max="24" width="14.44140625" style="50" customWidth="1"/>
    <col min="25" max="25" width="14.44140625" style="475" customWidth="1"/>
    <col min="26" max="26" width="15.6640625" style="87" customWidth="1"/>
    <col min="27" max="31" width="15.6640625" style="52" customWidth="1"/>
    <col min="32" max="36" width="15.6640625" customWidth="1"/>
    <col min="37" max="38" width="15.6640625" style="79" customWidth="1"/>
    <col min="39" max="40" width="15.6640625" style="475" customWidth="1"/>
    <col min="41" max="41" width="16.6640625" style="52" customWidth="1"/>
    <col min="42" max="43" width="16.6640625" style="475" customWidth="1"/>
    <col min="44" max="44" width="16.6640625" style="52" customWidth="1"/>
    <col min="45" max="45" width="19" style="65" bestFit="1" customWidth="1"/>
    <col min="46" max="46" width="10.109375" bestFit="1" customWidth="1"/>
    <col min="48" max="48" width="10" bestFit="1" customWidth="1"/>
    <col min="50" max="50" width="10" bestFit="1" customWidth="1"/>
    <col min="53" max="56" width="9" style="475" customWidth="1"/>
    <col min="58" max="58" width="17" customWidth="1"/>
    <col min="59" max="59" width="17.44140625" customWidth="1"/>
  </cols>
  <sheetData>
    <row r="1" spans="1:59" s="35" customFormat="1" ht="29.25" customHeight="1" thickBot="1">
      <c r="A1" s="464" t="s">
        <v>565</v>
      </c>
      <c r="B1" s="464" t="s">
        <v>566</v>
      </c>
      <c r="C1" s="464" t="s">
        <v>567</v>
      </c>
      <c r="D1" s="464" t="s">
        <v>568</v>
      </c>
      <c r="E1" s="464" t="s">
        <v>569</v>
      </c>
      <c r="F1" s="464" t="s">
        <v>570</v>
      </c>
      <c r="G1" s="464" t="s">
        <v>571</v>
      </c>
      <c r="H1" s="464" t="s">
        <v>572</v>
      </c>
      <c r="I1" s="464" t="s">
        <v>573</v>
      </c>
      <c r="J1" s="464" t="s">
        <v>574</v>
      </c>
      <c r="K1" s="464" t="s">
        <v>575</v>
      </c>
      <c r="L1" s="464" t="s">
        <v>576</v>
      </c>
      <c r="M1" s="464" t="s">
        <v>577</v>
      </c>
      <c r="N1" s="464" t="s">
        <v>578</v>
      </c>
      <c r="O1" s="464" t="s">
        <v>579</v>
      </c>
      <c r="P1" s="464" t="s">
        <v>580</v>
      </c>
      <c r="Q1" s="464" t="s">
        <v>581</v>
      </c>
      <c r="R1" s="464" t="s">
        <v>582</v>
      </c>
      <c r="S1" s="464" t="s">
        <v>583</v>
      </c>
      <c r="T1" s="464" t="s">
        <v>584</v>
      </c>
      <c r="U1" s="464" t="s">
        <v>585</v>
      </c>
      <c r="V1" s="464" t="s">
        <v>586</v>
      </c>
      <c r="W1" s="464" t="s">
        <v>587</v>
      </c>
      <c r="X1" s="464" t="s">
        <v>588</v>
      </c>
      <c r="Y1" s="475" t="s">
        <v>2102</v>
      </c>
      <c r="Z1" s="102" t="s">
        <v>165</v>
      </c>
      <c r="AA1" s="100" t="s">
        <v>149</v>
      </c>
      <c r="AB1" s="56" t="s">
        <v>558</v>
      </c>
      <c r="AC1" s="57" t="s">
        <v>147</v>
      </c>
      <c r="AD1" s="55" t="s">
        <v>148</v>
      </c>
      <c r="AE1" s="56" t="s">
        <v>386</v>
      </c>
      <c r="AF1" s="56" t="s">
        <v>387</v>
      </c>
      <c r="AG1" s="56" t="s">
        <v>388</v>
      </c>
      <c r="AH1" s="56" t="s">
        <v>383</v>
      </c>
      <c r="AI1" s="56" t="s">
        <v>384</v>
      </c>
      <c r="AJ1" s="57" t="s">
        <v>385</v>
      </c>
      <c r="AK1" s="81" t="s">
        <v>163</v>
      </c>
      <c r="AL1" s="82" t="s">
        <v>164</v>
      </c>
      <c r="AM1" s="82" t="s">
        <v>2110</v>
      </c>
      <c r="AN1" s="82" t="s">
        <v>2103</v>
      </c>
      <c r="AO1" s="56" t="s">
        <v>2108</v>
      </c>
      <c r="AP1" s="81" t="s">
        <v>575</v>
      </c>
      <c r="AQ1" s="81" t="s">
        <v>2104</v>
      </c>
      <c r="AR1" s="57" t="s">
        <v>2109</v>
      </c>
      <c r="AS1" s="81" t="s">
        <v>155</v>
      </c>
      <c r="AT1" s="163" t="s">
        <v>149</v>
      </c>
      <c r="AU1" s="164" t="s">
        <v>82</v>
      </c>
      <c r="AV1" s="343" t="s">
        <v>150</v>
      </c>
      <c r="AW1" s="554" t="s">
        <v>545</v>
      </c>
      <c r="AX1" s="555"/>
      <c r="AY1" s="556"/>
      <c r="BA1" s="102" t="s">
        <v>2069</v>
      </c>
      <c r="BB1" s="102" t="s">
        <v>2071</v>
      </c>
      <c r="BC1" s="102" t="s">
        <v>2070</v>
      </c>
      <c r="BD1" s="102" t="s">
        <v>2072</v>
      </c>
    </row>
    <row r="2" spans="1:59" ht="15" thickBot="1">
      <c r="A2" s="465" t="s">
        <v>589</v>
      </c>
      <c r="B2" s="465" t="s">
        <v>83</v>
      </c>
      <c r="C2" s="465" t="s">
        <v>84</v>
      </c>
      <c r="D2" s="465"/>
      <c r="E2" s="469">
        <v>6666</v>
      </c>
      <c r="F2" s="469">
        <v>6666</v>
      </c>
      <c r="G2" s="467">
        <v>5.9</v>
      </c>
      <c r="H2" s="467">
        <v>4.2</v>
      </c>
      <c r="I2" s="467">
        <v>5.9</v>
      </c>
      <c r="J2" s="467">
        <v>7.7</v>
      </c>
      <c r="K2" s="466">
        <v>17600000</v>
      </c>
      <c r="L2" s="466">
        <v>16100000</v>
      </c>
      <c r="M2" s="466">
        <v>17600000</v>
      </c>
      <c r="N2" s="466">
        <v>19000000</v>
      </c>
      <c r="O2" s="468">
        <v>42357</v>
      </c>
      <c r="P2" s="468">
        <v>42364.6875</v>
      </c>
      <c r="Q2" s="469"/>
      <c r="R2" s="469"/>
      <c r="S2" s="467">
        <v>7.6875</v>
      </c>
      <c r="T2" s="467">
        <v>180</v>
      </c>
      <c r="U2" s="467">
        <v>4.5</v>
      </c>
      <c r="V2" s="467">
        <v>7.6875</v>
      </c>
      <c r="W2" s="466">
        <v>17863009.272500001</v>
      </c>
      <c r="X2" s="466">
        <v>17863009.272500001</v>
      </c>
      <c r="Y2" s="466" t="s">
        <v>1820</v>
      </c>
      <c r="Z2" s="103" t="str">
        <f>IF(A2="NONWW","Omitted",IF((ISBLANK(A2)),"",IF(AND(O2&gt;0,P2&gt;0),"Past",IF(AND(O2&gt;0,P2=0),"Current",IF(OR(Z1="Past",Z1="Omitted"),"Omitted","Future")))))</f>
        <v>Past</v>
      </c>
      <c r="AA2" s="101">
        <f>IF(Z2="","",MAX('User Inputs'!$B$26,F2,AA1))</f>
        <v>6666</v>
      </c>
      <c r="AB2" s="58">
        <f>IF(OR($Z2="",$Z2="Future"),"",MAX(V2,AB1))</f>
        <v>7.6875</v>
      </c>
      <c r="AC2" s="92">
        <f>IF(OR($Z2="",$Z2="Future"),"",MAX(X2,AC1))</f>
        <v>17863009.272500001</v>
      </c>
      <c r="AD2" s="220" t="str">
        <f>IF(OR($Z2="Past",$Z2="Omitted",$Z2=""),"",IF(Guide!$H$46=TRUE,MAX('DvD Export'!B:B),MAX(AA2,'DvD Export'!B:B)))</f>
        <v/>
      </c>
      <c r="AE2" s="83" t="str">
        <f>IF(OR($Z2="Past",$Z2="Omitted",$Z2=""),"",IF($Z2="Current",$V2+'User Inputs'!$B$5,IF($Z2="Future",AE1+H2-H1)))</f>
        <v/>
      </c>
      <c r="AF2" s="83" t="str">
        <f>IF(OR($Z2="Past",$Z2="Omitted",$Z2=""),"",IF($Z2="Current",$V2+'User Inputs'!$B$5,IF($Z2="Future",AF1+I2-I1)))</f>
        <v/>
      </c>
      <c r="AG2" s="83" t="str">
        <f>IF(OR($Z2="Past",$Z2="Omitted",$Z2=""),"",IF($Z2="Current",$V2+'User Inputs'!$B$5,IF($Z2="Future",AG1+J2-J1)))</f>
        <v/>
      </c>
      <c r="AH2" s="94" t="str">
        <f>IF(OR($Z2="Past",$Z2="Omitted",$Z2=""),"",IF($Z2="Current",$X2+'User Inputs'!$B$6,IF($Z2="Future",AH1+L2-L1)))</f>
        <v/>
      </c>
      <c r="AI2" s="94" t="str">
        <f>IF(OR($Z2="Past",$Z2="Omitted",$Z2=""),"",IF($Z2="Current",$X2+'User Inputs'!$B$6,IF($Z2="Future",AI1+M2-M1)))</f>
        <v/>
      </c>
      <c r="AJ2" s="95" t="str">
        <f>IF(OR($Z2="Past",$Z2="Omitted",$Z2=""),"",IF($Z2="Current",$X2+'User Inputs'!$B$6,IF($Z2="Future",AJ1+N2-N1)))</f>
        <v/>
      </c>
      <c r="AK2" s="62">
        <f>IF(OR($Z2="",$Z2="Future"),"",IF($Z2="Omitted",0,IF(OR($Z2="Past",$Z2="Current"),T2/24,)))</f>
        <v>7.5</v>
      </c>
      <c r="AL2" s="83">
        <f>IF(OR($Z2="",$Z2="Future"),"",IF($Z2="Omitted",0,IF(OR($Z2="Past",$Z2="Current"),U2/24,)))</f>
        <v>0.1875</v>
      </c>
      <c r="AM2" s="526">
        <f t="shared" ref="AM2:AM20" si="0">IF(ISBLANK(A2),"",G2)</f>
        <v>5.9</v>
      </c>
      <c r="AN2" s="526">
        <f>IF(ISBLANK(A2),"",AM2)</f>
        <v>5.9</v>
      </c>
      <c r="AO2" s="83">
        <f>IF(A2="INACTIVE",0,IF(Z2="Current",0,IF(OR($Z2="",$Z2="Future",$Z2="Current",$Z2="Omitted"),"",IF($Z2="Past",AK2+AL2-AM2,))))</f>
        <v>1.7874999999999996</v>
      </c>
      <c r="AP2" s="530">
        <f t="shared" ref="AP2:AP11" si="1">IF(ISBLANK(A2),"",K2)</f>
        <v>17600000</v>
      </c>
      <c r="AQ2" s="94">
        <f>IF(ISBLANK(A2),"",AP2)</f>
        <v>17600000</v>
      </c>
      <c r="AR2" s="64">
        <f>IF(A2="INACTIVE",0,IF(Z2="Current",0,IF(OR($Z2="",$Z2="Future",$Z2="Current",$Z2="Omitted"),"",IF($Z2="Past",W2-AP2,))))</f>
        <v>263009.27250000089</v>
      </c>
      <c r="AS2" s="103" t="str">
        <f t="shared" ref="AS2:AS35" si="2">IF(NOT(ISBLANK(A2)),CONCATENATE(B2,", ",C2),"")</f>
        <v>MOB, MOVEON</v>
      </c>
      <c r="AT2" s="503">
        <f>MAX(F:F)</f>
        <v>31390</v>
      </c>
      <c r="AU2" s="162">
        <f>MAX(I:I)</f>
        <v>185.3</v>
      </c>
      <c r="AV2" s="344">
        <f>MAX(M:M)</f>
        <v>221800000</v>
      </c>
      <c r="AW2" s="345" t="s">
        <v>172</v>
      </c>
      <c r="AX2" s="346" t="s">
        <v>0</v>
      </c>
      <c r="AY2" s="347" t="s">
        <v>546</v>
      </c>
      <c r="BA2" s="103">
        <v>7.6875</v>
      </c>
      <c r="BB2" s="103"/>
      <c r="BC2" s="103"/>
      <c r="BD2" s="103"/>
    </row>
    <row r="3" spans="1:59">
      <c r="A3" s="465" t="s">
        <v>591</v>
      </c>
      <c r="B3" s="465" t="s">
        <v>363</v>
      </c>
      <c r="C3" s="465" t="s">
        <v>263</v>
      </c>
      <c r="D3" s="465" t="s">
        <v>590</v>
      </c>
      <c r="E3" s="469">
        <v>6666</v>
      </c>
      <c r="F3" s="469">
        <v>6979</v>
      </c>
      <c r="G3" s="467">
        <v>1.7</v>
      </c>
      <c r="H3" s="467">
        <v>5.0999999999999996</v>
      </c>
      <c r="I3" s="467">
        <v>7.6</v>
      </c>
      <c r="J3" s="467">
        <v>10.1</v>
      </c>
      <c r="K3" s="466">
        <v>8300000</v>
      </c>
      <c r="L3" s="466">
        <v>23800000</v>
      </c>
      <c r="M3" s="466">
        <v>25900000</v>
      </c>
      <c r="N3" s="466">
        <v>28000000</v>
      </c>
      <c r="O3" s="468">
        <v>42364.6875</v>
      </c>
      <c r="P3" s="468">
        <v>42367.270833333336</v>
      </c>
      <c r="Q3" s="469">
        <v>0</v>
      </c>
      <c r="R3" s="469">
        <v>6955</v>
      </c>
      <c r="S3" s="467">
        <v>2.5833333333333299</v>
      </c>
      <c r="T3" s="467">
        <v>35.000000000000099</v>
      </c>
      <c r="U3" s="467">
        <v>27</v>
      </c>
      <c r="V3" s="467">
        <v>10.2708333333333</v>
      </c>
      <c r="W3" s="466">
        <v>3402611.9791666698</v>
      </c>
      <c r="X3" s="466">
        <v>21265621.251666699</v>
      </c>
      <c r="Y3" s="466" t="s">
        <v>1820</v>
      </c>
      <c r="Z3" s="104" t="str">
        <f t="shared" ref="Z3:Z35" si="3">IF((ISBLANK(A3)),"",IF(AND(O3&gt;0,P3&gt;0),"Past",IF(AND(O3&gt;0,P3=0),"Current",IF(OR(Z2="Past",Z2="Omitted"),"Omitted","Future"))))</f>
        <v>Past</v>
      </c>
      <c r="AA3" s="101">
        <f>IF(Z3="","",MAX('User Inputs'!$B$26,F3,AA2))</f>
        <v>6979</v>
      </c>
      <c r="AB3" s="58">
        <f t="shared" ref="AB3:AB35" si="4">IF(OR($Z3="",$Z3="Future"),"",MAX(V3,AB2))</f>
        <v>10.2708333333333</v>
      </c>
      <c r="AC3" s="92">
        <f t="shared" ref="AC3:AC35" si="5">IF(OR($Z3="",$Z3="Future"),"",MAX(X3,AC2))</f>
        <v>21265621.251666699</v>
      </c>
      <c r="AD3" s="220" t="str">
        <f>IF(OR($Z3="Past",$Z3="Omitted",$Z3=""),"",IF(Guide!$H$46=TRUE,MAX('DvD Export'!B:B),MAX(AA3,'DvD Export'!B:B)))</f>
        <v/>
      </c>
      <c r="AE3" s="84" t="str">
        <f>IF(OR($Z3="Past",$Z3="Omitted",$Z3=""),"",IF($Z3="Current",$V3+'User Inputs'!$B$5,IF($Z3="Future",AE2+H3-H2)))</f>
        <v/>
      </c>
      <c r="AF3" s="84" t="str">
        <f>IF(OR($Z3="Past",$Z3="Omitted",$Z3=""),"",IF($Z3="Current",$V3+'User Inputs'!$B$5,IF($Z3="Future",AF2+I3-I2)))</f>
        <v/>
      </c>
      <c r="AG3" s="84" t="str">
        <f>IF(OR($Z3="Past",$Z3="Omitted",$Z3=""),"",IF($Z3="Current",$V3+'User Inputs'!$B$5,IF($Z3="Future",AG2+J3-J2)))</f>
        <v/>
      </c>
      <c r="AH3" s="97" t="str">
        <f>IF(OR($Z3="Past",$Z3="Omitted",$Z3=""),"",IF($Z3="Current",$X3+'User Inputs'!$B$6,IF($Z3="Future",AH2+L3-L2)))</f>
        <v/>
      </c>
      <c r="AI3" s="97" t="str">
        <f>IF(OR($Z3="Past",$Z3="Omitted",$Z3=""),"",IF($Z3="Current",$X3+'User Inputs'!$B$6,IF($Z3="Future",AI2+M3-M2)))</f>
        <v/>
      </c>
      <c r="AJ3" s="98" t="str">
        <f>IF(OR($Z3="Past",$Z3="Omitted",$Z3=""),"",IF($Z3="Current",$X3+'User Inputs'!$B$6,IF($Z3="Future",AJ2+N3-N2)))</f>
        <v/>
      </c>
      <c r="AK3" s="96">
        <f t="shared" ref="AK3:AK35" si="6">IF(OR($Z3="",$Z3="Future"),"",IF($Z3="Omitted",0,IF(OR($Z3="Past",$Z3="Current"),T3/24,)))</f>
        <v>1.4583333333333375</v>
      </c>
      <c r="AL3" s="84">
        <f t="shared" ref="AL3:AL35" si="7">IF(OR($Z3="",$Z3="Future"),"",IF($Z3="Omitted",0,IF(OR($Z3="Past",$Z3="Current"),U3/24,)))</f>
        <v>1.125</v>
      </c>
      <c r="AM3" s="526">
        <f t="shared" si="0"/>
        <v>1.7</v>
      </c>
      <c r="AN3" s="526">
        <f>IF(ISBLANK(A3),"",AM3+AN2)</f>
        <v>7.6000000000000005</v>
      </c>
      <c r="AO3" s="397">
        <f t="shared" ref="AO3:AO35" si="8">IF(A3="INACTIVE",0,IF(Z3="Current",0,IF(OR($Z3="",$Z3="Future",$Z3="Current",$Z3="Omitted"),"",IF($Z3="Past",AK3+AL3-AM3,))))</f>
        <v>0.88333333333333752</v>
      </c>
      <c r="AP3" s="530">
        <f t="shared" si="1"/>
        <v>8300000</v>
      </c>
      <c r="AQ3" s="530">
        <f>IF(ISBLANK(A3),"",AP3+AQ2)</f>
        <v>25900000</v>
      </c>
      <c r="AR3" s="398">
        <f t="shared" ref="AR3:AR35" si="9">IF(A3="INACTIVE",0,IF(Z3="Current",0,IF(OR($Z3="",$Z3="Future",$Z3="Current",$Z3="Omitted"),"",IF($Z3="Past",W3-AP3,))))</f>
        <v>-4897388.0208333302</v>
      </c>
      <c r="AS3" s="504" t="str">
        <f t="shared" si="2"/>
        <v>STRUCT, DRVJET</v>
      </c>
      <c r="AW3" s="348">
        <f>MAX('DvD Export'!A:A)</f>
        <v>88.96</v>
      </c>
      <c r="AX3" s="349">
        <f>MAX(AC:AC)</f>
        <v>122373702.62250005</v>
      </c>
      <c r="AY3" s="350">
        <f>VLOOKUP(AW3,'DvD Export'!A:D,4)</f>
        <v>30150</v>
      </c>
      <c r="BA3" s="504">
        <v>10.2708333333333</v>
      </c>
      <c r="BB3" s="504"/>
      <c r="BC3" s="504"/>
      <c r="BD3" s="504"/>
      <c r="BF3" s="475"/>
    </row>
    <row r="4" spans="1:59" ht="15" thickBot="1">
      <c r="A4" s="465" t="s">
        <v>2095</v>
      </c>
      <c r="B4" s="465" t="s">
        <v>2095</v>
      </c>
      <c r="C4" s="465" t="s">
        <v>2095</v>
      </c>
      <c r="D4" s="465" t="s">
        <v>2021</v>
      </c>
      <c r="E4" s="469">
        <v>6970</v>
      </c>
      <c r="F4" s="469">
        <v>7516</v>
      </c>
      <c r="G4" s="467">
        <v>0</v>
      </c>
      <c r="H4" s="467"/>
      <c r="I4" s="467"/>
      <c r="J4" s="467"/>
      <c r="K4" s="466">
        <v>0</v>
      </c>
      <c r="L4" s="466"/>
      <c r="M4" s="466"/>
      <c r="N4" s="466"/>
      <c r="O4" s="468">
        <v>42367.270833333336</v>
      </c>
      <c r="P4" s="468">
        <v>42367.729166666664</v>
      </c>
      <c r="Q4" s="469"/>
      <c r="R4" s="469"/>
      <c r="S4" s="467"/>
      <c r="T4" s="467"/>
      <c r="U4" s="467"/>
      <c r="V4" s="467"/>
      <c r="W4" s="466"/>
      <c r="X4" s="466"/>
      <c r="Y4" s="466" t="s">
        <v>1820</v>
      </c>
      <c r="Z4" s="104" t="str">
        <f t="shared" si="3"/>
        <v>Past</v>
      </c>
      <c r="AA4" s="101">
        <f>IF(Z4="","",MAX('User Inputs'!$B$26,F4,AA3))</f>
        <v>7516</v>
      </c>
      <c r="AB4" s="58">
        <f t="shared" si="4"/>
        <v>10.2708333333333</v>
      </c>
      <c r="AC4" s="92">
        <f t="shared" si="5"/>
        <v>21265621.251666699</v>
      </c>
      <c r="AD4" s="220" t="str">
        <f>IF(OR($Z4="Past",$Z4="Omitted",$Z4=""),"",IF(Guide!$H$46=TRUE,MAX('DvD Export'!B:B),MAX(AA4,'DvD Export'!B:B)))</f>
        <v/>
      </c>
      <c r="AE4" s="84" t="str">
        <f>IF(OR($Z4="Past",$Z4="Omitted",$Z4=""),"",IF($Z4="Current",$V4+'User Inputs'!$B$5,IF($Z4="Future",AE3+H4-H3)))</f>
        <v/>
      </c>
      <c r="AF4" s="84" t="str">
        <f>IF(OR($Z4="Past",$Z4="Omitted",$Z4=""),"",IF($Z4="Current",$V4+'User Inputs'!$B$5,IF($Z4="Future",AF3+I4-I3)))</f>
        <v/>
      </c>
      <c r="AG4" s="84" t="str">
        <f>IF(OR($Z4="Past",$Z4="Omitted",$Z4=""),"",IF($Z4="Current",$V4+'User Inputs'!$B$5,IF($Z4="Future",AG3+J4-J3)))</f>
        <v/>
      </c>
      <c r="AH4" s="97" t="str">
        <f>IF(OR($Z4="Past",$Z4="Omitted",$Z4=""),"",IF($Z4="Current",$X4+'User Inputs'!$B$6,IF($Z4="Future",AH3+L4-L3)))</f>
        <v/>
      </c>
      <c r="AI4" s="97" t="str">
        <f>IF(OR($Z4="Past",$Z4="Omitted",$Z4=""),"",IF($Z4="Current",$X4+'User Inputs'!$B$6,IF($Z4="Future",AI3+M4-M3)))</f>
        <v/>
      </c>
      <c r="AJ4" s="98" t="str">
        <f>IF(OR($Z4="Past",$Z4="Omitted",$Z4=""),"",IF($Z4="Current",$X4+'User Inputs'!$B$6,IF($Z4="Future",AJ3+N4-N3)))</f>
        <v/>
      </c>
      <c r="AK4" s="96">
        <f t="shared" si="6"/>
        <v>0</v>
      </c>
      <c r="AL4" s="84">
        <f t="shared" si="7"/>
        <v>0</v>
      </c>
      <c r="AM4" s="526">
        <f t="shared" si="0"/>
        <v>0</v>
      </c>
      <c r="AN4" s="526">
        <f t="shared" ref="AN4:AN35" si="10">IF(ISBLANK(A4),"",AM4+AN3)</f>
        <v>7.6000000000000005</v>
      </c>
      <c r="AO4" s="397">
        <f t="shared" si="8"/>
        <v>0</v>
      </c>
      <c r="AP4" s="530">
        <f t="shared" si="1"/>
        <v>0</v>
      </c>
      <c r="AQ4" s="530">
        <f t="shared" ref="AQ4:AQ35" si="11">IF(ISBLANK(A4),"",AP4+AQ3)</f>
        <v>25900000</v>
      </c>
      <c r="AR4" s="398">
        <f t="shared" si="9"/>
        <v>0</v>
      </c>
      <c r="AS4" s="504" t="str">
        <f t="shared" si="2"/>
        <v>INACTIVE, INACTIVE</v>
      </c>
      <c r="AW4" s="345">
        <f>AW3+'User Inputs'!B5</f>
        <v>93.96</v>
      </c>
      <c r="AX4" s="346">
        <f>AX3+'User Inputs'!B6</f>
        <v>128358591.99109152</v>
      </c>
      <c r="AY4" s="347">
        <f>VLOOKUP("Current",Z2:AD35,5,FALSE)</f>
        <v>31390</v>
      </c>
      <c r="BA4" s="504">
        <v>10.2708333333333</v>
      </c>
      <c r="BB4" s="504"/>
      <c r="BC4" s="504"/>
      <c r="BD4" s="504"/>
      <c r="BF4" s="475"/>
      <c r="BG4" s="475"/>
    </row>
    <row r="5" spans="1:59">
      <c r="A5" s="465" t="s">
        <v>591</v>
      </c>
      <c r="B5" s="465" t="s">
        <v>364</v>
      </c>
      <c r="C5" s="465" t="s">
        <v>87</v>
      </c>
      <c r="D5" s="465" t="s">
        <v>2022</v>
      </c>
      <c r="E5" s="469">
        <v>7516</v>
      </c>
      <c r="F5" s="469">
        <v>7516</v>
      </c>
      <c r="G5" s="467">
        <v>2</v>
      </c>
      <c r="H5" s="467">
        <v>7.8</v>
      </c>
      <c r="I5" s="467">
        <v>11.4</v>
      </c>
      <c r="J5" s="467">
        <v>15.1</v>
      </c>
      <c r="K5" s="466">
        <v>3500000</v>
      </c>
      <c r="L5" s="466">
        <v>28100000</v>
      </c>
      <c r="M5" s="466">
        <v>31100000</v>
      </c>
      <c r="N5" s="466">
        <v>34200000</v>
      </c>
      <c r="O5" s="468">
        <v>42367.729166666664</v>
      </c>
      <c r="P5" s="468">
        <v>42369.229166666664</v>
      </c>
      <c r="Q5" s="469">
        <v>7525</v>
      </c>
      <c r="R5" s="469">
        <v>7525</v>
      </c>
      <c r="S5" s="467">
        <v>1.5</v>
      </c>
      <c r="T5" s="467">
        <v>34.000000000000099</v>
      </c>
      <c r="U5" s="467">
        <v>2</v>
      </c>
      <c r="V5" s="467">
        <v>11.7708333333333</v>
      </c>
      <c r="W5" s="466">
        <v>4203252.0183333298</v>
      </c>
      <c r="X5" s="466">
        <v>25468873.270000029</v>
      </c>
      <c r="Y5" s="466" t="s">
        <v>1820</v>
      </c>
      <c r="Z5" s="104" t="str">
        <f t="shared" si="3"/>
        <v>Past</v>
      </c>
      <c r="AA5" s="101">
        <f>IF(Z5="","",MAX('User Inputs'!$B$26,F5,AA4))</f>
        <v>7516</v>
      </c>
      <c r="AB5" s="58">
        <f t="shared" si="4"/>
        <v>11.7708333333333</v>
      </c>
      <c r="AC5" s="92">
        <f t="shared" si="5"/>
        <v>25468873.270000029</v>
      </c>
      <c r="AD5" s="220" t="str">
        <f>IF(OR($Z5="Past",$Z5="Omitted",$Z5=""),"",IF(Guide!$H$46=TRUE,MAX('DvD Export'!B:B),MAX(AA5,'DvD Export'!B:B)))</f>
        <v/>
      </c>
      <c r="AE5" s="84" t="str">
        <f>IF(OR($Z5="Past",$Z5="Omitted",$Z5=""),"",IF($Z5="Current",$V5+'User Inputs'!$B$5,IF($Z5="Future",AE4+H5-H4)))</f>
        <v/>
      </c>
      <c r="AF5" s="84" t="str">
        <f>IF(OR($Z5="Past",$Z5="Omitted",$Z5=""),"",IF($Z5="Current",$V5+'User Inputs'!$B$5,IF($Z5="Future",AF4+I5-I4)))</f>
        <v/>
      </c>
      <c r="AG5" s="84" t="str">
        <f>IF(OR($Z5="Past",$Z5="Omitted",$Z5=""),"",IF($Z5="Current",$V5+'User Inputs'!$B$5,IF($Z5="Future",AG4+J5-J4)))</f>
        <v/>
      </c>
      <c r="AH5" s="97" t="str">
        <f>IF(OR($Z5="Past",$Z5="Omitted",$Z5=""),"",IF($Z5="Current",$X5+'User Inputs'!$B$6,IF($Z5="Future",AH4+L5-L4)))</f>
        <v/>
      </c>
      <c r="AI5" s="97" t="str">
        <f>IF(OR($Z5="Past",$Z5="Omitted",$Z5=""),"",IF($Z5="Current",$X5+'User Inputs'!$B$6,IF($Z5="Future",AI4+M5-M4)))</f>
        <v/>
      </c>
      <c r="AJ5" s="98" t="str">
        <f>IF(OR($Z5="Past",$Z5="Omitted",$Z5=""),"",IF($Z5="Current",$X5+'User Inputs'!$B$6,IF($Z5="Future",AJ4+N5-N4)))</f>
        <v/>
      </c>
      <c r="AK5" s="96">
        <f t="shared" si="6"/>
        <v>1.4166666666666707</v>
      </c>
      <c r="AL5" s="84">
        <f t="shared" si="7"/>
        <v>8.3333333333333329E-2</v>
      </c>
      <c r="AM5" s="526">
        <f t="shared" si="0"/>
        <v>2</v>
      </c>
      <c r="AN5" s="526">
        <f t="shared" si="10"/>
        <v>9.6000000000000014</v>
      </c>
      <c r="AO5" s="397">
        <f t="shared" si="8"/>
        <v>-0.499999999999996</v>
      </c>
      <c r="AP5" s="530">
        <f t="shared" si="1"/>
        <v>3500000</v>
      </c>
      <c r="AQ5" s="530">
        <f t="shared" si="11"/>
        <v>29400000</v>
      </c>
      <c r="AR5" s="398">
        <f t="shared" si="9"/>
        <v>703252.01833332982</v>
      </c>
      <c r="AS5" s="504" t="str">
        <f t="shared" si="2"/>
        <v>COND, CSGCMT</v>
      </c>
      <c r="BA5" s="504">
        <v>11.7708333333333</v>
      </c>
      <c r="BB5" s="504"/>
      <c r="BC5" s="504"/>
      <c r="BD5" s="504"/>
      <c r="BF5" s="475"/>
      <c r="BG5" s="475"/>
    </row>
    <row r="6" spans="1:59">
      <c r="A6" s="465" t="s">
        <v>591</v>
      </c>
      <c r="B6" s="465" t="s">
        <v>85</v>
      </c>
      <c r="C6" s="465" t="s">
        <v>86</v>
      </c>
      <c r="D6" s="465" t="s">
        <v>592</v>
      </c>
      <c r="E6" s="469">
        <v>7516</v>
      </c>
      <c r="F6" s="469">
        <v>11050</v>
      </c>
      <c r="G6" s="467">
        <v>4.5</v>
      </c>
      <c r="H6" s="467">
        <v>12.1</v>
      </c>
      <c r="I6" s="467">
        <v>15.9</v>
      </c>
      <c r="J6" s="467">
        <v>20</v>
      </c>
      <c r="K6" s="466">
        <v>4200000</v>
      </c>
      <c r="L6" s="466">
        <v>32000000</v>
      </c>
      <c r="M6" s="466">
        <v>35300000</v>
      </c>
      <c r="N6" s="466">
        <v>38700000</v>
      </c>
      <c r="O6" s="468">
        <v>42369.229166666664</v>
      </c>
      <c r="P6" s="468">
        <v>42372.916666666664</v>
      </c>
      <c r="Q6" s="469">
        <v>7525</v>
      </c>
      <c r="R6" s="469">
        <v>10287</v>
      </c>
      <c r="S6" s="467">
        <v>3.6875</v>
      </c>
      <c r="T6" s="467">
        <v>80.999999999999901</v>
      </c>
      <c r="U6" s="467">
        <v>7.4999999999999902</v>
      </c>
      <c r="V6" s="467">
        <v>15.4583333333333</v>
      </c>
      <c r="W6" s="466">
        <v>4151830.5</v>
      </c>
      <c r="X6" s="466">
        <v>29620703.770000029</v>
      </c>
      <c r="Y6" s="466" t="s">
        <v>1820</v>
      </c>
      <c r="Z6" s="104" t="str">
        <f t="shared" si="3"/>
        <v>Past</v>
      </c>
      <c r="AA6" s="101">
        <f>IF(Z6="","",MAX('User Inputs'!$B$26,F6,AA5))</f>
        <v>11050</v>
      </c>
      <c r="AB6" s="58">
        <f t="shared" si="4"/>
        <v>15.4583333333333</v>
      </c>
      <c r="AC6" s="92">
        <f t="shared" si="5"/>
        <v>29620703.770000029</v>
      </c>
      <c r="AD6" s="220" t="str">
        <f>IF(OR($Z6="Past",$Z6="Omitted",$Z6=""),"",IF(Guide!$H$46=TRUE,MAX('DvD Export'!B:B),MAX(AA6,'DvD Export'!B:B)))</f>
        <v/>
      </c>
      <c r="AE6" s="84" t="str">
        <f>IF(OR($Z6="Past",$Z6="Omitted",$Z6=""),"",IF($Z6="Current",$V6+'User Inputs'!$B$5,IF($Z6="Future",AE5+H6-H5)))</f>
        <v/>
      </c>
      <c r="AF6" s="84" t="str">
        <f>IF(OR($Z6="Past",$Z6="Omitted",$Z6=""),"",IF($Z6="Current",$V6+'User Inputs'!$B$5,IF($Z6="Future",AF5+I6-I5)))</f>
        <v/>
      </c>
      <c r="AG6" s="84" t="str">
        <f>IF(OR($Z6="Past",$Z6="Omitted",$Z6=""),"",IF($Z6="Current",$V6+'User Inputs'!$B$5,IF($Z6="Future",AG5+J6-J5)))</f>
        <v/>
      </c>
      <c r="AH6" s="97" t="str">
        <f>IF(OR($Z6="Past",$Z6="Omitted",$Z6=""),"",IF($Z6="Current",$X6+'User Inputs'!$B$6,IF($Z6="Future",AH5+L6-L5)))</f>
        <v/>
      </c>
      <c r="AI6" s="97" t="str">
        <f>IF(OR($Z6="Past",$Z6="Omitted",$Z6=""),"",IF($Z6="Current",$X6+'User Inputs'!$B$6,IF($Z6="Future",AI5+M6-M5)))</f>
        <v/>
      </c>
      <c r="AJ6" s="98" t="str">
        <f>IF(OR($Z6="Past",$Z6="Omitted",$Z6=""),"",IF($Z6="Current",$X6+'User Inputs'!$B$6,IF($Z6="Future",AJ5+N6-N5)))</f>
        <v/>
      </c>
      <c r="AK6" s="96">
        <f t="shared" si="6"/>
        <v>3.374999999999996</v>
      </c>
      <c r="AL6" s="84">
        <f t="shared" si="7"/>
        <v>0.31249999999999961</v>
      </c>
      <c r="AM6" s="526">
        <f t="shared" si="0"/>
        <v>4.5</v>
      </c>
      <c r="AN6" s="526">
        <f t="shared" si="10"/>
        <v>14.100000000000001</v>
      </c>
      <c r="AO6" s="397">
        <f t="shared" si="8"/>
        <v>-0.81250000000000444</v>
      </c>
      <c r="AP6" s="530">
        <f t="shared" si="1"/>
        <v>4200000</v>
      </c>
      <c r="AQ6" s="530">
        <f t="shared" si="11"/>
        <v>33600000</v>
      </c>
      <c r="AR6" s="398">
        <f t="shared" si="9"/>
        <v>-48169.5</v>
      </c>
      <c r="AS6" s="504" t="str">
        <f t="shared" si="2"/>
        <v>SURF, DRILL</v>
      </c>
      <c r="AT6" t="str">
        <f>IF(ISBLANK($A6),"",IF(AND($P6&gt;0,$O6&gt;0),"",IF(AND($O6&gt;0,$P6=""),$X5+N6-N5,IF(AJ5="","",AJ5+N6-N5))))</f>
        <v/>
      </c>
      <c r="BA6" s="504">
        <v>15.4583333333333</v>
      </c>
      <c r="BB6" s="504"/>
      <c r="BC6" s="504"/>
      <c r="BD6" s="504"/>
      <c r="BF6" s="475"/>
      <c r="BG6" s="475"/>
    </row>
    <row r="7" spans="1:59">
      <c r="A7" s="465" t="s">
        <v>591</v>
      </c>
      <c r="B7" s="465" t="s">
        <v>85</v>
      </c>
      <c r="C7" s="465" t="s">
        <v>87</v>
      </c>
      <c r="D7" s="465" t="s">
        <v>593</v>
      </c>
      <c r="E7" s="469">
        <v>11050</v>
      </c>
      <c r="F7" s="469">
        <v>11050</v>
      </c>
      <c r="G7" s="467">
        <v>2.7</v>
      </c>
      <c r="H7" s="467">
        <v>14.1</v>
      </c>
      <c r="I7" s="467">
        <v>18.600000000000001</v>
      </c>
      <c r="J7" s="467">
        <v>23.5</v>
      </c>
      <c r="K7" s="466">
        <v>4800000</v>
      </c>
      <c r="L7" s="466">
        <v>36300000</v>
      </c>
      <c r="M7" s="466">
        <v>40100000</v>
      </c>
      <c r="N7" s="466">
        <v>44400000</v>
      </c>
      <c r="O7" s="468">
        <v>42372.916666666664</v>
      </c>
      <c r="P7" s="468">
        <v>42374.791666666664</v>
      </c>
      <c r="Q7" s="469">
        <v>10287</v>
      </c>
      <c r="R7" s="469">
        <v>11110</v>
      </c>
      <c r="S7" s="467">
        <v>1.875</v>
      </c>
      <c r="T7" s="467">
        <v>29.500000000000099</v>
      </c>
      <c r="U7" s="467">
        <v>15.5</v>
      </c>
      <c r="V7" s="467">
        <v>17.3333333333333</v>
      </c>
      <c r="W7" s="466">
        <v>4584024.9587500002</v>
      </c>
      <c r="X7" s="466">
        <v>34204728.728750028</v>
      </c>
      <c r="Y7" s="466" t="s">
        <v>1820</v>
      </c>
      <c r="Z7" s="104" t="str">
        <f t="shared" si="3"/>
        <v>Past</v>
      </c>
      <c r="AA7" s="101">
        <f>IF(Z7="","",MAX('User Inputs'!$B$26,F7,AA6))</f>
        <v>11050</v>
      </c>
      <c r="AB7" s="58">
        <f t="shared" si="4"/>
        <v>17.3333333333333</v>
      </c>
      <c r="AC7" s="92">
        <f t="shared" si="5"/>
        <v>34204728.728750028</v>
      </c>
      <c r="AD7" s="220" t="str">
        <f>IF(OR($Z7="Past",$Z7="Omitted",$Z7=""),"",IF(Guide!$H$46=TRUE,MAX('DvD Export'!B:B),MAX(AA7,'DvD Export'!B:B)))</f>
        <v/>
      </c>
      <c r="AE7" s="84" t="str">
        <f>IF(OR($Z7="Past",$Z7="Omitted",$Z7=""),"",IF($Z7="Current",$V7+'User Inputs'!$B$5,IF($Z7="Future",AE6+H7-H6)))</f>
        <v/>
      </c>
      <c r="AF7" s="84" t="str">
        <f>IF(OR($Z7="Past",$Z7="Omitted",$Z7=""),"",IF($Z7="Current",$V7+'User Inputs'!$B$5,IF($Z7="Future",AF6+I7-I6)))</f>
        <v/>
      </c>
      <c r="AG7" s="84" t="str">
        <f>IF(OR($Z7="Past",$Z7="Omitted",$Z7=""),"",IF($Z7="Current",$V7+'User Inputs'!$B$5,IF($Z7="Future",AG6+J7-J6)))</f>
        <v/>
      </c>
      <c r="AH7" s="97" t="str">
        <f>IF(OR($Z7="Past",$Z7="Omitted",$Z7=""),"",IF($Z7="Current",$X7+'User Inputs'!$B$6,IF($Z7="Future",AH6+L7-L6)))</f>
        <v/>
      </c>
      <c r="AI7" s="97" t="str">
        <f>IF(OR($Z7="Past",$Z7="Omitted",$Z7=""),"",IF($Z7="Current",$X7+'User Inputs'!$B$6,IF($Z7="Future",AI6+M7-M6)))</f>
        <v/>
      </c>
      <c r="AJ7" s="98" t="str">
        <f>IF(OR($Z7="Past",$Z7="Omitted",$Z7=""),"",IF($Z7="Current",$X7+'User Inputs'!$B$6,IF($Z7="Future",AJ6+N7-N6)))</f>
        <v/>
      </c>
      <c r="AK7" s="96">
        <f t="shared" si="6"/>
        <v>1.2291666666666707</v>
      </c>
      <c r="AL7" s="84">
        <f t="shared" si="7"/>
        <v>0.64583333333333337</v>
      </c>
      <c r="AM7" s="526">
        <f t="shared" si="0"/>
        <v>2.7</v>
      </c>
      <c r="AN7" s="526">
        <f t="shared" si="10"/>
        <v>16.8</v>
      </c>
      <c r="AO7" s="397">
        <f t="shared" si="8"/>
        <v>-0.82499999999999618</v>
      </c>
      <c r="AP7" s="530">
        <f t="shared" si="1"/>
        <v>4800000</v>
      </c>
      <c r="AQ7" s="530">
        <f t="shared" si="11"/>
        <v>38400000</v>
      </c>
      <c r="AR7" s="398">
        <f t="shared" si="9"/>
        <v>-215975.04124999978</v>
      </c>
      <c r="AS7" s="504" t="str">
        <f t="shared" si="2"/>
        <v>SURF, CSGCMT</v>
      </c>
      <c r="BA7" s="504">
        <v>17.3333333333333</v>
      </c>
      <c r="BB7" s="504"/>
      <c r="BC7" s="504"/>
      <c r="BD7" s="504"/>
      <c r="BF7" s="475"/>
      <c r="BG7" s="475"/>
    </row>
    <row r="8" spans="1:59">
      <c r="A8" s="465" t="s">
        <v>591</v>
      </c>
      <c r="B8" s="465" t="s">
        <v>85</v>
      </c>
      <c r="C8" s="465" t="s">
        <v>88</v>
      </c>
      <c r="D8" s="465" t="s">
        <v>593</v>
      </c>
      <c r="E8" s="469">
        <v>11050</v>
      </c>
      <c r="F8" s="469">
        <v>11050</v>
      </c>
      <c r="G8" s="467">
        <v>10.7</v>
      </c>
      <c r="H8" s="467">
        <v>20.9</v>
      </c>
      <c r="I8" s="467">
        <v>29.3</v>
      </c>
      <c r="J8" s="467">
        <v>39.299999999999997</v>
      </c>
      <c r="K8" s="466">
        <v>9100000</v>
      </c>
      <c r="L8" s="466">
        <v>42000000</v>
      </c>
      <c r="M8" s="466">
        <v>49200000</v>
      </c>
      <c r="N8" s="466">
        <v>57700000</v>
      </c>
      <c r="O8" s="468">
        <v>42374.791666666664</v>
      </c>
      <c r="P8" s="468">
        <v>42378.416666666664</v>
      </c>
      <c r="Q8" s="469">
        <v>11110</v>
      </c>
      <c r="R8" s="469">
        <v>11110</v>
      </c>
      <c r="S8" s="467">
        <v>3.625</v>
      </c>
      <c r="T8" s="467">
        <v>84.500000000000099</v>
      </c>
      <c r="U8" s="467">
        <v>2.5000000000000102</v>
      </c>
      <c r="V8" s="467">
        <v>20.9583333333333</v>
      </c>
      <c r="W8" s="466">
        <v>4274003.9979166696</v>
      </c>
      <c r="X8" s="466">
        <v>38478732.726666696</v>
      </c>
      <c r="Y8" s="466" t="s">
        <v>1820</v>
      </c>
      <c r="Z8" s="104" t="str">
        <f t="shared" si="3"/>
        <v>Past</v>
      </c>
      <c r="AA8" s="101">
        <f>IF(Z8="","",MAX('User Inputs'!$B$26,F8,AA7))</f>
        <v>11050</v>
      </c>
      <c r="AB8" s="58">
        <f t="shared" si="4"/>
        <v>20.9583333333333</v>
      </c>
      <c r="AC8" s="92">
        <f t="shared" si="5"/>
        <v>38478732.726666696</v>
      </c>
      <c r="AD8" s="220" t="str">
        <f>IF(OR($Z8="Past",$Z8="Omitted",$Z8=""),"",IF(Guide!$H$46=TRUE,MAX('DvD Export'!B:B),MAX(AA8,'DvD Export'!B:B)))</f>
        <v/>
      </c>
      <c r="AE8" s="84" t="str">
        <f>IF(OR($Z8="Past",$Z8="Omitted",$Z8=""),"",IF($Z8="Current",$V8+'User Inputs'!$B$5,IF($Z8="Future",AE7+H8-H7)))</f>
        <v/>
      </c>
      <c r="AF8" s="84" t="str">
        <f>IF(OR($Z8="Past",$Z8="Omitted",$Z8=""),"",IF($Z8="Current",$V8+'User Inputs'!$B$5,IF($Z8="Future",AF7+I8-I7)))</f>
        <v/>
      </c>
      <c r="AG8" s="84" t="str">
        <f>IF(OR($Z8="Past",$Z8="Omitted",$Z8=""),"",IF($Z8="Current",$V8+'User Inputs'!$B$5,IF($Z8="Future",AG7+J8-J7)))</f>
        <v/>
      </c>
      <c r="AH8" s="97" t="str">
        <f>IF(OR($Z8="Past",$Z8="Omitted",$Z8=""),"",IF($Z8="Current",$X8+'User Inputs'!$B$6,IF($Z8="Future",AH7+L8-L7)))</f>
        <v/>
      </c>
      <c r="AI8" s="97" t="str">
        <f>IF(OR($Z8="Past",$Z8="Omitted",$Z8=""),"",IF($Z8="Current",$X8+'User Inputs'!$B$6,IF($Z8="Future",AI7+M8-M7)))</f>
        <v/>
      </c>
      <c r="AJ8" s="98" t="str">
        <f>IF(OR($Z8="Past",$Z8="Omitted",$Z8=""),"",IF($Z8="Current",$X8+'User Inputs'!$B$6,IF($Z8="Future",AJ7+N8-N7)))</f>
        <v/>
      </c>
      <c r="AK8" s="96">
        <f t="shared" si="6"/>
        <v>3.5208333333333375</v>
      </c>
      <c r="AL8" s="84">
        <f t="shared" si="7"/>
        <v>0.10416666666666709</v>
      </c>
      <c r="AM8" s="526">
        <f t="shared" si="0"/>
        <v>10.7</v>
      </c>
      <c r="AN8" s="526">
        <f t="shared" si="10"/>
        <v>27.5</v>
      </c>
      <c r="AO8" s="397">
        <f t="shared" si="8"/>
        <v>-7.0749999999999948</v>
      </c>
      <c r="AP8" s="530">
        <f t="shared" si="1"/>
        <v>9100000</v>
      </c>
      <c r="AQ8" s="530">
        <f t="shared" si="11"/>
        <v>47500000</v>
      </c>
      <c r="AR8" s="398">
        <f t="shared" si="9"/>
        <v>-4825996.0020833304</v>
      </c>
      <c r="AS8" s="504" t="str">
        <f t="shared" si="2"/>
        <v>SURF, BOP</v>
      </c>
      <c r="BA8" s="504">
        <v>20.9583333333333</v>
      </c>
      <c r="BB8" s="504"/>
      <c r="BC8" s="504"/>
      <c r="BD8" s="504"/>
      <c r="BF8" s="475"/>
      <c r="BG8" s="475"/>
    </row>
    <row r="9" spans="1:59">
      <c r="A9" s="465" t="s">
        <v>591</v>
      </c>
      <c r="B9" s="465" t="s">
        <v>89</v>
      </c>
      <c r="C9" s="465" t="s">
        <v>86</v>
      </c>
      <c r="D9" s="465" t="s">
        <v>594</v>
      </c>
      <c r="E9" s="469">
        <v>11050</v>
      </c>
      <c r="F9" s="469">
        <v>14900</v>
      </c>
      <c r="G9" s="467">
        <v>4.7</v>
      </c>
      <c r="H9" s="467">
        <v>25.3</v>
      </c>
      <c r="I9" s="467">
        <v>34</v>
      </c>
      <c r="J9" s="467">
        <v>44.4</v>
      </c>
      <c r="K9" s="466">
        <v>5000000</v>
      </c>
      <c r="L9" s="466">
        <v>46800000</v>
      </c>
      <c r="M9" s="466">
        <v>54200000</v>
      </c>
      <c r="N9" s="466">
        <v>63000000</v>
      </c>
      <c r="O9" s="468">
        <v>42378.416666666664</v>
      </c>
      <c r="P9" s="468">
        <v>42383.979166666664</v>
      </c>
      <c r="Q9" s="469">
        <v>11110</v>
      </c>
      <c r="R9" s="469">
        <v>14900</v>
      </c>
      <c r="S9" s="467">
        <v>5.5625</v>
      </c>
      <c r="T9" s="467">
        <v>73.499999999999901</v>
      </c>
      <c r="U9" s="467">
        <v>60</v>
      </c>
      <c r="V9" s="467">
        <v>26.5208333333333</v>
      </c>
      <c r="W9" s="466">
        <v>6334534.3958333302</v>
      </c>
      <c r="X9" s="466">
        <v>44813267.122500025</v>
      </c>
      <c r="Y9" s="466" t="s">
        <v>1820</v>
      </c>
      <c r="Z9" s="104" t="str">
        <f t="shared" si="3"/>
        <v>Past</v>
      </c>
      <c r="AA9" s="101">
        <f>IF(Z9="","",MAX('User Inputs'!$B$26,F9,AA8))</f>
        <v>14900</v>
      </c>
      <c r="AB9" s="58">
        <f t="shared" si="4"/>
        <v>26.5208333333333</v>
      </c>
      <c r="AC9" s="92">
        <f t="shared" si="5"/>
        <v>44813267.122500025</v>
      </c>
      <c r="AD9" s="220" t="str">
        <f>IF(OR($Z9="Past",$Z9="Omitted",$Z9=""),"",IF(Guide!$H$46=TRUE,MAX('DvD Export'!B:B),MAX(AA9,'DvD Export'!B:B)))</f>
        <v/>
      </c>
      <c r="AE9" s="84" t="str">
        <f>IF(OR($Z9="Past",$Z9="Omitted",$Z9=""),"",IF($Z9="Current",$V9+'User Inputs'!$B$5,IF($Z9="Future",AE8+H9-H8)))</f>
        <v/>
      </c>
      <c r="AF9" s="84" t="str">
        <f>IF(OR($Z9="Past",$Z9="Omitted",$Z9=""),"",IF($Z9="Current",$V9+'User Inputs'!$B$5,IF($Z9="Future",AF8+I9-I8)))</f>
        <v/>
      </c>
      <c r="AG9" s="84" t="str">
        <f>IF(OR($Z9="Past",$Z9="Omitted",$Z9=""),"",IF($Z9="Current",$V9+'User Inputs'!$B$5,IF($Z9="Future",AG8+J9-J8)))</f>
        <v/>
      </c>
      <c r="AH9" s="97" t="str">
        <f>IF(OR($Z9="Past",$Z9="Omitted",$Z9=""),"",IF($Z9="Current",$X9+'User Inputs'!$B$6,IF($Z9="Future",AH8+L9-L8)))</f>
        <v/>
      </c>
      <c r="AI9" s="97" t="str">
        <f>IF(OR($Z9="Past",$Z9="Omitted",$Z9=""),"",IF($Z9="Current",$X9+'User Inputs'!$B$6,IF($Z9="Future",AI8+M9-M8)))</f>
        <v/>
      </c>
      <c r="AJ9" s="98" t="str">
        <f>IF(OR($Z9="Past",$Z9="Omitted",$Z9=""),"",IF($Z9="Current",$X9+'User Inputs'!$B$6,IF($Z9="Future",AJ8+N9-N8)))</f>
        <v/>
      </c>
      <c r="AK9" s="96">
        <f t="shared" si="6"/>
        <v>3.062499999999996</v>
      </c>
      <c r="AL9" s="84">
        <f t="shared" si="7"/>
        <v>2.5</v>
      </c>
      <c r="AM9" s="526">
        <f t="shared" si="0"/>
        <v>4.7</v>
      </c>
      <c r="AN9" s="526">
        <f>IF(ISBLANK(A9),"",AM9+AN8)</f>
        <v>32.200000000000003</v>
      </c>
      <c r="AO9" s="397">
        <f t="shared" si="8"/>
        <v>0.86249999999999627</v>
      </c>
      <c r="AP9" s="530">
        <f t="shared" si="1"/>
        <v>5000000</v>
      </c>
      <c r="AQ9" s="530">
        <f t="shared" si="11"/>
        <v>52500000</v>
      </c>
      <c r="AR9" s="398">
        <f t="shared" si="9"/>
        <v>1334534.3958333302</v>
      </c>
      <c r="AS9" s="504" t="str">
        <f t="shared" si="2"/>
        <v>DRLGLNR1, DRILL</v>
      </c>
      <c r="BA9" s="504">
        <v>26.5208333333333</v>
      </c>
      <c r="BB9" s="504"/>
      <c r="BC9" s="504"/>
      <c r="BD9" s="504"/>
      <c r="BF9" s="475"/>
      <c r="BG9" s="475"/>
    </row>
    <row r="10" spans="1:59">
      <c r="A10" s="465" t="s">
        <v>591</v>
      </c>
      <c r="B10" s="465" t="s">
        <v>89</v>
      </c>
      <c r="C10" s="465" t="s">
        <v>87</v>
      </c>
      <c r="D10" s="465" t="s">
        <v>595</v>
      </c>
      <c r="E10" s="469">
        <v>14900</v>
      </c>
      <c r="F10" s="469">
        <v>14900</v>
      </c>
      <c r="G10" s="467">
        <v>4.8</v>
      </c>
      <c r="H10" s="467">
        <v>28.8</v>
      </c>
      <c r="I10" s="467">
        <v>38.799999999999997</v>
      </c>
      <c r="J10" s="467">
        <v>50.7</v>
      </c>
      <c r="K10" s="466">
        <v>5700000</v>
      </c>
      <c r="L10" s="466">
        <v>51400000</v>
      </c>
      <c r="M10" s="466">
        <v>59900000</v>
      </c>
      <c r="N10" s="466">
        <v>70000000</v>
      </c>
      <c r="O10" s="468">
        <v>42383.979166666664</v>
      </c>
      <c r="P10" s="468">
        <v>42387.083333333336</v>
      </c>
      <c r="Q10" s="469">
        <v>14900</v>
      </c>
      <c r="R10" s="469">
        <v>14910</v>
      </c>
      <c r="S10" s="467">
        <v>3.1041666666666701</v>
      </c>
      <c r="T10" s="467">
        <v>72.499999999999901</v>
      </c>
      <c r="U10" s="467">
        <v>2</v>
      </c>
      <c r="V10" s="467">
        <v>29.624999999999972</v>
      </c>
      <c r="W10" s="466">
        <v>5747708.6875</v>
      </c>
      <c r="X10" s="466">
        <v>50560975.810000025</v>
      </c>
      <c r="Y10" s="466" t="s">
        <v>1820</v>
      </c>
      <c r="Z10" s="104" t="str">
        <f t="shared" si="3"/>
        <v>Past</v>
      </c>
      <c r="AA10" s="101">
        <f>IF(Z10="","",MAX('User Inputs'!$B$26,F10,AA9))</f>
        <v>14900</v>
      </c>
      <c r="AB10" s="58">
        <f t="shared" si="4"/>
        <v>29.624999999999972</v>
      </c>
      <c r="AC10" s="92">
        <f t="shared" si="5"/>
        <v>50560975.810000025</v>
      </c>
      <c r="AD10" s="220" t="str">
        <f>IF(OR($Z10="Past",$Z10="Omitted",$Z10=""),"",IF(Guide!$H$46=TRUE,MAX('DvD Export'!B:B),MAX(AA10,'DvD Export'!B:B)))</f>
        <v/>
      </c>
      <c r="AE10" s="84" t="str">
        <f>IF(OR($Z10="Past",$Z10="Omitted",$Z10=""),"",IF($Z10="Current",$V10+'User Inputs'!$B$5,IF($Z10="Future",AE9+H10-H9)))</f>
        <v/>
      </c>
      <c r="AF10" s="84" t="str">
        <f>IF(OR($Z10="Past",$Z10="Omitted",$Z10=""),"",IF($Z10="Current",$V10+'User Inputs'!$B$5,IF($Z10="Future",AF9+I10-I9)))</f>
        <v/>
      </c>
      <c r="AG10" s="84" t="str">
        <f>IF(OR($Z10="Past",$Z10="Omitted",$Z10=""),"",IF($Z10="Current",$V10+'User Inputs'!$B$5,IF($Z10="Future",AG9+J10-J9)))</f>
        <v/>
      </c>
      <c r="AH10" s="97" t="str">
        <f>IF(OR($Z10="Past",$Z10="Omitted",$Z10=""),"",IF($Z10="Current",$X10+'User Inputs'!$B$6,IF($Z10="Future",AH9+L10-L9)))</f>
        <v/>
      </c>
      <c r="AI10" s="97" t="str">
        <f>IF(OR($Z10="Past",$Z10="Omitted",$Z10=""),"",IF($Z10="Current",$X10+'User Inputs'!$B$6,IF($Z10="Future",AI9+M10-M9)))</f>
        <v/>
      </c>
      <c r="AJ10" s="98" t="str">
        <f>IF(OR($Z10="Past",$Z10="Omitted",$Z10=""),"",IF($Z10="Current",$X10+'User Inputs'!$B$6,IF($Z10="Future",AJ9+N10-N9)))</f>
        <v/>
      </c>
      <c r="AK10" s="96">
        <f t="shared" si="6"/>
        <v>3.020833333333329</v>
      </c>
      <c r="AL10" s="84">
        <f t="shared" si="7"/>
        <v>8.3333333333333329E-2</v>
      </c>
      <c r="AM10" s="526">
        <f t="shared" si="0"/>
        <v>4.8</v>
      </c>
      <c r="AN10" s="526">
        <f t="shared" si="10"/>
        <v>37</v>
      </c>
      <c r="AO10" s="397">
        <f t="shared" si="8"/>
        <v>-1.6958333333333373</v>
      </c>
      <c r="AP10" s="530">
        <f t="shared" si="1"/>
        <v>5700000</v>
      </c>
      <c r="AQ10" s="530">
        <f t="shared" si="11"/>
        <v>58200000</v>
      </c>
      <c r="AR10" s="398">
        <f t="shared" si="9"/>
        <v>47708.6875</v>
      </c>
      <c r="AS10" s="504" t="str">
        <f t="shared" si="2"/>
        <v>DRLGLNR1, CSGCMT</v>
      </c>
      <c r="BA10" s="504">
        <v>29.624999999999972</v>
      </c>
      <c r="BB10" s="504"/>
      <c r="BC10" s="504"/>
      <c r="BD10" s="504"/>
      <c r="BF10" s="475"/>
      <c r="BG10" s="475"/>
    </row>
    <row r="11" spans="1:59">
      <c r="A11" s="465" t="s">
        <v>591</v>
      </c>
      <c r="B11" s="465" t="s">
        <v>90</v>
      </c>
      <c r="C11" s="465" t="s">
        <v>86</v>
      </c>
      <c r="D11" s="465" t="s">
        <v>596</v>
      </c>
      <c r="E11" s="469">
        <v>14900</v>
      </c>
      <c r="F11" s="469">
        <v>20150</v>
      </c>
      <c r="G11" s="467">
        <v>6.2</v>
      </c>
      <c r="H11" s="467">
        <v>34.1</v>
      </c>
      <c r="I11" s="467">
        <v>45</v>
      </c>
      <c r="J11" s="467">
        <v>58.4</v>
      </c>
      <c r="K11" s="466">
        <v>7000000</v>
      </c>
      <c r="L11" s="466">
        <v>57500000</v>
      </c>
      <c r="M11" s="466">
        <v>66900000</v>
      </c>
      <c r="N11" s="466">
        <v>78300000</v>
      </c>
      <c r="O11" s="468">
        <v>42387.083333333336</v>
      </c>
      <c r="P11" s="468">
        <v>42389.604166666664</v>
      </c>
      <c r="Q11" s="469">
        <v>14910</v>
      </c>
      <c r="R11" s="469">
        <v>20150</v>
      </c>
      <c r="S11" s="467">
        <v>2.5208333333333299</v>
      </c>
      <c r="T11" s="467">
        <v>57.500000000000099</v>
      </c>
      <c r="U11" s="467">
        <v>3</v>
      </c>
      <c r="V11" s="467">
        <v>32.1458333333333</v>
      </c>
      <c r="W11" s="466">
        <v>3273131.7083333302</v>
      </c>
      <c r="X11" s="466">
        <v>53834107.518333353</v>
      </c>
      <c r="Y11" s="466" t="s">
        <v>1820</v>
      </c>
      <c r="Z11" s="104" t="str">
        <f t="shared" si="3"/>
        <v>Past</v>
      </c>
      <c r="AA11" s="101">
        <f>IF(Z11="","",MAX('User Inputs'!$B$26,F11,AA10))</f>
        <v>20150</v>
      </c>
      <c r="AB11" s="58">
        <f t="shared" si="4"/>
        <v>32.1458333333333</v>
      </c>
      <c r="AC11" s="92">
        <f t="shared" si="5"/>
        <v>53834107.518333353</v>
      </c>
      <c r="AD11" s="220" t="str">
        <f>IF(OR($Z11="Past",$Z11="Omitted",$Z11=""),"",IF(Guide!$H$46=TRUE,MAX('DvD Export'!B:B),MAX(AA11,'DvD Export'!B:B)))</f>
        <v/>
      </c>
      <c r="AE11" s="84" t="str">
        <f>IF(OR($Z11="Past",$Z11="Omitted",$Z11=""),"",IF($Z11="Current",$V11+'User Inputs'!$B$5,IF($Z11="Future",AE10+H11-H10)))</f>
        <v/>
      </c>
      <c r="AF11" s="84" t="str">
        <f>IF(OR($Z11="Past",$Z11="Omitted",$Z11=""),"",IF($Z11="Current",$V11+'User Inputs'!$B$5,IF($Z11="Future",AF10+I11-I10)))</f>
        <v/>
      </c>
      <c r="AG11" s="84" t="str">
        <f>IF(OR($Z11="Past",$Z11="Omitted",$Z11=""),"",IF($Z11="Current",$V11+'User Inputs'!$B$5,IF($Z11="Future",AG10+J11-J10)))</f>
        <v/>
      </c>
      <c r="AH11" s="97" t="str">
        <f>IF(OR($Z11="Past",$Z11="Omitted",$Z11=""),"",IF($Z11="Current",$X11+'User Inputs'!$B$6,IF($Z11="Future",AH10+L11-L10)))</f>
        <v/>
      </c>
      <c r="AI11" s="97" t="str">
        <f>IF(OR($Z11="Past",$Z11="Omitted",$Z11=""),"",IF($Z11="Current",$X11+'User Inputs'!$B$6,IF($Z11="Future",AI10+M11-M10)))</f>
        <v/>
      </c>
      <c r="AJ11" s="98" t="str">
        <f>IF(OR($Z11="Past",$Z11="Omitted",$Z11=""),"",IF($Z11="Current",$X11+'User Inputs'!$B$6,IF($Z11="Future",AJ10+N11-N10)))</f>
        <v/>
      </c>
      <c r="AK11" s="96">
        <f t="shared" si="6"/>
        <v>2.3958333333333375</v>
      </c>
      <c r="AL11" s="84">
        <f t="shared" si="7"/>
        <v>0.125</v>
      </c>
      <c r="AM11" s="526">
        <f t="shared" si="0"/>
        <v>6.2</v>
      </c>
      <c r="AN11" s="526">
        <f t="shared" si="10"/>
        <v>43.2</v>
      </c>
      <c r="AO11" s="397">
        <f t="shared" si="8"/>
        <v>-3.6791666666666627</v>
      </c>
      <c r="AP11" s="530">
        <f t="shared" si="1"/>
        <v>7000000</v>
      </c>
      <c r="AQ11" s="530">
        <f t="shared" si="11"/>
        <v>65200000</v>
      </c>
      <c r="AR11" s="398">
        <f t="shared" si="9"/>
        <v>-3726868.2916666698</v>
      </c>
      <c r="AS11" s="504" t="str">
        <f t="shared" si="2"/>
        <v>DRLGLNR2, DRILL</v>
      </c>
      <c r="BA11" s="504">
        <v>32.1458333333333</v>
      </c>
      <c r="BB11" s="504"/>
      <c r="BC11" s="504"/>
      <c r="BD11" s="504"/>
      <c r="BF11" s="475"/>
      <c r="BG11" s="475"/>
    </row>
    <row r="12" spans="1:59">
      <c r="A12" s="465" t="s">
        <v>591</v>
      </c>
      <c r="B12" s="465" t="s">
        <v>90</v>
      </c>
      <c r="C12" s="465" t="s">
        <v>87</v>
      </c>
      <c r="D12" s="465" t="s">
        <v>597</v>
      </c>
      <c r="E12" s="469">
        <v>20150</v>
      </c>
      <c r="F12" s="469">
        <v>20150</v>
      </c>
      <c r="G12" s="467">
        <v>6.5</v>
      </c>
      <c r="H12" s="467">
        <v>39.4</v>
      </c>
      <c r="I12" s="467">
        <v>51.5</v>
      </c>
      <c r="J12" s="467">
        <v>66</v>
      </c>
      <c r="K12" s="466">
        <v>10200000</v>
      </c>
      <c r="L12" s="466">
        <v>66700000</v>
      </c>
      <c r="M12" s="466">
        <v>77100000</v>
      </c>
      <c r="N12" s="466">
        <v>89500000</v>
      </c>
      <c r="O12" s="468">
        <v>42389.604166666664</v>
      </c>
      <c r="P12" s="468">
        <v>42398.979166666664</v>
      </c>
      <c r="Q12" s="469">
        <v>20150</v>
      </c>
      <c r="R12" s="469">
        <v>20160</v>
      </c>
      <c r="S12" s="467">
        <v>9.375</v>
      </c>
      <c r="T12" s="467">
        <v>147.5</v>
      </c>
      <c r="U12" s="467">
        <v>77.5</v>
      </c>
      <c r="V12" s="467">
        <v>41.5208333333333</v>
      </c>
      <c r="W12" s="466">
        <v>15562001.2291667</v>
      </c>
      <c r="X12" s="466">
        <v>69396108.747500047</v>
      </c>
      <c r="Y12" s="466" t="s">
        <v>1861</v>
      </c>
      <c r="Z12" s="104" t="str">
        <f t="shared" si="3"/>
        <v>Past</v>
      </c>
      <c r="AA12" s="101">
        <f>IF(Z12="","",MAX('User Inputs'!$B$26,F12,AA11))</f>
        <v>20150</v>
      </c>
      <c r="AB12" s="58">
        <f t="shared" si="4"/>
        <v>41.5208333333333</v>
      </c>
      <c r="AC12" s="92">
        <f t="shared" si="5"/>
        <v>69396108.747500047</v>
      </c>
      <c r="AD12" s="220" t="str">
        <f>IF(OR($Z12="Past",$Z12="Omitted",$Z12=""),"",IF(Guide!$H$46=TRUE,MAX('DvD Export'!B:B),MAX(AA12,'DvD Export'!B:B)))</f>
        <v/>
      </c>
      <c r="AE12" s="84" t="str">
        <f>IF(OR($Z12="Past",$Z12="Omitted",$Z12=""),"",IF($Z12="Current",$V12+'User Inputs'!$B$5,IF($Z12="Future",AE11+H12-H11)))</f>
        <v/>
      </c>
      <c r="AF12" s="84" t="str">
        <f>IF(OR($Z12="Past",$Z12="Omitted",$Z12=""),"",IF($Z12="Current",$V12+'User Inputs'!$B$5,IF($Z12="Future",AF11+I12-I11)))</f>
        <v/>
      </c>
      <c r="AG12" s="84" t="str">
        <f>IF(OR($Z12="Past",$Z12="Omitted",$Z12=""),"",IF($Z12="Current",$V12+'User Inputs'!$B$5,IF($Z12="Future",AG11+J12-J11)))</f>
        <v/>
      </c>
      <c r="AH12" s="97" t="str">
        <f>IF(OR($Z12="Past",$Z12="Omitted",$Z12=""),"",IF($Z12="Current",$X12+'User Inputs'!$B$6,IF($Z12="Future",AH11+L12-L11)))</f>
        <v/>
      </c>
      <c r="AI12" s="97" t="str">
        <f>IF(OR($Z12="Past",$Z12="Omitted",$Z12=""),"",IF($Z12="Current",$X12+'User Inputs'!$B$6,IF($Z12="Future",AI11+M12-M11)))</f>
        <v/>
      </c>
      <c r="AJ12" s="98" t="str">
        <f>IF(OR($Z12="Past",$Z12="Omitted",$Z12=""),"",IF($Z12="Current",$X12+'User Inputs'!$B$6,IF($Z12="Future",AJ11+N12-N11)))</f>
        <v/>
      </c>
      <c r="AK12" s="96">
        <f t="shared" si="6"/>
        <v>6.145833333333333</v>
      </c>
      <c r="AL12" s="84">
        <f t="shared" si="7"/>
        <v>3.2291666666666665</v>
      </c>
      <c r="AM12" s="526">
        <f t="shared" si="0"/>
        <v>6.5</v>
      </c>
      <c r="AN12" s="526">
        <f t="shared" si="10"/>
        <v>49.7</v>
      </c>
      <c r="AO12" s="397">
        <f t="shared" si="8"/>
        <v>2.875</v>
      </c>
      <c r="AP12" s="530">
        <f>IF(ISBLANK(A12),"",K12)</f>
        <v>10200000</v>
      </c>
      <c r="AQ12" s="530">
        <f t="shared" si="11"/>
        <v>75400000</v>
      </c>
      <c r="AR12" s="398">
        <f t="shared" si="9"/>
        <v>5362001.2291666996</v>
      </c>
      <c r="AS12" s="504" t="str">
        <f t="shared" si="2"/>
        <v>DRLGLNR2, CSGCMT</v>
      </c>
      <c r="BA12" s="504">
        <v>41.5208333333333</v>
      </c>
      <c r="BB12" s="504"/>
      <c r="BC12" s="504"/>
      <c r="BD12" s="504"/>
      <c r="BF12" s="475"/>
      <c r="BG12" s="475"/>
    </row>
    <row r="13" spans="1:59">
      <c r="A13" s="465" t="s">
        <v>591</v>
      </c>
      <c r="B13" s="465" t="s">
        <v>91</v>
      </c>
      <c r="C13" s="465" t="s">
        <v>86</v>
      </c>
      <c r="D13" s="465" t="s">
        <v>2023</v>
      </c>
      <c r="E13" s="469">
        <v>20150</v>
      </c>
      <c r="F13" s="469">
        <v>25942</v>
      </c>
      <c r="G13" s="467">
        <v>16.3</v>
      </c>
      <c r="H13" s="467">
        <v>47.7</v>
      </c>
      <c r="I13" s="467">
        <v>67.8</v>
      </c>
      <c r="J13" s="467">
        <v>91.3</v>
      </c>
      <c r="K13" s="466">
        <v>15800000</v>
      </c>
      <c r="L13" s="466">
        <v>75800000</v>
      </c>
      <c r="M13" s="466">
        <v>92900000</v>
      </c>
      <c r="N13" s="466">
        <v>113000000</v>
      </c>
      <c r="O13" s="468">
        <v>42398.979166666664</v>
      </c>
      <c r="P13" s="468">
        <v>42417.541666666664</v>
      </c>
      <c r="Q13" s="469">
        <v>20160</v>
      </c>
      <c r="R13" s="469">
        <v>25308</v>
      </c>
      <c r="S13" s="467">
        <v>18.5625</v>
      </c>
      <c r="T13" s="467">
        <v>277.5</v>
      </c>
      <c r="U13" s="467">
        <v>168</v>
      </c>
      <c r="V13" s="467">
        <v>60.0833333333333</v>
      </c>
      <c r="W13" s="466">
        <v>21076055.979166701</v>
      </c>
      <c r="X13" s="466">
        <v>90472164.726666749</v>
      </c>
      <c r="Y13" s="466" t="s">
        <v>1820</v>
      </c>
      <c r="Z13" s="104" t="str">
        <f t="shared" si="3"/>
        <v>Past</v>
      </c>
      <c r="AA13" s="101">
        <f>IF(Z13="","",MAX('User Inputs'!$B$26,F13,AA12))</f>
        <v>25942</v>
      </c>
      <c r="AB13" s="58">
        <f t="shared" si="4"/>
        <v>60.0833333333333</v>
      </c>
      <c r="AC13" s="92">
        <f t="shared" si="5"/>
        <v>90472164.726666749</v>
      </c>
      <c r="AD13" s="220" t="str">
        <f>IF(OR($Z13="Past",$Z13="Omitted",$Z13=""),"",IF(Guide!$H$46=TRUE,MAX('DvD Export'!B:B),MAX(AA13,'DvD Export'!B:B)))</f>
        <v/>
      </c>
      <c r="AE13" s="84" t="str">
        <f>IF(OR($Z13="Past",$Z13="Omitted",$Z13=""),"",IF($Z13="Current",$V13+'User Inputs'!$B$5,IF($Z13="Future",AE12+H13-H12)))</f>
        <v/>
      </c>
      <c r="AF13" s="84" t="str">
        <f>IF(OR($Z13="Past",$Z13="Omitted",$Z13=""),"",IF($Z13="Current",$V13+'User Inputs'!$B$5,IF($Z13="Future",AF12+I13-I12)))</f>
        <v/>
      </c>
      <c r="AG13" s="84" t="str">
        <f>IF(OR($Z13="Past",$Z13="Omitted",$Z13=""),"",IF($Z13="Current",$V13+'User Inputs'!$B$5,IF($Z13="Future",AG12+J13-J12)))</f>
        <v/>
      </c>
      <c r="AH13" s="97" t="str">
        <f>IF(OR($Z13="Past",$Z13="Omitted",$Z13=""),"",IF($Z13="Current",$X13+'User Inputs'!$B$6,IF($Z13="Future",AH12+L13-L12)))</f>
        <v/>
      </c>
      <c r="AI13" s="97" t="str">
        <f>IF(OR($Z13="Past",$Z13="Omitted",$Z13=""),"",IF($Z13="Current",$X13+'User Inputs'!$B$6,IF($Z13="Future",AI12+M13-M12)))</f>
        <v/>
      </c>
      <c r="AJ13" s="98" t="str">
        <f>IF(OR($Z13="Past",$Z13="Omitted",$Z13=""),"",IF($Z13="Current",$X13+'User Inputs'!$B$6,IF($Z13="Future",AJ12+N13-N12)))</f>
        <v/>
      </c>
      <c r="AK13" s="96">
        <f t="shared" si="6"/>
        <v>11.5625</v>
      </c>
      <c r="AL13" s="84">
        <f t="shared" si="7"/>
        <v>7</v>
      </c>
      <c r="AM13" s="526">
        <f t="shared" si="0"/>
        <v>16.3</v>
      </c>
      <c r="AN13" s="526">
        <f t="shared" si="10"/>
        <v>66</v>
      </c>
      <c r="AO13" s="397">
        <f t="shared" si="8"/>
        <v>2.2624999999999993</v>
      </c>
      <c r="AP13" s="530">
        <f t="shared" ref="AP13:AP35" si="12">IF(ISBLANK(A13),"",K13)</f>
        <v>15800000</v>
      </c>
      <c r="AQ13" s="530">
        <f t="shared" si="11"/>
        <v>91200000</v>
      </c>
      <c r="AR13" s="398">
        <f t="shared" si="9"/>
        <v>5276055.9791667014</v>
      </c>
      <c r="AS13" s="504" t="str">
        <f t="shared" si="2"/>
        <v>DRLGLNR3, DRILL</v>
      </c>
      <c r="BA13" s="504">
        <v>60.0833333333333</v>
      </c>
      <c r="BB13" s="504"/>
      <c r="BC13" s="504"/>
      <c r="BD13" s="504"/>
      <c r="BF13" s="475"/>
      <c r="BG13" s="475"/>
    </row>
    <row r="14" spans="1:59">
      <c r="A14" s="465" t="s">
        <v>591</v>
      </c>
      <c r="B14" s="465" t="s">
        <v>91</v>
      </c>
      <c r="C14" s="465" t="s">
        <v>87</v>
      </c>
      <c r="D14" s="465" t="s">
        <v>598</v>
      </c>
      <c r="E14" s="469">
        <v>25942</v>
      </c>
      <c r="F14" s="469">
        <v>25942</v>
      </c>
      <c r="G14" s="467">
        <v>6.5</v>
      </c>
      <c r="H14" s="467">
        <v>52</v>
      </c>
      <c r="I14" s="467">
        <v>74.3</v>
      </c>
      <c r="J14" s="467">
        <v>100.2</v>
      </c>
      <c r="K14" s="466">
        <v>8400000</v>
      </c>
      <c r="L14" s="466">
        <v>82200000</v>
      </c>
      <c r="M14" s="466">
        <v>101300000</v>
      </c>
      <c r="N14" s="466">
        <v>123600000</v>
      </c>
      <c r="O14" s="468">
        <v>42417.541666666664</v>
      </c>
      <c r="P14" s="468">
        <v>42428.104166666664</v>
      </c>
      <c r="Q14" s="469">
        <v>25308</v>
      </c>
      <c r="R14" s="469">
        <v>25318</v>
      </c>
      <c r="S14" s="467">
        <v>10.5625</v>
      </c>
      <c r="T14" s="467">
        <v>102</v>
      </c>
      <c r="U14" s="467">
        <v>151.5</v>
      </c>
      <c r="V14" s="467">
        <v>70.6458333333333</v>
      </c>
      <c r="W14" s="466">
        <v>16990963.458333299</v>
      </c>
      <c r="X14" s="466">
        <v>107463128.18500005</v>
      </c>
      <c r="Y14" s="466" t="s">
        <v>1820</v>
      </c>
      <c r="Z14" s="104" t="str">
        <f t="shared" si="3"/>
        <v>Past</v>
      </c>
      <c r="AA14" s="101">
        <f>IF(Z14="","",MAX('User Inputs'!$B$26,F14,AA13))</f>
        <v>25942</v>
      </c>
      <c r="AB14" s="58">
        <f t="shared" si="4"/>
        <v>70.6458333333333</v>
      </c>
      <c r="AC14" s="92">
        <f t="shared" si="5"/>
        <v>107463128.18500005</v>
      </c>
      <c r="AD14" s="220" t="str">
        <f>IF(OR($Z14="Past",$Z14="Omitted",$Z14=""),"",IF(Guide!$H$46=TRUE,MAX('DvD Export'!B:B),MAX(AA14,'DvD Export'!B:B)))</f>
        <v/>
      </c>
      <c r="AE14" s="84" t="str">
        <f>IF(OR($Z14="Past",$Z14="Omitted",$Z14=""),"",IF($Z14="Current",$V14+'User Inputs'!$B$5,IF($Z14="Future",AE13+H14-H13)))</f>
        <v/>
      </c>
      <c r="AF14" s="84" t="str">
        <f>IF(OR($Z14="Past",$Z14="Omitted",$Z14=""),"",IF($Z14="Current",$V14+'User Inputs'!$B$5,IF($Z14="Future",AF13+I14-I13)))</f>
        <v/>
      </c>
      <c r="AG14" s="84" t="str">
        <f>IF(OR($Z14="Past",$Z14="Omitted",$Z14=""),"",IF($Z14="Current",$V14+'User Inputs'!$B$5,IF($Z14="Future",AG13+J14-J13)))</f>
        <v/>
      </c>
      <c r="AH14" s="97" t="str">
        <f>IF(OR($Z14="Past",$Z14="Omitted",$Z14=""),"",IF($Z14="Current",$X14+'User Inputs'!$B$6,IF($Z14="Future",AH13+L14-L13)))</f>
        <v/>
      </c>
      <c r="AI14" s="97" t="str">
        <f>IF(OR($Z14="Past",$Z14="Omitted",$Z14=""),"",IF($Z14="Current",$X14+'User Inputs'!$B$6,IF($Z14="Future",AI13+M14-M13)))</f>
        <v/>
      </c>
      <c r="AJ14" s="98" t="str">
        <f>IF(OR($Z14="Past",$Z14="Omitted",$Z14=""),"",IF($Z14="Current",$X14+'User Inputs'!$B$6,IF($Z14="Future",AJ13+N14-N13)))</f>
        <v/>
      </c>
      <c r="AK14" s="96">
        <f t="shared" si="6"/>
        <v>4.25</v>
      </c>
      <c r="AL14" s="84">
        <f t="shared" si="7"/>
        <v>6.3125</v>
      </c>
      <c r="AM14" s="526">
        <f t="shared" si="0"/>
        <v>6.5</v>
      </c>
      <c r="AN14" s="526">
        <f t="shared" si="10"/>
        <v>72.5</v>
      </c>
      <c r="AO14" s="397">
        <f t="shared" si="8"/>
        <v>4.0625</v>
      </c>
      <c r="AP14" s="530">
        <f t="shared" si="12"/>
        <v>8400000</v>
      </c>
      <c r="AQ14" s="530">
        <f t="shared" si="11"/>
        <v>99600000</v>
      </c>
      <c r="AR14" s="398">
        <f t="shared" si="9"/>
        <v>8590963.4583332986</v>
      </c>
      <c r="AS14" s="504" t="str">
        <f t="shared" si="2"/>
        <v>DRLGLNR3, CSGCMT</v>
      </c>
      <c r="BA14" s="504">
        <v>70.6458333333333</v>
      </c>
      <c r="BB14" s="504"/>
      <c r="BC14" s="504"/>
      <c r="BD14" s="504"/>
      <c r="BF14" s="475"/>
      <c r="BG14" s="475"/>
    </row>
    <row r="15" spans="1:59">
      <c r="A15" s="465" t="s">
        <v>591</v>
      </c>
      <c r="B15" s="465" t="s">
        <v>365</v>
      </c>
      <c r="C15" s="465" t="s">
        <v>86</v>
      </c>
      <c r="D15" s="465" t="s">
        <v>599</v>
      </c>
      <c r="E15" s="469">
        <v>25942</v>
      </c>
      <c r="F15" s="469">
        <v>28220</v>
      </c>
      <c r="G15" s="467">
        <v>8.8000000000000007</v>
      </c>
      <c r="H15" s="467">
        <v>57.7</v>
      </c>
      <c r="I15" s="467">
        <v>83.1</v>
      </c>
      <c r="J15" s="467">
        <v>112.7</v>
      </c>
      <c r="K15" s="466">
        <v>8100000</v>
      </c>
      <c r="L15" s="466">
        <v>87600000</v>
      </c>
      <c r="M15" s="466">
        <v>109400000</v>
      </c>
      <c r="N15" s="466">
        <v>134600000</v>
      </c>
      <c r="O15" s="468">
        <v>42428.104166666664</v>
      </c>
      <c r="P15" s="468">
        <v>42431.666666666664</v>
      </c>
      <c r="Q15" s="469">
        <v>25318</v>
      </c>
      <c r="R15" s="469">
        <v>27730</v>
      </c>
      <c r="S15" s="467">
        <v>3.5625</v>
      </c>
      <c r="T15" s="467">
        <v>82</v>
      </c>
      <c r="U15" s="467">
        <v>3.4999999999999898</v>
      </c>
      <c r="V15" s="467">
        <v>74.2083333333333</v>
      </c>
      <c r="W15" s="466">
        <v>4094628.875</v>
      </c>
      <c r="X15" s="466">
        <v>111557757.06000005</v>
      </c>
      <c r="Y15" s="466" t="s">
        <v>1820</v>
      </c>
      <c r="Z15" s="104" t="str">
        <f t="shared" si="3"/>
        <v>Past</v>
      </c>
      <c r="AA15" s="101">
        <f>IF(Z15="","",MAX('User Inputs'!$B$26,F15,AA14))</f>
        <v>28220</v>
      </c>
      <c r="AB15" s="58">
        <f t="shared" si="4"/>
        <v>74.2083333333333</v>
      </c>
      <c r="AC15" s="92">
        <f t="shared" si="5"/>
        <v>111557757.06000005</v>
      </c>
      <c r="AD15" s="220" t="str">
        <f>IF(OR($Z15="Past",$Z15="Omitted",$Z15=""),"",IF(Guide!$H$46=TRUE,MAX('DvD Export'!B:B),MAX(AA15,'DvD Export'!B:B)))</f>
        <v/>
      </c>
      <c r="AE15" s="84" t="str">
        <f>IF(OR($Z15="Past",$Z15="Omitted",$Z15=""),"",IF($Z15="Current",$V15+'User Inputs'!$B$5,IF($Z15="Future",AE14+H15-H14)))</f>
        <v/>
      </c>
      <c r="AF15" s="84" t="str">
        <f>IF(OR($Z15="Past",$Z15="Omitted",$Z15=""),"",IF($Z15="Current",$V15+'User Inputs'!$B$5,IF($Z15="Future",AF14+I15-I14)))</f>
        <v/>
      </c>
      <c r="AG15" s="84" t="str">
        <f>IF(OR($Z15="Past",$Z15="Omitted",$Z15=""),"",IF($Z15="Current",$V15+'User Inputs'!$B$5,IF($Z15="Future",AG14+J15-J14)))</f>
        <v/>
      </c>
      <c r="AH15" s="97" t="str">
        <f>IF(OR($Z15="Past",$Z15="Omitted",$Z15=""),"",IF($Z15="Current",$X15+'User Inputs'!$B$6,IF($Z15="Future",AH14+L15-L14)))</f>
        <v/>
      </c>
      <c r="AI15" s="97" t="str">
        <f>IF(OR($Z15="Past",$Z15="Omitted",$Z15=""),"",IF($Z15="Current",$X15+'User Inputs'!$B$6,IF($Z15="Future",AI14+M15-M14)))</f>
        <v/>
      </c>
      <c r="AJ15" s="98" t="str">
        <f>IF(OR($Z15="Past",$Z15="Omitted",$Z15=""),"",IF($Z15="Current",$X15+'User Inputs'!$B$6,IF($Z15="Future",AJ14+N15-N14)))</f>
        <v/>
      </c>
      <c r="AK15" s="96">
        <f>IF(OR($Z15="",$Z15="Future"),"",IF($Z15="Omitted",0,IF(OR($Z15="Past",$Z15="Current"),T15/24,)))</f>
        <v>3.4166666666666665</v>
      </c>
      <c r="AL15" s="84">
        <f>IF(OR($Z15="",$Z15="Future"),"",IF($Z15="Omitted",0,IF(OR($Z15="Past",$Z15="Current"),U15/24,)))</f>
        <v>0.1458333333333329</v>
      </c>
      <c r="AM15" s="526">
        <f t="shared" si="0"/>
        <v>8.8000000000000007</v>
      </c>
      <c r="AN15" s="526">
        <f t="shared" si="10"/>
        <v>81.3</v>
      </c>
      <c r="AO15" s="397">
        <f t="shared" si="8"/>
        <v>-5.2375000000000007</v>
      </c>
      <c r="AP15" s="530">
        <f t="shared" si="12"/>
        <v>8100000</v>
      </c>
      <c r="AQ15" s="530">
        <f t="shared" si="11"/>
        <v>107700000</v>
      </c>
      <c r="AR15" s="398">
        <f t="shared" si="9"/>
        <v>-4005371.125</v>
      </c>
      <c r="AS15" s="504" t="str">
        <f t="shared" si="2"/>
        <v>DRLGLNR4, DRILL</v>
      </c>
      <c r="BA15" s="504">
        <v>74.2083333333333</v>
      </c>
      <c r="BB15" s="504"/>
      <c r="BC15" s="504"/>
      <c r="BD15" s="504"/>
      <c r="BF15" s="475"/>
      <c r="BG15" s="475"/>
    </row>
    <row r="16" spans="1:59">
      <c r="A16" s="465" t="s">
        <v>591</v>
      </c>
      <c r="B16" s="465" t="s">
        <v>365</v>
      </c>
      <c r="C16" s="465" t="s">
        <v>87</v>
      </c>
      <c r="D16" s="465" t="s">
        <v>600</v>
      </c>
      <c r="E16" s="469">
        <v>28220</v>
      </c>
      <c r="F16" s="469">
        <v>28220</v>
      </c>
      <c r="G16" s="467">
        <v>9.1</v>
      </c>
      <c r="H16" s="467">
        <v>64.5</v>
      </c>
      <c r="I16" s="467">
        <v>92.2</v>
      </c>
      <c r="J16" s="467">
        <v>125.9</v>
      </c>
      <c r="K16" s="466">
        <v>9500000</v>
      </c>
      <c r="L16" s="466">
        <v>95100000</v>
      </c>
      <c r="M16" s="466">
        <v>118900000</v>
      </c>
      <c r="N16" s="466">
        <v>147700000</v>
      </c>
      <c r="O16" s="468">
        <v>42431.666666666664</v>
      </c>
      <c r="P16" s="468">
        <v>42436.145833333336</v>
      </c>
      <c r="Q16" s="469">
        <v>27730</v>
      </c>
      <c r="R16" s="469">
        <v>27730</v>
      </c>
      <c r="S16" s="467">
        <v>4.4791666666666696</v>
      </c>
      <c r="T16" s="467">
        <v>97.999999999999901</v>
      </c>
      <c r="U16" s="467">
        <v>9.4999999999999805</v>
      </c>
      <c r="V16" s="467">
        <v>78.687499999999972</v>
      </c>
      <c r="W16" s="466">
        <v>6078018.0208333395</v>
      </c>
      <c r="X16" s="466">
        <v>117635775.08083339</v>
      </c>
      <c r="Y16" s="466" t="s">
        <v>1820</v>
      </c>
      <c r="Z16" s="104" t="str">
        <f t="shared" si="3"/>
        <v>Past</v>
      </c>
      <c r="AA16" s="101">
        <f>IF(Z16="","",MAX('User Inputs'!$B$26,F16,AA15))</f>
        <v>28220</v>
      </c>
      <c r="AB16" s="58">
        <f t="shared" si="4"/>
        <v>78.687499999999972</v>
      </c>
      <c r="AC16" s="92">
        <f t="shared" si="5"/>
        <v>117635775.08083339</v>
      </c>
      <c r="AD16" s="220" t="str">
        <f>IF(OR($Z16="Past",$Z16="Omitted",$Z16=""),"",IF(Guide!$H$46=TRUE,MAX('DvD Export'!B:B),MAX(AA16,'DvD Export'!B:B)))</f>
        <v/>
      </c>
      <c r="AE16" s="84" t="str">
        <f>IF(OR($Z16="Past",$Z16="Omitted",$Z16=""),"",IF($Z16="Current",$V16+'User Inputs'!$B$5,IF($Z16="Future",AE15+H16-H15)))</f>
        <v/>
      </c>
      <c r="AF16" s="84" t="str">
        <f>IF(OR($Z16="Past",$Z16="Omitted",$Z16=""),"",IF($Z16="Current",$V16+'User Inputs'!$B$5,IF($Z16="Future",AF15+I16-I15)))</f>
        <v/>
      </c>
      <c r="AG16" s="84" t="str">
        <f>IF(OR($Z16="Past",$Z16="Omitted",$Z16=""),"",IF($Z16="Current",$V16+'User Inputs'!$B$5,IF($Z16="Future",AG15+J16-J15)))</f>
        <v/>
      </c>
      <c r="AH16" s="97" t="str">
        <f>IF(OR($Z16="Past",$Z16="Omitted",$Z16=""),"",IF($Z16="Current",$X16+'User Inputs'!$B$6,IF($Z16="Future",AH15+L16-L15)))</f>
        <v/>
      </c>
      <c r="AI16" s="97" t="str">
        <f>IF(OR($Z16="Past",$Z16="Omitted",$Z16=""),"",IF($Z16="Current",$X16+'User Inputs'!$B$6,IF($Z16="Future",AI15+M16-M15)))</f>
        <v/>
      </c>
      <c r="AJ16" s="98" t="str">
        <f>IF(OR($Z16="Past",$Z16="Omitted",$Z16=""),"",IF($Z16="Current",$X16+'User Inputs'!$B$6,IF($Z16="Future",AJ15+N16-N15)))</f>
        <v/>
      </c>
      <c r="AK16" s="96">
        <f>IF(OR($Z16="",$Z16="Future"),"",IF($Z16="Omitted",0,IF(OR($Z16="Past",$Z16="Current"),T16/24,)))</f>
        <v>4.0833333333333295</v>
      </c>
      <c r="AL16" s="84">
        <f>IF(OR($Z16="",$Z16="Future"),"",IF($Z16="Omitted",0,IF(OR($Z16="Past",$Z16="Current"),U16/24,)))</f>
        <v>0.39583333333333254</v>
      </c>
      <c r="AM16" s="526">
        <f t="shared" si="0"/>
        <v>9.1</v>
      </c>
      <c r="AN16" s="526">
        <f t="shared" si="10"/>
        <v>90.399999999999991</v>
      </c>
      <c r="AO16" s="397">
        <f t="shared" si="8"/>
        <v>-4.620833333333338</v>
      </c>
      <c r="AP16" s="530">
        <f t="shared" si="12"/>
        <v>9500000</v>
      </c>
      <c r="AQ16" s="530">
        <f t="shared" si="11"/>
        <v>117200000</v>
      </c>
      <c r="AR16" s="398">
        <f t="shared" si="9"/>
        <v>-3421981.9791666605</v>
      </c>
      <c r="AS16" s="504" t="str">
        <f t="shared" si="2"/>
        <v>DRLGLNR4, CSGCMT</v>
      </c>
      <c r="BA16" s="504">
        <v>78.687499999999972</v>
      </c>
      <c r="BB16" s="504"/>
      <c r="BC16" s="504"/>
      <c r="BD16" s="504"/>
      <c r="BF16" s="475"/>
      <c r="BG16" s="475"/>
    </row>
    <row r="17" spans="1:59">
      <c r="A17" s="465" t="s">
        <v>591</v>
      </c>
      <c r="B17" s="465" t="s">
        <v>93</v>
      </c>
      <c r="C17" s="465" t="s">
        <v>86</v>
      </c>
      <c r="D17" s="465" t="s">
        <v>601</v>
      </c>
      <c r="E17" s="469">
        <v>28220</v>
      </c>
      <c r="F17" s="469">
        <v>31390</v>
      </c>
      <c r="G17" s="467">
        <v>38.1</v>
      </c>
      <c r="H17" s="467">
        <v>85.6</v>
      </c>
      <c r="I17" s="467">
        <v>130.30000000000001</v>
      </c>
      <c r="J17" s="467">
        <v>187</v>
      </c>
      <c r="K17" s="466">
        <v>38500000</v>
      </c>
      <c r="L17" s="466">
        <v>118800000</v>
      </c>
      <c r="M17" s="466">
        <v>157400000</v>
      </c>
      <c r="N17" s="466">
        <v>205800000</v>
      </c>
      <c r="O17" s="468">
        <v>42436.145833333336</v>
      </c>
      <c r="P17" s="468"/>
      <c r="Q17" s="469">
        <v>27730</v>
      </c>
      <c r="R17" s="469">
        <v>30150</v>
      </c>
      <c r="S17" s="467">
        <v>4</v>
      </c>
      <c r="T17" s="467">
        <v>113</v>
      </c>
      <c r="U17" s="467">
        <v>0</v>
      </c>
      <c r="V17" s="467">
        <v>89</v>
      </c>
      <c r="W17" s="466">
        <v>4737927.5416666605</v>
      </c>
      <c r="X17" s="466">
        <v>122373702.62250005</v>
      </c>
      <c r="Y17" s="466" t="s">
        <v>1820</v>
      </c>
      <c r="Z17" s="104" t="str">
        <f t="shared" si="3"/>
        <v>Current</v>
      </c>
      <c r="AA17" s="101">
        <f>IF(Z17="","",MAX('User Inputs'!$B$26,F17,AA16))</f>
        <v>31390</v>
      </c>
      <c r="AB17" s="58">
        <f t="shared" si="4"/>
        <v>89</v>
      </c>
      <c r="AC17" s="92">
        <f t="shared" si="5"/>
        <v>122373702.62250005</v>
      </c>
      <c r="AD17" s="220">
        <f>IF(OR($Z17="Past",$Z17="Omitted",$Z17=""),"",IF(Guide!$H$46=TRUE,MAX('DvD Export'!B:B),MAX(AA17,'DvD Export'!B:B)))</f>
        <v>31390</v>
      </c>
      <c r="AE17" s="84">
        <f>IF(OR($Z17="Past",$Z17="Omitted",$Z17=""),"",IF($Z17="Current",$V17+'User Inputs'!$B$5,IF($Z17="Future",AE16+H17-H16)))</f>
        <v>94</v>
      </c>
      <c r="AF17" s="84">
        <f>IF(OR($Z17="Past",$Z17="Omitted",$Z17=""),"",IF($Z17="Current",$V17+'User Inputs'!$B$5,IF($Z17="Future",AF16+I17-I16)))</f>
        <v>94</v>
      </c>
      <c r="AG17" s="84">
        <f>IF(OR($Z17="Past",$Z17="Omitted",$Z17=""),"",IF($Z17="Current",$V17+'User Inputs'!$B$5,IF($Z17="Future",AG16+J17-J16)))</f>
        <v>94</v>
      </c>
      <c r="AH17" s="97">
        <f>IF(OR($Z17="Past",$Z17="Omitted",$Z17=""),"",IF($Z17="Current",$X17+'User Inputs'!$B$6,IF($Z17="Future",AH16+L17-L16)))</f>
        <v>128358591.99109152</v>
      </c>
      <c r="AI17" s="97">
        <f>IF(OR($Z17="Past",$Z17="Omitted",$Z17=""),"",IF($Z17="Current",$X17+'User Inputs'!$B$6,IF($Z17="Future",AI16+M17-M16)))</f>
        <v>128358591.99109152</v>
      </c>
      <c r="AJ17" s="98">
        <f>IF(OR($Z17="Past",$Z17="Omitted",$Z17=""),"",IF($Z17="Current",$X17+'User Inputs'!$B$6,IF($Z17="Future",AJ16+N17-N16)))</f>
        <v>128358591.99109152</v>
      </c>
      <c r="AK17" s="96">
        <f t="shared" si="6"/>
        <v>4.708333333333333</v>
      </c>
      <c r="AL17" s="84">
        <f t="shared" si="7"/>
        <v>0</v>
      </c>
      <c r="AM17" s="526">
        <f t="shared" si="0"/>
        <v>38.1</v>
      </c>
      <c r="AN17" s="526">
        <f t="shared" si="10"/>
        <v>128.5</v>
      </c>
      <c r="AO17" s="397">
        <f t="shared" si="8"/>
        <v>0</v>
      </c>
      <c r="AP17" s="530">
        <f t="shared" si="12"/>
        <v>38500000</v>
      </c>
      <c r="AQ17" s="530">
        <f t="shared" si="11"/>
        <v>155700000</v>
      </c>
      <c r="AR17" s="398">
        <f t="shared" si="9"/>
        <v>0</v>
      </c>
      <c r="AS17" s="504" t="str">
        <f t="shared" si="2"/>
        <v>PRODLNR1, DRILL</v>
      </c>
      <c r="BA17" s="504">
        <v>89</v>
      </c>
      <c r="BB17" s="504">
        <v>94</v>
      </c>
      <c r="BC17" s="504">
        <v>94</v>
      </c>
      <c r="BD17" s="504">
        <v>94</v>
      </c>
      <c r="BF17" s="475"/>
      <c r="BG17" s="475"/>
    </row>
    <row r="18" spans="1:59">
      <c r="A18" s="465" t="s">
        <v>602</v>
      </c>
      <c r="B18" s="465" t="s">
        <v>93</v>
      </c>
      <c r="C18" s="465" t="s">
        <v>95</v>
      </c>
      <c r="D18" s="465" t="s">
        <v>601</v>
      </c>
      <c r="E18" s="469">
        <v>31390</v>
      </c>
      <c r="F18" s="469">
        <v>31390</v>
      </c>
      <c r="G18" s="467">
        <v>19.600000000000001</v>
      </c>
      <c r="H18" s="467">
        <v>100.1</v>
      </c>
      <c r="I18" s="467">
        <v>149.9</v>
      </c>
      <c r="J18" s="467">
        <v>214.8</v>
      </c>
      <c r="K18" s="466">
        <v>25400000</v>
      </c>
      <c r="L18" s="466">
        <v>140000000</v>
      </c>
      <c r="M18" s="466">
        <v>182800000</v>
      </c>
      <c r="N18" s="466">
        <v>238400000</v>
      </c>
      <c r="O18" s="468"/>
      <c r="P18" s="468"/>
      <c r="Q18" s="469"/>
      <c r="R18" s="469"/>
      <c r="S18" s="467"/>
      <c r="T18" s="467"/>
      <c r="U18" s="467"/>
      <c r="V18" s="467"/>
      <c r="W18" s="466"/>
      <c r="X18" s="466"/>
      <c r="Y18" s="466" t="s">
        <v>1820</v>
      </c>
      <c r="Z18" s="104" t="str">
        <f t="shared" si="3"/>
        <v>Future</v>
      </c>
      <c r="AA18" s="101">
        <f>IF(Z18="","",MAX('User Inputs'!$B$26,F18,AA17))</f>
        <v>31390</v>
      </c>
      <c r="AB18" s="58" t="str">
        <f t="shared" si="4"/>
        <v/>
      </c>
      <c r="AC18" s="92" t="str">
        <f t="shared" si="5"/>
        <v/>
      </c>
      <c r="AD18" s="220">
        <f>IF(OR($Z18="Past",$Z18="Omitted",$Z18=""),"",IF(Guide!$H$46=TRUE,MAX('DvD Export'!B:B),MAX(AA18,'DvD Export'!B:B)))</f>
        <v>31390</v>
      </c>
      <c r="AE18" s="84">
        <f>IF(OR($Z18="Past",$Z18="Omitted",$Z18=""),"",IF($Z18="Current",$V18+'User Inputs'!$B$5,IF($Z18="Future",AE17+H18-H17)))</f>
        <v>108.5</v>
      </c>
      <c r="AF18" s="84">
        <f>IF(OR($Z18="Past",$Z18="Omitted",$Z18=""),"",IF($Z18="Current",$V18+'User Inputs'!$B$5,IF($Z18="Future",AF17+I18-I17)))</f>
        <v>113.6</v>
      </c>
      <c r="AG18" s="84">
        <f>IF(OR($Z18="Past",$Z18="Omitted",$Z18=""),"",IF($Z18="Current",$V18+'User Inputs'!$B$5,IF($Z18="Future",AG17+J18-J17)))</f>
        <v>121.80000000000001</v>
      </c>
      <c r="AH18" s="97">
        <f>IF(OR($Z18="Past",$Z18="Omitted",$Z18=""),"",IF($Z18="Current",$X18+'User Inputs'!$B$6,IF($Z18="Future",AH17+L18-L17)))</f>
        <v>149558591.99109152</v>
      </c>
      <c r="AI18" s="97">
        <f>IF(OR($Z18="Past",$Z18="Omitted",$Z18=""),"",IF($Z18="Current",$X18+'User Inputs'!$B$6,IF($Z18="Future",AI17+M18-M17)))</f>
        <v>153758591.99109149</v>
      </c>
      <c r="AJ18" s="98">
        <f>IF(OR($Z18="Past",$Z18="Omitted",$Z18=""),"",IF($Z18="Current",$X18+'User Inputs'!$B$6,IF($Z18="Future",AJ17+N18-N17)))</f>
        <v>160958591.99109149</v>
      </c>
      <c r="AK18" s="96" t="str">
        <f t="shared" si="6"/>
        <v/>
      </c>
      <c r="AL18" s="84" t="str">
        <f t="shared" si="7"/>
        <v/>
      </c>
      <c r="AM18" s="526">
        <f t="shared" si="0"/>
        <v>19.600000000000001</v>
      </c>
      <c r="AN18" s="526">
        <f t="shared" si="10"/>
        <v>148.1</v>
      </c>
      <c r="AO18" s="397" t="str">
        <f t="shared" si="8"/>
        <v/>
      </c>
      <c r="AP18" s="530">
        <f t="shared" si="12"/>
        <v>25400000</v>
      </c>
      <c r="AQ18" s="530">
        <f t="shared" si="11"/>
        <v>181100000</v>
      </c>
      <c r="AR18" s="398" t="str">
        <f t="shared" si="9"/>
        <v/>
      </c>
      <c r="AS18" s="504" t="str">
        <f t="shared" si="2"/>
        <v>PRODLNR1, EVAL</v>
      </c>
      <c r="BA18" s="504"/>
      <c r="BB18" s="504">
        <v>108.5</v>
      </c>
      <c r="BC18" s="504">
        <v>113.6</v>
      </c>
      <c r="BD18" s="504">
        <v>121.80000000000001</v>
      </c>
      <c r="BF18" s="475"/>
      <c r="BG18" s="475"/>
    </row>
    <row r="19" spans="1:59">
      <c r="A19" s="465" t="s">
        <v>96</v>
      </c>
      <c r="B19" s="465" t="s">
        <v>96</v>
      </c>
      <c r="C19" s="465" t="s">
        <v>603</v>
      </c>
      <c r="D19" s="465" t="s">
        <v>601</v>
      </c>
      <c r="E19" s="469">
        <v>31390</v>
      </c>
      <c r="F19" s="469">
        <v>31390</v>
      </c>
      <c r="G19" s="467">
        <v>12.3</v>
      </c>
      <c r="H19" s="467">
        <v>110.9</v>
      </c>
      <c r="I19" s="467">
        <v>162.19999999999999</v>
      </c>
      <c r="J19" s="467">
        <v>228.3</v>
      </c>
      <c r="K19" s="466">
        <v>11200000</v>
      </c>
      <c r="L19" s="466">
        <v>149800000</v>
      </c>
      <c r="M19" s="466">
        <v>194000000</v>
      </c>
      <c r="N19" s="466">
        <v>250900000</v>
      </c>
      <c r="O19" s="468"/>
      <c r="P19" s="468"/>
      <c r="Q19" s="469"/>
      <c r="R19" s="469"/>
      <c r="S19" s="467"/>
      <c r="T19" s="467"/>
      <c r="U19" s="467"/>
      <c r="V19" s="467"/>
      <c r="W19" s="466"/>
      <c r="X19" s="466"/>
      <c r="Y19" s="466" t="s">
        <v>1820</v>
      </c>
      <c r="Z19" s="104" t="str">
        <f t="shared" si="3"/>
        <v>Future</v>
      </c>
      <c r="AA19" s="101">
        <f>IF(Z19="","",MAX('User Inputs'!$B$26,F19,AA18))</f>
        <v>31390</v>
      </c>
      <c r="AB19" s="58" t="str">
        <f t="shared" si="4"/>
        <v/>
      </c>
      <c r="AC19" s="92" t="str">
        <f t="shared" si="5"/>
        <v/>
      </c>
      <c r="AD19" s="220">
        <f>IF(OR($Z19="Past",$Z19="Omitted",$Z19=""),"",IF(Guide!$H$46=TRUE,MAX('DvD Export'!B:B),MAX(AA19,'DvD Export'!B:B)))</f>
        <v>31390</v>
      </c>
      <c r="AE19" s="84">
        <f>IF(OR($Z19="Past",$Z19="Omitted",$Z19=""),"",IF($Z19="Current",$V19+'User Inputs'!$B$5,IF($Z19="Future",AE18+H19-H18)))</f>
        <v>119.30000000000001</v>
      </c>
      <c r="AF19" s="84">
        <f>IF(OR($Z19="Past",$Z19="Omitted",$Z19=""),"",IF($Z19="Current",$V19+'User Inputs'!$B$5,IF($Z19="Future",AF18+I19-I18)))</f>
        <v>125.89999999999995</v>
      </c>
      <c r="AG19" s="84">
        <f>IF(OR($Z19="Past",$Z19="Omitted",$Z19=""),"",IF($Z19="Current",$V19+'User Inputs'!$B$5,IF($Z19="Future",AG18+J19-J18)))</f>
        <v>135.30000000000001</v>
      </c>
      <c r="AH19" s="97">
        <f>IF(OR($Z19="Past",$Z19="Omitted",$Z19=""),"",IF($Z19="Current",$X19+'User Inputs'!$B$6,IF($Z19="Future",AH18+L19-L18)))</f>
        <v>159358591.99109149</v>
      </c>
      <c r="AI19" s="97">
        <f>IF(OR($Z19="Past",$Z19="Omitted",$Z19=""),"",IF($Z19="Current",$X19+'User Inputs'!$B$6,IF($Z19="Future",AI18+M19-M18)))</f>
        <v>164958591.99109149</v>
      </c>
      <c r="AJ19" s="98">
        <f>IF(OR($Z19="Past",$Z19="Omitted",$Z19=""),"",IF($Z19="Current",$X19+'User Inputs'!$B$6,IF($Z19="Future",AJ18+N19-N18)))</f>
        <v>173458591.99109149</v>
      </c>
      <c r="AK19" s="96" t="str">
        <f t="shared" si="6"/>
        <v/>
      </c>
      <c r="AL19" s="84" t="str">
        <f t="shared" si="7"/>
        <v/>
      </c>
      <c r="AM19" s="526">
        <f t="shared" si="0"/>
        <v>12.3</v>
      </c>
      <c r="AN19" s="526">
        <f t="shared" si="10"/>
        <v>160.4</v>
      </c>
      <c r="AO19" s="397" t="str">
        <f t="shared" si="8"/>
        <v/>
      </c>
      <c r="AP19" s="530">
        <f t="shared" si="12"/>
        <v>11200000</v>
      </c>
      <c r="AQ19" s="530">
        <f t="shared" si="11"/>
        <v>192300000</v>
      </c>
      <c r="AR19" s="398" t="str">
        <f t="shared" si="9"/>
        <v/>
      </c>
      <c r="AS19" s="504" t="str">
        <f t="shared" si="2"/>
        <v>ABAN, PA</v>
      </c>
      <c r="BA19" s="504"/>
      <c r="BB19" s="504">
        <v>119.30000000000001</v>
      </c>
      <c r="BC19" s="504">
        <v>125.89999999999995</v>
      </c>
      <c r="BD19" s="504">
        <v>135.30000000000001</v>
      </c>
      <c r="BF19" s="475"/>
      <c r="BG19" s="475"/>
    </row>
    <row r="20" spans="1:59">
      <c r="A20" s="465" t="s">
        <v>589</v>
      </c>
      <c r="B20" s="465" t="s">
        <v>97</v>
      </c>
      <c r="C20" s="465" t="s">
        <v>98</v>
      </c>
      <c r="D20" s="465" t="s">
        <v>601</v>
      </c>
      <c r="E20" s="469">
        <v>31390</v>
      </c>
      <c r="F20" s="469">
        <v>31390</v>
      </c>
      <c r="G20" s="467">
        <v>3.1</v>
      </c>
      <c r="H20" s="467">
        <v>113.4</v>
      </c>
      <c r="I20" s="467">
        <v>165.3</v>
      </c>
      <c r="J20" s="467">
        <v>232.8</v>
      </c>
      <c r="K20" s="466">
        <v>2800000</v>
      </c>
      <c r="L20" s="466">
        <v>152300000</v>
      </c>
      <c r="M20" s="466">
        <v>196800000</v>
      </c>
      <c r="N20" s="466">
        <v>255000000</v>
      </c>
      <c r="O20" s="468"/>
      <c r="P20" s="468"/>
      <c r="Q20" s="469"/>
      <c r="R20" s="469"/>
      <c r="S20" s="467"/>
      <c r="T20" s="467"/>
      <c r="U20" s="467"/>
      <c r="V20" s="467"/>
      <c r="W20" s="466"/>
      <c r="X20" s="466"/>
      <c r="Y20" s="466" t="s">
        <v>1820</v>
      </c>
      <c r="Z20" s="104" t="str">
        <f t="shared" si="3"/>
        <v>Future</v>
      </c>
      <c r="AA20" s="101">
        <f>IF(Z20="","",MAX('User Inputs'!$B$26,F20,AA19))</f>
        <v>31390</v>
      </c>
      <c r="AB20" s="58" t="str">
        <f t="shared" si="4"/>
        <v/>
      </c>
      <c r="AC20" s="92" t="str">
        <f t="shared" si="5"/>
        <v/>
      </c>
      <c r="AD20" s="220">
        <f>IF(OR($Z20="Past",$Z20="Omitted",$Z20=""),"",IF(Guide!$H$46=TRUE,MAX('DvD Export'!B:B),MAX(AA20,'DvD Export'!B:B)))</f>
        <v>31390</v>
      </c>
      <c r="AE20" s="84">
        <f>IF(OR($Z20="Past",$Z20="Omitted",$Z20=""),"",IF($Z20="Current",$V20+'User Inputs'!$B$5,IF($Z20="Future",AE19+H20-H19)))</f>
        <v>121.80000000000001</v>
      </c>
      <c r="AF20" s="84">
        <f>IF(OR($Z20="Past",$Z20="Omitted",$Z20=""),"",IF($Z20="Current",$V20+'User Inputs'!$B$5,IF($Z20="Future",AF19+I20-I19)))</f>
        <v>128.99999999999994</v>
      </c>
      <c r="AG20" s="84">
        <f>IF(OR($Z20="Past",$Z20="Omitted",$Z20=""),"",IF($Z20="Current",$V20+'User Inputs'!$B$5,IF($Z20="Future",AG19+J20-J19)))</f>
        <v>139.80000000000001</v>
      </c>
      <c r="AH20" s="97">
        <f>IF(OR($Z20="Past",$Z20="Omitted",$Z20=""),"",IF($Z20="Current",$X20+'User Inputs'!$B$6,IF($Z20="Future",AH19+L20-L19)))</f>
        <v>161858591.99109149</v>
      </c>
      <c r="AI20" s="97">
        <f>IF(OR($Z20="Past",$Z20="Omitted",$Z20=""),"",IF($Z20="Current",$X20+'User Inputs'!$B$6,IF($Z20="Future",AI19+M20-M19)))</f>
        <v>167758591.99109149</v>
      </c>
      <c r="AJ20" s="98">
        <f>IF(OR($Z20="Past",$Z20="Omitted",$Z20=""),"",IF($Z20="Current",$X20+'User Inputs'!$B$6,IF($Z20="Future",AJ19+N20-N19)))</f>
        <v>177558591.99109149</v>
      </c>
      <c r="AK20" s="96" t="str">
        <f t="shared" si="6"/>
        <v/>
      </c>
      <c r="AL20" s="84" t="str">
        <f t="shared" si="7"/>
        <v/>
      </c>
      <c r="AM20" s="526">
        <f t="shared" si="0"/>
        <v>3.1</v>
      </c>
      <c r="AN20" s="526">
        <f t="shared" si="10"/>
        <v>163.5</v>
      </c>
      <c r="AO20" s="397" t="str">
        <f t="shared" si="8"/>
        <v/>
      </c>
      <c r="AP20" s="530">
        <f t="shared" si="12"/>
        <v>2800000</v>
      </c>
      <c r="AQ20" s="530">
        <f t="shared" si="11"/>
        <v>195100000</v>
      </c>
      <c r="AR20" s="398" t="str">
        <f t="shared" si="9"/>
        <v/>
      </c>
      <c r="AS20" s="504" t="str">
        <f t="shared" si="2"/>
        <v>DEMOB, MOVEOFF</v>
      </c>
      <c r="BA20" s="504"/>
      <c r="BB20" s="504">
        <v>121.80000000000001</v>
      </c>
      <c r="BC20" s="504">
        <v>128.99999999999994</v>
      </c>
      <c r="BD20" s="504">
        <v>139.80000000000001</v>
      </c>
      <c r="BF20" s="475"/>
      <c r="BG20" s="475"/>
    </row>
    <row r="21" spans="1:59">
      <c r="A21" s="376" t="s">
        <v>2062</v>
      </c>
      <c r="B21" s="376" t="s">
        <v>2062</v>
      </c>
      <c r="C21" s="376" t="s">
        <v>2062</v>
      </c>
      <c r="D21" s="376"/>
      <c r="E21" s="469">
        <v>31390</v>
      </c>
      <c r="F21" s="469">
        <v>31390</v>
      </c>
      <c r="G21" s="381">
        <v>20</v>
      </c>
      <c r="H21" s="381">
        <v>123</v>
      </c>
      <c r="I21" s="381">
        <v>185.3</v>
      </c>
      <c r="J21" s="381">
        <v>262.8</v>
      </c>
      <c r="K21" s="377">
        <v>25000000</v>
      </c>
      <c r="L21" s="377">
        <v>167300000</v>
      </c>
      <c r="M21" s="466">
        <f>M20+K21</f>
        <v>221800000</v>
      </c>
      <c r="N21" s="377">
        <v>290000000</v>
      </c>
      <c r="O21" s="379"/>
      <c r="P21" s="379"/>
      <c r="Q21" s="380"/>
      <c r="R21" s="380"/>
      <c r="S21" s="381"/>
      <c r="T21" s="378"/>
      <c r="U21" s="378"/>
      <c r="V21" s="381"/>
      <c r="W21" s="377" t="str">
        <f>IF(V21="","",1)</f>
        <v/>
      </c>
      <c r="X21" s="377"/>
      <c r="Y21" s="466" t="s">
        <v>1820</v>
      </c>
      <c r="Z21" s="104" t="str">
        <f t="shared" si="3"/>
        <v>Future</v>
      </c>
      <c r="AA21" s="101">
        <f>IF(Z21="","",MAX('User Inputs'!$B$26,F21,AA20))</f>
        <v>31390</v>
      </c>
      <c r="AB21" s="58" t="str">
        <f t="shared" si="4"/>
        <v/>
      </c>
      <c r="AC21" s="92" t="str">
        <f t="shared" si="5"/>
        <v/>
      </c>
      <c r="AD21" s="220">
        <f>IF(OR($Z21="Past",$Z21="Omitted",$Z21=""),"",IF(Guide!$H$46=TRUE,MAX('DvD Export'!B:B),MAX(AA21,'DvD Export'!B:B)))</f>
        <v>31390</v>
      </c>
      <c r="AE21" s="84">
        <f>IF(OR($Z21="Past",$Z21="Omitted",$Z21=""),"",IF($Z21="Current",$V21+'User Inputs'!$B$5,IF($Z21="Future",AE20+H21-H20)))</f>
        <v>131.4</v>
      </c>
      <c r="AF21" s="84">
        <f>IF(OR($Z21="Past",$Z21="Omitted",$Z21=""),"",IF($Z21="Current",$V21+'User Inputs'!$B$5,IF($Z21="Future",AF20+I21-I20)))</f>
        <v>148.99999999999994</v>
      </c>
      <c r="AG21" s="84">
        <f>IF(OR($Z21="Past",$Z21="Omitted",$Z21=""),"",IF($Z21="Current",$V21+'User Inputs'!$B$5,IF($Z21="Future",AG20+J21-J20)))</f>
        <v>169.8</v>
      </c>
      <c r="AH21" s="97">
        <f>IF(OR($Z21="Past",$Z21="Omitted",$Z21=""),"",IF($Z21="Current",$X21+'User Inputs'!$B$6,IF($Z21="Future",AH20+L21-L20)))</f>
        <v>176858591.99109149</v>
      </c>
      <c r="AI21" s="97">
        <f>IF(OR($Z21="Past",$Z21="Omitted",$Z21=""),"",IF($Z21="Current",$X21+'User Inputs'!$B$6,IF($Z21="Future",AI20+M21-M20)))</f>
        <v>192758591.99109149</v>
      </c>
      <c r="AJ21" s="98">
        <f>IF(OR($Z21="Past",$Z21="Omitted",$Z21=""),"",IF($Z21="Current",$X21+'User Inputs'!$B$6,IF($Z21="Future",AJ20+N21-N20)))</f>
        <v>212558591.99109149</v>
      </c>
      <c r="AK21" s="96" t="str">
        <f t="shared" si="6"/>
        <v/>
      </c>
      <c r="AL21" s="84" t="str">
        <f t="shared" si="7"/>
        <v/>
      </c>
      <c r="AM21" s="526">
        <f t="shared" ref="AM21:AM35" si="13">IF(ISBLANK(A21),"",G21)</f>
        <v>20</v>
      </c>
      <c r="AN21" s="526">
        <f t="shared" si="10"/>
        <v>183.5</v>
      </c>
      <c r="AO21" s="397" t="str">
        <f t="shared" si="8"/>
        <v/>
      </c>
      <c r="AP21" s="530">
        <f t="shared" si="12"/>
        <v>25000000</v>
      </c>
      <c r="AQ21" s="530">
        <f t="shared" si="11"/>
        <v>220100000</v>
      </c>
      <c r="AR21" s="398" t="str">
        <f t="shared" si="9"/>
        <v/>
      </c>
      <c r="AS21" s="504" t="str">
        <f t="shared" si="2"/>
        <v>NONWW, NONWW</v>
      </c>
      <c r="BA21" s="504"/>
      <c r="BB21" s="504">
        <v>131.4</v>
      </c>
      <c r="BC21" s="504">
        <v>148.99999999999994</v>
      </c>
      <c r="BD21" s="504">
        <v>169.8</v>
      </c>
      <c r="BF21" s="475"/>
      <c r="BG21" s="475"/>
    </row>
    <row r="22" spans="1:59">
      <c r="A22" s="260"/>
      <c r="B22" s="260"/>
      <c r="C22" s="260"/>
      <c r="D22" s="260"/>
      <c r="E22" s="264"/>
      <c r="F22" s="264"/>
      <c r="G22" s="265"/>
      <c r="H22" s="265"/>
      <c r="I22" s="265"/>
      <c r="J22" s="265"/>
      <c r="K22" s="261"/>
      <c r="L22" s="261"/>
      <c r="M22" s="261"/>
      <c r="N22" s="261"/>
      <c r="O22" s="259"/>
      <c r="P22" s="259"/>
      <c r="Q22" s="264"/>
      <c r="R22" s="264"/>
      <c r="S22" s="265"/>
      <c r="T22" s="262"/>
      <c r="U22" s="262"/>
      <c r="V22" s="265"/>
      <c r="W22" s="261"/>
      <c r="X22" s="261"/>
      <c r="Y22" s="466"/>
      <c r="Z22" s="104" t="str">
        <f t="shared" si="3"/>
        <v/>
      </c>
      <c r="AA22" s="101" t="str">
        <f>IF(Z22="","",MAX('User Inputs'!$B$26,F22,AA21))</f>
        <v/>
      </c>
      <c r="AB22" s="58" t="str">
        <f t="shared" si="4"/>
        <v/>
      </c>
      <c r="AC22" s="92" t="str">
        <f t="shared" si="5"/>
        <v/>
      </c>
      <c r="AD22" s="220" t="str">
        <f>IF(OR($Z22="Past",$Z22="Omitted",$Z22=""),"",IF(Guide!$H$46=TRUE,MAX('DvD Export'!B:B),MAX(AA22,'DvD Export'!B:B)))</f>
        <v/>
      </c>
      <c r="AE22" s="84" t="str">
        <f>IF(OR($Z22="Past",$Z22="Omitted",$Z22=""),"",IF($Z22="Current",$V22+'User Inputs'!$B$5,IF($Z22="Future",AE21+H22-H21)))</f>
        <v/>
      </c>
      <c r="AF22" s="84" t="str">
        <f>IF(OR($Z22="Past",$Z22="Omitted",$Z22=""),"",IF($Z22="Current",$V22+'User Inputs'!$B$5,IF($Z22="Future",AF21+I22-I21)))</f>
        <v/>
      </c>
      <c r="AG22" s="84" t="str">
        <f>IF(OR($Z22="Past",$Z22="Omitted",$Z22=""),"",IF($Z22="Current",$V22+'User Inputs'!$B$5,IF($Z22="Future",AG21+J22-J21)))</f>
        <v/>
      </c>
      <c r="AH22" s="97" t="str">
        <f>IF(OR($Z22="Past",$Z22="Omitted",$Z22=""),"",IF($Z22="Current",$X22+'User Inputs'!$B$6,IF($Z22="Future",AH21+L22-L21)))</f>
        <v/>
      </c>
      <c r="AI22" s="97" t="str">
        <f>IF(OR($Z22="Past",$Z22="Omitted",$Z22=""),"",IF($Z22="Current",$X22+'User Inputs'!$B$6,IF($Z22="Future",AI21+M22-M21)))</f>
        <v/>
      </c>
      <c r="AJ22" s="98" t="str">
        <f>IF(OR($Z22="Past",$Z22="Omitted",$Z22=""),"",IF($Z22="Current",$X22+'User Inputs'!$B$6,IF($Z22="Future",AJ21+N22-N21)))</f>
        <v/>
      </c>
      <c r="AK22" s="96" t="str">
        <f t="shared" si="6"/>
        <v/>
      </c>
      <c r="AL22" s="84" t="str">
        <f t="shared" si="7"/>
        <v/>
      </c>
      <c r="AM22" s="526" t="str">
        <f t="shared" si="13"/>
        <v/>
      </c>
      <c r="AN22" s="526" t="str">
        <f t="shared" si="10"/>
        <v/>
      </c>
      <c r="AO22" s="397" t="str">
        <f t="shared" si="8"/>
        <v/>
      </c>
      <c r="AP22" s="530" t="str">
        <f t="shared" si="12"/>
        <v/>
      </c>
      <c r="AQ22" s="530" t="str">
        <f t="shared" si="11"/>
        <v/>
      </c>
      <c r="AR22" s="398" t="str">
        <f t="shared" si="9"/>
        <v/>
      </c>
      <c r="AS22" s="504" t="str">
        <f t="shared" si="2"/>
        <v/>
      </c>
      <c r="BA22" s="504"/>
      <c r="BB22" s="504"/>
      <c r="BC22" s="504"/>
      <c r="BD22" s="504"/>
      <c r="BF22" s="475"/>
    </row>
    <row r="23" spans="1:59">
      <c r="A23" s="260"/>
      <c r="B23" s="260"/>
      <c r="C23" s="260"/>
      <c r="D23" s="260"/>
      <c r="E23" s="264"/>
      <c r="F23" s="264"/>
      <c r="G23" s="265"/>
      <c r="H23" s="265"/>
      <c r="I23" s="265"/>
      <c r="J23" s="265"/>
      <c r="K23" s="261"/>
      <c r="L23" s="261"/>
      <c r="M23" s="261"/>
      <c r="N23" s="261"/>
      <c r="O23" s="259"/>
      <c r="P23" s="259"/>
      <c r="Q23" s="264"/>
      <c r="R23" s="264"/>
      <c r="S23" s="265"/>
      <c r="T23" s="262"/>
      <c r="U23" s="262"/>
      <c r="V23" s="265"/>
      <c r="W23" s="261"/>
      <c r="X23" s="469"/>
      <c r="Y23" s="469"/>
      <c r="Z23" s="104" t="str">
        <f t="shared" si="3"/>
        <v/>
      </c>
      <c r="AA23" s="101" t="str">
        <f>IF(Z23="","",MAX('User Inputs'!$B$26,F23,AA22))</f>
        <v/>
      </c>
      <c r="AB23" s="58" t="str">
        <f t="shared" si="4"/>
        <v/>
      </c>
      <c r="AC23" s="92" t="str">
        <f t="shared" si="5"/>
        <v/>
      </c>
      <c r="AD23" s="220" t="str">
        <f>IF(OR($Z23="Past",$Z23="Omitted",$Z23=""),"",IF(Guide!$H$46=TRUE,MAX('DvD Export'!B:B),MAX(AA23,'DvD Export'!B:B)))</f>
        <v/>
      </c>
      <c r="AE23" s="84" t="str">
        <f>IF(OR($Z23="Past",$Z23="Omitted",$Z23=""),"",IF($Z23="Current",$V23+'User Inputs'!$B$5,IF($Z23="Future",AE22+H23-H22)))</f>
        <v/>
      </c>
      <c r="AF23" s="84" t="str">
        <f>IF(OR($Z23="Past",$Z23="Omitted",$Z23=""),"",IF($Z23="Current",$V23+'User Inputs'!$B$5,IF($Z23="Future",AF22+I23-I22)))</f>
        <v/>
      </c>
      <c r="AG23" s="84" t="str">
        <f>IF(OR($Z23="Past",$Z23="Omitted",$Z23=""),"",IF($Z23="Current",$V23+'User Inputs'!$B$5,IF($Z23="Future",AG22+J23-J22)))</f>
        <v/>
      </c>
      <c r="AH23" s="97" t="str">
        <f>IF(OR($Z23="Past",$Z23="Omitted",$Z23=""),"",IF($Z23="Current",$X23+'User Inputs'!$B$6,IF($Z23="Future",AH22+L23-L22)))</f>
        <v/>
      </c>
      <c r="AI23" s="97" t="str">
        <f>IF(OR($Z23="Past",$Z23="Omitted",$Z23=""),"",IF($Z23="Current",$X23+'User Inputs'!$B$6,IF($Z23="Future",AI22+M23-M22)))</f>
        <v/>
      </c>
      <c r="AJ23" s="98" t="str">
        <f>IF(OR($Z23="Past",$Z23="Omitted",$Z23=""),"",IF($Z23="Current",$X23+'User Inputs'!$B$6,IF($Z23="Future",AJ22+N23-N22)))</f>
        <v/>
      </c>
      <c r="AK23" s="96" t="str">
        <f t="shared" si="6"/>
        <v/>
      </c>
      <c r="AL23" s="84" t="str">
        <f t="shared" si="7"/>
        <v/>
      </c>
      <c r="AM23" s="526" t="str">
        <f t="shared" si="13"/>
        <v/>
      </c>
      <c r="AN23" s="526" t="str">
        <f t="shared" si="10"/>
        <v/>
      </c>
      <c r="AO23" s="397" t="str">
        <f t="shared" si="8"/>
        <v/>
      </c>
      <c r="AP23" s="530" t="str">
        <f t="shared" si="12"/>
        <v/>
      </c>
      <c r="AQ23" s="530" t="str">
        <f t="shared" si="11"/>
        <v/>
      </c>
      <c r="AR23" s="398" t="str">
        <f t="shared" si="9"/>
        <v/>
      </c>
      <c r="AS23" s="504" t="str">
        <f t="shared" si="2"/>
        <v/>
      </c>
      <c r="BA23" s="504"/>
      <c r="BB23" s="504"/>
      <c r="BC23" s="504"/>
      <c r="BD23" s="504"/>
    </row>
    <row r="24" spans="1:59">
      <c r="A24" s="260"/>
      <c r="B24" s="260"/>
      <c r="C24" s="260"/>
      <c r="D24" s="260"/>
      <c r="E24" s="264"/>
      <c r="F24" s="264"/>
      <c r="G24" s="265"/>
      <c r="H24" s="265"/>
      <c r="I24" s="265"/>
      <c r="J24" s="265"/>
      <c r="K24" s="261"/>
      <c r="L24" s="261"/>
      <c r="M24" s="261"/>
      <c r="N24" s="261"/>
      <c r="O24" s="263"/>
      <c r="P24" s="263"/>
      <c r="Q24" s="264"/>
      <c r="R24" s="264"/>
      <c r="S24" s="265"/>
      <c r="T24" s="262"/>
      <c r="U24" s="262"/>
      <c r="V24" s="265"/>
      <c r="W24" s="261"/>
      <c r="X24" s="466"/>
      <c r="Y24" s="466"/>
      <c r="Z24" s="104" t="str">
        <f t="shared" si="3"/>
        <v/>
      </c>
      <c r="AA24" s="101" t="str">
        <f>IF(Z24="","",MAX('User Inputs'!$B$26,F24,AA23))</f>
        <v/>
      </c>
      <c r="AB24" s="58" t="str">
        <f>IF(OR($Z24="",$Z24="Future"),"",MAX(V24,AB23))</f>
        <v/>
      </c>
      <c r="AC24" s="92" t="str">
        <f t="shared" si="5"/>
        <v/>
      </c>
      <c r="AD24" s="220" t="str">
        <f>IF(OR($Z24="Past",$Z24="Omitted",$Z24=""),"",IF(Guide!$H$46=TRUE,MAX('DvD Export'!B:B),MAX(AA24,'DvD Export'!B:B)))</f>
        <v/>
      </c>
      <c r="AE24" s="84" t="str">
        <f>IF(OR($Z24="Past",$Z24="Omitted",$Z24=""),"",IF($Z24="Current",$V24+'User Inputs'!$B$5,IF($Z24="Future",AE23+H24-H23)))</f>
        <v/>
      </c>
      <c r="AF24" s="84" t="str">
        <f>IF(OR($Z24="Past",$Z24="Omitted",$Z24=""),"",IF($Z24="Current",$V24+'User Inputs'!$B$5,IF($Z24="Future",AF23+I24-I23)))</f>
        <v/>
      </c>
      <c r="AG24" s="84" t="str">
        <f>IF(OR($Z24="Past",$Z24="Omitted",$Z24=""),"",IF($Z24="Current",$V24+'User Inputs'!$B$5,IF($Z24="Future",AG23+J24-J23)))</f>
        <v/>
      </c>
      <c r="AH24" s="97" t="str">
        <f>IF(OR($Z24="Past",$Z24="Omitted",$Z24=""),"",IF($Z24="Current",$X24+'User Inputs'!$B$6,IF($Z24="Future",AH23+L24-L23)))</f>
        <v/>
      </c>
      <c r="AI24" s="97" t="str">
        <f>IF(OR($Z24="Past",$Z24="Omitted",$Z24=""),"",IF($Z24="Current",$X24+'User Inputs'!$B$6,IF($Z24="Future",AI23+M24-M23)))</f>
        <v/>
      </c>
      <c r="AJ24" s="98" t="str">
        <f>IF(OR($Z24="Past",$Z24="Omitted",$Z24=""),"",IF($Z24="Current",$X24+'User Inputs'!$B$6,IF($Z24="Future",AJ23+N24-N23)))</f>
        <v/>
      </c>
      <c r="AK24" s="96" t="str">
        <f t="shared" si="6"/>
        <v/>
      </c>
      <c r="AL24" s="84" t="str">
        <f t="shared" si="7"/>
        <v/>
      </c>
      <c r="AM24" s="526" t="str">
        <f t="shared" si="13"/>
        <v/>
      </c>
      <c r="AN24" s="526" t="str">
        <f t="shared" si="10"/>
        <v/>
      </c>
      <c r="AO24" s="397" t="str">
        <f t="shared" si="8"/>
        <v/>
      </c>
      <c r="AP24" s="530" t="str">
        <f t="shared" si="12"/>
        <v/>
      </c>
      <c r="AQ24" s="530" t="str">
        <f t="shared" si="11"/>
        <v/>
      </c>
      <c r="AR24" s="398" t="str">
        <f t="shared" si="9"/>
        <v/>
      </c>
      <c r="AS24" s="504" t="str">
        <f t="shared" si="2"/>
        <v/>
      </c>
      <c r="BA24" s="504"/>
      <c r="BB24" s="504"/>
      <c r="BC24" s="504"/>
      <c r="BD24" s="504"/>
    </row>
    <row r="25" spans="1:59">
      <c r="A25" s="260"/>
      <c r="B25" s="260"/>
      <c r="C25" s="260"/>
      <c r="D25" s="260"/>
      <c r="E25" s="264"/>
      <c r="F25" s="264"/>
      <c r="G25" s="265"/>
      <c r="H25" s="265"/>
      <c r="I25" s="265"/>
      <c r="J25" s="265"/>
      <c r="K25" s="261"/>
      <c r="L25" s="261"/>
      <c r="M25" s="261"/>
      <c r="N25" s="261"/>
      <c r="O25" s="263"/>
      <c r="P25" s="263"/>
      <c r="Q25" s="264"/>
      <c r="R25" s="264"/>
      <c r="S25" s="265"/>
      <c r="T25" s="262"/>
      <c r="U25" s="262"/>
      <c r="V25" s="265"/>
      <c r="W25" s="261"/>
      <c r="X25" s="466"/>
      <c r="Y25" s="466"/>
      <c r="Z25" s="104" t="str">
        <f t="shared" si="3"/>
        <v/>
      </c>
      <c r="AA25" s="101" t="str">
        <f>IF(Z25="","",MAX('User Inputs'!$B$26,F25,AA24))</f>
        <v/>
      </c>
      <c r="AB25" s="58" t="str">
        <f t="shared" si="4"/>
        <v/>
      </c>
      <c r="AC25" s="92" t="str">
        <f t="shared" si="5"/>
        <v/>
      </c>
      <c r="AD25" s="220" t="str">
        <f>IF(OR($Z25="Past",$Z25="Omitted",$Z25=""),"",IF(Guide!$H$46=TRUE,MAX('DvD Export'!B:B),MAX(AA25,'DvD Export'!B:B)))</f>
        <v/>
      </c>
      <c r="AE25" s="84" t="str">
        <f>IF(OR($Z25="Past",$Z25="Omitted",$Z25=""),"",IF($Z25="Current",$V25+'User Inputs'!$B$5,IF($Z25="Future",AE24+H25-H24)))</f>
        <v/>
      </c>
      <c r="AF25" s="84" t="str">
        <f>IF(OR($Z25="Past",$Z25="Omitted",$Z25=""),"",IF($Z25="Current",$V25+'User Inputs'!$B$5,IF($Z25="Future",AF24+I25-I24)))</f>
        <v/>
      </c>
      <c r="AG25" s="84" t="str">
        <f>IF(OR($Z25="Past",$Z25="Omitted",$Z25=""),"",IF($Z25="Current",$V25+'User Inputs'!$B$5,IF($Z25="Future",AG24+J25-J24)))</f>
        <v/>
      </c>
      <c r="AH25" s="97" t="str">
        <f>IF(OR($Z25="Past",$Z25="Omitted",$Z25=""),"",IF($Z25="Current",$X25+'User Inputs'!$B$6,IF($Z25="Future",AH24+L25-L24)))</f>
        <v/>
      </c>
      <c r="AI25" s="97" t="str">
        <f>IF(OR($Z25="Past",$Z25="Omitted",$Z25=""),"",IF($Z25="Current",$X25+'User Inputs'!$B$6,IF($Z25="Future",AI24+M25-M24)))</f>
        <v/>
      </c>
      <c r="AJ25" s="98" t="str">
        <f>IF(OR($Z25="Past",$Z25="Omitted",$Z25=""),"",IF($Z25="Current",$X25+'User Inputs'!$B$6,IF($Z25="Future",AJ24+N25-N24)))</f>
        <v/>
      </c>
      <c r="AK25" s="96" t="str">
        <f t="shared" si="6"/>
        <v/>
      </c>
      <c r="AL25" s="84" t="str">
        <f t="shared" si="7"/>
        <v/>
      </c>
      <c r="AM25" s="526" t="str">
        <f t="shared" si="13"/>
        <v/>
      </c>
      <c r="AN25" s="526" t="str">
        <f t="shared" si="10"/>
        <v/>
      </c>
      <c r="AO25" s="397" t="str">
        <f t="shared" si="8"/>
        <v/>
      </c>
      <c r="AP25" s="530" t="str">
        <f t="shared" si="12"/>
        <v/>
      </c>
      <c r="AQ25" s="530" t="str">
        <f t="shared" si="11"/>
        <v/>
      </c>
      <c r="AR25" s="398" t="str">
        <f t="shared" si="9"/>
        <v/>
      </c>
      <c r="AS25" s="504" t="str">
        <f t="shared" si="2"/>
        <v/>
      </c>
      <c r="BA25" s="504"/>
      <c r="BB25" s="504"/>
      <c r="BC25" s="504"/>
      <c r="BD25" s="504"/>
    </row>
    <row r="26" spans="1:59">
      <c r="A26" s="260"/>
      <c r="B26" s="260"/>
      <c r="C26" s="260"/>
      <c r="D26" s="260"/>
      <c r="E26" s="264"/>
      <c r="F26" s="264"/>
      <c r="G26" s="265"/>
      <c r="H26" s="265"/>
      <c r="I26" s="265"/>
      <c r="J26" s="265"/>
      <c r="K26" s="261"/>
      <c r="L26" s="261"/>
      <c r="M26" s="261"/>
      <c r="N26" s="261"/>
      <c r="O26" s="263"/>
      <c r="P26" s="263"/>
      <c r="Q26" s="264"/>
      <c r="R26" s="264"/>
      <c r="S26" s="265"/>
      <c r="T26" s="262"/>
      <c r="U26" s="262"/>
      <c r="V26" s="265"/>
      <c r="W26" s="261"/>
      <c r="X26" s="466"/>
      <c r="Y26" s="466"/>
      <c r="Z26" s="104" t="str">
        <f t="shared" si="3"/>
        <v/>
      </c>
      <c r="AA26" s="101" t="str">
        <f>IF(Z26="","",MAX('User Inputs'!$B$26,F26,AA25))</f>
        <v/>
      </c>
      <c r="AB26" s="58" t="str">
        <f t="shared" si="4"/>
        <v/>
      </c>
      <c r="AC26" s="92" t="str">
        <f t="shared" si="5"/>
        <v/>
      </c>
      <c r="AD26" s="220" t="str">
        <f>IF(OR($Z26="Past",$Z26="Omitted",$Z26=""),"",IF(Guide!$H$46=TRUE,MAX('DvD Export'!B:B),MAX(AA26,'DvD Export'!B:B)))</f>
        <v/>
      </c>
      <c r="AE26" s="84" t="str">
        <f>IF(OR($Z26="Past",$Z26="Omitted",$Z26=""),"",IF($Z26="Current",$V26+'User Inputs'!$B$5,IF($Z26="Future",AE25+H26-H25)))</f>
        <v/>
      </c>
      <c r="AF26" s="84" t="str">
        <f>IF(OR($Z26="Past",$Z26="Omitted",$Z26=""),"",IF($Z26="Current",$V26+'User Inputs'!$B$5,IF($Z26="Future",AF25+I26-I25)))</f>
        <v/>
      </c>
      <c r="AG26" s="84" t="str">
        <f>IF(OR($Z26="Past",$Z26="Omitted",$Z26=""),"",IF($Z26="Current",$V26+'User Inputs'!$B$5,IF($Z26="Future",AG25+J26-J25)))</f>
        <v/>
      </c>
      <c r="AH26" s="97" t="str">
        <f>IF(OR($Z26="Past",$Z26="Omitted",$Z26=""),"",IF($Z26="Current",$X26+'User Inputs'!$B$6,IF($Z26="Future",AH25+L26-L25)))</f>
        <v/>
      </c>
      <c r="AI26" s="97" t="str">
        <f>IF(OR($Z26="Past",$Z26="Omitted",$Z26=""),"",IF($Z26="Current",$X26+'User Inputs'!$B$6,IF($Z26="Future",AI25+M26-M25)))</f>
        <v/>
      </c>
      <c r="AJ26" s="98" t="str">
        <f>IF(OR($Z26="Past",$Z26="Omitted",$Z26=""),"",IF($Z26="Current",$X26+'User Inputs'!$B$6,IF($Z26="Future",AJ25+N26-N25)))</f>
        <v/>
      </c>
      <c r="AK26" s="96" t="str">
        <f t="shared" si="6"/>
        <v/>
      </c>
      <c r="AL26" s="84" t="str">
        <f t="shared" si="7"/>
        <v/>
      </c>
      <c r="AM26" s="526" t="str">
        <f t="shared" si="13"/>
        <v/>
      </c>
      <c r="AN26" s="526" t="str">
        <f t="shared" si="10"/>
        <v/>
      </c>
      <c r="AO26" s="397" t="str">
        <f t="shared" si="8"/>
        <v/>
      </c>
      <c r="AP26" s="530" t="str">
        <f t="shared" si="12"/>
        <v/>
      </c>
      <c r="AQ26" s="530" t="str">
        <f t="shared" si="11"/>
        <v/>
      </c>
      <c r="AR26" s="398" t="str">
        <f t="shared" si="9"/>
        <v/>
      </c>
      <c r="AS26" s="504" t="str">
        <f t="shared" si="2"/>
        <v/>
      </c>
      <c r="BA26" s="504"/>
      <c r="BB26" s="504"/>
      <c r="BC26" s="504"/>
      <c r="BD26" s="504"/>
    </row>
    <row r="27" spans="1:59">
      <c r="X27" s="466"/>
      <c r="Y27" s="466"/>
      <c r="Z27" s="104" t="str">
        <f t="shared" si="3"/>
        <v/>
      </c>
      <c r="AA27" s="101" t="str">
        <f>IF(Z27="","",MAX('User Inputs'!$B$26,F27,AA26))</f>
        <v/>
      </c>
      <c r="AB27" s="58" t="str">
        <f t="shared" si="4"/>
        <v/>
      </c>
      <c r="AC27" s="92" t="str">
        <f t="shared" si="5"/>
        <v/>
      </c>
      <c r="AD27" s="220" t="str">
        <f>IF(OR($Z27="Past",$Z27="Omitted",$Z27=""),"",IF(Guide!$H$46=TRUE,MAX('DvD Export'!B:B),MAX(AA27,'DvD Export'!B:B)))</f>
        <v/>
      </c>
      <c r="AE27" s="84" t="str">
        <f>IF(OR($Z27="Past",$Z27="Omitted",$Z27=""),"",IF($Z27="Current",$V27+'User Inputs'!$B$5,IF($Z27="Future",AE26+H27-H26)))</f>
        <v/>
      </c>
      <c r="AF27" s="84" t="str">
        <f>IF(OR($Z27="Past",$Z27="Omitted",$Z27=""),"",IF($Z27="Current",$V27+'User Inputs'!$B$5,IF($Z27="Future",AF26+I27-I26)))</f>
        <v/>
      </c>
      <c r="AG27" s="84" t="str">
        <f>IF(OR($Z27="Past",$Z27="Omitted",$Z27=""),"",IF($Z27="Current",$V27+'User Inputs'!$B$5,IF($Z27="Future",AG26+J27-J26)))</f>
        <v/>
      </c>
      <c r="AH27" s="97" t="str">
        <f>IF(OR($Z27="Past",$Z27="Omitted",$Z27=""),"",IF($Z27="Current",$X27+'User Inputs'!$B$6,IF($Z27="Future",AH26+L27-L26)))</f>
        <v/>
      </c>
      <c r="AI27" s="97" t="str">
        <f>IF(OR($Z27="Past",$Z27="Omitted",$Z27=""),"",IF($Z27="Current",$X27+'User Inputs'!$B$6,IF($Z27="Future",AI26+M27-M26)))</f>
        <v/>
      </c>
      <c r="AJ27" s="98" t="str">
        <f>IF(OR($Z27="Past",$Z27="Omitted",$Z27=""),"",IF($Z27="Current",$X27+'User Inputs'!$B$6,IF($Z27="Future",AJ26+N27-N26)))</f>
        <v/>
      </c>
      <c r="AK27" s="96" t="str">
        <f t="shared" si="6"/>
        <v/>
      </c>
      <c r="AL27" s="84" t="str">
        <f t="shared" si="7"/>
        <v/>
      </c>
      <c r="AM27" s="526" t="str">
        <f t="shared" si="13"/>
        <v/>
      </c>
      <c r="AN27" s="526" t="str">
        <f t="shared" si="10"/>
        <v/>
      </c>
      <c r="AO27" s="397" t="str">
        <f t="shared" si="8"/>
        <v/>
      </c>
      <c r="AP27" s="530" t="str">
        <f t="shared" si="12"/>
        <v/>
      </c>
      <c r="AQ27" s="530" t="str">
        <f t="shared" si="11"/>
        <v/>
      </c>
      <c r="AR27" s="398" t="str">
        <f t="shared" si="9"/>
        <v/>
      </c>
      <c r="AS27" s="504" t="str">
        <f t="shared" si="2"/>
        <v/>
      </c>
      <c r="BA27" s="504"/>
      <c r="BB27" s="504"/>
      <c r="BC27" s="504"/>
      <c r="BD27" s="504"/>
    </row>
    <row r="28" spans="1:59">
      <c r="X28" s="466"/>
      <c r="Y28" s="466"/>
      <c r="Z28" s="104" t="str">
        <f t="shared" si="3"/>
        <v/>
      </c>
      <c r="AA28" s="101" t="str">
        <f>IF(Z28="","",MAX('User Inputs'!$B$26,F28,AA27))</f>
        <v/>
      </c>
      <c r="AB28" s="58" t="str">
        <f t="shared" si="4"/>
        <v/>
      </c>
      <c r="AC28" s="92" t="str">
        <f t="shared" si="5"/>
        <v/>
      </c>
      <c r="AD28" s="220" t="str">
        <f>IF(OR($Z28="Past",$Z28="Omitted",$Z28=""),"",IF(Guide!$H$46=TRUE,MAX('DvD Export'!B:B),MAX(AA28,'DvD Export'!B:B)))</f>
        <v/>
      </c>
      <c r="AE28" s="84" t="str">
        <f>IF(OR($Z28="Past",$Z28="Omitted",$Z28=""),"",IF($Z28="Current",$V28+'User Inputs'!$B$5,IF($Z28="Future",AE27+H28-H27)))</f>
        <v/>
      </c>
      <c r="AF28" s="84" t="str">
        <f>IF(OR($Z28="Past",$Z28="Omitted",$Z28=""),"",IF($Z28="Current",$V28+'User Inputs'!$B$5,IF($Z28="Future",AF27+I28-I27)))</f>
        <v/>
      </c>
      <c r="AG28" s="84" t="str">
        <f>IF(OR($Z28="Past",$Z28="Omitted",$Z28=""),"",IF($Z28="Current",$V28+'User Inputs'!$B$5,IF($Z28="Future",AG27+J28-J27)))</f>
        <v/>
      </c>
      <c r="AH28" s="97" t="str">
        <f>IF(OR($Z28="Past",$Z28="Omitted",$Z28=""),"",IF($Z28="Current",$X28+'User Inputs'!$B$6,IF($Z28="Future",AH27+L28-L27)))</f>
        <v/>
      </c>
      <c r="AI28" s="97" t="str">
        <f>IF(OR($Z28="Past",$Z28="Omitted",$Z28=""),"",IF($Z28="Current",$X28+'User Inputs'!$B$6,IF($Z28="Future",AI27+M28-M27)))</f>
        <v/>
      </c>
      <c r="AJ28" s="98" t="str">
        <f>IF(OR($Z28="Past",$Z28="Omitted",$Z28=""),"",IF($Z28="Current",$X28+'User Inputs'!$B$6,IF($Z28="Future",AJ27+N28-N27)))</f>
        <v/>
      </c>
      <c r="AK28" s="96" t="str">
        <f t="shared" si="6"/>
        <v/>
      </c>
      <c r="AL28" s="84" t="str">
        <f t="shared" si="7"/>
        <v/>
      </c>
      <c r="AM28" s="526" t="str">
        <f t="shared" si="13"/>
        <v/>
      </c>
      <c r="AN28" s="526" t="str">
        <f t="shared" si="10"/>
        <v/>
      </c>
      <c r="AO28" s="397" t="str">
        <f t="shared" si="8"/>
        <v/>
      </c>
      <c r="AP28" s="530" t="str">
        <f t="shared" si="12"/>
        <v/>
      </c>
      <c r="AQ28" s="530" t="str">
        <f t="shared" si="11"/>
        <v/>
      </c>
      <c r="AR28" s="398" t="str">
        <f t="shared" si="9"/>
        <v/>
      </c>
      <c r="AS28" s="504" t="str">
        <f t="shared" si="2"/>
        <v/>
      </c>
      <c r="BA28" s="504"/>
      <c r="BB28" s="504"/>
      <c r="BC28" s="504"/>
      <c r="BD28" s="504"/>
    </row>
    <row r="29" spans="1:59">
      <c r="X29" s="466"/>
      <c r="Y29" s="466"/>
      <c r="Z29" s="104" t="str">
        <f t="shared" si="3"/>
        <v/>
      </c>
      <c r="AA29" s="101" t="str">
        <f>IF(Z29="","",MAX('User Inputs'!$B$26,F29,AA28))</f>
        <v/>
      </c>
      <c r="AB29" s="58" t="str">
        <f t="shared" si="4"/>
        <v/>
      </c>
      <c r="AC29" s="92" t="str">
        <f t="shared" si="5"/>
        <v/>
      </c>
      <c r="AD29" s="220" t="str">
        <f>IF(OR($Z29="Past",$Z29="Omitted",$Z29=""),"",IF(Guide!$H$46=TRUE,MAX('DvD Export'!B:B),MAX(AA29,'DvD Export'!B:B)))</f>
        <v/>
      </c>
      <c r="AE29" s="84" t="str">
        <f>IF(OR($Z29="Past",$Z29="Omitted",$Z29=""),"",IF($Z29="Current",$V29+'User Inputs'!$B$5,IF($Z29="Future",AE28+H29-H28)))</f>
        <v/>
      </c>
      <c r="AF29" s="84" t="str">
        <f>IF(OR($Z29="Past",$Z29="Omitted",$Z29=""),"",IF($Z29="Current",$V29+'User Inputs'!$B$5,IF($Z29="Future",AF28+I29-I28)))</f>
        <v/>
      </c>
      <c r="AG29" s="84" t="str">
        <f>IF(OR($Z29="Past",$Z29="Omitted",$Z29=""),"",IF($Z29="Current",$V29+'User Inputs'!$B$5,IF($Z29="Future",AG28+J29-J28)))</f>
        <v/>
      </c>
      <c r="AH29" s="97" t="str">
        <f>IF(OR($Z29="Past",$Z29="Omitted",$Z29=""),"",IF($Z29="Current",$X29+'User Inputs'!$B$6,IF($Z29="Future",AH28+L29-L28)))</f>
        <v/>
      </c>
      <c r="AI29" s="97" t="str">
        <f>IF(OR($Z29="Past",$Z29="Omitted",$Z29=""),"",IF($Z29="Current",$X29+'User Inputs'!$B$6,IF($Z29="Future",AI28+M29-M28)))</f>
        <v/>
      </c>
      <c r="AJ29" s="98" t="str">
        <f>IF(OR($Z29="Past",$Z29="Omitted",$Z29=""),"",IF($Z29="Current",$X29+'User Inputs'!$B$6,IF($Z29="Future",AJ28+N29-N28)))</f>
        <v/>
      </c>
      <c r="AK29" s="96" t="str">
        <f t="shared" si="6"/>
        <v/>
      </c>
      <c r="AL29" s="84" t="str">
        <f t="shared" si="7"/>
        <v/>
      </c>
      <c r="AM29" s="526" t="str">
        <f t="shared" si="13"/>
        <v/>
      </c>
      <c r="AN29" s="526" t="str">
        <f t="shared" si="10"/>
        <v/>
      </c>
      <c r="AO29" s="397" t="str">
        <f t="shared" si="8"/>
        <v/>
      </c>
      <c r="AP29" s="530" t="str">
        <f t="shared" si="12"/>
        <v/>
      </c>
      <c r="AQ29" s="530" t="str">
        <f t="shared" si="11"/>
        <v/>
      </c>
      <c r="AR29" s="398" t="str">
        <f t="shared" si="9"/>
        <v/>
      </c>
      <c r="AS29" s="504" t="str">
        <f t="shared" si="2"/>
        <v/>
      </c>
      <c r="BA29" s="504"/>
      <c r="BB29" s="504"/>
      <c r="BC29" s="504"/>
      <c r="BD29" s="504"/>
    </row>
    <row r="30" spans="1:59">
      <c r="X30" s="466"/>
      <c r="Y30" s="466"/>
      <c r="Z30" s="104" t="str">
        <f t="shared" si="3"/>
        <v/>
      </c>
      <c r="AA30" s="101" t="str">
        <f>IF(Z30="","",MAX('User Inputs'!$B$26,F30,AA29))</f>
        <v/>
      </c>
      <c r="AB30" s="58" t="str">
        <f t="shared" si="4"/>
        <v/>
      </c>
      <c r="AC30" s="92" t="str">
        <f t="shared" si="5"/>
        <v/>
      </c>
      <c r="AD30" s="220" t="str">
        <f>IF(OR($Z30="Past",$Z30="Omitted",$Z30=""),"",IF(Guide!$H$46=TRUE,MAX('DvD Export'!B:B),MAX(AA30,'DvD Export'!B:B)))</f>
        <v/>
      </c>
      <c r="AE30" s="84" t="str">
        <f>IF(OR($Z30="Past",$Z30="Omitted",$Z30=""),"",IF($Z30="Current",$V30+'User Inputs'!$B$5,IF($Z30="Future",AE29+H30-H29)))</f>
        <v/>
      </c>
      <c r="AF30" s="84" t="str">
        <f>IF(OR($Z30="Past",$Z30="Omitted",$Z30=""),"",IF($Z30="Current",$V30+'User Inputs'!$B$5,IF($Z30="Future",AF29+I30-I29)))</f>
        <v/>
      </c>
      <c r="AG30" s="84" t="str">
        <f>IF(OR($Z30="Past",$Z30="Omitted",$Z30=""),"",IF($Z30="Current",$V30+'User Inputs'!$B$5,IF($Z30="Future",AG29+J30-J29)))</f>
        <v/>
      </c>
      <c r="AH30" s="97" t="str">
        <f>IF(OR($Z30="Past",$Z30="Omitted",$Z30=""),"",IF($Z30="Current",$X30+'User Inputs'!$B$6,IF($Z30="Future",AH29+L30-L29)))</f>
        <v/>
      </c>
      <c r="AI30" s="97" t="str">
        <f>IF(OR($Z30="Past",$Z30="Omitted",$Z30=""),"",IF($Z30="Current",$X30+'User Inputs'!$B$6,IF($Z30="Future",AI29+M30-M29)))</f>
        <v/>
      </c>
      <c r="AJ30" s="98" t="str">
        <f>IF(OR($Z30="Past",$Z30="Omitted",$Z30=""),"",IF($Z30="Current",$X30+'User Inputs'!$B$6,IF($Z30="Future",AJ29+N30-N29)))</f>
        <v/>
      </c>
      <c r="AK30" s="96" t="str">
        <f t="shared" si="6"/>
        <v/>
      </c>
      <c r="AL30" s="84" t="str">
        <f t="shared" si="7"/>
        <v/>
      </c>
      <c r="AM30" s="526" t="str">
        <f t="shared" si="13"/>
        <v/>
      </c>
      <c r="AN30" s="526" t="str">
        <f t="shared" si="10"/>
        <v/>
      </c>
      <c r="AO30" s="397" t="str">
        <f t="shared" si="8"/>
        <v/>
      </c>
      <c r="AP30" s="530" t="str">
        <f t="shared" si="12"/>
        <v/>
      </c>
      <c r="AQ30" s="530" t="str">
        <f t="shared" si="11"/>
        <v/>
      </c>
      <c r="AR30" s="398" t="str">
        <f t="shared" si="9"/>
        <v/>
      </c>
      <c r="AS30" s="504" t="str">
        <f t="shared" si="2"/>
        <v/>
      </c>
      <c r="BA30" s="504"/>
      <c r="BB30" s="504"/>
      <c r="BC30" s="504"/>
      <c r="BD30" s="504"/>
    </row>
    <row r="31" spans="1:59">
      <c r="X31" s="466"/>
      <c r="Y31" s="466"/>
      <c r="Z31" s="104" t="str">
        <f t="shared" si="3"/>
        <v/>
      </c>
      <c r="AA31" s="101" t="str">
        <f>IF(Z31="","",MAX('User Inputs'!$B$26,F31,AA30))</f>
        <v/>
      </c>
      <c r="AB31" s="58" t="str">
        <f t="shared" si="4"/>
        <v/>
      </c>
      <c r="AC31" s="92" t="str">
        <f t="shared" si="5"/>
        <v/>
      </c>
      <c r="AD31" s="220" t="str">
        <f>IF(OR($Z31="Past",$Z31="Omitted",$Z31=""),"",IF(Guide!$H$46=TRUE,MAX('DvD Export'!B:B),MAX(AA31,'DvD Export'!B:B)))</f>
        <v/>
      </c>
      <c r="AE31" s="84" t="str">
        <f>IF(OR($Z31="Past",$Z31="Omitted",$Z31=""),"",IF($Z31="Current",$V31+'User Inputs'!$B$5,IF($Z31="Future",AE30+H31-H30)))</f>
        <v/>
      </c>
      <c r="AF31" s="84" t="str">
        <f>IF(OR($Z31="Past",$Z31="Omitted",$Z31=""),"",IF($Z31="Current",$V31+'User Inputs'!$B$5,IF($Z31="Future",AF30+I31-I30)))</f>
        <v/>
      </c>
      <c r="AG31" s="84" t="str">
        <f>IF(OR($Z31="Past",$Z31="Omitted",$Z31=""),"",IF($Z31="Current",$V31+'User Inputs'!$B$5,IF($Z31="Future",AG30+J31-J30)))</f>
        <v/>
      </c>
      <c r="AH31" s="97" t="str">
        <f>IF(OR($Z31="Past",$Z31="Omitted",$Z31=""),"",IF($Z31="Current",$X31+'User Inputs'!$B$6,IF($Z31="Future",AH30+L31-L30)))</f>
        <v/>
      </c>
      <c r="AI31" s="97" t="str">
        <f>IF(OR($Z31="Past",$Z31="Omitted",$Z31=""),"",IF($Z31="Current",$X31+'User Inputs'!$B$6,IF($Z31="Future",AI30+M31-M30)))</f>
        <v/>
      </c>
      <c r="AJ31" s="98" t="str">
        <f>IF(OR($Z31="Past",$Z31="Omitted",$Z31=""),"",IF($Z31="Current",$X31+'User Inputs'!$B$6,IF($Z31="Future",AJ30+N31-N30)))</f>
        <v/>
      </c>
      <c r="AK31" s="96" t="str">
        <f t="shared" si="6"/>
        <v/>
      </c>
      <c r="AL31" s="84" t="str">
        <f t="shared" si="7"/>
        <v/>
      </c>
      <c r="AM31" s="526" t="str">
        <f t="shared" si="13"/>
        <v/>
      </c>
      <c r="AN31" s="526" t="str">
        <f t="shared" si="10"/>
        <v/>
      </c>
      <c r="AO31" s="397" t="str">
        <f t="shared" si="8"/>
        <v/>
      </c>
      <c r="AP31" s="530" t="str">
        <f t="shared" si="12"/>
        <v/>
      </c>
      <c r="AQ31" s="530" t="str">
        <f t="shared" si="11"/>
        <v/>
      </c>
      <c r="AR31" s="398" t="str">
        <f t="shared" si="9"/>
        <v/>
      </c>
      <c r="AS31" s="504" t="str">
        <f t="shared" si="2"/>
        <v/>
      </c>
      <c r="BA31" s="504"/>
      <c r="BB31" s="504"/>
      <c r="BC31" s="504"/>
      <c r="BD31" s="504"/>
    </row>
    <row r="32" spans="1:59">
      <c r="X32" s="466"/>
      <c r="Y32" s="466"/>
      <c r="Z32" s="104" t="str">
        <f t="shared" si="3"/>
        <v/>
      </c>
      <c r="AA32" s="101" t="str">
        <f>IF(Z32="","",MAX('User Inputs'!$B$26,F32,AA31))</f>
        <v/>
      </c>
      <c r="AB32" s="58" t="str">
        <f t="shared" si="4"/>
        <v/>
      </c>
      <c r="AC32" s="92" t="str">
        <f t="shared" si="5"/>
        <v/>
      </c>
      <c r="AD32" s="220" t="str">
        <f>IF(OR($Z32="Past",$Z32="Omitted",$Z32=""),"",IF(Guide!$H$46=TRUE,MAX('DvD Export'!B:B),MAX(AA32,'DvD Export'!B:B)))</f>
        <v/>
      </c>
      <c r="AE32" s="84" t="str">
        <f>IF(OR($Z32="Past",$Z32="Omitted",$Z32=""),"",IF($Z32="Current",$V32+'User Inputs'!$B$5,IF($Z32="Future",AE31+H32-H31)))</f>
        <v/>
      </c>
      <c r="AF32" s="84" t="str">
        <f>IF(OR($Z32="Past",$Z32="Omitted",$Z32=""),"",IF($Z32="Current",$V32+'User Inputs'!$B$5,IF($Z32="Future",AF31+I32-I31)))</f>
        <v/>
      </c>
      <c r="AG32" s="84" t="str">
        <f>IF(OR($Z32="Past",$Z32="Omitted",$Z32=""),"",IF($Z32="Current",$V32+'User Inputs'!$B$5,IF($Z32="Future",AG31+J32-J31)))</f>
        <v/>
      </c>
      <c r="AH32" s="97" t="str">
        <f>IF(OR($Z32="Past",$Z32="Omitted",$Z32=""),"",IF($Z32="Current",$X32+'User Inputs'!$B$6,IF($Z32="Future",AH31+L32-L31)))</f>
        <v/>
      </c>
      <c r="AI32" s="97" t="str">
        <f>IF(OR($Z32="Past",$Z32="Omitted",$Z32=""),"",IF($Z32="Current",$X32+'User Inputs'!$B$6,IF($Z32="Future",AI31+M32-M31)))</f>
        <v/>
      </c>
      <c r="AJ32" s="98" t="str">
        <f>IF(OR($Z32="Past",$Z32="Omitted",$Z32=""),"",IF($Z32="Current",$X32+'User Inputs'!$B$6,IF($Z32="Future",AJ31+N32-N31)))</f>
        <v/>
      </c>
      <c r="AK32" s="96" t="str">
        <f t="shared" si="6"/>
        <v/>
      </c>
      <c r="AL32" s="84" t="str">
        <f t="shared" si="7"/>
        <v/>
      </c>
      <c r="AM32" s="526" t="str">
        <f t="shared" si="13"/>
        <v/>
      </c>
      <c r="AN32" s="526" t="str">
        <f t="shared" si="10"/>
        <v/>
      </c>
      <c r="AO32" s="397" t="str">
        <f t="shared" si="8"/>
        <v/>
      </c>
      <c r="AP32" s="530" t="str">
        <f t="shared" si="12"/>
        <v/>
      </c>
      <c r="AQ32" s="530" t="str">
        <f t="shared" si="11"/>
        <v/>
      </c>
      <c r="AR32" s="398" t="str">
        <f t="shared" si="9"/>
        <v/>
      </c>
      <c r="AS32" s="504" t="str">
        <f t="shared" si="2"/>
        <v/>
      </c>
      <c r="BA32" s="504"/>
      <c r="BB32" s="504"/>
      <c r="BC32" s="504"/>
      <c r="BD32" s="504"/>
    </row>
    <row r="33" spans="1:56">
      <c r="X33" s="466"/>
      <c r="Y33" s="466"/>
      <c r="Z33" s="104" t="str">
        <f t="shared" si="3"/>
        <v/>
      </c>
      <c r="AA33" s="101" t="str">
        <f>IF(Z33="","",MAX('User Inputs'!$B$26,F33,AA32))</f>
        <v/>
      </c>
      <c r="AB33" s="58" t="str">
        <f t="shared" si="4"/>
        <v/>
      </c>
      <c r="AC33" s="92" t="str">
        <f t="shared" si="5"/>
        <v/>
      </c>
      <c r="AD33" s="220" t="str">
        <f>IF(OR($Z33="Past",$Z33="Omitted",$Z33=""),"",IF(Guide!$H$46=TRUE,MAX('DvD Export'!B:B),MAX(AA33,'DvD Export'!B:B)))</f>
        <v/>
      </c>
      <c r="AE33" s="84" t="str">
        <f>IF(OR($Z33="Past",$Z33="Omitted",$Z33=""),"",IF($Z33="Current",$V33+'User Inputs'!$B$5,IF($Z33="Future",AE32+H33-H32)))</f>
        <v/>
      </c>
      <c r="AF33" s="84" t="str">
        <f>IF(OR($Z33="Past",$Z33="Omitted",$Z33=""),"",IF($Z33="Current",$V33+'User Inputs'!$B$5,IF($Z33="Future",AF32+I33-I32)))</f>
        <v/>
      </c>
      <c r="AG33" s="84" t="str">
        <f>IF(OR($Z33="Past",$Z33="Omitted",$Z33=""),"",IF($Z33="Current",$V33+'User Inputs'!$B$5,IF($Z33="Future",AG32+J33-J32)))</f>
        <v/>
      </c>
      <c r="AH33" s="97" t="str">
        <f>IF(OR($Z33="Past",$Z33="Omitted",$Z33=""),"",IF($Z33="Current",$X33+'User Inputs'!$B$6,IF($Z33="Future",AH32+L33-L32)))</f>
        <v/>
      </c>
      <c r="AI33" s="97" t="str">
        <f>IF(OR($Z33="Past",$Z33="Omitted",$Z33=""),"",IF($Z33="Current",$X33+'User Inputs'!$B$6,IF($Z33="Future",AI32+M33-M32)))</f>
        <v/>
      </c>
      <c r="AJ33" s="98" t="str">
        <f>IF(OR($Z33="Past",$Z33="Omitted",$Z33=""),"",IF($Z33="Current",$X33+'User Inputs'!$B$6,IF($Z33="Future",AJ32+N33-N32)))</f>
        <v/>
      </c>
      <c r="AK33" s="96" t="str">
        <f t="shared" si="6"/>
        <v/>
      </c>
      <c r="AL33" s="84" t="str">
        <f t="shared" si="7"/>
        <v/>
      </c>
      <c r="AM33" s="526" t="str">
        <f t="shared" si="13"/>
        <v/>
      </c>
      <c r="AN33" s="526" t="str">
        <f t="shared" si="10"/>
        <v/>
      </c>
      <c r="AO33" s="397" t="str">
        <f t="shared" si="8"/>
        <v/>
      </c>
      <c r="AP33" s="530" t="str">
        <f t="shared" si="12"/>
        <v/>
      </c>
      <c r="AQ33" s="530" t="str">
        <f t="shared" si="11"/>
        <v/>
      </c>
      <c r="AR33" s="398" t="str">
        <f t="shared" si="9"/>
        <v/>
      </c>
      <c r="AS33" s="504" t="str">
        <f t="shared" si="2"/>
        <v/>
      </c>
      <c r="BA33" s="504"/>
      <c r="BB33" s="504"/>
      <c r="BC33" s="504"/>
      <c r="BD33" s="504"/>
    </row>
    <row r="34" spans="1:56">
      <c r="X34" s="466"/>
      <c r="Y34" s="466"/>
      <c r="Z34" s="104" t="str">
        <f t="shared" si="3"/>
        <v/>
      </c>
      <c r="AA34" s="101" t="str">
        <f>IF(Z34="","",MAX('User Inputs'!$B$26,F34,AA33))</f>
        <v/>
      </c>
      <c r="AB34" s="58" t="str">
        <f t="shared" si="4"/>
        <v/>
      </c>
      <c r="AC34" s="92" t="str">
        <f t="shared" si="5"/>
        <v/>
      </c>
      <c r="AD34" s="220" t="str">
        <f>IF(OR($Z34="Past",$Z34="Omitted",$Z34=""),"",IF(Guide!$H$46=TRUE,MAX('DvD Export'!B:B),MAX(AA34,'DvD Export'!B:B)))</f>
        <v/>
      </c>
      <c r="AE34" s="84" t="str">
        <f>IF(OR($Z34="Past",$Z34="Omitted",$Z34=""),"",IF($Z34="Current",$V34+'User Inputs'!$B$5,IF($Z34="Future",AE33+H34-H33)))</f>
        <v/>
      </c>
      <c r="AF34" s="84" t="str">
        <f>IF(OR($Z34="Past",$Z34="Omitted",$Z34=""),"",IF($Z34="Current",$V34+'User Inputs'!$B$5,IF($Z34="Future",AF33+I34-I33)))</f>
        <v/>
      </c>
      <c r="AG34" s="84" t="str">
        <f>IF(OR($Z34="Past",$Z34="Omitted",$Z34=""),"",IF($Z34="Current",$V34+'User Inputs'!$B$5,IF($Z34="Future",AG33+J34-J33)))</f>
        <v/>
      </c>
      <c r="AH34" s="97" t="str">
        <f>IF(OR($Z34="Past",$Z34="Omitted",$Z34=""),"",IF($Z34="Current",$X34+'User Inputs'!$B$6,IF($Z34="Future",AH33+L34-L33)))</f>
        <v/>
      </c>
      <c r="AI34" s="97" t="str">
        <f>IF(OR($Z34="Past",$Z34="Omitted",$Z34=""),"",IF($Z34="Current",$X34+'User Inputs'!$B$6,IF($Z34="Future",AI33+M34-M33)))</f>
        <v/>
      </c>
      <c r="AJ34" s="98" t="str">
        <f>IF(OR($Z34="Past",$Z34="Omitted",$Z34=""),"",IF($Z34="Current",$X34+'User Inputs'!$B$6,IF($Z34="Future",AJ33+N34-N33)))</f>
        <v/>
      </c>
      <c r="AK34" s="96" t="str">
        <f t="shared" si="6"/>
        <v/>
      </c>
      <c r="AL34" s="84" t="str">
        <f t="shared" si="7"/>
        <v/>
      </c>
      <c r="AM34" s="526" t="str">
        <f t="shared" si="13"/>
        <v/>
      </c>
      <c r="AN34" s="526" t="str">
        <f t="shared" si="10"/>
        <v/>
      </c>
      <c r="AO34" s="397" t="str">
        <f t="shared" si="8"/>
        <v/>
      </c>
      <c r="AP34" s="530" t="str">
        <f t="shared" si="12"/>
        <v/>
      </c>
      <c r="AQ34" s="530" t="str">
        <f t="shared" si="11"/>
        <v/>
      </c>
      <c r="AR34" s="398" t="str">
        <f t="shared" si="9"/>
        <v/>
      </c>
      <c r="AS34" s="504" t="str">
        <f t="shared" si="2"/>
        <v/>
      </c>
      <c r="BA34" s="504"/>
      <c r="BB34" s="504"/>
      <c r="BC34" s="504"/>
      <c r="BD34" s="504"/>
    </row>
    <row r="35" spans="1:56" ht="15" thickBot="1">
      <c r="P35" s="51"/>
      <c r="X35" s="466"/>
      <c r="Y35" s="466"/>
      <c r="Z35" s="86" t="str">
        <f t="shared" si="3"/>
        <v/>
      </c>
      <c r="AA35" s="439" t="str">
        <f>IF(Z35="","",MAX('User Inputs'!$B$26,F35,AA34))</f>
        <v/>
      </c>
      <c r="AB35" s="58" t="str">
        <f t="shared" si="4"/>
        <v/>
      </c>
      <c r="AC35" s="92" t="str">
        <f t="shared" si="5"/>
        <v/>
      </c>
      <c r="AD35" s="439" t="str">
        <f>IF(OR($Z35="Past",$Z35="Omitted",$Z35=""),"",IF(Guide!$H$46=TRUE,MAX('DvD Export'!B:B),MAX(AA35,'DvD Export'!B:B)))</f>
        <v/>
      </c>
      <c r="AE35" s="85" t="str">
        <f>IF(OR($Z35="Past",$Z35="Omitted",$Z35=""),"",IF($Z35="Current",$V35+'User Inputs'!$B$5,IF($Z35="Future",AE34+H35-H34)))</f>
        <v/>
      </c>
      <c r="AF35" s="85" t="str">
        <f>IF(OR($Z35="Past",$Z35="Omitted",$Z35=""),"",IF($Z35="Current",$V35+'User Inputs'!$B$5,IF($Z35="Future",AF34+I35-I34)))</f>
        <v/>
      </c>
      <c r="AG35" s="85" t="str">
        <f>IF(OR($Z35="Past",$Z35="Omitted",$Z35=""),"",IF($Z35="Current",$V35+'User Inputs'!$B$5,IF($Z35="Future",AG34+J35-J34)))</f>
        <v/>
      </c>
      <c r="AH35" s="91" t="str">
        <f>IF(OR($Z35="Past",$Z35="Omitted",$Z35=""),"",IF($Z35="Current",$X35+'User Inputs'!$B$6,IF($Z35="Future",AH34+L35-L34)))</f>
        <v/>
      </c>
      <c r="AI35" s="91" t="str">
        <f>IF(OR($Z35="Past",$Z35="Omitted",$Z35=""),"",IF($Z35="Current",$X35+'User Inputs'!$B$6,IF($Z35="Future",AI34+M35-M34)))</f>
        <v/>
      </c>
      <c r="AJ35" s="99" t="str">
        <f>IF(OR($Z35="Past",$Z35="Omitted",$Z35=""),"",IF($Z35="Current",$X35+'User Inputs'!$B$6,IF($Z35="Future",AJ34+N35-N34)))</f>
        <v/>
      </c>
      <c r="AK35" s="440" t="str">
        <f t="shared" si="6"/>
        <v/>
      </c>
      <c r="AL35" s="441" t="str">
        <f t="shared" si="7"/>
        <v/>
      </c>
      <c r="AM35" s="526" t="str">
        <f t="shared" si="13"/>
        <v/>
      </c>
      <c r="AN35" s="526" t="str">
        <f t="shared" si="10"/>
        <v/>
      </c>
      <c r="AO35" s="527" t="str">
        <f t="shared" si="8"/>
        <v/>
      </c>
      <c r="AP35" s="530" t="str">
        <f t="shared" si="12"/>
        <v/>
      </c>
      <c r="AQ35" s="531" t="str">
        <f t="shared" si="11"/>
        <v/>
      </c>
      <c r="AR35" s="532" t="str">
        <f t="shared" si="9"/>
        <v/>
      </c>
      <c r="AS35" s="505" t="str">
        <f t="shared" si="2"/>
        <v/>
      </c>
      <c r="BA35" s="505"/>
      <c r="BB35" s="505"/>
      <c r="BC35" s="505"/>
      <c r="BD35" s="505"/>
    </row>
    <row r="36" spans="1:56" ht="15" thickTop="1">
      <c r="O36" s="54"/>
      <c r="P36" s="54"/>
      <c r="Q36" s="53"/>
      <c r="R36" s="53"/>
      <c r="S36" s="53"/>
      <c r="T36" s="66"/>
      <c r="U36" s="80"/>
      <c r="V36" s="52"/>
      <c r="X36" s="466"/>
      <c r="Y36" s="466"/>
      <c r="Z36" s="61">
        <v>0</v>
      </c>
      <c r="AA36" s="61">
        <f>AA2</f>
        <v>6666</v>
      </c>
      <c r="AK36" s="443">
        <f>MATCH("Current",Z2:Z35,0)</f>
        <v>16</v>
      </c>
      <c r="AL36" s="447" t="s">
        <v>1954</v>
      </c>
      <c r="AM36" s="447"/>
      <c r="AN36" s="447"/>
      <c r="AO36" s="444">
        <v>0</v>
      </c>
      <c r="AP36" s="528"/>
      <c r="AQ36" s="528"/>
      <c r="AR36" s="445">
        <v>0</v>
      </c>
    </row>
    <row r="37" spans="1:56" ht="15" thickBot="1">
      <c r="A37" s="87"/>
      <c r="B37" s="87"/>
      <c r="C37" s="87"/>
      <c r="D37" s="87"/>
      <c r="E37" s="88"/>
      <c r="F37" s="88"/>
      <c r="G37" s="87"/>
      <c r="H37" s="87"/>
      <c r="I37" s="87"/>
      <c r="J37" s="87"/>
      <c r="K37" s="89"/>
      <c r="L37" s="89"/>
      <c r="M37" s="89"/>
      <c r="N37" s="89"/>
      <c r="P37" s="90"/>
      <c r="Q37" s="90"/>
      <c r="R37" s="88"/>
      <c r="S37" s="88"/>
      <c r="T37" s="87"/>
      <c r="U37" s="87"/>
      <c r="V37" s="87"/>
      <c r="W37" s="87"/>
      <c r="X37" s="466"/>
      <c r="Y37" s="466"/>
      <c r="Z37" s="89" t="s">
        <v>2006</v>
      </c>
      <c r="AK37" s="446">
        <f>INDEX(AO2:AO35,MATCH("Current",Z2:Z35,0)-1)</f>
        <v>-4.620833333333338</v>
      </c>
      <c r="AL37" s="448"/>
      <c r="AM37" s="448"/>
      <c r="AN37" s="448"/>
      <c r="AO37" s="448"/>
      <c r="AP37" s="529"/>
      <c r="AQ37" s="529"/>
      <c r="AR37" s="449"/>
    </row>
    <row r="38" spans="1:56" ht="15" thickTop="1">
      <c r="X38" s="466"/>
      <c r="Y38" s="466"/>
      <c r="Z38" s="87" t="s">
        <v>2007</v>
      </c>
    </row>
    <row r="39" spans="1:56">
      <c r="X39" s="466"/>
      <c r="Y39" s="466"/>
      <c r="Z39" s="87" t="s">
        <v>2008</v>
      </c>
    </row>
    <row r="40" spans="1:56">
      <c r="X40" s="466"/>
      <c r="Y40" s="466"/>
      <c r="Z40" s="87" t="s">
        <v>2009</v>
      </c>
    </row>
    <row r="41" spans="1:56">
      <c r="X41" s="466" t="str">
        <f>IF(OR(C20="DRILL",C20="EVAL"),MAX(V20,AF20),"")</f>
        <v/>
      </c>
      <c r="Y41" s="466"/>
    </row>
    <row r="42" spans="1:56">
      <c r="X42" s="466" t="str">
        <f>IF(OR(C21="DRILL",C21="EVAL"),MAX(V21,AF21),"")</f>
        <v/>
      </c>
      <c r="Y42" s="466"/>
    </row>
    <row r="43" spans="1:56">
      <c r="X43" s="466" t="str">
        <f>IF(C22="DRILL",MAX(V22,AF22),"")</f>
        <v/>
      </c>
      <c r="Y43" s="466"/>
    </row>
    <row r="44" spans="1:56">
      <c r="X44" s="466" t="str">
        <f>IF(C23="DRILL",MAX(V23,AF23),"")</f>
        <v/>
      </c>
      <c r="Y44" s="466"/>
    </row>
    <row r="45" spans="1:56">
      <c r="X45" s="466" t="str">
        <f>IF(C24="DRILL",MAX(V24,AF24),"")</f>
        <v/>
      </c>
      <c r="Y45" s="466"/>
    </row>
    <row r="46" spans="1:56">
      <c r="X46" s="466" t="str">
        <f>IF(C25="DRILL",MAX(V25,AF25),"")</f>
        <v/>
      </c>
      <c r="Y46" s="466"/>
    </row>
  </sheetData>
  <mergeCells count="1">
    <mergeCell ref="AW1:AY1"/>
  </mergeCells>
  <pageMargins left="0.7" right="0.7" top="0.75" bottom="0.75" header="0.3" footer="0.3"/>
  <pageSetup scale="56"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5" tint="0.39997558519241921"/>
  </sheetPr>
  <dimension ref="A1:O11018"/>
  <sheetViews>
    <sheetView workbookViewId="0">
      <selection sqref="A1:O11018"/>
    </sheetView>
  </sheetViews>
  <sheetFormatPr defaultRowHeight="14.4"/>
  <cols>
    <col min="1" max="1" width="21.109375" bestFit="1" customWidth="1"/>
    <col min="2" max="2" width="33.109375" bestFit="1" customWidth="1"/>
  </cols>
  <sheetData>
    <row r="1" spans="1:15">
      <c r="A1" s="382" t="s">
        <v>604</v>
      </c>
      <c r="B1" s="382" t="s">
        <v>1</v>
      </c>
      <c r="C1" s="382" t="s">
        <v>2</v>
      </c>
      <c r="D1" s="382" t="s">
        <v>3</v>
      </c>
      <c r="E1" s="382" t="s">
        <v>4</v>
      </c>
      <c r="F1" s="382" t="s">
        <v>5</v>
      </c>
      <c r="G1" s="382" t="s">
        <v>605</v>
      </c>
      <c r="H1" s="382" t="s">
        <v>606</v>
      </c>
      <c r="I1" s="382" t="s">
        <v>607</v>
      </c>
      <c r="J1" s="382" t="s">
        <v>608</v>
      </c>
      <c r="K1" s="382" t="s">
        <v>609</v>
      </c>
      <c r="L1" s="382" t="s">
        <v>610</v>
      </c>
      <c r="M1" s="382" t="s">
        <v>611</v>
      </c>
      <c r="N1" s="382" t="s">
        <v>6</v>
      </c>
      <c r="O1" s="382" t="s">
        <v>612</v>
      </c>
    </row>
    <row r="2" spans="1:15">
      <c r="A2" s="385">
        <v>41997</v>
      </c>
      <c r="B2" s="383" t="s">
        <v>613</v>
      </c>
      <c r="C2" s="383" t="s">
        <v>25</v>
      </c>
      <c r="D2" s="383" t="s">
        <v>26</v>
      </c>
      <c r="E2" s="383" t="s">
        <v>614</v>
      </c>
      <c r="F2" s="383" t="s">
        <v>10</v>
      </c>
      <c r="G2" s="384">
        <v>33300</v>
      </c>
      <c r="H2" s="383" t="s">
        <v>615</v>
      </c>
      <c r="I2" s="383" t="s">
        <v>616</v>
      </c>
      <c r="J2" s="383" t="s">
        <v>617</v>
      </c>
      <c r="K2" s="383" t="s">
        <v>618</v>
      </c>
      <c r="L2" s="384">
        <v>0</v>
      </c>
      <c r="M2" s="383" t="s">
        <v>619</v>
      </c>
      <c r="N2" s="383" t="s">
        <v>620</v>
      </c>
      <c r="O2" s="383" t="s">
        <v>230</v>
      </c>
    </row>
    <row r="3" spans="1:15">
      <c r="A3" s="385">
        <v>41998</v>
      </c>
      <c r="B3" s="383" t="s">
        <v>621</v>
      </c>
      <c r="C3" s="383" t="s">
        <v>8</v>
      </c>
      <c r="D3" s="383" t="s">
        <v>9</v>
      </c>
      <c r="E3" s="383" t="s">
        <v>622</v>
      </c>
      <c r="F3" s="383" t="s">
        <v>10</v>
      </c>
      <c r="G3" s="384">
        <v>2470</v>
      </c>
      <c r="H3" s="383" t="s">
        <v>623</v>
      </c>
      <c r="I3" s="383" t="s">
        <v>624</v>
      </c>
      <c r="J3" s="383" t="s">
        <v>617</v>
      </c>
      <c r="K3" s="383" t="s">
        <v>618</v>
      </c>
      <c r="L3" s="384">
        <v>0</v>
      </c>
      <c r="M3" s="383" t="s">
        <v>619</v>
      </c>
      <c r="N3" s="383" t="s">
        <v>620</v>
      </c>
      <c r="O3" s="383" t="s">
        <v>230</v>
      </c>
    </row>
    <row r="4" spans="1:15">
      <c r="A4" s="385">
        <v>41999</v>
      </c>
      <c r="B4" s="383" t="s">
        <v>613</v>
      </c>
      <c r="C4" s="383" t="s">
        <v>25</v>
      </c>
      <c r="D4" s="383" t="s">
        <v>26</v>
      </c>
      <c r="E4" s="383" t="s">
        <v>614</v>
      </c>
      <c r="F4" s="383" t="s">
        <v>10</v>
      </c>
      <c r="G4" s="384">
        <v>27473</v>
      </c>
      <c r="H4" s="383" t="s">
        <v>615</v>
      </c>
      <c r="I4" s="383" t="s">
        <v>616</v>
      </c>
      <c r="J4" s="383" t="s">
        <v>617</v>
      </c>
      <c r="K4" s="383" t="s">
        <v>618</v>
      </c>
      <c r="L4" s="384">
        <v>0</v>
      </c>
      <c r="M4" s="383" t="s">
        <v>619</v>
      </c>
      <c r="N4" s="383" t="s">
        <v>620</v>
      </c>
      <c r="O4" s="383" t="s">
        <v>230</v>
      </c>
    </row>
    <row r="5" spans="1:15">
      <c r="A5" s="385">
        <v>42000</v>
      </c>
      <c r="B5" s="383" t="s">
        <v>613</v>
      </c>
      <c r="C5" s="383" t="s">
        <v>25</v>
      </c>
      <c r="D5" s="383" t="s">
        <v>26</v>
      </c>
      <c r="E5" s="383" t="s">
        <v>614</v>
      </c>
      <c r="F5" s="383" t="s">
        <v>10</v>
      </c>
      <c r="G5" s="384">
        <v>833</v>
      </c>
      <c r="H5" s="383" t="s">
        <v>615</v>
      </c>
      <c r="I5" s="383" t="s">
        <v>616</v>
      </c>
      <c r="J5" s="383" t="s">
        <v>617</v>
      </c>
      <c r="K5" s="383" t="s">
        <v>618</v>
      </c>
      <c r="L5" s="384">
        <v>0</v>
      </c>
      <c r="M5" s="383" t="s">
        <v>619</v>
      </c>
      <c r="N5" s="383" t="s">
        <v>620</v>
      </c>
      <c r="O5" s="383" t="s">
        <v>230</v>
      </c>
    </row>
    <row r="6" spans="1:15">
      <c r="A6" s="385">
        <v>42001</v>
      </c>
      <c r="B6" s="383" t="s">
        <v>621</v>
      </c>
      <c r="C6" s="383" t="s">
        <v>8</v>
      </c>
      <c r="D6" s="383" t="s">
        <v>9</v>
      </c>
      <c r="E6" s="383" t="s">
        <v>622</v>
      </c>
      <c r="F6" s="383" t="s">
        <v>10</v>
      </c>
      <c r="G6" s="384">
        <v>3120</v>
      </c>
      <c r="H6" s="383" t="s">
        <v>623</v>
      </c>
      <c r="I6" s="383" t="s">
        <v>625</v>
      </c>
      <c r="J6" s="383" t="s">
        <v>617</v>
      </c>
      <c r="K6" s="383" t="s">
        <v>618</v>
      </c>
      <c r="L6" s="384">
        <v>0</v>
      </c>
      <c r="M6" s="383" t="s">
        <v>619</v>
      </c>
      <c r="N6" s="383" t="s">
        <v>620</v>
      </c>
      <c r="O6" s="383" t="s">
        <v>230</v>
      </c>
    </row>
    <row r="7" spans="1:15">
      <c r="A7" s="385">
        <v>42002</v>
      </c>
      <c r="B7" s="383" t="s">
        <v>613</v>
      </c>
      <c r="C7" s="383" t="s">
        <v>25</v>
      </c>
      <c r="D7" s="383" t="s">
        <v>26</v>
      </c>
      <c r="E7" s="383" t="s">
        <v>614</v>
      </c>
      <c r="F7" s="383" t="s">
        <v>10</v>
      </c>
      <c r="G7" s="384">
        <v>34133</v>
      </c>
      <c r="H7" s="383" t="s">
        <v>615</v>
      </c>
      <c r="I7" s="383" t="s">
        <v>616</v>
      </c>
      <c r="J7" s="383" t="s">
        <v>617</v>
      </c>
      <c r="K7" s="383" t="s">
        <v>618</v>
      </c>
      <c r="L7" s="384">
        <v>0</v>
      </c>
      <c r="M7" s="383" t="s">
        <v>619</v>
      </c>
      <c r="N7" s="383" t="s">
        <v>620</v>
      </c>
      <c r="O7" s="383" t="s">
        <v>230</v>
      </c>
    </row>
    <row r="8" spans="1:15">
      <c r="A8" s="385">
        <v>42003</v>
      </c>
      <c r="B8" s="383" t="s">
        <v>613</v>
      </c>
      <c r="C8" s="383" t="s">
        <v>25</v>
      </c>
      <c r="D8" s="383" t="s">
        <v>26</v>
      </c>
      <c r="E8" s="383" t="s">
        <v>614</v>
      </c>
      <c r="F8" s="383" t="s">
        <v>10</v>
      </c>
      <c r="G8" s="384">
        <v>41626</v>
      </c>
      <c r="H8" s="383" t="s">
        <v>615</v>
      </c>
      <c r="I8" s="383" t="s">
        <v>616</v>
      </c>
      <c r="J8" s="383" t="s">
        <v>617</v>
      </c>
      <c r="K8" s="383" t="s">
        <v>618</v>
      </c>
      <c r="L8" s="384">
        <v>0</v>
      </c>
      <c r="M8" s="383" t="s">
        <v>619</v>
      </c>
      <c r="N8" s="383" t="s">
        <v>620</v>
      </c>
      <c r="O8" s="383" t="s">
        <v>230</v>
      </c>
    </row>
    <row r="9" spans="1:15">
      <c r="A9" s="385">
        <v>42004</v>
      </c>
      <c r="B9" s="383" t="s">
        <v>613</v>
      </c>
      <c r="C9" s="383" t="s">
        <v>25</v>
      </c>
      <c r="D9" s="383" t="s">
        <v>26</v>
      </c>
      <c r="E9" s="383" t="s">
        <v>614</v>
      </c>
      <c r="F9" s="383" t="s">
        <v>10</v>
      </c>
      <c r="G9" s="384">
        <v>29138</v>
      </c>
      <c r="H9" s="383" t="s">
        <v>615</v>
      </c>
      <c r="I9" s="383" t="s">
        <v>616</v>
      </c>
      <c r="J9" s="383" t="s">
        <v>617</v>
      </c>
      <c r="K9" s="383" t="s">
        <v>618</v>
      </c>
      <c r="L9" s="384">
        <v>0</v>
      </c>
      <c r="M9" s="383" t="s">
        <v>626</v>
      </c>
      <c r="N9" s="383" t="s">
        <v>620</v>
      </c>
      <c r="O9" s="383" t="s">
        <v>230</v>
      </c>
    </row>
    <row r="10" spans="1:15">
      <c r="A10" s="385">
        <v>42005</v>
      </c>
      <c r="B10" s="383" t="s">
        <v>621</v>
      </c>
      <c r="C10" s="383" t="s">
        <v>8</v>
      </c>
      <c r="D10" s="383" t="s">
        <v>9</v>
      </c>
      <c r="E10" s="383" t="s">
        <v>622</v>
      </c>
      <c r="F10" s="383" t="s">
        <v>10</v>
      </c>
      <c r="G10" s="384">
        <v>4420</v>
      </c>
      <c r="H10" s="383" t="s">
        <v>623</v>
      </c>
      <c r="I10" s="383" t="s">
        <v>625</v>
      </c>
      <c r="J10" s="383" t="s">
        <v>617</v>
      </c>
      <c r="K10" s="383" t="s">
        <v>618</v>
      </c>
      <c r="L10" s="384">
        <v>0</v>
      </c>
      <c r="M10" s="383" t="s">
        <v>626</v>
      </c>
      <c r="N10" s="383" t="s">
        <v>620</v>
      </c>
      <c r="O10" s="383" t="s">
        <v>230</v>
      </c>
    </row>
    <row r="11" spans="1:15">
      <c r="A11" s="385">
        <v>42006</v>
      </c>
      <c r="B11" s="383" t="s">
        <v>613</v>
      </c>
      <c r="C11" s="383" t="s">
        <v>25</v>
      </c>
      <c r="D11" s="383" t="s">
        <v>26</v>
      </c>
      <c r="E11" s="383" t="s">
        <v>614</v>
      </c>
      <c r="F11" s="383" t="s">
        <v>10</v>
      </c>
      <c r="G11" s="384">
        <v>28305</v>
      </c>
      <c r="H11" s="383" t="s">
        <v>615</v>
      </c>
      <c r="I11" s="383" t="s">
        <v>616</v>
      </c>
      <c r="J11" s="383" t="s">
        <v>617</v>
      </c>
      <c r="K11" s="383" t="s">
        <v>618</v>
      </c>
      <c r="L11" s="384">
        <v>6319</v>
      </c>
      <c r="M11" s="383" t="s">
        <v>627</v>
      </c>
      <c r="N11" s="383" t="s">
        <v>620</v>
      </c>
      <c r="O11" s="383" t="s">
        <v>230</v>
      </c>
    </row>
    <row r="12" spans="1:15">
      <c r="A12" s="385">
        <v>42009</v>
      </c>
      <c r="B12" s="383" t="s">
        <v>613</v>
      </c>
      <c r="C12" s="383" t="s">
        <v>25</v>
      </c>
      <c r="D12" s="383" t="s">
        <v>26</v>
      </c>
      <c r="E12" s="383" t="s">
        <v>614</v>
      </c>
      <c r="F12" s="383" t="s">
        <v>10</v>
      </c>
      <c r="G12" s="384">
        <v>23814</v>
      </c>
      <c r="H12" s="383" t="s">
        <v>615</v>
      </c>
      <c r="I12" s="383" t="s">
        <v>628</v>
      </c>
      <c r="J12" s="383" t="s">
        <v>617</v>
      </c>
      <c r="K12" s="383" t="s">
        <v>618</v>
      </c>
      <c r="L12" s="384">
        <v>9088</v>
      </c>
      <c r="M12" s="383" t="s">
        <v>627</v>
      </c>
      <c r="N12" s="383" t="s">
        <v>620</v>
      </c>
      <c r="O12" s="383" t="s">
        <v>230</v>
      </c>
    </row>
    <row r="13" spans="1:15">
      <c r="A13" s="385">
        <v>42010</v>
      </c>
      <c r="B13" s="383" t="s">
        <v>613</v>
      </c>
      <c r="C13" s="383" t="s">
        <v>25</v>
      </c>
      <c r="D13" s="383" t="s">
        <v>26</v>
      </c>
      <c r="E13" s="383" t="s">
        <v>614</v>
      </c>
      <c r="F13" s="383" t="s">
        <v>10</v>
      </c>
      <c r="G13" s="384">
        <v>27473</v>
      </c>
      <c r="H13" s="383" t="s">
        <v>615</v>
      </c>
      <c r="I13" s="383" t="s">
        <v>616</v>
      </c>
      <c r="J13" s="383" t="s">
        <v>617</v>
      </c>
      <c r="K13" s="383" t="s">
        <v>618</v>
      </c>
      <c r="L13" s="384">
        <v>9280</v>
      </c>
      <c r="M13" s="383" t="s">
        <v>629</v>
      </c>
      <c r="N13" s="383" t="s">
        <v>620</v>
      </c>
      <c r="O13" s="383" t="s">
        <v>230</v>
      </c>
    </row>
    <row r="14" spans="1:15">
      <c r="A14" s="385">
        <v>42011</v>
      </c>
      <c r="B14" s="383" t="s">
        <v>613</v>
      </c>
      <c r="C14" s="383" t="s">
        <v>25</v>
      </c>
      <c r="D14" s="383" t="s">
        <v>26</v>
      </c>
      <c r="E14" s="383" t="s">
        <v>614</v>
      </c>
      <c r="F14" s="383" t="s">
        <v>10</v>
      </c>
      <c r="G14" s="384">
        <v>46620</v>
      </c>
      <c r="H14" s="383" t="s">
        <v>615</v>
      </c>
      <c r="I14" s="383" t="s">
        <v>616</v>
      </c>
      <c r="J14" s="383" t="s">
        <v>617</v>
      </c>
      <c r="K14" s="383" t="s">
        <v>618</v>
      </c>
      <c r="L14" s="384">
        <v>9280</v>
      </c>
      <c r="M14" s="383" t="s">
        <v>629</v>
      </c>
      <c r="N14" s="383" t="s">
        <v>620</v>
      </c>
      <c r="O14" s="383" t="s">
        <v>230</v>
      </c>
    </row>
    <row r="15" spans="1:15">
      <c r="A15" s="385">
        <v>42012</v>
      </c>
      <c r="B15" s="383" t="s">
        <v>613</v>
      </c>
      <c r="C15" s="383" t="s">
        <v>25</v>
      </c>
      <c r="D15" s="383" t="s">
        <v>26</v>
      </c>
      <c r="E15" s="383" t="s">
        <v>614</v>
      </c>
      <c r="F15" s="383" t="s">
        <v>10</v>
      </c>
      <c r="G15" s="384">
        <v>14153</v>
      </c>
      <c r="H15" s="383" t="s">
        <v>615</v>
      </c>
      <c r="I15" s="383" t="s">
        <v>616</v>
      </c>
      <c r="J15" s="383" t="s">
        <v>617</v>
      </c>
      <c r="K15" s="383" t="s">
        <v>618</v>
      </c>
      <c r="L15" s="384">
        <v>9280</v>
      </c>
      <c r="M15" s="383" t="s">
        <v>630</v>
      </c>
      <c r="N15" s="383" t="s">
        <v>620</v>
      </c>
      <c r="O15" s="383" t="s">
        <v>230</v>
      </c>
    </row>
    <row r="16" spans="1:15">
      <c r="A16" s="385">
        <v>42013</v>
      </c>
      <c r="B16" s="383" t="s">
        <v>613</v>
      </c>
      <c r="C16" s="383" t="s">
        <v>25</v>
      </c>
      <c r="D16" s="383" t="s">
        <v>26</v>
      </c>
      <c r="E16" s="383" t="s">
        <v>614</v>
      </c>
      <c r="F16" s="383" t="s">
        <v>10</v>
      </c>
      <c r="G16" s="384">
        <v>20813</v>
      </c>
      <c r="H16" s="383" t="s">
        <v>615</v>
      </c>
      <c r="I16" s="383" t="s">
        <v>616</v>
      </c>
      <c r="J16" s="383" t="s">
        <v>617</v>
      </c>
      <c r="K16" s="383" t="s">
        <v>618</v>
      </c>
      <c r="L16" s="384">
        <v>9280</v>
      </c>
      <c r="M16" s="383" t="s">
        <v>630</v>
      </c>
      <c r="N16" s="383" t="s">
        <v>620</v>
      </c>
      <c r="O16" s="383" t="s">
        <v>230</v>
      </c>
    </row>
    <row r="17" spans="1:15">
      <c r="A17" s="385">
        <v>42015</v>
      </c>
      <c r="B17" s="383" t="s">
        <v>613</v>
      </c>
      <c r="C17" s="383" t="s">
        <v>25</v>
      </c>
      <c r="D17" s="383" t="s">
        <v>26</v>
      </c>
      <c r="E17" s="383" t="s">
        <v>614</v>
      </c>
      <c r="F17" s="383" t="s">
        <v>10</v>
      </c>
      <c r="G17" s="384">
        <v>1665</v>
      </c>
      <c r="H17" s="383" t="s">
        <v>615</v>
      </c>
      <c r="I17" s="383" t="s">
        <v>616</v>
      </c>
      <c r="J17" s="383" t="s">
        <v>617</v>
      </c>
      <c r="K17" s="383" t="s">
        <v>618</v>
      </c>
      <c r="L17" s="384">
        <v>9280</v>
      </c>
      <c r="M17" s="383" t="s">
        <v>630</v>
      </c>
      <c r="N17" s="383" t="s">
        <v>620</v>
      </c>
      <c r="O17" s="383" t="s">
        <v>230</v>
      </c>
    </row>
    <row r="18" spans="1:15">
      <c r="A18" s="385">
        <v>42016</v>
      </c>
      <c r="B18" s="383" t="s">
        <v>613</v>
      </c>
      <c r="C18" s="383" t="s">
        <v>25</v>
      </c>
      <c r="D18" s="383" t="s">
        <v>26</v>
      </c>
      <c r="E18" s="383" t="s">
        <v>614</v>
      </c>
      <c r="F18" s="383" t="s">
        <v>10</v>
      </c>
      <c r="G18" s="384">
        <v>30803</v>
      </c>
      <c r="H18" s="383" t="s">
        <v>615</v>
      </c>
      <c r="I18" s="383" t="s">
        <v>616</v>
      </c>
      <c r="J18" s="383" t="s">
        <v>617</v>
      </c>
      <c r="K18" s="383" t="s">
        <v>618</v>
      </c>
      <c r="L18" s="384">
        <v>9280</v>
      </c>
      <c r="M18" s="383" t="s">
        <v>630</v>
      </c>
      <c r="N18" s="383" t="s">
        <v>620</v>
      </c>
      <c r="O18" s="383" t="s">
        <v>230</v>
      </c>
    </row>
    <row r="19" spans="1:15">
      <c r="A19" s="385">
        <v>42017</v>
      </c>
      <c r="B19" s="383" t="s">
        <v>613</v>
      </c>
      <c r="C19" s="383" t="s">
        <v>25</v>
      </c>
      <c r="D19" s="383" t="s">
        <v>26</v>
      </c>
      <c r="E19" s="383" t="s">
        <v>614</v>
      </c>
      <c r="F19" s="383" t="s">
        <v>10</v>
      </c>
      <c r="G19" s="384">
        <v>36630</v>
      </c>
      <c r="H19" s="383" t="s">
        <v>615</v>
      </c>
      <c r="I19" s="383" t="s">
        <v>616</v>
      </c>
      <c r="J19" s="383" t="s">
        <v>617</v>
      </c>
      <c r="K19" s="383" t="s">
        <v>618</v>
      </c>
      <c r="L19" s="384">
        <v>9280</v>
      </c>
      <c r="M19" s="383" t="s">
        <v>631</v>
      </c>
      <c r="N19" s="383" t="s">
        <v>620</v>
      </c>
      <c r="O19" s="383" t="s">
        <v>230</v>
      </c>
    </row>
    <row r="20" spans="1:15">
      <c r="A20" s="385">
        <v>42020</v>
      </c>
      <c r="B20" s="383" t="s">
        <v>613</v>
      </c>
      <c r="C20" s="383" t="s">
        <v>25</v>
      </c>
      <c r="D20" s="383" t="s">
        <v>26</v>
      </c>
      <c r="E20" s="383" t="s">
        <v>614</v>
      </c>
      <c r="F20" s="383" t="s">
        <v>10</v>
      </c>
      <c r="G20" s="384">
        <v>21012</v>
      </c>
      <c r="H20" s="383" t="s">
        <v>615</v>
      </c>
      <c r="I20" s="383" t="s">
        <v>628</v>
      </c>
      <c r="J20" s="383" t="s">
        <v>617</v>
      </c>
      <c r="K20" s="383" t="s">
        <v>618</v>
      </c>
      <c r="L20" s="384">
        <v>12650</v>
      </c>
      <c r="M20" s="383" t="s">
        <v>631</v>
      </c>
      <c r="N20" s="383" t="s">
        <v>620</v>
      </c>
      <c r="O20" s="383" t="s">
        <v>230</v>
      </c>
    </row>
    <row r="21" spans="1:15">
      <c r="A21" s="385">
        <v>42023</v>
      </c>
      <c r="B21" s="383" t="s">
        <v>613</v>
      </c>
      <c r="C21" s="383" t="s">
        <v>25</v>
      </c>
      <c r="D21" s="383" t="s">
        <v>26</v>
      </c>
      <c r="E21" s="383" t="s">
        <v>614</v>
      </c>
      <c r="F21" s="383" t="s">
        <v>10</v>
      </c>
      <c r="G21" s="384">
        <v>32468</v>
      </c>
      <c r="H21" s="383" t="s">
        <v>615</v>
      </c>
      <c r="I21" s="383" t="s">
        <v>616</v>
      </c>
      <c r="J21" s="383" t="s">
        <v>617</v>
      </c>
      <c r="K21" s="383" t="s">
        <v>618</v>
      </c>
      <c r="L21" s="384">
        <v>12650</v>
      </c>
      <c r="M21" s="383" t="s">
        <v>632</v>
      </c>
      <c r="N21" s="383" t="s">
        <v>620</v>
      </c>
      <c r="O21" s="383" t="s">
        <v>230</v>
      </c>
    </row>
    <row r="22" spans="1:15">
      <c r="A22" s="385">
        <v>42024</v>
      </c>
      <c r="B22" s="383" t="s">
        <v>613</v>
      </c>
      <c r="C22" s="383" t="s">
        <v>25</v>
      </c>
      <c r="D22" s="383" t="s">
        <v>26</v>
      </c>
      <c r="E22" s="383" t="s">
        <v>614</v>
      </c>
      <c r="F22" s="383" t="s">
        <v>10</v>
      </c>
      <c r="G22" s="384">
        <v>29970</v>
      </c>
      <c r="H22" s="383" t="s">
        <v>615</v>
      </c>
      <c r="I22" s="383" t="s">
        <v>616</v>
      </c>
      <c r="J22" s="383" t="s">
        <v>617</v>
      </c>
      <c r="K22" s="383" t="s">
        <v>618</v>
      </c>
      <c r="L22" s="384">
        <v>12775</v>
      </c>
      <c r="M22" s="383" t="s">
        <v>633</v>
      </c>
      <c r="N22" s="383" t="s">
        <v>620</v>
      </c>
      <c r="O22" s="383" t="s">
        <v>230</v>
      </c>
    </row>
    <row r="23" spans="1:15">
      <c r="A23" s="385">
        <v>42025</v>
      </c>
      <c r="B23" s="383" t="s">
        <v>613</v>
      </c>
      <c r="C23" s="383" t="s">
        <v>25</v>
      </c>
      <c r="D23" s="383" t="s">
        <v>26</v>
      </c>
      <c r="E23" s="383" t="s">
        <v>614</v>
      </c>
      <c r="F23" s="383" t="s">
        <v>10</v>
      </c>
      <c r="G23" s="384">
        <v>13320</v>
      </c>
      <c r="H23" s="383" t="s">
        <v>615</v>
      </c>
      <c r="I23" s="383" t="s">
        <v>616</v>
      </c>
      <c r="J23" s="383" t="s">
        <v>617</v>
      </c>
      <c r="K23" s="383" t="s">
        <v>618</v>
      </c>
      <c r="L23" s="384">
        <v>14695</v>
      </c>
      <c r="M23" s="383" t="s">
        <v>633</v>
      </c>
      <c r="N23" s="383" t="s">
        <v>620</v>
      </c>
      <c r="O23" s="383" t="s">
        <v>230</v>
      </c>
    </row>
    <row r="24" spans="1:15">
      <c r="A24" s="385">
        <v>42027</v>
      </c>
      <c r="B24" s="383" t="s">
        <v>613</v>
      </c>
      <c r="C24" s="383" t="s">
        <v>25</v>
      </c>
      <c r="D24" s="383" t="s">
        <v>26</v>
      </c>
      <c r="E24" s="383" t="s">
        <v>614</v>
      </c>
      <c r="F24" s="383" t="s">
        <v>10</v>
      </c>
      <c r="G24" s="384">
        <v>3330</v>
      </c>
      <c r="H24" s="383" t="s">
        <v>615</v>
      </c>
      <c r="I24" s="383" t="s">
        <v>616</v>
      </c>
      <c r="J24" s="383" t="s">
        <v>617</v>
      </c>
      <c r="K24" s="383" t="s">
        <v>618</v>
      </c>
      <c r="L24" s="384">
        <v>17245</v>
      </c>
      <c r="M24" s="383" t="s">
        <v>633</v>
      </c>
      <c r="N24" s="383" t="s">
        <v>620</v>
      </c>
      <c r="O24" s="383" t="s">
        <v>230</v>
      </c>
    </row>
    <row r="25" spans="1:15">
      <c r="A25" s="385">
        <v>42030</v>
      </c>
      <c r="B25" s="383" t="s">
        <v>613</v>
      </c>
      <c r="C25" s="383" t="s">
        <v>25</v>
      </c>
      <c r="D25" s="383" t="s">
        <v>26</v>
      </c>
      <c r="E25" s="383" t="s">
        <v>614</v>
      </c>
      <c r="F25" s="383" t="s">
        <v>10</v>
      </c>
      <c r="G25" s="384">
        <v>36600</v>
      </c>
      <c r="H25" s="383" t="s">
        <v>615</v>
      </c>
      <c r="I25" s="383" t="s">
        <v>616</v>
      </c>
      <c r="J25" s="383" t="s">
        <v>617</v>
      </c>
      <c r="K25" s="383" t="s">
        <v>618</v>
      </c>
      <c r="L25" s="384">
        <v>18650</v>
      </c>
      <c r="M25" s="383" t="s">
        <v>634</v>
      </c>
      <c r="N25" s="383" t="s">
        <v>620</v>
      </c>
      <c r="O25" s="383" t="s">
        <v>230</v>
      </c>
    </row>
    <row r="26" spans="1:15">
      <c r="A26" s="385">
        <v>42031</v>
      </c>
      <c r="B26" s="383" t="s">
        <v>613</v>
      </c>
      <c r="C26" s="383" t="s">
        <v>25</v>
      </c>
      <c r="D26" s="383" t="s">
        <v>26</v>
      </c>
      <c r="E26" s="383" t="s">
        <v>614</v>
      </c>
      <c r="F26" s="383" t="s">
        <v>10</v>
      </c>
      <c r="G26" s="384">
        <v>25808</v>
      </c>
      <c r="H26" s="383" t="s">
        <v>615</v>
      </c>
      <c r="I26" s="383" t="s">
        <v>616</v>
      </c>
      <c r="J26" s="383" t="s">
        <v>617</v>
      </c>
      <c r="K26" s="383" t="s">
        <v>618</v>
      </c>
      <c r="L26" s="384">
        <v>18650</v>
      </c>
      <c r="M26" s="383" t="s">
        <v>634</v>
      </c>
      <c r="N26" s="383" t="s">
        <v>620</v>
      </c>
      <c r="O26" s="383" t="s">
        <v>230</v>
      </c>
    </row>
    <row r="27" spans="1:15">
      <c r="A27" s="385">
        <v>42032</v>
      </c>
      <c r="B27" s="383" t="s">
        <v>613</v>
      </c>
      <c r="C27" s="383" t="s">
        <v>25</v>
      </c>
      <c r="D27" s="383" t="s">
        <v>26</v>
      </c>
      <c r="E27" s="383" t="s">
        <v>614</v>
      </c>
      <c r="F27" s="383" t="s">
        <v>10</v>
      </c>
      <c r="G27" s="384">
        <v>43291</v>
      </c>
      <c r="H27" s="383" t="s">
        <v>615</v>
      </c>
      <c r="I27" s="383" t="s">
        <v>616</v>
      </c>
      <c r="J27" s="383" t="s">
        <v>617</v>
      </c>
      <c r="K27" s="383" t="s">
        <v>618</v>
      </c>
      <c r="L27" s="384">
        <v>18650</v>
      </c>
      <c r="M27" s="383" t="s">
        <v>634</v>
      </c>
      <c r="N27" s="383" t="s">
        <v>620</v>
      </c>
      <c r="O27" s="383" t="s">
        <v>230</v>
      </c>
    </row>
    <row r="28" spans="1:15">
      <c r="A28" s="385">
        <v>42034</v>
      </c>
      <c r="B28" s="383" t="s">
        <v>613</v>
      </c>
      <c r="C28" s="383" t="s">
        <v>25</v>
      </c>
      <c r="D28" s="383" t="s">
        <v>26</v>
      </c>
      <c r="E28" s="383" t="s">
        <v>614</v>
      </c>
      <c r="F28" s="383" t="s">
        <v>10</v>
      </c>
      <c r="G28" s="384">
        <v>23310</v>
      </c>
      <c r="H28" s="383" t="s">
        <v>615</v>
      </c>
      <c r="I28" s="383" t="s">
        <v>616</v>
      </c>
      <c r="J28" s="383" t="s">
        <v>617</v>
      </c>
      <c r="K28" s="383" t="s">
        <v>618</v>
      </c>
      <c r="L28" s="384">
        <v>18650</v>
      </c>
      <c r="M28" s="383" t="s">
        <v>634</v>
      </c>
      <c r="N28" s="383" t="s">
        <v>620</v>
      </c>
      <c r="O28" s="383" t="s">
        <v>230</v>
      </c>
    </row>
    <row r="29" spans="1:15">
      <c r="A29" s="385">
        <v>42037</v>
      </c>
      <c r="B29" s="383" t="s">
        <v>613</v>
      </c>
      <c r="C29" s="383" t="s">
        <v>25</v>
      </c>
      <c r="D29" s="383" t="s">
        <v>26</v>
      </c>
      <c r="E29" s="383" t="s">
        <v>614</v>
      </c>
      <c r="F29" s="383" t="s">
        <v>10</v>
      </c>
      <c r="G29" s="384">
        <v>28305</v>
      </c>
      <c r="H29" s="383" t="s">
        <v>615</v>
      </c>
      <c r="I29" s="383" t="s">
        <v>616</v>
      </c>
      <c r="J29" s="383" t="s">
        <v>617</v>
      </c>
      <c r="K29" s="383" t="s">
        <v>618</v>
      </c>
      <c r="L29" s="384">
        <v>18660</v>
      </c>
      <c r="M29" s="383" t="s">
        <v>634</v>
      </c>
      <c r="N29" s="383" t="s">
        <v>620</v>
      </c>
      <c r="O29" s="383" t="s">
        <v>230</v>
      </c>
    </row>
    <row r="30" spans="1:15">
      <c r="A30" s="385">
        <v>42038</v>
      </c>
      <c r="B30" s="383" t="s">
        <v>613</v>
      </c>
      <c r="C30" s="383" t="s">
        <v>25</v>
      </c>
      <c r="D30" s="383" t="s">
        <v>26</v>
      </c>
      <c r="E30" s="383" t="s">
        <v>614</v>
      </c>
      <c r="F30" s="383" t="s">
        <v>10</v>
      </c>
      <c r="G30" s="384">
        <v>24975</v>
      </c>
      <c r="H30" s="383" t="s">
        <v>615</v>
      </c>
      <c r="I30" s="383" t="s">
        <v>616</v>
      </c>
      <c r="J30" s="383" t="s">
        <v>617</v>
      </c>
      <c r="K30" s="383" t="s">
        <v>618</v>
      </c>
      <c r="L30" s="384">
        <v>18660</v>
      </c>
      <c r="M30" s="383" t="s">
        <v>634</v>
      </c>
      <c r="N30" s="383" t="s">
        <v>620</v>
      </c>
      <c r="O30" s="383" t="s">
        <v>230</v>
      </c>
    </row>
    <row r="31" spans="1:15">
      <c r="A31" s="385">
        <v>42039</v>
      </c>
      <c r="B31" s="383" t="s">
        <v>613</v>
      </c>
      <c r="C31" s="383" t="s">
        <v>25</v>
      </c>
      <c r="D31" s="383" t="s">
        <v>26</v>
      </c>
      <c r="E31" s="383" t="s">
        <v>614</v>
      </c>
      <c r="F31" s="383" t="s">
        <v>10</v>
      </c>
      <c r="G31" s="384">
        <v>30803</v>
      </c>
      <c r="H31" s="383" t="s">
        <v>615</v>
      </c>
      <c r="I31" s="383" t="s">
        <v>616</v>
      </c>
      <c r="J31" s="383" t="s">
        <v>617</v>
      </c>
      <c r="K31" s="383" t="s">
        <v>618</v>
      </c>
      <c r="L31" s="384">
        <v>18660</v>
      </c>
      <c r="M31" s="383" t="s">
        <v>634</v>
      </c>
      <c r="N31" s="383" t="s">
        <v>620</v>
      </c>
      <c r="O31" s="383" t="s">
        <v>230</v>
      </c>
    </row>
    <row r="32" spans="1:15">
      <c r="A32" s="385">
        <v>42040</v>
      </c>
      <c r="B32" s="383" t="s">
        <v>613</v>
      </c>
      <c r="C32" s="383" t="s">
        <v>25</v>
      </c>
      <c r="D32" s="383" t="s">
        <v>26</v>
      </c>
      <c r="E32" s="383" t="s">
        <v>614</v>
      </c>
      <c r="F32" s="383" t="s">
        <v>10</v>
      </c>
      <c r="G32" s="384">
        <v>3330</v>
      </c>
      <c r="H32" s="383" t="s">
        <v>615</v>
      </c>
      <c r="I32" s="383" t="s">
        <v>616</v>
      </c>
      <c r="J32" s="383" t="s">
        <v>617</v>
      </c>
      <c r="K32" s="383" t="s">
        <v>618</v>
      </c>
      <c r="L32" s="384">
        <v>18761</v>
      </c>
      <c r="M32" s="383" t="s">
        <v>635</v>
      </c>
      <c r="N32" s="383" t="s">
        <v>620</v>
      </c>
      <c r="O32" s="383" t="s">
        <v>230</v>
      </c>
    </row>
    <row r="33" spans="1:15">
      <c r="A33" s="385">
        <v>42044</v>
      </c>
      <c r="B33" s="383" t="s">
        <v>613</v>
      </c>
      <c r="C33" s="383" t="s">
        <v>25</v>
      </c>
      <c r="D33" s="383" t="s">
        <v>26</v>
      </c>
      <c r="E33" s="383" t="s">
        <v>614</v>
      </c>
      <c r="F33" s="383" t="s">
        <v>10</v>
      </c>
      <c r="G33" s="384">
        <v>3330</v>
      </c>
      <c r="H33" s="383" t="s">
        <v>615</v>
      </c>
      <c r="I33" s="383" t="s">
        <v>616</v>
      </c>
      <c r="J33" s="383" t="s">
        <v>617</v>
      </c>
      <c r="K33" s="383" t="s">
        <v>618</v>
      </c>
      <c r="L33" s="384">
        <v>20833</v>
      </c>
      <c r="M33" s="383" t="s">
        <v>635</v>
      </c>
      <c r="N33" s="383" t="s">
        <v>620</v>
      </c>
      <c r="O33" s="383" t="s">
        <v>230</v>
      </c>
    </row>
    <row r="34" spans="1:15">
      <c r="A34" s="385">
        <v>42045</v>
      </c>
      <c r="B34" s="383" t="s">
        <v>613</v>
      </c>
      <c r="C34" s="383" t="s">
        <v>25</v>
      </c>
      <c r="D34" s="383" t="s">
        <v>26</v>
      </c>
      <c r="E34" s="383" t="s">
        <v>614</v>
      </c>
      <c r="F34" s="383" t="s">
        <v>10</v>
      </c>
      <c r="G34" s="384">
        <v>17483</v>
      </c>
      <c r="H34" s="383" t="s">
        <v>615</v>
      </c>
      <c r="I34" s="383" t="s">
        <v>616</v>
      </c>
      <c r="J34" s="383" t="s">
        <v>617</v>
      </c>
      <c r="K34" s="383" t="s">
        <v>618</v>
      </c>
      <c r="L34" s="384">
        <v>20833</v>
      </c>
      <c r="M34" s="383" t="s">
        <v>635</v>
      </c>
      <c r="N34" s="383" t="s">
        <v>620</v>
      </c>
      <c r="O34" s="383" t="s">
        <v>230</v>
      </c>
    </row>
    <row r="35" spans="1:15">
      <c r="A35" s="385">
        <v>42046</v>
      </c>
      <c r="B35" s="383" t="s">
        <v>613</v>
      </c>
      <c r="C35" s="383" t="s">
        <v>25</v>
      </c>
      <c r="D35" s="383" t="s">
        <v>26</v>
      </c>
      <c r="E35" s="383" t="s">
        <v>614</v>
      </c>
      <c r="F35" s="383" t="s">
        <v>10</v>
      </c>
      <c r="G35" s="384">
        <v>40793</v>
      </c>
      <c r="H35" s="383" t="s">
        <v>615</v>
      </c>
      <c r="I35" s="383" t="s">
        <v>616</v>
      </c>
      <c r="J35" s="383" t="s">
        <v>617</v>
      </c>
      <c r="K35" s="383" t="s">
        <v>618</v>
      </c>
      <c r="L35" s="384">
        <v>20833</v>
      </c>
      <c r="M35" s="383" t="s">
        <v>635</v>
      </c>
      <c r="N35" s="383" t="s">
        <v>620</v>
      </c>
      <c r="O35" s="383" t="s">
        <v>230</v>
      </c>
    </row>
    <row r="36" spans="1:15">
      <c r="A36" s="385">
        <v>42051</v>
      </c>
      <c r="B36" s="383" t="s">
        <v>613</v>
      </c>
      <c r="C36" s="383" t="s">
        <v>25</v>
      </c>
      <c r="D36" s="383" t="s">
        <v>26</v>
      </c>
      <c r="E36" s="383" t="s">
        <v>614</v>
      </c>
      <c r="F36" s="383" t="s">
        <v>10</v>
      </c>
      <c r="G36" s="384">
        <v>7493</v>
      </c>
      <c r="H36" s="383" t="s">
        <v>615</v>
      </c>
      <c r="I36" s="383" t="s">
        <v>616</v>
      </c>
      <c r="J36" s="383" t="s">
        <v>617</v>
      </c>
      <c r="K36" s="383" t="s">
        <v>618</v>
      </c>
      <c r="L36" s="384">
        <v>23171</v>
      </c>
      <c r="M36" s="383" t="s">
        <v>635</v>
      </c>
      <c r="N36" s="383" t="s">
        <v>620</v>
      </c>
      <c r="O36" s="383" t="s">
        <v>230</v>
      </c>
    </row>
    <row r="37" spans="1:15">
      <c r="A37" s="385">
        <v>42052</v>
      </c>
      <c r="B37" s="383" t="s">
        <v>613</v>
      </c>
      <c r="C37" s="383" t="s">
        <v>25</v>
      </c>
      <c r="D37" s="383" t="s">
        <v>26</v>
      </c>
      <c r="E37" s="383" t="s">
        <v>614</v>
      </c>
      <c r="F37" s="383" t="s">
        <v>10</v>
      </c>
      <c r="G37" s="384">
        <v>40793</v>
      </c>
      <c r="H37" s="383" t="s">
        <v>615</v>
      </c>
      <c r="I37" s="383" t="s">
        <v>616</v>
      </c>
      <c r="J37" s="383" t="s">
        <v>617</v>
      </c>
      <c r="K37" s="383" t="s">
        <v>618</v>
      </c>
      <c r="L37" s="384">
        <v>23171</v>
      </c>
      <c r="M37" s="383" t="s">
        <v>636</v>
      </c>
      <c r="N37" s="383" t="s">
        <v>620</v>
      </c>
      <c r="O37" s="383" t="s">
        <v>230</v>
      </c>
    </row>
    <row r="38" spans="1:15">
      <c r="A38" s="385">
        <v>42053</v>
      </c>
      <c r="B38" s="383" t="s">
        <v>613</v>
      </c>
      <c r="C38" s="383" t="s">
        <v>25</v>
      </c>
      <c r="D38" s="383" t="s">
        <v>26</v>
      </c>
      <c r="E38" s="383" t="s">
        <v>614</v>
      </c>
      <c r="F38" s="383" t="s">
        <v>10</v>
      </c>
      <c r="G38" s="384">
        <v>32468</v>
      </c>
      <c r="H38" s="383" t="s">
        <v>615</v>
      </c>
      <c r="I38" s="383" t="s">
        <v>616</v>
      </c>
      <c r="J38" s="383" t="s">
        <v>617</v>
      </c>
      <c r="K38" s="383" t="s">
        <v>618</v>
      </c>
      <c r="L38" s="384">
        <v>23171</v>
      </c>
      <c r="M38" s="383" t="s">
        <v>636</v>
      </c>
      <c r="N38" s="383" t="s">
        <v>620</v>
      </c>
      <c r="O38" s="383" t="s">
        <v>230</v>
      </c>
    </row>
    <row r="39" spans="1:15">
      <c r="A39" s="385">
        <v>42055</v>
      </c>
      <c r="B39" s="383" t="s">
        <v>613</v>
      </c>
      <c r="C39" s="383" t="s">
        <v>25</v>
      </c>
      <c r="D39" s="383" t="s">
        <v>26</v>
      </c>
      <c r="E39" s="383" t="s">
        <v>614</v>
      </c>
      <c r="F39" s="383" t="s">
        <v>10</v>
      </c>
      <c r="G39" s="384">
        <v>26640</v>
      </c>
      <c r="H39" s="383" t="s">
        <v>615</v>
      </c>
      <c r="I39" s="383" t="s">
        <v>616</v>
      </c>
      <c r="J39" s="383" t="s">
        <v>617</v>
      </c>
      <c r="K39" s="383" t="s">
        <v>618</v>
      </c>
      <c r="L39" s="384">
        <v>23171</v>
      </c>
      <c r="M39" s="383" t="s">
        <v>636</v>
      </c>
      <c r="N39" s="383" t="s">
        <v>620</v>
      </c>
      <c r="O39" s="383" t="s">
        <v>230</v>
      </c>
    </row>
    <row r="40" spans="1:15">
      <c r="A40" s="385">
        <v>42058</v>
      </c>
      <c r="B40" s="383" t="s">
        <v>613</v>
      </c>
      <c r="C40" s="383" t="s">
        <v>25</v>
      </c>
      <c r="D40" s="383" t="s">
        <v>26</v>
      </c>
      <c r="E40" s="383" t="s">
        <v>614</v>
      </c>
      <c r="F40" s="383" t="s">
        <v>10</v>
      </c>
      <c r="G40" s="384">
        <v>60773</v>
      </c>
      <c r="H40" s="383" t="s">
        <v>615</v>
      </c>
      <c r="I40" s="383" t="s">
        <v>616</v>
      </c>
      <c r="J40" s="383" t="s">
        <v>617</v>
      </c>
      <c r="K40" s="383" t="s">
        <v>618</v>
      </c>
      <c r="L40" s="384">
        <v>23171</v>
      </c>
      <c r="M40" s="383" t="s">
        <v>637</v>
      </c>
      <c r="N40" s="383" t="s">
        <v>620</v>
      </c>
      <c r="O40" s="383" t="s">
        <v>230</v>
      </c>
    </row>
    <row r="41" spans="1:15">
      <c r="A41" s="385">
        <v>42059</v>
      </c>
      <c r="B41" s="383" t="s">
        <v>613</v>
      </c>
      <c r="C41" s="383" t="s">
        <v>25</v>
      </c>
      <c r="D41" s="383" t="s">
        <v>26</v>
      </c>
      <c r="E41" s="383" t="s">
        <v>614</v>
      </c>
      <c r="F41" s="383" t="s">
        <v>10</v>
      </c>
      <c r="G41" s="384">
        <v>32468</v>
      </c>
      <c r="H41" s="383" t="s">
        <v>615</v>
      </c>
      <c r="I41" s="383" t="s">
        <v>616</v>
      </c>
      <c r="J41" s="383" t="s">
        <v>617</v>
      </c>
      <c r="K41" s="383" t="s">
        <v>618</v>
      </c>
      <c r="L41" s="384">
        <v>23171</v>
      </c>
      <c r="M41" s="383" t="s">
        <v>637</v>
      </c>
      <c r="N41" s="383" t="s">
        <v>620</v>
      </c>
      <c r="O41" s="383" t="s">
        <v>230</v>
      </c>
    </row>
    <row r="42" spans="1:15">
      <c r="A42" s="385">
        <v>42061</v>
      </c>
      <c r="B42" s="383" t="s">
        <v>613</v>
      </c>
      <c r="C42" s="383" t="s">
        <v>25</v>
      </c>
      <c r="D42" s="383" t="s">
        <v>26</v>
      </c>
      <c r="E42" s="383" t="s">
        <v>614</v>
      </c>
      <c r="F42" s="383" t="s">
        <v>10</v>
      </c>
      <c r="G42" s="384">
        <v>833</v>
      </c>
      <c r="H42" s="383" t="s">
        <v>615</v>
      </c>
      <c r="I42" s="383" t="s">
        <v>616</v>
      </c>
      <c r="J42" s="383" t="s">
        <v>617</v>
      </c>
      <c r="K42" s="383" t="s">
        <v>618</v>
      </c>
      <c r="L42" s="384">
        <v>23171</v>
      </c>
      <c r="M42" s="383" t="s">
        <v>637</v>
      </c>
      <c r="N42" s="383" t="s">
        <v>620</v>
      </c>
      <c r="O42" s="383" t="s">
        <v>230</v>
      </c>
    </row>
    <row r="43" spans="1:15">
      <c r="A43" s="385">
        <v>42062</v>
      </c>
      <c r="B43" s="383" t="s">
        <v>613</v>
      </c>
      <c r="C43" s="383" t="s">
        <v>25</v>
      </c>
      <c r="D43" s="383" t="s">
        <v>26</v>
      </c>
      <c r="E43" s="383" t="s">
        <v>614</v>
      </c>
      <c r="F43" s="383" t="s">
        <v>10</v>
      </c>
      <c r="G43" s="384">
        <v>25808</v>
      </c>
      <c r="H43" s="383" t="s">
        <v>615</v>
      </c>
      <c r="I43" s="383" t="s">
        <v>616</v>
      </c>
      <c r="J43" s="383" t="s">
        <v>617</v>
      </c>
      <c r="K43" s="383" t="s">
        <v>618</v>
      </c>
      <c r="L43" s="384">
        <v>23171</v>
      </c>
      <c r="M43" s="383" t="s">
        <v>637</v>
      </c>
      <c r="N43" s="383" t="s">
        <v>620</v>
      </c>
      <c r="O43" s="383" t="s">
        <v>230</v>
      </c>
    </row>
    <row r="44" spans="1:15">
      <c r="A44" s="385">
        <v>42063</v>
      </c>
      <c r="B44" s="383" t="s">
        <v>613</v>
      </c>
      <c r="C44" s="383" t="s">
        <v>25</v>
      </c>
      <c r="D44" s="383" t="s">
        <v>26</v>
      </c>
      <c r="E44" s="383" t="s">
        <v>614</v>
      </c>
      <c r="F44" s="383" t="s">
        <v>10</v>
      </c>
      <c r="G44" s="384">
        <v>25808</v>
      </c>
      <c r="H44" s="383" t="s">
        <v>615</v>
      </c>
      <c r="I44" s="383" t="s">
        <v>616</v>
      </c>
      <c r="J44" s="383" t="s">
        <v>617</v>
      </c>
      <c r="K44" s="383" t="s">
        <v>618</v>
      </c>
      <c r="L44" s="384">
        <v>23242</v>
      </c>
      <c r="M44" s="383" t="s">
        <v>638</v>
      </c>
      <c r="N44" s="383" t="s">
        <v>620</v>
      </c>
      <c r="O44" s="383" t="s">
        <v>230</v>
      </c>
    </row>
    <row r="45" spans="1:15">
      <c r="A45" s="385">
        <v>42066</v>
      </c>
      <c r="B45" s="383" t="s">
        <v>613</v>
      </c>
      <c r="C45" s="383" t="s">
        <v>25</v>
      </c>
      <c r="D45" s="383" t="s">
        <v>26</v>
      </c>
      <c r="E45" s="383" t="s">
        <v>614</v>
      </c>
      <c r="F45" s="383" t="s">
        <v>10</v>
      </c>
      <c r="G45" s="384">
        <v>3543</v>
      </c>
      <c r="H45" s="383" t="s">
        <v>615</v>
      </c>
      <c r="I45" s="383" t="s">
        <v>616</v>
      </c>
      <c r="J45" s="383" t="s">
        <v>617</v>
      </c>
      <c r="K45" s="383" t="s">
        <v>618</v>
      </c>
      <c r="L45" s="384">
        <v>24376</v>
      </c>
      <c r="M45" s="383" t="s">
        <v>638</v>
      </c>
      <c r="N45" s="383" t="s">
        <v>620</v>
      </c>
      <c r="O45" s="383" t="s">
        <v>230</v>
      </c>
    </row>
    <row r="46" spans="1:15">
      <c r="A46" s="385">
        <v>42067</v>
      </c>
      <c r="B46" s="383" t="s">
        <v>613</v>
      </c>
      <c r="C46" s="383" t="s">
        <v>25</v>
      </c>
      <c r="D46" s="383" t="s">
        <v>26</v>
      </c>
      <c r="E46" s="383" t="s">
        <v>614</v>
      </c>
      <c r="F46" s="383" t="s">
        <v>10</v>
      </c>
      <c r="G46" s="384">
        <v>35431</v>
      </c>
      <c r="H46" s="383" t="s">
        <v>615</v>
      </c>
      <c r="I46" s="383" t="s">
        <v>616</v>
      </c>
      <c r="J46" s="383" t="s">
        <v>617</v>
      </c>
      <c r="K46" s="383" t="s">
        <v>618</v>
      </c>
      <c r="L46" s="384">
        <v>24394</v>
      </c>
      <c r="M46" s="383" t="s">
        <v>638</v>
      </c>
      <c r="N46" s="383" t="s">
        <v>620</v>
      </c>
      <c r="O46" s="383" t="s">
        <v>230</v>
      </c>
    </row>
    <row r="47" spans="1:15">
      <c r="A47" s="385">
        <v>42073</v>
      </c>
      <c r="B47" s="383" t="s">
        <v>613</v>
      </c>
      <c r="C47" s="383" t="s">
        <v>25</v>
      </c>
      <c r="D47" s="383" t="s">
        <v>26</v>
      </c>
      <c r="E47" s="383" t="s">
        <v>614</v>
      </c>
      <c r="F47" s="383" t="s">
        <v>10</v>
      </c>
      <c r="G47" s="384">
        <v>27459</v>
      </c>
      <c r="H47" s="383" t="s">
        <v>615</v>
      </c>
      <c r="I47" s="383" t="s">
        <v>616</v>
      </c>
      <c r="J47" s="383" t="s">
        <v>617</v>
      </c>
      <c r="K47" s="383" t="s">
        <v>618</v>
      </c>
      <c r="L47" s="384">
        <v>25875</v>
      </c>
      <c r="M47" s="383" t="s">
        <v>638</v>
      </c>
      <c r="N47" s="383" t="s">
        <v>620</v>
      </c>
      <c r="O47" s="383" t="s">
        <v>230</v>
      </c>
    </row>
    <row r="48" spans="1:15">
      <c r="A48" s="385">
        <v>42076</v>
      </c>
      <c r="B48" s="383" t="s">
        <v>613</v>
      </c>
      <c r="C48" s="383" t="s">
        <v>25</v>
      </c>
      <c r="D48" s="383" t="s">
        <v>26</v>
      </c>
      <c r="E48" s="383" t="s">
        <v>614</v>
      </c>
      <c r="F48" s="383" t="s">
        <v>10</v>
      </c>
      <c r="G48" s="384">
        <v>20373</v>
      </c>
      <c r="H48" s="383" t="s">
        <v>615</v>
      </c>
      <c r="I48" s="383" t="s">
        <v>616</v>
      </c>
      <c r="J48" s="383" t="s">
        <v>617</v>
      </c>
      <c r="K48" s="383" t="s">
        <v>618</v>
      </c>
      <c r="L48" s="384">
        <v>25875</v>
      </c>
      <c r="M48" s="383" t="s">
        <v>639</v>
      </c>
      <c r="N48" s="383" t="s">
        <v>620</v>
      </c>
      <c r="O48" s="383" t="s">
        <v>230</v>
      </c>
    </row>
    <row r="49" spans="1:15">
      <c r="A49" s="385">
        <v>42079</v>
      </c>
      <c r="B49" s="383" t="s">
        <v>613</v>
      </c>
      <c r="C49" s="383" t="s">
        <v>25</v>
      </c>
      <c r="D49" s="383" t="s">
        <v>26</v>
      </c>
      <c r="E49" s="383" t="s">
        <v>614</v>
      </c>
      <c r="F49" s="383" t="s">
        <v>10</v>
      </c>
      <c r="G49" s="384">
        <v>2657</v>
      </c>
      <c r="H49" s="383" t="s">
        <v>615</v>
      </c>
      <c r="I49" s="383" t="s">
        <v>616</v>
      </c>
      <c r="J49" s="383" t="s">
        <v>617</v>
      </c>
      <c r="K49" s="383" t="s">
        <v>618</v>
      </c>
      <c r="L49" s="384">
        <v>25875</v>
      </c>
      <c r="M49" s="383" t="s">
        <v>639</v>
      </c>
      <c r="N49" s="383" t="s">
        <v>620</v>
      </c>
      <c r="O49" s="383" t="s">
        <v>230</v>
      </c>
    </row>
    <row r="50" spans="1:15">
      <c r="A50" s="385">
        <v>42088</v>
      </c>
      <c r="B50" s="383" t="s">
        <v>613</v>
      </c>
      <c r="C50" s="383" t="s">
        <v>25</v>
      </c>
      <c r="D50" s="383" t="s">
        <v>26</v>
      </c>
      <c r="E50" s="383" t="s">
        <v>614</v>
      </c>
      <c r="F50" s="383" t="s">
        <v>10</v>
      </c>
      <c r="G50" s="384">
        <v>1285</v>
      </c>
      <c r="H50" s="383" t="s">
        <v>615</v>
      </c>
      <c r="I50" s="383" t="s">
        <v>628</v>
      </c>
      <c r="J50" s="383" t="s">
        <v>617</v>
      </c>
      <c r="K50" s="383" t="s">
        <v>618</v>
      </c>
      <c r="L50" s="384">
        <v>27741</v>
      </c>
      <c r="M50" s="383" t="s">
        <v>640</v>
      </c>
      <c r="N50" s="383" t="s">
        <v>620</v>
      </c>
      <c r="O50" s="383" t="s">
        <v>230</v>
      </c>
    </row>
    <row r="51" spans="1:15">
      <c r="A51" s="385">
        <v>42098</v>
      </c>
      <c r="B51" s="383" t="s">
        <v>621</v>
      </c>
      <c r="C51" s="383" t="s">
        <v>8</v>
      </c>
      <c r="D51" s="383" t="s">
        <v>9</v>
      </c>
      <c r="E51" s="383" t="s">
        <v>622</v>
      </c>
      <c r="F51" s="383" t="s">
        <v>10</v>
      </c>
      <c r="G51" s="384">
        <v>3640</v>
      </c>
      <c r="H51" s="383" t="s">
        <v>623</v>
      </c>
      <c r="I51" s="383" t="s">
        <v>625</v>
      </c>
      <c r="J51" s="383" t="s">
        <v>617</v>
      </c>
      <c r="K51" s="383" t="s">
        <v>618</v>
      </c>
      <c r="L51" s="384">
        <v>27751</v>
      </c>
      <c r="M51" s="383" t="s">
        <v>641</v>
      </c>
      <c r="N51" s="383" t="s">
        <v>620</v>
      </c>
      <c r="O51" s="383" t="s">
        <v>230</v>
      </c>
    </row>
    <row r="52" spans="1:15">
      <c r="A52" s="385">
        <v>42102</v>
      </c>
      <c r="B52" s="383" t="s">
        <v>613</v>
      </c>
      <c r="C52" s="383" t="s">
        <v>25</v>
      </c>
      <c r="D52" s="383" t="s">
        <v>26</v>
      </c>
      <c r="E52" s="383" t="s">
        <v>614</v>
      </c>
      <c r="F52" s="383" t="s">
        <v>10</v>
      </c>
      <c r="G52" s="384">
        <v>37935</v>
      </c>
      <c r="H52" s="383" t="s">
        <v>615</v>
      </c>
      <c r="I52" s="383" t="s">
        <v>616</v>
      </c>
      <c r="J52" s="383" t="s">
        <v>617</v>
      </c>
      <c r="K52" s="383" t="s">
        <v>618</v>
      </c>
      <c r="L52" s="384">
        <v>29608</v>
      </c>
      <c r="M52" s="383" t="s">
        <v>642</v>
      </c>
      <c r="N52" s="383" t="s">
        <v>620</v>
      </c>
      <c r="O52" s="383" t="s">
        <v>230</v>
      </c>
    </row>
    <row r="53" spans="1:15">
      <c r="A53" s="385">
        <v>42103</v>
      </c>
      <c r="B53" s="383" t="s">
        <v>613</v>
      </c>
      <c r="C53" s="383" t="s">
        <v>25</v>
      </c>
      <c r="D53" s="383" t="s">
        <v>26</v>
      </c>
      <c r="E53" s="383" t="s">
        <v>614</v>
      </c>
      <c r="F53" s="383" t="s">
        <v>10</v>
      </c>
      <c r="G53" s="384">
        <v>1185</v>
      </c>
      <c r="H53" s="383" t="s">
        <v>615</v>
      </c>
      <c r="I53" s="383" t="s">
        <v>616</v>
      </c>
      <c r="J53" s="383" t="s">
        <v>617</v>
      </c>
      <c r="K53" s="383" t="s">
        <v>618</v>
      </c>
      <c r="L53" s="384">
        <v>29608</v>
      </c>
      <c r="M53" s="383" t="s">
        <v>642</v>
      </c>
      <c r="N53" s="383" t="s">
        <v>620</v>
      </c>
      <c r="O53" s="383" t="s">
        <v>230</v>
      </c>
    </row>
    <row r="54" spans="1:15">
      <c r="A54" s="385">
        <v>42107</v>
      </c>
      <c r="B54" s="383" t="s">
        <v>613</v>
      </c>
      <c r="C54" s="383" t="s">
        <v>25</v>
      </c>
      <c r="D54" s="383" t="s">
        <v>26</v>
      </c>
      <c r="E54" s="383" t="s">
        <v>614</v>
      </c>
      <c r="F54" s="383" t="s">
        <v>10</v>
      </c>
      <c r="G54" s="384">
        <v>2371</v>
      </c>
      <c r="H54" s="383" t="s">
        <v>615</v>
      </c>
      <c r="I54" s="383" t="s">
        <v>616</v>
      </c>
      <c r="J54" s="383" t="s">
        <v>617</v>
      </c>
      <c r="K54" s="383" t="s">
        <v>618</v>
      </c>
      <c r="L54" s="384">
        <v>29973</v>
      </c>
      <c r="M54" s="383" t="s">
        <v>642</v>
      </c>
      <c r="N54" s="383" t="s">
        <v>620</v>
      </c>
      <c r="O54" s="383" t="s">
        <v>230</v>
      </c>
    </row>
    <row r="55" spans="1:15">
      <c r="A55" s="385">
        <v>42108</v>
      </c>
      <c r="B55" s="383" t="s">
        <v>613</v>
      </c>
      <c r="C55" s="383" t="s">
        <v>25</v>
      </c>
      <c r="D55" s="383" t="s">
        <v>26</v>
      </c>
      <c r="E55" s="383" t="s">
        <v>614</v>
      </c>
      <c r="F55" s="383" t="s">
        <v>10</v>
      </c>
      <c r="G55" s="384">
        <v>40306</v>
      </c>
      <c r="H55" s="383" t="s">
        <v>615</v>
      </c>
      <c r="I55" s="383" t="s">
        <v>616</v>
      </c>
      <c r="J55" s="383" t="s">
        <v>617</v>
      </c>
      <c r="K55" s="383" t="s">
        <v>618</v>
      </c>
      <c r="L55" s="384">
        <v>30380</v>
      </c>
      <c r="M55" s="383" t="s">
        <v>642</v>
      </c>
      <c r="N55" s="383" t="s">
        <v>620</v>
      </c>
      <c r="O55" s="383" t="s">
        <v>230</v>
      </c>
    </row>
    <row r="56" spans="1:15">
      <c r="A56" s="385">
        <v>42109</v>
      </c>
      <c r="B56" s="383" t="s">
        <v>613</v>
      </c>
      <c r="C56" s="383" t="s">
        <v>25</v>
      </c>
      <c r="D56" s="383" t="s">
        <v>26</v>
      </c>
      <c r="E56" s="383" t="s">
        <v>614</v>
      </c>
      <c r="F56" s="383" t="s">
        <v>10</v>
      </c>
      <c r="G56" s="384">
        <v>47419</v>
      </c>
      <c r="H56" s="383" t="s">
        <v>615</v>
      </c>
      <c r="I56" s="383" t="s">
        <v>616</v>
      </c>
      <c r="J56" s="383" t="s">
        <v>617</v>
      </c>
      <c r="K56" s="383" t="s">
        <v>618</v>
      </c>
      <c r="L56" s="384">
        <v>30722</v>
      </c>
      <c r="M56" s="383" t="s">
        <v>642</v>
      </c>
      <c r="N56" s="383" t="s">
        <v>620</v>
      </c>
      <c r="O56" s="383" t="s">
        <v>230</v>
      </c>
    </row>
    <row r="57" spans="1:15">
      <c r="A57" s="385">
        <v>42110</v>
      </c>
      <c r="B57" s="383" t="s">
        <v>613</v>
      </c>
      <c r="C57" s="383" t="s">
        <v>25</v>
      </c>
      <c r="D57" s="383" t="s">
        <v>26</v>
      </c>
      <c r="E57" s="383" t="s">
        <v>614</v>
      </c>
      <c r="F57" s="383" t="s">
        <v>10</v>
      </c>
      <c r="G57" s="384">
        <v>2371</v>
      </c>
      <c r="H57" s="383" t="s">
        <v>615</v>
      </c>
      <c r="I57" s="383" t="s">
        <v>616</v>
      </c>
      <c r="J57" s="383" t="s">
        <v>617</v>
      </c>
      <c r="K57" s="383" t="s">
        <v>618</v>
      </c>
      <c r="L57" s="384">
        <v>30780</v>
      </c>
      <c r="M57" s="383" t="s">
        <v>642</v>
      </c>
      <c r="N57" s="383" t="s">
        <v>620</v>
      </c>
      <c r="O57" s="383" t="s">
        <v>230</v>
      </c>
    </row>
    <row r="58" spans="1:15">
      <c r="A58" s="385">
        <v>42111</v>
      </c>
      <c r="B58" s="383" t="s">
        <v>613</v>
      </c>
      <c r="C58" s="383" t="s">
        <v>25</v>
      </c>
      <c r="D58" s="383" t="s">
        <v>26</v>
      </c>
      <c r="E58" s="383" t="s">
        <v>614</v>
      </c>
      <c r="F58" s="383" t="s">
        <v>10</v>
      </c>
      <c r="G58" s="384">
        <v>52161</v>
      </c>
      <c r="H58" s="383" t="s">
        <v>615</v>
      </c>
      <c r="I58" s="383" t="s">
        <v>616</v>
      </c>
      <c r="J58" s="383" t="s">
        <v>617</v>
      </c>
      <c r="K58" s="383" t="s">
        <v>618</v>
      </c>
      <c r="L58" s="384">
        <v>30780</v>
      </c>
      <c r="M58" s="383" t="s">
        <v>642</v>
      </c>
      <c r="N58" s="383" t="s">
        <v>620</v>
      </c>
      <c r="O58" s="383" t="s">
        <v>230</v>
      </c>
    </row>
    <row r="59" spans="1:15">
      <c r="A59" s="385">
        <v>42116</v>
      </c>
      <c r="B59" s="383" t="s">
        <v>613</v>
      </c>
      <c r="C59" s="383" t="s">
        <v>25</v>
      </c>
      <c r="D59" s="383" t="s">
        <v>26</v>
      </c>
      <c r="E59" s="383" t="s">
        <v>614</v>
      </c>
      <c r="F59" s="383" t="s">
        <v>10</v>
      </c>
      <c r="G59" s="384">
        <v>14519</v>
      </c>
      <c r="H59" s="383" t="s">
        <v>615</v>
      </c>
      <c r="I59" s="383" t="s">
        <v>628</v>
      </c>
      <c r="J59" s="383" t="s">
        <v>617</v>
      </c>
      <c r="K59" s="383" t="s">
        <v>618</v>
      </c>
      <c r="L59" s="384">
        <v>30780</v>
      </c>
      <c r="M59" s="383" t="s">
        <v>643</v>
      </c>
      <c r="N59" s="383" t="s">
        <v>620</v>
      </c>
      <c r="O59" s="383" t="s">
        <v>230</v>
      </c>
    </row>
    <row r="60" spans="1:15">
      <c r="A60" s="385">
        <v>42117</v>
      </c>
      <c r="B60" s="383" t="s">
        <v>613</v>
      </c>
      <c r="C60" s="383" t="s">
        <v>25</v>
      </c>
      <c r="D60" s="383" t="s">
        <v>26</v>
      </c>
      <c r="E60" s="383" t="s">
        <v>614</v>
      </c>
      <c r="F60" s="383" t="s">
        <v>10</v>
      </c>
      <c r="G60" s="384">
        <v>2371</v>
      </c>
      <c r="H60" s="383" t="s">
        <v>615</v>
      </c>
      <c r="I60" s="383" t="s">
        <v>616</v>
      </c>
      <c r="J60" s="383" t="s">
        <v>617</v>
      </c>
      <c r="K60" s="383" t="s">
        <v>618</v>
      </c>
      <c r="L60" s="384">
        <v>30780</v>
      </c>
      <c r="M60" s="383" t="s">
        <v>643</v>
      </c>
      <c r="N60" s="383" t="s">
        <v>620</v>
      </c>
      <c r="O60" s="383" t="s">
        <v>230</v>
      </c>
    </row>
    <row r="61" spans="1:15">
      <c r="A61" s="385">
        <v>42118</v>
      </c>
      <c r="B61" s="383" t="s">
        <v>613</v>
      </c>
      <c r="C61" s="383" t="s">
        <v>25</v>
      </c>
      <c r="D61" s="383" t="s">
        <v>26</v>
      </c>
      <c r="E61" s="383" t="s">
        <v>614</v>
      </c>
      <c r="F61" s="383" t="s">
        <v>10</v>
      </c>
      <c r="G61" s="384">
        <v>20153</v>
      </c>
      <c r="H61" s="383" t="s">
        <v>615</v>
      </c>
      <c r="I61" s="383" t="s">
        <v>616</v>
      </c>
      <c r="J61" s="383" t="s">
        <v>617</v>
      </c>
      <c r="K61" s="383" t="s">
        <v>618</v>
      </c>
      <c r="L61" s="384">
        <v>30780</v>
      </c>
      <c r="M61" s="383" t="s">
        <v>643</v>
      </c>
      <c r="N61" s="383" t="s">
        <v>620</v>
      </c>
      <c r="O61" s="383" t="s">
        <v>230</v>
      </c>
    </row>
    <row r="62" spans="1:15">
      <c r="A62" s="385">
        <v>42119</v>
      </c>
      <c r="B62" s="383" t="s">
        <v>621</v>
      </c>
      <c r="C62" s="383" t="s">
        <v>8</v>
      </c>
      <c r="D62" s="383" t="s">
        <v>9</v>
      </c>
      <c r="E62" s="383" t="s">
        <v>622</v>
      </c>
      <c r="F62" s="383" t="s">
        <v>10</v>
      </c>
      <c r="G62" s="384">
        <v>4160</v>
      </c>
      <c r="H62" s="383" t="s">
        <v>623</v>
      </c>
      <c r="I62" s="383" t="s">
        <v>625</v>
      </c>
      <c r="J62" s="383" t="s">
        <v>617</v>
      </c>
      <c r="K62" s="383" t="s">
        <v>618</v>
      </c>
      <c r="L62" s="384">
        <v>30780</v>
      </c>
      <c r="M62" s="383" t="s">
        <v>643</v>
      </c>
      <c r="N62" s="383" t="s">
        <v>620</v>
      </c>
      <c r="O62" s="383" t="s">
        <v>230</v>
      </c>
    </row>
    <row r="63" spans="1:15">
      <c r="A63" s="385">
        <v>42120</v>
      </c>
      <c r="B63" s="383" t="s">
        <v>621</v>
      </c>
      <c r="C63" s="383" t="s">
        <v>8</v>
      </c>
      <c r="D63" s="383" t="s">
        <v>9</v>
      </c>
      <c r="E63" s="383" t="s">
        <v>622</v>
      </c>
      <c r="F63" s="383" t="s">
        <v>10</v>
      </c>
      <c r="G63" s="384">
        <v>4160</v>
      </c>
      <c r="H63" s="383" t="s">
        <v>623</v>
      </c>
      <c r="I63" s="383" t="s">
        <v>625</v>
      </c>
      <c r="J63" s="383" t="s">
        <v>617</v>
      </c>
      <c r="K63" s="383" t="s">
        <v>618</v>
      </c>
      <c r="L63" s="384">
        <v>30780</v>
      </c>
      <c r="M63" s="383" t="s">
        <v>643</v>
      </c>
      <c r="N63" s="383" t="s">
        <v>620</v>
      </c>
      <c r="O63" s="383" t="s">
        <v>230</v>
      </c>
    </row>
    <row r="64" spans="1:15">
      <c r="A64" s="385">
        <v>42121</v>
      </c>
      <c r="B64" s="383" t="s">
        <v>621</v>
      </c>
      <c r="C64" s="383" t="s">
        <v>8</v>
      </c>
      <c r="D64" s="383" t="s">
        <v>9</v>
      </c>
      <c r="E64" s="383" t="s">
        <v>622</v>
      </c>
      <c r="F64" s="383" t="s">
        <v>10</v>
      </c>
      <c r="G64" s="384">
        <v>3900</v>
      </c>
      <c r="H64" s="383" t="s">
        <v>623</v>
      </c>
      <c r="I64" s="383" t="s">
        <v>625</v>
      </c>
      <c r="J64" s="383" t="s">
        <v>617</v>
      </c>
      <c r="K64" s="383" t="s">
        <v>618</v>
      </c>
      <c r="L64" s="384">
        <v>30780</v>
      </c>
      <c r="M64" s="383" t="s">
        <v>643</v>
      </c>
      <c r="N64" s="383" t="s">
        <v>620</v>
      </c>
      <c r="O64" s="383" t="s">
        <v>230</v>
      </c>
    </row>
    <row r="65" spans="1:15">
      <c r="A65" s="385">
        <v>42122</v>
      </c>
      <c r="B65" s="383" t="s">
        <v>621</v>
      </c>
      <c r="C65" s="383" t="s">
        <v>8</v>
      </c>
      <c r="D65" s="383" t="s">
        <v>9</v>
      </c>
      <c r="E65" s="383" t="s">
        <v>622</v>
      </c>
      <c r="F65" s="383" t="s">
        <v>10</v>
      </c>
      <c r="G65" s="384">
        <v>3380</v>
      </c>
      <c r="H65" s="383" t="s">
        <v>623</v>
      </c>
      <c r="I65" s="383" t="s">
        <v>625</v>
      </c>
      <c r="J65" s="383" t="s">
        <v>617</v>
      </c>
      <c r="K65" s="383" t="s">
        <v>618</v>
      </c>
      <c r="L65" s="384">
        <v>30780</v>
      </c>
      <c r="M65" s="383" t="s">
        <v>643</v>
      </c>
      <c r="N65" s="383" t="s">
        <v>620</v>
      </c>
      <c r="O65" s="383" t="s">
        <v>230</v>
      </c>
    </row>
    <row r="66" spans="1:15">
      <c r="A66" s="385">
        <v>42123</v>
      </c>
      <c r="B66" s="383" t="s">
        <v>613</v>
      </c>
      <c r="C66" s="383" t="s">
        <v>25</v>
      </c>
      <c r="D66" s="383" t="s">
        <v>26</v>
      </c>
      <c r="E66" s="383" t="s">
        <v>614</v>
      </c>
      <c r="F66" s="383" t="s">
        <v>10</v>
      </c>
      <c r="G66" s="384">
        <v>4742</v>
      </c>
      <c r="H66" s="383" t="s">
        <v>615</v>
      </c>
      <c r="I66" s="383" t="s">
        <v>628</v>
      </c>
      <c r="J66" s="383" t="s">
        <v>617</v>
      </c>
      <c r="K66" s="383" t="s">
        <v>618</v>
      </c>
      <c r="L66" s="384">
        <v>30780</v>
      </c>
      <c r="M66" s="383" t="s">
        <v>643</v>
      </c>
      <c r="N66" s="383" t="s">
        <v>620</v>
      </c>
      <c r="O66" s="383" t="s">
        <v>230</v>
      </c>
    </row>
    <row r="67" spans="1:15">
      <c r="A67" s="385">
        <v>42124</v>
      </c>
      <c r="B67" s="383" t="s">
        <v>621</v>
      </c>
      <c r="C67" s="383" t="s">
        <v>8</v>
      </c>
      <c r="D67" s="383" t="s">
        <v>9</v>
      </c>
      <c r="E67" s="383" t="s">
        <v>622</v>
      </c>
      <c r="F67" s="383" t="s">
        <v>10</v>
      </c>
      <c r="G67" s="384">
        <v>3250</v>
      </c>
      <c r="H67" s="383" t="s">
        <v>623</v>
      </c>
      <c r="I67" s="383" t="s">
        <v>625</v>
      </c>
      <c r="J67" s="383" t="s">
        <v>617</v>
      </c>
      <c r="K67" s="383" t="s">
        <v>618</v>
      </c>
      <c r="L67" s="384">
        <v>30780</v>
      </c>
      <c r="M67" s="383" t="s">
        <v>643</v>
      </c>
      <c r="N67" s="383" t="s">
        <v>620</v>
      </c>
      <c r="O67" s="383" t="s">
        <v>230</v>
      </c>
    </row>
    <row r="68" spans="1:15">
      <c r="A68" s="385">
        <v>42125</v>
      </c>
      <c r="B68" s="383" t="s">
        <v>613</v>
      </c>
      <c r="C68" s="383" t="s">
        <v>25</v>
      </c>
      <c r="D68" s="383" t="s">
        <v>26</v>
      </c>
      <c r="E68" s="383" t="s">
        <v>614</v>
      </c>
      <c r="F68" s="383" t="s">
        <v>10</v>
      </c>
      <c r="G68" s="384">
        <v>27521</v>
      </c>
      <c r="H68" s="383" t="s">
        <v>615</v>
      </c>
      <c r="I68" s="383" t="s">
        <v>616</v>
      </c>
      <c r="J68" s="383" t="s">
        <v>617</v>
      </c>
      <c r="K68" s="383" t="s">
        <v>618</v>
      </c>
      <c r="L68" s="384">
        <v>30780</v>
      </c>
      <c r="M68" s="383" t="s">
        <v>643</v>
      </c>
      <c r="N68" s="383" t="s">
        <v>620</v>
      </c>
      <c r="O68" s="383" t="s">
        <v>230</v>
      </c>
    </row>
    <row r="69" spans="1:15">
      <c r="A69" s="385">
        <v>42126</v>
      </c>
      <c r="B69" s="383" t="s">
        <v>621</v>
      </c>
      <c r="C69" s="383" t="s">
        <v>8</v>
      </c>
      <c r="D69" s="383" t="s">
        <v>9</v>
      </c>
      <c r="E69" s="383" t="s">
        <v>622</v>
      </c>
      <c r="F69" s="383" t="s">
        <v>10</v>
      </c>
      <c r="G69" s="384">
        <v>3640</v>
      </c>
      <c r="H69" s="383" t="s">
        <v>623</v>
      </c>
      <c r="I69" s="383" t="s">
        <v>625</v>
      </c>
      <c r="J69" s="383" t="s">
        <v>617</v>
      </c>
      <c r="K69" s="383" t="s">
        <v>618</v>
      </c>
      <c r="L69" s="384">
        <v>30780</v>
      </c>
      <c r="M69" s="383" t="s">
        <v>643</v>
      </c>
      <c r="N69" s="383" t="s">
        <v>620</v>
      </c>
      <c r="O69" s="383" t="s">
        <v>230</v>
      </c>
    </row>
    <row r="70" spans="1:15">
      <c r="A70" s="385">
        <v>42127</v>
      </c>
      <c r="B70" s="383" t="s">
        <v>621</v>
      </c>
      <c r="C70" s="383" t="s">
        <v>8</v>
      </c>
      <c r="D70" s="383" t="s">
        <v>9</v>
      </c>
      <c r="E70" s="383" t="s">
        <v>622</v>
      </c>
      <c r="F70" s="383" t="s">
        <v>10</v>
      </c>
      <c r="G70" s="384">
        <v>3640</v>
      </c>
      <c r="H70" s="383" t="s">
        <v>623</v>
      </c>
      <c r="I70" s="383" t="s">
        <v>625</v>
      </c>
      <c r="J70" s="383" t="s">
        <v>617</v>
      </c>
      <c r="K70" s="383" t="s">
        <v>618</v>
      </c>
      <c r="L70" s="384">
        <v>30780</v>
      </c>
      <c r="M70" s="383" t="s">
        <v>643</v>
      </c>
      <c r="N70" s="383" t="s">
        <v>620</v>
      </c>
      <c r="O70" s="383" t="s">
        <v>230</v>
      </c>
    </row>
    <row r="71" spans="1:15">
      <c r="A71" s="385">
        <v>42128</v>
      </c>
      <c r="B71" s="383" t="s">
        <v>621</v>
      </c>
      <c r="C71" s="383" t="s">
        <v>8</v>
      </c>
      <c r="D71" s="383" t="s">
        <v>9</v>
      </c>
      <c r="E71" s="383" t="s">
        <v>622</v>
      </c>
      <c r="F71" s="383" t="s">
        <v>10</v>
      </c>
      <c r="G71" s="384">
        <v>3640</v>
      </c>
      <c r="H71" s="383" t="s">
        <v>623</v>
      </c>
      <c r="I71" s="383" t="s">
        <v>625</v>
      </c>
      <c r="J71" s="383" t="s">
        <v>617</v>
      </c>
      <c r="K71" s="383" t="s">
        <v>618</v>
      </c>
      <c r="L71" s="384">
        <v>30780</v>
      </c>
      <c r="M71" s="383" t="s">
        <v>643</v>
      </c>
      <c r="N71" s="383" t="s">
        <v>620</v>
      </c>
      <c r="O71" s="383" t="s">
        <v>230</v>
      </c>
    </row>
    <row r="72" spans="1:15">
      <c r="A72" s="385">
        <v>42133</v>
      </c>
      <c r="B72" s="383" t="s">
        <v>621</v>
      </c>
      <c r="C72" s="383" t="s">
        <v>8</v>
      </c>
      <c r="D72" s="383" t="s">
        <v>9</v>
      </c>
      <c r="E72" s="383" t="s">
        <v>622</v>
      </c>
      <c r="F72" s="383" t="s">
        <v>10</v>
      </c>
      <c r="G72" s="384">
        <v>3250</v>
      </c>
      <c r="H72" s="383" t="s">
        <v>623</v>
      </c>
      <c r="I72" s="383" t="s">
        <v>625</v>
      </c>
      <c r="J72" s="383" t="s">
        <v>617</v>
      </c>
      <c r="K72" s="383" t="s">
        <v>618</v>
      </c>
      <c r="L72" s="384">
        <v>30780</v>
      </c>
      <c r="M72" s="383" t="s">
        <v>643</v>
      </c>
      <c r="N72" s="383" t="s">
        <v>620</v>
      </c>
      <c r="O72" s="383" t="s">
        <v>230</v>
      </c>
    </row>
    <row r="73" spans="1:15">
      <c r="A73" s="385">
        <v>42134</v>
      </c>
      <c r="B73" s="383" t="s">
        <v>621</v>
      </c>
      <c r="C73" s="383" t="s">
        <v>8</v>
      </c>
      <c r="D73" s="383" t="s">
        <v>9</v>
      </c>
      <c r="E73" s="383" t="s">
        <v>622</v>
      </c>
      <c r="F73" s="383" t="s">
        <v>10</v>
      </c>
      <c r="G73" s="384">
        <v>3250</v>
      </c>
      <c r="H73" s="383" t="s">
        <v>623</v>
      </c>
      <c r="I73" s="383" t="s">
        <v>625</v>
      </c>
      <c r="J73" s="383" t="s">
        <v>617</v>
      </c>
      <c r="K73" s="383" t="s">
        <v>618</v>
      </c>
      <c r="L73" s="384">
        <v>30780</v>
      </c>
      <c r="M73" s="383" t="s">
        <v>643</v>
      </c>
      <c r="N73" s="383" t="s">
        <v>620</v>
      </c>
      <c r="O73" s="383" t="s">
        <v>230</v>
      </c>
    </row>
    <row r="74" spans="1:15">
      <c r="A74" s="385">
        <v>42135</v>
      </c>
      <c r="B74" s="383" t="s">
        <v>621</v>
      </c>
      <c r="C74" s="383" t="s">
        <v>8</v>
      </c>
      <c r="D74" s="383" t="s">
        <v>9</v>
      </c>
      <c r="E74" s="383" t="s">
        <v>622</v>
      </c>
      <c r="F74" s="383" t="s">
        <v>10</v>
      </c>
      <c r="G74" s="384">
        <v>3380</v>
      </c>
      <c r="H74" s="383" t="s">
        <v>623</v>
      </c>
      <c r="I74" s="383" t="s">
        <v>625</v>
      </c>
      <c r="J74" s="383" t="s">
        <v>617</v>
      </c>
      <c r="K74" s="383" t="s">
        <v>618</v>
      </c>
      <c r="L74" s="384">
        <v>30780</v>
      </c>
      <c r="M74" s="383" t="s">
        <v>643</v>
      </c>
      <c r="N74" s="383" t="s">
        <v>620</v>
      </c>
      <c r="O74" s="383" t="s">
        <v>230</v>
      </c>
    </row>
    <row r="75" spans="1:15">
      <c r="A75" s="385">
        <v>42136</v>
      </c>
      <c r="B75" s="383" t="s">
        <v>621</v>
      </c>
      <c r="C75" s="383" t="s">
        <v>8</v>
      </c>
      <c r="D75" s="383" t="s">
        <v>9</v>
      </c>
      <c r="E75" s="383" t="s">
        <v>622</v>
      </c>
      <c r="F75" s="383" t="s">
        <v>10</v>
      </c>
      <c r="G75" s="384">
        <v>2990</v>
      </c>
      <c r="H75" s="383" t="s">
        <v>623</v>
      </c>
      <c r="I75" s="383" t="s">
        <v>625</v>
      </c>
      <c r="J75" s="383" t="s">
        <v>617</v>
      </c>
      <c r="K75" s="383" t="s">
        <v>618</v>
      </c>
      <c r="L75" s="384">
        <v>30780</v>
      </c>
      <c r="M75" s="383" t="s">
        <v>643</v>
      </c>
      <c r="N75" s="383" t="s">
        <v>620</v>
      </c>
      <c r="O75" s="383" t="s">
        <v>230</v>
      </c>
    </row>
    <row r="76" spans="1:15">
      <c r="A76" s="385">
        <v>42137</v>
      </c>
      <c r="B76" s="383" t="s">
        <v>613</v>
      </c>
      <c r="C76" s="383" t="s">
        <v>25</v>
      </c>
      <c r="D76" s="383" t="s">
        <v>26</v>
      </c>
      <c r="E76" s="383" t="s">
        <v>614</v>
      </c>
      <c r="F76" s="383" t="s">
        <v>10</v>
      </c>
      <c r="G76" s="384">
        <v>20342</v>
      </c>
      <c r="H76" s="383" t="s">
        <v>615</v>
      </c>
      <c r="I76" s="383" t="s">
        <v>616</v>
      </c>
      <c r="J76" s="383" t="s">
        <v>617</v>
      </c>
      <c r="K76" s="383" t="s">
        <v>618</v>
      </c>
      <c r="L76" s="384">
        <v>30780</v>
      </c>
      <c r="M76" s="383" t="s">
        <v>644</v>
      </c>
      <c r="N76" s="383" t="s">
        <v>620</v>
      </c>
      <c r="O76" s="383" t="s">
        <v>230</v>
      </c>
    </row>
    <row r="77" spans="1:15">
      <c r="A77" s="385">
        <v>42138</v>
      </c>
      <c r="B77" s="383" t="s">
        <v>613</v>
      </c>
      <c r="C77" s="383" t="s">
        <v>25</v>
      </c>
      <c r="D77" s="383" t="s">
        <v>26</v>
      </c>
      <c r="E77" s="383" t="s">
        <v>614</v>
      </c>
      <c r="F77" s="383" t="s">
        <v>10</v>
      </c>
      <c r="G77" s="384">
        <v>7171</v>
      </c>
      <c r="H77" s="383" t="s">
        <v>615</v>
      </c>
      <c r="I77" s="383" t="s">
        <v>628</v>
      </c>
      <c r="J77" s="383" t="s">
        <v>617</v>
      </c>
      <c r="K77" s="383" t="s">
        <v>618</v>
      </c>
      <c r="L77" s="384">
        <v>30780</v>
      </c>
      <c r="M77" s="383" t="s">
        <v>644</v>
      </c>
      <c r="N77" s="383" t="s">
        <v>620</v>
      </c>
      <c r="O77" s="383" t="s">
        <v>230</v>
      </c>
    </row>
    <row r="78" spans="1:15">
      <c r="A78" s="385">
        <v>42139</v>
      </c>
      <c r="B78" s="383" t="s">
        <v>613</v>
      </c>
      <c r="C78" s="383" t="s">
        <v>25</v>
      </c>
      <c r="D78" s="383" t="s">
        <v>26</v>
      </c>
      <c r="E78" s="383" t="s">
        <v>614</v>
      </c>
      <c r="F78" s="383" t="s">
        <v>10</v>
      </c>
      <c r="G78" s="384">
        <v>30117</v>
      </c>
      <c r="H78" s="383" t="s">
        <v>615</v>
      </c>
      <c r="I78" s="383" t="s">
        <v>628</v>
      </c>
      <c r="J78" s="383" t="s">
        <v>617</v>
      </c>
      <c r="K78" s="383" t="s">
        <v>618</v>
      </c>
      <c r="L78" s="384">
        <v>30780</v>
      </c>
      <c r="M78" s="383" t="s">
        <v>644</v>
      </c>
      <c r="N78" s="383" t="s">
        <v>620</v>
      </c>
      <c r="O78" s="383" t="s">
        <v>230</v>
      </c>
    </row>
    <row r="79" spans="1:15">
      <c r="A79" s="385">
        <v>42140</v>
      </c>
      <c r="B79" s="383" t="s">
        <v>621</v>
      </c>
      <c r="C79" s="383" t="s">
        <v>8</v>
      </c>
      <c r="D79" s="383" t="s">
        <v>9</v>
      </c>
      <c r="E79" s="383" t="s">
        <v>622</v>
      </c>
      <c r="F79" s="383" t="s">
        <v>10</v>
      </c>
      <c r="G79" s="384">
        <v>1950</v>
      </c>
      <c r="H79" s="383" t="s">
        <v>623</v>
      </c>
      <c r="I79" s="383" t="s">
        <v>625</v>
      </c>
      <c r="J79" s="383" t="s">
        <v>617</v>
      </c>
      <c r="K79" s="383" t="s">
        <v>618</v>
      </c>
      <c r="L79" s="384">
        <v>30780</v>
      </c>
      <c r="M79" s="383" t="s">
        <v>644</v>
      </c>
      <c r="N79" s="383" t="s">
        <v>620</v>
      </c>
      <c r="O79" s="383" t="s">
        <v>230</v>
      </c>
    </row>
    <row r="80" spans="1:15">
      <c r="A80" s="385">
        <v>42141</v>
      </c>
      <c r="B80" s="383" t="s">
        <v>621</v>
      </c>
      <c r="C80" s="383" t="s">
        <v>8</v>
      </c>
      <c r="D80" s="383" t="s">
        <v>9</v>
      </c>
      <c r="E80" s="383" t="s">
        <v>622</v>
      </c>
      <c r="F80" s="383" t="s">
        <v>10</v>
      </c>
      <c r="G80" s="384">
        <v>1950</v>
      </c>
      <c r="H80" s="383" t="s">
        <v>623</v>
      </c>
      <c r="I80" s="383" t="s">
        <v>625</v>
      </c>
      <c r="J80" s="383" t="s">
        <v>617</v>
      </c>
      <c r="K80" s="383" t="s">
        <v>618</v>
      </c>
      <c r="L80" s="384">
        <v>30780</v>
      </c>
      <c r="M80" s="383" t="s">
        <v>644</v>
      </c>
      <c r="N80" s="383" t="s">
        <v>620</v>
      </c>
      <c r="O80" s="383" t="s">
        <v>230</v>
      </c>
    </row>
    <row r="81" spans="1:15">
      <c r="A81" s="385">
        <v>42142</v>
      </c>
      <c r="B81" s="383" t="s">
        <v>613</v>
      </c>
      <c r="C81" s="383" t="s">
        <v>25</v>
      </c>
      <c r="D81" s="383" t="s">
        <v>26</v>
      </c>
      <c r="E81" s="383" t="s">
        <v>614</v>
      </c>
      <c r="F81" s="383" t="s">
        <v>10</v>
      </c>
      <c r="G81" s="384">
        <v>4302</v>
      </c>
      <c r="H81" s="383" t="s">
        <v>615</v>
      </c>
      <c r="I81" s="383" t="s">
        <v>628</v>
      </c>
      <c r="J81" s="383" t="s">
        <v>617</v>
      </c>
      <c r="K81" s="383" t="s">
        <v>618</v>
      </c>
      <c r="L81" s="384">
        <v>30780</v>
      </c>
      <c r="M81" s="383" t="s">
        <v>644</v>
      </c>
      <c r="N81" s="383" t="s">
        <v>620</v>
      </c>
      <c r="O81" s="383" t="s">
        <v>230</v>
      </c>
    </row>
    <row r="82" spans="1:15">
      <c r="A82" s="385">
        <v>42143</v>
      </c>
      <c r="B82" s="383" t="s">
        <v>613</v>
      </c>
      <c r="C82" s="383" t="s">
        <v>25</v>
      </c>
      <c r="D82" s="383" t="s">
        <v>26</v>
      </c>
      <c r="E82" s="383" t="s">
        <v>614</v>
      </c>
      <c r="F82" s="383" t="s">
        <v>10</v>
      </c>
      <c r="G82" s="384">
        <v>41880</v>
      </c>
      <c r="H82" s="383" t="s">
        <v>615</v>
      </c>
      <c r="I82" s="383" t="s">
        <v>616</v>
      </c>
      <c r="J82" s="383" t="s">
        <v>617</v>
      </c>
      <c r="K82" s="383" t="s">
        <v>618</v>
      </c>
      <c r="L82" s="384">
        <v>30780</v>
      </c>
      <c r="M82" s="383" t="s">
        <v>644</v>
      </c>
      <c r="N82" s="383" t="s">
        <v>620</v>
      </c>
      <c r="O82" s="383" t="s">
        <v>230</v>
      </c>
    </row>
    <row r="83" spans="1:15">
      <c r="A83" s="385">
        <v>42144</v>
      </c>
      <c r="B83" s="383" t="s">
        <v>613</v>
      </c>
      <c r="C83" s="383" t="s">
        <v>25</v>
      </c>
      <c r="D83" s="383" t="s">
        <v>26</v>
      </c>
      <c r="E83" s="383" t="s">
        <v>614</v>
      </c>
      <c r="F83" s="383" t="s">
        <v>10</v>
      </c>
      <c r="G83" s="384">
        <v>47863</v>
      </c>
      <c r="H83" s="383" t="s">
        <v>615</v>
      </c>
      <c r="I83" s="383" t="s">
        <v>616</v>
      </c>
      <c r="J83" s="383" t="s">
        <v>617</v>
      </c>
      <c r="K83" s="383" t="s">
        <v>618</v>
      </c>
      <c r="L83" s="384">
        <v>30780</v>
      </c>
      <c r="M83" s="383" t="s">
        <v>644</v>
      </c>
      <c r="N83" s="383" t="s">
        <v>620</v>
      </c>
      <c r="O83" s="383" t="s">
        <v>230</v>
      </c>
    </row>
    <row r="84" spans="1:15">
      <c r="A84" s="385">
        <v>42145</v>
      </c>
      <c r="B84" s="383" t="s">
        <v>613</v>
      </c>
      <c r="C84" s="383" t="s">
        <v>25</v>
      </c>
      <c r="D84" s="383" t="s">
        <v>26</v>
      </c>
      <c r="E84" s="383" t="s">
        <v>614</v>
      </c>
      <c r="F84" s="383" t="s">
        <v>10</v>
      </c>
      <c r="G84" s="384">
        <v>2868</v>
      </c>
      <c r="H84" s="383" t="s">
        <v>615</v>
      </c>
      <c r="I84" s="383" t="s">
        <v>628</v>
      </c>
      <c r="J84" s="383" t="s">
        <v>617</v>
      </c>
      <c r="K84" s="383" t="s">
        <v>618</v>
      </c>
      <c r="L84" s="384">
        <v>30780</v>
      </c>
      <c r="M84" s="383" t="s">
        <v>644</v>
      </c>
      <c r="N84" s="383" t="s">
        <v>620</v>
      </c>
      <c r="O84" s="383" t="s">
        <v>230</v>
      </c>
    </row>
    <row r="85" spans="1:15">
      <c r="A85" s="385">
        <v>42146</v>
      </c>
      <c r="B85" s="383" t="s">
        <v>613</v>
      </c>
      <c r="C85" s="383" t="s">
        <v>25</v>
      </c>
      <c r="D85" s="383" t="s">
        <v>26</v>
      </c>
      <c r="E85" s="383" t="s">
        <v>614</v>
      </c>
      <c r="F85" s="383" t="s">
        <v>10</v>
      </c>
      <c r="G85" s="384">
        <v>38291</v>
      </c>
      <c r="H85" s="383" t="s">
        <v>615</v>
      </c>
      <c r="I85" s="383" t="s">
        <v>616</v>
      </c>
      <c r="J85" s="383" t="s">
        <v>617</v>
      </c>
      <c r="K85" s="383" t="s">
        <v>618</v>
      </c>
      <c r="L85" s="384">
        <v>30780</v>
      </c>
      <c r="M85" s="383" t="s">
        <v>644</v>
      </c>
      <c r="N85" s="383" t="s">
        <v>620</v>
      </c>
      <c r="O85" s="383" t="s">
        <v>230</v>
      </c>
    </row>
    <row r="86" spans="1:15">
      <c r="A86" s="385">
        <v>42147</v>
      </c>
      <c r="B86" s="383" t="s">
        <v>621</v>
      </c>
      <c r="C86" s="383" t="s">
        <v>8</v>
      </c>
      <c r="D86" s="383" t="s">
        <v>9</v>
      </c>
      <c r="E86" s="383" t="s">
        <v>622</v>
      </c>
      <c r="F86" s="383" t="s">
        <v>10</v>
      </c>
      <c r="G86" s="384">
        <v>2990</v>
      </c>
      <c r="H86" s="383" t="s">
        <v>623</v>
      </c>
      <c r="I86" s="383" t="s">
        <v>625</v>
      </c>
      <c r="J86" s="383" t="s">
        <v>617</v>
      </c>
      <c r="K86" s="383" t="s">
        <v>618</v>
      </c>
      <c r="L86" s="384">
        <v>30780</v>
      </c>
      <c r="M86" s="383" t="s">
        <v>645</v>
      </c>
      <c r="N86" s="383" t="s">
        <v>620</v>
      </c>
      <c r="O86" s="383" t="s">
        <v>230</v>
      </c>
    </row>
    <row r="87" spans="1:15">
      <c r="A87" s="385">
        <v>42148</v>
      </c>
      <c r="B87" s="383" t="s">
        <v>621</v>
      </c>
      <c r="C87" s="383" t="s">
        <v>8</v>
      </c>
      <c r="D87" s="383" t="s">
        <v>9</v>
      </c>
      <c r="E87" s="383" t="s">
        <v>622</v>
      </c>
      <c r="F87" s="383" t="s">
        <v>10</v>
      </c>
      <c r="G87" s="384">
        <v>2990</v>
      </c>
      <c r="H87" s="383" t="s">
        <v>623</v>
      </c>
      <c r="I87" s="383" t="s">
        <v>625</v>
      </c>
      <c r="J87" s="383" t="s">
        <v>617</v>
      </c>
      <c r="K87" s="383" t="s">
        <v>618</v>
      </c>
      <c r="L87" s="384">
        <v>30780</v>
      </c>
      <c r="M87" s="383" t="s">
        <v>645</v>
      </c>
      <c r="N87" s="383" t="s">
        <v>620</v>
      </c>
      <c r="O87" s="383" t="s">
        <v>230</v>
      </c>
    </row>
    <row r="88" spans="1:15">
      <c r="A88" s="385">
        <v>42149</v>
      </c>
      <c r="B88" s="383" t="s">
        <v>613</v>
      </c>
      <c r="C88" s="383" t="s">
        <v>25</v>
      </c>
      <c r="D88" s="383" t="s">
        <v>26</v>
      </c>
      <c r="E88" s="383" t="s">
        <v>614</v>
      </c>
      <c r="F88" s="383" t="s">
        <v>10</v>
      </c>
      <c r="G88" s="384">
        <v>32308</v>
      </c>
      <c r="H88" s="383" t="s">
        <v>615</v>
      </c>
      <c r="I88" s="383" t="s">
        <v>616</v>
      </c>
      <c r="J88" s="383" t="s">
        <v>617</v>
      </c>
      <c r="K88" s="383" t="s">
        <v>618</v>
      </c>
      <c r="L88" s="384">
        <v>30780</v>
      </c>
      <c r="M88" s="383" t="s">
        <v>645</v>
      </c>
      <c r="N88" s="383" t="s">
        <v>620</v>
      </c>
      <c r="O88" s="383" t="s">
        <v>230</v>
      </c>
    </row>
    <row r="89" spans="1:15">
      <c r="A89" s="385">
        <v>42150</v>
      </c>
      <c r="B89" s="383" t="s">
        <v>613</v>
      </c>
      <c r="C89" s="383" t="s">
        <v>25</v>
      </c>
      <c r="D89" s="383" t="s">
        <v>26</v>
      </c>
      <c r="E89" s="383" t="s">
        <v>614</v>
      </c>
      <c r="F89" s="383" t="s">
        <v>10</v>
      </c>
      <c r="G89" s="384">
        <v>37094</v>
      </c>
      <c r="H89" s="383" t="s">
        <v>615</v>
      </c>
      <c r="I89" s="383" t="s">
        <v>616</v>
      </c>
      <c r="J89" s="383" t="s">
        <v>617</v>
      </c>
      <c r="K89" s="383" t="s">
        <v>618</v>
      </c>
      <c r="L89" s="384">
        <v>30780</v>
      </c>
      <c r="M89" s="383" t="s">
        <v>645</v>
      </c>
      <c r="N89" s="383" t="s">
        <v>620</v>
      </c>
      <c r="O89" s="383" t="s">
        <v>230</v>
      </c>
    </row>
    <row r="90" spans="1:15">
      <c r="A90" s="385">
        <v>41997</v>
      </c>
      <c r="B90" s="383" t="s">
        <v>621</v>
      </c>
      <c r="C90" s="383" t="s">
        <v>8</v>
      </c>
      <c r="D90" s="383" t="s">
        <v>9</v>
      </c>
      <c r="E90" s="383" t="s">
        <v>622</v>
      </c>
      <c r="F90" s="383" t="s">
        <v>10</v>
      </c>
      <c r="G90" s="384">
        <v>2470</v>
      </c>
      <c r="H90" s="383" t="s">
        <v>623</v>
      </c>
      <c r="I90" s="383" t="s">
        <v>624</v>
      </c>
      <c r="J90" s="383" t="s">
        <v>617</v>
      </c>
      <c r="K90" s="383" t="s">
        <v>618</v>
      </c>
      <c r="L90" s="384">
        <v>0</v>
      </c>
      <c r="M90" s="383" t="s">
        <v>619</v>
      </c>
      <c r="N90" s="383" t="s">
        <v>620</v>
      </c>
      <c r="O90" s="383" t="s">
        <v>230</v>
      </c>
    </row>
    <row r="91" spans="1:15">
      <c r="A91" s="385">
        <v>41998</v>
      </c>
      <c r="B91" s="383" t="s">
        <v>646</v>
      </c>
      <c r="C91" s="383" t="s">
        <v>8</v>
      </c>
      <c r="D91" s="383" t="s">
        <v>32</v>
      </c>
      <c r="E91" s="383" t="s">
        <v>647</v>
      </c>
      <c r="F91" s="383" t="s">
        <v>10</v>
      </c>
      <c r="G91" s="384">
        <v>1063</v>
      </c>
      <c r="H91" s="383" t="s">
        <v>648</v>
      </c>
      <c r="I91" s="383" t="s">
        <v>649</v>
      </c>
      <c r="J91" s="383" t="s">
        <v>617</v>
      </c>
      <c r="K91" s="383" t="s">
        <v>618</v>
      </c>
      <c r="L91" s="384">
        <v>0</v>
      </c>
      <c r="M91" s="383" t="s">
        <v>619</v>
      </c>
      <c r="N91" s="383" t="s">
        <v>620</v>
      </c>
      <c r="O91" s="383" t="s">
        <v>230</v>
      </c>
    </row>
    <row r="92" spans="1:15">
      <c r="A92" s="385">
        <v>41999</v>
      </c>
      <c r="B92" s="383" t="s">
        <v>621</v>
      </c>
      <c r="C92" s="383" t="s">
        <v>8</v>
      </c>
      <c r="D92" s="383" t="s">
        <v>9</v>
      </c>
      <c r="E92" s="383" t="s">
        <v>622</v>
      </c>
      <c r="F92" s="383" t="s">
        <v>10</v>
      </c>
      <c r="G92" s="384">
        <v>3120</v>
      </c>
      <c r="H92" s="383" t="s">
        <v>623</v>
      </c>
      <c r="I92" s="383" t="s">
        <v>624</v>
      </c>
      <c r="J92" s="383" t="s">
        <v>617</v>
      </c>
      <c r="K92" s="383" t="s">
        <v>618</v>
      </c>
      <c r="L92" s="384">
        <v>0</v>
      </c>
      <c r="M92" s="383" t="s">
        <v>619</v>
      </c>
      <c r="N92" s="383" t="s">
        <v>620</v>
      </c>
      <c r="O92" s="383" t="s">
        <v>230</v>
      </c>
    </row>
    <row r="93" spans="1:15">
      <c r="A93" s="385">
        <v>42000</v>
      </c>
      <c r="B93" s="383" t="s">
        <v>621</v>
      </c>
      <c r="C93" s="383" t="s">
        <v>8</v>
      </c>
      <c r="D93" s="383" t="s">
        <v>9</v>
      </c>
      <c r="E93" s="383" t="s">
        <v>622</v>
      </c>
      <c r="F93" s="383" t="s">
        <v>10</v>
      </c>
      <c r="G93" s="384">
        <v>3120</v>
      </c>
      <c r="H93" s="383" t="s">
        <v>623</v>
      </c>
      <c r="I93" s="383" t="s">
        <v>625</v>
      </c>
      <c r="J93" s="383" t="s">
        <v>617</v>
      </c>
      <c r="K93" s="383" t="s">
        <v>618</v>
      </c>
      <c r="L93" s="384">
        <v>0</v>
      </c>
      <c r="M93" s="383" t="s">
        <v>619</v>
      </c>
      <c r="N93" s="383" t="s">
        <v>620</v>
      </c>
      <c r="O93" s="383" t="s">
        <v>230</v>
      </c>
    </row>
    <row r="94" spans="1:15">
      <c r="A94" s="385">
        <v>42001</v>
      </c>
      <c r="B94" s="383" t="s">
        <v>646</v>
      </c>
      <c r="C94" s="383" t="s">
        <v>8</v>
      </c>
      <c r="D94" s="383" t="s">
        <v>32</v>
      </c>
      <c r="E94" s="383" t="s">
        <v>647</v>
      </c>
      <c r="F94" s="383" t="s">
        <v>10</v>
      </c>
      <c r="G94" s="384">
        <v>1063</v>
      </c>
      <c r="H94" s="383" t="s">
        <v>648</v>
      </c>
      <c r="I94" s="383" t="s">
        <v>649</v>
      </c>
      <c r="J94" s="383" t="s">
        <v>617</v>
      </c>
      <c r="K94" s="383" t="s">
        <v>618</v>
      </c>
      <c r="L94" s="384">
        <v>0</v>
      </c>
      <c r="M94" s="383" t="s">
        <v>619</v>
      </c>
      <c r="N94" s="383" t="s">
        <v>620</v>
      </c>
      <c r="O94" s="383" t="s">
        <v>230</v>
      </c>
    </row>
    <row r="95" spans="1:15">
      <c r="A95" s="385">
        <v>42002</v>
      </c>
      <c r="B95" s="383" t="s">
        <v>621</v>
      </c>
      <c r="C95" s="383" t="s">
        <v>8</v>
      </c>
      <c r="D95" s="383" t="s">
        <v>9</v>
      </c>
      <c r="E95" s="383" t="s">
        <v>622</v>
      </c>
      <c r="F95" s="383" t="s">
        <v>10</v>
      </c>
      <c r="G95" s="384">
        <v>3250</v>
      </c>
      <c r="H95" s="383" t="s">
        <v>623</v>
      </c>
      <c r="I95" s="383" t="s">
        <v>625</v>
      </c>
      <c r="J95" s="383" t="s">
        <v>617</v>
      </c>
      <c r="K95" s="383" t="s">
        <v>618</v>
      </c>
      <c r="L95" s="384">
        <v>0</v>
      </c>
      <c r="M95" s="383" t="s">
        <v>619</v>
      </c>
      <c r="N95" s="383" t="s">
        <v>620</v>
      </c>
      <c r="O95" s="383" t="s">
        <v>230</v>
      </c>
    </row>
    <row r="96" spans="1:15">
      <c r="A96" s="385">
        <v>42003</v>
      </c>
      <c r="B96" s="383" t="s">
        <v>613</v>
      </c>
      <c r="C96" s="383" t="s">
        <v>25</v>
      </c>
      <c r="D96" s="383" t="s">
        <v>26</v>
      </c>
      <c r="E96" s="383" t="s">
        <v>614</v>
      </c>
      <c r="F96" s="383" t="s">
        <v>10</v>
      </c>
      <c r="G96" s="384">
        <v>29417</v>
      </c>
      <c r="H96" s="383" t="s">
        <v>615</v>
      </c>
      <c r="I96" s="383" t="s">
        <v>628</v>
      </c>
      <c r="J96" s="383" t="s">
        <v>617</v>
      </c>
      <c r="K96" s="383" t="s">
        <v>618</v>
      </c>
      <c r="L96" s="384">
        <v>0</v>
      </c>
      <c r="M96" s="383" t="s">
        <v>619</v>
      </c>
      <c r="N96" s="383" t="s">
        <v>620</v>
      </c>
      <c r="O96" s="383" t="s">
        <v>230</v>
      </c>
    </row>
    <row r="97" spans="1:15">
      <c r="A97" s="385">
        <v>42004</v>
      </c>
      <c r="B97" s="383" t="s">
        <v>613</v>
      </c>
      <c r="C97" s="383" t="s">
        <v>25</v>
      </c>
      <c r="D97" s="383" t="s">
        <v>26</v>
      </c>
      <c r="E97" s="383" t="s">
        <v>614</v>
      </c>
      <c r="F97" s="383" t="s">
        <v>10</v>
      </c>
      <c r="G97" s="384">
        <v>8019</v>
      </c>
      <c r="H97" s="383" t="s">
        <v>615</v>
      </c>
      <c r="I97" s="383" t="s">
        <v>628</v>
      </c>
      <c r="J97" s="383" t="s">
        <v>617</v>
      </c>
      <c r="K97" s="383" t="s">
        <v>618</v>
      </c>
      <c r="L97" s="384">
        <v>0</v>
      </c>
      <c r="M97" s="383" t="s">
        <v>626</v>
      </c>
      <c r="N97" s="383" t="s">
        <v>620</v>
      </c>
      <c r="O97" s="383" t="s">
        <v>230</v>
      </c>
    </row>
    <row r="98" spans="1:15">
      <c r="A98" s="385">
        <v>42005</v>
      </c>
      <c r="B98" s="383" t="s">
        <v>650</v>
      </c>
      <c r="C98" s="383" t="s">
        <v>8</v>
      </c>
      <c r="D98" s="383" t="s">
        <v>20</v>
      </c>
      <c r="E98" s="383" t="s">
        <v>651</v>
      </c>
      <c r="F98" s="383" t="s">
        <v>10</v>
      </c>
      <c r="G98" s="384">
        <v>700</v>
      </c>
      <c r="H98" s="383" t="s">
        <v>652</v>
      </c>
      <c r="I98" s="383" t="s">
        <v>653</v>
      </c>
      <c r="J98" s="383" t="s">
        <v>617</v>
      </c>
      <c r="K98" s="383" t="s">
        <v>618</v>
      </c>
      <c r="L98" s="384">
        <v>0</v>
      </c>
      <c r="M98" s="383" t="s">
        <v>626</v>
      </c>
      <c r="N98" s="383" t="s">
        <v>620</v>
      </c>
      <c r="O98" s="383" t="s">
        <v>230</v>
      </c>
    </row>
    <row r="99" spans="1:15">
      <c r="A99" s="385">
        <v>42009</v>
      </c>
      <c r="B99" s="383" t="s">
        <v>621</v>
      </c>
      <c r="C99" s="383" t="s">
        <v>8</v>
      </c>
      <c r="D99" s="383" t="s">
        <v>9</v>
      </c>
      <c r="E99" s="383" t="s">
        <v>622</v>
      </c>
      <c r="F99" s="383" t="s">
        <v>10</v>
      </c>
      <c r="G99" s="384">
        <v>4680</v>
      </c>
      <c r="H99" s="383" t="s">
        <v>623</v>
      </c>
      <c r="I99" s="383" t="s">
        <v>625</v>
      </c>
      <c r="J99" s="383" t="s">
        <v>617</v>
      </c>
      <c r="K99" s="383" t="s">
        <v>618</v>
      </c>
      <c r="L99" s="384">
        <v>9088</v>
      </c>
      <c r="M99" s="383" t="s">
        <v>627</v>
      </c>
      <c r="N99" s="383" t="s">
        <v>620</v>
      </c>
      <c r="O99" s="383" t="s">
        <v>230</v>
      </c>
    </row>
    <row r="100" spans="1:15">
      <c r="A100" s="385">
        <v>42010</v>
      </c>
      <c r="B100" s="383" t="s">
        <v>621</v>
      </c>
      <c r="C100" s="383" t="s">
        <v>8</v>
      </c>
      <c r="D100" s="383" t="s">
        <v>9</v>
      </c>
      <c r="E100" s="383" t="s">
        <v>622</v>
      </c>
      <c r="F100" s="383" t="s">
        <v>10</v>
      </c>
      <c r="G100" s="384">
        <v>4810</v>
      </c>
      <c r="H100" s="383" t="s">
        <v>623</v>
      </c>
      <c r="I100" s="383" t="s">
        <v>625</v>
      </c>
      <c r="J100" s="383" t="s">
        <v>617</v>
      </c>
      <c r="K100" s="383" t="s">
        <v>618</v>
      </c>
      <c r="L100" s="384">
        <v>9280</v>
      </c>
      <c r="M100" s="383" t="s">
        <v>629</v>
      </c>
      <c r="N100" s="383" t="s">
        <v>620</v>
      </c>
      <c r="O100" s="383" t="s">
        <v>230</v>
      </c>
    </row>
    <row r="101" spans="1:15">
      <c r="A101" s="385">
        <v>42012</v>
      </c>
      <c r="B101" s="383" t="s">
        <v>621</v>
      </c>
      <c r="C101" s="383" t="s">
        <v>8</v>
      </c>
      <c r="D101" s="383" t="s">
        <v>9</v>
      </c>
      <c r="E101" s="383" t="s">
        <v>622</v>
      </c>
      <c r="F101" s="383" t="s">
        <v>10</v>
      </c>
      <c r="G101" s="384">
        <v>3900</v>
      </c>
      <c r="H101" s="383" t="s">
        <v>623</v>
      </c>
      <c r="I101" s="383" t="s">
        <v>625</v>
      </c>
      <c r="J101" s="383" t="s">
        <v>617</v>
      </c>
      <c r="K101" s="383" t="s">
        <v>618</v>
      </c>
      <c r="L101" s="384">
        <v>9280</v>
      </c>
      <c r="M101" s="383" t="s">
        <v>630</v>
      </c>
      <c r="N101" s="383" t="s">
        <v>620</v>
      </c>
      <c r="O101" s="383" t="s">
        <v>230</v>
      </c>
    </row>
    <row r="102" spans="1:15">
      <c r="A102" s="385">
        <v>42013</v>
      </c>
      <c r="B102" s="383" t="s">
        <v>621</v>
      </c>
      <c r="C102" s="383" t="s">
        <v>8</v>
      </c>
      <c r="D102" s="383" t="s">
        <v>9</v>
      </c>
      <c r="E102" s="383" t="s">
        <v>622</v>
      </c>
      <c r="F102" s="383" t="s">
        <v>10</v>
      </c>
      <c r="G102" s="384">
        <v>4680</v>
      </c>
      <c r="H102" s="383" t="s">
        <v>623</v>
      </c>
      <c r="I102" s="383" t="s">
        <v>625</v>
      </c>
      <c r="J102" s="383" t="s">
        <v>617</v>
      </c>
      <c r="K102" s="383" t="s">
        <v>618</v>
      </c>
      <c r="L102" s="384">
        <v>9280</v>
      </c>
      <c r="M102" s="383" t="s">
        <v>630</v>
      </c>
      <c r="N102" s="383" t="s">
        <v>620</v>
      </c>
      <c r="O102" s="383" t="s">
        <v>230</v>
      </c>
    </row>
    <row r="103" spans="1:15">
      <c r="A103" s="385">
        <v>42016</v>
      </c>
      <c r="B103" s="383" t="s">
        <v>613</v>
      </c>
      <c r="C103" s="383" t="s">
        <v>25</v>
      </c>
      <c r="D103" s="383" t="s">
        <v>26</v>
      </c>
      <c r="E103" s="383" t="s">
        <v>614</v>
      </c>
      <c r="F103" s="383" t="s">
        <v>10</v>
      </c>
      <c r="G103" s="384">
        <v>14008</v>
      </c>
      <c r="H103" s="383" t="s">
        <v>615</v>
      </c>
      <c r="I103" s="383" t="s">
        <v>628</v>
      </c>
      <c r="J103" s="383" t="s">
        <v>617</v>
      </c>
      <c r="K103" s="383" t="s">
        <v>618</v>
      </c>
      <c r="L103" s="384">
        <v>9280</v>
      </c>
      <c r="M103" s="383" t="s">
        <v>630</v>
      </c>
      <c r="N103" s="383" t="s">
        <v>620</v>
      </c>
      <c r="O103" s="383" t="s">
        <v>230</v>
      </c>
    </row>
    <row r="104" spans="1:15">
      <c r="A104" s="385">
        <v>42018</v>
      </c>
      <c r="B104" s="383" t="s">
        <v>613</v>
      </c>
      <c r="C104" s="383" t="s">
        <v>25</v>
      </c>
      <c r="D104" s="383" t="s">
        <v>26</v>
      </c>
      <c r="E104" s="383" t="s">
        <v>614</v>
      </c>
      <c r="F104" s="383" t="s">
        <v>10</v>
      </c>
      <c r="G104" s="384">
        <v>49326</v>
      </c>
      <c r="H104" s="383" t="s">
        <v>615</v>
      </c>
      <c r="I104" s="383" t="s">
        <v>628</v>
      </c>
      <c r="J104" s="383" t="s">
        <v>617</v>
      </c>
      <c r="K104" s="383" t="s">
        <v>618</v>
      </c>
      <c r="L104" s="384">
        <v>9804</v>
      </c>
      <c r="M104" s="383" t="s">
        <v>631</v>
      </c>
      <c r="N104" s="383" t="s">
        <v>620</v>
      </c>
      <c r="O104" s="383" t="s">
        <v>230</v>
      </c>
    </row>
    <row r="105" spans="1:15">
      <c r="A105" s="385">
        <v>42019</v>
      </c>
      <c r="B105" s="383" t="s">
        <v>613</v>
      </c>
      <c r="C105" s="383" t="s">
        <v>25</v>
      </c>
      <c r="D105" s="383" t="s">
        <v>26</v>
      </c>
      <c r="E105" s="383" t="s">
        <v>614</v>
      </c>
      <c r="F105" s="383" t="s">
        <v>10</v>
      </c>
      <c r="G105" s="384">
        <v>11207</v>
      </c>
      <c r="H105" s="383" t="s">
        <v>615</v>
      </c>
      <c r="I105" s="383" t="s">
        <v>628</v>
      </c>
      <c r="J105" s="383" t="s">
        <v>617</v>
      </c>
      <c r="K105" s="383" t="s">
        <v>618</v>
      </c>
      <c r="L105" s="384">
        <v>11627</v>
      </c>
      <c r="M105" s="383" t="s">
        <v>631</v>
      </c>
      <c r="N105" s="383" t="s">
        <v>620</v>
      </c>
      <c r="O105" s="383" t="s">
        <v>230</v>
      </c>
    </row>
    <row r="106" spans="1:15">
      <c r="A106" s="385">
        <v>42020</v>
      </c>
      <c r="B106" s="383" t="s">
        <v>621</v>
      </c>
      <c r="C106" s="383" t="s">
        <v>8</v>
      </c>
      <c r="D106" s="383" t="s">
        <v>9</v>
      </c>
      <c r="E106" s="383" t="s">
        <v>622</v>
      </c>
      <c r="F106" s="383" t="s">
        <v>10</v>
      </c>
      <c r="G106" s="384">
        <v>4810</v>
      </c>
      <c r="H106" s="383" t="s">
        <v>623</v>
      </c>
      <c r="I106" s="383" t="s">
        <v>625</v>
      </c>
      <c r="J106" s="383" t="s">
        <v>617</v>
      </c>
      <c r="K106" s="383" t="s">
        <v>618</v>
      </c>
      <c r="L106" s="384">
        <v>12650</v>
      </c>
      <c r="M106" s="383" t="s">
        <v>631</v>
      </c>
      <c r="N106" s="383" t="s">
        <v>620</v>
      </c>
      <c r="O106" s="383" t="s">
        <v>230</v>
      </c>
    </row>
    <row r="107" spans="1:15">
      <c r="A107" s="385">
        <v>42021</v>
      </c>
      <c r="B107" s="383" t="s">
        <v>613</v>
      </c>
      <c r="C107" s="383" t="s">
        <v>25</v>
      </c>
      <c r="D107" s="383" t="s">
        <v>26</v>
      </c>
      <c r="E107" s="383" t="s">
        <v>614</v>
      </c>
      <c r="F107" s="383" t="s">
        <v>10</v>
      </c>
      <c r="G107" s="384">
        <v>1401</v>
      </c>
      <c r="H107" s="383" t="s">
        <v>615</v>
      </c>
      <c r="I107" s="383" t="s">
        <v>628</v>
      </c>
      <c r="J107" s="383" t="s">
        <v>617</v>
      </c>
      <c r="K107" s="383" t="s">
        <v>618</v>
      </c>
      <c r="L107" s="384">
        <v>12650</v>
      </c>
      <c r="M107" s="383" t="s">
        <v>632</v>
      </c>
      <c r="N107" s="383" t="s">
        <v>620</v>
      </c>
      <c r="O107" s="383" t="s">
        <v>230</v>
      </c>
    </row>
    <row r="108" spans="1:15">
      <c r="A108" s="385">
        <v>42024</v>
      </c>
      <c r="B108" s="383" t="s">
        <v>613</v>
      </c>
      <c r="C108" s="383" t="s">
        <v>25</v>
      </c>
      <c r="D108" s="383" t="s">
        <v>26</v>
      </c>
      <c r="E108" s="383" t="s">
        <v>614</v>
      </c>
      <c r="F108" s="383" t="s">
        <v>10</v>
      </c>
      <c r="G108" s="384">
        <v>21012</v>
      </c>
      <c r="H108" s="383" t="s">
        <v>615</v>
      </c>
      <c r="I108" s="383" t="s">
        <v>628</v>
      </c>
      <c r="J108" s="383" t="s">
        <v>617</v>
      </c>
      <c r="K108" s="383" t="s">
        <v>618</v>
      </c>
      <c r="L108" s="384">
        <v>12775</v>
      </c>
      <c r="M108" s="383" t="s">
        <v>633</v>
      </c>
      <c r="N108" s="383" t="s">
        <v>620</v>
      </c>
      <c r="O108" s="383" t="s">
        <v>230</v>
      </c>
    </row>
    <row r="109" spans="1:15">
      <c r="A109" s="385">
        <v>42025</v>
      </c>
      <c r="B109" s="383" t="s">
        <v>613</v>
      </c>
      <c r="C109" s="383" t="s">
        <v>25</v>
      </c>
      <c r="D109" s="383" t="s">
        <v>26</v>
      </c>
      <c r="E109" s="383" t="s">
        <v>614</v>
      </c>
      <c r="F109" s="383" t="s">
        <v>10</v>
      </c>
      <c r="G109" s="384">
        <v>58834</v>
      </c>
      <c r="H109" s="383" t="s">
        <v>615</v>
      </c>
      <c r="I109" s="383" t="s">
        <v>628</v>
      </c>
      <c r="J109" s="383" t="s">
        <v>617</v>
      </c>
      <c r="K109" s="383" t="s">
        <v>618</v>
      </c>
      <c r="L109" s="384">
        <v>14695</v>
      </c>
      <c r="M109" s="383" t="s">
        <v>633</v>
      </c>
      <c r="N109" s="383" t="s">
        <v>620</v>
      </c>
      <c r="O109" s="383" t="s">
        <v>230</v>
      </c>
    </row>
    <row r="110" spans="1:15">
      <c r="A110" s="385">
        <v>42027</v>
      </c>
      <c r="B110" s="383" t="s">
        <v>613</v>
      </c>
      <c r="C110" s="383" t="s">
        <v>25</v>
      </c>
      <c r="D110" s="383" t="s">
        <v>26</v>
      </c>
      <c r="E110" s="383" t="s">
        <v>614</v>
      </c>
      <c r="F110" s="383" t="s">
        <v>10</v>
      </c>
      <c r="G110" s="384">
        <v>32219</v>
      </c>
      <c r="H110" s="383" t="s">
        <v>615</v>
      </c>
      <c r="I110" s="383" t="s">
        <v>628</v>
      </c>
      <c r="J110" s="383" t="s">
        <v>617</v>
      </c>
      <c r="K110" s="383" t="s">
        <v>618</v>
      </c>
      <c r="L110" s="384">
        <v>17245</v>
      </c>
      <c r="M110" s="383" t="s">
        <v>633</v>
      </c>
      <c r="N110" s="383" t="s">
        <v>620</v>
      </c>
      <c r="O110" s="383" t="s">
        <v>230</v>
      </c>
    </row>
    <row r="111" spans="1:15">
      <c r="A111" s="385">
        <v>42038</v>
      </c>
      <c r="B111" s="383" t="s">
        <v>621</v>
      </c>
      <c r="C111" s="383" t="s">
        <v>8</v>
      </c>
      <c r="D111" s="383" t="s">
        <v>9</v>
      </c>
      <c r="E111" s="383" t="s">
        <v>622</v>
      </c>
      <c r="F111" s="383" t="s">
        <v>10</v>
      </c>
      <c r="G111" s="384">
        <v>4290</v>
      </c>
      <c r="H111" s="383" t="s">
        <v>623</v>
      </c>
      <c r="I111" s="383" t="s">
        <v>625</v>
      </c>
      <c r="J111" s="383" t="s">
        <v>617</v>
      </c>
      <c r="K111" s="383" t="s">
        <v>618</v>
      </c>
      <c r="L111" s="384">
        <v>18660</v>
      </c>
      <c r="M111" s="383" t="s">
        <v>634</v>
      </c>
      <c r="N111" s="383" t="s">
        <v>620</v>
      </c>
      <c r="O111" s="383" t="s">
        <v>230</v>
      </c>
    </row>
    <row r="112" spans="1:15">
      <c r="A112" s="385">
        <v>42057</v>
      </c>
      <c r="B112" s="383" t="s">
        <v>613</v>
      </c>
      <c r="C112" s="383" t="s">
        <v>25</v>
      </c>
      <c r="D112" s="383" t="s">
        <v>26</v>
      </c>
      <c r="E112" s="383" t="s">
        <v>614</v>
      </c>
      <c r="F112" s="383" t="s">
        <v>10</v>
      </c>
      <c r="G112" s="384">
        <v>7493</v>
      </c>
      <c r="H112" s="383" t="s">
        <v>615</v>
      </c>
      <c r="I112" s="383" t="s">
        <v>628</v>
      </c>
      <c r="J112" s="383" t="s">
        <v>617</v>
      </c>
      <c r="K112" s="383" t="s">
        <v>618</v>
      </c>
      <c r="L112" s="384">
        <v>23171</v>
      </c>
      <c r="M112" s="383" t="s">
        <v>637</v>
      </c>
      <c r="N112" s="383" t="s">
        <v>620</v>
      </c>
      <c r="O112" s="383" t="s">
        <v>230</v>
      </c>
    </row>
    <row r="113" spans="1:15">
      <c r="A113" s="385">
        <v>42067</v>
      </c>
      <c r="B113" s="383" t="s">
        <v>613</v>
      </c>
      <c r="C113" s="383" t="s">
        <v>25</v>
      </c>
      <c r="D113" s="383" t="s">
        <v>26</v>
      </c>
      <c r="E113" s="383" t="s">
        <v>614</v>
      </c>
      <c r="F113" s="383" t="s">
        <v>10</v>
      </c>
      <c r="G113" s="384">
        <v>15425</v>
      </c>
      <c r="H113" s="383" t="s">
        <v>615</v>
      </c>
      <c r="I113" s="383" t="s">
        <v>628</v>
      </c>
      <c r="J113" s="383" t="s">
        <v>617</v>
      </c>
      <c r="K113" s="383" t="s">
        <v>618</v>
      </c>
      <c r="L113" s="384">
        <v>24394</v>
      </c>
      <c r="M113" s="383" t="s">
        <v>638</v>
      </c>
      <c r="N113" s="383" t="s">
        <v>620</v>
      </c>
      <c r="O113" s="383" t="s">
        <v>230</v>
      </c>
    </row>
    <row r="114" spans="1:15">
      <c r="A114" s="385">
        <v>42077</v>
      </c>
      <c r="B114" s="383" t="s">
        <v>613</v>
      </c>
      <c r="C114" s="383" t="s">
        <v>25</v>
      </c>
      <c r="D114" s="383" t="s">
        <v>26</v>
      </c>
      <c r="E114" s="383" t="s">
        <v>614</v>
      </c>
      <c r="F114" s="383" t="s">
        <v>10</v>
      </c>
      <c r="G114" s="384">
        <v>7712</v>
      </c>
      <c r="H114" s="383" t="s">
        <v>615</v>
      </c>
      <c r="I114" s="383" t="s">
        <v>628</v>
      </c>
      <c r="J114" s="383" t="s">
        <v>617</v>
      </c>
      <c r="K114" s="383" t="s">
        <v>618</v>
      </c>
      <c r="L114" s="384">
        <v>25875</v>
      </c>
      <c r="M114" s="383" t="s">
        <v>639</v>
      </c>
      <c r="N114" s="383" t="s">
        <v>620</v>
      </c>
      <c r="O114" s="383" t="s">
        <v>230</v>
      </c>
    </row>
    <row r="115" spans="1:15">
      <c r="A115" s="385">
        <v>42080</v>
      </c>
      <c r="B115" s="383" t="s">
        <v>613</v>
      </c>
      <c r="C115" s="383" t="s">
        <v>25</v>
      </c>
      <c r="D115" s="383" t="s">
        <v>26</v>
      </c>
      <c r="E115" s="383" t="s">
        <v>614</v>
      </c>
      <c r="F115" s="383" t="s">
        <v>10</v>
      </c>
      <c r="G115" s="384">
        <v>11568</v>
      </c>
      <c r="H115" s="383" t="s">
        <v>615</v>
      </c>
      <c r="I115" s="383" t="s">
        <v>628</v>
      </c>
      <c r="J115" s="383" t="s">
        <v>617</v>
      </c>
      <c r="K115" s="383" t="s">
        <v>618</v>
      </c>
      <c r="L115" s="384">
        <v>25875</v>
      </c>
      <c r="M115" s="383" t="s">
        <v>639</v>
      </c>
      <c r="N115" s="383" t="s">
        <v>620</v>
      </c>
      <c r="O115" s="383" t="s">
        <v>230</v>
      </c>
    </row>
    <row r="116" spans="1:15">
      <c r="A116" s="385">
        <v>42082</v>
      </c>
      <c r="B116" s="383" t="s">
        <v>613</v>
      </c>
      <c r="C116" s="383" t="s">
        <v>25</v>
      </c>
      <c r="D116" s="383" t="s">
        <v>26</v>
      </c>
      <c r="E116" s="383" t="s">
        <v>614</v>
      </c>
      <c r="F116" s="383" t="s">
        <v>10</v>
      </c>
      <c r="G116" s="384">
        <v>3856</v>
      </c>
      <c r="H116" s="383" t="s">
        <v>615</v>
      </c>
      <c r="I116" s="383" t="s">
        <v>628</v>
      </c>
      <c r="J116" s="383" t="s">
        <v>617</v>
      </c>
      <c r="K116" s="383" t="s">
        <v>618</v>
      </c>
      <c r="L116" s="384">
        <v>26691</v>
      </c>
      <c r="M116" s="383" t="s">
        <v>640</v>
      </c>
      <c r="N116" s="383" t="s">
        <v>620</v>
      </c>
      <c r="O116" s="383" t="s">
        <v>230</v>
      </c>
    </row>
    <row r="117" spans="1:15">
      <c r="A117" s="385">
        <v>42083</v>
      </c>
      <c r="B117" s="383" t="s">
        <v>613</v>
      </c>
      <c r="C117" s="383" t="s">
        <v>25</v>
      </c>
      <c r="D117" s="383" t="s">
        <v>26</v>
      </c>
      <c r="E117" s="383" t="s">
        <v>614</v>
      </c>
      <c r="F117" s="383" t="s">
        <v>10</v>
      </c>
      <c r="G117" s="384">
        <v>3856</v>
      </c>
      <c r="H117" s="383" t="s">
        <v>615</v>
      </c>
      <c r="I117" s="383" t="s">
        <v>628</v>
      </c>
      <c r="J117" s="383" t="s">
        <v>617</v>
      </c>
      <c r="K117" s="383" t="s">
        <v>618</v>
      </c>
      <c r="L117" s="384">
        <v>27235</v>
      </c>
      <c r="M117" s="383" t="s">
        <v>640</v>
      </c>
      <c r="N117" s="383" t="s">
        <v>620</v>
      </c>
      <c r="O117" s="383" t="s">
        <v>230</v>
      </c>
    </row>
    <row r="118" spans="1:15">
      <c r="A118" s="385">
        <v>42084</v>
      </c>
      <c r="B118" s="383" t="s">
        <v>613</v>
      </c>
      <c r="C118" s="383" t="s">
        <v>25</v>
      </c>
      <c r="D118" s="383" t="s">
        <v>26</v>
      </c>
      <c r="E118" s="383" t="s">
        <v>614</v>
      </c>
      <c r="F118" s="383" t="s">
        <v>10</v>
      </c>
      <c r="G118" s="384">
        <v>3856</v>
      </c>
      <c r="H118" s="383" t="s">
        <v>615</v>
      </c>
      <c r="I118" s="383" t="s">
        <v>628</v>
      </c>
      <c r="J118" s="383" t="s">
        <v>617</v>
      </c>
      <c r="K118" s="383" t="s">
        <v>618</v>
      </c>
      <c r="L118" s="384">
        <v>27710</v>
      </c>
      <c r="M118" s="383" t="s">
        <v>640</v>
      </c>
      <c r="N118" s="383" t="s">
        <v>620</v>
      </c>
      <c r="O118" s="383" t="s">
        <v>230</v>
      </c>
    </row>
    <row r="119" spans="1:15">
      <c r="A119" s="385">
        <v>42085</v>
      </c>
      <c r="B119" s="383" t="s">
        <v>613</v>
      </c>
      <c r="C119" s="383" t="s">
        <v>25</v>
      </c>
      <c r="D119" s="383" t="s">
        <v>26</v>
      </c>
      <c r="E119" s="383" t="s">
        <v>614</v>
      </c>
      <c r="F119" s="383" t="s">
        <v>10</v>
      </c>
      <c r="G119" s="384">
        <v>3856</v>
      </c>
      <c r="H119" s="383" t="s">
        <v>615</v>
      </c>
      <c r="I119" s="383" t="s">
        <v>628</v>
      </c>
      <c r="J119" s="383" t="s">
        <v>617</v>
      </c>
      <c r="K119" s="383" t="s">
        <v>618</v>
      </c>
      <c r="L119" s="384">
        <v>27741</v>
      </c>
      <c r="M119" s="383" t="s">
        <v>640</v>
      </c>
      <c r="N119" s="383" t="s">
        <v>620</v>
      </c>
      <c r="O119" s="383" t="s">
        <v>230</v>
      </c>
    </row>
    <row r="120" spans="1:15">
      <c r="A120" s="385">
        <v>42086</v>
      </c>
      <c r="B120" s="383" t="s">
        <v>613</v>
      </c>
      <c r="C120" s="383" t="s">
        <v>25</v>
      </c>
      <c r="D120" s="383" t="s">
        <v>26</v>
      </c>
      <c r="E120" s="383" t="s">
        <v>614</v>
      </c>
      <c r="F120" s="383" t="s">
        <v>10</v>
      </c>
      <c r="G120" s="384">
        <v>3856</v>
      </c>
      <c r="H120" s="383" t="s">
        <v>615</v>
      </c>
      <c r="I120" s="383" t="s">
        <v>628</v>
      </c>
      <c r="J120" s="383" t="s">
        <v>617</v>
      </c>
      <c r="K120" s="383" t="s">
        <v>618</v>
      </c>
      <c r="L120" s="384">
        <v>27741</v>
      </c>
      <c r="M120" s="383" t="s">
        <v>640</v>
      </c>
      <c r="N120" s="383" t="s">
        <v>620</v>
      </c>
      <c r="O120" s="383" t="s">
        <v>230</v>
      </c>
    </row>
    <row r="121" spans="1:15">
      <c r="A121" s="385">
        <v>42087</v>
      </c>
      <c r="B121" s="383" t="s">
        <v>613</v>
      </c>
      <c r="C121" s="383" t="s">
        <v>25</v>
      </c>
      <c r="D121" s="383" t="s">
        <v>26</v>
      </c>
      <c r="E121" s="383" t="s">
        <v>614</v>
      </c>
      <c r="F121" s="383" t="s">
        <v>10</v>
      </c>
      <c r="G121" s="384">
        <v>3856</v>
      </c>
      <c r="H121" s="383" t="s">
        <v>615</v>
      </c>
      <c r="I121" s="383" t="s">
        <v>628</v>
      </c>
      <c r="J121" s="383" t="s">
        <v>617</v>
      </c>
      <c r="K121" s="383" t="s">
        <v>618</v>
      </c>
      <c r="L121" s="384">
        <v>27741</v>
      </c>
      <c r="M121" s="383" t="s">
        <v>640</v>
      </c>
      <c r="N121" s="383" t="s">
        <v>620</v>
      </c>
      <c r="O121" s="383" t="s">
        <v>230</v>
      </c>
    </row>
    <row r="122" spans="1:15">
      <c r="A122" s="385">
        <v>42088</v>
      </c>
      <c r="B122" s="383" t="s">
        <v>621</v>
      </c>
      <c r="C122" s="383" t="s">
        <v>8</v>
      </c>
      <c r="D122" s="383" t="s">
        <v>9</v>
      </c>
      <c r="E122" s="383" t="s">
        <v>622</v>
      </c>
      <c r="F122" s="383" t="s">
        <v>10</v>
      </c>
      <c r="G122" s="384">
        <v>4030</v>
      </c>
      <c r="H122" s="383" t="s">
        <v>623</v>
      </c>
      <c r="I122" s="383" t="s">
        <v>625</v>
      </c>
      <c r="J122" s="383" t="s">
        <v>617</v>
      </c>
      <c r="K122" s="383" t="s">
        <v>618</v>
      </c>
      <c r="L122" s="384">
        <v>27741</v>
      </c>
      <c r="M122" s="383" t="s">
        <v>640</v>
      </c>
      <c r="N122" s="383" t="s">
        <v>620</v>
      </c>
      <c r="O122" s="383" t="s">
        <v>230</v>
      </c>
    </row>
    <row r="123" spans="1:15">
      <c r="A123" s="385">
        <v>42090</v>
      </c>
      <c r="B123" s="383" t="s">
        <v>613</v>
      </c>
      <c r="C123" s="383" t="s">
        <v>25</v>
      </c>
      <c r="D123" s="383" t="s">
        <v>26</v>
      </c>
      <c r="E123" s="383" t="s">
        <v>614</v>
      </c>
      <c r="F123" s="383" t="s">
        <v>10</v>
      </c>
      <c r="G123" s="384">
        <v>15971</v>
      </c>
      <c r="H123" s="383" t="s">
        <v>615</v>
      </c>
      <c r="I123" s="383" t="s">
        <v>628</v>
      </c>
      <c r="J123" s="383" t="s">
        <v>617</v>
      </c>
      <c r="K123" s="383" t="s">
        <v>618</v>
      </c>
      <c r="L123" s="384">
        <v>27741</v>
      </c>
      <c r="M123" s="383" t="s">
        <v>640</v>
      </c>
      <c r="N123" s="383" t="s">
        <v>620</v>
      </c>
      <c r="O123" s="383" t="s">
        <v>230</v>
      </c>
    </row>
    <row r="124" spans="1:15">
      <c r="A124" s="385">
        <v>42098</v>
      </c>
      <c r="B124" s="383" t="s">
        <v>650</v>
      </c>
      <c r="C124" s="383" t="s">
        <v>8</v>
      </c>
      <c r="D124" s="383" t="s">
        <v>20</v>
      </c>
      <c r="E124" s="383" t="s">
        <v>651</v>
      </c>
      <c r="F124" s="383" t="s">
        <v>10</v>
      </c>
      <c r="G124" s="384">
        <v>640</v>
      </c>
      <c r="H124" s="383" t="s">
        <v>652</v>
      </c>
      <c r="I124" s="383" t="s">
        <v>653</v>
      </c>
      <c r="J124" s="383" t="s">
        <v>617</v>
      </c>
      <c r="K124" s="383" t="s">
        <v>618</v>
      </c>
      <c r="L124" s="384">
        <v>27751</v>
      </c>
      <c r="M124" s="383" t="s">
        <v>641</v>
      </c>
      <c r="N124" s="383" t="s">
        <v>620</v>
      </c>
      <c r="O124" s="383" t="s">
        <v>230</v>
      </c>
    </row>
    <row r="125" spans="1:15">
      <c r="A125" s="385">
        <v>42112</v>
      </c>
      <c r="B125" s="383" t="s">
        <v>613</v>
      </c>
      <c r="C125" s="383" t="s">
        <v>25</v>
      </c>
      <c r="D125" s="383" t="s">
        <v>26</v>
      </c>
      <c r="E125" s="383" t="s">
        <v>614</v>
      </c>
      <c r="F125" s="383" t="s">
        <v>10</v>
      </c>
      <c r="G125" s="384">
        <v>1452</v>
      </c>
      <c r="H125" s="383" t="s">
        <v>615</v>
      </c>
      <c r="I125" s="383" t="s">
        <v>628</v>
      </c>
      <c r="J125" s="383" t="s">
        <v>617</v>
      </c>
      <c r="K125" s="383" t="s">
        <v>618</v>
      </c>
      <c r="L125" s="384">
        <v>30780</v>
      </c>
      <c r="M125" s="383" t="s">
        <v>642</v>
      </c>
      <c r="N125" s="383" t="s">
        <v>620</v>
      </c>
      <c r="O125" s="383" t="s">
        <v>230</v>
      </c>
    </row>
    <row r="126" spans="1:15">
      <c r="A126" s="385">
        <v>42113</v>
      </c>
      <c r="B126" s="383" t="s">
        <v>613</v>
      </c>
      <c r="C126" s="383" t="s">
        <v>25</v>
      </c>
      <c r="D126" s="383" t="s">
        <v>26</v>
      </c>
      <c r="E126" s="383" t="s">
        <v>614</v>
      </c>
      <c r="F126" s="383" t="s">
        <v>10</v>
      </c>
      <c r="G126" s="384">
        <v>2904</v>
      </c>
      <c r="H126" s="383" t="s">
        <v>615</v>
      </c>
      <c r="I126" s="383" t="s">
        <v>628</v>
      </c>
      <c r="J126" s="383" t="s">
        <v>617</v>
      </c>
      <c r="K126" s="383" t="s">
        <v>618</v>
      </c>
      <c r="L126" s="384">
        <v>30780</v>
      </c>
      <c r="M126" s="383" t="s">
        <v>643</v>
      </c>
      <c r="N126" s="383" t="s">
        <v>620</v>
      </c>
      <c r="O126" s="383" t="s">
        <v>230</v>
      </c>
    </row>
    <row r="127" spans="1:15">
      <c r="A127" s="385">
        <v>42116</v>
      </c>
      <c r="B127" s="383" t="s">
        <v>621</v>
      </c>
      <c r="C127" s="383" t="s">
        <v>8</v>
      </c>
      <c r="D127" s="383" t="s">
        <v>9</v>
      </c>
      <c r="E127" s="383" t="s">
        <v>622</v>
      </c>
      <c r="F127" s="383" t="s">
        <v>10</v>
      </c>
      <c r="G127" s="384">
        <v>3900</v>
      </c>
      <c r="H127" s="383" t="s">
        <v>623</v>
      </c>
      <c r="I127" s="383" t="s">
        <v>625</v>
      </c>
      <c r="J127" s="383" t="s">
        <v>617</v>
      </c>
      <c r="K127" s="383" t="s">
        <v>618</v>
      </c>
      <c r="L127" s="384">
        <v>30780</v>
      </c>
      <c r="M127" s="383" t="s">
        <v>643</v>
      </c>
      <c r="N127" s="383" t="s">
        <v>620</v>
      </c>
      <c r="O127" s="383" t="s">
        <v>230</v>
      </c>
    </row>
    <row r="128" spans="1:15">
      <c r="A128" s="385">
        <v>42117</v>
      </c>
      <c r="B128" s="383" t="s">
        <v>621</v>
      </c>
      <c r="C128" s="383" t="s">
        <v>8</v>
      </c>
      <c r="D128" s="383" t="s">
        <v>9</v>
      </c>
      <c r="E128" s="383" t="s">
        <v>622</v>
      </c>
      <c r="F128" s="383" t="s">
        <v>10</v>
      </c>
      <c r="G128" s="384">
        <v>3900</v>
      </c>
      <c r="H128" s="383" t="s">
        <v>623</v>
      </c>
      <c r="I128" s="383" t="s">
        <v>625</v>
      </c>
      <c r="J128" s="383" t="s">
        <v>617</v>
      </c>
      <c r="K128" s="383" t="s">
        <v>618</v>
      </c>
      <c r="L128" s="384">
        <v>30780</v>
      </c>
      <c r="M128" s="383" t="s">
        <v>643</v>
      </c>
      <c r="N128" s="383" t="s">
        <v>620</v>
      </c>
      <c r="O128" s="383" t="s">
        <v>230</v>
      </c>
    </row>
    <row r="129" spans="1:15">
      <c r="A129" s="385">
        <v>42118</v>
      </c>
      <c r="B129" s="383" t="s">
        <v>621</v>
      </c>
      <c r="C129" s="383" t="s">
        <v>8</v>
      </c>
      <c r="D129" s="383" t="s">
        <v>9</v>
      </c>
      <c r="E129" s="383" t="s">
        <v>622</v>
      </c>
      <c r="F129" s="383" t="s">
        <v>10</v>
      </c>
      <c r="G129" s="384">
        <v>4030</v>
      </c>
      <c r="H129" s="383" t="s">
        <v>623</v>
      </c>
      <c r="I129" s="383" t="s">
        <v>625</v>
      </c>
      <c r="J129" s="383" t="s">
        <v>617</v>
      </c>
      <c r="K129" s="383" t="s">
        <v>618</v>
      </c>
      <c r="L129" s="384">
        <v>30780</v>
      </c>
      <c r="M129" s="383" t="s">
        <v>643</v>
      </c>
      <c r="N129" s="383" t="s">
        <v>620</v>
      </c>
      <c r="O129" s="383" t="s">
        <v>230</v>
      </c>
    </row>
    <row r="130" spans="1:15">
      <c r="A130" s="385">
        <v>42119</v>
      </c>
      <c r="B130" s="383" t="s">
        <v>646</v>
      </c>
      <c r="C130" s="383" t="s">
        <v>8</v>
      </c>
      <c r="D130" s="383" t="s">
        <v>32</v>
      </c>
      <c r="E130" s="383" t="s">
        <v>647</v>
      </c>
      <c r="F130" s="383" t="s">
        <v>10</v>
      </c>
      <c r="G130" s="384">
        <v>1063</v>
      </c>
      <c r="H130" s="383" t="s">
        <v>648</v>
      </c>
      <c r="I130" s="383" t="s">
        <v>649</v>
      </c>
      <c r="J130" s="383" t="s">
        <v>617</v>
      </c>
      <c r="K130" s="383" t="s">
        <v>618</v>
      </c>
      <c r="L130" s="384">
        <v>30780</v>
      </c>
      <c r="M130" s="383" t="s">
        <v>643</v>
      </c>
      <c r="N130" s="383" t="s">
        <v>620</v>
      </c>
      <c r="O130" s="383" t="s">
        <v>230</v>
      </c>
    </row>
    <row r="131" spans="1:15">
      <c r="A131" s="385">
        <v>42120</v>
      </c>
      <c r="B131" s="383" t="s">
        <v>646</v>
      </c>
      <c r="C131" s="383" t="s">
        <v>8</v>
      </c>
      <c r="D131" s="383" t="s">
        <v>32</v>
      </c>
      <c r="E131" s="383" t="s">
        <v>647</v>
      </c>
      <c r="F131" s="383" t="s">
        <v>10</v>
      </c>
      <c r="G131" s="384">
        <v>1063</v>
      </c>
      <c r="H131" s="383" t="s">
        <v>648</v>
      </c>
      <c r="I131" s="383" t="s">
        <v>649</v>
      </c>
      <c r="J131" s="383" t="s">
        <v>617</v>
      </c>
      <c r="K131" s="383" t="s">
        <v>618</v>
      </c>
      <c r="L131" s="384">
        <v>30780</v>
      </c>
      <c r="M131" s="383" t="s">
        <v>643</v>
      </c>
      <c r="N131" s="383" t="s">
        <v>620</v>
      </c>
      <c r="O131" s="383" t="s">
        <v>230</v>
      </c>
    </row>
    <row r="132" spans="1:15">
      <c r="A132" s="385">
        <v>42121</v>
      </c>
      <c r="B132" s="383" t="s">
        <v>646</v>
      </c>
      <c r="C132" s="383" t="s">
        <v>8</v>
      </c>
      <c r="D132" s="383" t="s">
        <v>32</v>
      </c>
      <c r="E132" s="383" t="s">
        <v>647</v>
      </c>
      <c r="F132" s="383" t="s">
        <v>10</v>
      </c>
      <c r="G132" s="384">
        <v>1063</v>
      </c>
      <c r="H132" s="383" t="s">
        <v>648</v>
      </c>
      <c r="I132" s="383" t="s">
        <v>649</v>
      </c>
      <c r="J132" s="383" t="s">
        <v>617</v>
      </c>
      <c r="K132" s="383" t="s">
        <v>618</v>
      </c>
      <c r="L132" s="384">
        <v>30780</v>
      </c>
      <c r="M132" s="383" t="s">
        <v>643</v>
      </c>
      <c r="N132" s="383" t="s">
        <v>620</v>
      </c>
      <c r="O132" s="383" t="s">
        <v>230</v>
      </c>
    </row>
    <row r="133" spans="1:15">
      <c r="A133" s="385">
        <v>42122</v>
      </c>
      <c r="B133" s="383" t="s">
        <v>646</v>
      </c>
      <c r="C133" s="383" t="s">
        <v>8</v>
      </c>
      <c r="D133" s="383" t="s">
        <v>32</v>
      </c>
      <c r="E133" s="383" t="s">
        <v>647</v>
      </c>
      <c r="F133" s="383" t="s">
        <v>10</v>
      </c>
      <c r="G133" s="384">
        <v>1063</v>
      </c>
      <c r="H133" s="383" t="s">
        <v>648</v>
      </c>
      <c r="I133" s="383" t="s">
        <v>649</v>
      </c>
      <c r="J133" s="383" t="s">
        <v>617</v>
      </c>
      <c r="K133" s="383" t="s">
        <v>618</v>
      </c>
      <c r="L133" s="384">
        <v>30780</v>
      </c>
      <c r="M133" s="383" t="s">
        <v>643</v>
      </c>
      <c r="N133" s="383" t="s">
        <v>620</v>
      </c>
      <c r="O133" s="383" t="s">
        <v>230</v>
      </c>
    </row>
    <row r="134" spans="1:15">
      <c r="A134" s="385">
        <v>42123</v>
      </c>
      <c r="B134" s="383" t="s">
        <v>621</v>
      </c>
      <c r="C134" s="383" t="s">
        <v>8</v>
      </c>
      <c r="D134" s="383" t="s">
        <v>9</v>
      </c>
      <c r="E134" s="383" t="s">
        <v>622</v>
      </c>
      <c r="F134" s="383" t="s">
        <v>10</v>
      </c>
      <c r="G134" s="384">
        <v>3250</v>
      </c>
      <c r="H134" s="383" t="s">
        <v>623</v>
      </c>
      <c r="I134" s="383" t="s">
        <v>625</v>
      </c>
      <c r="J134" s="383" t="s">
        <v>617</v>
      </c>
      <c r="K134" s="383" t="s">
        <v>618</v>
      </c>
      <c r="L134" s="384">
        <v>30780</v>
      </c>
      <c r="M134" s="383" t="s">
        <v>643</v>
      </c>
      <c r="N134" s="383" t="s">
        <v>620</v>
      </c>
      <c r="O134" s="383" t="s">
        <v>230</v>
      </c>
    </row>
    <row r="135" spans="1:15">
      <c r="A135" s="385">
        <v>42124</v>
      </c>
      <c r="B135" s="383" t="s">
        <v>646</v>
      </c>
      <c r="C135" s="383" t="s">
        <v>8</v>
      </c>
      <c r="D135" s="383" t="s">
        <v>32</v>
      </c>
      <c r="E135" s="383" t="s">
        <v>647</v>
      </c>
      <c r="F135" s="383" t="s">
        <v>10</v>
      </c>
      <c r="G135" s="384">
        <v>2125</v>
      </c>
      <c r="H135" s="383" t="s">
        <v>648</v>
      </c>
      <c r="I135" s="383" t="s">
        <v>649</v>
      </c>
      <c r="J135" s="383" t="s">
        <v>617</v>
      </c>
      <c r="K135" s="383" t="s">
        <v>618</v>
      </c>
      <c r="L135" s="384">
        <v>30780</v>
      </c>
      <c r="M135" s="383" t="s">
        <v>643</v>
      </c>
      <c r="N135" s="383" t="s">
        <v>620</v>
      </c>
      <c r="O135" s="383" t="s">
        <v>230</v>
      </c>
    </row>
    <row r="136" spans="1:15">
      <c r="A136" s="385">
        <v>42125</v>
      </c>
      <c r="B136" s="383" t="s">
        <v>613</v>
      </c>
      <c r="C136" s="383" t="s">
        <v>25</v>
      </c>
      <c r="D136" s="383" t="s">
        <v>26</v>
      </c>
      <c r="E136" s="383" t="s">
        <v>614</v>
      </c>
      <c r="F136" s="383" t="s">
        <v>10</v>
      </c>
      <c r="G136" s="384">
        <v>11473</v>
      </c>
      <c r="H136" s="383" t="s">
        <v>615</v>
      </c>
      <c r="I136" s="383" t="s">
        <v>628</v>
      </c>
      <c r="J136" s="383" t="s">
        <v>617</v>
      </c>
      <c r="K136" s="383" t="s">
        <v>618</v>
      </c>
      <c r="L136" s="384">
        <v>30780</v>
      </c>
      <c r="M136" s="383" t="s">
        <v>643</v>
      </c>
      <c r="N136" s="383" t="s">
        <v>620</v>
      </c>
      <c r="O136" s="383" t="s">
        <v>230</v>
      </c>
    </row>
    <row r="137" spans="1:15">
      <c r="A137" s="385">
        <v>42126</v>
      </c>
      <c r="B137" s="383" t="s">
        <v>646</v>
      </c>
      <c r="C137" s="383" t="s">
        <v>8</v>
      </c>
      <c r="D137" s="383" t="s">
        <v>32</v>
      </c>
      <c r="E137" s="383" t="s">
        <v>647</v>
      </c>
      <c r="F137" s="383" t="s">
        <v>10</v>
      </c>
      <c r="G137" s="384">
        <v>2125</v>
      </c>
      <c r="H137" s="383" t="s">
        <v>648</v>
      </c>
      <c r="I137" s="383" t="s">
        <v>649</v>
      </c>
      <c r="J137" s="383" t="s">
        <v>617</v>
      </c>
      <c r="K137" s="383" t="s">
        <v>618</v>
      </c>
      <c r="L137" s="384">
        <v>30780</v>
      </c>
      <c r="M137" s="383" t="s">
        <v>643</v>
      </c>
      <c r="N137" s="383" t="s">
        <v>620</v>
      </c>
      <c r="O137" s="383" t="s">
        <v>230</v>
      </c>
    </row>
    <row r="138" spans="1:15">
      <c r="A138" s="385">
        <v>42127</v>
      </c>
      <c r="B138" s="383" t="s">
        <v>646</v>
      </c>
      <c r="C138" s="383" t="s">
        <v>8</v>
      </c>
      <c r="D138" s="383" t="s">
        <v>32</v>
      </c>
      <c r="E138" s="383" t="s">
        <v>647</v>
      </c>
      <c r="F138" s="383" t="s">
        <v>10</v>
      </c>
      <c r="G138" s="384">
        <v>2125</v>
      </c>
      <c r="H138" s="383" t="s">
        <v>648</v>
      </c>
      <c r="I138" s="383" t="s">
        <v>649</v>
      </c>
      <c r="J138" s="383" t="s">
        <v>617</v>
      </c>
      <c r="K138" s="383" t="s">
        <v>618</v>
      </c>
      <c r="L138" s="384">
        <v>30780</v>
      </c>
      <c r="M138" s="383" t="s">
        <v>643</v>
      </c>
      <c r="N138" s="383" t="s">
        <v>620</v>
      </c>
      <c r="O138" s="383" t="s">
        <v>230</v>
      </c>
    </row>
    <row r="139" spans="1:15">
      <c r="A139" s="385">
        <v>42128</v>
      </c>
      <c r="B139" s="383" t="s">
        <v>646</v>
      </c>
      <c r="C139" s="383" t="s">
        <v>8</v>
      </c>
      <c r="D139" s="383" t="s">
        <v>32</v>
      </c>
      <c r="E139" s="383" t="s">
        <v>647</v>
      </c>
      <c r="F139" s="383" t="s">
        <v>10</v>
      </c>
      <c r="G139" s="384">
        <v>2125</v>
      </c>
      <c r="H139" s="383" t="s">
        <v>648</v>
      </c>
      <c r="I139" s="383" t="s">
        <v>649</v>
      </c>
      <c r="J139" s="383" t="s">
        <v>617</v>
      </c>
      <c r="K139" s="383" t="s">
        <v>618</v>
      </c>
      <c r="L139" s="384">
        <v>30780</v>
      </c>
      <c r="M139" s="383" t="s">
        <v>643</v>
      </c>
      <c r="N139" s="383" t="s">
        <v>620</v>
      </c>
      <c r="O139" s="383" t="s">
        <v>230</v>
      </c>
    </row>
    <row r="140" spans="1:15">
      <c r="A140" s="385">
        <v>42130</v>
      </c>
      <c r="B140" s="383" t="s">
        <v>613</v>
      </c>
      <c r="C140" s="383" t="s">
        <v>25</v>
      </c>
      <c r="D140" s="383" t="s">
        <v>26</v>
      </c>
      <c r="E140" s="383" t="s">
        <v>614</v>
      </c>
      <c r="F140" s="383" t="s">
        <v>10</v>
      </c>
      <c r="G140" s="384">
        <v>7171</v>
      </c>
      <c r="H140" s="383" t="s">
        <v>615</v>
      </c>
      <c r="I140" s="383" t="s">
        <v>628</v>
      </c>
      <c r="J140" s="383" t="s">
        <v>617</v>
      </c>
      <c r="K140" s="383" t="s">
        <v>618</v>
      </c>
      <c r="L140" s="384">
        <v>30780</v>
      </c>
      <c r="M140" s="383" t="s">
        <v>643</v>
      </c>
      <c r="N140" s="383" t="s">
        <v>620</v>
      </c>
      <c r="O140" s="383" t="s">
        <v>230</v>
      </c>
    </row>
    <row r="141" spans="1:15">
      <c r="A141" s="385">
        <v>42131</v>
      </c>
      <c r="B141" s="383" t="s">
        <v>613</v>
      </c>
      <c r="C141" s="383" t="s">
        <v>25</v>
      </c>
      <c r="D141" s="383" t="s">
        <v>26</v>
      </c>
      <c r="E141" s="383" t="s">
        <v>614</v>
      </c>
      <c r="F141" s="383" t="s">
        <v>10</v>
      </c>
      <c r="G141" s="384">
        <v>4302</v>
      </c>
      <c r="H141" s="383" t="s">
        <v>615</v>
      </c>
      <c r="I141" s="383" t="s">
        <v>628</v>
      </c>
      <c r="J141" s="383" t="s">
        <v>617</v>
      </c>
      <c r="K141" s="383" t="s">
        <v>618</v>
      </c>
      <c r="L141" s="384">
        <v>30780</v>
      </c>
      <c r="M141" s="383" t="s">
        <v>643</v>
      </c>
      <c r="N141" s="383" t="s">
        <v>620</v>
      </c>
      <c r="O141" s="383" t="s">
        <v>230</v>
      </c>
    </row>
    <row r="142" spans="1:15">
      <c r="A142" s="385">
        <v>42132</v>
      </c>
      <c r="B142" s="383" t="s">
        <v>613</v>
      </c>
      <c r="C142" s="383" t="s">
        <v>25</v>
      </c>
      <c r="D142" s="383" t="s">
        <v>26</v>
      </c>
      <c r="E142" s="383" t="s">
        <v>614</v>
      </c>
      <c r="F142" s="383" t="s">
        <v>10</v>
      </c>
      <c r="G142" s="384">
        <v>17209</v>
      </c>
      <c r="H142" s="383" t="s">
        <v>615</v>
      </c>
      <c r="I142" s="383" t="s">
        <v>628</v>
      </c>
      <c r="J142" s="383" t="s">
        <v>617</v>
      </c>
      <c r="K142" s="383" t="s">
        <v>618</v>
      </c>
      <c r="L142" s="384">
        <v>30780</v>
      </c>
      <c r="M142" s="383" t="s">
        <v>643</v>
      </c>
      <c r="N142" s="383" t="s">
        <v>620</v>
      </c>
      <c r="O142" s="383" t="s">
        <v>230</v>
      </c>
    </row>
    <row r="143" spans="1:15">
      <c r="A143" s="385">
        <v>42133</v>
      </c>
      <c r="B143" s="383" t="s">
        <v>646</v>
      </c>
      <c r="C143" s="383" t="s">
        <v>8</v>
      </c>
      <c r="D143" s="383" t="s">
        <v>32</v>
      </c>
      <c r="E143" s="383" t="s">
        <v>647</v>
      </c>
      <c r="F143" s="383" t="s">
        <v>10</v>
      </c>
      <c r="G143" s="384">
        <v>1063</v>
      </c>
      <c r="H143" s="383" t="s">
        <v>648</v>
      </c>
      <c r="I143" s="383" t="s">
        <v>649</v>
      </c>
      <c r="J143" s="383" t="s">
        <v>617</v>
      </c>
      <c r="K143" s="383" t="s">
        <v>618</v>
      </c>
      <c r="L143" s="384">
        <v>30780</v>
      </c>
      <c r="M143" s="383" t="s">
        <v>643</v>
      </c>
      <c r="N143" s="383" t="s">
        <v>620</v>
      </c>
      <c r="O143" s="383" t="s">
        <v>230</v>
      </c>
    </row>
    <row r="144" spans="1:15">
      <c r="A144" s="385">
        <v>42134</v>
      </c>
      <c r="B144" s="383" t="s">
        <v>646</v>
      </c>
      <c r="C144" s="383" t="s">
        <v>8</v>
      </c>
      <c r="D144" s="383" t="s">
        <v>32</v>
      </c>
      <c r="E144" s="383" t="s">
        <v>647</v>
      </c>
      <c r="F144" s="383" t="s">
        <v>10</v>
      </c>
      <c r="G144" s="384">
        <v>1063</v>
      </c>
      <c r="H144" s="383" t="s">
        <v>648</v>
      </c>
      <c r="I144" s="383" t="s">
        <v>649</v>
      </c>
      <c r="J144" s="383" t="s">
        <v>617</v>
      </c>
      <c r="K144" s="383" t="s">
        <v>618</v>
      </c>
      <c r="L144" s="384">
        <v>30780</v>
      </c>
      <c r="M144" s="383" t="s">
        <v>643</v>
      </c>
      <c r="N144" s="383" t="s">
        <v>620</v>
      </c>
      <c r="O144" s="383" t="s">
        <v>230</v>
      </c>
    </row>
    <row r="145" spans="1:15">
      <c r="A145" s="385">
        <v>42135</v>
      </c>
      <c r="B145" s="383" t="s">
        <v>646</v>
      </c>
      <c r="C145" s="383" t="s">
        <v>8</v>
      </c>
      <c r="D145" s="383" t="s">
        <v>32</v>
      </c>
      <c r="E145" s="383" t="s">
        <v>647</v>
      </c>
      <c r="F145" s="383" t="s">
        <v>10</v>
      </c>
      <c r="G145" s="384">
        <v>1063</v>
      </c>
      <c r="H145" s="383" t="s">
        <v>648</v>
      </c>
      <c r="I145" s="383" t="s">
        <v>649</v>
      </c>
      <c r="J145" s="383" t="s">
        <v>617</v>
      </c>
      <c r="K145" s="383" t="s">
        <v>618</v>
      </c>
      <c r="L145" s="384">
        <v>30780</v>
      </c>
      <c r="M145" s="383" t="s">
        <v>643</v>
      </c>
      <c r="N145" s="383" t="s">
        <v>620</v>
      </c>
      <c r="O145" s="383" t="s">
        <v>230</v>
      </c>
    </row>
    <row r="146" spans="1:15">
      <c r="A146" s="385">
        <v>42136</v>
      </c>
      <c r="B146" s="383" t="s">
        <v>646</v>
      </c>
      <c r="C146" s="383" t="s">
        <v>8</v>
      </c>
      <c r="D146" s="383" t="s">
        <v>32</v>
      </c>
      <c r="E146" s="383" t="s">
        <v>647</v>
      </c>
      <c r="F146" s="383" t="s">
        <v>10</v>
      </c>
      <c r="G146" s="384">
        <v>1063</v>
      </c>
      <c r="H146" s="383" t="s">
        <v>648</v>
      </c>
      <c r="I146" s="383" t="s">
        <v>649</v>
      </c>
      <c r="J146" s="383" t="s">
        <v>617</v>
      </c>
      <c r="K146" s="383" t="s">
        <v>618</v>
      </c>
      <c r="L146" s="384">
        <v>30780</v>
      </c>
      <c r="M146" s="383" t="s">
        <v>643</v>
      </c>
      <c r="N146" s="383" t="s">
        <v>620</v>
      </c>
      <c r="O146" s="383" t="s">
        <v>230</v>
      </c>
    </row>
    <row r="147" spans="1:15">
      <c r="A147" s="385">
        <v>42137</v>
      </c>
      <c r="B147" s="383" t="s">
        <v>621</v>
      </c>
      <c r="C147" s="383" t="s">
        <v>8</v>
      </c>
      <c r="D147" s="383" t="s">
        <v>9</v>
      </c>
      <c r="E147" s="383" t="s">
        <v>622</v>
      </c>
      <c r="F147" s="383" t="s">
        <v>10</v>
      </c>
      <c r="G147" s="384">
        <v>1950</v>
      </c>
      <c r="H147" s="383" t="s">
        <v>623</v>
      </c>
      <c r="I147" s="383" t="s">
        <v>625</v>
      </c>
      <c r="J147" s="383" t="s">
        <v>617</v>
      </c>
      <c r="K147" s="383" t="s">
        <v>618</v>
      </c>
      <c r="L147" s="384">
        <v>30780</v>
      </c>
      <c r="M147" s="383" t="s">
        <v>644</v>
      </c>
      <c r="N147" s="383" t="s">
        <v>620</v>
      </c>
      <c r="O147" s="383" t="s">
        <v>230</v>
      </c>
    </row>
    <row r="148" spans="1:15">
      <c r="A148" s="385">
        <v>42138</v>
      </c>
      <c r="B148" s="383" t="s">
        <v>621</v>
      </c>
      <c r="C148" s="383" t="s">
        <v>8</v>
      </c>
      <c r="D148" s="383" t="s">
        <v>9</v>
      </c>
      <c r="E148" s="383" t="s">
        <v>622</v>
      </c>
      <c r="F148" s="383" t="s">
        <v>10</v>
      </c>
      <c r="G148" s="384">
        <v>1950</v>
      </c>
      <c r="H148" s="383" t="s">
        <v>623</v>
      </c>
      <c r="I148" s="383" t="s">
        <v>625</v>
      </c>
      <c r="J148" s="383" t="s">
        <v>617</v>
      </c>
      <c r="K148" s="383" t="s">
        <v>618</v>
      </c>
      <c r="L148" s="384">
        <v>30780</v>
      </c>
      <c r="M148" s="383" t="s">
        <v>644</v>
      </c>
      <c r="N148" s="383" t="s">
        <v>620</v>
      </c>
      <c r="O148" s="383" t="s">
        <v>230</v>
      </c>
    </row>
    <row r="149" spans="1:15">
      <c r="A149" s="385">
        <v>42139</v>
      </c>
      <c r="B149" s="383" t="s">
        <v>621</v>
      </c>
      <c r="C149" s="383" t="s">
        <v>8</v>
      </c>
      <c r="D149" s="383" t="s">
        <v>9</v>
      </c>
      <c r="E149" s="383" t="s">
        <v>622</v>
      </c>
      <c r="F149" s="383" t="s">
        <v>10</v>
      </c>
      <c r="G149" s="384">
        <v>1950</v>
      </c>
      <c r="H149" s="383" t="s">
        <v>623</v>
      </c>
      <c r="I149" s="383" t="s">
        <v>625</v>
      </c>
      <c r="J149" s="383" t="s">
        <v>617</v>
      </c>
      <c r="K149" s="383" t="s">
        <v>618</v>
      </c>
      <c r="L149" s="384">
        <v>30780</v>
      </c>
      <c r="M149" s="383" t="s">
        <v>644</v>
      </c>
      <c r="N149" s="383" t="s">
        <v>620</v>
      </c>
      <c r="O149" s="383" t="s">
        <v>230</v>
      </c>
    </row>
    <row r="150" spans="1:15">
      <c r="A150" s="385">
        <v>42140</v>
      </c>
      <c r="B150" s="383" t="s">
        <v>646</v>
      </c>
      <c r="C150" s="383" t="s">
        <v>8</v>
      </c>
      <c r="D150" s="383" t="s">
        <v>32</v>
      </c>
      <c r="E150" s="383" t="s">
        <v>647</v>
      </c>
      <c r="F150" s="383" t="s">
        <v>10</v>
      </c>
      <c r="G150" s="384">
        <v>1063</v>
      </c>
      <c r="H150" s="383" t="s">
        <v>648</v>
      </c>
      <c r="I150" s="383" t="s">
        <v>649</v>
      </c>
      <c r="J150" s="383" t="s">
        <v>617</v>
      </c>
      <c r="K150" s="383" t="s">
        <v>618</v>
      </c>
      <c r="L150" s="384">
        <v>30780</v>
      </c>
      <c r="M150" s="383" t="s">
        <v>644</v>
      </c>
      <c r="N150" s="383" t="s">
        <v>620</v>
      </c>
      <c r="O150" s="383" t="s">
        <v>230</v>
      </c>
    </row>
    <row r="151" spans="1:15">
      <c r="A151" s="385">
        <v>42141</v>
      </c>
      <c r="B151" s="383" t="s">
        <v>646</v>
      </c>
      <c r="C151" s="383" t="s">
        <v>8</v>
      </c>
      <c r="D151" s="383" t="s">
        <v>32</v>
      </c>
      <c r="E151" s="383" t="s">
        <v>647</v>
      </c>
      <c r="F151" s="383" t="s">
        <v>10</v>
      </c>
      <c r="G151" s="384">
        <v>1063</v>
      </c>
      <c r="H151" s="383" t="s">
        <v>648</v>
      </c>
      <c r="I151" s="383" t="s">
        <v>649</v>
      </c>
      <c r="J151" s="383" t="s">
        <v>617</v>
      </c>
      <c r="K151" s="383" t="s">
        <v>618</v>
      </c>
      <c r="L151" s="384">
        <v>30780</v>
      </c>
      <c r="M151" s="383" t="s">
        <v>644</v>
      </c>
      <c r="N151" s="383" t="s">
        <v>620</v>
      </c>
      <c r="O151" s="383" t="s">
        <v>230</v>
      </c>
    </row>
    <row r="152" spans="1:15">
      <c r="A152" s="385">
        <v>42142</v>
      </c>
      <c r="B152" s="383" t="s">
        <v>621</v>
      </c>
      <c r="C152" s="383" t="s">
        <v>8</v>
      </c>
      <c r="D152" s="383" t="s">
        <v>9</v>
      </c>
      <c r="E152" s="383" t="s">
        <v>622</v>
      </c>
      <c r="F152" s="383" t="s">
        <v>10</v>
      </c>
      <c r="G152" s="384">
        <v>1950</v>
      </c>
      <c r="H152" s="383" t="s">
        <v>623</v>
      </c>
      <c r="I152" s="383" t="s">
        <v>625</v>
      </c>
      <c r="J152" s="383" t="s">
        <v>617</v>
      </c>
      <c r="K152" s="383" t="s">
        <v>618</v>
      </c>
      <c r="L152" s="384">
        <v>30780</v>
      </c>
      <c r="M152" s="383" t="s">
        <v>644</v>
      </c>
      <c r="N152" s="383" t="s">
        <v>620</v>
      </c>
      <c r="O152" s="383" t="s">
        <v>230</v>
      </c>
    </row>
    <row r="153" spans="1:15">
      <c r="A153" s="385">
        <v>42143</v>
      </c>
      <c r="B153" s="383" t="s">
        <v>613</v>
      </c>
      <c r="C153" s="383" t="s">
        <v>25</v>
      </c>
      <c r="D153" s="383" t="s">
        <v>26</v>
      </c>
      <c r="E153" s="383" t="s">
        <v>614</v>
      </c>
      <c r="F153" s="383" t="s">
        <v>10</v>
      </c>
      <c r="G153" s="384">
        <v>5736</v>
      </c>
      <c r="H153" s="383" t="s">
        <v>615</v>
      </c>
      <c r="I153" s="383" t="s">
        <v>628</v>
      </c>
      <c r="J153" s="383" t="s">
        <v>617</v>
      </c>
      <c r="K153" s="383" t="s">
        <v>618</v>
      </c>
      <c r="L153" s="384">
        <v>30780</v>
      </c>
      <c r="M153" s="383" t="s">
        <v>644</v>
      </c>
      <c r="N153" s="383" t="s">
        <v>620</v>
      </c>
      <c r="O153" s="383" t="s">
        <v>230</v>
      </c>
    </row>
    <row r="154" spans="1:15">
      <c r="A154" s="385">
        <v>42144</v>
      </c>
      <c r="B154" s="383" t="s">
        <v>621</v>
      </c>
      <c r="C154" s="383" t="s">
        <v>8</v>
      </c>
      <c r="D154" s="383" t="s">
        <v>9</v>
      </c>
      <c r="E154" s="383" t="s">
        <v>622</v>
      </c>
      <c r="F154" s="383" t="s">
        <v>10</v>
      </c>
      <c r="G154" s="384">
        <v>2730</v>
      </c>
      <c r="H154" s="383" t="s">
        <v>623</v>
      </c>
      <c r="I154" s="383" t="s">
        <v>625</v>
      </c>
      <c r="J154" s="383" t="s">
        <v>617</v>
      </c>
      <c r="K154" s="383" t="s">
        <v>618</v>
      </c>
      <c r="L154" s="384">
        <v>30780</v>
      </c>
      <c r="M154" s="383" t="s">
        <v>644</v>
      </c>
      <c r="N154" s="383" t="s">
        <v>620</v>
      </c>
      <c r="O154" s="383" t="s">
        <v>230</v>
      </c>
    </row>
    <row r="155" spans="1:15">
      <c r="A155" s="385">
        <v>42145</v>
      </c>
      <c r="B155" s="383" t="s">
        <v>621</v>
      </c>
      <c r="C155" s="383" t="s">
        <v>8</v>
      </c>
      <c r="D155" s="383" t="s">
        <v>9</v>
      </c>
      <c r="E155" s="383" t="s">
        <v>622</v>
      </c>
      <c r="F155" s="383" t="s">
        <v>10</v>
      </c>
      <c r="G155" s="384">
        <v>2600</v>
      </c>
      <c r="H155" s="383" t="s">
        <v>623</v>
      </c>
      <c r="I155" s="383" t="s">
        <v>625</v>
      </c>
      <c r="J155" s="383" t="s">
        <v>617</v>
      </c>
      <c r="K155" s="383" t="s">
        <v>618</v>
      </c>
      <c r="L155" s="384">
        <v>30780</v>
      </c>
      <c r="M155" s="383" t="s">
        <v>644</v>
      </c>
      <c r="N155" s="383" t="s">
        <v>620</v>
      </c>
      <c r="O155" s="383" t="s">
        <v>230</v>
      </c>
    </row>
    <row r="156" spans="1:15">
      <c r="A156" s="385">
        <v>42146</v>
      </c>
      <c r="B156" s="383" t="s">
        <v>613</v>
      </c>
      <c r="C156" s="383" t="s">
        <v>25</v>
      </c>
      <c r="D156" s="383" t="s">
        <v>26</v>
      </c>
      <c r="E156" s="383" t="s">
        <v>614</v>
      </c>
      <c r="F156" s="383" t="s">
        <v>10</v>
      </c>
      <c r="G156" s="384">
        <v>4302</v>
      </c>
      <c r="H156" s="383" t="s">
        <v>615</v>
      </c>
      <c r="I156" s="383" t="s">
        <v>628</v>
      </c>
      <c r="J156" s="383" t="s">
        <v>617</v>
      </c>
      <c r="K156" s="383" t="s">
        <v>618</v>
      </c>
      <c r="L156" s="384">
        <v>30780</v>
      </c>
      <c r="M156" s="383" t="s">
        <v>644</v>
      </c>
      <c r="N156" s="383" t="s">
        <v>620</v>
      </c>
      <c r="O156" s="383" t="s">
        <v>230</v>
      </c>
    </row>
    <row r="157" spans="1:15">
      <c r="A157" s="385">
        <v>42147</v>
      </c>
      <c r="B157" s="383" t="s">
        <v>646</v>
      </c>
      <c r="C157" s="383" t="s">
        <v>8</v>
      </c>
      <c r="D157" s="383" t="s">
        <v>32</v>
      </c>
      <c r="E157" s="383" t="s">
        <v>647</v>
      </c>
      <c r="F157" s="383" t="s">
        <v>10</v>
      </c>
      <c r="G157" s="384">
        <v>1063</v>
      </c>
      <c r="H157" s="383" t="s">
        <v>648</v>
      </c>
      <c r="I157" s="383" t="s">
        <v>649</v>
      </c>
      <c r="J157" s="383" t="s">
        <v>617</v>
      </c>
      <c r="K157" s="383" t="s">
        <v>618</v>
      </c>
      <c r="L157" s="384">
        <v>30780</v>
      </c>
      <c r="M157" s="383" t="s">
        <v>645</v>
      </c>
      <c r="N157" s="383" t="s">
        <v>620</v>
      </c>
      <c r="O157" s="383" t="s">
        <v>230</v>
      </c>
    </row>
    <row r="158" spans="1:15">
      <c r="A158" s="385">
        <v>42148</v>
      </c>
      <c r="B158" s="383" t="s">
        <v>646</v>
      </c>
      <c r="C158" s="383" t="s">
        <v>8</v>
      </c>
      <c r="D158" s="383" t="s">
        <v>32</v>
      </c>
      <c r="E158" s="383" t="s">
        <v>647</v>
      </c>
      <c r="F158" s="383" t="s">
        <v>10</v>
      </c>
      <c r="G158" s="384">
        <v>1063</v>
      </c>
      <c r="H158" s="383" t="s">
        <v>648</v>
      </c>
      <c r="I158" s="383" t="s">
        <v>649</v>
      </c>
      <c r="J158" s="383" t="s">
        <v>617</v>
      </c>
      <c r="K158" s="383" t="s">
        <v>618</v>
      </c>
      <c r="L158" s="384">
        <v>30780</v>
      </c>
      <c r="M158" s="383" t="s">
        <v>645</v>
      </c>
      <c r="N158" s="383" t="s">
        <v>620</v>
      </c>
      <c r="O158" s="383" t="s">
        <v>230</v>
      </c>
    </row>
    <row r="159" spans="1:15">
      <c r="A159" s="385">
        <v>42149</v>
      </c>
      <c r="B159" s="383" t="s">
        <v>621</v>
      </c>
      <c r="C159" s="383" t="s">
        <v>8</v>
      </c>
      <c r="D159" s="383" t="s">
        <v>9</v>
      </c>
      <c r="E159" s="383" t="s">
        <v>622</v>
      </c>
      <c r="F159" s="383" t="s">
        <v>10</v>
      </c>
      <c r="G159" s="384">
        <v>2080</v>
      </c>
      <c r="H159" s="383" t="s">
        <v>623</v>
      </c>
      <c r="I159" s="383" t="s">
        <v>625</v>
      </c>
      <c r="J159" s="383" t="s">
        <v>617</v>
      </c>
      <c r="K159" s="383" t="s">
        <v>618</v>
      </c>
      <c r="L159" s="384">
        <v>30780</v>
      </c>
      <c r="M159" s="383" t="s">
        <v>645</v>
      </c>
      <c r="N159" s="383" t="s">
        <v>620</v>
      </c>
      <c r="O159" s="383" t="s">
        <v>230</v>
      </c>
    </row>
    <row r="160" spans="1:15">
      <c r="A160" s="385">
        <v>42150</v>
      </c>
      <c r="B160" s="383" t="s">
        <v>621</v>
      </c>
      <c r="C160" s="383" t="s">
        <v>8</v>
      </c>
      <c r="D160" s="383" t="s">
        <v>9</v>
      </c>
      <c r="E160" s="383" t="s">
        <v>622</v>
      </c>
      <c r="F160" s="383" t="s">
        <v>10</v>
      </c>
      <c r="G160" s="384">
        <v>910</v>
      </c>
      <c r="H160" s="383" t="s">
        <v>623</v>
      </c>
      <c r="I160" s="383" t="s">
        <v>625</v>
      </c>
      <c r="J160" s="383" t="s">
        <v>617</v>
      </c>
      <c r="K160" s="383" t="s">
        <v>618</v>
      </c>
      <c r="L160" s="384">
        <v>30780</v>
      </c>
      <c r="M160" s="383" t="s">
        <v>645</v>
      </c>
      <c r="N160" s="383" t="s">
        <v>620</v>
      </c>
      <c r="O160" s="383" t="s">
        <v>230</v>
      </c>
    </row>
    <row r="161" spans="1:15">
      <c r="A161" s="385">
        <v>41997</v>
      </c>
      <c r="B161" s="383" t="s">
        <v>646</v>
      </c>
      <c r="C161" s="383" t="s">
        <v>8</v>
      </c>
      <c r="D161" s="383" t="s">
        <v>32</v>
      </c>
      <c r="E161" s="383" t="s">
        <v>647</v>
      </c>
      <c r="F161" s="383" t="s">
        <v>10</v>
      </c>
      <c r="G161" s="384">
        <v>1063</v>
      </c>
      <c r="H161" s="383" t="s">
        <v>648</v>
      </c>
      <c r="I161" s="383" t="s">
        <v>649</v>
      </c>
      <c r="J161" s="383" t="s">
        <v>617</v>
      </c>
      <c r="K161" s="383" t="s">
        <v>618</v>
      </c>
      <c r="L161" s="384">
        <v>0</v>
      </c>
      <c r="M161" s="383" t="s">
        <v>619</v>
      </c>
      <c r="N161" s="383" t="s">
        <v>620</v>
      </c>
      <c r="O161" s="383" t="s">
        <v>230</v>
      </c>
    </row>
    <row r="162" spans="1:15">
      <c r="A162" s="385">
        <v>41998</v>
      </c>
      <c r="B162" s="383" t="s">
        <v>37</v>
      </c>
      <c r="C162" s="383" t="s">
        <v>654</v>
      </c>
      <c r="D162" s="383" t="s">
        <v>38</v>
      </c>
      <c r="E162" s="383" t="s">
        <v>655</v>
      </c>
      <c r="F162" s="383" t="s">
        <v>10</v>
      </c>
      <c r="G162" s="384">
        <v>1800</v>
      </c>
      <c r="H162" s="383" t="s">
        <v>656</v>
      </c>
      <c r="I162" s="383" t="s">
        <v>657</v>
      </c>
      <c r="J162" s="383" t="s">
        <v>617</v>
      </c>
      <c r="K162" s="383" t="s">
        <v>618</v>
      </c>
      <c r="L162" s="384">
        <v>0</v>
      </c>
      <c r="M162" s="383" t="s">
        <v>619</v>
      </c>
      <c r="N162" s="383" t="s">
        <v>620</v>
      </c>
      <c r="O162" s="383" t="s">
        <v>230</v>
      </c>
    </row>
    <row r="163" spans="1:15">
      <c r="A163" s="385">
        <v>41999</v>
      </c>
      <c r="B163" s="383" t="s">
        <v>646</v>
      </c>
      <c r="C163" s="383" t="s">
        <v>8</v>
      </c>
      <c r="D163" s="383" t="s">
        <v>32</v>
      </c>
      <c r="E163" s="383" t="s">
        <v>647</v>
      </c>
      <c r="F163" s="383" t="s">
        <v>10</v>
      </c>
      <c r="G163" s="384">
        <v>1063</v>
      </c>
      <c r="H163" s="383" t="s">
        <v>648</v>
      </c>
      <c r="I163" s="383" t="s">
        <v>649</v>
      </c>
      <c r="J163" s="383" t="s">
        <v>617</v>
      </c>
      <c r="K163" s="383" t="s">
        <v>618</v>
      </c>
      <c r="L163" s="384">
        <v>0</v>
      </c>
      <c r="M163" s="383" t="s">
        <v>619</v>
      </c>
      <c r="N163" s="383" t="s">
        <v>620</v>
      </c>
      <c r="O163" s="383" t="s">
        <v>230</v>
      </c>
    </row>
    <row r="164" spans="1:15">
      <c r="A164" s="385">
        <v>42000</v>
      </c>
      <c r="B164" s="383" t="s">
        <v>646</v>
      </c>
      <c r="C164" s="383" t="s">
        <v>8</v>
      </c>
      <c r="D164" s="383" t="s">
        <v>32</v>
      </c>
      <c r="E164" s="383" t="s">
        <v>647</v>
      </c>
      <c r="F164" s="383" t="s">
        <v>10</v>
      </c>
      <c r="G164" s="384">
        <v>1063</v>
      </c>
      <c r="H164" s="383" t="s">
        <v>648</v>
      </c>
      <c r="I164" s="383" t="s">
        <v>649</v>
      </c>
      <c r="J164" s="383" t="s">
        <v>617</v>
      </c>
      <c r="K164" s="383" t="s">
        <v>618</v>
      </c>
      <c r="L164" s="384">
        <v>0</v>
      </c>
      <c r="M164" s="383" t="s">
        <v>619</v>
      </c>
      <c r="N164" s="383" t="s">
        <v>620</v>
      </c>
      <c r="O164" s="383" t="s">
        <v>230</v>
      </c>
    </row>
    <row r="165" spans="1:15">
      <c r="A165" s="385">
        <v>42001</v>
      </c>
      <c r="B165" s="383" t="s">
        <v>37</v>
      </c>
      <c r="C165" s="383" t="s">
        <v>654</v>
      </c>
      <c r="D165" s="383" t="s">
        <v>38</v>
      </c>
      <c r="E165" s="383" t="s">
        <v>655</v>
      </c>
      <c r="F165" s="383" t="s">
        <v>10</v>
      </c>
      <c r="G165" s="384">
        <v>1800</v>
      </c>
      <c r="H165" s="383" t="s">
        <v>656</v>
      </c>
      <c r="I165" s="383" t="s">
        <v>657</v>
      </c>
      <c r="J165" s="383" t="s">
        <v>617</v>
      </c>
      <c r="K165" s="383" t="s">
        <v>618</v>
      </c>
      <c r="L165" s="384">
        <v>0</v>
      </c>
      <c r="M165" s="383" t="s">
        <v>619</v>
      </c>
      <c r="N165" s="383" t="s">
        <v>620</v>
      </c>
      <c r="O165" s="383" t="s">
        <v>230</v>
      </c>
    </row>
    <row r="166" spans="1:15">
      <c r="A166" s="385">
        <v>42002</v>
      </c>
      <c r="B166" s="383" t="s">
        <v>646</v>
      </c>
      <c r="C166" s="383" t="s">
        <v>8</v>
      </c>
      <c r="D166" s="383" t="s">
        <v>32</v>
      </c>
      <c r="E166" s="383" t="s">
        <v>647</v>
      </c>
      <c r="F166" s="383" t="s">
        <v>10</v>
      </c>
      <c r="G166" s="384">
        <v>1063</v>
      </c>
      <c r="H166" s="383" t="s">
        <v>648</v>
      </c>
      <c r="I166" s="383" t="s">
        <v>649</v>
      </c>
      <c r="J166" s="383" t="s">
        <v>617</v>
      </c>
      <c r="K166" s="383" t="s">
        <v>618</v>
      </c>
      <c r="L166" s="384">
        <v>0</v>
      </c>
      <c r="M166" s="383" t="s">
        <v>619</v>
      </c>
      <c r="N166" s="383" t="s">
        <v>620</v>
      </c>
      <c r="O166" s="383" t="s">
        <v>230</v>
      </c>
    </row>
    <row r="167" spans="1:15">
      <c r="A167" s="385">
        <v>42003</v>
      </c>
      <c r="B167" s="383" t="s">
        <v>621</v>
      </c>
      <c r="C167" s="383" t="s">
        <v>8</v>
      </c>
      <c r="D167" s="383" t="s">
        <v>9</v>
      </c>
      <c r="E167" s="383" t="s">
        <v>622</v>
      </c>
      <c r="F167" s="383" t="s">
        <v>10</v>
      </c>
      <c r="G167" s="384">
        <v>3250</v>
      </c>
      <c r="H167" s="383" t="s">
        <v>623</v>
      </c>
      <c r="I167" s="383" t="s">
        <v>625</v>
      </c>
      <c r="J167" s="383" t="s">
        <v>617</v>
      </c>
      <c r="K167" s="383" t="s">
        <v>618</v>
      </c>
      <c r="L167" s="384">
        <v>0</v>
      </c>
      <c r="M167" s="383" t="s">
        <v>619</v>
      </c>
      <c r="N167" s="383" t="s">
        <v>620</v>
      </c>
      <c r="O167" s="383" t="s">
        <v>230</v>
      </c>
    </row>
    <row r="168" spans="1:15">
      <c r="A168" s="385">
        <v>42004</v>
      </c>
      <c r="B168" s="383" t="s">
        <v>621</v>
      </c>
      <c r="C168" s="383" t="s">
        <v>8</v>
      </c>
      <c r="D168" s="383" t="s">
        <v>9</v>
      </c>
      <c r="E168" s="383" t="s">
        <v>622</v>
      </c>
      <c r="F168" s="383" t="s">
        <v>10</v>
      </c>
      <c r="G168" s="384">
        <v>4420</v>
      </c>
      <c r="H168" s="383" t="s">
        <v>623</v>
      </c>
      <c r="I168" s="383" t="s">
        <v>625</v>
      </c>
      <c r="J168" s="383" t="s">
        <v>617</v>
      </c>
      <c r="K168" s="383" t="s">
        <v>618</v>
      </c>
      <c r="L168" s="384">
        <v>0</v>
      </c>
      <c r="M168" s="383" t="s">
        <v>626</v>
      </c>
      <c r="N168" s="383" t="s">
        <v>620</v>
      </c>
      <c r="O168" s="383" t="s">
        <v>230</v>
      </c>
    </row>
    <row r="169" spans="1:15">
      <c r="A169" s="385">
        <v>42005</v>
      </c>
      <c r="B169" s="383" t="s">
        <v>646</v>
      </c>
      <c r="C169" s="383" t="s">
        <v>8</v>
      </c>
      <c r="D169" s="383" t="s">
        <v>32</v>
      </c>
      <c r="E169" s="383" t="s">
        <v>647</v>
      </c>
      <c r="F169" s="383" t="s">
        <v>10</v>
      </c>
      <c r="G169" s="384">
        <v>2125</v>
      </c>
      <c r="H169" s="383" t="s">
        <v>648</v>
      </c>
      <c r="I169" s="383" t="s">
        <v>649</v>
      </c>
      <c r="J169" s="383" t="s">
        <v>617</v>
      </c>
      <c r="K169" s="383" t="s">
        <v>618</v>
      </c>
      <c r="L169" s="384">
        <v>0</v>
      </c>
      <c r="M169" s="383" t="s">
        <v>626</v>
      </c>
      <c r="N169" s="383" t="s">
        <v>620</v>
      </c>
      <c r="O169" s="383" t="s">
        <v>230</v>
      </c>
    </row>
    <row r="170" spans="1:15">
      <c r="A170" s="385">
        <v>42006</v>
      </c>
      <c r="B170" s="383" t="s">
        <v>621</v>
      </c>
      <c r="C170" s="383" t="s">
        <v>8</v>
      </c>
      <c r="D170" s="383" t="s">
        <v>9</v>
      </c>
      <c r="E170" s="383" t="s">
        <v>622</v>
      </c>
      <c r="F170" s="383" t="s">
        <v>10</v>
      </c>
      <c r="G170" s="384">
        <v>4810</v>
      </c>
      <c r="H170" s="383" t="s">
        <v>623</v>
      </c>
      <c r="I170" s="383" t="s">
        <v>625</v>
      </c>
      <c r="J170" s="383" t="s">
        <v>617</v>
      </c>
      <c r="K170" s="383" t="s">
        <v>618</v>
      </c>
      <c r="L170" s="384">
        <v>6319</v>
      </c>
      <c r="M170" s="383" t="s">
        <v>627</v>
      </c>
      <c r="N170" s="383" t="s">
        <v>620</v>
      </c>
      <c r="O170" s="383" t="s">
        <v>230</v>
      </c>
    </row>
    <row r="171" spans="1:15">
      <c r="A171" s="385">
        <v>42007</v>
      </c>
      <c r="B171" s="383" t="s">
        <v>621</v>
      </c>
      <c r="C171" s="383" t="s">
        <v>8</v>
      </c>
      <c r="D171" s="383" t="s">
        <v>9</v>
      </c>
      <c r="E171" s="383" t="s">
        <v>622</v>
      </c>
      <c r="F171" s="383" t="s">
        <v>10</v>
      </c>
      <c r="G171" s="384">
        <v>4810</v>
      </c>
      <c r="H171" s="383" t="s">
        <v>623</v>
      </c>
      <c r="I171" s="383" t="s">
        <v>625</v>
      </c>
      <c r="J171" s="383" t="s">
        <v>617</v>
      </c>
      <c r="K171" s="383" t="s">
        <v>618</v>
      </c>
      <c r="L171" s="384">
        <v>8221</v>
      </c>
      <c r="M171" s="383" t="s">
        <v>627</v>
      </c>
      <c r="N171" s="383" t="s">
        <v>620</v>
      </c>
      <c r="O171" s="383" t="s">
        <v>230</v>
      </c>
    </row>
    <row r="172" spans="1:15">
      <c r="A172" s="385">
        <v>42008</v>
      </c>
      <c r="B172" s="383" t="s">
        <v>621</v>
      </c>
      <c r="C172" s="383" t="s">
        <v>8</v>
      </c>
      <c r="D172" s="383" t="s">
        <v>9</v>
      </c>
      <c r="E172" s="383" t="s">
        <v>622</v>
      </c>
      <c r="F172" s="383" t="s">
        <v>10</v>
      </c>
      <c r="G172" s="384">
        <v>4810</v>
      </c>
      <c r="H172" s="383" t="s">
        <v>623</v>
      </c>
      <c r="I172" s="383" t="s">
        <v>625</v>
      </c>
      <c r="J172" s="383" t="s">
        <v>617</v>
      </c>
      <c r="K172" s="383" t="s">
        <v>618</v>
      </c>
      <c r="L172" s="384">
        <v>8501</v>
      </c>
      <c r="M172" s="383" t="s">
        <v>627</v>
      </c>
      <c r="N172" s="383" t="s">
        <v>620</v>
      </c>
      <c r="O172" s="383" t="s">
        <v>230</v>
      </c>
    </row>
    <row r="173" spans="1:15">
      <c r="A173" s="385">
        <v>42009</v>
      </c>
      <c r="B173" s="383" t="s">
        <v>650</v>
      </c>
      <c r="C173" s="383" t="s">
        <v>8</v>
      </c>
      <c r="D173" s="383" t="s">
        <v>20</v>
      </c>
      <c r="E173" s="383" t="s">
        <v>651</v>
      </c>
      <c r="F173" s="383" t="s">
        <v>10</v>
      </c>
      <c r="G173" s="384">
        <v>700</v>
      </c>
      <c r="H173" s="383" t="s">
        <v>652</v>
      </c>
      <c r="I173" s="383" t="s">
        <v>653</v>
      </c>
      <c r="J173" s="383" t="s">
        <v>617</v>
      </c>
      <c r="K173" s="383" t="s">
        <v>618</v>
      </c>
      <c r="L173" s="384">
        <v>9088</v>
      </c>
      <c r="M173" s="383" t="s">
        <v>627</v>
      </c>
      <c r="N173" s="383" t="s">
        <v>620</v>
      </c>
      <c r="O173" s="383" t="s">
        <v>230</v>
      </c>
    </row>
    <row r="174" spans="1:15">
      <c r="A174" s="385">
        <v>42010</v>
      </c>
      <c r="B174" s="383" t="s">
        <v>650</v>
      </c>
      <c r="C174" s="383" t="s">
        <v>8</v>
      </c>
      <c r="D174" s="383" t="s">
        <v>20</v>
      </c>
      <c r="E174" s="383" t="s">
        <v>651</v>
      </c>
      <c r="F174" s="383" t="s">
        <v>10</v>
      </c>
      <c r="G174" s="384">
        <v>700</v>
      </c>
      <c r="H174" s="383" t="s">
        <v>652</v>
      </c>
      <c r="I174" s="383" t="s">
        <v>653</v>
      </c>
      <c r="J174" s="383" t="s">
        <v>617</v>
      </c>
      <c r="K174" s="383" t="s">
        <v>618</v>
      </c>
      <c r="L174" s="384">
        <v>9280</v>
      </c>
      <c r="M174" s="383" t="s">
        <v>629</v>
      </c>
      <c r="N174" s="383" t="s">
        <v>620</v>
      </c>
      <c r="O174" s="383" t="s">
        <v>230</v>
      </c>
    </row>
    <row r="175" spans="1:15">
      <c r="A175" s="385">
        <v>42011</v>
      </c>
      <c r="B175" s="383" t="s">
        <v>621</v>
      </c>
      <c r="C175" s="383" t="s">
        <v>8</v>
      </c>
      <c r="D175" s="383" t="s">
        <v>9</v>
      </c>
      <c r="E175" s="383" t="s">
        <v>622</v>
      </c>
      <c r="F175" s="383" t="s">
        <v>10</v>
      </c>
      <c r="G175" s="384">
        <v>5460</v>
      </c>
      <c r="H175" s="383" t="s">
        <v>623</v>
      </c>
      <c r="I175" s="383" t="s">
        <v>625</v>
      </c>
      <c r="J175" s="383" t="s">
        <v>617</v>
      </c>
      <c r="K175" s="383" t="s">
        <v>618</v>
      </c>
      <c r="L175" s="384">
        <v>9280</v>
      </c>
      <c r="M175" s="383" t="s">
        <v>629</v>
      </c>
      <c r="N175" s="383" t="s">
        <v>620</v>
      </c>
      <c r="O175" s="383" t="s">
        <v>230</v>
      </c>
    </row>
    <row r="176" spans="1:15">
      <c r="A176" s="385">
        <v>42012</v>
      </c>
      <c r="B176" s="383" t="s">
        <v>650</v>
      </c>
      <c r="C176" s="383" t="s">
        <v>8</v>
      </c>
      <c r="D176" s="383" t="s">
        <v>20</v>
      </c>
      <c r="E176" s="383" t="s">
        <v>651</v>
      </c>
      <c r="F176" s="383" t="s">
        <v>10</v>
      </c>
      <c r="G176" s="384">
        <v>700</v>
      </c>
      <c r="H176" s="383" t="s">
        <v>652</v>
      </c>
      <c r="I176" s="383" t="s">
        <v>653</v>
      </c>
      <c r="J176" s="383" t="s">
        <v>617</v>
      </c>
      <c r="K176" s="383" t="s">
        <v>618</v>
      </c>
      <c r="L176" s="384">
        <v>9280</v>
      </c>
      <c r="M176" s="383" t="s">
        <v>630</v>
      </c>
      <c r="N176" s="383" t="s">
        <v>620</v>
      </c>
      <c r="O176" s="383" t="s">
        <v>230</v>
      </c>
    </row>
    <row r="177" spans="1:15">
      <c r="A177" s="385">
        <v>42013</v>
      </c>
      <c r="B177" s="383" t="s">
        <v>650</v>
      </c>
      <c r="C177" s="383" t="s">
        <v>8</v>
      </c>
      <c r="D177" s="383" t="s">
        <v>20</v>
      </c>
      <c r="E177" s="383" t="s">
        <v>651</v>
      </c>
      <c r="F177" s="383" t="s">
        <v>10</v>
      </c>
      <c r="G177" s="384">
        <v>1180</v>
      </c>
      <c r="H177" s="383" t="s">
        <v>652</v>
      </c>
      <c r="I177" s="383" t="s">
        <v>653</v>
      </c>
      <c r="J177" s="383" t="s">
        <v>617</v>
      </c>
      <c r="K177" s="383" t="s">
        <v>618</v>
      </c>
      <c r="L177" s="384">
        <v>9280</v>
      </c>
      <c r="M177" s="383" t="s">
        <v>630</v>
      </c>
      <c r="N177" s="383" t="s">
        <v>620</v>
      </c>
      <c r="O177" s="383" t="s">
        <v>230</v>
      </c>
    </row>
    <row r="178" spans="1:15">
      <c r="A178" s="385">
        <v>42014</v>
      </c>
      <c r="B178" s="383" t="s">
        <v>621</v>
      </c>
      <c r="C178" s="383" t="s">
        <v>8</v>
      </c>
      <c r="D178" s="383" t="s">
        <v>9</v>
      </c>
      <c r="E178" s="383" t="s">
        <v>622</v>
      </c>
      <c r="F178" s="383" t="s">
        <v>10</v>
      </c>
      <c r="G178" s="384">
        <v>4680</v>
      </c>
      <c r="H178" s="383" t="s">
        <v>623</v>
      </c>
      <c r="I178" s="383" t="s">
        <v>625</v>
      </c>
      <c r="J178" s="383" t="s">
        <v>617</v>
      </c>
      <c r="K178" s="383" t="s">
        <v>618</v>
      </c>
      <c r="L178" s="384">
        <v>9280</v>
      </c>
      <c r="M178" s="383" t="s">
        <v>630</v>
      </c>
      <c r="N178" s="383" t="s">
        <v>620</v>
      </c>
      <c r="O178" s="383" t="s">
        <v>230</v>
      </c>
    </row>
    <row r="179" spans="1:15">
      <c r="A179" s="385">
        <v>42015</v>
      </c>
      <c r="B179" s="383" t="s">
        <v>621</v>
      </c>
      <c r="C179" s="383" t="s">
        <v>8</v>
      </c>
      <c r="D179" s="383" t="s">
        <v>9</v>
      </c>
      <c r="E179" s="383" t="s">
        <v>622</v>
      </c>
      <c r="F179" s="383" t="s">
        <v>10</v>
      </c>
      <c r="G179" s="384">
        <v>4680</v>
      </c>
      <c r="H179" s="383" t="s">
        <v>623</v>
      </c>
      <c r="I179" s="383" t="s">
        <v>625</v>
      </c>
      <c r="J179" s="383" t="s">
        <v>617</v>
      </c>
      <c r="K179" s="383" t="s">
        <v>618</v>
      </c>
      <c r="L179" s="384">
        <v>9280</v>
      </c>
      <c r="M179" s="383" t="s">
        <v>630</v>
      </c>
      <c r="N179" s="383" t="s">
        <v>620</v>
      </c>
      <c r="O179" s="383" t="s">
        <v>230</v>
      </c>
    </row>
    <row r="180" spans="1:15">
      <c r="A180" s="385">
        <v>42016</v>
      </c>
      <c r="B180" s="383" t="s">
        <v>621</v>
      </c>
      <c r="C180" s="383" t="s">
        <v>8</v>
      </c>
      <c r="D180" s="383" t="s">
        <v>9</v>
      </c>
      <c r="E180" s="383" t="s">
        <v>622</v>
      </c>
      <c r="F180" s="383" t="s">
        <v>10</v>
      </c>
      <c r="G180" s="384">
        <v>3770</v>
      </c>
      <c r="H180" s="383" t="s">
        <v>623</v>
      </c>
      <c r="I180" s="383" t="s">
        <v>625</v>
      </c>
      <c r="J180" s="383" t="s">
        <v>617</v>
      </c>
      <c r="K180" s="383" t="s">
        <v>618</v>
      </c>
      <c r="L180" s="384">
        <v>9280</v>
      </c>
      <c r="M180" s="383" t="s">
        <v>630</v>
      </c>
      <c r="N180" s="383" t="s">
        <v>620</v>
      </c>
      <c r="O180" s="383" t="s">
        <v>230</v>
      </c>
    </row>
    <row r="181" spans="1:15">
      <c r="A181" s="385">
        <v>42017</v>
      </c>
      <c r="B181" s="383" t="s">
        <v>621</v>
      </c>
      <c r="C181" s="383" t="s">
        <v>8</v>
      </c>
      <c r="D181" s="383" t="s">
        <v>9</v>
      </c>
      <c r="E181" s="383" t="s">
        <v>622</v>
      </c>
      <c r="F181" s="383" t="s">
        <v>10</v>
      </c>
      <c r="G181" s="384">
        <v>3770</v>
      </c>
      <c r="H181" s="383" t="s">
        <v>623</v>
      </c>
      <c r="I181" s="383" t="s">
        <v>625</v>
      </c>
      <c r="J181" s="383" t="s">
        <v>617</v>
      </c>
      <c r="K181" s="383" t="s">
        <v>618</v>
      </c>
      <c r="L181" s="384">
        <v>9280</v>
      </c>
      <c r="M181" s="383" t="s">
        <v>631</v>
      </c>
      <c r="N181" s="383" t="s">
        <v>620</v>
      </c>
      <c r="O181" s="383" t="s">
        <v>230</v>
      </c>
    </row>
    <row r="182" spans="1:15">
      <c r="A182" s="385">
        <v>42018</v>
      </c>
      <c r="B182" s="383" t="s">
        <v>621</v>
      </c>
      <c r="C182" s="383" t="s">
        <v>8</v>
      </c>
      <c r="D182" s="383" t="s">
        <v>9</v>
      </c>
      <c r="E182" s="383" t="s">
        <v>622</v>
      </c>
      <c r="F182" s="383" t="s">
        <v>10</v>
      </c>
      <c r="G182" s="384">
        <v>4160</v>
      </c>
      <c r="H182" s="383" t="s">
        <v>623</v>
      </c>
      <c r="I182" s="383" t="s">
        <v>625</v>
      </c>
      <c r="J182" s="383" t="s">
        <v>617</v>
      </c>
      <c r="K182" s="383" t="s">
        <v>618</v>
      </c>
      <c r="L182" s="384">
        <v>9804</v>
      </c>
      <c r="M182" s="383" t="s">
        <v>631</v>
      </c>
      <c r="N182" s="383" t="s">
        <v>620</v>
      </c>
      <c r="O182" s="383" t="s">
        <v>230</v>
      </c>
    </row>
    <row r="183" spans="1:15">
      <c r="A183" s="385">
        <v>42019</v>
      </c>
      <c r="B183" s="383" t="s">
        <v>621</v>
      </c>
      <c r="C183" s="383" t="s">
        <v>8</v>
      </c>
      <c r="D183" s="383" t="s">
        <v>9</v>
      </c>
      <c r="E183" s="383" t="s">
        <v>622</v>
      </c>
      <c r="F183" s="383" t="s">
        <v>10</v>
      </c>
      <c r="G183" s="384">
        <v>4810</v>
      </c>
      <c r="H183" s="383" t="s">
        <v>623</v>
      </c>
      <c r="I183" s="383" t="s">
        <v>625</v>
      </c>
      <c r="J183" s="383" t="s">
        <v>617</v>
      </c>
      <c r="K183" s="383" t="s">
        <v>618</v>
      </c>
      <c r="L183" s="384">
        <v>11627</v>
      </c>
      <c r="M183" s="383" t="s">
        <v>631</v>
      </c>
      <c r="N183" s="383" t="s">
        <v>620</v>
      </c>
      <c r="O183" s="383" t="s">
        <v>230</v>
      </c>
    </row>
    <row r="184" spans="1:15">
      <c r="A184" s="385">
        <v>42020</v>
      </c>
      <c r="B184" s="383" t="s">
        <v>21</v>
      </c>
      <c r="C184" s="383" t="s">
        <v>12</v>
      </c>
      <c r="D184" s="383" t="s">
        <v>22</v>
      </c>
      <c r="E184" s="383" t="s">
        <v>658</v>
      </c>
      <c r="F184" s="383" t="s">
        <v>10</v>
      </c>
      <c r="G184" s="384">
        <v>3075</v>
      </c>
      <c r="H184" s="383" t="s">
        <v>659</v>
      </c>
      <c r="I184" s="383" t="s">
        <v>660</v>
      </c>
      <c r="J184" s="383" t="s">
        <v>617</v>
      </c>
      <c r="K184" s="383" t="s">
        <v>618</v>
      </c>
      <c r="L184" s="384">
        <v>12650</v>
      </c>
      <c r="M184" s="383" t="s">
        <v>631</v>
      </c>
      <c r="N184" s="383" t="s">
        <v>620</v>
      </c>
      <c r="O184" s="383" t="s">
        <v>230</v>
      </c>
    </row>
    <row r="185" spans="1:15">
      <c r="A185" s="385">
        <v>42021</v>
      </c>
      <c r="B185" s="383" t="s">
        <v>621</v>
      </c>
      <c r="C185" s="383" t="s">
        <v>8</v>
      </c>
      <c r="D185" s="383" t="s">
        <v>9</v>
      </c>
      <c r="E185" s="383" t="s">
        <v>622</v>
      </c>
      <c r="F185" s="383" t="s">
        <v>10</v>
      </c>
      <c r="G185" s="384">
        <v>4810</v>
      </c>
      <c r="H185" s="383" t="s">
        <v>623</v>
      </c>
      <c r="I185" s="383" t="s">
        <v>625</v>
      </c>
      <c r="J185" s="383" t="s">
        <v>617</v>
      </c>
      <c r="K185" s="383" t="s">
        <v>618</v>
      </c>
      <c r="L185" s="384">
        <v>12650</v>
      </c>
      <c r="M185" s="383" t="s">
        <v>632</v>
      </c>
      <c r="N185" s="383" t="s">
        <v>620</v>
      </c>
      <c r="O185" s="383" t="s">
        <v>230</v>
      </c>
    </row>
    <row r="186" spans="1:15">
      <c r="A186" s="385">
        <v>42022</v>
      </c>
      <c r="B186" s="383" t="s">
        <v>621</v>
      </c>
      <c r="C186" s="383" t="s">
        <v>8</v>
      </c>
      <c r="D186" s="383" t="s">
        <v>9</v>
      </c>
      <c r="E186" s="383" t="s">
        <v>622</v>
      </c>
      <c r="F186" s="383" t="s">
        <v>10</v>
      </c>
      <c r="G186" s="384">
        <v>4810</v>
      </c>
      <c r="H186" s="383" t="s">
        <v>623</v>
      </c>
      <c r="I186" s="383" t="s">
        <v>625</v>
      </c>
      <c r="J186" s="383" t="s">
        <v>617</v>
      </c>
      <c r="K186" s="383" t="s">
        <v>618</v>
      </c>
      <c r="L186" s="384">
        <v>12650</v>
      </c>
      <c r="M186" s="383" t="s">
        <v>632</v>
      </c>
      <c r="N186" s="383" t="s">
        <v>620</v>
      </c>
      <c r="O186" s="383" t="s">
        <v>230</v>
      </c>
    </row>
    <row r="187" spans="1:15">
      <c r="A187" s="385">
        <v>42023</v>
      </c>
      <c r="B187" s="383" t="s">
        <v>621</v>
      </c>
      <c r="C187" s="383" t="s">
        <v>8</v>
      </c>
      <c r="D187" s="383" t="s">
        <v>9</v>
      </c>
      <c r="E187" s="383" t="s">
        <v>622</v>
      </c>
      <c r="F187" s="383" t="s">
        <v>10</v>
      </c>
      <c r="G187" s="384">
        <v>4810</v>
      </c>
      <c r="H187" s="383" t="s">
        <v>623</v>
      </c>
      <c r="I187" s="383" t="s">
        <v>625</v>
      </c>
      <c r="J187" s="383" t="s">
        <v>617</v>
      </c>
      <c r="K187" s="383" t="s">
        <v>618</v>
      </c>
      <c r="L187" s="384">
        <v>12650</v>
      </c>
      <c r="M187" s="383" t="s">
        <v>632</v>
      </c>
      <c r="N187" s="383" t="s">
        <v>620</v>
      </c>
      <c r="O187" s="383" t="s">
        <v>230</v>
      </c>
    </row>
    <row r="188" spans="1:15">
      <c r="A188" s="385">
        <v>42024</v>
      </c>
      <c r="B188" s="383" t="s">
        <v>621</v>
      </c>
      <c r="C188" s="383" t="s">
        <v>8</v>
      </c>
      <c r="D188" s="383" t="s">
        <v>9</v>
      </c>
      <c r="E188" s="383" t="s">
        <v>622</v>
      </c>
      <c r="F188" s="383" t="s">
        <v>10</v>
      </c>
      <c r="G188" s="384">
        <v>5200</v>
      </c>
      <c r="H188" s="383" t="s">
        <v>623</v>
      </c>
      <c r="I188" s="383" t="s">
        <v>625</v>
      </c>
      <c r="J188" s="383" t="s">
        <v>617</v>
      </c>
      <c r="K188" s="383" t="s">
        <v>618</v>
      </c>
      <c r="L188" s="384">
        <v>12775</v>
      </c>
      <c r="M188" s="383" t="s">
        <v>633</v>
      </c>
      <c r="N188" s="383" t="s">
        <v>620</v>
      </c>
      <c r="O188" s="383" t="s">
        <v>230</v>
      </c>
    </row>
    <row r="189" spans="1:15">
      <c r="A189" s="385">
        <v>42025</v>
      </c>
      <c r="B189" s="383" t="s">
        <v>621</v>
      </c>
      <c r="C189" s="383" t="s">
        <v>8</v>
      </c>
      <c r="D189" s="383" t="s">
        <v>9</v>
      </c>
      <c r="E189" s="383" t="s">
        <v>622</v>
      </c>
      <c r="F189" s="383" t="s">
        <v>10</v>
      </c>
      <c r="G189" s="384">
        <v>5200</v>
      </c>
      <c r="H189" s="383" t="s">
        <v>623</v>
      </c>
      <c r="I189" s="383" t="s">
        <v>625</v>
      </c>
      <c r="J189" s="383" t="s">
        <v>617</v>
      </c>
      <c r="K189" s="383" t="s">
        <v>618</v>
      </c>
      <c r="L189" s="384">
        <v>14695</v>
      </c>
      <c r="M189" s="383" t="s">
        <v>633</v>
      </c>
      <c r="N189" s="383" t="s">
        <v>620</v>
      </c>
      <c r="O189" s="383" t="s">
        <v>230</v>
      </c>
    </row>
    <row r="190" spans="1:15">
      <c r="A190" s="385">
        <v>42026</v>
      </c>
      <c r="B190" s="383" t="s">
        <v>621</v>
      </c>
      <c r="C190" s="383" t="s">
        <v>8</v>
      </c>
      <c r="D190" s="383" t="s">
        <v>9</v>
      </c>
      <c r="E190" s="383" t="s">
        <v>622</v>
      </c>
      <c r="F190" s="383" t="s">
        <v>10</v>
      </c>
      <c r="G190" s="384">
        <v>4940</v>
      </c>
      <c r="H190" s="383" t="s">
        <v>623</v>
      </c>
      <c r="I190" s="383" t="s">
        <v>625</v>
      </c>
      <c r="J190" s="383" t="s">
        <v>617</v>
      </c>
      <c r="K190" s="383" t="s">
        <v>618</v>
      </c>
      <c r="L190" s="384">
        <v>15922</v>
      </c>
      <c r="M190" s="383" t="s">
        <v>633</v>
      </c>
      <c r="N190" s="383" t="s">
        <v>620</v>
      </c>
      <c r="O190" s="383" t="s">
        <v>230</v>
      </c>
    </row>
    <row r="191" spans="1:15">
      <c r="A191" s="385">
        <v>42027</v>
      </c>
      <c r="B191" s="383" t="s">
        <v>621</v>
      </c>
      <c r="C191" s="383" t="s">
        <v>8</v>
      </c>
      <c r="D191" s="383" t="s">
        <v>9</v>
      </c>
      <c r="E191" s="383" t="s">
        <v>622</v>
      </c>
      <c r="F191" s="383" t="s">
        <v>10</v>
      </c>
      <c r="G191" s="384">
        <v>5850</v>
      </c>
      <c r="H191" s="383" t="s">
        <v>623</v>
      </c>
      <c r="I191" s="383" t="s">
        <v>625</v>
      </c>
      <c r="J191" s="383" t="s">
        <v>617</v>
      </c>
      <c r="K191" s="383" t="s">
        <v>618</v>
      </c>
      <c r="L191" s="384">
        <v>17245</v>
      </c>
      <c r="M191" s="383" t="s">
        <v>633</v>
      </c>
      <c r="N191" s="383" t="s">
        <v>620</v>
      </c>
      <c r="O191" s="383" t="s">
        <v>230</v>
      </c>
    </row>
    <row r="192" spans="1:15">
      <c r="A192" s="385">
        <v>42028</v>
      </c>
      <c r="B192" s="383" t="s">
        <v>621</v>
      </c>
      <c r="C192" s="383" t="s">
        <v>8</v>
      </c>
      <c r="D192" s="383" t="s">
        <v>9</v>
      </c>
      <c r="E192" s="383" t="s">
        <v>622</v>
      </c>
      <c r="F192" s="383" t="s">
        <v>10</v>
      </c>
      <c r="G192" s="384">
        <v>5850</v>
      </c>
      <c r="H192" s="383" t="s">
        <v>623</v>
      </c>
      <c r="I192" s="383" t="s">
        <v>625</v>
      </c>
      <c r="J192" s="383" t="s">
        <v>617</v>
      </c>
      <c r="K192" s="383" t="s">
        <v>618</v>
      </c>
      <c r="L192" s="384">
        <v>18650</v>
      </c>
      <c r="M192" s="383" t="s">
        <v>633</v>
      </c>
      <c r="N192" s="383" t="s">
        <v>620</v>
      </c>
      <c r="O192" s="383" t="s">
        <v>230</v>
      </c>
    </row>
    <row r="193" spans="1:15">
      <c r="A193" s="385">
        <v>42029</v>
      </c>
      <c r="B193" s="383" t="s">
        <v>621</v>
      </c>
      <c r="C193" s="383" t="s">
        <v>8</v>
      </c>
      <c r="D193" s="383" t="s">
        <v>9</v>
      </c>
      <c r="E193" s="383" t="s">
        <v>622</v>
      </c>
      <c r="F193" s="383" t="s">
        <v>10</v>
      </c>
      <c r="G193" s="384">
        <v>5850</v>
      </c>
      <c r="H193" s="383" t="s">
        <v>623</v>
      </c>
      <c r="I193" s="383" t="s">
        <v>625</v>
      </c>
      <c r="J193" s="383" t="s">
        <v>617</v>
      </c>
      <c r="K193" s="383" t="s">
        <v>618</v>
      </c>
      <c r="L193" s="384">
        <v>18650</v>
      </c>
      <c r="M193" s="383" t="s">
        <v>633</v>
      </c>
      <c r="N193" s="383" t="s">
        <v>620</v>
      </c>
      <c r="O193" s="383" t="s">
        <v>230</v>
      </c>
    </row>
    <row r="194" spans="1:15">
      <c r="A194" s="385">
        <v>42030</v>
      </c>
      <c r="B194" s="383" t="s">
        <v>621</v>
      </c>
      <c r="C194" s="383" t="s">
        <v>8</v>
      </c>
      <c r="D194" s="383" t="s">
        <v>9</v>
      </c>
      <c r="E194" s="383" t="s">
        <v>622</v>
      </c>
      <c r="F194" s="383" t="s">
        <v>10</v>
      </c>
      <c r="G194" s="384">
        <v>5460</v>
      </c>
      <c r="H194" s="383" t="s">
        <v>623</v>
      </c>
      <c r="I194" s="383" t="s">
        <v>625</v>
      </c>
      <c r="J194" s="383" t="s">
        <v>617</v>
      </c>
      <c r="K194" s="383" t="s">
        <v>618</v>
      </c>
      <c r="L194" s="384">
        <v>18650</v>
      </c>
      <c r="M194" s="383" t="s">
        <v>634</v>
      </c>
      <c r="N194" s="383" t="s">
        <v>620</v>
      </c>
      <c r="O194" s="383" t="s">
        <v>230</v>
      </c>
    </row>
    <row r="195" spans="1:15">
      <c r="A195" s="385">
        <v>42031</v>
      </c>
      <c r="B195" s="383" t="s">
        <v>621</v>
      </c>
      <c r="C195" s="383" t="s">
        <v>8</v>
      </c>
      <c r="D195" s="383" t="s">
        <v>9</v>
      </c>
      <c r="E195" s="383" t="s">
        <v>622</v>
      </c>
      <c r="F195" s="383" t="s">
        <v>10</v>
      </c>
      <c r="G195" s="384">
        <v>5460</v>
      </c>
      <c r="H195" s="383" t="s">
        <v>623</v>
      </c>
      <c r="I195" s="383" t="s">
        <v>625</v>
      </c>
      <c r="J195" s="383" t="s">
        <v>617</v>
      </c>
      <c r="K195" s="383" t="s">
        <v>618</v>
      </c>
      <c r="L195" s="384">
        <v>18650</v>
      </c>
      <c r="M195" s="383" t="s">
        <v>634</v>
      </c>
      <c r="N195" s="383" t="s">
        <v>620</v>
      </c>
      <c r="O195" s="383" t="s">
        <v>230</v>
      </c>
    </row>
    <row r="196" spans="1:15">
      <c r="A196" s="385">
        <v>42032</v>
      </c>
      <c r="B196" s="383" t="s">
        <v>621</v>
      </c>
      <c r="C196" s="383" t="s">
        <v>8</v>
      </c>
      <c r="D196" s="383" t="s">
        <v>9</v>
      </c>
      <c r="E196" s="383" t="s">
        <v>622</v>
      </c>
      <c r="F196" s="383" t="s">
        <v>10</v>
      </c>
      <c r="G196" s="384">
        <v>4420</v>
      </c>
      <c r="H196" s="383" t="s">
        <v>623</v>
      </c>
      <c r="I196" s="383" t="s">
        <v>625</v>
      </c>
      <c r="J196" s="383" t="s">
        <v>617</v>
      </c>
      <c r="K196" s="383" t="s">
        <v>618</v>
      </c>
      <c r="L196" s="384">
        <v>18650</v>
      </c>
      <c r="M196" s="383" t="s">
        <v>634</v>
      </c>
      <c r="N196" s="383" t="s">
        <v>620</v>
      </c>
      <c r="O196" s="383" t="s">
        <v>230</v>
      </c>
    </row>
    <row r="197" spans="1:15">
      <c r="A197" s="385">
        <v>42033</v>
      </c>
      <c r="B197" s="383" t="s">
        <v>621</v>
      </c>
      <c r="C197" s="383" t="s">
        <v>8</v>
      </c>
      <c r="D197" s="383" t="s">
        <v>9</v>
      </c>
      <c r="E197" s="383" t="s">
        <v>622</v>
      </c>
      <c r="F197" s="383" t="s">
        <v>10</v>
      </c>
      <c r="G197" s="384">
        <v>4030</v>
      </c>
      <c r="H197" s="383" t="s">
        <v>623</v>
      </c>
      <c r="I197" s="383" t="s">
        <v>625</v>
      </c>
      <c r="J197" s="383" t="s">
        <v>617</v>
      </c>
      <c r="K197" s="383" t="s">
        <v>618</v>
      </c>
      <c r="L197" s="384">
        <v>18650</v>
      </c>
      <c r="M197" s="383" t="s">
        <v>634</v>
      </c>
      <c r="N197" s="383" t="s">
        <v>620</v>
      </c>
      <c r="O197" s="383" t="s">
        <v>230</v>
      </c>
    </row>
    <row r="198" spans="1:15">
      <c r="A198" s="385">
        <v>42034</v>
      </c>
      <c r="B198" s="383" t="s">
        <v>621</v>
      </c>
      <c r="C198" s="383" t="s">
        <v>8</v>
      </c>
      <c r="D198" s="383" t="s">
        <v>9</v>
      </c>
      <c r="E198" s="383" t="s">
        <v>622</v>
      </c>
      <c r="F198" s="383" t="s">
        <v>10</v>
      </c>
      <c r="G198" s="384">
        <v>4160</v>
      </c>
      <c r="H198" s="383" t="s">
        <v>623</v>
      </c>
      <c r="I198" s="383" t="s">
        <v>625</v>
      </c>
      <c r="J198" s="383" t="s">
        <v>617</v>
      </c>
      <c r="K198" s="383" t="s">
        <v>618</v>
      </c>
      <c r="L198" s="384">
        <v>18650</v>
      </c>
      <c r="M198" s="383" t="s">
        <v>634</v>
      </c>
      <c r="N198" s="383" t="s">
        <v>620</v>
      </c>
      <c r="O198" s="383" t="s">
        <v>230</v>
      </c>
    </row>
    <row r="199" spans="1:15">
      <c r="A199" s="385">
        <v>42035</v>
      </c>
      <c r="B199" s="383" t="s">
        <v>621</v>
      </c>
      <c r="C199" s="383" t="s">
        <v>8</v>
      </c>
      <c r="D199" s="383" t="s">
        <v>9</v>
      </c>
      <c r="E199" s="383" t="s">
        <v>622</v>
      </c>
      <c r="F199" s="383" t="s">
        <v>10</v>
      </c>
      <c r="G199" s="384">
        <v>4160</v>
      </c>
      <c r="H199" s="383" t="s">
        <v>623</v>
      </c>
      <c r="I199" s="383" t="s">
        <v>625</v>
      </c>
      <c r="J199" s="383" t="s">
        <v>617</v>
      </c>
      <c r="K199" s="383" t="s">
        <v>618</v>
      </c>
      <c r="L199" s="384">
        <v>18650</v>
      </c>
      <c r="M199" s="383" t="s">
        <v>634</v>
      </c>
      <c r="N199" s="383" t="s">
        <v>620</v>
      </c>
      <c r="O199" s="383" t="s">
        <v>230</v>
      </c>
    </row>
    <row r="200" spans="1:15">
      <c r="A200" s="385">
        <v>42036</v>
      </c>
      <c r="B200" s="383" t="s">
        <v>621</v>
      </c>
      <c r="C200" s="383" t="s">
        <v>8</v>
      </c>
      <c r="D200" s="383" t="s">
        <v>9</v>
      </c>
      <c r="E200" s="383" t="s">
        <v>622</v>
      </c>
      <c r="F200" s="383" t="s">
        <v>10</v>
      </c>
      <c r="G200" s="384">
        <v>4160</v>
      </c>
      <c r="H200" s="383" t="s">
        <v>623</v>
      </c>
      <c r="I200" s="383" t="s">
        <v>625</v>
      </c>
      <c r="J200" s="383" t="s">
        <v>617</v>
      </c>
      <c r="K200" s="383" t="s">
        <v>618</v>
      </c>
      <c r="L200" s="384">
        <v>18660</v>
      </c>
      <c r="M200" s="383" t="s">
        <v>634</v>
      </c>
      <c r="N200" s="383" t="s">
        <v>620</v>
      </c>
      <c r="O200" s="383" t="s">
        <v>230</v>
      </c>
    </row>
    <row r="201" spans="1:15">
      <c r="A201" s="385">
        <v>42037</v>
      </c>
      <c r="B201" s="383" t="s">
        <v>621</v>
      </c>
      <c r="C201" s="383" t="s">
        <v>8</v>
      </c>
      <c r="D201" s="383" t="s">
        <v>9</v>
      </c>
      <c r="E201" s="383" t="s">
        <v>622</v>
      </c>
      <c r="F201" s="383" t="s">
        <v>10</v>
      </c>
      <c r="G201" s="384">
        <v>4290</v>
      </c>
      <c r="H201" s="383" t="s">
        <v>623</v>
      </c>
      <c r="I201" s="383" t="s">
        <v>625</v>
      </c>
      <c r="J201" s="383" t="s">
        <v>617</v>
      </c>
      <c r="K201" s="383" t="s">
        <v>618</v>
      </c>
      <c r="L201" s="384">
        <v>18660</v>
      </c>
      <c r="M201" s="383" t="s">
        <v>634</v>
      </c>
      <c r="N201" s="383" t="s">
        <v>620</v>
      </c>
      <c r="O201" s="383" t="s">
        <v>230</v>
      </c>
    </row>
    <row r="202" spans="1:15">
      <c r="A202" s="385">
        <v>42038</v>
      </c>
      <c r="B202" s="383" t="s">
        <v>21</v>
      </c>
      <c r="C202" s="383" t="s">
        <v>12</v>
      </c>
      <c r="D202" s="383" t="s">
        <v>22</v>
      </c>
      <c r="E202" s="383" t="s">
        <v>658</v>
      </c>
      <c r="F202" s="383" t="s">
        <v>10</v>
      </c>
      <c r="G202" s="384">
        <v>2500</v>
      </c>
      <c r="H202" s="383" t="s">
        <v>659</v>
      </c>
      <c r="I202" s="383" t="s">
        <v>661</v>
      </c>
      <c r="J202" s="383" t="s">
        <v>617</v>
      </c>
      <c r="K202" s="383" t="s">
        <v>618</v>
      </c>
      <c r="L202" s="384">
        <v>18660</v>
      </c>
      <c r="M202" s="383" t="s">
        <v>634</v>
      </c>
      <c r="N202" s="383" t="s">
        <v>620</v>
      </c>
      <c r="O202" s="383" t="s">
        <v>230</v>
      </c>
    </row>
    <row r="203" spans="1:15">
      <c r="A203" s="385">
        <v>42039</v>
      </c>
      <c r="B203" s="383" t="s">
        <v>621</v>
      </c>
      <c r="C203" s="383" t="s">
        <v>8</v>
      </c>
      <c r="D203" s="383" t="s">
        <v>9</v>
      </c>
      <c r="E203" s="383" t="s">
        <v>622</v>
      </c>
      <c r="F203" s="383" t="s">
        <v>10</v>
      </c>
      <c r="G203" s="384">
        <v>4290</v>
      </c>
      <c r="H203" s="383" t="s">
        <v>623</v>
      </c>
      <c r="I203" s="383" t="s">
        <v>625</v>
      </c>
      <c r="J203" s="383" t="s">
        <v>617</v>
      </c>
      <c r="K203" s="383" t="s">
        <v>618</v>
      </c>
      <c r="L203" s="384">
        <v>18660</v>
      </c>
      <c r="M203" s="383" t="s">
        <v>634</v>
      </c>
      <c r="N203" s="383" t="s">
        <v>620</v>
      </c>
      <c r="O203" s="383" t="s">
        <v>230</v>
      </c>
    </row>
    <row r="204" spans="1:15">
      <c r="A204" s="385">
        <v>42040</v>
      </c>
      <c r="B204" s="383" t="s">
        <v>621</v>
      </c>
      <c r="C204" s="383" t="s">
        <v>8</v>
      </c>
      <c r="D204" s="383" t="s">
        <v>9</v>
      </c>
      <c r="E204" s="383" t="s">
        <v>622</v>
      </c>
      <c r="F204" s="383" t="s">
        <v>10</v>
      </c>
      <c r="G204" s="384">
        <v>4810</v>
      </c>
      <c r="H204" s="383" t="s">
        <v>623</v>
      </c>
      <c r="I204" s="383" t="s">
        <v>625</v>
      </c>
      <c r="J204" s="383" t="s">
        <v>617</v>
      </c>
      <c r="K204" s="383" t="s">
        <v>618</v>
      </c>
      <c r="L204" s="384">
        <v>18761</v>
      </c>
      <c r="M204" s="383" t="s">
        <v>635</v>
      </c>
      <c r="N204" s="383" t="s">
        <v>620</v>
      </c>
      <c r="O204" s="383" t="s">
        <v>230</v>
      </c>
    </row>
    <row r="205" spans="1:15">
      <c r="A205" s="385">
        <v>42041</v>
      </c>
      <c r="B205" s="383" t="s">
        <v>621</v>
      </c>
      <c r="C205" s="383" t="s">
        <v>8</v>
      </c>
      <c r="D205" s="383" t="s">
        <v>9</v>
      </c>
      <c r="E205" s="383" t="s">
        <v>622</v>
      </c>
      <c r="F205" s="383" t="s">
        <v>10</v>
      </c>
      <c r="G205" s="384">
        <v>5460</v>
      </c>
      <c r="H205" s="383" t="s">
        <v>623</v>
      </c>
      <c r="I205" s="383" t="s">
        <v>625</v>
      </c>
      <c r="J205" s="383" t="s">
        <v>617</v>
      </c>
      <c r="K205" s="383" t="s">
        <v>618</v>
      </c>
      <c r="L205" s="384">
        <v>18761</v>
      </c>
      <c r="M205" s="383" t="s">
        <v>635</v>
      </c>
      <c r="N205" s="383" t="s">
        <v>620</v>
      </c>
      <c r="O205" s="383" t="s">
        <v>230</v>
      </c>
    </row>
    <row r="206" spans="1:15">
      <c r="A206" s="385">
        <v>42042</v>
      </c>
      <c r="B206" s="383" t="s">
        <v>621</v>
      </c>
      <c r="C206" s="383" t="s">
        <v>8</v>
      </c>
      <c r="D206" s="383" t="s">
        <v>9</v>
      </c>
      <c r="E206" s="383" t="s">
        <v>622</v>
      </c>
      <c r="F206" s="383" t="s">
        <v>10</v>
      </c>
      <c r="G206" s="384">
        <v>5460</v>
      </c>
      <c r="H206" s="383" t="s">
        <v>623</v>
      </c>
      <c r="I206" s="383" t="s">
        <v>625</v>
      </c>
      <c r="J206" s="383" t="s">
        <v>617</v>
      </c>
      <c r="K206" s="383" t="s">
        <v>618</v>
      </c>
      <c r="L206" s="384">
        <v>18800</v>
      </c>
      <c r="M206" s="383" t="s">
        <v>635</v>
      </c>
      <c r="N206" s="383" t="s">
        <v>620</v>
      </c>
      <c r="O206" s="383" t="s">
        <v>230</v>
      </c>
    </row>
    <row r="207" spans="1:15">
      <c r="A207" s="385">
        <v>42043</v>
      </c>
      <c r="B207" s="383" t="s">
        <v>621</v>
      </c>
      <c r="C207" s="383" t="s">
        <v>8</v>
      </c>
      <c r="D207" s="383" t="s">
        <v>9</v>
      </c>
      <c r="E207" s="383" t="s">
        <v>622</v>
      </c>
      <c r="F207" s="383" t="s">
        <v>10</v>
      </c>
      <c r="G207" s="384">
        <v>5460</v>
      </c>
      <c r="H207" s="383" t="s">
        <v>623</v>
      </c>
      <c r="I207" s="383" t="s">
        <v>625</v>
      </c>
      <c r="J207" s="383" t="s">
        <v>617</v>
      </c>
      <c r="K207" s="383" t="s">
        <v>618</v>
      </c>
      <c r="L207" s="384">
        <v>20258</v>
      </c>
      <c r="M207" s="383" t="s">
        <v>635</v>
      </c>
      <c r="N207" s="383" t="s">
        <v>620</v>
      </c>
      <c r="O207" s="383" t="s">
        <v>230</v>
      </c>
    </row>
    <row r="208" spans="1:15">
      <c r="A208" s="385">
        <v>42044</v>
      </c>
      <c r="B208" s="383" t="s">
        <v>621</v>
      </c>
      <c r="C208" s="383" t="s">
        <v>8</v>
      </c>
      <c r="D208" s="383" t="s">
        <v>9</v>
      </c>
      <c r="E208" s="383" t="s">
        <v>622</v>
      </c>
      <c r="F208" s="383" t="s">
        <v>10</v>
      </c>
      <c r="G208" s="384">
        <v>5720</v>
      </c>
      <c r="H208" s="383" t="s">
        <v>623</v>
      </c>
      <c r="I208" s="383" t="s">
        <v>625</v>
      </c>
      <c r="J208" s="383" t="s">
        <v>617</v>
      </c>
      <c r="K208" s="383" t="s">
        <v>618</v>
      </c>
      <c r="L208" s="384">
        <v>20833</v>
      </c>
      <c r="M208" s="383" t="s">
        <v>635</v>
      </c>
      <c r="N208" s="383" t="s">
        <v>620</v>
      </c>
      <c r="O208" s="383" t="s">
        <v>230</v>
      </c>
    </row>
    <row r="209" spans="1:15">
      <c r="A209" s="385">
        <v>42045</v>
      </c>
      <c r="B209" s="383" t="s">
        <v>621</v>
      </c>
      <c r="C209" s="383" t="s">
        <v>8</v>
      </c>
      <c r="D209" s="383" t="s">
        <v>9</v>
      </c>
      <c r="E209" s="383" t="s">
        <v>622</v>
      </c>
      <c r="F209" s="383" t="s">
        <v>10</v>
      </c>
      <c r="G209" s="384">
        <v>5850</v>
      </c>
      <c r="H209" s="383" t="s">
        <v>623</v>
      </c>
      <c r="I209" s="383" t="s">
        <v>625</v>
      </c>
      <c r="J209" s="383" t="s">
        <v>617</v>
      </c>
      <c r="K209" s="383" t="s">
        <v>618</v>
      </c>
      <c r="L209" s="384">
        <v>20833</v>
      </c>
      <c r="M209" s="383" t="s">
        <v>635</v>
      </c>
      <c r="N209" s="383" t="s">
        <v>620</v>
      </c>
      <c r="O209" s="383" t="s">
        <v>230</v>
      </c>
    </row>
    <row r="210" spans="1:15">
      <c r="A210" s="385">
        <v>42046</v>
      </c>
      <c r="B210" s="383" t="s">
        <v>621</v>
      </c>
      <c r="C210" s="383" t="s">
        <v>8</v>
      </c>
      <c r="D210" s="383" t="s">
        <v>9</v>
      </c>
      <c r="E210" s="383" t="s">
        <v>622</v>
      </c>
      <c r="F210" s="383" t="s">
        <v>10</v>
      </c>
      <c r="G210" s="384">
        <v>5460</v>
      </c>
      <c r="H210" s="383" t="s">
        <v>623</v>
      </c>
      <c r="I210" s="383" t="s">
        <v>625</v>
      </c>
      <c r="J210" s="383" t="s">
        <v>617</v>
      </c>
      <c r="K210" s="383" t="s">
        <v>618</v>
      </c>
      <c r="L210" s="384">
        <v>20833</v>
      </c>
      <c r="M210" s="383" t="s">
        <v>635</v>
      </c>
      <c r="N210" s="383" t="s">
        <v>620</v>
      </c>
      <c r="O210" s="383" t="s">
        <v>230</v>
      </c>
    </row>
    <row r="211" spans="1:15">
      <c r="A211" s="385">
        <v>42047</v>
      </c>
      <c r="B211" s="383" t="s">
        <v>621</v>
      </c>
      <c r="C211" s="383" t="s">
        <v>8</v>
      </c>
      <c r="D211" s="383" t="s">
        <v>9</v>
      </c>
      <c r="E211" s="383" t="s">
        <v>622</v>
      </c>
      <c r="F211" s="383" t="s">
        <v>10</v>
      </c>
      <c r="G211" s="384">
        <v>5460</v>
      </c>
      <c r="H211" s="383" t="s">
        <v>623</v>
      </c>
      <c r="I211" s="383" t="s">
        <v>625</v>
      </c>
      <c r="J211" s="383" t="s">
        <v>617</v>
      </c>
      <c r="K211" s="383" t="s">
        <v>618</v>
      </c>
      <c r="L211" s="384">
        <v>20833</v>
      </c>
      <c r="M211" s="383" t="s">
        <v>635</v>
      </c>
      <c r="N211" s="383" t="s">
        <v>620</v>
      </c>
      <c r="O211" s="383" t="s">
        <v>230</v>
      </c>
    </row>
    <row r="212" spans="1:15">
      <c r="A212" s="385">
        <v>42048</v>
      </c>
      <c r="B212" s="383" t="s">
        <v>621</v>
      </c>
      <c r="C212" s="383" t="s">
        <v>8</v>
      </c>
      <c r="D212" s="383" t="s">
        <v>9</v>
      </c>
      <c r="E212" s="383" t="s">
        <v>622</v>
      </c>
      <c r="F212" s="383" t="s">
        <v>10</v>
      </c>
      <c r="G212" s="384">
        <v>5720</v>
      </c>
      <c r="H212" s="383" t="s">
        <v>623</v>
      </c>
      <c r="I212" s="383" t="s">
        <v>625</v>
      </c>
      <c r="J212" s="383" t="s">
        <v>617</v>
      </c>
      <c r="K212" s="383" t="s">
        <v>618</v>
      </c>
      <c r="L212" s="384">
        <v>20833</v>
      </c>
      <c r="M212" s="383" t="s">
        <v>635</v>
      </c>
      <c r="N212" s="383" t="s">
        <v>620</v>
      </c>
      <c r="O212" s="383" t="s">
        <v>230</v>
      </c>
    </row>
    <row r="213" spans="1:15">
      <c r="A213" s="385">
        <v>42049</v>
      </c>
      <c r="B213" s="383" t="s">
        <v>621</v>
      </c>
      <c r="C213" s="383" t="s">
        <v>8</v>
      </c>
      <c r="D213" s="383" t="s">
        <v>9</v>
      </c>
      <c r="E213" s="383" t="s">
        <v>622</v>
      </c>
      <c r="F213" s="383" t="s">
        <v>10</v>
      </c>
      <c r="G213" s="384">
        <v>5720</v>
      </c>
      <c r="H213" s="383" t="s">
        <v>623</v>
      </c>
      <c r="I213" s="383" t="s">
        <v>625</v>
      </c>
      <c r="J213" s="383" t="s">
        <v>617</v>
      </c>
      <c r="K213" s="383" t="s">
        <v>618</v>
      </c>
      <c r="L213" s="384">
        <v>21180</v>
      </c>
      <c r="M213" s="383" t="s">
        <v>635</v>
      </c>
      <c r="N213" s="383" t="s">
        <v>620</v>
      </c>
      <c r="O213" s="383" t="s">
        <v>230</v>
      </c>
    </row>
    <row r="214" spans="1:15">
      <c r="A214" s="385">
        <v>42050</v>
      </c>
      <c r="B214" s="383" t="s">
        <v>621</v>
      </c>
      <c r="C214" s="383" t="s">
        <v>8</v>
      </c>
      <c r="D214" s="383" t="s">
        <v>9</v>
      </c>
      <c r="E214" s="383" t="s">
        <v>622</v>
      </c>
      <c r="F214" s="383" t="s">
        <v>10</v>
      </c>
      <c r="G214" s="384">
        <v>5720</v>
      </c>
      <c r="H214" s="383" t="s">
        <v>623</v>
      </c>
      <c r="I214" s="383" t="s">
        <v>625</v>
      </c>
      <c r="J214" s="383" t="s">
        <v>617</v>
      </c>
      <c r="K214" s="383" t="s">
        <v>618</v>
      </c>
      <c r="L214" s="384">
        <v>22680</v>
      </c>
      <c r="M214" s="383" t="s">
        <v>635</v>
      </c>
      <c r="N214" s="383" t="s">
        <v>620</v>
      </c>
      <c r="O214" s="383" t="s">
        <v>230</v>
      </c>
    </row>
    <row r="215" spans="1:15">
      <c r="A215" s="385">
        <v>42051</v>
      </c>
      <c r="B215" s="383" t="s">
        <v>621</v>
      </c>
      <c r="C215" s="383" t="s">
        <v>8</v>
      </c>
      <c r="D215" s="383" t="s">
        <v>9</v>
      </c>
      <c r="E215" s="383" t="s">
        <v>622</v>
      </c>
      <c r="F215" s="383" t="s">
        <v>10</v>
      </c>
      <c r="G215" s="384">
        <v>6370</v>
      </c>
      <c r="H215" s="383" t="s">
        <v>623</v>
      </c>
      <c r="I215" s="383" t="s">
        <v>625</v>
      </c>
      <c r="J215" s="383" t="s">
        <v>617</v>
      </c>
      <c r="K215" s="383" t="s">
        <v>618</v>
      </c>
      <c r="L215" s="384">
        <v>23171</v>
      </c>
      <c r="M215" s="383" t="s">
        <v>635</v>
      </c>
      <c r="N215" s="383" t="s">
        <v>620</v>
      </c>
      <c r="O215" s="383" t="s">
        <v>230</v>
      </c>
    </row>
    <row r="216" spans="1:15">
      <c r="A216" s="385">
        <v>42052</v>
      </c>
      <c r="B216" s="383" t="s">
        <v>621</v>
      </c>
      <c r="C216" s="383" t="s">
        <v>8</v>
      </c>
      <c r="D216" s="383" t="s">
        <v>9</v>
      </c>
      <c r="E216" s="383" t="s">
        <v>622</v>
      </c>
      <c r="F216" s="383" t="s">
        <v>10</v>
      </c>
      <c r="G216" s="384">
        <v>5720</v>
      </c>
      <c r="H216" s="383" t="s">
        <v>623</v>
      </c>
      <c r="I216" s="383" t="s">
        <v>625</v>
      </c>
      <c r="J216" s="383" t="s">
        <v>617</v>
      </c>
      <c r="K216" s="383" t="s">
        <v>618</v>
      </c>
      <c r="L216" s="384">
        <v>23171</v>
      </c>
      <c r="M216" s="383" t="s">
        <v>636</v>
      </c>
      <c r="N216" s="383" t="s">
        <v>620</v>
      </c>
      <c r="O216" s="383" t="s">
        <v>230</v>
      </c>
    </row>
    <row r="217" spans="1:15">
      <c r="A217" s="385">
        <v>42053</v>
      </c>
      <c r="B217" s="383" t="s">
        <v>621</v>
      </c>
      <c r="C217" s="383" t="s">
        <v>8</v>
      </c>
      <c r="D217" s="383" t="s">
        <v>9</v>
      </c>
      <c r="E217" s="383" t="s">
        <v>622</v>
      </c>
      <c r="F217" s="383" t="s">
        <v>10</v>
      </c>
      <c r="G217" s="384">
        <v>6110</v>
      </c>
      <c r="H217" s="383" t="s">
        <v>623</v>
      </c>
      <c r="I217" s="383" t="s">
        <v>625</v>
      </c>
      <c r="J217" s="383" t="s">
        <v>617</v>
      </c>
      <c r="K217" s="383" t="s">
        <v>618</v>
      </c>
      <c r="L217" s="384">
        <v>23171</v>
      </c>
      <c r="M217" s="383" t="s">
        <v>636</v>
      </c>
      <c r="N217" s="383" t="s">
        <v>620</v>
      </c>
      <c r="O217" s="383" t="s">
        <v>230</v>
      </c>
    </row>
    <row r="218" spans="1:15">
      <c r="A218" s="385">
        <v>42054</v>
      </c>
      <c r="B218" s="383" t="s">
        <v>621</v>
      </c>
      <c r="C218" s="383" t="s">
        <v>8</v>
      </c>
      <c r="D218" s="383" t="s">
        <v>9</v>
      </c>
      <c r="E218" s="383" t="s">
        <v>622</v>
      </c>
      <c r="F218" s="383" t="s">
        <v>10</v>
      </c>
      <c r="G218" s="384">
        <v>6110</v>
      </c>
      <c r="H218" s="383" t="s">
        <v>623</v>
      </c>
      <c r="I218" s="383" t="s">
        <v>625</v>
      </c>
      <c r="J218" s="383" t="s">
        <v>617</v>
      </c>
      <c r="K218" s="383" t="s">
        <v>618</v>
      </c>
      <c r="L218" s="384">
        <v>23171</v>
      </c>
      <c r="M218" s="383" t="s">
        <v>636</v>
      </c>
      <c r="N218" s="383" t="s">
        <v>620</v>
      </c>
      <c r="O218" s="383" t="s">
        <v>230</v>
      </c>
    </row>
    <row r="219" spans="1:15">
      <c r="A219" s="385">
        <v>42055</v>
      </c>
      <c r="B219" s="383" t="s">
        <v>621</v>
      </c>
      <c r="C219" s="383" t="s">
        <v>8</v>
      </c>
      <c r="D219" s="383" t="s">
        <v>9</v>
      </c>
      <c r="E219" s="383" t="s">
        <v>622</v>
      </c>
      <c r="F219" s="383" t="s">
        <v>10</v>
      </c>
      <c r="G219" s="384">
        <v>5590</v>
      </c>
      <c r="H219" s="383" t="s">
        <v>623</v>
      </c>
      <c r="I219" s="383" t="s">
        <v>625</v>
      </c>
      <c r="J219" s="383" t="s">
        <v>617</v>
      </c>
      <c r="K219" s="383" t="s">
        <v>618</v>
      </c>
      <c r="L219" s="384">
        <v>23171</v>
      </c>
      <c r="M219" s="383" t="s">
        <v>636</v>
      </c>
      <c r="N219" s="383" t="s">
        <v>620</v>
      </c>
      <c r="O219" s="383" t="s">
        <v>230</v>
      </c>
    </row>
    <row r="220" spans="1:15">
      <c r="A220" s="385">
        <v>42056</v>
      </c>
      <c r="B220" s="383" t="s">
        <v>621</v>
      </c>
      <c r="C220" s="383" t="s">
        <v>8</v>
      </c>
      <c r="D220" s="383" t="s">
        <v>9</v>
      </c>
      <c r="E220" s="383" t="s">
        <v>622</v>
      </c>
      <c r="F220" s="383" t="s">
        <v>10</v>
      </c>
      <c r="G220" s="384">
        <v>5330</v>
      </c>
      <c r="H220" s="383" t="s">
        <v>623</v>
      </c>
      <c r="I220" s="383" t="s">
        <v>625</v>
      </c>
      <c r="J220" s="383" t="s">
        <v>617</v>
      </c>
      <c r="K220" s="383" t="s">
        <v>618</v>
      </c>
      <c r="L220" s="384">
        <v>23171</v>
      </c>
      <c r="M220" s="383" t="s">
        <v>637</v>
      </c>
      <c r="N220" s="383" t="s">
        <v>620</v>
      </c>
      <c r="O220" s="383" t="s">
        <v>230</v>
      </c>
    </row>
    <row r="221" spans="1:15">
      <c r="A221" s="385">
        <v>42057</v>
      </c>
      <c r="B221" s="383" t="s">
        <v>621</v>
      </c>
      <c r="C221" s="383" t="s">
        <v>8</v>
      </c>
      <c r="D221" s="383" t="s">
        <v>9</v>
      </c>
      <c r="E221" s="383" t="s">
        <v>622</v>
      </c>
      <c r="F221" s="383" t="s">
        <v>10</v>
      </c>
      <c r="G221" s="384">
        <v>5720</v>
      </c>
      <c r="H221" s="383" t="s">
        <v>623</v>
      </c>
      <c r="I221" s="383" t="s">
        <v>625</v>
      </c>
      <c r="J221" s="383" t="s">
        <v>617</v>
      </c>
      <c r="K221" s="383" t="s">
        <v>618</v>
      </c>
      <c r="L221" s="384">
        <v>23171</v>
      </c>
      <c r="M221" s="383" t="s">
        <v>637</v>
      </c>
      <c r="N221" s="383" t="s">
        <v>620</v>
      </c>
      <c r="O221" s="383" t="s">
        <v>230</v>
      </c>
    </row>
    <row r="222" spans="1:15">
      <c r="A222" s="385">
        <v>42058</v>
      </c>
      <c r="B222" s="383" t="s">
        <v>621</v>
      </c>
      <c r="C222" s="383" t="s">
        <v>8</v>
      </c>
      <c r="D222" s="383" t="s">
        <v>9</v>
      </c>
      <c r="E222" s="383" t="s">
        <v>622</v>
      </c>
      <c r="F222" s="383" t="s">
        <v>10</v>
      </c>
      <c r="G222" s="384">
        <v>4030</v>
      </c>
      <c r="H222" s="383" t="s">
        <v>623</v>
      </c>
      <c r="I222" s="383" t="s">
        <v>625</v>
      </c>
      <c r="J222" s="383" t="s">
        <v>617</v>
      </c>
      <c r="K222" s="383" t="s">
        <v>618</v>
      </c>
      <c r="L222" s="384">
        <v>23171</v>
      </c>
      <c r="M222" s="383" t="s">
        <v>637</v>
      </c>
      <c r="N222" s="383" t="s">
        <v>620</v>
      </c>
      <c r="O222" s="383" t="s">
        <v>230</v>
      </c>
    </row>
    <row r="223" spans="1:15">
      <c r="A223" s="385">
        <v>42059</v>
      </c>
      <c r="B223" s="383" t="s">
        <v>621</v>
      </c>
      <c r="C223" s="383" t="s">
        <v>8</v>
      </c>
      <c r="D223" s="383" t="s">
        <v>9</v>
      </c>
      <c r="E223" s="383" t="s">
        <v>622</v>
      </c>
      <c r="F223" s="383" t="s">
        <v>10</v>
      </c>
      <c r="G223" s="384">
        <v>4160</v>
      </c>
      <c r="H223" s="383" t="s">
        <v>623</v>
      </c>
      <c r="I223" s="383" t="s">
        <v>625</v>
      </c>
      <c r="J223" s="383" t="s">
        <v>617</v>
      </c>
      <c r="K223" s="383" t="s">
        <v>618</v>
      </c>
      <c r="L223" s="384">
        <v>23171</v>
      </c>
      <c r="M223" s="383" t="s">
        <v>637</v>
      </c>
      <c r="N223" s="383" t="s">
        <v>620</v>
      </c>
      <c r="O223" s="383" t="s">
        <v>230</v>
      </c>
    </row>
    <row r="224" spans="1:15">
      <c r="A224" s="385">
        <v>42060</v>
      </c>
      <c r="B224" s="383" t="s">
        <v>621</v>
      </c>
      <c r="C224" s="383" t="s">
        <v>8</v>
      </c>
      <c r="D224" s="383" t="s">
        <v>9</v>
      </c>
      <c r="E224" s="383" t="s">
        <v>622</v>
      </c>
      <c r="F224" s="383" t="s">
        <v>10</v>
      </c>
      <c r="G224" s="384">
        <v>5720</v>
      </c>
      <c r="H224" s="383" t="s">
        <v>623</v>
      </c>
      <c r="I224" s="383" t="s">
        <v>625</v>
      </c>
      <c r="J224" s="383" t="s">
        <v>617</v>
      </c>
      <c r="K224" s="383" t="s">
        <v>618</v>
      </c>
      <c r="L224" s="384">
        <v>23171</v>
      </c>
      <c r="M224" s="383" t="s">
        <v>637</v>
      </c>
      <c r="N224" s="383" t="s">
        <v>620</v>
      </c>
      <c r="O224" s="383" t="s">
        <v>230</v>
      </c>
    </row>
    <row r="225" spans="1:15">
      <c r="A225" s="385">
        <v>42061</v>
      </c>
      <c r="B225" s="383" t="s">
        <v>621</v>
      </c>
      <c r="C225" s="383" t="s">
        <v>8</v>
      </c>
      <c r="D225" s="383" t="s">
        <v>9</v>
      </c>
      <c r="E225" s="383" t="s">
        <v>622</v>
      </c>
      <c r="F225" s="383" t="s">
        <v>10</v>
      </c>
      <c r="G225" s="384">
        <v>4290</v>
      </c>
      <c r="H225" s="383" t="s">
        <v>623</v>
      </c>
      <c r="I225" s="383" t="s">
        <v>625</v>
      </c>
      <c r="J225" s="383" t="s">
        <v>617</v>
      </c>
      <c r="K225" s="383" t="s">
        <v>618</v>
      </c>
      <c r="L225" s="384">
        <v>23171</v>
      </c>
      <c r="M225" s="383" t="s">
        <v>637</v>
      </c>
      <c r="N225" s="383" t="s">
        <v>620</v>
      </c>
      <c r="O225" s="383" t="s">
        <v>230</v>
      </c>
    </row>
    <row r="226" spans="1:15">
      <c r="A226" s="385">
        <v>42062</v>
      </c>
      <c r="B226" s="383" t="s">
        <v>621</v>
      </c>
      <c r="C226" s="383" t="s">
        <v>8</v>
      </c>
      <c r="D226" s="383" t="s">
        <v>9</v>
      </c>
      <c r="E226" s="383" t="s">
        <v>622</v>
      </c>
      <c r="F226" s="383" t="s">
        <v>10</v>
      </c>
      <c r="G226" s="384">
        <v>4290</v>
      </c>
      <c r="H226" s="383" t="s">
        <v>623</v>
      </c>
      <c r="I226" s="383" t="s">
        <v>625</v>
      </c>
      <c r="J226" s="383" t="s">
        <v>617</v>
      </c>
      <c r="K226" s="383" t="s">
        <v>618</v>
      </c>
      <c r="L226" s="384">
        <v>23171</v>
      </c>
      <c r="M226" s="383" t="s">
        <v>637</v>
      </c>
      <c r="N226" s="383" t="s">
        <v>620</v>
      </c>
      <c r="O226" s="383" t="s">
        <v>230</v>
      </c>
    </row>
    <row r="227" spans="1:15">
      <c r="A227" s="385">
        <v>42063</v>
      </c>
      <c r="B227" s="383" t="s">
        <v>621</v>
      </c>
      <c r="C227" s="383" t="s">
        <v>8</v>
      </c>
      <c r="D227" s="383" t="s">
        <v>9</v>
      </c>
      <c r="E227" s="383" t="s">
        <v>622</v>
      </c>
      <c r="F227" s="383" t="s">
        <v>10</v>
      </c>
      <c r="G227" s="384">
        <v>5070</v>
      </c>
      <c r="H227" s="383" t="s">
        <v>623</v>
      </c>
      <c r="I227" s="383" t="s">
        <v>625</v>
      </c>
      <c r="J227" s="383" t="s">
        <v>617</v>
      </c>
      <c r="K227" s="383" t="s">
        <v>618</v>
      </c>
      <c r="L227" s="384">
        <v>23242</v>
      </c>
      <c r="M227" s="383" t="s">
        <v>638</v>
      </c>
      <c r="N227" s="383" t="s">
        <v>620</v>
      </c>
      <c r="O227" s="383" t="s">
        <v>230</v>
      </c>
    </row>
    <row r="228" spans="1:15">
      <c r="A228" s="385">
        <v>42064</v>
      </c>
      <c r="B228" s="383" t="s">
        <v>621</v>
      </c>
      <c r="C228" s="383" t="s">
        <v>8</v>
      </c>
      <c r="D228" s="383" t="s">
        <v>9</v>
      </c>
      <c r="E228" s="383" t="s">
        <v>622</v>
      </c>
      <c r="F228" s="383" t="s">
        <v>10</v>
      </c>
      <c r="G228" s="384">
        <v>5070</v>
      </c>
      <c r="H228" s="383" t="s">
        <v>623</v>
      </c>
      <c r="I228" s="383" t="s">
        <v>625</v>
      </c>
      <c r="J228" s="383" t="s">
        <v>617</v>
      </c>
      <c r="K228" s="383" t="s">
        <v>618</v>
      </c>
      <c r="L228" s="384">
        <v>24188</v>
      </c>
      <c r="M228" s="383" t="s">
        <v>638</v>
      </c>
      <c r="N228" s="383" t="s">
        <v>620</v>
      </c>
      <c r="O228" s="383" t="s">
        <v>230</v>
      </c>
    </row>
    <row r="229" spans="1:15">
      <c r="A229" s="385">
        <v>42065</v>
      </c>
      <c r="B229" s="383" t="s">
        <v>621</v>
      </c>
      <c r="C229" s="383" t="s">
        <v>8</v>
      </c>
      <c r="D229" s="383" t="s">
        <v>9</v>
      </c>
      <c r="E229" s="383" t="s">
        <v>622</v>
      </c>
      <c r="F229" s="383" t="s">
        <v>10</v>
      </c>
      <c r="G229" s="384">
        <v>4940</v>
      </c>
      <c r="H229" s="383" t="s">
        <v>623</v>
      </c>
      <c r="I229" s="383" t="s">
        <v>625</v>
      </c>
      <c r="J229" s="383" t="s">
        <v>617</v>
      </c>
      <c r="K229" s="383" t="s">
        <v>618</v>
      </c>
      <c r="L229" s="384">
        <v>24376</v>
      </c>
      <c r="M229" s="383" t="s">
        <v>638</v>
      </c>
      <c r="N229" s="383" t="s">
        <v>620</v>
      </c>
      <c r="O229" s="383" t="s">
        <v>230</v>
      </c>
    </row>
    <row r="230" spans="1:15">
      <c r="A230" s="385">
        <v>42066</v>
      </c>
      <c r="B230" s="383" t="s">
        <v>621</v>
      </c>
      <c r="C230" s="383" t="s">
        <v>8</v>
      </c>
      <c r="D230" s="383" t="s">
        <v>9</v>
      </c>
      <c r="E230" s="383" t="s">
        <v>622</v>
      </c>
      <c r="F230" s="383" t="s">
        <v>10</v>
      </c>
      <c r="G230" s="384">
        <v>5200</v>
      </c>
      <c r="H230" s="383" t="s">
        <v>623</v>
      </c>
      <c r="I230" s="383" t="s">
        <v>625</v>
      </c>
      <c r="J230" s="383" t="s">
        <v>617</v>
      </c>
      <c r="K230" s="383" t="s">
        <v>618</v>
      </c>
      <c r="L230" s="384">
        <v>24376</v>
      </c>
      <c r="M230" s="383" t="s">
        <v>638</v>
      </c>
      <c r="N230" s="383" t="s">
        <v>620</v>
      </c>
      <c r="O230" s="383" t="s">
        <v>230</v>
      </c>
    </row>
    <row r="231" spans="1:15">
      <c r="A231" s="385">
        <v>42067</v>
      </c>
      <c r="B231" s="383" t="s">
        <v>621</v>
      </c>
      <c r="C231" s="383" t="s">
        <v>8</v>
      </c>
      <c r="D231" s="383" t="s">
        <v>9</v>
      </c>
      <c r="E231" s="383" t="s">
        <v>622</v>
      </c>
      <c r="F231" s="383" t="s">
        <v>10</v>
      </c>
      <c r="G231" s="384">
        <v>5590</v>
      </c>
      <c r="H231" s="383" t="s">
        <v>623</v>
      </c>
      <c r="I231" s="383" t="s">
        <v>625</v>
      </c>
      <c r="J231" s="383" t="s">
        <v>617</v>
      </c>
      <c r="K231" s="383" t="s">
        <v>618</v>
      </c>
      <c r="L231" s="384">
        <v>24394</v>
      </c>
      <c r="M231" s="383" t="s">
        <v>638</v>
      </c>
      <c r="N231" s="383" t="s">
        <v>620</v>
      </c>
      <c r="O231" s="383" t="s">
        <v>230</v>
      </c>
    </row>
    <row r="232" spans="1:15">
      <c r="A232" s="385">
        <v>42068</v>
      </c>
      <c r="B232" s="383" t="s">
        <v>621</v>
      </c>
      <c r="C232" s="383" t="s">
        <v>8</v>
      </c>
      <c r="D232" s="383" t="s">
        <v>9</v>
      </c>
      <c r="E232" s="383" t="s">
        <v>622</v>
      </c>
      <c r="F232" s="383" t="s">
        <v>10</v>
      </c>
      <c r="G232" s="384">
        <v>5590</v>
      </c>
      <c r="H232" s="383" t="s">
        <v>623</v>
      </c>
      <c r="I232" s="383" t="s">
        <v>625</v>
      </c>
      <c r="J232" s="383" t="s">
        <v>617</v>
      </c>
      <c r="K232" s="383" t="s">
        <v>618</v>
      </c>
      <c r="L232" s="384">
        <v>24965</v>
      </c>
      <c r="M232" s="383" t="s">
        <v>638</v>
      </c>
      <c r="N232" s="383" t="s">
        <v>620</v>
      </c>
      <c r="O232" s="383" t="s">
        <v>230</v>
      </c>
    </row>
    <row r="233" spans="1:15">
      <c r="A233" s="385">
        <v>42069</v>
      </c>
      <c r="B233" s="383" t="s">
        <v>621</v>
      </c>
      <c r="C233" s="383" t="s">
        <v>8</v>
      </c>
      <c r="D233" s="383" t="s">
        <v>9</v>
      </c>
      <c r="E233" s="383" t="s">
        <v>622</v>
      </c>
      <c r="F233" s="383" t="s">
        <v>10</v>
      </c>
      <c r="G233" s="384">
        <v>5720</v>
      </c>
      <c r="H233" s="383" t="s">
        <v>623</v>
      </c>
      <c r="I233" s="383" t="s">
        <v>625</v>
      </c>
      <c r="J233" s="383" t="s">
        <v>617</v>
      </c>
      <c r="K233" s="383" t="s">
        <v>618</v>
      </c>
      <c r="L233" s="384">
        <v>25035</v>
      </c>
      <c r="M233" s="383" t="s">
        <v>638</v>
      </c>
      <c r="N233" s="383" t="s">
        <v>620</v>
      </c>
      <c r="O233" s="383" t="s">
        <v>230</v>
      </c>
    </row>
    <row r="234" spans="1:15">
      <c r="A234" s="385">
        <v>42070</v>
      </c>
      <c r="B234" s="383" t="s">
        <v>621</v>
      </c>
      <c r="C234" s="383" t="s">
        <v>8</v>
      </c>
      <c r="D234" s="383" t="s">
        <v>9</v>
      </c>
      <c r="E234" s="383" t="s">
        <v>622</v>
      </c>
      <c r="F234" s="383" t="s">
        <v>10</v>
      </c>
      <c r="G234" s="384">
        <v>5720</v>
      </c>
      <c r="H234" s="383" t="s">
        <v>623</v>
      </c>
      <c r="I234" s="383" t="s">
        <v>625</v>
      </c>
      <c r="J234" s="383" t="s">
        <v>617</v>
      </c>
      <c r="K234" s="383" t="s">
        <v>618</v>
      </c>
      <c r="L234" s="384">
        <v>25532</v>
      </c>
      <c r="M234" s="383" t="s">
        <v>638</v>
      </c>
      <c r="N234" s="383" t="s">
        <v>620</v>
      </c>
      <c r="O234" s="383" t="s">
        <v>230</v>
      </c>
    </row>
    <row r="235" spans="1:15">
      <c r="A235" s="385">
        <v>42071</v>
      </c>
      <c r="B235" s="383" t="s">
        <v>621</v>
      </c>
      <c r="C235" s="383" t="s">
        <v>8</v>
      </c>
      <c r="D235" s="383" t="s">
        <v>9</v>
      </c>
      <c r="E235" s="383" t="s">
        <v>622</v>
      </c>
      <c r="F235" s="383" t="s">
        <v>10</v>
      </c>
      <c r="G235" s="384">
        <v>5720</v>
      </c>
      <c r="H235" s="383" t="s">
        <v>623</v>
      </c>
      <c r="I235" s="383" t="s">
        <v>625</v>
      </c>
      <c r="J235" s="383" t="s">
        <v>617</v>
      </c>
      <c r="K235" s="383" t="s">
        <v>618</v>
      </c>
      <c r="L235" s="384">
        <v>25875</v>
      </c>
      <c r="M235" s="383" t="s">
        <v>638</v>
      </c>
      <c r="N235" s="383" t="s">
        <v>620</v>
      </c>
      <c r="O235" s="383" t="s">
        <v>230</v>
      </c>
    </row>
    <row r="236" spans="1:15">
      <c r="A236" s="385">
        <v>42072</v>
      </c>
      <c r="B236" s="383" t="s">
        <v>621</v>
      </c>
      <c r="C236" s="383" t="s">
        <v>8</v>
      </c>
      <c r="D236" s="383" t="s">
        <v>9</v>
      </c>
      <c r="E236" s="383" t="s">
        <v>622</v>
      </c>
      <c r="F236" s="383" t="s">
        <v>10</v>
      </c>
      <c r="G236" s="384">
        <v>4940</v>
      </c>
      <c r="H236" s="383" t="s">
        <v>623</v>
      </c>
      <c r="I236" s="383" t="s">
        <v>625</v>
      </c>
      <c r="J236" s="383" t="s">
        <v>617</v>
      </c>
      <c r="K236" s="383" t="s">
        <v>618</v>
      </c>
      <c r="L236" s="384">
        <v>25875</v>
      </c>
      <c r="M236" s="383" t="s">
        <v>638</v>
      </c>
      <c r="N236" s="383" t="s">
        <v>620</v>
      </c>
      <c r="O236" s="383" t="s">
        <v>230</v>
      </c>
    </row>
    <row r="237" spans="1:15">
      <c r="A237" s="385">
        <v>42073</v>
      </c>
      <c r="B237" s="383" t="s">
        <v>621</v>
      </c>
      <c r="C237" s="383" t="s">
        <v>8</v>
      </c>
      <c r="D237" s="383" t="s">
        <v>9</v>
      </c>
      <c r="E237" s="383" t="s">
        <v>622</v>
      </c>
      <c r="F237" s="383" t="s">
        <v>10</v>
      </c>
      <c r="G237" s="384">
        <v>4810</v>
      </c>
      <c r="H237" s="383" t="s">
        <v>623</v>
      </c>
      <c r="I237" s="383" t="s">
        <v>625</v>
      </c>
      <c r="J237" s="383" t="s">
        <v>617</v>
      </c>
      <c r="K237" s="383" t="s">
        <v>618</v>
      </c>
      <c r="L237" s="384">
        <v>25875</v>
      </c>
      <c r="M237" s="383" t="s">
        <v>638</v>
      </c>
      <c r="N237" s="383" t="s">
        <v>620</v>
      </c>
      <c r="O237" s="383" t="s">
        <v>230</v>
      </c>
    </row>
    <row r="238" spans="1:15">
      <c r="A238" s="385">
        <v>42074</v>
      </c>
      <c r="B238" s="383" t="s">
        <v>621</v>
      </c>
      <c r="C238" s="383" t="s">
        <v>8</v>
      </c>
      <c r="D238" s="383" t="s">
        <v>9</v>
      </c>
      <c r="E238" s="383" t="s">
        <v>622</v>
      </c>
      <c r="F238" s="383" t="s">
        <v>10</v>
      </c>
      <c r="G238" s="384">
        <v>4810</v>
      </c>
      <c r="H238" s="383" t="s">
        <v>623</v>
      </c>
      <c r="I238" s="383" t="s">
        <v>625</v>
      </c>
      <c r="J238" s="383" t="s">
        <v>617</v>
      </c>
      <c r="K238" s="383" t="s">
        <v>618</v>
      </c>
      <c r="L238" s="384">
        <v>25875</v>
      </c>
      <c r="M238" s="383" t="s">
        <v>638</v>
      </c>
      <c r="N238" s="383" t="s">
        <v>620</v>
      </c>
      <c r="O238" s="383" t="s">
        <v>230</v>
      </c>
    </row>
    <row r="239" spans="1:15">
      <c r="A239" s="385">
        <v>42075</v>
      </c>
      <c r="B239" s="383" t="s">
        <v>621</v>
      </c>
      <c r="C239" s="383" t="s">
        <v>8</v>
      </c>
      <c r="D239" s="383" t="s">
        <v>9</v>
      </c>
      <c r="E239" s="383" t="s">
        <v>622</v>
      </c>
      <c r="F239" s="383" t="s">
        <v>10</v>
      </c>
      <c r="G239" s="384">
        <v>4810</v>
      </c>
      <c r="H239" s="383" t="s">
        <v>623</v>
      </c>
      <c r="I239" s="383" t="s">
        <v>625</v>
      </c>
      <c r="J239" s="383" t="s">
        <v>617</v>
      </c>
      <c r="K239" s="383" t="s">
        <v>618</v>
      </c>
      <c r="L239" s="384">
        <v>25875</v>
      </c>
      <c r="M239" s="383" t="s">
        <v>639</v>
      </c>
      <c r="N239" s="383" t="s">
        <v>620</v>
      </c>
      <c r="O239" s="383" t="s">
        <v>230</v>
      </c>
    </row>
    <row r="240" spans="1:15">
      <c r="A240" s="385">
        <v>42076</v>
      </c>
      <c r="B240" s="383" t="s">
        <v>621</v>
      </c>
      <c r="C240" s="383" t="s">
        <v>8</v>
      </c>
      <c r="D240" s="383" t="s">
        <v>9</v>
      </c>
      <c r="E240" s="383" t="s">
        <v>622</v>
      </c>
      <c r="F240" s="383" t="s">
        <v>10</v>
      </c>
      <c r="G240" s="384">
        <v>4810</v>
      </c>
      <c r="H240" s="383" t="s">
        <v>623</v>
      </c>
      <c r="I240" s="383" t="s">
        <v>625</v>
      </c>
      <c r="J240" s="383" t="s">
        <v>617</v>
      </c>
      <c r="K240" s="383" t="s">
        <v>618</v>
      </c>
      <c r="L240" s="384">
        <v>25875</v>
      </c>
      <c r="M240" s="383" t="s">
        <v>639</v>
      </c>
      <c r="N240" s="383" t="s">
        <v>620</v>
      </c>
      <c r="O240" s="383" t="s">
        <v>230</v>
      </c>
    </row>
    <row r="241" spans="1:15">
      <c r="A241" s="385">
        <v>42077</v>
      </c>
      <c r="B241" s="383" t="s">
        <v>621</v>
      </c>
      <c r="C241" s="383" t="s">
        <v>8</v>
      </c>
      <c r="D241" s="383" t="s">
        <v>9</v>
      </c>
      <c r="E241" s="383" t="s">
        <v>622</v>
      </c>
      <c r="F241" s="383" t="s">
        <v>10</v>
      </c>
      <c r="G241" s="384">
        <v>3770</v>
      </c>
      <c r="H241" s="383" t="s">
        <v>623</v>
      </c>
      <c r="I241" s="383" t="s">
        <v>625</v>
      </c>
      <c r="J241" s="383" t="s">
        <v>617</v>
      </c>
      <c r="K241" s="383" t="s">
        <v>618</v>
      </c>
      <c r="L241" s="384">
        <v>25875</v>
      </c>
      <c r="M241" s="383" t="s">
        <v>639</v>
      </c>
      <c r="N241" s="383" t="s">
        <v>620</v>
      </c>
      <c r="O241" s="383" t="s">
        <v>230</v>
      </c>
    </row>
    <row r="242" spans="1:15">
      <c r="A242" s="385">
        <v>42078</v>
      </c>
      <c r="B242" s="383" t="s">
        <v>621</v>
      </c>
      <c r="C242" s="383" t="s">
        <v>8</v>
      </c>
      <c r="D242" s="383" t="s">
        <v>9</v>
      </c>
      <c r="E242" s="383" t="s">
        <v>622</v>
      </c>
      <c r="F242" s="383" t="s">
        <v>10</v>
      </c>
      <c r="G242" s="384">
        <v>3770</v>
      </c>
      <c r="H242" s="383" t="s">
        <v>623</v>
      </c>
      <c r="I242" s="383" t="s">
        <v>625</v>
      </c>
      <c r="J242" s="383" t="s">
        <v>617</v>
      </c>
      <c r="K242" s="383" t="s">
        <v>618</v>
      </c>
      <c r="L242" s="384">
        <v>25875</v>
      </c>
      <c r="M242" s="383" t="s">
        <v>639</v>
      </c>
      <c r="N242" s="383" t="s">
        <v>620</v>
      </c>
      <c r="O242" s="383" t="s">
        <v>230</v>
      </c>
    </row>
    <row r="243" spans="1:15">
      <c r="A243" s="385">
        <v>42079</v>
      </c>
      <c r="B243" s="383" t="s">
        <v>621</v>
      </c>
      <c r="C243" s="383" t="s">
        <v>8</v>
      </c>
      <c r="D243" s="383" t="s">
        <v>9</v>
      </c>
      <c r="E243" s="383" t="s">
        <v>622</v>
      </c>
      <c r="F243" s="383" t="s">
        <v>10</v>
      </c>
      <c r="G243" s="384">
        <v>3250</v>
      </c>
      <c r="H243" s="383" t="s">
        <v>623</v>
      </c>
      <c r="I243" s="383" t="s">
        <v>625</v>
      </c>
      <c r="J243" s="383" t="s">
        <v>617</v>
      </c>
      <c r="K243" s="383" t="s">
        <v>618</v>
      </c>
      <c r="L243" s="384">
        <v>25875</v>
      </c>
      <c r="M243" s="383" t="s">
        <v>639</v>
      </c>
      <c r="N243" s="383" t="s">
        <v>620</v>
      </c>
      <c r="O243" s="383" t="s">
        <v>230</v>
      </c>
    </row>
    <row r="244" spans="1:15">
      <c r="A244" s="385">
        <v>42080</v>
      </c>
      <c r="B244" s="383" t="s">
        <v>621</v>
      </c>
      <c r="C244" s="383" t="s">
        <v>8</v>
      </c>
      <c r="D244" s="383" t="s">
        <v>9</v>
      </c>
      <c r="E244" s="383" t="s">
        <v>622</v>
      </c>
      <c r="F244" s="383" t="s">
        <v>10</v>
      </c>
      <c r="G244" s="384">
        <v>4030</v>
      </c>
      <c r="H244" s="383" t="s">
        <v>623</v>
      </c>
      <c r="I244" s="383" t="s">
        <v>625</v>
      </c>
      <c r="J244" s="383" t="s">
        <v>617</v>
      </c>
      <c r="K244" s="383" t="s">
        <v>618</v>
      </c>
      <c r="L244" s="384">
        <v>25875</v>
      </c>
      <c r="M244" s="383" t="s">
        <v>639</v>
      </c>
      <c r="N244" s="383" t="s">
        <v>620</v>
      </c>
      <c r="O244" s="383" t="s">
        <v>230</v>
      </c>
    </row>
    <row r="245" spans="1:15">
      <c r="A245" s="385">
        <v>42081</v>
      </c>
      <c r="B245" s="383" t="s">
        <v>621</v>
      </c>
      <c r="C245" s="383" t="s">
        <v>8</v>
      </c>
      <c r="D245" s="383" t="s">
        <v>9</v>
      </c>
      <c r="E245" s="383" t="s">
        <v>622</v>
      </c>
      <c r="F245" s="383" t="s">
        <v>10</v>
      </c>
      <c r="G245" s="384">
        <v>4290</v>
      </c>
      <c r="H245" s="383" t="s">
        <v>623</v>
      </c>
      <c r="I245" s="383" t="s">
        <v>625</v>
      </c>
      <c r="J245" s="383" t="s">
        <v>617</v>
      </c>
      <c r="K245" s="383" t="s">
        <v>618</v>
      </c>
      <c r="L245" s="384">
        <v>26170</v>
      </c>
      <c r="M245" s="383" t="s">
        <v>640</v>
      </c>
      <c r="N245" s="383" t="s">
        <v>620</v>
      </c>
      <c r="O245" s="383" t="s">
        <v>230</v>
      </c>
    </row>
    <row r="246" spans="1:15">
      <c r="A246" s="385">
        <v>42082</v>
      </c>
      <c r="B246" s="383" t="s">
        <v>621</v>
      </c>
      <c r="C246" s="383" t="s">
        <v>8</v>
      </c>
      <c r="D246" s="383" t="s">
        <v>9</v>
      </c>
      <c r="E246" s="383" t="s">
        <v>622</v>
      </c>
      <c r="F246" s="383" t="s">
        <v>10</v>
      </c>
      <c r="G246" s="384">
        <v>4290</v>
      </c>
      <c r="H246" s="383" t="s">
        <v>623</v>
      </c>
      <c r="I246" s="383" t="s">
        <v>625</v>
      </c>
      <c r="J246" s="383" t="s">
        <v>617</v>
      </c>
      <c r="K246" s="383" t="s">
        <v>618</v>
      </c>
      <c r="L246" s="384">
        <v>26691</v>
      </c>
      <c r="M246" s="383" t="s">
        <v>640</v>
      </c>
      <c r="N246" s="383" t="s">
        <v>620</v>
      </c>
      <c r="O246" s="383" t="s">
        <v>230</v>
      </c>
    </row>
    <row r="247" spans="1:15">
      <c r="A247" s="385">
        <v>42083</v>
      </c>
      <c r="B247" s="383" t="s">
        <v>621</v>
      </c>
      <c r="C247" s="383" t="s">
        <v>8</v>
      </c>
      <c r="D247" s="383" t="s">
        <v>9</v>
      </c>
      <c r="E247" s="383" t="s">
        <v>622</v>
      </c>
      <c r="F247" s="383" t="s">
        <v>10</v>
      </c>
      <c r="G247" s="384">
        <v>3900</v>
      </c>
      <c r="H247" s="383" t="s">
        <v>623</v>
      </c>
      <c r="I247" s="383" t="s">
        <v>625</v>
      </c>
      <c r="J247" s="383" t="s">
        <v>617</v>
      </c>
      <c r="K247" s="383" t="s">
        <v>618</v>
      </c>
      <c r="L247" s="384">
        <v>27235</v>
      </c>
      <c r="M247" s="383" t="s">
        <v>640</v>
      </c>
      <c r="N247" s="383" t="s">
        <v>620</v>
      </c>
      <c r="O247" s="383" t="s">
        <v>230</v>
      </c>
    </row>
    <row r="248" spans="1:15">
      <c r="A248" s="385">
        <v>42084</v>
      </c>
      <c r="B248" s="383" t="s">
        <v>621</v>
      </c>
      <c r="C248" s="383" t="s">
        <v>8</v>
      </c>
      <c r="D248" s="383" t="s">
        <v>9</v>
      </c>
      <c r="E248" s="383" t="s">
        <v>622</v>
      </c>
      <c r="F248" s="383" t="s">
        <v>10</v>
      </c>
      <c r="G248" s="384">
        <v>3900</v>
      </c>
      <c r="H248" s="383" t="s">
        <v>623</v>
      </c>
      <c r="I248" s="383" t="s">
        <v>625</v>
      </c>
      <c r="J248" s="383" t="s">
        <v>617</v>
      </c>
      <c r="K248" s="383" t="s">
        <v>618</v>
      </c>
      <c r="L248" s="384">
        <v>27710</v>
      </c>
      <c r="M248" s="383" t="s">
        <v>640</v>
      </c>
      <c r="N248" s="383" t="s">
        <v>620</v>
      </c>
      <c r="O248" s="383" t="s">
        <v>230</v>
      </c>
    </row>
    <row r="249" spans="1:15">
      <c r="A249" s="385">
        <v>42085</v>
      </c>
      <c r="B249" s="383" t="s">
        <v>621</v>
      </c>
      <c r="C249" s="383" t="s">
        <v>8</v>
      </c>
      <c r="D249" s="383" t="s">
        <v>9</v>
      </c>
      <c r="E249" s="383" t="s">
        <v>622</v>
      </c>
      <c r="F249" s="383" t="s">
        <v>10</v>
      </c>
      <c r="G249" s="384">
        <v>3900</v>
      </c>
      <c r="H249" s="383" t="s">
        <v>623</v>
      </c>
      <c r="I249" s="383" t="s">
        <v>625</v>
      </c>
      <c r="J249" s="383" t="s">
        <v>617</v>
      </c>
      <c r="K249" s="383" t="s">
        <v>618</v>
      </c>
      <c r="L249" s="384">
        <v>27741</v>
      </c>
      <c r="M249" s="383" t="s">
        <v>640</v>
      </c>
      <c r="N249" s="383" t="s">
        <v>620</v>
      </c>
      <c r="O249" s="383" t="s">
        <v>230</v>
      </c>
    </row>
    <row r="250" spans="1:15">
      <c r="A250" s="385">
        <v>42086</v>
      </c>
      <c r="B250" s="383" t="s">
        <v>621</v>
      </c>
      <c r="C250" s="383" t="s">
        <v>8</v>
      </c>
      <c r="D250" s="383" t="s">
        <v>9</v>
      </c>
      <c r="E250" s="383" t="s">
        <v>622</v>
      </c>
      <c r="F250" s="383" t="s">
        <v>10</v>
      </c>
      <c r="G250" s="384">
        <v>3640</v>
      </c>
      <c r="H250" s="383" t="s">
        <v>623</v>
      </c>
      <c r="I250" s="383" t="s">
        <v>625</v>
      </c>
      <c r="J250" s="383" t="s">
        <v>617</v>
      </c>
      <c r="K250" s="383" t="s">
        <v>618</v>
      </c>
      <c r="L250" s="384">
        <v>27741</v>
      </c>
      <c r="M250" s="383" t="s">
        <v>640</v>
      </c>
      <c r="N250" s="383" t="s">
        <v>620</v>
      </c>
      <c r="O250" s="383" t="s">
        <v>230</v>
      </c>
    </row>
    <row r="251" spans="1:15">
      <c r="A251" s="385">
        <v>42087</v>
      </c>
      <c r="B251" s="383" t="s">
        <v>621</v>
      </c>
      <c r="C251" s="383" t="s">
        <v>8</v>
      </c>
      <c r="D251" s="383" t="s">
        <v>9</v>
      </c>
      <c r="E251" s="383" t="s">
        <v>622</v>
      </c>
      <c r="F251" s="383" t="s">
        <v>10</v>
      </c>
      <c r="G251" s="384">
        <v>3640</v>
      </c>
      <c r="H251" s="383" t="s">
        <v>623</v>
      </c>
      <c r="I251" s="383" t="s">
        <v>625</v>
      </c>
      <c r="J251" s="383" t="s">
        <v>617</v>
      </c>
      <c r="K251" s="383" t="s">
        <v>618</v>
      </c>
      <c r="L251" s="384">
        <v>27741</v>
      </c>
      <c r="M251" s="383" t="s">
        <v>640</v>
      </c>
      <c r="N251" s="383" t="s">
        <v>620</v>
      </c>
      <c r="O251" s="383" t="s">
        <v>230</v>
      </c>
    </row>
    <row r="252" spans="1:15">
      <c r="A252" s="385">
        <v>42088</v>
      </c>
      <c r="B252" s="383" t="s">
        <v>21</v>
      </c>
      <c r="C252" s="383" t="s">
        <v>12</v>
      </c>
      <c r="D252" s="383" t="s">
        <v>22</v>
      </c>
      <c r="E252" s="383" t="s">
        <v>658</v>
      </c>
      <c r="F252" s="383" t="s">
        <v>10</v>
      </c>
      <c r="G252" s="384">
        <v>3075</v>
      </c>
      <c r="H252" s="383" t="s">
        <v>659</v>
      </c>
      <c r="I252" s="383" t="s">
        <v>660</v>
      </c>
      <c r="J252" s="383" t="s">
        <v>617</v>
      </c>
      <c r="K252" s="383" t="s">
        <v>618</v>
      </c>
      <c r="L252" s="384">
        <v>27741</v>
      </c>
      <c r="M252" s="383" t="s">
        <v>640</v>
      </c>
      <c r="N252" s="383" t="s">
        <v>620</v>
      </c>
      <c r="O252" s="383" t="s">
        <v>230</v>
      </c>
    </row>
    <row r="253" spans="1:15">
      <c r="A253" s="385">
        <v>42089</v>
      </c>
      <c r="B253" s="383" t="s">
        <v>621</v>
      </c>
      <c r="C253" s="383" t="s">
        <v>8</v>
      </c>
      <c r="D253" s="383" t="s">
        <v>9</v>
      </c>
      <c r="E253" s="383" t="s">
        <v>622</v>
      </c>
      <c r="F253" s="383" t="s">
        <v>10</v>
      </c>
      <c r="G253" s="384">
        <v>3770</v>
      </c>
      <c r="H253" s="383" t="s">
        <v>623</v>
      </c>
      <c r="I253" s="383" t="s">
        <v>625</v>
      </c>
      <c r="J253" s="383" t="s">
        <v>617</v>
      </c>
      <c r="K253" s="383" t="s">
        <v>618</v>
      </c>
      <c r="L253" s="384">
        <v>27741</v>
      </c>
      <c r="M253" s="383" t="s">
        <v>640</v>
      </c>
      <c r="N253" s="383" t="s">
        <v>620</v>
      </c>
      <c r="O253" s="383" t="s">
        <v>230</v>
      </c>
    </row>
    <row r="254" spans="1:15">
      <c r="A254" s="385">
        <v>42090</v>
      </c>
      <c r="B254" s="383" t="s">
        <v>621</v>
      </c>
      <c r="C254" s="383" t="s">
        <v>8</v>
      </c>
      <c r="D254" s="383" t="s">
        <v>9</v>
      </c>
      <c r="E254" s="383" t="s">
        <v>622</v>
      </c>
      <c r="F254" s="383" t="s">
        <v>10</v>
      </c>
      <c r="G254" s="384">
        <v>3770</v>
      </c>
      <c r="H254" s="383" t="s">
        <v>623</v>
      </c>
      <c r="I254" s="383" t="s">
        <v>625</v>
      </c>
      <c r="J254" s="383" t="s">
        <v>617</v>
      </c>
      <c r="K254" s="383" t="s">
        <v>618</v>
      </c>
      <c r="L254" s="384">
        <v>27741</v>
      </c>
      <c r="M254" s="383" t="s">
        <v>640</v>
      </c>
      <c r="N254" s="383" t="s">
        <v>620</v>
      </c>
      <c r="O254" s="383" t="s">
        <v>230</v>
      </c>
    </row>
    <row r="255" spans="1:15">
      <c r="A255" s="385">
        <v>42091</v>
      </c>
      <c r="B255" s="383" t="s">
        <v>621</v>
      </c>
      <c r="C255" s="383" t="s">
        <v>8</v>
      </c>
      <c r="D255" s="383" t="s">
        <v>9</v>
      </c>
      <c r="E255" s="383" t="s">
        <v>622</v>
      </c>
      <c r="F255" s="383" t="s">
        <v>10</v>
      </c>
      <c r="G255" s="384">
        <v>3770</v>
      </c>
      <c r="H255" s="383" t="s">
        <v>623</v>
      </c>
      <c r="I255" s="383" t="s">
        <v>625</v>
      </c>
      <c r="J255" s="383" t="s">
        <v>617</v>
      </c>
      <c r="K255" s="383" t="s">
        <v>618</v>
      </c>
      <c r="L255" s="384">
        <v>27741</v>
      </c>
      <c r="M255" s="383" t="s">
        <v>641</v>
      </c>
      <c r="N255" s="383" t="s">
        <v>620</v>
      </c>
      <c r="O255" s="383" t="s">
        <v>230</v>
      </c>
    </row>
    <row r="256" spans="1:15">
      <c r="A256" s="385">
        <v>42092</v>
      </c>
      <c r="B256" s="383" t="s">
        <v>621</v>
      </c>
      <c r="C256" s="383" t="s">
        <v>8</v>
      </c>
      <c r="D256" s="383" t="s">
        <v>9</v>
      </c>
      <c r="E256" s="383" t="s">
        <v>622</v>
      </c>
      <c r="F256" s="383" t="s">
        <v>10</v>
      </c>
      <c r="G256" s="384">
        <v>3770</v>
      </c>
      <c r="H256" s="383" t="s">
        <v>623</v>
      </c>
      <c r="I256" s="383" t="s">
        <v>625</v>
      </c>
      <c r="J256" s="383" t="s">
        <v>617</v>
      </c>
      <c r="K256" s="383" t="s">
        <v>618</v>
      </c>
      <c r="L256" s="384">
        <v>27741</v>
      </c>
      <c r="M256" s="383" t="s">
        <v>641</v>
      </c>
      <c r="N256" s="383" t="s">
        <v>620</v>
      </c>
      <c r="O256" s="383" t="s">
        <v>230</v>
      </c>
    </row>
    <row r="257" spans="1:15">
      <c r="A257" s="385">
        <v>42093</v>
      </c>
      <c r="B257" s="383" t="s">
        <v>621</v>
      </c>
      <c r="C257" s="383" t="s">
        <v>8</v>
      </c>
      <c r="D257" s="383" t="s">
        <v>9</v>
      </c>
      <c r="E257" s="383" t="s">
        <v>622</v>
      </c>
      <c r="F257" s="383" t="s">
        <v>10</v>
      </c>
      <c r="G257" s="384">
        <v>3900</v>
      </c>
      <c r="H257" s="383" t="s">
        <v>623</v>
      </c>
      <c r="I257" s="383" t="s">
        <v>625</v>
      </c>
      <c r="J257" s="383" t="s">
        <v>617</v>
      </c>
      <c r="K257" s="383" t="s">
        <v>618</v>
      </c>
      <c r="L257" s="384">
        <v>27741</v>
      </c>
      <c r="M257" s="383" t="s">
        <v>641</v>
      </c>
      <c r="N257" s="383" t="s">
        <v>620</v>
      </c>
      <c r="O257" s="383" t="s">
        <v>230</v>
      </c>
    </row>
    <row r="258" spans="1:15">
      <c r="A258" s="385">
        <v>42094</v>
      </c>
      <c r="B258" s="383" t="s">
        <v>621</v>
      </c>
      <c r="C258" s="383" t="s">
        <v>8</v>
      </c>
      <c r="D258" s="383" t="s">
        <v>9</v>
      </c>
      <c r="E258" s="383" t="s">
        <v>622</v>
      </c>
      <c r="F258" s="383" t="s">
        <v>10</v>
      </c>
      <c r="G258" s="384">
        <v>3250</v>
      </c>
      <c r="H258" s="383" t="s">
        <v>623</v>
      </c>
      <c r="I258" s="383" t="s">
        <v>625</v>
      </c>
      <c r="J258" s="383" t="s">
        <v>617</v>
      </c>
      <c r="K258" s="383" t="s">
        <v>618</v>
      </c>
      <c r="L258" s="384">
        <v>27741</v>
      </c>
      <c r="M258" s="383" t="s">
        <v>641</v>
      </c>
      <c r="N258" s="383" t="s">
        <v>620</v>
      </c>
      <c r="O258" s="383" t="s">
        <v>230</v>
      </c>
    </row>
    <row r="259" spans="1:15">
      <c r="A259" s="385">
        <v>42095</v>
      </c>
      <c r="B259" s="383" t="s">
        <v>621</v>
      </c>
      <c r="C259" s="383" t="s">
        <v>8</v>
      </c>
      <c r="D259" s="383" t="s">
        <v>9</v>
      </c>
      <c r="E259" s="383" t="s">
        <v>622</v>
      </c>
      <c r="F259" s="383" t="s">
        <v>10</v>
      </c>
      <c r="G259" s="384">
        <v>3900</v>
      </c>
      <c r="H259" s="383" t="s">
        <v>623</v>
      </c>
      <c r="I259" s="383" t="s">
        <v>625</v>
      </c>
      <c r="J259" s="383" t="s">
        <v>617</v>
      </c>
      <c r="K259" s="383" t="s">
        <v>618</v>
      </c>
      <c r="L259" s="384">
        <v>27741</v>
      </c>
      <c r="M259" s="383" t="s">
        <v>641</v>
      </c>
      <c r="N259" s="383" t="s">
        <v>620</v>
      </c>
      <c r="O259" s="383" t="s">
        <v>230</v>
      </c>
    </row>
    <row r="260" spans="1:15">
      <c r="A260" s="385">
        <v>42096</v>
      </c>
      <c r="B260" s="383" t="s">
        <v>621</v>
      </c>
      <c r="C260" s="383" t="s">
        <v>8</v>
      </c>
      <c r="D260" s="383" t="s">
        <v>9</v>
      </c>
      <c r="E260" s="383" t="s">
        <v>622</v>
      </c>
      <c r="F260" s="383" t="s">
        <v>10</v>
      </c>
      <c r="G260" s="384">
        <v>3900</v>
      </c>
      <c r="H260" s="383" t="s">
        <v>623</v>
      </c>
      <c r="I260" s="383" t="s">
        <v>625</v>
      </c>
      <c r="J260" s="383" t="s">
        <v>617</v>
      </c>
      <c r="K260" s="383" t="s">
        <v>618</v>
      </c>
      <c r="L260" s="384">
        <v>27741</v>
      </c>
      <c r="M260" s="383" t="s">
        <v>641</v>
      </c>
      <c r="N260" s="383" t="s">
        <v>620</v>
      </c>
      <c r="O260" s="383" t="s">
        <v>230</v>
      </c>
    </row>
    <row r="261" spans="1:15">
      <c r="A261" s="385">
        <v>42097</v>
      </c>
      <c r="B261" s="383" t="s">
        <v>621</v>
      </c>
      <c r="C261" s="383" t="s">
        <v>8</v>
      </c>
      <c r="D261" s="383" t="s">
        <v>9</v>
      </c>
      <c r="E261" s="383" t="s">
        <v>622</v>
      </c>
      <c r="F261" s="383" t="s">
        <v>10</v>
      </c>
      <c r="G261" s="384">
        <v>3640</v>
      </c>
      <c r="H261" s="383" t="s">
        <v>623</v>
      </c>
      <c r="I261" s="383" t="s">
        <v>625</v>
      </c>
      <c r="J261" s="383" t="s">
        <v>617</v>
      </c>
      <c r="K261" s="383" t="s">
        <v>618</v>
      </c>
      <c r="L261" s="384">
        <v>27741</v>
      </c>
      <c r="M261" s="383" t="s">
        <v>641</v>
      </c>
      <c r="N261" s="383" t="s">
        <v>620</v>
      </c>
      <c r="O261" s="383" t="s">
        <v>230</v>
      </c>
    </row>
    <row r="262" spans="1:15">
      <c r="A262" s="385">
        <v>42098</v>
      </c>
      <c r="B262" s="383" t="s">
        <v>646</v>
      </c>
      <c r="C262" s="383" t="s">
        <v>8</v>
      </c>
      <c r="D262" s="383" t="s">
        <v>32</v>
      </c>
      <c r="E262" s="383" t="s">
        <v>647</v>
      </c>
      <c r="F262" s="383" t="s">
        <v>10</v>
      </c>
      <c r="G262" s="384">
        <v>2125</v>
      </c>
      <c r="H262" s="383" t="s">
        <v>648</v>
      </c>
      <c r="I262" s="383" t="s">
        <v>649</v>
      </c>
      <c r="J262" s="383" t="s">
        <v>617</v>
      </c>
      <c r="K262" s="383" t="s">
        <v>618</v>
      </c>
      <c r="L262" s="384">
        <v>27751</v>
      </c>
      <c r="M262" s="383" t="s">
        <v>641</v>
      </c>
      <c r="N262" s="383" t="s">
        <v>620</v>
      </c>
      <c r="O262" s="383" t="s">
        <v>230</v>
      </c>
    </row>
    <row r="263" spans="1:15">
      <c r="A263" s="385">
        <v>42099</v>
      </c>
      <c r="B263" s="383" t="s">
        <v>621</v>
      </c>
      <c r="C263" s="383" t="s">
        <v>8</v>
      </c>
      <c r="D263" s="383" t="s">
        <v>9</v>
      </c>
      <c r="E263" s="383" t="s">
        <v>622</v>
      </c>
      <c r="F263" s="383" t="s">
        <v>10</v>
      </c>
      <c r="G263" s="384">
        <v>3640</v>
      </c>
      <c r="H263" s="383" t="s">
        <v>623</v>
      </c>
      <c r="I263" s="383" t="s">
        <v>625</v>
      </c>
      <c r="J263" s="383" t="s">
        <v>617</v>
      </c>
      <c r="K263" s="383" t="s">
        <v>618</v>
      </c>
      <c r="L263" s="384">
        <v>28181</v>
      </c>
      <c r="M263" s="383" t="s">
        <v>642</v>
      </c>
      <c r="N263" s="383" t="s">
        <v>620</v>
      </c>
      <c r="O263" s="383" t="s">
        <v>230</v>
      </c>
    </row>
    <row r="264" spans="1:15">
      <c r="A264" s="385">
        <v>42100</v>
      </c>
      <c r="B264" s="383" t="s">
        <v>621</v>
      </c>
      <c r="C264" s="383" t="s">
        <v>8</v>
      </c>
      <c r="D264" s="383" t="s">
        <v>9</v>
      </c>
      <c r="E264" s="383" t="s">
        <v>622</v>
      </c>
      <c r="F264" s="383" t="s">
        <v>10</v>
      </c>
      <c r="G264" s="384">
        <v>3640</v>
      </c>
      <c r="H264" s="383" t="s">
        <v>623</v>
      </c>
      <c r="I264" s="383" t="s">
        <v>625</v>
      </c>
      <c r="J264" s="383" t="s">
        <v>617</v>
      </c>
      <c r="K264" s="383" t="s">
        <v>618</v>
      </c>
      <c r="L264" s="384">
        <v>28641</v>
      </c>
      <c r="M264" s="383" t="s">
        <v>642</v>
      </c>
      <c r="N264" s="383" t="s">
        <v>620</v>
      </c>
      <c r="O264" s="383" t="s">
        <v>230</v>
      </c>
    </row>
    <row r="265" spans="1:15">
      <c r="A265" s="385">
        <v>42101</v>
      </c>
      <c r="B265" s="383" t="s">
        <v>621</v>
      </c>
      <c r="C265" s="383" t="s">
        <v>8</v>
      </c>
      <c r="D265" s="383" t="s">
        <v>9</v>
      </c>
      <c r="E265" s="383" t="s">
        <v>622</v>
      </c>
      <c r="F265" s="383" t="s">
        <v>10</v>
      </c>
      <c r="G265" s="384">
        <v>3640</v>
      </c>
      <c r="H265" s="383" t="s">
        <v>623</v>
      </c>
      <c r="I265" s="383" t="s">
        <v>625</v>
      </c>
      <c r="J265" s="383" t="s">
        <v>617</v>
      </c>
      <c r="K265" s="383" t="s">
        <v>618</v>
      </c>
      <c r="L265" s="384">
        <v>29260</v>
      </c>
      <c r="M265" s="383" t="s">
        <v>642</v>
      </c>
      <c r="N265" s="383" t="s">
        <v>620</v>
      </c>
      <c r="O265" s="383" t="s">
        <v>230</v>
      </c>
    </row>
    <row r="266" spans="1:15">
      <c r="A266" s="385">
        <v>42102</v>
      </c>
      <c r="B266" s="383" t="s">
        <v>621</v>
      </c>
      <c r="C266" s="383" t="s">
        <v>8</v>
      </c>
      <c r="D266" s="383" t="s">
        <v>9</v>
      </c>
      <c r="E266" s="383" t="s">
        <v>622</v>
      </c>
      <c r="F266" s="383" t="s">
        <v>10</v>
      </c>
      <c r="G266" s="384">
        <v>3640</v>
      </c>
      <c r="H266" s="383" t="s">
        <v>623</v>
      </c>
      <c r="I266" s="383" t="s">
        <v>625</v>
      </c>
      <c r="J266" s="383" t="s">
        <v>617</v>
      </c>
      <c r="K266" s="383" t="s">
        <v>618</v>
      </c>
      <c r="L266" s="384">
        <v>29608</v>
      </c>
      <c r="M266" s="383" t="s">
        <v>642</v>
      </c>
      <c r="N266" s="383" t="s">
        <v>620</v>
      </c>
      <c r="O266" s="383" t="s">
        <v>230</v>
      </c>
    </row>
    <row r="267" spans="1:15">
      <c r="A267" s="385">
        <v>42103</v>
      </c>
      <c r="B267" s="383" t="s">
        <v>621</v>
      </c>
      <c r="C267" s="383" t="s">
        <v>8</v>
      </c>
      <c r="D267" s="383" t="s">
        <v>9</v>
      </c>
      <c r="E267" s="383" t="s">
        <v>622</v>
      </c>
      <c r="F267" s="383" t="s">
        <v>10</v>
      </c>
      <c r="G267" s="384">
        <v>3770</v>
      </c>
      <c r="H267" s="383" t="s">
        <v>623</v>
      </c>
      <c r="I267" s="383" t="s">
        <v>625</v>
      </c>
      <c r="J267" s="383" t="s">
        <v>617</v>
      </c>
      <c r="K267" s="383" t="s">
        <v>618</v>
      </c>
      <c r="L267" s="384">
        <v>29608</v>
      </c>
      <c r="M267" s="383" t="s">
        <v>642</v>
      </c>
      <c r="N267" s="383" t="s">
        <v>620</v>
      </c>
      <c r="O267" s="383" t="s">
        <v>230</v>
      </c>
    </row>
    <row r="268" spans="1:15">
      <c r="A268" s="385">
        <v>42104</v>
      </c>
      <c r="B268" s="383" t="s">
        <v>621</v>
      </c>
      <c r="C268" s="383" t="s">
        <v>8</v>
      </c>
      <c r="D268" s="383" t="s">
        <v>9</v>
      </c>
      <c r="E268" s="383" t="s">
        <v>622</v>
      </c>
      <c r="F268" s="383" t="s">
        <v>10</v>
      </c>
      <c r="G268" s="384">
        <v>3770</v>
      </c>
      <c r="H268" s="383" t="s">
        <v>623</v>
      </c>
      <c r="I268" s="383" t="s">
        <v>625</v>
      </c>
      <c r="J268" s="383" t="s">
        <v>617</v>
      </c>
      <c r="K268" s="383" t="s">
        <v>618</v>
      </c>
      <c r="L268" s="384">
        <v>29608</v>
      </c>
      <c r="M268" s="383" t="s">
        <v>642</v>
      </c>
      <c r="N268" s="383" t="s">
        <v>620</v>
      </c>
      <c r="O268" s="383" t="s">
        <v>230</v>
      </c>
    </row>
    <row r="269" spans="1:15">
      <c r="A269" s="385">
        <v>42105</v>
      </c>
      <c r="B269" s="383" t="s">
        <v>621</v>
      </c>
      <c r="C269" s="383" t="s">
        <v>8</v>
      </c>
      <c r="D269" s="383" t="s">
        <v>9</v>
      </c>
      <c r="E269" s="383" t="s">
        <v>622</v>
      </c>
      <c r="F269" s="383" t="s">
        <v>10</v>
      </c>
      <c r="G269" s="384">
        <v>3770</v>
      </c>
      <c r="H269" s="383" t="s">
        <v>623</v>
      </c>
      <c r="I269" s="383" t="s">
        <v>625</v>
      </c>
      <c r="J269" s="383" t="s">
        <v>617</v>
      </c>
      <c r="K269" s="383" t="s">
        <v>618</v>
      </c>
      <c r="L269" s="384">
        <v>29608</v>
      </c>
      <c r="M269" s="383" t="s">
        <v>642</v>
      </c>
      <c r="N269" s="383" t="s">
        <v>620</v>
      </c>
      <c r="O269" s="383" t="s">
        <v>230</v>
      </c>
    </row>
    <row r="270" spans="1:15">
      <c r="A270" s="385">
        <v>42106</v>
      </c>
      <c r="B270" s="383" t="s">
        <v>621</v>
      </c>
      <c r="C270" s="383" t="s">
        <v>8</v>
      </c>
      <c r="D270" s="383" t="s">
        <v>9</v>
      </c>
      <c r="E270" s="383" t="s">
        <v>622</v>
      </c>
      <c r="F270" s="383" t="s">
        <v>10</v>
      </c>
      <c r="G270" s="384">
        <v>3770</v>
      </c>
      <c r="H270" s="383" t="s">
        <v>623</v>
      </c>
      <c r="I270" s="383" t="s">
        <v>625</v>
      </c>
      <c r="J270" s="383" t="s">
        <v>617</v>
      </c>
      <c r="K270" s="383" t="s">
        <v>618</v>
      </c>
      <c r="L270" s="384">
        <v>29608</v>
      </c>
      <c r="M270" s="383" t="s">
        <v>642</v>
      </c>
      <c r="N270" s="383" t="s">
        <v>620</v>
      </c>
      <c r="O270" s="383" t="s">
        <v>230</v>
      </c>
    </row>
    <row r="271" spans="1:15">
      <c r="A271" s="385">
        <v>42107</v>
      </c>
      <c r="B271" s="383" t="s">
        <v>621</v>
      </c>
      <c r="C271" s="383" t="s">
        <v>8</v>
      </c>
      <c r="D271" s="383" t="s">
        <v>9</v>
      </c>
      <c r="E271" s="383" t="s">
        <v>622</v>
      </c>
      <c r="F271" s="383" t="s">
        <v>10</v>
      </c>
      <c r="G271" s="384">
        <v>3770</v>
      </c>
      <c r="H271" s="383" t="s">
        <v>623</v>
      </c>
      <c r="I271" s="383" t="s">
        <v>625</v>
      </c>
      <c r="J271" s="383" t="s">
        <v>617</v>
      </c>
      <c r="K271" s="383" t="s">
        <v>618</v>
      </c>
      <c r="L271" s="384">
        <v>29973</v>
      </c>
      <c r="M271" s="383" t="s">
        <v>642</v>
      </c>
      <c r="N271" s="383" t="s">
        <v>620</v>
      </c>
      <c r="O271" s="383" t="s">
        <v>230</v>
      </c>
    </row>
    <row r="272" spans="1:15">
      <c r="A272" s="385">
        <v>42108</v>
      </c>
      <c r="B272" s="383" t="s">
        <v>621</v>
      </c>
      <c r="C272" s="383" t="s">
        <v>8</v>
      </c>
      <c r="D272" s="383" t="s">
        <v>9</v>
      </c>
      <c r="E272" s="383" t="s">
        <v>622</v>
      </c>
      <c r="F272" s="383" t="s">
        <v>10</v>
      </c>
      <c r="G272" s="384">
        <v>3770</v>
      </c>
      <c r="H272" s="383" t="s">
        <v>623</v>
      </c>
      <c r="I272" s="383" t="s">
        <v>625</v>
      </c>
      <c r="J272" s="383" t="s">
        <v>617</v>
      </c>
      <c r="K272" s="383" t="s">
        <v>618</v>
      </c>
      <c r="L272" s="384">
        <v>30380</v>
      </c>
      <c r="M272" s="383" t="s">
        <v>642</v>
      </c>
      <c r="N272" s="383" t="s">
        <v>620</v>
      </c>
      <c r="O272" s="383" t="s">
        <v>230</v>
      </c>
    </row>
    <row r="273" spans="1:15">
      <c r="A273" s="385">
        <v>42109</v>
      </c>
      <c r="B273" s="383" t="s">
        <v>621</v>
      </c>
      <c r="C273" s="383" t="s">
        <v>8</v>
      </c>
      <c r="D273" s="383" t="s">
        <v>9</v>
      </c>
      <c r="E273" s="383" t="s">
        <v>622</v>
      </c>
      <c r="F273" s="383" t="s">
        <v>10</v>
      </c>
      <c r="G273" s="384">
        <v>3770</v>
      </c>
      <c r="H273" s="383" t="s">
        <v>623</v>
      </c>
      <c r="I273" s="383" t="s">
        <v>625</v>
      </c>
      <c r="J273" s="383" t="s">
        <v>617</v>
      </c>
      <c r="K273" s="383" t="s">
        <v>618</v>
      </c>
      <c r="L273" s="384">
        <v>30722</v>
      </c>
      <c r="M273" s="383" t="s">
        <v>642</v>
      </c>
      <c r="N273" s="383" t="s">
        <v>620</v>
      </c>
      <c r="O273" s="383" t="s">
        <v>230</v>
      </c>
    </row>
    <row r="274" spans="1:15">
      <c r="A274" s="385">
        <v>42110</v>
      </c>
      <c r="B274" s="383" t="s">
        <v>621</v>
      </c>
      <c r="C274" s="383" t="s">
        <v>8</v>
      </c>
      <c r="D274" s="383" t="s">
        <v>9</v>
      </c>
      <c r="E274" s="383" t="s">
        <v>622</v>
      </c>
      <c r="F274" s="383" t="s">
        <v>10</v>
      </c>
      <c r="G274" s="384">
        <v>3770</v>
      </c>
      <c r="H274" s="383" t="s">
        <v>623</v>
      </c>
      <c r="I274" s="383" t="s">
        <v>625</v>
      </c>
      <c r="J274" s="383" t="s">
        <v>617</v>
      </c>
      <c r="K274" s="383" t="s">
        <v>618</v>
      </c>
      <c r="L274" s="384">
        <v>30780</v>
      </c>
      <c r="M274" s="383" t="s">
        <v>642</v>
      </c>
      <c r="N274" s="383" t="s">
        <v>620</v>
      </c>
      <c r="O274" s="383" t="s">
        <v>230</v>
      </c>
    </row>
    <row r="275" spans="1:15">
      <c r="A275" s="385">
        <v>42111</v>
      </c>
      <c r="B275" s="383" t="s">
        <v>621</v>
      </c>
      <c r="C275" s="383" t="s">
        <v>8</v>
      </c>
      <c r="D275" s="383" t="s">
        <v>9</v>
      </c>
      <c r="E275" s="383" t="s">
        <v>622</v>
      </c>
      <c r="F275" s="383" t="s">
        <v>10</v>
      </c>
      <c r="G275" s="384">
        <v>3770</v>
      </c>
      <c r="H275" s="383" t="s">
        <v>623</v>
      </c>
      <c r="I275" s="383" t="s">
        <v>625</v>
      </c>
      <c r="J275" s="383" t="s">
        <v>617</v>
      </c>
      <c r="K275" s="383" t="s">
        <v>618</v>
      </c>
      <c r="L275" s="384">
        <v>30780</v>
      </c>
      <c r="M275" s="383" t="s">
        <v>642</v>
      </c>
      <c r="N275" s="383" t="s">
        <v>620</v>
      </c>
      <c r="O275" s="383" t="s">
        <v>230</v>
      </c>
    </row>
    <row r="276" spans="1:15">
      <c r="A276" s="385">
        <v>42112</v>
      </c>
      <c r="B276" s="383" t="s">
        <v>621</v>
      </c>
      <c r="C276" s="383" t="s">
        <v>8</v>
      </c>
      <c r="D276" s="383" t="s">
        <v>9</v>
      </c>
      <c r="E276" s="383" t="s">
        <v>622</v>
      </c>
      <c r="F276" s="383" t="s">
        <v>10</v>
      </c>
      <c r="G276" s="384">
        <v>3770</v>
      </c>
      <c r="H276" s="383" t="s">
        <v>623</v>
      </c>
      <c r="I276" s="383" t="s">
        <v>625</v>
      </c>
      <c r="J276" s="383" t="s">
        <v>617</v>
      </c>
      <c r="K276" s="383" t="s">
        <v>618</v>
      </c>
      <c r="L276" s="384">
        <v>30780</v>
      </c>
      <c r="M276" s="383" t="s">
        <v>642</v>
      </c>
      <c r="N276" s="383" t="s">
        <v>620</v>
      </c>
      <c r="O276" s="383" t="s">
        <v>230</v>
      </c>
    </row>
    <row r="277" spans="1:15">
      <c r="A277" s="385">
        <v>42113</v>
      </c>
      <c r="B277" s="383" t="s">
        <v>621</v>
      </c>
      <c r="C277" s="383" t="s">
        <v>8</v>
      </c>
      <c r="D277" s="383" t="s">
        <v>9</v>
      </c>
      <c r="E277" s="383" t="s">
        <v>622</v>
      </c>
      <c r="F277" s="383" t="s">
        <v>10</v>
      </c>
      <c r="G277" s="384">
        <v>3770</v>
      </c>
      <c r="H277" s="383" t="s">
        <v>623</v>
      </c>
      <c r="I277" s="383" t="s">
        <v>625</v>
      </c>
      <c r="J277" s="383" t="s">
        <v>617</v>
      </c>
      <c r="K277" s="383" t="s">
        <v>618</v>
      </c>
      <c r="L277" s="384">
        <v>30780</v>
      </c>
      <c r="M277" s="383" t="s">
        <v>643</v>
      </c>
      <c r="N277" s="383" t="s">
        <v>620</v>
      </c>
      <c r="O277" s="383" t="s">
        <v>230</v>
      </c>
    </row>
    <row r="278" spans="1:15">
      <c r="A278" s="385">
        <v>42114</v>
      </c>
      <c r="B278" s="383" t="s">
        <v>621</v>
      </c>
      <c r="C278" s="383" t="s">
        <v>8</v>
      </c>
      <c r="D278" s="383" t="s">
        <v>9</v>
      </c>
      <c r="E278" s="383" t="s">
        <v>622</v>
      </c>
      <c r="F278" s="383" t="s">
        <v>10</v>
      </c>
      <c r="G278" s="384">
        <v>3380</v>
      </c>
      <c r="H278" s="383" t="s">
        <v>623</v>
      </c>
      <c r="I278" s="383" t="s">
        <v>625</v>
      </c>
      <c r="J278" s="383" t="s">
        <v>617</v>
      </c>
      <c r="K278" s="383" t="s">
        <v>618</v>
      </c>
      <c r="L278" s="384">
        <v>30780</v>
      </c>
      <c r="M278" s="383" t="s">
        <v>643</v>
      </c>
      <c r="N278" s="383" t="s">
        <v>620</v>
      </c>
      <c r="O278" s="383" t="s">
        <v>230</v>
      </c>
    </row>
    <row r="279" spans="1:15">
      <c r="A279" s="385">
        <v>42115</v>
      </c>
      <c r="B279" s="383" t="s">
        <v>621</v>
      </c>
      <c r="C279" s="383" t="s">
        <v>8</v>
      </c>
      <c r="D279" s="383" t="s">
        <v>9</v>
      </c>
      <c r="E279" s="383" t="s">
        <v>622</v>
      </c>
      <c r="F279" s="383" t="s">
        <v>10</v>
      </c>
      <c r="G279" s="384">
        <v>3770</v>
      </c>
      <c r="H279" s="383" t="s">
        <v>623</v>
      </c>
      <c r="I279" s="383" t="s">
        <v>625</v>
      </c>
      <c r="J279" s="383" t="s">
        <v>617</v>
      </c>
      <c r="K279" s="383" t="s">
        <v>618</v>
      </c>
      <c r="L279" s="384">
        <v>30780</v>
      </c>
      <c r="M279" s="383" t="s">
        <v>643</v>
      </c>
      <c r="N279" s="383" t="s">
        <v>620</v>
      </c>
      <c r="O279" s="383" t="s">
        <v>230</v>
      </c>
    </row>
    <row r="280" spans="1:15">
      <c r="A280" s="385">
        <v>42116</v>
      </c>
      <c r="B280" s="383" t="s">
        <v>646</v>
      </c>
      <c r="C280" s="383" t="s">
        <v>8</v>
      </c>
      <c r="D280" s="383" t="s">
        <v>32</v>
      </c>
      <c r="E280" s="383" t="s">
        <v>647</v>
      </c>
      <c r="F280" s="383" t="s">
        <v>10</v>
      </c>
      <c r="G280" s="384">
        <v>1063</v>
      </c>
      <c r="H280" s="383" t="s">
        <v>648</v>
      </c>
      <c r="I280" s="383" t="s">
        <v>649</v>
      </c>
      <c r="J280" s="383" t="s">
        <v>617</v>
      </c>
      <c r="K280" s="383" t="s">
        <v>618</v>
      </c>
      <c r="L280" s="384">
        <v>30780</v>
      </c>
      <c r="M280" s="383" t="s">
        <v>643</v>
      </c>
      <c r="N280" s="383" t="s">
        <v>620</v>
      </c>
      <c r="O280" s="383" t="s">
        <v>230</v>
      </c>
    </row>
    <row r="281" spans="1:15">
      <c r="A281" s="385">
        <v>42117</v>
      </c>
      <c r="B281" s="383" t="s">
        <v>646</v>
      </c>
      <c r="C281" s="383" t="s">
        <v>8</v>
      </c>
      <c r="D281" s="383" t="s">
        <v>32</v>
      </c>
      <c r="E281" s="383" t="s">
        <v>647</v>
      </c>
      <c r="F281" s="383" t="s">
        <v>10</v>
      </c>
      <c r="G281" s="384">
        <v>1063</v>
      </c>
      <c r="H281" s="383" t="s">
        <v>648</v>
      </c>
      <c r="I281" s="383" t="s">
        <v>649</v>
      </c>
      <c r="J281" s="383" t="s">
        <v>617</v>
      </c>
      <c r="K281" s="383" t="s">
        <v>618</v>
      </c>
      <c r="L281" s="384">
        <v>30780</v>
      </c>
      <c r="M281" s="383" t="s">
        <v>643</v>
      </c>
      <c r="N281" s="383" t="s">
        <v>620</v>
      </c>
      <c r="O281" s="383" t="s">
        <v>230</v>
      </c>
    </row>
    <row r="282" spans="1:15">
      <c r="A282" s="385">
        <v>42118</v>
      </c>
      <c r="B282" s="383" t="s">
        <v>646</v>
      </c>
      <c r="C282" s="383" t="s">
        <v>8</v>
      </c>
      <c r="D282" s="383" t="s">
        <v>32</v>
      </c>
      <c r="E282" s="383" t="s">
        <v>647</v>
      </c>
      <c r="F282" s="383" t="s">
        <v>10</v>
      </c>
      <c r="G282" s="384">
        <v>1063</v>
      </c>
      <c r="H282" s="383" t="s">
        <v>648</v>
      </c>
      <c r="I282" s="383" t="s">
        <v>649</v>
      </c>
      <c r="J282" s="383" t="s">
        <v>617</v>
      </c>
      <c r="K282" s="383" t="s">
        <v>618</v>
      </c>
      <c r="L282" s="384">
        <v>30780</v>
      </c>
      <c r="M282" s="383" t="s">
        <v>643</v>
      </c>
      <c r="N282" s="383" t="s">
        <v>620</v>
      </c>
      <c r="O282" s="383" t="s">
        <v>230</v>
      </c>
    </row>
    <row r="283" spans="1:15">
      <c r="A283" s="385">
        <v>42119</v>
      </c>
      <c r="B283" s="383" t="s">
        <v>37</v>
      </c>
      <c r="C283" s="383" t="s">
        <v>654</v>
      </c>
      <c r="D283" s="383" t="s">
        <v>38</v>
      </c>
      <c r="E283" s="383" t="s">
        <v>655</v>
      </c>
      <c r="F283" s="383" t="s">
        <v>10</v>
      </c>
      <c r="G283" s="384">
        <v>1800</v>
      </c>
      <c r="H283" s="383" t="s">
        <v>656</v>
      </c>
      <c r="I283" s="383" t="s">
        <v>657</v>
      </c>
      <c r="J283" s="383" t="s">
        <v>617</v>
      </c>
      <c r="K283" s="383" t="s">
        <v>618</v>
      </c>
      <c r="L283" s="384">
        <v>30780</v>
      </c>
      <c r="M283" s="383" t="s">
        <v>643</v>
      </c>
      <c r="N283" s="383" t="s">
        <v>620</v>
      </c>
      <c r="O283" s="383" t="s">
        <v>230</v>
      </c>
    </row>
    <row r="284" spans="1:15">
      <c r="A284" s="385">
        <v>42120</v>
      </c>
      <c r="B284" s="383" t="s">
        <v>37</v>
      </c>
      <c r="C284" s="383" t="s">
        <v>654</v>
      </c>
      <c r="D284" s="383" t="s">
        <v>38</v>
      </c>
      <c r="E284" s="383" t="s">
        <v>655</v>
      </c>
      <c r="F284" s="383" t="s">
        <v>10</v>
      </c>
      <c r="G284" s="384">
        <v>1800</v>
      </c>
      <c r="H284" s="383" t="s">
        <v>656</v>
      </c>
      <c r="I284" s="383" t="s">
        <v>657</v>
      </c>
      <c r="J284" s="383" t="s">
        <v>617</v>
      </c>
      <c r="K284" s="383" t="s">
        <v>618</v>
      </c>
      <c r="L284" s="384">
        <v>30780</v>
      </c>
      <c r="M284" s="383" t="s">
        <v>643</v>
      </c>
      <c r="N284" s="383" t="s">
        <v>620</v>
      </c>
      <c r="O284" s="383" t="s">
        <v>230</v>
      </c>
    </row>
    <row r="285" spans="1:15">
      <c r="A285" s="385">
        <v>42121</v>
      </c>
      <c r="B285" s="383" t="s">
        <v>37</v>
      </c>
      <c r="C285" s="383" t="s">
        <v>654</v>
      </c>
      <c r="D285" s="383" t="s">
        <v>38</v>
      </c>
      <c r="E285" s="383" t="s">
        <v>655</v>
      </c>
      <c r="F285" s="383" t="s">
        <v>10</v>
      </c>
      <c r="G285" s="384">
        <v>1800</v>
      </c>
      <c r="H285" s="383" t="s">
        <v>656</v>
      </c>
      <c r="I285" s="383" t="s">
        <v>657</v>
      </c>
      <c r="J285" s="383" t="s">
        <v>617</v>
      </c>
      <c r="K285" s="383" t="s">
        <v>618</v>
      </c>
      <c r="L285" s="384">
        <v>30780</v>
      </c>
      <c r="M285" s="383" t="s">
        <v>643</v>
      </c>
      <c r="N285" s="383" t="s">
        <v>620</v>
      </c>
      <c r="O285" s="383" t="s">
        <v>230</v>
      </c>
    </row>
    <row r="286" spans="1:15">
      <c r="A286" s="385">
        <v>42122</v>
      </c>
      <c r="B286" s="383" t="s">
        <v>37</v>
      </c>
      <c r="C286" s="383" t="s">
        <v>654</v>
      </c>
      <c r="D286" s="383" t="s">
        <v>38</v>
      </c>
      <c r="E286" s="383" t="s">
        <v>655</v>
      </c>
      <c r="F286" s="383" t="s">
        <v>10</v>
      </c>
      <c r="G286" s="384">
        <v>1800</v>
      </c>
      <c r="H286" s="383" t="s">
        <v>656</v>
      </c>
      <c r="I286" s="383" t="s">
        <v>657</v>
      </c>
      <c r="J286" s="383" t="s">
        <v>617</v>
      </c>
      <c r="K286" s="383" t="s">
        <v>618</v>
      </c>
      <c r="L286" s="384">
        <v>30780</v>
      </c>
      <c r="M286" s="383" t="s">
        <v>643</v>
      </c>
      <c r="N286" s="383" t="s">
        <v>620</v>
      </c>
      <c r="O286" s="383" t="s">
        <v>230</v>
      </c>
    </row>
    <row r="287" spans="1:15">
      <c r="A287" s="385">
        <v>42123</v>
      </c>
      <c r="B287" s="383" t="s">
        <v>646</v>
      </c>
      <c r="C287" s="383" t="s">
        <v>8</v>
      </c>
      <c r="D287" s="383" t="s">
        <v>32</v>
      </c>
      <c r="E287" s="383" t="s">
        <v>647</v>
      </c>
      <c r="F287" s="383" t="s">
        <v>10</v>
      </c>
      <c r="G287" s="384">
        <v>2125</v>
      </c>
      <c r="H287" s="383" t="s">
        <v>648</v>
      </c>
      <c r="I287" s="383" t="s">
        <v>649</v>
      </c>
      <c r="J287" s="383" t="s">
        <v>617</v>
      </c>
      <c r="K287" s="383" t="s">
        <v>618</v>
      </c>
      <c r="L287" s="384">
        <v>30780</v>
      </c>
      <c r="M287" s="383" t="s">
        <v>643</v>
      </c>
      <c r="N287" s="383" t="s">
        <v>620</v>
      </c>
      <c r="O287" s="383" t="s">
        <v>230</v>
      </c>
    </row>
    <row r="288" spans="1:15">
      <c r="A288" s="385">
        <v>42124</v>
      </c>
      <c r="B288" s="383" t="s">
        <v>646</v>
      </c>
      <c r="C288" s="383" t="s">
        <v>8</v>
      </c>
      <c r="D288" s="383" t="s">
        <v>32</v>
      </c>
      <c r="E288" s="383" t="s">
        <v>647</v>
      </c>
      <c r="F288" s="383" t="s">
        <v>10</v>
      </c>
      <c r="G288" s="384">
        <v>1840</v>
      </c>
      <c r="H288" s="383" t="s">
        <v>648</v>
      </c>
      <c r="I288" s="383" t="s">
        <v>662</v>
      </c>
      <c r="J288" s="383" t="s">
        <v>617</v>
      </c>
      <c r="K288" s="383" t="s">
        <v>618</v>
      </c>
      <c r="L288" s="384">
        <v>30780</v>
      </c>
      <c r="M288" s="383" t="s">
        <v>643</v>
      </c>
      <c r="N288" s="383" t="s">
        <v>620</v>
      </c>
      <c r="O288" s="383" t="s">
        <v>230</v>
      </c>
    </row>
    <row r="289" spans="1:15">
      <c r="A289" s="385">
        <v>42125</v>
      </c>
      <c r="B289" s="383" t="s">
        <v>621</v>
      </c>
      <c r="C289" s="383" t="s">
        <v>8</v>
      </c>
      <c r="D289" s="383" t="s">
        <v>9</v>
      </c>
      <c r="E289" s="383" t="s">
        <v>622</v>
      </c>
      <c r="F289" s="383" t="s">
        <v>10</v>
      </c>
      <c r="G289" s="384">
        <v>4420</v>
      </c>
      <c r="H289" s="383" t="s">
        <v>623</v>
      </c>
      <c r="I289" s="383" t="s">
        <v>625</v>
      </c>
      <c r="J289" s="383" t="s">
        <v>617</v>
      </c>
      <c r="K289" s="383" t="s">
        <v>618</v>
      </c>
      <c r="L289" s="384">
        <v>30780</v>
      </c>
      <c r="M289" s="383" t="s">
        <v>643</v>
      </c>
      <c r="N289" s="383" t="s">
        <v>620</v>
      </c>
      <c r="O289" s="383" t="s">
        <v>230</v>
      </c>
    </row>
    <row r="290" spans="1:15">
      <c r="A290" s="385">
        <v>42126</v>
      </c>
      <c r="B290" s="383" t="s">
        <v>646</v>
      </c>
      <c r="C290" s="383" t="s">
        <v>8</v>
      </c>
      <c r="D290" s="383" t="s">
        <v>32</v>
      </c>
      <c r="E290" s="383" t="s">
        <v>647</v>
      </c>
      <c r="F290" s="383" t="s">
        <v>10</v>
      </c>
      <c r="G290" s="384">
        <v>1840</v>
      </c>
      <c r="H290" s="383" t="s">
        <v>648</v>
      </c>
      <c r="I290" s="383" t="s">
        <v>662</v>
      </c>
      <c r="J290" s="383" t="s">
        <v>617</v>
      </c>
      <c r="K290" s="383" t="s">
        <v>618</v>
      </c>
      <c r="L290" s="384">
        <v>30780</v>
      </c>
      <c r="M290" s="383" t="s">
        <v>643</v>
      </c>
      <c r="N290" s="383" t="s">
        <v>620</v>
      </c>
      <c r="O290" s="383" t="s">
        <v>230</v>
      </c>
    </row>
    <row r="291" spans="1:15">
      <c r="A291" s="385">
        <v>42127</v>
      </c>
      <c r="B291" s="383" t="s">
        <v>646</v>
      </c>
      <c r="C291" s="383" t="s">
        <v>8</v>
      </c>
      <c r="D291" s="383" t="s">
        <v>32</v>
      </c>
      <c r="E291" s="383" t="s">
        <v>647</v>
      </c>
      <c r="F291" s="383" t="s">
        <v>10</v>
      </c>
      <c r="G291" s="384">
        <v>1840</v>
      </c>
      <c r="H291" s="383" t="s">
        <v>648</v>
      </c>
      <c r="I291" s="383" t="s">
        <v>662</v>
      </c>
      <c r="J291" s="383" t="s">
        <v>617</v>
      </c>
      <c r="K291" s="383" t="s">
        <v>618</v>
      </c>
      <c r="L291" s="384">
        <v>30780</v>
      </c>
      <c r="M291" s="383" t="s">
        <v>643</v>
      </c>
      <c r="N291" s="383" t="s">
        <v>620</v>
      </c>
      <c r="O291" s="383" t="s">
        <v>230</v>
      </c>
    </row>
    <row r="292" spans="1:15">
      <c r="A292" s="385">
        <v>42128</v>
      </c>
      <c r="B292" s="383" t="s">
        <v>646</v>
      </c>
      <c r="C292" s="383" t="s">
        <v>8</v>
      </c>
      <c r="D292" s="383" t="s">
        <v>32</v>
      </c>
      <c r="E292" s="383" t="s">
        <v>647</v>
      </c>
      <c r="F292" s="383" t="s">
        <v>10</v>
      </c>
      <c r="G292" s="384">
        <v>1840</v>
      </c>
      <c r="H292" s="383" t="s">
        <v>648</v>
      </c>
      <c r="I292" s="383" t="s">
        <v>662</v>
      </c>
      <c r="J292" s="383" t="s">
        <v>617</v>
      </c>
      <c r="K292" s="383" t="s">
        <v>618</v>
      </c>
      <c r="L292" s="384">
        <v>30780</v>
      </c>
      <c r="M292" s="383" t="s">
        <v>643</v>
      </c>
      <c r="N292" s="383" t="s">
        <v>620</v>
      </c>
      <c r="O292" s="383" t="s">
        <v>230</v>
      </c>
    </row>
    <row r="293" spans="1:15">
      <c r="A293" s="385">
        <v>42129</v>
      </c>
      <c r="B293" s="383" t="s">
        <v>621</v>
      </c>
      <c r="C293" s="383" t="s">
        <v>8</v>
      </c>
      <c r="D293" s="383" t="s">
        <v>9</v>
      </c>
      <c r="E293" s="383" t="s">
        <v>622</v>
      </c>
      <c r="F293" s="383" t="s">
        <v>10</v>
      </c>
      <c r="G293" s="384">
        <v>3380</v>
      </c>
      <c r="H293" s="383" t="s">
        <v>623</v>
      </c>
      <c r="I293" s="383" t="s">
        <v>625</v>
      </c>
      <c r="J293" s="383" t="s">
        <v>617</v>
      </c>
      <c r="K293" s="383" t="s">
        <v>618</v>
      </c>
      <c r="L293" s="384">
        <v>30780</v>
      </c>
      <c r="M293" s="383" t="s">
        <v>643</v>
      </c>
      <c r="N293" s="383" t="s">
        <v>620</v>
      </c>
      <c r="O293" s="383" t="s">
        <v>230</v>
      </c>
    </row>
    <row r="294" spans="1:15">
      <c r="A294" s="385">
        <v>42130</v>
      </c>
      <c r="B294" s="383" t="s">
        <v>621</v>
      </c>
      <c r="C294" s="383" t="s">
        <v>8</v>
      </c>
      <c r="D294" s="383" t="s">
        <v>9</v>
      </c>
      <c r="E294" s="383" t="s">
        <v>622</v>
      </c>
      <c r="F294" s="383" t="s">
        <v>10</v>
      </c>
      <c r="G294" s="384">
        <v>3770</v>
      </c>
      <c r="H294" s="383" t="s">
        <v>623</v>
      </c>
      <c r="I294" s="383" t="s">
        <v>625</v>
      </c>
      <c r="J294" s="383" t="s">
        <v>617</v>
      </c>
      <c r="K294" s="383" t="s">
        <v>618</v>
      </c>
      <c r="L294" s="384">
        <v>30780</v>
      </c>
      <c r="M294" s="383" t="s">
        <v>643</v>
      </c>
      <c r="N294" s="383" t="s">
        <v>620</v>
      </c>
      <c r="O294" s="383" t="s">
        <v>230</v>
      </c>
    </row>
    <row r="295" spans="1:15">
      <c r="A295" s="385">
        <v>42131</v>
      </c>
      <c r="B295" s="383" t="s">
        <v>621</v>
      </c>
      <c r="C295" s="383" t="s">
        <v>8</v>
      </c>
      <c r="D295" s="383" t="s">
        <v>9</v>
      </c>
      <c r="E295" s="383" t="s">
        <v>622</v>
      </c>
      <c r="F295" s="383" t="s">
        <v>10</v>
      </c>
      <c r="G295" s="384">
        <v>3900</v>
      </c>
      <c r="H295" s="383" t="s">
        <v>623</v>
      </c>
      <c r="I295" s="383" t="s">
        <v>625</v>
      </c>
      <c r="J295" s="383" t="s">
        <v>617</v>
      </c>
      <c r="K295" s="383" t="s">
        <v>618</v>
      </c>
      <c r="L295" s="384">
        <v>30780</v>
      </c>
      <c r="M295" s="383" t="s">
        <v>643</v>
      </c>
      <c r="N295" s="383" t="s">
        <v>620</v>
      </c>
      <c r="O295" s="383" t="s">
        <v>230</v>
      </c>
    </row>
    <row r="296" spans="1:15">
      <c r="A296" s="385">
        <v>42132</v>
      </c>
      <c r="B296" s="383" t="s">
        <v>621</v>
      </c>
      <c r="C296" s="383" t="s">
        <v>8</v>
      </c>
      <c r="D296" s="383" t="s">
        <v>9</v>
      </c>
      <c r="E296" s="383" t="s">
        <v>622</v>
      </c>
      <c r="F296" s="383" t="s">
        <v>10</v>
      </c>
      <c r="G296" s="384">
        <v>3380</v>
      </c>
      <c r="H296" s="383" t="s">
        <v>623</v>
      </c>
      <c r="I296" s="383" t="s">
        <v>625</v>
      </c>
      <c r="J296" s="383" t="s">
        <v>617</v>
      </c>
      <c r="K296" s="383" t="s">
        <v>618</v>
      </c>
      <c r="L296" s="384">
        <v>30780</v>
      </c>
      <c r="M296" s="383" t="s">
        <v>643</v>
      </c>
      <c r="N296" s="383" t="s">
        <v>620</v>
      </c>
      <c r="O296" s="383" t="s">
        <v>230</v>
      </c>
    </row>
    <row r="297" spans="1:15">
      <c r="A297" s="385">
        <v>42133</v>
      </c>
      <c r="B297" s="383" t="s">
        <v>646</v>
      </c>
      <c r="C297" s="383" t="s">
        <v>8</v>
      </c>
      <c r="D297" s="383" t="s">
        <v>32</v>
      </c>
      <c r="E297" s="383" t="s">
        <v>647</v>
      </c>
      <c r="F297" s="383" t="s">
        <v>10</v>
      </c>
      <c r="G297" s="384">
        <v>1840</v>
      </c>
      <c r="H297" s="383" t="s">
        <v>648</v>
      </c>
      <c r="I297" s="383" t="s">
        <v>662</v>
      </c>
      <c r="J297" s="383" t="s">
        <v>617</v>
      </c>
      <c r="K297" s="383" t="s">
        <v>618</v>
      </c>
      <c r="L297" s="384">
        <v>30780</v>
      </c>
      <c r="M297" s="383" t="s">
        <v>643</v>
      </c>
      <c r="N297" s="383" t="s">
        <v>620</v>
      </c>
      <c r="O297" s="383" t="s">
        <v>230</v>
      </c>
    </row>
    <row r="298" spans="1:15">
      <c r="A298" s="385">
        <v>42134</v>
      </c>
      <c r="B298" s="383" t="s">
        <v>646</v>
      </c>
      <c r="C298" s="383" t="s">
        <v>8</v>
      </c>
      <c r="D298" s="383" t="s">
        <v>32</v>
      </c>
      <c r="E298" s="383" t="s">
        <v>647</v>
      </c>
      <c r="F298" s="383" t="s">
        <v>10</v>
      </c>
      <c r="G298" s="384">
        <v>1840</v>
      </c>
      <c r="H298" s="383" t="s">
        <v>648</v>
      </c>
      <c r="I298" s="383" t="s">
        <v>662</v>
      </c>
      <c r="J298" s="383" t="s">
        <v>617</v>
      </c>
      <c r="K298" s="383" t="s">
        <v>618</v>
      </c>
      <c r="L298" s="384">
        <v>30780</v>
      </c>
      <c r="M298" s="383" t="s">
        <v>643</v>
      </c>
      <c r="N298" s="383" t="s">
        <v>620</v>
      </c>
      <c r="O298" s="383" t="s">
        <v>230</v>
      </c>
    </row>
    <row r="299" spans="1:15">
      <c r="A299" s="385">
        <v>42135</v>
      </c>
      <c r="B299" s="383" t="s">
        <v>646</v>
      </c>
      <c r="C299" s="383" t="s">
        <v>8</v>
      </c>
      <c r="D299" s="383" t="s">
        <v>32</v>
      </c>
      <c r="E299" s="383" t="s">
        <v>647</v>
      </c>
      <c r="F299" s="383" t="s">
        <v>10</v>
      </c>
      <c r="G299" s="384">
        <v>1840</v>
      </c>
      <c r="H299" s="383" t="s">
        <v>648</v>
      </c>
      <c r="I299" s="383" t="s">
        <v>662</v>
      </c>
      <c r="J299" s="383" t="s">
        <v>617</v>
      </c>
      <c r="K299" s="383" t="s">
        <v>618</v>
      </c>
      <c r="L299" s="384">
        <v>30780</v>
      </c>
      <c r="M299" s="383" t="s">
        <v>643</v>
      </c>
      <c r="N299" s="383" t="s">
        <v>620</v>
      </c>
      <c r="O299" s="383" t="s">
        <v>230</v>
      </c>
    </row>
    <row r="300" spans="1:15">
      <c r="A300" s="385">
        <v>42136</v>
      </c>
      <c r="B300" s="383" t="s">
        <v>646</v>
      </c>
      <c r="C300" s="383" t="s">
        <v>8</v>
      </c>
      <c r="D300" s="383" t="s">
        <v>32</v>
      </c>
      <c r="E300" s="383" t="s">
        <v>647</v>
      </c>
      <c r="F300" s="383" t="s">
        <v>10</v>
      </c>
      <c r="G300" s="384">
        <v>1840</v>
      </c>
      <c r="H300" s="383" t="s">
        <v>648</v>
      </c>
      <c r="I300" s="383" t="s">
        <v>662</v>
      </c>
      <c r="J300" s="383" t="s">
        <v>617</v>
      </c>
      <c r="K300" s="383" t="s">
        <v>618</v>
      </c>
      <c r="L300" s="384">
        <v>30780</v>
      </c>
      <c r="M300" s="383" t="s">
        <v>643</v>
      </c>
      <c r="N300" s="383" t="s">
        <v>620</v>
      </c>
      <c r="O300" s="383" t="s">
        <v>230</v>
      </c>
    </row>
    <row r="301" spans="1:15">
      <c r="A301" s="385">
        <v>42137</v>
      </c>
      <c r="B301" s="383" t="s">
        <v>646</v>
      </c>
      <c r="C301" s="383" t="s">
        <v>8</v>
      </c>
      <c r="D301" s="383" t="s">
        <v>32</v>
      </c>
      <c r="E301" s="383" t="s">
        <v>647</v>
      </c>
      <c r="F301" s="383" t="s">
        <v>10</v>
      </c>
      <c r="G301" s="384">
        <v>1063</v>
      </c>
      <c r="H301" s="383" t="s">
        <v>648</v>
      </c>
      <c r="I301" s="383" t="s">
        <v>649</v>
      </c>
      <c r="J301" s="383" t="s">
        <v>617</v>
      </c>
      <c r="K301" s="383" t="s">
        <v>618</v>
      </c>
      <c r="L301" s="384">
        <v>30780</v>
      </c>
      <c r="M301" s="383" t="s">
        <v>644</v>
      </c>
      <c r="N301" s="383" t="s">
        <v>620</v>
      </c>
      <c r="O301" s="383" t="s">
        <v>230</v>
      </c>
    </row>
    <row r="302" spans="1:15">
      <c r="A302" s="385">
        <v>42138</v>
      </c>
      <c r="B302" s="383" t="s">
        <v>646</v>
      </c>
      <c r="C302" s="383" t="s">
        <v>8</v>
      </c>
      <c r="D302" s="383" t="s">
        <v>32</v>
      </c>
      <c r="E302" s="383" t="s">
        <v>647</v>
      </c>
      <c r="F302" s="383" t="s">
        <v>10</v>
      </c>
      <c r="G302" s="384">
        <v>1063</v>
      </c>
      <c r="H302" s="383" t="s">
        <v>648</v>
      </c>
      <c r="I302" s="383" t="s">
        <v>649</v>
      </c>
      <c r="J302" s="383" t="s">
        <v>617</v>
      </c>
      <c r="K302" s="383" t="s">
        <v>618</v>
      </c>
      <c r="L302" s="384">
        <v>30780</v>
      </c>
      <c r="M302" s="383" t="s">
        <v>644</v>
      </c>
      <c r="N302" s="383" t="s">
        <v>620</v>
      </c>
      <c r="O302" s="383" t="s">
        <v>230</v>
      </c>
    </row>
    <row r="303" spans="1:15">
      <c r="A303" s="385">
        <v>42139</v>
      </c>
      <c r="B303" s="383" t="s">
        <v>646</v>
      </c>
      <c r="C303" s="383" t="s">
        <v>8</v>
      </c>
      <c r="D303" s="383" t="s">
        <v>32</v>
      </c>
      <c r="E303" s="383" t="s">
        <v>647</v>
      </c>
      <c r="F303" s="383" t="s">
        <v>10</v>
      </c>
      <c r="G303" s="384">
        <v>1063</v>
      </c>
      <c r="H303" s="383" t="s">
        <v>648</v>
      </c>
      <c r="I303" s="383" t="s">
        <v>649</v>
      </c>
      <c r="J303" s="383" t="s">
        <v>617</v>
      </c>
      <c r="K303" s="383" t="s">
        <v>618</v>
      </c>
      <c r="L303" s="384">
        <v>30780</v>
      </c>
      <c r="M303" s="383" t="s">
        <v>644</v>
      </c>
      <c r="N303" s="383" t="s">
        <v>620</v>
      </c>
      <c r="O303" s="383" t="s">
        <v>230</v>
      </c>
    </row>
    <row r="304" spans="1:15">
      <c r="A304" s="385">
        <v>42140</v>
      </c>
      <c r="B304" s="383" t="s">
        <v>646</v>
      </c>
      <c r="C304" s="383" t="s">
        <v>8</v>
      </c>
      <c r="D304" s="383" t="s">
        <v>32</v>
      </c>
      <c r="E304" s="383" t="s">
        <v>647</v>
      </c>
      <c r="F304" s="383" t="s">
        <v>10</v>
      </c>
      <c r="G304" s="384">
        <v>1840</v>
      </c>
      <c r="H304" s="383" t="s">
        <v>648</v>
      </c>
      <c r="I304" s="383" t="s">
        <v>662</v>
      </c>
      <c r="J304" s="383" t="s">
        <v>617</v>
      </c>
      <c r="K304" s="383" t="s">
        <v>618</v>
      </c>
      <c r="L304" s="384">
        <v>30780</v>
      </c>
      <c r="M304" s="383" t="s">
        <v>644</v>
      </c>
      <c r="N304" s="383" t="s">
        <v>620</v>
      </c>
      <c r="O304" s="383" t="s">
        <v>230</v>
      </c>
    </row>
    <row r="305" spans="1:15">
      <c r="A305" s="385">
        <v>42141</v>
      </c>
      <c r="B305" s="383" t="s">
        <v>646</v>
      </c>
      <c r="C305" s="383" t="s">
        <v>8</v>
      </c>
      <c r="D305" s="383" t="s">
        <v>32</v>
      </c>
      <c r="E305" s="383" t="s">
        <v>647</v>
      </c>
      <c r="F305" s="383" t="s">
        <v>10</v>
      </c>
      <c r="G305" s="384">
        <v>1840</v>
      </c>
      <c r="H305" s="383" t="s">
        <v>648</v>
      </c>
      <c r="I305" s="383" t="s">
        <v>662</v>
      </c>
      <c r="J305" s="383" t="s">
        <v>617</v>
      </c>
      <c r="K305" s="383" t="s">
        <v>618</v>
      </c>
      <c r="L305" s="384">
        <v>30780</v>
      </c>
      <c r="M305" s="383" t="s">
        <v>644</v>
      </c>
      <c r="N305" s="383" t="s">
        <v>620</v>
      </c>
      <c r="O305" s="383" t="s">
        <v>230</v>
      </c>
    </row>
    <row r="306" spans="1:15">
      <c r="A306" s="385">
        <v>42142</v>
      </c>
      <c r="B306" s="383" t="s">
        <v>646</v>
      </c>
      <c r="C306" s="383" t="s">
        <v>8</v>
      </c>
      <c r="D306" s="383" t="s">
        <v>32</v>
      </c>
      <c r="E306" s="383" t="s">
        <v>647</v>
      </c>
      <c r="F306" s="383" t="s">
        <v>10</v>
      </c>
      <c r="G306" s="384">
        <v>1063</v>
      </c>
      <c r="H306" s="383" t="s">
        <v>648</v>
      </c>
      <c r="I306" s="383" t="s">
        <v>649</v>
      </c>
      <c r="J306" s="383" t="s">
        <v>617</v>
      </c>
      <c r="K306" s="383" t="s">
        <v>618</v>
      </c>
      <c r="L306" s="384">
        <v>30780</v>
      </c>
      <c r="M306" s="383" t="s">
        <v>644</v>
      </c>
      <c r="N306" s="383" t="s">
        <v>620</v>
      </c>
      <c r="O306" s="383" t="s">
        <v>230</v>
      </c>
    </row>
    <row r="307" spans="1:15">
      <c r="A307" s="385">
        <v>42143</v>
      </c>
      <c r="B307" s="383" t="s">
        <v>621</v>
      </c>
      <c r="C307" s="383" t="s">
        <v>8</v>
      </c>
      <c r="D307" s="383" t="s">
        <v>9</v>
      </c>
      <c r="E307" s="383" t="s">
        <v>622</v>
      </c>
      <c r="F307" s="383" t="s">
        <v>10</v>
      </c>
      <c r="G307" s="384">
        <v>2860</v>
      </c>
      <c r="H307" s="383" t="s">
        <v>623</v>
      </c>
      <c r="I307" s="383" t="s">
        <v>625</v>
      </c>
      <c r="J307" s="383" t="s">
        <v>617</v>
      </c>
      <c r="K307" s="383" t="s">
        <v>618</v>
      </c>
      <c r="L307" s="384">
        <v>30780</v>
      </c>
      <c r="M307" s="383" t="s">
        <v>644</v>
      </c>
      <c r="N307" s="383" t="s">
        <v>620</v>
      </c>
      <c r="O307" s="383" t="s">
        <v>230</v>
      </c>
    </row>
    <row r="308" spans="1:15">
      <c r="A308" s="385">
        <v>42144</v>
      </c>
      <c r="B308" s="383" t="s">
        <v>646</v>
      </c>
      <c r="C308" s="383" t="s">
        <v>8</v>
      </c>
      <c r="D308" s="383" t="s">
        <v>32</v>
      </c>
      <c r="E308" s="383" t="s">
        <v>647</v>
      </c>
      <c r="F308" s="383" t="s">
        <v>10</v>
      </c>
      <c r="G308" s="384">
        <v>1063</v>
      </c>
      <c r="H308" s="383" t="s">
        <v>648</v>
      </c>
      <c r="I308" s="383" t="s">
        <v>649</v>
      </c>
      <c r="J308" s="383" t="s">
        <v>617</v>
      </c>
      <c r="K308" s="383" t="s">
        <v>618</v>
      </c>
      <c r="L308" s="384">
        <v>30780</v>
      </c>
      <c r="M308" s="383" t="s">
        <v>644</v>
      </c>
      <c r="N308" s="383" t="s">
        <v>620</v>
      </c>
      <c r="O308" s="383" t="s">
        <v>230</v>
      </c>
    </row>
    <row r="309" spans="1:15">
      <c r="A309" s="385">
        <v>42145</v>
      </c>
      <c r="B309" s="383" t="s">
        <v>646</v>
      </c>
      <c r="C309" s="383" t="s">
        <v>8</v>
      </c>
      <c r="D309" s="383" t="s">
        <v>32</v>
      </c>
      <c r="E309" s="383" t="s">
        <v>647</v>
      </c>
      <c r="F309" s="383" t="s">
        <v>10</v>
      </c>
      <c r="G309" s="384">
        <v>1063</v>
      </c>
      <c r="H309" s="383" t="s">
        <v>648</v>
      </c>
      <c r="I309" s="383" t="s">
        <v>649</v>
      </c>
      <c r="J309" s="383" t="s">
        <v>617</v>
      </c>
      <c r="K309" s="383" t="s">
        <v>618</v>
      </c>
      <c r="L309" s="384">
        <v>30780</v>
      </c>
      <c r="M309" s="383" t="s">
        <v>644</v>
      </c>
      <c r="N309" s="383" t="s">
        <v>620</v>
      </c>
      <c r="O309" s="383" t="s">
        <v>230</v>
      </c>
    </row>
    <row r="310" spans="1:15">
      <c r="A310" s="385">
        <v>42146</v>
      </c>
      <c r="B310" s="383" t="s">
        <v>621</v>
      </c>
      <c r="C310" s="383" t="s">
        <v>8</v>
      </c>
      <c r="D310" s="383" t="s">
        <v>9</v>
      </c>
      <c r="E310" s="383" t="s">
        <v>622</v>
      </c>
      <c r="F310" s="383" t="s">
        <v>10</v>
      </c>
      <c r="G310" s="384">
        <v>2990</v>
      </c>
      <c r="H310" s="383" t="s">
        <v>623</v>
      </c>
      <c r="I310" s="383" t="s">
        <v>625</v>
      </c>
      <c r="J310" s="383" t="s">
        <v>617</v>
      </c>
      <c r="K310" s="383" t="s">
        <v>618</v>
      </c>
      <c r="L310" s="384">
        <v>30780</v>
      </c>
      <c r="M310" s="383" t="s">
        <v>644</v>
      </c>
      <c r="N310" s="383" t="s">
        <v>620</v>
      </c>
      <c r="O310" s="383" t="s">
        <v>230</v>
      </c>
    </row>
    <row r="311" spans="1:15">
      <c r="A311" s="385">
        <v>42147</v>
      </c>
      <c r="B311" s="383" t="s">
        <v>646</v>
      </c>
      <c r="C311" s="383" t="s">
        <v>8</v>
      </c>
      <c r="D311" s="383" t="s">
        <v>32</v>
      </c>
      <c r="E311" s="383" t="s">
        <v>647</v>
      </c>
      <c r="F311" s="383" t="s">
        <v>10</v>
      </c>
      <c r="G311" s="384">
        <v>1840</v>
      </c>
      <c r="H311" s="383" t="s">
        <v>648</v>
      </c>
      <c r="I311" s="383" t="s">
        <v>662</v>
      </c>
      <c r="J311" s="383" t="s">
        <v>617</v>
      </c>
      <c r="K311" s="383" t="s">
        <v>618</v>
      </c>
      <c r="L311" s="384">
        <v>30780</v>
      </c>
      <c r="M311" s="383" t="s">
        <v>645</v>
      </c>
      <c r="N311" s="383" t="s">
        <v>620</v>
      </c>
      <c r="O311" s="383" t="s">
        <v>230</v>
      </c>
    </row>
    <row r="312" spans="1:15">
      <c r="A312" s="385">
        <v>42148</v>
      </c>
      <c r="B312" s="383" t="s">
        <v>646</v>
      </c>
      <c r="C312" s="383" t="s">
        <v>8</v>
      </c>
      <c r="D312" s="383" t="s">
        <v>32</v>
      </c>
      <c r="E312" s="383" t="s">
        <v>647</v>
      </c>
      <c r="F312" s="383" t="s">
        <v>10</v>
      </c>
      <c r="G312" s="384">
        <v>1840</v>
      </c>
      <c r="H312" s="383" t="s">
        <v>648</v>
      </c>
      <c r="I312" s="383" t="s">
        <v>662</v>
      </c>
      <c r="J312" s="383" t="s">
        <v>617</v>
      </c>
      <c r="K312" s="383" t="s">
        <v>618</v>
      </c>
      <c r="L312" s="384">
        <v>30780</v>
      </c>
      <c r="M312" s="383" t="s">
        <v>645</v>
      </c>
      <c r="N312" s="383" t="s">
        <v>620</v>
      </c>
      <c r="O312" s="383" t="s">
        <v>230</v>
      </c>
    </row>
    <row r="313" spans="1:15">
      <c r="A313" s="385">
        <v>42149</v>
      </c>
      <c r="B313" s="383" t="s">
        <v>646</v>
      </c>
      <c r="C313" s="383" t="s">
        <v>8</v>
      </c>
      <c r="D313" s="383" t="s">
        <v>32</v>
      </c>
      <c r="E313" s="383" t="s">
        <v>647</v>
      </c>
      <c r="F313" s="383" t="s">
        <v>10</v>
      </c>
      <c r="G313" s="384">
        <v>1063</v>
      </c>
      <c r="H313" s="383" t="s">
        <v>648</v>
      </c>
      <c r="I313" s="383" t="s">
        <v>649</v>
      </c>
      <c r="J313" s="383" t="s">
        <v>617</v>
      </c>
      <c r="K313" s="383" t="s">
        <v>618</v>
      </c>
      <c r="L313" s="384">
        <v>30780</v>
      </c>
      <c r="M313" s="383" t="s">
        <v>645</v>
      </c>
      <c r="N313" s="383" t="s">
        <v>620</v>
      </c>
      <c r="O313" s="383" t="s">
        <v>230</v>
      </c>
    </row>
    <row r="314" spans="1:15">
      <c r="A314" s="385">
        <v>42150</v>
      </c>
      <c r="B314" s="383" t="s">
        <v>646</v>
      </c>
      <c r="C314" s="383" t="s">
        <v>8</v>
      </c>
      <c r="D314" s="383" t="s">
        <v>32</v>
      </c>
      <c r="E314" s="383" t="s">
        <v>647</v>
      </c>
      <c r="F314" s="383" t="s">
        <v>10</v>
      </c>
      <c r="G314" s="384">
        <v>1063</v>
      </c>
      <c r="H314" s="383" t="s">
        <v>648</v>
      </c>
      <c r="I314" s="383" t="s">
        <v>649</v>
      </c>
      <c r="J314" s="383" t="s">
        <v>617</v>
      </c>
      <c r="K314" s="383" t="s">
        <v>618</v>
      </c>
      <c r="L314" s="384">
        <v>30780</v>
      </c>
      <c r="M314" s="383" t="s">
        <v>645</v>
      </c>
      <c r="N314" s="383" t="s">
        <v>620</v>
      </c>
      <c r="O314" s="383" t="s">
        <v>230</v>
      </c>
    </row>
    <row r="315" spans="1:15">
      <c r="A315" s="385">
        <v>41997</v>
      </c>
      <c r="B315" s="383" t="s">
        <v>663</v>
      </c>
      <c r="C315" s="383" t="s">
        <v>664</v>
      </c>
      <c r="D315" s="383" t="s">
        <v>22</v>
      </c>
      <c r="E315" s="383" t="s">
        <v>665</v>
      </c>
      <c r="F315" s="383" t="s">
        <v>10</v>
      </c>
      <c r="G315" s="384">
        <v>4139</v>
      </c>
      <c r="H315" s="383" t="s">
        <v>666</v>
      </c>
      <c r="I315" s="383" t="s">
        <v>667</v>
      </c>
      <c r="J315" s="383" t="s">
        <v>617</v>
      </c>
      <c r="K315" s="383" t="s">
        <v>618</v>
      </c>
      <c r="L315" s="384">
        <v>0</v>
      </c>
      <c r="M315" s="383" t="s">
        <v>619</v>
      </c>
      <c r="N315" s="383" t="s">
        <v>620</v>
      </c>
      <c r="O315" s="383" t="s">
        <v>230</v>
      </c>
    </row>
    <row r="316" spans="1:15">
      <c r="A316" s="385">
        <v>41998</v>
      </c>
      <c r="B316" s="383" t="s">
        <v>17</v>
      </c>
      <c r="C316" s="383" t="s">
        <v>18</v>
      </c>
      <c r="D316" s="383" t="s">
        <v>19</v>
      </c>
      <c r="E316" s="383" t="s">
        <v>668</v>
      </c>
      <c r="F316" s="383" t="s">
        <v>10</v>
      </c>
      <c r="G316" s="384">
        <v>750</v>
      </c>
      <c r="H316" s="383" t="s">
        <v>669</v>
      </c>
      <c r="I316" s="383" t="s">
        <v>670</v>
      </c>
      <c r="J316" s="383" t="s">
        <v>617</v>
      </c>
      <c r="K316" s="383" t="s">
        <v>618</v>
      </c>
      <c r="L316" s="384">
        <v>0</v>
      </c>
      <c r="M316" s="383" t="s">
        <v>619</v>
      </c>
      <c r="N316" s="383" t="s">
        <v>620</v>
      </c>
      <c r="O316" s="383" t="s">
        <v>230</v>
      </c>
    </row>
    <row r="317" spans="1:15">
      <c r="A317" s="385">
        <v>41999</v>
      </c>
      <c r="B317" s="383" t="s">
        <v>37</v>
      </c>
      <c r="C317" s="383" t="s">
        <v>654</v>
      </c>
      <c r="D317" s="383" t="s">
        <v>38</v>
      </c>
      <c r="E317" s="383" t="s">
        <v>655</v>
      </c>
      <c r="F317" s="383" t="s">
        <v>10</v>
      </c>
      <c r="G317" s="384">
        <v>1800</v>
      </c>
      <c r="H317" s="383" t="s">
        <v>656</v>
      </c>
      <c r="I317" s="383" t="s">
        <v>657</v>
      </c>
      <c r="J317" s="383" t="s">
        <v>617</v>
      </c>
      <c r="K317" s="383" t="s">
        <v>618</v>
      </c>
      <c r="L317" s="384">
        <v>0</v>
      </c>
      <c r="M317" s="383" t="s">
        <v>619</v>
      </c>
      <c r="N317" s="383" t="s">
        <v>620</v>
      </c>
      <c r="O317" s="383" t="s">
        <v>230</v>
      </c>
    </row>
    <row r="318" spans="1:15">
      <c r="A318" s="385">
        <v>42000</v>
      </c>
      <c r="B318" s="383" t="s">
        <v>37</v>
      </c>
      <c r="C318" s="383" t="s">
        <v>654</v>
      </c>
      <c r="D318" s="383" t="s">
        <v>38</v>
      </c>
      <c r="E318" s="383" t="s">
        <v>655</v>
      </c>
      <c r="F318" s="383" t="s">
        <v>10</v>
      </c>
      <c r="G318" s="384">
        <v>1800</v>
      </c>
      <c r="H318" s="383" t="s">
        <v>656</v>
      </c>
      <c r="I318" s="383" t="s">
        <v>657</v>
      </c>
      <c r="J318" s="383" t="s">
        <v>617</v>
      </c>
      <c r="K318" s="383" t="s">
        <v>618</v>
      </c>
      <c r="L318" s="384">
        <v>0</v>
      </c>
      <c r="M318" s="383" t="s">
        <v>619</v>
      </c>
      <c r="N318" s="383" t="s">
        <v>620</v>
      </c>
      <c r="O318" s="383" t="s">
        <v>230</v>
      </c>
    </row>
    <row r="319" spans="1:15">
      <c r="A319" s="385">
        <v>42001</v>
      </c>
      <c r="B319" s="383" t="s">
        <v>17</v>
      </c>
      <c r="C319" s="383" t="s">
        <v>18</v>
      </c>
      <c r="D319" s="383" t="s">
        <v>19</v>
      </c>
      <c r="E319" s="383" t="s">
        <v>668</v>
      </c>
      <c r="F319" s="383" t="s">
        <v>10</v>
      </c>
      <c r="G319" s="384">
        <v>750</v>
      </c>
      <c r="H319" s="383" t="s">
        <v>669</v>
      </c>
      <c r="I319" s="383" t="s">
        <v>670</v>
      </c>
      <c r="J319" s="383" t="s">
        <v>617</v>
      </c>
      <c r="K319" s="383" t="s">
        <v>618</v>
      </c>
      <c r="L319" s="384">
        <v>0</v>
      </c>
      <c r="M319" s="383" t="s">
        <v>619</v>
      </c>
      <c r="N319" s="383" t="s">
        <v>620</v>
      </c>
      <c r="O319" s="383" t="s">
        <v>230</v>
      </c>
    </row>
    <row r="320" spans="1:15">
      <c r="A320" s="385">
        <v>42002</v>
      </c>
      <c r="B320" s="383" t="s">
        <v>37</v>
      </c>
      <c r="C320" s="383" t="s">
        <v>654</v>
      </c>
      <c r="D320" s="383" t="s">
        <v>38</v>
      </c>
      <c r="E320" s="383" t="s">
        <v>655</v>
      </c>
      <c r="F320" s="383" t="s">
        <v>10</v>
      </c>
      <c r="G320" s="384">
        <v>1800</v>
      </c>
      <c r="H320" s="383" t="s">
        <v>656</v>
      </c>
      <c r="I320" s="383" t="s">
        <v>657</v>
      </c>
      <c r="J320" s="383" t="s">
        <v>617</v>
      </c>
      <c r="K320" s="383" t="s">
        <v>618</v>
      </c>
      <c r="L320" s="384">
        <v>0</v>
      </c>
      <c r="M320" s="383" t="s">
        <v>619</v>
      </c>
      <c r="N320" s="383" t="s">
        <v>620</v>
      </c>
      <c r="O320" s="383" t="s">
        <v>230</v>
      </c>
    </row>
    <row r="321" spans="1:15">
      <c r="A321" s="385">
        <v>42003</v>
      </c>
      <c r="B321" s="383" t="s">
        <v>650</v>
      </c>
      <c r="C321" s="383" t="s">
        <v>8</v>
      </c>
      <c r="D321" s="383" t="s">
        <v>20</v>
      </c>
      <c r="E321" s="383" t="s">
        <v>651</v>
      </c>
      <c r="F321" s="383" t="s">
        <v>10</v>
      </c>
      <c r="G321" s="384">
        <v>3500</v>
      </c>
      <c r="H321" s="383" t="s">
        <v>652</v>
      </c>
      <c r="I321" s="383" t="s">
        <v>671</v>
      </c>
      <c r="J321" s="383" t="s">
        <v>617</v>
      </c>
      <c r="K321" s="383" t="s">
        <v>618</v>
      </c>
      <c r="L321" s="384">
        <v>0</v>
      </c>
      <c r="M321" s="383" t="s">
        <v>619</v>
      </c>
      <c r="N321" s="383" t="s">
        <v>620</v>
      </c>
      <c r="O321" s="383" t="s">
        <v>230</v>
      </c>
    </row>
    <row r="322" spans="1:15">
      <c r="A322" s="385">
        <v>42004</v>
      </c>
      <c r="B322" s="383" t="s">
        <v>650</v>
      </c>
      <c r="C322" s="383" t="s">
        <v>8</v>
      </c>
      <c r="D322" s="383" t="s">
        <v>20</v>
      </c>
      <c r="E322" s="383" t="s">
        <v>651</v>
      </c>
      <c r="F322" s="383" t="s">
        <v>10</v>
      </c>
      <c r="G322" s="384">
        <v>700</v>
      </c>
      <c r="H322" s="383" t="s">
        <v>652</v>
      </c>
      <c r="I322" s="383" t="s">
        <v>653</v>
      </c>
      <c r="J322" s="383" t="s">
        <v>617</v>
      </c>
      <c r="K322" s="383" t="s">
        <v>618</v>
      </c>
      <c r="L322" s="384">
        <v>0</v>
      </c>
      <c r="M322" s="383" t="s">
        <v>626</v>
      </c>
      <c r="N322" s="383" t="s">
        <v>620</v>
      </c>
      <c r="O322" s="383" t="s">
        <v>230</v>
      </c>
    </row>
    <row r="323" spans="1:15">
      <c r="A323" s="385">
        <v>42005</v>
      </c>
      <c r="B323" s="383" t="s">
        <v>646</v>
      </c>
      <c r="C323" s="383" t="s">
        <v>8</v>
      </c>
      <c r="D323" s="383" t="s">
        <v>32</v>
      </c>
      <c r="E323" s="383" t="s">
        <v>647</v>
      </c>
      <c r="F323" s="383" t="s">
        <v>10</v>
      </c>
      <c r="G323" s="384">
        <v>3186</v>
      </c>
      <c r="H323" s="383" t="s">
        <v>648</v>
      </c>
      <c r="I323" s="383" t="s">
        <v>662</v>
      </c>
      <c r="J323" s="383" t="s">
        <v>617</v>
      </c>
      <c r="K323" s="383" t="s">
        <v>618</v>
      </c>
      <c r="L323" s="384">
        <v>0</v>
      </c>
      <c r="M323" s="383" t="s">
        <v>626</v>
      </c>
      <c r="N323" s="383" t="s">
        <v>620</v>
      </c>
      <c r="O323" s="383" t="s">
        <v>230</v>
      </c>
    </row>
    <row r="324" spans="1:15">
      <c r="A324" s="385">
        <v>42006</v>
      </c>
      <c r="B324" s="383" t="s">
        <v>650</v>
      </c>
      <c r="C324" s="383" t="s">
        <v>8</v>
      </c>
      <c r="D324" s="383" t="s">
        <v>20</v>
      </c>
      <c r="E324" s="383" t="s">
        <v>651</v>
      </c>
      <c r="F324" s="383" t="s">
        <v>10</v>
      </c>
      <c r="G324" s="384">
        <v>700</v>
      </c>
      <c r="H324" s="383" t="s">
        <v>652</v>
      </c>
      <c r="I324" s="383" t="s">
        <v>653</v>
      </c>
      <c r="J324" s="383" t="s">
        <v>617</v>
      </c>
      <c r="K324" s="383" t="s">
        <v>618</v>
      </c>
      <c r="L324" s="384">
        <v>6319</v>
      </c>
      <c r="M324" s="383" t="s">
        <v>627</v>
      </c>
      <c r="N324" s="383" t="s">
        <v>620</v>
      </c>
      <c r="O324" s="383" t="s">
        <v>230</v>
      </c>
    </row>
    <row r="325" spans="1:15">
      <c r="A325" s="385">
        <v>42007</v>
      </c>
      <c r="B325" s="383" t="s">
        <v>650</v>
      </c>
      <c r="C325" s="383" t="s">
        <v>8</v>
      </c>
      <c r="D325" s="383" t="s">
        <v>20</v>
      </c>
      <c r="E325" s="383" t="s">
        <v>651</v>
      </c>
      <c r="F325" s="383" t="s">
        <v>10</v>
      </c>
      <c r="G325" s="384">
        <v>700</v>
      </c>
      <c r="H325" s="383" t="s">
        <v>652</v>
      </c>
      <c r="I325" s="383" t="s">
        <v>653</v>
      </c>
      <c r="J325" s="383" t="s">
        <v>617</v>
      </c>
      <c r="K325" s="383" t="s">
        <v>618</v>
      </c>
      <c r="L325" s="384">
        <v>8221</v>
      </c>
      <c r="M325" s="383" t="s">
        <v>627</v>
      </c>
      <c r="N325" s="383" t="s">
        <v>620</v>
      </c>
      <c r="O325" s="383" t="s">
        <v>230</v>
      </c>
    </row>
    <row r="326" spans="1:15">
      <c r="A326" s="385">
        <v>42008</v>
      </c>
      <c r="B326" s="383" t="s">
        <v>650</v>
      </c>
      <c r="C326" s="383" t="s">
        <v>8</v>
      </c>
      <c r="D326" s="383" t="s">
        <v>20</v>
      </c>
      <c r="E326" s="383" t="s">
        <v>651</v>
      </c>
      <c r="F326" s="383" t="s">
        <v>10</v>
      </c>
      <c r="G326" s="384">
        <v>700</v>
      </c>
      <c r="H326" s="383" t="s">
        <v>652</v>
      </c>
      <c r="I326" s="383" t="s">
        <v>653</v>
      </c>
      <c r="J326" s="383" t="s">
        <v>617</v>
      </c>
      <c r="K326" s="383" t="s">
        <v>618</v>
      </c>
      <c r="L326" s="384">
        <v>8501</v>
      </c>
      <c r="M326" s="383" t="s">
        <v>627</v>
      </c>
      <c r="N326" s="383" t="s">
        <v>620</v>
      </c>
      <c r="O326" s="383" t="s">
        <v>230</v>
      </c>
    </row>
    <row r="327" spans="1:15">
      <c r="A327" s="385">
        <v>42009</v>
      </c>
      <c r="B327" s="383" t="s">
        <v>646</v>
      </c>
      <c r="C327" s="383" t="s">
        <v>8</v>
      </c>
      <c r="D327" s="383" t="s">
        <v>32</v>
      </c>
      <c r="E327" s="383" t="s">
        <v>647</v>
      </c>
      <c r="F327" s="383" t="s">
        <v>10</v>
      </c>
      <c r="G327" s="384">
        <v>2125</v>
      </c>
      <c r="H327" s="383" t="s">
        <v>648</v>
      </c>
      <c r="I327" s="383" t="s">
        <v>649</v>
      </c>
      <c r="J327" s="383" t="s">
        <v>617</v>
      </c>
      <c r="K327" s="383" t="s">
        <v>618</v>
      </c>
      <c r="L327" s="384">
        <v>9088</v>
      </c>
      <c r="M327" s="383" t="s">
        <v>627</v>
      </c>
      <c r="N327" s="383" t="s">
        <v>620</v>
      </c>
      <c r="O327" s="383" t="s">
        <v>230</v>
      </c>
    </row>
    <row r="328" spans="1:15">
      <c r="A328" s="385">
        <v>42010</v>
      </c>
      <c r="B328" s="383" t="s">
        <v>646</v>
      </c>
      <c r="C328" s="383" t="s">
        <v>8</v>
      </c>
      <c r="D328" s="383" t="s">
        <v>32</v>
      </c>
      <c r="E328" s="383" t="s">
        <v>647</v>
      </c>
      <c r="F328" s="383" t="s">
        <v>10</v>
      </c>
      <c r="G328" s="384">
        <v>2125</v>
      </c>
      <c r="H328" s="383" t="s">
        <v>648</v>
      </c>
      <c r="I328" s="383" t="s">
        <v>649</v>
      </c>
      <c r="J328" s="383" t="s">
        <v>617</v>
      </c>
      <c r="K328" s="383" t="s">
        <v>618</v>
      </c>
      <c r="L328" s="384">
        <v>9280</v>
      </c>
      <c r="M328" s="383" t="s">
        <v>629</v>
      </c>
      <c r="N328" s="383" t="s">
        <v>620</v>
      </c>
      <c r="O328" s="383" t="s">
        <v>230</v>
      </c>
    </row>
    <row r="329" spans="1:15">
      <c r="A329" s="385">
        <v>42011</v>
      </c>
      <c r="B329" s="383" t="s">
        <v>650</v>
      </c>
      <c r="C329" s="383" t="s">
        <v>8</v>
      </c>
      <c r="D329" s="383" t="s">
        <v>20</v>
      </c>
      <c r="E329" s="383" t="s">
        <v>651</v>
      </c>
      <c r="F329" s="383" t="s">
        <v>10</v>
      </c>
      <c r="G329" s="384">
        <v>700</v>
      </c>
      <c r="H329" s="383" t="s">
        <v>652</v>
      </c>
      <c r="I329" s="383" t="s">
        <v>653</v>
      </c>
      <c r="J329" s="383" t="s">
        <v>617</v>
      </c>
      <c r="K329" s="383" t="s">
        <v>618</v>
      </c>
      <c r="L329" s="384">
        <v>9280</v>
      </c>
      <c r="M329" s="383" t="s">
        <v>629</v>
      </c>
      <c r="N329" s="383" t="s">
        <v>620</v>
      </c>
      <c r="O329" s="383" t="s">
        <v>230</v>
      </c>
    </row>
    <row r="330" spans="1:15">
      <c r="A330" s="385">
        <v>42012</v>
      </c>
      <c r="B330" s="383" t="s">
        <v>646</v>
      </c>
      <c r="C330" s="383" t="s">
        <v>8</v>
      </c>
      <c r="D330" s="383" t="s">
        <v>32</v>
      </c>
      <c r="E330" s="383" t="s">
        <v>647</v>
      </c>
      <c r="F330" s="383" t="s">
        <v>10</v>
      </c>
      <c r="G330" s="384">
        <v>2125</v>
      </c>
      <c r="H330" s="383" t="s">
        <v>648</v>
      </c>
      <c r="I330" s="383" t="s">
        <v>649</v>
      </c>
      <c r="J330" s="383" t="s">
        <v>617</v>
      </c>
      <c r="K330" s="383" t="s">
        <v>618</v>
      </c>
      <c r="L330" s="384">
        <v>9280</v>
      </c>
      <c r="M330" s="383" t="s">
        <v>630</v>
      </c>
      <c r="N330" s="383" t="s">
        <v>620</v>
      </c>
      <c r="O330" s="383" t="s">
        <v>230</v>
      </c>
    </row>
    <row r="331" spans="1:15">
      <c r="A331" s="385">
        <v>42013</v>
      </c>
      <c r="B331" s="383" t="s">
        <v>646</v>
      </c>
      <c r="C331" s="383" t="s">
        <v>8</v>
      </c>
      <c r="D331" s="383" t="s">
        <v>32</v>
      </c>
      <c r="E331" s="383" t="s">
        <v>647</v>
      </c>
      <c r="F331" s="383" t="s">
        <v>10</v>
      </c>
      <c r="G331" s="384">
        <v>2125</v>
      </c>
      <c r="H331" s="383" t="s">
        <v>648</v>
      </c>
      <c r="I331" s="383" t="s">
        <v>649</v>
      </c>
      <c r="J331" s="383" t="s">
        <v>617</v>
      </c>
      <c r="K331" s="383" t="s">
        <v>618</v>
      </c>
      <c r="L331" s="384">
        <v>9280</v>
      </c>
      <c r="M331" s="383" t="s">
        <v>630</v>
      </c>
      <c r="N331" s="383" t="s">
        <v>620</v>
      </c>
      <c r="O331" s="383" t="s">
        <v>230</v>
      </c>
    </row>
    <row r="332" spans="1:15">
      <c r="A332" s="385">
        <v>42014</v>
      </c>
      <c r="B332" s="383" t="s">
        <v>650</v>
      </c>
      <c r="C332" s="383" t="s">
        <v>8</v>
      </c>
      <c r="D332" s="383" t="s">
        <v>20</v>
      </c>
      <c r="E332" s="383" t="s">
        <v>651</v>
      </c>
      <c r="F332" s="383" t="s">
        <v>10</v>
      </c>
      <c r="G332" s="384">
        <v>3500</v>
      </c>
      <c r="H332" s="383" t="s">
        <v>672</v>
      </c>
      <c r="I332" s="383" t="s">
        <v>673</v>
      </c>
      <c r="J332" s="383" t="s">
        <v>617</v>
      </c>
      <c r="K332" s="383" t="s">
        <v>618</v>
      </c>
      <c r="L332" s="384">
        <v>9280</v>
      </c>
      <c r="M332" s="383" t="s">
        <v>630</v>
      </c>
      <c r="N332" s="383" t="s">
        <v>620</v>
      </c>
      <c r="O332" s="383" t="s">
        <v>230</v>
      </c>
    </row>
    <row r="333" spans="1:15">
      <c r="A333" s="385">
        <v>42015</v>
      </c>
      <c r="B333" s="383" t="s">
        <v>650</v>
      </c>
      <c r="C333" s="383" t="s">
        <v>8</v>
      </c>
      <c r="D333" s="383" t="s">
        <v>20</v>
      </c>
      <c r="E333" s="383" t="s">
        <v>651</v>
      </c>
      <c r="F333" s="383" t="s">
        <v>10</v>
      </c>
      <c r="G333" s="384">
        <v>1750</v>
      </c>
      <c r="H333" s="383" t="s">
        <v>672</v>
      </c>
      <c r="I333" s="383" t="s">
        <v>673</v>
      </c>
      <c r="J333" s="383" t="s">
        <v>617</v>
      </c>
      <c r="K333" s="383" t="s">
        <v>618</v>
      </c>
      <c r="L333" s="384">
        <v>9280</v>
      </c>
      <c r="M333" s="383" t="s">
        <v>630</v>
      </c>
      <c r="N333" s="383" t="s">
        <v>620</v>
      </c>
      <c r="O333" s="383" t="s">
        <v>230</v>
      </c>
    </row>
    <row r="334" spans="1:15">
      <c r="A334" s="385">
        <v>42016</v>
      </c>
      <c r="B334" s="383" t="s">
        <v>650</v>
      </c>
      <c r="C334" s="383" t="s">
        <v>8</v>
      </c>
      <c r="D334" s="383" t="s">
        <v>20</v>
      </c>
      <c r="E334" s="383" t="s">
        <v>651</v>
      </c>
      <c r="F334" s="383" t="s">
        <v>10</v>
      </c>
      <c r="G334" s="384">
        <v>1750</v>
      </c>
      <c r="H334" s="383" t="s">
        <v>672</v>
      </c>
      <c r="I334" s="383" t="s">
        <v>673</v>
      </c>
      <c r="J334" s="383" t="s">
        <v>617</v>
      </c>
      <c r="K334" s="383" t="s">
        <v>618</v>
      </c>
      <c r="L334" s="384">
        <v>9280</v>
      </c>
      <c r="M334" s="383" t="s">
        <v>630</v>
      </c>
      <c r="N334" s="383" t="s">
        <v>620</v>
      </c>
      <c r="O334" s="383" t="s">
        <v>230</v>
      </c>
    </row>
    <row r="335" spans="1:15">
      <c r="A335" s="385">
        <v>42017</v>
      </c>
      <c r="B335" s="383" t="s">
        <v>650</v>
      </c>
      <c r="C335" s="383" t="s">
        <v>8</v>
      </c>
      <c r="D335" s="383" t="s">
        <v>20</v>
      </c>
      <c r="E335" s="383" t="s">
        <v>651</v>
      </c>
      <c r="F335" s="383" t="s">
        <v>10</v>
      </c>
      <c r="G335" s="384">
        <v>1750</v>
      </c>
      <c r="H335" s="383" t="s">
        <v>672</v>
      </c>
      <c r="I335" s="383" t="s">
        <v>673</v>
      </c>
      <c r="J335" s="383" t="s">
        <v>617</v>
      </c>
      <c r="K335" s="383" t="s">
        <v>618</v>
      </c>
      <c r="L335" s="384">
        <v>9280</v>
      </c>
      <c r="M335" s="383" t="s">
        <v>631</v>
      </c>
      <c r="N335" s="383" t="s">
        <v>620</v>
      </c>
      <c r="O335" s="383" t="s">
        <v>230</v>
      </c>
    </row>
    <row r="336" spans="1:15">
      <c r="A336" s="385">
        <v>42018</v>
      </c>
      <c r="B336" s="383" t="s">
        <v>650</v>
      </c>
      <c r="C336" s="383" t="s">
        <v>8</v>
      </c>
      <c r="D336" s="383" t="s">
        <v>20</v>
      </c>
      <c r="E336" s="383" t="s">
        <v>651</v>
      </c>
      <c r="F336" s="383" t="s">
        <v>10</v>
      </c>
      <c r="G336" s="384">
        <v>164854</v>
      </c>
      <c r="H336" s="383" t="s">
        <v>672</v>
      </c>
      <c r="I336" s="383" t="s">
        <v>674</v>
      </c>
      <c r="J336" s="383" t="s">
        <v>617</v>
      </c>
      <c r="K336" s="383" t="s">
        <v>618</v>
      </c>
      <c r="L336" s="384">
        <v>9804</v>
      </c>
      <c r="M336" s="383" t="s">
        <v>631</v>
      </c>
      <c r="N336" s="383" t="s">
        <v>620</v>
      </c>
      <c r="O336" s="383" t="s">
        <v>230</v>
      </c>
    </row>
    <row r="337" spans="1:15">
      <c r="A337" s="385">
        <v>42019</v>
      </c>
      <c r="B337" s="383" t="s">
        <v>21</v>
      </c>
      <c r="C337" s="383" t="s">
        <v>12</v>
      </c>
      <c r="D337" s="383" t="s">
        <v>22</v>
      </c>
      <c r="E337" s="383" t="s">
        <v>658</v>
      </c>
      <c r="F337" s="383" t="s">
        <v>10</v>
      </c>
      <c r="G337" s="384">
        <v>3075</v>
      </c>
      <c r="H337" s="383" t="s">
        <v>659</v>
      </c>
      <c r="I337" s="383" t="s">
        <v>660</v>
      </c>
      <c r="J337" s="383" t="s">
        <v>617</v>
      </c>
      <c r="K337" s="383" t="s">
        <v>618</v>
      </c>
      <c r="L337" s="384">
        <v>11627</v>
      </c>
      <c r="M337" s="383" t="s">
        <v>631</v>
      </c>
      <c r="N337" s="383" t="s">
        <v>620</v>
      </c>
      <c r="O337" s="383" t="s">
        <v>230</v>
      </c>
    </row>
    <row r="338" spans="1:15">
      <c r="A338" s="385">
        <v>42020</v>
      </c>
      <c r="B338" s="383" t="s">
        <v>650</v>
      </c>
      <c r="C338" s="383" t="s">
        <v>8</v>
      </c>
      <c r="D338" s="383" t="s">
        <v>20</v>
      </c>
      <c r="E338" s="383" t="s">
        <v>651</v>
      </c>
      <c r="F338" s="383" t="s">
        <v>10</v>
      </c>
      <c r="G338" s="384">
        <v>1632</v>
      </c>
      <c r="H338" s="383" t="s">
        <v>672</v>
      </c>
      <c r="I338" s="383" t="s">
        <v>674</v>
      </c>
      <c r="J338" s="383" t="s">
        <v>617</v>
      </c>
      <c r="K338" s="383" t="s">
        <v>618</v>
      </c>
      <c r="L338" s="384">
        <v>12650</v>
      </c>
      <c r="M338" s="383" t="s">
        <v>631</v>
      </c>
      <c r="N338" s="383" t="s">
        <v>620</v>
      </c>
      <c r="O338" s="383" t="s">
        <v>230</v>
      </c>
    </row>
    <row r="339" spans="1:15">
      <c r="A339" s="385">
        <v>42021</v>
      </c>
      <c r="B339" s="383" t="s">
        <v>21</v>
      </c>
      <c r="C339" s="383" t="s">
        <v>12</v>
      </c>
      <c r="D339" s="383" t="s">
        <v>22</v>
      </c>
      <c r="E339" s="383" t="s">
        <v>658</v>
      </c>
      <c r="F339" s="383" t="s">
        <v>10</v>
      </c>
      <c r="G339" s="384">
        <v>3075</v>
      </c>
      <c r="H339" s="383" t="s">
        <v>659</v>
      </c>
      <c r="I339" s="383" t="s">
        <v>660</v>
      </c>
      <c r="J339" s="383" t="s">
        <v>617</v>
      </c>
      <c r="K339" s="383" t="s">
        <v>618</v>
      </c>
      <c r="L339" s="384">
        <v>12650</v>
      </c>
      <c r="M339" s="383" t="s">
        <v>632</v>
      </c>
      <c r="N339" s="383" t="s">
        <v>620</v>
      </c>
      <c r="O339" s="383" t="s">
        <v>230</v>
      </c>
    </row>
    <row r="340" spans="1:15">
      <c r="A340" s="385">
        <v>42022</v>
      </c>
      <c r="B340" s="383" t="s">
        <v>21</v>
      </c>
      <c r="C340" s="383" t="s">
        <v>12</v>
      </c>
      <c r="D340" s="383" t="s">
        <v>22</v>
      </c>
      <c r="E340" s="383" t="s">
        <v>658</v>
      </c>
      <c r="F340" s="383" t="s">
        <v>10</v>
      </c>
      <c r="G340" s="384">
        <v>3500</v>
      </c>
      <c r="H340" s="383" t="s">
        <v>659</v>
      </c>
      <c r="I340" s="383" t="s">
        <v>660</v>
      </c>
      <c r="J340" s="383" t="s">
        <v>617</v>
      </c>
      <c r="K340" s="383" t="s">
        <v>618</v>
      </c>
      <c r="L340" s="384">
        <v>12650</v>
      </c>
      <c r="M340" s="383" t="s">
        <v>632</v>
      </c>
      <c r="N340" s="383" t="s">
        <v>620</v>
      </c>
      <c r="O340" s="383" t="s">
        <v>230</v>
      </c>
    </row>
    <row r="341" spans="1:15">
      <c r="A341" s="385">
        <v>42023</v>
      </c>
      <c r="B341" s="383" t="s">
        <v>21</v>
      </c>
      <c r="C341" s="383" t="s">
        <v>12</v>
      </c>
      <c r="D341" s="383" t="s">
        <v>22</v>
      </c>
      <c r="E341" s="383" t="s">
        <v>658</v>
      </c>
      <c r="F341" s="383" t="s">
        <v>10</v>
      </c>
      <c r="G341" s="384">
        <v>3075</v>
      </c>
      <c r="H341" s="383" t="s">
        <v>659</v>
      </c>
      <c r="I341" s="383" t="s">
        <v>660</v>
      </c>
      <c r="J341" s="383" t="s">
        <v>617</v>
      </c>
      <c r="K341" s="383" t="s">
        <v>618</v>
      </c>
      <c r="L341" s="384">
        <v>12650</v>
      </c>
      <c r="M341" s="383" t="s">
        <v>632</v>
      </c>
      <c r="N341" s="383" t="s">
        <v>620</v>
      </c>
      <c r="O341" s="383" t="s">
        <v>230</v>
      </c>
    </row>
    <row r="342" spans="1:15">
      <c r="A342" s="385">
        <v>42024</v>
      </c>
      <c r="B342" s="383" t="s">
        <v>21</v>
      </c>
      <c r="C342" s="383" t="s">
        <v>12</v>
      </c>
      <c r="D342" s="383" t="s">
        <v>22</v>
      </c>
      <c r="E342" s="383" t="s">
        <v>658</v>
      </c>
      <c r="F342" s="383" t="s">
        <v>10</v>
      </c>
      <c r="G342" s="384">
        <v>3075</v>
      </c>
      <c r="H342" s="383" t="s">
        <v>659</v>
      </c>
      <c r="I342" s="383" t="s">
        <v>660</v>
      </c>
      <c r="J342" s="383" t="s">
        <v>617</v>
      </c>
      <c r="K342" s="383" t="s">
        <v>618</v>
      </c>
      <c r="L342" s="384">
        <v>12775</v>
      </c>
      <c r="M342" s="383" t="s">
        <v>633</v>
      </c>
      <c r="N342" s="383" t="s">
        <v>620</v>
      </c>
      <c r="O342" s="383" t="s">
        <v>230</v>
      </c>
    </row>
    <row r="343" spans="1:15">
      <c r="A343" s="385">
        <v>42025</v>
      </c>
      <c r="B343" s="383" t="s">
        <v>21</v>
      </c>
      <c r="C343" s="383" t="s">
        <v>12</v>
      </c>
      <c r="D343" s="383" t="s">
        <v>22</v>
      </c>
      <c r="E343" s="383" t="s">
        <v>658</v>
      </c>
      <c r="F343" s="383" t="s">
        <v>10</v>
      </c>
      <c r="G343" s="384">
        <v>3075</v>
      </c>
      <c r="H343" s="383" t="s">
        <v>659</v>
      </c>
      <c r="I343" s="383" t="s">
        <v>660</v>
      </c>
      <c r="J343" s="383" t="s">
        <v>617</v>
      </c>
      <c r="K343" s="383" t="s">
        <v>618</v>
      </c>
      <c r="L343" s="384">
        <v>14695</v>
      </c>
      <c r="M343" s="383" t="s">
        <v>633</v>
      </c>
      <c r="N343" s="383" t="s">
        <v>620</v>
      </c>
      <c r="O343" s="383" t="s">
        <v>230</v>
      </c>
    </row>
    <row r="344" spans="1:15">
      <c r="A344" s="385">
        <v>42026</v>
      </c>
      <c r="B344" s="383" t="s">
        <v>21</v>
      </c>
      <c r="C344" s="383" t="s">
        <v>12</v>
      </c>
      <c r="D344" s="383" t="s">
        <v>22</v>
      </c>
      <c r="E344" s="383" t="s">
        <v>658</v>
      </c>
      <c r="F344" s="383" t="s">
        <v>10</v>
      </c>
      <c r="G344" s="384">
        <v>3075</v>
      </c>
      <c r="H344" s="383" t="s">
        <v>659</v>
      </c>
      <c r="I344" s="383" t="s">
        <v>660</v>
      </c>
      <c r="J344" s="383" t="s">
        <v>617</v>
      </c>
      <c r="K344" s="383" t="s">
        <v>618</v>
      </c>
      <c r="L344" s="384">
        <v>15922</v>
      </c>
      <c r="M344" s="383" t="s">
        <v>633</v>
      </c>
      <c r="N344" s="383" t="s">
        <v>620</v>
      </c>
      <c r="O344" s="383" t="s">
        <v>230</v>
      </c>
    </row>
    <row r="345" spans="1:15">
      <c r="A345" s="385">
        <v>42027</v>
      </c>
      <c r="B345" s="383" t="s">
        <v>21</v>
      </c>
      <c r="C345" s="383" t="s">
        <v>12</v>
      </c>
      <c r="D345" s="383" t="s">
        <v>22</v>
      </c>
      <c r="E345" s="383" t="s">
        <v>658</v>
      </c>
      <c r="F345" s="383" t="s">
        <v>10</v>
      </c>
      <c r="G345" s="384">
        <v>3075</v>
      </c>
      <c r="H345" s="383" t="s">
        <v>659</v>
      </c>
      <c r="I345" s="383" t="s">
        <v>660</v>
      </c>
      <c r="J345" s="383" t="s">
        <v>617</v>
      </c>
      <c r="K345" s="383" t="s">
        <v>618</v>
      </c>
      <c r="L345" s="384">
        <v>17245</v>
      </c>
      <c r="M345" s="383" t="s">
        <v>633</v>
      </c>
      <c r="N345" s="383" t="s">
        <v>620</v>
      </c>
      <c r="O345" s="383" t="s">
        <v>230</v>
      </c>
    </row>
    <row r="346" spans="1:15">
      <c r="A346" s="385">
        <v>42028</v>
      </c>
      <c r="B346" s="383" t="s">
        <v>21</v>
      </c>
      <c r="C346" s="383" t="s">
        <v>12</v>
      </c>
      <c r="D346" s="383" t="s">
        <v>22</v>
      </c>
      <c r="E346" s="383" t="s">
        <v>658</v>
      </c>
      <c r="F346" s="383" t="s">
        <v>10</v>
      </c>
      <c r="G346" s="384">
        <v>3075</v>
      </c>
      <c r="H346" s="383" t="s">
        <v>659</v>
      </c>
      <c r="I346" s="383" t="s">
        <v>660</v>
      </c>
      <c r="J346" s="383" t="s">
        <v>617</v>
      </c>
      <c r="K346" s="383" t="s">
        <v>618</v>
      </c>
      <c r="L346" s="384">
        <v>18650</v>
      </c>
      <c r="M346" s="383" t="s">
        <v>633</v>
      </c>
      <c r="N346" s="383" t="s">
        <v>620</v>
      </c>
      <c r="O346" s="383" t="s">
        <v>230</v>
      </c>
    </row>
    <row r="347" spans="1:15">
      <c r="A347" s="385">
        <v>42029</v>
      </c>
      <c r="B347" s="383" t="s">
        <v>21</v>
      </c>
      <c r="C347" s="383" t="s">
        <v>12</v>
      </c>
      <c r="D347" s="383" t="s">
        <v>22</v>
      </c>
      <c r="E347" s="383" t="s">
        <v>658</v>
      </c>
      <c r="F347" s="383" t="s">
        <v>10</v>
      </c>
      <c r="G347" s="384">
        <v>3075</v>
      </c>
      <c r="H347" s="383" t="s">
        <v>659</v>
      </c>
      <c r="I347" s="383" t="s">
        <v>660</v>
      </c>
      <c r="J347" s="383" t="s">
        <v>617</v>
      </c>
      <c r="K347" s="383" t="s">
        <v>618</v>
      </c>
      <c r="L347" s="384">
        <v>18650</v>
      </c>
      <c r="M347" s="383" t="s">
        <v>633</v>
      </c>
      <c r="N347" s="383" t="s">
        <v>620</v>
      </c>
      <c r="O347" s="383" t="s">
        <v>230</v>
      </c>
    </row>
    <row r="348" spans="1:15">
      <c r="A348" s="385">
        <v>42030</v>
      </c>
      <c r="B348" s="383" t="s">
        <v>21</v>
      </c>
      <c r="C348" s="383" t="s">
        <v>12</v>
      </c>
      <c r="D348" s="383" t="s">
        <v>22</v>
      </c>
      <c r="E348" s="383" t="s">
        <v>658</v>
      </c>
      <c r="F348" s="383" t="s">
        <v>10</v>
      </c>
      <c r="G348" s="384">
        <v>3075</v>
      </c>
      <c r="H348" s="383" t="s">
        <v>659</v>
      </c>
      <c r="I348" s="383" t="s">
        <v>660</v>
      </c>
      <c r="J348" s="383" t="s">
        <v>617</v>
      </c>
      <c r="K348" s="383" t="s">
        <v>618</v>
      </c>
      <c r="L348" s="384">
        <v>18650</v>
      </c>
      <c r="M348" s="383" t="s">
        <v>634</v>
      </c>
      <c r="N348" s="383" t="s">
        <v>620</v>
      </c>
      <c r="O348" s="383" t="s">
        <v>230</v>
      </c>
    </row>
    <row r="349" spans="1:15">
      <c r="A349" s="385">
        <v>42031</v>
      </c>
      <c r="B349" s="383" t="s">
        <v>21</v>
      </c>
      <c r="C349" s="383" t="s">
        <v>12</v>
      </c>
      <c r="D349" s="383" t="s">
        <v>22</v>
      </c>
      <c r="E349" s="383" t="s">
        <v>658</v>
      </c>
      <c r="F349" s="383" t="s">
        <v>10</v>
      </c>
      <c r="G349" s="384">
        <v>3075</v>
      </c>
      <c r="H349" s="383" t="s">
        <v>659</v>
      </c>
      <c r="I349" s="383" t="s">
        <v>660</v>
      </c>
      <c r="J349" s="383" t="s">
        <v>617</v>
      </c>
      <c r="K349" s="383" t="s">
        <v>618</v>
      </c>
      <c r="L349" s="384">
        <v>18650</v>
      </c>
      <c r="M349" s="383" t="s">
        <v>634</v>
      </c>
      <c r="N349" s="383" t="s">
        <v>620</v>
      </c>
      <c r="O349" s="383" t="s">
        <v>230</v>
      </c>
    </row>
    <row r="350" spans="1:15">
      <c r="A350" s="385">
        <v>42032</v>
      </c>
      <c r="B350" s="383" t="s">
        <v>21</v>
      </c>
      <c r="C350" s="383" t="s">
        <v>12</v>
      </c>
      <c r="D350" s="383" t="s">
        <v>22</v>
      </c>
      <c r="E350" s="383" t="s">
        <v>658</v>
      </c>
      <c r="F350" s="383" t="s">
        <v>10</v>
      </c>
      <c r="G350" s="384">
        <v>3075</v>
      </c>
      <c r="H350" s="383" t="s">
        <v>659</v>
      </c>
      <c r="I350" s="383" t="s">
        <v>660</v>
      </c>
      <c r="J350" s="383" t="s">
        <v>617</v>
      </c>
      <c r="K350" s="383" t="s">
        <v>618</v>
      </c>
      <c r="L350" s="384">
        <v>18650</v>
      </c>
      <c r="M350" s="383" t="s">
        <v>634</v>
      </c>
      <c r="N350" s="383" t="s">
        <v>620</v>
      </c>
      <c r="O350" s="383" t="s">
        <v>230</v>
      </c>
    </row>
    <row r="351" spans="1:15">
      <c r="A351" s="385">
        <v>42033</v>
      </c>
      <c r="B351" s="383" t="s">
        <v>21</v>
      </c>
      <c r="C351" s="383" t="s">
        <v>12</v>
      </c>
      <c r="D351" s="383" t="s">
        <v>22</v>
      </c>
      <c r="E351" s="383" t="s">
        <v>658</v>
      </c>
      <c r="F351" s="383" t="s">
        <v>10</v>
      </c>
      <c r="G351" s="384">
        <v>3075</v>
      </c>
      <c r="H351" s="383" t="s">
        <v>659</v>
      </c>
      <c r="I351" s="383" t="s">
        <v>660</v>
      </c>
      <c r="J351" s="383" t="s">
        <v>617</v>
      </c>
      <c r="K351" s="383" t="s">
        <v>618</v>
      </c>
      <c r="L351" s="384">
        <v>18650</v>
      </c>
      <c r="M351" s="383" t="s">
        <v>634</v>
      </c>
      <c r="N351" s="383" t="s">
        <v>620</v>
      </c>
      <c r="O351" s="383" t="s">
        <v>230</v>
      </c>
    </row>
    <row r="352" spans="1:15">
      <c r="A352" s="385">
        <v>42034</v>
      </c>
      <c r="B352" s="383" t="s">
        <v>21</v>
      </c>
      <c r="C352" s="383" t="s">
        <v>12</v>
      </c>
      <c r="D352" s="383" t="s">
        <v>22</v>
      </c>
      <c r="E352" s="383" t="s">
        <v>658</v>
      </c>
      <c r="F352" s="383" t="s">
        <v>10</v>
      </c>
      <c r="G352" s="384">
        <v>3075</v>
      </c>
      <c r="H352" s="383" t="s">
        <v>659</v>
      </c>
      <c r="I352" s="383" t="s">
        <v>660</v>
      </c>
      <c r="J352" s="383" t="s">
        <v>617</v>
      </c>
      <c r="K352" s="383" t="s">
        <v>618</v>
      </c>
      <c r="L352" s="384">
        <v>18650</v>
      </c>
      <c r="M352" s="383" t="s">
        <v>634</v>
      </c>
      <c r="N352" s="383" t="s">
        <v>620</v>
      </c>
      <c r="O352" s="383" t="s">
        <v>230</v>
      </c>
    </row>
    <row r="353" spans="1:15">
      <c r="A353" s="385">
        <v>42035</v>
      </c>
      <c r="B353" s="383" t="s">
        <v>21</v>
      </c>
      <c r="C353" s="383" t="s">
        <v>12</v>
      </c>
      <c r="D353" s="383" t="s">
        <v>22</v>
      </c>
      <c r="E353" s="383" t="s">
        <v>658</v>
      </c>
      <c r="F353" s="383" t="s">
        <v>10</v>
      </c>
      <c r="G353" s="384">
        <v>3075</v>
      </c>
      <c r="H353" s="383" t="s">
        <v>659</v>
      </c>
      <c r="I353" s="383" t="s">
        <v>660</v>
      </c>
      <c r="J353" s="383" t="s">
        <v>617</v>
      </c>
      <c r="K353" s="383" t="s">
        <v>618</v>
      </c>
      <c r="L353" s="384">
        <v>18650</v>
      </c>
      <c r="M353" s="383" t="s">
        <v>634</v>
      </c>
      <c r="N353" s="383" t="s">
        <v>620</v>
      </c>
      <c r="O353" s="383" t="s">
        <v>230</v>
      </c>
    </row>
    <row r="354" spans="1:15">
      <c r="A354" s="385">
        <v>42036</v>
      </c>
      <c r="B354" s="383" t="s">
        <v>21</v>
      </c>
      <c r="C354" s="383" t="s">
        <v>12</v>
      </c>
      <c r="D354" s="383" t="s">
        <v>22</v>
      </c>
      <c r="E354" s="383" t="s">
        <v>658</v>
      </c>
      <c r="F354" s="383" t="s">
        <v>10</v>
      </c>
      <c r="G354" s="384">
        <v>3075</v>
      </c>
      <c r="H354" s="383" t="s">
        <v>659</v>
      </c>
      <c r="I354" s="383" t="s">
        <v>660</v>
      </c>
      <c r="J354" s="383" t="s">
        <v>617</v>
      </c>
      <c r="K354" s="383" t="s">
        <v>618</v>
      </c>
      <c r="L354" s="384">
        <v>18660</v>
      </c>
      <c r="M354" s="383" t="s">
        <v>634</v>
      </c>
      <c r="N354" s="383" t="s">
        <v>620</v>
      </c>
      <c r="O354" s="383" t="s">
        <v>230</v>
      </c>
    </row>
    <row r="355" spans="1:15">
      <c r="A355" s="385">
        <v>42037</v>
      </c>
      <c r="B355" s="383" t="s">
        <v>21</v>
      </c>
      <c r="C355" s="383" t="s">
        <v>12</v>
      </c>
      <c r="D355" s="383" t="s">
        <v>22</v>
      </c>
      <c r="E355" s="383" t="s">
        <v>658</v>
      </c>
      <c r="F355" s="383" t="s">
        <v>10</v>
      </c>
      <c r="G355" s="384">
        <v>3075</v>
      </c>
      <c r="H355" s="383" t="s">
        <v>659</v>
      </c>
      <c r="I355" s="383" t="s">
        <v>660</v>
      </c>
      <c r="J355" s="383" t="s">
        <v>617</v>
      </c>
      <c r="K355" s="383" t="s">
        <v>618</v>
      </c>
      <c r="L355" s="384">
        <v>18660</v>
      </c>
      <c r="M355" s="383" t="s">
        <v>634</v>
      </c>
      <c r="N355" s="383" t="s">
        <v>620</v>
      </c>
      <c r="O355" s="383" t="s">
        <v>230</v>
      </c>
    </row>
    <row r="356" spans="1:15">
      <c r="A356" s="385">
        <v>42038</v>
      </c>
      <c r="B356" s="383" t="s">
        <v>650</v>
      </c>
      <c r="C356" s="383" t="s">
        <v>8</v>
      </c>
      <c r="D356" s="383" t="s">
        <v>20</v>
      </c>
      <c r="E356" s="383" t="s">
        <v>651</v>
      </c>
      <c r="F356" s="383" t="s">
        <v>10</v>
      </c>
      <c r="G356" s="384">
        <v>1632</v>
      </c>
      <c r="H356" s="383" t="s">
        <v>672</v>
      </c>
      <c r="I356" s="383" t="s">
        <v>674</v>
      </c>
      <c r="J356" s="383" t="s">
        <v>617</v>
      </c>
      <c r="K356" s="383" t="s">
        <v>618</v>
      </c>
      <c r="L356" s="384">
        <v>18660</v>
      </c>
      <c r="M356" s="383" t="s">
        <v>634</v>
      </c>
      <c r="N356" s="383" t="s">
        <v>620</v>
      </c>
      <c r="O356" s="383" t="s">
        <v>230</v>
      </c>
    </row>
    <row r="357" spans="1:15">
      <c r="A357" s="385">
        <v>42041</v>
      </c>
      <c r="B357" s="383" t="s">
        <v>21</v>
      </c>
      <c r="C357" s="383" t="s">
        <v>12</v>
      </c>
      <c r="D357" s="383" t="s">
        <v>22</v>
      </c>
      <c r="E357" s="383" t="s">
        <v>658</v>
      </c>
      <c r="F357" s="383" t="s">
        <v>10</v>
      </c>
      <c r="G357" s="384">
        <v>3075</v>
      </c>
      <c r="H357" s="383" t="s">
        <v>659</v>
      </c>
      <c r="I357" s="383" t="s">
        <v>660</v>
      </c>
      <c r="J357" s="383" t="s">
        <v>617</v>
      </c>
      <c r="K357" s="383" t="s">
        <v>618</v>
      </c>
      <c r="L357" s="384">
        <v>18761</v>
      </c>
      <c r="M357" s="383" t="s">
        <v>635</v>
      </c>
      <c r="N357" s="383" t="s">
        <v>620</v>
      </c>
      <c r="O357" s="383" t="s">
        <v>230</v>
      </c>
    </row>
    <row r="358" spans="1:15">
      <c r="A358" s="385">
        <v>42042</v>
      </c>
      <c r="B358" s="383" t="s">
        <v>21</v>
      </c>
      <c r="C358" s="383" t="s">
        <v>12</v>
      </c>
      <c r="D358" s="383" t="s">
        <v>22</v>
      </c>
      <c r="E358" s="383" t="s">
        <v>658</v>
      </c>
      <c r="F358" s="383" t="s">
        <v>10</v>
      </c>
      <c r="G358" s="384">
        <v>3075</v>
      </c>
      <c r="H358" s="383" t="s">
        <v>659</v>
      </c>
      <c r="I358" s="383" t="s">
        <v>660</v>
      </c>
      <c r="J358" s="383" t="s">
        <v>617</v>
      </c>
      <c r="K358" s="383" t="s">
        <v>618</v>
      </c>
      <c r="L358" s="384">
        <v>18800</v>
      </c>
      <c r="M358" s="383" t="s">
        <v>635</v>
      </c>
      <c r="N358" s="383" t="s">
        <v>620</v>
      </c>
      <c r="O358" s="383" t="s">
        <v>230</v>
      </c>
    </row>
    <row r="359" spans="1:15">
      <c r="A359" s="385">
        <v>42043</v>
      </c>
      <c r="B359" s="383" t="s">
        <v>21</v>
      </c>
      <c r="C359" s="383" t="s">
        <v>12</v>
      </c>
      <c r="D359" s="383" t="s">
        <v>22</v>
      </c>
      <c r="E359" s="383" t="s">
        <v>658</v>
      </c>
      <c r="F359" s="383" t="s">
        <v>10</v>
      </c>
      <c r="G359" s="384">
        <v>3075</v>
      </c>
      <c r="H359" s="383" t="s">
        <v>659</v>
      </c>
      <c r="I359" s="383" t="s">
        <v>660</v>
      </c>
      <c r="J359" s="383" t="s">
        <v>617</v>
      </c>
      <c r="K359" s="383" t="s">
        <v>618</v>
      </c>
      <c r="L359" s="384">
        <v>20258</v>
      </c>
      <c r="M359" s="383" t="s">
        <v>635</v>
      </c>
      <c r="N359" s="383" t="s">
        <v>620</v>
      </c>
      <c r="O359" s="383" t="s">
        <v>230</v>
      </c>
    </row>
    <row r="360" spans="1:15">
      <c r="A360" s="385">
        <v>42044</v>
      </c>
      <c r="B360" s="383" t="s">
        <v>21</v>
      </c>
      <c r="C360" s="383" t="s">
        <v>12</v>
      </c>
      <c r="D360" s="383" t="s">
        <v>22</v>
      </c>
      <c r="E360" s="383" t="s">
        <v>658</v>
      </c>
      <c r="F360" s="383" t="s">
        <v>10</v>
      </c>
      <c r="G360" s="384">
        <v>3075</v>
      </c>
      <c r="H360" s="383" t="s">
        <v>659</v>
      </c>
      <c r="I360" s="383" t="s">
        <v>660</v>
      </c>
      <c r="J360" s="383" t="s">
        <v>617</v>
      </c>
      <c r="K360" s="383" t="s">
        <v>618</v>
      </c>
      <c r="L360" s="384">
        <v>20833</v>
      </c>
      <c r="M360" s="383" t="s">
        <v>635</v>
      </c>
      <c r="N360" s="383" t="s">
        <v>620</v>
      </c>
      <c r="O360" s="383" t="s">
        <v>230</v>
      </c>
    </row>
    <row r="361" spans="1:15">
      <c r="A361" s="385">
        <v>42045</v>
      </c>
      <c r="B361" s="383" t="s">
        <v>21</v>
      </c>
      <c r="C361" s="383" t="s">
        <v>12</v>
      </c>
      <c r="D361" s="383" t="s">
        <v>22</v>
      </c>
      <c r="E361" s="383" t="s">
        <v>658</v>
      </c>
      <c r="F361" s="383" t="s">
        <v>10</v>
      </c>
      <c r="G361" s="384">
        <v>3075</v>
      </c>
      <c r="H361" s="383" t="s">
        <v>659</v>
      </c>
      <c r="I361" s="383" t="s">
        <v>660</v>
      </c>
      <c r="J361" s="383" t="s">
        <v>617</v>
      </c>
      <c r="K361" s="383" t="s">
        <v>618</v>
      </c>
      <c r="L361" s="384">
        <v>20833</v>
      </c>
      <c r="M361" s="383" t="s">
        <v>635</v>
      </c>
      <c r="N361" s="383" t="s">
        <v>620</v>
      </c>
      <c r="O361" s="383" t="s">
        <v>230</v>
      </c>
    </row>
    <row r="362" spans="1:15">
      <c r="A362" s="385">
        <v>42046</v>
      </c>
      <c r="B362" s="383" t="s">
        <v>21</v>
      </c>
      <c r="C362" s="383" t="s">
        <v>12</v>
      </c>
      <c r="D362" s="383" t="s">
        <v>22</v>
      </c>
      <c r="E362" s="383" t="s">
        <v>658</v>
      </c>
      <c r="F362" s="383" t="s">
        <v>10</v>
      </c>
      <c r="G362" s="384">
        <v>3075</v>
      </c>
      <c r="H362" s="383" t="s">
        <v>659</v>
      </c>
      <c r="I362" s="383" t="s">
        <v>660</v>
      </c>
      <c r="J362" s="383" t="s">
        <v>617</v>
      </c>
      <c r="K362" s="383" t="s">
        <v>618</v>
      </c>
      <c r="L362" s="384">
        <v>20833</v>
      </c>
      <c r="M362" s="383" t="s">
        <v>635</v>
      </c>
      <c r="N362" s="383" t="s">
        <v>620</v>
      </c>
      <c r="O362" s="383" t="s">
        <v>230</v>
      </c>
    </row>
    <row r="363" spans="1:15">
      <c r="A363" s="385">
        <v>42047</v>
      </c>
      <c r="B363" s="383" t="s">
        <v>21</v>
      </c>
      <c r="C363" s="383" t="s">
        <v>12</v>
      </c>
      <c r="D363" s="383" t="s">
        <v>22</v>
      </c>
      <c r="E363" s="383" t="s">
        <v>658</v>
      </c>
      <c r="F363" s="383" t="s">
        <v>10</v>
      </c>
      <c r="G363" s="384">
        <v>3075</v>
      </c>
      <c r="H363" s="383" t="s">
        <v>659</v>
      </c>
      <c r="I363" s="383" t="s">
        <v>660</v>
      </c>
      <c r="J363" s="383" t="s">
        <v>617</v>
      </c>
      <c r="K363" s="383" t="s">
        <v>618</v>
      </c>
      <c r="L363" s="384">
        <v>20833</v>
      </c>
      <c r="M363" s="383" t="s">
        <v>635</v>
      </c>
      <c r="N363" s="383" t="s">
        <v>620</v>
      </c>
      <c r="O363" s="383" t="s">
        <v>230</v>
      </c>
    </row>
    <row r="364" spans="1:15">
      <c r="A364" s="385">
        <v>42048</v>
      </c>
      <c r="B364" s="383" t="s">
        <v>21</v>
      </c>
      <c r="C364" s="383" t="s">
        <v>12</v>
      </c>
      <c r="D364" s="383" t="s">
        <v>22</v>
      </c>
      <c r="E364" s="383" t="s">
        <v>658</v>
      </c>
      <c r="F364" s="383" t="s">
        <v>10</v>
      </c>
      <c r="G364" s="384">
        <v>3075</v>
      </c>
      <c r="H364" s="383" t="s">
        <v>659</v>
      </c>
      <c r="I364" s="383" t="s">
        <v>660</v>
      </c>
      <c r="J364" s="383" t="s">
        <v>617</v>
      </c>
      <c r="K364" s="383" t="s">
        <v>618</v>
      </c>
      <c r="L364" s="384">
        <v>20833</v>
      </c>
      <c r="M364" s="383" t="s">
        <v>635</v>
      </c>
      <c r="N364" s="383" t="s">
        <v>620</v>
      </c>
      <c r="O364" s="383" t="s">
        <v>230</v>
      </c>
    </row>
    <row r="365" spans="1:15">
      <c r="A365" s="385">
        <v>42049</v>
      </c>
      <c r="B365" s="383" t="s">
        <v>21</v>
      </c>
      <c r="C365" s="383" t="s">
        <v>12</v>
      </c>
      <c r="D365" s="383" t="s">
        <v>22</v>
      </c>
      <c r="E365" s="383" t="s">
        <v>658</v>
      </c>
      <c r="F365" s="383" t="s">
        <v>10</v>
      </c>
      <c r="G365" s="384">
        <v>3075</v>
      </c>
      <c r="H365" s="383" t="s">
        <v>659</v>
      </c>
      <c r="I365" s="383" t="s">
        <v>660</v>
      </c>
      <c r="J365" s="383" t="s">
        <v>617</v>
      </c>
      <c r="K365" s="383" t="s">
        <v>618</v>
      </c>
      <c r="L365" s="384">
        <v>21180</v>
      </c>
      <c r="M365" s="383" t="s">
        <v>635</v>
      </c>
      <c r="N365" s="383" t="s">
        <v>620</v>
      </c>
      <c r="O365" s="383" t="s">
        <v>230</v>
      </c>
    </row>
    <row r="366" spans="1:15">
      <c r="A366" s="385">
        <v>42050</v>
      </c>
      <c r="B366" s="383" t="s">
        <v>21</v>
      </c>
      <c r="C366" s="383" t="s">
        <v>12</v>
      </c>
      <c r="D366" s="383" t="s">
        <v>22</v>
      </c>
      <c r="E366" s="383" t="s">
        <v>658</v>
      </c>
      <c r="F366" s="383" t="s">
        <v>10</v>
      </c>
      <c r="G366" s="384">
        <v>3075</v>
      </c>
      <c r="H366" s="383" t="s">
        <v>659</v>
      </c>
      <c r="I366" s="383" t="s">
        <v>660</v>
      </c>
      <c r="J366" s="383" t="s">
        <v>617</v>
      </c>
      <c r="K366" s="383" t="s">
        <v>618</v>
      </c>
      <c r="L366" s="384">
        <v>22680</v>
      </c>
      <c r="M366" s="383" t="s">
        <v>635</v>
      </c>
      <c r="N366" s="383" t="s">
        <v>620</v>
      </c>
      <c r="O366" s="383" t="s">
        <v>230</v>
      </c>
    </row>
    <row r="367" spans="1:15">
      <c r="A367" s="385">
        <v>42051</v>
      </c>
      <c r="B367" s="383" t="s">
        <v>21</v>
      </c>
      <c r="C367" s="383" t="s">
        <v>12</v>
      </c>
      <c r="D367" s="383" t="s">
        <v>22</v>
      </c>
      <c r="E367" s="383" t="s">
        <v>658</v>
      </c>
      <c r="F367" s="383" t="s">
        <v>10</v>
      </c>
      <c r="G367" s="384">
        <v>3075</v>
      </c>
      <c r="H367" s="383" t="s">
        <v>659</v>
      </c>
      <c r="I367" s="383" t="s">
        <v>660</v>
      </c>
      <c r="J367" s="383" t="s">
        <v>617</v>
      </c>
      <c r="K367" s="383" t="s">
        <v>618</v>
      </c>
      <c r="L367" s="384">
        <v>23171</v>
      </c>
      <c r="M367" s="383" t="s">
        <v>635</v>
      </c>
      <c r="N367" s="383" t="s">
        <v>620</v>
      </c>
      <c r="O367" s="383" t="s">
        <v>230</v>
      </c>
    </row>
    <row r="368" spans="1:15">
      <c r="A368" s="385">
        <v>42052</v>
      </c>
      <c r="B368" s="383" t="s">
        <v>21</v>
      </c>
      <c r="C368" s="383" t="s">
        <v>12</v>
      </c>
      <c r="D368" s="383" t="s">
        <v>22</v>
      </c>
      <c r="E368" s="383" t="s">
        <v>658</v>
      </c>
      <c r="F368" s="383" t="s">
        <v>10</v>
      </c>
      <c r="G368" s="384">
        <v>3075</v>
      </c>
      <c r="H368" s="383" t="s">
        <v>659</v>
      </c>
      <c r="I368" s="383" t="s">
        <v>660</v>
      </c>
      <c r="J368" s="383" t="s">
        <v>617</v>
      </c>
      <c r="K368" s="383" t="s">
        <v>618</v>
      </c>
      <c r="L368" s="384">
        <v>23171</v>
      </c>
      <c r="M368" s="383" t="s">
        <v>636</v>
      </c>
      <c r="N368" s="383" t="s">
        <v>620</v>
      </c>
      <c r="O368" s="383" t="s">
        <v>230</v>
      </c>
    </row>
    <row r="369" spans="1:15">
      <c r="A369" s="385">
        <v>42053</v>
      </c>
      <c r="B369" s="383" t="s">
        <v>21</v>
      </c>
      <c r="C369" s="383" t="s">
        <v>12</v>
      </c>
      <c r="D369" s="383" t="s">
        <v>22</v>
      </c>
      <c r="E369" s="383" t="s">
        <v>658</v>
      </c>
      <c r="F369" s="383" t="s">
        <v>10</v>
      </c>
      <c r="G369" s="384">
        <v>3075</v>
      </c>
      <c r="H369" s="383" t="s">
        <v>659</v>
      </c>
      <c r="I369" s="383" t="s">
        <v>660</v>
      </c>
      <c r="J369" s="383" t="s">
        <v>617</v>
      </c>
      <c r="K369" s="383" t="s">
        <v>618</v>
      </c>
      <c r="L369" s="384">
        <v>23171</v>
      </c>
      <c r="M369" s="383" t="s">
        <v>636</v>
      </c>
      <c r="N369" s="383" t="s">
        <v>620</v>
      </c>
      <c r="O369" s="383" t="s">
        <v>230</v>
      </c>
    </row>
    <row r="370" spans="1:15">
      <c r="A370" s="385">
        <v>42054</v>
      </c>
      <c r="B370" s="383" t="s">
        <v>21</v>
      </c>
      <c r="C370" s="383" t="s">
        <v>12</v>
      </c>
      <c r="D370" s="383" t="s">
        <v>22</v>
      </c>
      <c r="E370" s="383" t="s">
        <v>658</v>
      </c>
      <c r="F370" s="383" t="s">
        <v>10</v>
      </c>
      <c r="G370" s="384">
        <v>3075</v>
      </c>
      <c r="H370" s="383" t="s">
        <v>659</v>
      </c>
      <c r="I370" s="383" t="s">
        <v>660</v>
      </c>
      <c r="J370" s="383" t="s">
        <v>617</v>
      </c>
      <c r="K370" s="383" t="s">
        <v>618</v>
      </c>
      <c r="L370" s="384">
        <v>23171</v>
      </c>
      <c r="M370" s="383" t="s">
        <v>636</v>
      </c>
      <c r="N370" s="383" t="s">
        <v>620</v>
      </c>
      <c r="O370" s="383" t="s">
        <v>230</v>
      </c>
    </row>
    <row r="371" spans="1:15">
      <c r="A371" s="385">
        <v>42055</v>
      </c>
      <c r="B371" s="383" t="s">
        <v>21</v>
      </c>
      <c r="C371" s="383" t="s">
        <v>12</v>
      </c>
      <c r="D371" s="383" t="s">
        <v>22</v>
      </c>
      <c r="E371" s="383" t="s">
        <v>658</v>
      </c>
      <c r="F371" s="383" t="s">
        <v>10</v>
      </c>
      <c r="G371" s="384">
        <v>3075</v>
      </c>
      <c r="H371" s="383" t="s">
        <v>659</v>
      </c>
      <c r="I371" s="383" t="s">
        <v>660</v>
      </c>
      <c r="J371" s="383" t="s">
        <v>617</v>
      </c>
      <c r="K371" s="383" t="s">
        <v>618</v>
      </c>
      <c r="L371" s="384">
        <v>23171</v>
      </c>
      <c r="M371" s="383" t="s">
        <v>636</v>
      </c>
      <c r="N371" s="383" t="s">
        <v>620</v>
      </c>
      <c r="O371" s="383" t="s">
        <v>230</v>
      </c>
    </row>
    <row r="372" spans="1:15">
      <c r="A372" s="385">
        <v>42056</v>
      </c>
      <c r="B372" s="383" t="s">
        <v>21</v>
      </c>
      <c r="C372" s="383" t="s">
        <v>12</v>
      </c>
      <c r="D372" s="383" t="s">
        <v>22</v>
      </c>
      <c r="E372" s="383" t="s">
        <v>658</v>
      </c>
      <c r="F372" s="383" t="s">
        <v>10</v>
      </c>
      <c r="G372" s="384">
        <v>3075</v>
      </c>
      <c r="H372" s="383" t="s">
        <v>659</v>
      </c>
      <c r="I372" s="383" t="s">
        <v>660</v>
      </c>
      <c r="J372" s="383" t="s">
        <v>617</v>
      </c>
      <c r="K372" s="383" t="s">
        <v>618</v>
      </c>
      <c r="L372" s="384">
        <v>23171</v>
      </c>
      <c r="M372" s="383" t="s">
        <v>637</v>
      </c>
      <c r="N372" s="383" t="s">
        <v>620</v>
      </c>
      <c r="O372" s="383" t="s">
        <v>230</v>
      </c>
    </row>
    <row r="373" spans="1:15">
      <c r="A373" s="385">
        <v>42067</v>
      </c>
      <c r="B373" s="383" t="s">
        <v>21</v>
      </c>
      <c r="C373" s="383" t="s">
        <v>12</v>
      </c>
      <c r="D373" s="383" t="s">
        <v>22</v>
      </c>
      <c r="E373" s="383" t="s">
        <v>658</v>
      </c>
      <c r="F373" s="383" t="s">
        <v>10</v>
      </c>
      <c r="G373" s="384">
        <v>3075</v>
      </c>
      <c r="H373" s="383" t="s">
        <v>659</v>
      </c>
      <c r="I373" s="383" t="s">
        <v>660</v>
      </c>
      <c r="J373" s="383" t="s">
        <v>617</v>
      </c>
      <c r="K373" s="383" t="s">
        <v>618</v>
      </c>
      <c r="L373" s="384">
        <v>24394</v>
      </c>
      <c r="M373" s="383" t="s">
        <v>638</v>
      </c>
      <c r="N373" s="383" t="s">
        <v>620</v>
      </c>
      <c r="O373" s="383" t="s">
        <v>230</v>
      </c>
    </row>
    <row r="374" spans="1:15">
      <c r="A374" s="385">
        <v>42068</v>
      </c>
      <c r="B374" s="383" t="s">
        <v>21</v>
      </c>
      <c r="C374" s="383" t="s">
        <v>12</v>
      </c>
      <c r="D374" s="383" t="s">
        <v>22</v>
      </c>
      <c r="E374" s="383" t="s">
        <v>658</v>
      </c>
      <c r="F374" s="383" t="s">
        <v>10</v>
      </c>
      <c r="G374" s="384">
        <v>3075</v>
      </c>
      <c r="H374" s="383" t="s">
        <v>659</v>
      </c>
      <c r="I374" s="383" t="s">
        <v>660</v>
      </c>
      <c r="J374" s="383" t="s">
        <v>617</v>
      </c>
      <c r="K374" s="383" t="s">
        <v>618</v>
      </c>
      <c r="L374" s="384">
        <v>24965</v>
      </c>
      <c r="M374" s="383" t="s">
        <v>638</v>
      </c>
      <c r="N374" s="383" t="s">
        <v>620</v>
      </c>
      <c r="O374" s="383" t="s">
        <v>230</v>
      </c>
    </row>
    <row r="375" spans="1:15">
      <c r="A375" s="385">
        <v>42069</v>
      </c>
      <c r="B375" s="383" t="s">
        <v>21</v>
      </c>
      <c r="C375" s="383" t="s">
        <v>12</v>
      </c>
      <c r="D375" s="383" t="s">
        <v>22</v>
      </c>
      <c r="E375" s="383" t="s">
        <v>658</v>
      </c>
      <c r="F375" s="383" t="s">
        <v>10</v>
      </c>
      <c r="G375" s="384">
        <v>3075</v>
      </c>
      <c r="H375" s="383" t="s">
        <v>659</v>
      </c>
      <c r="I375" s="383" t="s">
        <v>660</v>
      </c>
      <c r="J375" s="383" t="s">
        <v>617</v>
      </c>
      <c r="K375" s="383" t="s">
        <v>618</v>
      </c>
      <c r="L375" s="384">
        <v>25035</v>
      </c>
      <c r="M375" s="383" t="s">
        <v>638</v>
      </c>
      <c r="N375" s="383" t="s">
        <v>620</v>
      </c>
      <c r="O375" s="383" t="s">
        <v>230</v>
      </c>
    </row>
    <row r="376" spans="1:15">
      <c r="A376" s="385">
        <v>42070</v>
      </c>
      <c r="B376" s="383" t="s">
        <v>21</v>
      </c>
      <c r="C376" s="383" t="s">
        <v>12</v>
      </c>
      <c r="D376" s="383" t="s">
        <v>22</v>
      </c>
      <c r="E376" s="383" t="s">
        <v>658</v>
      </c>
      <c r="F376" s="383" t="s">
        <v>10</v>
      </c>
      <c r="G376" s="384">
        <v>3075</v>
      </c>
      <c r="H376" s="383" t="s">
        <v>659</v>
      </c>
      <c r="I376" s="383" t="s">
        <v>660</v>
      </c>
      <c r="J376" s="383" t="s">
        <v>617</v>
      </c>
      <c r="K376" s="383" t="s">
        <v>618</v>
      </c>
      <c r="L376" s="384">
        <v>25532</v>
      </c>
      <c r="M376" s="383" t="s">
        <v>638</v>
      </c>
      <c r="N376" s="383" t="s">
        <v>620</v>
      </c>
      <c r="O376" s="383" t="s">
        <v>230</v>
      </c>
    </row>
    <row r="377" spans="1:15">
      <c r="A377" s="385">
        <v>42071</v>
      </c>
      <c r="B377" s="383" t="s">
        <v>21</v>
      </c>
      <c r="C377" s="383" t="s">
        <v>12</v>
      </c>
      <c r="D377" s="383" t="s">
        <v>22</v>
      </c>
      <c r="E377" s="383" t="s">
        <v>658</v>
      </c>
      <c r="F377" s="383" t="s">
        <v>10</v>
      </c>
      <c r="G377" s="384">
        <v>3075</v>
      </c>
      <c r="H377" s="383" t="s">
        <v>659</v>
      </c>
      <c r="I377" s="383" t="s">
        <v>660</v>
      </c>
      <c r="J377" s="383" t="s">
        <v>617</v>
      </c>
      <c r="K377" s="383" t="s">
        <v>618</v>
      </c>
      <c r="L377" s="384">
        <v>25875</v>
      </c>
      <c r="M377" s="383" t="s">
        <v>638</v>
      </c>
      <c r="N377" s="383" t="s">
        <v>620</v>
      </c>
      <c r="O377" s="383" t="s">
        <v>230</v>
      </c>
    </row>
    <row r="378" spans="1:15">
      <c r="A378" s="385">
        <v>42072</v>
      </c>
      <c r="B378" s="383" t="s">
        <v>21</v>
      </c>
      <c r="C378" s="383" t="s">
        <v>12</v>
      </c>
      <c r="D378" s="383" t="s">
        <v>22</v>
      </c>
      <c r="E378" s="383" t="s">
        <v>658</v>
      </c>
      <c r="F378" s="383" t="s">
        <v>10</v>
      </c>
      <c r="G378" s="384">
        <v>3075</v>
      </c>
      <c r="H378" s="383" t="s">
        <v>659</v>
      </c>
      <c r="I378" s="383" t="s">
        <v>660</v>
      </c>
      <c r="J378" s="383" t="s">
        <v>617</v>
      </c>
      <c r="K378" s="383" t="s">
        <v>618</v>
      </c>
      <c r="L378" s="384">
        <v>25875</v>
      </c>
      <c r="M378" s="383" t="s">
        <v>638</v>
      </c>
      <c r="N378" s="383" t="s">
        <v>620</v>
      </c>
      <c r="O378" s="383" t="s">
        <v>230</v>
      </c>
    </row>
    <row r="379" spans="1:15">
      <c r="A379" s="385">
        <v>42073</v>
      </c>
      <c r="B379" s="383" t="s">
        <v>21</v>
      </c>
      <c r="C379" s="383" t="s">
        <v>12</v>
      </c>
      <c r="D379" s="383" t="s">
        <v>22</v>
      </c>
      <c r="E379" s="383" t="s">
        <v>658</v>
      </c>
      <c r="F379" s="383" t="s">
        <v>10</v>
      </c>
      <c r="G379" s="384">
        <v>3075</v>
      </c>
      <c r="H379" s="383" t="s">
        <v>659</v>
      </c>
      <c r="I379" s="383" t="s">
        <v>660</v>
      </c>
      <c r="J379" s="383" t="s">
        <v>617</v>
      </c>
      <c r="K379" s="383" t="s">
        <v>618</v>
      </c>
      <c r="L379" s="384">
        <v>25875</v>
      </c>
      <c r="M379" s="383" t="s">
        <v>638</v>
      </c>
      <c r="N379" s="383" t="s">
        <v>620</v>
      </c>
      <c r="O379" s="383" t="s">
        <v>230</v>
      </c>
    </row>
    <row r="380" spans="1:15">
      <c r="A380" s="385">
        <v>42074</v>
      </c>
      <c r="B380" s="383" t="s">
        <v>21</v>
      </c>
      <c r="C380" s="383" t="s">
        <v>12</v>
      </c>
      <c r="D380" s="383" t="s">
        <v>22</v>
      </c>
      <c r="E380" s="383" t="s">
        <v>658</v>
      </c>
      <c r="F380" s="383" t="s">
        <v>10</v>
      </c>
      <c r="G380" s="384">
        <v>3075</v>
      </c>
      <c r="H380" s="383" t="s">
        <v>659</v>
      </c>
      <c r="I380" s="383" t="s">
        <v>660</v>
      </c>
      <c r="J380" s="383" t="s">
        <v>617</v>
      </c>
      <c r="K380" s="383" t="s">
        <v>618</v>
      </c>
      <c r="L380" s="384">
        <v>25875</v>
      </c>
      <c r="M380" s="383" t="s">
        <v>638</v>
      </c>
      <c r="N380" s="383" t="s">
        <v>620</v>
      </c>
      <c r="O380" s="383" t="s">
        <v>230</v>
      </c>
    </row>
    <row r="381" spans="1:15">
      <c r="A381" s="385">
        <v>42075</v>
      </c>
      <c r="B381" s="383" t="s">
        <v>21</v>
      </c>
      <c r="C381" s="383" t="s">
        <v>12</v>
      </c>
      <c r="D381" s="383" t="s">
        <v>22</v>
      </c>
      <c r="E381" s="383" t="s">
        <v>658</v>
      </c>
      <c r="F381" s="383" t="s">
        <v>10</v>
      </c>
      <c r="G381" s="384">
        <v>3075</v>
      </c>
      <c r="H381" s="383" t="s">
        <v>659</v>
      </c>
      <c r="I381" s="383" t="s">
        <v>660</v>
      </c>
      <c r="J381" s="383" t="s">
        <v>617</v>
      </c>
      <c r="K381" s="383" t="s">
        <v>618</v>
      </c>
      <c r="L381" s="384">
        <v>25875</v>
      </c>
      <c r="M381" s="383" t="s">
        <v>639</v>
      </c>
      <c r="N381" s="383" t="s">
        <v>620</v>
      </c>
      <c r="O381" s="383" t="s">
        <v>230</v>
      </c>
    </row>
    <row r="382" spans="1:15">
      <c r="A382" s="385">
        <v>42076</v>
      </c>
      <c r="B382" s="383" t="s">
        <v>21</v>
      </c>
      <c r="C382" s="383" t="s">
        <v>12</v>
      </c>
      <c r="D382" s="383" t="s">
        <v>22</v>
      </c>
      <c r="E382" s="383" t="s">
        <v>658</v>
      </c>
      <c r="F382" s="383" t="s">
        <v>10</v>
      </c>
      <c r="G382" s="384">
        <v>3075</v>
      </c>
      <c r="H382" s="383" t="s">
        <v>659</v>
      </c>
      <c r="I382" s="383" t="s">
        <v>660</v>
      </c>
      <c r="J382" s="383" t="s">
        <v>617</v>
      </c>
      <c r="K382" s="383" t="s">
        <v>618</v>
      </c>
      <c r="L382" s="384">
        <v>25875</v>
      </c>
      <c r="M382" s="383" t="s">
        <v>639</v>
      </c>
      <c r="N382" s="383" t="s">
        <v>620</v>
      </c>
      <c r="O382" s="383" t="s">
        <v>230</v>
      </c>
    </row>
    <row r="383" spans="1:15">
      <c r="A383" s="385">
        <v>42077</v>
      </c>
      <c r="B383" s="383" t="s">
        <v>21</v>
      </c>
      <c r="C383" s="383" t="s">
        <v>12</v>
      </c>
      <c r="D383" s="383" t="s">
        <v>22</v>
      </c>
      <c r="E383" s="383" t="s">
        <v>658</v>
      </c>
      <c r="F383" s="383" t="s">
        <v>10</v>
      </c>
      <c r="G383" s="384">
        <v>3075</v>
      </c>
      <c r="H383" s="383" t="s">
        <v>659</v>
      </c>
      <c r="I383" s="383" t="s">
        <v>660</v>
      </c>
      <c r="J383" s="383" t="s">
        <v>617</v>
      </c>
      <c r="K383" s="383" t="s">
        <v>618</v>
      </c>
      <c r="L383" s="384">
        <v>25875</v>
      </c>
      <c r="M383" s="383" t="s">
        <v>639</v>
      </c>
      <c r="N383" s="383" t="s">
        <v>620</v>
      </c>
      <c r="O383" s="383" t="s">
        <v>230</v>
      </c>
    </row>
    <row r="384" spans="1:15">
      <c r="A384" s="385">
        <v>42078</v>
      </c>
      <c r="B384" s="383" t="s">
        <v>21</v>
      </c>
      <c r="C384" s="383" t="s">
        <v>12</v>
      </c>
      <c r="D384" s="383" t="s">
        <v>22</v>
      </c>
      <c r="E384" s="383" t="s">
        <v>658</v>
      </c>
      <c r="F384" s="383" t="s">
        <v>10</v>
      </c>
      <c r="G384" s="384">
        <v>3075</v>
      </c>
      <c r="H384" s="383" t="s">
        <v>659</v>
      </c>
      <c r="I384" s="383" t="s">
        <v>660</v>
      </c>
      <c r="J384" s="383" t="s">
        <v>617</v>
      </c>
      <c r="K384" s="383" t="s">
        <v>618</v>
      </c>
      <c r="L384" s="384">
        <v>25875</v>
      </c>
      <c r="M384" s="383" t="s">
        <v>639</v>
      </c>
      <c r="N384" s="383" t="s">
        <v>620</v>
      </c>
      <c r="O384" s="383" t="s">
        <v>230</v>
      </c>
    </row>
    <row r="385" spans="1:15">
      <c r="A385" s="385">
        <v>42087</v>
      </c>
      <c r="B385" s="383" t="s">
        <v>21</v>
      </c>
      <c r="C385" s="383" t="s">
        <v>12</v>
      </c>
      <c r="D385" s="383" t="s">
        <v>22</v>
      </c>
      <c r="E385" s="383" t="s">
        <v>658</v>
      </c>
      <c r="F385" s="383" t="s">
        <v>10</v>
      </c>
      <c r="G385" s="384">
        <v>3075</v>
      </c>
      <c r="H385" s="383" t="s">
        <v>659</v>
      </c>
      <c r="I385" s="383" t="s">
        <v>660</v>
      </c>
      <c r="J385" s="383" t="s">
        <v>617</v>
      </c>
      <c r="K385" s="383" t="s">
        <v>618</v>
      </c>
      <c r="L385" s="384">
        <v>27741</v>
      </c>
      <c r="M385" s="383" t="s">
        <v>640</v>
      </c>
      <c r="N385" s="383" t="s">
        <v>620</v>
      </c>
      <c r="O385" s="383" t="s">
        <v>230</v>
      </c>
    </row>
    <row r="386" spans="1:15">
      <c r="A386" s="385">
        <v>42088</v>
      </c>
      <c r="B386" s="383" t="s">
        <v>646</v>
      </c>
      <c r="C386" s="383" t="s">
        <v>8</v>
      </c>
      <c r="D386" s="383" t="s">
        <v>32</v>
      </c>
      <c r="E386" s="383" t="s">
        <v>647</v>
      </c>
      <c r="F386" s="383" t="s">
        <v>10</v>
      </c>
      <c r="G386" s="384">
        <v>2125</v>
      </c>
      <c r="H386" s="383" t="s">
        <v>648</v>
      </c>
      <c r="I386" s="383" t="s">
        <v>649</v>
      </c>
      <c r="J386" s="383" t="s">
        <v>617</v>
      </c>
      <c r="K386" s="383" t="s">
        <v>618</v>
      </c>
      <c r="L386" s="384">
        <v>27741</v>
      </c>
      <c r="M386" s="383" t="s">
        <v>640</v>
      </c>
      <c r="N386" s="383" t="s">
        <v>620</v>
      </c>
      <c r="O386" s="383" t="s">
        <v>230</v>
      </c>
    </row>
    <row r="387" spans="1:15">
      <c r="A387" s="385">
        <v>42089</v>
      </c>
      <c r="B387" s="383" t="s">
        <v>21</v>
      </c>
      <c r="C387" s="383" t="s">
        <v>12</v>
      </c>
      <c r="D387" s="383" t="s">
        <v>22</v>
      </c>
      <c r="E387" s="383" t="s">
        <v>658</v>
      </c>
      <c r="F387" s="383" t="s">
        <v>10</v>
      </c>
      <c r="G387" s="384">
        <v>3075</v>
      </c>
      <c r="H387" s="383" t="s">
        <v>659</v>
      </c>
      <c r="I387" s="383" t="s">
        <v>660</v>
      </c>
      <c r="J387" s="383" t="s">
        <v>617</v>
      </c>
      <c r="K387" s="383" t="s">
        <v>618</v>
      </c>
      <c r="L387" s="384">
        <v>27741</v>
      </c>
      <c r="M387" s="383" t="s">
        <v>640</v>
      </c>
      <c r="N387" s="383" t="s">
        <v>620</v>
      </c>
      <c r="O387" s="383" t="s">
        <v>230</v>
      </c>
    </row>
    <row r="388" spans="1:15">
      <c r="A388" s="385">
        <v>42090</v>
      </c>
      <c r="B388" s="383" t="s">
        <v>21</v>
      </c>
      <c r="C388" s="383" t="s">
        <v>12</v>
      </c>
      <c r="D388" s="383" t="s">
        <v>22</v>
      </c>
      <c r="E388" s="383" t="s">
        <v>658</v>
      </c>
      <c r="F388" s="383" t="s">
        <v>10</v>
      </c>
      <c r="G388" s="384">
        <v>3075</v>
      </c>
      <c r="H388" s="383" t="s">
        <v>659</v>
      </c>
      <c r="I388" s="383" t="s">
        <v>660</v>
      </c>
      <c r="J388" s="383" t="s">
        <v>617</v>
      </c>
      <c r="K388" s="383" t="s">
        <v>618</v>
      </c>
      <c r="L388" s="384">
        <v>27741</v>
      </c>
      <c r="M388" s="383" t="s">
        <v>640</v>
      </c>
      <c r="N388" s="383" t="s">
        <v>620</v>
      </c>
      <c r="O388" s="383" t="s">
        <v>230</v>
      </c>
    </row>
    <row r="389" spans="1:15">
      <c r="A389" s="385">
        <v>42091</v>
      </c>
      <c r="B389" s="383" t="s">
        <v>21</v>
      </c>
      <c r="C389" s="383" t="s">
        <v>12</v>
      </c>
      <c r="D389" s="383" t="s">
        <v>22</v>
      </c>
      <c r="E389" s="383" t="s">
        <v>658</v>
      </c>
      <c r="F389" s="383" t="s">
        <v>10</v>
      </c>
      <c r="G389" s="384">
        <v>3075</v>
      </c>
      <c r="H389" s="383" t="s">
        <v>659</v>
      </c>
      <c r="I389" s="383" t="s">
        <v>660</v>
      </c>
      <c r="J389" s="383" t="s">
        <v>617</v>
      </c>
      <c r="K389" s="383" t="s">
        <v>618</v>
      </c>
      <c r="L389" s="384">
        <v>27741</v>
      </c>
      <c r="M389" s="383" t="s">
        <v>641</v>
      </c>
      <c r="N389" s="383" t="s">
        <v>620</v>
      </c>
      <c r="O389" s="383" t="s">
        <v>230</v>
      </c>
    </row>
    <row r="390" spans="1:15">
      <c r="A390" s="385">
        <v>42092</v>
      </c>
      <c r="B390" s="383" t="s">
        <v>21</v>
      </c>
      <c r="C390" s="383" t="s">
        <v>12</v>
      </c>
      <c r="D390" s="383" t="s">
        <v>22</v>
      </c>
      <c r="E390" s="383" t="s">
        <v>658</v>
      </c>
      <c r="F390" s="383" t="s">
        <v>10</v>
      </c>
      <c r="G390" s="384">
        <v>3075</v>
      </c>
      <c r="H390" s="383" t="s">
        <v>659</v>
      </c>
      <c r="I390" s="383" t="s">
        <v>660</v>
      </c>
      <c r="J390" s="383" t="s">
        <v>617</v>
      </c>
      <c r="K390" s="383" t="s">
        <v>618</v>
      </c>
      <c r="L390" s="384">
        <v>27741</v>
      </c>
      <c r="M390" s="383" t="s">
        <v>641</v>
      </c>
      <c r="N390" s="383" t="s">
        <v>620</v>
      </c>
      <c r="O390" s="383" t="s">
        <v>230</v>
      </c>
    </row>
    <row r="391" spans="1:15">
      <c r="A391" s="385">
        <v>42093</v>
      </c>
      <c r="B391" s="383" t="s">
        <v>21</v>
      </c>
      <c r="C391" s="383" t="s">
        <v>12</v>
      </c>
      <c r="D391" s="383" t="s">
        <v>22</v>
      </c>
      <c r="E391" s="383" t="s">
        <v>658</v>
      </c>
      <c r="F391" s="383" t="s">
        <v>10</v>
      </c>
      <c r="G391" s="384">
        <v>3075</v>
      </c>
      <c r="H391" s="383" t="s">
        <v>659</v>
      </c>
      <c r="I391" s="383" t="s">
        <v>660</v>
      </c>
      <c r="J391" s="383" t="s">
        <v>617</v>
      </c>
      <c r="K391" s="383" t="s">
        <v>618</v>
      </c>
      <c r="L391" s="384">
        <v>27741</v>
      </c>
      <c r="M391" s="383" t="s">
        <v>641</v>
      </c>
      <c r="N391" s="383" t="s">
        <v>620</v>
      </c>
      <c r="O391" s="383" t="s">
        <v>230</v>
      </c>
    </row>
    <row r="392" spans="1:15">
      <c r="A392" s="385">
        <v>42098</v>
      </c>
      <c r="B392" s="383" t="s">
        <v>646</v>
      </c>
      <c r="C392" s="383" t="s">
        <v>8</v>
      </c>
      <c r="D392" s="383" t="s">
        <v>32</v>
      </c>
      <c r="E392" s="383" t="s">
        <v>647</v>
      </c>
      <c r="F392" s="383" t="s">
        <v>10</v>
      </c>
      <c r="G392" s="384">
        <v>3186</v>
      </c>
      <c r="H392" s="383" t="s">
        <v>648</v>
      </c>
      <c r="I392" s="383" t="s">
        <v>662</v>
      </c>
      <c r="J392" s="383" t="s">
        <v>617</v>
      </c>
      <c r="K392" s="383" t="s">
        <v>618</v>
      </c>
      <c r="L392" s="384">
        <v>27751</v>
      </c>
      <c r="M392" s="383" t="s">
        <v>641</v>
      </c>
      <c r="N392" s="383" t="s">
        <v>620</v>
      </c>
      <c r="O392" s="383" t="s">
        <v>230</v>
      </c>
    </row>
    <row r="393" spans="1:15">
      <c r="A393" s="385">
        <v>42111</v>
      </c>
      <c r="B393" s="383" t="s">
        <v>650</v>
      </c>
      <c r="C393" s="383" t="s">
        <v>8</v>
      </c>
      <c r="D393" s="383" t="s">
        <v>20</v>
      </c>
      <c r="E393" s="383" t="s">
        <v>651</v>
      </c>
      <c r="F393" s="383" t="s">
        <v>10</v>
      </c>
      <c r="G393" s="384">
        <v>640</v>
      </c>
      <c r="H393" s="383" t="s">
        <v>652</v>
      </c>
      <c r="I393" s="383" t="s">
        <v>653</v>
      </c>
      <c r="J393" s="383" t="s">
        <v>617</v>
      </c>
      <c r="K393" s="383" t="s">
        <v>618</v>
      </c>
      <c r="L393" s="384">
        <v>30780</v>
      </c>
      <c r="M393" s="383" t="s">
        <v>642</v>
      </c>
      <c r="N393" s="383" t="s">
        <v>620</v>
      </c>
      <c r="O393" s="383" t="s">
        <v>230</v>
      </c>
    </row>
    <row r="394" spans="1:15">
      <c r="A394" s="385">
        <v>42112</v>
      </c>
      <c r="B394" s="383" t="s">
        <v>650</v>
      </c>
      <c r="C394" s="383" t="s">
        <v>8</v>
      </c>
      <c r="D394" s="383" t="s">
        <v>20</v>
      </c>
      <c r="E394" s="383" t="s">
        <v>651</v>
      </c>
      <c r="F394" s="383" t="s">
        <v>10</v>
      </c>
      <c r="G394" s="384">
        <v>640</v>
      </c>
      <c r="H394" s="383" t="s">
        <v>652</v>
      </c>
      <c r="I394" s="383" t="s">
        <v>653</v>
      </c>
      <c r="J394" s="383" t="s">
        <v>617</v>
      </c>
      <c r="K394" s="383" t="s">
        <v>618</v>
      </c>
      <c r="L394" s="384">
        <v>30780</v>
      </c>
      <c r="M394" s="383" t="s">
        <v>642</v>
      </c>
      <c r="N394" s="383" t="s">
        <v>620</v>
      </c>
      <c r="O394" s="383" t="s">
        <v>230</v>
      </c>
    </row>
    <row r="395" spans="1:15">
      <c r="A395" s="385">
        <v>42113</v>
      </c>
      <c r="B395" s="383" t="s">
        <v>650</v>
      </c>
      <c r="C395" s="383" t="s">
        <v>8</v>
      </c>
      <c r="D395" s="383" t="s">
        <v>20</v>
      </c>
      <c r="E395" s="383" t="s">
        <v>651</v>
      </c>
      <c r="F395" s="383" t="s">
        <v>10</v>
      </c>
      <c r="G395" s="384">
        <v>640</v>
      </c>
      <c r="H395" s="383" t="s">
        <v>652</v>
      </c>
      <c r="I395" s="383" t="s">
        <v>653</v>
      </c>
      <c r="J395" s="383" t="s">
        <v>617</v>
      </c>
      <c r="K395" s="383" t="s">
        <v>618</v>
      </c>
      <c r="L395" s="384">
        <v>30780</v>
      </c>
      <c r="M395" s="383" t="s">
        <v>643</v>
      </c>
      <c r="N395" s="383" t="s">
        <v>620</v>
      </c>
      <c r="O395" s="383" t="s">
        <v>230</v>
      </c>
    </row>
    <row r="396" spans="1:15">
      <c r="A396" s="385">
        <v>42116</v>
      </c>
      <c r="B396" s="383" t="s">
        <v>37</v>
      </c>
      <c r="C396" s="383" t="s">
        <v>654</v>
      </c>
      <c r="D396" s="383" t="s">
        <v>38</v>
      </c>
      <c r="E396" s="383" t="s">
        <v>655</v>
      </c>
      <c r="F396" s="383" t="s">
        <v>10</v>
      </c>
      <c r="G396" s="384">
        <v>1800</v>
      </c>
      <c r="H396" s="383" t="s">
        <v>656</v>
      </c>
      <c r="I396" s="383" t="s">
        <v>657</v>
      </c>
      <c r="J396" s="383" t="s">
        <v>617</v>
      </c>
      <c r="K396" s="383" t="s">
        <v>618</v>
      </c>
      <c r="L396" s="384">
        <v>30780</v>
      </c>
      <c r="M396" s="383" t="s">
        <v>643</v>
      </c>
      <c r="N396" s="383" t="s">
        <v>620</v>
      </c>
      <c r="O396" s="383" t="s">
        <v>230</v>
      </c>
    </row>
    <row r="397" spans="1:15">
      <c r="A397" s="385">
        <v>42117</v>
      </c>
      <c r="B397" s="383" t="s">
        <v>37</v>
      </c>
      <c r="C397" s="383" t="s">
        <v>654</v>
      </c>
      <c r="D397" s="383" t="s">
        <v>38</v>
      </c>
      <c r="E397" s="383" t="s">
        <v>655</v>
      </c>
      <c r="F397" s="383" t="s">
        <v>10</v>
      </c>
      <c r="G397" s="384">
        <v>1800</v>
      </c>
      <c r="H397" s="383" t="s">
        <v>656</v>
      </c>
      <c r="I397" s="383" t="s">
        <v>657</v>
      </c>
      <c r="J397" s="383" t="s">
        <v>617</v>
      </c>
      <c r="K397" s="383" t="s">
        <v>618</v>
      </c>
      <c r="L397" s="384">
        <v>30780</v>
      </c>
      <c r="M397" s="383" t="s">
        <v>643</v>
      </c>
      <c r="N397" s="383" t="s">
        <v>620</v>
      </c>
      <c r="O397" s="383" t="s">
        <v>230</v>
      </c>
    </row>
    <row r="398" spans="1:15">
      <c r="A398" s="385">
        <v>42118</v>
      </c>
      <c r="B398" s="383" t="s">
        <v>37</v>
      </c>
      <c r="C398" s="383" t="s">
        <v>654</v>
      </c>
      <c r="D398" s="383" t="s">
        <v>38</v>
      </c>
      <c r="E398" s="383" t="s">
        <v>655</v>
      </c>
      <c r="F398" s="383" t="s">
        <v>10</v>
      </c>
      <c r="G398" s="384">
        <v>1800</v>
      </c>
      <c r="H398" s="383" t="s">
        <v>656</v>
      </c>
      <c r="I398" s="383" t="s">
        <v>657</v>
      </c>
      <c r="J398" s="383" t="s">
        <v>617</v>
      </c>
      <c r="K398" s="383" t="s">
        <v>618</v>
      </c>
      <c r="L398" s="384">
        <v>30780</v>
      </c>
      <c r="M398" s="383" t="s">
        <v>643</v>
      </c>
      <c r="N398" s="383" t="s">
        <v>620</v>
      </c>
      <c r="O398" s="383" t="s">
        <v>230</v>
      </c>
    </row>
    <row r="399" spans="1:15">
      <c r="A399" s="385">
        <v>42119</v>
      </c>
      <c r="B399" s="383" t="s">
        <v>17</v>
      </c>
      <c r="C399" s="383" t="s">
        <v>18</v>
      </c>
      <c r="D399" s="383" t="s">
        <v>19</v>
      </c>
      <c r="E399" s="383" t="s">
        <v>668</v>
      </c>
      <c r="F399" s="383" t="s">
        <v>10</v>
      </c>
      <c r="G399" s="384">
        <v>750</v>
      </c>
      <c r="H399" s="383" t="s">
        <v>669</v>
      </c>
      <c r="I399" s="383" t="s">
        <v>675</v>
      </c>
      <c r="J399" s="383" t="s">
        <v>617</v>
      </c>
      <c r="K399" s="383" t="s">
        <v>618</v>
      </c>
      <c r="L399" s="384">
        <v>30780</v>
      </c>
      <c r="M399" s="383" t="s">
        <v>643</v>
      </c>
      <c r="N399" s="383" t="s">
        <v>620</v>
      </c>
      <c r="O399" s="383" t="s">
        <v>230</v>
      </c>
    </row>
    <row r="400" spans="1:15">
      <c r="A400" s="385">
        <v>42120</v>
      </c>
      <c r="B400" s="383" t="s">
        <v>17</v>
      </c>
      <c r="C400" s="383" t="s">
        <v>18</v>
      </c>
      <c r="D400" s="383" t="s">
        <v>19</v>
      </c>
      <c r="E400" s="383" t="s">
        <v>668</v>
      </c>
      <c r="F400" s="383" t="s">
        <v>10</v>
      </c>
      <c r="G400" s="384">
        <v>750</v>
      </c>
      <c r="H400" s="383" t="s">
        <v>669</v>
      </c>
      <c r="I400" s="383" t="s">
        <v>675</v>
      </c>
      <c r="J400" s="383" t="s">
        <v>617</v>
      </c>
      <c r="K400" s="383" t="s">
        <v>618</v>
      </c>
      <c r="L400" s="384">
        <v>30780</v>
      </c>
      <c r="M400" s="383" t="s">
        <v>643</v>
      </c>
      <c r="N400" s="383" t="s">
        <v>620</v>
      </c>
      <c r="O400" s="383" t="s">
        <v>230</v>
      </c>
    </row>
    <row r="401" spans="1:15">
      <c r="A401" s="385">
        <v>42121</v>
      </c>
      <c r="B401" s="383" t="s">
        <v>17</v>
      </c>
      <c r="C401" s="383" t="s">
        <v>18</v>
      </c>
      <c r="D401" s="383" t="s">
        <v>19</v>
      </c>
      <c r="E401" s="383" t="s">
        <v>668</v>
      </c>
      <c r="F401" s="383" t="s">
        <v>10</v>
      </c>
      <c r="G401" s="384">
        <v>750</v>
      </c>
      <c r="H401" s="383" t="s">
        <v>669</v>
      </c>
      <c r="I401" s="383" t="s">
        <v>675</v>
      </c>
      <c r="J401" s="383" t="s">
        <v>617</v>
      </c>
      <c r="K401" s="383" t="s">
        <v>618</v>
      </c>
      <c r="L401" s="384">
        <v>30780</v>
      </c>
      <c r="M401" s="383" t="s">
        <v>643</v>
      </c>
      <c r="N401" s="383" t="s">
        <v>620</v>
      </c>
      <c r="O401" s="383" t="s">
        <v>230</v>
      </c>
    </row>
    <row r="402" spans="1:15">
      <c r="A402" s="385">
        <v>42122</v>
      </c>
      <c r="B402" s="383" t="s">
        <v>17</v>
      </c>
      <c r="C402" s="383" t="s">
        <v>18</v>
      </c>
      <c r="D402" s="383" t="s">
        <v>19</v>
      </c>
      <c r="E402" s="383" t="s">
        <v>668</v>
      </c>
      <c r="F402" s="383" t="s">
        <v>10</v>
      </c>
      <c r="G402" s="384">
        <v>750</v>
      </c>
      <c r="H402" s="383" t="s">
        <v>669</v>
      </c>
      <c r="I402" s="383" t="s">
        <v>675</v>
      </c>
      <c r="J402" s="383" t="s">
        <v>617</v>
      </c>
      <c r="K402" s="383" t="s">
        <v>618</v>
      </c>
      <c r="L402" s="384">
        <v>30780</v>
      </c>
      <c r="M402" s="383" t="s">
        <v>643</v>
      </c>
      <c r="N402" s="383" t="s">
        <v>620</v>
      </c>
      <c r="O402" s="383" t="s">
        <v>230</v>
      </c>
    </row>
    <row r="403" spans="1:15">
      <c r="A403" s="385">
        <v>42123</v>
      </c>
      <c r="B403" s="383" t="s">
        <v>646</v>
      </c>
      <c r="C403" s="383" t="s">
        <v>8</v>
      </c>
      <c r="D403" s="383" t="s">
        <v>32</v>
      </c>
      <c r="E403" s="383" t="s">
        <v>647</v>
      </c>
      <c r="F403" s="383" t="s">
        <v>10</v>
      </c>
      <c r="G403" s="384">
        <v>1840</v>
      </c>
      <c r="H403" s="383" t="s">
        <v>648</v>
      </c>
      <c r="I403" s="383" t="s">
        <v>662</v>
      </c>
      <c r="J403" s="383" t="s">
        <v>617</v>
      </c>
      <c r="K403" s="383" t="s">
        <v>618</v>
      </c>
      <c r="L403" s="384">
        <v>30780</v>
      </c>
      <c r="M403" s="383" t="s">
        <v>643</v>
      </c>
      <c r="N403" s="383" t="s">
        <v>620</v>
      </c>
      <c r="O403" s="383" t="s">
        <v>230</v>
      </c>
    </row>
    <row r="404" spans="1:15">
      <c r="A404" s="385">
        <v>42124</v>
      </c>
      <c r="B404" s="383" t="s">
        <v>37</v>
      </c>
      <c r="C404" s="383" t="s">
        <v>654</v>
      </c>
      <c r="D404" s="383" t="s">
        <v>38</v>
      </c>
      <c r="E404" s="383" t="s">
        <v>655</v>
      </c>
      <c r="F404" s="383" t="s">
        <v>10</v>
      </c>
      <c r="G404" s="384">
        <v>1800</v>
      </c>
      <c r="H404" s="383" t="s">
        <v>656</v>
      </c>
      <c r="I404" s="383" t="s">
        <v>657</v>
      </c>
      <c r="J404" s="383" t="s">
        <v>617</v>
      </c>
      <c r="K404" s="383" t="s">
        <v>618</v>
      </c>
      <c r="L404" s="384">
        <v>30780</v>
      </c>
      <c r="M404" s="383" t="s">
        <v>643</v>
      </c>
      <c r="N404" s="383" t="s">
        <v>620</v>
      </c>
      <c r="O404" s="383" t="s">
        <v>230</v>
      </c>
    </row>
    <row r="405" spans="1:15">
      <c r="A405" s="385">
        <v>42125</v>
      </c>
      <c r="B405" s="383" t="s">
        <v>646</v>
      </c>
      <c r="C405" s="383" t="s">
        <v>8</v>
      </c>
      <c r="D405" s="383" t="s">
        <v>32</v>
      </c>
      <c r="E405" s="383" t="s">
        <v>647</v>
      </c>
      <c r="F405" s="383" t="s">
        <v>10</v>
      </c>
      <c r="G405" s="384">
        <v>2125</v>
      </c>
      <c r="H405" s="383" t="s">
        <v>648</v>
      </c>
      <c r="I405" s="383" t="s">
        <v>649</v>
      </c>
      <c r="J405" s="383" t="s">
        <v>617</v>
      </c>
      <c r="K405" s="383" t="s">
        <v>618</v>
      </c>
      <c r="L405" s="384">
        <v>30780</v>
      </c>
      <c r="M405" s="383" t="s">
        <v>643</v>
      </c>
      <c r="N405" s="383" t="s">
        <v>620</v>
      </c>
      <c r="O405" s="383" t="s">
        <v>230</v>
      </c>
    </row>
    <row r="406" spans="1:15">
      <c r="A406" s="385">
        <v>42126</v>
      </c>
      <c r="B406" s="383" t="s">
        <v>37</v>
      </c>
      <c r="C406" s="383" t="s">
        <v>654</v>
      </c>
      <c r="D406" s="383" t="s">
        <v>38</v>
      </c>
      <c r="E406" s="383" t="s">
        <v>655</v>
      </c>
      <c r="F406" s="383" t="s">
        <v>10</v>
      </c>
      <c r="G406" s="384">
        <v>1800</v>
      </c>
      <c r="H406" s="383" t="s">
        <v>656</v>
      </c>
      <c r="I406" s="383" t="s">
        <v>657</v>
      </c>
      <c r="J406" s="383" t="s">
        <v>617</v>
      </c>
      <c r="K406" s="383" t="s">
        <v>618</v>
      </c>
      <c r="L406" s="384">
        <v>30780</v>
      </c>
      <c r="M406" s="383" t="s">
        <v>643</v>
      </c>
      <c r="N406" s="383" t="s">
        <v>620</v>
      </c>
      <c r="O406" s="383" t="s">
        <v>230</v>
      </c>
    </row>
    <row r="407" spans="1:15">
      <c r="A407" s="385">
        <v>42127</v>
      </c>
      <c r="B407" s="383" t="s">
        <v>37</v>
      </c>
      <c r="C407" s="383" t="s">
        <v>654</v>
      </c>
      <c r="D407" s="383" t="s">
        <v>38</v>
      </c>
      <c r="E407" s="383" t="s">
        <v>655</v>
      </c>
      <c r="F407" s="383" t="s">
        <v>10</v>
      </c>
      <c r="G407" s="384">
        <v>1800</v>
      </c>
      <c r="H407" s="383" t="s">
        <v>656</v>
      </c>
      <c r="I407" s="383" t="s">
        <v>657</v>
      </c>
      <c r="J407" s="383" t="s">
        <v>617</v>
      </c>
      <c r="K407" s="383" t="s">
        <v>618</v>
      </c>
      <c r="L407" s="384">
        <v>30780</v>
      </c>
      <c r="M407" s="383" t="s">
        <v>643</v>
      </c>
      <c r="N407" s="383" t="s">
        <v>620</v>
      </c>
      <c r="O407" s="383" t="s">
        <v>230</v>
      </c>
    </row>
    <row r="408" spans="1:15">
      <c r="A408" s="385">
        <v>42128</v>
      </c>
      <c r="B408" s="383" t="s">
        <v>37</v>
      </c>
      <c r="C408" s="383" t="s">
        <v>654</v>
      </c>
      <c r="D408" s="383" t="s">
        <v>38</v>
      </c>
      <c r="E408" s="383" t="s">
        <v>655</v>
      </c>
      <c r="F408" s="383" t="s">
        <v>10</v>
      </c>
      <c r="G408" s="384">
        <v>1800</v>
      </c>
      <c r="H408" s="383" t="s">
        <v>656</v>
      </c>
      <c r="I408" s="383" t="s">
        <v>657</v>
      </c>
      <c r="J408" s="383" t="s">
        <v>617</v>
      </c>
      <c r="K408" s="383" t="s">
        <v>618</v>
      </c>
      <c r="L408" s="384">
        <v>30780</v>
      </c>
      <c r="M408" s="383" t="s">
        <v>643</v>
      </c>
      <c r="N408" s="383" t="s">
        <v>620</v>
      </c>
      <c r="O408" s="383" t="s">
        <v>230</v>
      </c>
    </row>
    <row r="409" spans="1:15">
      <c r="A409" s="385">
        <v>42133</v>
      </c>
      <c r="B409" s="383" t="s">
        <v>37</v>
      </c>
      <c r="C409" s="383" t="s">
        <v>654</v>
      </c>
      <c r="D409" s="383" t="s">
        <v>38</v>
      </c>
      <c r="E409" s="383" t="s">
        <v>655</v>
      </c>
      <c r="F409" s="383" t="s">
        <v>10</v>
      </c>
      <c r="G409" s="384">
        <v>1800</v>
      </c>
      <c r="H409" s="383" t="s">
        <v>656</v>
      </c>
      <c r="I409" s="383" t="s">
        <v>657</v>
      </c>
      <c r="J409" s="383" t="s">
        <v>617</v>
      </c>
      <c r="K409" s="383" t="s">
        <v>618</v>
      </c>
      <c r="L409" s="384">
        <v>30780</v>
      </c>
      <c r="M409" s="383" t="s">
        <v>643</v>
      </c>
      <c r="N409" s="383" t="s">
        <v>620</v>
      </c>
      <c r="O409" s="383" t="s">
        <v>230</v>
      </c>
    </row>
    <row r="410" spans="1:15">
      <c r="A410" s="385">
        <v>42134</v>
      </c>
      <c r="B410" s="383" t="s">
        <v>37</v>
      </c>
      <c r="C410" s="383" t="s">
        <v>654</v>
      </c>
      <c r="D410" s="383" t="s">
        <v>38</v>
      </c>
      <c r="E410" s="383" t="s">
        <v>655</v>
      </c>
      <c r="F410" s="383" t="s">
        <v>10</v>
      </c>
      <c r="G410" s="384">
        <v>1800</v>
      </c>
      <c r="H410" s="383" t="s">
        <v>656</v>
      </c>
      <c r="I410" s="383" t="s">
        <v>657</v>
      </c>
      <c r="J410" s="383" t="s">
        <v>617</v>
      </c>
      <c r="K410" s="383" t="s">
        <v>618</v>
      </c>
      <c r="L410" s="384">
        <v>30780</v>
      </c>
      <c r="M410" s="383" t="s">
        <v>643</v>
      </c>
      <c r="N410" s="383" t="s">
        <v>620</v>
      </c>
      <c r="O410" s="383" t="s">
        <v>230</v>
      </c>
    </row>
    <row r="411" spans="1:15">
      <c r="A411" s="385">
        <v>42135</v>
      </c>
      <c r="B411" s="383" t="s">
        <v>37</v>
      </c>
      <c r="C411" s="383" t="s">
        <v>654</v>
      </c>
      <c r="D411" s="383" t="s">
        <v>38</v>
      </c>
      <c r="E411" s="383" t="s">
        <v>655</v>
      </c>
      <c r="F411" s="383" t="s">
        <v>10</v>
      </c>
      <c r="G411" s="384">
        <v>1800</v>
      </c>
      <c r="H411" s="383" t="s">
        <v>656</v>
      </c>
      <c r="I411" s="383" t="s">
        <v>657</v>
      </c>
      <c r="J411" s="383" t="s">
        <v>617</v>
      </c>
      <c r="K411" s="383" t="s">
        <v>618</v>
      </c>
      <c r="L411" s="384">
        <v>30780</v>
      </c>
      <c r="M411" s="383" t="s">
        <v>643</v>
      </c>
      <c r="N411" s="383" t="s">
        <v>620</v>
      </c>
      <c r="O411" s="383" t="s">
        <v>230</v>
      </c>
    </row>
    <row r="412" spans="1:15">
      <c r="A412" s="385">
        <v>42136</v>
      </c>
      <c r="B412" s="383" t="s">
        <v>37</v>
      </c>
      <c r="C412" s="383" t="s">
        <v>654</v>
      </c>
      <c r="D412" s="383" t="s">
        <v>38</v>
      </c>
      <c r="E412" s="383" t="s">
        <v>655</v>
      </c>
      <c r="F412" s="383" t="s">
        <v>10</v>
      </c>
      <c r="G412" s="384">
        <v>1800</v>
      </c>
      <c r="H412" s="383" t="s">
        <v>656</v>
      </c>
      <c r="I412" s="383" t="s">
        <v>657</v>
      </c>
      <c r="J412" s="383" t="s">
        <v>617</v>
      </c>
      <c r="K412" s="383" t="s">
        <v>618</v>
      </c>
      <c r="L412" s="384">
        <v>30780</v>
      </c>
      <c r="M412" s="383" t="s">
        <v>643</v>
      </c>
      <c r="N412" s="383" t="s">
        <v>620</v>
      </c>
      <c r="O412" s="383" t="s">
        <v>230</v>
      </c>
    </row>
    <row r="413" spans="1:15">
      <c r="A413" s="385">
        <v>42137</v>
      </c>
      <c r="B413" s="383" t="s">
        <v>646</v>
      </c>
      <c r="C413" s="383" t="s">
        <v>8</v>
      </c>
      <c r="D413" s="383" t="s">
        <v>32</v>
      </c>
      <c r="E413" s="383" t="s">
        <v>647</v>
      </c>
      <c r="F413" s="383" t="s">
        <v>10</v>
      </c>
      <c r="G413" s="384">
        <v>1840</v>
      </c>
      <c r="H413" s="383" t="s">
        <v>648</v>
      </c>
      <c r="I413" s="383" t="s">
        <v>662</v>
      </c>
      <c r="J413" s="383" t="s">
        <v>617</v>
      </c>
      <c r="K413" s="383" t="s">
        <v>618</v>
      </c>
      <c r="L413" s="384">
        <v>30780</v>
      </c>
      <c r="M413" s="383" t="s">
        <v>644</v>
      </c>
      <c r="N413" s="383" t="s">
        <v>620</v>
      </c>
      <c r="O413" s="383" t="s">
        <v>230</v>
      </c>
    </row>
    <row r="414" spans="1:15">
      <c r="A414" s="385">
        <v>42138</v>
      </c>
      <c r="B414" s="383" t="s">
        <v>646</v>
      </c>
      <c r="C414" s="383" t="s">
        <v>8</v>
      </c>
      <c r="D414" s="383" t="s">
        <v>32</v>
      </c>
      <c r="E414" s="383" t="s">
        <v>647</v>
      </c>
      <c r="F414" s="383" t="s">
        <v>10</v>
      </c>
      <c r="G414" s="384">
        <v>1840</v>
      </c>
      <c r="H414" s="383" t="s">
        <v>648</v>
      </c>
      <c r="I414" s="383" t="s">
        <v>662</v>
      </c>
      <c r="J414" s="383" t="s">
        <v>617</v>
      </c>
      <c r="K414" s="383" t="s">
        <v>618</v>
      </c>
      <c r="L414" s="384">
        <v>30780</v>
      </c>
      <c r="M414" s="383" t="s">
        <v>644</v>
      </c>
      <c r="N414" s="383" t="s">
        <v>620</v>
      </c>
      <c r="O414" s="383" t="s">
        <v>230</v>
      </c>
    </row>
    <row r="415" spans="1:15">
      <c r="A415" s="385">
        <v>42139</v>
      </c>
      <c r="B415" s="383" t="s">
        <v>646</v>
      </c>
      <c r="C415" s="383" t="s">
        <v>8</v>
      </c>
      <c r="D415" s="383" t="s">
        <v>32</v>
      </c>
      <c r="E415" s="383" t="s">
        <v>647</v>
      </c>
      <c r="F415" s="383" t="s">
        <v>10</v>
      </c>
      <c r="G415" s="384">
        <v>1840</v>
      </c>
      <c r="H415" s="383" t="s">
        <v>648</v>
      </c>
      <c r="I415" s="383" t="s">
        <v>662</v>
      </c>
      <c r="J415" s="383" t="s">
        <v>617</v>
      </c>
      <c r="K415" s="383" t="s">
        <v>618</v>
      </c>
      <c r="L415" s="384">
        <v>30780</v>
      </c>
      <c r="M415" s="383" t="s">
        <v>644</v>
      </c>
      <c r="N415" s="383" t="s">
        <v>620</v>
      </c>
      <c r="O415" s="383" t="s">
        <v>230</v>
      </c>
    </row>
    <row r="416" spans="1:15">
      <c r="A416" s="385">
        <v>42140</v>
      </c>
      <c r="B416" s="383" t="s">
        <v>37</v>
      </c>
      <c r="C416" s="383" t="s">
        <v>654</v>
      </c>
      <c r="D416" s="383" t="s">
        <v>38</v>
      </c>
      <c r="E416" s="383" t="s">
        <v>655</v>
      </c>
      <c r="F416" s="383" t="s">
        <v>10</v>
      </c>
      <c r="G416" s="384">
        <v>1800</v>
      </c>
      <c r="H416" s="383" t="s">
        <v>656</v>
      </c>
      <c r="I416" s="383" t="s">
        <v>657</v>
      </c>
      <c r="J416" s="383" t="s">
        <v>617</v>
      </c>
      <c r="K416" s="383" t="s">
        <v>618</v>
      </c>
      <c r="L416" s="384">
        <v>30780</v>
      </c>
      <c r="M416" s="383" t="s">
        <v>644</v>
      </c>
      <c r="N416" s="383" t="s">
        <v>620</v>
      </c>
      <c r="O416" s="383" t="s">
        <v>230</v>
      </c>
    </row>
    <row r="417" spans="1:15">
      <c r="A417" s="385">
        <v>42141</v>
      </c>
      <c r="B417" s="383" t="s">
        <v>37</v>
      </c>
      <c r="C417" s="383" t="s">
        <v>654</v>
      </c>
      <c r="D417" s="383" t="s">
        <v>38</v>
      </c>
      <c r="E417" s="383" t="s">
        <v>655</v>
      </c>
      <c r="F417" s="383" t="s">
        <v>10</v>
      </c>
      <c r="G417" s="384">
        <v>1800</v>
      </c>
      <c r="H417" s="383" t="s">
        <v>656</v>
      </c>
      <c r="I417" s="383" t="s">
        <v>657</v>
      </c>
      <c r="J417" s="383" t="s">
        <v>617</v>
      </c>
      <c r="K417" s="383" t="s">
        <v>618</v>
      </c>
      <c r="L417" s="384">
        <v>30780</v>
      </c>
      <c r="M417" s="383" t="s">
        <v>644</v>
      </c>
      <c r="N417" s="383" t="s">
        <v>620</v>
      </c>
      <c r="O417" s="383" t="s">
        <v>230</v>
      </c>
    </row>
    <row r="418" spans="1:15">
      <c r="A418" s="385">
        <v>42142</v>
      </c>
      <c r="B418" s="383" t="s">
        <v>646</v>
      </c>
      <c r="C418" s="383" t="s">
        <v>8</v>
      </c>
      <c r="D418" s="383" t="s">
        <v>32</v>
      </c>
      <c r="E418" s="383" t="s">
        <v>647</v>
      </c>
      <c r="F418" s="383" t="s">
        <v>10</v>
      </c>
      <c r="G418" s="384">
        <v>1840</v>
      </c>
      <c r="H418" s="383" t="s">
        <v>648</v>
      </c>
      <c r="I418" s="383" t="s">
        <v>662</v>
      </c>
      <c r="J418" s="383" t="s">
        <v>617</v>
      </c>
      <c r="K418" s="383" t="s">
        <v>618</v>
      </c>
      <c r="L418" s="384">
        <v>30780</v>
      </c>
      <c r="M418" s="383" t="s">
        <v>644</v>
      </c>
      <c r="N418" s="383" t="s">
        <v>620</v>
      </c>
      <c r="O418" s="383" t="s">
        <v>230</v>
      </c>
    </row>
    <row r="419" spans="1:15">
      <c r="A419" s="385">
        <v>42143</v>
      </c>
      <c r="B419" s="383" t="s">
        <v>646</v>
      </c>
      <c r="C419" s="383" t="s">
        <v>8</v>
      </c>
      <c r="D419" s="383" t="s">
        <v>32</v>
      </c>
      <c r="E419" s="383" t="s">
        <v>647</v>
      </c>
      <c r="F419" s="383" t="s">
        <v>10</v>
      </c>
      <c r="G419" s="384">
        <v>1063</v>
      </c>
      <c r="H419" s="383" t="s">
        <v>648</v>
      </c>
      <c r="I419" s="383" t="s">
        <v>649</v>
      </c>
      <c r="J419" s="383" t="s">
        <v>617</v>
      </c>
      <c r="K419" s="383" t="s">
        <v>618</v>
      </c>
      <c r="L419" s="384">
        <v>30780</v>
      </c>
      <c r="M419" s="383" t="s">
        <v>644</v>
      </c>
      <c r="N419" s="383" t="s">
        <v>620</v>
      </c>
      <c r="O419" s="383" t="s">
        <v>230</v>
      </c>
    </row>
    <row r="420" spans="1:15">
      <c r="A420" s="385">
        <v>42144</v>
      </c>
      <c r="B420" s="383" t="s">
        <v>646</v>
      </c>
      <c r="C420" s="383" t="s">
        <v>8</v>
      </c>
      <c r="D420" s="383" t="s">
        <v>32</v>
      </c>
      <c r="E420" s="383" t="s">
        <v>647</v>
      </c>
      <c r="F420" s="383" t="s">
        <v>10</v>
      </c>
      <c r="G420" s="384">
        <v>1840</v>
      </c>
      <c r="H420" s="383" t="s">
        <v>648</v>
      </c>
      <c r="I420" s="383" t="s">
        <v>662</v>
      </c>
      <c r="J420" s="383" t="s">
        <v>617</v>
      </c>
      <c r="K420" s="383" t="s">
        <v>618</v>
      </c>
      <c r="L420" s="384">
        <v>30780</v>
      </c>
      <c r="M420" s="383" t="s">
        <v>644</v>
      </c>
      <c r="N420" s="383" t="s">
        <v>620</v>
      </c>
      <c r="O420" s="383" t="s">
        <v>230</v>
      </c>
    </row>
    <row r="421" spans="1:15">
      <c r="A421" s="385">
        <v>42145</v>
      </c>
      <c r="B421" s="383" t="s">
        <v>646</v>
      </c>
      <c r="C421" s="383" t="s">
        <v>8</v>
      </c>
      <c r="D421" s="383" t="s">
        <v>32</v>
      </c>
      <c r="E421" s="383" t="s">
        <v>647</v>
      </c>
      <c r="F421" s="383" t="s">
        <v>10</v>
      </c>
      <c r="G421" s="384">
        <v>1840</v>
      </c>
      <c r="H421" s="383" t="s">
        <v>648</v>
      </c>
      <c r="I421" s="383" t="s">
        <v>662</v>
      </c>
      <c r="J421" s="383" t="s">
        <v>617</v>
      </c>
      <c r="K421" s="383" t="s">
        <v>618</v>
      </c>
      <c r="L421" s="384">
        <v>30780</v>
      </c>
      <c r="M421" s="383" t="s">
        <v>644</v>
      </c>
      <c r="N421" s="383" t="s">
        <v>620</v>
      </c>
      <c r="O421" s="383" t="s">
        <v>230</v>
      </c>
    </row>
    <row r="422" spans="1:15">
      <c r="A422" s="385">
        <v>42146</v>
      </c>
      <c r="B422" s="383" t="s">
        <v>646</v>
      </c>
      <c r="C422" s="383" t="s">
        <v>8</v>
      </c>
      <c r="D422" s="383" t="s">
        <v>32</v>
      </c>
      <c r="E422" s="383" t="s">
        <v>647</v>
      </c>
      <c r="F422" s="383" t="s">
        <v>10</v>
      </c>
      <c r="G422" s="384">
        <v>1063</v>
      </c>
      <c r="H422" s="383" t="s">
        <v>648</v>
      </c>
      <c r="I422" s="383" t="s">
        <v>649</v>
      </c>
      <c r="J422" s="383" t="s">
        <v>617</v>
      </c>
      <c r="K422" s="383" t="s">
        <v>618</v>
      </c>
      <c r="L422" s="384">
        <v>30780</v>
      </c>
      <c r="M422" s="383" t="s">
        <v>644</v>
      </c>
      <c r="N422" s="383" t="s">
        <v>620</v>
      </c>
      <c r="O422" s="383" t="s">
        <v>230</v>
      </c>
    </row>
    <row r="423" spans="1:15">
      <c r="A423" s="385">
        <v>42147</v>
      </c>
      <c r="B423" s="383" t="s">
        <v>37</v>
      </c>
      <c r="C423" s="383" t="s">
        <v>654</v>
      </c>
      <c r="D423" s="383" t="s">
        <v>38</v>
      </c>
      <c r="E423" s="383" t="s">
        <v>655</v>
      </c>
      <c r="F423" s="383" t="s">
        <v>10</v>
      </c>
      <c r="G423" s="384">
        <v>1800</v>
      </c>
      <c r="H423" s="383" t="s">
        <v>656</v>
      </c>
      <c r="I423" s="383" t="s">
        <v>657</v>
      </c>
      <c r="J423" s="383" t="s">
        <v>617</v>
      </c>
      <c r="K423" s="383" t="s">
        <v>618</v>
      </c>
      <c r="L423" s="384">
        <v>30780</v>
      </c>
      <c r="M423" s="383" t="s">
        <v>645</v>
      </c>
      <c r="N423" s="383" t="s">
        <v>620</v>
      </c>
      <c r="O423" s="383" t="s">
        <v>230</v>
      </c>
    </row>
    <row r="424" spans="1:15">
      <c r="A424" s="385">
        <v>42148</v>
      </c>
      <c r="B424" s="383" t="s">
        <v>37</v>
      </c>
      <c r="C424" s="383" t="s">
        <v>654</v>
      </c>
      <c r="D424" s="383" t="s">
        <v>38</v>
      </c>
      <c r="E424" s="383" t="s">
        <v>655</v>
      </c>
      <c r="F424" s="383" t="s">
        <v>10</v>
      </c>
      <c r="G424" s="384">
        <v>1800</v>
      </c>
      <c r="H424" s="383" t="s">
        <v>656</v>
      </c>
      <c r="I424" s="383" t="s">
        <v>657</v>
      </c>
      <c r="J424" s="383" t="s">
        <v>617</v>
      </c>
      <c r="K424" s="383" t="s">
        <v>618</v>
      </c>
      <c r="L424" s="384">
        <v>30780</v>
      </c>
      <c r="M424" s="383" t="s">
        <v>645</v>
      </c>
      <c r="N424" s="383" t="s">
        <v>620</v>
      </c>
      <c r="O424" s="383" t="s">
        <v>230</v>
      </c>
    </row>
    <row r="425" spans="1:15">
      <c r="A425" s="385">
        <v>42149</v>
      </c>
      <c r="B425" s="383" t="s">
        <v>646</v>
      </c>
      <c r="C425" s="383" t="s">
        <v>8</v>
      </c>
      <c r="D425" s="383" t="s">
        <v>32</v>
      </c>
      <c r="E425" s="383" t="s">
        <v>647</v>
      </c>
      <c r="F425" s="383" t="s">
        <v>10</v>
      </c>
      <c r="G425" s="384">
        <v>1840</v>
      </c>
      <c r="H425" s="383" t="s">
        <v>648</v>
      </c>
      <c r="I425" s="383" t="s">
        <v>662</v>
      </c>
      <c r="J425" s="383" t="s">
        <v>617</v>
      </c>
      <c r="K425" s="383" t="s">
        <v>618</v>
      </c>
      <c r="L425" s="384">
        <v>30780</v>
      </c>
      <c r="M425" s="383" t="s">
        <v>645</v>
      </c>
      <c r="N425" s="383" t="s">
        <v>620</v>
      </c>
      <c r="O425" s="383" t="s">
        <v>230</v>
      </c>
    </row>
    <row r="426" spans="1:15">
      <c r="A426" s="385">
        <v>42150</v>
      </c>
      <c r="B426" s="383" t="s">
        <v>37</v>
      </c>
      <c r="C426" s="383" t="s">
        <v>654</v>
      </c>
      <c r="D426" s="383" t="s">
        <v>38</v>
      </c>
      <c r="E426" s="383" t="s">
        <v>655</v>
      </c>
      <c r="F426" s="383" t="s">
        <v>10</v>
      </c>
      <c r="G426" s="384">
        <v>1800</v>
      </c>
      <c r="H426" s="383" t="s">
        <v>656</v>
      </c>
      <c r="I426" s="383" t="s">
        <v>657</v>
      </c>
      <c r="J426" s="383" t="s">
        <v>617</v>
      </c>
      <c r="K426" s="383" t="s">
        <v>618</v>
      </c>
      <c r="L426" s="384">
        <v>30780</v>
      </c>
      <c r="M426" s="383" t="s">
        <v>645</v>
      </c>
      <c r="N426" s="383" t="s">
        <v>620</v>
      </c>
      <c r="O426" s="383" t="s">
        <v>230</v>
      </c>
    </row>
    <row r="427" spans="1:15">
      <c r="A427" s="385">
        <v>41997</v>
      </c>
      <c r="B427" s="383" t="s">
        <v>37</v>
      </c>
      <c r="C427" s="383" t="s">
        <v>654</v>
      </c>
      <c r="D427" s="383" t="s">
        <v>38</v>
      </c>
      <c r="E427" s="383" t="s">
        <v>655</v>
      </c>
      <c r="F427" s="383" t="s">
        <v>10</v>
      </c>
      <c r="G427" s="384">
        <v>1800</v>
      </c>
      <c r="H427" s="383" t="s">
        <v>656</v>
      </c>
      <c r="I427" s="383" t="s">
        <v>657</v>
      </c>
      <c r="J427" s="383" t="s">
        <v>617</v>
      </c>
      <c r="K427" s="383" t="s">
        <v>618</v>
      </c>
      <c r="L427" s="384">
        <v>0</v>
      </c>
      <c r="M427" s="383" t="s">
        <v>619</v>
      </c>
      <c r="N427" s="383" t="s">
        <v>620</v>
      </c>
      <c r="O427" s="383" t="s">
        <v>230</v>
      </c>
    </row>
    <row r="428" spans="1:15">
      <c r="A428" s="385">
        <v>41998</v>
      </c>
      <c r="B428" s="383" t="s">
        <v>17</v>
      </c>
      <c r="C428" s="383" t="s">
        <v>18</v>
      </c>
      <c r="D428" s="383" t="s">
        <v>19</v>
      </c>
      <c r="E428" s="383" t="s">
        <v>668</v>
      </c>
      <c r="F428" s="383" t="s">
        <v>10</v>
      </c>
      <c r="G428" s="384">
        <v>2000</v>
      </c>
      <c r="H428" s="383" t="s">
        <v>676</v>
      </c>
      <c r="I428" s="383" t="s">
        <v>677</v>
      </c>
      <c r="J428" s="383" t="s">
        <v>617</v>
      </c>
      <c r="K428" s="383" t="s">
        <v>618</v>
      </c>
      <c r="L428" s="384">
        <v>0</v>
      </c>
      <c r="M428" s="383" t="s">
        <v>619</v>
      </c>
      <c r="N428" s="383" t="s">
        <v>620</v>
      </c>
      <c r="O428" s="383" t="s">
        <v>230</v>
      </c>
    </row>
    <row r="429" spans="1:15">
      <c r="A429" s="385">
        <v>41999</v>
      </c>
      <c r="B429" s="383" t="s">
        <v>17</v>
      </c>
      <c r="C429" s="383" t="s">
        <v>18</v>
      </c>
      <c r="D429" s="383" t="s">
        <v>19</v>
      </c>
      <c r="E429" s="383" t="s">
        <v>668</v>
      </c>
      <c r="F429" s="383" t="s">
        <v>10</v>
      </c>
      <c r="G429" s="384">
        <v>750</v>
      </c>
      <c r="H429" s="383" t="s">
        <v>669</v>
      </c>
      <c r="I429" s="383" t="s">
        <v>670</v>
      </c>
      <c r="J429" s="383" t="s">
        <v>617</v>
      </c>
      <c r="K429" s="383" t="s">
        <v>618</v>
      </c>
      <c r="L429" s="384">
        <v>0</v>
      </c>
      <c r="M429" s="383" t="s">
        <v>619</v>
      </c>
      <c r="N429" s="383" t="s">
        <v>620</v>
      </c>
      <c r="O429" s="383" t="s">
        <v>230</v>
      </c>
    </row>
    <row r="430" spans="1:15">
      <c r="A430" s="385">
        <v>42000</v>
      </c>
      <c r="B430" s="383" t="s">
        <v>17</v>
      </c>
      <c r="C430" s="383" t="s">
        <v>18</v>
      </c>
      <c r="D430" s="383" t="s">
        <v>19</v>
      </c>
      <c r="E430" s="383" t="s">
        <v>668</v>
      </c>
      <c r="F430" s="383" t="s">
        <v>10</v>
      </c>
      <c r="G430" s="384">
        <v>750</v>
      </c>
      <c r="H430" s="383" t="s">
        <v>669</v>
      </c>
      <c r="I430" s="383" t="s">
        <v>670</v>
      </c>
      <c r="J430" s="383" t="s">
        <v>617</v>
      </c>
      <c r="K430" s="383" t="s">
        <v>618</v>
      </c>
      <c r="L430" s="384">
        <v>0</v>
      </c>
      <c r="M430" s="383" t="s">
        <v>619</v>
      </c>
      <c r="N430" s="383" t="s">
        <v>620</v>
      </c>
      <c r="O430" s="383" t="s">
        <v>230</v>
      </c>
    </row>
    <row r="431" spans="1:15">
      <c r="A431" s="385">
        <v>42001</v>
      </c>
      <c r="B431" s="383" t="s">
        <v>17</v>
      </c>
      <c r="C431" s="383" t="s">
        <v>18</v>
      </c>
      <c r="D431" s="383" t="s">
        <v>19</v>
      </c>
      <c r="E431" s="383" t="s">
        <v>668</v>
      </c>
      <c r="F431" s="383" t="s">
        <v>10</v>
      </c>
      <c r="G431" s="384">
        <v>2000</v>
      </c>
      <c r="H431" s="383" t="s">
        <v>676</v>
      </c>
      <c r="I431" s="383" t="s">
        <v>677</v>
      </c>
      <c r="J431" s="383" t="s">
        <v>617</v>
      </c>
      <c r="K431" s="383" t="s">
        <v>618</v>
      </c>
      <c r="L431" s="384">
        <v>0</v>
      </c>
      <c r="M431" s="383" t="s">
        <v>619</v>
      </c>
      <c r="N431" s="383" t="s">
        <v>620</v>
      </c>
      <c r="O431" s="383" t="s">
        <v>230</v>
      </c>
    </row>
    <row r="432" spans="1:15">
      <c r="A432" s="385">
        <v>42002</v>
      </c>
      <c r="B432" s="383" t="s">
        <v>17</v>
      </c>
      <c r="C432" s="383" t="s">
        <v>18</v>
      </c>
      <c r="D432" s="383" t="s">
        <v>19</v>
      </c>
      <c r="E432" s="383" t="s">
        <v>668</v>
      </c>
      <c r="F432" s="383" t="s">
        <v>10</v>
      </c>
      <c r="G432" s="384">
        <v>750</v>
      </c>
      <c r="H432" s="383" t="s">
        <v>669</v>
      </c>
      <c r="I432" s="383" t="s">
        <v>670</v>
      </c>
      <c r="J432" s="383" t="s">
        <v>617</v>
      </c>
      <c r="K432" s="383" t="s">
        <v>618</v>
      </c>
      <c r="L432" s="384">
        <v>0</v>
      </c>
      <c r="M432" s="383" t="s">
        <v>619</v>
      </c>
      <c r="N432" s="383" t="s">
        <v>620</v>
      </c>
      <c r="O432" s="383" t="s">
        <v>230</v>
      </c>
    </row>
    <row r="433" spans="1:15">
      <c r="A433" s="385">
        <v>42003</v>
      </c>
      <c r="B433" s="383" t="s">
        <v>646</v>
      </c>
      <c r="C433" s="383" t="s">
        <v>8</v>
      </c>
      <c r="D433" s="383" t="s">
        <v>32</v>
      </c>
      <c r="E433" s="383" t="s">
        <v>647</v>
      </c>
      <c r="F433" s="383" t="s">
        <v>10</v>
      </c>
      <c r="G433" s="384">
        <v>2125</v>
      </c>
      <c r="H433" s="383" t="s">
        <v>648</v>
      </c>
      <c r="I433" s="383" t="s">
        <v>649</v>
      </c>
      <c r="J433" s="383" t="s">
        <v>617</v>
      </c>
      <c r="K433" s="383" t="s">
        <v>618</v>
      </c>
      <c r="L433" s="384">
        <v>0</v>
      </c>
      <c r="M433" s="383" t="s">
        <v>619</v>
      </c>
      <c r="N433" s="383" t="s">
        <v>620</v>
      </c>
      <c r="O433" s="383" t="s">
        <v>230</v>
      </c>
    </row>
    <row r="434" spans="1:15">
      <c r="A434" s="385">
        <v>42004</v>
      </c>
      <c r="B434" s="383" t="s">
        <v>646</v>
      </c>
      <c r="C434" s="383" t="s">
        <v>8</v>
      </c>
      <c r="D434" s="383" t="s">
        <v>32</v>
      </c>
      <c r="E434" s="383" t="s">
        <v>647</v>
      </c>
      <c r="F434" s="383" t="s">
        <v>10</v>
      </c>
      <c r="G434" s="384">
        <v>2125</v>
      </c>
      <c r="H434" s="383" t="s">
        <v>648</v>
      </c>
      <c r="I434" s="383" t="s">
        <v>649</v>
      </c>
      <c r="J434" s="383" t="s">
        <v>617</v>
      </c>
      <c r="K434" s="383" t="s">
        <v>618</v>
      </c>
      <c r="L434" s="384">
        <v>0</v>
      </c>
      <c r="M434" s="383" t="s">
        <v>626</v>
      </c>
      <c r="N434" s="383" t="s">
        <v>620</v>
      </c>
      <c r="O434" s="383" t="s">
        <v>230</v>
      </c>
    </row>
    <row r="435" spans="1:15">
      <c r="A435" s="385">
        <v>42005</v>
      </c>
      <c r="B435" s="383" t="s">
        <v>37</v>
      </c>
      <c r="C435" s="383" t="s">
        <v>654</v>
      </c>
      <c r="D435" s="383" t="s">
        <v>38</v>
      </c>
      <c r="E435" s="383" t="s">
        <v>655</v>
      </c>
      <c r="F435" s="383" t="s">
        <v>10</v>
      </c>
      <c r="G435" s="384">
        <v>1800</v>
      </c>
      <c r="H435" s="383" t="s">
        <v>656</v>
      </c>
      <c r="I435" s="383" t="s">
        <v>657</v>
      </c>
      <c r="J435" s="383" t="s">
        <v>617</v>
      </c>
      <c r="K435" s="383" t="s">
        <v>618</v>
      </c>
      <c r="L435" s="384">
        <v>0</v>
      </c>
      <c r="M435" s="383" t="s">
        <v>626</v>
      </c>
      <c r="N435" s="383" t="s">
        <v>620</v>
      </c>
      <c r="O435" s="383" t="s">
        <v>230</v>
      </c>
    </row>
    <row r="436" spans="1:15">
      <c r="A436" s="385">
        <v>42006</v>
      </c>
      <c r="B436" s="383" t="s">
        <v>646</v>
      </c>
      <c r="C436" s="383" t="s">
        <v>8</v>
      </c>
      <c r="D436" s="383" t="s">
        <v>32</v>
      </c>
      <c r="E436" s="383" t="s">
        <v>647</v>
      </c>
      <c r="F436" s="383" t="s">
        <v>10</v>
      </c>
      <c r="G436" s="384">
        <v>2125</v>
      </c>
      <c r="H436" s="383" t="s">
        <v>648</v>
      </c>
      <c r="I436" s="383" t="s">
        <v>649</v>
      </c>
      <c r="J436" s="383" t="s">
        <v>617</v>
      </c>
      <c r="K436" s="383" t="s">
        <v>618</v>
      </c>
      <c r="L436" s="384">
        <v>6319</v>
      </c>
      <c r="M436" s="383" t="s">
        <v>627</v>
      </c>
      <c r="N436" s="383" t="s">
        <v>620</v>
      </c>
      <c r="O436" s="383" t="s">
        <v>230</v>
      </c>
    </row>
    <row r="437" spans="1:15">
      <c r="A437" s="385">
        <v>42007</v>
      </c>
      <c r="B437" s="383" t="s">
        <v>646</v>
      </c>
      <c r="C437" s="383" t="s">
        <v>8</v>
      </c>
      <c r="D437" s="383" t="s">
        <v>32</v>
      </c>
      <c r="E437" s="383" t="s">
        <v>647</v>
      </c>
      <c r="F437" s="383" t="s">
        <v>10</v>
      </c>
      <c r="G437" s="384">
        <v>2125</v>
      </c>
      <c r="H437" s="383" t="s">
        <v>648</v>
      </c>
      <c r="I437" s="383" t="s">
        <v>649</v>
      </c>
      <c r="J437" s="383" t="s">
        <v>617</v>
      </c>
      <c r="K437" s="383" t="s">
        <v>618</v>
      </c>
      <c r="L437" s="384">
        <v>8221</v>
      </c>
      <c r="M437" s="383" t="s">
        <v>627</v>
      </c>
      <c r="N437" s="383" t="s">
        <v>620</v>
      </c>
      <c r="O437" s="383" t="s">
        <v>230</v>
      </c>
    </row>
    <row r="438" spans="1:15">
      <c r="A438" s="385">
        <v>42008</v>
      </c>
      <c r="B438" s="383" t="s">
        <v>646</v>
      </c>
      <c r="C438" s="383" t="s">
        <v>8</v>
      </c>
      <c r="D438" s="383" t="s">
        <v>32</v>
      </c>
      <c r="E438" s="383" t="s">
        <v>647</v>
      </c>
      <c r="F438" s="383" t="s">
        <v>10</v>
      </c>
      <c r="G438" s="384">
        <v>2125</v>
      </c>
      <c r="H438" s="383" t="s">
        <v>648</v>
      </c>
      <c r="I438" s="383" t="s">
        <v>649</v>
      </c>
      <c r="J438" s="383" t="s">
        <v>617</v>
      </c>
      <c r="K438" s="383" t="s">
        <v>618</v>
      </c>
      <c r="L438" s="384">
        <v>8501</v>
      </c>
      <c r="M438" s="383" t="s">
        <v>627</v>
      </c>
      <c r="N438" s="383" t="s">
        <v>620</v>
      </c>
      <c r="O438" s="383" t="s">
        <v>230</v>
      </c>
    </row>
    <row r="439" spans="1:15">
      <c r="A439" s="385">
        <v>42009</v>
      </c>
      <c r="B439" s="383" t="s">
        <v>646</v>
      </c>
      <c r="C439" s="383" t="s">
        <v>8</v>
      </c>
      <c r="D439" s="383" t="s">
        <v>32</v>
      </c>
      <c r="E439" s="383" t="s">
        <v>647</v>
      </c>
      <c r="F439" s="383" t="s">
        <v>10</v>
      </c>
      <c r="G439" s="384">
        <v>3186</v>
      </c>
      <c r="H439" s="383" t="s">
        <v>648</v>
      </c>
      <c r="I439" s="383" t="s">
        <v>662</v>
      </c>
      <c r="J439" s="383" t="s">
        <v>617</v>
      </c>
      <c r="K439" s="383" t="s">
        <v>618</v>
      </c>
      <c r="L439" s="384">
        <v>9088</v>
      </c>
      <c r="M439" s="383" t="s">
        <v>627</v>
      </c>
      <c r="N439" s="383" t="s">
        <v>620</v>
      </c>
      <c r="O439" s="383" t="s">
        <v>230</v>
      </c>
    </row>
    <row r="440" spans="1:15">
      <c r="A440" s="385">
        <v>42010</v>
      </c>
      <c r="B440" s="383" t="s">
        <v>646</v>
      </c>
      <c r="C440" s="383" t="s">
        <v>8</v>
      </c>
      <c r="D440" s="383" t="s">
        <v>32</v>
      </c>
      <c r="E440" s="383" t="s">
        <v>647</v>
      </c>
      <c r="F440" s="383" t="s">
        <v>10</v>
      </c>
      <c r="G440" s="384">
        <v>3186</v>
      </c>
      <c r="H440" s="383" t="s">
        <v>648</v>
      </c>
      <c r="I440" s="383" t="s">
        <v>662</v>
      </c>
      <c r="J440" s="383" t="s">
        <v>617</v>
      </c>
      <c r="K440" s="383" t="s">
        <v>618</v>
      </c>
      <c r="L440" s="384">
        <v>9280</v>
      </c>
      <c r="M440" s="383" t="s">
        <v>629</v>
      </c>
      <c r="N440" s="383" t="s">
        <v>620</v>
      </c>
      <c r="O440" s="383" t="s">
        <v>230</v>
      </c>
    </row>
    <row r="441" spans="1:15">
      <c r="A441" s="385">
        <v>42011</v>
      </c>
      <c r="B441" s="383" t="s">
        <v>646</v>
      </c>
      <c r="C441" s="383" t="s">
        <v>8</v>
      </c>
      <c r="D441" s="383" t="s">
        <v>32</v>
      </c>
      <c r="E441" s="383" t="s">
        <v>647</v>
      </c>
      <c r="F441" s="383" t="s">
        <v>10</v>
      </c>
      <c r="G441" s="384">
        <v>2125</v>
      </c>
      <c r="H441" s="383" t="s">
        <v>648</v>
      </c>
      <c r="I441" s="383" t="s">
        <v>649</v>
      </c>
      <c r="J441" s="383" t="s">
        <v>617</v>
      </c>
      <c r="K441" s="383" t="s">
        <v>618</v>
      </c>
      <c r="L441" s="384">
        <v>9280</v>
      </c>
      <c r="M441" s="383" t="s">
        <v>629</v>
      </c>
      <c r="N441" s="383" t="s">
        <v>620</v>
      </c>
      <c r="O441" s="383" t="s">
        <v>230</v>
      </c>
    </row>
    <row r="442" spans="1:15">
      <c r="A442" s="385">
        <v>42012</v>
      </c>
      <c r="B442" s="383" t="s">
        <v>646</v>
      </c>
      <c r="C442" s="383" t="s">
        <v>8</v>
      </c>
      <c r="D442" s="383" t="s">
        <v>32</v>
      </c>
      <c r="E442" s="383" t="s">
        <v>647</v>
      </c>
      <c r="F442" s="383" t="s">
        <v>10</v>
      </c>
      <c r="G442" s="384">
        <v>3186</v>
      </c>
      <c r="H442" s="383" t="s">
        <v>648</v>
      </c>
      <c r="I442" s="383" t="s">
        <v>662</v>
      </c>
      <c r="J442" s="383" t="s">
        <v>617</v>
      </c>
      <c r="K442" s="383" t="s">
        <v>618</v>
      </c>
      <c r="L442" s="384">
        <v>9280</v>
      </c>
      <c r="M442" s="383" t="s">
        <v>630</v>
      </c>
      <c r="N442" s="383" t="s">
        <v>620</v>
      </c>
      <c r="O442" s="383" t="s">
        <v>230</v>
      </c>
    </row>
    <row r="443" spans="1:15">
      <c r="A443" s="385">
        <v>42013</v>
      </c>
      <c r="B443" s="383" t="s">
        <v>646</v>
      </c>
      <c r="C443" s="383" t="s">
        <v>8</v>
      </c>
      <c r="D443" s="383" t="s">
        <v>32</v>
      </c>
      <c r="E443" s="383" t="s">
        <v>647</v>
      </c>
      <c r="F443" s="383" t="s">
        <v>10</v>
      </c>
      <c r="G443" s="384">
        <v>3186</v>
      </c>
      <c r="H443" s="383" t="s">
        <v>648</v>
      </c>
      <c r="I443" s="383" t="s">
        <v>662</v>
      </c>
      <c r="J443" s="383" t="s">
        <v>617</v>
      </c>
      <c r="K443" s="383" t="s">
        <v>618</v>
      </c>
      <c r="L443" s="384">
        <v>9280</v>
      </c>
      <c r="M443" s="383" t="s">
        <v>630</v>
      </c>
      <c r="N443" s="383" t="s">
        <v>620</v>
      </c>
      <c r="O443" s="383" t="s">
        <v>230</v>
      </c>
    </row>
    <row r="444" spans="1:15">
      <c r="A444" s="385">
        <v>42018</v>
      </c>
      <c r="B444" s="383" t="s">
        <v>650</v>
      </c>
      <c r="C444" s="383" t="s">
        <v>8</v>
      </c>
      <c r="D444" s="383" t="s">
        <v>20</v>
      </c>
      <c r="E444" s="383" t="s">
        <v>651</v>
      </c>
      <c r="F444" s="383" t="s">
        <v>10</v>
      </c>
      <c r="G444" s="384">
        <v>1180</v>
      </c>
      <c r="H444" s="383" t="s">
        <v>652</v>
      </c>
      <c r="I444" s="383" t="s">
        <v>653</v>
      </c>
      <c r="J444" s="383" t="s">
        <v>617</v>
      </c>
      <c r="K444" s="383" t="s">
        <v>618</v>
      </c>
      <c r="L444" s="384">
        <v>9804</v>
      </c>
      <c r="M444" s="383" t="s">
        <v>631</v>
      </c>
      <c r="N444" s="383" t="s">
        <v>620</v>
      </c>
      <c r="O444" s="383" t="s">
        <v>230</v>
      </c>
    </row>
    <row r="445" spans="1:15">
      <c r="A445" s="385">
        <v>42020</v>
      </c>
      <c r="B445" s="383" t="s">
        <v>650</v>
      </c>
      <c r="C445" s="383" t="s">
        <v>8</v>
      </c>
      <c r="D445" s="383" t="s">
        <v>20</v>
      </c>
      <c r="E445" s="383" t="s">
        <v>651</v>
      </c>
      <c r="F445" s="383" t="s">
        <v>10</v>
      </c>
      <c r="G445" s="384">
        <v>1400</v>
      </c>
      <c r="H445" s="383" t="s">
        <v>652</v>
      </c>
      <c r="I445" s="383" t="s">
        <v>653</v>
      </c>
      <c r="J445" s="383" t="s">
        <v>617</v>
      </c>
      <c r="K445" s="383" t="s">
        <v>618</v>
      </c>
      <c r="L445" s="384">
        <v>12650</v>
      </c>
      <c r="M445" s="383" t="s">
        <v>631</v>
      </c>
      <c r="N445" s="383" t="s">
        <v>620</v>
      </c>
      <c r="O445" s="383" t="s">
        <v>230</v>
      </c>
    </row>
    <row r="446" spans="1:15">
      <c r="A446" s="385">
        <v>42021</v>
      </c>
      <c r="B446" s="383" t="s">
        <v>11</v>
      </c>
      <c r="C446" s="383" t="s">
        <v>12</v>
      </c>
      <c r="D446" s="383" t="s">
        <v>13</v>
      </c>
      <c r="E446" s="383" t="s">
        <v>678</v>
      </c>
      <c r="F446" s="383" t="s">
        <v>10</v>
      </c>
      <c r="G446" s="384">
        <v>2500</v>
      </c>
      <c r="H446" s="383" t="s">
        <v>659</v>
      </c>
      <c r="I446" s="383" t="s">
        <v>661</v>
      </c>
      <c r="J446" s="383" t="s">
        <v>617</v>
      </c>
      <c r="K446" s="383" t="s">
        <v>618</v>
      </c>
      <c r="L446" s="384">
        <v>12650</v>
      </c>
      <c r="M446" s="383" t="s">
        <v>632</v>
      </c>
      <c r="N446" s="383" t="s">
        <v>620</v>
      </c>
      <c r="O446" s="383" t="s">
        <v>230</v>
      </c>
    </row>
    <row r="447" spans="1:15">
      <c r="A447" s="385">
        <v>42022</v>
      </c>
      <c r="B447" s="383" t="s">
        <v>21</v>
      </c>
      <c r="C447" s="383" t="s">
        <v>12</v>
      </c>
      <c r="D447" s="383" t="s">
        <v>22</v>
      </c>
      <c r="E447" s="383" t="s">
        <v>658</v>
      </c>
      <c r="F447" s="383" t="s">
        <v>10</v>
      </c>
      <c r="G447" s="384">
        <v>2500</v>
      </c>
      <c r="H447" s="383" t="s">
        <v>659</v>
      </c>
      <c r="I447" s="383" t="s">
        <v>661</v>
      </c>
      <c r="J447" s="383" t="s">
        <v>617</v>
      </c>
      <c r="K447" s="383" t="s">
        <v>618</v>
      </c>
      <c r="L447" s="384">
        <v>12650</v>
      </c>
      <c r="M447" s="383" t="s">
        <v>632</v>
      </c>
      <c r="N447" s="383" t="s">
        <v>620</v>
      </c>
      <c r="O447" s="383" t="s">
        <v>230</v>
      </c>
    </row>
    <row r="448" spans="1:15">
      <c r="A448" s="385">
        <v>42023</v>
      </c>
      <c r="B448" s="383" t="s">
        <v>21</v>
      </c>
      <c r="C448" s="383" t="s">
        <v>12</v>
      </c>
      <c r="D448" s="383" t="s">
        <v>22</v>
      </c>
      <c r="E448" s="383" t="s">
        <v>658</v>
      </c>
      <c r="F448" s="383" t="s">
        <v>10</v>
      </c>
      <c r="G448" s="384">
        <v>2500</v>
      </c>
      <c r="H448" s="383" t="s">
        <v>659</v>
      </c>
      <c r="I448" s="383" t="s">
        <v>661</v>
      </c>
      <c r="J448" s="383" t="s">
        <v>617</v>
      </c>
      <c r="K448" s="383" t="s">
        <v>618</v>
      </c>
      <c r="L448" s="384">
        <v>12650</v>
      </c>
      <c r="M448" s="383" t="s">
        <v>632</v>
      </c>
      <c r="N448" s="383" t="s">
        <v>620</v>
      </c>
      <c r="O448" s="383" t="s">
        <v>230</v>
      </c>
    </row>
    <row r="449" spans="1:15">
      <c r="A449" s="385">
        <v>42024</v>
      </c>
      <c r="B449" s="383" t="s">
        <v>21</v>
      </c>
      <c r="C449" s="383" t="s">
        <v>12</v>
      </c>
      <c r="D449" s="383" t="s">
        <v>22</v>
      </c>
      <c r="E449" s="383" t="s">
        <v>658</v>
      </c>
      <c r="F449" s="383" t="s">
        <v>10</v>
      </c>
      <c r="G449" s="384">
        <v>2500</v>
      </c>
      <c r="H449" s="383" t="s">
        <v>659</v>
      </c>
      <c r="I449" s="383" t="s">
        <v>661</v>
      </c>
      <c r="J449" s="383" t="s">
        <v>617</v>
      </c>
      <c r="K449" s="383" t="s">
        <v>618</v>
      </c>
      <c r="L449" s="384">
        <v>12775</v>
      </c>
      <c r="M449" s="383" t="s">
        <v>633</v>
      </c>
      <c r="N449" s="383" t="s">
        <v>620</v>
      </c>
      <c r="O449" s="383" t="s">
        <v>230</v>
      </c>
    </row>
    <row r="450" spans="1:15">
      <c r="A450" s="385">
        <v>42025</v>
      </c>
      <c r="B450" s="383" t="s">
        <v>21</v>
      </c>
      <c r="C450" s="383" t="s">
        <v>12</v>
      </c>
      <c r="D450" s="383" t="s">
        <v>22</v>
      </c>
      <c r="E450" s="383" t="s">
        <v>658</v>
      </c>
      <c r="F450" s="383" t="s">
        <v>10</v>
      </c>
      <c r="G450" s="384">
        <v>2500</v>
      </c>
      <c r="H450" s="383" t="s">
        <v>659</v>
      </c>
      <c r="I450" s="383" t="s">
        <v>661</v>
      </c>
      <c r="J450" s="383" t="s">
        <v>617</v>
      </c>
      <c r="K450" s="383" t="s">
        <v>618</v>
      </c>
      <c r="L450" s="384">
        <v>14695</v>
      </c>
      <c r="M450" s="383" t="s">
        <v>633</v>
      </c>
      <c r="N450" s="383" t="s">
        <v>620</v>
      </c>
      <c r="O450" s="383" t="s">
        <v>230</v>
      </c>
    </row>
    <row r="451" spans="1:15">
      <c r="A451" s="385">
        <v>42026</v>
      </c>
      <c r="B451" s="383" t="s">
        <v>21</v>
      </c>
      <c r="C451" s="383" t="s">
        <v>12</v>
      </c>
      <c r="D451" s="383" t="s">
        <v>22</v>
      </c>
      <c r="E451" s="383" t="s">
        <v>658</v>
      </c>
      <c r="F451" s="383" t="s">
        <v>10</v>
      </c>
      <c r="G451" s="384">
        <v>2500</v>
      </c>
      <c r="H451" s="383" t="s">
        <v>659</v>
      </c>
      <c r="I451" s="383" t="s">
        <v>661</v>
      </c>
      <c r="J451" s="383" t="s">
        <v>617</v>
      </c>
      <c r="K451" s="383" t="s">
        <v>618</v>
      </c>
      <c r="L451" s="384">
        <v>15922</v>
      </c>
      <c r="M451" s="383" t="s">
        <v>633</v>
      </c>
      <c r="N451" s="383" t="s">
        <v>620</v>
      </c>
      <c r="O451" s="383" t="s">
        <v>230</v>
      </c>
    </row>
    <row r="452" spans="1:15">
      <c r="A452" s="385">
        <v>42027</v>
      </c>
      <c r="B452" s="383" t="s">
        <v>21</v>
      </c>
      <c r="C452" s="383" t="s">
        <v>12</v>
      </c>
      <c r="D452" s="383" t="s">
        <v>22</v>
      </c>
      <c r="E452" s="383" t="s">
        <v>658</v>
      </c>
      <c r="F452" s="383" t="s">
        <v>10</v>
      </c>
      <c r="G452" s="384">
        <v>2500</v>
      </c>
      <c r="H452" s="383" t="s">
        <v>659</v>
      </c>
      <c r="I452" s="383" t="s">
        <v>661</v>
      </c>
      <c r="J452" s="383" t="s">
        <v>617</v>
      </c>
      <c r="K452" s="383" t="s">
        <v>618</v>
      </c>
      <c r="L452" s="384">
        <v>17245</v>
      </c>
      <c r="M452" s="383" t="s">
        <v>633</v>
      </c>
      <c r="N452" s="383" t="s">
        <v>620</v>
      </c>
      <c r="O452" s="383" t="s">
        <v>230</v>
      </c>
    </row>
    <row r="453" spans="1:15">
      <c r="A453" s="385">
        <v>42028</v>
      </c>
      <c r="B453" s="383" t="s">
        <v>21</v>
      </c>
      <c r="C453" s="383" t="s">
        <v>12</v>
      </c>
      <c r="D453" s="383" t="s">
        <v>22</v>
      </c>
      <c r="E453" s="383" t="s">
        <v>658</v>
      </c>
      <c r="F453" s="383" t="s">
        <v>10</v>
      </c>
      <c r="G453" s="384">
        <v>2500</v>
      </c>
      <c r="H453" s="383" t="s">
        <v>659</v>
      </c>
      <c r="I453" s="383" t="s">
        <v>661</v>
      </c>
      <c r="J453" s="383" t="s">
        <v>617</v>
      </c>
      <c r="K453" s="383" t="s">
        <v>618</v>
      </c>
      <c r="L453" s="384">
        <v>18650</v>
      </c>
      <c r="M453" s="383" t="s">
        <v>633</v>
      </c>
      <c r="N453" s="383" t="s">
        <v>620</v>
      </c>
      <c r="O453" s="383" t="s">
        <v>230</v>
      </c>
    </row>
    <row r="454" spans="1:15">
      <c r="A454" s="385">
        <v>42029</v>
      </c>
      <c r="B454" s="383" t="s">
        <v>21</v>
      </c>
      <c r="C454" s="383" t="s">
        <v>12</v>
      </c>
      <c r="D454" s="383" t="s">
        <v>22</v>
      </c>
      <c r="E454" s="383" t="s">
        <v>658</v>
      </c>
      <c r="F454" s="383" t="s">
        <v>10</v>
      </c>
      <c r="G454" s="384">
        <v>2500</v>
      </c>
      <c r="H454" s="383" t="s">
        <v>659</v>
      </c>
      <c r="I454" s="383" t="s">
        <v>661</v>
      </c>
      <c r="J454" s="383" t="s">
        <v>617</v>
      </c>
      <c r="K454" s="383" t="s">
        <v>618</v>
      </c>
      <c r="L454" s="384">
        <v>18650</v>
      </c>
      <c r="M454" s="383" t="s">
        <v>633</v>
      </c>
      <c r="N454" s="383" t="s">
        <v>620</v>
      </c>
      <c r="O454" s="383" t="s">
        <v>230</v>
      </c>
    </row>
    <row r="455" spans="1:15">
      <c r="A455" s="385">
        <v>42030</v>
      </c>
      <c r="B455" s="383" t="s">
        <v>21</v>
      </c>
      <c r="C455" s="383" t="s">
        <v>12</v>
      </c>
      <c r="D455" s="383" t="s">
        <v>22</v>
      </c>
      <c r="E455" s="383" t="s">
        <v>658</v>
      </c>
      <c r="F455" s="383" t="s">
        <v>10</v>
      </c>
      <c r="G455" s="384">
        <v>2500</v>
      </c>
      <c r="H455" s="383" t="s">
        <v>659</v>
      </c>
      <c r="I455" s="383" t="s">
        <v>661</v>
      </c>
      <c r="J455" s="383" t="s">
        <v>617</v>
      </c>
      <c r="K455" s="383" t="s">
        <v>618</v>
      </c>
      <c r="L455" s="384">
        <v>18650</v>
      </c>
      <c r="M455" s="383" t="s">
        <v>634</v>
      </c>
      <c r="N455" s="383" t="s">
        <v>620</v>
      </c>
      <c r="O455" s="383" t="s">
        <v>230</v>
      </c>
    </row>
    <row r="456" spans="1:15">
      <c r="A456" s="385">
        <v>42031</v>
      </c>
      <c r="B456" s="383" t="s">
        <v>21</v>
      </c>
      <c r="C456" s="383" t="s">
        <v>12</v>
      </c>
      <c r="D456" s="383" t="s">
        <v>22</v>
      </c>
      <c r="E456" s="383" t="s">
        <v>658</v>
      </c>
      <c r="F456" s="383" t="s">
        <v>10</v>
      </c>
      <c r="G456" s="384">
        <v>2500</v>
      </c>
      <c r="H456" s="383" t="s">
        <v>659</v>
      </c>
      <c r="I456" s="383" t="s">
        <v>661</v>
      </c>
      <c r="J456" s="383" t="s">
        <v>617</v>
      </c>
      <c r="K456" s="383" t="s">
        <v>618</v>
      </c>
      <c r="L456" s="384">
        <v>18650</v>
      </c>
      <c r="M456" s="383" t="s">
        <v>634</v>
      </c>
      <c r="N456" s="383" t="s">
        <v>620</v>
      </c>
      <c r="O456" s="383" t="s">
        <v>230</v>
      </c>
    </row>
    <row r="457" spans="1:15">
      <c r="A457" s="385">
        <v>42032</v>
      </c>
      <c r="B457" s="383" t="s">
        <v>21</v>
      </c>
      <c r="C457" s="383" t="s">
        <v>12</v>
      </c>
      <c r="D457" s="383" t="s">
        <v>22</v>
      </c>
      <c r="E457" s="383" t="s">
        <v>658</v>
      </c>
      <c r="F457" s="383" t="s">
        <v>10</v>
      </c>
      <c r="G457" s="384">
        <v>2500</v>
      </c>
      <c r="H457" s="383" t="s">
        <v>659</v>
      </c>
      <c r="I457" s="383" t="s">
        <v>661</v>
      </c>
      <c r="J457" s="383" t="s">
        <v>617</v>
      </c>
      <c r="K457" s="383" t="s">
        <v>618</v>
      </c>
      <c r="L457" s="384">
        <v>18650</v>
      </c>
      <c r="M457" s="383" t="s">
        <v>634</v>
      </c>
      <c r="N457" s="383" t="s">
        <v>620</v>
      </c>
      <c r="O457" s="383" t="s">
        <v>230</v>
      </c>
    </row>
    <row r="458" spans="1:15">
      <c r="A458" s="385">
        <v>42033</v>
      </c>
      <c r="B458" s="383" t="s">
        <v>21</v>
      </c>
      <c r="C458" s="383" t="s">
        <v>12</v>
      </c>
      <c r="D458" s="383" t="s">
        <v>22</v>
      </c>
      <c r="E458" s="383" t="s">
        <v>658</v>
      </c>
      <c r="F458" s="383" t="s">
        <v>10</v>
      </c>
      <c r="G458" s="384">
        <v>2500</v>
      </c>
      <c r="H458" s="383" t="s">
        <v>659</v>
      </c>
      <c r="I458" s="383" t="s">
        <v>661</v>
      </c>
      <c r="J458" s="383" t="s">
        <v>617</v>
      </c>
      <c r="K458" s="383" t="s">
        <v>618</v>
      </c>
      <c r="L458" s="384">
        <v>18650</v>
      </c>
      <c r="M458" s="383" t="s">
        <v>634</v>
      </c>
      <c r="N458" s="383" t="s">
        <v>620</v>
      </c>
      <c r="O458" s="383" t="s">
        <v>230</v>
      </c>
    </row>
    <row r="459" spans="1:15">
      <c r="A459" s="385">
        <v>42034</v>
      </c>
      <c r="B459" s="383" t="s">
        <v>21</v>
      </c>
      <c r="C459" s="383" t="s">
        <v>12</v>
      </c>
      <c r="D459" s="383" t="s">
        <v>22</v>
      </c>
      <c r="E459" s="383" t="s">
        <v>658</v>
      </c>
      <c r="F459" s="383" t="s">
        <v>10</v>
      </c>
      <c r="G459" s="384">
        <v>2500</v>
      </c>
      <c r="H459" s="383" t="s">
        <v>659</v>
      </c>
      <c r="I459" s="383" t="s">
        <v>661</v>
      </c>
      <c r="J459" s="383" t="s">
        <v>617</v>
      </c>
      <c r="K459" s="383" t="s">
        <v>618</v>
      </c>
      <c r="L459" s="384">
        <v>18650</v>
      </c>
      <c r="M459" s="383" t="s">
        <v>634</v>
      </c>
      <c r="N459" s="383" t="s">
        <v>620</v>
      </c>
      <c r="O459" s="383" t="s">
        <v>230</v>
      </c>
    </row>
    <row r="460" spans="1:15">
      <c r="A460" s="385">
        <v>42035</v>
      </c>
      <c r="B460" s="383" t="s">
        <v>21</v>
      </c>
      <c r="C460" s="383" t="s">
        <v>12</v>
      </c>
      <c r="D460" s="383" t="s">
        <v>22</v>
      </c>
      <c r="E460" s="383" t="s">
        <v>658</v>
      </c>
      <c r="F460" s="383" t="s">
        <v>10</v>
      </c>
      <c r="G460" s="384">
        <v>2500</v>
      </c>
      <c r="H460" s="383" t="s">
        <v>659</v>
      </c>
      <c r="I460" s="383" t="s">
        <v>661</v>
      </c>
      <c r="J460" s="383" t="s">
        <v>617</v>
      </c>
      <c r="K460" s="383" t="s">
        <v>618</v>
      </c>
      <c r="L460" s="384">
        <v>18650</v>
      </c>
      <c r="M460" s="383" t="s">
        <v>634</v>
      </c>
      <c r="N460" s="383" t="s">
        <v>620</v>
      </c>
      <c r="O460" s="383" t="s">
        <v>230</v>
      </c>
    </row>
    <row r="461" spans="1:15">
      <c r="A461" s="385">
        <v>42036</v>
      </c>
      <c r="B461" s="383" t="s">
        <v>21</v>
      </c>
      <c r="C461" s="383" t="s">
        <v>12</v>
      </c>
      <c r="D461" s="383" t="s">
        <v>22</v>
      </c>
      <c r="E461" s="383" t="s">
        <v>658</v>
      </c>
      <c r="F461" s="383" t="s">
        <v>10</v>
      </c>
      <c r="G461" s="384">
        <v>2500</v>
      </c>
      <c r="H461" s="383" t="s">
        <v>659</v>
      </c>
      <c r="I461" s="383" t="s">
        <v>661</v>
      </c>
      <c r="J461" s="383" t="s">
        <v>617</v>
      </c>
      <c r="K461" s="383" t="s">
        <v>618</v>
      </c>
      <c r="L461" s="384">
        <v>18660</v>
      </c>
      <c r="M461" s="383" t="s">
        <v>634</v>
      </c>
      <c r="N461" s="383" t="s">
        <v>620</v>
      </c>
      <c r="O461" s="383" t="s">
        <v>230</v>
      </c>
    </row>
    <row r="462" spans="1:15">
      <c r="A462" s="385">
        <v>42037</v>
      </c>
      <c r="B462" s="383" t="s">
        <v>21</v>
      </c>
      <c r="C462" s="383" t="s">
        <v>12</v>
      </c>
      <c r="D462" s="383" t="s">
        <v>22</v>
      </c>
      <c r="E462" s="383" t="s">
        <v>658</v>
      </c>
      <c r="F462" s="383" t="s">
        <v>10</v>
      </c>
      <c r="G462" s="384">
        <v>2500</v>
      </c>
      <c r="H462" s="383" t="s">
        <v>659</v>
      </c>
      <c r="I462" s="383" t="s">
        <v>661</v>
      </c>
      <c r="J462" s="383" t="s">
        <v>617</v>
      </c>
      <c r="K462" s="383" t="s">
        <v>618</v>
      </c>
      <c r="L462" s="384">
        <v>18660</v>
      </c>
      <c r="M462" s="383" t="s">
        <v>634</v>
      </c>
      <c r="N462" s="383" t="s">
        <v>620</v>
      </c>
      <c r="O462" s="383" t="s">
        <v>230</v>
      </c>
    </row>
    <row r="463" spans="1:15">
      <c r="A463" s="385">
        <v>42038</v>
      </c>
      <c r="B463" s="383" t="s">
        <v>650</v>
      </c>
      <c r="C463" s="383" t="s">
        <v>8</v>
      </c>
      <c r="D463" s="383" t="s">
        <v>20</v>
      </c>
      <c r="E463" s="383" t="s">
        <v>651</v>
      </c>
      <c r="F463" s="383" t="s">
        <v>10</v>
      </c>
      <c r="G463" s="384">
        <v>1400</v>
      </c>
      <c r="H463" s="383" t="s">
        <v>652</v>
      </c>
      <c r="I463" s="383" t="s">
        <v>653</v>
      </c>
      <c r="J463" s="383" t="s">
        <v>617</v>
      </c>
      <c r="K463" s="383" t="s">
        <v>618</v>
      </c>
      <c r="L463" s="384">
        <v>18660</v>
      </c>
      <c r="M463" s="383" t="s">
        <v>634</v>
      </c>
      <c r="N463" s="383" t="s">
        <v>620</v>
      </c>
      <c r="O463" s="383" t="s">
        <v>230</v>
      </c>
    </row>
    <row r="464" spans="1:15">
      <c r="A464" s="385">
        <v>42039</v>
      </c>
      <c r="B464" s="383" t="s">
        <v>21</v>
      </c>
      <c r="C464" s="383" t="s">
        <v>12</v>
      </c>
      <c r="D464" s="383" t="s">
        <v>22</v>
      </c>
      <c r="E464" s="383" t="s">
        <v>658</v>
      </c>
      <c r="F464" s="383" t="s">
        <v>10</v>
      </c>
      <c r="G464" s="384">
        <v>2500</v>
      </c>
      <c r="H464" s="383" t="s">
        <v>659</v>
      </c>
      <c r="I464" s="383" t="s">
        <v>661</v>
      </c>
      <c r="J464" s="383" t="s">
        <v>617</v>
      </c>
      <c r="K464" s="383" t="s">
        <v>618</v>
      </c>
      <c r="L464" s="384">
        <v>18660</v>
      </c>
      <c r="M464" s="383" t="s">
        <v>634</v>
      </c>
      <c r="N464" s="383" t="s">
        <v>620</v>
      </c>
      <c r="O464" s="383" t="s">
        <v>230</v>
      </c>
    </row>
    <row r="465" spans="1:15">
      <c r="A465" s="385">
        <v>42040</v>
      </c>
      <c r="B465" s="383" t="s">
        <v>21</v>
      </c>
      <c r="C465" s="383" t="s">
        <v>12</v>
      </c>
      <c r="D465" s="383" t="s">
        <v>22</v>
      </c>
      <c r="E465" s="383" t="s">
        <v>658</v>
      </c>
      <c r="F465" s="383" t="s">
        <v>10</v>
      </c>
      <c r="G465" s="384">
        <v>2500</v>
      </c>
      <c r="H465" s="383" t="s">
        <v>659</v>
      </c>
      <c r="I465" s="383" t="s">
        <v>661</v>
      </c>
      <c r="J465" s="383" t="s">
        <v>617</v>
      </c>
      <c r="K465" s="383" t="s">
        <v>618</v>
      </c>
      <c r="L465" s="384">
        <v>18761</v>
      </c>
      <c r="M465" s="383" t="s">
        <v>635</v>
      </c>
      <c r="N465" s="383" t="s">
        <v>620</v>
      </c>
      <c r="O465" s="383" t="s">
        <v>230</v>
      </c>
    </row>
    <row r="466" spans="1:15">
      <c r="A466" s="385">
        <v>42041</v>
      </c>
      <c r="B466" s="383" t="s">
        <v>21</v>
      </c>
      <c r="C466" s="383" t="s">
        <v>12</v>
      </c>
      <c r="D466" s="383" t="s">
        <v>22</v>
      </c>
      <c r="E466" s="383" t="s">
        <v>658</v>
      </c>
      <c r="F466" s="383" t="s">
        <v>10</v>
      </c>
      <c r="G466" s="384">
        <v>650</v>
      </c>
      <c r="H466" s="383" t="s">
        <v>659</v>
      </c>
      <c r="I466" s="383" t="s">
        <v>661</v>
      </c>
      <c r="J466" s="383" t="s">
        <v>617</v>
      </c>
      <c r="K466" s="383" t="s">
        <v>618</v>
      </c>
      <c r="L466" s="384">
        <v>18761</v>
      </c>
      <c r="M466" s="383" t="s">
        <v>635</v>
      </c>
      <c r="N466" s="383" t="s">
        <v>620</v>
      </c>
      <c r="O466" s="383" t="s">
        <v>230</v>
      </c>
    </row>
    <row r="467" spans="1:15">
      <c r="A467" s="385">
        <v>42042</v>
      </c>
      <c r="B467" s="383" t="s">
        <v>21</v>
      </c>
      <c r="C467" s="383" t="s">
        <v>12</v>
      </c>
      <c r="D467" s="383" t="s">
        <v>22</v>
      </c>
      <c r="E467" s="383" t="s">
        <v>658</v>
      </c>
      <c r="F467" s="383" t="s">
        <v>10</v>
      </c>
      <c r="G467" s="384">
        <v>650</v>
      </c>
      <c r="H467" s="383" t="s">
        <v>659</v>
      </c>
      <c r="I467" s="383" t="s">
        <v>661</v>
      </c>
      <c r="J467" s="383" t="s">
        <v>617</v>
      </c>
      <c r="K467" s="383" t="s">
        <v>618</v>
      </c>
      <c r="L467" s="384">
        <v>18800</v>
      </c>
      <c r="M467" s="383" t="s">
        <v>635</v>
      </c>
      <c r="N467" s="383" t="s">
        <v>620</v>
      </c>
      <c r="O467" s="383" t="s">
        <v>230</v>
      </c>
    </row>
    <row r="468" spans="1:15">
      <c r="A468" s="385">
        <v>42043</v>
      </c>
      <c r="B468" s="383" t="s">
        <v>21</v>
      </c>
      <c r="C468" s="383" t="s">
        <v>12</v>
      </c>
      <c r="D468" s="383" t="s">
        <v>22</v>
      </c>
      <c r="E468" s="383" t="s">
        <v>658</v>
      </c>
      <c r="F468" s="383" t="s">
        <v>10</v>
      </c>
      <c r="G468" s="384">
        <v>650</v>
      </c>
      <c r="H468" s="383" t="s">
        <v>659</v>
      </c>
      <c r="I468" s="383" t="s">
        <v>661</v>
      </c>
      <c r="J468" s="383" t="s">
        <v>617</v>
      </c>
      <c r="K468" s="383" t="s">
        <v>618</v>
      </c>
      <c r="L468" s="384">
        <v>20258</v>
      </c>
      <c r="M468" s="383" t="s">
        <v>635</v>
      </c>
      <c r="N468" s="383" t="s">
        <v>620</v>
      </c>
      <c r="O468" s="383" t="s">
        <v>230</v>
      </c>
    </row>
    <row r="469" spans="1:15">
      <c r="A469" s="385">
        <v>42044</v>
      </c>
      <c r="B469" s="383" t="s">
        <v>21</v>
      </c>
      <c r="C469" s="383" t="s">
        <v>12</v>
      </c>
      <c r="D469" s="383" t="s">
        <v>22</v>
      </c>
      <c r="E469" s="383" t="s">
        <v>658</v>
      </c>
      <c r="F469" s="383" t="s">
        <v>10</v>
      </c>
      <c r="G469" s="384">
        <v>650</v>
      </c>
      <c r="H469" s="383" t="s">
        <v>659</v>
      </c>
      <c r="I469" s="383" t="s">
        <v>661</v>
      </c>
      <c r="J469" s="383" t="s">
        <v>617</v>
      </c>
      <c r="K469" s="383" t="s">
        <v>618</v>
      </c>
      <c r="L469" s="384">
        <v>20833</v>
      </c>
      <c r="M469" s="383" t="s">
        <v>635</v>
      </c>
      <c r="N469" s="383" t="s">
        <v>620</v>
      </c>
      <c r="O469" s="383" t="s">
        <v>230</v>
      </c>
    </row>
    <row r="470" spans="1:15">
      <c r="A470" s="385">
        <v>42045</v>
      </c>
      <c r="B470" s="383" t="s">
        <v>21</v>
      </c>
      <c r="C470" s="383" t="s">
        <v>12</v>
      </c>
      <c r="D470" s="383" t="s">
        <v>22</v>
      </c>
      <c r="E470" s="383" t="s">
        <v>658</v>
      </c>
      <c r="F470" s="383" t="s">
        <v>10</v>
      </c>
      <c r="G470" s="384">
        <v>650</v>
      </c>
      <c r="H470" s="383" t="s">
        <v>659</v>
      </c>
      <c r="I470" s="383" t="s">
        <v>661</v>
      </c>
      <c r="J470" s="383" t="s">
        <v>617</v>
      </c>
      <c r="K470" s="383" t="s">
        <v>618</v>
      </c>
      <c r="L470" s="384">
        <v>20833</v>
      </c>
      <c r="M470" s="383" t="s">
        <v>635</v>
      </c>
      <c r="N470" s="383" t="s">
        <v>620</v>
      </c>
      <c r="O470" s="383" t="s">
        <v>230</v>
      </c>
    </row>
    <row r="471" spans="1:15">
      <c r="A471" s="385">
        <v>42046</v>
      </c>
      <c r="B471" s="383" t="s">
        <v>21</v>
      </c>
      <c r="C471" s="383" t="s">
        <v>12</v>
      </c>
      <c r="D471" s="383" t="s">
        <v>22</v>
      </c>
      <c r="E471" s="383" t="s">
        <v>658</v>
      </c>
      <c r="F471" s="383" t="s">
        <v>10</v>
      </c>
      <c r="G471" s="384">
        <v>650</v>
      </c>
      <c r="H471" s="383" t="s">
        <v>659</v>
      </c>
      <c r="I471" s="383" t="s">
        <v>661</v>
      </c>
      <c r="J471" s="383" t="s">
        <v>617</v>
      </c>
      <c r="K471" s="383" t="s">
        <v>618</v>
      </c>
      <c r="L471" s="384">
        <v>20833</v>
      </c>
      <c r="M471" s="383" t="s">
        <v>635</v>
      </c>
      <c r="N471" s="383" t="s">
        <v>620</v>
      </c>
      <c r="O471" s="383" t="s">
        <v>230</v>
      </c>
    </row>
    <row r="472" spans="1:15">
      <c r="A472" s="385">
        <v>42047</v>
      </c>
      <c r="B472" s="383" t="s">
        <v>21</v>
      </c>
      <c r="C472" s="383" t="s">
        <v>12</v>
      </c>
      <c r="D472" s="383" t="s">
        <v>22</v>
      </c>
      <c r="E472" s="383" t="s">
        <v>658</v>
      </c>
      <c r="F472" s="383" t="s">
        <v>10</v>
      </c>
      <c r="G472" s="384">
        <v>650</v>
      </c>
      <c r="H472" s="383" t="s">
        <v>659</v>
      </c>
      <c r="I472" s="383" t="s">
        <v>661</v>
      </c>
      <c r="J472" s="383" t="s">
        <v>617</v>
      </c>
      <c r="K472" s="383" t="s">
        <v>618</v>
      </c>
      <c r="L472" s="384">
        <v>20833</v>
      </c>
      <c r="M472" s="383" t="s">
        <v>635</v>
      </c>
      <c r="N472" s="383" t="s">
        <v>620</v>
      </c>
      <c r="O472" s="383" t="s">
        <v>230</v>
      </c>
    </row>
    <row r="473" spans="1:15">
      <c r="A473" s="385">
        <v>42048</v>
      </c>
      <c r="B473" s="383" t="s">
        <v>21</v>
      </c>
      <c r="C473" s="383" t="s">
        <v>12</v>
      </c>
      <c r="D473" s="383" t="s">
        <v>22</v>
      </c>
      <c r="E473" s="383" t="s">
        <v>658</v>
      </c>
      <c r="F473" s="383" t="s">
        <v>10</v>
      </c>
      <c r="G473" s="384">
        <v>650</v>
      </c>
      <c r="H473" s="383" t="s">
        <v>659</v>
      </c>
      <c r="I473" s="383" t="s">
        <v>661</v>
      </c>
      <c r="J473" s="383" t="s">
        <v>617</v>
      </c>
      <c r="K473" s="383" t="s">
        <v>618</v>
      </c>
      <c r="L473" s="384">
        <v>20833</v>
      </c>
      <c r="M473" s="383" t="s">
        <v>635</v>
      </c>
      <c r="N473" s="383" t="s">
        <v>620</v>
      </c>
      <c r="O473" s="383" t="s">
        <v>230</v>
      </c>
    </row>
    <row r="474" spans="1:15">
      <c r="A474" s="385">
        <v>42049</v>
      </c>
      <c r="B474" s="383" t="s">
        <v>21</v>
      </c>
      <c r="C474" s="383" t="s">
        <v>12</v>
      </c>
      <c r="D474" s="383" t="s">
        <v>22</v>
      </c>
      <c r="E474" s="383" t="s">
        <v>658</v>
      </c>
      <c r="F474" s="383" t="s">
        <v>10</v>
      </c>
      <c r="G474" s="384">
        <v>650</v>
      </c>
      <c r="H474" s="383" t="s">
        <v>659</v>
      </c>
      <c r="I474" s="383" t="s">
        <v>661</v>
      </c>
      <c r="J474" s="383" t="s">
        <v>617</v>
      </c>
      <c r="K474" s="383" t="s">
        <v>618</v>
      </c>
      <c r="L474" s="384">
        <v>21180</v>
      </c>
      <c r="M474" s="383" t="s">
        <v>635</v>
      </c>
      <c r="N474" s="383" t="s">
        <v>620</v>
      </c>
      <c r="O474" s="383" t="s">
        <v>230</v>
      </c>
    </row>
    <row r="475" spans="1:15">
      <c r="A475" s="385">
        <v>42050</v>
      </c>
      <c r="B475" s="383" t="s">
        <v>21</v>
      </c>
      <c r="C475" s="383" t="s">
        <v>12</v>
      </c>
      <c r="D475" s="383" t="s">
        <v>22</v>
      </c>
      <c r="E475" s="383" t="s">
        <v>658</v>
      </c>
      <c r="F475" s="383" t="s">
        <v>10</v>
      </c>
      <c r="G475" s="384">
        <v>650</v>
      </c>
      <c r="H475" s="383" t="s">
        <v>659</v>
      </c>
      <c r="I475" s="383" t="s">
        <v>661</v>
      </c>
      <c r="J475" s="383" t="s">
        <v>617</v>
      </c>
      <c r="K475" s="383" t="s">
        <v>618</v>
      </c>
      <c r="L475" s="384">
        <v>22680</v>
      </c>
      <c r="M475" s="383" t="s">
        <v>635</v>
      </c>
      <c r="N475" s="383" t="s">
        <v>620</v>
      </c>
      <c r="O475" s="383" t="s">
        <v>230</v>
      </c>
    </row>
    <row r="476" spans="1:15">
      <c r="A476" s="385">
        <v>42051</v>
      </c>
      <c r="B476" s="383" t="s">
        <v>21</v>
      </c>
      <c r="C476" s="383" t="s">
        <v>12</v>
      </c>
      <c r="D476" s="383" t="s">
        <v>22</v>
      </c>
      <c r="E476" s="383" t="s">
        <v>658</v>
      </c>
      <c r="F476" s="383" t="s">
        <v>10</v>
      </c>
      <c r="G476" s="384">
        <v>650</v>
      </c>
      <c r="H476" s="383" t="s">
        <v>659</v>
      </c>
      <c r="I476" s="383" t="s">
        <v>661</v>
      </c>
      <c r="J476" s="383" t="s">
        <v>617</v>
      </c>
      <c r="K476" s="383" t="s">
        <v>618</v>
      </c>
      <c r="L476" s="384">
        <v>23171</v>
      </c>
      <c r="M476" s="383" t="s">
        <v>635</v>
      </c>
      <c r="N476" s="383" t="s">
        <v>620</v>
      </c>
      <c r="O476" s="383" t="s">
        <v>230</v>
      </c>
    </row>
    <row r="477" spans="1:15">
      <c r="A477" s="385">
        <v>42052</v>
      </c>
      <c r="B477" s="383" t="s">
        <v>21</v>
      </c>
      <c r="C477" s="383" t="s">
        <v>12</v>
      </c>
      <c r="D477" s="383" t="s">
        <v>22</v>
      </c>
      <c r="E477" s="383" t="s">
        <v>658</v>
      </c>
      <c r="F477" s="383" t="s">
        <v>10</v>
      </c>
      <c r="G477" s="384">
        <v>650</v>
      </c>
      <c r="H477" s="383" t="s">
        <v>659</v>
      </c>
      <c r="I477" s="383" t="s">
        <v>661</v>
      </c>
      <c r="J477" s="383" t="s">
        <v>617</v>
      </c>
      <c r="K477" s="383" t="s">
        <v>618</v>
      </c>
      <c r="L477" s="384">
        <v>23171</v>
      </c>
      <c r="M477" s="383" t="s">
        <v>636</v>
      </c>
      <c r="N477" s="383" t="s">
        <v>620</v>
      </c>
      <c r="O477" s="383" t="s">
        <v>230</v>
      </c>
    </row>
    <row r="478" spans="1:15">
      <c r="A478" s="385">
        <v>42053</v>
      </c>
      <c r="B478" s="383" t="s">
        <v>21</v>
      </c>
      <c r="C478" s="383" t="s">
        <v>12</v>
      </c>
      <c r="D478" s="383" t="s">
        <v>22</v>
      </c>
      <c r="E478" s="383" t="s">
        <v>658</v>
      </c>
      <c r="F478" s="383" t="s">
        <v>10</v>
      </c>
      <c r="G478" s="384">
        <v>30000</v>
      </c>
      <c r="H478" s="383" t="s">
        <v>659</v>
      </c>
      <c r="I478" s="383" t="s">
        <v>661</v>
      </c>
      <c r="J478" s="383" t="s">
        <v>617</v>
      </c>
      <c r="K478" s="383" t="s">
        <v>618</v>
      </c>
      <c r="L478" s="384">
        <v>23171</v>
      </c>
      <c r="M478" s="383" t="s">
        <v>636</v>
      </c>
      <c r="N478" s="383" t="s">
        <v>620</v>
      </c>
      <c r="O478" s="383" t="s">
        <v>230</v>
      </c>
    </row>
    <row r="479" spans="1:15">
      <c r="A479" s="385">
        <v>42054</v>
      </c>
      <c r="B479" s="383" t="s">
        <v>21</v>
      </c>
      <c r="C479" s="383" t="s">
        <v>12</v>
      </c>
      <c r="D479" s="383" t="s">
        <v>22</v>
      </c>
      <c r="E479" s="383" t="s">
        <v>658</v>
      </c>
      <c r="F479" s="383" t="s">
        <v>10</v>
      </c>
      <c r="G479" s="384">
        <v>650</v>
      </c>
      <c r="H479" s="383" t="s">
        <v>659</v>
      </c>
      <c r="I479" s="383" t="s">
        <v>661</v>
      </c>
      <c r="J479" s="383" t="s">
        <v>617</v>
      </c>
      <c r="K479" s="383" t="s">
        <v>618</v>
      </c>
      <c r="L479" s="384">
        <v>23171</v>
      </c>
      <c r="M479" s="383" t="s">
        <v>636</v>
      </c>
      <c r="N479" s="383" t="s">
        <v>620</v>
      </c>
      <c r="O479" s="383" t="s">
        <v>230</v>
      </c>
    </row>
    <row r="480" spans="1:15">
      <c r="A480" s="385">
        <v>42055</v>
      </c>
      <c r="B480" s="383" t="s">
        <v>21</v>
      </c>
      <c r="C480" s="383" t="s">
        <v>12</v>
      </c>
      <c r="D480" s="383" t="s">
        <v>22</v>
      </c>
      <c r="E480" s="383" t="s">
        <v>658</v>
      </c>
      <c r="F480" s="383" t="s">
        <v>10</v>
      </c>
      <c r="G480" s="384">
        <v>650</v>
      </c>
      <c r="H480" s="383" t="s">
        <v>659</v>
      </c>
      <c r="I480" s="383" t="s">
        <v>661</v>
      </c>
      <c r="J480" s="383" t="s">
        <v>617</v>
      </c>
      <c r="K480" s="383" t="s">
        <v>618</v>
      </c>
      <c r="L480" s="384">
        <v>23171</v>
      </c>
      <c r="M480" s="383" t="s">
        <v>636</v>
      </c>
      <c r="N480" s="383" t="s">
        <v>620</v>
      </c>
      <c r="O480" s="383" t="s">
        <v>230</v>
      </c>
    </row>
    <row r="481" spans="1:15">
      <c r="A481" s="385">
        <v>42056</v>
      </c>
      <c r="B481" s="383" t="s">
        <v>21</v>
      </c>
      <c r="C481" s="383" t="s">
        <v>12</v>
      </c>
      <c r="D481" s="383" t="s">
        <v>22</v>
      </c>
      <c r="E481" s="383" t="s">
        <v>658</v>
      </c>
      <c r="F481" s="383" t="s">
        <v>10</v>
      </c>
      <c r="G481" s="384">
        <v>650</v>
      </c>
      <c r="H481" s="383" t="s">
        <v>659</v>
      </c>
      <c r="I481" s="383" t="s">
        <v>661</v>
      </c>
      <c r="J481" s="383" t="s">
        <v>617</v>
      </c>
      <c r="K481" s="383" t="s">
        <v>618</v>
      </c>
      <c r="L481" s="384">
        <v>23171</v>
      </c>
      <c r="M481" s="383" t="s">
        <v>637</v>
      </c>
      <c r="N481" s="383" t="s">
        <v>620</v>
      </c>
      <c r="O481" s="383" t="s">
        <v>230</v>
      </c>
    </row>
    <row r="482" spans="1:15">
      <c r="A482" s="385">
        <v>42057</v>
      </c>
      <c r="B482" s="383" t="s">
        <v>21</v>
      </c>
      <c r="C482" s="383" t="s">
        <v>12</v>
      </c>
      <c r="D482" s="383" t="s">
        <v>22</v>
      </c>
      <c r="E482" s="383" t="s">
        <v>658</v>
      </c>
      <c r="F482" s="383" t="s">
        <v>10</v>
      </c>
      <c r="G482" s="384">
        <v>650</v>
      </c>
      <c r="H482" s="383" t="s">
        <v>659</v>
      </c>
      <c r="I482" s="383" t="s">
        <v>661</v>
      </c>
      <c r="J482" s="383" t="s">
        <v>617</v>
      </c>
      <c r="K482" s="383" t="s">
        <v>618</v>
      </c>
      <c r="L482" s="384">
        <v>23171</v>
      </c>
      <c r="M482" s="383" t="s">
        <v>637</v>
      </c>
      <c r="N482" s="383" t="s">
        <v>620</v>
      </c>
      <c r="O482" s="383" t="s">
        <v>230</v>
      </c>
    </row>
    <row r="483" spans="1:15">
      <c r="A483" s="385">
        <v>42058</v>
      </c>
      <c r="B483" s="383" t="s">
        <v>21</v>
      </c>
      <c r="C483" s="383" t="s">
        <v>12</v>
      </c>
      <c r="D483" s="383" t="s">
        <v>22</v>
      </c>
      <c r="E483" s="383" t="s">
        <v>658</v>
      </c>
      <c r="F483" s="383" t="s">
        <v>10</v>
      </c>
      <c r="G483" s="384">
        <v>650</v>
      </c>
      <c r="H483" s="383" t="s">
        <v>659</v>
      </c>
      <c r="I483" s="383" t="s">
        <v>661</v>
      </c>
      <c r="J483" s="383" t="s">
        <v>617</v>
      </c>
      <c r="K483" s="383" t="s">
        <v>618</v>
      </c>
      <c r="L483" s="384">
        <v>23171</v>
      </c>
      <c r="M483" s="383" t="s">
        <v>637</v>
      </c>
      <c r="N483" s="383" t="s">
        <v>620</v>
      </c>
      <c r="O483" s="383" t="s">
        <v>230</v>
      </c>
    </row>
    <row r="484" spans="1:15">
      <c r="A484" s="385">
        <v>42059</v>
      </c>
      <c r="B484" s="383" t="s">
        <v>21</v>
      </c>
      <c r="C484" s="383" t="s">
        <v>12</v>
      </c>
      <c r="D484" s="383" t="s">
        <v>22</v>
      </c>
      <c r="E484" s="383" t="s">
        <v>658</v>
      </c>
      <c r="F484" s="383" t="s">
        <v>10</v>
      </c>
      <c r="G484" s="384">
        <v>650</v>
      </c>
      <c r="H484" s="383" t="s">
        <v>659</v>
      </c>
      <c r="I484" s="383" t="s">
        <v>661</v>
      </c>
      <c r="J484" s="383" t="s">
        <v>617</v>
      </c>
      <c r="K484" s="383" t="s">
        <v>618</v>
      </c>
      <c r="L484" s="384">
        <v>23171</v>
      </c>
      <c r="M484" s="383" t="s">
        <v>637</v>
      </c>
      <c r="N484" s="383" t="s">
        <v>620</v>
      </c>
      <c r="O484" s="383" t="s">
        <v>230</v>
      </c>
    </row>
    <row r="485" spans="1:15">
      <c r="A485" s="385">
        <v>42060</v>
      </c>
      <c r="B485" s="383" t="s">
        <v>21</v>
      </c>
      <c r="C485" s="383" t="s">
        <v>12</v>
      </c>
      <c r="D485" s="383" t="s">
        <v>22</v>
      </c>
      <c r="E485" s="383" t="s">
        <v>658</v>
      </c>
      <c r="F485" s="383" t="s">
        <v>10</v>
      </c>
      <c r="G485" s="384">
        <v>650</v>
      </c>
      <c r="H485" s="383" t="s">
        <v>659</v>
      </c>
      <c r="I485" s="383" t="s">
        <v>661</v>
      </c>
      <c r="J485" s="383" t="s">
        <v>617</v>
      </c>
      <c r="K485" s="383" t="s">
        <v>618</v>
      </c>
      <c r="L485" s="384">
        <v>23171</v>
      </c>
      <c r="M485" s="383" t="s">
        <v>637</v>
      </c>
      <c r="N485" s="383" t="s">
        <v>620</v>
      </c>
      <c r="O485" s="383" t="s">
        <v>230</v>
      </c>
    </row>
    <row r="486" spans="1:15">
      <c r="A486" s="385">
        <v>42061</v>
      </c>
      <c r="B486" s="383" t="s">
        <v>21</v>
      </c>
      <c r="C486" s="383" t="s">
        <v>12</v>
      </c>
      <c r="D486" s="383" t="s">
        <v>22</v>
      </c>
      <c r="E486" s="383" t="s">
        <v>658</v>
      </c>
      <c r="F486" s="383" t="s">
        <v>10</v>
      </c>
      <c r="G486" s="384">
        <v>650</v>
      </c>
      <c r="H486" s="383" t="s">
        <v>659</v>
      </c>
      <c r="I486" s="383" t="s">
        <v>661</v>
      </c>
      <c r="J486" s="383" t="s">
        <v>617</v>
      </c>
      <c r="K486" s="383" t="s">
        <v>618</v>
      </c>
      <c r="L486" s="384">
        <v>23171</v>
      </c>
      <c r="M486" s="383" t="s">
        <v>637</v>
      </c>
      <c r="N486" s="383" t="s">
        <v>620</v>
      </c>
      <c r="O486" s="383" t="s">
        <v>230</v>
      </c>
    </row>
    <row r="487" spans="1:15">
      <c r="A487" s="385">
        <v>42062</v>
      </c>
      <c r="B487" s="383" t="s">
        <v>21</v>
      </c>
      <c r="C487" s="383" t="s">
        <v>12</v>
      </c>
      <c r="D487" s="383" t="s">
        <v>22</v>
      </c>
      <c r="E487" s="383" t="s">
        <v>658</v>
      </c>
      <c r="F487" s="383" t="s">
        <v>10</v>
      </c>
      <c r="G487" s="384">
        <v>650</v>
      </c>
      <c r="H487" s="383" t="s">
        <v>659</v>
      </c>
      <c r="I487" s="383" t="s">
        <v>661</v>
      </c>
      <c r="J487" s="383" t="s">
        <v>617</v>
      </c>
      <c r="K487" s="383" t="s">
        <v>618</v>
      </c>
      <c r="L487" s="384">
        <v>23171</v>
      </c>
      <c r="M487" s="383" t="s">
        <v>637</v>
      </c>
      <c r="N487" s="383" t="s">
        <v>620</v>
      </c>
      <c r="O487" s="383" t="s">
        <v>230</v>
      </c>
    </row>
    <row r="488" spans="1:15">
      <c r="A488" s="385">
        <v>42063</v>
      </c>
      <c r="B488" s="383" t="s">
        <v>21</v>
      </c>
      <c r="C488" s="383" t="s">
        <v>12</v>
      </c>
      <c r="D488" s="383" t="s">
        <v>22</v>
      </c>
      <c r="E488" s="383" t="s">
        <v>658</v>
      </c>
      <c r="F488" s="383" t="s">
        <v>10</v>
      </c>
      <c r="G488" s="384">
        <v>650</v>
      </c>
      <c r="H488" s="383" t="s">
        <v>659</v>
      </c>
      <c r="I488" s="383" t="s">
        <v>661</v>
      </c>
      <c r="J488" s="383" t="s">
        <v>617</v>
      </c>
      <c r="K488" s="383" t="s">
        <v>618</v>
      </c>
      <c r="L488" s="384">
        <v>23242</v>
      </c>
      <c r="M488" s="383" t="s">
        <v>638</v>
      </c>
      <c r="N488" s="383" t="s">
        <v>620</v>
      </c>
      <c r="O488" s="383" t="s">
        <v>230</v>
      </c>
    </row>
    <row r="489" spans="1:15">
      <c r="A489" s="385">
        <v>42064</v>
      </c>
      <c r="B489" s="383" t="s">
        <v>21</v>
      </c>
      <c r="C489" s="383" t="s">
        <v>12</v>
      </c>
      <c r="D489" s="383" t="s">
        <v>22</v>
      </c>
      <c r="E489" s="383" t="s">
        <v>658</v>
      </c>
      <c r="F489" s="383" t="s">
        <v>10</v>
      </c>
      <c r="G489" s="384">
        <v>650</v>
      </c>
      <c r="H489" s="383" t="s">
        <v>659</v>
      </c>
      <c r="I489" s="383" t="s">
        <v>661</v>
      </c>
      <c r="J489" s="383" t="s">
        <v>617</v>
      </c>
      <c r="K489" s="383" t="s">
        <v>618</v>
      </c>
      <c r="L489" s="384">
        <v>24188</v>
      </c>
      <c r="M489" s="383" t="s">
        <v>638</v>
      </c>
      <c r="N489" s="383" t="s">
        <v>620</v>
      </c>
      <c r="O489" s="383" t="s">
        <v>230</v>
      </c>
    </row>
    <row r="490" spans="1:15">
      <c r="A490" s="385">
        <v>42065</v>
      </c>
      <c r="B490" s="383" t="s">
        <v>21</v>
      </c>
      <c r="C490" s="383" t="s">
        <v>12</v>
      </c>
      <c r="D490" s="383" t="s">
        <v>22</v>
      </c>
      <c r="E490" s="383" t="s">
        <v>658</v>
      </c>
      <c r="F490" s="383" t="s">
        <v>10</v>
      </c>
      <c r="G490" s="384">
        <v>650</v>
      </c>
      <c r="H490" s="383" t="s">
        <v>659</v>
      </c>
      <c r="I490" s="383" t="s">
        <v>661</v>
      </c>
      <c r="J490" s="383" t="s">
        <v>617</v>
      </c>
      <c r="K490" s="383" t="s">
        <v>618</v>
      </c>
      <c r="L490" s="384">
        <v>24376</v>
      </c>
      <c r="M490" s="383" t="s">
        <v>638</v>
      </c>
      <c r="N490" s="383" t="s">
        <v>620</v>
      </c>
      <c r="O490" s="383" t="s">
        <v>230</v>
      </c>
    </row>
    <row r="491" spans="1:15">
      <c r="A491" s="385">
        <v>42066</v>
      </c>
      <c r="B491" s="383" t="s">
        <v>21</v>
      </c>
      <c r="C491" s="383" t="s">
        <v>12</v>
      </c>
      <c r="D491" s="383" t="s">
        <v>22</v>
      </c>
      <c r="E491" s="383" t="s">
        <v>658</v>
      </c>
      <c r="F491" s="383" t="s">
        <v>10</v>
      </c>
      <c r="G491" s="384">
        <v>650</v>
      </c>
      <c r="H491" s="383" t="s">
        <v>659</v>
      </c>
      <c r="I491" s="383" t="s">
        <v>661</v>
      </c>
      <c r="J491" s="383" t="s">
        <v>617</v>
      </c>
      <c r="K491" s="383" t="s">
        <v>618</v>
      </c>
      <c r="L491" s="384">
        <v>24376</v>
      </c>
      <c r="M491" s="383" t="s">
        <v>638</v>
      </c>
      <c r="N491" s="383" t="s">
        <v>620</v>
      </c>
      <c r="O491" s="383" t="s">
        <v>230</v>
      </c>
    </row>
    <row r="492" spans="1:15">
      <c r="A492" s="385">
        <v>42067</v>
      </c>
      <c r="B492" s="383" t="s">
        <v>21</v>
      </c>
      <c r="C492" s="383" t="s">
        <v>12</v>
      </c>
      <c r="D492" s="383" t="s">
        <v>22</v>
      </c>
      <c r="E492" s="383" t="s">
        <v>658</v>
      </c>
      <c r="F492" s="383" t="s">
        <v>10</v>
      </c>
      <c r="G492" s="384">
        <v>650</v>
      </c>
      <c r="H492" s="383" t="s">
        <v>659</v>
      </c>
      <c r="I492" s="383" t="s">
        <v>661</v>
      </c>
      <c r="J492" s="383" t="s">
        <v>617</v>
      </c>
      <c r="K492" s="383" t="s">
        <v>618</v>
      </c>
      <c r="L492" s="384">
        <v>24394</v>
      </c>
      <c r="M492" s="383" t="s">
        <v>638</v>
      </c>
      <c r="N492" s="383" t="s">
        <v>620</v>
      </c>
      <c r="O492" s="383" t="s">
        <v>230</v>
      </c>
    </row>
    <row r="493" spans="1:15">
      <c r="A493" s="385">
        <v>42068</v>
      </c>
      <c r="B493" s="383" t="s">
        <v>21</v>
      </c>
      <c r="C493" s="383" t="s">
        <v>12</v>
      </c>
      <c r="D493" s="383" t="s">
        <v>22</v>
      </c>
      <c r="E493" s="383" t="s">
        <v>658</v>
      </c>
      <c r="F493" s="383" t="s">
        <v>10</v>
      </c>
      <c r="G493" s="384">
        <v>650</v>
      </c>
      <c r="H493" s="383" t="s">
        <v>659</v>
      </c>
      <c r="I493" s="383" t="s">
        <v>661</v>
      </c>
      <c r="J493" s="383" t="s">
        <v>617</v>
      </c>
      <c r="K493" s="383" t="s">
        <v>618</v>
      </c>
      <c r="L493" s="384">
        <v>24965</v>
      </c>
      <c r="M493" s="383" t="s">
        <v>638</v>
      </c>
      <c r="N493" s="383" t="s">
        <v>620</v>
      </c>
      <c r="O493" s="383" t="s">
        <v>230</v>
      </c>
    </row>
    <row r="494" spans="1:15">
      <c r="A494" s="385">
        <v>42069</v>
      </c>
      <c r="B494" s="383" t="s">
        <v>21</v>
      </c>
      <c r="C494" s="383" t="s">
        <v>12</v>
      </c>
      <c r="D494" s="383" t="s">
        <v>22</v>
      </c>
      <c r="E494" s="383" t="s">
        <v>658</v>
      </c>
      <c r="F494" s="383" t="s">
        <v>10</v>
      </c>
      <c r="G494" s="384">
        <v>650</v>
      </c>
      <c r="H494" s="383" t="s">
        <v>659</v>
      </c>
      <c r="I494" s="383" t="s">
        <v>661</v>
      </c>
      <c r="J494" s="383" t="s">
        <v>617</v>
      </c>
      <c r="K494" s="383" t="s">
        <v>618</v>
      </c>
      <c r="L494" s="384">
        <v>25035</v>
      </c>
      <c r="M494" s="383" t="s">
        <v>638</v>
      </c>
      <c r="N494" s="383" t="s">
        <v>620</v>
      </c>
      <c r="O494" s="383" t="s">
        <v>230</v>
      </c>
    </row>
    <row r="495" spans="1:15">
      <c r="A495" s="385">
        <v>42070</v>
      </c>
      <c r="B495" s="383" t="s">
        <v>21</v>
      </c>
      <c r="C495" s="383" t="s">
        <v>12</v>
      </c>
      <c r="D495" s="383" t="s">
        <v>22</v>
      </c>
      <c r="E495" s="383" t="s">
        <v>658</v>
      </c>
      <c r="F495" s="383" t="s">
        <v>10</v>
      </c>
      <c r="G495" s="384">
        <v>650</v>
      </c>
      <c r="H495" s="383" t="s">
        <v>659</v>
      </c>
      <c r="I495" s="383" t="s">
        <v>661</v>
      </c>
      <c r="J495" s="383" t="s">
        <v>617</v>
      </c>
      <c r="K495" s="383" t="s">
        <v>618</v>
      </c>
      <c r="L495" s="384">
        <v>25532</v>
      </c>
      <c r="M495" s="383" t="s">
        <v>638</v>
      </c>
      <c r="N495" s="383" t="s">
        <v>620</v>
      </c>
      <c r="O495" s="383" t="s">
        <v>230</v>
      </c>
    </row>
    <row r="496" spans="1:15">
      <c r="A496" s="385">
        <v>42071</v>
      </c>
      <c r="B496" s="383" t="s">
        <v>21</v>
      </c>
      <c r="C496" s="383" t="s">
        <v>12</v>
      </c>
      <c r="D496" s="383" t="s">
        <v>22</v>
      </c>
      <c r="E496" s="383" t="s">
        <v>658</v>
      </c>
      <c r="F496" s="383" t="s">
        <v>10</v>
      </c>
      <c r="G496" s="384">
        <v>650</v>
      </c>
      <c r="H496" s="383" t="s">
        <v>659</v>
      </c>
      <c r="I496" s="383" t="s">
        <v>661</v>
      </c>
      <c r="J496" s="383" t="s">
        <v>617</v>
      </c>
      <c r="K496" s="383" t="s">
        <v>618</v>
      </c>
      <c r="L496" s="384">
        <v>25875</v>
      </c>
      <c r="M496" s="383" t="s">
        <v>638</v>
      </c>
      <c r="N496" s="383" t="s">
        <v>620</v>
      </c>
      <c r="O496" s="383" t="s">
        <v>230</v>
      </c>
    </row>
    <row r="497" spans="1:15">
      <c r="A497" s="385">
        <v>42072</v>
      </c>
      <c r="B497" s="383" t="s">
        <v>21</v>
      </c>
      <c r="C497" s="383" t="s">
        <v>12</v>
      </c>
      <c r="D497" s="383" t="s">
        <v>22</v>
      </c>
      <c r="E497" s="383" t="s">
        <v>658</v>
      </c>
      <c r="F497" s="383" t="s">
        <v>10</v>
      </c>
      <c r="G497" s="384">
        <v>650</v>
      </c>
      <c r="H497" s="383" t="s">
        <v>659</v>
      </c>
      <c r="I497" s="383" t="s">
        <v>661</v>
      </c>
      <c r="J497" s="383" t="s">
        <v>617</v>
      </c>
      <c r="K497" s="383" t="s">
        <v>618</v>
      </c>
      <c r="L497" s="384">
        <v>25875</v>
      </c>
      <c r="M497" s="383" t="s">
        <v>638</v>
      </c>
      <c r="N497" s="383" t="s">
        <v>620</v>
      </c>
      <c r="O497" s="383" t="s">
        <v>230</v>
      </c>
    </row>
    <row r="498" spans="1:15">
      <c r="A498" s="385">
        <v>42073</v>
      </c>
      <c r="B498" s="383" t="s">
        <v>21</v>
      </c>
      <c r="C498" s="383" t="s">
        <v>12</v>
      </c>
      <c r="D498" s="383" t="s">
        <v>22</v>
      </c>
      <c r="E498" s="383" t="s">
        <v>658</v>
      </c>
      <c r="F498" s="383" t="s">
        <v>10</v>
      </c>
      <c r="G498" s="384">
        <v>650</v>
      </c>
      <c r="H498" s="383" t="s">
        <v>659</v>
      </c>
      <c r="I498" s="383" t="s">
        <v>661</v>
      </c>
      <c r="J498" s="383" t="s">
        <v>617</v>
      </c>
      <c r="K498" s="383" t="s">
        <v>618</v>
      </c>
      <c r="L498" s="384">
        <v>25875</v>
      </c>
      <c r="M498" s="383" t="s">
        <v>638</v>
      </c>
      <c r="N498" s="383" t="s">
        <v>620</v>
      </c>
      <c r="O498" s="383" t="s">
        <v>230</v>
      </c>
    </row>
    <row r="499" spans="1:15">
      <c r="A499" s="385">
        <v>42074</v>
      </c>
      <c r="B499" s="383" t="s">
        <v>21</v>
      </c>
      <c r="C499" s="383" t="s">
        <v>12</v>
      </c>
      <c r="D499" s="383" t="s">
        <v>22</v>
      </c>
      <c r="E499" s="383" t="s">
        <v>658</v>
      </c>
      <c r="F499" s="383" t="s">
        <v>10</v>
      </c>
      <c r="G499" s="384">
        <v>650</v>
      </c>
      <c r="H499" s="383" t="s">
        <v>659</v>
      </c>
      <c r="I499" s="383" t="s">
        <v>661</v>
      </c>
      <c r="J499" s="383" t="s">
        <v>617</v>
      </c>
      <c r="K499" s="383" t="s">
        <v>618</v>
      </c>
      <c r="L499" s="384">
        <v>25875</v>
      </c>
      <c r="M499" s="383" t="s">
        <v>638</v>
      </c>
      <c r="N499" s="383" t="s">
        <v>620</v>
      </c>
      <c r="O499" s="383" t="s">
        <v>230</v>
      </c>
    </row>
    <row r="500" spans="1:15">
      <c r="A500" s="385">
        <v>42075</v>
      </c>
      <c r="B500" s="383" t="s">
        <v>21</v>
      </c>
      <c r="C500" s="383" t="s">
        <v>12</v>
      </c>
      <c r="D500" s="383" t="s">
        <v>22</v>
      </c>
      <c r="E500" s="383" t="s">
        <v>658</v>
      </c>
      <c r="F500" s="383" t="s">
        <v>10</v>
      </c>
      <c r="G500" s="384">
        <v>650</v>
      </c>
      <c r="H500" s="383" t="s">
        <v>659</v>
      </c>
      <c r="I500" s="383" t="s">
        <v>661</v>
      </c>
      <c r="J500" s="383" t="s">
        <v>617</v>
      </c>
      <c r="K500" s="383" t="s">
        <v>618</v>
      </c>
      <c r="L500" s="384">
        <v>25875</v>
      </c>
      <c r="M500" s="383" t="s">
        <v>639</v>
      </c>
      <c r="N500" s="383" t="s">
        <v>620</v>
      </c>
      <c r="O500" s="383" t="s">
        <v>230</v>
      </c>
    </row>
    <row r="501" spans="1:15">
      <c r="A501" s="385">
        <v>42076</v>
      </c>
      <c r="B501" s="383" t="s">
        <v>21</v>
      </c>
      <c r="C501" s="383" t="s">
        <v>12</v>
      </c>
      <c r="D501" s="383" t="s">
        <v>22</v>
      </c>
      <c r="E501" s="383" t="s">
        <v>658</v>
      </c>
      <c r="F501" s="383" t="s">
        <v>10</v>
      </c>
      <c r="G501" s="384">
        <v>650</v>
      </c>
      <c r="H501" s="383" t="s">
        <v>659</v>
      </c>
      <c r="I501" s="383" t="s">
        <v>661</v>
      </c>
      <c r="J501" s="383" t="s">
        <v>617</v>
      </c>
      <c r="K501" s="383" t="s">
        <v>618</v>
      </c>
      <c r="L501" s="384">
        <v>25875</v>
      </c>
      <c r="M501" s="383" t="s">
        <v>639</v>
      </c>
      <c r="N501" s="383" t="s">
        <v>620</v>
      </c>
      <c r="O501" s="383" t="s">
        <v>230</v>
      </c>
    </row>
    <row r="502" spans="1:15">
      <c r="A502" s="385">
        <v>42077</v>
      </c>
      <c r="B502" s="383" t="s">
        <v>21</v>
      </c>
      <c r="C502" s="383" t="s">
        <v>12</v>
      </c>
      <c r="D502" s="383" t="s">
        <v>22</v>
      </c>
      <c r="E502" s="383" t="s">
        <v>658</v>
      </c>
      <c r="F502" s="383" t="s">
        <v>10</v>
      </c>
      <c r="G502" s="384">
        <v>650</v>
      </c>
      <c r="H502" s="383" t="s">
        <v>659</v>
      </c>
      <c r="I502" s="383" t="s">
        <v>661</v>
      </c>
      <c r="J502" s="383" t="s">
        <v>617</v>
      </c>
      <c r="K502" s="383" t="s">
        <v>618</v>
      </c>
      <c r="L502" s="384">
        <v>25875</v>
      </c>
      <c r="M502" s="383" t="s">
        <v>639</v>
      </c>
      <c r="N502" s="383" t="s">
        <v>620</v>
      </c>
      <c r="O502" s="383" t="s">
        <v>230</v>
      </c>
    </row>
    <row r="503" spans="1:15">
      <c r="A503" s="385">
        <v>42078</v>
      </c>
      <c r="B503" s="383" t="s">
        <v>21</v>
      </c>
      <c r="C503" s="383" t="s">
        <v>12</v>
      </c>
      <c r="D503" s="383" t="s">
        <v>22</v>
      </c>
      <c r="E503" s="383" t="s">
        <v>658</v>
      </c>
      <c r="F503" s="383" t="s">
        <v>10</v>
      </c>
      <c r="G503" s="384">
        <v>650</v>
      </c>
      <c r="H503" s="383" t="s">
        <v>659</v>
      </c>
      <c r="I503" s="383" t="s">
        <v>661</v>
      </c>
      <c r="J503" s="383" t="s">
        <v>617</v>
      </c>
      <c r="K503" s="383" t="s">
        <v>618</v>
      </c>
      <c r="L503" s="384">
        <v>25875</v>
      </c>
      <c r="M503" s="383" t="s">
        <v>639</v>
      </c>
      <c r="N503" s="383" t="s">
        <v>620</v>
      </c>
      <c r="O503" s="383" t="s">
        <v>230</v>
      </c>
    </row>
    <row r="504" spans="1:15">
      <c r="A504" s="385">
        <v>42088</v>
      </c>
      <c r="B504" s="383" t="s">
        <v>646</v>
      </c>
      <c r="C504" s="383" t="s">
        <v>8</v>
      </c>
      <c r="D504" s="383" t="s">
        <v>32</v>
      </c>
      <c r="E504" s="383" t="s">
        <v>647</v>
      </c>
      <c r="F504" s="383" t="s">
        <v>10</v>
      </c>
      <c r="G504" s="384">
        <v>3186</v>
      </c>
      <c r="H504" s="383" t="s">
        <v>648</v>
      </c>
      <c r="I504" s="383" t="s">
        <v>662</v>
      </c>
      <c r="J504" s="383" t="s">
        <v>617</v>
      </c>
      <c r="K504" s="383" t="s">
        <v>618</v>
      </c>
      <c r="L504" s="384">
        <v>27741</v>
      </c>
      <c r="M504" s="383" t="s">
        <v>640</v>
      </c>
      <c r="N504" s="383" t="s">
        <v>620</v>
      </c>
      <c r="O504" s="383" t="s">
        <v>230</v>
      </c>
    </row>
    <row r="505" spans="1:15">
      <c r="A505" s="385">
        <v>42098</v>
      </c>
      <c r="B505" s="383" t="s">
        <v>37</v>
      </c>
      <c r="C505" s="383" t="s">
        <v>654</v>
      </c>
      <c r="D505" s="383" t="s">
        <v>38</v>
      </c>
      <c r="E505" s="383" t="s">
        <v>655</v>
      </c>
      <c r="F505" s="383" t="s">
        <v>10</v>
      </c>
      <c r="G505" s="384">
        <v>1800</v>
      </c>
      <c r="H505" s="383" t="s">
        <v>656</v>
      </c>
      <c r="I505" s="383" t="s">
        <v>657</v>
      </c>
      <c r="J505" s="383" t="s">
        <v>617</v>
      </c>
      <c r="K505" s="383" t="s">
        <v>618</v>
      </c>
      <c r="L505" s="384">
        <v>27751</v>
      </c>
      <c r="M505" s="383" t="s">
        <v>641</v>
      </c>
      <c r="N505" s="383" t="s">
        <v>620</v>
      </c>
      <c r="O505" s="383" t="s">
        <v>230</v>
      </c>
    </row>
    <row r="506" spans="1:15">
      <c r="A506" s="385">
        <v>42111</v>
      </c>
      <c r="B506" s="383" t="s">
        <v>646</v>
      </c>
      <c r="C506" s="383" t="s">
        <v>8</v>
      </c>
      <c r="D506" s="383" t="s">
        <v>32</v>
      </c>
      <c r="E506" s="383" t="s">
        <v>647</v>
      </c>
      <c r="F506" s="383" t="s">
        <v>10</v>
      </c>
      <c r="G506" s="384">
        <v>1063</v>
      </c>
      <c r="H506" s="383" t="s">
        <v>648</v>
      </c>
      <c r="I506" s="383" t="s">
        <v>649</v>
      </c>
      <c r="J506" s="383" t="s">
        <v>617</v>
      </c>
      <c r="K506" s="383" t="s">
        <v>618</v>
      </c>
      <c r="L506" s="384">
        <v>30780</v>
      </c>
      <c r="M506" s="383" t="s">
        <v>642</v>
      </c>
      <c r="N506" s="383" t="s">
        <v>620</v>
      </c>
      <c r="O506" s="383" t="s">
        <v>230</v>
      </c>
    </row>
    <row r="507" spans="1:15">
      <c r="A507" s="385">
        <v>42112</v>
      </c>
      <c r="B507" s="383" t="s">
        <v>646</v>
      </c>
      <c r="C507" s="383" t="s">
        <v>8</v>
      </c>
      <c r="D507" s="383" t="s">
        <v>32</v>
      </c>
      <c r="E507" s="383" t="s">
        <v>647</v>
      </c>
      <c r="F507" s="383" t="s">
        <v>10</v>
      </c>
      <c r="G507" s="384">
        <v>1063</v>
      </c>
      <c r="H507" s="383" t="s">
        <v>648</v>
      </c>
      <c r="I507" s="383" t="s">
        <v>649</v>
      </c>
      <c r="J507" s="383" t="s">
        <v>617</v>
      </c>
      <c r="K507" s="383" t="s">
        <v>618</v>
      </c>
      <c r="L507" s="384">
        <v>30780</v>
      </c>
      <c r="M507" s="383" t="s">
        <v>642</v>
      </c>
      <c r="N507" s="383" t="s">
        <v>620</v>
      </c>
      <c r="O507" s="383" t="s">
        <v>230</v>
      </c>
    </row>
    <row r="508" spans="1:15">
      <c r="A508" s="385">
        <v>42113</v>
      </c>
      <c r="B508" s="383" t="s">
        <v>646</v>
      </c>
      <c r="C508" s="383" t="s">
        <v>8</v>
      </c>
      <c r="D508" s="383" t="s">
        <v>32</v>
      </c>
      <c r="E508" s="383" t="s">
        <v>647</v>
      </c>
      <c r="F508" s="383" t="s">
        <v>10</v>
      </c>
      <c r="G508" s="384">
        <v>1063</v>
      </c>
      <c r="H508" s="383" t="s">
        <v>648</v>
      </c>
      <c r="I508" s="383" t="s">
        <v>649</v>
      </c>
      <c r="J508" s="383" t="s">
        <v>617</v>
      </c>
      <c r="K508" s="383" t="s">
        <v>618</v>
      </c>
      <c r="L508" s="384">
        <v>30780</v>
      </c>
      <c r="M508" s="383" t="s">
        <v>643</v>
      </c>
      <c r="N508" s="383" t="s">
        <v>620</v>
      </c>
      <c r="O508" s="383" t="s">
        <v>230</v>
      </c>
    </row>
    <row r="509" spans="1:15">
      <c r="A509" s="385">
        <v>42114</v>
      </c>
      <c r="B509" s="383" t="s">
        <v>646</v>
      </c>
      <c r="C509" s="383" t="s">
        <v>8</v>
      </c>
      <c r="D509" s="383" t="s">
        <v>32</v>
      </c>
      <c r="E509" s="383" t="s">
        <v>647</v>
      </c>
      <c r="F509" s="383" t="s">
        <v>10</v>
      </c>
      <c r="G509" s="384">
        <v>1063</v>
      </c>
      <c r="H509" s="383" t="s">
        <v>648</v>
      </c>
      <c r="I509" s="383" t="s">
        <v>649</v>
      </c>
      <c r="J509" s="383" t="s">
        <v>617</v>
      </c>
      <c r="K509" s="383" t="s">
        <v>618</v>
      </c>
      <c r="L509" s="384">
        <v>30780</v>
      </c>
      <c r="M509" s="383" t="s">
        <v>643</v>
      </c>
      <c r="N509" s="383" t="s">
        <v>620</v>
      </c>
      <c r="O509" s="383" t="s">
        <v>230</v>
      </c>
    </row>
    <row r="510" spans="1:15">
      <c r="A510" s="385">
        <v>42115</v>
      </c>
      <c r="B510" s="383" t="s">
        <v>646</v>
      </c>
      <c r="C510" s="383" t="s">
        <v>8</v>
      </c>
      <c r="D510" s="383" t="s">
        <v>32</v>
      </c>
      <c r="E510" s="383" t="s">
        <v>647</v>
      </c>
      <c r="F510" s="383" t="s">
        <v>10</v>
      </c>
      <c r="G510" s="384">
        <v>1063</v>
      </c>
      <c r="H510" s="383" t="s">
        <v>648</v>
      </c>
      <c r="I510" s="383" t="s">
        <v>649</v>
      </c>
      <c r="J510" s="383" t="s">
        <v>617</v>
      </c>
      <c r="K510" s="383" t="s">
        <v>618</v>
      </c>
      <c r="L510" s="384">
        <v>30780</v>
      </c>
      <c r="M510" s="383" t="s">
        <v>643</v>
      </c>
      <c r="N510" s="383" t="s">
        <v>620</v>
      </c>
      <c r="O510" s="383" t="s">
        <v>230</v>
      </c>
    </row>
    <row r="511" spans="1:15">
      <c r="A511" s="385">
        <v>42116</v>
      </c>
      <c r="B511" s="383" t="s">
        <v>17</v>
      </c>
      <c r="C511" s="383" t="s">
        <v>18</v>
      </c>
      <c r="D511" s="383" t="s">
        <v>19</v>
      </c>
      <c r="E511" s="383" t="s">
        <v>668</v>
      </c>
      <c r="F511" s="383" t="s">
        <v>10</v>
      </c>
      <c r="G511" s="384">
        <v>750</v>
      </c>
      <c r="H511" s="383" t="s">
        <v>669</v>
      </c>
      <c r="I511" s="383" t="s">
        <v>675</v>
      </c>
      <c r="J511" s="383" t="s">
        <v>617</v>
      </c>
      <c r="K511" s="383" t="s">
        <v>618</v>
      </c>
      <c r="L511" s="384">
        <v>30780</v>
      </c>
      <c r="M511" s="383" t="s">
        <v>643</v>
      </c>
      <c r="N511" s="383" t="s">
        <v>620</v>
      </c>
      <c r="O511" s="383" t="s">
        <v>230</v>
      </c>
    </row>
    <row r="512" spans="1:15">
      <c r="A512" s="385">
        <v>42117</v>
      </c>
      <c r="B512" s="383" t="s">
        <v>17</v>
      </c>
      <c r="C512" s="383" t="s">
        <v>18</v>
      </c>
      <c r="D512" s="383" t="s">
        <v>19</v>
      </c>
      <c r="E512" s="383" t="s">
        <v>668</v>
      </c>
      <c r="F512" s="383" t="s">
        <v>10</v>
      </c>
      <c r="G512" s="384">
        <v>750</v>
      </c>
      <c r="H512" s="383" t="s">
        <v>669</v>
      </c>
      <c r="I512" s="383" t="s">
        <v>675</v>
      </c>
      <c r="J512" s="383" t="s">
        <v>617</v>
      </c>
      <c r="K512" s="383" t="s">
        <v>618</v>
      </c>
      <c r="L512" s="384">
        <v>30780</v>
      </c>
      <c r="M512" s="383" t="s">
        <v>643</v>
      </c>
      <c r="N512" s="383" t="s">
        <v>620</v>
      </c>
      <c r="O512" s="383" t="s">
        <v>230</v>
      </c>
    </row>
    <row r="513" spans="1:15">
      <c r="A513" s="385">
        <v>42118</v>
      </c>
      <c r="B513" s="383" t="s">
        <v>17</v>
      </c>
      <c r="C513" s="383" t="s">
        <v>18</v>
      </c>
      <c r="D513" s="383" t="s">
        <v>19</v>
      </c>
      <c r="E513" s="383" t="s">
        <v>668</v>
      </c>
      <c r="F513" s="383" t="s">
        <v>10</v>
      </c>
      <c r="G513" s="384">
        <v>750</v>
      </c>
      <c r="H513" s="383" t="s">
        <v>669</v>
      </c>
      <c r="I513" s="383" t="s">
        <v>675</v>
      </c>
      <c r="J513" s="383" t="s">
        <v>617</v>
      </c>
      <c r="K513" s="383" t="s">
        <v>618</v>
      </c>
      <c r="L513" s="384">
        <v>30780</v>
      </c>
      <c r="M513" s="383" t="s">
        <v>643</v>
      </c>
      <c r="N513" s="383" t="s">
        <v>620</v>
      </c>
      <c r="O513" s="383" t="s">
        <v>230</v>
      </c>
    </row>
    <row r="514" spans="1:15">
      <c r="A514" s="385">
        <v>42119</v>
      </c>
      <c r="B514" s="383" t="s">
        <v>17</v>
      </c>
      <c r="C514" s="383" t="s">
        <v>18</v>
      </c>
      <c r="D514" s="383" t="s">
        <v>19</v>
      </c>
      <c r="E514" s="383" t="s">
        <v>668</v>
      </c>
      <c r="F514" s="383" t="s">
        <v>10</v>
      </c>
      <c r="G514" s="384">
        <v>750</v>
      </c>
      <c r="H514" s="383" t="s">
        <v>669</v>
      </c>
      <c r="I514" s="383" t="s">
        <v>670</v>
      </c>
      <c r="J514" s="383" t="s">
        <v>617</v>
      </c>
      <c r="K514" s="383" t="s">
        <v>618</v>
      </c>
      <c r="L514" s="384">
        <v>30780</v>
      </c>
      <c r="M514" s="383" t="s">
        <v>643</v>
      </c>
      <c r="N514" s="383" t="s">
        <v>620</v>
      </c>
      <c r="O514" s="383" t="s">
        <v>230</v>
      </c>
    </row>
    <row r="515" spans="1:15">
      <c r="A515" s="385">
        <v>42120</v>
      </c>
      <c r="B515" s="383" t="s">
        <v>17</v>
      </c>
      <c r="C515" s="383" t="s">
        <v>18</v>
      </c>
      <c r="D515" s="383" t="s">
        <v>19</v>
      </c>
      <c r="E515" s="383" t="s">
        <v>668</v>
      </c>
      <c r="F515" s="383" t="s">
        <v>10</v>
      </c>
      <c r="G515" s="384">
        <v>750</v>
      </c>
      <c r="H515" s="383" t="s">
        <v>669</v>
      </c>
      <c r="I515" s="383" t="s">
        <v>670</v>
      </c>
      <c r="J515" s="383" t="s">
        <v>617</v>
      </c>
      <c r="K515" s="383" t="s">
        <v>618</v>
      </c>
      <c r="L515" s="384">
        <v>30780</v>
      </c>
      <c r="M515" s="383" t="s">
        <v>643</v>
      </c>
      <c r="N515" s="383" t="s">
        <v>620</v>
      </c>
      <c r="O515" s="383" t="s">
        <v>230</v>
      </c>
    </row>
    <row r="516" spans="1:15">
      <c r="A516" s="385">
        <v>42121</v>
      </c>
      <c r="B516" s="383" t="s">
        <v>17</v>
      </c>
      <c r="C516" s="383" t="s">
        <v>18</v>
      </c>
      <c r="D516" s="383" t="s">
        <v>19</v>
      </c>
      <c r="E516" s="383" t="s">
        <v>668</v>
      </c>
      <c r="F516" s="383" t="s">
        <v>10</v>
      </c>
      <c r="G516" s="384">
        <v>750</v>
      </c>
      <c r="H516" s="383" t="s">
        <v>669</v>
      </c>
      <c r="I516" s="383" t="s">
        <v>670</v>
      </c>
      <c r="J516" s="383" t="s">
        <v>617</v>
      </c>
      <c r="K516" s="383" t="s">
        <v>618</v>
      </c>
      <c r="L516" s="384">
        <v>30780</v>
      </c>
      <c r="M516" s="383" t="s">
        <v>643</v>
      </c>
      <c r="N516" s="383" t="s">
        <v>620</v>
      </c>
      <c r="O516" s="383" t="s">
        <v>230</v>
      </c>
    </row>
    <row r="517" spans="1:15">
      <c r="A517" s="385">
        <v>42122</v>
      </c>
      <c r="B517" s="383" t="s">
        <v>17</v>
      </c>
      <c r="C517" s="383" t="s">
        <v>18</v>
      </c>
      <c r="D517" s="383" t="s">
        <v>19</v>
      </c>
      <c r="E517" s="383" t="s">
        <v>668</v>
      </c>
      <c r="F517" s="383" t="s">
        <v>10</v>
      </c>
      <c r="G517" s="384">
        <v>750</v>
      </c>
      <c r="H517" s="383" t="s">
        <v>669</v>
      </c>
      <c r="I517" s="383" t="s">
        <v>670</v>
      </c>
      <c r="J517" s="383" t="s">
        <v>617</v>
      </c>
      <c r="K517" s="383" t="s">
        <v>618</v>
      </c>
      <c r="L517" s="384">
        <v>30780</v>
      </c>
      <c r="M517" s="383" t="s">
        <v>643</v>
      </c>
      <c r="N517" s="383" t="s">
        <v>620</v>
      </c>
      <c r="O517" s="383" t="s">
        <v>230</v>
      </c>
    </row>
    <row r="518" spans="1:15">
      <c r="A518" s="385">
        <v>42123</v>
      </c>
      <c r="B518" s="383" t="s">
        <v>37</v>
      </c>
      <c r="C518" s="383" t="s">
        <v>654</v>
      </c>
      <c r="D518" s="383" t="s">
        <v>38</v>
      </c>
      <c r="E518" s="383" t="s">
        <v>655</v>
      </c>
      <c r="F518" s="383" t="s">
        <v>10</v>
      </c>
      <c r="G518" s="384">
        <v>1800</v>
      </c>
      <c r="H518" s="383" t="s">
        <v>656</v>
      </c>
      <c r="I518" s="383" t="s">
        <v>657</v>
      </c>
      <c r="J518" s="383" t="s">
        <v>617</v>
      </c>
      <c r="K518" s="383" t="s">
        <v>618</v>
      </c>
      <c r="L518" s="384">
        <v>30780</v>
      </c>
      <c r="M518" s="383" t="s">
        <v>643</v>
      </c>
      <c r="N518" s="383" t="s">
        <v>620</v>
      </c>
      <c r="O518" s="383" t="s">
        <v>230</v>
      </c>
    </row>
    <row r="519" spans="1:15">
      <c r="A519" s="385">
        <v>42124</v>
      </c>
      <c r="B519" s="383" t="s">
        <v>17</v>
      </c>
      <c r="C519" s="383" t="s">
        <v>18</v>
      </c>
      <c r="D519" s="383" t="s">
        <v>19</v>
      </c>
      <c r="E519" s="383" t="s">
        <v>668</v>
      </c>
      <c r="F519" s="383" t="s">
        <v>10</v>
      </c>
      <c r="G519" s="384">
        <v>2000</v>
      </c>
      <c r="H519" s="383" t="s">
        <v>679</v>
      </c>
      <c r="I519" s="383" t="s">
        <v>677</v>
      </c>
      <c r="J519" s="383" t="s">
        <v>617</v>
      </c>
      <c r="K519" s="383" t="s">
        <v>618</v>
      </c>
      <c r="L519" s="384">
        <v>30780</v>
      </c>
      <c r="M519" s="383" t="s">
        <v>643</v>
      </c>
      <c r="N519" s="383" t="s">
        <v>620</v>
      </c>
      <c r="O519" s="383" t="s">
        <v>230</v>
      </c>
    </row>
    <row r="520" spans="1:15">
      <c r="A520" s="385">
        <v>42125</v>
      </c>
      <c r="B520" s="383" t="s">
        <v>646</v>
      </c>
      <c r="C520" s="383" t="s">
        <v>8</v>
      </c>
      <c r="D520" s="383" t="s">
        <v>32</v>
      </c>
      <c r="E520" s="383" t="s">
        <v>647</v>
      </c>
      <c r="F520" s="383" t="s">
        <v>10</v>
      </c>
      <c r="G520" s="384">
        <v>1840</v>
      </c>
      <c r="H520" s="383" t="s">
        <v>648</v>
      </c>
      <c r="I520" s="383" t="s">
        <v>662</v>
      </c>
      <c r="J520" s="383" t="s">
        <v>617</v>
      </c>
      <c r="K520" s="383" t="s">
        <v>618</v>
      </c>
      <c r="L520" s="384">
        <v>30780</v>
      </c>
      <c r="M520" s="383" t="s">
        <v>643</v>
      </c>
      <c r="N520" s="383" t="s">
        <v>620</v>
      </c>
      <c r="O520" s="383" t="s">
        <v>230</v>
      </c>
    </row>
    <row r="521" spans="1:15">
      <c r="A521" s="385">
        <v>42126</v>
      </c>
      <c r="B521" s="383" t="s">
        <v>17</v>
      </c>
      <c r="C521" s="383" t="s">
        <v>18</v>
      </c>
      <c r="D521" s="383" t="s">
        <v>19</v>
      </c>
      <c r="E521" s="383" t="s">
        <v>668</v>
      </c>
      <c r="F521" s="383" t="s">
        <v>10</v>
      </c>
      <c r="G521" s="384">
        <v>2000</v>
      </c>
      <c r="H521" s="383" t="s">
        <v>679</v>
      </c>
      <c r="I521" s="383" t="s">
        <v>677</v>
      </c>
      <c r="J521" s="383" t="s">
        <v>617</v>
      </c>
      <c r="K521" s="383" t="s">
        <v>618</v>
      </c>
      <c r="L521" s="384">
        <v>30780</v>
      </c>
      <c r="M521" s="383" t="s">
        <v>643</v>
      </c>
      <c r="N521" s="383" t="s">
        <v>620</v>
      </c>
      <c r="O521" s="383" t="s">
        <v>230</v>
      </c>
    </row>
    <row r="522" spans="1:15">
      <c r="A522" s="385">
        <v>42127</v>
      </c>
      <c r="B522" s="383" t="s">
        <v>17</v>
      </c>
      <c r="C522" s="383" t="s">
        <v>18</v>
      </c>
      <c r="D522" s="383" t="s">
        <v>19</v>
      </c>
      <c r="E522" s="383" t="s">
        <v>668</v>
      </c>
      <c r="F522" s="383" t="s">
        <v>10</v>
      </c>
      <c r="G522" s="384">
        <v>2000</v>
      </c>
      <c r="H522" s="383" t="s">
        <v>679</v>
      </c>
      <c r="I522" s="383" t="s">
        <v>677</v>
      </c>
      <c r="J522" s="383" t="s">
        <v>617</v>
      </c>
      <c r="K522" s="383" t="s">
        <v>618</v>
      </c>
      <c r="L522" s="384">
        <v>30780</v>
      </c>
      <c r="M522" s="383" t="s">
        <v>643</v>
      </c>
      <c r="N522" s="383" t="s">
        <v>620</v>
      </c>
      <c r="O522" s="383" t="s">
        <v>230</v>
      </c>
    </row>
    <row r="523" spans="1:15">
      <c r="A523" s="385">
        <v>42128</v>
      </c>
      <c r="B523" s="383" t="s">
        <v>17</v>
      </c>
      <c r="C523" s="383" t="s">
        <v>18</v>
      </c>
      <c r="D523" s="383" t="s">
        <v>19</v>
      </c>
      <c r="E523" s="383" t="s">
        <v>668</v>
      </c>
      <c r="F523" s="383" t="s">
        <v>10</v>
      </c>
      <c r="G523" s="384">
        <v>2000</v>
      </c>
      <c r="H523" s="383" t="s">
        <v>679</v>
      </c>
      <c r="I523" s="383" t="s">
        <v>677</v>
      </c>
      <c r="J523" s="383" t="s">
        <v>617</v>
      </c>
      <c r="K523" s="383" t="s">
        <v>618</v>
      </c>
      <c r="L523" s="384">
        <v>30780</v>
      </c>
      <c r="M523" s="383" t="s">
        <v>643</v>
      </c>
      <c r="N523" s="383" t="s">
        <v>620</v>
      </c>
      <c r="O523" s="383" t="s">
        <v>230</v>
      </c>
    </row>
    <row r="524" spans="1:15">
      <c r="A524" s="385">
        <v>42129</v>
      </c>
      <c r="B524" s="383" t="s">
        <v>646</v>
      </c>
      <c r="C524" s="383" t="s">
        <v>8</v>
      </c>
      <c r="D524" s="383" t="s">
        <v>32</v>
      </c>
      <c r="E524" s="383" t="s">
        <v>647</v>
      </c>
      <c r="F524" s="383" t="s">
        <v>10</v>
      </c>
      <c r="G524" s="384">
        <v>1063</v>
      </c>
      <c r="H524" s="383" t="s">
        <v>648</v>
      </c>
      <c r="I524" s="383" t="s">
        <v>649</v>
      </c>
      <c r="J524" s="383" t="s">
        <v>617</v>
      </c>
      <c r="K524" s="383" t="s">
        <v>618</v>
      </c>
      <c r="L524" s="384">
        <v>30780</v>
      </c>
      <c r="M524" s="383" t="s">
        <v>643</v>
      </c>
      <c r="N524" s="383" t="s">
        <v>620</v>
      </c>
      <c r="O524" s="383" t="s">
        <v>230</v>
      </c>
    </row>
    <row r="525" spans="1:15">
      <c r="A525" s="385">
        <v>42130</v>
      </c>
      <c r="B525" s="383" t="s">
        <v>646</v>
      </c>
      <c r="C525" s="383" t="s">
        <v>8</v>
      </c>
      <c r="D525" s="383" t="s">
        <v>32</v>
      </c>
      <c r="E525" s="383" t="s">
        <v>647</v>
      </c>
      <c r="F525" s="383" t="s">
        <v>10</v>
      </c>
      <c r="G525" s="384">
        <v>1063</v>
      </c>
      <c r="H525" s="383" t="s">
        <v>648</v>
      </c>
      <c r="I525" s="383" t="s">
        <v>649</v>
      </c>
      <c r="J525" s="383" t="s">
        <v>617</v>
      </c>
      <c r="K525" s="383" t="s">
        <v>618</v>
      </c>
      <c r="L525" s="384">
        <v>30780</v>
      </c>
      <c r="M525" s="383" t="s">
        <v>643</v>
      </c>
      <c r="N525" s="383" t="s">
        <v>620</v>
      </c>
      <c r="O525" s="383" t="s">
        <v>230</v>
      </c>
    </row>
    <row r="526" spans="1:15">
      <c r="A526" s="385">
        <v>42131</v>
      </c>
      <c r="B526" s="383" t="s">
        <v>646</v>
      </c>
      <c r="C526" s="383" t="s">
        <v>8</v>
      </c>
      <c r="D526" s="383" t="s">
        <v>32</v>
      </c>
      <c r="E526" s="383" t="s">
        <v>647</v>
      </c>
      <c r="F526" s="383" t="s">
        <v>10</v>
      </c>
      <c r="G526" s="384">
        <v>1063</v>
      </c>
      <c r="H526" s="383" t="s">
        <v>648</v>
      </c>
      <c r="I526" s="383" t="s">
        <v>649</v>
      </c>
      <c r="J526" s="383" t="s">
        <v>617</v>
      </c>
      <c r="K526" s="383" t="s">
        <v>618</v>
      </c>
      <c r="L526" s="384">
        <v>30780</v>
      </c>
      <c r="M526" s="383" t="s">
        <v>643</v>
      </c>
      <c r="N526" s="383" t="s">
        <v>620</v>
      </c>
      <c r="O526" s="383" t="s">
        <v>230</v>
      </c>
    </row>
    <row r="527" spans="1:15">
      <c r="A527" s="385">
        <v>42132</v>
      </c>
      <c r="B527" s="383" t="s">
        <v>646</v>
      </c>
      <c r="C527" s="383" t="s">
        <v>8</v>
      </c>
      <c r="D527" s="383" t="s">
        <v>32</v>
      </c>
      <c r="E527" s="383" t="s">
        <v>647</v>
      </c>
      <c r="F527" s="383" t="s">
        <v>10</v>
      </c>
      <c r="G527" s="384">
        <v>1063</v>
      </c>
      <c r="H527" s="383" t="s">
        <v>648</v>
      </c>
      <c r="I527" s="383" t="s">
        <v>649</v>
      </c>
      <c r="J527" s="383" t="s">
        <v>617</v>
      </c>
      <c r="K527" s="383" t="s">
        <v>618</v>
      </c>
      <c r="L527" s="384">
        <v>30780</v>
      </c>
      <c r="M527" s="383" t="s">
        <v>643</v>
      </c>
      <c r="N527" s="383" t="s">
        <v>620</v>
      </c>
      <c r="O527" s="383" t="s">
        <v>230</v>
      </c>
    </row>
    <row r="528" spans="1:15">
      <c r="A528" s="385">
        <v>42133</v>
      </c>
      <c r="B528" s="383" t="s">
        <v>17</v>
      </c>
      <c r="C528" s="383" t="s">
        <v>18</v>
      </c>
      <c r="D528" s="383" t="s">
        <v>19</v>
      </c>
      <c r="E528" s="383" t="s">
        <v>668</v>
      </c>
      <c r="F528" s="383" t="s">
        <v>10</v>
      </c>
      <c r="G528" s="384">
        <v>2000</v>
      </c>
      <c r="H528" s="383" t="s">
        <v>679</v>
      </c>
      <c r="I528" s="383" t="s">
        <v>677</v>
      </c>
      <c r="J528" s="383" t="s">
        <v>617</v>
      </c>
      <c r="K528" s="383" t="s">
        <v>618</v>
      </c>
      <c r="L528" s="384">
        <v>30780</v>
      </c>
      <c r="M528" s="383" t="s">
        <v>643</v>
      </c>
      <c r="N528" s="383" t="s">
        <v>620</v>
      </c>
      <c r="O528" s="383" t="s">
        <v>230</v>
      </c>
    </row>
    <row r="529" spans="1:15">
      <c r="A529" s="385">
        <v>42134</v>
      </c>
      <c r="B529" s="383" t="s">
        <v>15</v>
      </c>
      <c r="C529" s="383" t="s">
        <v>16</v>
      </c>
      <c r="D529" s="383" t="s">
        <v>13</v>
      </c>
      <c r="E529" s="383" t="s">
        <v>680</v>
      </c>
      <c r="F529" s="383" t="s">
        <v>10</v>
      </c>
      <c r="G529" s="384">
        <v>4000</v>
      </c>
      <c r="H529" s="383" t="s">
        <v>681</v>
      </c>
      <c r="I529" s="383" t="s">
        <v>682</v>
      </c>
      <c r="J529" s="383" t="s">
        <v>617</v>
      </c>
      <c r="K529" s="383" t="s">
        <v>618</v>
      </c>
      <c r="L529" s="384">
        <v>30780</v>
      </c>
      <c r="M529" s="383" t="s">
        <v>643</v>
      </c>
      <c r="N529" s="383" t="s">
        <v>620</v>
      </c>
      <c r="O529" s="383" t="s">
        <v>230</v>
      </c>
    </row>
    <row r="530" spans="1:15">
      <c r="A530" s="385">
        <v>42135</v>
      </c>
      <c r="B530" s="383" t="s">
        <v>15</v>
      </c>
      <c r="C530" s="383" t="s">
        <v>16</v>
      </c>
      <c r="D530" s="383" t="s">
        <v>13</v>
      </c>
      <c r="E530" s="383" t="s">
        <v>680</v>
      </c>
      <c r="F530" s="383" t="s">
        <v>10</v>
      </c>
      <c r="G530" s="384">
        <v>4000</v>
      </c>
      <c r="H530" s="383" t="s">
        <v>681</v>
      </c>
      <c r="I530" s="383" t="s">
        <v>682</v>
      </c>
      <c r="J530" s="383" t="s">
        <v>617</v>
      </c>
      <c r="K530" s="383" t="s">
        <v>618</v>
      </c>
      <c r="L530" s="384">
        <v>30780</v>
      </c>
      <c r="M530" s="383" t="s">
        <v>643</v>
      </c>
      <c r="N530" s="383" t="s">
        <v>620</v>
      </c>
      <c r="O530" s="383" t="s">
        <v>230</v>
      </c>
    </row>
    <row r="531" spans="1:15">
      <c r="A531" s="385">
        <v>42136</v>
      </c>
      <c r="B531" s="383" t="s">
        <v>17</v>
      </c>
      <c r="C531" s="383" t="s">
        <v>18</v>
      </c>
      <c r="D531" s="383" t="s">
        <v>19</v>
      </c>
      <c r="E531" s="383" t="s">
        <v>668</v>
      </c>
      <c r="F531" s="383" t="s">
        <v>10</v>
      </c>
      <c r="G531" s="384">
        <v>750</v>
      </c>
      <c r="H531" s="383" t="s">
        <v>669</v>
      </c>
      <c r="I531" s="383" t="s">
        <v>670</v>
      </c>
      <c r="J531" s="383" t="s">
        <v>617</v>
      </c>
      <c r="K531" s="383" t="s">
        <v>618</v>
      </c>
      <c r="L531" s="384">
        <v>30780</v>
      </c>
      <c r="M531" s="383" t="s">
        <v>643</v>
      </c>
      <c r="N531" s="383" t="s">
        <v>620</v>
      </c>
      <c r="O531" s="383" t="s">
        <v>230</v>
      </c>
    </row>
    <row r="532" spans="1:15">
      <c r="A532" s="385">
        <v>42137</v>
      </c>
      <c r="B532" s="383" t="s">
        <v>37</v>
      </c>
      <c r="C532" s="383" t="s">
        <v>654</v>
      </c>
      <c r="D532" s="383" t="s">
        <v>38</v>
      </c>
      <c r="E532" s="383" t="s">
        <v>655</v>
      </c>
      <c r="F532" s="383" t="s">
        <v>10</v>
      </c>
      <c r="G532" s="384">
        <v>1800</v>
      </c>
      <c r="H532" s="383" t="s">
        <v>656</v>
      </c>
      <c r="I532" s="383" t="s">
        <v>657</v>
      </c>
      <c r="J532" s="383" t="s">
        <v>617</v>
      </c>
      <c r="K532" s="383" t="s">
        <v>618</v>
      </c>
      <c r="L532" s="384">
        <v>30780</v>
      </c>
      <c r="M532" s="383" t="s">
        <v>644</v>
      </c>
      <c r="N532" s="383" t="s">
        <v>620</v>
      </c>
      <c r="O532" s="383" t="s">
        <v>230</v>
      </c>
    </row>
    <row r="533" spans="1:15">
      <c r="A533" s="385">
        <v>42138</v>
      </c>
      <c r="B533" s="383" t="s">
        <v>37</v>
      </c>
      <c r="C533" s="383" t="s">
        <v>654</v>
      </c>
      <c r="D533" s="383" t="s">
        <v>38</v>
      </c>
      <c r="E533" s="383" t="s">
        <v>655</v>
      </c>
      <c r="F533" s="383" t="s">
        <v>10</v>
      </c>
      <c r="G533" s="384">
        <v>1800</v>
      </c>
      <c r="H533" s="383" t="s">
        <v>656</v>
      </c>
      <c r="I533" s="383" t="s">
        <v>657</v>
      </c>
      <c r="J533" s="383" t="s">
        <v>617</v>
      </c>
      <c r="K533" s="383" t="s">
        <v>618</v>
      </c>
      <c r="L533" s="384">
        <v>30780</v>
      </c>
      <c r="M533" s="383" t="s">
        <v>644</v>
      </c>
      <c r="N533" s="383" t="s">
        <v>620</v>
      </c>
      <c r="O533" s="383" t="s">
        <v>230</v>
      </c>
    </row>
    <row r="534" spans="1:15">
      <c r="A534" s="385">
        <v>42139</v>
      </c>
      <c r="B534" s="383" t="s">
        <v>37</v>
      </c>
      <c r="C534" s="383" t="s">
        <v>654</v>
      </c>
      <c r="D534" s="383" t="s">
        <v>38</v>
      </c>
      <c r="E534" s="383" t="s">
        <v>655</v>
      </c>
      <c r="F534" s="383" t="s">
        <v>10</v>
      </c>
      <c r="G534" s="384">
        <v>1800</v>
      </c>
      <c r="H534" s="383" t="s">
        <v>656</v>
      </c>
      <c r="I534" s="383" t="s">
        <v>657</v>
      </c>
      <c r="J534" s="383" t="s">
        <v>617</v>
      </c>
      <c r="K534" s="383" t="s">
        <v>618</v>
      </c>
      <c r="L534" s="384">
        <v>30780</v>
      </c>
      <c r="M534" s="383" t="s">
        <v>644</v>
      </c>
      <c r="N534" s="383" t="s">
        <v>620</v>
      </c>
      <c r="O534" s="383" t="s">
        <v>230</v>
      </c>
    </row>
    <row r="535" spans="1:15">
      <c r="A535" s="385">
        <v>42140</v>
      </c>
      <c r="B535" s="383" t="s">
        <v>17</v>
      </c>
      <c r="C535" s="383" t="s">
        <v>18</v>
      </c>
      <c r="D535" s="383" t="s">
        <v>19</v>
      </c>
      <c r="E535" s="383" t="s">
        <v>668</v>
      </c>
      <c r="F535" s="383" t="s">
        <v>10</v>
      </c>
      <c r="G535" s="384">
        <v>750</v>
      </c>
      <c r="H535" s="383" t="s">
        <v>669</v>
      </c>
      <c r="I535" s="383" t="s">
        <v>670</v>
      </c>
      <c r="J535" s="383" t="s">
        <v>617</v>
      </c>
      <c r="K535" s="383" t="s">
        <v>618</v>
      </c>
      <c r="L535" s="384">
        <v>30780</v>
      </c>
      <c r="M535" s="383" t="s">
        <v>644</v>
      </c>
      <c r="N535" s="383" t="s">
        <v>620</v>
      </c>
      <c r="O535" s="383" t="s">
        <v>230</v>
      </c>
    </row>
    <row r="536" spans="1:15">
      <c r="A536" s="385">
        <v>42141</v>
      </c>
      <c r="B536" s="383" t="s">
        <v>17</v>
      </c>
      <c r="C536" s="383" t="s">
        <v>18</v>
      </c>
      <c r="D536" s="383" t="s">
        <v>19</v>
      </c>
      <c r="E536" s="383" t="s">
        <v>668</v>
      </c>
      <c r="F536" s="383" t="s">
        <v>10</v>
      </c>
      <c r="G536" s="384">
        <v>750</v>
      </c>
      <c r="H536" s="383" t="s">
        <v>669</v>
      </c>
      <c r="I536" s="383" t="s">
        <v>670</v>
      </c>
      <c r="J536" s="383" t="s">
        <v>617</v>
      </c>
      <c r="K536" s="383" t="s">
        <v>618</v>
      </c>
      <c r="L536" s="384">
        <v>30780</v>
      </c>
      <c r="M536" s="383" t="s">
        <v>644</v>
      </c>
      <c r="N536" s="383" t="s">
        <v>620</v>
      </c>
      <c r="O536" s="383" t="s">
        <v>230</v>
      </c>
    </row>
    <row r="537" spans="1:15">
      <c r="A537" s="385">
        <v>42142</v>
      </c>
      <c r="B537" s="383" t="s">
        <v>37</v>
      </c>
      <c r="C537" s="383" t="s">
        <v>654</v>
      </c>
      <c r="D537" s="383" t="s">
        <v>38</v>
      </c>
      <c r="E537" s="383" t="s">
        <v>655</v>
      </c>
      <c r="F537" s="383" t="s">
        <v>10</v>
      </c>
      <c r="G537" s="384">
        <v>1800</v>
      </c>
      <c r="H537" s="383" t="s">
        <v>656</v>
      </c>
      <c r="I537" s="383" t="s">
        <v>657</v>
      </c>
      <c r="J537" s="383" t="s">
        <v>617</v>
      </c>
      <c r="K537" s="383" t="s">
        <v>618</v>
      </c>
      <c r="L537" s="384">
        <v>30780</v>
      </c>
      <c r="M537" s="383" t="s">
        <v>644</v>
      </c>
      <c r="N537" s="383" t="s">
        <v>620</v>
      </c>
      <c r="O537" s="383" t="s">
        <v>230</v>
      </c>
    </row>
    <row r="538" spans="1:15">
      <c r="A538" s="385">
        <v>42143</v>
      </c>
      <c r="B538" s="383" t="s">
        <v>646</v>
      </c>
      <c r="C538" s="383" t="s">
        <v>8</v>
      </c>
      <c r="D538" s="383" t="s">
        <v>32</v>
      </c>
      <c r="E538" s="383" t="s">
        <v>647</v>
      </c>
      <c r="F538" s="383" t="s">
        <v>10</v>
      </c>
      <c r="G538" s="384">
        <v>1840</v>
      </c>
      <c r="H538" s="383" t="s">
        <v>648</v>
      </c>
      <c r="I538" s="383" t="s">
        <v>662</v>
      </c>
      <c r="J538" s="383" t="s">
        <v>617</v>
      </c>
      <c r="K538" s="383" t="s">
        <v>618</v>
      </c>
      <c r="L538" s="384">
        <v>30780</v>
      </c>
      <c r="M538" s="383" t="s">
        <v>644</v>
      </c>
      <c r="N538" s="383" t="s">
        <v>620</v>
      </c>
      <c r="O538" s="383" t="s">
        <v>230</v>
      </c>
    </row>
    <row r="539" spans="1:15">
      <c r="A539" s="385">
        <v>42144</v>
      </c>
      <c r="B539" s="383" t="s">
        <v>37</v>
      </c>
      <c r="C539" s="383" t="s">
        <v>654</v>
      </c>
      <c r="D539" s="383" t="s">
        <v>38</v>
      </c>
      <c r="E539" s="383" t="s">
        <v>655</v>
      </c>
      <c r="F539" s="383" t="s">
        <v>10</v>
      </c>
      <c r="G539" s="384">
        <v>1800</v>
      </c>
      <c r="H539" s="383" t="s">
        <v>656</v>
      </c>
      <c r="I539" s="383" t="s">
        <v>657</v>
      </c>
      <c r="J539" s="383" t="s">
        <v>617</v>
      </c>
      <c r="K539" s="383" t="s">
        <v>618</v>
      </c>
      <c r="L539" s="384">
        <v>30780</v>
      </c>
      <c r="M539" s="383" t="s">
        <v>644</v>
      </c>
      <c r="N539" s="383" t="s">
        <v>620</v>
      </c>
      <c r="O539" s="383" t="s">
        <v>230</v>
      </c>
    </row>
    <row r="540" spans="1:15">
      <c r="A540" s="385">
        <v>42145</v>
      </c>
      <c r="B540" s="383" t="s">
        <v>37</v>
      </c>
      <c r="C540" s="383" t="s">
        <v>654</v>
      </c>
      <c r="D540" s="383" t="s">
        <v>38</v>
      </c>
      <c r="E540" s="383" t="s">
        <v>655</v>
      </c>
      <c r="F540" s="383" t="s">
        <v>10</v>
      </c>
      <c r="G540" s="384">
        <v>1800</v>
      </c>
      <c r="H540" s="383" t="s">
        <v>656</v>
      </c>
      <c r="I540" s="383" t="s">
        <v>657</v>
      </c>
      <c r="J540" s="383" t="s">
        <v>617</v>
      </c>
      <c r="K540" s="383" t="s">
        <v>618</v>
      </c>
      <c r="L540" s="384">
        <v>30780</v>
      </c>
      <c r="M540" s="383" t="s">
        <v>644</v>
      </c>
      <c r="N540" s="383" t="s">
        <v>620</v>
      </c>
      <c r="O540" s="383" t="s">
        <v>230</v>
      </c>
    </row>
    <row r="541" spans="1:15">
      <c r="A541" s="385">
        <v>42146</v>
      </c>
      <c r="B541" s="383" t="s">
        <v>646</v>
      </c>
      <c r="C541" s="383" t="s">
        <v>8</v>
      </c>
      <c r="D541" s="383" t="s">
        <v>32</v>
      </c>
      <c r="E541" s="383" t="s">
        <v>647</v>
      </c>
      <c r="F541" s="383" t="s">
        <v>10</v>
      </c>
      <c r="G541" s="384">
        <v>1840</v>
      </c>
      <c r="H541" s="383" t="s">
        <v>648</v>
      </c>
      <c r="I541" s="383" t="s">
        <v>662</v>
      </c>
      <c r="J541" s="383" t="s">
        <v>617</v>
      </c>
      <c r="K541" s="383" t="s">
        <v>618</v>
      </c>
      <c r="L541" s="384">
        <v>30780</v>
      </c>
      <c r="M541" s="383" t="s">
        <v>644</v>
      </c>
      <c r="N541" s="383" t="s">
        <v>620</v>
      </c>
      <c r="O541" s="383" t="s">
        <v>230</v>
      </c>
    </row>
    <row r="542" spans="1:15">
      <c r="A542" s="385">
        <v>42147</v>
      </c>
      <c r="B542" s="383" t="s">
        <v>17</v>
      </c>
      <c r="C542" s="383" t="s">
        <v>18</v>
      </c>
      <c r="D542" s="383" t="s">
        <v>19</v>
      </c>
      <c r="E542" s="383" t="s">
        <v>668</v>
      </c>
      <c r="F542" s="383" t="s">
        <v>10</v>
      </c>
      <c r="G542" s="384">
        <v>750</v>
      </c>
      <c r="H542" s="383" t="s">
        <v>669</v>
      </c>
      <c r="I542" s="383" t="s">
        <v>675</v>
      </c>
      <c r="J542" s="383" t="s">
        <v>617</v>
      </c>
      <c r="K542" s="383" t="s">
        <v>618</v>
      </c>
      <c r="L542" s="384">
        <v>30780</v>
      </c>
      <c r="M542" s="383" t="s">
        <v>645</v>
      </c>
      <c r="N542" s="383" t="s">
        <v>620</v>
      </c>
      <c r="O542" s="383" t="s">
        <v>230</v>
      </c>
    </row>
    <row r="543" spans="1:15">
      <c r="A543" s="385">
        <v>42148</v>
      </c>
      <c r="B543" s="383" t="s">
        <v>17</v>
      </c>
      <c r="C543" s="383" t="s">
        <v>18</v>
      </c>
      <c r="D543" s="383" t="s">
        <v>19</v>
      </c>
      <c r="E543" s="383" t="s">
        <v>668</v>
      </c>
      <c r="F543" s="383" t="s">
        <v>10</v>
      </c>
      <c r="G543" s="384">
        <v>750</v>
      </c>
      <c r="H543" s="383" t="s">
        <v>669</v>
      </c>
      <c r="I543" s="383" t="s">
        <v>675</v>
      </c>
      <c r="J543" s="383" t="s">
        <v>617</v>
      </c>
      <c r="K543" s="383" t="s">
        <v>618</v>
      </c>
      <c r="L543" s="384">
        <v>30780</v>
      </c>
      <c r="M543" s="383" t="s">
        <v>645</v>
      </c>
      <c r="N543" s="383" t="s">
        <v>620</v>
      </c>
      <c r="O543" s="383" t="s">
        <v>230</v>
      </c>
    </row>
    <row r="544" spans="1:15">
      <c r="A544" s="385">
        <v>42149</v>
      </c>
      <c r="B544" s="383" t="s">
        <v>37</v>
      </c>
      <c r="C544" s="383" t="s">
        <v>654</v>
      </c>
      <c r="D544" s="383" t="s">
        <v>38</v>
      </c>
      <c r="E544" s="383" t="s">
        <v>655</v>
      </c>
      <c r="F544" s="383" t="s">
        <v>10</v>
      </c>
      <c r="G544" s="384">
        <v>1800</v>
      </c>
      <c r="H544" s="383" t="s">
        <v>656</v>
      </c>
      <c r="I544" s="383" t="s">
        <v>657</v>
      </c>
      <c r="J544" s="383" t="s">
        <v>617</v>
      </c>
      <c r="K544" s="383" t="s">
        <v>618</v>
      </c>
      <c r="L544" s="384">
        <v>30780</v>
      </c>
      <c r="M544" s="383" t="s">
        <v>645</v>
      </c>
      <c r="N544" s="383" t="s">
        <v>620</v>
      </c>
      <c r="O544" s="383" t="s">
        <v>230</v>
      </c>
    </row>
    <row r="545" spans="1:15">
      <c r="A545" s="385">
        <v>42150</v>
      </c>
      <c r="B545" s="383" t="s">
        <v>17</v>
      </c>
      <c r="C545" s="383" t="s">
        <v>18</v>
      </c>
      <c r="D545" s="383" t="s">
        <v>19</v>
      </c>
      <c r="E545" s="383" t="s">
        <v>668</v>
      </c>
      <c r="F545" s="383" t="s">
        <v>10</v>
      </c>
      <c r="G545" s="384">
        <v>2000</v>
      </c>
      <c r="H545" s="383" t="s">
        <v>679</v>
      </c>
      <c r="I545" s="383" t="s">
        <v>677</v>
      </c>
      <c r="J545" s="383" t="s">
        <v>617</v>
      </c>
      <c r="K545" s="383" t="s">
        <v>618</v>
      </c>
      <c r="L545" s="384">
        <v>30780</v>
      </c>
      <c r="M545" s="383" t="s">
        <v>645</v>
      </c>
      <c r="N545" s="383" t="s">
        <v>620</v>
      </c>
      <c r="O545" s="383" t="s">
        <v>230</v>
      </c>
    </row>
    <row r="546" spans="1:15">
      <c r="A546" s="385">
        <v>41997</v>
      </c>
      <c r="B546" s="383" t="s">
        <v>17</v>
      </c>
      <c r="C546" s="383" t="s">
        <v>18</v>
      </c>
      <c r="D546" s="383" t="s">
        <v>19</v>
      </c>
      <c r="E546" s="383" t="s">
        <v>668</v>
      </c>
      <c r="F546" s="383" t="s">
        <v>10</v>
      </c>
      <c r="G546" s="384">
        <v>750</v>
      </c>
      <c r="H546" s="383" t="s">
        <v>669</v>
      </c>
      <c r="I546" s="383" t="s">
        <v>670</v>
      </c>
      <c r="J546" s="383" t="s">
        <v>617</v>
      </c>
      <c r="K546" s="383" t="s">
        <v>618</v>
      </c>
      <c r="L546" s="384">
        <v>0</v>
      </c>
      <c r="M546" s="383" t="s">
        <v>619</v>
      </c>
      <c r="N546" s="383" t="s">
        <v>620</v>
      </c>
      <c r="O546" s="383" t="s">
        <v>230</v>
      </c>
    </row>
    <row r="547" spans="1:15">
      <c r="A547" s="385">
        <v>41998</v>
      </c>
      <c r="B547" s="383" t="s">
        <v>15</v>
      </c>
      <c r="C547" s="383" t="s">
        <v>16</v>
      </c>
      <c r="D547" s="383" t="s">
        <v>13</v>
      </c>
      <c r="E547" s="383" t="s">
        <v>680</v>
      </c>
      <c r="F547" s="383" t="s">
        <v>10</v>
      </c>
      <c r="G547" s="384">
        <v>6000</v>
      </c>
      <c r="H547" s="383" t="s">
        <v>681</v>
      </c>
      <c r="I547" s="383" t="s">
        <v>682</v>
      </c>
      <c r="J547" s="383" t="s">
        <v>617</v>
      </c>
      <c r="K547" s="383" t="s">
        <v>618</v>
      </c>
      <c r="L547" s="384">
        <v>0</v>
      </c>
      <c r="M547" s="383" t="s">
        <v>619</v>
      </c>
      <c r="N547" s="383" t="s">
        <v>620</v>
      </c>
      <c r="O547" s="383" t="s">
        <v>230</v>
      </c>
    </row>
    <row r="548" spans="1:15">
      <c r="A548" s="385">
        <v>41999</v>
      </c>
      <c r="B548" s="383" t="s">
        <v>17</v>
      </c>
      <c r="C548" s="383" t="s">
        <v>18</v>
      </c>
      <c r="D548" s="383" t="s">
        <v>19</v>
      </c>
      <c r="E548" s="383" t="s">
        <v>668</v>
      </c>
      <c r="F548" s="383" t="s">
        <v>10</v>
      </c>
      <c r="G548" s="384">
        <v>2000</v>
      </c>
      <c r="H548" s="383" t="s">
        <v>676</v>
      </c>
      <c r="I548" s="383" t="s">
        <v>677</v>
      </c>
      <c r="J548" s="383" t="s">
        <v>617</v>
      </c>
      <c r="K548" s="383" t="s">
        <v>618</v>
      </c>
      <c r="L548" s="384">
        <v>0</v>
      </c>
      <c r="M548" s="383" t="s">
        <v>619</v>
      </c>
      <c r="N548" s="383" t="s">
        <v>620</v>
      </c>
      <c r="O548" s="383" t="s">
        <v>230</v>
      </c>
    </row>
    <row r="549" spans="1:15">
      <c r="A549" s="385">
        <v>42000</v>
      </c>
      <c r="B549" s="383" t="s">
        <v>17</v>
      </c>
      <c r="C549" s="383" t="s">
        <v>18</v>
      </c>
      <c r="D549" s="383" t="s">
        <v>19</v>
      </c>
      <c r="E549" s="383" t="s">
        <v>668</v>
      </c>
      <c r="F549" s="383" t="s">
        <v>10</v>
      </c>
      <c r="G549" s="384">
        <v>2000</v>
      </c>
      <c r="H549" s="383" t="s">
        <v>676</v>
      </c>
      <c r="I549" s="383" t="s">
        <v>677</v>
      </c>
      <c r="J549" s="383" t="s">
        <v>617</v>
      </c>
      <c r="K549" s="383" t="s">
        <v>618</v>
      </c>
      <c r="L549" s="384">
        <v>0</v>
      </c>
      <c r="M549" s="383" t="s">
        <v>619</v>
      </c>
      <c r="N549" s="383" t="s">
        <v>620</v>
      </c>
      <c r="O549" s="383" t="s">
        <v>230</v>
      </c>
    </row>
    <row r="550" spans="1:15">
      <c r="A550" s="385">
        <v>42001</v>
      </c>
      <c r="B550" s="383" t="s">
        <v>15</v>
      </c>
      <c r="C550" s="383" t="s">
        <v>16</v>
      </c>
      <c r="D550" s="383" t="s">
        <v>13</v>
      </c>
      <c r="E550" s="383" t="s">
        <v>680</v>
      </c>
      <c r="F550" s="383" t="s">
        <v>10</v>
      </c>
      <c r="G550" s="384">
        <v>6000</v>
      </c>
      <c r="H550" s="383" t="s">
        <v>681</v>
      </c>
      <c r="I550" s="383" t="s">
        <v>682</v>
      </c>
      <c r="J550" s="383" t="s">
        <v>617</v>
      </c>
      <c r="K550" s="383" t="s">
        <v>618</v>
      </c>
      <c r="L550" s="384">
        <v>0</v>
      </c>
      <c r="M550" s="383" t="s">
        <v>619</v>
      </c>
      <c r="N550" s="383" t="s">
        <v>620</v>
      </c>
      <c r="O550" s="383" t="s">
        <v>230</v>
      </c>
    </row>
    <row r="551" spans="1:15">
      <c r="A551" s="385">
        <v>42002</v>
      </c>
      <c r="B551" s="383" t="s">
        <v>17</v>
      </c>
      <c r="C551" s="383" t="s">
        <v>18</v>
      </c>
      <c r="D551" s="383" t="s">
        <v>19</v>
      </c>
      <c r="E551" s="383" t="s">
        <v>668</v>
      </c>
      <c r="F551" s="383" t="s">
        <v>10</v>
      </c>
      <c r="G551" s="384">
        <v>2000</v>
      </c>
      <c r="H551" s="383" t="s">
        <v>676</v>
      </c>
      <c r="I551" s="383" t="s">
        <v>677</v>
      </c>
      <c r="J551" s="383" t="s">
        <v>617</v>
      </c>
      <c r="K551" s="383" t="s">
        <v>618</v>
      </c>
      <c r="L551" s="384">
        <v>0</v>
      </c>
      <c r="M551" s="383" t="s">
        <v>619</v>
      </c>
      <c r="N551" s="383" t="s">
        <v>620</v>
      </c>
      <c r="O551" s="383" t="s">
        <v>230</v>
      </c>
    </row>
    <row r="552" spans="1:15">
      <c r="A552" s="385">
        <v>42003</v>
      </c>
      <c r="B552" s="383" t="s">
        <v>646</v>
      </c>
      <c r="C552" s="383" t="s">
        <v>8</v>
      </c>
      <c r="D552" s="383" t="s">
        <v>32</v>
      </c>
      <c r="E552" s="383" t="s">
        <v>647</v>
      </c>
      <c r="F552" s="383" t="s">
        <v>10</v>
      </c>
      <c r="G552" s="384">
        <v>28358</v>
      </c>
      <c r="H552" s="383" t="s">
        <v>648</v>
      </c>
      <c r="I552" s="383" t="s">
        <v>662</v>
      </c>
      <c r="J552" s="383" t="s">
        <v>617</v>
      </c>
      <c r="K552" s="383" t="s">
        <v>618</v>
      </c>
      <c r="L552" s="384">
        <v>0</v>
      </c>
      <c r="M552" s="383" t="s">
        <v>619</v>
      </c>
      <c r="N552" s="383" t="s">
        <v>620</v>
      </c>
      <c r="O552" s="383" t="s">
        <v>230</v>
      </c>
    </row>
    <row r="553" spans="1:15">
      <c r="A553" s="385">
        <v>42004</v>
      </c>
      <c r="B553" s="383" t="s">
        <v>646</v>
      </c>
      <c r="C553" s="383" t="s">
        <v>8</v>
      </c>
      <c r="D553" s="383" t="s">
        <v>32</v>
      </c>
      <c r="E553" s="383" t="s">
        <v>647</v>
      </c>
      <c r="F553" s="383" t="s">
        <v>10</v>
      </c>
      <c r="G553" s="384">
        <v>3186</v>
      </c>
      <c r="H553" s="383" t="s">
        <v>648</v>
      </c>
      <c r="I553" s="383" t="s">
        <v>662</v>
      </c>
      <c r="J553" s="383" t="s">
        <v>617</v>
      </c>
      <c r="K553" s="383" t="s">
        <v>618</v>
      </c>
      <c r="L553" s="384">
        <v>0</v>
      </c>
      <c r="M553" s="383" t="s">
        <v>626</v>
      </c>
      <c r="N553" s="383" t="s">
        <v>620</v>
      </c>
      <c r="O553" s="383" t="s">
        <v>230</v>
      </c>
    </row>
    <row r="554" spans="1:15">
      <c r="A554" s="385">
        <v>42005</v>
      </c>
      <c r="B554" s="383" t="s">
        <v>17</v>
      </c>
      <c r="C554" s="383" t="s">
        <v>18</v>
      </c>
      <c r="D554" s="383" t="s">
        <v>19</v>
      </c>
      <c r="E554" s="383" t="s">
        <v>668</v>
      </c>
      <c r="F554" s="383" t="s">
        <v>10</v>
      </c>
      <c r="G554" s="384">
        <v>5400</v>
      </c>
      <c r="H554" s="383" t="s">
        <v>679</v>
      </c>
      <c r="I554" s="383" t="s">
        <v>683</v>
      </c>
      <c r="J554" s="383" t="s">
        <v>617</v>
      </c>
      <c r="K554" s="383" t="s">
        <v>618</v>
      </c>
      <c r="L554" s="384">
        <v>0</v>
      </c>
      <c r="M554" s="383" t="s">
        <v>626</v>
      </c>
      <c r="N554" s="383" t="s">
        <v>620</v>
      </c>
      <c r="O554" s="383" t="s">
        <v>230</v>
      </c>
    </row>
    <row r="555" spans="1:15">
      <c r="A555" s="385">
        <v>42006</v>
      </c>
      <c r="B555" s="383" t="s">
        <v>646</v>
      </c>
      <c r="C555" s="383" t="s">
        <v>8</v>
      </c>
      <c r="D555" s="383" t="s">
        <v>32</v>
      </c>
      <c r="E555" s="383" t="s">
        <v>647</v>
      </c>
      <c r="F555" s="383" t="s">
        <v>10</v>
      </c>
      <c r="G555" s="384">
        <v>3186</v>
      </c>
      <c r="H555" s="383" t="s">
        <v>648</v>
      </c>
      <c r="I555" s="383" t="s">
        <v>662</v>
      </c>
      <c r="J555" s="383" t="s">
        <v>617</v>
      </c>
      <c r="K555" s="383" t="s">
        <v>618</v>
      </c>
      <c r="L555" s="384">
        <v>6319</v>
      </c>
      <c r="M555" s="383" t="s">
        <v>627</v>
      </c>
      <c r="N555" s="383" t="s">
        <v>620</v>
      </c>
      <c r="O555" s="383" t="s">
        <v>230</v>
      </c>
    </row>
    <row r="556" spans="1:15">
      <c r="A556" s="385">
        <v>42007</v>
      </c>
      <c r="B556" s="383" t="s">
        <v>646</v>
      </c>
      <c r="C556" s="383" t="s">
        <v>8</v>
      </c>
      <c r="D556" s="383" t="s">
        <v>32</v>
      </c>
      <c r="E556" s="383" t="s">
        <v>647</v>
      </c>
      <c r="F556" s="383" t="s">
        <v>10</v>
      </c>
      <c r="G556" s="384">
        <v>3186</v>
      </c>
      <c r="H556" s="383" t="s">
        <v>648</v>
      </c>
      <c r="I556" s="383" t="s">
        <v>662</v>
      </c>
      <c r="J556" s="383" t="s">
        <v>617</v>
      </c>
      <c r="K556" s="383" t="s">
        <v>618</v>
      </c>
      <c r="L556" s="384">
        <v>8221</v>
      </c>
      <c r="M556" s="383" t="s">
        <v>627</v>
      </c>
      <c r="N556" s="383" t="s">
        <v>620</v>
      </c>
      <c r="O556" s="383" t="s">
        <v>230</v>
      </c>
    </row>
    <row r="557" spans="1:15">
      <c r="A557" s="385">
        <v>42008</v>
      </c>
      <c r="B557" s="383" t="s">
        <v>646</v>
      </c>
      <c r="C557" s="383" t="s">
        <v>8</v>
      </c>
      <c r="D557" s="383" t="s">
        <v>32</v>
      </c>
      <c r="E557" s="383" t="s">
        <v>647</v>
      </c>
      <c r="F557" s="383" t="s">
        <v>10</v>
      </c>
      <c r="G557" s="384">
        <v>3186</v>
      </c>
      <c r="H557" s="383" t="s">
        <v>648</v>
      </c>
      <c r="I557" s="383" t="s">
        <v>662</v>
      </c>
      <c r="J557" s="383" t="s">
        <v>617</v>
      </c>
      <c r="K557" s="383" t="s">
        <v>618</v>
      </c>
      <c r="L557" s="384">
        <v>8501</v>
      </c>
      <c r="M557" s="383" t="s">
        <v>627</v>
      </c>
      <c r="N557" s="383" t="s">
        <v>620</v>
      </c>
      <c r="O557" s="383" t="s">
        <v>230</v>
      </c>
    </row>
    <row r="558" spans="1:15">
      <c r="A558" s="385">
        <v>42009</v>
      </c>
      <c r="B558" s="383" t="s">
        <v>37</v>
      </c>
      <c r="C558" s="383" t="s">
        <v>654</v>
      </c>
      <c r="D558" s="383" t="s">
        <v>38</v>
      </c>
      <c r="E558" s="383" t="s">
        <v>655</v>
      </c>
      <c r="F558" s="383" t="s">
        <v>10</v>
      </c>
      <c r="G558" s="384">
        <v>1800</v>
      </c>
      <c r="H558" s="383" t="s">
        <v>656</v>
      </c>
      <c r="I558" s="383" t="s">
        <v>657</v>
      </c>
      <c r="J558" s="383" t="s">
        <v>617</v>
      </c>
      <c r="K558" s="383" t="s">
        <v>618</v>
      </c>
      <c r="L558" s="384">
        <v>9088</v>
      </c>
      <c r="M558" s="383" t="s">
        <v>627</v>
      </c>
      <c r="N558" s="383" t="s">
        <v>620</v>
      </c>
      <c r="O558" s="383" t="s">
        <v>230</v>
      </c>
    </row>
    <row r="559" spans="1:15">
      <c r="A559" s="385">
        <v>42010</v>
      </c>
      <c r="B559" s="383" t="s">
        <v>37</v>
      </c>
      <c r="C559" s="383" t="s">
        <v>654</v>
      </c>
      <c r="D559" s="383" t="s">
        <v>38</v>
      </c>
      <c r="E559" s="383" t="s">
        <v>655</v>
      </c>
      <c r="F559" s="383" t="s">
        <v>10</v>
      </c>
      <c r="G559" s="384">
        <v>1800</v>
      </c>
      <c r="H559" s="383" t="s">
        <v>656</v>
      </c>
      <c r="I559" s="383" t="s">
        <v>657</v>
      </c>
      <c r="J559" s="383" t="s">
        <v>617</v>
      </c>
      <c r="K559" s="383" t="s">
        <v>618</v>
      </c>
      <c r="L559" s="384">
        <v>9280</v>
      </c>
      <c r="M559" s="383" t="s">
        <v>629</v>
      </c>
      <c r="N559" s="383" t="s">
        <v>620</v>
      </c>
      <c r="O559" s="383" t="s">
        <v>230</v>
      </c>
    </row>
    <row r="560" spans="1:15">
      <c r="A560" s="385">
        <v>42011</v>
      </c>
      <c r="B560" s="383" t="s">
        <v>646</v>
      </c>
      <c r="C560" s="383" t="s">
        <v>8</v>
      </c>
      <c r="D560" s="383" t="s">
        <v>32</v>
      </c>
      <c r="E560" s="383" t="s">
        <v>647</v>
      </c>
      <c r="F560" s="383" t="s">
        <v>10</v>
      </c>
      <c r="G560" s="384">
        <v>3186</v>
      </c>
      <c r="H560" s="383" t="s">
        <v>648</v>
      </c>
      <c r="I560" s="383" t="s">
        <v>662</v>
      </c>
      <c r="J560" s="383" t="s">
        <v>617</v>
      </c>
      <c r="K560" s="383" t="s">
        <v>618</v>
      </c>
      <c r="L560" s="384">
        <v>9280</v>
      </c>
      <c r="M560" s="383" t="s">
        <v>629</v>
      </c>
      <c r="N560" s="383" t="s">
        <v>620</v>
      </c>
      <c r="O560" s="383" t="s">
        <v>230</v>
      </c>
    </row>
    <row r="561" spans="1:15">
      <c r="A561" s="385">
        <v>42012</v>
      </c>
      <c r="B561" s="383" t="s">
        <v>37</v>
      </c>
      <c r="C561" s="383" t="s">
        <v>654</v>
      </c>
      <c r="D561" s="383" t="s">
        <v>38</v>
      </c>
      <c r="E561" s="383" t="s">
        <v>655</v>
      </c>
      <c r="F561" s="383" t="s">
        <v>10</v>
      </c>
      <c r="G561" s="384">
        <v>1800</v>
      </c>
      <c r="H561" s="383" t="s">
        <v>656</v>
      </c>
      <c r="I561" s="383" t="s">
        <v>657</v>
      </c>
      <c r="J561" s="383" t="s">
        <v>617</v>
      </c>
      <c r="K561" s="383" t="s">
        <v>618</v>
      </c>
      <c r="L561" s="384">
        <v>9280</v>
      </c>
      <c r="M561" s="383" t="s">
        <v>630</v>
      </c>
      <c r="N561" s="383" t="s">
        <v>620</v>
      </c>
      <c r="O561" s="383" t="s">
        <v>230</v>
      </c>
    </row>
    <row r="562" spans="1:15">
      <c r="A562" s="385">
        <v>42013</v>
      </c>
      <c r="B562" s="383" t="s">
        <v>37</v>
      </c>
      <c r="C562" s="383" t="s">
        <v>654</v>
      </c>
      <c r="D562" s="383" t="s">
        <v>38</v>
      </c>
      <c r="E562" s="383" t="s">
        <v>655</v>
      </c>
      <c r="F562" s="383" t="s">
        <v>10</v>
      </c>
      <c r="G562" s="384">
        <v>1800</v>
      </c>
      <c r="H562" s="383" t="s">
        <v>656</v>
      </c>
      <c r="I562" s="383" t="s">
        <v>657</v>
      </c>
      <c r="J562" s="383" t="s">
        <v>617</v>
      </c>
      <c r="K562" s="383" t="s">
        <v>618</v>
      </c>
      <c r="L562" s="384">
        <v>9280</v>
      </c>
      <c r="M562" s="383" t="s">
        <v>630</v>
      </c>
      <c r="N562" s="383" t="s">
        <v>620</v>
      </c>
      <c r="O562" s="383" t="s">
        <v>230</v>
      </c>
    </row>
    <row r="563" spans="1:15">
      <c r="A563" s="385">
        <v>42014</v>
      </c>
      <c r="B563" s="383" t="s">
        <v>650</v>
      </c>
      <c r="C563" s="383" t="s">
        <v>8</v>
      </c>
      <c r="D563" s="383" t="s">
        <v>20</v>
      </c>
      <c r="E563" s="383" t="s">
        <v>651</v>
      </c>
      <c r="F563" s="383" t="s">
        <v>10</v>
      </c>
      <c r="G563" s="384">
        <v>1180</v>
      </c>
      <c r="H563" s="383" t="s">
        <v>652</v>
      </c>
      <c r="I563" s="383" t="s">
        <v>653</v>
      </c>
      <c r="J563" s="383" t="s">
        <v>617</v>
      </c>
      <c r="K563" s="383" t="s">
        <v>618</v>
      </c>
      <c r="L563" s="384">
        <v>9280</v>
      </c>
      <c r="M563" s="383" t="s">
        <v>630</v>
      </c>
      <c r="N563" s="383" t="s">
        <v>620</v>
      </c>
      <c r="O563" s="383" t="s">
        <v>230</v>
      </c>
    </row>
    <row r="564" spans="1:15">
      <c r="A564" s="385">
        <v>42015</v>
      </c>
      <c r="B564" s="383" t="s">
        <v>650</v>
      </c>
      <c r="C564" s="383" t="s">
        <v>8</v>
      </c>
      <c r="D564" s="383" t="s">
        <v>20</v>
      </c>
      <c r="E564" s="383" t="s">
        <v>651</v>
      </c>
      <c r="F564" s="383" t="s">
        <v>10</v>
      </c>
      <c r="G564" s="384">
        <v>1180</v>
      </c>
      <c r="H564" s="383" t="s">
        <v>652</v>
      </c>
      <c r="I564" s="383" t="s">
        <v>653</v>
      </c>
      <c r="J564" s="383" t="s">
        <v>617</v>
      </c>
      <c r="K564" s="383" t="s">
        <v>618</v>
      </c>
      <c r="L564" s="384">
        <v>9280</v>
      </c>
      <c r="M564" s="383" t="s">
        <v>630</v>
      </c>
      <c r="N564" s="383" t="s">
        <v>620</v>
      </c>
      <c r="O564" s="383" t="s">
        <v>230</v>
      </c>
    </row>
    <row r="565" spans="1:15">
      <c r="A565" s="385">
        <v>42016</v>
      </c>
      <c r="B565" s="383" t="s">
        <v>650</v>
      </c>
      <c r="C565" s="383" t="s">
        <v>8</v>
      </c>
      <c r="D565" s="383" t="s">
        <v>20</v>
      </c>
      <c r="E565" s="383" t="s">
        <v>651</v>
      </c>
      <c r="F565" s="383" t="s">
        <v>10</v>
      </c>
      <c r="G565" s="384">
        <v>1180</v>
      </c>
      <c r="H565" s="383" t="s">
        <v>652</v>
      </c>
      <c r="I565" s="383" t="s">
        <v>653</v>
      </c>
      <c r="J565" s="383" t="s">
        <v>617</v>
      </c>
      <c r="K565" s="383" t="s">
        <v>618</v>
      </c>
      <c r="L565" s="384">
        <v>9280</v>
      </c>
      <c r="M565" s="383" t="s">
        <v>630</v>
      </c>
      <c r="N565" s="383" t="s">
        <v>620</v>
      </c>
      <c r="O565" s="383" t="s">
        <v>230</v>
      </c>
    </row>
    <row r="566" spans="1:15">
      <c r="A566" s="385">
        <v>42017</v>
      </c>
      <c r="B566" s="383" t="s">
        <v>650</v>
      </c>
      <c r="C566" s="383" t="s">
        <v>8</v>
      </c>
      <c r="D566" s="383" t="s">
        <v>20</v>
      </c>
      <c r="E566" s="383" t="s">
        <v>651</v>
      </c>
      <c r="F566" s="383" t="s">
        <v>10</v>
      </c>
      <c r="G566" s="384">
        <v>1180</v>
      </c>
      <c r="H566" s="383" t="s">
        <v>652</v>
      </c>
      <c r="I566" s="383" t="s">
        <v>653</v>
      </c>
      <c r="J566" s="383" t="s">
        <v>617</v>
      </c>
      <c r="K566" s="383" t="s">
        <v>618</v>
      </c>
      <c r="L566" s="384">
        <v>9280</v>
      </c>
      <c r="M566" s="383" t="s">
        <v>631</v>
      </c>
      <c r="N566" s="383" t="s">
        <v>620</v>
      </c>
      <c r="O566" s="383" t="s">
        <v>230</v>
      </c>
    </row>
    <row r="567" spans="1:15">
      <c r="A567" s="385">
        <v>42018</v>
      </c>
      <c r="B567" s="383" t="s">
        <v>646</v>
      </c>
      <c r="C567" s="383" t="s">
        <v>8</v>
      </c>
      <c r="D567" s="383" t="s">
        <v>32</v>
      </c>
      <c r="E567" s="383" t="s">
        <v>647</v>
      </c>
      <c r="F567" s="383" t="s">
        <v>10</v>
      </c>
      <c r="G567" s="384">
        <v>2125</v>
      </c>
      <c r="H567" s="383" t="s">
        <v>648</v>
      </c>
      <c r="I567" s="383" t="s">
        <v>649</v>
      </c>
      <c r="J567" s="383" t="s">
        <v>617</v>
      </c>
      <c r="K567" s="383" t="s">
        <v>618</v>
      </c>
      <c r="L567" s="384">
        <v>9804</v>
      </c>
      <c r="M567" s="383" t="s">
        <v>631</v>
      </c>
      <c r="N567" s="383" t="s">
        <v>620</v>
      </c>
      <c r="O567" s="383" t="s">
        <v>230</v>
      </c>
    </row>
    <row r="568" spans="1:15">
      <c r="A568" s="385">
        <v>42019</v>
      </c>
      <c r="B568" s="383" t="s">
        <v>650</v>
      </c>
      <c r="C568" s="383" t="s">
        <v>8</v>
      </c>
      <c r="D568" s="383" t="s">
        <v>20</v>
      </c>
      <c r="E568" s="383" t="s">
        <v>651</v>
      </c>
      <c r="F568" s="383" t="s">
        <v>10</v>
      </c>
      <c r="G568" s="384">
        <v>1632</v>
      </c>
      <c r="H568" s="383" t="s">
        <v>672</v>
      </c>
      <c r="I568" s="383" t="s">
        <v>674</v>
      </c>
      <c r="J568" s="383" t="s">
        <v>617</v>
      </c>
      <c r="K568" s="383" t="s">
        <v>618</v>
      </c>
      <c r="L568" s="384">
        <v>11627</v>
      </c>
      <c r="M568" s="383" t="s">
        <v>631</v>
      </c>
      <c r="N568" s="383" t="s">
        <v>620</v>
      </c>
      <c r="O568" s="383" t="s">
        <v>230</v>
      </c>
    </row>
    <row r="569" spans="1:15">
      <c r="A569" s="385">
        <v>42020</v>
      </c>
      <c r="B569" s="383" t="s">
        <v>646</v>
      </c>
      <c r="C569" s="383" t="s">
        <v>8</v>
      </c>
      <c r="D569" s="383" t="s">
        <v>32</v>
      </c>
      <c r="E569" s="383" t="s">
        <v>647</v>
      </c>
      <c r="F569" s="383" t="s">
        <v>10</v>
      </c>
      <c r="G569" s="384">
        <v>2125</v>
      </c>
      <c r="H569" s="383" t="s">
        <v>648</v>
      </c>
      <c r="I569" s="383" t="s">
        <v>649</v>
      </c>
      <c r="J569" s="383" t="s">
        <v>617</v>
      </c>
      <c r="K569" s="383" t="s">
        <v>618</v>
      </c>
      <c r="L569" s="384">
        <v>12650</v>
      </c>
      <c r="M569" s="383" t="s">
        <v>631</v>
      </c>
      <c r="N569" s="383" t="s">
        <v>620</v>
      </c>
      <c r="O569" s="383" t="s">
        <v>230</v>
      </c>
    </row>
    <row r="570" spans="1:15">
      <c r="A570" s="385">
        <v>42021</v>
      </c>
      <c r="B570" s="383" t="s">
        <v>650</v>
      </c>
      <c r="C570" s="383" t="s">
        <v>8</v>
      </c>
      <c r="D570" s="383" t="s">
        <v>20</v>
      </c>
      <c r="E570" s="383" t="s">
        <v>651</v>
      </c>
      <c r="F570" s="383" t="s">
        <v>10</v>
      </c>
      <c r="G570" s="384">
        <v>1632</v>
      </c>
      <c r="H570" s="383" t="s">
        <v>672</v>
      </c>
      <c r="I570" s="383" t="s">
        <v>674</v>
      </c>
      <c r="J570" s="383" t="s">
        <v>617</v>
      </c>
      <c r="K570" s="383" t="s">
        <v>618</v>
      </c>
      <c r="L570" s="384">
        <v>12650</v>
      </c>
      <c r="M570" s="383" t="s">
        <v>632</v>
      </c>
      <c r="N570" s="383" t="s">
        <v>620</v>
      </c>
      <c r="O570" s="383" t="s">
        <v>230</v>
      </c>
    </row>
    <row r="571" spans="1:15">
      <c r="A571" s="385">
        <v>42022</v>
      </c>
      <c r="B571" s="383" t="s">
        <v>650</v>
      </c>
      <c r="C571" s="383" t="s">
        <v>8</v>
      </c>
      <c r="D571" s="383" t="s">
        <v>20</v>
      </c>
      <c r="E571" s="383" t="s">
        <v>651</v>
      </c>
      <c r="F571" s="383" t="s">
        <v>10</v>
      </c>
      <c r="G571" s="384">
        <v>1632</v>
      </c>
      <c r="H571" s="383" t="s">
        <v>672</v>
      </c>
      <c r="I571" s="383" t="s">
        <v>674</v>
      </c>
      <c r="J571" s="383" t="s">
        <v>617</v>
      </c>
      <c r="K571" s="383" t="s">
        <v>618</v>
      </c>
      <c r="L571" s="384">
        <v>12650</v>
      </c>
      <c r="M571" s="383" t="s">
        <v>632</v>
      </c>
      <c r="N571" s="383" t="s">
        <v>620</v>
      </c>
      <c r="O571" s="383" t="s">
        <v>230</v>
      </c>
    </row>
    <row r="572" spans="1:15">
      <c r="A572" s="385">
        <v>42023</v>
      </c>
      <c r="B572" s="383" t="s">
        <v>650</v>
      </c>
      <c r="C572" s="383" t="s">
        <v>8</v>
      </c>
      <c r="D572" s="383" t="s">
        <v>20</v>
      </c>
      <c r="E572" s="383" t="s">
        <v>651</v>
      </c>
      <c r="F572" s="383" t="s">
        <v>10</v>
      </c>
      <c r="G572" s="384">
        <v>1632</v>
      </c>
      <c r="H572" s="383" t="s">
        <v>672</v>
      </c>
      <c r="I572" s="383" t="s">
        <v>674</v>
      </c>
      <c r="J572" s="383" t="s">
        <v>617</v>
      </c>
      <c r="K572" s="383" t="s">
        <v>618</v>
      </c>
      <c r="L572" s="384">
        <v>12650</v>
      </c>
      <c r="M572" s="383" t="s">
        <v>632</v>
      </c>
      <c r="N572" s="383" t="s">
        <v>620</v>
      </c>
      <c r="O572" s="383" t="s">
        <v>230</v>
      </c>
    </row>
    <row r="573" spans="1:15">
      <c r="A573" s="385">
        <v>42024</v>
      </c>
      <c r="B573" s="383" t="s">
        <v>650</v>
      </c>
      <c r="C573" s="383" t="s">
        <v>8</v>
      </c>
      <c r="D573" s="383" t="s">
        <v>20</v>
      </c>
      <c r="E573" s="383" t="s">
        <v>651</v>
      </c>
      <c r="F573" s="383" t="s">
        <v>10</v>
      </c>
      <c r="G573" s="384">
        <v>1632</v>
      </c>
      <c r="H573" s="383" t="s">
        <v>672</v>
      </c>
      <c r="I573" s="383" t="s">
        <v>674</v>
      </c>
      <c r="J573" s="383" t="s">
        <v>617</v>
      </c>
      <c r="K573" s="383" t="s">
        <v>618</v>
      </c>
      <c r="L573" s="384">
        <v>12775</v>
      </c>
      <c r="M573" s="383" t="s">
        <v>633</v>
      </c>
      <c r="N573" s="383" t="s">
        <v>620</v>
      </c>
      <c r="O573" s="383" t="s">
        <v>230</v>
      </c>
    </row>
    <row r="574" spans="1:15">
      <c r="A574" s="385">
        <v>42025</v>
      </c>
      <c r="B574" s="383" t="s">
        <v>650</v>
      </c>
      <c r="C574" s="383" t="s">
        <v>8</v>
      </c>
      <c r="D574" s="383" t="s">
        <v>20</v>
      </c>
      <c r="E574" s="383" t="s">
        <v>651</v>
      </c>
      <c r="F574" s="383" t="s">
        <v>10</v>
      </c>
      <c r="G574" s="384">
        <v>163222</v>
      </c>
      <c r="H574" s="383" t="s">
        <v>672</v>
      </c>
      <c r="I574" s="383" t="s">
        <v>674</v>
      </c>
      <c r="J574" s="383" t="s">
        <v>617</v>
      </c>
      <c r="K574" s="383" t="s">
        <v>618</v>
      </c>
      <c r="L574" s="384">
        <v>14695</v>
      </c>
      <c r="M574" s="383" t="s">
        <v>633</v>
      </c>
      <c r="N574" s="383" t="s">
        <v>620</v>
      </c>
      <c r="O574" s="383" t="s">
        <v>230</v>
      </c>
    </row>
    <row r="575" spans="1:15">
      <c r="A575" s="385">
        <v>42026</v>
      </c>
      <c r="B575" s="383" t="s">
        <v>650</v>
      </c>
      <c r="C575" s="383" t="s">
        <v>8</v>
      </c>
      <c r="D575" s="383" t="s">
        <v>20</v>
      </c>
      <c r="E575" s="383" t="s">
        <v>651</v>
      </c>
      <c r="F575" s="383" t="s">
        <v>10</v>
      </c>
      <c r="G575" s="384">
        <v>1632</v>
      </c>
      <c r="H575" s="383" t="s">
        <v>672</v>
      </c>
      <c r="I575" s="383" t="s">
        <v>674</v>
      </c>
      <c r="J575" s="383" t="s">
        <v>617</v>
      </c>
      <c r="K575" s="383" t="s">
        <v>618</v>
      </c>
      <c r="L575" s="384">
        <v>15922</v>
      </c>
      <c r="M575" s="383" t="s">
        <v>633</v>
      </c>
      <c r="N575" s="383" t="s">
        <v>620</v>
      </c>
      <c r="O575" s="383" t="s">
        <v>230</v>
      </c>
    </row>
    <row r="576" spans="1:15">
      <c r="A576" s="385">
        <v>42027</v>
      </c>
      <c r="B576" s="383" t="s">
        <v>650</v>
      </c>
      <c r="C576" s="383" t="s">
        <v>8</v>
      </c>
      <c r="D576" s="383" t="s">
        <v>20</v>
      </c>
      <c r="E576" s="383" t="s">
        <v>651</v>
      </c>
      <c r="F576" s="383" t="s">
        <v>10</v>
      </c>
      <c r="G576" s="384">
        <v>1632</v>
      </c>
      <c r="H576" s="383" t="s">
        <v>672</v>
      </c>
      <c r="I576" s="383" t="s">
        <v>674</v>
      </c>
      <c r="J576" s="383" t="s">
        <v>617</v>
      </c>
      <c r="K576" s="383" t="s">
        <v>618</v>
      </c>
      <c r="L576" s="384">
        <v>17245</v>
      </c>
      <c r="M576" s="383" t="s">
        <v>633</v>
      </c>
      <c r="N576" s="383" t="s">
        <v>620</v>
      </c>
      <c r="O576" s="383" t="s">
        <v>230</v>
      </c>
    </row>
    <row r="577" spans="1:15">
      <c r="A577" s="385">
        <v>42028</v>
      </c>
      <c r="B577" s="383" t="s">
        <v>650</v>
      </c>
      <c r="C577" s="383" t="s">
        <v>8</v>
      </c>
      <c r="D577" s="383" t="s">
        <v>20</v>
      </c>
      <c r="E577" s="383" t="s">
        <v>651</v>
      </c>
      <c r="F577" s="383" t="s">
        <v>10</v>
      </c>
      <c r="G577" s="384">
        <v>1632</v>
      </c>
      <c r="H577" s="383" t="s">
        <v>672</v>
      </c>
      <c r="I577" s="383" t="s">
        <v>674</v>
      </c>
      <c r="J577" s="383" t="s">
        <v>617</v>
      </c>
      <c r="K577" s="383" t="s">
        <v>618</v>
      </c>
      <c r="L577" s="384">
        <v>18650</v>
      </c>
      <c r="M577" s="383" t="s">
        <v>633</v>
      </c>
      <c r="N577" s="383" t="s">
        <v>620</v>
      </c>
      <c r="O577" s="383" t="s">
        <v>230</v>
      </c>
    </row>
    <row r="578" spans="1:15">
      <c r="A578" s="385">
        <v>42029</v>
      </c>
      <c r="B578" s="383" t="s">
        <v>650</v>
      </c>
      <c r="C578" s="383" t="s">
        <v>8</v>
      </c>
      <c r="D578" s="383" t="s">
        <v>20</v>
      </c>
      <c r="E578" s="383" t="s">
        <v>651</v>
      </c>
      <c r="F578" s="383" t="s">
        <v>10</v>
      </c>
      <c r="G578" s="384">
        <v>1632</v>
      </c>
      <c r="H578" s="383" t="s">
        <v>672</v>
      </c>
      <c r="I578" s="383" t="s">
        <v>674</v>
      </c>
      <c r="J578" s="383" t="s">
        <v>617</v>
      </c>
      <c r="K578" s="383" t="s">
        <v>618</v>
      </c>
      <c r="L578" s="384">
        <v>18650</v>
      </c>
      <c r="M578" s="383" t="s">
        <v>633</v>
      </c>
      <c r="N578" s="383" t="s">
        <v>620</v>
      </c>
      <c r="O578" s="383" t="s">
        <v>230</v>
      </c>
    </row>
    <row r="579" spans="1:15">
      <c r="A579" s="385">
        <v>42030</v>
      </c>
      <c r="B579" s="383" t="s">
        <v>650</v>
      </c>
      <c r="C579" s="383" t="s">
        <v>8</v>
      </c>
      <c r="D579" s="383" t="s">
        <v>20</v>
      </c>
      <c r="E579" s="383" t="s">
        <v>651</v>
      </c>
      <c r="F579" s="383" t="s">
        <v>10</v>
      </c>
      <c r="G579" s="384">
        <v>1632</v>
      </c>
      <c r="H579" s="383" t="s">
        <v>672</v>
      </c>
      <c r="I579" s="383" t="s">
        <v>674</v>
      </c>
      <c r="J579" s="383" t="s">
        <v>617</v>
      </c>
      <c r="K579" s="383" t="s">
        <v>618</v>
      </c>
      <c r="L579" s="384">
        <v>18650</v>
      </c>
      <c r="M579" s="383" t="s">
        <v>634</v>
      </c>
      <c r="N579" s="383" t="s">
        <v>620</v>
      </c>
      <c r="O579" s="383" t="s">
        <v>230</v>
      </c>
    </row>
    <row r="580" spans="1:15">
      <c r="A580" s="385">
        <v>42031</v>
      </c>
      <c r="B580" s="383" t="s">
        <v>650</v>
      </c>
      <c r="C580" s="383" t="s">
        <v>8</v>
      </c>
      <c r="D580" s="383" t="s">
        <v>20</v>
      </c>
      <c r="E580" s="383" t="s">
        <v>651</v>
      </c>
      <c r="F580" s="383" t="s">
        <v>10</v>
      </c>
      <c r="G580" s="384">
        <v>1632</v>
      </c>
      <c r="H580" s="383" t="s">
        <v>672</v>
      </c>
      <c r="I580" s="383" t="s">
        <v>674</v>
      </c>
      <c r="J580" s="383" t="s">
        <v>617</v>
      </c>
      <c r="K580" s="383" t="s">
        <v>618</v>
      </c>
      <c r="L580" s="384">
        <v>18650</v>
      </c>
      <c r="M580" s="383" t="s">
        <v>634</v>
      </c>
      <c r="N580" s="383" t="s">
        <v>620</v>
      </c>
      <c r="O580" s="383" t="s">
        <v>230</v>
      </c>
    </row>
    <row r="581" spans="1:15">
      <c r="A581" s="385">
        <v>42032</v>
      </c>
      <c r="B581" s="383" t="s">
        <v>650</v>
      </c>
      <c r="C581" s="383" t="s">
        <v>8</v>
      </c>
      <c r="D581" s="383" t="s">
        <v>20</v>
      </c>
      <c r="E581" s="383" t="s">
        <v>651</v>
      </c>
      <c r="F581" s="383" t="s">
        <v>10</v>
      </c>
      <c r="G581" s="384">
        <v>1632</v>
      </c>
      <c r="H581" s="383" t="s">
        <v>672</v>
      </c>
      <c r="I581" s="383" t="s">
        <v>674</v>
      </c>
      <c r="J581" s="383" t="s">
        <v>617</v>
      </c>
      <c r="K581" s="383" t="s">
        <v>618</v>
      </c>
      <c r="L581" s="384">
        <v>18650</v>
      </c>
      <c r="M581" s="383" t="s">
        <v>634</v>
      </c>
      <c r="N581" s="383" t="s">
        <v>620</v>
      </c>
      <c r="O581" s="383" t="s">
        <v>230</v>
      </c>
    </row>
    <row r="582" spans="1:15">
      <c r="A582" s="385">
        <v>42033</v>
      </c>
      <c r="B582" s="383" t="s">
        <v>650</v>
      </c>
      <c r="C582" s="383" t="s">
        <v>8</v>
      </c>
      <c r="D582" s="383" t="s">
        <v>20</v>
      </c>
      <c r="E582" s="383" t="s">
        <v>651</v>
      </c>
      <c r="F582" s="383" t="s">
        <v>10</v>
      </c>
      <c r="G582" s="384">
        <v>1632</v>
      </c>
      <c r="H582" s="383" t="s">
        <v>672</v>
      </c>
      <c r="I582" s="383" t="s">
        <v>674</v>
      </c>
      <c r="J582" s="383" t="s">
        <v>617</v>
      </c>
      <c r="K582" s="383" t="s">
        <v>618</v>
      </c>
      <c r="L582" s="384">
        <v>18650</v>
      </c>
      <c r="M582" s="383" t="s">
        <v>634</v>
      </c>
      <c r="N582" s="383" t="s">
        <v>620</v>
      </c>
      <c r="O582" s="383" t="s">
        <v>230</v>
      </c>
    </row>
    <row r="583" spans="1:15">
      <c r="A583" s="385">
        <v>42034</v>
      </c>
      <c r="B583" s="383" t="s">
        <v>650</v>
      </c>
      <c r="C583" s="383" t="s">
        <v>8</v>
      </c>
      <c r="D583" s="383" t="s">
        <v>20</v>
      </c>
      <c r="E583" s="383" t="s">
        <v>651</v>
      </c>
      <c r="F583" s="383" t="s">
        <v>10</v>
      </c>
      <c r="G583" s="384">
        <v>1632</v>
      </c>
      <c r="H583" s="383" t="s">
        <v>672</v>
      </c>
      <c r="I583" s="383" t="s">
        <v>674</v>
      </c>
      <c r="J583" s="383" t="s">
        <v>617</v>
      </c>
      <c r="K583" s="383" t="s">
        <v>618</v>
      </c>
      <c r="L583" s="384">
        <v>18650</v>
      </c>
      <c r="M583" s="383" t="s">
        <v>634</v>
      </c>
      <c r="N583" s="383" t="s">
        <v>620</v>
      </c>
      <c r="O583" s="383" t="s">
        <v>230</v>
      </c>
    </row>
    <row r="584" spans="1:15">
      <c r="A584" s="385">
        <v>42035</v>
      </c>
      <c r="B584" s="383" t="s">
        <v>650</v>
      </c>
      <c r="C584" s="383" t="s">
        <v>8</v>
      </c>
      <c r="D584" s="383" t="s">
        <v>20</v>
      </c>
      <c r="E584" s="383" t="s">
        <v>651</v>
      </c>
      <c r="F584" s="383" t="s">
        <v>10</v>
      </c>
      <c r="G584" s="384">
        <v>1632</v>
      </c>
      <c r="H584" s="383" t="s">
        <v>672</v>
      </c>
      <c r="I584" s="383" t="s">
        <v>674</v>
      </c>
      <c r="J584" s="383" t="s">
        <v>617</v>
      </c>
      <c r="K584" s="383" t="s">
        <v>618</v>
      </c>
      <c r="L584" s="384">
        <v>18650</v>
      </c>
      <c r="M584" s="383" t="s">
        <v>634</v>
      </c>
      <c r="N584" s="383" t="s">
        <v>620</v>
      </c>
      <c r="O584" s="383" t="s">
        <v>230</v>
      </c>
    </row>
    <row r="585" spans="1:15">
      <c r="A585" s="385">
        <v>42036</v>
      </c>
      <c r="B585" s="383" t="s">
        <v>650</v>
      </c>
      <c r="C585" s="383" t="s">
        <v>8</v>
      </c>
      <c r="D585" s="383" t="s">
        <v>20</v>
      </c>
      <c r="E585" s="383" t="s">
        <v>651</v>
      </c>
      <c r="F585" s="383" t="s">
        <v>10</v>
      </c>
      <c r="G585" s="384">
        <v>1632</v>
      </c>
      <c r="H585" s="383" t="s">
        <v>672</v>
      </c>
      <c r="I585" s="383" t="s">
        <v>674</v>
      </c>
      <c r="J585" s="383" t="s">
        <v>617</v>
      </c>
      <c r="K585" s="383" t="s">
        <v>618</v>
      </c>
      <c r="L585" s="384">
        <v>18660</v>
      </c>
      <c r="M585" s="383" t="s">
        <v>634</v>
      </c>
      <c r="N585" s="383" t="s">
        <v>620</v>
      </c>
      <c r="O585" s="383" t="s">
        <v>230</v>
      </c>
    </row>
    <row r="586" spans="1:15">
      <c r="A586" s="385">
        <v>42037</v>
      </c>
      <c r="B586" s="383" t="s">
        <v>650</v>
      </c>
      <c r="C586" s="383" t="s">
        <v>8</v>
      </c>
      <c r="D586" s="383" t="s">
        <v>20</v>
      </c>
      <c r="E586" s="383" t="s">
        <v>651</v>
      </c>
      <c r="F586" s="383" t="s">
        <v>10</v>
      </c>
      <c r="G586" s="384">
        <v>1632</v>
      </c>
      <c r="H586" s="383" t="s">
        <v>672</v>
      </c>
      <c r="I586" s="383" t="s">
        <v>674</v>
      </c>
      <c r="J586" s="383" t="s">
        <v>617</v>
      </c>
      <c r="K586" s="383" t="s">
        <v>618</v>
      </c>
      <c r="L586" s="384">
        <v>18660</v>
      </c>
      <c r="M586" s="383" t="s">
        <v>634</v>
      </c>
      <c r="N586" s="383" t="s">
        <v>620</v>
      </c>
      <c r="O586" s="383" t="s">
        <v>230</v>
      </c>
    </row>
    <row r="587" spans="1:15">
      <c r="A587" s="385">
        <v>42038</v>
      </c>
      <c r="B587" s="383" t="s">
        <v>646</v>
      </c>
      <c r="C587" s="383" t="s">
        <v>8</v>
      </c>
      <c r="D587" s="383" t="s">
        <v>32</v>
      </c>
      <c r="E587" s="383" t="s">
        <v>647</v>
      </c>
      <c r="F587" s="383" t="s">
        <v>10</v>
      </c>
      <c r="G587" s="384">
        <v>1063</v>
      </c>
      <c r="H587" s="383" t="s">
        <v>648</v>
      </c>
      <c r="I587" s="383" t="s">
        <v>649</v>
      </c>
      <c r="J587" s="383" t="s">
        <v>617</v>
      </c>
      <c r="K587" s="383" t="s">
        <v>618</v>
      </c>
      <c r="L587" s="384">
        <v>18660</v>
      </c>
      <c r="M587" s="383" t="s">
        <v>634</v>
      </c>
      <c r="N587" s="383" t="s">
        <v>620</v>
      </c>
      <c r="O587" s="383" t="s">
        <v>230</v>
      </c>
    </row>
    <row r="588" spans="1:15">
      <c r="A588" s="385">
        <v>42039</v>
      </c>
      <c r="B588" s="383" t="s">
        <v>650</v>
      </c>
      <c r="C588" s="383" t="s">
        <v>8</v>
      </c>
      <c r="D588" s="383" t="s">
        <v>20</v>
      </c>
      <c r="E588" s="383" t="s">
        <v>651</v>
      </c>
      <c r="F588" s="383" t="s">
        <v>10</v>
      </c>
      <c r="G588" s="384">
        <v>1632</v>
      </c>
      <c r="H588" s="383" t="s">
        <v>672</v>
      </c>
      <c r="I588" s="383" t="s">
        <v>674</v>
      </c>
      <c r="J588" s="383" t="s">
        <v>617</v>
      </c>
      <c r="K588" s="383" t="s">
        <v>618</v>
      </c>
      <c r="L588" s="384">
        <v>18660</v>
      </c>
      <c r="M588" s="383" t="s">
        <v>634</v>
      </c>
      <c r="N588" s="383" t="s">
        <v>620</v>
      </c>
      <c r="O588" s="383" t="s">
        <v>230</v>
      </c>
    </row>
    <row r="589" spans="1:15">
      <c r="A589" s="385">
        <v>42040</v>
      </c>
      <c r="B589" s="383" t="s">
        <v>650</v>
      </c>
      <c r="C589" s="383" t="s">
        <v>8</v>
      </c>
      <c r="D589" s="383" t="s">
        <v>20</v>
      </c>
      <c r="E589" s="383" t="s">
        <v>651</v>
      </c>
      <c r="F589" s="383" t="s">
        <v>10</v>
      </c>
      <c r="G589" s="384">
        <v>143412</v>
      </c>
      <c r="H589" s="383" t="s">
        <v>672</v>
      </c>
      <c r="I589" s="383" t="s">
        <v>674</v>
      </c>
      <c r="J589" s="383" t="s">
        <v>617</v>
      </c>
      <c r="K589" s="383" t="s">
        <v>618</v>
      </c>
      <c r="L589" s="384">
        <v>18761</v>
      </c>
      <c r="M589" s="383" t="s">
        <v>635</v>
      </c>
      <c r="N589" s="383" t="s">
        <v>620</v>
      </c>
      <c r="O589" s="383" t="s">
        <v>230</v>
      </c>
    </row>
    <row r="590" spans="1:15">
      <c r="A590" s="385">
        <v>42041</v>
      </c>
      <c r="B590" s="383" t="s">
        <v>650</v>
      </c>
      <c r="C590" s="383" t="s">
        <v>8</v>
      </c>
      <c r="D590" s="383" t="s">
        <v>20</v>
      </c>
      <c r="E590" s="383" t="s">
        <v>651</v>
      </c>
      <c r="F590" s="383" t="s">
        <v>10</v>
      </c>
      <c r="G590" s="384">
        <v>3657</v>
      </c>
      <c r="H590" s="383" t="s">
        <v>672</v>
      </c>
      <c r="I590" s="383" t="s">
        <v>674</v>
      </c>
      <c r="J590" s="383" t="s">
        <v>617</v>
      </c>
      <c r="K590" s="383" t="s">
        <v>618</v>
      </c>
      <c r="L590" s="384">
        <v>18761</v>
      </c>
      <c r="M590" s="383" t="s">
        <v>635</v>
      </c>
      <c r="N590" s="383" t="s">
        <v>620</v>
      </c>
      <c r="O590" s="383" t="s">
        <v>230</v>
      </c>
    </row>
    <row r="591" spans="1:15">
      <c r="A591" s="385">
        <v>42042</v>
      </c>
      <c r="B591" s="383" t="s">
        <v>650</v>
      </c>
      <c r="C591" s="383" t="s">
        <v>8</v>
      </c>
      <c r="D591" s="383" t="s">
        <v>20</v>
      </c>
      <c r="E591" s="383" t="s">
        <v>651</v>
      </c>
      <c r="F591" s="383" t="s">
        <v>10</v>
      </c>
      <c r="G591" s="384">
        <v>3657</v>
      </c>
      <c r="H591" s="383" t="s">
        <v>672</v>
      </c>
      <c r="I591" s="383" t="s">
        <v>674</v>
      </c>
      <c r="J591" s="383" t="s">
        <v>617</v>
      </c>
      <c r="K591" s="383" t="s">
        <v>618</v>
      </c>
      <c r="L591" s="384">
        <v>18800</v>
      </c>
      <c r="M591" s="383" t="s">
        <v>635</v>
      </c>
      <c r="N591" s="383" t="s">
        <v>620</v>
      </c>
      <c r="O591" s="383" t="s">
        <v>230</v>
      </c>
    </row>
    <row r="592" spans="1:15">
      <c r="A592" s="385">
        <v>42043</v>
      </c>
      <c r="B592" s="383" t="s">
        <v>650</v>
      </c>
      <c r="C592" s="383" t="s">
        <v>8</v>
      </c>
      <c r="D592" s="383" t="s">
        <v>20</v>
      </c>
      <c r="E592" s="383" t="s">
        <v>651</v>
      </c>
      <c r="F592" s="383" t="s">
        <v>10</v>
      </c>
      <c r="G592" s="384">
        <v>143312</v>
      </c>
      <c r="H592" s="383" t="s">
        <v>672</v>
      </c>
      <c r="I592" s="383" t="s">
        <v>674</v>
      </c>
      <c r="J592" s="383" t="s">
        <v>617</v>
      </c>
      <c r="K592" s="383" t="s">
        <v>618</v>
      </c>
      <c r="L592" s="384">
        <v>20258</v>
      </c>
      <c r="M592" s="383" t="s">
        <v>635</v>
      </c>
      <c r="N592" s="383" t="s">
        <v>620</v>
      </c>
      <c r="O592" s="383" t="s">
        <v>230</v>
      </c>
    </row>
    <row r="593" spans="1:15">
      <c r="A593" s="385">
        <v>42044</v>
      </c>
      <c r="B593" s="383" t="s">
        <v>650</v>
      </c>
      <c r="C593" s="383" t="s">
        <v>8</v>
      </c>
      <c r="D593" s="383" t="s">
        <v>20</v>
      </c>
      <c r="E593" s="383" t="s">
        <v>651</v>
      </c>
      <c r="F593" s="383" t="s">
        <v>10</v>
      </c>
      <c r="G593" s="384">
        <v>3657</v>
      </c>
      <c r="H593" s="383" t="s">
        <v>672</v>
      </c>
      <c r="I593" s="383" t="s">
        <v>674</v>
      </c>
      <c r="J593" s="383" t="s">
        <v>617</v>
      </c>
      <c r="K593" s="383" t="s">
        <v>618</v>
      </c>
      <c r="L593" s="384">
        <v>20833</v>
      </c>
      <c r="M593" s="383" t="s">
        <v>635</v>
      </c>
      <c r="N593" s="383" t="s">
        <v>620</v>
      </c>
      <c r="O593" s="383" t="s">
        <v>230</v>
      </c>
    </row>
    <row r="594" spans="1:15">
      <c r="A594" s="385">
        <v>42045</v>
      </c>
      <c r="B594" s="383" t="s">
        <v>650</v>
      </c>
      <c r="C594" s="383" t="s">
        <v>8</v>
      </c>
      <c r="D594" s="383" t="s">
        <v>20</v>
      </c>
      <c r="E594" s="383" t="s">
        <v>651</v>
      </c>
      <c r="F594" s="383" t="s">
        <v>10</v>
      </c>
      <c r="G594" s="384">
        <v>2644</v>
      </c>
      <c r="H594" s="383" t="s">
        <v>672</v>
      </c>
      <c r="I594" s="383" t="s">
        <v>674</v>
      </c>
      <c r="J594" s="383" t="s">
        <v>617</v>
      </c>
      <c r="K594" s="383" t="s">
        <v>618</v>
      </c>
      <c r="L594" s="384">
        <v>20833</v>
      </c>
      <c r="M594" s="383" t="s">
        <v>635</v>
      </c>
      <c r="N594" s="383" t="s">
        <v>620</v>
      </c>
      <c r="O594" s="383" t="s">
        <v>230</v>
      </c>
    </row>
    <row r="595" spans="1:15">
      <c r="A595" s="385">
        <v>42046</v>
      </c>
      <c r="B595" s="383" t="s">
        <v>650</v>
      </c>
      <c r="C595" s="383" t="s">
        <v>8</v>
      </c>
      <c r="D595" s="383" t="s">
        <v>20</v>
      </c>
      <c r="E595" s="383" t="s">
        <v>651</v>
      </c>
      <c r="F595" s="383" t="s">
        <v>10</v>
      </c>
      <c r="G595" s="384">
        <v>2644</v>
      </c>
      <c r="H595" s="383" t="s">
        <v>672</v>
      </c>
      <c r="I595" s="383" t="s">
        <v>674</v>
      </c>
      <c r="J595" s="383" t="s">
        <v>617</v>
      </c>
      <c r="K595" s="383" t="s">
        <v>618</v>
      </c>
      <c r="L595" s="384">
        <v>20833</v>
      </c>
      <c r="M595" s="383" t="s">
        <v>635</v>
      </c>
      <c r="N595" s="383" t="s">
        <v>620</v>
      </c>
      <c r="O595" s="383" t="s">
        <v>230</v>
      </c>
    </row>
    <row r="596" spans="1:15">
      <c r="A596" s="385">
        <v>42047</v>
      </c>
      <c r="B596" s="383" t="s">
        <v>650</v>
      </c>
      <c r="C596" s="383" t="s">
        <v>8</v>
      </c>
      <c r="D596" s="383" t="s">
        <v>20</v>
      </c>
      <c r="E596" s="383" t="s">
        <v>651</v>
      </c>
      <c r="F596" s="383" t="s">
        <v>10</v>
      </c>
      <c r="G596" s="384">
        <v>2644</v>
      </c>
      <c r="H596" s="383" t="s">
        <v>672</v>
      </c>
      <c r="I596" s="383" t="s">
        <v>674</v>
      </c>
      <c r="J596" s="383" t="s">
        <v>617</v>
      </c>
      <c r="K596" s="383" t="s">
        <v>618</v>
      </c>
      <c r="L596" s="384">
        <v>20833</v>
      </c>
      <c r="M596" s="383" t="s">
        <v>635</v>
      </c>
      <c r="N596" s="383" t="s">
        <v>620</v>
      </c>
      <c r="O596" s="383" t="s">
        <v>230</v>
      </c>
    </row>
    <row r="597" spans="1:15">
      <c r="A597" s="385">
        <v>42048</v>
      </c>
      <c r="B597" s="383" t="s">
        <v>650</v>
      </c>
      <c r="C597" s="383" t="s">
        <v>8</v>
      </c>
      <c r="D597" s="383" t="s">
        <v>20</v>
      </c>
      <c r="E597" s="383" t="s">
        <v>651</v>
      </c>
      <c r="F597" s="383" t="s">
        <v>10</v>
      </c>
      <c r="G597" s="384">
        <v>2644</v>
      </c>
      <c r="H597" s="383" t="s">
        <v>672</v>
      </c>
      <c r="I597" s="383" t="s">
        <v>674</v>
      </c>
      <c r="J597" s="383" t="s">
        <v>617</v>
      </c>
      <c r="K597" s="383" t="s">
        <v>618</v>
      </c>
      <c r="L597" s="384">
        <v>20833</v>
      </c>
      <c r="M597" s="383" t="s">
        <v>635</v>
      </c>
      <c r="N597" s="383" t="s">
        <v>620</v>
      </c>
      <c r="O597" s="383" t="s">
        <v>230</v>
      </c>
    </row>
    <row r="598" spans="1:15">
      <c r="A598" s="385">
        <v>42049</v>
      </c>
      <c r="B598" s="383" t="s">
        <v>650</v>
      </c>
      <c r="C598" s="383" t="s">
        <v>8</v>
      </c>
      <c r="D598" s="383" t="s">
        <v>20</v>
      </c>
      <c r="E598" s="383" t="s">
        <v>651</v>
      </c>
      <c r="F598" s="383" t="s">
        <v>10</v>
      </c>
      <c r="G598" s="384">
        <v>2644</v>
      </c>
      <c r="H598" s="383" t="s">
        <v>672</v>
      </c>
      <c r="I598" s="383" t="s">
        <v>674</v>
      </c>
      <c r="J598" s="383" t="s">
        <v>617</v>
      </c>
      <c r="K598" s="383" t="s">
        <v>618</v>
      </c>
      <c r="L598" s="384">
        <v>21180</v>
      </c>
      <c r="M598" s="383" t="s">
        <v>635</v>
      </c>
      <c r="N598" s="383" t="s">
        <v>620</v>
      </c>
      <c r="O598" s="383" t="s">
        <v>230</v>
      </c>
    </row>
    <row r="599" spans="1:15">
      <c r="A599" s="385">
        <v>42050</v>
      </c>
      <c r="B599" s="383" t="s">
        <v>650</v>
      </c>
      <c r="C599" s="383" t="s">
        <v>8</v>
      </c>
      <c r="D599" s="383" t="s">
        <v>20</v>
      </c>
      <c r="E599" s="383" t="s">
        <v>651</v>
      </c>
      <c r="F599" s="383" t="s">
        <v>10</v>
      </c>
      <c r="G599" s="384">
        <v>2644</v>
      </c>
      <c r="H599" s="383" t="s">
        <v>672</v>
      </c>
      <c r="I599" s="383" t="s">
        <v>674</v>
      </c>
      <c r="J599" s="383" t="s">
        <v>617</v>
      </c>
      <c r="K599" s="383" t="s">
        <v>618</v>
      </c>
      <c r="L599" s="384">
        <v>22680</v>
      </c>
      <c r="M599" s="383" t="s">
        <v>635</v>
      </c>
      <c r="N599" s="383" t="s">
        <v>620</v>
      </c>
      <c r="O599" s="383" t="s">
        <v>230</v>
      </c>
    </row>
    <row r="600" spans="1:15">
      <c r="A600" s="385">
        <v>42051</v>
      </c>
      <c r="B600" s="383" t="s">
        <v>650</v>
      </c>
      <c r="C600" s="383" t="s">
        <v>8</v>
      </c>
      <c r="D600" s="383" t="s">
        <v>20</v>
      </c>
      <c r="E600" s="383" t="s">
        <v>651</v>
      </c>
      <c r="F600" s="383" t="s">
        <v>10</v>
      </c>
      <c r="G600" s="384">
        <v>2644</v>
      </c>
      <c r="H600" s="383" t="s">
        <v>672</v>
      </c>
      <c r="I600" s="383" t="s">
        <v>674</v>
      </c>
      <c r="J600" s="383" t="s">
        <v>617</v>
      </c>
      <c r="K600" s="383" t="s">
        <v>618</v>
      </c>
      <c r="L600" s="384">
        <v>23171</v>
      </c>
      <c r="M600" s="383" t="s">
        <v>635</v>
      </c>
      <c r="N600" s="383" t="s">
        <v>620</v>
      </c>
      <c r="O600" s="383" t="s">
        <v>230</v>
      </c>
    </row>
    <row r="601" spans="1:15">
      <c r="A601" s="385">
        <v>42052</v>
      </c>
      <c r="B601" s="383" t="s">
        <v>650</v>
      </c>
      <c r="C601" s="383" t="s">
        <v>8</v>
      </c>
      <c r="D601" s="383" t="s">
        <v>20</v>
      </c>
      <c r="E601" s="383" t="s">
        <v>651</v>
      </c>
      <c r="F601" s="383" t="s">
        <v>10</v>
      </c>
      <c r="G601" s="384">
        <v>2644</v>
      </c>
      <c r="H601" s="383" t="s">
        <v>672</v>
      </c>
      <c r="I601" s="383" t="s">
        <v>674</v>
      </c>
      <c r="J601" s="383" t="s">
        <v>617</v>
      </c>
      <c r="K601" s="383" t="s">
        <v>618</v>
      </c>
      <c r="L601" s="384">
        <v>23171</v>
      </c>
      <c r="M601" s="383" t="s">
        <v>636</v>
      </c>
      <c r="N601" s="383" t="s">
        <v>620</v>
      </c>
      <c r="O601" s="383" t="s">
        <v>230</v>
      </c>
    </row>
    <row r="602" spans="1:15">
      <c r="A602" s="385">
        <v>42053</v>
      </c>
      <c r="B602" s="383" t="s">
        <v>650</v>
      </c>
      <c r="C602" s="383" t="s">
        <v>8</v>
      </c>
      <c r="D602" s="383" t="s">
        <v>20</v>
      </c>
      <c r="E602" s="383" t="s">
        <v>651</v>
      </c>
      <c r="F602" s="383" t="s">
        <v>10</v>
      </c>
      <c r="G602" s="384">
        <v>2644</v>
      </c>
      <c r="H602" s="383" t="s">
        <v>672</v>
      </c>
      <c r="I602" s="383" t="s">
        <v>674</v>
      </c>
      <c r="J602" s="383" t="s">
        <v>617</v>
      </c>
      <c r="K602" s="383" t="s">
        <v>618</v>
      </c>
      <c r="L602" s="384">
        <v>23171</v>
      </c>
      <c r="M602" s="383" t="s">
        <v>636</v>
      </c>
      <c r="N602" s="383" t="s">
        <v>620</v>
      </c>
      <c r="O602" s="383" t="s">
        <v>230</v>
      </c>
    </row>
    <row r="603" spans="1:15">
      <c r="A603" s="385">
        <v>42054</v>
      </c>
      <c r="B603" s="383" t="s">
        <v>650</v>
      </c>
      <c r="C603" s="383" t="s">
        <v>8</v>
      </c>
      <c r="D603" s="383" t="s">
        <v>20</v>
      </c>
      <c r="E603" s="383" t="s">
        <v>651</v>
      </c>
      <c r="F603" s="383" t="s">
        <v>10</v>
      </c>
      <c r="G603" s="384">
        <v>1012</v>
      </c>
      <c r="H603" s="383" t="s">
        <v>672</v>
      </c>
      <c r="I603" s="383" t="s">
        <v>674</v>
      </c>
      <c r="J603" s="383" t="s">
        <v>617</v>
      </c>
      <c r="K603" s="383" t="s">
        <v>618</v>
      </c>
      <c r="L603" s="384">
        <v>23171</v>
      </c>
      <c r="M603" s="383" t="s">
        <v>636</v>
      </c>
      <c r="N603" s="383" t="s">
        <v>620</v>
      </c>
      <c r="O603" s="383" t="s">
        <v>230</v>
      </c>
    </row>
    <row r="604" spans="1:15">
      <c r="A604" s="385">
        <v>42055</v>
      </c>
      <c r="B604" s="383" t="s">
        <v>650</v>
      </c>
      <c r="C604" s="383" t="s">
        <v>8</v>
      </c>
      <c r="D604" s="383" t="s">
        <v>20</v>
      </c>
      <c r="E604" s="383" t="s">
        <v>651</v>
      </c>
      <c r="F604" s="383" t="s">
        <v>10</v>
      </c>
      <c r="G604" s="384">
        <v>1012</v>
      </c>
      <c r="H604" s="383" t="s">
        <v>672</v>
      </c>
      <c r="I604" s="383" t="s">
        <v>674</v>
      </c>
      <c r="J604" s="383" t="s">
        <v>617</v>
      </c>
      <c r="K604" s="383" t="s">
        <v>618</v>
      </c>
      <c r="L604" s="384">
        <v>23171</v>
      </c>
      <c r="M604" s="383" t="s">
        <v>636</v>
      </c>
      <c r="N604" s="383" t="s">
        <v>620</v>
      </c>
      <c r="O604" s="383" t="s">
        <v>230</v>
      </c>
    </row>
    <row r="605" spans="1:15">
      <c r="A605" s="385">
        <v>42056</v>
      </c>
      <c r="B605" s="383" t="s">
        <v>650</v>
      </c>
      <c r="C605" s="383" t="s">
        <v>8</v>
      </c>
      <c r="D605" s="383" t="s">
        <v>20</v>
      </c>
      <c r="E605" s="383" t="s">
        <v>651</v>
      </c>
      <c r="F605" s="383" t="s">
        <v>10</v>
      </c>
      <c r="G605" s="384">
        <v>1012</v>
      </c>
      <c r="H605" s="383" t="s">
        <v>672</v>
      </c>
      <c r="I605" s="383" t="s">
        <v>674</v>
      </c>
      <c r="J605" s="383" t="s">
        <v>617</v>
      </c>
      <c r="K605" s="383" t="s">
        <v>618</v>
      </c>
      <c r="L605" s="384">
        <v>23171</v>
      </c>
      <c r="M605" s="383" t="s">
        <v>637</v>
      </c>
      <c r="N605" s="383" t="s">
        <v>620</v>
      </c>
      <c r="O605" s="383" t="s">
        <v>230</v>
      </c>
    </row>
    <row r="606" spans="1:15">
      <c r="A606" s="385">
        <v>42088</v>
      </c>
      <c r="B606" s="383" t="s">
        <v>37</v>
      </c>
      <c r="C606" s="383" t="s">
        <v>654</v>
      </c>
      <c r="D606" s="383" t="s">
        <v>38</v>
      </c>
      <c r="E606" s="383" t="s">
        <v>655</v>
      </c>
      <c r="F606" s="383" t="s">
        <v>10</v>
      </c>
      <c r="G606" s="384">
        <v>1800</v>
      </c>
      <c r="H606" s="383" t="s">
        <v>656</v>
      </c>
      <c r="I606" s="383" t="s">
        <v>657</v>
      </c>
      <c r="J606" s="383" t="s">
        <v>617</v>
      </c>
      <c r="K606" s="383" t="s">
        <v>618</v>
      </c>
      <c r="L606" s="384">
        <v>27741</v>
      </c>
      <c r="M606" s="383" t="s">
        <v>640</v>
      </c>
      <c r="N606" s="383" t="s">
        <v>620</v>
      </c>
      <c r="O606" s="383" t="s">
        <v>230</v>
      </c>
    </row>
    <row r="607" spans="1:15">
      <c r="A607" s="385">
        <v>42098</v>
      </c>
      <c r="B607" s="383" t="s">
        <v>17</v>
      </c>
      <c r="C607" s="383" t="s">
        <v>18</v>
      </c>
      <c r="D607" s="383" t="s">
        <v>19</v>
      </c>
      <c r="E607" s="383" t="s">
        <v>668</v>
      </c>
      <c r="F607" s="383" t="s">
        <v>10</v>
      </c>
      <c r="G607" s="384">
        <v>2000</v>
      </c>
      <c r="H607" s="383" t="s">
        <v>679</v>
      </c>
      <c r="I607" s="383" t="s">
        <v>677</v>
      </c>
      <c r="J607" s="383" t="s">
        <v>617</v>
      </c>
      <c r="K607" s="383" t="s">
        <v>618</v>
      </c>
      <c r="L607" s="384">
        <v>27751</v>
      </c>
      <c r="M607" s="383" t="s">
        <v>641</v>
      </c>
      <c r="N607" s="383" t="s">
        <v>620</v>
      </c>
      <c r="O607" s="383" t="s">
        <v>230</v>
      </c>
    </row>
    <row r="608" spans="1:15">
      <c r="A608" s="385">
        <v>42116</v>
      </c>
      <c r="B608" s="383" t="s">
        <v>17</v>
      </c>
      <c r="C608" s="383" t="s">
        <v>18</v>
      </c>
      <c r="D608" s="383" t="s">
        <v>19</v>
      </c>
      <c r="E608" s="383" t="s">
        <v>668</v>
      </c>
      <c r="F608" s="383" t="s">
        <v>10</v>
      </c>
      <c r="G608" s="384">
        <v>750</v>
      </c>
      <c r="H608" s="383" t="s">
        <v>669</v>
      </c>
      <c r="I608" s="383" t="s">
        <v>670</v>
      </c>
      <c r="J608" s="383" t="s">
        <v>617</v>
      </c>
      <c r="K608" s="383" t="s">
        <v>618</v>
      </c>
      <c r="L608" s="384">
        <v>30780</v>
      </c>
      <c r="M608" s="383" t="s">
        <v>643</v>
      </c>
      <c r="N608" s="383" t="s">
        <v>620</v>
      </c>
      <c r="O608" s="383" t="s">
        <v>230</v>
      </c>
    </row>
    <row r="609" spans="1:15">
      <c r="A609" s="385">
        <v>42117</v>
      </c>
      <c r="B609" s="383" t="s">
        <v>17</v>
      </c>
      <c r="C609" s="383" t="s">
        <v>18</v>
      </c>
      <c r="D609" s="383" t="s">
        <v>19</v>
      </c>
      <c r="E609" s="383" t="s">
        <v>668</v>
      </c>
      <c r="F609" s="383" t="s">
        <v>10</v>
      </c>
      <c r="G609" s="384">
        <v>750</v>
      </c>
      <c r="H609" s="383" t="s">
        <v>669</v>
      </c>
      <c r="I609" s="383" t="s">
        <v>670</v>
      </c>
      <c r="J609" s="383" t="s">
        <v>617</v>
      </c>
      <c r="K609" s="383" t="s">
        <v>618</v>
      </c>
      <c r="L609" s="384">
        <v>30780</v>
      </c>
      <c r="M609" s="383" t="s">
        <v>643</v>
      </c>
      <c r="N609" s="383" t="s">
        <v>620</v>
      </c>
      <c r="O609" s="383" t="s">
        <v>230</v>
      </c>
    </row>
    <row r="610" spans="1:15">
      <c r="A610" s="385">
        <v>42118</v>
      </c>
      <c r="B610" s="383" t="s">
        <v>17</v>
      </c>
      <c r="C610" s="383" t="s">
        <v>18</v>
      </c>
      <c r="D610" s="383" t="s">
        <v>19</v>
      </c>
      <c r="E610" s="383" t="s">
        <v>668</v>
      </c>
      <c r="F610" s="383" t="s">
        <v>10</v>
      </c>
      <c r="G610" s="384">
        <v>750</v>
      </c>
      <c r="H610" s="383" t="s">
        <v>669</v>
      </c>
      <c r="I610" s="383" t="s">
        <v>670</v>
      </c>
      <c r="J610" s="383" t="s">
        <v>617</v>
      </c>
      <c r="K610" s="383" t="s">
        <v>618</v>
      </c>
      <c r="L610" s="384">
        <v>30780</v>
      </c>
      <c r="M610" s="383" t="s">
        <v>643</v>
      </c>
      <c r="N610" s="383" t="s">
        <v>620</v>
      </c>
      <c r="O610" s="383" t="s">
        <v>230</v>
      </c>
    </row>
    <row r="611" spans="1:15">
      <c r="A611" s="385">
        <v>42119</v>
      </c>
      <c r="B611" s="383" t="s">
        <v>17</v>
      </c>
      <c r="C611" s="383" t="s">
        <v>18</v>
      </c>
      <c r="D611" s="383" t="s">
        <v>19</v>
      </c>
      <c r="E611" s="383" t="s">
        <v>668</v>
      </c>
      <c r="F611" s="383" t="s">
        <v>10</v>
      </c>
      <c r="G611" s="384">
        <v>2000</v>
      </c>
      <c r="H611" s="383" t="s">
        <v>676</v>
      </c>
      <c r="I611" s="383" t="s">
        <v>677</v>
      </c>
      <c r="J611" s="383" t="s">
        <v>617</v>
      </c>
      <c r="K611" s="383" t="s">
        <v>618</v>
      </c>
      <c r="L611" s="384">
        <v>30780</v>
      </c>
      <c r="M611" s="383" t="s">
        <v>643</v>
      </c>
      <c r="N611" s="383" t="s">
        <v>620</v>
      </c>
      <c r="O611" s="383" t="s">
        <v>230</v>
      </c>
    </row>
    <row r="612" spans="1:15">
      <c r="A612" s="385">
        <v>42120</v>
      </c>
      <c r="B612" s="383" t="s">
        <v>17</v>
      </c>
      <c r="C612" s="383" t="s">
        <v>18</v>
      </c>
      <c r="D612" s="383" t="s">
        <v>19</v>
      </c>
      <c r="E612" s="383" t="s">
        <v>668</v>
      </c>
      <c r="F612" s="383" t="s">
        <v>10</v>
      </c>
      <c r="G612" s="384">
        <v>2000</v>
      </c>
      <c r="H612" s="383" t="s">
        <v>676</v>
      </c>
      <c r="I612" s="383" t="s">
        <v>677</v>
      </c>
      <c r="J612" s="383" t="s">
        <v>617</v>
      </c>
      <c r="K612" s="383" t="s">
        <v>618</v>
      </c>
      <c r="L612" s="384">
        <v>30780</v>
      </c>
      <c r="M612" s="383" t="s">
        <v>643</v>
      </c>
      <c r="N612" s="383" t="s">
        <v>620</v>
      </c>
      <c r="O612" s="383" t="s">
        <v>230</v>
      </c>
    </row>
    <row r="613" spans="1:15">
      <c r="A613" s="385">
        <v>42121</v>
      </c>
      <c r="B613" s="383" t="s">
        <v>17</v>
      </c>
      <c r="C613" s="383" t="s">
        <v>18</v>
      </c>
      <c r="D613" s="383" t="s">
        <v>19</v>
      </c>
      <c r="E613" s="383" t="s">
        <v>668</v>
      </c>
      <c r="F613" s="383" t="s">
        <v>10</v>
      </c>
      <c r="G613" s="384">
        <v>2000</v>
      </c>
      <c r="H613" s="383" t="s">
        <v>676</v>
      </c>
      <c r="I613" s="383" t="s">
        <v>677</v>
      </c>
      <c r="J613" s="383" t="s">
        <v>617</v>
      </c>
      <c r="K613" s="383" t="s">
        <v>618</v>
      </c>
      <c r="L613" s="384">
        <v>30780</v>
      </c>
      <c r="M613" s="383" t="s">
        <v>643</v>
      </c>
      <c r="N613" s="383" t="s">
        <v>620</v>
      </c>
      <c r="O613" s="383" t="s">
        <v>230</v>
      </c>
    </row>
    <row r="614" spans="1:15">
      <c r="A614" s="385">
        <v>42122</v>
      </c>
      <c r="B614" s="383" t="s">
        <v>15</v>
      </c>
      <c r="C614" s="383" t="s">
        <v>16</v>
      </c>
      <c r="D614" s="383" t="s">
        <v>13</v>
      </c>
      <c r="E614" s="383" t="s">
        <v>680</v>
      </c>
      <c r="F614" s="383" t="s">
        <v>10</v>
      </c>
      <c r="G614" s="384">
        <v>6000</v>
      </c>
      <c r="H614" s="383" t="s">
        <v>681</v>
      </c>
      <c r="I614" s="383" t="s">
        <v>682</v>
      </c>
      <c r="J614" s="383" t="s">
        <v>617</v>
      </c>
      <c r="K614" s="383" t="s">
        <v>618</v>
      </c>
      <c r="L614" s="384">
        <v>30780</v>
      </c>
      <c r="M614" s="383" t="s">
        <v>643</v>
      </c>
      <c r="N614" s="383" t="s">
        <v>620</v>
      </c>
      <c r="O614" s="383" t="s">
        <v>230</v>
      </c>
    </row>
    <row r="615" spans="1:15">
      <c r="A615" s="385">
        <v>42123</v>
      </c>
      <c r="B615" s="383" t="s">
        <v>17</v>
      </c>
      <c r="C615" s="383" t="s">
        <v>18</v>
      </c>
      <c r="D615" s="383" t="s">
        <v>19</v>
      </c>
      <c r="E615" s="383" t="s">
        <v>668</v>
      </c>
      <c r="F615" s="383" t="s">
        <v>10</v>
      </c>
      <c r="G615" s="384">
        <v>2000</v>
      </c>
      <c r="H615" s="383" t="s">
        <v>679</v>
      </c>
      <c r="I615" s="383" t="s">
        <v>677</v>
      </c>
      <c r="J615" s="383" t="s">
        <v>617</v>
      </c>
      <c r="K615" s="383" t="s">
        <v>618</v>
      </c>
      <c r="L615" s="384">
        <v>30780</v>
      </c>
      <c r="M615" s="383" t="s">
        <v>643</v>
      </c>
      <c r="N615" s="383" t="s">
        <v>620</v>
      </c>
      <c r="O615" s="383" t="s">
        <v>230</v>
      </c>
    </row>
    <row r="616" spans="1:15">
      <c r="A616" s="385">
        <v>42124</v>
      </c>
      <c r="B616" s="383" t="s">
        <v>17</v>
      </c>
      <c r="C616" s="383" t="s">
        <v>18</v>
      </c>
      <c r="D616" s="383" t="s">
        <v>19</v>
      </c>
      <c r="E616" s="383" t="s">
        <v>668</v>
      </c>
      <c r="F616" s="383" t="s">
        <v>10</v>
      </c>
      <c r="G616" s="384">
        <v>750</v>
      </c>
      <c r="H616" s="383" t="s">
        <v>669</v>
      </c>
      <c r="I616" s="383" t="s">
        <v>675</v>
      </c>
      <c r="J616" s="383" t="s">
        <v>617</v>
      </c>
      <c r="K616" s="383" t="s">
        <v>618</v>
      </c>
      <c r="L616" s="384">
        <v>30780</v>
      </c>
      <c r="M616" s="383" t="s">
        <v>643</v>
      </c>
      <c r="N616" s="383" t="s">
        <v>620</v>
      </c>
      <c r="O616" s="383" t="s">
        <v>230</v>
      </c>
    </row>
    <row r="617" spans="1:15">
      <c r="A617" s="385">
        <v>42125</v>
      </c>
      <c r="B617" s="383" t="s">
        <v>37</v>
      </c>
      <c r="C617" s="383" t="s">
        <v>654</v>
      </c>
      <c r="D617" s="383" t="s">
        <v>38</v>
      </c>
      <c r="E617" s="383" t="s">
        <v>655</v>
      </c>
      <c r="F617" s="383" t="s">
        <v>10</v>
      </c>
      <c r="G617" s="384">
        <v>1800</v>
      </c>
      <c r="H617" s="383" t="s">
        <v>656</v>
      </c>
      <c r="I617" s="383" t="s">
        <v>657</v>
      </c>
      <c r="J617" s="383" t="s">
        <v>617</v>
      </c>
      <c r="K617" s="383" t="s">
        <v>618</v>
      </c>
      <c r="L617" s="384">
        <v>30780</v>
      </c>
      <c r="M617" s="383" t="s">
        <v>643</v>
      </c>
      <c r="N617" s="383" t="s">
        <v>620</v>
      </c>
      <c r="O617" s="383" t="s">
        <v>230</v>
      </c>
    </row>
    <row r="618" spans="1:15">
      <c r="A618" s="385">
        <v>42126</v>
      </c>
      <c r="B618" s="383" t="s">
        <v>17</v>
      </c>
      <c r="C618" s="383" t="s">
        <v>18</v>
      </c>
      <c r="D618" s="383" t="s">
        <v>19</v>
      </c>
      <c r="E618" s="383" t="s">
        <v>668</v>
      </c>
      <c r="F618" s="383" t="s">
        <v>10</v>
      </c>
      <c r="G618" s="384">
        <v>750</v>
      </c>
      <c r="H618" s="383" t="s">
        <v>669</v>
      </c>
      <c r="I618" s="383" t="s">
        <v>675</v>
      </c>
      <c r="J618" s="383" t="s">
        <v>617</v>
      </c>
      <c r="K618" s="383" t="s">
        <v>618</v>
      </c>
      <c r="L618" s="384">
        <v>30780</v>
      </c>
      <c r="M618" s="383" t="s">
        <v>643</v>
      </c>
      <c r="N618" s="383" t="s">
        <v>620</v>
      </c>
      <c r="O618" s="383" t="s">
        <v>230</v>
      </c>
    </row>
    <row r="619" spans="1:15">
      <c r="A619" s="385">
        <v>42127</v>
      </c>
      <c r="B619" s="383" t="s">
        <v>17</v>
      </c>
      <c r="C619" s="383" t="s">
        <v>18</v>
      </c>
      <c r="D619" s="383" t="s">
        <v>19</v>
      </c>
      <c r="E619" s="383" t="s">
        <v>668</v>
      </c>
      <c r="F619" s="383" t="s">
        <v>10</v>
      </c>
      <c r="G619" s="384">
        <v>750</v>
      </c>
      <c r="H619" s="383" t="s">
        <v>669</v>
      </c>
      <c r="I619" s="383" t="s">
        <v>675</v>
      </c>
      <c r="J619" s="383" t="s">
        <v>617</v>
      </c>
      <c r="K619" s="383" t="s">
        <v>618</v>
      </c>
      <c r="L619" s="384">
        <v>30780</v>
      </c>
      <c r="M619" s="383" t="s">
        <v>643</v>
      </c>
      <c r="N619" s="383" t="s">
        <v>620</v>
      </c>
      <c r="O619" s="383" t="s">
        <v>230</v>
      </c>
    </row>
    <row r="620" spans="1:15">
      <c r="A620" s="385">
        <v>42128</v>
      </c>
      <c r="B620" s="383" t="s">
        <v>17</v>
      </c>
      <c r="C620" s="383" t="s">
        <v>18</v>
      </c>
      <c r="D620" s="383" t="s">
        <v>19</v>
      </c>
      <c r="E620" s="383" t="s">
        <v>668</v>
      </c>
      <c r="F620" s="383" t="s">
        <v>10</v>
      </c>
      <c r="G620" s="384">
        <v>750</v>
      </c>
      <c r="H620" s="383" t="s">
        <v>669</v>
      </c>
      <c r="I620" s="383" t="s">
        <v>675</v>
      </c>
      <c r="J620" s="383" t="s">
        <v>617</v>
      </c>
      <c r="K620" s="383" t="s">
        <v>618</v>
      </c>
      <c r="L620" s="384">
        <v>30780</v>
      </c>
      <c r="M620" s="383" t="s">
        <v>643</v>
      </c>
      <c r="N620" s="383" t="s">
        <v>620</v>
      </c>
      <c r="O620" s="383" t="s">
        <v>230</v>
      </c>
    </row>
    <row r="621" spans="1:15">
      <c r="A621" s="385">
        <v>42129</v>
      </c>
      <c r="B621" s="383" t="s">
        <v>646</v>
      </c>
      <c r="C621" s="383" t="s">
        <v>8</v>
      </c>
      <c r="D621" s="383" t="s">
        <v>32</v>
      </c>
      <c r="E621" s="383" t="s">
        <v>647</v>
      </c>
      <c r="F621" s="383" t="s">
        <v>10</v>
      </c>
      <c r="G621" s="384">
        <v>1840</v>
      </c>
      <c r="H621" s="383" t="s">
        <v>648</v>
      </c>
      <c r="I621" s="383" t="s">
        <v>662</v>
      </c>
      <c r="J621" s="383" t="s">
        <v>617</v>
      </c>
      <c r="K621" s="383" t="s">
        <v>618</v>
      </c>
      <c r="L621" s="384">
        <v>30780</v>
      </c>
      <c r="M621" s="383" t="s">
        <v>643</v>
      </c>
      <c r="N621" s="383" t="s">
        <v>620</v>
      </c>
      <c r="O621" s="383" t="s">
        <v>230</v>
      </c>
    </row>
    <row r="622" spans="1:15">
      <c r="A622" s="385">
        <v>42130</v>
      </c>
      <c r="B622" s="383" t="s">
        <v>646</v>
      </c>
      <c r="C622" s="383" t="s">
        <v>8</v>
      </c>
      <c r="D622" s="383" t="s">
        <v>32</v>
      </c>
      <c r="E622" s="383" t="s">
        <v>647</v>
      </c>
      <c r="F622" s="383" t="s">
        <v>10</v>
      </c>
      <c r="G622" s="384">
        <v>1840</v>
      </c>
      <c r="H622" s="383" t="s">
        <v>648</v>
      </c>
      <c r="I622" s="383" t="s">
        <v>662</v>
      </c>
      <c r="J622" s="383" t="s">
        <v>617</v>
      </c>
      <c r="K622" s="383" t="s">
        <v>618</v>
      </c>
      <c r="L622" s="384">
        <v>30780</v>
      </c>
      <c r="M622" s="383" t="s">
        <v>643</v>
      </c>
      <c r="N622" s="383" t="s">
        <v>620</v>
      </c>
      <c r="O622" s="383" t="s">
        <v>230</v>
      </c>
    </row>
    <row r="623" spans="1:15">
      <c r="A623" s="385">
        <v>42131</v>
      </c>
      <c r="B623" s="383" t="s">
        <v>646</v>
      </c>
      <c r="C623" s="383" t="s">
        <v>8</v>
      </c>
      <c r="D623" s="383" t="s">
        <v>32</v>
      </c>
      <c r="E623" s="383" t="s">
        <v>647</v>
      </c>
      <c r="F623" s="383" t="s">
        <v>10</v>
      </c>
      <c r="G623" s="384">
        <v>1840</v>
      </c>
      <c r="H623" s="383" t="s">
        <v>648</v>
      </c>
      <c r="I623" s="383" t="s">
        <v>662</v>
      </c>
      <c r="J623" s="383" t="s">
        <v>617</v>
      </c>
      <c r="K623" s="383" t="s">
        <v>618</v>
      </c>
      <c r="L623" s="384">
        <v>30780</v>
      </c>
      <c r="M623" s="383" t="s">
        <v>643</v>
      </c>
      <c r="N623" s="383" t="s">
        <v>620</v>
      </c>
      <c r="O623" s="383" t="s">
        <v>230</v>
      </c>
    </row>
    <row r="624" spans="1:15">
      <c r="A624" s="385">
        <v>42132</v>
      </c>
      <c r="B624" s="383" t="s">
        <v>646</v>
      </c>
      <c r="C624" s="383" t="s">
        <v>8</v>
      </c>
      <c r="D624" s="383" t="s">
        <v>32</v>
      </c>
      <c r="E624" s="383" t="s">
        <v>647</v>
      </c>
      <c r="F624" s="383" t="s">
        <v>10</v>
      </c>
      <c r="G624" s="384">
        <v>1840</v>
      </c>
      <c r="H624" s="383" t="s">
        <v>648</v>
      </c>
      <c r="I624" s="383" t="s">
        <v>662</v>
      </c>
      <c r="J624" s="383" t="s">
        <v>617</v>
      </c>
      <c r="K624" s="383" t="s">
        <v>618</v>
      </c>
      <c r="L624" s="384">
        <v>30780</v>
      </c>
      <c r="M624" s="383" t="s">
        <v>643</v>
      </c>
      <c r="N624" s="383" t="s">
        <v>620</v>
      </c>
      <c r="O624" s="383" t="s">
        <v>230</v>
      </c>
    </row>
    <row r="625" spans="1:15">
      <c r="A625" s="385">
        <v>42133</v>
      </c>
      <c r="B625" s="383" t="s">
        <v>15</v>
      </c>
      <c r="C625" s="383" t="s">
        <v>16</v>
      </c>
      <c r="D625" s="383" t="s">
        <v>13</v>
      </c>
      <c r="E625" s="383" t="s">
        <v>680</v>
      </c>
      <c r="F625" s="383" t="s">
        <v>10</v>
      </c>
      <c r="G625" s="384">
        <v>6000</v>
      </c>
      <c r="H625" s="383" t="s">
        <v>681</v>
      </c>
      <c r="I625" s="383" t="s">
        <v>682</v>
      </c>
      <c r="J625" s="383" t="s">
        <v>617</v>
      </c>
      <c r="K625" s="383" t="s">
        <v>618</v>
      </c>
      <c r="L625" s="384">
        <v>30780</v>
      </c>
      <c r="M625" s="383" t="s">
        <v>643</v>
      </c>
      <c r="N625" s="383" t="s">
        <v>620</v>
      </c>
      <c r="O625" s="383" t="s">
        <v>230</v>
      </c>
    </row>
    <row r="626" spans="1:15">
      <c r="A626" s="385">
        <v>42134</v>
      </c>
      <c r="B626" s="383" t="s">
        <v>15</v>
      </c>
      <c r="C626" s="383" t="s">
        <v>16</v>
      </c>
      <c r="D626" s="383" t="s">
        <v>13</v>
      </c>
      <c r="E626" s="383" t="s">
        <v>680</v>
      </c>
      <c r="F626" s="383" t="s">
        <v>10</v>
      </c>
      <c r="G626" s="384">
        <v>6000</v>
      </c>
      <c r="H626" s="383" t="s">
        <v>681</v>
      </c>
      <c r="I626" s="383" t="s">
        <v>684</v>
      </c>
      <c r="J626" s="383" t="s">
        <v>617</v>
      </c>
      <c r="K626" s="383" t="s">
        <v>618</v>
      </c>
      <c r="L626" s="384">
        <v>30780</v>
      </c>
      <c r="M626" s="383" t="s">
        <v>643</v>
      </c>
      <c r="N626" s="383" t="s">
        <v>620</v>
      </c>
      <c r="O626" s="383" t="s">
        <v>230</v>
      </c>
    </row>
    <row r="627" spans="1:15">
      <c r="A627" s="385">
        <v>42135</v>
      </c>
      <c r="B627" s="383" t="s">
        <v>15</v>
      </c>
      <c r="C627" s="383" t="s">
        <v>16</v>
      </c>
      <c r="D627" s="383" t="s">
        <v>13</v>
      </c>
      <c r="E627" s="383" t="s">
        <v>680</v>
      </c>
      <c r="F627" s="383" t="s">
        <v>10</v>
      </c>
      <c r="G627" s="384">
        <v>6000</v>
      </c>
      <c r="H627" s="383" t="s">
        <v>681</v>
      </c>
      <c r="I627" s="383" t="s">
        <v>684</v>
      </c>
      <c r="J627" s="383" t="s">
        <v>617</v>
      </c>
      <c r="K627" s="383" t="s">
        <v>618</v>
      </c>
      <c r="L627" s="384">
        <v>30780</v>
      </c>
      <c r="M627" s="383" t="s">
        <v>643</v>
      </c>
      <c r="N627" s="383" t="s">
        <v>620</v>
      </c>
      <c r="O627" s="383" t="s">
        <v>230</v>
      </c>
    </row>
    <row r="628" spans="1:15">
      <c r="A628" s="385">
        <v>42136</v>
      </c>
      <c r="B628" s="383" t="s">
        <v>17</v>
      </c>
      <c r="C628" s="383" t="s">
        <v>18</v>
      </c>
      <c r="D628" s="383" t="s">
        <v>19</v>
      </c>
      <c r="E628" s="383" t="s">
        <v>668</v>
      </c>
      <c r="F628" s="383" t="s">
        <v>10</v>
      </c>
      <c r="G628" s="384">
        <v>2000</v>
      </c>
      <c r="H628" s="383" t="s">
        <v>676</v>
      </c>
      <c r="I628" s="383" t="s">
        <v>677</v>
      </c>
      <c r="J628" s="383" t="s">
        <v>617</v>
      </c>
      <c r="K628" s="383" t="s">
        <v>618</v>
      </c>
      <c r="L628" s="384">
        <v>30780</v>
      </c>
      <c r="M628" s="383" t="s">
        <v>643</v>
      </c>
      <c r="N628" s="383" t="s">
        <v>620</v>
      </c>
      <c r="O628" s="383" t="s">
        <v>230</v>
      </c>
    </row>
    <row r="629" spans="1:15">
      <c r="A629" s="385">
        <v>42137</v>
      </c>
      <c r="B629" s="383" t="s">
        <v>17</v>
      </c>
      <c r="C629" s="383" t="s">
        <v>18</v>
      </c>
      <c r="D629" s="383" t="s">
        <v>19</v>
      </c>
      <c r="E629" s="383" t="s">
        <v>668</v>
      </c>
      <c r="F629" s="383" t="s">
        <v>10</v>
      </c>
      <c r="G629" s="384">
        <v>750</v>
      </c>
      <c r="H629" s="383" t="s">
        <v>669</v>
      </c>
      <c r="I629" s="383" t="s">
        <v>670</v>
      </c>
      <c r="J629" s="383" t="s">
        <v>617</v>
      </c>
      <c r="K629" s="383" t="s">
        <v>618</v>
      </c>
      <c r="L629" s="384">
        <v>30780</v>
      </c>
      <c r="M629" s="383" t="s">
        <v>644</v>
      </c>
      <c r="N629" s="383" t="s">
        <v>620</v>
      </c>
      <c r="O629" s="383" t="s">
        <v>230</v>
      </c>
    </row>
    <row r="630" spans="1:15">
      <c r="A630" s="385">
        <v>42138</v>
      </c>
      <c r="B630" s="383" t="s">
        <v>17</v>
      </c>
      <c r="C630" s="383" t="s">
        <v>18</v>
      </c>
      <c r="D630" s="383" t="s">
        <v>19</v>
      </c>
      <c r="E630" s="383" t="s">
        <v>668</v>
      </c>
      <c r="F630" s="383" t="s">
        <v>10</v>
      </c>
      <c r="G630" s="384">
        <v>750</v>
      </c>
      <c r="H630" s="383" t="s">
        <v>669</v>
      </c>
      <c r="I630" s="383" t="s">
        <v>670</v>
      </c>
      <c r="J630" s="383" t="s">
        <v>617</v>
      </c>
      <c r="K630" s="383" t="s">
        <v>618</v>
      </c>
      <c r="L630" s="384">
        <v>30780</v>
      </c>
      <c r="M630" s="383" t="s">
        <v>644</v>
      </c>
      <c r="N630" s="383" t="s">
        <v>620</v>
      </c>
      <c r="O630" s="383" t="s">
        <v>230</v>
      </c>
    </row>
    <row r="631" spans="1:15">
      <c r="A631" s="385">
        <v>42139</v>
      </c>
      <c r="B631" s="383" t="s">
        <v>17</v>
      </c>
      <c r="C631" s="383" t="s">
        <v>18</v>
      </c>
      <c r="D631" s="383" t="s">
        <v>19</v>
      </c>
      <c r="E631" s="383" t="s">
        <v>668</v>
      </c>
      <c r="F631" s="383" t="s">
        <v>10</v>
      </c>
      <c r="G631" s="384">
        <v>750</v>
      </c>
      <c r="H631" s="383" t="s">
        <v>669</v>
      </c>
      <c r="I631" s="383" t="s">
        <v>670</v>
      </c>
      <c r="J631" s="383" t="s">
        <v>617</v>
      </c>
      <c r="K631" s="383" t="s">
        <v>618</v>
      </c>
      <c r="L631" s="384">
        <v>30780</v>
      </c>
      <c r="M631" s="383" t="s">
        <v>644</v>
      </c>
      <c r="N631" s="383" t="s">
        <v>620</v>
      </c>
      <c r="O631" s="383" t="s">
        <v>230</v>
      </c>
    </row>
    <row r="632" spans="1:15">
      <c r="A632" s="385">
        <v>42140</v>
      </c>
      <c r="B632" s="383" t="s">
        <v>17</v>
      </c>
      <c r="C632" s="383" t="s">
        <v>18</v>
      </c>
      <c r="D632" s="383" t="s">
        <v>19</v>
      </c>
      <c r="E632" s="383" t="s">
        <v>668</v>
      </c>
      <c r="F632" s="383" t="s">
        <v>10</v>
      </c>
      <c r="G632" s="384">
        <v>2000</v>
      </c>
      <c r="H632" s="383" t="s">
        <v>676</v>
      </c>
      <c r="I632" s="383" t="s">
        <v>677</v>
      </c>
      <c r="J632" s="383" t="s">
        <v>617</v>
      </c>
      <c r="K632" s="383" t="s">
        <v>618</v>
      </c>
      <c r="L632" s="384">
        <v>30780</v>
      </c>
      <c r="M632" s="383" t="s">
        <v>644</v>
      </c>
      <c r="N632" s="383" t="s">
        <v>620</v>
      </c>
      <c r="O632" s="383" t="s">
        <v>230</v>
      </c>
    </row>
    <row r="633" spans="1:15">
      <c r="A633" s="385">
        <v>42141</v>
      </c>
      <c r="B633" s="383" t="s">
        <v>17</v>
      </c>
      <c r="C633" s="383" t="s">
        <v>18</v>
      </c>
      <c r="D633" s="383" t="s">
        <v>19</v>
      </c>
      <c r="E633" s="383" t="s">
        <v>668</v>
      </c>
      <c r="F633" s="383" t="s">
        <v>10</v>
      </c>
      <c r="G633" s="384">
        <v>2000</v>
      </c>
      <c r="H633" s="383" t="s">
        <v>676</v>
      </c>
      <c r="I633" s="383" t="s">
        <v>677</v>
      </c>
      <c r="J633" s="383" t="s">
        <v>617</v>
      </c>
      <c r="K633" s="383" t="s">
        <v>618</v>
      </c>
      <c r="L633" s="384">
        <v>30780</v>
      </c>
      <c r="M633" s="383" t="s">
        <v>644</v>
      </c>
      <c r="N633" s="383" t="s">
        <v>620</v>
      </c>
      <c r="O633" s="383" t="s">
        <v>230</v>
      </c>
    </row>
    <row r="634" spans="1:15">
      <c r="A634" s="385">
        <v>42142</v>
      </c>
      <c r="B634" s="383" t="s">
        <v>17</v>
      </c>
      <c r="C634" s="383" t="s">
        <v>18</v>
      </c>
      <c r="D634" s="383" t="s">
        <v>19</v>
      </c>
      <c r="E634" s="383" t="s">
        <v>668</v>
      </c>
      <c r="F634" s="383" t="s">
        <v>10</v>
      </c>
      <c r="G634" s="384">
        <v>750</v>
      </c>
      <c r="H634" s="383" t="s">
        <v>669</v>
      </c>
      <c r="I634" s="383" t="s">
        <v>670</v>
      </c>
      <c r="J634" s="383" t="s">
        <v>617</v>
      </c>
      <c r="K634" s="383" t="s">
        <v>618</v>
      </c>
      <c r="L634" s="384">
        <v>30780</v>
      </c>
      <c r="M634" s="383" t="s">
        <v>644</v>
      </c>
      <c r="N634" s="383" t="s">
        <v>620</v>
      </c>
      <c r="O634" s="383" t="s">
        <v>230</v>
      </c>
    </row>
    <row r="635" spans="1:15">
      <c r="A635" s="385">
        <v>42143</v>
      </c>
      <c r="B635" s="383" t="s">
        <v>37</v>
      </c>
      <c r="C635" s="383" t="s">
        <v>654</v>
      </c>
      <c r="D635" s="383" t="s">
        <v>38</v>
      </c>
      <c r="E635" s="383" t="s">
        <v>655</v>
      </c>
      <c r="F635" s="383" t="s">
        <v>10</v>
      </c>
      <c r="G635" s="384">
        <v>1800</v>
      </c>
      <c r="H635" s="383" t="s">
        <v>656</v>
      </c>
      <c r="I635" s="383" t="s">
        <v>657</v>
      </c>
      <c r="J635" s="383" t="s">
        <v>617</v>
      </c>
      <c r="K635" s="383" t="s">
        <v>618</v>
      </c>
      <c r="L635" s="384">
        <v>30780</v>
      </c>
      <c r="M635" s="383" t="s">
        <v>644</v>
      </c>
      <c r="N635" s="383" t="s">
        <v>620</v>
      </c>
      <c r="O635" s="383" t="s">
        <v>230</v>
      </c>
    </row>
    <row r="636" spans="1:15">
      <c r="A636" s="385">
        <v>42144</v>
      </c>
      <c r="B636" s="383" t="s">
        <v>17</v>
      </c>
      <c r="C636" s="383" t="s">
        <v>18</v>
      </c>
      <c r="D636" s="383" t="s">
        <v>19</v>
      </c>
      <c r="E636" s="383" t="s">
        <v>668</v>
      </c>
      <c r="F636" s="383" t="s">
        <v>10</v>
      </c>
      <c r="G636" s="384">
        <v>750</v>
      </c>
      <c r="H636" s="383" t="s">
        <v>669</v>
      </c>
      <c r="I636" s="383" t="s">
        <v>675</v>
      </c>
      <c r="J636" s="383" t="s">
        <v>617</v>
      </c>
      <c r="K636" s="383" t="s">
        <v>618</v>
      </c>
      <c r="L636" s="384">
        <v>30780</v>
      </c>
      <c r="M636" s="383" t="s">
        <v>644</v>
      </c>
      <c r="N636" s="383" t="s">
        <v>620</v>
      </c>
      <c r="O636" s="383" t="s">
        <v>230</v>
      </c>
    </row>
    <row r="637" spans="1:15">
      <c r="A637" s="385">
        <v>42145</v>
      </c>
      <c r="B637" s="383" t="s">
        <v>17</v>
      </c>
      <c r="C637" s="383" t="s">
        <v>18</v>
      </c>
      <c r="D637" s="383" t="s">
        <v>19</v>
      </c>
      <c r="E637" s="383" t="s">
        <v>668</v>
      </c>
      <c r="F637" s="383" t="s">
        <v>10</v>
      </c>
      <c r="G637" s="384">
        <v>750</v>
      </c>
      <c r="H637" s="383" t="s">
        <v>669</v>
      </c>
      <c r="I637" s="383" t="s">
        <v>675</v>
      </c>
      <c r="J637" s="383" t="s">
        <v>617</v>
      </c>
      <c r="K637" s="383" t="s">
        <v>618</v>
      </c>
      <c r="L637" s="384">
        <v>30780</v>
      </c>
      <c r="M637" s="383" t="s">
        <v>644</v>
      </c>
      <c r="N637" s="383" t="s">
        <v>620</v>
      </c>
      <c r="O637" s="383" t="s">
        <v>230</v>
      </c>
    </row>
    <row r="638" spans="1:15">
      <c r="A638" s="385">
        <v>42146</v>
      </c>
      <c r="B638" s="383" t="s">
        <v>37</v>
      </c>
      <c r="C638" s="383" t="s">
        <v>654</v>
      </c>
      <c r="D638" s="383" t="s">
        <v>38</v>
      </c>
      <c r="E638" s="383" t="s">
        <v>655</v>
      </c>
      <c r="F638" s="383" t="s">
        <v>10</v>
      </c>
      <c r="G638" s="384">
        <v>1800</v>
      </c>
      <c r="H638" s="383" t="s">
        <v>656</v>
      </c>
      <c r="I638" s="383" t="s">
        <v>657</v>
      </c>
      <c r="J638" s="383" t="s">
        <v>617</v>
      </c>
      <c r="K638" s="383" t="s">
        <v>618</v>
      </c>
      <c r="L638" s="384">
        <v>30780</v>
      </c>
      <c r="M638" s="383" t="s">
        <v>644</v>
      </c>
      <c r="N638" s="383" t="s">
        <v>620</v>
      </c>
      <c r="O638" s="383" t="s">
        <v>230</v>
      </c>
    </row>
    <row r="639" spans="1:15">
      <c r="A639" s="385">
        <v>42147</v>
      </c>
      <c r="B639" s="383" t="s">
        <v>17</v>
      </c>
      <c r="C639" s="383" t="s">
        <v>18</v>
      </c>
      <c r="D639" s="383" t="s">
        <v>19</v>
      </c>
      <c r="E639" s="383" t="s">
        <v>668</v>
      </c>
      <c r="F639" s="383" t="s">
        <v>10</v>
      </c>
      <c r="G639" s="384">
        <v>2000</v>
      </c>
      <c r="H639" s="383" t="s">
        <v>676</v>
      </c>
      <c r="I639" s="383" t="s">
        <v>677</v>
      </c>
      <c r="J639" s="383" t="s">
        <v>617</v>
      </c>
      <c r="K639" s="383" t="s">
        <v>618</v>
      </c>
      <c r="L639" s="384">
        <v>30780</v>
      </c>
      <c r="M639" s="383" t="s">
        <v>645</v>
      </c>
      <c r="N639" s="383" t="s">
        <v>620</v>
      </c>
      <c r="O639" s="383" t="s">
        <v>230</v>
      </c>
    </row>
    <row r="640" spans="1:15">
      <c r="A640" s="385">
        <v>42148</v>
      </c>
      <c r="B640" s="383" t="s">
        <v>17</v>
      </c>
      <c r="C640" s="383" t="s">
        <v>18</v>
      </c>
      <c r="D640" s="383" t="s">
        <v>19</v>
      </c>
      <c r="E640" s="383" t="s">
        <v>668</v>
      </c>
      <c r="F640" s="383" t="s">
        <v>10</v>
      </c>
      <c r="G640" s="384">
        <v>2000</v>
      </c>
      <c r="H640" s="383" t="s">
        <v>676</v>
      </c>
      <c r="I640" s="383" t="s">
        <v>677</v>
      </c>
      <c r="J640" s="383" t="s">
        <v>617</v>
      </c>
      <c r="K640" s="383" t="s">
        <v>618</v>
      </c>
      <c r="L640" s="384">
        <v>30780</v>
      </c>
      <c r="M640" s="383" t="s">
        <v>645</v>
      </c>
      <c r="N640" s="383" t="s">
        <v>620</v>
      </c>
      <c r="O640" s="383" t="s">
        <v>230</v>
      </c>
    </row>
    <row r="641" spans="1:15">
      <c r="A641" s="385">
        <v>42149</v>
      </c>
      <c r="B641" s="383" t="s">
        <v>17</v>
      </c>
      <c r="C641" s="383" t="s">
        <v>18</v>
      </c>
      <c r="D641" s="383" t="s">
        <v>19</v>
      </c>
      <c r="E641" s="383" t="s">
        <v>668</v>
      </c>
      <c r="F641" s="383" t="s">
        <v>10</v>
      </c>
      <c r="G641" s="384">
        <v>750</v>
      </c>
      <c r="H641" s="383" t="s">
        <v>669</v>
      </c>
      <c r="I641" s="383" t="s">
        <v>675</v>
      </c>
      <c r="J641" s="383" t="s">
        <v>617</v>
      </c>
      <c r="K641" s="383" t="s">
        <v>618</v>
      </c>
      <c r="L641" s="384">
        <v>30780</v>
      </c>
      <c r="M641" s="383" t="s">
        <v>645</v>
      </c>
      <c r="N641" s="383" t="s">
        <v>620</v>
      </c>
      <c r="O641" s="383" t="s">
        <v>230</v>
      </c>
    </row>
    <row r="642" spans="1:15">
      <c r="A642" s="385">
        <v>42150</v>
      </c>
      <c r="B642" s="383" t="s">
        <v>17</v>
      </c>
      <c r="C642" s="383" t="s">
        <v>18</v>
      </c>
      <c r="D642" s="383" t="s">
        <v>19</v>
      </c>
      <c r="E642" s="383" t="s">
        <v>668</v>
      </c>
      <c r="F642" s="383" t="s">
        <v>10</v>
      </c>
      <c r="G642" s="384">
        <v>750</v>
      </c>
      <c r="H642" s="383" t="s">
        <v>669</v>
      </c>
      <c r="I642" s="383" t="s">
        <v>675</v>
      </c>
      <c r="J642" s="383" t="s">
        <v>617</v>
      </c>
      <c r="K642" s="383" t="s">
        <v>618</v>
      </c>
      <c r="L642" s="384">
        <v>30780</v>
      </c>
      <c r="M642" s="383" t="s">
        <v>645</v>
      </c>
      <c r="N642" s="383" t="s">
        <v>620</v>
      </c>
      <c r="O642" s="383" t="s">
        <v>230</v>
      </c>
    </row>
    <row r="643" spans="1:15">
      <c r="A643" s="385">
        <v>41997</v>
      </c>
      <c r="B643" s="383" t="s">
        <v>17</v>
      </c>
      <c r="C643" s="383" t="s">
        <v>18</v>
      </c>
      <c r="D643" s="383" t="s">
        <v>19</v>
      </c>
      <c r="E643" s="383" t="s">
        <v>668</v>
      </c>
      <c r="F643" s="383" t="s">
        <v>10</v>
      </c>
      <c r="G643" s="384">
        <v>2000</v>
      </c>
      <c r="H643" s="383" t="s">
        <v>676</v>
      </c>
      <c r="I643" s="383" t="s">
        <v>677</v>
      </c>
      <c r="J643" s="383" t="s">
        <v>617</v>
      </c>
      <c r="K643" s="383" t="s">
        <v>618</v>
      </c>
      <c r="L643" s="384">
        <v>0</v>
      </c>
      <c r="M643" s="383" t="s">
        <v>619</v>
      </c>
      <c r="N643" s="383" t="s">
        <v>620</v>
      </c>
      <c r="O643" s="383" t="s">
        <v>230</v>
      </c>
    </row>
    <row r="644" spans="1:15">
      <c r="A644" s="385">
        <v>41998</v>
      </c>
      <c r="B644" s="383" t="s">
        <v>15</v>
      </c>
      <c r="C644" s="383" t="s">
        <v>16</v>
      </c>
      <c r="D644" s="383" t="s">
        <v>13</v>
      </c>
      <c r="E644" s="383" t="s">
        <v>680</v>
      </c>
      <c r="F644" s="383" t="s">
        <v>10</v>
      </c>
      <c r="G644" s="384">
        <v>6000</v>
      </c>
      <c r="H644" s="383" t="s">
        <v>681</v>
      </c>
      <c r="I644" s="383" t="s">
        <v>684</v>
      </c>
      <c r="J644" s="383" t="s">
        <v>617</v>
      </c>
      <c r="K644" s="383" t="s">
        <v>618</v>
      </c>
      <c r="L644" s="384">
        <v>0</v>
      </c>
      <c r="M644" s="383" t="s">
        <v>619</v>
      </c>
      <c r="N644" s="383" t="s">
        <v>620</v>
      </c>
      <c r="O644" s="383" t="s">
        <v>230</v>
      </c>
    </row>
    <row r="645" spans="1:15">
      <c r="A645" s="385">
        <v>41999</v>
      </c>
      <c r="B645" s="383" t="s">
        <v>15</v>
      </c>
      <c r="C645" s="383" t="s">
        <v>16</v>
      </c>
      <c r="D645" s="383" t="s">
        <v>13</v>
      </c>
      <c r="E645" s="383" t="s">
        <v>680</v>
      </c>
      <c r="F645" s="383" t="s">
        <v>10</v>
      </c>
      <c r="G645" s="384">
        <v>6000</v>
      </c>
      <c r="H645" s="383" t="s">
        <v>681</v>
      </c>
      <c r="I645" s="383" t="s">
        <v>682</v>
      </c>
      <c r="J645" s="383" t="s">
        <v>617</v>
      </c>
      <c r="K645" s="383" t="s">
        <v>618</v>
      </c>
      <c r="L645" s="384">
        <v>0</v>
      </c>
      <c r="M645" s="383" t="s">
        <v>619</v>
      </c>
      <c r="N645" s="383" t="s">
        <v>620</v>
      </c>
      <c r="O645" s="383" t="s">
        <v>230</v>
      </c>
    </row>
    <row r="646" spans="1:15">
      <c r="A646" s="385">
        <v>42000</v>
      </c>
      <c r="B646" s="383" t="s">
        <v>15</v>
      </c>
      <c r="C646" s="383" t="s">
        <v>16</v>
      </c>
      <c r="D646" s="383" t="s">
        <v>13</v>
      </c>
      <c r="E646" s="383" t="s">
        <v>680</v>
      </c>
      <c r="F646" s="383" t="s">
        <v>10</v>
      </c>
      <c r="G646" s="384">
        <v>6000</v>
      </c>
      <c r="H646" s="383" t="s">
        <v>681</v>
      </c>
      <c r="I646" s="383" t="s">
        <v>682</v>
      </c>
      <c r="J646" s="383" t="s">
        <v>617</v>
      </c>
      <c r="K646" s="383" t="s">
        <v>618</v>
      </c>
      <c r="L646" s="384">
        <v>0</v>
      </c>
      <c r="M646" s="383" t="s">
        <v>619</v>
      </c>
      <c r="N646" s="383" t="s">
        <v>620</v>
      </c>
      <c r="O646" s="383" t="s">
        <v>230</v>
      </c>
    </row>
    <row r="647" spans="1:15">
      <c r="A647" s="385">
        <v>42001</v>
      </c>
      <c r="B647" s="383" t="s">
        <v>15</v>
      </c>
      <c r="C647" s="383" t="s">
        <v>16</v>
      </c>
      <c r="D647" s="383" t="s">
        <v>13</v>
      </c>
      <c r="E647" s="383" t="s">
        <v>680</v>
      </c>
      <c r="F647" s="383" t="s">
        <v>10</v>
      </c>
      <c r="G647" s="384">
        <v>6000</v>
      </c>
      <c r="H647" s="383" t="s">
        <v>681</v>
      </c>
      <c r="I647" s="383" t="s">
        <v>684</v>
      </c>
      <c r="J647" s="383" t="s">
        <v>617</v>
      </c>
      <c r="K647" s="383" t="s">
        <v>618</v>
      </c>
      <c r="L647" s="384">
        <v>0</v>
      </c>
      <c r="M647" s="383" t="s">
        <v>619</v>
      </c>
      <c r="N647" s="383" t="s">
        <v>620</v>
      </c>
      <c r="O647" s="383" t="s">
        <v>230</v>
      </c>
    </row>
    <row r="648" spans="1:15">
      <c r="A648" s="385">
        <v>42002</v>
      </c>
      <c r="B648" s="383" t="s">
        <v>15</v>
      </c>
      <c r="C648" s="383" t="s">
        <v>16</v>
      </c>
      <c r="D648" s="383" t="s">
        <v>13</v>
      </c>
      <c r="E648" s="383" t="s">
        <v>680</v>
      </c>
      <c r="F648" s="383" t="s">
        <v>10</v>
      </c>
      <c r="G648" s="384">
        <v>6000</v>
      </c>
      <c r="H648" s="383" t="s">
        <v>681</v>
      </c>
      <c r="I648" s="383" t="s">
        <v>682</v>
      </c>
      <c r="J648" s="383" t="s">
        <v>617</v>
      </c>
      <c r="K648" s="383" t="s">
        <v>618</v>
      </c>
      <c r="L648" s="384">
        <v>0</v>
      </c>
      <c r="M648" s="383" t="s">
        <v>619</v>
      </c>
      <c r="N648" s="383" t="s">
        <v>620</v>
      </c>
      <c r="O648" s="383" t="s">
        <v>230</v>
      </c>
    </row>
    <row r="649" spans="1:15">
      <c r="A649" s="385">
        <v>42003</v>
      </c>
      <c r="B649" s="383" t="s">
        <v>37</v>
      </c>
      <c r="C649" s="383" t="s">
        <v>654</v>
      </c>
      <c r="D649" s="383" t="s">
        <v>38</v>
      </c>
      <c r="E649" s="383" t="s">
        <v>655</v>
      </c>
      <c r="F649" s="383" t="s">
        <v>10</v>
      </c>
      <c r="G649" s="384">
        <v>1800</v>
      </c>
      <c r="H649" s="383" t="s">
        <v>656</v>
      </c>
      <c r="I649" s="383" t="s">
        <v>657</v>
      </c>
      <c r="J649" s="383" t="s">
        <v>617</v>
      </c>
      <c r="K649" s="383" t="s">
        <v>618</v>
      </c>
      <c r="L649" s="384">
        <v>0</v>
      </c>
      <c r="M649" s="383" t="s">
        <v>619</v>
      </c>
      <c r="N649" s="383" t="s">
        <v>620</v>
      </c>
      <c r="O649" s="383" t="s">
        <v>230</v>
      </c>
    </row>
    <row r="650" spans="1:15">
      <c r="A650" s="385">
        <v>42004</v>
      </c>
      <c r="B650" s="383" t="s">
        <v>37</v>
      </c>
      <c r="C650" s="383" t="s">
        <v>654</v>
      </c>
      <c r="D650" s="383" t="s">
        <v>38</v>
      </c>
      <c r="E650" s="383" t="s">
        <v>655</v>
      </c>
      <c r="F650" s="383" t="s">
        <v>10</v>
      </c>
      <c r="G650" s="384">
        <v>1800</v>
      </c>
      <c r="H650" s="383" t="s">
        <v>656</v>
      </c>
      <c r="I650" s="383" t="s">
        <v>657</v>
      </c>
      <c r="J650" s="383" t="s">
        <v>617</v>
      </c>
      <c r="K650" s="383" t="s">
        <v>618</v>
      </c>
      <c r="L650" s="384">
        <v>0</v>
      </c>
      <c r="M650" s="383" t="s">
        <v>626</v>
      </c>
      <c r="N650" s="383" t="s">
        <v>620</v>
      </c>
      <c r="O650" s="383" t="s">
        <v>230</v>
      </c>
    </row>
    <row r="651" spans="1:15">
      <c r="A651" s="385">
        <v>42005</v>
      </c>
      <c r="B651" s="383" t="s">
        <v>17</v>
      </c>
      <c r="C651" s="383" t="s">
        <v>18</v>
      </c>
      <c r="D651" s="383" t="s">
        <v>19</v>
      </c>
      <c r="E651" s="383" t="s">
        <v>668</v>
      </c>
      <c r="F651" s="383" t="s">
        <v>10</v>
      </c>
      <c r="G651" s="384">
        <v>750</v>
      </c>
      <c r="H651" s="383" t="s">
        <v>669</v>
      </c>
      <c r="I651" s="383" t="s">
        <v>685</v>
      </c>
      <c r="J651" s="383" t="s">
        <v>617</v>
      </c>
      <c r="K651" s="383" t="s">
        <v>618</v>
      </c>
      <c r="L651" s="384">
        <v>0</v>
      </c>
      <c r="M651" s="383" t="s">
        <v>626</v>
      </c>
      <c r="N651" s="383" t="s">
        <v>620</v>
      </c>
      <c r="O651" s="383" t="s">
        <v>230</v>
      </c>
    </row>
    <row r="652" spans="1:15">
      <c r="A652" s="385">
        <v>42006</v>
      </c>
      <c r="B652" s="383" t="s">
        <v>37</v>
      </c>
      <c r="C652" s="383" t="s">
        <v>654</v>
      </c>
      <c r="D652" s="383" t="s">
        <v>38</v>
      </c>
      <c r="E652" s="383" t="s">
        <v>655</v>
      </c>
      <c r="F652" s="383" t="s">
        <v>10</v>
      </c>
      <c r="G652" s="384">
        <v>1800</v>
      </c>
      <c r="H652" s="383" t="s">
        <v>656</v>
      </c>
      <c r="I652" s="383" t="s">
        <v>657</v>
      </c>
      <c r="J652" s="383" t="s">
        <v>617</v>
      </c>
      <c r="K652" s="383" t="s">
        <v>618</v>
      </c>
      <c r="L652" s="384">
        <v>6319</v>
      </c>
      <c r="M652" s="383" t="s">
        <v>627</v>
      </c>
      <c r="N652" s="383" t="s">
        <v>620</v>
      </c>
      <c r="O652" s="383" t="s">
        <v>230</v>
      </c>
    </row>
    <row r="653" spans="1:15">
      <c r="A653" s="385">
        <v>42007</v>
      </c>
      <c r="B653" s="383" t="s">
        <v>37</v>
      </c>
      <c r="C653" s="383" t="s">
        <v>654</v>
      </c>
      <c r="D653" s="383" t="s">
        <v>38</v>
      </c>
      <c r="E653" s="383" t="s">
        <v>655</v>
      </c>
      <c r="F653" s="383" t="s">
        <v>10</v>
      </c>
      <c r="G653" s="384">
        <v>1800</v>
      </c>
      <c r="H653" s="383" t="s">
        <v>656</v>
      </c>
      <c r="I653" s="383" t="s">
        <v>657</v>
      </c>
      <c r="J653" s="383" t="s">
        <v>617</v>
      </c>
      <c r="K653" s="383" t="s">
        <v>618</v>
      </c>
      <c r="L653" s="384">
        <v>8221</v>
      </c>
      <c r="M653" s="383" t="s">
        <v>627</v>
      </c>
      <c r="N653" s="383" t="s">
        <v>620</v>
      </c>
      <c r="O653" s="383" t="s">
        <v>230</v>
      </c>
    </row>
    <row r="654" spans="1:15">
      <c r="A654" s="385">
        <v>42008</v>
      </c>
      <c r="B654" s="383" t="s">
        <v>37</v>
      </c>
      <c r="C654" s="383" t="s">
        <v>654</v>
      </c>
      <c r="D654" s="383" t="s">
        <v>38</v>
      </c>
      <c r="E654" s="383" t="s">
        <v>655</v>
      </c>
      <c r="F654" s="383" t="s">
        <v>10</v>
      </c>
      <c r="G654" s="384">
        <v>1800</v>
      </c>
      <c r="H654" s="383" t="s">
        <v>656</v>
      </c>
      <c r="I654" s="383" t="s">
        <v>657</v>
      </c>
      <c r="J654" s="383" t="s">
        <v>617</v>
      </c>
      <c r="K654" s="383" t="s">
        <v>618</v>
      </c>
      <c r="L654" s="384">
        <v>8501</v>
      </c>
      <c r="M654" s="383" t="s">
        <v>627</v>
      </c>
      <c r="N654" s="383" t="s">
        <v>620</v>
      </c>
      <c r="O654" s="383" t="s">
        <v>230</v>
      </c>
    </row>
    <row r="655" spans="1:15">
      <c r="A655" s="385">
        <v>42009</v>
      </c>
      <c r="B655" s="383" t="s">
        <v>17</v>
      </c>
      <c r="C655" s="383" t="s">
        <v>18</v>
      </c>
      <c r="D655" s="383" t="s">
        <v>19</v>
      </c>
      <c r="E655" s="383" t="s">
        <v>668</v>
      </c>
      <c r="F655" s="383" t="s">
        <v>10</v>
      </c>
      <c r="G655" s="384">
        <v>1800</v>
      </c>
      <c r="H655" s="383" t="s">
        <v>679</v>
      </c>
      <c r="I655" s="383" t="s">
        <v>686</v>
      </c>
      <c r="J655" s="383" t="s">
        <v>617</v>
      </c>
      <c r="K655" s="383" t="s">
        <v>618</v>
      </c>
      <c r="L655" s="384">
        <v>9088</v>
      </c>
      <c r="M655" s="383" t="s">
        <v>627</v>
      </c>
      <c r="N655" s="383" t="s">
        <v>620</v>
      </c>
      <c r="O655" s="383" t="s">
        <v>230</v>
      </c>
    </row>
    <row r="656" spans="1:15">
      <c r="A656" s="385">
        <v>42010</v>
      </c>
      <c r="B656" s="383" t="s">
        <v>17</v>
      </c>
      <c r="C656" s="383" t="s">
        <v>18</v>
      </c>
      <c r="D656" s="383" t="s">
        <v>19</v>
      </c>
      <c r="E656" s="383" t="s">
        <v>668</v>
      </c>
      <c r="F656" s="383" t="s">
        <v>10</v>
      </c>
      <c r="G656" s="384">
        <v>2000</v>
      </c>
      <c r="H656" s="383" t="s">
        <v>679</v>
      </c>
      <c r="I656" s="383" t="s">
        <v>677</v>
      </c>
      <c r="J656" s="383" t="s">
        <v>617</v>
      </c>
      <c r="K656" s="383" t="s">
        <v>618</v>
      </c>
      <c r="L656" s="384">
        <v>9280</v>
      </c>
      <c r="M656" s="383" t="s">
        <v>629</v>
      </c>
      <c r="N656" s="383" t="s">
        <v>620</v>
      </c>
      <c r="O656" s="383" t="s">
        <v>230</v>
      </c>
    </row>
    <row r="657" spans="1:15">
      <c r="A657" s="385">
        <v>42011</v>
      </c>
      <c r="B657" s="383" t="s">
        <v>37</v>
      </c>
      <c r="C657" s="383" t="s">
        <v>654</v>
      </c>
      <c r="D657" s="383" t="s">
        <v>38</v>
      </c>
      <c r="E657" s="383" t="s">
        <v>655</v>
      </c>
      <c r="F657" s="383" t="s">
        <v>10</v>
      </c>
      <c r="G657" s="384">
        <v>1800</v>
      </c>
      <c r="H657" s="383" t="s">
        <v>656</v>
      </c>
      <c r="I657" s="383" t="s">
        <v>657</v>
      </c>
      <c r="J657" s="383" t="s">
        <v>617</v>
      </c>
      <c r="K657" s="383" t="s">
        <v>618</v>
      </c>
      <c r="L657" s="384">
        <v>9280</v>
      </c>
      <c r="M657" s="383" t="s">
        <v>629</v>
      </c>
      <c r="N657" s="383" t="s">
        <v>620</v>
      </c>
      <c r="O657" s="383" t="s">
        <v>230</v>
      </c>
    </row>
    <row r="658" spans="1:15">
      <c r="A658" s="385">
        <v>42012</v>
      </c>
      <c r="B658" s="383" t="s">
        <v>17</v>
      </c>
      <c r="C658" s="383" t="s">
        <v>18</v>
      </c>
      <c r="D658" s="383" t="s">
        <v>19</v>
      </c>
      <c r="E658" s="383" t="s">
        <v>668</v>
      </c>
      <c r="F658" s="383" t="s">
        <v>10</v>
      </c>
      <c r="G658" s="384">
        <v>2000</v>
      </c>
      <c r="H658" s="383" t="s">
        <v>679</v>
      </c>
      <c r="I658" s="383" t="s">
        <v>677</v>
      </c>
      <c r="J658" s="383" t="s">
        <v>617</v>
      </c>
      <c r="K658" s="383" t="s">
        <v>618</v>
      </c>
      <c r="L658" s="384">
        <v>9280</v>
      </c>
      <c r="M658" s="383" t="s">
        <v>630</v>
      </c>
      <c r="N658" s="383" t="s">
        <v>620</v>
      </c>
      <c r="O658" s="383" t="s">
        <v>230</v>
      </c>
    </row>
    <row r="659" spans="1:15">
      <c r="A659" s="385">
        <v>42013</v>
      </c>
      <c r="B659" s="383" t="s">
        <v>17</v>
      </c>
      <c r="C659" s="383" t="s">
        <v>18</v>
      </c>
      <c r="D659" s="383" t="s">
        <v>19</v>
      </c>
      <c r="E659" s="383" t="s">
        <v>668</v>
      </c>
      <c r="F659" s="383" t="s">
        <v>10</v>
      </c>
      <c r="G659" s="384">
        <v>2000</v>
      </c>
      <c r="H659" s="383" t="s">
        <v>679</v>
      </c>
      <c r="I659" s="383" t="s">
        <v>677</v>
      </c>
      <c r="J659" s="383" t="s">
        <v>617</v>
      </c>
      <c r="K659" s="383" t="s">
        <v>618</v>
      </c>
      <c r="L659" s="384">
        <v>9280</v>
      </c>
      <c r="M659" s="383" t="s">
        <v>630</v>
      </c>
      <c r="N659" s="383" t="s">
        <v>620</v>
      </c>
      <c r="O659" s="383" t="s">
        <v>230</v>
      </c>
    </row>
    <row r="660" spans="1:15">
      <c r="A660" s="385">
        <v>42014</v>
      </c>
      <c r="B660" s="383" t="s">
        <v>646</v>
      </c>
      <c r="C660" s="383" t="s">
        <v>8</v>
      </c>
      <c r="D660" s="383" t="s">
        <v>32</v>
      </c>
      <c r="E660" s="383" t="s">
        <v>647</v>
      </c>
      <c r="F660" s="383" t="s">
        <v>10</v>
      </c>
      <c r="G660" s="384">
        <v>2125</v>
      </c>
      <c r="H660" s="383" t="s">
        <v>648</v>
      </c>
      <c r="I660" s="383" t="s">
        <v>649</v>
      </c>
      <c r="J660" s="383" t="s">
        <v>617</v>
      </c>
      <c r="K660" s="383" t="s">
        <v>618</v>
      </c>
      <c r="L660" s="384">
        <v>9280</v>
      </c>
      <c r="M660" s="383" t="s">
        <v>630</v>
      </c>
      <c r="N660" s="383" t="s">
        <v>620</v>
      </c>
      <c r="O660" s="383" t="s">
        <v>230</v>
      </c>
    </row>
    <row r="661" spans="1:15">
      <c r="A661" s="385">
        <v>42015</v>
      </c>
      <c r="B661" s="383" t="s">
        <v>646</v>
      </c>
      <c r="C661" s="383" t="s">
        <v>8</v>
      </c>
      <c r="D661" s="383" t="s">
        <v>32</v>
      </c>
      <c r="E661" s="383" t="s">
        <v>647</v>
      </c>
      <c r="F661" s="383" t="s">
        <v>10</v>
      </c>
      <c r="G661" s="384">
        <v>2125</v>
      </c>
      <c r="H661" s="383" t="s">
        <v>648</v>
      </c>
      <c r="I661" s="383" t="s">
        <v>649</v>
      </c>
      <c r="J661" s="383" t="s">
        <v>617</v>
      </c>
      <c r="K661" s="383" t="s">
        <v>618</v>
      </c>
      <c r="L661" s="384">
        <v>9280</v>
      </c>
      <c r="M661" s="383" t="s">
        <v>630</v>
      </c>
      <c r="N661" s="383" t="s">
        <v>620</v>
      </c>
      <c r="O661" s="383" t="s">
        <v>230</v>
      </c>
    </row>
    <row r="662" spans="1:15">
      <c r="A662" s="385">
        <v>42016</v>
      </c>
      <c r="B662" s="383" t="s">
        <v>646</v>
      </c>
      <c r="C662" s="383" t="s">
        <v>8</v>
      </c>
      <c r="D662" s="383" t="s">
        <v>32</v>
      </c>
      <c r="E662" s="383" t="s">
        <v>647</v>
      </c>
      <c r="F662" s="383" t="s">
        <v>10</v>
      </c>
      <c r="G662" s="384">
        <v>2125</v>
      </c>
      <c r="H662" s="383" t="s">
        <v>648</v>
      </c>
      <c r="I662" s="383" t="s">
        <v>649</v>
      </c>
      <c r="J662" s="383" t="s">
        <v>617</v>
      </c>
      <c r="K662" s="383" t="s">
        <v>618</v>
      </c>
      <c r="L662" s="384">
        <v>9280</v>
      </c>
      <c r="M662" s="383" t="s">
        <v>630</v>
      </c>
      <c r="N662" s="383" t="s">
        <v>620</v>
      </c>
      <c r="O662" s="383" t="s">
        <v>230</v>
      </c>
    </row>
    <row r="663" spans="1:15">
      <c r="A663" s="385">
        <v>42017</v>
      </c>
      <c r="B663" s="383" t="s">
        <v>646</v>
      </c>
      <c r="C663" s="383" t="s">
        <v>8</v>
      </c>
      <c r="D663" s="383" t="s">
        <v>32</v>
      </c>
      <c r="E663" s="383" t="s">
        <v>647</v>
      </c>
      <c r="F663" s="383" t="s">
        <v>10</v>
      </c>
      <c r="G663" s="384">
        <v>1063</v>
      </c>
      <c r="H663" s="383" t="s">
        <v>648</v>
      </c>
      <c r="I663" s="383" t="s">
        <v>649</v>
      </c>
      <c r="J663" s="383" t="s">
        <v>617</v>
      </c>
      <c r="K663" s="383" t="s">
        <v>618</v>
      </c>
      <c r="L663" s="384">
        <v>9280</v>
      </c>
      <c r="M663" s="383" t="s">
        <v>631</v>
      </c>
      <c r="N663" s="383" t="s">
        <v>620</v>
      </c>
      <c r="O663" s="383" t="s">
        <v>230</v>
      </c>
    </row>
    <row r="664" spans="1:15">
      <c r="A664" s="385">
        <v>42018</v>
      </c>
      <c r="B664" s="383" t="s">
        <v>646</v>
      </c>
      <c r="C664" s="383" t="s">
        <v>8</v>
      </c>
      <c r="D664" s="383" t="s">
        <v>32</v>
      </c>
      <c r="E664" s="383" t="s">
        <v>647</v>
      </c>
      <c r="F664" s="383" t="s">
        <v>10</v>
      </c>
      <c r="G664" s="384">
        <v>3134</v>
      </c>
      <c r="H664" s="383" t="s">
        <v>648</v>
      </c>
      <c r="I664" s="383" t="s">
        <v>662</v>
      </c>
      <c r="J664" s="383" t="s">
        <v>617</v>
      </c>
      <c r="K664" s="383" t="s">
        <v>618</v>
      </c>
      <c r="L664" s="384">
        <v>9804</v>
      </c>
      <c r="M664" s="383" t="s">
        <v>631</v>
      </c>
      <c r="N664" s="383" t="s">
        <v>620</v>
      </c>
      <c r="O664" s="383" t="s">
        <v>230</v>
      </c>
    </row>
    <row r="665" spans="1:15">
      <c r="A665" s="385">
        <v>42019</v>
      </c>
      <c r="B665" s="383" t="s">
        <v>650</v>
      </c>
      <c r="C665" s="383" t="s">
        <v>8</v>
      </c>
      <c r="D665" s="383" t="s">
        <v>20</v>
      </c>
      <c r="E665" s="383" t="s">
        <v>651</v>
      </c>
      <c r="F665" s="383" t="s">
        <v>10</v>
      </c>
      <c r="G665" s="384">
        <v>1180</v>
      </c>
      <c r="H665" s="383" t="s">
        <v>652</v>
      </c>
      <c r="I665" s="383" t="s">
        <v>653</v>
      </c>
      <c r="J665" s="383" t="s">
        <v>617</v>
      </c>
      <c r="K665" s="383" t="s">
        <v>618</v>
      </c>
      <c r="L665" s="384">
        <v>11627</v>
      </c>
      <c r="M665" s="383" t="s">
        <v>631</v>
      </c>
      <c r="N665" s="383" t="s">
        <v>620</v>
      </c>
      <c r="O665" s="383" t="s">
        <v>230</v>
      </c>
    </row>
    <row r="666" spans="1:15">
      <c r="A666" s="385">
        <v>42020</v>
      </c>
      <c r="B666" s="383" t="s">
        <v>646</v>
      </c>
      <c r="C666" s="383" t="s">
        <v>8</v>
      </c>
      <c r="D666" s="383" t="s">
        <v>32</v>
      </c>
      <c r="E666" s="383" t="s">
        <v>647</v>
      </c>
      <c r="F666" s="383" t="s">
        <v>10</v>
      </c>
      <c r="G666" s="384">
        <v>3134</v>
      </c>
      <c r="H666" s="383" t="s">
        <v>648</v>
      </c>
      <c r="I666" s="383" t="s">
        <v>662</v>
      </c>
      <c r="J666" s="383" t="s">
        <v>617</v>
      </c>
      <c r="K666" s="383" t="s">
        <v>618</v>
      </c>
      <c r="L666" s="384">
        <v>12650</v>
      </c>
      <c r="M666" s="383" t="s">
        <v>631</v>
      </c>
      <c r="N666" s="383" t="s">
        <v>620</v>
      </c>
      <c r="O666" s="383" t="s">
        <v>230</v>
      </c>
    </row>
    <row r="667" spans="1:15">
      <c r="A667" s="385">
        <v>42021</v>
      </c>
      <c r="B667" s="383" t="s">
        <v>650</v>
      </c>
      <c r="C667" s="383" t="s">
        <v>8</v>
      </c>
      <c r="D667" s="383" t="s">
        <v>20</v>
      </c>
      <c r="E667" s="383" t="s">
        <v>651</v>
      </c>
      <c r="F667" s="383" t="s">
        <v>10</v>
      </c>
      <c r="G667" s="384">
        <v>1400</v>
      </c>
      <c r="H667" s="383" t="s">
        <v>652</v>
      </c>
      <c r="I667" s="383" t="s">
        <v>653</v>
      </c>
      <c r="J667" s="383" t="s">
        <v>617</v>
      </c>
      <c r="K667" s="383" t="s">
        <v>618</v>
      </c>
      <c r="L667" s="384">
        <v>12650</v>
      </c>
      <c r="M667" s="383" t="s">
        <v>632</v>
      </c>
      <c r="N667" s="383" t="s">
        <v>620</v>
      </c>
      <c r="O667" s="383" t="s">
        <v>230</v>
      </c>
    </row>
    <row r="668" spans="1:15">
      <c r="A668" s="385">
        <v>42022</v>
      </c>
      <c r="B668" s="383" t="s">
        <v>650</v>
      </c>
      <c r="C668" s="383" t="s">
        <v>8</v>
      </c>
      <c r="D668" s="383" t="s">
        <v>20</v>
      </c>
      <c r="E668" s="383" t="s">
        <v>651</v>
      </c>
      <c r="F668" s="383" t="s">
        <v>10</v>
      </c>
      <c r="G668" s="384">
        <v>1400</v>
      </c>
      <c r="H668" s="383" t="s">
        <v>652</v>
      </c>
      <c r="I668" s="383" t="s">
        <v>653</v>
      </c>
      <c r="J668" s="383" t="s">
        <v>617</v>
      </c>
      <c r="K668" s="383" t="s">
        <v>618</v>
      </c>
      <c r="L668" s="384">
        <v>12650</v>
      </c>
      <c r="M668" s="383" t="s">
        <v>632</v>
      </c>
      <c r="N668" s="383" t="s">
        <v>620</v>
      </c>
      <c r="O668" s="383" t="s">
        <v>230</v>
      </c>
    </row>
    <row r="669" spans="1:15">
      <c r="A669" s="385">
        <v>42023</v>
      </c>
      <c r="B669" s="383" t="s">
        <v>650</v>
      </c>
      <c r="C669" s="383" t="s">
        <v>8</v>
      </c>
      <c r="D669" s="383" t="s">
        <v>20</v>
      </c>
      <c r="E669" s="383" t="s">
        <v>651</v>
      </c>
      <c r="F669" s="383" t="s">
        <v>10</v>
      </c>
      <c r="G669" s="384">
        <v>1400</v>
      </c>
      <c r="H669" s="383" t="s">
        <v>652</v>
      </c>
      <c r="I669" s="383" t="s">
        <v>653</v>
      </c>
      <c r="J669" s="383" t="s">
        <v>617</v>
      </c>
      <c r="K669" s="383" t="s">
        <v>618</v>
      </c>
      <c r="L669" s="384">
        <v>12650</v>
      </c>
      <c r="M669" s="383" t="s">
        <v>632</v>
      </c>
      <c r="N669" s="383" t="s">
        <v>620</v>
      </c>
      <c r="O669" s="383" t="s">
        <v>230</v>
      </c>
    </row>
    <row r="670" spans="1:15">
      <c r="A670" s="385">
        <v>42024</v>
      </c>
      <c r="B670" s="383" t="s">
        <v>650</v>
      </c>
      <c r="C670" s="383" t="s">
        <v>8</v>
      </c>
      <c r="D670" s="383" t="s">
        <v>20</v>
      </c>
      <c r="E670" s="383" t="s">
        <v>651</v>
      </c>
      <c r="F670" s="383" t="s">
        <v>10</v>
      </c>
      <c r="G670" s="384">
        <v>1400</v>
      </c>
      <c r="H670" s="383" t="s">
        <v>652</v>
      </c>
      <c r="I670" s="383" t="s">
        <v>653</v>
      </c>
      <c r="J670" s="383" t="s">
        <v>617</v>
      </c>
      <c r="K670" s="383" t="s">
        <v>618</v>
      </c>
      <c r="L670" s="384">
        <v>12775</v>
      </c>
      <c r="M670" s="383" t="s">
        <v>633</v>
      </c>
      <c r="N670" s="383" t="s">
        <v>620</v>
      </c>
      <c r="O670" s="383" t="s">
        <v>230</v>
      </c>
    </row>
    <row r="671" spans="1:15">
      <c r="A671" s="385">
        <v>42025</v>
      </c>
      <c r="B671" s="383" t="s">
        <v>650</v>
      </c>
      <c r="C671" s="383" t="s">
        <v>8</v>
      </c>
      <c r="D671" s="383" t="s">
        <v>20</v>
      </c>
      <c r="E671" s="383" t="s">
        <v>651</v>
      </c>
      <c r="F671" s="383" t="s">
        <v>10</v>
      </c>
      <c r="G671" s="384">
        <v>1400</v>
      </c>
      <c r="H671" s="383" t="s">
        <v>652</v>
      </c>
      <c r="I671" s="383" t="s">
        <v>653</v>
      </c>
      <c r="J671" s="383" t="s">
        <v>617</v>
      </c>
      <c r="K671" s="383" t="s">
        <v>618</v>
      </c>
      <c r="L671" s="384">
        <v>14695</v>
      </c>
      <c r="M671" s="383" t="s">
        <v>633</v>
      </c>
      <c r="N671" s="383" t="s">
        <v>620</v>
      </c>
      <c r="O671" s="383" t="s">
        <v>230</v>
      </c>
    </row>
    <row r="672" spans="1:15">
      <c r="A672" s="385">
        <v>42026</v>
      </c>
      <c r="B672" s="383" t="s">
        <v>650</v>
      </c>
      <c r="C672" s="383" t="s">
        <v>8</v>
      </c>
      <c r="D672" s="383" t="s">
        <v>20</v>
      </c>
      <c r="E672" s="383" t="s">
        <v>651</v>
      </c>
      <c r="F672" s="383" t="s">
        <v>10</v>
      </c>
      <c r="G672" s="384">
        <v>1400</v>
      </c>
      <c r="H672" s="383" t="s">
        <v>652</v>
      </c>
      <c r="I672" s="383" t="s">
        <v>653</v>
      </c>
      <c r="J672" s="383" t="s">
        <v>617</v>
      </c>
      <c r="K672" s="383" t="s">
        <v>618</v>
      </c>
      <c r="L672" s="384">
        <v>15922</v>
      </c>
      <c r="M672" s="383" t="s">
        <v>633</v>
      </c>
      <c r="N672" s="383" t="s">
        <v>620</v>
      </c>
      <c r="O672" s="383" t="s">
        <v>230</v>
      </c>
    </row>
    <row r="673" spans="1:15">
      <c r="A673" s="385">
        <v>42027</v>
      </c>
      <c r="B673" s="383" t="s">
        <v>650</v>
      </c>
      <c r="C673" s="383" t="s">
        <v>8</v>
      </c>
      <c r="D673" s="383" t="s">
        <v>20</v>
      </c>
      <c r="E673" s="383" t="s">
        <v>651</v>
      </c>
      <c r="F673" s="383" t="s">
        <v>10</v>
      </c>
      <c r="G673" s="384">
        <v>1880</v>
      </c>
      <c r="H673" s="383" t="s">
        <v>652</v>
      </c>
      <c r="I673" s="383" t="s">
        <v>653</v>
      </c>
      <c r="J673" s="383" t="s">
        <v>617</v>
      </c>
      <c r="K673" s="383" t="s">
        <v>618</v>
      </c>
      <c r="L673" s="384">
        <v>17245</v>
      </c>
      <c r="M673" s="383" t="s">
        <v>633</v>
      </c>
      <c r="N673" s="383" t="s">
        <v>620</v>
      </c>
      <c r="O673" s="383" t="s">
        <v>230</v>
      </c>
    </row>
    <row r="674" spans="1:15">
      <c r="A674" s="385">
        <v>42028</v>
      </c>
      <c r="B674" s="383" t="s">
        <v>650</v>
      </c>
      <c r="C674" s="383" t="s">
        <v>8</v>
      </c>
      <c r="D674" s="383" t="s">
        <v>20</v>
      </c>
      <c r="E674" s="383" t="s">
        <v>651</v>
      </c>
      <c r="F674" s="383" t="s">
        <v>10</v>
      </c>
      <c r="G674" s="384">
        <v>1400</v>
      </c>
      <c r="H674" s="383" t="s">
        <v>652</v>
      </c>
      <c r="I674" s="383" t="s">
        <v>653</v>
      </c>
      <c r="J674" s="383" t="s">
        <v>617</v>
      </c>
      <c r="K674" s="383" t="s">
        <v>618</v>
      </c>
      <c r="L674" s="384">
        <v>18650</v>
      </c>
      <c r="M674" s="383" t="s">
        <v>633</v>
      </c>
      <c r="N674" s="383" t="s">
        <v>620</v>
      </c>
      <c r="O674" s="383" t="s">
        <v>230</v>
      </c>
    </row>
    <row r="675" spans="1:15">
      <c r="A675" s="385">
        <v>42029</v>
      </c>
      <c r="B675" s="383" t="s">
        <v>650</v>
      </c>
      <c r="C675" s="383" t="s">
        <v>8</v>
      </c>
      <c r="D675" s="383" t="s">
        <v>20</v>
      </c>
      <c r="E675" s="383" t="s">
        <v>651</v>
      </c>
      <c r="F675" s="383" t="s">
        <v>10</v>
      </c>
      <c r="G675" s="384">
        <v>1400</v>
      </c>
      <c r="H675" s="383" t="s">
        <v>652</v>
      </c>
      <c r="I675" s="383" t="s">
        <v>653</v>
      </c>
      <c r="J675" s="383" t="s">
        <v>617</v>
      </c>
      <c r="K675" s="383" t="s">
        <v>618</v>
      </c>
      <c r="L675" s="384">
        <v>18650</v>
      </c>
      <c r="M675" s="383" t="s">
        <v>633</v>
      </c>
      <c r="N675" s="383" t="s">
        <v>620</v>
      </c>
      <c r="O675" s="383" t="s">
        <v>230</v>
      </c>
    </row>
    <row r="676" spans="1:15">
      <c r="A676" s="385">
        <v>42030</v>
      </c>
      <c r="B676" s="383" t="s">
        <v>650</v>
      </c>
      <c r="C676" s="383" t="s">
        <v>8</v>
      </c>
      <c r="D676" s="383" t="s">
        <v>20</v>
      </c>
      <c r="E676" s="383" t="s">
        <v>651</v>
      </c>
      <c r="F676" s="383" t="s">
        <v>10</v>
      </c>
      <c r="G676" s="384">
        <v>1400</v>
      </c>
      <c r="H676" s="383" t="s">
        <v>652</v>
      </c>
      <c r="I676" s="383" t="s">
        <v>653</v>
      </c>
      <c r="J676" s="383" t="s">
        <v>617</v>
      </c>
      <c r="K676" s="383" t="s">
        <v>618</v>
      </c>
      <c r="L676" s="384">
        <v>18650</v>
      </c>
      <c r="M676" s="383" t="s">
        <v>634</v>
      </c>
      <c r="N676" s="383" t="s">
        <v>620</v>
      </c>
      <c r="O676" s="383" t="s">
        <v>230</v>
      </c>
    </row>
    <row r="677" spans="1:15">
      <c r="A677" s="385">
        <v>42031</v>
      </c>
      <c r="B677" s="383" t="s">
        <v>650</v>
      </c>
      <c r="C677" s="383" t="s">
        <v>8</v>
      </c>
      <c r="D677" s="383" t="s">
        <v>20</v>
      </c>
      <c r="E677" s="383" t="s">
        <v>651</v>
      </c>
      <c r="F677" s="383" t="s">
        <v>10</v>
      </c>
      <c r="G677" s="384">
        <v>1400</v>
      </c>
      <c r="H677" s="383" t="s">
        <v>652</v>
      </c>
      <c r="I677" s="383" t="s">
        <v>653</v>
      </c>
      <c r="J677" s="383" t="s">
        <v>617</v>
      </c>
      <c r="K677" s="383" t="s">
        <v>618</v>
      </c>
      <c r="L677" s="384">
        <v>18650</v>
      </c>
      <c r="M677" s="383" t="s">
        <v>634</v>
      </c>
      <c r="N677" s="383" t="s">
        <v>620</v>
      </c>
      <c r="O677" s="383" t="s">
        <v>230</v>
      </c>
    </row>
    <row r="678" spans="1:15">
      <c r="A678" s="385">
        <v>42032</v>
      </c>
      <c r="B678" s="383" t="s">
        <v>650</v>
      </c>
      <c r="C678" s="383" t="s">
        <v>8</v>
      </c>
      <c r="D678" s="383" t="s">
        <v>20</v>
      </c>
      <c r="E678" s="383" t="s">
        <v>651</v>
      </c>
      <c r="F678" s="383" t="s">
        <v>10</v>
      </c>
      <c r="G678" s="384">
        <v>1400</v>
      </c>
      <c r="H678" s="383" t="s">
        <v>652</v>
      </c>
      <c r="I678" s="383" t="s">
        <v>653</v>
      </c>
      <c r="J678" s="383" t="s">
        <v>617</v>
      </c>
      <c r="K678" s="383" t="s">
        <v>618</v>
      </c>
      <c r="L678" s="384">
        <v>18650</v>
      </c>
      <c r="M678" s="383" t="s">
        <v>634</v>
      </c>
      <c r="N678" s="383" t="s">
        <v>620</v>
      </c>
      <c r="O678" s="383" t="s">
        <v>230</v>
      </c>
    </row>
    <row r="679" spans="1:15">
      <c r="A679" s="385">
        <v>42033</v>
      </c>
      <c r="B679" s="383" t="s">
        <v>650</v>
      </c>
      <c r="C679" s="383" t="s">
        <v>8</v>
      </c>
      <c r="D679" s="383" t="s">
        <v>20</v>
      </c>
      <c r="E679" s="383" t="s">
        <v>651</v>
      </c>
      <c r="F679" s="383" t="s">
        <v>10</v>
      </c>
      <c r="G679" s="384">
        <v>1400</v>
      </c>
      <c r="H679" s="383" t="s">
        <v>652</v>
      </c>
      <c r="I679" s="383" t="s">
        <v>653</v>
      </c>
      <c r="J679" s="383" t="s">
        <v>617</v>
      </c>
      <c r="K679" s="383" t="s">
        <v>618</v>
      </c>
      <c r="L679" s="384">
        <v>18650</v>
      </c>
      <c r="M679" s="383" t="s">
        <v>634</v>
      </c>
      <c r="N679" s="383" t="s">
        <v>620</v>
      </c>
      <c r="O679" s="383" t="s">
        <v>230</v>
      </c>
    </row>
    <row r="680" spans="1:15">
      <c r="A680" s="385">
        <v>42034</v>
      </c>
      <c r="B680" s="383" t="s">
        <v>650</v>
      </c>
      <c r="C680" s="383" t="s">
        <v>8</v>
      </c>
      <c r="D680" s="383" t="s">
        <v>20</v>
      </c>
      <c r="E680" s="383" t="s">
        <v>651</v>
      </c>
      <c r="F680" s="383" t="s">
        <v>10</v>
      </c>
      <c r="G680" s="384">
        <v>5689</v>
      </c>
      <c r="H680" s="383" t="s">
        <v>672</v>
      </c>
      <c r="I680" s="383" t="s">
        <v>687</v>
      </c>
      <c r="J680" s="383" t="s">
        <v>617</v>
      </c>
      <c r="K680" s="383" t="s">
        <v>618</v>
      </c>
      <c r="L680" s="384">
        <v>18650</v>
      </c>
      <c r="M680" s="383" t="s">
        <v>634</v>
      </c>
      <c r="N680" s="383" t="s">
        <v>620</v>
      </c>
      <c r="O680" s="383" t="s">
        <v>230</v>
      </c>
    </row>
    <row r="681" spans="1:15">
      <c r="A681" s="385">
        <v>42035</v>
      </c>
      <c r="B681" s="383" t="s">
        <v>650</v>
      </c>
      <c r="C681" s="383" t="s">
        <v>8</v>
      </c>
      <c r="D681" s="383" t="s">
        <v>20</v>
      </c>
      <c r="E681" s="383" t="s">
        <v>651</v>
      </c>
      <c r="F681" s="383" t="s">
        <v>10</v>
      </c>
      <c r="G681" s="384">
        <v>1400</v>
      </c>
      <c r="H681" s="383" t="s">
        <v>652</v>
      </c>
      <c r="I681" s="383" t="s">
        <v>653</v>
      </c>
      <c r="J681" s="383" t="s">
        <v>617</v>
      </c>
      <c r="K681" s="383" t="s">
        <v>618</v>
      </c>
      <c r="L681" s="384">
        <v>18650</v>
      </c>
      <c r="M681" s="383" t="s">
        <v>634</v>
      </c>
      <c r="N681" s="383" t="s">
        <v>620</v>
      </c>
      <c r="O681" s="383" t="s">
        <v>230</v>
      </c>
    </row>
    <row r="682" spans="1:15">
      <c r="A682" s="385">
        <v>42036</v>
      </c>
      <c r="B682" s="383" t="s">
        <v>650</v>
      </c>
      <c r="C682" s="383" t="s">
        <v>8</v>
      </c>
      <c r="D682" s="383" t="s">
        <v>20</v>
      </c>
      <c r="E682" s="383" t="s">
        <v>651</v>
      </c>
      <c r="F682" s="383" t="s">
        <v>10</v>
      </c>
      <c r="G682" s="384">
        <v>1400</v>
      </c>
      <c r="H682" s="383" t="s">
        <v>652</v>
      </c>
      <c r="I682" s="383" t="s">
        <v>653</v>
      </c>
      <c r="J682" s="383" t="s">
        <v>617</v>
      </c>
      <c r="K682" s="383" t="s">
        <v>618</v>
      </c>
      <c r="L682" s="384">
        <v>18660</v>
      </c>
      <c r="M682" s="383" t="s">
        <v>634</v>
      </c>
      <c r="N682" s="383" t="s">
        <v>620</v>
      </c>
      <c r="O682" s="383" t="s">
        <v>230</v>
      </c>
    </row>
    <row r="683" spans="1:15">
      <c r="A683" s="385">
        <v>42037</v>
      </c>
      <c r="B683" s="383" t="s">
        <v>650</v>
      </c>
      <c r="C683" s="383" t="s">
        <v>8</v>
      </c>
      <c r="D683" s="383" t="s">
        <v>20</v>
      </c>
      <c r="E683" s="383" t="s">
        <v>651</v>
      </c>
      <c r="F683" s="383" t="s">
        <v>10</v>
      </c>
      <c r="G683" s="384">
        <v>1400</v>
      </c>
      <c r="H683" s="383" t="s">
        <v>652</v>
      </c>
      <c r="I683" s="383" t="s">
        <v>653</v>
      </c>
      <c r="J683" s="383" t="s">
        <v>617</v>
      </c>
      <c r="K683" s="383" t="s">
        <v>618</v>
      </c>
      <c r="L683" s="384">
        <v>18660</v>
      </c>
      <c r="M683" s="383" t="s">
        <v>634</v>
      </c>
      <c r="N683" s="383" t="s">
        <v>620</v>
      </c>
      <c r="O683" s="383" t="s">
        <v>230</v>
      </c>
    </row>
    <row r="684" spans="1:15">
      <c r="A684" s="385">
        <v>42038</v>
      </c>
      <c r="B684" s="383" t="s">
        <v>646</v>
      </c>
      <c r="C684" s="383" t="s">
        <v>8</v>
      </c>
      <c r="D684" s="383" t="s">
        <v>32</v>
      </c>
      <c r="E684" s="383" t="s">
        <v>647</v>
      </c>
      <c r="F684" s="383" t="s">
        <v>10</v>
      </c>
      <c r="G684" s="384">
        <v>3134</v>
      </c>
      <c r="H684" s="383" t="s">
        <v>648</v>
      </c>
      <c r="I684" s="383" t="s">
        <v>662</v>
      </c>
      <c r="J684" s="383" t="s">
        <v>617</v>
      </c>
      <c r="K684" s="383" t="s">
        <v>618</v>
      </c>
      <c r="L684" s="384">
        <v>18660</v>
      </c>
      <c r="M684" s="383" t="s">
        <v>634</v>
      </c>
      <c r="N684" s="383" t="s">
        <v>620</v>
      </c>
      <c r="O684" s="383" t="s">
        <v>230</v>
      </c>
    </row>
    <row r="685" spans="1:15">
      <c r="A685" s="385">
        <v>42039</v>
      </c>
      <c r="B685" s="383" t="s">
        <v>650</v>
      </c>
      <c r="C685" s="383" t="s">
        <v>8</v>
      </c>
      <c r="D685" s="383" t="s">
        <v>20</v>
      </c>
      <c r="E685" s="383" t="s">
        <v>651</v>
      </c>
      <c r="F685" s="383" t="s">
        <v>10</v>
      </c>
      <c r="G685" s="384">
        <v>1400</v>
      </c>
      <c r="H685" s="383" t="s">
        <v>652</v>
      </c>
      <c r="I685" s="383" t="s">
        <v>653</v>
      </c>
      <c r="J685" s="383" t="s">
        <v>617</v>
      </c>
      <c r="K685" s="383" t="s">
        <v>618</v>
      </c>
      <c r="L685" s="384">
        <v>18660</v>
      </c>
      <c r="M685" s="383" t="s">
        <v>634</v>
      </c>
      <c r="N685" s="383" t="s">
        <v>620</v>
      </c>
      <c r="O685" s="383" t="s">
        <v>230</v>
      </c>
    </row>
    <row r="686" spans="1:15">
      <c r="A686" s="385">
        <v>42040</v>
      </c>
      <c r="B686" s="383" t="s">
        <v>650</v>
      </c>
      <c r="C686" s="383" t="s">
        <v>8</v>
      </c>
      <c r="D686" s="383" t="s">
        <v>20</v>
      </c>
      <c r="E686" s="383" t="s">
        <v>651</v>
      </c>
      <c r="F686" s="383" t="s">
        <v>10</v>
      </c>
      <c r="G686" s="384">
        <v>1400</v>
      </c>
      <c r="H686" s="383" t="s">
        <v>652</v>
      </c>
      <c r="I686" s="383" t="s">
        <v>653</v>
      </c>
      <c r="J686" s="383" t="s">
        <v>617</v>
      </c>
      <c r="K686" s="383" t="s">
        <v>618</v>
      </c>
      <c r="L686" s="384">
        <v>18761</v>
      </c>
      <c r="M686" s="383" t="s">
        <v>635</v>
      </c>
      <c r="N686" s="383" t="s">
        <v>620</v>
      </c>
      <c r="O686" s="383" t="s">
        <v>230</v>
      </c>
    </row>
    <row r="687" spans="1:15">
      <c r="A687" s="385">
        <v>42041</v>
      </c>
      <c r="B687" s="383" t="s">
        <v>650</v>
      </c>
      <c r="C687" s="383" t="s">
        <v>8</v>
      </c>
      <c r="D687" s="383" t="s">
        <v>20</v>
      </c>
      <c r="E687" s="383" t="s">
        <v>651</v>
      </c>
      <c r="F687" s="383" t="s">
        <v>10</v>
      </c>
      <c r="G687" s="384">
        <v>1400</v>
      </c>
      <c r="H687" s="383" t="s">
        <v>652</v>
      </c>
      <c r="I687" s="383" t="s">
        <v>653</v>
      </c>
      <c r="J687" s="383" t="s">
        <v>617</v>
      </c>
      <c r="K687" s="383" t="s">
        <v>618</v>
      </c>
      <c r="L687" s="384">
        <v>18761</v>
      </c>
      <c r="M687" s="383" t="s">
        <v>635</v>
      </c>
      <c r="N687" s="383" t="s">
        <v>620</v>
      </c>
      <c r="O687" s="383" t="s">
        <v>230</v>
      </c>
    </row>
    <row r="688" spans="1:15">
      <c r="A688" s="385">
        <v>42042</v>
      </c>
      <c r="B688" s="383" t="s">
        <v>650</v>
      </c>
      <c r="C688" s="383" t="s">
        <v>8</v>
      </c>
      <c r="D688" s="383" t="s">
        <v>20</v>
      </c>
      <c r="E688" s="383" t="s">
        <v>651</v>
      </c>
      <c r="F688" s="383" t="s">
        <v>10</v>
      </c>
      <c r="G688" s="384">
        <v>1400</v>
      </c>
      <c r="H688" s="383" t="s">
        <v>652</v>
      </c>
      <c r="I688" s="383" t="s">
        <v>653</v>
      </c>
      <c r="J688" s="383" t="s">
        <v>617</v>
      </c>
      <c r="K688" s="383" t="s">
        <v>618</v>
      </c>
      <c r="L688" s="384">
        <v>18800</v>
      </c>
      <c r="M688" s="383" t="s">
        <v>635</v>
      </c>
      <c r="N688" s="383" t="s">
        <v>620</v>
      </c>
      <c r="O688" s="383" t="s">
        <v>230</v>
      </c>
    </row>
    <row r="689" spans="1:15">
      <c r="A689" s="385">
        <v>42043</v>
      </c>
      <c r="B689" s="383" t="s">
        <v>650</v>
      </c>
      <c r="C689" s="383" t="s">
        <v>8</v>
      </c>
      <c r="D689" s="383" t="s">
        <v>20</v>
      </c>
      <c r="E689" s="383" t="s">
        <v>651</v>
      </c>
      <c r="F689" s="383" t="s">
        <v>10</v>
      </c>
      <c r="G689" s="384">
        <v>1400</v>
      </c>
      <c r="H689" s="383" t="s">
        <v>652</v>
      </c>
      <c r="I689" s="383" t="s">
        <v>653</v>
      </c>
      <c r="J689" s="383" t="s">
        <v>617</v>
      </c>
      <c r="K689" s="383" t="s">
        <v>618</v>
      </c>
      <c r="L689" s="384">
        <v>20258</v>
      </c>
      <c r="M689" s="383" t="s">
        <v>635</v>
      </c>
      <c r="N689" s="383" t="s">
        <v>620</v>
      </c>
      <c r="O689" s="383" t="s">
        <v>230</v>
      </c>
    </row>
    <row r="690" spans="1:15">
      <c r="A690" s="385">
        <v>42044</v>
      </c>
      <c r="B690" s="383" t="s">
        <v>650</v>
      </c>
      <c r="C690" s="383" t="s">
        <v>8</v>
      </c>
      <c r="D690" s="383" t="s">
        <v>20</v>
      </c>
      <c r="E690" s="383" t="s">
        <v>651</v>
      </c>
      <c r="F690" s="383" t="s">
        <v>10</v>
      </c>
      <c r="G690" s="384">
        <v>1400</v>
      </c>
      <c r="H690" s="383" t="s">
        <v>652</v>
      </c>
      <c r="I690" s="383" t="s">
        <v>653</v>
      </c>
      <c r="J690" s="383" t="s">
        <v>617</v>
      </c>
      <c r="K690" s="383" t="s">
        <v>618</v>
      </c>
      <c r="L690" s="384">
        <v>20833</v>
      </c>
      <c r="M690" s="383" t="s">
        <v>635</v>
      </c>
      <c r="N690" s="383" t="s">
        <v>620</v>
      </c>
      <c r="O690" s="383" t="s">
        <v>230</v>
      </c>
    </row>
    <row r="691" spans="1:15">
      <c r="A691" s="385">
        <v>42045</v>
      </c>
      <c r="B691" s="383" t="s">
        <v>650</v>
      </c>
      <c r="C691" s="383" t="s">
        <v>8</v>
      </c>
      <c r="D691" s="383" t="s">
        <v>20</v>
      </c>
      <c r="E691" s="383" t="s">
        <v>651</v>
      </c>
      <c r="F691" s="383" t="s">
        <v>10</v>
      </c>
      <c r="G691" s="384">
        <v>1400</v>
      </c>
      <c r="H691" s="383" t="s">
        <v>652</v>
      </c>
      <c r="I691" s="383" t="s">
        <v>653</v>
      </c>
      <c r="J691" s="383" t="s">
        <v>617</v>
      </c>
      <c r="K691" s="383" t="s">
        <v>618</v>
      </c>
      <c r="L691" s="384">
        <v>20833</v>
      </c>
      <c r="M691" s="383" t="s">
        <v>635</v>
      </c>
      <c r="N691" s="383" t="s">
        <v>620</v>
      </c>
      <c r="O691" s="383" t="s">
        <v>230</v>
      </c>
    </row>
    <row r="692" spans="1:15">
      <c r="A692" s="385">
        <v>42046</v>
      </c>
      <c r="B692" s="383" t="s">
        <v>650</v>
      </c>
      <c r="C692" s="383" t="s">
        <v>8</v>
      </c>
      <c r="D692" s="383" t="s">
        <v>20</v>
      </c>
      <c r="E692" s="383" t="s">
        <v>651</v>
      </c>
      <c r="F692" s="383" t="s">
        <v>10</v>
      </c>
      <c r="G692" s="384">
        <v>1400</v>
      </c>
      <c r="H692" s="383" t="s">
        <v>652</v>
      </c>
      <c r="I692" s="383" t="s">
        <v>653</v>
      </c>
      <c r="J692" s="383" t="s">
        <v>617</v>
      </c>
      <c r="K692" s="383" t="s">
        <v>618</v>
      </c>
      <c r="L692" s="384">
        <v>20833</v>
      </c>
      <c r="M692" s="383" t="s">
        <v>635</v>
      </c>
      <c r="N692" s="383" t="s">
        <v>620</v>
      </c>
      <c r="O692" s="383" t="s">
        <v>230</v>
      </c>
    </row>
    <row r="693" spans="1:15">
      <c r="A693" s="385">
        <v>42047</v>
      </c>
      <c r="B693" s="383" t="s">
        <v>650</v>
      </c>
      <c r="C693" s="383" t="s">
        <v>8</v>
      </c>
      <c r="D693" s="383" t="s">
        <v>20</v>
      </c>
      <c r="E693" s="383" t="s">
        <v>651</v>
      </c>
      <c r="F693" s="383" t="s">
        <v>10</v>
      </c>
      <c r="G693" s="384">
        <v>1400</v>
      </c>
      <c r="H693" s="383" t="s">
        <v>652</v>
      </c>
      <c r="I693" s="383" t="s">
        <v>653</v>
      </c>
      <c r="J693" s="383" t="s">
        <v>617</v>
      </c>
      <c r="K693" s="383" t="s">
        <v>618</v>
      </c>
      <c r="L693" s="384">
        <v>20833</v>
      </c>
      <c r="M693" s="383" t="s">
        <v>635</v>
      </c>
      <c r="N693" s="383" t="s">
        <v>620</v>
      </c>
      <c r="O693" s="383" t="s">
        <v>230</v>
      </c>
    </row>
    <row r="694" spans="1:15">
      <c r="A694" s="385">
        <v>42048</v>
      </c>
      <c r="B694" s="383" t="s">
        <v>650</v>
      </c>
      <c r="C694" s="383" t="s">
        <v>8</v>
      </c>
      <c r="D694" s="383" t="s">
        <v>20</v>
      </c>
      <c r="E694" s="383" t="s">
        <v>651</v>
      </c>
      <c r="F694" s="383" t="s">
        <v>10</v>
      </c>
      <c r="G694" s="384">
        <v>1400</v>
      </c>
      <c r="H694" s="383" t="s">
        <v>652</v>
      </c>
      <c r="I694" s="383" t="s">
        <v>653</v>
      </c>
      <c r="J694" s="383" t="s">
        <v>617</v>
      </c>
      <c r="K694" s="383" t="s">
        <v>618</v>
      </c>
      <c r="L694" s="384">
        <v>20833</v>
      </c>
      <c r="M694" s="383" t="s">
        <v>635</v>
      </c>
      <c r="N694" s="383" t="s">
        <v>620</v>
      </c>
      <c r="O694" s="383" t="s">
        <v>230</v>
      </c>
    </row>
    <row r="695" spans="1:15">
      <c r="A695" s="385">
        <v>42049</v>
      </c>
      <c r="B695" s="383" t="s">
        <v>650</v>
      </c>
      <c r="C695" s="383" t="s">
        <v>8</v>
      </c>
      <c r="D695" s="383" t="s">
        <v>20</v>
      </c>
      <c r="E695" s="383" t="s">
        <v>651</v>
      </c>
      <c r="F695" s="383" t="s">
        <v>10</v>
      </c>
      <c r="G695" s="384">
        <v>1400</v>
      </c>
      <c r="H695" s="383" t="s">
        <v>652</v>
      </c>
      <c r="I695" s="383" t="s">
        <v>653</v>
      </c>
      <c r="J695" s="383" t="s">
        <v>617</v>
      </c>
      <c r="K695" s="383" t="s">
        <v>618</v>
      </c>
      <c r="L695" s="384">
        <v>21180</v>
      </c>
      <c r="M695" s="383" t="s">
        <v>635</v>
      </c>
      <c r="N695" s="383" t="s">
        <v>620</v>
      </c>
      <c r="O695" s="383" t="s">
        <v>230</v>
      </c>
    </row>
    <row r="696" spans="1:15">
      <c r="A696" s="385">
        <v>42050</v>
      </c>
      <c r="B696" s="383" t="s">
        <v>650</v>
      </c>
      <c r="C696" s="383" t="s">
        <v>8</v>
      </c>
      <c r="D696" s="383" t="s">
        <v>20</v>
      </c>
      <c r="E696" s="383" t="s">
        <v>651</v>
      </c>
      <c r="F696" s="383" t="s">
        <v>10</v>
      </c>
      <c r="G696" s="384">
        <v>1400</v>
      </c>
      <c r="H696" s="383" t="s">
        <v>652</v>
      </c>
      <c r="I696" s="383" t="s">
        <v>653</v>
      </c>
      <c r="J696" s="383" t="s">
        <v>617</v>
      </c>
      <c r="K696" s="383" t="s">
        <v>618</v>
      </c>
      <c r="L696" s="384">
        <v>22680</v>
      </c>
      <c r="M696" s="383" t="s">
        <v>635</v>
      </c>
      <c r="N696" s="383" t="s">
        <v>620</v>
      </c>
      <c r="O696" s="383" t="s">
        <v>230</v>
      </c>
    </row>
    <row r="697" spans="1:15">
      <c r="A697" s="385">
        <v>42051</v>
      </c>
      <c r="B697" s="383" t="s">
        <v>650</v>
      </c>
      <c r="C697" s="383" t="s">
        <v>8</v>
      </c>
      <c r="D697" s="383" t="s">
        <v>20</v>
      </c>
      <c r="E697" s="383" t="s">
        <v>651</v>
      </c>
      <c r="F697" s="383" t="s">
        <v>10</v>
      </c>
      <c r="G697" s="384">
        <v>1400</v>
      </c>
      <c r="H697" s="383" t="s">
        <v>652</v>
      </c>
      <c r="I697" s="383" t="s">
        <v>653</v>
      </c>
      <c r="J697" s="383" t="s">
        <v>617</v>
      </c>
      <c r="K697" s="383" t="s">
        <v>618</v>
      </c>
      <c r="L697" s="384">
        <v>23171</v>
      </c>
      <c r="M697" s="383" t="s">
        <v>635</v>
      </c>
      <c r="N697" s="383" t="s">
        <v>620</v>
      </c>
      <c r="O697" s="383" t="s">
        <v>230</v>
      </c>
    </row>
    <row r="698" spans="1:15">
      <c r="A698" s="385">
        <v>42052</v>
      </c>
      <c r="B698" s="383" t="s">
        <v>650</v>
      </c>
      <c r="C698" s="383" t="s">
        <v>8</v>
      </c>
      <c r="D698" s="383" t="s">
        <v>20</v>
      </c>
      <c r="E698" s="383" t="s">
        <v>651</v>
      </c>
      <c r="F698" s="383" t="s">
        <v>10</v>
      </c>
      <c r="G698" s="384">
        <v>1400</v>
      </c>
      <c r="H698" s="383" t="s">
        <v>652</v>
      </c>
      <c r="I698" s="383" t="s">
        <v>653</v>
      </c>
      <c r="J698" s="383" t="s">
        <v>617</v>
      </c>
      <c r="K698" s="383" t="s">
        <v>618</v>
      </c>
      <c r="L698" s="384">
        <v>23171</v>
      </c>
      <c r="M698" s="383" t="s">
        <v>636</v>
      </c>
      <c r="N698" s="383" t="s">
        <v>620</v>
      </c>
      <c r="O698" s="383" t="s">
        <v>230</v>
      </c>
    </row>
    <row r="699" spans="1:15">
      <c r="A699" s="385">
        <v>42053</v>
      </c>
      <c r="B699" s="383" t="s">
        <v>650</v>
      </c>
      <c r="C699" s="383" t="s">
        <v>8</v>
      </c>
      <c r="D699" s="383" t="s">
        <v>20</v>
      </c>
      <c r="E699" s="383" t="s">
        <v>651</v>
      </c>
      <c r="F699" s="383" t="s">
        <v>10</v>
      </c>
      <c r="G699" s="384">
        <v>1400</v>
      </c>
      <c r="H699" s="383" t="s">
        <v>652</v>
      </c>
      <c r="I699" s="383" t="s">
        <v>653</v>
      </c>
      <c r="J699" s="383" t="s">
        <v>617</v>
      </c>
      <c r="K699" s="383" t="s">
        <v>618</v>
      </c>
      <c r="L699" s="384">
        <v>23171</v>
      </c>
      <c r="M699" s="383" t="s">
        <v>636</v>
      </c>
      <c r="N699" s="383" t="s">
        <v>620</v>
      </c>
      <c r="O699" s="383" t="s">
        <v>230</v>
      </c>
    </row>
    <row r="700" spans="1:15">
      <c r="A700" s="385">
        <v>42054</v>
      </c>
      <c r="B700" s="383" t="s">
        <v>650</v>
      </c>
      <c r="C700" s="383" t="s">
        <v>8</v>
      </c>
      <c r="D700" s="383" t="s">
        <v>20</v>
      </c>
      <c r="E700" s="383" t="s">
        <v>651</v>
      </c>
      <c r="F700" s="383" t="s">
        <v>10</v>
      </c>
      <c r="G700" s="384">
        <v>1400</v>
      </c>
      <c r="H700" s="383" t="s">
        <v>652</v>
      </c>
      <c r="I700" s="383" t="s">
        <v>653</v>
      </c>
      <c r="J700" s="383" t="s">
        <v>617</v>
      </c>
      <c r="K700" s="383" t="s">
        <v>618</v>
      </c>
      <c r="L700" s="384">
        <v>23171</v>
      </c>
      <c r="M700" s="383" t="s">
        <v>636</v>
      </c>
      <c r="N700" s="383" t="s">
        <v>620</v>
      </c>
      <c r="O700" s="383" t="s">
        <v>230</v>
      </c>
    </row>
    <row r="701" spans="1:15">
      <c r="A701" s="385">
        <v>42055</v>
      </c>
      <c r="B701" s="383" t="s">
        <v>650</v>
      </c>
      <c r="C701" s="383" t="s">
        <v>8</v>
      </c>
      <c r="D701" s="383" t="s">
        <v>20</v>
      </c>
      <c r="E701" s="383" t="s">
        <v>651</v>
      </c>
      <c r="F701" s="383" t="s">
        <v>10</v>
      </c>
      <c r="G701" s="384">
        <v>1400</v>
      </c>
      <c r="H701" s="383" t="s">
        <v>652</v>
      </c>
      <c r="I701" s="383" t="s">
        <v>653</v>
      </c>
      <c r="J701" s="383" t="s">
        <v>617</v>
      </c>
      <c r="K701" s="383" t="s">
        <v>618</v>
      </c>
      <c r="L701" s="384">
        <v>23171</v>
      </c>
      <c r="M701" s="383" t="s">
        <v>636</v>
      </c>
      <c r="N701" s="383" t="s">
        <v>620</v>
      </c>
      <c r="O701" s="383" t="s">
        <v>230</v>
      </c>
    </row>
    <row r="702" spans="1:15">
      <c r="A702" s="385">
        <v>42056</v>
      </c>
      <c r="B702" s="383" t="s">
        <v>650</v>
      </c>
      <c r="C702" s="383" t="s">
        <v>8</v>
      </c>
      <c r="D702" s="383" t="s">
        <v>20</v>
      </c>
      <c r="E702" s="383" t="s">
        <v>651</v>
      </c>
      <c r="F702" s="383" t="s">
        <v>10</v>
      </c>
      <c r="G702" s="384">
        <v>1400</v>
      </c>
      <c r="H702" s="383" t="s">
        <v>652</v>
      </c>
      <c r="I702" s="383" t="s">
        <v>653</v>
      </c>
      <c r="J702" s="383" t="s">
        <v>617</v>
      </c>
      <c r="K702" s="383" t="s">
        <v>618</v>
      </c>
      <c r="L702" s="384">
        <v>23171</v>
      </c>
      <c r="M702" s="383" t="s">
        <v>637</v>
      </c>
      <c r="N702" s="383" t="s">
        <v>620</v>
      </c>
      <c r="O702" s="383" t="s">
        <v>230</v>
      </c>
    </row>
    <row r="703" spans="1:15">
      <c r="A703" s="385">
        <v>42058</v>
      </c>
      <c r="B703" s="383" t="s">
        <v>646</v>
      </c>
      <c r="C703" s="383" t="s">
        <v>8</v>
      </c>
      <c r="D703" s="383" t="s">
        <v>32</v>
      </c>
      <c r="E703" s="383" t="s">
        <v>647</v>
      </c>
      <c r="F703" s="383" t="s">
        <v>10</v>
      </c>
      <c r="G703" s="384">
        <v>2125</v>
      </c>
      <c r="H703" s="383" t="s">
        <v>648</v>
      </c>
      <c r="I703" s="383" t="s">
        <v>649</v>
      </c>
      <c r="J703" s="383" t="s">
        <v>617</v>
      </c>
      <c r="K703" s="383" t="s">
        <v>618</v>
      </c>
      <c r="L703" s="384">
        <v>23171</v>
      </c>
      <c r="M703" s="383" t="s">
        <v>637</v>
      </c>
      <c r="N703" s="383" t="s">
        <v>620</v>
      </c>
      <c r="O703" s="383" t="s">
        <v>230</v>
      </c>
    </row>
    <row r="704" spans="1:15">
      <c r="A704" s="385">
        <v>42088</v>
      </c>
      <c r="B704" s="383" t="s">
        <v>17</v>
      </c>
      <c r="C704" s="383" t="s">
        <v>18</v>
      </c>
      <c r="D704" s="383" t="s">
        <v>19</v>
      </c>
      <c r="E704" s="383" t="s">
        <v>668</v>
      </c>
      <c r="F704" s="383" t="s">
        <v>10</v>
      </c>
      <c r="G704" s="384">
        <v>750</v>
      </c>
      <c r="H704" s="383" t="s">
        <v>669</v>
      </c>
      <c r="I704" s="383" t="s">
        <v>675</v>
      </c>
      <c r="J704" s="383" t="s">
        <v>617</v>
      </c>
      <c r="K704" s="383" t="s">
        <v>618</v>
      </c>
      <c r="L704" s="384">
        <v>27741</v>
      </c>
      <c r="M704" s="383" t="s">
        <v>640</v>
      </c>
      <c r="N704" s="383" t="s">
        <v>620</v>
      </c>
      <c r="O704" s="383" t="s">
        <v>230</v>
      </c>
    </row>
    <row r="705" spans="1:15">
      <c r="A705" s="385">
        <v>42089</v>
      </c>
      <c r="B705" s="383" t="s">
        <v>650</v>
      </c>
      <c r="C705" s="383" t="s">
        <v>8</v>
      </c>
      <c r="D705" s="383" t="s">
        <v>20</v>
      </c>
      <c r="E705" s="383" t="s">
        <v>651</v>
      </c>
      <c r="F705" s="383" t="s">
        <v>10</v>
      </c>
      <c r="G705" s="384">
        <v>640</v>
      </c>
      <c r="H705" s="383" t="s">
        <v>652</v>
      </c>
      <c r="I705" s="383" t="s">
        <v>653</v>
      </c>
      <c r="J705" s="383" t="s">
        <v>617</v>
      </c>
      <c r="K705" s="383" t="s">
        <v>618</v>
      </c>
      <c r="L705" s="384">
        <v>27741</v>
      </c>
      <c r="M705" s="383" t="s">
        <v>640</v>
      </c>
      <c r="N705" s="383" t="s">
        <v>620</v>
      </c>
      <c r="O705" s="383" t="s">
        <v>230</v>
      </c>
    </row>
    <row r="706" spans="1:15">
      <c r="A706" s="385">
        <v>42090</v>
      </c>
      <c r="B706" s="383" t="s">
        <v>650</v>
      </c>
      <c r="C706" s="383" t="s">
        <v>8</v>
      </c>
      <c r="D706" s="383" t="s">
        <v>20</v>
      </c>
      <c r="E706" s="383" t="s">
        <v>651</v>
      </c>
      <c r="F706" s="383" t="s">
        <v>10</v>
      </c>
      <c r="G706" s="384">
        <v>640</v>
      </c>
      <c r="H706" s="383" t="s">
        <v>652</v>
      </c>
      <c r="I706" s="383" t="s">
        <v>653</v>
      </c>
      <c r="J706" s="383" t="s">
        <v>617</v>
      </c>
      <c r="K706" s="383" t="s">
        <v>618</v>
      </c>
      <c r="L706" s="384">
        <v>27741</v>
      </c>
      <c r="M706" s="383" t="s">
        <v>640</v>
      </c>
      <c r="N706" s="383" t="s">
        <v>620</v>
      </c>
      <c r="O706" s="383" t="s">
        <v>230</v>
      </c>
    </row>
    <row r="707" spans="1:15">
      <c r="A707" s="385">
        <v>42091</v>
      </c>
      <c r="B707" s="383" t="s">
        <v>650</v>
      </c>
      <c r="C707" s="383" t="s">
        <v>8</v>
      </c>
      <c r="D707" s="383" t="s">
        <v>20</v>
      </c>
      <c r="E707" s="383" t="s">
        <v>651</v>
      </c>
      <c r="F707" s="383" t="s">
        <v>10</v>
      </c>
      <c r="G707" s="384">
        <v>640</v>
      </c>
      <c r="H707" s="383" t="s">
        <v>652</v>
      </c>
      <c r="I707" s="383" t="s">
        <v>653</v>
      </c>
      <c r="J707" s="383" t="s">
        <v>617</v>
      </c>
      <c r="K707" s="383" t="s">
        <v>618</v>
      </c>
      <c r="L707" s="384">
        <v>27741</v>
      </c>
      <c r="M707" s="383" t="s">
        <v>641</v>
      </c>
      <c r="N707" s="383" t="s">
        <v>620</v>
      </c>
      <c r="O707" s="383" t="s">
        <v>230</v>
      </c>
    </row>
    <row r="708" spans="1:15">
      <c r="A708" s="385">
        <v>42092</v>
      </c>
      <c r="B708" s="383" t="s">
        <v>650</v>
      </c>
      <c r="C708" s="383" t="s">
        <v>8</v>
      </c>
      <c r="D708" s="383" t="s">
        <v>20</v>
      </c>
      <c r="E708" s="383" t="s">
        <v>651</v>
      </c>
      <c r="F708" s="383" t="s">
        <v>10</v>
      </c>
      <c r="G708" s="384">
        <v>640</v>
      </c>
      <c r="H708" s="383" t="s">
        <v>652</v>
      </c>
      <c r="I708" s="383" t="s">
        <v>653</v>
      </c>
      <c r="J708" s="383" t="s">
        <v>617</v>
      </c>
      <c r="K708" s="383" t="s">
        <v>618</v>
      </c>
      <c r="L708" s="384">
        <v>27741</v>
      </c>
      <c r="M708" s="383" t="s">
        <v>641</v>
      </c>
      <c r="N708" s="383" t="s">
        <v>620</v>
      </c>
      <c r="O708" s="383" t="s">
        <v>230</v>
      </c>
    </row>
    <row r="709" spans="1:15">
      <c r="A709" s="385">
        <v>42093</v>
      </c>
      <c r="B709" s="383" t="s">
        <v>650</v>
      </c>
      <c r="C709" s="383" t="s">
        <v>8</v>
      </c>
      <c r="D709" s="383" t="s">
        <v>20</v>
      </c>
      <c r="E709" s="383" t="s">
        <v>651</v>
      </c>
      <c r="F709" s="383" t="s">
        <v>10</v>
      </c>
      <c r="G709" s="384">
        <v>1280</v>
      </c>
      <c r="H709" s="383" t="s">
        <v>652</v>
      </c>
      <c r="I709" s="383" t="s">
        <v>653</v>
      </c>
      <c r="J709" s="383" t="s">
        <v>617</v>
      </c>
      <c r="K709" s="383" t="s">
        <v>618</v>
      </c>
      <c r="L709" s="384">
        <v>27741</v>
      </c>
      <c r="M709" s="383" t="s">
        <v>641</v>
      </c>
      <c r="N709" s="383" t="s">
        <v>620</v>
      </c>
      <c r="O709" s="383" t="s">
        <v>230</v>
      </c>
    </row>
    <row r="710" spans="1:15">
      <c r="A710" s="385">
        <v>42094</v>
      </c>
      <c r="B710" s="383" t="s">
        <v>650</v>
      </c>
      <c r="C710" s="383" t="s">
        <v>8</v>
      </c>
      <c r="D710" s="383" t="s">
        <v>20</v>
      </c>
      <c r="E710" s="383" t="s">
        <v>651</v>
      </c>
      <c r="F710" s="383" t="s">
        <v>10</v>
      </c>
      <c r="G710" s="384">
        <v>640</v>
      </c>
      <c r="H710" s="383" t="s">
        <v>652</v>
      </c>
      <c r="I710" s="383" t="s">
        <v>653</v>
      </c>
      <c r="J710" s="383" t="s">
        <v>617</v>
      </c>
      <c r="K710" s="383" t="s">
        <v>618</v>
      </c>
      <c r="L710" s="384">
        <v>27741</v>
      </c>
      <c r="M710" s="383" t="s">
        <v>641</v>
      </c>
      <c r="N710" s="383" t="s">
        <v>620</v>
      </c>
      <c r="O710" s="383" t="s">
        <v>230</v>
      </c>
    </row>
    <row r="711" spans="1:15">
      <c r="A711" s="385">
        <v>42095</v>
      </c>
      <c r="B711" s="383" t="s">
        <v>650</v>
      </c>
      <c r="C711" s="383" t="s">
        <v>8</v>
      </c>
      <c r="D711" s="383" t="s">
        <v>20</v>
      </c>
      <c r="E711" s="383" t="s">
        <v>651</v>
      </c>
      <c r="F711" s="383" t="s">
        <v>10</v>
      </c>
      <c r="G711" s="384">
        <v>1280</v>
      </c>
      <c r="H711" s="383" t="s">
        <v>652</v>
      </c>
      <c r="I711" s="383" t="s">
        <v>653</v>
      </c>
      <c r="J711" s="383" t="s">
        <v>617</v>
      </c>
      <c r="K711" s="383" t="s">
        <v>618</v>
      </c>
      <c r="L711" s="384">
        <v>27741</v>
      </c>
      <c r="M711" s="383" t="s">
        <v>641</v>
      </c>
      <c r="N711" s="383" t="s">
        <v>620</v>
      </c>
      <c r="O711" s="383" t="s">
        <v>230</v>
      </c>
    </row>
    <row r="712" spans="1:15">
      <c r="A712" s="385">
        <v>42096</v>
      </c>
      <c r="B712" s="383" t="s">
        <v>650</v>
      </c>
      <c r="C712" s="383" t="s">
        <v>8</v>
      </c>
      <c r="D712" s="383" t="s">
        <v>20</v>
      </c>
      <c r="E712" s="383" t="s">
        <v>651</v>
      </c>
      <c r="F712" s="383" t="s">
        <v>10</v>
      </c>
      <c r="G712" s="384">
        <v>640</v>
      </c>
      <c r="H712" s="383" t="s">
        <v>652</v>
      </c>
      <c r="I712" s="383" t="s">
        <v>653</v>
      </c>
      <c r="J712" s="383" t="s">
        <v>617</v>
      </c>
      <c r="K712" s="383" t="s">
        <v>618</v>
      </c>
      <c r="L712" s="384">
        <v>27741</v>
      </c>
      <c r="M712" s="383" t="s">
        <v>641</v>
      </c>
      <c r="N712" s="383" t="s">
        <v>620</v>
      </c>
      <c r="O712" s="383" t="s">
        <v>230</v>
      </c>
    </row>
    <row r="713" spans="1:15">
      <c r="A713" s="385">
        <v>42097</v>
      </c>
      <c r="B713" s="383" t="s">
        <v>650</v>
      </c>
      <c r="C713" s="383" t="s">
        <v>8</v>
      </c>
      <c r="D713" s="383" t="s">
        <v>20</v>
      </c>
      <c r="E713" s="383" t="s">
        <v>651</v>
      </c>
      <c r="F713" s="383" t="s">
        <v>10</v>
      </c>
      <c r="G713" s="384">
        <v>640</v>
      </c>
      <c r="H713" s="383" t="s">
        <v>652</v>
      </c>
      <c r="I713" s="383" t="s">
        <v>653</v>
      </c>
      <c r="J713" s="383" t="s">
        <v>617</v>
      </c>
      <c r="K713" s="383" t="s">
        <v>618</v>
      </c>
      <c r="L713" s="384">
        <v>27741</v>
      </c>
      <c r="M713" s="383" t="s">
        <v>641</v>
      </c>
      <c r="N713" s="383" t="s">
        <v>620</v>
      </c>
      <c r="O713" s="383" t="s">
        <v>230</v>
      </c>
    </row>
    <row r="714" spans="1:15">
      <c r="A714" s="385">
        <v>42098</v>
      </c>
      <c r="B714" s="383" t="s">
        <v>17</v>
      </c>
      <c r="C714" s="383" t="s">
        <v>18</v>
      </c>
      <c r="D714" s="383" t="s">
        <v>19</v>
      </c>
      <c r="E714" s="383" t="s">
        <v>668</v>
      </c>
      <c r="F714" s="383" t="s">
        <v>10</v>
      </c>
      <c r="G714" s="384">
        <v>750</v>
      </c>
      <c r="H714" s="383" t="s">
        <v>669</v>
      </c>
      <c r="I714" s="383" t="s">
        <v>675</v>
      </c>
      <c r="J714" s="383" t="s">
        <v>617</v>
      </c>
      <c r="K714" s="383" t="s">
        <v>618</v>
      </c>
      <c r="L714" s="384">
        <v>27751</v>
      </c>
      <c r="M714" s="383" t="s">
        <v>641</v>
      </c>
      <c r="N714" s="383" t="s">
        <v>620</v>
      </c>
      <c r="O714" s="383" t="s">
        <v>230</v>
      </c>
    </row>
    <row r="715" spans="1:15">
      <c r="A715" s="385">
        <v>42099</v>
      </c>
      <c r="B715" s="383" t="s">
        <v>650</v>
      </c>
      <c r="C715" s="383" t="s">
        <v>8</v>
      </c>
      <c r="D715" s="383" t="s">
        <v>20</v>
      </c>
      <c r="E715" s="383" t="s">
        <v>651</v>
      </c>
      <c r="F715" s="383" t="s">
        <v>10</v>
      </c>
      <c r="G715" s="384">
        <v>640</v>
      </c>
      <c r="H715" s="383" t="s">
        <v>652</v>
      </c>
      <c r="I715" s="383" t="s">
        <v>653</v>
      </c>
      <c r="J715" s="383" t="s">
        <v>617</v>
      </c>
      <c r="K715" s="383" t="s">
        <v>618</v>
      </c>
      <c r="L715" s="384">
        <v>28181</v>
      </c>
      <c r="M715" s="383" t="s">
        <v>642</v>
      </c>
      <c r="N715" s="383" t="s">
        <v>620</v>
      </c>
      <c r="O715" s="383" t="s">
        <v>230</v>
      </c>
    </row>
    <row r="716" spans="1:15">
      <c r="A716" s="385">
        <v>42100</v>
      </c>
      <c r="B716" s="383" t="s">
        <v>650</v>
      </c>
      <c r="C716" s="383" t="s">
        <v>8</v>
      </c>
      <c r="D716" s="383" t="s">
        <v>20</v>
      </c>
      <c r="E716" s="383" t="s">
        <v>651</v>
      </c>
      <c r="F716" s="383" t="s">
        <v>10</v>
      </c>
      <c r="G716" s="384">
        <v>640</v>
      </c>
      <c r="H716" s="383" t="s">
        <v>652</v>
      </c>
      <c r="I716" s="383" t="s">
        <v>653</v>
      </c>
      <c r="J716" s="383" t="s">
        <v>617</v>
      </c>
      <c r="K716" s="383" t="s">
        <v>618</v>
      </c>
      <c r="L716" s="384">
        <v>28641</v>
      </c>
      <c r="M716" s="383" t="s">
        <v>642</v>
      </c>
      <c r="N716" s="383" t="s">
        <v>620</v>
      </c>
      <c r="O716" s="383" t="s">
        <v>230</v>
      </c>
    </row>
    <row r="717" spans="1:15">
      <c r="A717" s="385">
        <v>42101</v>
      </c>
      <c r="B717" s="383" t="s">
        <v>650</v>
      </c>
      <c r="C717" s="383" t="s">
        <v>8</v>
      </c>
      <c r="D717" s="383" t="s">
        <v>20</v>
      </c>
      <c r="E717" s="383" t="s">
        <v>651</v>
      </c>
      <c r="F717" s="383" t="s">
        <v>10</v>
      </c>
      <c r="G717" s="384">
        <v>640</v>
      </c>
      <c r="H717" s="383" t="s">
        <v>652</v>
      </c>
      <c r="I717" s="383" t="s">
        <v>653</v>
      </c>
      <c r="J717" s="383" t="s">
        <v>617</v>
      </c>
      <c r="K717" s="383" t="s">
        <v>618</v>
      </c>
      <c r="L717" s="384">
        <v>29260</v>
      </c>
      <c r="M717" s="383" t="s">
        <v>642</v>
      </c>
      <c r="N717" s="383" t="s">
        <v>620</v>
      </c>
      <c r="O717" s="383" t="s">
        <v>230</v>
      </c>
    </row>
    <row r="718" spans="1:15">
      <c r="A718" s="385">
        <v>42102</v>
      </c>
      <c r="B718" s="383" t="s">
        <v>650</v>
      </c>
      <c r="C718" s="383" t="s">
        <v>8</v>
      </c>
      <c r="D718" s="383" t="s">
        <v>20</v>
      </c>
      <c r="E718" s="383" t="s">
        <v>651</v>
      </c>
      <c r="F718" s="383" t="s">
        <v>10</v>
      </c>
      <c r="G718" s="384">
        <v>640</v>
      </c>
      <c r="H718" s="383" t="s">
        <v>652</v>
      </c>
      <c r="I718" s="383" t="s">
        <v>653</v>
      </c>
      <c r="J718" s="383" t="s">
        <v>617</v>
      </c>
      <c r="K718" s="383" t="s">
        <v>618</v>
      </c>
      <c r="L718" s="384">
        <v>29608</v>
      </c>
      <c r="M718" s="383" t="s">
        <v>642</v>
      </c>
      <c r="N718" s="383" t="s">
        <v>620</v>
      </c>
      <c r="O718" s="383" t="s">
        <v>230</v>
      </c>
    </row>
    <row r="719" spans="1:15">
      <c r="A719" s="385">
        <v>42103</v>
      </c>
      <c r="B719" s="383" t="s">
        <v>650</v>
      </c>
      <c r="C719" s="383" t="s">
        <v>8</v>
      </c>
      <c r="D719" s="383" t="s">
        <v>20</v>
      </c>
      <c r="E719" s="383" t="s">
        <v>651</v>
      </c>
      <c r="F719" s="383" t="s">
        <v>10</v>
      </c>
      <c r="G719" s="384">
        <v>640</v>
      </c>
      <c r="H719" s="383" t="s">
        <v>652</v>
      </c>
      <c r="I719" s="383" t="s">
        <v>653</v>
      </c>
      <c r="J719" s="383" t="s">
        <v>617</v>
      </c>
      <c r="K719" s="383" t="s">
        <v>618</v>
      </c>
      <c r="L719" s="384">
        <v>29608</v>
      </c>
      <c r="M719" s="383" t="s">
        <v>642</v>
      </c>
      <c r="N719" s="383" t="s">
        <v>620</v>
      </c>
      <c r="O719" s="383" t="s">
        <v>230</v>
      </c>
    </row>
    <row r="720" spans="1:15">
      <c r="A720" s="385">
        <v>42104</v>
      </c>
      <c r="B720" s="383" t="s">
        <v>650</v>
      </c>
      <c r="C720" s="383" t="s">
        <v>8</v>
      </c>
      <c r="D720" s="383" t="s">
        <v>20</v>
      </c>
      <c r="E720" s="383" t="s">
        <v>651</v>
      </c>
      <c r="F720" s="383" t="s">
        <v>10</v>
      </c>
      <c r="G720" s="384">
        <v>640</v>
      </c>
      <c r="H720" s="383" t="s">
        <v>652</v>
      </c>
      <c r="I720" s="383" t="s">
        <v>653</v>
      </c>
      <c r="J720" s="383" t="s">
        <v>617</v>
      </c>
      <c r="K720" s="383" t="s">
        <v>618</v>
      </c>
      <c r="L720" s="384">
        <v>29608</v>
      </c>
      <c r="M720" s="383" t="s">
        <v>642</v>
      </c>
      <c r="N720" s="383" t="s">
        <v>620</v>
      </c>
      <c r="O720" s="383" t="s">
        <v>230</v>
      </c>
    </row>
    <row r="721" spans="1:15">
      <c r="A721" s="385">
        <v>42105</v>
      </c>
      <c r="B721" s="383" t="s">
        <v>650</v>
      </c>
      <c r="C721" s="383" t="s">
        <v>8</v>
      </c>
      <c r="D721" s="383" t="s">
        <v>20</v>
      </c>
      <c r="E721" s="383" t="s">
        <v>651</v>
      </c>
      <c r="F721" s="383" t="s">
        <v>10</v>
      </c>
      <c r="G721" s="384">
        <v>640</v>
      </c>
      <c r="H721" s="383" t="s">
        <v>652</v>
      </c>
      <c r="I721" s="383" t="s">
        <v>653</v>
      </c>
      <c r="J721" s="383" t="s">
        <v>617</v>
      </c>
      <c r="K721" s="383" t="s">
        <v>618</v>
      </c>
      <c r="L721" s="384">
        <v>29608</v>
      </c>
      <c r="M721" s="383" t="s">
        <v>642</v>
      </c>
      <c r="N721" s="383" t="s">
        <v>620</v>
      </c>
      <c r="O721" s="383" t="s">
        <v>230</v>
      </c>
    </row>
    <row r="722" spans="1:15">
      <c r="A722" s="385">
        <v>42106</v>
      </c>
      <c r="B722" s="383" t="s">
        <v>650</v>
      </c>
      <c r="C722" s="383" t="s">
        <v>8</v>
      </c>
      <c r="D722" s="383" t="s">
        <v>20</v>
      </c>
      <c r="E722" s="383" t="s">
        <v>651</v>
      </c>
      <c r="F722" s="383" t="s">
        <v>10</v>
      </c>
      <c r="G722" s="384">
        <v>640</v>
      </c>
      <c r="H722" s="383" t="s">
        <v>652</v>
      </c>
      <c r="I722" s="383" t="s">
        <v>653</v>
      </c>
      <c r="J722" s="383" t="s">
        <v>617</v>
      </c>
      <c r="K722" s="383" t="s">
        <v>618</v>
      </c>
      <c r="L722" s="384">
        <v>29608</v>
      </c>
      <c r="M722" s="383" t="s">
        <v>642</v>
      </c>
      <c r="N722" s="383" t="s">
        <v>620</v>
      </c>
      <c r="O722" s="383" t="s">
        <v>230</v>
      </c>
    </row>
    <row r="723" spans="1:15">
      <c r="A723" s="385">
        <v>42107</v>
      </c>
      <c r="B723" s="383" t="s">
        <v>650</v>
      </c>
      <c r="C723" s="383" t="s">
        <v>8</v>
      </c>
      <c r="D723" s="383" t="s">
        <v>20</v>
      </c>
      <c r="E723" s="383" t="s">
        <v>651</v>
      </c>
      <c r="F723" s="383" t="s">
        <v>10</v>
      </c>
      <c r="G723" s="384">
        <v>1080</v>
      </c>
      <c r="H723" s="383" t="s">
        <v>652</v>
      </c>
      <c r="I723" s="383" t="s">
        <v>653</v>
      </c>
      <c r="J723" s="383" t="s">
        <v>617</v>
      </c>
      <c r="K723" s="383" t="s">
        <v>618</v>
      </c>
      <c r="L723" s="384">
        <v>29973</v>
      </c>
      <c r="M723" s="383" t="s">
        <v>642</v>
      </c>
      <c r="N723" s="383" t="s">
        <v>620</v>
      </c>
      <c r="O723" s="383" t="s">
        <v>230</v>
      </c>
    </row>
    <row r="724" spans="1:15">
      <c r="A724" s="385">
        <v>42108</v>
      </c>
      <c r="B724" s="383" t="s">
        <v>650</v>
      </c>
      <c r="C724" s="383" t="s">
        <v>8</v>
      </c>
      <c r="D724" s="383" t="s">
        <v>20</v>
      </c>
      <c r="E724" s="383" t="s">
        <v>651</v>
      </c>
      <c r="F724" s="383" t="s">
        <v>10</v>
      </c>
      <c r="G724" s="384">
        <v>640</v>
      </c>
      <c r="H724" s="383" t="s">
        <v>652</v>
      </c>
      <c r="I724" s="383" t="s">
        <v>653</v>
      </c>
      <c r="J724" s="383" t="s">
        <v>617</v>
      </c>
      <c r="K724" s="383" t="s">
        <v>618</v>
      </c>
      <c r="L724" s="384">
        <v>30380</v>
      </c>
      <c r="M724" s="383" t="s">
        <v>642</v>
      </c>
      <c r="N724" s="383" t="s">
        <v>620</v>
      </c>
      <c r="O724" s="383" t="s">
        <v>230</v>
      </c>
    </row>
    <row r="725" spans="1:15">
      <c r="A725" s="385">
        <v>42109</v>
      </c>
      <c r="B725" s="383" t="s">
        <v>650</v>
      </c>
      <c r="C725" s="383" t="s">
        <v>8</v>
      </c>
      <c r="D725" s="383" t="s">
        <v>20</v>
      </c>
      <c r="E725" s="383" t="s">
        <v>651</v>
      </c>
      <c r="F725" s="383" t="s">
        <v>10</v>
      </c>
      <c r="G725" s="384">
        <v>640</v>
      </c>
      <c r="H725" s="383" t="s">
        <v>652</v>
      </c>
      <c r="I725" s="383" t="s">
        <v>653</v>
      </c>
      <c r="J725" s="383" t="s">
        <v>617</v>
      </c>
      <c r="K725" s="383" t="s">
        <v>618</v>
      </c>
      <c r="L725" s="384">
        <v>30722</v>
      </c>
      <c r="M725" s="383" t="s">
        <v>642</v>
      </c>
      <c r="N725" s="383" t="s">
        <v>620</v>
      </c>
      <c r="O725" s="383" t="s">
        <v>230</v>
      </c>
    </row>
    <row r="726" spans="1:15">
      <c r="A726" s="385">
        <v>42110</v>
      </c>
      <c r="B726" s="383" t="s">
        <v>650</v>
      </c>
      <c r="C726" s="383" t="s">
        <v>8</v>
      </c>
      <c r="D726" s="383" t="s">
        <v>20</v>
      </c>
      <c r="E726" s="383" t="s">
        <v>651</v>
      </c>
      <c r="F726" s="383" t="s">
        <v>10</v>
      </c>
      <c r="G726" s="384">
        <v>640</v>
      </c>
      <c r="H726" s="383" t="s">
        <v>652</v>
      </c>
      <c r="I726" s="383" t="s">
        <v>653</v>
      </c>
      <c r="J726" s="383" t="s">
        <v>617</v>
      </c>
      <c r="K726" s="383" t="s">
        <v>618</v>
      </c>
      <c r="L726" s="384">
        <v>30780</v>
      </c>
      <c r="M726" s="383" t="s">
        <v>642</v>
      </c>
      <c r="N726" s="383" t="s">
        <v>620</v>
      </c>
      <c r="O726" s="383" t="s">
        <v>230</v>
      </c>
    </row>
    <row r="727" spans="1:15">
      <c r="A727" s="385">
        <v>42111</v>
      </c>
      <c r="B727" s="383" t="s">
        <v>37</v>
      </c>
      <c r="C727" s="383" t="s">
        <v>654</v>
      </c>
      <c r="D727" s="383" t="s">
        <v>38</v>
      </c>
      <c r="E727" s="383" t="s">
        <v>655</v>
      </c>
      <c r="F727" s="383" t="s">
        <v>10</v>
      </c>
      <c r="G727" s="384">
        <v>1800</v>
      </c>
      <c r="H727" s="383" t="s">
        <v>656</v>
      </c>
      <c r="I727" s="383" t="s">
        <v>657</v>
      </c>
      <c r="J727" s="383" t="s">
        <v>617</v>
      </c>
      <c r="K727" s="383" t="s">
        <v>618</v>
      </c>
      <c r="L727" s="384">
        <v>30780</v>
      </c>
      <c r="M727" s="383" t="s">
        <v>642</v>
      </c>
      <c r="N727" s="383" t="s">
        <v>620</v>
      </c>
      <c r="O727" s="383" t="s">
        <v>230</v>
      </c>
    </row>
    <row r="728" spans="1:15">
      <c r="A728" s="385">
        <v>42112</v>
      </c>
      <c r="B728" s="383" t="s">
        <v>37</v>
      </c>
      <c r="C728" s="383" t="s">
        <v>654</v>
      </c>
      <c r="D728" s="383" t="s">
        <v>38</v>
      </c>
      <c r="E728" s="383" t="s">
        <v>655</v>
      </c>
      <c r="F728" s="383" t="s">
        <v>10</v>
      </c>
      <c r="G728" s="384">
        <v>1800</v>
      </c>
      <c r="H728" s="383" t="s">
        <v>656</v>
      </c>
      <c r="I728" s="383" t="s">
        <v>657</v>
      </c>
      <c r="J728" s="383" t="s">
        <v>617</v>
      </c>
      <c r="K728" s="383" t="s">
        <v>618</v>
      </c>
      <c r="L728" s="384">
        <v>30780</v>
      </c>
      <c r="M728" s="383" t="s">
        <v>642</v>
      </c>
      <c r="N728" s="383" t="s">
        <v>620</v>
      </c>
      <c r="O728" s="383" t="s">
        <v>230</v>
      </c>
    </row>
    <row r="729" spans="1:15">
      <c r="A729" s="385">
        <v>42113</v>
      </c>
      <c r="B729" s="383" t="s">
        <v>37</v>
      </c>
      <c r="C729" s="383" t="s">
        <v>654</v>
      </c>
      <c r="D729" s="383" t="s">
        <v>38</v>
      </c>
      <c r="E729" s="383" t="s">
        <v>655</v>
      </c>
      <c r="F729" s="383" t="s">
        <v>10</v>
      </c>
      <c r="G729" s="384">
        <v>1800</v>
      </c>
      <c r="H729" s="383" t="s">
        <v>656</v>
      </c>
      <c r="I729" s="383" t="s">
        <v>657</v>
      </c>
      <c r="J729" s="383" t="s">
        <v>617</v>
      </c>
      <c r="K729" s="383" t="s">
        <v>618</v>
      </c>
      <c r="L729" s="384">
        <v>30780</v>
      </c>
      <c r="M729" s="383" t="s">
        <v>643</v>
      </c>
      <c r="N729" s="383" t="s">
        <v>620</v>
      </c>
      <c r="O729" s="383" t="s">
        <v>230</v>
      </c>
    </row>
    <row r="730" spans="1:15">
      <c r="A730" s="385">
        <v>42114</v>
      </c>
      <c r="B730" s="383" t="s">
        <v>37</v>
      </c>
      <c r="C730" s="383" t="s">
        <v>654</v>
      </c>
      <c r="D730" s="383" t="s">
        <v>38</v>
      </c>
      <c r="E730" s="383" t="s">
        <v>655</v>
      </c>
      <c r="F730" s="383" t="s">
        <v>10</v>
      </c>
      <c r="G730" s="384">
        <v>1800</v>
      </c>
      <c r="H730" s="383" t="s">
        <v>656</v>
      </c>
      <c r="I730" s="383" t="s">
        <v>657</v>
      </c>
      <c r="J730" s="383" t="s">
        <v>617</v>
      </c>
      <c r="K730" s="383" t="s">
        <v>618</v>
      </c>
      <c r="L730" s="384">
        <v>30780</v>
      </c>
      <c r="M730" s="383" t="s">
        <v>643</v>
      </c>
      <c r="N730" s="383" t="s">
        <v>620</v>
      </c>
      <c r="O730" s="383" t="s">
        <v>230</v>
      </c>
    </row>
    <row r="731" spans="1:15">
      <c r="A731" s="385">
        <v>42115</v>
      </c>
      <c r="B731" s="383" t="s">
        <v>37</v>
      </c>
      <c r="C731" s="383" t="s">
        <v>654</v>
      </c>
      <c r="D731" s="383" t="s">
        <v>38</v>
      </c>
      <c r="E731" s="383" t="s">
        <v>655</v>
      </c>
      <c r="F731" s="383" t="s">
        <v>10</v>
      </c>
      <c r="G731" s="384">
        <v>1800</v>
      </c>
      <c r="H731" s="383" t="s">
        <v>656</v>
      </c>
      <c r="I731" s="383" t="s">
        <v>657</v>
      </c>
      <c r="J731" s="383" t="s">
        <v>617</v>
      </c>
      <c r="K731" s="383" t="s">
        <v>618</v>
      </c>
      <c r="L731" s="384">
        <v>30780</v>
      </c>
      <c r="M731" s="383" t="s">
        <v>643</v>
      </c>
      <c r="N731" s="383" t="s">
        <v>620</v>
      </c>
      <c r="O731" s="383" t="s">
        <v>230</v>
      </c>
    </row>
    <row r="732" spans="1:15">
      <c r="A732" s="385">
        <v>42116</v>
      </c>
      <c r="B732" s="383" t="s">
        <v>17</v>
      </c>
      <c r="C732" s="383" t="s">
        <v>18</v>
      </c>
      <c r="D732" s="383" t="s">
        <v>19</v>
      </c>
      <c r="E732" s="383" t="s">
        <v>668</v>
      </c>
      <c r="F732" s="383" t="s">
        <v>10</v>
      </c>
      <c r="G732" s="384">
        <v>2000</v>
      </c>
      <c r="H732" s="383" t="s">
        <v>676</v>
      </c>
      <c r="I732" s="383" t="s">
        <v>677</v>
      </c>
      <c r="J732" s="383" t="s">
        <v>617</v>
      </c>
      <c r="K732" s="383" t="s">
        <v>618</v>
      </c>
      <c r="L732" s="384">
        <v>30780</v>
      </c>
      <c r="M732" s="383" t="s">
        <v>643</v>
      </c>
      <c r="N732" s="383" t="s">
        <v>620</v>
      </c>
      <c r="O732" s="383" t="s">
        <v>230</v>
      </c>
    </row>
    <row r="733" spans="1:15">
      <c r="A733" s="385">
        <v>42117</v>
      </c>
      <c r="B733" s="383" t="s">
        <v>17</v>
      </c>
      <c r="C733" s="383" t="s">
        <v>18</v>
      </c>
      <c r="D733" s="383" t="s">
        <v>19</v>
      </c>
      <c r="E733" s="383" t="s">
        <v>668</v>
      </c>
      <c r="F733" s="383" t="s">
        <v>10</v>
      </c>
      <c r="G733" s="384">
        <v>2000</v>
      </c>
      <c r="H733" s="383" t="s">
        <v>676</v>
      </c>
      <c r="I733" s="383" t="s">
        <v>677</v>
      </c>
      <c r="J733" s="383" t="s">
        <v>617</v>
      </c>
      <c r="K733" s="383" t="s">
        <v>618</v>
      </c>
      <c r="L733" s="384">
        <v>30780</v>
      </c>
      <c r="M733" s="383" t="s">
        <v>643</v>
      </c>
      <c r="N733" s="383" t="s">
        <v>620</v>
      </c>
      <c r="O733" s="383" t="s">
        <v>230</v>
      </c>
    </row>
    <row r="734" spans="1:15">
      <c r="A734" s="385">
        <v>42118</v>
      </c>
      <c r="B734" s="383" t="s">
        <v>17</v>
      </c>
      <c r="C734" s="383" t="s">
        <v>18</v>
      </c>
      <c r="D734" s="383" t="s">
        <v>19</v>
      </c>
      <c r="E734" s="383" t="s">
        <v>668</v>
      </c>
      <c r="F734" s="383" t="s">
        <v>10</v>
      </c>
      <c r="G734" s="384">
        <v>2000</v>
      </c>
      <c r="H734" s="383" t="s">
        <v>676</v>
      </c>
      <c r="I734" s="383" t="s">
        <v>677</v>
      </c>
      <c r="J734" s="383" t="s">
        <v>617</v>
      </c>
      <c r="K734" s="383" t="s">
        <v>618</v>
      </c>
      <c r="L734" s="384">
        <v>30780</v>
      </c>
      <c r="M734" s="383" t="s">
        <v>643</v>
      </c>
      <c r="N734" s="383" t="s">
        <v>620</v>
      </c>
      <c r="O734" s="383" t="s">
        <v>230</v>
      </c>
    </row>
    <row r="735" spans="1:15">
      <c r="A735" s="385">
        <v>42119</v>
      </c>
      <c r="B735" s="383" t="s">
        <v>15</v>
      </c>
      <c r="C735" s="383" t="s">
        <v>16</v>
      </c>
      <c r="D735" s="383" t="s">
        <v>13</v>
      </c>
      <c r="E735" s="383" t="s">
        <v>680</v>
      </c>
      <c r="F735" s="383" t="s">
        <v>10</v>
      </c>
      <c r="G735" s="384">
        <v>4000</v>
      </c>
      <c r="H735" s="383" t="s">
        <v>681</v>
      </c>
      <c r="I735" s="383" t="s">
        <v>682</v>
      </c>
      <c r="J735" s="383" t="s">
        <v>617</v>
      </c>
      <c r="K735" s="383" t="s">
        <v>618</v>
      </c>
      <c r="L735" s="384">
        <v>30780</v>
      </c>
      <c r="M735" s="383" t="s">
        <v>643</v>
      </c>
      <c r="N735" s="383" t="s">
        <v>620</v>
      </c>
      <c r="O735" s="383" t="s">
        <v>230</v>
      </c>
    </row>
    <row r="736" spans="1:15">
      <c r="A736" s="385">
        <v>42120</v>
      </c>
      <c r="B736" s="383" t="s">
        <v>15</v>
      </c>
      <c r="C736" s="383" t="s">
        <v>16</v>
      </c>
      <c r="D736" s="383" t="s">
        <v>13</v>
      </c>
      <c r="E736" s="383" t="s">
        <v>680</v>
      </c>
      <c r="F736" s="383" t="s">
        <v>10</v>
      </c>
      <c r="G736" s="384">
        <v>4000</v>
      </c>
      <c r="H736" s="383" t="s">
        <v>681</v>
      </c>
      <c r="I736" s="383" t="s">
        <v>682</v>
      </c>
      <c r="J736" s="383" t="s">
        <v>617</v>
      </c>
      <c r="K736" s="383" t="s">
        <v>618</v>
      </c>
      <c r="L736" s="384">
        <v>30780</v>
      </c>
      <c r="M736" s="383" t="s">
        <v>643</v>
      </c>
      <c r="N736" s="383" t="s">
        <v>620</v>
      </c>
      <c r="O736" s="383" t="s">
        <v>230</v>
      </c>
    </row>
    <row r="737" spans="1:15">
      <c r="A737" s="385">
        <v>42121</v>
      </c>
      <c r="B737" s="383" t="s">
        <v>15</v>
      </c>
      <c r="C737" s="383" t="s">
        <v>16</v>
      </c>
      <c r="D737" s="383" t="s">
        <v>13</v>
      </c>
      <c r="E737" s="383" t="s">
        <v>680</v>
      </c>
      <c r="F737" s="383" t="s">
        <v>10</v>
      </c>
      <c r="G737" s="384">
        <v>4000</v>
      </c>
      <c r="H737" s="383" t="s">
        <v>681</v>
      </c>
      <c r="I737" s="383" t="s">
        <v>682</v>
      </c>
      <c r="J737" s="383" t="s">
        <v>617</v>
      </c>
      <c r="K737" s="383" t="s">
        <v>618</v>
      </c>
      <c r="L737" s="384">
        <v>30780</v>
      </c>
      <c r="M737" s="383" t="s">
        <v>643</v>
      </c>
      <c r="N737" s="383" t="s">
        <v>620</v>
      </c>
      <c r="O737" s="383" t="s">
        <v>230</v>
      </c>
    </row>
    <row r="738" spans="1:15">
      <c r="A738" s="385">
        <v>42122</v>
      </c>
      <c r="B738" s="383" t="s">
        <v>15</v>
      </c>
      <c r="C738" s="383" t="s">
        <v>16</v>
      </c>
      <c r="D738" s="383" t="s">
        <v>13</v>
      </c>
      <c r="E738" s="383" t="s">
        <v>680</v>
      </c>
      <c r="F738" s="383" t="s">
        <v>10</v>
      </c>
      <c r="G738" s="384">
        <v>8000</v>
      </c>
      <c r="H738" s="383" t="s">
        <v>681</v>
      </c>
      <c r="I738" s="383" t="s">
        <v>684</v>
      </c>
      <c r="J738" s="383" t="s">
        <v>617</v>
      </c>
      <c r="K738" s="383" t="s">
        <v>618</v>
      </c>
      <c r="L738" s="384">
        <v>30780</v>
      </c>
      <c r="M738" s="383" t="s">
        <v>643</v>
      </c>
      <c r="N738" s="383" t="s">
        <v>620</v>
      </c>
      <c r="O738" s="383" t="s">
        <v>230</v>
      </c>
    </row>
    <row r="739" spans="1:15">
      <c r="A739" s="385">
        <v>42123</v>
      </c>
      <c r="B739" s="383" t="s">
        <v>17</v>
      </c>
      <c r="C739" s="383" t="s">
        <v>18</v>
      </c>
      <c r="D739" s="383" t="s">
        <v>19</v>
      </c>
      <c r="E739" s="383" t="s">
        <v>668</v>
      </c>
      <c r="F739" s="383" t="s">
        <v>10</v>
      </c>
      <c r="G739" s="384">
        <v>750</v>
      </c>
      <c r="H739" s="383" t="s">
        <v>669</v>
      </c>
      <c r="I739" s="383" t="s">
        <v>675</v>
      </c>
      <c r="J739" s="383" t="s">
        <v>617</v>
      </c>
      <c r="K739" s="383" t="s">
        <v>618</v>
      </c>
      <c r="L739" s="384">
        <v>30780</v>
      </c>
      <c r="M739" s="383" t="s">
        <v>643</v>
      </c>
      <c r="N739" s="383" t="s">
        <v>620</v>
      </c>
      <c r="O739" s="383" t="s">
        <v>230</v>
      </c>
    </row>
    <row r="740" spans="1:15">
      <c r="A740" s="385">
        <v>42124</v>
      </c>
      <c r="B740" s="383" t="s">
        <v>17</v>
      </c>
      <c r="C740" s="383" t="s">
        <v>18</v>
      </c>
      <c r="D740" s="383" t="s">
        <v>19</v>
      </c>
      <c r="E740" s="383" t="s">
        <v>668</v>
      </c>
      <c r="F740" s="383" t="s">
        <v>10</v>
      </c>
      <c r="G740" s="384">
        <v>750</v>
      </c>
      <c r="H740" s="383" t="s">
        <v>669</v>
      </c>
      <c r="I740" s="383" t="s">
        <v>670</v>
      </c>
      <c r="J740" s="383" t="s">
        <v>617</v>
      </c>
      <c r="K740" s="383" t="s">
        <v>618</v>
      </c>
      <c r="L740" s="384">
        <v>30780</v>
      </c>
      <c r="M740" s="383" t="s">
        <v>643</v>
      </c>
      <c r="N740" s="383" t="s">
        <v>620</v>
      </c>
      <c r="O740" s="383" t="s">
        <v>230</v>
      </c>
    </row>
    <row r="741" spans="1:15">
      <c r="A741" s="385">
        <v>42125</v>
      </c>
      <c r="B741" s="383" t="s">
        <v>17</v>
      </c>
      <c r="C741" s="383" t="s">
        <v>18</v>
      </c>
      <c r="D741" s="383" t="s">
        <v>19</v>
      </c>
      <c r="E741" s="383" t="s">
        <v>668</v>
      </c>
      <c r="F741" s="383" t="s">
        <v>10</v>
      </c>
      <c r="G741" s="384">
        <v>2000</v>
      </c>
      <c r="H741" s="383" t="s">
        <v>679</v>
      </c>
      <c r="I741" s="383" t="s">
        <v>677</v>
      </c>
      <c r="J741" s="383" t="s">
        <v>617</v>
      </c>
      <c r="K741" s="383" t="s">
        <v>618</v>
      </c>
      <c r="L741" s="384">
        <v>30780</v>
      </c>
      <c r="M741" s="383" t="s">
        <v>643</v>
      </c>
      <c r="N741" s="383" t="s">
        <v>620</v>
      </c>
      <c r="O741" s="383" t="s">
        <v>230</v>
      </c>
    </row>
    <row r="742" spans="1:15">
      <c r="A742" s="385">
        <v>42126</v>
      </c>
      <c r="B742" s="383" t="s">
        <v>17</v>
      </c>
      <c r="C742" s="383" t="s">
        <v>18</v>
      </c>
      <c r="D742" s="383" t="s">
        <v>19</v>
      </c>
      <c r="E742" s="383" t="s">
        <v>668</v>
      </c>
      <c r="F742" s="383" t="s">
        <v>10</v>
      </c>
      <c r="G742" s="384">
        <v>-2250</v>
      </c>
      <c r="H742" s="383" t="s">
        <v>669</v>
      </c>
      <c r="I742" s="383" t="s">
        <v>688</v>
      </c>
      <c r="J742" s="383" t="s">
        <v>617</v>
      </c>
      <c r="K742" s="383" t="s">
        <v>618</v>
      </c>
      <c r="L742" s="384">
        <v>30780</v>
      </c>
      <c r="M742" s="383" t="s">
        <v>643</v>
      </c>
      <c r="N742" s="383" t="s">
        <v>620</v>
      </c>
      <c r="O742" s="383" t="s">
        <v>230</v>
      </c>
    </row>
    <row r="743" spans="1:15">
      <c r="A743" s="385">
        <v>42127</v>
      </c>
      <c r="B743" s="383" t="s">
        <v>15</v>
      </c>
      <c r="C743" s="383" t="s">
        <v>16</v>
      </c>
      <c r="D743" s="383" t="s">
        <v>13</v>
      </c>
      <c r="E743" s="383" t="s">
        <v>680</v>
      </c>
      <c r="F743" s="383" t="s">
        <v>10</v>
      </c>
      <c r="G743" s="384">
        <v>6000</v>
      </c>
      <c r="H743" s="383" t="s">
        <v>681</v>
      </c>
      <c r="I743" s="383" t="s">
        <v>682</v>
      </c>
      <c r="J743" s="383" t="s">
        <v>617</v>
      </c>
      <c r="K743" s="383" t="s">
        <v>618</v>
      </c>
      <c r="L743" s="384">
        <v>30780</v>
      </c>
      <c r="M743" s="383" t="s">
        <v>643</v>
      </c>
      <c r="N743" s="383" t="s">
        <v>620</v>
      </c>
      <c r="O743" s="383" t="s">
        <v>230</v>
      </c>
    </row>
    <row r="744" spans="1:15">
      <c r="A744" s="385">
        <v>42128</v>
      </c>
      <c r="B744" s="383" t="s">
        <v>15</v>
      </c>
      <c r="C744" s="383" t="s">
        <v>16</v>
      </c>
      <c r="D744" s="383" t="s">
        <v>13</v>
      </c>
      <c r="E744" s="383" t="s">
        <v>680</v>
      </c>
      <c r="F744" s="383" t="s">
        <v>10</v>
      </c>
      <c r="G744" s="384">
        <v>6000</v>
      </c>
      <c r="H744" s="383" t="s">
        <v>681</v>
      </c>
      <c r="I744" s="383" t="s">
        <v>682</v>
      </c>
      <c r="J744" s="383" t="s">
        <v>617</v>
      </c>
      <c r="K744" s="383" t="s">
        <v>618</v>
      </c>
      <c r="L744" s="384">
        <v>30780</v>
      </c>
      <c r="M744" s="383" t="s">
        <v>643</v>
      </c>
      <c r="N744" s="383" t="s">
        <v>620</v>
      </c>
      <c r="O744" s="383" t="s">
        <v>230</v>
      </c>
    </row>
    <row r="745" spans="1:15">
      <c r="A745" s="385">
        <v>42129</v>
      </c>
      <c r="B745" s="383" t="s">
        <v>37</v>
      </c>
      <c r="C745" s="383" t="s">
        <v>654</v>
      </c>
      <c r="D745" s="383" t="s">
        <v>38</v>
      </c>
      <c r="E745" s="383" t="s">
        <v>655</v>
      </c>
      <c r="F745" s="383" t="s">
        <v>10</v>
      </c>
      <c r="G745" s="384">
        <v>1800</v>
      </c>
      <c r="H745" s="383" t="s">
        <v>656</v>
      </c>
      <c r="I745" s="383" t="s">
        <v>657</v>
      </c>
      <c r="J745" s="383" t="s">
        <v>617</v>
      </c>
      <c r="K745" s="383" t="s">
        <v>618</v>
      </c>
      <c r="L745" s="384">
        <v>30780</v>
      </c>
      <c r="M745" s="383" t="s">
        <v>643</v>
      </c>
      <c r="N745" s="383" t="s">
        <v>620</v>
      </c>
      <c r="O745" s="383" t="s">
        <v>230</v>
      </c>
    </row>
    <row r="746" spans="1:15">
      <c r="A746" s="385">
        <v>42130</v>
      </c>
      <c r="B746" s="383" t="s">
        <v>37</v>
      </c>
      <c r="C746" s="383" t="s">
        <v>654</v>
      </c>
      <c r="D746" s="383" t="s">
        <v>38</v>
      </c>
      <c r="E746" s="383" t="s">
        <v>655</v>
      </c>
      <c r="F746" s="383" t="s">
        <v>10</v>
      </c>
      <c r="G746" s="384">
        <v>1800</v>
      </c>
      <c r="H746" s="383" t="s">
        <v>656</v>
      </c>
      <c r="I746" s="383" t="s">
        <v>657</v>
      </c>
      <c r="J746" s="383" t="s">
        <v>617</v>
      </c>
      <c r="K746" s="383" t="s">
        <v>618</v>
      </c>
      <c r="L746" s="384">
        <v>30780</v>
      </c>
      <c r="M746" s="383" t="s">
        <v>643</v>
      </c>
      <c r="N746" s="383" t="s">
        <v>620</v>
      </c>
      <c r="O746" s="383" t="s">
        <v>230</v>
      </c>
    </row>
    <row r="747" spans="1:15">
      <c r="A747" s="385">
        <v>42131</v>
      </c>
      <c r="B747" s="383" t="s">
        <v>37</v>
      </c>
      <c r="C747" s="383" t="s">
        <v>654</v>
      </c>
      <c r="D747" s="383" t="s">
        <v>38</v>
      </c>
      <c r="E747" s="383" t="s">
        <v>655</v>
      </c>
      <c r="F747" s="383" t="s">
        <v>10</v>
      </c>
      <c r="G747" s="384">
        <v>1800</v>
      </c>
      <c r="H747" s="383" t="s">
        <v>656</v>
      </c>
      <c r="I747" s="383" t="s">
        <v>657</v>
      </c>
      <c r="J747" s="383" t="s">
        <v>617</v>
      </c>
      <c r="K747" s="383" t="s">
        <v>618</v>
      </c>
      <c r="L747" s="384">
        <v>30780</v>
      </c>
      <c r="M747" s="383" t="s">
        <v>643</v>
      </c>
      <c r="N747" s="383" t="s">
        <v>620</v>
      </c>
      <c r="O747" s="383" t="s">
        <v>230</v>
      </c>
    </row>
    <row r="748" spans="1:15">
      <c r="A748" s="385">
        <v>42132</v>
      </c>
      <c r="B748" s="383" t="s">
        <v>37</v>
      </c>
      <c r="C748" s="383" t="s">
        <v>654</v>
      </c>
      <c r="D748" s="383" t="s">
        <v>38</v>
      </c>
      <c r="E748" s="383" t="s">
        <v>655</v>
      </c>
      <c r="F748" s="383" t="s">
        <v>10</v>
      </c>
      <c r="G748" s="384">
        <v>1800</v>
      </c>
      <c r="H748" s="383" t="s">
        <v>656</v>
      </c>
      <c r="I748" s="383" t="s">
        <v>657</v>
      </c>
      <c r="J748" s="383" t="s">
        <v>617</v>
      </c>
      <c r="K748" s="383" t="s">
        <v>618</v>
      </c>
      <c r="L748" s="384">
        <v>30780</v>
      </c>
      <c r="M748" s="383" t="s">
        <v>643</v>
      </c>
      <c r="N748" s="383" t="s">
        <v>620</v>
      </c>
      <c r="O748" s="383" t="s">
        <v>230</v>
      </c>
    </row>
    <row r="749" spans="1:15">
      <c r="A749" s="385">
        <v>42133</v>
      </c>
      <c r="B749" s="383" t="s">
        <v>15</v>
      </c>
      <c r="C749" s="383" t="s">
        <v>16</v>
      </c>
      <c r="D749" s="383" t="s">
        <v>13</v>
      </c>
      <c r="E749" s="383" t="s">
        <v>680</v>
      </c>
      <c r="F749" s="383" t="s">
        <v>10</v>
      </c>
      <c r="G749" s="384">
        <v>10000</v>
      </c>
      <c r="H749" s="383" t="s">
        <v>681</v>
      </c>
      <c r="I749" s="383" t="s">
        <v>684</v>
      </c>
      <c r="J749" s="383" t="s">
        <v>617</v>
      </c>
      <c r="K749" s="383" t="s">
        <v>618</v>
      </c>
      <c r="L749" s="384">
        <v>30780</v>
      </c>
      <c r="M749" s="383" t="s">
        <v>643</v>
      </c>
      <c r="N749" s="383" t="s">
        <v>620</v>
      </c>
      <c r="O749" s="383" t="s">
        <v>230</v>
      </c>
    </row>
    <row r="750" spans="1:15">
      <c r="A750" s="385">
        <v>42134</v>
      </c>
      <c r="B750" s="383" t="s">
        <v>15</v>
      </c>
      <c r="C750" s="383" t="s">
        <v>16</v>
      </c>
      <c r="D750" s="383" t="s">
        <v>13</v>
      </c>
      <c r="E750" s="383" t="s">
        <v>680</v>
      </c>
      <c r="F750" s="383" t="s">
        <v>10</v>
      </c>
      <c r="G750" s="384">
        <v>3000</v>
      </c>
      <c r="H750" s="383" t="s">
        <v>681</v>
      </c>
      <c r="I750" s="383" t="s">
        <v>689</v>
      </c>
      <c r="J750" s="383" t="s">
        <v>617</v>
      </c>
      <c r="K750" s="383" t="s">
        <v>618</v>
      </c>
      <c r="L750" s="384">
        <v>30780</v>
      </c>
      <c r="M750" s="383" t="s">
        <v>643</v>
      </c>
      <c r="N750" s="383" t="s">
        <v>620</v>
      </c>
      <c r="O750" s="383" t="s">
        <v>230</v>
      </c>
    </row>
    <row r="751" spans="1:15">
      <c r="A751" s="385">
        <v>42135</v>
      </c>
      <c r="B751" s="383" t="s">
        <v>15</v>
      </c>
      <c r="C751" s="383" t="s">
        <v>16</v>
      </c>
      <c r="D751" s="383" t="s">
        <v>13</v>
      </c>
      <c r="E751" s="383" t="s">
        <v>680</v>
      </c>
      <c r="F751" s="383" t="s">
        <v>10</v>
      </c>
      <c r="G751" s="384">
        <v>3000</v>
      </c>
      <c r="H751" s="383" t="s">
        <v>681</v>
      </c>
      <c r="I751" s="383" t="s">
        <v>689</v>
      </c>
      <c r="J751" s="383" t="s">
        <v>617</v>
      </c>
      <c r="K751" s="383" t="s">
        <v>618</v>
      </c>
      <c r="L751" s="384">
        <v>30780</v>
      </c>
      <c r="M751" s="383" t="s">
        <v>643</v>
      </c>
      <c r="N751" s="383" t="s">
        <v>620</v>
      </c>
      <c r="O751" s="383" t="s">
        <v>230</v>
      </c>
    </row>
    <row r="752" spans="1:15">
      <c r="A752" s="385">
        <v>42136</v>
      </c>
      <c r="B752" s="383" t="s">
        <v>15</v>
      </c>
      <c r="C752" s="383" t="s">
        <v>16</v>
      </c>
      <c r="D752" s="383" t="s">
        <v>13</v>
      </c>
      <c r="E752" s="383" t="s">
        <v>680</v>
      </c>
      <c r="F752" s="383" t="s">
        <v>10</v>
      </c>
      <c r="G752" s="384">
        <v>4000</v>
      </c>
      <c r="H752" s="383" t="s">
        <v>681</v>
      </c>
      <c r="I752" s="383" t="s">
        <v>682</v>
      </c>
      <c r="J752" s="383" t="s">
        <v>617</v>
      </c>
      <c r="K752" s="383" t="s">
        <v>618</v>
      </c>
      <c r="L752" s="384">
        <v>30780</v>
      </c>
      <c r="M752" s="383" t="s">
        <v>643</v>
      </c>
      <c r="N752" s="383" t="s">
        <v>620</v>
      </c>
      <c r="O752" s="383" t="s">
        <v>230</v>
      </c>
    </row>
    <row r="753" spans="1:15">
      <c r="A753" s="385">
        <v>42137</v>
      </c>
      <c r="B753" s="383" t="s">
        <v>17</v>
      </c>
      <c r="C753" s="383" t="s">
        <v>18</v>
      </c>
      <c r="D753" s="383" t="s">
        <v>19</v>
      </c>
      <c r="E753" s="383" t="s">
        <v>668</v>
      </c>
      <c r="F753" s="383" t="s">
        <v>10</v>
      </c>
      <c r="G753" s="384">
        <v>2000</v>
      </c>
      <c r="H753" s="383" t="s">
        <v>676</v>
      </c>
      <c r="I753" s="383" t="s">
        <v>677</v>
      </c>
      <c r="J753" s="383" t="s">
        <v>617</v>
      </c>
      <c r="K753" s="383" t="s">
        <v>618</v>
      </c>
      <c r="L753" s="384">
        <v>30780</v>
      </c>
      <c r="M753" s="383" t="s">
        <v>644</v>
      </c>
      <c r="N753" s="383" t="s">
        <v>620</v>
      </c>
      <c r="O753" s="383" t="s">
        <v>230</v>
      </c>
    </row>
    <row r="754" spans="1:15">
      <c r="A754" s="385">
        <v>42138</v>
      </c>
      <c r="B754" s="383" t="s">
        <v>17</v>
      </c>
      <c r="C754" s="383" t="s">
        <v>18</v>
      </c>
      <c r="D754" s="383" t="s">
        <v>19</v>
      </c>
      <c r="E754" s="383" t="s">
        <v>668</v>
      </c>
      <c r="F754" s="383" t="s">
        <v>10</v>
      </c>
      <c r="G754" s="384">
        <v>2000</v>
      </c>
      <c r="H754" s="383" t="s">
        <v>676</v>
      </c>
      <c r="I754" s="383" t="s">
        <v>677</v>
      </c>
      <c r="J754" s="383" t="s">
        <v>617</v>
      </c>
      <c r="K754" s="383" t="s">
        <v>618</v>
      </c>
      <c r="L754" s="384">
        <v>30780</v>
      </c>
      <c r="M754" s="383" t="s">
        <v>644</v>
      </c>
      <c r="N754" s="383" t="s">
        <v>620</v>
      </c>
      <c r="O754" s="383" t="s">
        <v>230</v>
      </c>
    </row>
    <row r="755" spans="1:15">
      <c r="A755" s="385">
        <v>42139</v>
      </c>
      <c r="B755" s="383" t="s">
        <v>17</v>
      </c>
      <c r="C755" s="383" t="s">
        <v>18</v>
      </c>
      <c r="D755" s="383" t="s">
        <v>19</v>
      </c>
      <c r="E755" s="383" t="s">
        <v>668</v>
      </c>
      <c r="F755" s="383" t="s">
        <v>10</v>
      </c>
      <c r="G755" s="384">
        <v>2000</v>
      </c>
      <c r="H755" s="383" t="s">
        <v>676</v>
      </c>
      <c r="I755" s="383" t="s">
        <v>677</v>
      </c>
      <c r="J755" s="383" t="s">
        <v>617</v>
      </c>
      <c r="K755" s="383" t="s">
        <v>618</v>
      </c>
      <c r="L755" s="384">
        <v>30780</v>
      </c>
      <c r="M755" s="383" t="s">
        <v>644</v>
      </c>
      <c r="N755" s="383" t="s">
        <v>620</v>
      </c>
      <c r="O755" s="383" t="s">
        <v>230</v>
      </c>
    </row>
    <row r="756" spans="1:15">
      <c r="A756" s="385">
        <v>42140</v>
      </c>
      <c r="B756" s="383" t="s">
        <v>15</v>
      </c>
      <c r="C756" s="383" t="s">
        <v>16</v>
      </c>
      <c r="D756" s="383" t="s">
        <v>13</v>
      </c>
      <c r="E756" s="383" t="s">
        <v>680</v>
      </c>
      <c r="F756" s="383" t="s">
        <v>10</v>
      </c>
      <c r="G756" s="384">
        <v>4000</v>
      </c>
      <c r="H756" s="383" t="s">
        <v>681</v>
      </c>
      <c r="I756" s="383" t="s">
        <v>682</v>
      </c>
      <c r="J756" s="383" t="s">
        <v>617</v>
      </c>
      <c r="K756" s="383" t="s">
        <v>618</v>
      </c>
      <c r="L756" s="384">
        <v>30780</v>
      </c>
      <c r="M756" s="383" t="s">
        <v>644</v>
      </c>
      <c r="N756" s="383" t="s">
        <v>620</v>
      </c>
      <c r="O756" s="383" t="s">
        <v>230</v>
      </c>
    </row>
    <row r="757" spans="1:15">
      <c r="A757" s="385">
        <v>42141</v>
      </c>
      <c r="B757" s="383" t="s">
        <v>15</v>
      </c>
      <c r="C757" s="383" t="s">
        <v>16</v>
      </c>
      <c r="D757" s="383" t="s">
        <v>13</v>
      </c>
      <c r="E757" s="383" t="s">
        <v>680</v>
      </c>
      <c r="F757" s="383" t="s">
        <v>10</v>
      </c>
      <c r="G757" s="384">
        <v>4000</v>
      </c>
      <c r="H757" s="383" t="s">
        <v>681</v>
      </c>
      <c r="I757" s="383" t="s">
        <v>682</v>
      </c>
      <c r="J757" s="383" t="s">
        <v>617</v>
      </c>
      <c r="K757" s="383" t="s">
        <v>618</v>
      </c>
      <c r="L757" s="384">
        <v>30780</v>
      </c>
      <c r="M757" s="383" t="s">
        <v>644</v>
      </c>
      <c r="N757" s="383" t="s">
        <v>620</v>
      </c>
      <c r="O757" s="383" t="s">
        <v>230</v>
      </c>
    </row>
    <row r="758" spans="1:15">
      <c r="A758" s="385">
        <v>42142</v>
      </c>
      <c r="B758" s="383" t="s">
        <v>17</v>
      </c>
      <c r="C758" s="383" t="s">
        <v>18</v>
      </c>
      <c r="D758" s="383" t="s">
        <v>19</v>
      </c>
      <c r="E758" s="383" t="s">
        <v>668</v>
      </c>
      <c r="F758" s="383" t="s">
        <v>10</v>
      </c>
      <c r="G758" s="384">
        <v>2000</v>
      </c>
      <c r="H758" s="383" t="s">
        <v>676</v>
      </c>
      <c r="I758" s="383" t="s">
        <v>677</v>
      </c>
      <c r="J758" s="383" t="s">
        <v>617</v>
      </c>
      <c r="K758" s="383" t="s">
        <v>618</v>
      </c>
      <c r="L758" s="384">
        <v>30780</v>
      </c>
      <c r="M758" s="383" t="s">
        <v>644</v>
      </c>
      <c r="N758" s="383" t="s">
        <v>620</v>
      </c>
      <c r="O758" s="383" t="s">
        <v>230</v>
      </c>
    </row>
    <row r="759" spans="1:15">
      <c r="A759" s="385">
        <v>42143</v>
      </c>
      <c r="B759" s="383" t="s">
        <v>17</v>
      </c>
      <c r="C759" s="383" t="s">
        <v>18</v>
      </c>
      <c r="D759" s="383" t="s">
        <v>19</v>
      </c>
      <c r="E759" s="383" t="s">
        <v>668</v>
      </c>
      <c r="F759" s="383" t="s">
        <v>10</v>
      </c>
      <c r="G759" s="384">
        <v>750</v>
      </c>
      <c r="H759" s="383" t="s">
        <v>669</v>
      </c>
      <c r="I759" s="383" t="s">
        <v>675</v>
      </c>
      <c r="J759" s="383" t="s">
        <v>617</v>
      </c>
      <c r="K759" s="383" t="s">
        <v>618</v>
      </c>
      <c r="L759" s="384">
        <v>30780</v>
      </c>
      <c r="M759" s="383" t="s">
        <v>644</v>
      </c>
      <c r="N759" s="383" t="s">
        <v>620</v>
      </c>
      <c r="O759" s="383" t="s">
        <v>230</v>
      </c>
    </row>
    <row r="760" spans="1:15">
      <c r="A760" s="385">
        <v>42144</v>
      </c>
      <c r="B760" s="383" t="s">
        <v>17</v>
      </c>
      <c r="C760" s="383" t="s">
        <v>18</v>
      </c>
      <c r="D760" s="383" t="s">
        <v>19</v>
      </c>
      <c r="E760" s="383" t="s">
        <v>668</v>
      </c>
      <c r="F760" s="383" t="s">
        <v>10</v>
      </c>
      <c r="G760" s="384">
        <v>750</v>
      </c>
      <c r="H760" s="383" t="s">
        <v>669</v>
      </c>
      <c r="I760" s="383" t="s">
        <v>670</v>
      </c>
      <c r="J760" s="383" t="s">
        <v>617</v>
      </c>
      <c r="K760" s="383" t="s">
        <v>618</v>
      </c>
      <c r="L760" s="384">
        <v>30780</v>
      </c>
      <c r="M760" s="383" t="s">
        <v>644</v>
      </c>
      <c r="N760" s="383" t="s">
        <v>620</v>
      </c>
      <c r="O760" s="383" t="s">
        <v>230</v>
      </c>
    </row>
    <row r="761" spans="1:15">
      <c r="A761" s="385">
        <v>42145</v>
      </c>
      <c r="B761" s="383" t="s">
        <v>17</v>
      </c>
      <c r="C761" s="383" t="s">
        <v>18</v>
      </c>
      <c r="D761" s="383" t="s">
        <v>19</v>
      </c>
      <c r="E761" s="383" t="s">
        <v>668</v>
      </c>
      <c r="F761" s="383" t="s">
        <v>10</v>
      </c>
      <c r="G761" s="384">
        <v>750</v>
      </c>
      <c r="H761" s="383" t="s">
        <v>669</v>
      </c>
      <c r="I761" s="383" t="s">
        <v>670</v>
      </c>
      <c r="J761" s="383" t="s">
        <v>617</v>
      </c>
      <c r="K761" s="383" t="s">
        <v>618</v>
      </c>
      <c r="L761" s="384">
        <v>30780</v>
      </c>
      <c r="M761" s="383" t="s">
        <v>644</v>
      </c>
      <c r="N761" s="383" t="s">
        <v>620</v>
      </c>
      <c r="O761" s="383" t="s">
        <v>230</v>
      </c>
    </row>
    <row r="762" spans="1:15">
      <c r="A762" s="385">
        <v>42146</v>
      </c>
      <c r="B762" s="383" t="s">
        <v>17</v>
      </c>
      <c r="C762" s="383" t="s">
        <v>18</v>
      </c>
      <c r="D762" s="383" t="s">
        <v>19</v>
      </c>
      <c r="E762" s="383" t="s">
        <v>668</v>
      </c>
      <c r="F762" s="383" t="s">
        <v>10</v>
      </c>
      <c r="G762" s="384">
        <v>750</v>
      </c>
      <c r="H762" s="383" t="s">
        <v>669</v>
      </c>
      <c r="I762" s="383" t="s">
        <v>675</v>
      </c>
      <c r="J762" s="383" t="s">
        <v>617</v>
      </c>
      <c r="K762" s="383" t="s">
        <v>618</v>
      </c>
      <c r="L762" s="384">
        <v>30780</v>
      </c>
      <c r="M762" s="383" t="s">
        <v>644</v>
      </c>
      <c r="N762" s="383" t="s">
        <v>620</v>
      </c>
      <c r="O762" s="383" t="s">
        <v>230</v>
      </c>
    </row>
    <row r="763" spans="1:15">
      <c r="A763" s="385">
        <v>42147</v>
      </c>
      <c r="B763" s="383" t="s">
        <v>15</v>
      </c>
      <c r="C763" s="383" t="s">
        <v>16</v>
      </c>
      <c r="D763" s="383" t="s">
        <v>13</v>
      </c>
      <c r="E763" s="383" t="s">
        <v>680</v>
      </c>
      <c r="F763" s="383" t="s">
        <v>10</v>
      </c>
      <c r="G763" s="384">
        <v>4000</v>
      </c>
      <c r="H763" s="383" t="s">
        <v>681</v>
      </c>
      <c r="I763" s="383" t="s">
        <v>682</v>
      </c>
      <c r="J763" s="383" t="s">
        <v>617</v>
      </c>
      <c r="K763" s="383" t="s">
        <v>618</v>
      </c>
      <c r="L763" s="384">
        <v>30780</v>
      </c>
      <c r="M763" s="383" t="s">
        <v>645</v>
      </c>
      <c r="N763" s="383" t="s">
        <v>620</v>
      </c>
      <c r="O763" s="383" t="s">
        <v>230</v>
      </c>
    </row>
    <row r="764" spans="1:15">
      <c r="A764" s="385">
        <v>42148</v>
      </c>
      <c r="B764" s="383" t="s">
        <v>15</v>
      </c>
      <c r="C764" s="383" t="s">
        <v>16</v>
      </c>
      <c r="D764" s="383" t="s">
        <v>13</v>
      </c>
      <c r="E764" s="383" t="s">
        <v>680</v>
      </c>
      <c r="F764" s="383" t="s">
        <v>10</v>
      </c>
      <c r="G764" s="384">
        <v>4000</v>
      </c>
      <c r="H764" s="383" t="s">
        <v>681</v>
      </c>
      <c r="I764" s="383" t="s">
        <v>682</v>
      </c>
      <c r="J764" s="383" t="s">
        <v>617</v>
      </c>
      <c r="K764" s="383" t="s">
        <v>618</v>
      </c>
      <c r="L764" s="384">
        <v>30780</v>
      </c>
      <c r="M764" s="383" t="s">
        <v>645</v>
      </c>
      <c r="N764" s="383" t="s">
        <v>620</v>
      </c>
      <c r="O764" s="383" t="s">
        <v>230</v>
      </c>
    </row>
    <row r="765" spans="1:15">
      <c r="A765" s="385">
        <v>42149</v>
      </c>
      <c r="B765" s="383" t="s">
        <v>17</v>
      </c>
      <c r="C765" s="383" t="s">
        <v>18</v>
      </c>
      <c r="D765" s="383" t="s">
        <v>19</v>
      </c>
      <c r="E765" s="383" t="s">
        <v>668</v>
      </c>
      <c r="F765" s="383" t="s">
        <v>10</v>
      </c>
      <c r="G765" s="384">
        <v>2000</v>
      </c>
      <c r="H765" s="383" t="s">
        <v>676</v>
      </c>
      <c r="I765" s="383" t="s">
        <v>677</v>
      </c>
      <c r="J765" s="383" t="s">
        <v>617</v>
      </c>
      <c r="K765" s="383" t="s">
        <v>618</v>
      </c>
      <c r="L765" s="384">
        <v>30780</v>
      </c>
      <c r="M765" s="383" t="s">
        <v>645</v>
      </c>
      <c r="N765" s="383" t="s">
        <v>620</v>
      </c>
      <c r="O765" s="383" t="s">
        <v>230</v>
      </c>
    </row>
    <row r="766" spans="1:15">
      <c r="A766" s="385">
        <v>42150</v>
      </c>
      <c r="B766" s="383" t="s">
        <v>17</v>
      </c>
      <c r="C766" s="383" t="s">
        <v>18</v>
      </c>
      <c r="D766" s="383" t="s">
        <v>19</v>
      </c>
      <c r="E766" s="383" t="s">
        <v>668</v>
      </c>
      <c r="F766" s="383" t="s">
        <v>10</v>
      </c>
      <c r="G766" s="384">
        <v>2000</v>
      </c>
      <c r="H766" s="383" t="s">
        <v>676</v>
      </c>
      <c r="I766" s="383" t="s">
        <v>677</v>
      </c>
      <c r="J766" s="383" t="s">
        <v>617</v>
      </c>
      <c r="K766" s="383" t="s">
        <v>618</v>
      </c>
      <c r="L766" s="384">
        <v>30780</v>
      </c>
      <c r="M766" s="383" t="s">
        <v>645</v>
      </c>
      <c r="N766" s="383" t="s">
        <v>620</v>
      </c>
      <c r="O766" s="383" t="s">
        <v>230</v>
      </c>
    </row>
    <row r="767" spans="1:15">
      <c r="A767" s="385">
        <v>41997</v>
      </c>
      <c r="B767" s="383" t="s">
        <v>15</v>
      </c>
      <c r="C767" s="383" t="s">
        <v>16</v>
      </c>
      <c r="D767" s="383" t="s">
        <v>13</v>
      </c>
      <c r="E767" s="383" t="s">
        <v>680</v>
      </c>
      <c r="F767" s="383" t="s">
        <v>10</v>
      </c>
      <c r="G767" s="384">
        <v>6000</v>
      </c>
      <c r="H767" s="383" t="s">
        <v>681</v>
      </c>
      <c r="I767" s="383" t="s">
        <v>682</v>
      </c>
      <c r="J767" s="383" t="s">
        <v>617</v>
      </c>
      <c r="K767" s="383" t="s">
        <v>618</v>
      </c>
      <c r="L767" s="384">
        <v>0</v>
      </c>
      <c r="M767" s="383" t="s">
        <v>619</v>
      </c>
      <c r="N767" s="383" t="s">
        <v>620</v>
      </c>
      <c r="O767" s="383" t="s">
        <v>230</v>
      </c>
    </row>
    <row r="768" spans="1:15">
      <c r="A768" s="385">
        <v>41998</v>
      </c>
      <c r="B768" s="383" t="s">
        <v>15</v>
      </c>
      <c r="C768" s="383" t="s">
        <v>16</v>
      </c>
      <c r="D768" s="383" t="s">
        <v>13</v>
      </c>
      <c r="E768" s="383" t="s">
        <v>680</v>
      </c>
      <c r="F768" s="383" t="s">
        <v>10</v>
      </c>
      <c r="G768" s="384">
        <v>1300</v>
      </c>
      <c r="H768" s="383" t="s">
        <v>681</v>
      </c>
      <c r="I768" s="383" t="s">
        <v>690</v>
      </c>
      <c r="J768" s="383" t="s">
        <v>617</v>
      </c>
      <c r="K768" s="383" t="s">
        <v>618</v>
      </c>
      <c r="L768" s="384">
        <v>0</v>
      </c>
      <c r="M768" s="383" t="s">
        <v>619</v>
      </c>
      <c r="N768" s="383" t="s">
        <v>620</v>
      </c>
      <c r="O768" s="383" t="s">
        <v>230</v>
      </c>
    </row>
    <row r="769" spans="1:15">
      <c r="A769" s="385">
        <v>41999</v>
      </c>
      <c r="B769" s="383" t="s">
        <v>15</v>
      </c>
      <c r="C769" s="383" t="s">
        <v>16</v>
      </c>
      <c r="D769" s="383" t="s">
        <v>13</v>
      </c>
      <c r="E769" s="383" t="s">
        <v>680</v>
      </c>
      <c r="F769" s="383" t="s">
        <v>10</v>
      </c>
      <c r="G769" s="384">
        <v>6000</v>
      </c>
      <c r="H769" s="383" t="s">
        <v>681</v>
      </c>
      <c r="I769" s="383" t="s">
        <v>684</v>
      </c>
      <c r="J769" s="383" t="s">
        <v>617</v>
      </c>
      <c r="K769" s="383" t="s">
        <v>618</v>
      </c>
      <c r="L769" s="384">
        <v>0</v>
      </c>
      <c r="M769" s="383" t="s">
        <v>619</v>
      </c>
      <c r="N769" s="383" t="s">
        <v>620</v>
      </c>
      <c r="O769" s="383" t="s">
        <v>230</v>
      </c>
    </row>
    <row r="770" spans="1:15">
      <c r="A770" s="385">
        <v>42000</v>
      </c>
      <c r="B770" s="383" t="s">
        <v>15</v>
      </c>
      <c r="C770" s="383" t="s">
        <v>16</v>
      </c>
      <c r="D770" s="383" t="s">
        <v>13</v>
      </c>
      <c r="E770" s="383" t="s">
        <v>680</v>
      </c>
      <c r="F770" s="383" t="s">
        <v>10</v>
      </c>
      <c r="G770" s="384">
        <v>6000</v>
      </c>
      <c r="H770" s="383" t="s">
        <v>681</v>
      </c>
      <c r="I770" s="383" t="s">
        <v>684</v>
      </c>
      <c r="J770" s="383" t="s">
        <v>617</v>
      </c>
      <c r="K770" s="383" t="s">
        <v>618</v>
      </c>
      <c r="L770" s="384">
        <v>0</v>
      </c>
      <c r="M770" s="383" t="s">
        <v>619</v>
      </c>
      <c r="N770" s="383" t="s">
        <v>620</v>
      </c>
      <c r="O770" s="383" t="s">
        <v>230</v>
      </c>
    </row>
    <row r="771" spans="1:15">
      <c r="A771" s="385">
        <v>42001</v>
      </c>
      <c r="B771" s="383" t="s">
        <v>621</v>
      </c>
      <c r="C771" s="383" t="s">
        <v>8</v>
      </c>
      <c r="D771" s="383" t="s">
        <v>9</v>
      </c>
      <c r="E771" s="383" t="s">
        <v>622</v>
      </c>
      <c r="F771" s="383" t="s">
        <v>10</v>
      </c>
      <c r="G771" s="384">
        <v>590</v>
      </c>
      <c r="H771" s="383" t="s">
        <v>14</v>
      </c>
      <c r="I771" s="383" t="s">
        <v>691</v>
      </c>
      <c r="J771" s="383" t="s">
        <v>617</v>
      </c>
      <c r="K771" s="383" t="s">
        <v>618</v>
      </c>
      <c r="L771" s="384">
        <v>0</v>
      </c>
      <c r="M771" s="383" t="s">
        <v>619</v>
      </c>
      <c r="N771" s="383" t="s">
        <v>620</v>
      </c>
      <c r="O771" s="383" t="s">
        <v>230</v>
      </c>
    </row>
    <row r="772" spans="1:15">
      <c r="A772" s="385">
        <v>42002</v>
      </c>
      <c r="B772" s="383" t="s">
        <v>15</v>
      </c>
      <c r="C772" s="383" t="s">
        <v>16</v>
      </c>
      <c r="D772" s="383" t="s">
        <v>13</v>
      </c>
      <c r="E772" s="383" t="s">
        <v>680</v>
      </c>
      <c r="F772" s="383" t="s">
        <v>10</v>
      </c>
      <c r="G772" s="384">
        <v>6000</v>
      </c>
      <c r="H772" s="383" t="s">
        <v>681</v>
      </c>
      <c r="I772" s="383" t="s">
        <v>684</v>
      </c>
      <c r="J772" s="383" t="s">
        <v>617</v>
      </c>
      <c r="K772" s="383" t="s">
        <v>618</v>
      </c>
      <c r="L772" s="384">
        <v>0</v>
      </c>
      <c r="M772" s="383" t="s">
        <v>619</v>
      </c>
      <c r="N772" s="383" t="s">
        <v>620</v>
      </c>
      <c r="O772" s="383" t="s">
        <v>230</v>
      </c>
    </row>
    <row r="773" spans="1:15">
      <c r="A773" s="385">
        <v>42003</v>
      </c>
      <c r="B773" s="383" t="s">
        <v>17</v>
      </c>
      <c r="C773" s="383" t="s">
        <v>18</v>
      </c>
      <c r="D773" s="383" t="s">
        <v>19</v>
      </c>
      <c r="E773" s="383" t="s">
        <v>668</v>
      </c>
      <c r="F773" s="383" t="s">
        <v>10</v>
      </c>
      <c r="G773" s="384">
        <v>750</v>
      </c>
      <c r="H773" s="383" t="s">
        <v>669</v>
      </c>
      <c r="I773" s="383" t="s">
        <v>685</v>
      </c>
      <c r="J773" s="383" t="s">
        <v>617</v>
      </c>
      <c r="K773" s="383" t="s">
        <v>618</v>
      </c>
      <c r="L773" s="384">
        <v>0</v>
      </c>
      <c r="M773" s="383" t="s">
        <v>619</v>
      </c>
      <c r="N773" s="383" t="s">
        <v>620</v>
      </c>
      <c r="O773" s="383" t="s">
        <v>230</v>
      </c>
    </row>
    <row r="774" spans="1:15">
      <c r="A774" s="385">
        <v>42004</v>
      </c>
      <c r="B774" s="383" t="s">
        <v>17</v>
      </c>
      <c r="C774" s="383" t="s">
        <v>18</v>
      </c>
      <c r="D774" s="383" t="s">
        <v>19</v>
      </c>
      <c r="E774" s="383" t="s">
        <v>668</v>
      </c>
      <c r="F774" s="383" t="s">
        <v>10</v>
      </c>
      <c r="G774" s="384">
        <v>750</v>
      </c>
      <c r="H774" s="383" t="s">
        <v>669</v>
      </c>
      <c r="I774" s="383" t="s">
        <v>685</v>
      </c>
      <c r="J774" s="383" t="s">
        <v>617</v>
      </c>
      <c r="K774" s="383" t="s">
        <v>618</v>
      </c>
      <c r="L774" s="384">
        <v>0</v>
      </c>
      <c r="M774" s="383" t="s">
        <v>626</v>
      </c>
      <c r="N774" s="383" t="s">
        <v>620</v>
      </c>
      <c r="O774" s="383" t="s">
        <v>230</v>
      </c>
    </row>
    <row r="775" spans="1:15">
      <c r="A775" s="385">
        <v>42005</v>
      </c>
      <c r="B775" s="383" t="s">
        <v>17</v>
      </c>
      <c r="C775" s="383" t="s">
        <v>18</v>
      </c>
      <c r="D775" s="383" t="s">
        <v>19</v>
      </c>
      <c r="E775" s="383" t="s">
        <v>668</v>
      </c>
      <c r="F775" s="383" t="s">
        <v>10</v>
      </c>
      <c r="G775" s="384">
        <v>750</v>
      </c>
      <c r="H775" s="383" t="s">
        <v>669</v>
      </c>
      <c r="I775" s="383" t="s">
        <v>670</v>
      </c>
      <c r="J775" s="383" t="s">
        <v>617</v>
      </c>
      <c r="K775" s="383" t="s">
        <v>618</v>
      </c>
      <c r="L775" s="384">
        <v>0</v>
      </c>
      <c r="M775" s="383" t="s">
        <v>626</v>
      </c>
      <c r="N775" s="383" t="s">
        <v>620</v>
      </c>
      <c r="O775" s="383" t="s">
        <v>230</v>
      </c>
    </row>
    <row r="776" spans="1:15">
      <c r="A776" s="385">
        <v>42009</v>
      </c>
      <c r="B776" s="383" t="s">
        <v>17</v>
      </c>
      <c r="C776" s="383" t="s">
        <v>18</v>
      </c>
      <c r="D776" s="383" t="s">
        <v>19</v>
      </c>
      <c r="E776" s="383" t="s">
        <v>668</v>
      </c>
      <c r="F776" s="383" t="s">
        <v>10</v>
      </c>
      <c r="G776" s="384">
        <v>750</v>
      </c>
      <c r="H776" s="383" t="s">
        <v>669</v>
      </c>
      <c r="I776" s="383" t="s">
        <v>685</v>
      </c>
      <c r="J776" s="383" t="s">
        <v>617</v>
      </c>
      <c r="K776" s="383" t="s">
        <v>618</v>
      </c>
      <c r="L776" s="384">
        <v>9088</v>
      </c>
      <c r="M776" s="383" t="s">
        <v>627</v>
      </c>
      <c r="N776" s="383" t="s">
        <v>620</v>
      </c>
      <c r="O776" s="383" t="s">
        <v>230</v>
      </c>
    </row>
    <row r="777" spans="1:15">
      <c r="A777" s="385">
        <v>42010</v>
      </c>
      <c r="B777" s="383" t="s">
        <v>17</v>
      </c>
      <c r="C777" s="383" t="s">
        <v>18</v>
      </c>
      <c r="D777" s="383" t="s">
        <v>19</v>
      </c>
      <c r="E777" s="383" t="s">
        <v>668</v>
      </c>
      <c r="F777" s="383" t="s">
        <v>10</v>
      </c>
      <c r="G777" s="384">
        <v>1800</v>
      </c>
      <c r="H777" s="383" t="s">
        <v>679</v>
      </c>
      <c r="I777" s="383" t="s">
        <v>686</v>
      </c>
      <c r="J777" s="383" t="s">
        <v>617</v>
      </c>
      <c r="K777" s="383" t="s">
        <v>618</v>
      </c>
      <c r="L777" s="384">
        <v>9280</v>
      </c>
      <c r="M777" s="383" t="s">
        <v>629</v>
      </c>
      <c r="N777" s="383" t="s">
        <v>620</v>
      </c>
      <c r="O777" s="383" t="s">
        <v>230</v>
      </c>
    </row>
    <row r="778" spans="1:15">
      <c r="A778" s="385">
        <v>42011</v>
      </c>
      <c r="B778" s="383" t="s">
        <v>17</v>
      </c>
      <c r="C778" s="383" t="s">
        <v>18</v>
      </c>
      <c r="D778" s="383" t="s">
        <v>19</v>
      </c>
      <c r="E778" s="383" t="s">
        <v>668</v>
      </c>
      <c r="F778" s="383" t="s">
        <v>10</v>
      </c>
      <c r="G778" s="384">
        <v>2000</v>
      </c>
      <c r="H778" s="383" t="s">
        <v>679</v>
      </c>
      <c r="I778" s="383" t="s">
        <v>677</v>
      </c>
      <c r="J778" s="383" t="s">
        <v>617</v>
      </c>
      <c r="K778" s="383" t="s">
        <v>618</v>
      </c>
      <c r="L778" s="384">
        <v>9280</v>
      </c>
      <c r="M778" s="383" t="s">
        <v>629</v>
      </c>
      <c r="N778" s="383" t="s">
        <v>620</v>
      </c>
      <c r="O778" s="383" t="s">
        <v>230</v>
      </c>
    </row>
    <row r="779" spans="1:15">
      <c r="A779" s="385">
        <v>42012</v>
      </c>
      <c r="B779" s="383" t="s">
        <v>17</v>
      </c>
      <c r="C779" s="383" t="s">
        <v>18</v>
      </c>
      <c r="D779" s="383" t="s">
        <v>19</v>
      </c>
      <c r="E779" s="383" t="s">
        <v>668</v>
      </c>
      <c r="F779" s="383" t="s">
        <v>10</v>
      </c>
      <c r="G779" s="384">
        <v>750</v>
      </c>
      <c r="H779" s="383" t="s">
        <v>669</v>
      </c>
      <c r="I779" s="383" t="s">
        <v>675</v>
      </c>
      <c r="J779" s="383" t="s">
        <v>617</v>
      </c>
      <c r="K779" s="383" t="s">
        <v>618</v>
      </c>
      <c r="L779" s="384">
        <v>9280</v>
      </c>
      <c r="M779" s="383" t="s">
        <v>630</v>
      </c>
      <c r="N779" s="383" t="s">
        <v>620</v>
      </c>
      <c r="O779" s="383" t="s">
        <v>230</v>
      </c>
    </row>
    <row r="780" spans="1:15">
      <c r="A780" s="385">
        <v>42013</v>
      </c>
      <c r="B780" s="383" t="s">
        <v>17</v>
      </c>
      <c r="C780" s="383" t="s">
        <v>18</v>
      </c>
      <c r="D780" s="383" t="s">
        <v>19</v>
      </c>
      <c r="E780" s="383" t="s">
        <v>668</v>
      </c>
      <c r="F780" s="383" t="s">
        <v>10</v>
      </c>
      <c r="G780" s="384">
        <v>750</v>
      </c>
      <c r="H780" s="383" t="s">
        <v>669</v>
      </c>
      <c r="I780" s="383" t="s">
        <v>675</v>
      </c>
      <c r="J780" s="383" t="s">
        <v>617</v>
      </c>
      <c r="K780" s="383" t="s">
        <v>618</v>
      </c>
      <c r="L780" s="384">
        <v>9280</v>
      </c>
      <c r="M780" s="383" t="s">
        <v>630</v>
      </c>
      <c r="N780" s="383" t="s">
        <v>620</v>
      </c>
      <c r="O780" s="383" t="s">
        <v>230</v>
      </c>
    </row>
    <row r="781" spans="1:15">
      <c r="A781" s="385">
        <v>42014</v>
      </c>
      <c r="B781" s="383" t="s">
        <v>646</v>
      </c>
      <c r="C781" s="383" t="s">
        <v>8</v>
      </c>
      <c r="D781" s="383" t="s">
        <v>32</v>
      </c>
      <c r="E781" s="383" t="s">
        <v>647</v>
      </c>
      <c r="F781" s="383" t="s">
        <v>10</v>
      </c>
      <c r="G781" s="384">
        <v>3186</v>
      </c>
      <c r="H781" s="383" t="s">
        <v>648</v>
      </c>
      <c r="I781" s="383" t="s">
        <v>662</v>
      </c>
      <c r="J781" s="383" t="s">
        <v>617</v>
      </c>
      <c r="K781" s="383" t="s">
        <v>618</v>
      </c>
      <c r="L781" s="384">
        <v>9280</v>
      </c>
      <c r="M781" s="383" t="s">
        <v>630</v>
      </c>
      <c r="N781" s="383" t="s">
        <v>620</v>
      </c>
      <c r="O781" s="383" t="s">
        <v>230</v>
      </c>
    </row>
    <row r="782" spans="1:15">
      <c r="A782" s="385">
        <v>42015</v>
      </c>
      <c r="B782" s="383" t="s">
        <v>646</v>
      </c>
      <c r="C782" s="383" t="s">
        <v>8</v>
      </c>
      <c r="D782" s="383" t="s">
        <v>32</v>
      </c>
      <c r="E782" s="383" t="s">
        <v>647</v>
      </c>
      <c r="F782" s="383" t="s">
        <v>10</v>
      </c>
      <c r="G782" s="384">
        <v>3186</v>
      </c>
      <c r="H782" s="383" t="s">
        <v>648</v>
      </c>
      <c r="I782" s="383" t="s">
        <v>662</v>
      </c>
      <c r="J782" s="383" t="s">
        <v>617</v>
      </c>
      <c r="K782" s="383" t="s">
        <v>618</v>
      </c>
      <c r="L782" s="384">
        <v>9280</v>
      </c>
      <c r="M782" s="383" t="s">
        <v>630</v>
      </c>
      <c r="N782" s="383" t="s">
        <v>620</v>
      </c>
      <c r="O782" s="383" t="s">
        <v>230</v>
      </c>
    </row>
    <row r="783" spans="1:15">
      <c r="A783" s="385">
        <v>42016</v>
      </c>
      <c r="B783" s="383" t="s">
        <v>646</v>
      </c>
      <c r="C783" s="383" t="s">
        <v>8</v>
      </c>
      <c r="D783" s="383" t="s">
        <v>32</v>
      </c>
      <c r="E783" s="383" t="s">
        <v>647</v>
      </c>
      <c r="F783" s="383" t="s">
        <v>10</v>
      </c>
      <c r="G783" s="384">
        <v>3186</v>
      </c>
      <c r="H783" s="383" t="s">
        <v>648</v>
      </c>
      <c r="I783" s="383" t="s">
        <v>662</v>
      </c>
      <c r="J783" s="383" t="s">
        <v>617</v>
      </c>
      <c r="K783" s="383" t="s">
        <v>618</v>
      </c>
      <c r="L783" s="384">
        <v>9280</v>
      </c>
      <c r="M783" s="383" t="s">
        <v>630</v>
      </c>
      <c r="N783" s="383" t="s">
        <v>620</v>
      </c>
      <c r="O783" s="383" t="s">
        <v>230</v>
      </c>
    </row>
    <row r="784" spans="1:15">
      <c r="A784" s="385">
        <v>42017</v>
      </c>
      <c r="B784" s="383" t="s">
        <v>646</v>
      </c>
      <c r="C784" s="383" t="s">
        <v>8</v>
      </c>
      <c r="D784" s="383" t="s">
        <v>32</v>
      </c>
      <c r="E784" s="383" t="s">
        <v>647</v>
      </c>
      <c r="F784" s="383" t="s">
        <v>10</v>
      </c>
      <c r="G784" s="384">
        <v>6320</v>
      </c>
      <c r="H784" s="383" t="s">
        <v>648</v>
      </c>
      <c r="I784" s="383" t="s">
        <v>662</v>
      </c>
      <c r="J784" s="383" t="s">
        <v>617</v>
      </c>
      <c r="K784" s="383" t="s">
        <v>618</v>
      </c>
      <c r="L784" s="384">
        <v>9280</v>
      </c>
      <c r="M784" s="383" t="s">
        <v>631</v>
      </c>
      <c r="N784" s="383" t="s">
        <v>620</v>
      </c>
      <c r="O784" s="383" t="s">
        <v>230</v>
      </c>
    </row>
    <row r="785" spans="1:15">
      <c r="A785" s="385">
        <v>42018</v>
      </c>
      <c r="B785" s="383" t="s">
        <v>37</v>
      </c>
      <c r="C785" s="383" t="s">
        <v>654</v>
      </c>
      <c r="D785" s="383" t="s">
        <v>38</v>
      </c>
      <c r="E785" s="383" t="s">
        <v>655</v>
      </c>
      <c r="F785" s="383" t="s">
        <v>10</v>
      </c>
      <c r="G785" s="384">
        <v>1800</v>
      </c>
      <c r="H785" s="383" t="s">
        <v>656</v>
      </c>
      <c r="I785" s="383" t="s">
        <v>657</v>
      </c>
      <c r="J785" s="383" t="s">
        <v>617</v>
      </c>
      <c r="K785" s="383" t="s">
        <v>618</v>
      </c>
      <c r="L785" s="384">
        <v>9804</v>
      </c>
      <c r="M785" s="383" t="s">
        <v>631</v>
      </c>
      <c r="N785" s="383" t="s">
        <v>620</v>
      </c>
      <c r="O785" s="383" t="s">
        <v>230</v>
      </c>
    </row>
    <row r="786" spans="1:15">
      <c r="A786" s="385">
        <v>42019</v>
      </c>
      <c r="B786" s="383" t="s">
        <v>646</v>
      </c>
      <c r="C786" s="383" t="s">
        <v>8</v>
      </c>
      <c r="D786" s="383" t="s">
        <v>32</v>
      </c>
      <c r="E786" s="383" t="s">
        <v>647</v>
      </c>
      <c r="F786" s="383" t="s">
        <v>10</v>
      </c>
      <c r="G786" s="384">
        <v>2125</v>
      </c>
      <c r="H786" s="383" t="s">
        <v>648</v>
      </c>
      <c r="I786" s="383" t="s">
        <v>649</v>
      </c>
      <c r="J786" s="383" t="s">
        <v>617</v>
      </c>
      <c r="K786" s="383" t="s">
        <v>618</v>
      </c>
      <c r="L786" s="384">
        <v>11627</v>
      </c>
      <c r="M786" s="383" t="s">
        <v>631</v>
      </c>
      <c r="N786" s="383" t="s">
        <v>620</v>
      </c>
      <c r="O786" s="383" t="s">
        <v>230</v>
      </c>
    </row>
    <row r="787" spans="1:15">
      <c r="A787" s="385">
        <v>42020</v>
      </c>
      <c r="B787" s="383" t="s">
        <v>37</v>
      </c>
      <c r="C787" s="383" t="s">
        <v>654</v>
      </c>
      <c r="D787" s="383" t="s">
        <v>38</v>
      </c>
      <c r="E787" s="383" t="s">
        <v>655</v>
      </c>
      <c r="F787" s="383" t="s">
        <v>10</v>
      </c>
      <c r="G787" s="384">
        <v>1800</v>
      </c>
      <c r="H787" s="383" t="s">
        <v>656</v>
      </c>
      <c r="I787" s="383" t="s">
        <v>657</v>
      </c>
      <c r="J787" s="383" t="s">
        <v>617</v>
      </c>
      <c r="K787" s="383" t="s">
        <v>618</v>
      </c>
      <c r="L787" s="384">
        <v>12650</v>
      </c>
      <c r="M787" s="383" t="s">
        <v>631</v>
      </c>
      <c r="N787" s="383" t="s">
        <v>620</v>
      </c>
      <c r="O787" s="383" t="s">
        <v>230</v>
      </c>
    </row>
    <row r="788" spans="1:15">
      <c r="A788" s="385">
        <v>42021</v>
      </c>
      <c r="B788" s="383" t="s">
        <v>646</v>
      </c>
      <c r="C788" s="383" t="s">
        <v>8</v>
      </c>
      <c r="D788" s="383" t="s">
        <v>32</v>
      </c>
      <c r="E788" s="383" t="s">
        <v>647</v>
      </c>
      <c r="F788" s="383" t="s">
        <v>10</v>
      </c>
      <c r="G788" s="384">
        <v>2125</v>
      </c>
      <c r="H788" s="383" t="s">
        <v>648</v>
      </c>
      <c r="I788" s="383" t="s">
        <v>649</v>
      </c>
      <c r="J788" s="383" t="s">
        <v>617</v>
      </c>
      <c r="K788" s="383" t="s">
        <v>618</v>
      </c>
      <c r="L788" s="384">
        <v>12650</v>
      </c>
      <c r="M788" s="383" t="s">
        <v>632</v>
      </c>
      <c r="N788" s="383" t="s">
        <v>620</v>
      </c>
      <c r="O788" s="383" t="s">
        <v>230</v>
      </c>
    </row>
    <row r="789" spans="1:15">
      <c r="A789" s="385">
        <v>42022</v>
      </c>
      <c r="B789" s="383" t="s">
        <v>646</v>
      </c>
      <c r="C789" s="383" t="s">
        <v>8</v>
      </c>
      <c r="D789" s="383" t="s">
        <v>32</v>
      </c>
      <c r="E789" s="383" t="s">
        <v>647</v>
      </c>
      <c r="F789" s="383" t="s">
        <v>10</v>
      </c>
      <c r="G789" s="384">
        <v>2125</v>
      </c>
      <c r="H789" s="383" t="s">
        <v>648</v>
      </c>
      <c r="I789" s="383" t="s">
        <v>649</v>
      </c>
      <c r="J789" s="383" t="s">
        <v>617</v>
      </c>
      <c r="K789" s="383" t="s">
        <v>618</v>
      </c>
      <c r="L789" s="384">
        <v>12650</v>
      </c>
      <c r="M789" s="383" t="s">
        <v>632</v>
      </c>
      <c r="N789" s="383" t="s">
        <v>620</v>
      </c>
      <c r="O789" s="383" t="s">
        <v>230</v>
      </c>
    </row>
    <row r="790" spans="1:15">
      <c r="A790" s="385">
        <v>42023</v>
      </c>
      <c r="B790" s="383" t="s">
        <v>646</v>
      </c>
      <c r="C790" s="383" t="s">
        <v>8</v>
      </c>
      <c r="D790" s="383" t="s">
        <v>32</v>
      </c>
      <c r="E790" s="383" t="s">
        <v>647</v>
      </c>
      <c r="F790" s="383" t="s">
        <v>10</v>
      </c>
      <c r="G790" s="384">
        <v>2125</v>
      </c>
      <c r="H790" s="383" t="s">
        <v>648</v>
      </c>
      <c r="I790" s="383" t="s">
        <v>649</v>
      </c>
      <c r="J790" s="383" t="s">
        <v>617</v>
      </c>
      <c r="K790" s="383" t="s">
        <v>618</v>
      </c>
      <c r="L790" s="384">
        <v>12650</v>
      </c>
      <c r="M790" s="383" t="s">
        <v>632</v>
      </c>
      <c r="N790" s="383" t="s">
        <v>620</v>
      </c>
      <c r="O790" s="383" t="s">
        <v>230</v>
      </c>
    </row>
    <row r="791" spans="1:15">
      <c r="A791" s="385">
        <v>42024</v>
      </c>
      <c r="B791" s="383" t="s">
        <v>646</v>
      </c>
      <c r="C791" s="383" t="s">
        <v>8</v>
      </c>
      <c r="D791" s="383" t="s">
        <v>32</v>
      </c>
      <c r="E791" s="383" t="s">
        <v>647</v>
      </c>
      <c r="F791" s="383" t="s">
        <v>10</v>
      </c>
      <c r="G791" s="384">
        <v>2125</v>
      </c>
      <c r="H791" s="383" t="s">
        <v>648</v>
      </c>
      <c r="I791" s="383" t="s">
        <v>649</v>
      </c>
      <c r="J791" s="383" t="s">
        <v>617</v>
      </c>
      <c r="K791" s="383" t="s">
        <v>618</v>
      </c>
      <c r="L791" s="384">
        <v>12775</v>
      </c>
      <c r="M791" s="383" t="s">
        <v>633</v>
      </c>
      <c r="N791" s="383" t="s">
        <v>620</v>
      </c>
      <c r="O791" s="383" t="s">
        <v>230</v>
      </c>
    </row>
    <row r="792" spans="1:15">
      <c r="A792" s="385">
        <v>42025</v>
      </c>
      <c r="B792" s="383" t="s">
        <v>646</v>
      </c>
      <c r="C792" s="383" t="s">
        <v>8</v>
      </c>
      <c r="D792" s="383" t="s">
        <v>32</v>
      </c>
      <c r="E792" s="383" t="s">
        <v>647</v>
      </c>
      <c r="F792" s="383" t="s">
        <v>10</v>
      </c>
      <c r="G792" s="384">
        <v>2125</v>
      </c>
      <c r="H792" s="383" t="s">
        <v>648</v>
      </c>
      <c r="I792" s="383" t="s">
        <v>649</v>
      </c>
      <c r="J792" s="383" t="s">
        <v>617</v>
      </c>
      <c r="K792" s="383" t="s">
        <v>618</v>
      </c>
      <c r="L792" s="384">
        <v>14695</v>
      </c>
      <c r="M792" s="383" t="s">
        <v>633</v>
      </c>
      <c r="N792" s="383" t="s">
        <v>620</v>
      </c>
      <c r="O792" s="383" t="s">
        <v>230</v>
      </c>
    </row>
    <row r="793" spans="1:15">
      <c r="A793" s="385">
        <v>42026</v>
      </c>
      <c r="B793" s="383" t="s">
        <v>646</v>
      </c>
      <c r="C793" s="383" t="s">
        <v>8</v>
      </c>
      <c r="D793" s="383" t="s">
        <v>32</v>
      </c>
      <c r="E793" s="383" t="s">
        <v>647</v>
      </c>
      <c r="F793" s="383" t="s">
        <v>10</v>
      </c>
      <c r="G793" s="384">
        <v>2125</v>
      </c>
      <c r="H793" s="383" t="s">
        <v>648</v>
      </c>
      <c r="I793" s="383" t="s">
        <v>649</v>
      </c>
      <c r="J793" s="383" t="s">
        <v>617</v>
      </c>
      <c r="K793" s="383" t="s">
        <v>618</v>
      </c>
      <c r="L793" s="384">
        <v>15922</v>
      </c>
      <c r="M793" s="383" t="s">
        <v>633</v>
      </c>
      <c r="N793" s="383" t="s">
        <v>620</v>
      </c>
      <c r="O793" s="383" t="s">
        <v>230</v>
      </c>
    </row>
    <row r="794" spans="1:15">
      <c r="A794" s="385">
        <v>42027</v>
      </c>
      <c r="B794" s="383" t="s">
        <v>646</v>
      </c>
      <c r="C794" s="383" t="s">
        <v>8</v>
      </c>
      <c r="D794" s="383" t="s">
        <v>32</v>
      </c>
      <c r="E794" s="383" t="s">
        <v>647</v>
      </c>
      <c r="F794" s="383" t="s">
        <v>10</v>
      </c>
      <c r="G794" s="384">
        <v>2125</v>
      </c>
      <c r="H794" s="383" t="s">
        <v>648</v>
      </c>
      <c r="I794" s="383" t="s">
        <v>649</v>
      </c>
      <c r="J794" s="383" t="s">
        <v>617</v>
      </c>
      <c r="K794" s="383" t="s">
        <v>618</v>
      </c>
      <c r="L794" s="384">
        <v>17245</v>
      </c>
      <c r="M794" s="383" t="s">
        <v>633</v>
      </c>
      <c r="N794" s="383" t="s">
        <v>620</v>
      </c>
      <c r="O794" s="383" t="s">
        <v>230</v>
      </c>
    </row>
    <row r="795" spans="1:15">
      <c r="A795" s="385">
        <v>42028</v>
      </c>
      <c r="B795" s="383" t="s">
        <v>646</v>
      </c>
      <c r="C795" s="383" t="s">
        <v>8</v>
      </c>
      <c r="D795" s="383" t="s">
        <v>32</v>
      </c>
      <c r="E795" s="383" t="s">
        <v>647</v>
      </c>
      <c r="F795" s="383" t="s">
        <v>10</v>
      </c>
      <c r="G795" s="384">
        <v>2125</v>
      </c>
      <c r="H795" s="383" t="s">
        <v>648</v>
      </c>
      <c r="I795" s="383" t="s">
        <v>649</v>
      </c>
      <c r="J795" s="383" t="s">
        <v>617</v>
      </c>
      <c r="K795" s="383" t="s">
        <v>618</v>
      </c>
      <c r="L795" s="384">
        <v>18650</v>
      </c>
      <c r="M795" s="383" t="s">
        <v>633</v>
      </c>
      <c r="N795" s="383" t="s">
        <v>620</v>
      </c>
      <c r="O795" s="383" t="s">
        <v>230</v>
      </c>
    </row>
    <row r="796" spans="1:15">
      <c r="A796" s="385">
        <v>42029</v>
      </c>
      <c r="B796" s="383" t="s">
        <v>646</v>
      </c>
      <c r="C796" s="383" t="s">
        <v>8</v>
      </c>
      <c r="D796" s="383" t="s">
        <v>32</v>
      </c>
      <c r="E796" s="383" t="s">
        <v>647</v>
      </c>
      <c r="F796" s="383" t="s">
        <v>10</v>
      </c>
      <c r="G796" s="384">
        <v>2125</v>
      </c>
      <c r="H796" s="383" t="s">
        <v>648</v>
      </c>
      <c r="I796" s="383" t="s">
        <v>649</v>
      </c>
      <c r="J796" s="383" t="s">
        <v>617</v>
      </c>
      <c r="K796" s="383" t="s">
        <v>618</v>
      </c>
      <c r="L796" s="384">
        <v>18650</v>
      </c>
      <c r="M796" s="383" t="s">
        <v>633</v>
      </c>
      <c r="N796" s="383" t="s">
        <v>620</v>
      </c>
      <c r="O796" s="383" t="s">
        <v>230</v>
      </c>
    </row>
    <row r="797" spans="1:15">
      <c r="A797" s="385">
        <v>42030</v>
      </c>
      <c r="B797" s="383" t="s">
        <v>646</v>
      </c>
      <c r="C797" s="383" t="s">
        <v>8</v>
      </c>
      <c r="D797" s="383" t="s">
        <v>32</v>
      </c>
      <c r="E797" s="383" t="s">
        <v>647</v>
      </c>
      <c r="F797" s="383" t="s">
        <v>10</v>
      </c>
      <c r="G797" s="384">
        <v>2125</v>
      </c>
      <c r="H797" s="383" t="s">
        <v>648</v>
      </c>
      <c r="I797" s="383" t="s">
        <v>649</v>
      </c>
      <c r="J797" s="383" t="s">
        <v>617</v>
      </c>
      <c r="K797" s="383" t="s">
        <v>618</v>
      </c>
      <c r="L797" s="384">
        <v>18650</v>
      </c>
      <c r="M797" s="383" t="s">
        <v>634</v>
      </c>
      <c r="N797" s="383" t="s">
        <v>620</v>
      </c>
      <c r="O797" s="383" t="s">
        <v>230</v>
      </c>
    </row>
    <row r="798" spans="1:15">
      <c r="A798" s="385">
        <v>42031</v>
      </c>
      <c r="B798" s="383" t="s">
        <v>646</v>
      </c>
      <c r="C798" s="383" t="s">
        <v>8</v>
      </c>
      <c r="D798" s="383" t="s">
        <v>32</v>
      </c>
      <c r="E798" s="383" t="s">
        <v>647</v>
      </c>
      <c r="F798" s="383" t="s">
        <v>10</v>
      </c>
      <c r="G798" s="384">
        <v>2125</v>
      </c>
      <c r="H798" s="383" t="s">
        <v>648</v>
      </c>
      <c r="I798" s="383" t="s">
        <v>649</v>
      </c>
      <c r="J798" s="383" t="s">
        <v>617</v>
      </c>
      <c r="K798" s="383" t="s">
        <v>618</v>
      </c>
      <c r="L798" s="384">
        <v>18650</v>
      </c>
      <c r="M798" s="383" t="s">
        <v>634</v>
      </c>
      <c r="N798" s="383" t="s">
        <v>620</v>
      </c>
      <c r="O798" s="383" t="s">
        <v>230</v>
      </c>
    </row>
    <row r="799" spans="1:15">
      <c r="A799" s="385">
        <v>42032</v>
      </c>
      <c r="B799" s="383" t="s">
        <v>646</v>
      </c>
      <c r="C799" s="383" t="s">
        <v>8</v>
      </c>
      <c r="D799" s="383" t="s">
        <v>32</v>
      </c>
      <c r="E799" s="383" t="s">
        <v>647</v>
      </c>
      <c r="F799" s="383" t="s">
        <v>10</v>
      </c>
      <c r="G799" s="384">
        <v>2125</v>
      </c>
      <c r="H799" s="383" t="s">
        <v>648</v>
      </c>
      <c r="I799" s="383" t="s">
        <v>649</v>
      </c>
      <c r="J799" s="383" t="s">
        <v>617</v>
      </c>
      <c r="K799" s="383" t="s">
        <v>618</v>
      </c>
      <c r="L799" s="384">
        <v>18650</v>
      </c>
      <c r="M799" s="383" t="s">
        <v>634</v>
      </c>
      <c r="N799" s="383" t="s">
        <v>620</v>
      </c>
      <c r="O799" s="383" t="s">
        <v>230</v>
      </c>
    </row>
    <row r="800" spans="1:15">
      <c r="A800" s="385">
        <v>42033</v>
      </c>
      <c r="B800" s="383" t="s">
        <v>646</v>
      </c>
      <c r="C800" s="383" t="s">
        <v>8</v>
      </c>
      <c r="D800" s="383" t="s">
        <v>32</v>
      </c>
      <c r="E800" s="383" t="s">
        <v>647</v>
      </c>
      <c r="F800" s="383" t="s">
        <v>10</v>
      </c>
      <c r="G800" s="384">
        <v>2125</v>
      </c>
      <c r="H800" s="383" t="s">
        <v>648</v>
      </c>
      <c r="I800" s="383" t="s">
        <v>649</v>
      </c>
      <c r="J800" s="383" t="s">
        <v>617</v>
      </c>
      <c r="K800" s="383" t="s">
        <v>618</v>
      </c>
      <c r="L800" s="384">
        <v>18650</v>
      </c>
      <c r="M800" s="383" t="s">
        <v>634</v>
      </c>
      <c r="N800" s="383" t="s">
        <v>620</v>
      </c>
      <c r="O800" s="383" t="s">
        <v>230</v>
      </c>
    </row>
    <row r="801" spans="1:15">
      <c r="A801" s="385">
        <v>42034</v>
      </c>
      <c r="B801" s="383" t="s">
        <v>650</v>
      </c>
      <c r="C801" s="383" t="s">
        <v>8</v>
      </c>
      <c r="D801" s="383" t="s">
        <v>20</v>
      </c>
      <c r="E801" s="383" t="s">
        <v>651</v>
      </c>
      <c r="F801" s="383" t="s">
        <v>10</v>
      </c>
      <c r="G801" s="384">
        <v>1400</v>
      </c>
      <c r="H801" s="383" t="s">
        <v>652</v>
      </c>
      <c r="I801" s="383" t="s">
        <v>653</v>
      </c>
      <c r="J801" s="383" t="s">
        <v>617</v>
      </c>
      <c r="K801" s="383" t="s">
        <v>618</v>
      </c>
      <c r="L801" s="384">
        <v>18650</v>
      </c>
      <c r="M801" s="383" t="s">
        <v>634</v>
      </c>
      <c r="N801" s="383" t="s">
        <v>620</v>
      </c>
      <c r="O801" s="383" t="s">
        <v>230</v>
      </c>
    </row>
    <row r="802" spans="1:15">
      <c r="A802" s="385">
        <v>42035</v>
      </c>
      <c r="B802" s="383" t="s">
        <v>646</v>
      </c>
      <c r="C802" s="383" t="s">
        <v>8</v>
      </c>
      <c r="D802" s="383" t="s">
        <v>32</v>
      </c>
      <c r="E802" s="383" t="s">
        <v>647</v>
      </c>
      <c r="F802" s="383" t="s">
        <v>10</v>
      </c>
      <c r="G802" s="384">
        <v>1063</v>
      </c>
      <c r="H802" s="383" t="s">
        <v>648</v>
      </c>
      <c r="I802" s="383" t="s">
        <v>649</v>
      </c>
      <c r="J802" s="383" t="s">
        <v>617</v>
      </c>
      <c r="K802" s="383" t="s">
        <v>618</v>
      </c>
      <c r="L802" s="384">
        <v>18650</v>
      </c>
      <c r="M802" s="383" t="s">
        <v>634</v>
      </c>
      <c r="N802" s="383" t="s">
        <v>620</v>
      </c>
      <c r="O802" s="383" t="s">
        <v>230</v>
      </c>
    </row>
    <row r="803" spans="1:15">
      <c r="A803" s="385">
        <v>42036</v>
      </c>
      <c r="B803" s="383" t="s">
        <v>646</v>
      </c>
      <c r="C803" s="383" t="s">
        <v>8</v>
      </c>
      <c r="D803" s="383" t="s">
        <v>32</v>
      </c>
      <c r="E803" s="383" t="s">
        <v>647</v>
      </c>
      <c r="F803" s="383" t="s">
        <v>10</v>
      </c>
      <c r="G803" s="384">
        <v>1063</v>
      </c>
      <c r="H803" s="383" t="s">
        <v>648</v>
      </c>
      <c r="I803" s="383" t="s">
        <v>649</v>
      </c>
      <c r="J803" s="383" t="s">
        <v>617</v>
      </c>
      <c r="K803" s="383" t="s">
        <v>618</v>
      </c>
      <c r="L803" s="384">
        <v>18660</v>
      </c>
      <c r="M803" s="383" t="s">
        <v>634</v>
      </c>
      <c r="N803" s="383" t="s">
        <v>620</v>
      </c>
      <c r="O803" s="383" t="s">
        <v>230</v>
      </c>
    </row>
    <row r="804" spans="1:15">
      <c r="A804" s="385">
        <v>42037</v>
      </c>
      <c r="B804" s="383" t="s">
        <v>646</v>
      </c>
      <c r="C804" s="383" t="s">
        <v>8</v>
      </c>
      <c r="D804" s="383" t="s">
        <v>32</v>
      </c>
      <c r="E804" s="383" t="s">
        <v>647</v>
      </c>
      <c r="F804" s="383" t="s">
        <v>10</v>
      </c>
      <c r="G804" s="384">
        <v>1063</v>
      </c>
      <c r="H804" s="383" t="s">
        <v>648</v>
      </c>
      <c r="I804" s="383" t="s">
        <v>649</v>
      </c>
      <c r="J804" s="383" t="s">
        <v>617</v>
      </c>
      <c r="K804" s="383" t="s">
        <v>618</v>
      </c>
      <c r="L804" s="384">
        <v>18660</v>
      </c>
      <c r="M804" s="383" t="s">
        <v>634</v>
      </c>
      <c r="N804" s="383" t="s">
        <v>620</v>
      </c>
      <c r="O804" s="383" t="s">
        <v>230</v>
      </c>
    </row>
    <row r="805" spans="1:15">
      <c r="A805" s="385">
        <v>42038</v>
      </c>
      <c r="B805" s="383" t="s">
        <v>37</v>
      </c>
      <c r="C805" s="383" t="s">
        <v>654</v>
      </c>
      <c r="D805" s="383" t="s">
        <v>38</v>
      </c>
      <c r="E805" s="383" t="s">
        <v>655</v>
      </c>
      <c r="F805" s="383" t="s">
        <v>10</v>
      </c>
      <c r="G805" s="384">
        <v>1800</v>
      </c>
      <c r="H805" s="383" t="s">
        <v>656</v>
      </c>
      <c r="I805" s="383" t="s">
        <v>657</v>
      </c>
      <c r="J805" s="383" t="s">
        <v>617</v>
      </c>
      <c r="K805" s="383" t="s">
        <v>618</v>
      </c>
      <c r="L805" s="384">
        <v>18660</v>
      </c>
      <c r="M805" s="383" t="s">
        <v>634</v>
      </c>
      <c r="N805" s="383" t="s">
        <v>620</v>
      </c>
      <c r="O805" s="383" t="s">
        <v>230</v>
      </c>
    </row>
    <row r="806" spans="1:15">
      <c r="A806" s="385">
        <v>42039</v>
      </c>
      <c r="B806" s="383" t="s">
        <v>646</v>
      </c>
      <c r="C806" s="383" t="s">
        <v>8</v>
      </c>
      <c r="D806" s="383" t="s">
        <v>32</v>
      </c>
      <c r="E806" s="383" t="s">
        <v>647</v>
      </c>
      <c r="F806" s="383" t="s">
        <v>10</v>
      </c>
      <c r="G806" s="384">
        <v>1063</v>
      </c>
      <c r="H806" s="383" t="s">
        <v>648</v>
      </c>
      <c r="I806" s="383" t="s">
        <v>649</v>
      </c>
      <c r="J806" s="383" t="s">
        <v>617</v>
      </c>
      <c r="K806" s="383" t="s">
        <v>618</v>
      </c>
      <c r="L806" s="384">
        <v>18660</v>
      </c>
      <c r="M806" s="383" t="s">
        <v>634</v>
      </c>
      <c r="N806" s="383" t="s">
        <v>620</v>
      </c>
      <c r="O806" s="383" t="s">
        <v>230</v>
      </c>
    </row>
    <row r="807" spans="1:15">
      <c r="A807" s="385">
        <v>42040</v>
      </c>
      <c r="B807" s="383" t="s">
        <v>646</v>
      </c>
      <c r="C807" s="383" t="s">
        <v>8</v>
      </c>
      <c r="D807" s="383" t="s">
        <v>32</v>
      </c>
      <c r="E807" s="383" t="s">
        <v>647</v>
      </c>
      <c r="F807" s="383" t="s">
        <v>10</v>
      </c>
      <c r="G807" s="384">
        <v>1063</v>
      </c>
      <c r="H807" s="383" t="s">
        <v>648</v>
      </c>
      <c r="I807" s="383" t="s">
        <v>649</v>
      </c>
      <c r="J807" s="383" t="s">
        <v>617</v>
      </c>
      <c r="K807" s="383" t="s">
        <v>618</v>
      </c>
      <c r="L807" s="384">
        <v>18761</v>
      </c>
      <c r="M807" s="383" t="s">
        <v>635</v>
      </c>
      <c r="N807" s="383" t="s">
        <v>620</v>
      </c>
      <c r="O807" s="383" t="s">
        <v>230</v>
      </c>
    </row>
    <row r="808" spans="1:15">
      <c r="A808" s="385">
        <v>42041</v>
      </c>
      <c r="B808" s="383" t="s">
        <v>646</v>
      </c>
      <c r="C808" s="383" t="s">
        <v>8</v>
      </c>
      <c r="D808" s="383" t="s">
        <v>32</v>
      </c>
      <c r="E808" s="383" t="s">
        <v>647</v>
      </c>
      <c r="F808" s="383" t="s">
        <v>10</v>
      </c>
      <c r="G808" s="384">
        <v>2125</v>
      </c>
      <c r="H808" s="383" t="s">
        <v>648</v>
      </c>
      <c r="I808" s="383" t="s">
        <v>649</v>
      </c>
      <c r="J808" s="383" t="s">
        <v>617</v>
      </c>
      <c r="K808" s="383" t="s">
        <v>618</v>
      </c>
      <c r="L808" s="384">
        <v>18761</v>
      </c>
      <c r="M808" s="383" t="s">
        <v>635</v>
      </c>
      <c r="N808" s="383" t="s">
        <v>620</v>
      </c>
      <c r="O808" s="383" t="s">
        <v>230</v>
      </c>
    </row>
    <row r="809" spans="1:15">
      <c r="A809" s="385">
        <v>42042</v>
      </c>
      <c r="B809" s="383" t="s">
        <v>646</v>
      </c>
      <c r="C809" s="383" t="s">
        <v>8</v>
      </c>
      <c r="D809" s="383" t="s">
        <v>32</v>
      </c>
      <c r="E809" s="383" t="s">
        <v>647</v>
      </c>
      <c r="F809" s="383" t="s">
        <v>10</v>
      </c>
      <c r="G809" s="384">
        <v>2125</v>
      </c>
      <c r="H809" s="383" t="s">
        <v>648</v>
      </c>
      <c r="I809" s="383" t="s">
        <v>649</v>
      </c>
      <c r="J809" s="383" t="s">
        <v>617</v>
      </c>
      <c r="K809" s="383" t="s">
        <v>618</v>
      </c>
      <c r="L809" s="384">
        <v>18800</v>
      </c>
      <c r="M809" s="383" t="s">
        <v>635</v>
      </c>
      <c r="N809" s="383" t="s">
        <v>620</v>
      </c>
      <c r="O809" s="383" t="s">
        <v>230</v>
      </c>
    </row>
    <row r="810" spans="1:15">
      <c r="A810" s="385">
        <v>42043</v>
      </c>
      <c r="B810" s="383" t="s">
        <v>646</v>
      </c>
      <c r="C810" s="383" t="s">
        <v>8</v>
      </c>
      <c r="D810" s="383" t="s">
        <v>32</v>
      </c>
      <c r="E810" s="383" t="s">
        <v>647</v>
      </c>
      <c r="F810" s="383" t="s">
        <v>10</v>
      </c>
      <c r="G810" s="384">
        <v>2125</v>
      </c>
      <c r="H810" s="383" t="s">
        <v>648</v>
      </c>
      <c r="I810" s="383" t="s">
        <v>649</v>
      </c>
      <c r="J810" s="383" t="s">
        <v>617</v>
      </c>
      <c r="K810" s="383" t="s">
        <v>618</v>
      </c>
      <c r="L810" s="384">
        <v>20258</v>
      </c>
      <c r="M810" s="383" t="s">
        <v>635</v>
      </c>
      <c r="N810" s="383" t="s">
        <v>620</v>
      </c>
      <c r="O810" s="383" t="s">
        <v>230</v>
      </c>
    </row>
    <row r="811" spans="1:15">
      <c r="A811" s="385">
        <v>42044</v>
      </c>
      <c r="B811" s="383" t="s">
        <v>646</v>
      </c>
      <c r="C811" s="383" t="s">
        <v>8</v>
      </c>
      <c r="D811" s="383" t="s">
        <v>32</v>
      </c>
      <c r="E811" s="383" t="s">
        <v>647</v>
      </c>
      <c r="F811" s="383" t="s">
        <v>10</v>
      </c>
      <c r="G811" s="384">
        <v>2125</v>
      </c>
      <c r="H811" s="383" t="s">
        <v>648</v>
      </c>
      <c r="I811" s="383" t="s">
        <v>649</v>
      </c>
      <c r="J811" s="383" t="s">
        <v>617</v>
      </c>
      <c r="K811" s="383" t="s">
        <v>618</v>
      </c>
      <c r="L811" s="384">
        <v>20833</v>
      </c>
      <c r="M811" s="383" t="s">
        <v>635</v>
      </c>
      <c r="N811" s="383" t="s">
        <v>620</v>
      </c>
      <c r="O811" s="383" t="s">
        <v>230</v>
      </c>
    </row>
    <row r="812" spans="1:15">
      <c r="A812" s="385">
        <v>42045</v>
      </c>
      <c r="B812" s="383" t="s">
        <v>646</v>
      </c>
      <c r="C812" s="383" t="s">
        <v>8</v>
      </c>
      <c r="D812" s="383" t="s">
        <v>32</v>
      </c>
      <c r="E812" s="383" t="s">
        <v>647</v>
      </c>
      <c r="F812" s="383" t="s">
        <v>10</v>
      </c>
      <c r="G812" s="384">
        <v>2125</v>
      </c>
      <c r="H812" s="383" t="s">
        <v>648</v>
      </c>
      <c r="I812" s="383" t="s">
        <v>649</v>
      </c>
      <c r="J812" s="383" t="s">
        <v>617</v>
      </c>
      <c r="K812" s="383" t="s">
        <v>618</v>
      </c>
      <c r="L812" s="384">
        <v>20833</v>
      </c>
      <c r="M812" s="383" t="s">
        <v>635</v>
      </c>
      <c r="N812" s="383" t="s">
        <v>620</v>
      </c>
      <c r="O812" s="383" t="s">
        <v>230</v>
      </c>
    </row>
    <row r="813" spans="1:15">
      <c r="A813" s="385">
        <v>42046</v>
      </c>
      <c r="B813" s="383" t="s">
        <v>646</v>
      </c>
      <c r="C813" s="383" t="s">
        <v>8</v>
      </c>
      <c r="D813" s="383" t="s">
        <v>32</v>
      </c>
      <c r="E813" s="383" t="s">
        <v>647</v>
      </c>
      <c r="F813" s="383" t="s">
        <v>10</v>
      </c>
      <c r="G813" s="384">
        <v>2125</v>
      </c>
      <c r="H813" s="383" t="s">
        <v>648</v>
      </c>
      <c r="I813" s="383" t="s">
        <v>649</v>
      </c>
      <c r="J813" s="383" t="s">
        <v>617</v>
      </c>
      <c r="K813" s="383" t="s">
        <v>618</v>
      </c>
      <c r="L813" s="384">
        <v>20833</v>
      </c>
      <c r="M813" s="383" t="s">
        <v>635</v>
      </c>
      <c r="N813" s="383" t="s">
        <v>620</v>
      </c>
      <c r="O813" s="383" t="s">
        <v>230</v>
      </c>
    </row>
    <row r="814" spans="1:15">
      <c r="A814" s="385">
        <v>42047</v>
      </c>
      <c r="B814" s="383" t="s">
        <v>646</v>
      </c>
      <c r="C814" s="383" t="s">
        <v>8</v>
      </c>
      <c r="D814" s="383" t="s">
        <v>32</v>
      </c>
      <c r="E814" s="383" t="s">
        <v>647</v>
      </c>
      <c r="F814" s="383" t="s">
        <v>10</v>
      </c>
      <c r="G814" s="384">
        <v>2125</v>
      </c>
      <c r="H814" s="383" t="s">
        <v>648</v>
      </c>
      <c r="I814" s="383" t="s">
        <v>649</v>
      </c>
      <c r="J814" s="383" t="s">
        <v>617</v>
      </c>
      <c r="K814" s="383" t="s">
        <v>618</v>
      </c>
      <c r="L814" s="384">
        <v>20833</v>
      </c>
      <c r="M814" s="383" t="s">
        <v>635</v>
      </c>
      <c r="N814" s="383" t="s">
        <v>620</v>
      </c>
      <c r="O814" s="383" t="s">
        <v>230</v>
      </c>
    </row>
    <row r="815" spans="1:15">
      <c r="A815" s="385">
        <v>42048</v>
      </c>
      <c r="B815" s="383" t="s">
        <v>646</v>
      </c>
      <c r="C815" s="383" t="s">
        <v>8</v>
      </c>
      <c r="D815" s="383" t="s">
        <v>32</v>
      </c>
      <c r="E815" s="383" t="s">
        <v>647</v>
      </c>
      <c r="F815" s="383" t="s">
        <v>10</v>
      </c>
      <c r="G815" s="384">
        <v>2125</v>
      </c>
      <c r="H815" s="383" t="s">
        <v>648</v>
      </c>
      <c r="I815" s="383" t="s">
        <v>649</v>
      </c>
      <c r="J815" s="383" t="s">
        <v>617</v>
      </c>
      <c r="K815" s="383" t="s">
        <v>618</v>
      </c>
      <c r="L815" s="384">
        <v>20833</v>
      </c>
      <c r="M815" s="383" t="s">
        <v>635</v>
      </c>
      <c r="N815" s="383" t="s">
        <v>620</v>
      </c>
      <c r="O815" s="383" t="s">
        <v>230</v>
      </c>
    </row>
    <row r="816" spans="1:15">
      <c r="A816" s="385">
        <v>42049</v>
      </c>
      <c r="B816" s="383" t="s">
        <v>646</v>
      </c>
      <c r="C816" s="383" t="s">
        <v>8</v>
      </c>
      <c r="D816" s="383" t="s">
        <v>32</v>
      </c>
      <c r="E816" s="383" t="s">
        <v>647</v>
      </c>
      <c r="F816" s="383" t="s">
        <v>10</v>
      </c>
      <c r="G816" s="384">
        <v>2125</v>
      </c>
      <c r="H816" s="383" t="s">
        <v>648</v>
      </c>
      <c r="I816" s="383" t="s">
        <v>649</v>
      </c>
      <c r="J816" s="383" t="s">
        <v>617</v>
      </c>
      <c r="K816" s="383" t="s">
        <v>618</v>
      </c>
      <c r="L816" s="384">
        <v>21180</v>
      </c>
      <c r="M816" s="383" t="s">
        <v>635</v>
      </c>
      <c r="N816" s="383" t="s">
        <v>620</v>
      </c>
      <c r="O816" s="383" t="s">
        <v>230</v>
      </c>
    </row>
    <row r="817" spans="1:15">
      <c r="A817" s="385">
        <v>42050</v>
      </c>
      <c r="B817" s="383" t="s">
        <v>646</v>
      </c>
      <c r="C817" s="383" t="s">
        <v>8</v>
      </c>
      <c r="D817" s="383" t="s">
        <v>32</v>
      </c>
      <c r="E817" s="383" t="s">
        <v>647</v>
      </c>
      <c r="F817" s="383" t="s">
        <v>10</v>
      </c>
      <c r="G817" s="384">
        <v>2125</v>
      </c>
      <c r="H817" s="383" t="s">
        <v>648</v>
      </c>
      <c r="I817" s="383" t="s">
        <v>649</v>
      </c>
      <c r="J817" s="383" t="s">
        <v>617</v>
      </c>
      <c r="K817" s="383" t="s">
        <v>618</v>
      </c>
      <c r="L817" s="384">
        <v>22680</v>
      </c>
      <c r="M817" s="383" t="s">
        <v>635</v>
      </c>
      <c r="N817" s="383" t="s">
        <v>620</v>
      </c>
      <c r="O817" s="383" t="s">
        <v>230</v>
      </c>
    </row>
    <row r="818" spans="1:15">
      <c r="A818" s="385">
        <v>42051</v>
      </c>
      <c r="B818" s="383" t="s">
        <v>646</v>
      </c>
      <c r="C818" s="383" t="s">
        <v>8</v>
      </c>
      <c r="D818" s="383" t="s">
        <v>32</v>
      </c>
      <c r="E818" s="383" t="s">
        <v>647</v>
      </c>
      <c r="F818" s="383" t="s">
        <v>10</v>
      </c>
      <c r="G818" s="384">
        <v>2125</v>
      </c>
      <c r="H818" s="383" t="s">
        <v>648</v>
      </c>
      <c r="I818" s="383" t="s">
        <v>649</v>
      </c>
      <c r="J818" s="383" t="s">
        <v>617</v>
      </c>
      <c r="K818" s="383" t="s">
        <v>618</v>
      </c>
      <c r="L818" s="384">
        <v>23171</v>
      </c>
      <c r="M818" s="383" t="s">
        <v>635</v>
      </c>
      <c r="N818" s="383" t="s">
        <v>620</v>
      </c>
      <c r="O818" s="383" t="s">
        <v>230</v>
      </c>
    </row>
    <row r="819" spans="1:15">
      <c r="A819" s="385">
        <v>42052</v>
      </c>
      <c r="B819" s="383" t="s">
        <v>646</v>
      </c>
      <c r="C819" s="383" t="s">
        <v>8</v>
      </c>
      <c r="D819" s="383" t="s">
        <v>32</v>
      </c>
      <c r="E819" s="383" t="s">
        <v>647</v>
      </c>
      <c r="F819" s="383" t="s">
        <v>10</v>
      </c>
      <c r="G819" s="384">
        <v>2125</v>
      </c>
      <c r="H819" s="383" t="s">
        <v>648</v>
      </c>
      <c r="I819" s="383" t="s">
        <v>649</v>
      </c>
      <c r="J819" s="383" t="s">
        <v>617</v>
      </c>
      <c r="K819" s="383" t="s">
        <v>618</v>
      </c>
      <c r="L819" s="384">
        <v>23171</v>
      </c>
      <c r="M819" s="383" t="s">
        <v>636</v>
      </c>
      <c r="N819" s="383" t="s">
        <v>620</v>
      </c>
      <c r="O819" s="383" t="s">
        <v>230</v>
      </c>
    </row>
    <row r="820" spans="1:15">
      <c r="A820" s="385">
        <v>42053</v>
      </c>
      <c r="B820" s="383" t="s">
        <v>646</v>
      </c>
      <c r="C820" s="383" t="s">
        <v>8</v>
      </c>
      <c r="D820" s="383" t="s">
        <v>32</v>
      </c>
      <c r="E820" s="383" t="s">
        <v>647</v>
      </c>
      <c r="F820" s="383" t="s">
        <v>10</v>
      </c>
      <c r="G820" s="384">
        <v>2125</v>
      </c>
      <c r="H820" s="383" t="s">
        <v>648</v>
      </c>
      <c r="I820" s="383" t="s">
        <v>649</v>
      </c>
      <c r="J820" s="383" t="s">
        <v>617</v>
      </c>
      <c r="K820" s="383" t="s">
        <v>618</v>
      </c>
      <c r="L820" s="384">
        <v>23171</v>
      </c>
      <c r="M820" s="383" t="s">
        <v>636</v>
      </c>
      <c r="N820" s="383" t="s">
        <v>620</v>
      </c>
      <c r="O820" s="383" t="s">
        <v>230</v>
      </c>
    </row>
    <row r="821" spans="1:15">
      <c r="A821" s="385">
        <v>42054</v>
      </c>
      <c r="B821" s="383" t="s">
        <v>646</v>
      </c>
      <c r="C821" s="383" t="s">
        <v>8</v>
      </c>
      <c r="D821" s="383" t="s">
        <v>32</v>
      </c>
      <c r="E821" s="383" t="s">
        <v>647</v>
      </c>
      <c r="F821" s="383" t="s">
        <v>10</v>
      </c>
      <c r="G821" s="384">
        <v>2125</v>
      </c>
      <c r="H821" s="383" t="s">
        <v>648</v>
      </c>
      <c r="I821" s="383" t="s">
        <v>649</v>
      </c>
      <c r="J821" s="383" t="s">
        <v>617</v>
      </c>
      <c r="K821" s="383" t="s">
        <v>618</v>
      </c>
      <c r="L821" s="384">
        <v>23171</v>
      </c>
      <c r="M821" s="383" t="s">
        <v>636</v>
      </c>
      <c r="N821" s="383" t="s">
        <v>620</v>
      </c>
      <c r="O821" s="383" t="s">
        <v>230</v>
      </c>
    </row>
    <row r="822" spans="1:15">
      <c r="A822" s="385">
        <v>42055</v>
      </c>
      <c r="B822" s="383" t="s">
        <v>646</v>
      </c>
      <c r="C822" s="383" t="s">
        <v>8</v>
      </c>
      <c r="D822" s="383" t="s">
        <v>32</v>
      </c>
      <c r="E822" s="383" t="s">
        <v>647</v>
      </c>
      <c r="F822" s="383" t="s">
        <v>10</v>
      </c>
      <c r="G822" s="384">
        <v>2125</v>
      </c>
      <c r="H822" s="383" t="s">
        <v>648</v>
      </c>
      <c r="I822" s="383" t="s">
        <v>649</v>
      </c>
      <c r="J822" s="383" t="s">
        <v>617</v>
      </c>
      <c r="K822" s="383" t="s">
        <v>618</v>
      </c>
      <c r="L822" s="384">
        <v>23171</v>
      </c>
      <c r="M822" s="383" t="s">
        <v>636</v>
      </c>
      <c r="N822" s="383" t="s">
        <v>620</v>
      </c>
      <c r="O822" s="383" t="s">
        <v>230</v>
      </c>
    </row>
    <row r="823" spans="1:15">
      <c r="A823" s="385">
        <v>42056</v>
      </c>
      <c r="B823" s="383" t="s">
        <v>646</v>
      </c>
      <c r="C823" s="383" t="s">
        <v>8</v>
      </c>
      <c r="D823" s="383" t="s">
        <v>32</v>
      </c>
      <c r="E823" s="383" t="s">
        <v>647</v>
      </c>
      <c r="F823" s="383" t="s">
        <v>10</v>
      </c>
      <c r="G823" s="384">
        <v>2125</v>
      </c>
      <c r="H823" s="383" t="s">
        <v>648</v>
      </c>
      <c r="I823" s="383" t="s">
        <v>649</v>
      </c>
      <c r="J823" s="383" t="s">
        <v>617</v>
      </c>
      <c r="K823" s="383" t="s">
        <v>618</v>
      </c>
      <c r="L823" s="384">
        <v>23171</v>
      </c>
      <c r="M823" s="383" t="s">
        <v>637</v>
      </c>
      <c r="N823" s="383" t="s">
        <v>620</v>
      </c>
      <c r="O823" s="383" t="s">
        <v>230</v>
      </c>
    </row>
    <row r="824" spans="1:15">
      <c r="A824" s="385">
        <v>42057</v>
      </c>
      <c r="B824" s="383" t="s">
        <v>646</v>
      </c>
      <c r="C824" s="383" t="s">
        <v>8</v>
      </c>
      <c r="D824" s="383" t="s">
        <v>32</v>
      </c>
      <c r="E824" s="383" t="s">
        <v>647</v>
      </c>
      <c r="F824" s="383" t="s">
        <v>10</v>
      </c>
      <c r="G824" s="384">
        <v>2125</v>
      </c>
      <c r="H824" s="383" t="s">
        <v>648</v>
      </c>
      <c r="I824" s="383" t="s">
        <v>649</v>
      </c>
      <c r="J824" s="383" t="s">
        <v>617</v>
      </c>
      <c r="K824" s="383" t="s">
        <v>618</v>
      </c>
      <c r="L824" s="384">
        <v>23171</v>
      </c>
      <c r="M824" s="383" t="s">
        <v>637</v>
      </c>
      <c r="N824" s="383" t="s">
        <v>620</v>
      </c>
      <c r="O824" s="383" t="s">
        <v>230</v>
      </c>
    </row>
    <row r="825" spans="1:15">
      <c r="A825" s="385">
        <v>42058</v>
      </c>
      <c r="B825" s="383" t="s">
        <v>646</v>
      </c>
      <c r="C825" s="383" t="s">
        <v>8</v>
      </c>
      <c r="D825" s="383" t="s">
        <v>32</v>
      </c>
      <c r="E825" s="383" t="s">
        <v>647</v>
      </c>
      <c r="F825" s="383" t="s">
        <v>10</v>
      </c>
      <c r="G825" s="384">
        <v>6338</v>
      </c>
      <c r="H825" s="383" t="s">
        <v>648</v>
      </c>
      <c r="I825" s="383" t="s">
        <v>662</v>
      </c>
      <c r="J825" s="383" t="s">
        <v>617</v>
      </c>
      <c r="K825" s="383" t="s">
        <v>618</v>
      </c>
      <c r="L825" s="384">
        <v>23171</v>
      </c>
      <c r="M825" s="383" t="s">
        <v>637</v>
      </c>
      <c r="N825" s="383" t="s">
        <v>620</v>
      </c>
      <c r="O825" s="383" t="s">
        <v>230</v>
      </c>
    </row>
    <row r="826" spans="1:15">
      <c r="A826" s="385">
        <v>42059</v>
      </c>
      <c r="B826" s="383" t="s">
        <v>646</v>
      </c>
      <c r="C826" s="383" t="s">
        <v>8</v>
      </c>
      <c r="D826" s="383" t="s">
        <v>32</v>
      </c>
      <c r="E826" s="383" t="s">
        <v>647</v>
      </c>
      <c r="F826" s="383" t="s">
        <v>10</v>
      </c>
      <c r="G826" s="384">
        <v>2125</v>
      </c>
      <c r="H826" s="383" t="s">
        <v>648</v>
      </c>
      <c r="I826" s="383" t="s">
        <v>649</v>
      </c>
      <c r="J826" s="383" t="s">
        <v>617</v>
      </c>
      <c r="K826" s="383" t="s">
        <v>618</v>
      </c>
      <c r="L826" s="384">
        <v>23171</v>
      </c>
      <c r="M826" s="383" t="s">
        <v>637</v>
      </c>
      <c r="N826" s="383" t="s">
        <v>620</v>
      </c>
      <c r="O826" s="383" t="s">
        <v>230</v>
      </c>
    </row>
    <row r="827" spans="1:15">
      <c r="A827" s="385">
        <v>42060</v>
      </c>
      <c r="B827" s="383" t="s">
        <v>646</v>
      </c>
      <c r="C827" s="383" t="s">
        <v>8</v>
      </c>
      <c r="D827" s="383" t="s">
        <v>32</v>
      </c>
      <c r="E827" s="383" t="s">
        <v>647</v>
      </c>
      <c r="F827" s="383" t="s">
        <v>10</v>
      </c>
      <c r="G827" s="384">
        <v>1063</v>
      </c>
      <c r="H827" s="383" t="s">
        <v>648</v>
      </c>
      <c r="I827" s="383" t="s">
        <v>649</v>
      </c>
      <c r="J827" s="383" t="s">
        <v>617</v>
      </c>
      <c r="K827" s="383" t="s">
        <v>618</v>
      </c>
      <c r="L827" s="384">
        <v>23171</v>
      </c>
      <c r="M827" s="383" t="s">
        <v>637</v>
      </c>
      <c r="N827" s="383" t="s">
        <v>620</v>
      </c>
      <c r="O827" s="383" t="s">
        <v>230</v>
      </c>
    </row>
    <row r="828" spans="1:15">
      <c r="A828" s="385">
        <v>42061</v>
      </c>
      <c r="B828" s="383" t="s">
        <v>646</v>
      </c>
      <c r="C828" s="383" t="s">
        <v>8</v>
      </c>
      <c r="D828" s="383" t="s">
        <v>32</v>
      </c>
      <c r="E828" s="383" t="s">
        <v>647</v>
      </c>
      <c r="F828" s="383" t="s">
        <v>10</v>
      </c>
      <c r="G828" s="384">
        <v>1063</v>
      </c>
      <c r="H828" s="383" t="s">
        <v>648</v>
      </c>
      <c r="I828" s="383" t="s">
        <v>649</v>
      </c>
      <c r="J828" s="383" t="s">
        <v>617</v>
      </c>
      <c r="K828" s="383" t="s">
        <v>618</v>
      </c>
      <c r="L828" s="384">
        <v>23171</v>
      </c>
      <c r="M828" s="383" t="s">
        <v>637</v>
      </c>
      <c r="N828" s="383" t="s">
        <v>620</v>
      </c>
      <c r="O828" s="383" t="s">
        <v>230</v>
      </c>
    </row>
    <row r="829" spans="1:15">
      <c r="A829" s="385">
        <v>42062</v>
      </c>
      <c r="B829" s="383" t="s">
        <v>646</v>
      </c>
      <c r="C829" s="383" t="s">
        <v>8</v>
      </c>
      <c r="D829" s="383" t="s">
        <v>32</v>
      </c>
      <c r="E829" s="383" t="s">
        <v>647</v>
      </c>
      <c r="F829" s="383" t="s">
        <v>10</v>
      </c>
      <c r="G829" s="384">
        <v>1063</v>
      </c>
      <c r="H829" s="383" t="s">
        <v>648</v>
      </c>
      <c r="I829" s="383" t="s">
        <v>649</v>
      </c>
      <c r="J829" s="383" t="s">
        <v>617</v>
      </c>
      <c r="K829" s="383" t="s">
        <v>618</v>
      </c>
      <c r="L829" s="384">
        <v>23171</v>
      </c>
      <c r="M829" s="383" t="s">
        <v>637</v>
      </c>
      <c r="N829" s="383" t="s">
        <v>620</v>
      </c>
      <c r="O829" s="383" t="s">
        <v>230</v>
      </c>
    </row>
    <row r="830" spans="1:15">
      <c r="A830" s="385">
        <v>42063</v>
      </c>
      <c r="B830" s="383" t="s">
        <v>646</v>
      </c>
      <c r="C830" s="383" t="s">
        <v>8</v>
      </c>
      <c r="D830" s="383" t="s">
        <v>32</v>
      </c>
      <c r="E830" s="383" t="s">
        <v>647</v>
      </c>
      <c r="F830" s="383" t="s">
        <v>10</v>
      </c>
      <c r="G830" s="384">
        <v>1063</v>
      </c>
      <c r="H830" s="383" t="s">
        <v>648</v>
      </c>
      <c r="I830" s="383" t="s">
        <v>649</v>
      </c>
      <c r="J830" s="383" t="s">
        <v>617</v>
      </c>
      <c r="K830" s="383" t="s">
        <v>618</v>
      </c>
      <c r="L830" s="384">
        <v>23242</v>
      </c>
      <c r="M830" s="383" t="s">
        <v>638</v>
      </c>
      <c r="N830" s="383" t="s">
        <v>620</v>
      </c>
      <c r="O830" s="383" t="s">
        <v>230</v>
      </c>
    </row>
    <row r="831" spans="1:15">
      <c r="A831" s="385">
        <v>42064</v>
      </c>
      <c r="B831" s="383" t="s">
        <v>646</v>
      </c>
      <c r="C831" s="383" t="s">
        <v>8</v>
      </c>
      <c r="D831" s="383" t="s">
        <v>32</v>
      </c>
      <c r="E831" s="383" t="s">
        <v>647</v>
      </c>
      <c r="F831" s="383" t="s">
        <v>10</v>
      </c>
      <c r="G831" s="384">
        <v>1063</v>
      </c>
      <c r="H831" s="383" t="s">
        <v>648</v>
      </c>
      <c r="I831" s="383" t="s">
        <v>649</v>
      </c>
      <c r="J831" s="383" t="s">
        <v>617</v>
      </c>
      <c r="K831" s="383" t="s">
        <v>618</v>
      </c>
      <c r="L831" s="384">
        <v>24188</v>
      </c>
      <c r="M831" s="383" t="s">
        <v>638</v>
      </c>
      <c r="N831" s="383" t="s">
        <v>620</v>
      </c>
      <c r="O831" s="383" t="s">
        <v>230</v>
      </c>
    </row>
    <row r="832" spans="1:15">
      <c r="A832" s="385">
        <v>42065</v>
      </c>
      <c r="B832" s="383" t="s">
        <v>646</v>
      </c>
      <c r="C832" s="383" t="s">
        <v>8</v>
      </c>
      <c r="D832" s="383" t="s">
        <v>32</v>
      </c>
      <c r="E832" s="383" t="s">
        <v>647</v>
      </c>
      <c r="F832" s="383" t="s">
        <v>10</v>
      </c>
      <c r="G832" s="384">
        <v>1063</v>
      </c>
      <c r="H832" s="383" t="s">
        <v>648</v>
      </c>
      <c r="I832" s="383" t="s">
        <v>649</v>
      </c>
      <c r="J832" s="383" t="s">
        <v>617</v>
      </c>
      <c r="K832" s="383" t="s">
        <v>618</v>
      </c>
      <c r="L832" s="384">
        <v>24376</v>
      </c>
      <c r="M832" s="383" t="s">
        <v>638</v>
      </c>
      <c r="N832" s="383" t="s">
        <v>620</v>
      </c>
      <c r="O832" s="383" t="s">
        <v>230</v>
      </c>
    </row>
    <row r="833" spans="1:15">
      <c r="A833" s="385">
        <v>42066</v>
      </c>
      <c r="B833" s="383" t="s">
        <v>646</v>
      </c>
      <c r="C833" s="383" t="s">
        <v>8</v>
      </c>
      <c r="D833" s="383" t="s">
        <v>32</v>
      </c>
      <c r="E833" s="383" t="s">
        <v>647</v>
      </c>
      <c r="F833" s="383" t="s">
        <v>10</v>
      </c>
      <c r="G833" s="384">
        <v>1063</v>
      </c>
      <c r="H833" s="383" t="s">
        <v>648</v>
      </c>
      <c r="I833" s="383" t="s">
        <v>649</v>
      </c>
      <c r="J833" s="383" t="s">
        <v>617</v>
      </c>
      <c r="K833" s="383" t="s">
        <v>618</v>
      </c>
      <c r="L833" s="384">
        <v>24376</v>
      </c>
      <c r="M833" s="383" t="s">
        <v>638</v>
      </c>
      <c r="N833" s="383" t="s">
        <v>620</v>
      </c>
      <c r="O833" s="383" t="s">
        <v>230</v>
      </c>
    </row>
    <row r="834" spans="1:15">
      <c r="A834" s="385">
        <v>42067</v>
      </c>
      <c r="B834" s="383" t="s">
        <v>646</v>
      </c>
      <c r="C834" s="383" t="s">
        <v>8</v>
      </c>
      <c r="D834" s="383" t="s">
        <v>32</v>
      </c>
      <c r="E834" s="383" t="s">
        <v>647</v>
      </c>
      <c r="F834" s="383" t="s">
        <v>10</v>
      </c>
      <c r="G834" s="384">
        <v>2125</v>
      </c>
      <c r="H834" s="383" t="s">
        <v>648</v>
      </c>
      <c r="I834" s="383" t="s">
        <v>649</v>
      </c>
      <c r="J834" s="383" t="s">
        <v>617</v>
      </c>
      <c r="K834" s="383" t="s">
        <v>618</v>
      </c>
      <c r="L834" s="384">
        <v>24394</v>
      </c>
      <c r="M834" s="383" t="s">
        <v>638</v>
      </c>
      <c r="N834" s="383" t="s">
        <v>620</v>
      </c>
      <c r="O834" s="383" t="s">
        <v>230</v>
      </c>
    </row>
    <row r="835" spans="1:15">
      <c r="A835" s="385">
        <v>42068</v>
      </c>
      <c r="B835" s="383" t="s">
        <v>646</v>
      </c>
      <c r="C835" s="383" t="s">
        <v>8</v>
      </c>
      <c r="D835" s="383" t="s">
        <v>32</v>
      </c>
      <c r="E835" s="383" t="s">
        <v>647</v>
      </c>
      <c r="F835" s="383" t="s">
        <v>10</v>
      </c>
      <c r="G835" s="384">
        <v>2125</v>
      </c>
      <c r="H835" s="383" t="s">
        <v>648</v>
      </c>
      <c r="I835" s="383" t="s">
        <v>649</v>
      </c>
      <c r="J835" s="383" t="s">
        <v>617</v>
      </c>
      <c r="K835" s="383" t="s">
        <v>618</v>
      </c>
      <c r="L835" s="384">
        <v>24965</v>
      </c>
      <c r="M835" s="383" t="s">
        <v>638</v>
      </c>
      <c r="N835" s="383" t="s">
        <v>620</v>
      </c>
      <c r="O835" s="383" t="s">
        <v>230</v>
      </c>
    </row>
    <row r="836" spans="1:15">
      <c r="A836" s="385">
        <v>42069</v>
      </c>
      <c r="B836" s="383" t="s">
        <v>646</v>
      </c>
      <c r="C836" s="383" t="s">
        <v>8</v>
      </c>
      <c r="D836" s="383" t="s">
        <v>32</v>
      </c>
      <c r="E836" s="383" t="s">
        <v>647</v>
      </c>
      <c r="F836" s="383" t="s">
        <v>10</v>
      </c>
      <c r="G836" s="384">
        <v>2125</v>
      </c>
      <c r="H836" s="383" t="s">
        <v>648</v>
      </c>
      <c r="I836" s="383" t="s">
        <v>649</v>
      </c>
      <c r="J836" s="383" t="s">
        <v>617</v>
      </c>
      <c r="K836" s="383" t="s">
        <v>618</v>
      </c>
      <c r="L836" s="384">
        <v>25035</v>
      </c>
      <c r="M836" s="383" t="s">
        <v>638</v>
      </c>
      <c r="N836" s="383" t="s">
        <v>620</v>
      </c>
      <c r="O836" s="383" t="s">
        <v>230</v>
      </c>
    </row>
    <row r="837" spans="1:15">
      <c r="A837" s="385">
        <v>42070</v>
      </c>
      <c r="B837" s="383" t="s">
        <v>646</v>
      </c>
      <c r="C837" s="383" t="s">
        <v>8</v>
      </c>
      <c r="D837" s="383" t="s">
        <v>32</v>
      </c>
      <c r="E837" s="383" t="s">
        <v>647</v>
      </c>
      <c r="F837" s="383" t="s">
        <v>10</v>
      </c>
      <c r="G837" s="384">
        <v>2125</v>
      </c>
      <c r="H837" s="383" t="s">
        <v>648</v>
      </c>
      <c r="I837" s="383" t="s">
        <v>649</v>
      </c>
      <c r="J837" s="383" t="s">
        <v>617</v>
      </c>
      <c r="K837" s="383" t="s">
        <v>618</v>
      </c>
      <c r="L837" s="384">
        <v>25532</v>
      </c>
      <c r="M837" s="383" t="s">
        <v>638</v>
      </c>
      <c r="N837" s="383" t="s">
        <v>620</v>
      </c>
      <c r="O837" s="383" t="s">
        <v>230</v>
      </c>
    </row>
    <row r="838" spans="1:15">
      <c r="A838" s="385">
        <v>42071</v>
      </c>
      <c r="B838" s="383" t="s">
        <v>646</v>
      </c>
      <c r="C838" s="383" t="s">
        <v>8</v>
      </c>
      <c r="D838" s="383" t="s">
        <v>32</v>
      </c>
      <c r="E838" s="383" t="s">
        <v>647</v>
      </c>
      <c r="F838" s="383" t="s">
        <v>10</v>
      </c>
      <c r="G838" s="384">
        <v>2125</v>
      </c>
      <c r="H838" s="383" t="s">
        <v>648</v>
      </c>
      <c r="I838" s="383" t="s">
        <v>649</v>
      </c>
      <c r="J838" s="383" t="s">
        <v>617</v>
      </c>
      <c r="K838" s="383" t="s">
        <v>618</v>
      </c>
      <c r="L838" s="384">
        <v>25875</v>
      </c>
      <c r="M838" s="383" t="s">
        <v>638</v>
      </c>
      <c r="N838" s="383" t="s">
        <v>620</v>
      </c>
      <c r="O838" s="383" t="s">
        <v>230</v>
      </c>
    </row>
    <row r="839" spans="1:15">
      <c r="A839" s="385">
        <v>42072</v>
      </c>
      <c r="B839" s="383" t="s">
        <v>646</v>
      </c>
      <c r="C839" s="383" t="s">
        <v>8</v>
      </c>
      <c r="D839" s="383" t="s">
        <v>32</v>
      </c>
      <c r="E839" s="383" t="s">
        <v>647</v>
      </c>
      <c r="F839" s="383" t="s">
        <v>10</v>
      </c>
      <c r="G839" s="384">
        <v>2125</v>
      </c>
      <c r="H839" s="383" t="s">
        <v>648</v>
      </c>
      <c r="I839" s="383" t="s">
        <v>649</v>
      </c>
      <c r="J839" s="383" t="s">
        <v>617</v>
      </c>
      <c r="K839" s="383" t="s">
        <v>618</v>
      </c>
      <c r="L839" s="384">
        <v>25875</v>
      </c>
      <c r="M839" s="383" t="s">
        <v>638</v>
      </c>
      <c r="N839" s="383" t="s">
        <v>620</v>
      </c>
      <c r="O839" s="383" t="s">
        <v>230</v>
      </c>
    </row>
    <row r="840" spans="1:15">
      <c r="A840" s="385">
        <v>42073</v>
      </c>
      <c r="B840" s="383" t="s">
        <v>646</v>
      </c>
      <c r="C840" s="383" t="s">
        <v>8</v>
      </c>
      <c r="D840" s="383" t="s">
        <v>32</v>
      </c>
      <c r="E840" s="383" t="s">
        <v>647</v>
      </c>
      <c r="F840" s="383" t="s">
        <v>10</v>
      </c>
      <c r="G840" s="384">
        <v>2125</v>
      </c>
      <c r="H840" s="383" t="s">
        <v>648</v>
      </c>
      <c r="I840" s="383" t="s">
        <v>649</v>
      </c>
      <c r="J840" s="383" t="s">
        <v>617</v>
      </c>
      <c r="K840" s="383" t="s">
        <v>618</v>
      </c>
      <c r="L840" s="384">
        <v>25875</v>
      </c>
      <c r="M840" s="383" t="s">
        <v>638</v>
      </c>
      <c r="N840" s="383" t="s">
        <v>620</v>
      </c>
      <c r="O840" s="383" t="s">
        <v>230</v>
      </c>
    </row>
    <row r="841" spans="1:15">
      <c r="A841" s="385">
        <v>42074</v>
      </c>
      <c r="B841" s="383" t="s">
        <v>646</v>
      </c>
      <c r="C841" s="383" t="s">
        <v>8</v>
      </c>
      <c r="D841" s="383" t="s">
        <v>32</v>
      </c>
      <c r="E841" s="383" t="s">
        <v>647</v>
      </c>
      <c r="F841" s="383" t="s">
        <v>10</v>
      </c>
      <c r="G841" s="384">
        <v>2125</v>
      </c>
      <c r="H841" s="383" t="s">
        <v>648</v>
      </c>
      <c r="I841" s="383" t="s">
        <v>649</v>
      </c>
      <c r="J841" s="383" t="s">
        <v>617</v>
      </c>
      <c r="K841" s="383" t="s">
        <v>618</v>
      </c>
      <c r="L841" s="384">
        <v>25875</v>
      </c>
      <c r="M841" s="383" t="s">
        <v>638</v>
      </c>
      <c r="N841" s="383" t="s">
        <v>620</v>
      </c>
      <c r="O841" s="383" t="s">
        <v>230</v>
      </c>
    </row>
    <row r="842" spans="1:15">
      <c r="A842" s="385">
        <v>42075</v>
      </c>
      <c r="B842" s="383" t="s">
        <v>646</v>
      </c>
      <c r="C842" s="383" t="s">
        <v>8</v>
      </c>
      <c r="D842" s="383" t="s">
        <v>32</v>
      </c>
      <c r="E842" s="383" t="s">
        <v>647</v>
      </c>
      <c r="F842" s="383" t="s">
        <v>10</v>
      </c>
      <c r="G842" s="384">
        <v>2125</v>
      </c>
      <c r="H842" s="383" t="s">
        <v>648</v>
      </c>
      <c r="I842" s="383" t="s">
        <v>649</v>
      </c>
      <c r="J842" s="383" t="s">
        <v>617</v>
      </c>
      <c r="K842" s="383" t="s">
        <v>618</v>
      </c>
      <c r="L842" s="384">
        <v>25875</v>
      </c>
      <c r="M842" s="383" t="s">
        <v>639</v>
      </c>
      <c r="N842" s="383" t="s">
        <v>620</v>
      </c>
      <c r="O842" s="383" t="s">
        <v>230</v>
      </c>
    </row>
    <row r="843" spans="1:15">
      <c r="A843" s="385">
        <v>42076</v>
      </c>
      <c r="B843" s="383" t="s">
        <v>646</v>
      </c>
      <c r="C843" s="383" t="s">
        <v>8</v>
      </c>
      <c r="D843" s="383" t="s">
        <v>32</v>
      </c>
      <c r="E843" s="383" t="s">
        <v>647</v>
      </c>
      <c r="F843" s="383" t="s">
        <v>10</v>
      </c>
      <c r="G843" s="384">
        <v>2125</v>
      </c>
      <c r="H843" s="383" t="s">
        <v>648</v>
      </c>
      <c r="I843" s="383" t="s">
        <v>649</v>
      </c>
      <c r="J843" s="383" t="s">
        <v>617</v>
      </c>
      <c r="K843" s="383" t="s">
        <v>618</v>
      </c>
      <c r="L843" s="384">
        <v>25875</v>
      </c>
      <c r="M843" s="383" t="s">
        <v>639</v>
      </c>
      <c r="N843" s="383" t="s">
        <v>620</v>
      </c>
      <c r="O843" s="383" t="s">
        <v>230</v>
      </c>
    </row>
    <row r="844" spans="1:15">
      <c r="A844" s="385">
        <v>42077</v>
      </c>
      <c r="B844" s="383" t="s">
        <v>646</v>
      </c>
      <c r="C844" s="383" t="s">
        <v>8</v>
      </c>
      <c r="D844" s="383" t="s">
        <v>32</v>
      </c>
      <c r="E844" s="383" t="s">
        <v>647</v>
      </c>
      <c r="F844" s="383" t="s">
        <v>10</v>
      </c>
      <c r="G844" s="384">
        <v>2125</v>
      </c>
      <c r="H844" s="383" t="s">
        <v>648</v>
      </c>
      <c r="I844" s="383" t="s">
        <v>649</v>
      </c>
      <c r="J844" s="383" t="s">
        <v>617</v>
      </c>
      <c r="K844" s="383" t="s">
        <v>618</v>
      </c>
      <c r="L844" s="384">
        <v>25875</v>
      </c>
      <c r="M844" s="383" t="s">
        <v>639</v>
      </c>
      <c r="N844" s="383" t="s">
        <v>620</v>
      </c>
      <c r="O844" s="383" t="s">
        <v>230</v>
      </c>
    </row>
    <row r="845" spans="1:15">
      <c r="A845" s="385">
        <v>42078</v>
      </c>
      <c r="B845" s="383" t="s">
        <v>646</v>
      </c>
      <c r="C845" s="383" t="s">
        <v>8</v>
      </c>
      <c r="D845" s="383" t="s">
        <v>32</v>
      </c>
      <c r="E845" s="383" t="s">
        <v>647</v>
      </c>
      <c r="F845" s="383" t="s">
        <v>10</v>
      </c>
      <c r="G845" s="384">
        <v>2125</v>
      </c>
      <c r="H845" s="383" t="s">
        <v>648</v>
      </c>
      <c r="I845" s="383" t="s">
        <v>649</v>
      </c>
      <c r="J845" s="383" t="s">
        <v>617</v>
      </c>
      <c r="K845" s="383" t="s">
        <v>618</v>
      </c>
      <c r="L845" s="384">
        <v>25875</v>
      </c>
      <c r="M845" s="383" t="s">
        <v>639</v>
      </c>
      <c r="N845" s="383" t="s">
        <v>620</v>
      </c>
      <c r="O845" s="383" t="s">
        <v>230</v>
      </c>
    </row>
    <row r="846" spans="1:15">
      <c r="A846" s="385">
        <v>42079</v>
      </c>
      <c r="B846" s="383" t="s">
        <v>646</v>
      </c>
      <c r="C846" s="383" t="s">
        <v>8</v>
      </c>
      <c r="D846" s="383" t="s">
        <v>32</v>
      </c>
      <c r="E846" s="383" t="s">
        <v>647</v>
      </c>
      <c r="F846" s="383" t="s">
        <v>10</v>
      </c>
      <c r="G846" s="384">
        <v>1063</v>
      </c>
      <c r="H846" s="383" t="s">
        <v>648</v>
      </c>
      <c r="I846" s="383" t="s">
        <v>649</v>
      </c>
      <c r="J846" s="383" t="s">
        <v>617</v>
      </c>
      <c r="K846" s="383" t="s">
        <v>618</v>
      </c>
      <c r="L846" s="384">
        <v>25875</v>
      </c>
      <c r="M846" s="383" t="s">
        <v>639</v>
      </c>
      <c r="N846" s="383" t="s">
        <v>620</v>
      </c>
      <c r="O846" s="383" t="s">
        <v>230</v>
      </c>
    </row>
    <row r="847" spans="1:15">
      <c r="A847" s="385">
        <v>42080</v>
      </c>
      <c r="B847" s="383" t="s">
        <v>646</v>
      </c>
      <c r="C847" s="383" t="s">
        <v>8</v>
      </c>
      <c r="D847" s="383" t="s">
        <v>32</v>
      </c>
      <c r="E847" s="383" t="s">
        <v>647</v>
      </c>
      <c r="F847" s="383" t="s">
        <v>10</v>
      </c>
      <c r="G847" s="384">
        <v>1063</v>
      </c>
      <c r="H847" s="383" t="s">
        <v>648</v>
      </c>
      <c r="I847" s="383" t="s">
        <v>649</v>
      </c>
      <c r="J847" s="383" t="s">
        <v>617</v>
      </c>
      <c r="K847" s="383" t="s">
        <v>618</v>
      </c>
      <c r="L847" s="384">
        <v>25875</v>
      </c>
      <c r="M847" s="383" t="s">
        <v>639</v>
      </c>
      <c r="N847" s="383" t="s">
        <v>620</v>
      </c>
      <c r="O847" s="383" t="s">
        <v>230</v>
      </c>
    </row>
    <row r="848" spans="1:15">
      <c r="A848" s="385">
        <v>42081</v>
      </c>
      <c r="B848" s="383" t="s">
        <v>646</v>
      </c>
      <c r="C848" s="383" t="s">
        <v>8</v>
      </c>
      <c r="D848" s="383" t="s">
        <v>32</v>
      </c>
      <c r="E848" s="383" t="s">
        <v>647</v>
      </c>
      <c r="F848" s="383" t="s">
        <v>10</v>
      </c>
      <c r="G848" s="384">
        <v>1063</v>
      </c>
      <c r="H848" s="383" t="s">
        <v>648</v>
      </c>
      <c r="I848" s="383" t="s">
        <v>649</v>
      </c>
      <c r="J848" s="383" t="s">
        <v>617</v>
      </c>
      <c r="K848" s="383" t="s">
        <v>618</v>
      </c>
      <c r="L848" s="384">
        <v>26170</v>
      </c>
      <c r="M848" s="383" t="s">
        <v>640</v>
      </c>
      <c r="N848" s="383" t="s">
        <v>620</v>
      </c>
      <c r="O848" s="383" t="s">
        <v>230</v>
      </c>
    </row>
    <row r="849" spans="1:15">
      <c r="A849" s="385">
        <v>42082</v>
      </c>
      <c r="B849" s="383" t="s">
        <v>646</v>
      </c>
      <c r="C849" s="383" t="s">
        <v>8</v>
      </c>
      <c r="D849" s="383" t="s">
        <v>32</v>
      </c>
      <c r="E849" s="383" t="s">
        <v>647</v>
      </c>
      <c r="F849" s="383" t="s">
        <v>10</v>
      </c>
      <c r="G849" s="384">
        <v>1063</v>
      </c>
      <c r="H849" s="383" t="s">
        <v>648</v>
      </c>
      <c r="I849" s="383" t="s">
        <v>649</v>
      </c>
      <c r="J849" s="383" t="s">
        <v>617</v>
      </c>
      <c r="K849" s="383" t="s">
        <v>618</v>
      </c>
      <c r="L849" s="384">
        <v>26691</v>
      </c>
      <c r="M849" s="383" t="s">
        <v>640</v>
      </c>
      <c r="N849" s="383" t="s">
        <v>620</v>
      </c>
      <c r="O849" s="383" t="s">
        <v>230</v>
      </c>
    </row>
    <row r="850" spans="1:15">
      <c r="A850" s="385">
        <v>42083</v>
      </c>
      <c r="B850" s="383" t="s">
        <v>646</v>
      </c>
      <c r="C850" s="383" t="s">
        <v>8</v>
      </c>
      <c r="D850" s="383" t="s">
        <v>32</v>
      </c>
      <c r="E850" s="383" t="s">
        <v>647</v>
      </c>
      <c r="F850" s="383" t="s">
        <v>10</v>
      </c>
      <c r="G850" s="384">
        <v>1063</v>
      </c>
      <c r="H850" s="383" t="s">
        <v>648</v>
      </c>
      <c r="I850" s="383" t="s">
        <v>649</v>
      </c>
      <c r="J850" s="383" t="s">
        <v>617</v>
      </c>
      <c r="K850" s="383" t="s">
        <v>618</v>
      </c>
      <c r="L850" s="384">
        <v>27235</v>
      </c>
      <c r="M850" s="383" t="s">
        <v>640</v>
      </c>
      <c r="N850" s="383" t="s">
        <v>620</v>
      </c>
      <c r="O850" s="383" t="s">
        <v>230</v>
      </c>
    </row>
    <row r="851" spans="1:15">
      <c r="A851" s="385">
        <v>42084</v>
      </c>
      <c r="B851" s="383" t="s">
        <v>646</v>
      </c>
      <c r="C851" s="383" t="s">
        <v>8</v>
      </c>
      <c r="D851" s="383" t="s">
        <v>32</v>
      </c>
      <c r="E851" s="383" t="s">
        <v>647</v>
      </c>
      <c r="F851" s="383" t="s">
        <v>10</v>
      </c>
      <c r="G851" s="384">
        <v>1063</v>
      </c>
      <c r="H851" s="383" t="s">
        <v>648</v>
      </c>
      <c r="I851" s="383" t="s">
        <v>649</v>
      </c>
      <c r="J851" s="383" t="s">
        <v>617</v>
      </c>
      <c r="K851" s="383" t="s">
        <v>618</v>
      </c>
      <c r="L851" s="384">
        <v>27710</v>
      </c>
      <c r="M851" s="383" t="s">
        <v>640</v>
      </c>
      <c r="N851" s="383" t="s">
        <v>620</v>
      </c>
      <c r="O851" s="383" t="s">
        <v>230</v>
      </c>
    </row>
    <row r="852" spans="1:15">
      <c r="A852" s="385">
        <v>42085</v>
      </c>
      <c r="B852" s="383" t="s">
        <v>646</v>
      </c>
      <c r="C852" s="383" t="s">
        <v>8</v>
      </c>
      <c r="D852" s="383" t="s">
        <v>32</v>
      </c>
      <c r="E852" s="383" t="s">
        <v>647</v>
      </c>
      <c r="F852" s="383" t="s">
        <v>10</v>
      </c>
      <c r="G852" s="384">
        <v>1063</v>
      </c>
      <c r="H852" s="383" t="s">
        <v>648</v>
      </c>
      <c r="I852" s="383" t="s">
        <v>649</v>
      </c>
      <c r="J852" s="383" t="s">
        <v>617</v>
      </c>
      <c r="K852" s="383" t="s">
        <v>618</v>
      </c>
      <c r="L852" s="384">
        <v>27741</v>
      </c>
      <c r="M852" s="383" t="s">
        <v>640</v>
      </c>
      <c r="N852" s="383" t="s">
        <v>620</v>
      </c>
      <c r="O852" s="383" t="s">
        <v>230</v>
      </c>
    </row>
    <row r="853" spans="1:15">
      <c r="A853" s="385">
        <v>42086</v>
      </c>
      <c r="B853" s="383" t="s">
        <v>646</v>
      </c>
      <c r="C853" s="383" t="s">
        <v>8</v>
      </c>
      <c r="D853" s="383" t="s">
        <v>32</v>
      </c>
      <c r="E853" s="383" t="s">
        <v>647</v>
      </c>
      <c r="F853" s="383" t="s">
        <v>10</v>
      </c>
      <c r="G853" s="384">
        <v>1063</v>
      </c>
      <c r="H853" s="383" t="s">
        <v>648</v>
      </c>
      <c r="I853" s="383" t="s">
        <v>649</v>
      </c>
      <c r="J853" s="383" t="s">
        <v>617</v>
      </c>
      <c r="K853" s="383" t="s">
        <v>618</v>
      </c>
      <c r="L853" s="384">
        <v>27741</v>
      </c>
      <c r="M853" s="383" t="s">
        <v>640</v>
      </c>
      <c r="N853" s="383" t="s">
        <v>620</v>
      </c>
      <c r="O853" s="383" t="s">
        <v>230</v>
      </c>
    </row>
    <row r="854" spans="1:15">
      <c r="A854" s="385">
        <v>42087</v>
      </c>
      <c r="B854" s="383" t="s">
        <v>646</v>
      </c>
      <c r="C854" s="383" t="s">
        <v>8</v>
      </c>
      <c r="D854" s="383" t="s">
        <v>32</v>
      </c>
      <c r="E854" s="383" t="s">
        <v>647</v>
      </c>
      <c r="F854" s="383" t="s">
        <v>10</v>
      </c>
      <c r="G854" s="384">
        <v>2125</v>
      </c>
      <c r="H854" s="383" t="s">
        <v>648</v>
      </c>
      <c r="I854" s="383" t="s">
        <v>649</v>
      </c>
      <c r="J854" s="383" t="s">
        <v>617</v>
      </c>
      <c r="K854" s="383" t="s">
        <v>618</v>
      </c>
      <c r="L854" s="384">
        <v>27741</v>
      </c>
      <c r="M854" s="383" t="s">
        <v>640</v>
      </c>
      <c r="N854" s="383" t="s">
        <v>620</v>
      </c>
      <c r="O854" s="383" t="s">
        <v>230</v>
      </c>
    </row>
    <row r="855" spans="1:15">
      <c r="A855" s="385">
        <v>42088</v>
      </c>
      <c r="B855" s="383" t="s">
        <v>17</v>
      </c>
      <c r="C855" s="383" t="s">
        <v>18</v>
      </c>
      <c r="D855" s="383" t="s">
        <v>19</v>
      </c>
      <c r="E855" s="383" t="s">
        <v>668</v>
      </c>
      <c r="F855" s="383" t="s">
        <v>10</v>
      </c>
      <c r="G855" s="384">
        <v>750</v>
      </c>
      <c r="H855" s="383" t="s">
        <v>669</v>
      </c>
      <c r="I855" s="383" t="s">
        <v>670</v>
      </c>
      <c r="J855" s="383" t="s">
        <v>617</v>
      </c>
      <c r="K855" s="383" t="s">
        <v>618</v>
      </c>
      <c r="L855" s="384">
        <v>27741</v>
      </c>
      <c r="M855" s="383" t="s">
        <v>640</v>
      </c>
      <c r="N855" s="383" t="s">
        <v>620</v>
      </c>
      <c r="O855" s="383" t="s">
        <v>230</v>
      </c>
    </row>
    <row r="856" spans="1:15">
      <c r="A856" s="385">
        <v>42089</v>
      </c>
      <c r="B856" s="383" t="s">
        <v>646</v>
      </c>
      <c r="C856" s="383" t="s">
        <v>8</v>
      </c>
      <c r="D856" s="383" t="s">
        <v>32</v>
      </c>
      <c r="E856" s="383" t="s">
        <v>647</v>
      </c>
      <c r="F856" s="383" t="s">
        <v>10</v>
      </c>
      <c r="G856" s="384">
        <v>2125</v>
      </c>
      <c r="H856" s="383" t="s">
        <v>648</v>
      </c>
      <c r="I856" s="383" t="s">
        <v>649</v>
      </c>
      <c r="J856" s="383" t="s">
        <v>617</v>
      </c>
      <c r="K856" s="383" t="s">
        <v>618</v>
      </c>
      <c r="L856" s="384">
        <v>27741</v>
      </c>
      <c r="M856" s="383" t="s">
        <v>640</v>
      </c>
      <c r="N856" s="383" t="s">
        <v>620</v>
      </c>
      <c r="O856" s="383" t="s">
        <v>230</v>
      </c>
    </row>
    <row r="857" spans="1:15">
      <c r="A857" s="385">
        <v>42090</v>
      </c>
      <c r="B857" s="383" t="s">
        <v>646</v>
      </c>
      <c r="C857" s="383" t="s">
        <v>8</v>
      </c>
      <c r="D857" s="383" t="s">
        <v>32</v>
      </c>
      <c r="E857" s="383" t="s">
        <v>647</v>
      </c>
      <c r="F857" s="383" t="s">
        <v>10</v>
      </c>
      <c r="G857" s="384">
        <v>2125</v>
      </c>
      <c r="H857" s="383" t="s">
        <v>648</v>
      </c>
      <c r="I857" s="383" t="s">
        <v>649</v>
      </c>
      <c r="J857" s="383" t="s">
        <v>617</v>
      </c>
      <c r="K857" s="383" t="s">
        <v>618</v>
      </c>
      <c r="L857" s="384">
        <v>27741</v>
      </c>
      <c r="M857" s="383" t="s">
        <v>640</v>
      </c>
      <c r="N857" s="383" t="s">
        <v>620</v>
      </c>
      <c r="O857" s="383" t="s">
        <v>230</v>
      </c>
    </row>
    <row r="858" spans="1:15">
      <c r="A858" s="385">
        <v>42091</v>
      </c>
      <c r="B858" s="383" t="s">
        <v>646</v>
      </c>
      <c r="C858" s="383" t="s">
        <v>8</v>
      </c>
      <c r="D858" s="383" t="s">
        <v>32</v>
      </c>
      <c r="E858" s="383" t="s">
        <v>647</v>
      </c>
      <c r="F858" s="383" t="s">
        <v>10</v>
      </c>
      <c r="G858" s="384">
        <v>2125</v>
      </c>
      <c r="H858" s="383" t="s">
        <v>648</v>
      </c>
      <c r="I858" s="383" t="s">
        <v>649</v>
      </c>
      <c r="J858" s="383" t="s">
        <v>617</v>
      </c>
      <c r="K858" s="383" t="s">
        <v>618</v>
      </c>
      <c r="L858" s="384">
        <v>27741</v>
      </c>
      <c r="M858" s="383" t="s">
        <v>641</v>
      </c>
      <c r="N858" s="383" t="s">
        <v>620</v>
      </c>
      <c r="O858" s="383" t="s">
        <v>230</v>
      </c>
    </row>
    <row r="859" spans="1:15">
      <c r="A859" s="385">
        <v>42092</v>
      </c>
      <c r="B859" s="383" t="s">
        <v>646</v>
      </c>
      <c r="C859" s="383" t="s">
        <v>8</v>
      </c>
      <c r="D859" s="383" t="s">
        <v>32</v>
      </c>
      <c r="E859" s="383" t="s">
        <v>647</v>
      </c>
      <c r="F859" s="383" t="s">
        <v>10</v>
      </c>
      <c r="G859" s="384">
        <v>2125</v>
      </c>
      <c r="H859" s="383" t="s">
        <v>648</v>
      </c>
      <c r="I859" s="383" t="s">
        <v>649</v>
      </c>
      <c r="J859" s="383" t="s">
        <v>617</v>
      </c>
      <c r="K859" s="383" t="s">
        <v>618</v>
      </c>
      <c r="L859" s="384">
        <v>27741</v>
      </c>
      <c r="M859" s="383" t="s">
        <v>641</v>
      </c>
      <c r="N859" s="383" t="s">
        <v>620</v>
      </c>
      <c r="O859" s="383" t="s">
        <v>230</v>
      </c>
    </row>
    <row r="860" spans="1:15">
      <c r="A860" s="385">
        <v>42093</v>
      </c>
      <c r="B860" s="383" t="s">
        <v>646</v>
      </c>
      <c r="C860" s="383" t="s">
        <v>8</v>
      </c>
      <c r="D860" s="383" t="s">
        <v>32</v>
      </c>
      <c r="E860" s="383" t="s">
        <v>647</v>
      </c>
      <c r="F860" s="383" t="s">
        <v>10</v>
      </c>
      <c r="G860" s="384">
        <v>2125</v>
      </c>
      <c r="H860" s="383" t="s">
        <v>648</v>
      </c>
      <c r="I860" s="383" t="s">
        <v>649</v>
      </c>
      <c r="J860" s="383" t="s">
        <v>617</v>
      </c>
      <c r="K860" s="383" t="s">
        <v>618</v>
      </c>
      <c r="L860" s="384">
        <v>27741</v>
      </c>
      <c r="M860" s="383" t="s">
        <v>641</v>
      </c>
      <c r="N860" s="383" t="s">
        <v>620</v>
      </c>
      <c r="O860" s="383" t="s">
        <v>230</v>
      </c>
    </row>
    <row r="861" spans="1:15">
      <c r="A861" s="385">
        <v>42094</v>
      </c>
      <c r="B861" s="383" t="s">
        <v>646</v>
      </c>
      <c r="C861" s="383" t="s">
        <v>8</v>
      </c>
      <c r="D861" s="383" t="s">
        <v>32</v>
      </c>
      <c r="E861" s="383" t="s">
        <v>647</v>
      </c>
      <c r="F861" s="383" t="s">
        <v>10</v>
      </c>
      <c r="G861" s="384">
        <v>2125</v>
      </c>
      <c r="H861" s="383" t="s">
        <v>648</v>
      </c>
      <c r="I861" s="383" t="s">
        <v>649</v>
      </c>
      <c r="J861" s="383" t="s">
        <v>617</v>
      </c>
      <c r="K861" s="383" t="s">
        <v>618</v>
      </c>
      <c r="L861" s="384">
        <v>27741</v>
      </c>
      <c r="M861" s="383" t="s">
        <v>641</v>
      </c>
      <c r="N861" s="383" t="s">
        <v>620</v>
      </c>
      <c r="O861" s="383" t="s">
        <v>230</v>
      </c>
    </row>
    <row r="862" spans="1:15">
      <c r="A862" s="385">
        <v>42095</v>
      </c>
      <c r="B862" s="383" t="s">
        <v>646</v>
      </c>
      <c r="C862" s="383" t="s">
        <v>8</v>
      </c>
      <c r="D862" s="383" t="s">
        <v>32</v>
      </c>
      <c r="E862" s="383" t="s">
        <v>647</v>
      </c>
      <c r="F862" s="383" t="s">
        <v>10</v>
      </c>
      <c r="G862" s="384">
        <v>2125</v>
      </c>
      <c r="H862" s="383" t="s">
        <v>648</v>
      </c>
      <c r="I862" s="383" t="s">
        <v>649</v>
      </c>
      <c r="J862" s="383" t="s">
        <v>617</v>
      </c>
      <c r="K862" s="383" t="s">
        <v>618</v>
      </c>
      <c r="L862" s="384">
        <v>27741</v>
      </c>
      <c r="M862" s="383" t="s">
        <v>641</v>
      </c>
      <c r="N862" s="383" t="s">
        <v>620</v>
      </c>
      <c r="O862" s="383" t="s">
        <v>230</v>
      </c>
    </row>
    <row r="863" spans="1:15">
      <c r="A863" s="385">
        <v>42096</v>
      </c>
      <c r="B863" s="383" t="s">
        <v>646</v>
      </c>
      <c r="C863" s="383" t="s">
        <v>8</v>
      </c>
      <c r="D863" s="383" t="s">
        <v>32</v>
      </c>
      <c r="E863" s="383" t="s">
        <v>647</v>
      </c>
      <c r="F863" s="383" t="s">
        <v>10</v>
      </c>
      <c r="G863" s="384">
        <v>2125</v>
      </c>
      <c r="H863" s="383" t="s">
        <v>648</v>
      </c>
      <c r="I863" s="383" t="s">
        <v>649</v>
      </c>
      <c r="J863" s="383" t="s">
        <v>617</v>
      </c>
      <c r="K863" s="383" t="s">
        <v>618</v>
      </c>
      <c r="L863" s="384">
        <v>27741</v>
      </c>
      <c r="M863" s="383" t="s">
        <v>641</v>
      </c>
      <c r="N863" s="383" t="s">
        <v>620</v>
      </c>
      <c r="O863" s="383" t="s">
        <v>230</v>
      </c>
    </row>
    <row r="864" spans="1:15">
      <c r="A864" s="385">
        <v>42097</v>
      </c>
      <c r="B864" s="383" t="s">
        <v>646</v>
      </c>
      <c r="C864" s="383" t="s">
        <v>8</v>
      </c>
      <c r="D864" s="383" t="s">
        <v>32</v>
      </c>
      <c r="E864" s="383" t="s">
        <v>647</v>
      </c>
      <c r="F864" s="383" t="s">
        <v>10</v>
      </c>
      <c r="G864" s="384">
        <v>2125</v>
      </c>
      <c r="H864" s="383" t="s">
        <v>648</v>
      </c>
      <c r="I864" s="383" t="s">
        <v>649</v>
      </c>
      <c r="J864" s="383" t="s">
        <v>617</v>
      </c>
      <c r="K864" s="383" t="s">
        <v>618</v>
      </c>
      <c r="L864" s="384">
        <v>27741</v>
      </c>
      <c r="M864" s="383" t="s">
        <v>641</v>
      </c>
      <c r="N864" s="383" t="s">
        <v>620</v>
      </c>
      <c r="O864" s="383" t="s">
        <v>230</v>
      </c>
    </row>
    <row r="865" spans="1:15">
      <c r="A865" s="385">
        <v>42098</v>
      </c>
      <c r="B865" s="383" t="s">
        <v>15</v>
      </c>
      <c r="C865" s="383" t="s">
        <v>16</v>
      </c>
      <c r="D865" s="383" t="s">
        <v>13</v>
      </c>
      <c r="E865" s="383" t="s">
        <v>680</v>
      </c>
      <c r="F865" s="383" t="s">
        <v>10</v>
      </c>
      <c r="G865" s="384">
        <v>6000</v>
      </c>
      <c r="H865" s="383" t="s">
        <v>681</v>
      </c>
      <c r="I865" s="383" t="s">
        <v>682</v>
      </c>
      <c r="J865" s="383" t="s">
        <v>617</v>
      </c>
      <c r="K865" s="383" t="s">
        <v>618</v>
      </c>
      <c r="L865" s="384">
        <v>27751</v>
      </c>
      <c r="M865" s="383" t="s">
        <v>641</v>
      </c>
      <c r="N865" s="383" t="s">
        <v>620</v>
      </c>
      <c r="O865" s="383" t="s">
        <v>230</v>
      </c>
    </row>
    <row r="866" spans="1:15">
      <c r="A866" s="385">
        <v>42099</v>
      </c>
      <c r="B866" s="383" t="s">
        <v>646</v>
      </c>
      <c r="C866" s="383" t="s">
        <v>8</v>
      </c>
      <c r="D866" s="383" t="s">
        <v>32</v>
      </c>
      <c r="E866" s="383" t="s">
        <v>647</v>
      </c>
      <c r="F866" s="383" t="s">
        <v>10</v>
      </c>
      <c r="G866" s="384">
        <v>2125</v>
      </c>
      <c r="H866" s="383" t="s">
        <v>648</v>
      </c>
      <c r="I866" s="383" t="s">
        <v>649</v>
      </c>
      <c r="J866" s="383" t="s">
        <v>617</v>
      </c>
      <c r="K866" s="383" t="s">
        <v>618</v>
      </c>
      <c r="L866" s="384">
        <v>28181</v>
      </c>
      <c r="M866" s="383" t="s">
        <v>642</v>
      </c>
      <c r="N866" s="383" t="s">
        <v>620</v>
      </c>
      <c r="O866" s="383" t="s">
        <v>230</v>
      </c>
    </row>
    <row r="867" spans="1:15">
      <c r="A867" s="385">
        <v>42100</v>
      </c>
      <c r="B867" s="383" t="s">
        <v>646</v>
      </c>
      <c r="C867" s="383" t="s">
        <v>8</v>
      </c>
      <c r="D867" s="383" t="s">
        <v>32</v>
      </c>
      <c r="E867" s="383" t="s">
        <v>647</v>
      </c>
      <c r="F867" s="383" t="s">
        <v>10</v>
      </c>
      <c r="G867" s="384">
        <v>2125</v>
      </c>
      <c r="H867" s="383" t="s">
        <v>648</v>
      </c>
      <c r="I867" s="383" t="s">
        <v>649</v>
      </c>
      <c r="J867" s="383" t="s">
        <v>617</v>
      </c>
      <c r="K867" s="383" t="s">
        <v>618</v>
      </c>
      <c r="L867" s="384">
        <v>28641</v>
      </c>
      <c r="M867" s="383" t="s">
        <v>642</v>
      </c>
      <c r="N867" s="383" t="s">
        <v>620</v>
      </c>
      <c r="O867" s="383" t="s">
        <v>230</v>
      </c>
    </row>
    <row r="868" spans="1:15">
      <c r="A868" s="385">
        <v>42101</v>
      </c>
      <c r="B868" s="383" t="s">
        <v>646</v>
      </c>
      <c r="C868" s="383" t="s">
        <v>8</v>
      </c>
      <c r="D868" s="383" t="s">
        <v>32</v>
      </c>
      <c r="E868" s="383" t="s">
        <v>647</v>
      </c>
      <c r="F868" s="383" t="s">
        <v>10</v>
      </c>
      <c r="G868" s="384">
        <v>2125</v>
      </c>
      <c r="H868" s="383" t="s">
        <v>648</v>
      </c>
      <c r="I868" s="383" t="s">
        <v>649</v>
      </c>
      <c r="J868" s="383" t="s">
        <v>617</v>
      </c>
      <c r="K868" s="383" t="s">
        <v>618</v>
      </c>
      <c r="L868" s="384">
        <v>29260</v>
      </c>
      <c r="M868" s="383" t="s">
        <v>642</v>
      </c>
      <c r="N868" s="383" t="s">
        <v>620</v>
      </c>
      <c r="O868" s="383" t="s">
        <v>230</v>
      </c>
    </row>
    <row r="869" spans="1:15">
      <c r="A869" s="385">
        <v>42102</v>
      </c>
      <c r="B869" s="383" t="s">
        <v>646</v>
      </c>
      <c r="C869" s="383" t="s">
        <v>8</v>
      </c>
      <c r="D869" s="383" t="s">
        <v>32</v>
      </c>
      <c r="E869" s="383" t="s">
        <v>647</v>
      </c>
      <c r="F869" s="383" t="s">
        <v>10</v>
      </c>
      <c r="G869" s="384">
        <v>2125</v>
      </c>
      <c r="H869" s="383" t="s">
        <v>648</v>
      </c>
      <c r="I869" s="383" t="s">
        <v>649</v>
      </c>
      <c r="J869" s="383" t="s">
        <v>617</v>
      </c>
      <c r="K869" s="383" t="s">
        <v>618</v>
      </c>
      <c r="L869" s="384">
        <v>29608</v>
      </c>
      <c r="M869" s="383" t="s">
        <v>642</v>
      </c>
      <c r="N869" s="383" t="s">
        <v>620</v>
      </c>
      <c r="O869" s="383" t="s">
        <v>230</v>
      </c>
    </row>
    <row r="870" spans="1:15">
      <c r="A870" s="385">
        <v>42103</v>
      </c>
      <c r="B870" s="383" t="s">
        <v>646</v>
      </c>
      <c r="C870" s="383" t="s">
        <v>8</v>
      </c>
      <c r="D870" s="383" t="s">
        <v>32</v>
      </c>
      <c r="E870" s="383" t="s">
        <v>647</v>
      </c>
      <c r="F870" s="383" t="s">
        <v>10</v>
      </c>
      <c r="G870" s="384">
        <v>1063</v>
      </c>
      <c r="H870" s="383" t="s">
        <v>648</v>
      </c>
      <c r="I870" s="383" t="s">
        <v>649</v>
      </c>
      <c r="J870" s="383" t="s">
        <v>617</v>
      </c>
      <c r="K870" s="383" t="s">
        <v>618</v>
      </c>
      <c r="L870" s="384">
        <v>29608</v>
      </c>
      <c r="M870" s="383" t="s">
        <v>642</v>
      </c>
      <c r="N870" s="383" t="s">
        <v>620</v>
      </c>
      <c r="O870" s="383" t="s">
        <v>230</v>
      </c>
    </row>
    <row r="871" spans="1:15">
      <c r="A871" s="385">
        <v>42104</v>
      </c>
      <c r="B871" s="383" t="s">
        <v>646</v>
      </c>
      <c r="C871" s="383" t="s">
        <v>8</v>
      </c>
      <c r="D871" s="383" t="s">
        <v>32</v>
      </c>
      <c r="E871" s="383" t="s">
        <v>647</v>
      </c>
      <c r="F871" s="383" t="s">
        <v>10</v>
      </c>
      <c r="G871" s="384">
        <v>1063</v>
      </c>
      <c r="H871" s="383" t="s">
        <v>648</v>
      </c>
      <c r="I871" s="383" t="s">
        <v>649</v>
      </c>
      <c r="J871" s="383" t="s">
        <v>617</v>
      </c>
      <c r="K871" s="383" t="s">
        <v>618</v>
      </c>
      <c r="L871" s="384">
        <v>29608</v>
      </c>
      <c r="M871" s="383" t="s">
        <v>642</v>
      </c>
      <c r="N871" s="383" t="s">
        <v>620</v>
      </c>
      <c r="O871" s="383" t="s">
        <v>230</v>
      </c>
    </row>
    <row r="872" spans="1:15">
      <c r="A872" s="385">
        <v>42105</v>
      </c>
      <c r="B872" s="383" t="s">
        <v>646</v>
      </c>
      <c r="C872" s="383" t="s">
        <v>8</v>
      </c>
      <c r="D872" s="383" t="s">
        <v>32</v>
      </c>
      <c r="E872" s="383" t="s">
        <v>647</v>
      </c>
      <c r="F872" s="383" t="s">
        <v>10</v>
      </c>
      <c r="G872" s="384">
        <v>1063</v>
      </c>
      <c r="H872" s="383" t="s">
        <v>648</v>
      </c>
      <c r="I872" s="383" t="s">
        <v>649</v>
      </c>
      <c r="J872" s="383" t="s">
        <v>617</v>
      </c>
      <c r="K872" s="383" t="s">
        <v>618</v>
      </c>
      <c r="L872" s="384">
        <v>29608</v>
      </c>
      <c r="M872" s="383" t="s">
        <v>642</v>
      </c>
      <c r="N872" s="383" t="s">
        <v>620</v>
      </c>
      <c r="O872" s="383" t="s">
        <v>230</v>
      </c>
    </row>
    <row r="873" spans="1:15">
      <c r="A873" s="385">
        <v>42106</v>
      </c>
      <c r="B873" s="383" t="s">
        <v>646</v>
      </c>
      <c r="C873" s="383" t="s">
        <v>8</v>
      </c>
      <c r="D873" s="383" t="s">
        <v>32</v>
      </c>
      <c r="E873" s="383" t="s">
        <v>647</v>
      </c>
      <c r="F873" s="383" t="s">
        <v>10</v>
      </c>
      <c r="G873" s="384">
        <v>1063</v>
      </c>
      <c r="H873" s="383" t="s">
        <v>648</v>
      </c>
      <c r="I873" s="383" t="s">
        <v>649</v>
      </c>
      <c r="J873" s="383" t="s">
        <v>617</v>
      </c>
      <c r="K873" s="383" t="s">
        <v>618</v>
      </c>
      <c r="L873" s="384">
        <v>29608</v>
      </c>
      <c r="M873" s="383" t="s">
        <v>642</v>
      </c>
      <c r="N873" s="383" t="s">
        <v>620</v>
      </c>
      <c r="O873" s="383" t="s">
        <v>230</v>
      </c>
    </row>
    <row r="874" spans="1:15">
      <c r="A874" s="385">
        <v>42107</v>
      </c>
      <c r="B874" s="383" t="s">
        <v>646</v>
      </c>
      <c r="C874" s="383" t="s">
        <v>8</v>
      </c>
      <c r="D874" s="383" t="s">
        <v>32</v>
      </c>
      <c r="E874" s="383" t="s">
        <v>647</v>
      </c>
      <c r="F874" s="383" t="s">
        <v>10</v>
      </c>
      <c r="G874" s="384">
        <v>1063</v>
      </c>
      <c r="H874" s="383" t="s">
        <v>648</v>
      </c>
      <c r="I874" s="383" t="s">
        <v>649</v>
      </c>
      <c r="J874" s="383" t="s">
        <v>617</v>
      </c>
      <c r="K874" s="383" t="s">
        <v>618</v>
      </c>
      <c r="L874" s="384">
        <v>29973</v>
      </c>
      <c r="M874" s="383" t="s">
        <v>642</v>
      </c>
      <c r="N874" s="383" t="s">
        <v>620</v>
      </c>
      <c r="O874" s="383" t="s">
        <v>230</v>
      </c>
    </row>
    <row r="875" spans="1:15">
      <c r="A875" s="385">
        <v>42108</v>
      </c>
      <c r="B875" s="383" t="s">
        <v>646</v>
      </c>
      <c r="C875" s="383" t="s">
        <v>8</v>
      </c>
      <c r="D875" s="383" t="s">
        <v>32</v>
      </c>
      <c r="E875" s="383" t="s">
        <v>647</v>
      </c>
      <c r="F875" s="383" t="s">
        <v>10</v>
      </c>
      <c r="G875" s="384">
        <v>1063</v>
      </c>
      <c r="H875" s="383" t="s">
        <v>648</v>
      </c>
      <c r="I875" s="383" t="s">
        <v>649</v>
      </c>
      <c r="J875" s="383" t="s">
        <v>617</v>
      </c>
      <c r="K875" s="383" t="s">
        <v>618</v>
      </c>
      <c r="L875" s="384">
        <v>30380</v>
      </c>
      <c r="M875" s="383" t="s">
        <v>642</v>
      </c>
      <c r="N875" s="383" t="s">
        <v>620</v>
      </c>
      <c r="O875" s="383" t="s">
        <v>230</v>
      </c>
    </row>
    <row r="876" spans="1:15">
      <c r="A876" s="385">
        <v>42109</v>
      </c>
      <c r="B876" s="383" t="s">
        <v>646</v>
      </c>
      <c r="C876" s="383" t="s">
        <v>8</v>
      </c>
      <c r="D876" s="383" t="s">
        <v>32</v>
      </c>
      <c r="E876" s="383" t="s">
        <v>647</v>
      </c>
      <c r="F876" s="383" t="s">
        <v>10</v>
      </c>
      <c r="G876" s="384">
        <v>1063</v>
      </c>
      <c r="H876" s="383" t="s">
        <v>648</v>
      </c>
      <c r="I876" s="383" t="s">
        <v>649</v>
      </c>
      <c r="J876" s="383" t="s">
        <v>617</v>
      </c>
      <c r="K876" s="383" t="s">
        <v>618</v>
      </c>
      <c r="L876" s="384">
        <v>30722</v>
      </c>
      <c r="M876" s="383" t="s">
        <v>642</v>
      </c>
      <c r="N876" s="383" t="s">
        <v>620</v>
      </c>
      <c r="O876" s="383" t="s">
        <v>230</v>
      </c>
    </row>
    <row r="877" spans="1:15">
      <c r="A877" s="385">
        <v>42110</v>
      </c>
      <c r="B877" s="383" t="s">
        <v>646</v>
      </c>
      <c r="C877" s="383" t="s">
        <v>8</v>
      </c>
      <c r="D877" s="383" t="s">
        <v>32</v>
      </c>
      <c r="E877" s="383" t="s">
        <v>647</v>
      </c>
      <c r="F877" s="383" t="s">
        <v>10</v>
      </c>
      <c r="G877" s="384">
        <v>1063</v>
      </c>
      <c r="H877" s="383" t="s">
        <v>648</v>
      </c>
      <c r="I877" s="383" t="s">
        <v>649</v>
      </c>
      <c r="J877" s="383" t="s">
        <v>617</v>
      </c>
      <c r="K877" s="383" t="s">
        <v>618</v>
      </c>
      <c r="L877" s="384">
        <v>30780</v>
      </c>
      <c r="M877" s="383" t="s">
        <v>642</v>
      </c>
      <c r="N877" s="383" t="s">
        <v>620</v>
      </c>
      <c r="O877" s="383" t="s">
        <v>230</v>
      </c>
    </row>
    <row r="878" spans="1:15">
      <c r="A878" s="385">
        <v>42116</v>
      </c>
      <c r="B878" s="383" t="s">
        <v>15</v>
      </c>
      <c r="C878" s="383" t="s">
        <v>16</v>
      </c>
      <c r="D878" s="383" t="s">
        <v>13</v>
      </c>
      <c r="E878" s="383" t="s">
        <v>680</v>
      </c>
      <c r="F878" s="383" t="s">
        <v>10</v>
      </c>
      <c r="G878" s="384">
        <v>6000</v>
      </c>
      <c r="H878" s="383" t="s">
        <v>681</v>
      </c>
      <c r="I878" s="383" t="s">
        <v>682</v>
      </c>
      <c r="J878" s="383" t="s">
        <v>617</v>
      </c>
      <c r="K878" s="383" t="s">
        <v>618</v>
      </c>
      <c r="L878" s="384">
        <v>30780</v>
      </c>
      <c r="M878" s="383" t="s">
        <v>643</v>
      </c>
      <c r="N878" s="383" t="s">
        <v>620</v>
      </c>
      <c r="O878" s="383" t="s">
        <v>230</v>
      </c>
    </row>
    <row r="879" spans="1:15">
      <c r="A879" s="385">
        <v>42117</v>
      </c>
      <c r="B879" s="383" t="s">
        <v>15</v>
      </c>
      <c r="C879" s="383" t="s">
        <v>16</v>
      </c>
      <c r="D879" s="383" t="s">
        <v>13</v>
      </c>
      <c r="E879" s="383" t="s">
        <v>680</v>
      </c>
      <c r="F879" s="383" t="s">
        <v>10</v>
      </c>
      <c r="G879" s="384">
        <v>6000</v>
      </c>
      <c r="H879" s="383" t="s">
        <v>681</v>
      </c>
      <c r="I879" s="383" t="s">
        <v>682</v>
      </c>
      <c r="J879" s="383" t="s">
        <v>617</v>
      </c>
      <c r="K879" s="383" t="s">
        <v>618</v>
      </c>
      <c r="L879" s="384">
        <v>30780</v>
      </c>
      <c r="M879" s="383" t="s">
        <v>643</v>
      </c>
      <c r="N879" s="383" t="s">
        <v>620</v>
      </c>
      <c r="O879" s="383" t="s">
        <v>230</v>
      </c>
    </row>
    <row r="880" spans="1:15">
      <c r="A880" s="385">
        <v>42118</v>
      </c>
      <c r="B880" s="383" t="s">
        <v>15</v>
      </c>
      <c r="C880" s="383" t="s">
        <v>16</v>
      </c>
      <c r="D880" s="383" t="s">
        <v>13</v>
      </c>
      <c r="E880" s="383" t="s">
        <v>680</v>
      </c>
      <c r="F880" s="383" t="s">
        <v>10</v>
      </c>
      <c r="G880" s="384">
        <v>4000</v>
      </c>
      <c r="H880" s="383" t="s">
        <v>681</v>
      </c>
      <c r="I880" s="383" t="s">
        <v>682</v>
      </c>
      <c r="J880" s="383" t="s">
        <v>617</v>
      </c>
      <c r="K880" s="383" t="s">
        <v>618</v>
      </c>
      <c r="L880" s="384">
        <v>30780</v>
      </c>
      <c r="M880" s="383" t="s">
        <v>643</v>
      </c>
      <c r="N880" s="383" t="s">
        <v>620</v>
      </c>
      <c r="O880" s="383" t="s">
        <v>230</v>
      </c>
    </row>
    <row r="881" spans="1:15">
      <c r="A881" s="385">
        <v>42119</v>
      </c>
      <c r="B881" s="383" t="s">
        <v>15</v>
      </c>
      <c r="C881" s="383" t="s">
        <v>16</v>
      </c>
      <c r="D881" s="383" t="s">
        <v>13</v>
      </c>
      <c r="E881" s="383" t="s">
        <v>680</v>
      </c>
      <c r="F881" s="383" t="s">
        <v>10</v>
      </c>
      <c r="G881" s="384">
        <v>4000</v>
      </c>
      <c r="H881" s="383" t="s">
        <v>681</v>
      </c>
      <c r="I881" s="383" t="s">
        <v>684</v>
      </c>
      <c r="J881" s="383" t="s">
        <v>617</v>
      </c>
      <c r="K881" s="383" t="s">
        <v>618</v>
      </c>
      <c r="L881" s="384">
        <v>30780</v>
      </c>
      <c r="M881" s="383" t="s">
        <v>643</v>
      </c>
      <c r="N881" s="383" t="s">
        <v>620</v>
      </c>
      <c r="O881" s="383" t="s">
        <v>230</v>
      </c>
    </row>
    <row r="882" spans="1:15">
      <c r="A882" s="385">
        <v>42120</v>
      </c>
      <c r="B882" s="383" t="s">
        <v>15</v>
      </c>
      <c r="C882" s="383" t="s">
        <v>16</v>
      </c>
      <c r="D882" s="383" t="s">
        <v>13</v>
      </c>
      <c r="E882" s="383" t="s">
        <v>680</v>
      </c>
      <c r="F882" s="383" t="s">
        <v>10</v>
      </c>
      <c r="G882" s="384">
        <v>4000</v>
      </c>
      <c r="H882" s="383" t="s">
        <v>681</v>
      </c>
      <c r="I882" s="383" t="s">
        <v>684</v>
      </c>
      <c r="J882" s="383" t="s">
        <v>617</v>
      </c>
      <c r="K882" s="383" t="s">
        <v>618</v>
      </c>
      <c r="L882" s="384">
        <v>30780</v>
      </c>
      <c r="M882" s="383" t="s">
        <v>643</v>
      </c>
      <c r="N882" s="383" t="s">
        <v>620</v>
      </c>
      <c r="O882" s="383" t="s">
        <v>230</v>
      </c>
    </row>
    <row r="883" spans="1:15">
      <c r="A883" s="385">
        <v>42121</v>
      </c>
      <c r="B883" s="383" t="s">
        <v>15</v>
      </c>
      <c r="C883" s="383" t="s">
        <v>16</v>
      </c>
      <c r="D883" s="383" t="s">
        <v>13</v>
      </c>
      <c r="E883" s="383" t="s">
        <v>680</v>
      </c>
      <c r="F883" s="383" t="s">
        <v>10</v>
      </c>
      <c r="G883" s="384">
        <v>4000</v>
      </c>
      <c r="H883" s="383" t="s">
        <v>681</v>
      </c>
      <c r="I883" s="383" t="s">
        <v>684</v>
      </c>
      <c r="J883" s="383" t="s">
        <v>617</v>
      </c>
      <c r="K883" s="383" t="s">
        <v>618</v>
      </c>
      <c r="L883" s="384">
        <v>30780</v>
      </c>
      <c r="M883" s="383" t="s">
        <v>643</v>
      </c>
      <c r="N883" s="383" t="s">
        <v>620</v>
      </c>
      <c r="O883" s="383" t="s">
        <v>230</v>
      </c>
    </row>
    <row r="884" spans="1:15">
      <c r="A884" s="385">
        <v>42122</v>
      </c>
      <c r="B884" s="383" t="s">
        <v>15</v>
      </c>
      <c r="C884" s="383" t="s">
        <v>16</v>
      </c>
      <c r="D884" s="383" t="s">
        <v>13</v>
      </c>
      <c r="E884" s="383" t="s">
        <v>680</v>
      </c>
      <c r="F884" s="383" t="s">
        <v>10</v>
      </c>
      <c r="G884" s="384">
        <v>750</v>
      </c>
      <c r="H884" s="383" t="s">
        <v>681</v>
      </c>
      <c r="I884" s="383" t="s">
        <v>692</v>
      </c>
      <c r="J884" s="383" t="s">
        <v>617</v>
      </c>
      <c r="K884" s="383" t="s">
        <v>618</v>
      </c>
      <c r="L884" s="384">
        <v>30780</v>
      </c>
      <c r="M884" s="383" t="s">
        <v>643</v>
      </c>
      <c r="N884" s="383" t="s">
        <v>620</v>
      </c>
      <c r="O884" s="383" t="s">
        <v>230</v>
      </c>
    </row>
    <row r="885" spans="1:15">
      <c r="A885" s="385">
        <v>42123</v>
      </c>
      <c r="B885" s="383" t="s">
        <v>17</v>
      </c>
      <c r="C885" s="383" t="s">
        <v>18</v>
      </c>
      <c r="D885" s="383" t="s">
        <v>19</v>
      </c>
      <c r="E885" s="383" t="s">
        <v>668</v>
      </c>
      <c r="F885" s="383" t="s">
        <v>10</v>
      </c>
      <c r="G885" s="384">
        <v>750</v>
      </c>
      <c r="H885" s="383" t="s">
        <v>669</v>
      </c>
      <c r="I885" s="383" t="s">
        <v>670</v>
      </c>
      <c r="J885" s="383" t="s">
        <v>617</v>
      </c>
      <c r="K885" s="383" t="s">
        <v>618</v>
      </c>
      <c r="L885" s="384">
        <v>30780</v>
      </c>
      <c r="M885" s="383" t="s">
        <v>643</v>
      </c>
      <c r="N885" s="383" t="s">
        <v>620</v>
      </c>
      <c r="O885" s="383" t="s">
        <v>230</v>
      </c>
    </row>
    <row r="886" spans="1:15">
      <c r="A886" s="385">
        <v>42124</v>
      </c>
      <c r="B886" s="383" t="s">
        <v>15</v>
      </c>
      <c r="C886" s="383" t="s">
        <v>16</v>
      </c>
      <c r="D886" s="383" t="s">
        <v>13</v>
      </c>
      <c r="E886" s="383" t="s">
        <v>680</v>
      </c>
      <c r="F886" s="383" t="s">
        <v>10</v>
      </c>
      <c r="G886" s="384">
        <v>6000</v>
      </c>
      <c r="H886" s="383" t="s">
        <v>681</v>
      </c>
      <c r="I886" s="383" t="s">
        <v>682</v>
      </c>
      <c r="J886" s="383" t="s">
        <v>617</v>
      </c>
      <c r="K886" s="383" t="s">
        <v>618</v>
      </c>
      <c r="L886" s="384">
        <v>30780</v>
      </c>
      <c r="M886" s="383" t="s">
        <v>643</v>
      </c>
      <c r="N886" s="383" t="s">
        <v>620</v>
      </c>
      <c r="O886" s="383" t="s">
        <v>230</v>
      </c>
    </row>
    <row r="887" spans="1:15">
      <c r="A887" s="385">
        <v>42125</v>
      </c>
      <c r="B887" s="383" t="s">
        <v>17</v>
      </c>
      <c r="C887" s="383" t="s">
        <v>18</v>
      </c>
      <c r="D887" s="383" t="s">
        <v>19</v>
      </c>
      <c r="E887" s="383" t="s">
        <v>668</v>
      </c>
      <c r="F887" s="383" t="s">
        <v>10</v>
      </c>
      <c r="G887" s="384">
        <v>750</v>
      </c>
      <c r="H887" s="383" t="s">
        <v>669</v>
      </c>
      <c r="I887" s="383" t="s">
        <v>675</v>
      </c>
      <c r="J887" s="383" t="s">
        <v>617</v>
      </c>
      <c r="K887" s="383" t="s">
        <v>618</v>
      </c>
      <c r="L887" s="384">
        <v>30780</v>
      </c>
      <c r="M887" s="383" t="s">
        <v>643</v>
      </c>
      <c r="N887" s="383" t="s">
        <v>620</v>
      </c>
      <c r="O887" s="383" t="s">
        <v>230</v>
      </c>
    </row>
    <row r="888" spans="1:15">
      <c r="A888" s="385">
        <v>42126</v>
      </c>
      <c r="B888" s="383" t="s">
        <v>15</v>
      </c>
      <c r="C888" s="383" t="s">
        <v>16</v>
      </c>
      <c r="D888" s="383" t="s">
        <v>13</v>
      </c>
      <c r="E888" s="383" t="s">
        <v>680</v>
      </c>
      <c r="F888" s="383" t="s">
        <v>10</v>
      </c>
      <c r="G888" s="384">
        <v>6000</v>
      </c>
      <c r="H888" s="383" t="s">
        <v>681</v>
      </c>
      <c r="I888" s="383" t="s">
        <v>682</v>
      </c>
      <c r="J888" s="383" t="s">
        <v>617</v>
      </c>
      <c r="K888" s="383" t="s">
        <v>618</v>
      </c>
      <c r="L888" s="384">
        <v>30780</v>
      </c>
      <c r="M888" s="383" t="s">
        <v>643</v>
      </c>
      <c r="N888" s="383" t="s">
        <v>620</v>
      </c>
      <c r="O888" s="383" t="s">
        <v>230</v>
      </c>
    </row>
    <row r="889" spans="1:15">
      <c r="A889" s="385">
        <v>42127</v>
      </c>
      <c r="B889" s="383" t="s">
        <v>15</v>
      </c>
      <c r="C889" s="383" t="s">
        <v>16</v>
      </c>
      <c r="D889" s="383" t="s">
        <v>13</v>
      </c>
      <c r="E889" s="383" t="s">
        <v>680</v>
      </c>
      <c r="F889" s="383" t="s">
        <v>10</v>
      </c>
      <c r="G889" s="384">
        <v>8000</v>
      </c>
      <c r="H889" s="383" t="s">
        <v>681</v>
      </c>
      <c r="I889" s="383" t="s">
        <v>684</v>
      </c>
      <c r="J889" s="383" t="s">
        <v>617</v>
      </c>
      <c r="K889" s="383" t="s">
        <v>618</v>
      </c>
      <c r="L889" s="384">
        <v>30780</v>
      </c>
      <c r="M889" s="383" t="s">
        <v>643</v>
      </c>
      <c r="N889" s="383" t="s">
        <v>620</v>
      </c>
      <c r="O889" s="383" t="s">
        <v>230</v>
      </c>
    </row>
    <row r="890" spans="1:15">
      <c r="A890" s="385">
        <v>42128</v>
      </c>
      <c r="B890" s="383" t="s">
        <v>15</v>
      </c>
      <c r="C890" s="383" t="s">
        <v>16</v>
      </c>
      <c r="D890" s="383" t="s">
        <v>13</v>
      </c>
      <c r="E890" s="383" t="s">
        <v>680</v>
      </c>
      <c r="F890" s="383" t="s">
        <v>10</v>
      </c>
      <c r="G890" s="384">
        <v>8000</v>
      </c>
      <c r="H890" s="383" t="s">
        <v>681</v>
      </c>
      <c r="I890" s="383" t="s">
        <v>684</v>
      </c>
      <c r="J890" s="383" t="s">
        <v>617</v>
      </c>
      <c r="K890" s="383" t="s">
        <v>618</v>
      </c>
      <c r="L890" s="384">
        <v>30780</v>
      </c>
      <c r="M890" s="383" t="s">
        <v>643</v>
      </c>
      <c r="N890" s="383" t="s">
        <v>620</v>
      </c>
      <c r="O890" s="383" t="s">
        <v>230</v>
      </c>
    </row>
    <row r="891" spans="1:15">
      <c r="A891" s="385">
        <v>42129</v>
      </c>
      <c r="B891" s="383" t="s">
        <v>17</v>
      </c>
      <c r="C891" s="383" t="s">
        <v>18</v>
      </c>
      <c r="D891" s="383" t="s">
        <v>19</v>
      </c>
      <c r="E891" s="383" t="s">
        <v>668</v>
      </c>
      <c r="F891" s="383" t="s">
        <v>10</v>
      </c>
      <c r="G891" s="384">
        <v>2000</v>
      </c>
      <c r="H891" s="383" t="s">
        <v>679</v>
      </c>
      <c r="I891" s="383" t="s">
        <v>677</v>
      </c>
      <c r="J891" s="383" t="s">
        <v>617</v>
      </c>
      <c r="K891" s="383" t="s">
        <v>618</v>
      </c>
      <c r="L891" s="384">
        <v>30780</v>
      </c>
      <c r="M891" s="383" t="s">
        <v>643</v>
      </c>
      <c r="N891" s="383" t="s">
        <v>620</v>
      </c>
      <c r="O891" s="383" t="s">
        <v>230</v>
      </c>
    </row>
    <row r="892" spans="1:15">
      <c r="A892" s="385">
        <v>42130</v>
      </c>
      <c r="B892" s="383" t="s">
        <v>17</v>
      </c>
      <c r="C892" s="383" t="s">
        <v>18</v>
      </c>
      <c r="D892" s="383" t="s">
        <v>19</v>
      </c>
      <c r="E892" s="383" t="s">
        <v>668</v>
      </c>
      <c r="F892" s="383" t="s">
        <v>10</v>
      </c>
      <c r="G892" s="384">
        <v>2000</v>
      </c>
      <c r="H892" s="383" t="s">
        <v>679</v>
      </c>
      <c r="I892" s="383" t="s">
        <v>677</v>
      </c>
      <c r="J892" s="383" t="s">
        <v>617</v>
      </c>
      <c r="K892" s="383" t="s">
        <v>618</v>
      </c>
      <c r="L892" s="384">
        <v>30780</v>
      </c>
      <c r="M892" s="383" t="s">
        <v>643</v>
      </c>
      <c r="N892" s="383" t="s">
        <v>620</v>
      </c>
      <c r="O892" s="383" t="s">
        <v>230</v>
      </c>
    </row>
    <row r="893" spans="1:15">
      <c r="A893" s="385">
        <v>42131</v>
      </c>
      <c r="B893" s="383" t="s">
        <v>17</v>
      </c>
      <c r="C893" s="383" t="s">
        <v>18</v>
      </c>
      <c r="D893" s="383" t="s">
        <v>19</v>
      </c>
      <c r="E893" s="383" t="s">
        <v>668</v>
      </c>
      <c r="F893" s="383" t="s">
        <v>10</v>
      </c>
      <c r="G893" s="384">
        <v>2000</v>
      </c>
      <c r="H893" s="383" t="s">
        <v>679</v>
      </c>
      <c r="I893" s="383" t="s">
        <v>677</v>
      </c>
      <c r="J893" s="383" t="s">
        <v>617</v>
      </c>
      <c r="K893" s="383" t="s">
        <v>618</v>
      </c>
      <c r="L893" s="384">
        <v>30780</v>
      </c>
      <c r="M893" s="383" t="s">
        <v>643</v>
      </c>
      <c r="N893" s="383" t="s">
        <v>620</v>
      </c>
      <c r="O893" s="383" t="s">
        <v>230</v>
      </c>
    </row>
    <row r="894" spans="1:15">
      <c r="A894" s="385">
        <v>42132</v>
      </c>
      <c r="B894" s="383" t="s">
        <v>17</v>
      </c>
      <c r="C894" s="383" t="s">
        <v>18</v>
      </c>
      <c r="D894" s="383" t="s">
        <v>19</v>
      </c>
      <c r="E894" s="383" t="s">
        <v>668</v>
      </c>
      <c r="F894" s="383" t="s">
        <v>10</v>
      </c>
      <c r="G894" s="384">
        <v>2000</v>
      </c>
      <c r="H894" s="383" t="s">
        <v>679</v>
      </c>
      <c r="I894" s="383" t="s">
        <v>677</v>
      </c>
      <c r="J894" s="383" t="s">
        <v>617</v>
      </c>
      <c r="K894" s="383" t="s">
        <v>618</v>
      </c>
      <c r="L894" s="384">
        <v>30780</v>
      </c>
      <c r="M894" s="383" t="s">
        <v>643</v>
      </c>
      <c r="N894" s="383" t="s">
        <v>620</v>
      </c>
      <c r="O894" s="383" t="s">
        <v>230</v>
      </c>
    </row>
    <row r="895" spans="1:15">
      <c r="A895" s="385">
        <v>42133</v>
      </c>
      <c r="B895" s="383" t="s">
        <v>15</v>
      </c>
      <c r="C895" s="383" t="s">
        <v>16</v>
      </c>
      <c r="D895" s="383" t="s">
        <v>13</v>
      </c>
      <c r="E895" s="383" t="s">
        <v>680</v>
      </c>
      <c r="F895" s="383" t="s">
        <v>10</v>
      </c>
      <c r="G895" s="384">
        <v>3000</v>
      </c>
      <c r="H895" s="383" t="s">
        <v>681</v>
      </c>
      <c r="I895" s="383" t="s">
        <v>689</v>
      </c>
      <c r="J895" s="383" t="s">
        <v>617</v>
      </c>
      <c r="K895" s="383" t="s">
        <v>618</v>
      </c>
      <c r="L895" s="384">
        <v>30780</v>
      </c>
      <c r="M895" s="383" t="s">
        <v>643</v>
      </c>
      <c r="N895" s="383" t="s">
        <v>620</v>
      </c>
      <c r="O895" s="383" t="s">
        <v>230</v>
      </c>
    </row>
    <row r="896" spans="1:15">
      <c r="A896" s="385">
        <v>42134</v>
      </c>
      <c r="B896" s="383" t="s">
        <v>15</v>
      </c>
      <c r="C896" s="383" t="s">
        <v>16</v>
      </c>
      <c r="D896" s="383" t="s">
        <v>13</v>
      </c>
      <c r="E896" s="383" t="s">
        <v>680</v>
      </c>
      <c r="F896" s="383" t="s">
        <v>10</v>
      </c>
      <c r="G896" s="384">
        <v>1300</v>
      </c>
      <c r="H896" s="383" t="s">
        <v>681</v>
      </c>
      <c r="I896" s="383" t="s">
        <v>690</v>
      </c>
      <c r="J896" s="383" t="s">
        <v>617</v>
      </c>
      <c r="K896" s="383" t="s">
        <v>618</v>
      </c>
      <c r="L896" s="384">
        <v>30780</v>
      </c>
      <c r="M896" s="383" t="s">
        <v>643</v>
      </c>
      <c r="N896" s="383" t="s">
        <v>620</v>
      </c>
      <c r="O896" s="383" t="s">
        <v>230</v>
      </c>
    </row>
    <row r="897" spans="1:15">
      <c r="A897" s="385">
        <v>42135</v>
      </c>
      <c r="B897" s="383" t="s">
        <v>15</v>
      </c>
      <c r="C897" s="383" t="s">
        <v>16</v>
      </c>
      <c r="D897" s="383" t="s">
        <v>13</v>
      </c>
      <c r="E897" s="383" t="s">
        <v>680</v>
      </c>
      <c r="F897" s="383" t="s">
        <v>10</v>
      </c>
      <c r="G897" s="384">
        <v>1300</v>
      </c>
      <c r="H897" s="383" t="s">
        <v>681</v>
      </c>
      <c r="I897" s="383" t="s">
        <v>690</v>
      </c>
      <c r="J897" s="383" t="s">
        <v>617</v>
      </c>
      <c r="K897" s="383" t="s">
        <v>618</v>
      </c>
      <c r="L897" s="384">
        <v>30780</v>
      </c>
      <c r="M897" s="383" t="s">
        <v>643</v>
      </c>
      <c r="N897" s="383" t="s">
        <v>620</v>
      </c>
      <c r="O897" s="383" t="s">
        <v>230</v>
      </c>
    </row>
    <row r="898" spans="1:15">
      <c r="A898" s="385">
        <v>42136</v>
      </c>
      <c r="B898" s="383" t="s">
        <v>15</v>
      </c>
      <c r="C898" s="383" t="s">
        <v>16</v>
      </c>
      <c r="D898" s="383" t="s">
        <v>13</v>
      </c>
      <c r="E898" s="383" t="s">
        <v>680</v>
      </c>
      <c r="F898" s="383" t="s">
        <v>10</v>
      </c>
      <c r="G898" s="384">
        <v>6000</v>
      </c>
      <c r="H898" s="383" t="s">
        <v>681</v>
      </c>
      <c r="I898" s="383" t="s">
        <v>684</v>
      </c>
      <c r="J898" s="383" t="s">
        <v>617</v>
      </c>
      <c r="K898" s="383" t="s">
        <v>618</v>
      </c>
      <c r="L898" s="384">
        <v>30780</v>
      </c>
      <c r="M898" s="383" t="s">
        <v>643</v>
      </c>
      <c r="N898" s="383" t="s">
        <v>620</v>
      </c>
      <c r="O898" s="383" t="s">
        <v>230</v>
      </c>
    </row>
    <row r="899" spans="1:15">
      <c r="A899" s="385">
        <v>42137</v>
      </c>
      <c r="B899" s="383" t="s">
        <v>15</v>
      </c>
      <c r="C899" s="383" t="s">
        <v>16</v>
      </c>
      <c r="D899" s="383" t="s">
        <v>13</v>
      </c>
      <c r="E899" s="383" t="s">
        <v>680</v>
      </c>
      <c r="F899" s="383" t="s">
        <v>10</v>
      </c>
      <c r="G899" s="384">
        <v>4000</v>
      </c>
      <c r="H899" s="383" t="s">
        <v>681</v>
      </c>
      <c r="I899" s="383" t="s">
        <v>682</v>
      </c>
      <c r="J899" s="383" t="s">
        <v>617</v>
      </c>
      <c r="K899" s="383" t="s">
        <v>618</v>
      </c>
      <c r="L899" s="384">
        <v>30780</v>
      </c>
      <c r="M899" s="383" t="s">
        <v>644</v>
      </c>
      <c r="N899" s="383" t="s">
        <v>620</v>
      </c>
      <c r="O899" s="383" t="s">
        <v>230</v>
      </c>
    </row>
    <row r="900" spans="1:15">
      <c r="A900" s="385">
        <v>42138</v>
      </c>
      <c r="B900" s="383" t="s">
        <v>15</v>
      </c>
      <c r="C900" s="383" t="s">
        <v>16</v>
      </c>
      <c r="D900" s="383" t="s">
        <v>13</v>
      </c>
      <c r="E900" s="383" t="s">
        <v>680</v>
      </c>
      <c r="F900" s="383" t="s">
        <v>10</v>
      </c>
      <c r="G900" s="384">
        <v>4000</v>
      </c>
      <c r="H900" s="383" t="s">
        <v>681</v>
      </c>
      <c r="I900" s="383" t="s">
        <v>682</v>
      </c>
      <c r="J900" s="383" t="s">
        <v>617</v>
      </c>
      <c r="K900" s="383" t="s">
        <v>618</v>
      </c>
      <c r="L900" s="384">
        <v>30780</v>
      </c>
      <c r="M900" s="383" t="s">
        <v>644</v>
      </c>
      <c r="N900" s="383" t="s">
        <v>620</v>
      </c>
      <c r="O900" s="383" t="s">
        <v>230</v>
      </c>
    </row>
    <row r="901" spans="1:15">
      <c r="A901" s="385">
        <v>42139</v>
      </c>
      <c r="B901" s="383" t="s">
        <v>15</v>
      </c>
      <c r="C901" s="383" t="s">
        <v>16</v>
      </c>
      <c r="D901" s="383" t="s">
        <v>13</v>
      </c>
      <c r="E901" s="383" t="s">
        <v>680</v>
      </c>
      <c r="F901" s="383" t="s">
        <v>10</v>
      </c>
      <c r="G901" s="384">
        <v>4000</v>
      </c>
      <c r="H901" s="383" t="s">
        <v>681</v>
      </c>
      <c r="I901" s="383" t="s">
        <v>682</v>
      </c>
      <c r="J901" s="383" t="s">
        <v>617</v>
      </c>
      <c r="K901" s="383" t="s">
        <v>618</v>
      </c>
      <c r="L901" s="384">
        <v>30780</v>
      </c>
      <c r="M901" s="383" t="s">
        <v>644</v>
      </c>
      <c r="N901" s="383" t="s">
        <v>620</v>
      </c>
      <c r="O901" s="383" t="s">
        <v>230</v>
      </c>
    </row>
    <row r="902" spans="1:15">
      <c r="A902" s="385">
        <v>42140</v>
      </c>
      <c r="B902" s="383" t="s">
        <v>15</v>
      </c>
      <c r="C902" s="383" t="s">
        <v>16</v>
      </c>
      <c r="D902" s="383" t="s">
        <v>13</v>
      </c>
      <c r="E902" s="383" t="s">
        <v>680</v>
      </c>
      <c r="F902" s="383" t="s">
        <v>10</v>
      </c>
      <c r="G902" s="384">
        <v>6000</v>
      </c>
      <c r="H902" s="383" t="s">
        <v>681</v>
      </c>
      <c r="I902" s="383" t="s">
        <v>684</v>
      </c>
      <c r="J902" s="383" t="s">
        <v>617</v>
      </c>
      <c r="K902" s="383" t="s">
        <v>618</v>
      </c>
      <c r="L902" s="384">
        <v>30780</v>
      </c>
      <c r="M902" s="383" t="s">
        <v>644</v>
      </c>
      <c r="N902" s="383" t="s">
        <v>620</v>
      </c>
      <c r="O902" s="383" t="s">
        <v>230</v>
      </c>
    </row>
    <row r="903" spans="1:15">
      <c r="A903" s="385">
        <v>42141</v>
      </c>
      <c r="B903" s="383" t="s">
        <v>15</v>
      </c>
      <c r="C903" s="383" t="s">
        <v>16</v>
      </c>
      <c r="D903" s="383" t="s">
        <v>13</v>
      </c>
      <c r="E903" s="383" t="s">
        <v>680</v>
      </c>
      <c r="F903" s="383" t="s">
        <v>10</v>
      </c>
      <c r="G903" s="384">
        <v>6000</v>
      </c>
      <c r="H903" s="383" t="s">
        <v>681</v>
      </c>
      <c r="I903" s="383" t="s">
        <v>684</v>
      </c>
      <c r="J903" s="383" t="s">
        <v>617</v>
      </c>
      <c r="K903" s="383" t="s">
        <v>618</v>
      </c>
      <c r="L903" s="384">
        <v>30780</v>
      </c>
      <c r="M903" s="383" t="s">
        <v>644</v>
      </c>
      <c r="N903" s="383" t="s">
        <v>620</v>
      </c>
      <c r="O903" s="383" t="s">
        <v>230</v>
      </c>
    </row>
    <row r="904" spans="1:15">
      <c r="A904" s="385">
        <v>42142</v>
      </c>
      <c r="B904" s="383" t="s">
        <v>15</v>
      </c>
      <c r="C904" s="383" t="s">
        <v>16</v>
      </c>
      <c r="D904" s="383" t="s">
        <v>13</v>
      </c>
      <c r="E904" s="383" t="s">
        <v>680</v>
      </c>
      <c r="F904" s="383" t="s">
        <v>10</v>
      </c>
      <c r="G904" s="384">
        <v>4000</v>
      </c>
      <c r="H904" s="383" t="s">
        <v>681</v>
      </c>
      <c r="I904" s="383" t="s">
        <v>682</v>
      </c>
      <c r="J904" s="383" t="s">
        <v>617</v>
      </c>
      <c r="K904" s="383" t="s">
        <v>618</v>
      </c>
      <c r="L904" s="384">
        <v>30780</v>
      </c>
      <c r="M904" s="383" t="s">
        <v>644</v>
      </c>
      <c r="N904" s="383" t="s">
        <v>620</v>
      </c>
      <c r="O904" s="383" t="s">
        <v>230</v>
      </c>
    </row>
    <row r="905" spans="1:15">
      <c r="A905" s="385">
        <v>42143</v>
      </c>
      <c r="B905" s="383" t="s">
        <v>17</v>
      </c>
      <c r="C905" s="383" t="s">
        <v>18</v>
      </c>
      <c r="D905" s="383" t="s">
        <v>19</v>
      </c>
      <c r="E905" s="383" t="s">
        <v>668</v>
      </c>
      <c r="F905" s="383" t="s">
        <v>10</v>
      </c>
      <c r="G905" s="384">
        <v>750</v>
      </c>
      <c r="H905" s="383" t="s">
        <v>669</v>
      </c>
      <c r="I905" s="383" t="s">
        <v>670</v>
      </c>
      <c r="J905" s="383" t="s">
        <v>617</v>
      </c>
      <c r="K905" s="383" t="s">
        <v>618</v>
      </c>
      <c r="L905" s="384">
        <v>30780</v>
      </c>
      <c r="M905" s="383" t="s">
        <v>644</v>
      </c>
      <c r="N905" s="383" t="s">
        <v>620</v>
      </c>
      <c r="O905" s="383" t="s">
        <v>230</v>
      </c>
    </row>
    <row r="906" spans="1:15">
      <c r="A906" s="385">
        <v>42144</v>
      </c>
      <c r="B906" s="383" t="s">
        <v>17</v>
      </c>
      <c r="C906" s="383" t="s">
        <v>18</v>
      </c>
      <c r="D906" s="383" t="s">
        <v>19</v>
      </c>
      <c r="E906" s="383" t="s">
        <v>668</v>
      </c>
      <c r="F906" s="383" t="s">
        <v>10</v>
      </c>
      <c r="G906" s="384">
        <v>2000</v>
      </c>
      <c r="H906" s="383" t="s">
        <v>676</v>
      </c>
      <c r="I906" s="383" t="s">
        <v>677</v>
      </c>
      <c r="J906" s="383" t="s">
        <v>617</v>
      </c>
      <c r="K906" s="383" t="s">
        <v>618</v>
      </c>
      <c r="L906" s="384">
        <v>30780</v>
      </c>
      <c r="M906" s="383" t="s">
        <v>644</v>
      </c>
      <c r="N906" s="383" t="s">
        <v>620</v>
      </c>
      <c r="O906" s="383" t="s">
        <v>230</v>
      </c>
    </row>
    <row r="907" spans="1:15">
      <c r="A907" s="385">
        <v>42145</v>
      </c>
      <c r="B907" s="383" t="s">
        <v>17</v>
      </c>
      <c r="C907" s="383" t="s">
        <v>18</v>
      </c>
      <c r="D907" s="383" t="s">
        <v>19</v>
      </c>
      <c r="E907" s="383" t="s">
        <v>668</v>
      </c>
      <c r="F907" s="383" t="s">
        <v>10</v>
      </c>
      <c r="G907" s="384">
        <v>2000</v>
      </c>
      <c r="H907" s="383" t="s">
        <v>676</v>
      </c>
      <c r="I907" s="383" t="s">
        <v>677</v>
      </c>
      <c r="J907" s="383" t="s">
        <v>617</v>
      </c>
      <c r="K907" s="383" t="s">
        <v>618</v>
      </c>
      <c r="L907" s="384">
        <v>30780</v>
      </c>
      <c r="M907" s="383" t="s">
        <v>644</v>
      </c>
      <c r="N907" s="383" t="s">
        <v>620</v>
      </c>
      <c r="O907" s="383" t="s">
        <v>230</v>
      </c>
    </row>
    <row r="908" spans="1:15">
      <c r="A908" s="385">
        <v>42146</v>
      </c>
      <c r="B908" s="383" t="s">
        <v>17</v>
      </c>
      <c r="C908" s="383" t="s">
        <v>18</v>
      </c>
      <c r="D908" s="383" t="s">
        <v>19</v>
      </c>
      <c r="E908" s="383" t="s">
        <v>668</v>
      </c>
      <c r="F908" s="383" t="s">
        <v>10</v>
      </c>
      <c r="G908" s="384">
        <v>750</v>
      </c>
      <c r="H908" s="383" t="s">
        <v>669</v>
      </c>
      <c r="I908" s="383" t="s">
        <v>670</v>
      </c>
      <c r="J908" s="383" t="s">
        <v>617</v>
      </c>
      <c r="K908" s="383" t="s">
        <v>618</v>
      </c>
      <c r="L908" s="384">
        <v>30780</v>
      </c>
      <c r="M908" s="383" t="s">
        <v>644</v>
      </c>
      <c r="N908" s="383" t="s">
        <v>620</v>
      </c>
      <c r="O908" s="383" t="s">
        <v>230</v>
      </c>
    </row>
    <row r="909" spans="1:15">
      <c r="A909" s="385">
        <v>42147</v>
      </c>
      <c r="B909" s="383" t="s">
        <v>15</v>
      </c>
      <c r="C909" s="383" t="s">
        <v>16</v>
      </c>
      <c r="D909" s="383" t="s">
        <v>13</v>
      </c>
      <c r="E909" s="383" t="s">
        <v>680</v>
      </c>
      <c r="F909" s="383" t="s">
        <v>10</v>
      </c>
      <c r="G909" s="384">
        <v>4000</v>
      </c>
      <c r="H909" s="383" t="s">
        <v>681</v>
      </c>
      <c r="I909" s="383" t="s">
        <v>684</v>
      </c>
      <c r="J909" s="383" t="s">
        <v>617</v>
      </c>
      <c r="K909" s="383" t="s">
        <v>618</v>
      </c>
      <c r="L909" s="384">
        <v>30780</v>
      </c>
      <c r="M909" s="383" t="s">
        <v>645</v>
      </c>
      <c r="N909" s="383" t="s">
        <v>620</v>
      </c>
      <c r="O909" s="383" t="s">
        <v>230</v>
      </c>
    </row>
    <row r="910" spans="1:15">
      <c r="A910" s="385">
        <v>42148</v>
      </c>
      <c r="B910" s="383" t="s">
        <v>15</v>
      </c>
      <c r="C910" s="383" t="s">
        <v>16</v>
      </c>
      <c r="D910" s="383" t="s">
        <v>13</v>
      </c>
      <c r="E910" s="383" t="s">
        <v>680</v>
      </c>
      <c r="F910" s="383" t="s">
        <v>10</v>
      </c>
      <c r="G910" s="384">
        <v>4000</v>
      </c>
      <c r="H910" s="383" t="s">
        <v>681</v>
      </c>
      <c r="I910" s="383" t="s">
        <v>684</v>
      </c>
      <c r="J910" s="383" t="s">
        <v>617</v>
      </c>
      <c r="K910" s="383" t="s">
        <v>618</v>
      </c>
      <c r="L910" s="384">
        <v>30780</v>
      </c>
      <c r="M910" s="383" t="s">
        <v>645</v>
      </c>
      <c r="N910" s="383" t="s">
        <v>620</v>
      </c>
      <c r="O910" s="383" t="s">
        <v>230</v>
      </c>
    </row>
    <row r="911" spans="1:15">
      <c r="A911" s="385">
        <v>42149</v>
      </c>
      <c r="B911" s="383" t="s">
        <v>15</v>
      </c>
      <c r="C911" s="383" t="s">
        <v>16</v>
      </c>
      <c r="D911" s="383" t="s">
        <v>13</v>
      </c>
      <c r="E911" s="383" t="s">
        <v>680</v>
      </c>
      <c r="F911" s="383" t="s">
        <v>10</v>
      </c>
      <c r="G911" s="384">
        <v>4000</v>
      </c>
      <c r="H911" s="383" t="s">
        <v>681</v>
      </c>
      <c r="I911" s="383" t="s">
        <v>682</v>
      </c>
      <c r="J911" s="383" t="s">
        <v>617</v>
      </c>
      <c r="K911" s="383" t="s">
        <v>618</v>
      </c>
      <c r="L911" s="384">
        <v>30780</v>
      </c>
      <c r="M911" s="383" t="s">
        <v>645</v>
      </c>
      <c r="N911" s="383" t="s">
        <v>620</v>
      </c>
      <c r="O911" s="383" t="s">
        <v>230</v>
      </c>
    </row>
    <row r="912" spans="1:15">
      <c r="A912" s="385">
        <v>42150</v>
      </c>
      <c r="B912" s="383" t="s">
        <v>15</v>
      </c>
      <c r="C912" s="383" t="s">
        <v>16</v>
      </c>
      <c r="D912" s="383" t="s">
        <v>13</v>
      </c>
      <c r="E912" s="383" t="s">
        <v>680</v>
      </c>
      <c r="F912" s="383" t="s">
        <v>10</v>
      </c>
      <c r="G912" s="384">
        <v>6000</v>
      </c>
      <c r="H912" s="383" t="s">
        <v>681</v>
      </c>
      <c r="I912" s="383" t="s">
        <v>682</v>
      </c>
      <c r="J912" s="383" t="s">
        <v>617</v>
      </c>
      <c r="K912" s="383" t="s">
        <v>618</v>
      </c>
      <c r="L912" s="384">
        <v>30780</v>
      </c>
      <c r="M912" s="383" t="s">
        <v>645</v>
      </c>
      <c r="N912" s="383" t="s">
        <v>620</v>
      </c>
      <c r="O912" s="383" t="s">
        <v>230</v>
      </c>
    </row>
    <row r="913" spans="1:15">
      <c r="A913" s="385">
        <v>41997</v>
      </c>
      <c r="B913" s="383" t="s">
        <v>15</v>
      </c>
      <c r="C913" s="383" t="s">
        <v>16</v>
      </c>
      <c r="D913" s="383" t="s">
        <v>13</v>
      </c>
      <c r="E913" s="383" t="s">
        <v>680</v>
      </c>
      <c r="F913" s="383" t="s">
        <v>10</v>
      </c>
      <c r="G913" s="384">
        <v>6000</v>
      </c>
      <c r="H913" s="383" t="s">
        <v>681</v>
      </c>
      <c r="I913" s="383" t="s">
        <v>684</v>
      </c>
      <c r="J913" s="383" t="s">
        <v>617</v>
      </c>
      <c r="K913" s="383" t="s">
        <v>618</v>
      </c>
      <c r="L913" s="384">
        <v>0</v>
      </c>
      <c r="M913" s="383" t="s">
        <v>619</v>
      </c>
      <c r="N913" s="383" t="s">
        <v>620</v>
      </c>
      <c r="O913" s="383" t="s">
        <v>230</v>
      </c>
    </row>
    <row r="914" spans="1:15">
      <c r="A914" s="385">
        <v>41998</v>
      </c>
      <c r="B914" s="383" t="s">
        <v>621</v>
      </c>
      <c r="C914" s="383" t="s">
        <v>8</v>
      </c>
      <c r="D914" s="383" t="s">
        <v>9</v>
      </c>
      <c r="E914" s="383" t="s">
        <v>622</v>
      </c>
      <c r="F914" s="383" t="s">
        <v>10</v>
      </c>
      <c r="G914" s="384">
        <v>590</v>
      </c>
      <c r="H914" s="383" t="s">
        <v>14</v>
      </c>
      <c r="I914" s="383" t="s">
        <v>691</v>
      </c>
      <c r="J914" s="383" t="s">
        <v>617</v>
      </c>
      <c r="K914" s="383" t="s">
        <v>618</v>
      </c>
      <c r="L914" s="384">
        <v>0</v>
      </c>
      <c r="M914" s="383" t="s">
        <v>619</v>
      </c>
      <c r="N914" s="383" t="s">
        <v>620</v>
      </c>
      <c r="O914" s="383" t="s">
        <v>230</v>
      </c>
    </row>
    <row r="915" spans="1:15">
      <c r="A915" s="385">
        <v>41999</v>
      </c>
      <c r="B915" s="383" t="s">
        <v>621</v>
      </c>
      <c r="C915" s="383" t="s">
        <v>8</v>
      </c>
      <c r="D915" s="383" t="s">
        <v>9</v>
      </c>
      <c r="E915" s="383" t="s">
        <v>622</v>
      </c>
      <c r="F915" s="383" t="s">
        <v>10</v>
      </c>
      <c r="G915" s="384">
        <v>590</v>
      </c>
      <c r="H915" s="383" t="s">
        <v>14</v>
      </c>
      <c r="I915" s="383" t="s">
        <v>691</v>
      </c>
      <c r="J915" s="383" t="s">
        <v>617</v>
      </c>
      <c r="K915" s="383" t="s">
        <v>618</v>
      </c>
      <c r="L915" s="384">
        <v>0</v>
      </c>
      <c r="M915" s="383" t="s">
        <v>619</v>
      </c>
      <c r="N915" s="383" t="s">
        <v>620</v>
      </c>
      <c r="O915" s="383" t="s">
        <v>230</v>
      </c>
    </row>
    <row r="916" spans="1:15">
      <c r="A916" s="385">
        <v>42000</v>
      </c>
      <c r="B916" s="383" t="s">
        <v>621</v>
      </c>
      <c r="C916" s="383" t="s">
        <v>8</v>
      </c>
      <c r="D916" s="383" t="s">
        <v>9</v>
      </c>
      <c r="E916" s="383" t="s">
        <v>622</v>
      </c>
      <c r="F916" s="383" t="s">
        <v>10</v>
      </c>
      <c r="G916" s="384">
        <v>590</v>
      </c>
      <c r="H916" s="383" t="s">
        <v>14</v>
      </c>
      <c r="I916" s="383" t="s">
        <v>691</v>
      </c>
      <c r="J916" s="383" t="s">
        <v>617</v>
      </c>
      <c r="K916" s="383" t="s">
        <v>618</v>
      </c>
      <c r="L916" s="384">
        <v>0</v>
      </c>
      <c r="M916" s="383" t="s">
        <v>619</v>
      </c>
      <c r="N916" s="383" t="s">
        <v>620</v>
      </c>
      <c r="O916" s="383" t="s">
        <v>230</v>
      </c>
    </row>
    <row r="917" spans="1:15">
      <c r="A917" s="385">
        <v>42001</v>
      </c>
      <c r="B917" s="383" t="s">
        <v>621</v>
      </c>
      <c r="C917" s="383" t="s">
        <v>8</v>
      </c>
      <c r="D917" s="383" t="s">
        <v>9</v>
      </c>
      <c r="E917" s="383" t="s">
        <v>622</v>
      </c>
      <c r="F917" s="383" t="s">
        <v>10</v>
      </c>
      <c r="G917" s="384">
        <v>9855</v>
      </c>
      <c r="H917" s="383" t="s">
        <v>14</v>
      </c>
      <c r="I917" s="383" t="s">
        <v>693</v>
      </c>
      <c r="J917" s="383" t="s">
        <v>617</v>
      </c>
      <c r="K917" s="383" t="s">
        <v>618</v>
      </c>
      <c r="L917" s="384">
        <v>0</v>
      </c>
      <c r="M917" s="383" t="s">
        <v>619</v>
      </c>
      <c r="N917" s="383" t="s">
        <v>620</v>
      </c>
      <c r="O917" s="383" t="s">
        <v>230</v>
      </c>
    </row>
    <row r="918" spans="1:15">
      <c r="A918" s="385">
        <v>42002</v>
      </c>
      <c r="B918" s="383" t="s">
        <v>621</v>
      </c>
      <c r="C918" s="383" t="s">
        <v>8</v>
      </c>
      <c r="D918" s="383" t="s">
        <v>9</v>
      </c>
      <c r="E918" s="383" t="s">
        <v>622</v>
      </c>
      <c r="F918" s="383" t="s">
        <v>10</v>
      </c>
      <c r="G918" s="384">
        <v>590</v>
      </c>
      <c r="H918" s="383" t="s">
        <v>14</v>
      </c>
      <c r="I918" s="383" t="s">
        <v>691</v>
      </c>
      <c r="J918" s="383" t="s">
        <v>617</v>
      </c>
      <c r="K918" s="383" t="s">
        <v>618</v>
      </c>
      <c r="L918" s="384">
        <v>0</v>
      </c>
      <c r="M918" s="383" t="s">
        <v>619</v>
      </c>
      <c r="N918" s="383" t="s">
        <v>620</v>
      </c>
      <c r="O918" s="383" t="s">
        <v>230</v>
      </c>
    </row>
    <row r="919" spans="1:15">
      <c r="A919" s="385">
        <v>42003</v>
      </c>
      <c r="B919" s="383" t="s">
        <v>17</v>
      </c>
      <c r="C919" s="383" t="s">
        <v>18</v>
      </c>
      <c r="D919" s="383" t="s">
        <v>19</v>
      </c>
      <c r="E919" s="383" t="s">
        <v>668</v>
      </c>
      <c r="F919" s="383" t="s">
        <v>10</v>
      </c>
      <c r="G919" s="384">
        <v>750</v>
      </c>
      <c r="H919" s="383" t="s">
        <v>669</v>
      </c>
      <c r="I919" s="383" t="s">
        <v>670</v>
      </c>
      <c r="J919" s="383" t="s">
        <v>617</v>
      </c>
      <c r="K919" s="383" t="s">
        <v>618</v>
      </c>
      <c r="L919" s="384">
        <v>0</v>
      </c>
      <c r="M919" s="383" t="s">
        <v>619</v>
      </c>
      <c r="N919" s="383" t="s">
        <v>620</v>
      </c>
      <c r="O919" s="383" t="s">
        <v>230</v>
      </c>
    </row>
    <row r="920" spans="1:15">
      <c r="A920" s="385">
        <v>42004</v>
      </c>
      <c r="B920" s="383" t="s">
        <v>17</v>
      </c>
      <c r="C920" s="383" t="s">
        <v>18</v>
      </c>
      <c r="D920" s="383" t="s">
        <v>19</v>
      </c>
      <c r="E920" s="383" t="s">
        <v>668</v>
      </c>
      <c r="F920" s="383" t="s">
        <v>10</v>
      </c>
      <c r="G920" s="384">
        <v>750</v>
      </c>
      <c r="H920" s="383" t="s">
        <v>669</v>
      </c>
      <c r="I920" s="383" t="s">
        <v>670</v>
      </c>
      <c r="J920" s="383" t="s">
        <v>617</v>
      </c>
      <c r="K920" s="383" t="s">
        <v>618</v>
      </c>
      <c r="L920" s="384">
        <v>0</v>
      </c>
      <c r="M920" s="383" t="s">
        <v>626</v>
      </c>
      <c r="N920" s="383" t="s">
        <v>620</v>
      </c>
      <c r="O920" s="383" t="s">
        <v>230</v>
      </c>
    </row>
    <row r="921" spans="1:15">
      <c r="A921" s="385">
        <v>42005</v>
      </c>
      <c r="B921" s="383" t="s">
        <v>17</v>
      </c>
      <c r="C921" s="383" t="s">
        <v>18</v>
      </c>
      <c r="D921" s="383" t="s">
        <v>19</v>
      </c>
      <c r="E921" s="383" t="s">
        <v>668</v>
      </c>
      <c r="F921" s="383" t="s">
        <v>10</v>
      </c>
      <c r="G921" s="384">
        <v>2000</v>
      </c>
      <c r="H921" s="383" t="s">
        <v>676</v>
      </c>
      <c r="I921" s="383" t="s">
        <v>677</v>
      </c>
      <c r="J921" s="383" t="s">
        <v>617</v>
      </c>
      <c r="K921" s="383" t="s">
        <v>618</v>
      </c>
      <c r="L921" s="384">
        <v>0</v>
      </c>
      <c r="M921" s="383" t="s">
        <v>626</v>
      </c>
      <c r="N921" s="383" t="s">
        <v>620</v>
      </c>
      <c r="O921" s="383" t="s">
        <v>230</v>
      </c>
    </row>
    <row r="922" spans="1:15">
      <c r="A922" s="385">
        <v>42006</v>
      </c>
      <c r="B922" s="383" t="s">
        <v>17</v>
      </c>
      <c r="C922" s="383" t="s">
        <v>18</v>
      </c>
      <c r="D922" s="383" t="s">
        <v>19</v>
      </c>
      <c r="E922" s="383" t="s">
        <v>668</v>
      </c>
      <c r="F922" s="383" t="s">
        <v>10</v>
      </c>
      <c r="G922" s="384">
        <v>1800</v>
      </c>
      <c r="H922" s="383" t="s">
        <v>679</v>
      </c>
      <c r="I922" s="383" t="s">
        <v>686</v>
      </c>
      <c r="J922" s="383" t="s">
        <v>617</v>
      </c>
      <c r="K922" s="383" t="s">
        <v>618</v>
      </c>
      <c r="L922" s="384">
        <v>6319</v>
      </c>
      <c r="M922" s="383" t="s">
        <v>627</v>
      </c>
      <c r="N922" s="383" t="s">
        <v>620</v>
      </c>
      <c r="O922" s="383" t="s">
        <v>230</v>
      </c>
    </row>
    <row r="923" spans="1:15">
      <c r="A923" s="385">
        <v>42007</v>
      </c>
      <c r="B923" s="383" t="s">
        <v>17</v>
      </c>
      <c r="C923" s="383" t="s">
        <v>18</v>
      </c>
      <c r="D923" s="383" t="s">
        <v>19</v>
      </c>
      <c r="E923" s="383" t="s">
        <v>668</v>
      </c>
      <c r="F923" s="383" t="s">
        <v>10</v>
      </c>
      <c r="G923" s="384">
        <v>1800</v>
      </c>
      <c r="H923" s="383" t="s">
        <v>679</v>
      </c>
      <c r="I923" s="383" t="s">
        <v>686</v>
      </c>
      <c r="J923" s="383" t="s">
        <v>617</v>
      </c>
      <c r="K923" s="383" t="s">
        <v>618</v>
      </c>
      <c r="L923" s="384">
        <v>8221</v>
      </c>
      <c r="M923" s="383" t="s">
        <v>627</v>
      </c>
      <c r="N923" s="383" t="s">
        <v>620</v>
      </c>
      <c r="O923" s="383" t="s">
        <v>230</v>
      </c>
    </row>
    <row r="924" spans="1:15">
      <c r="A924" s="385">
        <v>42008</v>
      </c>
      <c r="B924" s="383" t="s">
        <v>17</v>
      </c>
      <c r="C924" s="383" t="s">
        <v>18</v>
      </c>
      <c r="D924" s="383" t="s">
        <v>19</v>
      </c>
      <c r="E924" s="383" t="s">
        <v>668</v>
      </c>
      <c r="F924" s="383" t="s">
        <v>10</v>
      </c>
      <c r="G924" s="384">
        <v>1800</v>
      </c>
      <c r="H924" s="383" t="s">
        <v>679</v>
      </c>
      <c r="I924" s="383" t="s">
        <v>686</v>
      </c>
      <c r="J924" s="383" t="s">
        <v>617</v>
      </c>
      <c r="K924" s="383" t="s">
        <v>618</v>
      </c>
      <c r="L924" s="384">
        <v>8501</v>
      </c>
      <c r="M924" s="383" t="s">
        <v>627</v>
      </c>
      <c r="N924" s="383" t="s">
        <v>620</v>
      </c>
      <c r="O924" s="383" t="s">
        <v>230</v>
      </c>
    </row>
    <row r="925" spans="1:15">
      <c r="A925" s="385">
        <v>42009</v>
      </c>
      <c r="B925" s="383" t="s">
        <v>17</v>
      </c>
      <c r="C925" s="383" t="s">
        <v>18</v>
      </c>
      <c r="D925" s="383" t="s">
        <v>19</v>
      </c>
      <c r="E925" s="383" t="s">
        <v>668</v>
      </c>
      <c r="F925" s="383" t="s">
        <v>10</v>
      </c>
      <c r="G925" s="384">
        <v>750</v>
      </c>
      <c r="H925" s="383" t="s">
        <v>669</v>
      </c>
      <c r="I925" s="383" t="s">
        <v>670</v>
      </c>
      <c r="J925" s="383" t="s">
        <v>617</v>
      </c>
      <c r="K925" s="383" t="s">
        <v>618</v>
      </c>
      <c r="L925" s="384">
        <v>9088</v>
      </c>
      <c r="M925" s="383" t="s">
        <v>627</v>
      </c>
      <c r="N925" s="383" t="s">
        <v>620</v>
      </c>
      <c r="O925" s="383" t="s">
        <v>230</v>
      </c>
    </row>
    <row r="926" spans="1:15">
      <c r="A926" s="385">
        <v>42010</v>
      </c>
      <c r="B926" s="383" t="s">
        <v>17</v>
      </c>
      <c r="C926" s="383" t="s">
        <v>18</v>
      </c>
      <c r="D926" s="383" t="s">
        <v>19</v>
      </c>
      <c r="E926" s="383" t="s">
        <v>668</v>
      </c>
      <c r="F926" s="383" t="s">
        <v>10</v>
      </c>
      <c r="G926" s="384">
        <v>750</v>
      </c>
      <c r="H926" s="383" t="s">
        <v>669</v>
      </c>
      <c r="I926" s="383" t="s">
        <v>685</v>
      </c>
      <c r="J926" s="383" t="s">
        <v>617</v>
      </c>
      <c r="K926" s="383" t="s">
        <v>618</v>
      </c>
      <c r="L926" s="384">
        <v>9280</v>
      </c>
      <c r="M926" s="383" t="s">
        <v>629</v>
      </c>
      <c r="N926" s="383" t="s">
        <v>620</v>
      </c>
      <c r="O926" s="383" t="s">
        <v>230</v>
      </c>
    </row>
    <row r="927" spans="1:15">
      <c r="A927" s="385">
        <v>42012</v>
      </c>
      <c r="B927" s="383" t="s">
        <v>15</v>
      </c>
      <c r="C927" s="383" t="s">
        <v>16</v>
      </c>
      <c r="D927" s="383" t="s">
        <v>13</v>
      </c>
      <c r="E927" s="383" t="s">
        <v>680</v>
      </c>
      <c r="F927" s="383" t="s">
        <v>10</v>
      </c>
      <c r="G927" s="384">
        <v>4000</v>
      </c>
      <c r="H927" s="383" t="s">
        <v>681</v>
      </c>
      <c r="I927" s="383" t="s">
        <v>682</v>
      </c>
      <c r="J927" s="383" t="s">
        <v>617</v>
      </c>
      <c r="K927" s="383" t="s">
        <v>618</v>
      </c>
      <c r="L927" s="384">
        <v>9280</v>
      </c>
      <c r="M927" s="383" t="s">
        <v>630</v>
      </c>
      <c r="N927" s="383" t="s">
        <v>620</v>
      </c>
      <c r="O927" s="383" t="s">
        <v>230</v>
      </c>
    </row>
    <row r="928" spans="1:15">
      <c r="A928" s="385">
        <v>42013</v>
      </c>
      <c r="B928" s="383" t="s">
        <v>15</v>
      </c>
      <c r="C928" s="383" t="s">
        <v>16</v>
      </c>
      <c r="D928" s="383" t="s">
        <v>13</v>
      </c>
      <c r="E928" s="383" t="s">
        <v>680</v>
      </c>
      <c r="F928" s="383" t="s">
        <v>10</v>
      </c>
      <c r="G928" s="384">
        <v>4000</v>
      </c>
      <c r="H928" s="383" t="s">
        <v>681</v>
      </c>
      <c r="I928" s="383" t="s">
        <v>682</v>
      </c>
      <c r="J928" s="383" t="s">
        <v>617</v>
      </c>
      <c r="K928" s="383" t="s">
        <v>618</v>
      </c>
      <c r="L928" s="384">
        <v>9280</v>
      </c>
      <c r="M928" s="383" t="s">
        <v>630</v>
      </c>
      <c r="N928" s="383" t="s">
        <v>620</v>
      </c>
      <c r="O928" s="383" t="s">
        <v>230</v>
      </c>
    </row>
    <row r="929" spans="1:15">
      <c r="A929" s="385">
        <v>42014</v>
      </c>
      <c r="B929" s="383" t="s">
        <v>37</v>
      </c>
      <c r="C929" s="383" t="s">
        <v>654</v>
      </c>
      <c r="D929" s="383" t="s">
        <v>38</v>
      </c>
      <c r="E929" s="383" t="s">
        <v>655</v>
      </c>
      <c r="F929" s="383" t="s">
        <v>10</v>
      </c>
      <c r="G929" s="384">
        <v>1800</v>
      </c>
      <c r="H929" s="383" t="s">
        <v>656</v>
      </c>
      <c r="I929" s="383" t="s">
        <v>657</v>
      </c>
      <c r="J929" s="383" t="s">
        <v>617</v>
      </c>
      <c r="K929" s="383" t="s">
        <v>618</v>
      </c>
      <c r="L929" s="384">
        <v>9280</v>
      </c>
      <c r="M929" s="383" t="s">
        <v>630</v>
      </c>
      <c r="N929" s="383" t="s">
        <v>620</v>
      </c>
      <c r="O929" s="383" t="s">
        <v>230</v>
      </c>
    </row>
    <row r="930" spans="1:15">
      <c r="A930" s="385">
        <v>42015</v>
      </c>
      <c r="B930" s="383" t="s">
        <v>37</v>
      </c>
      <c r="C930" s="383" t="s">
        <v>654</v>
      </c>
      <c r="D930" s="383" t="s">
        <v>38</v>
      </c>
      <c r="E930" s="383" t="s">
        <v>655</v>
      </c>
      <c r="F930" s="383" t="s">
        <v>10</v>
      </c>
      <c r="G930" s="384">
        <v>1800</v>
      </c>
      <c r="H930" s="383" t="s">
        <v>656</v>
      </c>
      <c r="I930" s="383" t="s">
        <v>657</v>
      </c>
      <c r="J930" s="383" t="s">
        <v>617</v>
      </c>
      <c r="K930" s="383" t="s">
        <v>618</v>
      </c>
      <c r="L930" s="384">
        <v>9280</v>
      </c>
      <c r="M930" s="383" t="s">
        <v>630</v>
      </c>
      <c r="N930" s="383" t="s">
        <v>620</v>
      </c>
      <c r="O930" s="383" t="s">
        <v>230</v>
      </c>
    </row>
    <row r="931" spans="1:15">
      <c r="A931" s="385">
        <v>42016</v>
      </c>
      <c r="B931" s="383" t="s">
        <v>37</v>
      </c>
      <c r="C931" s="383" t="s">
        <v>654</v>
      </c>
      <c r="D931" s="383" t="s">
        <v>38</v>
      </c>
      <c r="E931" s="383" t="s">
        <v>655</v>
      </c>
      <c r="F931" s="383" t="s">
        <v>10</v>
      </c>
      <c r="G931" s="384">
        <v>1800</v>
      </c>
      <c r="H931" s="383" t="s">
        <v>656</v>
      </c>
      <c r="I931" s="383" t="s">
        <v>657</v>
      </c>
      <c r="J931" s="383" t="s">
        <v>617</v>
      </c>
      <c r="K931" s="383" t="s">
        <v>618</v>
      </c>
      <c r="L931" s="384">
        <v>9280</v>
      </c>
      <c r="M931" s="383" t="s">
        <v>630</v>
      </c>
      <c r="N931" s="383" t="s">
        <v>620</v>
      </c>
      <c r="O931" s="383" t="s">
        <v>230</v>
      </c>
    </row>
    <row r="932" spans="1:15">
      <c r="A932" s="385">
        <v>42017</v>
      </c>
      <c r="B932" s="383" t="s">
        <v>37</v>
      </c>
      <c r="C932" s="383" t="s">
        <v>654</v>
      </c>
      <c r="D932" s="383" t="s">
        <v>38</v>
      </c>
      <c r="E932" s="383" t="s">
        <v>655</v>
      </c>
      <c r="F932" s="383" t="s">
        <v>10</v>
      </c>
      <c r="G932" s="384">
        <v>1800</v>
      </c>
      <c r="H932" s="383" t="s">
        <v>656</v>
      </c>
      <c r="I932" s="383" t="s">
        <v>657</v>
      </c>
      <c r="J932" s="383" t="s">
        <v>617</v>
      </c>
      <c r="K932" s="383" t="s">
        <v>618</v>
      </c>
      <c r="L932" s="384">
        <v>9280</v>
      </c>
      <c r="M932" s="383" t="s">
        <v>631</v>
      </c>
      <c r="N932" s="383" t="s">
        <v>620</v>
      </c>
      <c r="O932" s="383" t="s">
        <v>230</v>
      </c>
    </row>
    <row r="933" spans="1:15">
      <c r="A933" s="385">
        <v>42018</v>
      </c>
      <c r="B933" s="383" t="s">
        <v>17</v>
      </c>
      <c r="C933" s="383" t="s">
        <v>18</v>
      </c>
      <c r="D933" s="383" t="s">
        <v>19</v>
      </c>
      <c r="E933" s="383" t="s">
        <v>668</v>
      </c>
      <c r="F933" s="383" t="s">
        <v>10</v>
      </c>
      <c r="G933" s="384">
        <v>2000</v>
      </c>
      <c r="H933" s="383" t="s">
        <v>679</v>
      </c>
      <c r="I933" s="383" t="s">
        <v>677</v>
      </c>
      <c r="J933" s="383" t="s">
        <v>617</v>
      </c>
      <c r="K933" s="383" t="s">
        <v>618</v>
      </c>
      <c r="L933" s="384">
        <v>9804</v>
      </c>
      <c r="M933" s="383" t="s">
        <v>631</v>
      </c>
      <c r="N933" s="383" t="s">
        <v>620</v>
      </c>
      <c r="O933" s="383" t="s">
        <v>230</v>
      </c>
    </row>
    <row r="934" spans="1:15">
      <c r="A934" s="385">
        <v>42019</v>
      </c>
      <c r="B934" s="383" t="s">
        <v>646</v>
      </c>
      <c r="C934" s="383" t="s">
        <v>8</v>
      </c>
      <c r="D934" s="383" t="s">
        <v>32</v>
      </c>
      <c r="E934" s="383" t="s">
        <v>647</v>
      </c>
      <c r="F934" s="383" t="s">
        <v>10</v>
      </c>
      <c r="G934" s="384">
        <v>3134</v>
      </c>
      <c r="H934" s="383" t="s">
        <v>648</v>
      </c>
      <c r="I934" s="383" t="s">
        <v>662</v>
      </c>
      <c r="J934" s="383" t="s">
        <v>617</v>
      </c>
      <c r="K934" s="383" t="s">
        <v>618</v>
      </c>
      <c r="L934" s="384">
        <v>11627</v>
      </c>
      <c r="M934" s="383" t="s">
        <v>631</v>
      </c>
      <c r="N934" s="383" t="s">
        <v>620</v>
      </c>
      <c r="O934" s="383" t="s">
        <v>230</v>
      </c>
    </row>
    <row r="935" spans="1:15">
      <c r="A935" s="385">
        <v>42020</v>
      </c>
      <c r="B935" s="383" t="s">
        <v>17</v>
      </c>
      <c r="C935" s="383" t="s">
        <v>18</v>
      </c>
      <c r="D935" s="383" t="s">
        <v>19</v>
      </c>
      <c r="E935" s="383" t="s">
        <v>668</v>
      </c>
      <c r="F935" s="383" t="s">
        <v>10</v>
      </c>
      <c r="G935" s="384">
        <v>2000</v>
      </c>
      <c r="H935" s="383" t="s">
        <v>679</v>
      </c>
      <c r="I935" s="383" t="s">
        <v>677</v>
      </c>
      <c r="J935" s="383" t="s">
        <v>617</v>
      </c>
      <c r="K935" s="383" t="s">
        <v>618</v>
      </c>
      <c r="L935" s="384">
        <v>12650</v>
      </c>
      <c r="M935" s="383" t="s">
        <v>631</v>
      </c>
      <c r="N935" s="383" t="s">
        <v>620</v>
      </c>
      <c r="O935" s="383" t="s">
        <v>230</v>
      </c>
    </row>
    <row r="936" spans="1:15">
      <c r="A936" s="385">
        <v>42021</v>
      </c>
      <c r="B936" s="383" t="s">
        <v>646</v>
      </c>
      <c r="C936" s="383" t="s">
        <v>8</v>
      </c>
      <c r="D936" s="383" t="s">
        <v>32</v>
      </c>
      <c r="E936" s="383" t="s">
        <v>647</v>
      </c>
      <c r="F936" s="383" t="s">
        <v>10</v>
      </c>
      <c r="G936" s="384">
        <v>3134</v>
      </c>
      <c r="H936" s="383" t="s">
        <v>648</v>
      </c>
      <c r="I936" s="383" t="s">
        <v>662</v>
      </c>
      <c r="J936" s="383" t="s">
        <v>617</v>
      </c>
      <c r="K936" s="383" t="s">
        <v>618</v>
      </c>
      <c r="L936" s="384">
        <v>12650</v>
      </c>
      <c r="M936" s="383" t="s">
        <v>632</v>
      </c>
      <c r="N936" s="383" t="s">
        <v>620</v>
      </c>
      <c r="O936" s="383" t="s">
        <v>230</v>
      </c>
    </row>
    <row r="937" spans="1:15">
      <c r="A937" s="385">
        <v>42022</v>
      </c>
      <c r="B937" s="383" t="s">
        <v>646</v>
      </c>
      <c r="C937" s="383" t="s">
        <v>8</v>
      </c>
      <c r="D937" s="383" t="s">
        <v>32</v>
      </c>
      <c r="E937" s="383" t="s">
        <v>647</v>
      </c>
      <c r="F937" s="383" t="s">
        <v>10</v>
      </c>
      <c r="G937" s="384">
        <v>3134</v>
      </c>
      <c r="H937" s="383" t="s">
        <v>648</v>
      </c>
      <c r="I937" s="383" t="s">
        <v>662</v>
      </c>
      <c r="J937" s="383" t="s">
        <v>617</v>
      </c>
      <c r="K937" s="383" t="s">
        <v>618</v>
      </c>
      <c r="L937" s="384">
        <v>12650</v>
      </c>
      <c r="M937" s="383" t="s">
        <v>632</v>
      </c>
      <c r="N937" s="383" t="s">
        <v>620</v>
      </c>
      <c r="O937" s="383" t="s">
        <v>230</v>
      </c>
    </row>
    <row r="938" spans="1:15">
      <c r="A938" s="385">
        <v>42023</v>
      </c>
      <c r="B938" s="383" t="s">
        <v>646</v>
      </c>
      <c r="C938" s="383" t="s">
        <v>8</v>
      </c>
      <c r="D938" s="383" t="s">
        <v>32</v>
      </c>
      <c r="E938" s="383" t="s">
        <v>647</v>
      </c>
      <c r="F938" s="383" t="s">
        <v>10</v>
      </c>
      <c r="G938" s="384">
        <v>3134</v>
      </c>
      <c r="H938" s="383" t="s">
        <v>648</v>
      </c>
      <c r="I938" s="383" t="s">
        <v>662</v>
      </c>
      <c r="J938" s="383" t="s">
        <v>617</v>
      </c>
      <c r="K938" s="383" t="s">
        <v>618</v>
      </c>
      <c r="L938" s="384">
        <v>12650</v>
      </c>
      <c r="M938" s="383" t="s">
        <v>632</v>
      </c>
      <c r="N938" s="383" t="s">
        <v>620</v>
      </c>
      <c r="O938" s="383" t="s">
        <v>230</v>
      </c>
    </row>
    <row r="939" spans="1:15">
      <c r="A939" s="385">
        <v>42024</v>
      </c>
      <c r="B939" s="383" t="s">
        <v>646</v>
      </c>
      <c r="C939" s="383" t="s">
        <v>8</v>
      </c>
      <c r="D939" s="383" t="s">
        <v>32</v>
      </c>
      <c r="E939" s="383" t="s">
        <v>647</v>
      </c>
      <c r="F939" s="383" t="s">
        <v>10</v>
      </c>
      <c r="G939" s="384">
        <v>28304</v>
      </c>
      <c r="H939" s="383" t="s">
        <v>648</v>
      </c>
      <c r="I939" s="383" t="s">
        <v>662</v>
      </c>
      <c r="J939" s="383" t="s">
        <v>617</v>
      </c>
      <c r="K939" s="383" t="s">
        <v>618</v>
      </c>
      <c r="L939" s="384">
        <v>12775</v>
      </c>
      <c r="M939" s="383" t="s">
        <v>633</v>
      </c>
      <c r="N939" s="383" t="s">
        <v>620</v>
      </c>
      <c r="O939" s="383" t="s">
        <v>230</v>
      </c>
    </row>
    <row r="940" spans="1:15">
      <c r="A940" s="385">
        <v>42025</v>
      </c>
      <c r="B940" s="383" t="s">
        <v>646</v>
      </c>
      <c r="C940" s="383" t="s">
        <v>8</v>
      </c>
      <c r="D940" s="383" t="s">
        <v>32</v>
      </c>
      <c r="E940" s="383" t="s">
        <v>647</v>
      </c>
      <c r="F940" s="383" t="s">
        <v>10</v>
      </c>
      <c r="G940" s="384">
        <v>3134</v>
      </c>
      <c r="H940" s="383" t="s">
        <v>648</v>
      </c>
      <c r="I940" s="383" t="s">
        <v>662</v>
      </c>
      <c r="J940" s="383" t="s">
        <v>617</v>
      </c>
      <c r="K940" s="383" t="s">
        <v>618</v>
      </c>
      <c r="L940" s="384">
        <v>14695</v>
      </c>
      <c r="M940" s="383" t="s">
        <v>633</v>
      </c>
      <c r="N940" s="383" t="s">
        <v>620</v>
      </c>
      <c r="O940" s="383" t="s">
        <v>230</v>
      </c>
    </row>
    <row r="941" spans="1:15">
      <c r="A941" s="385">
        <v>42026</v>
      </c>
      <c r="B941" s="383" t="s">
        <v>646</v>
      </c>
      <c r="C941" s="383" t="s">
        <v>8</v>
      </c>
      <c r="D941" s="383" t="s">
        <v>32</v>
      </c>
      <c r="E941" s="383" t="s">
        <v>647</v>
      </c>
      <c r="F941" s="383" t="s">
        <v>10</v>
      </c>
      <c r="G941" s="384">
        <v>3134</v>
      </c>
      <c r="H941" s="383" t="s">
        <v>648</v>
      </c>
      <c r="I941" s="383" t="s">
        <v>662</v>
      </c>
      <c r="J941" s="383" t="s">
        <v>617</v>
      </c>
      <c r="K941" s="383" t="s">
        <v>618</v>
      </c>
      <c r="L941" s="384">
        <v>15922</v>
      </c>
      <c r="M941" s="383" t="s">
        <v>633</v>
      </c>
      <c r="N941" s="383" t="s">
        <v>620</v>
      </c>
      <c r="O941" s="383" t="s">
        <v>230</v>
      </c>
    </row>
    <row r="942" spans="1:15">
      <c r="A942" s="385">
        <v>42027</v>
      </c>
      <c r="B942" s="383" t="s">
        <v>646</v>
      </c>
      <c r="C942" s="383" t="s">
        <v>8</v>
      </c>
      <c r="D942" s="383" t="s">
        <v>32</v>
      </c>
      <c r="E942" s="383" t="s">
        <v>647</v>
      </c>
      <c r="F942" s="383" t="s">
        <v>10</v>
      </c>
      <c r="G942" s="384">
        <v>3134</v>
      </c>
      <c r="H942" s="383" t="s">
        <v>648</v>
      </c>
      <c r="I942" s="383" t="s">
        <v>662</v>
      </c>
      <c r="J942" s="383" t="s">
        <v>617</v>
      </c>
      <c r="K942" s="383" t="s">
        <v>618</v>
      </c>
      <c r="L942" s="384">
        <v>17245</v>
      </c>
      <c r="M942" s="383" t="s">
        <v>633</v>
      </c>
      <c r="N942" s="383" t="s">
        <v>620</v>
      </c>
      <c r="O942" s="383" t="s">
        <v>230</v>
      </c>
    </row>
    <row r="943" spans="1:15">
      <c r="A943" s="385">
        <v>42028</v>
      </c>
      <c r="B943" s="383" t="s">
        <v>646</v>
      </c>
      <c r="C943" s="383" t="s">
        <v>8</v>
      </c>
      <c r="D943" s="383" t="s">
        <v>32</v>
      </c>
      <c r="E943" s="383" t="s">
        <v>647</v>
      </c>
      <c r="F943" s="383" t="s">
        <v>10</v>
      </c>
      <c r="G943" s="384">
        <v>3134</v>
      </c>
      <c r="H943" s="383" t="s">
        <v>648</v>
      </c>
      <c r="I943" s="383" t="s">
        <v>662</v>
      </c>
      <c r="J943" s="383" t="s">
        <v>617</v>
      </c>
      <c r="K943" s="383" t="s">
        <v>618</v>
      </c>
      <c r="L943" s="384">
        <v>18650</v>
      </c>
      <c r="M943" s="383" t="s">
        <v>633</v>
      </c>
      <c r="N943" s="383" t="s">
        <v>620</v>
      </c>
      <c r="O943" s="383" t="s">
        <v>230</v>
      </c>
    </row>
    <row r="944" spans="1:15">
      <c r="A944" s="385">
        <v>42029</v>
      </c>
      <c r="B944" s="383" t="s">
        <v>646</v>
      </c>
      <c r="C944" s="383" t="s">
        <v>8</v>
      </c>
      <c r="D944" s="383" t="s">
        <v>32</v>
      </c>
      <c r="E944" s="383" t="s">
        <v>647</v>
      </c>
      <c r="F944" s="383" t="s">
        <v>10</v>
      </c>
      <c r="G944" s="384">
        <v>3134</v>
      </c>
      <c r="H944" s="383" t="s">
        <v>648</v>
      </c>
      <c r="I944" s="383" t="s">
        <v>662</v>
      </c>
      <c r="J944" s="383" t="s">
        <v>617</v>
      </c>
      <c r="K944" s="383" t="s">
        <v>618</v>
      </c>
      <c r="L944" s="384">
        <v>18650</v>
      </c>
      <c r="M944" s="383" t="s">
        <v>633</v>
      </c>
      <c r="N944" s="383" t="s">
        <v>620</v>
      </c>
      <c r="O944" s="383" t="s">
        <v>230</v>
      </c>
    </row>
    <row r="945" spans="1:15">
      <c r="A945" s="385">
        <v>42030</v>
      </c>
      <c r="B945" s="383" t="s">
        <v>646</v>
      </c>
      <c r="C945" s="383" t="s">
        <v>8</v>
      </c>
      <c r="D945" s="383" t="s">
        <v>32</v>
      </c>
      <c r="E945" s="383" t="s">
        <v>647</v>
      </c>
      <c r="F945" s="383" t="s">
        <v>10</v>
      </c>
      <c r="G945" s="384">
        <v>3134</v>
      </c>
      <c r="H945" s="383" t="s">
        <v>648</v>
      </c>
      <c r="I945" s="383" t="s">
        <v>662</v>
      </c>
      <c r="J945" s="383" t="s">
        <v>617</v>
      </c>
      <c r="K945" s="383" t="s">
        <v>618</v>
      </c>
      <c r="L945" s="384">
        <v>18650</v>
      </c>
      <c r="M945" s="383" t="s">
        <v>634</v>
      </c>
      <c r="N945" s="383" t="s">
        <v>620</v>
      </c>
      <c r="O945" s="383" t="s">
        <v>230</v>
      </c>
    </row>
    <row r="946" spans="1:15">
      <c r="A946" s="385">
        <v>42031</v>
      </c>
      <c r="B946" s="383" t="s">
        <v>646</v>
      </c>
      <c r="C946" s="383" t="s">
        <v>8</v>
      </c>
      <c r="D946" s="383" t="s">
        <v>32</v>
      </c>
      <c r="E946" s="383" t="s">
        <v>647</v>
      </c>
      <c r="F946" s="383" t="s">
        <v>10</v>
      </c>
      <c r="G946" s="384">
        <v>3134</v>
      </c>
      <c r="H946" s="383" t="s">
        <v>648</v>
      </c>
      <c r="I946" s="383" t="s">
        <v>662</v>
      </c>
      <c r="J946" s="383" t="s">
        <v>617</v>
      </c>
      <c r="K946" s="383" t="s">
        <v>618</v>
      </c>
      <c r="L946" s="384">
        <v>18650</v>
      </c>
      <c r="M946" s="383" t="s">
        <v>634</v>
      </c>
      <c r="N946" s="383" t="s">
        <v>620</v>
      </c>
      <c r="O946" s="383" t="s">
        <v>230</v>
      </c>
    </row>
    <row r="947" spans="1:15">
      <c r="A947" s="385">
        <v>42032</v>
      </c>
      <c r="B947" s="383" t="s">
        <v>646</v>
      </c>
      <c r="C947" s="383" t="s">
        <v>8</v>
      </c>
      <c r="D947" s="383" t="s">
        <v>32</v>
      </c>
      <c r="E947" s="383" t="s">
        <v>647</v>
      </c>
      <c r="F947" s="383" t="s">
        <v>10</v>
      </c>
      <c r="G947" s="384">
        <v>3134</v>
      </c>
      <c r="H947" s="383" t="s">
        <v>648</v>
      </c>
      <c r="I947" s="383" t="s">
        <v>662</v>
      </c>
      <c r="J947" s="383" t="s">
        <v>617</v>
      </c>
      <c r="K947" s="383" t="s">
        <v>618</v>
      </c>
      <c r="L947" s="384">
        <v>18650</v>
      </c>
      <c r="M947" s="383" t="s">
        <v>634</v>
      </c>
      <c r="N947" s="383" t="s">
        <v>620</v>
      </c>
      <c r="O947" s="383" t="s">
        <v>230</v>
      </c>
    </row>
    <row r="948" spans="1:15">
      <c r="A948" s="385">
        <v>42033</v>
      </c>
      <c r="B948" s="383" t="s">
        <v>646</v>
      </c>
      <c r="C948" s="383" t="s">
        <v>8</v>
      </c>
      <c r="D948" s="383" t="s">
        <v>32</v>
      </c>
      <c r="E948" s="383" t="s">
        <v>647</v>
      </c>
      <c r="F948" s="383" t="s">
        <v>10</v>
      </c>
      <c r="G948" s="384">
        <v>3134</v>
      </c>
      <c r="H948" s="383" t="s">
        <v>648</v>
      </c>
      <c r="I948" s="383" t="s">
        <v>662</v>
      </c>
      <c r="J948" s="383" t="s">
        <v>617</v>
      </c>
      <c r="K948" s="383" t="s">
        <v>618</v>
      </c>
      <c r="L948" s="384">
        <v>18650</v>
      </c>
      <c r="M948" s="383" t="s">
        <v>634</v>
      </c>
      <c r="N948" s="383" t="s">
        <v>620</v>
      </c>
      <c r="O948" s="383" t="s">
        <v>230</v>
      </c>
    </row>
    <row r="949" spans="1:15">
      <c r="A949" s="385">
        <v>42034</v>
      </c>
      <c r="B949" s="383" t="s">
        <v>646</v>
      </c>
      <c r="C949" s="383" t="s">
        <v>8</v>
      </c>
      <c r="D949" s="383" t="s">
        <v>32</v>
      </c>
      <c r="E949" s="383" t="s">
        <v>647</v>
      </c>
      <c r="F949" s="383" t="s">
        <v>10</v>
      </c>
      <c r="G949" s="384">
        <v>2125</v>
      </c>
      <c r="H949" s="383" t="s">
        <v>648</v>
      </c>
      <c r="I949" s="383" t="s">
        <v>649</v>
      </c>
      <c r="J949" s="383" t="s">
        <v>617</v>
      </c>
      <c r="K949" s="383" t="s">
        <v>618</v>
      </c>
      <c r="L949" s="384">
        <v>18650</v>
      </c>
      <c r="M949" s="383" t="s">
        <v>634</v>
      </c>
      <c r="N949" s="383" t="s">
        <v>620</v>
      </c>
      <c r="O949" s="383" t="s">
        <v>230</v>
      </c>
    </row>
    <row r="950" spans="1:15">
      <c r="A950" s="385">
        <v>42035</v>
      </c>
      <c r="B950" s="383" t="s">
        <v>646</v>
      </c>
      <c r="C950" s="383" t="s">
        <v>8</v>
      </c>
      <c r="D950" s="383" t="s">
        <v>32</v>
      </c>
      <c r="E950" s="383" t="s">
        <v>647</v>
      </c>
      <c r="F950" s="383" t="s">
        <v>10</v>
      </c>
      <c r="G950" s="384">
        <v>3134</v>
      </c>
      <c r="H950" s="383" t="s">
        <v>648</v>
      </c>
      <c r="I950" s="383" t="s">
        <v>662</v>
      </c>
      <c r="J950" s="383" t="s">
        <v>617</v>
      </c>
      <c r="K950" s="383" t="s">
        <v>618</v>
      </c>
      <c r="L950" s="384">
        <v>18650</v>
      </c>
      <c r="M950" s="383" t="s">
        <v>634</v>
      </c>
      <c r="N950" s="383" t="s">
        <v>620</v>
      </c>
      <c r="O950" s="383" t="s">
        <v>230</v>
      </c>
    </row>
    <row r="951" spans="1:15">
      <c r="A951" s="385">
        <v>42036</v>
      </c>
      <c r="B951" s="383" t="s">
        <v>646</v>
      </c>
      <c r="C951" s="383" t="s">
        <v>8</v>
      </c>
      <c r="D951" s="383" t="s">
        <v>32</v>
      </c>
      <c r="E951" s="383" t="s">
        <v>647</v>
      </c>
      <c r="F951" s="383" t="s">
        <v>10</v>
      </c>
      <c r="G951" s="384">
        <v>3134</v>
      </c>
      <c r="H951" s="383" t="s">
        <v>648</v>
      </c>
      <c r="I951" s="383" t="s">
        <v>662</v>
      </c>
      <c r="J951" s="383" t="s">
        <v>617</v>
      </c>
      <c r="K951" s="383" t="s">
        <v>618</v>
      </c>
      <c r="L951" s="384">
        <v>18660</v>
      </c>
      <c r="M951" s="383" t="s">
        <v>634</v>
      </c>
      <c r="N951" s="383" t="s">
        <v>620</v>
      </c>
      <c r="O951" s="383" t="s">
        <v>230</v>
      </c>
    </row>
    <row r="952" spans="1:15">
      <c r="A952" s="385">
        <v>42037</v>
      </c>
      <c r="B952" s="383" t="s">
        <v>646</v>
      </c>
      <c r="C952" s="383" t="s">
        <v>8</v>
      </c>
      <c r="D952" s="383" t="s">
        <v>32</v>
      </c>
      <c r="E952" s="383" t="s">
        <v>647</v>
      </c>
      <c r="F952" s="383" t="s">
        <v>10</v>
      </c>
      <c r="G952" s="384">
        <v>3134</v>
      </c>
      <c r="H952" s="383" t="s">
        <v>648</v>
      </c>
      <c r="I952" s="383" t="s">
        <v>662</v>
      </c>
      <c r="J952" s="383" t="s">
        <v>617</v>
      </c>
      <c r="K952" s="383" t="s">
        <v>618</v>
      </c>
      <c r="L952" s="384">
        <v>18660</v>
      </c>
      <c r="M952" s="383" t="s">
        <v>634</v>
      </c>
      <c r="N952" s="383" t="s">
        <v>620</v>
      </c>
      <c r="O952" s="383" t="s">
        <v>230</v>
      </c>
    </row>
    <row r="953" spans="1:15">
      <c r="A953" s="385">
        <v>42038</v>
      </c>
      <c r="B953" s="383" t="s">
        <v>17</v>
      </c>
      <c r="C953" s="383" t="s">
        <v>18</v>
      </c>
      <c r="D953" s="383" t="s">
        <v>19</v>
      </c>
      <c r="E953" s="383" t="s">
        <v>668</v>
      </c>
      <c r="F953" s="383" t="s">
        <v>10</v>
      </c>
      <c r="G953" s="384">
        <v>750</v>
      </c>
      <c r="H953" s="383" t="s">
        <v>669</v>
      </c>
      <c r="I953" s="383" t="s">
        <v>675</v>
      </c>
      <c r="J953" s="383" t="s">
        <v>617</v>
      </c>
      <c r="K953" s="383" t="s">
        <v>618</v>
      </c>
      <c r="L953" s="384">
        <v>18660</v>
      </c>
      <c r="M953" s="383" t="s">
        <v>634</v>
      </c>
      <c r="N953" s="383" t="s">
        <v>620</v>
      </c>
      <c r="O953" s="383" t="s">
        <v>230</v>
      </c>
    </row>
    <row r="954" spans="1:15">
      <c r="A954" s="385">
        <v>42039</v>
      </c>
      <c r="B954" s="383" t="s">
        <v>646</v>
      </c>
      <c r="C954" s="383" t="s">
        <v>8</v>
      </c>
      <c r="D954" s="383" t="s">
        <v>32</v>
      </c>
      <c r="E954" s="383" t="s">
        <v>647</v>
      </c>
      <c r="F954" s="383" t="s">
        <v>10</v>
      </c>
      <c r="G954" s="384">
        <v>3134</v>
      </c>
      <c r="H954" s="383" t="s">
        <v>648</v>
      </c>
      <c r="I954" s="383" t="s">
        <v>662</v>
      </c>
      <c r="J954" s="383" t="s">
        <v>617</v>
      </c>
      <c r="K954" s="383" t="s">
        <v>618</v>
      </c>
      <c r="L954" s="384">
        <v>18660</v>
      </c>
      <c r="M954" s="383" t="s">
        <v>634</v>
      </c>
      <c r="N954" s="383" t="s">
        <v>620</v>
      </c>
      <c r="O954" s="383" t="s">
        <v>230</v>
      </c>
    </row>
    <row r="955" spans="1:15">
      <c r="A955" s="385">
        <v>42040</v>
      </c>
      <c r="B955" s="383" t="s">
        <v>646</v>
      </c>
      <c r="C955" s="383" t="s">
        <v>8</v>
      </c>
      <c r="D955" s="383" t="s">
        <v>32</v>
      </c>
      <c r="E955" s="383" t="s">
        <v>647</v>
      </c>
      <c r="F955" s="383" t="s">
        <v>10</v>
      </c>
      <c r="G955" s="384">
        <v>3134</v>
      </c>
      <c r="H955" s="383" t="s">
        <v>648</v>
      </c>
      <c r="I955" s="383" t="s">
        <v>662</v>
      </c>
      <c r="J955" s="383" t="s">
        <v>617</v>
      </c>
      <c r="K955" s="383" t="s">
        <v>618</v>
      </c>
      <c r="L955" s="384">
        <v>18761</v>
      </c>
      <c r="M955" s="383" t="s">
        <v>635</v>
      </c>
      <c r="N955" s="383" t="s">
        <v>620</v>
      </c>
      <c r="O955" s="383" t="s">
        <v>230</v>
      </c>
    </row>
    <row r="956" spans="1:15">
      <c r="A956" s="385">
        <v>42041</v>
      </c>
      <c r="B956" s="383" t="s">
        <v>646</v>
      </c>
      <c r="C956" s="383" t="s">
        <v>8</v>
      </c>
      <c r="D956" s="383" t="s">
        <v>32</v>
      </c>
      <c r="E956" s="383" t="s">
        <v>647</v>
      </c>
      <c r="F956" s="383" t="s">
        <v>10</v>
      </c>
      <c r="G956" s="384">
        <v>6338</v>
      </c>
      <c r="H956" s="383" t="s">
        <v>648</v>
      </c>
      <c r="I956" s="383" t="s">
        <v>662</v>
      </c>
      <c r="J956" s="383" t="s">
        <v>617</v>
      </c>
      <c r="K956" s="383" t="s">
        <v>618</v>
      </c>
      <c r="L956" s="384">
        <v>18761</v>
      </c>
      <c r="M956" s="383" t="s">
        <v>635</v>
      </c>
      <c r="N956" s="383" t="s">
        <v>620</v>
      </c>
      <c r="O956" s="383" t="s">
        <v>230</v>
      </c>
    </row>
    <row r="957" spans="1:15">
      <c r="A957" s="385">
        <v>42042</v>
      </c>
      <c r="B957" s="383" t="s">
        <v>646</v>
      </c>
      <c r="C957" s="383" t="s">
        <v>8</v>
      </c>
      <c r="D957" s="383" t="s">
        <v>32</v>
      </c>
      <c r="E957" s="383" t="s">
        <v>647</v>
      </c>
      <c r="F957" s="383" t="s">
        <v>10</v>
      </c>
      <c r="G957" s="384">
        <v>6338</v>
      </c>
      <c r="H957" s="383" t="s">
        <v>648</v>
      </c>
      <c r="I957" s="383" t="s">
        <v>662</v>
      </c>
      <c r="J957" s="383" t="s">
        <v>617</v>
      </c>
      <c r="K957" s="383" t="s">
        <v>618</v>
      </c>
      <c r="L957" s="384">
        <v>18800</v>
      </c>
      <c r="M957" s="383" t="s">
        <v>635</v>
      </c>
      <c r="N957" s="383" t="s">
        <v>620</v>
      </c>
      <c r="O957" s="383" t="s">
        <v>230</v>
      </c>
    </row>
    <row r="958" spans="1:15">
      <c r="A958" s="385">
        <v>42043</v>
      </c>
      <c r="B958" s="383" t="s">
        <v>646</v>
      </c>
      <c r="C958" s="383" t="s">
        <v>8</v>
      </c>
      <c r="D958" s="383" t="s">
        <v>32</v>
      </c>
      <c r="E958" s="383" t="s">
        <v>647</v>
      </c>
      <c r="F958" s="383" t="s">
        <v>10</v>
      </c>
      <c r="G958" s="384">
        <v>6338</v>
      </c>
      <c r="H958" s="383" t="s">
        <v>648</v>
      </c>
      <c r="I958" s="383" t="s">
        <v>662</v>
      </c>
      <c r="J958" s="383" t="s">
        <v>617</v>
      </c>
      <c r="K958" s="383" t="s">
        <v>618</v>
      </c>
      <c r="L958" s="384">
        <v>20258</v>
      </c>
      <c r="M958" s="383" t="s">
        <v>635</v>
      </c>
      <c r="N958" s="383" t="s">
        <v>620</v>
      </c>
      <c r="O958" s="383" t="s">
        <v>230</v>
      </c>
    </row>
    <row r="959" spans="1:15">
      <c r="A959" s="385">
        <v>42044</v>
      </c>
      <c r="B959" s="383" t="s">
        <v>646</v>
      </c>
      <c r="C959" s="383" t="s">
        <v>8</v>
      </c>
      <c r="D959" s="383" t="s">
        <v>32</v>
      </c>
      <c r="E959" s="383" t="s">
        <v>647</v>
      </c>
      <c r="F959" s="383" t="s">
        <v>10</v>
      </c>
      <c r="G959" s="384">
        <v>6338</v>
      </c>
      <c r="H959" s="383" t="s">
        <v>648</v>
      </c>
      <c r="I959" s="383" t="s">
        <v>662</v>
      </c>
      <c r="J959" s="383" t="s">
        <v>617</v>
      </c>
      <c r="K959" s="383" t="s">
        <v>618</v>
      </c>
      <c r="L959" s="384">
        <v>20833</v>
      </c>
      <c r="M959" s="383" t="s">
        <v>635</v>
      </c>
      <c r="N959" s="383" t="s">
        <v>620</v>
      </c>
      <c r="O959" s="383" t="s">
        <v>230</v>
      </c>
    </row>
    <row r="960" spans="1:15">
      <c r="A960" s="385">
        <v>42045</v>
      </c>
      <c r="B960" s="383" t="s">
        <v>646</v>
      </c>
      <c r="C960" s="383" t="s">
        <v>8</v>
      </c>
      <c r="D960" s="383" t="s">
        <v>32</v>
      </c>
      <c r="E960" s="383" t="s">
        <v>647</v>
      </c>
      <c r="F960" s="383" t="s">
        <v>10</v>
      </c>
      <c r="G960" s="384">
        <v>6338</v>
      </c>
      <c r="H960" s="383" t="s">
        <v>648</v>
      </c>
      <c r="I960" s="383" t="s">
        <v>662</v>
      </c>
      <c r="J960" s="383" t="s">
        <v>617</v>
      </c>
      <c r="K960" s="383" t="s">
        <v>618</v>
      </c>
      <c r="L960" s="384">
        <v>20833</v>
      </c>
      <c r="M960" s="383" t="s">
        <v>635</v>
      </c>
      <c r="N960" s="383" t="s">
        <v>620</v>
      </c>
      <c r="O960" s="383" t="s">
        <v>230</v>
      </c>
    </row>
    <row r="961" spans="1:15">
      <c r="A961" s="385">
        <v>42046</v>
      </c>
      <c r="B961" s="383" t="s">
        <v>646</v>
      </c>
      <c r="C961" s="383" t="s">
        <v>8</v>
      </c>
      <c r="D961" s="383" t="s">
        <v>32</v>
      </c>
      <c r="E961" s="383" t="s">
        <v>647</v>
      </c>
      <c r="F961" s="383" t="s">
        <v>10</v>
      </c>
      <c r="G961" s="384">
        <v>6338</v>
      </c>
      <c r="H961" s="383" t="s">
        <v>648</v>
      </c>
      <c r="I961" s="383" t="s">
        <v>662</v>
      </c>
      <c r="J961" s="383" t="s">
        <v>617</v>
      </c>
      <c r="K961" s="383" t="s">
        <v>618</v>
      </c>
      <c r="L961" s="384">
        <v>20833</v>
      </c>
      <c r="M961" s="383" t="s">
        <v>635</v>
      </c>
      <c r="N961" s="383" t="s">
        <v>620</v>
      </c>
      <c r="O961" s="383" t="s">
        <v>230</v>
      </c>
    </row>
    <row r="962" spans="1:15">
      <c r="A962" s="385">
        <v>42047</v>
      </c>
      <c r="B962" s="383" t="s">
        <v>646</v>
      </c>
      <c r="C962" s="383" t="s">
        <v>8</v>
      </c>
      <c r="D962" s="383" t="s">
        <v>32</v>
      </c>
      <c r="E962" s="383" t="s">
        <v>647</v>
      </c>
      <c r="F962" s="383" t="s">
        <v>10</v>
      </c>
      <c r="G962" s="384">
        <v>6338</v>
      </c>
      <c r="H962" s="383" t="s">
        <v>648</v>
      </c>
      <c r="I962" s="383" t="s">
        <v>662</v>
      </c>
      <c r="J962" s="383" t="s">
        <v>617</v>
      </c>
      <c r="K962" s="383" t="s">
        <v>618</v>
      </c>
      <c r="L962" s="384">
        <v>20833</v>
      </c>
      <c r="M962" s="383" t="s">
        <v>635</v>
      </c>
      <c r="N962" s="383" t="s">
        <v>620</v>
      </c>
      <c r="O962" s="383" t="s">
        <v>230</v>
      </c>
    </row>
    <row r="963" spans="1:15">
      <c r="A963" s="385">
        <v>42048</v>
      </c>
      <c r="B963" s="383" t="s">
        <v>646</v>
      </c>
      <c r="C963" s="383" t="s">
        <v>8</v>
      </c>
      <c r="D963" s="383" t="s">
        <v>32</v>
      </c>
      <c r="E963" s="383" t="s">
        <v>647</v>
      </c>
      <c r="F963" s="383" t="s">
        <v>10</v>
      </c>
      <c r="G963" s="384">
        <v>6338</v>
      </c>
      <c r="H963" s="383" t="s">
        <v>648</v>
      </c>
      <c r="I963" s="383" t="s">
        <v>662</v>
      </c>
      <c r="J963" s="383" t="s">
        <v>617</v>
      </c>
      <c r="K963" s="383" t="s">
        <v>618</v>
      </c>
      <c r="L963" s="384">
        <v>20833</v>
      </c>
      <c r="M963" s="383" t="s">
        <v>635</v>
      </c>
      <c r="N963" s="383" t="s">
        <v>620</v>
      </c>
      <c r="O963" s="383" t="s">
        <v>230</v>
      </c>
    </row>
    <row r="964" spans="1:15">
      <c r="A964" s="385">
        <v>42049</v>
      </c>
      <c r="B964" s="383" t="s">
        <v>646</v>
      </c>
      <c r="C964" s="383" t="s">
        <v>8</v>
      </c>
      <c r="D964" s="383" t="s">
        <v>32</v>
      </c>
      <c r="E964" s="383" t="s">
        <v>647</v>
      </c>
      <c r="F964" s="383" t="s">
        <v>10</v>
      </c>
      <c r="G964" s="384">
        <v>6338</v>
      </c>
      <c r="H964" s="383" t="s">
        <v>648</v>
      </c>
      <c r="I964" s="383" t="s">
        <v>662</v>
      </c>
      <c r="J964" s="383" t="s">
        <v>617</v>
      </c>
      <c r="K964" s="383" t="s">
        <v>618</v>
      </c>
      <c r="L964" s="384">
        <v>21180</v>
      </c>
      <c r="M964" s="383" t="s">
        <v>635</v>
      </c>
      <c r="N964" s="383" t="s">
        <v>620</v>
      </c>
      <c r="O964" s="383" t="s">
        <v>230</v>
      </c>
    </row>
    <row r="965" spans="1:15">
      <c r="A965" s="385">
        <v>42050</v>
      </c>
      <c r="B965" s="383" t="s">
        <v>646</v>
      </c>
      <c r="C965" s="383" t="s">
        <v>8</v>
      </c>
      <c r="D965" s="383" t="s">
        <v>32</v>
      </c>
      <c r="E965" s="383" t="s">
        <v>647</v>
      </c>
      <c r="F965" s="383" t="s">
        <v>10</v>
      </c>
      <c r="G965" s="384">
        <v>6338</v>
      </c>
      <c r="H965" s="383" t="s">
        <v>648</v>
      </c>
      <c r="I965" s="383" t="s">
        <v>662</v>
      </c>
      <c r="J965" s="383" t="s">
        <v>617</v>
      </c>
      <c r="K965" s="383" t="s">
        <v>618</v>
      </c>
      <c r="L965" s="384">
        <v>22680</v>
      </c>
      <c r="M965" s="383" t="s">
        <v>635</v>
      </c>
      <c r="N965" s="383" t="s">
        <v>620</v>
      </c>
      <c r="O965" s="383" t="s">
        <v>230</v>
      </c>
    </row>
    <row r="966" spans="1:15">
      <c r="A966" s="385">
        <v>42051</v>
      </c>
      <c r="B966" s="383" t="s">
        <v>646</v>
      </c>
      <c r="C966" s="383" t="s">
        <v>8</v>
      </c>
      <c r="D966" s="383" t="s">
        <v>32</v>
      </c>
      <c r="E966" s="383" t="s">
        <v>647</v>
      </c>
      <c r="F966" s="383" t="s">
        <v>10</v>
      </c>
      <c r="G966" s="384">
        <v>6338</v>
      </c>
      <c r="H966" s="383" t="s">
        <v>648</v>
      </c>
      <c r="I966" s="383" t="s">
        <v>662</v>
      </c>
      <c r="J966" s="383" t="s">
        <v>617</v>
      </c>
      <c r="K966" s="383" t="s">
        <v>618</v>
      </c>
      <c r="L966" s="384">
        <v>23171</v>
      </c>
      <c r="M966" s="383" t="s">
        <v>635</v>
      </c>
      <c r="N966" s="383" t="s">
        <v>620</v>
      </c>
      <c r="O966" s="383" t="s">
        <v>230</v>
      </c>
    </row>
    <row r="967" spans="1:15">
      <c r="A967" s="385">
        <v>42052</v>
      </c>
      <c r="B967" s="383" t="s">
        <v>646</v>
      </c>
      <c r="C967" s="383" t="s">
        <v>8</v>
      </c>
      <c r="D967" s="383" t="s">
        <v>32</v>
      </c>
      <c r="E967" s="383" t="s">
        <v>647</v>
      </c>
      <c r="F967" s="383" t="s">
        <v>10</v>
      </c>
      <c r="G967" s="384">
        <v>6338</v>
      </c>
      <c r="H967" s="383" t="s">
        <v>648</v>
      </c>
      <c r="I967" s="383" t="s">
        <v>662</v>
      </c>
      <c r="J967" s="383" t="s">
        <v>617</v>
      </c>
      <c r="K967" s="383" t="s">
        <v>618</v>
      </c>
      <c r="L967" s="384">
        <v>23171</v>
      </c>
      <c r="M967" s="383" t="s">
        <v>636</v>
      </c>
      <c r="N967" s="383" t="s">
        <v>620</v>
      </c>
      <c r="O967" s="383" t="s">
        <v>230</v>
      </c>
    </row>
    <row r="968" spans="1:15">
      <c r="A968" s="385">
        <v>42053</v>
      </c>
      <c r="B968" s="383" t="s">
        <v>646</v>
      </c>
      <c r="C968" s="383" t="s">
        <v>8</v>
      </c>
      <c r="D968" s="383" t="s">
        <v>32</v>
      </c>
      <c r="E968" s="383" t="s">
        <v>647</v>
      </c>
      <c r="F968" s="383" t="s">
        <v>10</v>
      </c>
      <c r="G968" s="384">
        <v>6338</v>
      </c>
      <c r="H968" s="383" t="s">
        <v>648</v>
      </c>
      <c r="I968" s="383" t="s">
        <v>662</v>
      </c>
      <c r="J968" s="383" t="s">
        <v>617</v>
      </c>
      <c r="K968" s="383" t="s">
        <v>618</v>
      </c>
      <c r="L968" s="384">
        <v>23171</v>
      </c>
      <c r="M968" s="383" t="s">
        <v>636</v>
      </c>
      <c r="N968" s="383" t="s">
        <v>620</v>
      </c>
      <c r="O968" s="383" t="s">
        <v>230</v>
      </c>
    </row>
    <row r="969" spans="1:15">
      <c r="A969" s="385">
        <v>42054</v>
      </c>
      <c r="B969" s="383" t="s">
        <v>646</v>
      </c>
      <c r="C969" s="383" t="s">
        <v>8</v>
      </c>
      <c r="D969" s="383" t="s">
        <v>32</v>
      </c>
      <c r="E969" s="383" t="s">
        <v>647</v>
      </c>
      <c r="F969" s="383" t="s">
        <v>10</v>
      </c>
      <c r="G969" s="384">
        <v>6338</v>
      </c>
      <c r="H969" s="383" t="s">
        <v>648</v>
      </c>
      <c r="I969" s="383" t="s">
        <v>662</v>
      </c>
      <c r="J969" s="383" t="s">
        <v>617</v>
      </c>
      <c r="K969" s="383" t="s">
        <v>618</v>
      </c>
      <c r="L969" s="384">
        <v>23171</v>
      </c>
      <c r="M969" s="383" t="s">
        <v>636</v>
      </c>
      <c r="N969" s="383" t="s">
        <v>620</v>
      </c>
      <c r="O969" s="383" t="s">
        <v>230</v>
      </c>
    </row>
    <row r="970" spans="1:15">
      <c r="A970" s="385">
        <v>42055</v>
      </c>
      <c r="B970" s="383" t="s">
        <v>646</v>
      </c>
      <c r="C970" s="383" t="s">
        <v>8</v>
      </c>
      <c r="D970" s="383" t="s">
        <v>32</v>
      </c>
      <c r="E970" s="383" t="s">
        <v>647</v>
      </c>
      <c r="F970" s="383" t="s">
        <v>10</v>
      </c>
      <c r="G970" s="384">
        <v>6338</v>
      </c>
      <c r="H970" s="383" t="s">
        <v>648</v>
      </c>
      <c r="I970" s="383" t="s">
        <v>662</v>
      </c>
      <c r="J970" s="383" t="s">
        <v>617</v>
      </c>
      <c r="K970" s="383" t="s">
        <v>618</v>
      </c>
      <c r="L970" s="384">
        <v>23171</v>
      </c>
      <c r="M970" s="383" t="s">
        <v>636</v>
      </c>
      <c r="N970" s="383" t="s">
        <v>620</v>
      </c>
      <c r="O970" s="383" t="s">
        <v>230</v>
      </c>
    </row>
    <row r="971" spans="1:15">
      <c r="A971" s="385">
        <v>42056</v>
      </c>
      <c r="B971" s="383" t="s">
        <v>646</v>
      </c>
      <c r="C971" s="383" t="s">
        <v>8</v>
      </c>
      <c r="D971" s="383" t="s">
        <v>32</v>
      </c>
      <c r="E971" s="383" t="s">
        <v>647</v>
      </c>
      <c r="F971" s="383" t="s">
        <v>10</v>
      </c>
      <c r="G971" s="384">
        <v>6338</v>
      </c>
      <c r="H971" s="383" t="s">
        <v>648</v>
      </c>
      <c r="I971" s="383" t="s">
        <v>662</v>
      </c>
      <c r="J971" s="383" t="s">
        <v>617</v>
      </c>
      <c r="K971" s="383" t="s">
        <v>618</v>
      </c>
      <c r="L971" s="384">
        <v>23171</v>
      </c>
      <c r="M971" s="383" t="s">
        <v>637</v>
      </c>
      <c r="N971" s="383" t="s">
        <v>620</v>
      </c>
      <c r="O971" s="383" t="s">
        <v>230</v>
      </c>
    </row>
    <row r="972" spans="1:15">
      <c r="A972" s="385">
        <v>42057</v>
      </c>
      <c r="B972" s="383" t="s">
        <v>646</v>
      </c>
      <c r="C972" s="383" t="s">
        <v>8</v>
      </c>
      <c r="D972" s="383" t="s">
        <v>32</v>
      </c>
      <c r="E972" s="383" t="s">
        <v>647</v>
      </c>
      <c r="F972" s="383" t="s">
        <v>10</v>
      </c>
      <c r="G972" s="384">
        <v>6338</v>
      </c>
      <c r="H972" s="383" t="s">
        <v>648</v>
      </c>
      <c r="I972" s="383" t="s">
        <v>662</v>
      </c>
      <c r="J972" s="383" t="s">
        <v>617</v>
      </c>
      <c r="K972" s="383" t="s">
        <v>618</v>
      </c>
      <c r="L972" s="384">
        <v>23171</v>
      </c>
      <c r="M972" s="383" t="s">
        <v>637</v>
      </c>
      <c r="N972" s="383" t="s">
        <v>620</v>
      </c>
      <c r="O972" s="383" t="s">
        <v>230</v>
      </c>
    </row>
    <row r="973" spans="1:15">
      <c r="A973" s="385">
        <v>42058</v>
      </c>
      <c r="B973" s="383" t="s">
        <v>37</v>
      </c>
      <c r="C973" s="383" t="s">
        <v>654</v>
      </c>
      <c r="D973" s="383" t="s">
        <v>38</v>
      </c>
      <c r="E973" s="383" t="s">
        <v>655</v>
      </c>
      <c r="F973" s="383" t="s">
        <v>10</v>
      </c>
      <c r="G973" s="384">
        <v>1800</v>
      </c>
      <c r="H973" s="383" t="s">
        <v>656</v>
      </c>
      <c r="I973" s="383" t="s">
        <v>657</v>
      </c>
      <c r="J973" s="383" t="s">
        <v>617</v>
      </c>
      <c r="K973" s="383" t="s">
        <v>618</v>
      </c>
      <c r="L973" s="384">
        <v>23171</v>
      </c>
      <c r="M973" s="383" t="s">
        <v>637</v>
      </c>
      <c r="N973" s="383" t="s">
        <v>620</v>
      </c>
      <c r="O973" s="383" t="s">
        <v>230</v>
      </c>
    </row>
    <row r="974" spans="1:15">
      <c r="A974" s="385">
        <v>42059</v>
      </c>
      <c r="B974" s="383" t="s">
        <v>646</v>
      </c>
      <c r="C974" s="383" t="s">
        <v>8</v>
      </c>
      <c r="D974" s="383" t="s">
        <v>32</v>
      </c>
      <c r="E974" s="383" t="s">
        <v>647</v>
      </c>
      <c r="F974" s="383" t="s">
        <v>10</v>
      </c>
      <c r="G974" s="384">
        <v>6338</v>
      </c>
      <c r="H974" s="383" t="s">
        <v>648</v>
      </c>
      <c r="I974" s="383" t="s">
        <v>662</v>
      </c>
      <c r="J974" s="383" t="s">
        <v>617</v>
      </c>
      <c r="K974" s="383" t="s">
        <v>618</v>
      </c>
      <c r="L974" s="384">
        <v>23171</v>
      </c>
      <c r="M974" s="383" t="s">
        <v>637</v>
      </c>
      <c r="N974" s="383" t="s">
        <v>620</v>
      </c>
      <c r="O974" s="383" t="s">
        <v>230</v>
      </c>
    </row>
    <row r="975" spans="1:15">
      <c r="A975" s="385">
        <v>42060</v>
      </c>
      <c r="B975" s="383" t="s">
        <v>646</v>
      </c>
      <c r="C975" s="383" t="s">
        <v>8</v>
      </c>
      <c r="D975" s="383" t="s">
        <v>32</v>
      </c>
      <c r="E975" s="383" t="s">
        <v>647</v>
      </c>
      <c r="F975" s="383" t="s">
        <v>10</v>
      </c>
      <c r="G975" s="384">
        <v>6338</v>
      </c>
      <c r="H975" s="383" t="s">
        <v>648</v>
      </c>
      <c r="I975" s="383" t="s">
        <v>662</v>
      </c>
      <c r="J975" s="383" t="s">
        <v>617</v>
      </c>
      <c r="K975" s="383" t="s">
        <v>618</v>
      </c>
      <c r="L975" s="384">
        <v>23171</v>
      </c>
      <c r="M975" s="383" t="s">
        <v>637</v>
      </c>
      <c r="N975" s="383" t="s">
        <v>620</v>
      </c>
      <c r="O975" s="383" t="s">
        <v>230</v>
      </c>
    </row>
    <row r="976" spans="1:15">
      <c r="A976" s="385">
        <v>42061</v>
      </c>
      <c r="B976" s="383" t="s">
        <v>646</v>
      </c>
      <c r="C976" s="383" t="s">
        <v>8</v>
      </c>
      <c r="D976" s="383" t="s">
        <v>32</v>
      </c>
      <c r="E976" s="383" t="s">
        <v>647</v>
      </c>
      <c r="F976" s="383" t="s">
        <v>10</v>
      </c>
      <c r="G976" s="384">
        <v>6338</v>
      </c>
      <c r="H976" s="383" t="s">
        <v>648</v>
      </c>
      <c r="I976" s="383" t="s">
        <v>662</v>
      </c>
      <c r="J976" s="383" t="s">
        <v>617</v>
      </c>
      <c r="K976" s="383" t="s">
        <v>618</v>
      </c>
      <c r="L976" s="384">
        <v>23171</v>
      </c>
      <c r="M976" s="383" t="s">
        <v>637</v>
      </c>
      <c r="N976" s="383" t="s">
        <v>620</v>
      </c>
      <c r="O976" s="383" t="s">
        <v>230</v>
      </c>
    </row>
    <row r="977" spans="1:15">
      <c r="A977" s="385">
        <v>42062</v>
      </c>
      <c r="B977" s="383" t="s">
        <v>646</v>
      </c>
      <c r="C977" s="383" t="s">
        <v>8</v>
      </c>
      <c r="D977" s="383" t="s">
        <v>32</v>
      </c>
      <c r="E977" s="383" t="s">
        <v>647</v>
      </c>
      <c r="F977" s="383" t="s">
        <v>10</v>
      </c>
      <c r="G977" s="384">
        <v>6338</v>
      </c>
      <c r="H977" s="383" t="s">
        <v>648</v>
      </c>
      <c r="I977" s="383" t="s">
        <v>662</v>
      </c>
      <c r="J977" s="383" t="s">
        <v>617</v>
      </c>
      <c r="K977" s="383" t="s">
        <v>618</v>
      </c>
      <c r="L977" s="384">
        <v>23171</v>
      </c>
      <c r="M977" s="383" t="s">
        <v>637</v>
      </c>
      <c r="N977" s="383" t="s">
        <v>620</v>
      </c>
      <c r="O977" s="383" t="s">
        <v>230</v>
      </c>
    </row>
    <row r="978" spans="1:15">
      <c r="A978" s="385">
        <v>42063</v>
      </c>
      <c r="B978" s="383" t="s">
        <v>646</v>
      </c>
      <c r="C978" s="383" t="s">
        <v>8</v>
      </c>
      <c r="D978" s="383" t="s">
        <v>32</v>
      </c>
      <c r="E978" s="383" t="s">
        <v>647</v>
      </c>
      <c r="F978" s="383" t="s">
        <v>10</v>
      </c>
      <c r="G978" s="384">
        <v>6338</v>
      </c>
      <c r="H978" s="383" t="s">
        <v>648</v>
      </c>
      <c r="I978" s="383" t="s">
        <v>662</v>
      </c>
      <c r="J978" s="383" t="s">
        <v>617</v>
      </c>
      <c r="K978" s="383" t="s">
        <v>618</v>
      </c>
      <c r="L978" s="384">
        <v>23242</v>
      </c>
      <c r="M978" s="383" t="s">
        <v>638</v>
      </c>
      <c r="N978" s="383" t="s">
        <v>620</v>
      </c>
      <c r="O978" s="383" t="s">
        <v>230</v>
      </c>
    </row>
    <row r="979" spans="1:15">
      <c r="A979" s="385">
        <v>42064</v>
      </c>
      <c r="B979" s="383" t="s">
        <v>646</v>
      </c>
      <c r="C979" s="383" t="s">
        <v>8</v>
      </c>
      <c r="D979" s="383" t="s">
        <v>32</v>
      </c>
      <c r="E979" s="383" t="s">
        <v>647</v>
      </c>
      <c r="F979" s="383" t="s">
        <v>10</v>
      </c>
      <c r="G979" s="384">
        <v>6338</v>
      </c>
      <c r="H979" s="383" t="s">
        <v>648</v>
      </c>
      <c r="I979" s="383" t="s">
        <v>662</v>
      </c>
      <c r="J979" s="383" t="s">
        <v>617</v>
      </c>
      <c r="K979" s="383" t="s">
        <v>618</v>
      </c>
      <c r="L979" s="384">
        <v>24188</v>
      </c>
      <c r="M979" s="383" t="s">
        <v>638</v>
      </c>
      <c r="N979" s="383" t="s">
        <v>620</v>
      </c>
      <c r="O979" s="383" t="s">
        <v>230</v>
      </c>
    </row>
    <row r="980" spans="1:15">
      <c r="A980" s="385">
        <v>42065</v>
      </c>
      <c r="B980" s="383" t="s">
        <v>646</v>
      </c>
      <c r="C980" s="383" t="s">
        <v>8</v>
      </c>
      <c r="D980" s="383" t="s">
        <v>32</v>
      </c>
      <c r="E980" s="383" t="s">
        <v>647</v>
      </c>
      <c r="F980" s="383" t="s">
        <v>10</v>
      </c>
      <c r="G980" s="384">
        <v>6338</v>
      </c>
      <c r="H980" s="383" t="s">
        <v>648</v>
      </c>
      <c r="I980" s="383" t="s">
        <v>662</v>
      </c>
      <c r="J980" s="383" t="s">
        <v>617</v>
      </c>
      <c r="K980" s="383" t="s">
        <v>618</v>
      </c>
      <c r="L980" s="384">
        <v>24376</v>
      </c>
      <c r="M980" s="383" t="s">
        <v>638</v>
      </c>
      <c r="N980" s="383" t="s">
        <v>620</v>
      </c>
      <c r="O980" s="383" t="s">
        <v>230</v>
      </c>
    </row>
    <row r="981" spans="1:15">
      <c r="A981" s="385">
        <v>42066</v>
      </c>
      <c r="B981" s="383" t="s">
        <v>646</v>
      </c>
      <c r="C981" s="383" t="s">
        <v>8</v>
      </c>
      <c r="D981" s="383" t="s">
        <v>32</v>
      </c>
      <c r="E981" s="383" t="s">
        <v>647</v>
      </c>
      <c r="F981" s="383" t="s">
        <v>10</v>
      </c>
      <c r="G981" s="384">
        <v>6338</v>
      </c>
      <c r="H981" s="383" t="s">
        <v>648</v>
      </c>
      <c r="I981" s="383" t="s">
        <v>662</v>
      </c>
      <c r="J981" s="383" t="s">
        <v>617</v>
      </c>
      <c r="K981" s="383" t="s">
        <v>618</v>
      </c>
      <c r="L981" s="384">
        <v>24376</v>
      </c>
      <c r="M981" s="383" t="s">
        <v>638</v>
      </c>
      <c r="N981" s="383" t="s">
        <v>620</v>
      </c>
      <c r="O981" s="383" t="s">
        <v>230</v>
      </c>
    </row>
    <row r="982" spans="1:15">
      <c r="A982" s="385">
        <v>42067</v>
      </c>
      <c r="B982" s="383" t="s">
        <v>646</v>
      </c>
      <c r="C982" s="383" t="s">
        <v>8</v>
      </c>
      <c r="D982" s="383" t="s">
        <v>32</v>
      </c>
      <c r="E982" s="383" t="s">
        <v>647</v>
      </c>
      <c r="F982" s="383" t="s">
        <v>10</v>
      </c>
      <c r="G982" s="384">
        <v>3139</v>
      </c>
      <c r="H982" s="383" t="s">
        <v>648</v>
      </c>
      <c r="I982" s="383" t="s">
        <v>662</v>
      </c>
      <c r="J982" s="383" t="s">
        <v>617</v>
      </c>
      <c r="K982" s="383" t="s">
        <v>618</v>
      </c>
      <c r="L982" s="384">
        <v>24394</v>
      </c>
      <c r="M982" s="383" t="s">
        <v>638</v>
      </c>
      <c r="N982" s="383" t="s">
        <v>620</v>
      </c>
      <c r="O982" s="383" t="s">
        <v>230</v>
      </c>
    </row>
    <row r="983" spans="1:15">
      <c r="A983" s="385">
        <v>42068</v>
      </c>
      <c r="B983" s="383" t="s">
        <v>646</v>
      </c>
      <c r="C983" s="383" t="s">
        <v>8</v>
      </c>
      <c r="D983" s="383" t="s">
        <v>32</v>
      </c>
      <c r="E983" s="383" t="s">
        <v>647</v>
      </c>
      <c r="F983" s="383" t="s">
        <v>10</v>
      </c>
      <c r="G983" s="384">
        <v>3139</v>
      </c>
      <c r="H983" s="383" t="s">
        <v>648</v>
      </c>
      <c r="I983" s="383" t="s">
        <v>662</v>
      </c>
      <c r="J983" s="383" t="s">
        <v>617</v>
      </c>
      <c r="K983" s="383" t="s">
        <v>618</v>
      </c>
      <c r="L983" s="384">
        <v>24965</v>
      </c>
      <c r="M983" s="383" t="s">
        <v>638</v>
      </c>
      <c r="N983" s="383" t="s">
        <v>620</v>
      </c>
      <c r="O983" s="383" t="s">
        <v>230</v>
      </c>
    </row>
    <row r="984" spans="1:15">
      <c r="A984" s="385">
        <v>42069</v>
      </c>
      <c r="B984" s="383" t="s">
        <v>646</v>
      </c>
      <c r="C984" s="383" t="s">
        <v>8</v>
      </c>
      <c r="D984" s="383" t="s">
        <v>32</v>
      </c>
      <c r="E984" s="383" t="s">
        <v>647</v>
      </c>
      <c r="F984" s="383" t="s">
        <v>10</v>
      </c>
      <c r="G984" s="384">
        <v>3139</v>
      </c>
      <c r="H984" s="383" t="s">
        <v>648</v>
      </c>
      <c r="I984" s="383" t="s">
        <v>662</v>
      </c>
      <c r="J984" s="383" t="s">
        <v>617</v>
      </c>
      <c r="K984" s="383" t="s">
        <v>618</v>
      </c>
      <c r="L984" s="384">
        <v>25035</v>
      </c>
      <c r="M984" s="383" t="s">
        <v>638</v>
      </c>
      <c r="N984" s="383" t="s">
        <v>620</v>
      </c>
      <c r="O984" s="383" t="s">
        <v>230</v>
      </c>
    </row>
    <row r="985" spans="1:15">
      <c r="A985" s="385">
        <v>42070</v>
      </c>
      <c r="B985" s="383" t="s">
        <v>646</v>
      </c>
      <c r="C985" s="383" t="s">
        <v>8</v>
      </c>
      <c r="D985" s="383" t="s">
        <v>32</v>
      </c>
      <c r="E985" s="383" t="s">
        <v>647</v>
      </c>
      <c r="F985" s="383" t="s">
        <v>10</v>
      </c>
      <c r="G985" s="384">
        <v>3139</v>
      </c>
      <c r="H985" s="383" t="s">
        <v>648</v>
      </c>
      <c r="I985" s="383" t="s">
        <v>662</v>
      </c>
      <c r="J985" s="383" t="s">
        <v>617</v>
      </c>
      <c r="K985" s="383" t="s">
        <v>618</v>
      </c>
      <c r="L985" s="384">
        <v>25532</v>
      </c>
      <c r="M985" s="383" t="s">
        <v>638</v>
      </c>
      <c r="N985" s="383" t="s">
        <v>620</v>
      </c>
      <c r="O985" s="383" t="s">
        <v>230</v>
      </c>
    </row>
    <row r="986" spans="1:15">
      <c r="A986" s="385">
        <v>42071</v>
      </c>
      <c r="B986" s="383" t="s">
        <v>646</v>
      </c>
      <c r="C986" s="383" t="s">
        <v>8</v>
      </c>
      <c r="D986" s="383" t="s">
        <v>32</v>
      </c>
      <c r="E986" s="383" t="s">
        <v>647</v>
      </c>
      <c r="F986" s="383" t="s">
        <v>10</v>
      </c>
      <c r="G986" s="384">
        <v>3139</v>
      </c>
      <c r="H986" s="383" t="s">
        <v>648</v>
      </c>
      <c r="I986" s="383" t="s">
        <v>662</v>
      </c>
      <c r="J986" s="383" t="s">
        <v>617</v>
      </c>
      <c r="K986" s="383" t="s">
        <v>618</v>
      </c>
      <c r="L986" s="384">
        <v>25875</v>
      </c>
      <c r="M986" s="383" t="s">
        <v>638</v>
      </c>
      <c r="N986" s="383" t="s">
        <v>620</v>
      </c>
      <c r="O986" s="383" t="s">
        <v>230</v>
      </c>
    </row>
    <row r="987" spans="1:15">
      <c r="A987" s="385">
        <v>42072</v>
      </c>
      <c r="B987" s="383" t="s">
        <v>646</v>
      </c>
      <c r="C987" s="383" t="s">
        <v>8</v>
      </c>
      <c r="D987" s="383" t="s">
        <v>32</v>
      </c>
      <c r="E987" s="383" t="s">
        <v>647</v>
      </c>
      <c r="F987" s="383" t="s">
        <v>10</v>
      </c>
      <c r="G987" s="384">
        <v>3139</v>
      </c>
      <c r="H987" s="383" t="s">
        <v>648</v>
      </c>
      <c r="I987" s="383" t="s">
        <v>662</v>
      </c>
      <c r="J987" s="383" t="s">
        <v>617</v>
      </c>
      <c r="K987" s="383" t="s">
        <v>618</v>
      </c>
      <c r="L987" s="384">
        <v>25875</v>
      </c>
      <c r="M987" s="383" t="s">
        <v>638</v>
      </c>
      <c r="N987" s="383" t="s">
        <v>620</v>
      </c>
      <c r="O987" s="383" t="s">
        <v>230</v>
      </c>
    </row>
    <row r="988" spans="1:15">
      <c r="A988" s="385">
        <v>42073</v>
      </c>
      <c r="B988" s="383" t="s">
        <v>646</v>
      </c>
      <c r="C988" s="383" t="s">
        <v>8</v>
      </c>
      <c r="D988" s="383" t="s">
        <v>32</v>
      </c>
      <c r="E988" s="383" t="s">
        <v>647</v>
      </c>
      <c r="F988" s="383" t="s">
        <v>10</v>
      </c>
      <c r="G988" s="384">
        <v>3139</v>
      </c>
      <c r="H988" s="383" t="s">
        <v>648</v>
      </c>
      <c r="I988" s="383" t="s">
        <v>662</v>
      </c>
      <c r="J988" s="383" t="s">
        <v>617</v>
      </c>
      <c r="K988" s="383" t="s">
        <v>618</v>
      </c>
      <c r="L988" s="384">
        <v>25875</v>
      </c>
      <c r="M988" s="383" t="s">
        <v>638</v>
      </c>
      <c r="N988" s="383" t="s">
        <v>620</v>
      </c>
      <c r="O988" s="383" t="s">
        <v>230</v>
      </c>
    </row>
    <row r="989" spans="1:15">
      <c r="A989" s="385">
        <v>42074</v>
      </c>
      <c r="B989" s="383" t="s">
        <v>646</v>
      </c>
      <c r="C989" s="383" t="s">
        <v>8</v>
      </c>
      <c r="D989" s="383" t="s">
        <v>32</v>
      </c>
      <c r="E989" s="383" t="s">
        <v>647</v>
      </c>
      <c r="F989" s="383" t="s">
        <v>10</v>
      </c>
      <c r="G989" s="384">
        <v>3139</v>
      </c>
      <c r="H989" s="383" t="s">
        <v>648</v>
      </c>
      <c r="I989" s="383" t="s">
        <v>662</v>
      </c>
      <c r="J989" s="383" t="s">
        <v>617</v>
      </c>
      <c r="K989" s="383" t="s">
        <v>618</v>
      </c>
      <c r="L989" s="384">
        <v>25875</v>
      </c>
      <c r="M989" s="383" t="s">
        <v>638</v>
      </c>
      <c r="N989" s="383" t="s">
        <v>620</v>
      </c>
      <c r="O989" s="383" t="s">
        <v>230</v>
      </c>
    </row>
    <row r="990" spans="1:15">
      <c r="A990" s="385">
        <v>42075</v>
      </c>
      <c r="B990" s="383" t="s">
        <v>646</v>
      </c>
      <c r="C990" s="383" t="s">
        <v>8</v>
      </c>
      <c r="D990" s="383" t="s">
        <v>32</v>
      </c>
      <c r="E990" s="383" t="s">
        <v>647</v>
      </c>
      <c r="F990" s="383" t="s">
        <v>10</v>
      </c>
      <c r="G990" s="384">
        <v>3139</v>
      </c>
      <c r="H990" s="383" t="s">
        <v>648</v>
      </c>
      <c r="I990" s="383" t="s">
        <v>662</v>
      </c>
      <c r="J990" s="383" t="s">
        <v>617</v>
      </c>
      <c r="K990" s="383" t="s">
        <v>618</v>
      </c>
      <c r="L990" s="384">
        <v>25875</v>
      </c>
      <c r="M990" s="383" t="s">
        <v>639</v>
      </c>
      <c r="N990" s="383" t="s">
        <v>620</v>
      </c>
      <c r="O990" s="383" t="s">
        <v>230</v>
      </c>
    </row>
    <row r="991" spans="1:15">
      <c r="A991" s="385">
        <v>42076</v>
      </c>
      <c r="B991" s="383" t="s">
        <v>646</v>
      </c>
      <c r="C991" s="383" t="s">
        <v>8</v>
      </c>
      <c r="D991" s="383" t="s">
        <v>32</v>
      </c>
      <c r="E991" s="383" t="s">
        <v>647</v>
      </c>
      <c r="F991" s="383" t="s">
        <v>10</v>
      </c>
      <c r="G991" s="384">
        <v>3139</v>
      </c>
      <c r="H991" s="383" t="s">
        <v>648</v>
      </c>
      <c r="I991" s="383" t="s">
        <v>662</v>
      </c>
      <c r="J991" s="383" t="s">
        <v>617</v>
      </c>
      <c r="K991" s="383" t="s">
        <v>618</v>
      </c>
      <c r="L991" s="384">
        <v>25875</v>
      </c>
      <c r="M991" s="383" t="s">
        <v>639</v>
      </c>
      <c r="N991" s="383" t="s">
        <v>620</v>
      </c>
      <c r="O991" s="383" t="s">
        <v>230</v>
      </c>
    </row>
    <row r="992" spans="1:15">
      <c r="A992" s="385">
        <v>42077</v>
      </c>
      <c r="B992" s="383" t="s">
        <v>646</v>
      </c>
      <c r="C992" s="383" t="s">
        <v>8</v>
      </c>
      <c r="D992" s="383" t="s">
        <v>32</v>
      </c>
      <c r="E992" s="383" t="s">
        <v>647</v>
      </c>
      <c r="F992" s="383" t="s">
        <v>10</v>
      </c>
      <c r="G992" s="384">
        <v>3139</v>
      </c>
      <c r="H992" s="383" t="s">
        <v>648</v>
      </c>
      <c r="I992" s="383" t="s">
        <v>662</v>
      </c>
      <c r="J992" s="383" t="s">
        <v>617</v>
      </c>
      <c r="K992" s="383" t="s">
        <v>618</v>
      </c>
      <c r="L992" s="384">
        <v>25875</v>
      </c>
      <c r="M992" s="383" t="s">
        <v>639</v>
      </c>
      <c r="N992" s="383" t="s">
        <v>620</v>
      </c>
      <c r="O992" s="383" t="s">
        <v>230</v>
      </c>
    </row>
    <row r="993" spans="1:15">
      <c r="A993" s="385">
        <v>42078</v>
      </c>
      <c r="B993" s="383" t="s">
        <v>646</v>
      </c>
      <c r="C993" s="383" t="s">
        <v>8</v>
      </c>
      <c r="D993" s="383" t="s">
        <v>32</v>
      </c>
      <c r="E993" s="383" t="s">
        <v>647</v>
      </c>
      <c r="F993" s="383" t="s">
        <v>10</v>
      </c>
      <c r="G993" s="384">
        <v>3139</v>
      </c>
      <c r="H993" s="383" t="s">
        <v>648</v>
      </c>
      <c r="I993" s="383" t="s">
        <v>662</v>
      </c>
      <c r="J993" s="383" t="s">
        <v>617</v>
      </c>
      <c r="K993" s="383" t="s">
        <v>618</v>
      </c>
      <c r="L993" s="384">
        <v>25875</v>
      </c>
      <c r="M993" s="383" t="s">
        <v>639</v>
      </c>
      <c r="N993" s="383" t="s">
        <v>620</v>
      </c>
      <c r="O993" s="383" t="s">
        <v>230</v>
      </c>
    </row>
    <row r="994" spans="1:15">
      <c r="A994" s="385">
        <v>42088</v>
      </c>
      <c r="B994" s="383" t="s">
        <v>17</v>
      </c>
      <c r="C994" s="383" t="s">
        <v>18</v>
      </c>
      <c r="D994" s="383" t="s">
        <v>19</v>
      </c>
      <c r="E994" s="383" t="s">
        <v>668</v>
      </c>
      <c r="F994" s="383" t="s">
        <v>10</v>
      </c>
      <c r="G994" s="384">
        <v>2000</v>
      </c>
      <c r="H994" s="383" t="s">
        <v>676</v>
      </c>
      <c r="I994" s="383" t="s">
        <v>677</v>
      </c>
      <c r="J994" s="383" t="s">
        <v>617</v>
      </c>
      <c r="K994" s="383" t="s">
        <v>618</v>
      </c>
      <c r="L994" s="384">
        <v>27741</v>
      </c>
      <c r="M994" s="383" t="s">
        <v>640</v>
      </c>
      <c r="N994" s="383" t="s">
        <v>620</v>
      </c>
      <c r="O994" s="383" t="s">
        <v>230</v>
      </c>
    </row>
    <row r="995" spans="1:15">
      <c r="A995" s="385">
        <v>42089</v>
      </c>
      <c r="B995" s="383" t="s">
        <v>646</v>
      </c>
      <c r="C995" s="383" t="s">
        <v>8</v>
      </c>
      <c r="D995" s="383" t="s">
        <v>32</v>
      </c>
      <c r="E995" s="383" t="s">
        <v>647</v>
      </c>
      <c r="F995" s="383" t="s">
        <v>10</v>
      </c>
      <c r="G995" s="384">
        <v>3186</v>
      </c>
      <c r="H995" s="383" t="s">
        <v>648</v>
      </c>
      <c r="I995" s="383" t="s">
        <v>662</v>
      </c>
      <c r="J995" s="383" t="s">
        <v>617</v>
      </c>
      <c r="K995" s="383" t="s">
        <v>618</v>
      </c>
      <c r="L995" s="384">
        <v>27741</v>
      </c>
      <c r="M995" s="383" t="s">
        <v>640</v>
      </c>
      <c r="N995" s="383" t="s">
        <v>620</v>
      </c>
      <c r="O995" s="383" t="s">
        <v>230</v>
      </c>
    </row>
    <row r="996" spans="1:15">
      <c r="A996" s="385">
        <v>42090</v>
      </c>
      <c r="B996" s="383" t="s">
        <v>646</v>
      </c>
      <c r="C996" s="383" t="s">
        <v>8</v>
      </c>
      <c r="D996" s="383" t="s">
        <v>32</v>
      </c>
      <c r="E996" s="383" t="s">
        <v>647</v>
      </c>
      <c r="F996" s="383" t="s">
        <v>10</v>
      </c>
      <c r="G996" s="384">
        <v>3186</v>
      </c>
      <c r="H996" s="383" t="s">
        <v>648</v>
      </c>
      <c r="I996" s="383" t="s">
        <v>662</v>
      </c>
      <c r="J996" s="383" t="s">
        <v>617</v>
      </c>
      <c r="K996" s="383" t="s">
        <v>618</v>
      </c>
      <c r="L996" s="384">
        <v>27741</v>
      </c>
      <c r="M996" s="383" t="s">
        <v>640</v>
      </c>
      <c r="N996" s="383" t="s">
        <v>620</v>
      </c>
      <c r="O996" s="383" t="s">
        <v>230</v>
      </c>
    </row>
    <row r="997" spans="1:15">
      <c r="A997" s="385">
        <v>42091</v>
      </c>
      <c r="B997" s="383" t="s">
        <v>646</v>
      </c>
      <c r="C997" s="383" t="s">
        <v>8</v>
      </c>
      <c r="D997" s="383" t="s">
        <v>32</v>
      </c>
      <c r="E997" s="383" t="s">
        <v>647</v>
      </c>
      <c r="F997" s="383" t="s">
        <v>10</v>
      </c>
      <c r="G997" s="384">
        <v>3186</v>
      </c>
      <c r="H997" s="383" t="s">
        <v>648</v>
      </c>
      <c r="I997" s="383" t="s">
        <v>662</v>
      </c>
      <c r="J997" s="383" t="s">
        <v>617</v>
      </c>
      <c r="K997" s="383" t="s">
        <v>618</v>
      </c>
      <c r="L997" s="384">
        <v>27741</v>
      </c>
      <c r="M997" s="383" t="s">
        <v>641</v>
      </c>
      <c r="N997" s="383" t="s">
        <v>620</v>
      </c>
      <c r="O997" s="383" t="s">
        <v>230</v>
      </c>
    </row>
    <row r="998" spans="1:15">
      <c r="A998" s="385">
        <v>42092</v>
      </c>
      <c r="B998" s="383" t="s">
        <v>646</v>
      </c>
      <c r="C998" s="383" t="s">
        <v>8</v>
      </c>
      <c r="D998" s="383" t="s">
        <v>32</v>
      </c>
      <c r="E998" s="383" t="s">
        <v>647</v>
      </c>
      <c r="F998" s="383" t="s">
        <v>10</v>
      </c>
      <c r="G998" s="384">
        <v>3186</v>
      </c>
      <c r="H998" s="383" t="s">
        <v>648</v>
      </c>
      <c r="I998" s="383" t="s">
        <v>662</v>
      </c>
      <c r="J998" s="383" t="s">
        <v>617</v>
      </c>
      <c r="K998" s="383" t="s">
        <v>618</v>
      </c>
      <c r="L998" s="384">
        <v>27741</v>
      </c>
      <c r="M998" s="383" t="s">
        <v>641</v>
      </c>
      <c r="N998" s="383" t="s">
        <v>620</v>
      </c>
      <c r="O998" s="383" t="s">
        <v>230</v>
      </c>
    </row>
    <row r="999" spans="1:15">
      <c r="A999" s="385">
        <v>42093</v>
      </c>
      <c r="B999" s="383" t="s">
        <v>646</v>
      </c>
      <c r="C999" s="383" t="s">
        <v>8</v>
      </c>
      <c r="D999" s="383" t="s">
        <v>32</v>
      </c>
      <c r="E999" s="383" t="s">
        <v>647</v>
      </c>
      <c r="F999" s="383" t="s">
        <v>10</v>
      </c>
      <c r="G999" s="384">
        <v>3186</v>
      </c>
      <c r="H999" s="383" t="s">
        <v>648</v>
      </c>
      <c r="I999" s="383" t="s">
        <v>662</v>
      </c>
      <c r="J999" s="383" t="s">
        <v>617</v>
      </c>
      <c r="K999" s="383" t="s">
        <v>618</v>
      </c>
      <c r="L999" s="384">
        <v>27741</v>
      </c>
      <c r="M999" s="383" t="s">
        <v>641</v>
      </c>
      <c r="N999" s="383" t="s">
        <v>620</v>
      </c>
      <c r="O999" s="383" t="s">
        <v>230</v>
      </c>
    </row>
    <row r="1000" spans="1:15">
      <c r="A1000" s="385">
        <v>42094</v>
      </c>
      <c r="B1000" s="383" t="s">
        <v>646</v>
      </c>
      <c r="C1000" s="383" t="s">
        <v>8</v>
      </c>
      <c r="D1000" s="383" t="s">
        <v>32</v>
      </c>
      <c r="E1000" s="383" t="s">
        <v>647</v>
      </c>
      <c r="F1000" s="383" t="s">
        <v>10</v>
      </c>
      <c r="G1000" s="384">
        <v>3186</v>
      </c>
      <c r="H1000" s="383" t="s">
        <v>648</v>
      </c>
      <c r="I1000" s="383" t="s">
        <v>662</v>
      </c>
      <c r="J1000" s="383" t="s">
        <v>617</v>
      </c>
      <c r="K1000" s="383" t="s">
        <v>618</v>
      </c>
      <c r="L1000" s="384">
        <v>27741</v>
      </c>
      <c r="M1000" s="383" t="s">
        <v>641</v>
      </c>
      <c r="N1000" s="383" t="s">
        <v>620</v>
      </c>
      <c r="O1000" s="383" t="s">
        <v>230</v>
      </c>
    </row>
    <row r="1001" spans="1:15">
      <c r="A1001" s="385">
        <v>42095</v>
      </c>
      <c r="B1001" s="383" t="s">
        <v>646</v>
      </c>
      <c r="C1001" s="383" t="s">
        <v>8</v>
      </c>
      <c r="D1001" s="383" t="s">
        <v>32</v>
      </c>
      <c r="E1001" s="383" t="s">
        <v>647</v>
      </c>
      <c r="F1001" s="383" t="s">
        <v>10</v>
      </c>
      <c r="G1001" s="384">
        <v>3186</v>
      </c>
      <c r="H1001" s="383" t="s">
        <v>648</v>
      </c>
      <c r="I1001" s="383" t="s">
        <v>662</v>
      </c>
      <c r="J1001" s="383" t="s">
        <v>617</v>
      </c>
      <c r="K1001" s="383" t="s">
        <v>618</v>
      </c>
      <c r="L1001" s="384">
        <v>27741</v>
      </c>
      <c r="M1001" s="383" t="s">
        <v>641</v>
      </c>
      <c r="N1001" s="383" t="s">
        <v>620</v>
      </c>
      <c r="O1001" s="383" t="s">
        <v>230</v>
      </c>
    </row>
    <row r="1002" spans="1:15">
      <c r="A1002" s="385">
        <v>42096</v>
      </c>
      <c r="B1002" s="383" t="s">
        <v>646</v>
      </c>
      <c r="C1002" s="383" t="s">
        <v>8</v>
      </c>
      <c r="D1002" s="383" t="s">
        <v>32</v>
      </c>
      <c r="E1002" s="383" t="s">
        <v>647</v>
      </c>
      <c r="F1002" s="383" t="s">
        <v>10</v>
      </c>
      <c r="G1002" s="384">
        <v>3186</v>
      </c>
      <c r="H1002" s="383" t="s">
        <v>648</v>
      </c>
      <c r="I1002" s="383" t="s">
        <v>662</v>
      </c>
      <c r="J1002" s="383" t="s">
        <v>617</v>
      </c>
      <c r="K1002" s="383" t="s">
        <v>618</v>
      </c>
      <c r="L1002" s="384">
        <v>27741</v>
      </c>
      <c r="M1002" s="383" t="s">
        <v>641</v>
      </c>
      <c r="N1002" s="383" t="s">
        <v>620</v>
      </c>
      <c r="O1002" s="383" t="s">
        <v>230</v>
      </c>
    </row>
    <row r="1003" spans="1:15">
      <c r="A1003" s="385">
        <v>42097</v>
      </c>
      <c r="B1003" s="383" t="s">
        <v>646</v>
      </c>
      <c r="C1003" s="383" t="s">
        <v>8</v>
      </c>
      <c r="D1003" s="383" t="s">
        <v>32</v>
      </c>
      <c r="E1003" s="383" t="s">
        <v>647</v>
      </c>
      <c r="F1003" s="383" t="s">
        <v>10</v>
      </c>
      <c r="G1003" s="384">
        <v>3186</v>
      </c>
      <c r="H1003" s="383" t="s">
        <v>648</v>
      </c>
      <c r="I1003" s="383" t="s">
        <v>662</v>
      </c>
      <c r="J1003" s="383" t="s">
        <v>617</v>
      </c>
      <c r="K1003" s="383" t="s">
        <v>618</v>
      </c>
      <c r="L1003" s="384">
        <v>27741</v>
      </c>
      <c r="M1003" s="383" t="s">
        <v>641</v>
      </c>
      <c r="N1003" s="383" t="s">
        <v>620</v>
      </c>
      <c r="O1003" s="383" t="s">
        <v>230</v>
      </c>
    </row>
    <row r="1004" spans="1:15">
      <c r="A1004" s="385">
        <v>42098</v>
      </c>
      <c r="B1004" s="383" t="s">
        <v>15</v>
      </c>
      <c r="C1004" s="383" t="s">
        <v>16</v>
      </c>
      <c r="D1004" s="383" t="s">
        <v>13</v>
      </c>
      <c r="E1004" s="383" t="s">
        <v>680</v>
      </c>
      <c r="F1004" s="383" t="s">
        <v>10</v>
      </c>
      <c r="G1004" s="384">
        <v>6000</v>
      </c>
      <c r="H1004" s="383" t="s">
        <v>681</v>
      </c>
      <c r="I1004" s="383" t="s">
        <v>684</v>
      </c>
      <c r="J1004" s="383" t="s">
        <v>617</v>
      </c>
      <c r="K1004" s="383" t="s">
        <v>618</v>
      </c>
      <c r="L1004" s="384">
        <v>27751</v>
      </c>
      <c r="M1004" s="383" t="s">
        <v>641</v>
      </c>
      <c r="N1004" s="383" t="s">
        <v>620</v>
      </c>
      <c r="O1004" s="383" t="s">
        <v>230</v>
      </c>
    </row>
    <row r="1005" spans="1:15">
      <c r="A1005" s="385">
        <v>42099</v>
      </c>
      <c r="B1005" s="383" t="s">
        <v>646</v>
      </c>
      <c r="C1005" s="383" t="s">
        <v>8</v>
      </c>
      <c r="D1005" s="383" t="s">
        <v>32</v>
      </c>
      <c r="E1005" s="383" t="s">
        <v>647</v>
      </c>
      <c r="F1005" s="383" t="s">
        <v>10</v>
      </c>
      <c r="G1005" s="384">
        <v>3186</v>
      </c>
      <c r="H1005" s="383" t="s">
        <v>648</v>
      </c>
      <c r="I1005" s="383" t="s">
        <v>662</v>
      </c>
      <c r="J1005" s="383" t="s">
        <v>617</v>
      </c>
      <c r="K1005" s="383" t="s">
        <v>618</v>
      </c>
      <c r="L1005" s="384">
        <v>28181</v>
      </c>
      <c r="M1005" s="383" t="s">
        <v>642</v>
      </c>
      <c r="N1005" s="383" t="s">
        <v>620</v>
      </c>
      <c r="O1005" s="383" t="s">
        <v>230</v>
      </c>
    </row>
    <row r="1006" spans="1:15">
      <c r="A1006" s="385">
        <v>42100</v>
      </c>
      <c r="B1006" s="383" t="s">
        <v>646</v>
      </c>
      <c r="C1006" s="383" t="s">
        <v>8</v>
      </c>
      <c r="D1006" s="383" t="s">
        <v>32</v>
      </c>
      <c r="E1006" s="383" t="s">
        <v>647</v>
      </c>
      <c r="F1006" s="383" t="s">
        <v>10</v>
      </c>
      <c r="G1006" s="384">
        <v>3186</v>
      </c>
      <c r="H1006" s="383" t="s">
        <v>648</v>
      </c>
      <c r="I1006" s="383" t="s">
        <v>662</v>
      </c>
      <c r="J1006" s="383" t="s">
        <v>617</v>
      </c>
      <c r="K1006" s="383" t="s">
        <v>618</v>
      </c>
      <c r="L1006" s="384">
        <v>28641</v>
      </c>
      <c r="M1006" s="383" t="s">
        <v>642</v>
      </c>
      <c r="N1006" s="383" t="s">
        <v>620</v>
      </c>
      <c r="O1006" s="383" t="s">
        <v>230</v>
      </c>
    </row>
    <row r="1007" spans="1:15">
      <c r="A1007" s="385">
        <v>42101</v>
      </c>
      <c r="B1007" s="383" t="s">
        <v>646</v>
      </c>
      <c r="C1007" s="383" t="s">
        <v>8</v>
      </c>
      <c r="D1007" s="383" t="s">
        <v>32</v>
      </c>
      <c r="E1007" s="383" t="s">
        <v>647</v>
      </c>
      <c r="F1007" s="383" t="s">
        <v>10</v>
      </c>
      <c r="G1007" s="384">
        <v>3186</v>
      </c>
      <c r="H1007" s="383" t="s">
        <v>648</v>
      </c>
      <c r="I1007" s="383" t="s">
        <v>662</v>
      </c>
      <c r="J1007" s="383" t="s">
        <v>617</v>
      </c>
      <c r="K1007" s="383" t="s">
        <v>618</v>
      </c>
      <c r="L1007" s="384">
        <v>29260</v>
      </c>
      <c r="M1007" s="383" t="s">
        <v>642</v>
      </c>
      <c r="N1007" s="383" t="s">
        <v>620</v>
      </c>
      <c r="O1007" s="383" t="s">
        <v>230</v>
      </c>
    </row>
    <row r="1008" spans="1:15">
      <c r="A1008" s="385">
        <v>42116</v>
      </c>
      <c r="B1008" s="383" t="s">
        <v>15</v>
      </c>
      <c r="C1008" s="383" t="s">
        <v>16</v>
      </c>
      <c r="D1008" s="383" t="s">
        <v>13</v>
      </c>
      <c r="E1008" s="383" t="s">
        <v>680</v>
      </c>
      <c r="F1008" s="383" t="s">
        <v>10</v>
      </c>
      <c r="G1008" s="384">
        <v>6000</v>
      </c>
      <c r="H1008" s="383" t="s">
        <v>681</v>
      </c>
      <c r="I1008" s="383" t="s">
        <v>684</v>
      </c>
      <c r="J1008" s="383" t="s">
        <v>617</v>
      </c>
      <c r="K1008" s="383" t="s">
        <v>618</v>
      </c>
      <c r="L1008" s="384">
        <v>30780</v>
      </c>
      <c r="M1008" s="383" t="s">
        <v>643</v>
      </c>
      <c r="N1008" s="383" t="s">
        <v>620</v>
      </c>
      <c r="O1008" s="383" t="s">
        <v>230</v>
      </c>
    </row>
    <row r="1009" spans="1:15">
      <c r="A1009" s="385">
        <v>42117</v>
      </c>
      <c r="B1009" s="383" t="s">
        <v>15</v>
      </c>
      <c r="C1009" s="383" t="s">
        <v>16</v>
      </c>
      <c r="D1009" s="383" t="s">
        <v>13</v>
      </c>
      <c r="E1009" s="383" t="s">
        <v>680</v>
      </c>
      <c r="F1009" s="383" t="s">
        <v>10</v>
      </c>
      <c r="G1009" s="384">
        <v>6000</v>
      </c>
      <c r="H1009" s="383" t="s">
        <v>681</v>
      </c>
      <c r="I1009" s="383" t="s">
        <v>684</v>
      </c>
      <c r="J1009" s="383" t="s">
        <v>617</v>
      </c>
      <c r="K1009" s="383" t="s">
        <v>618</v>
      </c>
      <c r="L1009" s="384">
        <v>30780</v>
      </c>
      <c r="M1009" s="383" t="s">
        <v>643</v>
      </c>
      <c r="N1009" s="383" t="s">
        <v>620</v>
      </c>
      <c r="O1009" s="383" t="s">
        <v>230</v>
      </c>
    </row>
    <row r="1010" spans="1:15">
      <c r="A1010" s="385">
        <v>42118</v>
      </c>
      <c r="B1010" s="383" t="s">
        <v>15</v>
      </c>
      <c r="C1010" s="383" t="s">
        <v>16</v>
      </c>
      <c r="D1010" s="383" t="s">
        <v>13</v>
      </c>
      <c r="E1010" s="383" t="s">
        <v>680</v>
      </c>
      <c r="F1010" s="383" t="s">
        <v>10</v>
      </c>
      <c r="G1010" s="384">
        <v>4000</v>
      </c>
      <c r="H1010" s="383" t="s">
        <v>681</v>
      </c>
      <c r="I1010" s="383" t="s">
        <v>684</v>
      </c>
      <c r="J1010" s="383" t="s">
        <v>617</v>
      </c>
      <c r="K1010" s="383" t="s">
        <v>618</v>
      </c>
      <c r="L1010" s="384">
        <v>30780</v>
      </c>
      <c r="M1010" s="383" t="s">
        <v>643</v>
      </c>
      <c r="N1010" s="383" t="s">
        <v>620</v>
      </c>
      <c r="O1010" s="383" t="s">
        <v>230</v>
      </c>
    </row>
    <row r="1011" spans="1:15">
      <c r="A1011" s="385">
        <v>42119</v>
      </c>
      <c r="B1011" s="383" t="s">
        <v>15</v>
      </c>
      <c r="C1011" s="383" t="s">
        <v>16</v>
      </c>
      <c r="D1011" s="383" t="s">
        <v>13</v>
      </c>
      <c r="E1011" s="383" t="s">
        <v>680</v>
      </c>
      <c r="F1011" s="383" t="s">
        <v>10</v>
      </c>
      <c r="G1011" s="384">
        <v>750</v>
      </c>
      <c r="H1011" s="383" t="s">
        <v>681</v>
      </c>
      <c r="I1011" s="383" t="s">
        <v>692</v>
      </c>
      <c r="J1011" s="383" t="s">
        <v>617</v>
      </c>
      <c r="K1011" s="383" t="s">
        <v>618</v>
      </c>
      <c r="L1011" s="384">
        <v>30780</v>
      </c>
      <c r="M1011" s="383" t="s">
        <v>643</v>
      </c>
      <c r="N1011" s="383" t="s">
        <v>620</v>
      </c>
      <c r="O1011" s="383" t="s">
        <v>230</v>
      </c>
    </row>
    <row r="1012" spans="1:15">
      <c r="A1012" s="385">
        <v>42120</v>
      </c>
      <c r="B1012" s="383" t="s">
        <v>15</v>
      </c>
      <c r="C1012" s="383" t="s">
        <v>16</v>
      </c>
      <c r="D1012" s="383" t="s">
        <v>13</v>
      </c>
      <c r="E1012" s="383" t="s">
        <v>680</v>
      </c>
      <c r="F1012" s="383" t="s">
        <v>10</v>
      </c>
      <c r="G1012" s="384">
        <v>750</v>
      </c>
      <c r="H1012" s="383" t="s">
        <v>681</v>
      </c>
      <c r="I1012" s="383" t="s">
        <v>692</v>
      </c>
      <c r="J1012" s="383" t="s">
        <v>617</v>
      </c>
      <c r="K1012" s="383" t="s">
        <v>618</v>
      </c>
      <c r="L1012" s="384">
        <v>30780</v>
      </c>
      <c r="M1012" s="383" t="s">
        <v>643</v>
      </c>
      <c r="N1012" s="383" t="s">
        <v>620</v>
      </c>
      <c r="O1012" s="383" t="s">
        <v>230</v>
      </c>
    </row>
    <row r="1013" spans="1:15">
      <c r="A1013" s="385">
        <v>42121</v>
      </c>
      <c r="B1013" s="383" t="s">
        <v>15</v>
      </c>
      <c r="C1013" s="383" t="s">
        <v>16</v>
      </c>
      <c r="D1013" s="383" t="s">
        <v>13</v>
      </c>
      <c r="E1013" s="383" t="s">
        <v>680</v>
      </c>
      <c r="F1013" s="383" t="s">
        <v>10</v>
      </c>
      <c r="G1013" s="384">
        <v>750</v>
      </c>
      <c r="H1013" s="383" t="s">
        <v>681</v>
      </c>
      <c r="I1013" s="383" t="s">
        <v>692</v>
      </c>
      <c r="J1013" s="383" t="s">
        <v>617</v>
      </c>
      <c r="K1013" s="383" t="s">
        <v>618</v>
      </c>
      <c r="L1013" s="384">
        <v>30780</v>
      </c>
      <c r="M1013" s="383" t="s">
        <v>643</v>
      </c>
      <c r="N1013" s="383" t="s">
        <v>620</v>
      </c>
      <c r="O1013" s="383" t="s">
        <v>230</v>
      </c>
    </row>
    <row r="1014" spans="1:15">
      <c r="A1014" s="385">
        <v>42122</v>
      </c>
      <c r="B1014" s="383" t="s">
        <v>15</v>
      </c>
      <c r="C1014" s="383" t="s">
        <v>16</v>
      </c>
      <c r="D1014" s="383" t="s">
        <v>13</v>
      </c>
      <c r="E1014" s="383" t="s">
        <v>680</v>
      </c>
      <c r="F1014" s="383" t="s">
        <v>10</v>
      </c>
      <c r="G1014" s="384">
        <v>3000</v>
      </c>
      <c r="H1014" s="383" t="s">
        <v>681</v>
      </c>
      <c r="I1014" s="383" t="s">
        <v>689</v>
      </c>
      <c r="J1014" s="383" t="s">
        <v>617</v>
      </c>
      <c r="K1014" s="383" t="s">
        <v>618</v>
      </c>
      <c r="L1014" s="384">
        <v>30780</v>
      </c>
      <c r="M1014" s="383" t="s">
        <v>643</v>
      </c>
      <c r="N1014" s="383" t="s">
        <v>620</v>
      </c>
      <c r="O1014" s="383" t="s">
        <v>230</v>
      </c>
    </row>
    <row r="1015" spans="1:15">
      <c r="A1015" s="385">
        <v>42123</v>
      </c>
      <c r="B1015" s="383" t="s">
        <v>15</v>
      </c>
      <c r="C1015" s="383" t="s">
        <v>16</v>
      </c>
      <c r="D1015" s="383" t="s">
        <v>13</v>
      </c>
      <c r="E1015" s="383" t="s">
        <v>680</v>
      </c>
      <c r="F1015" s="383" t="s">
        <v>10</v>
      </c>
      <c r="G1015" s="384">
        <v>6000</v>
      </c>
      <c r="H1015" s="383" t="s">
        <v>681</v>
      </c>
      <c r="I1015" s="383" t="s">
        <v>682</v>
      </c>
      <c r="J1015" s="383" t="s">
        <v>617</v>
      </c>
      <c r="K1015" s="383" t="s">
        <v>618</v>
      </c>
      <c r="L1015" s="384">
        <v>30780</v>
      </c>
      <c r="M1015" s="383" t="s">
        <v>643</v>
      </c>
      <c r="N1015" s="383" t="s">
        <v>620</v>
      </c>
      <c r="O1015" s="383" t="s">
        <v>230</v>
      </c>
    </row>
    <row r="1016" spans="1:15">
      <c r="A1016" s="385">
        <v>42124</v>
      </c>
      <c r="B1016" s="383" t="s">
        <v>15</v>
      </c>
      <c r="C1016" s="383" t="s">
        <v>16</v>
      </c>
      <c r="D1016" s="383" t="s">
        <v>13</v>
      </c>
      <c r="E1016" s="383" t="s">
        <v>680</v>
      </c>
      <c r="F1016" s="383" t="s">
        <v>10</v>
      </c>
      <c r="G1016" s="384">
        <v>8000</v>
      </c>
      <c r="H1016" s="383" t="s">
        <v>681</v>
      </c>
      <c r="I1016" s="383" t="s">
        <v>684</v>
      </c>
      <c r="J1016" s="383" t="s">
        <v>617</v>
      </c>
      <c r="K1016" s="383" t="s">
        <v>618</v>
      </c>
      <c r="L1016" s="384">
        <v>30780</v>
      </c>
      <c r="M1016" s="383" t="s">
        <v>643</v>
      </c>
      <c r="N1016" s="383" t="s">
        <v>620</v>
      </c>
      <c r="O1016" s="383" t="s">
        <v>230</v>
      </c>
    </row>
    <row r="1017" spans="1:15">
      <c r="A1017" s="385">
        <v>42125</v>
      </c>
      <c r="B1017" s="383" t="s">
        <v>17</v>
      </c>
      <c r="C1017" s="383" t="s">
        <v>18</v>
      </c>
      <c r="D1017" s="383" t="s">
        <v>19</v>
      </c>
      <c r="E1017" s="383" t="s">
        <v>668</v>
      </c>
      <c r="F1017" s="383" t="s">
        <v>10</v>
      </c>
      <c r="G1017" s="384">
        <v>750</v>
      </c>
      <c r="H1017" s="383" t="s">
        <v>669</v>
      </c>
      <c r="I1017" s="383" t="s">
        <v>670</v>
      </c>
      <c r="J1017" s="383" t="s">
        <v>617</v>
      </c>
      <c r="K1017" s="383" t="s">
        <v>618</v>
      </c>
      <c r="L1017" s="384">
        <v>30780</v>
      </c>
      <c r="M1017" s="383" t="s">
        <v>643</v>
      </c>
      <c r="N1017" s="383" t="s">
        <v>620</v>
      </c>
      <c r="O1017" s="383" t="s">
        <v>230</v>
      </c>
    </row>
    <row r="1018" spans="1:15">
      <c r="A1018" s="385">
        <v>42126</v>
      </c>
      <c r="B1018" s="383" t="s">
        <v>15</v>
      </c>
      <c r="C1018" s="383" t="s">
        <v>16</v>
      </c>
      <c r="D1018" s="383" t="s">
        <v>13</v>
      </c>
      <c r="E1018" s="383" t="s">
        <v>680</v>
      </c>
      <c r="F1018" s="383" t="s">
        <v>10</v>
      </c>
      <c r="G1018" s="384">
        <v>8000</v>
      </c>
      <c r="H1018" s="383" t="s">
        <v>681</v>
      </c>
      <c r="I1018" s="383" t="s">
        <v>684</v>
      </c>
      <c r="J1018" s="383" t="s">
        <v>617</v>
      </c>
      <c r="K1018" s="383" t="s">
        <v>618</v>
      </c>
      <c r="L1018" s="384">
        <v>30780</v>
      </c>
      <c r="M1018" s="383" t="s">
        <v>643</v>
      </c>
      <c r="N1018" s="383" t="s">
        <v>620</v>
      </c>
      <c r="O1018" s="383" t="s">
        <v>230</v>
      </c>
    </row>
    <row r="1019" spans="1:15">
      <c r="A1019" s="385">
        <v>42127</v>
      </c>
      <c r="B1019" s="383" t="s">
        <v>15</v>
      </c>
      <c r="C1019" s="383" t="s">
        <v>16</v>
      </c>
      <c r="D1019" s="383" t="s">
        <v>13</v>
      </c>
      <c r="E1019" s="383" t="s">
        <v>680</v>
      </c>
      <c r="F1019" s="383" t="s">
        <v>10</v>
      </c>
      <c r="G1019" s="384">
        <v>750</v>
      </c>
      <c r="H1019" s="383" t="s">
        <v>681</v>
      </c>
      <c r="I1019" s="383" t="s">
        <v>692</v>
      </c>
      <c r="J1019" s="383" t="s">
        <v>617</v>
      </c>
      <c r="K1019" s="383" t="s">
        <v>618</v>
      </c>
      <c r="L1019" s="384">
        <v>30780</v>
      </c>
      <c r="M1019" s="383" t="s">
        <v>643</v>
      </c>
      <c r="N1019" s="383" t="s">
        <v>620</v>
      </c>
      <c r="O1019" s="383" t="s">
        <v>230</v>
      </c>
    </row>
    <row r="1020" spans="1:15">
      <c r="A1020" s="385">
        <v>42128</v>
      </c>
      <c r="B1020" s="383" t="s">
        <v>15</v>
      </c>
      <c r="C1020" s="383" t="s">
        <v>16</v>
      </c>
      <c r="D1020" s="383" t="s">
        <v>13</v>
      </c>
      <c r="E1020" s="383" t="s">
        <v>680</v>
      </c>
      <c r="F1020" s="383" t="s">
        <v>10</v>
      </c>
      <c r="G1020" s="384">
        <v>750</v>
      </c>
      <c r="H1020" s="383" t="s">
        <v>681</v>
      </c>
      <c r="I1020" s="383" t="s">
        <v>692</v>
      </c>
      <c r="J1020" s="383" t="s">
        <v>617</v>
      </c>
      <c r="K1020" s="383" t="s">
        <v>618</v>
      </c>
      <c r="L1020" s="384">
        <v>30780</v>
      </c>
      <c r="M1020" s="383" t="s">
        <v>643</v>
      </c>
      <c r="N1020" s="383" t="s">
        <v>620</v>
      </c>
      <c r="O1020" s="383" t="s">
        <v>230</v>
      </c>
    </row>
    <row r="1021" spans="1:15">
      <c r="A1021" s="385">
        <v>42133</v>
      </c>
      <c r="B1021" s="383" t="s">
        <v>621</v>
      </c>
      <c r="C1021" s="383" t="s">
        <v>8</v>
      </c>
      <c r="D1021" s="383" t="s">
        <v>9</v>
      </c>
      <c r="E1021" s="383" t="s">
        <v>622</v>
      </c>
      <c r="F1021" s="383" t="s">
        <v>10</v>
      </c>
      <c r="G1021" s="384">
        <v>590</v>
      </c>
      <c r="H1021" s="383" t="s">
        <v>14</v>
      </c>
      <c r="I1021" s="383" t="s">
        <v>691</v>
      </c>
      <c r="J1021" s="383" t="s">
        <v>617</v>
      </c>
      <c r="K1021" s="383" t="s">
        <v>618</v>
      </c>
      <c r="L1021" s="384">
        <v>30780</v>
      </c>
      <c r="M1021" s="383" t="s">
        <v>643</v>
      </c>
      <c r="N1021" s="383" t="s">
        <v>620</v>
      </c>
      <c r="O1021" s="383" t="s">
        <v>230</v>
      </c>
    </row>
    <row r="1022" spans="1:15">
      <c r="A1022" s="385">
        <v>42134</v>
      </c>
      <c r="B1022" s="383" t="s">
        <v>621</v>
      </c>
      <c r="C1022" s="383" t="s">
        <v>8</v>
      </c>
      <c r="D1022" s="383" t="s">
        <v>9</v>
      </c>
      <c r="E1022" s="383" t="s">
        <v>622</v>
      </c>
      <c r="F1022" s="383" t="s">
        <v>10</v>
      </c>
      <c r="G1022" s="384">
        <v>590</v>
      </c>
      <c r="H1022" s="383" t="s">
        <v>14</v>
      </c>
      <c r="I1022" s="383" t="s">
        <v>691</v>
      </c>
      <c r="J1022" s="383" t="s">
        <v>617</v>
      </c>
      <c r="K1022" s="383" t="s">
        <v>618</v>
      </c>
      <c r="L1022" s="384">
        <v>30780</v>
      </c>
      <c r="M1022" s="383" t="s">
        <v>643</v>
      </c>
      <c r="N1022" s="383" t="s">
        <v>620</v>
      </c>
      <c r="O1022" s="383" t="s">
        <v>230</v>
      </c>
    </row>
    <row r="1023" spans="1:15">
      <c r="A1023" s="385">
        <v>42135</v>
      </c>
      <c r="B1023" s="383" t="s">
        <v>621</v>
      </c>
      <c r="C1023" s="383" t="s">
        <v>8</v>
      </c>
      <c r="D1023" s="383" t="s">
        <v>9</v>
      </c>
      <c r="E1023" s="383" t="s">
        <v>622</v>
      </c>
      <c r="F1023" s="383" t="s">
        <v>10</v>
      </c>
      <c r="G1023" s="384">
        <v>590</v>
      </c>
      <c r="H1023" s="383" t="s">
        <v>14</v>
      </c>
      <c r="I1023" s="383" t="s">
        <v>691</v>
      </c>
      <c r="J1023" s="383" t="s">
        <v>617</v>
      </c>
      <c r="K1023" s="383" t="s">
        <v>618</v>
      </c>
      <c r="L1023" s="384">
        <v>30780</v>
      </c>
      <c r="M1023" s="383" t="s">
        <v>643</v>
      </c>
      <c r="N1023" s="383" t="s">
        <v>620</v>
      </c>
      <c r="O1023" s="383" t="s">
        <v>230</v>
      </c>
    </row>
    <row r="1024" spans="1:15">
      <c r="A1024" s="385">
        <v>42136</v>
      </c>
      <c r="B1024" s="383" t="s">
        <v>15</v>
      </c>
      <c r="C1024" s="383" t="s">
        <v>16</v>
      </c>
      <c r="D1024" s="383" t="s">
        <v>13</v>
      </c>
      <c r="E1024" s="383" t="s">
        <v>680</v>
      </c>
      <c r="F1024" s="383" t="s">
        <v>10</v>
      </c>
      <c r="G1024" s="384">
        <v>750</v>
      </c>
      <c r="H1024" s="383" t="s">
        <v>681</v>
      </c>
      <c r="I1024" s="383" t="s">
        <v>692</v>
      </c>
      <c r="J1024" s="383" t="s">
        <v>617</v>
      </c>
      <c r="K1024" s="383" t="s">
        <v>618</v>
      </c>
      <c r="L1024" s="384">
        <v>30780</v>
      </c>
      <c r="M1024" s="383" t="s">
        <v>643</v>
      </c>
      <c r="N1024" s="383" t="s">
        <v>620</v>
      </c>
      <c r="O1024" s="383" t="s">
        <v>230</v>
      </c>
    </row>
    <row r="1025" spans="1:15">
      <c r="A1025" s="385">
        <v>42137</v>
      </c>
      <c r="B1025" s="383" t="s">
        <v>15</v>
      </c>
      <c r="C1025" s="383" t="s">
        <v>16</v>
      </c>
      <c r="D1025" s="383" t="s">
        <v>13</v>
      </c>
      <c r="E1025" s="383" t="s">
        <v>680</v>
      </c>
      <c r="F1025" s="383" t="s">
        <v>10</v>
      </c>
      <c r="G1025" s="384">
        <v>6000</v>
      </c>
      <c r="H1025" s="383" t="s">
        <v>681</v>
      </c>
      <c r="I1025" s="383" t="s">
        <v>684</v>
      </c>
      <c r="J1025" s="383" t="s">
        <v>617</v>
      </c>
      <c r="K1025" s="383" t="s">
        <v>618</v>
      </c>
      <c r="L1025" s="384">
        <v>30780</v>
      </c>
      <c r="M1025" s="383" t="s">
        <v>644</v>
      </c>
      <c r="N1025" s="383" t="s">
        <v>620</v>
      </c>
      <c r="O1025" s="383" t="s">
        <v>230</v>
      </c>
    </row>
    <row r="1026" spans="1:15">
      <c r="A1026" s="385">
        <v>42138</v>
      </c>
      <c r="B1026" s="383" t="s">
        <v>15</v>
      </c>
      <c r="C1026" s="383" t="s">
        <v>16</v>
      </c>
      <c r="D1026" s="383" t="s">
        <v>13</v>
      </c>
      <c r="E1026" s="383" t="s">
        <v>680</v>
      </c>
      <c r="F1026" s="383" t="s">
        <v>10</v>
      </c>
      <c r="G1026" s="384">
        <v>8000</v>
      </c>
      <c r="H1026" s="383" t="s">
        <v>681</v>
      </c>
      <c r="I1026" s="383" t="s">
        <v>684</v>
      </c>
      <c r="J1026" s="383" t="s">
        <v>617</v>
      </c>
      <c r="K1026" s="383" t="s">
        <v>618</v>
      </c>
      <c r="L1026" s="384">
        <v>30780</v>
      </c>
      <c r="M1026" s="383" t="s">
        <v>644</v>
      </c>
      <c r="N1026" s="383" t="s">
        <v>620</v>
      </c>
      <c r="O1026" s="383" t="s">
        <v>230</v>
      </c>
    </row>
    <row r="1027" spans="1:15">
      <c r="A1027" s="385">
        <v>42139</v>
      </c>
      <c r="B1027" s="383" t="s">
        <v>15</v>
      </c>
      <c r="C1027" s="383" t="s">
        <v>16</v>
      </c>
      <c r="D1027" s="383" t="s">
        <v>13</v>
      </c>
      <c r="E1027" s="383" t="s">
        <v>680</v>
      </c>
      <c r="F1027" s="383" t="s">
        <v>10</v>
      </c>
      <c r="G1027" s="384">
        <v>6000</v>
      </c>
      <c r="H1027" s="383" t="s">
        <v>681</v>
      </c>
      <c r="I1027" s="383" t="s">
        <v>684</v>
      </c>
      <c r="J1027" s="383" t="s">
        <v>617</v>
      </c>
      <c r="K1027" s="383" t="s">
        <v>618</v>
      </c>
      <c r="L1027" s="384">
        <v>30780</v>
      </c>
      <c r="M1027" s="383" t="s">
        <v>644</v>
      </c>
      <c r="N1027" s="383" t="s">
        <v>620</v>
      </c>
      <c r="O1027" s="383" t="s">
        <v>230</v>
      </c>
    </row>
    <row r="1028" spans="1:15">
      <c r="A1028" s="385">
        <v>42140</v>
      </c>
      <c r="B1028" s="383" t="s">
        <v>15</v>
      </c>
      <c r="C1028" s="383" t="s">
        <v>16</v>
      </c>
      <c r="D1028" s="383" t="s">
        <v>13</v>
      </c>
      <c r="E1028" s="383" t="s">
        <v>680</v>
      </c>
      <c r="F1028" s="383" t="s">
        <v>10</v>
      </c>
      <c r="G1028" s="384">
        <v>750</v>
      </c>
      <c r="H1028" s="383" t="s">
        <v>681</v>
      </c>
      <c r="I1028" s="383" t="s">
        <v>692</v>
      </c>
      <c r="J1028" s="383" t="s">
        <v>617</v>
      </c>
      <c r="K1028" s="383" t="s">
        <v>618</v>
      </c>
      <c r="L1028" s="384">
        <v>30780</v>
      </c>
      <c r="M1028" s="383" t="s">
        <v>644</v>
      </c>
      <c r="N1028" s="383" t="s">
        <v>620</v>
      </c>
      <c r="O1028" s="383" t="s">
        <v>230</v>
      </c>
    </row>
    <row r="1029" spans="1:15">
      <c r="A1029" s="385">
        <v>42141</v>
      </c>
      <c r="B1029" s="383" t="s">
        <v>15</v>
      </c>
      <c r="C1029" s="383" t="s">
        <v>16</v>
      </c>
      <c r="D1029" s="383" t="s">
        <v>13</v>
      </c>
      <c r="E1029" s="383" t="s">
        <v>680</v>
      </c>
      <c r="F1029" s="383" t="s">
        <v>10</v>
      </c>
      <c r="G1029" s="384">
        <v>750</v>
      </c>
      <c r="H1029" s="383" t="s">
        <v>681</v>
      </c>
      <c r="I1029" s="383" t="s">
        <v>692</v>
      </c>
      <c r="J1029" s="383" t="s">
        <v>617</v>
      </c>
      <c r="K1029" s="383" t="s">
        <v>618</v>
      </c>
      <c r="L1029" s="384">
        <v>30780</v>
      </c>
      <c r="M1029" s="383" t="s">
        <v>644</v>
      </c>
      <c r="N1029" s="383" t="s">
        <v>620</v>
      </c>
      <c r="O1029" s="383" t="s">
        <v>230</v>
      </c>
    </row>
    <row r="1030" spans="1:15">
      <c r="A1030" s="385">
        <v>42142</v>
      </c>
      <c r="B1030" s="383" t="s">
        <v>15</v>
      </c>
      <c r="C1030" s="383" t="s">
        <v>16</v>
      </c>
      <c r="D1030" s="383" t="s">
        <v>13</v>
      </c>
      <c r="E1030" s="383" t="s">
        <v>680</v>
      </c>
      <c r="F1030" s="383" t="s">
        <v>10</v>
      </c>
      <c r="G1030" s="384">
        <v>4000</v>
      </c>
      <c r="H1030" s="383" t="s">
        <v>681</v>
      </c>
      <c r="I1030" s="383" t="s">
        <v>684</v>
      </c>
      <c r="J1030" s="383" t="s">
        <v>617</v>
      </c>
      <c r="K1030" s="383" t="s">
        <v>618</v>
      </c>
      <c r="L1030" s="384">
        <v>30780</v>
      </c>
      <c r="M1030" s="383" t="s">
        <v>644</v>
      </c>
      <c r="N1030" s="383" t="s">
        <v>620</v>
      </c>
      <c r="O1030" s="383" t="s">
        <v>230</v>
      </c>
    </row>
    <row r="1031" spans="1:15">
      <c r="A1031" s="385">
        <v>42143</v>
      </c>
      <c r="B1031" s="383" t="s">
        <v>17</v>
      </c>
      <c r="C1031" s="383" t="s">
        <v>18</v>
      </c>
      <c r="D1031" s="383" t="s">
        <v>19</v>
      </c>
      <c r="E1031" s="383" t="s">
        <v>668</v>
      </c>
      <c r="F1031" s="383" t="s">
        <v>10</v>
      </c>
      <c r="G1031" s="384">
        <v>2000</v>
      </c>
      <c r="H1031" s="383" t="s">
        <v>676</v>
      </c>
      <c r="I1031" s="383" t="s">
        <v>677</v>
      </c>
      <c r="J1031" s="383" t="s">
        <v>617</v>
      </c>
      <c r="K1031" s="383" t="s">
        <v>618</v>
      </c>
      <c r="L1031" s="384">
        <v>30780</v>
      </c>
      <c r="M1031" s="383" t="s">
        <v>644</v>
      </c>
      <c r="N1031" s="383" t="s">
        <v>620</v>
      </c>
      <c r="O1031" s="383" t="s">
        <v>230</v>
      </c>
    </row>
    <row r="1032" spans="1:15">
      <c r="A1032" s="385">
        <v>42144</v>
      </c>
      <c r="B1032" s="383" t="s">
        <v>15</v>
      </c>
      <c r="C1032" s="383" t="s">
        <v>16</v>
      </c>
      <c r="D1032" s="383" t="s">
        <v>13</v>
      </c>
      <c r="E1032" s="383" t="s">
        <v>680</v>
      </c>
      <c r="F1032" s="383" t="s">
        <v>10</v>
      </c>
      <c r="G1032" s="384">
        <v>4000</v>
      </c>
      <c r="H1032" s="383" t="s">
        <v>681</v>
      </c>
      <c r="I1032" s="383" t="s">
        <v>682</v>
      </c>
      <c r="J1032" s="383" t="s">
        <v>617</v>
      </c>
      <c r="K1032" s="383" t="s">
        <v>618</v>
      </c>
      <c r="L1032" s="384">
        <v>30780</v>
      </c>
      <c r="M1032" s="383" t="s">
        <v>644</v>
      </c>
      <c r="N1032" s="383" t="s">
        <v>620</v>
      </c>
      <c r="O1032" s="383" t="s">
        <v>230</v>
      </c>
    </row>
    <row r="1033" spans="1:15">
      <c r="A1033" s="385">
        <v>42145</v>
      </c>
      <c r="B1033" s="383" t="s">
        <v>15</v>
      </c>
      <c r="C1033" s="383" t="s">
        <v>16</v>
      </c>
      <c r="D1033" s="383" t="s">
        <v>13</v>
      </c>
      <c r="E1033" s="383" t="s">
        <v>680</v>
      </c>
      <c r="F1033" s="383" t="s">
        <v>10</v>
      </c>
      <c r="G1033" s="384">
        <v>4000</v>
      </c>
      <c r="H1033" s="383" t="s">
        <v>681</v>
      </c>
      <c r="I1033" s="383" t="s">
        <v>682</v>
      </c>
      <c r="J1033" s="383" t="s">
        <v>617</v>
      </c>
      <c r="K1033" s="383" t="s">
        <v>618</v>
      </c>
      <c r="L1033" s="384">
        <v>30780</v>
      </c>
      <c r="M1033" s="383" t="s">
        <v>644</v>
      </c>
      <c r="N1033" s="383" t="s">
        <v>620</v>
      </c>
      <c r="O1033" s="383" t="s">
        <v>230</v>
      </c>
    </row>
    <row r="1034" spans="1:15">
      <c r="A1034" s="385">
        <v>42146</v>
      </c>
      <c r="B1034" s="383" t="s">
        <v>17</v>
      </c>
      <c r="C1034" s="383" t="s">
        <v>18</v>
      </c>
      <c r="D1034" s="383" t="s">
        <v>19</v>
      </c>
      <c r="E1034" s="383" t="s">
        <v>668</v>
      </c>
      <c r="F1034" s="383" t="s">
        <v>10</v>
      </c>
      <c r="G1034" s="384">
        <v>2000</v>
      </c>
      <c r="H1034" s="383" t="s">
        <v>676</v>
      </c>
      <c r="I1034" s="383" t="s">
        <v>677</v>
      </c>
      <c r="J1034" s="383" t="s">
        <v>617</v>
      </c>
      <c r="K1034" s="383" t="s">
        <v>618</v>
      </c>
      <c r="L1034" s="384">
        <v>30780</v>
      </c>
      <c r="M1034" s="383" t="s">
        <v>644</v>
      </c>
      <c r="N1034" s="383" t="s">
        <v>620</v>
      </c>
      <c r="O1034" s="383" t="s">
        <v>230</v>
      </c>
    </row>
    <row r="1035" spans="1:15">
      <c r="A1035" s="385">
        <v>42147</v>
      </c>
      <c r="B1035" s="383" t="s">
        <v>15</v>
      </c>
      <c r="C1035" s="383" t="s">
        <v>16</v>
      </c>
      <c r="D1035" s="383" t="s">
        <v>13</v>
      </c>
      <c r="E1035" s="383" t="s">
        <v>680</v>
      </c>
      <c r="F1035" s="383" t="s">
        <v>10</v>
      </c>
      <c r="G1035" s="384">
        <v>750</v>
      </c>
      <c r="H1035" s="383" t="s">
        <v>681</v>
      </c>
      <c r="I1035" s="383" t="s">
        <v>692</v>
      </c>
      <c r="J1035" s="383" t="s">
        <v>617</v>
      </c>
      <c r="K1035" s="383" t="s">
        <v>618</v>
      </c>
      <c r="L1035" s="384">
        <v>30780</v>
      </c>
      <c r="M1035" s="383" t="s">
        <v>645</v>
      </c>
      <c r="N1035" s="383" t="s">
        <v>620</v>
      </c>
      <c r="O1035" s="383" t="s">
        <v>230</v>
      </c>
    </row>
    <row r="1036" spans="1:15">
      <c r="A1036" s="385">
        <v>42148</v>
      </c>
      <c r="B1036" s="383" t="s">
        <v>15</v>
      </c>
      <c r="C1036" s="383" t="s">
        <v>16</v>
      </c>
      <c r="D1036" s="383" t="s">
        <v>13</v>
      </c>
      <c r="E1036" s="383" t="s">
        <v>680</v>
      </c>
      <c r="F1036" s="383" t="s">
        <v>10</v>
      </c>
      <c r="G1036" s="384">
        <v>750</v>
      </c>
      <c r="H1036" s="383" t="s">
        <v>681</v>
      </c>
      <c r="I1036" s="383" t="s">
        <v>692</v>
      </c>
      <c r="J1036" s="383" t="s">
        <v>617</v>
      </c>
      <c r="K1036" s="383" t="s">
        <v>618</v>
      </c>
      <c r="L1036" s="384">
        <v>30780</v>
      </c>
      <c r="M1036" s="383" t="s">
        <v>645</v>
      </c>
      <c r="N1036" s="383" t="s">
        <v>620</v>
      </c>
      <c r="O1036" s="383" t="s">
        <v>230</v>
      </c>
    </row>
    <row r="1037" spans="1:15">
      <c r="A1037" s="385">
        <v>42149</v>
      </c>
      <c r="B1037" s="383" t="s">
        <v>15</v>
      </c>
      <c r="C1037" s="383" t="s">
        <v>16</v>
      </c>
      <c r="D1037" s="383" t="s">
        <v>13</v>
      </c>
      <c r="E1037" s="383" t="s">
        <v>680</v>
      </c>
      <c r="F1037" s="383" t="s">
        <v>10</v>
      </c>
      <c r="G1037" s="384">
        <v>4000</v>
      </c>
      <c r="H1037" s="383" t="s">
        <v>681</v>
      </c>
      <c r="I1037" s="383" t="s">
        <v>684</v>
      </c>
      <c r="J1037" s="383" t="s">
        <v>617</v>
      </c>
      <c r="K1037" s="383" t="s">
        <v>618</v>
      </c>
      <c r="L1037" s="384">
        <v>30780</v>
      </c>
      <c r="M1037" s="383" t="s">
        <v>645</v>
      </c>
      <c r="N1037" s="383" t="s">
        <v>620</v>
      </c>
      <c r="O1037" s="383" t="s">
        <v>230</v>
      </c>
    </row>
    <row r="1038" spans="1:15">
      <c r="A1038" s="385">
        <v>42150</v>
      </c>
      <c r="B1038" s="383" t="s">
        <v>15</v>
      </c>
      <c r="C1038" s="383" t="s">
        <v>16</v>
      </c>
      <c r="D1038" s="383" t="s">
        <v>13</v>
      </c>
      <c r="E1038" s="383" t="s">
        <v>680</v>
      </c>
      <c r="F1038" s="383" t="s">
        <v>10</v>
      </c>
      <c r="G1038" s="384">
        <v>4000</v>
      </c>
      <c r="H1038" s="383" t="s">
        <v>681</v>
      </c>
      <c r="I1038" s="383" t="s">
        <v>684</v>
      </c>
      <c r="J1038" s="383" t="s">
        <v>617</v>
      </c>
      <c r="K1038" s="383" t="s">
        <v>618</v>
      </c>
      <c r="L1038" s="384">
        <v>30780</v>
      </c>
      <c r="M1038" s="383" t="s">
        <v>645</v>
      </c>
      <c r="N1038" s="383" t="s">
        <v>620</v>
      </c>
      <c r="O1038" s="383" t="s">
        <v>230</v>
      </c>
    </row>
    <row r="1039" spans="1:15">
      <c r="A1039" s="385">
        <v>41997</v>
      </c>
      <c r="B1039" s="383" t="s">
        <v>15</v>
      </c>
      <c r="C1039" s="383" t="s">
        <v>16</v>
      </c>
      <c r="D1039" s="383" t="s">
        <v>13</v>
      </c>
      <c r="E1039" s="383" t="s">
        <v>680</v>
      </c>
      <c r="F1039" s="383" t="s">
        <v>10</v>
      </c>
      <c r="G1039" s="384">
        <v>1300</v>
      </c>
      <c r="H1039" s="383" t="s">
        <v>681</v>
      </c>
      <c r="I1039" s="383" t="s">
        <v>690</v>
      </c>
      <c r="J1039" s="383" t="s">
        <v>617</v>
      </c>
      <c r="K1039" s="383" t="s">
        <v>618</v>
      </c>
      <c r="L1039" s="384">
        <v>0</v>
      </c>
      <c r="M1039" s="383" t="s">
        <v>619</v>
      </c>
      <c r="N1039" s="383" t="s">
        <v>620</v>
      </c>
      <c r="O1039" s="383" t="s">
        <v>230</v>
      </c>
    </row>
    <row r="1040" spans="1:15">
      <c r="A1040" s="385">
        <v>41998</v>
      </c>
      <c r="B1040" s="383" t="s">
        <v>621</v>
      </c>
      <c r="C1040" s="383" t="s">
        <v>8</v>
      </c>
      <c r="D1040" s="383" t="s">
        <v>9</v>
      </c>
      <c r="E1040" s="383" t="s">
        <v>622</v>
      </c>
      <c r="F1040" s="383" t="s">
        <v>10</v>
      </c>
      <c r="G1040" s="384">
        <v>9855</v>
      </c>
      <c r="H1040" s="383" t="s">
        <v>14</v>
      </c>
      <c r="I1040" s="383" t="s">
        <v>693</v>
      </c>
      <c r="J1040" s="383" t="s">
        <v>617</v>
      </c>
      <c r="K1040" s="383" t="s">
        <v>618</v>
      </c>
      <c r="L1040" s="384">
        <v>0</v>
      </c>
      <c r="M1040" s="383" t="s">
        <v>619</v>
      </c>
      <c r="N1040" s="383" t="s">
        <v>620</v>
      </c>
      <c r="O1040" s="383" t="s">
        <v>230</v>
      </c>
    </row>
    <row r="1041" spans="1:15">
      <c r="A1041" s="385">
        <v>41999</v>
      </c>
      <c r="B1041" s="383" t="s">
        <v>621</v>
      </c>
      <c r="C1041" s="383" t="s">
        <v>8</v>
      </c>
      <c r="D1041" s="383" t="s">
        <v>9</v>
      </c>
      <c r="E1041" s="383" t="s">
        <v>622</v>
      </c>
      <c r="F1041" s="383" t="s">
        <v>10</v>
      </c>
      <c r="G1041" s="384">
        <v>9855</v>
      </c>
      <c r="H1041" s="383" t="s">
        <v>14</v>
      </c>
      <c r="I1041" s="383" t="s">
        <v>693</v>
      </c>
      <c r="J1041" s="383" t="s">
        <v>617</v>
      </c>
      <c r="K1041" s="383" t="s">
        <v>618</v>
      </c>
      <c r="L1041" s="384">
        <v>0</v>
      </c>
      <c r="M1041" s="383" t="s">
        <v>619</v>
      </c>
      <c r="N1041" s="383" t="s">
        <v>620</v>
      </c>
      <c r="O1041" s="383" t="s">
        <v>230</v>
      </c>
    </row>
    <row r="1042" spans="1:15">
      <c r="A1042" s="385">
        <v>42000</v>
      </c>
      <c r="B1042" s="383" t="s">
        <v>621</v>
      </c>
      <c r="C1042" s="383" t="s">
        <v>8</v>
      </c>
      <c r="D1042" s="383" t="s">
        <v>9</v>
      </c>
      <c r="E1042" s="383" t="s">
        <v>622</v>
      </c>
      <c r="F1042" s="383" t="s">
        <v>10</v>
      </c>
      <c r="G1042" s="384">
        <v>9855</v>
      </c>
      <c r="H1042" s="383" t="s">
        <v>14</v>
      </c>
      <c r="I1042" s="383" t="s">
        <v>693</v>
      </c>
      <c r="J1042" s="383" t="s">
        <v>617</v>
      </c>
      <c r="K1042" s="383" t="s">
        <v>618</v>
      </c>
      <c r="L1042" s="384">
        <v>0</v>
      </c>
      <c r="M1042" s="383" t="s">
        <v>619</v>
      </c>
      <c r="N1042" s="383" t="s">
        <v>620</v>
      </c>
      <c r="O1042" s="383" t="s">
        <v>230</v>
      </c>
    </row>
    <row r="1043" spans="1:15">
      <c r="A1043" s="385">
        <v>42001</v>
      </c>
      <c r="B1043" s="383" t="s">
        <v>694</v>
      </c>
      <c r="C1043" s="383" t="s">
        <v>23</v>
      </c>
      <c r="D1043" s="383" t="s">
        <v>22</v>
      </c>
      <c r="E1043" s="383" t="s">
        <v>695</v>
      </c>
      <c r="F1043" s="383" t="s">
        <v>10</v>
      </c>
      <c r="G1043" s="384">
        <v>6401</v>
      </c>
      <c r="H1043" s="383" t="s">
        <v>696</v>
      </c>
      <c r="I1043" s="383" t="s">
        <v>697</v>
      </c>
      <c r="J1043" s="383" t="s">
        <v>617</v>
      </c>
      <c r="K1043" s="383" t="s">
        <v>618</v>
      </c>
      <c r="L1043" s="384">
        <v>0</v>
      </c>
      <c r="M1043" s="383" t="s">
        <v>619</v>
      </c>
      <c r="N1043" s="383" t="s">
        <v>620</v>
      </c>
      <c r="O1043" s="383" t="s">
        <v>230</v>
      </c>
    </row>
    <row r="1044" spans="1:15">
      <c r="A1044" s="385">
        <v>42002</v>
      </c>
      <c r="B1044" s="383" t="s">
        <v>621</v>
      </c>
      <c r="C1044" s="383" t="s">
        <v>8</v>
      </c>
      <c r="D1044" s="383" t="s">
        <v>9</v>
      </c>
      <c r="E1044" s="383" t="s">
        <v>622</v>
      </c>
      <c r="F1044" s="383" t="s">
        <v>10</v>
      </c>
      <c r="G1044" s="384">
        <v>9855</v>
      </c>
      <c r="H1044" s="383" t="s">
        <v>14</v>
      </c>
      <c r="I1044" s="383" t="s">
        <v>693</v>
      </c>
      <c r="J1044" s="383" t="s">
        <v>617</v>
      </c>
      <c r="K1044" s="383" t="s">
        <v>618</v>
      </c>
      <c r="L1044" s="384">
        <v>0</v>
      </c>
      <c r="M1044" s="383" t="s">
        <v>619</v>
      </c>
      <c r="N1044" s="383" t="s">
        <v>620</v>
      </c>
      <c r="O1044" s="383" t="s">
        <v>230</v>
      </c>
    </row>
    <row r="1045" spans="1:15">
      <c r="A1045" s="385">
        <v>42003</v>
      </c>
      <c r="B1045" s="383" t="s">
        <v>17</v>
      </c>
      <c r="C1045" s="383" t="s">
        <v>18</v>
      </c>
      <c r="D1045" s="383" t="s">
        <v>19</v>
      </c>
      <c r="E1045" s="383" t="s">
        <v>668</v>
      </c>
      <c r="F1045" s="383" t="s">
        <v>10</v>
      </c>
      <c r="G1045" s="384">
        <v>2000</v>
      </c>
      <c r="H1045" s="383" t="s">
        <v>676</v>
      </c>
      <c r="I1045" s="383" t="s">
        <v>677</v>
      </c>
      <c r="J1045" s="383" t="s">
        <v>617</v>
      </c>
      <c r="K1045" s="383" t="s">
        <v>618</v>
      </c>
      <c r="L1045" s="384">
        <v>0</v>
      </c>
      <c r="M1045" s="383" t="s">
        <v>619</v>
      </c>
      <c r="N1045" s="383" t="s">
        <v>620</v>
      </c>
      <c r="O1045" s="383" t="s">
        <v>230</v>
      </c>
    </row>
    <row r="1046" spans="1:15">
      <c r="A1046" s="385">
        <v>42004</v>
      </c>
      <c r="B1046" s="383" t="s">
        <v>17</v>
      </c>
      <c r="C1046" s="383" t="s">
        <v>18</v>
      </c>
      <c r="D1046" s="383" t="s">
        <v>19</v>
      </c>
      <c r="E1046" s="383" t="s">
        <v>668</v>
      </c>
      <c r="F1046" s="383" t="s">
        <v>10</v>
      </c>
      <c r="G1046" s="384">
        <v>2000</v>
      </c>
      <c r="H1046" s="383" t="s">
        <v>676</v>
      </c>
      <c r="I1046" s="383" t="s">
        <v>677</v>
      </c>
      <c r="J1046" s="383" t="s">
        <v>617</v>
      </c>
      <c r="K1046" s="383" t="s">
        <v>618</v>
      </c>
      <c r="L1046" s="384">
        <v>0</v>
      </c>
      <c r="M1046" s="383" t="s">
        <v>626</v>
      </c>
      <c r="N1046" s="383" t="s">
        <v>620</v>
      </c>
      <c r="O1046" s="383" t="s">
        <v>230</v>
      </c>
    </row>
    <row r="1047" spans="1:15">
      <c r="A1047" s="385">
        <v>42005</v>
      </c>
      <c r="B1047" s="383" t="s">
        <v>15</v>
      </c>
      <c r="C1047" s="383" t="s">
        <v>16</v>
      </c>
      <c r="D1047" s="383" t="s">
        <v>13</v>
      </c>
      <c r="E1047" s="383" t="s">
        <v>680</v>
      </c>
      <c r="F1047" s="383" t="s">
        <v>10</v>
      </c>
      <c r="G1047" s="384">
        <v>6000</v>
      </c>
      <c r="H1047" s="383" t="s">
        <v>681</v>
      </c>
      <c r="I1047" s="383" t="s">
        <v>682</v>
      </c>
      <c r="J1047" s="383" t="s">
        <v>617</v>
      </c>
      <c r="K1047" s="383" t="s">
        <v>618</v>
      </c>
      <c r="L1047" s="384">
        <v>0</v>
      </c>
      <c r="M1047" s="383" t="s">
        <v>626</v>
      </c>
      <c r="N1047" s="383" t="s">
        <v>620</v>
      </c>
      <c r="O1047" s="383" t="s">
        <v>230</v>
      </c>
    </row>
    <row r="1048" spans="1:15">
      <c r="A1048" s="385">
        <v>42006</v>
      </c>
      <c r="B1048" s="383" t="s">
        <v>17</v>
      </c>
      <c r="C1048" s="383" t="s">
        <v>18</v>
      </c>
      <c r="D1048" s="383" t="s">
        <v>19</v>
      </c>
      <c r="E1048" s="383" t="s">
        <v>668</v>
      </c>
      <c r="F1048" s="383" t="s">
        <v>10</v>
      </c>
      <c r="G1048" s="384">
        <v>750</v>
      </c>
      <c r="H1048" s="383" t="s">
        <v>669</v>
      </c>
      <c r="I1048" s="383" t="s">
        <v>685</v>
      </c>
      <c r="J1048" s="383" t="s">
        <v>617</v>
      </c>
      <c r="K1048" s="383" t="s">
        <v>618</v>
      </c>
      <c r="L1048" s="384">
        <v>6319</v>
      </c>
      <c r="M1048" s="383" t="s">
        <v>627</v>
      </c>
      <c r="N1048" s="383" t="s">
        <v>620</v>
      </c>
      <c r="O1048" s="383" t="s">
        <v>230</v>
      </c>
    </row>
    <row r="1049" spans="1:15">
      <c r="A1049" s="385">
        <v>42007</v>
      </c>
      <c r="B1049" s="383" t="s">
        <v>17</v>
      </c>
      <c r="C1049" s="383" t="s">
        <v>18</v>
      </c>
      <c r="D1049" s="383" t="s">
        <v>19</v>
      </c>
      <c r="E1049" s="383" t="s">
        <v>668</v>
      </c>
      <c r="F1049" s="383" t="s">
        <v>10</v>
      </c>
      <c r="G1049" s="384">
        <v>750</v>
      </c>
      <c r="H1049" s="383" t="s">
        <v>669</v>
      </c>
      <c r="I1049" s="383" t="s">
        <v>685</v>
      </c>
      <c r="J1049" s="383" t="s">
        <v>617</v>
      </c>
      <c r="K1049" s="383" t="s">
        <v>618</v>
      </c>
      <c r="L1049" s="384">
        <v>8221</v>
      </c>
      <c r="M1049" s="383" t="s">
        <v>627</v>
      </c>
      <c r="N1049" s="383" t="s">
        <v>620</v>
      </c>
      <c r="O1049" s="383" t="s">
        <v>230</v>
      </c>
    </row>
    <row r="1050" spans="1:15">
      <c r="A1050" s="385">
        <v>42008</v>
      </c>
      <c r="B1050" s="383" t="s">
        <v>17</v>
      </c>
      <c r="C1050" s="383" t="s">
        <v>18</v>
      </c>
      <c r="D1050" s="383" t="s">
        <v>19</v>
      </c>
      <c r="E1050" s="383" t="s">
        <v>668</v>
      </c>
      <c r="F1050" s="383" t="s">
        <v>10</v>
      </c>
      <c r="G1050" s="384">
        <v>750</v>
      </c>
      <c r="H1050" s="383" t="s">
        <v>669</v>
      </c>
      <c r="I1050" s="383" t="s">
        <v>685</v>
      </c>
      <c r="J1050" s="383" t="s">
        <v>617</v>
      </c>
      <c r="K1050" s="383" t="s">
        <v>618</v>
      </c>
      <c r="L1050" s="384">
        <v>8501</v>
      </c>
      <c r="M1050" s="383" t="s">
        <v>627</v>
      </c>
      <c r="N1050" s="383" t="s">
        <v>620</v>
      </c>
      <c r="O1050" s="383" t="s">
        <v>230</v>
      </c>
    </row>
    <row r="1051" spans="1:15">
      <c r="A1051" s="385">
        <v>42009</v>
      </c>
      <c r="B1051" s="383" t="s">
        <v>17</v>
      </c>
      <c r="C1051" s="383" t="s">
        <v>18</v>
      </c>
      <c r="D1051" s="383" t="s">
        <v>19</v>
      </c>
      <c r="E1051" s="383" t="s">
        <v>668</v>
      </c>
      <c r="F1051" s="383" t="s">
        <v>10</v>
      </c>
      <c r="G1051" s="384">
        <v>2000</v>
      </c>
      <c r="H1051" s="383" t="s">
        <v>676</v>
      </c>
      <c r="I1051" s="383" t="s">
        <v>677</v>
      </c>
      <c r="J1051" s="383" t="s">
        <v>617</v>
      </c>
      <c r="K1051" s="383" t="s">
        <v>618</v>
      </c>
      <c r="L1051" s="384">
        <v>9088</v>
      </c>
      <c r="M1051" s="383" t="s">
        <v>627</v>
      </c>
      <c r="N1051" s="383" t="s">
        <v>620</v>
      </c>
      <c r="O1051" s="383" t="s">
        <v>230</v>
      </c>
    </row>
    <row r="1052" spans="1:15">
      <c r="A1052" s="385">
        <v>42010</v>
      </c>
      <c r="B1052" s="383" t="s">
        <v>17</v>
      </c>
      <c r="C1052" s="383" t="s">
        <v>18</v>
      </c>
      <c r="D1052" s="383" t="s">
        <v>19</v>
      </c>
      <c r="E1052" s="383" t="s">
        <v>668</v>
      </c>
      <c r="F1052" s="383" t="s">
        <v>10</v>
      </c>
      <c r="G1052" s="384">
        <v>2000</v>
      </c>
      <c r="H1052" s="383" t="s">
        <v>676</v>
      </c>
      <c r="I1052" s="383" t="s">
        <v>677</v>
      </c>
      <c r="J1052" s="383" t="s">
        <v>617</v>
      </c>
      <c r="K1052" s="383" t="s">
        <v>618</v>
      </c>
      <c r="L1052" s="384">
        <v>9280</v>
      </c>
      <c r="M1052" s="383" t="s">
        <v>629</v>
      </c>
      <c r="N1052" s="383" t="s">
        <v>620</v>
      </c>
      <c r="O1052" s="383" t="s">
        <v>230</v>
      </c>
    </row>
    <row r="1053" spans="1:15">
      <c r="A1053" s="385">
        <v>42011</v>
      </c>
      <c r="B1053" s="383" t="s">
        <v>17</v>
      </c>
      <c r="C1053" s="383" t="s">
        <v>18</v>
      </c>
      <c r="D1053" s="383" t="s">
        <v>19</v>
      </c>
      <c r="E1053" s="383" t="s">
        <v>668</v>
      </c>
      <c r="F1053" s="383" t="s">
        <v>10</v>
      </c>
      <c r="G1053" s="384">
        <v>750</v>
      </c>
      <c r="H1053" s="383" t="s">
        <v>669</v>
      </c>
      <c r="I1053" s="383" t="s">
        <v>675</v>
      </c>
      <c r="J1053" s="383" t="s">
        <v>617</v>
      </c>
      <c r="K1053" s="383" t="s">
        <v>618</v>
      </c>
      <c r="L1053" s="384">
        <v>9280</v>
      </c>
      <c r="M1053" s="383" t="s">
        <v>629</v>
      </c>
      <c r="N1053" s="383" t="s">
        <v>620</v>
      </c>
      <c r="O1053" s="383" t="s">
        <v>230</v>
      </c>
    </row>
    <row r="1054" spans="1:15">
      <c r="A1054" s="385">
        <v>42012</v>
      </c>
      <c r="B1054" s="383" t="s">
        <v>15</v>
      </c>
      <c r="C1054" s="383" t="s">
        <v>16</v>
      </c>
      <c r="D1054" s="383" t="s">
        <v>13</v>
      </c>
      <c r="E1054" s="383" t="s">
        <v>680</v>
      </c>
      <c r="F1054" s="383" t="s">
        <v>10</v>
      </c>
      <c r="G1054" s="384">
        <v>6000</v>
      </c>
      <c r="H1054" s="383" t="s">
        <v>681</v>
      </c>
      <c r="I1054" s="383" t="s">
        <v>684</v>
      </c>
      <c r="J1054" s="383" t="s">
        <v>617</v>
      </c>
      <c r="K1054" s="383" t="s">
        <v>618</v>
      </c>
      <c r="L1054" s="384">
        <v>9280</v>
      </c>
      <c r="M1054" s="383" t="s">
        <v>630</v>
      </c>
      <c r="N1054" s="383" t="s">
        <v>620</v>
      </c>
      <c r="O1054" s="383" t="s">
        <v>230</v>
      </c>
    </row>
    <row r="1055" spans="1:15">
      <c r="A1055" s="385">
        <v>42013</v>
      </c>
      <c r="B1055" s="383" t="s">
        <v>15</v>
      </c>
      <c r="C1055" s="383" t="s">
        <v>16</v>
      </c>
      <c r="D1055" s="383" t="s">
        <v>13</v>
      </c>
      <c r="E1055" s="383" t="s">
        <v>680</v>
      </c>
      <c r="F1055" s="383" t="s">
        <v>10</v>
      </c>
      <c r="G1055" s="384">
        <v>6000</v>
      </c>
      <c r="H1055" s="383" t="s">
        <v>681</v>
      </c>
      <c r="I1055" s="383" t="s">
        <v>684</v>
      </c>
      <c r="J1055" s="383" t="s">
        <v>617</v>
      </c>
      <c r="K1055" s="383" t="s">
        <v>618</v>
      </c>
      <c r="L1055" s="384">
        <v>9280</v>
      </c>
      <c r="M1055" s="383" t="s">
        <v>630</v>
      </c>
      <c r="N1055" s="383" t="s">
        <v>620</v>
      </c>
      <c r="O1055" s="383" t="s">
        <v>230</v>
      </c>
    </row>
    <row r="1056" spans="1:15">
      <c r="A1056" s="385">
        <v>42014</v>
      </c>
      <c r="B1056" s="383" t="s">
        <v>17</v>
      </c>
      <c r="C1056" s="383" t="s">
        <v>18</v>
      </c>
      <c r="D1056" s="383" t="s">
        <v>19</v>
      </c>
      <c r="E1056" s="383" t="s">
        <v>668</v>
      </c>
      <c r="F1056" s="383" t="s">
        <v>10</v>
      </c>
      <c r="G1056" s="384">
        <v>2000</v>
      </c>
      <c r="H1056" s="383" t="s">
        <v>679</v>
      </c>
      <c r="I1056" s="383" t="s">
        <v>677</v>
      </c>
      <c r="J1056" s="383" t="s">
        <v>617</v>
      </c>
      <c r="K1056" s="383" t="s">
        <v>618</v>
      </c>
      <c r="L1056" s="384">
        <v>9280</v>
      </c>
      <c r="M1056" s="383" t="s">
        <v>630</v>
      </c>
      <c r="N1056" s="383" t="s">
        <v>620</v>
      </c>
      <c r="O1056" s="383" t="s">
        <v>230</v>
      </c>
    </row>
    <row r="1057" spans="1:15">
      <c r="A1057" s="385">
        <v>42015</v>
      </c>
      <c r="B1057" s="383" t="s">
        <v>17</v>
      </c>
      <c r="C1057" s="383" t="s">
        <v>18</v>
      </c>
      <c r="D1057" s="383" t="s">
        <v>19</v>
      </c>
      <c r="E1057" s="383" t="s">
        <v>668</v>
      </c>
      <c r="F1057" s="383" t="s">
        <v>10</v>
      </c>
      <c r="G1057" s="384">
        <v>2000</v>
      </c>
      <c r="H1057" s="383" t="s">
        <v>679</v>
      </c>
      <c r="I1057" s="383" t="s">
        <v>677</v>
      </c>
      <c r="J1057" s="383" t="s">
        <v>617</v>
      </c>
      <c r="K1057" s="383" t="s">
        <v>618</v>
      </c>
      <c r="L1057" s="384">
        <v>9280</v>
      </c>
      <c r="M1057" s="383" t="s">
        <v>630</v>
      </c>
      <c r="N1057" s="383" t="s">
        <v>620</v>
      </c>
      <c r="O1057" s="383" t="s">
        <v>230</v>
      </c>
    </row>
    <row r="1058" spans="1:15">
      <c r="A1058" s="385">
        <v>42016</v>
      </c>
      <c r="B1058" s="383" t="s">
        <v>17</v>
      </c>
      <c r="C1058" s="383" t="s">
        <v>18</v>
      </c>
      <c r="D1058" s="383" t="s">
        <v>19</v>
      </c>
      <c r="E1058" s="383" t="s">
        <v>668</v>
      </c>
      <c r="F1058" s="383" t="s">
        <v>10</v>
      </c>
      <c r="G1058" s="384">
        <v>2000</v>
      </c>
      <c r="H1058" s="383" t="s">
        <v>679</v>
      </c>
      <c r="I1058" s="383" t="s">
        <v>677</v>
      </c>
      <c r="J1058" s="383" t="s">
        <v>617</v>
      </c>
      <c r="K1058" s="383" t="s">
        <v>618</v>
      </c>
      <c r="L1058" s="384">
        <v>9280</v>
      </c>
      <c r="M1058" s="383" t="s">
        <v>630</v>
      </c>
      <c r="N1058" s="383" t="s">
        <v>620</v>
      </c>
      <c r="O1058" s="383" t="s">
        <v>230</v>
      </c>
    </row>
    <row r="1059" spans="1:15">
      <c r="A1059" s="385">
        <v>42017</v>
      </c>
      <c r="B1059" s="383" t="s">
        <v>17</v>
      </c>
      <c r="C1059" s="383" t="s">
        <v>18</v>
      </c>
      <c r="D1059" s="383" t="s">
        <v>19</v>
      </c>
      <c r="E1059" s="383" t="s">
        <v>668</v>
      </c>
      <c r="F1059" s="383" t="s">
        <v>10</v>
      </c>
      <c r="G1059" s="384">
        <v>2000</v>
      </c>
      <c r="H1059" s="383" t="s">
        <v>679</v>
      </c>
      <c r="I1059" s="383" t="s">
        <v>677</v>
      </c>
      <c r="J1059" s="383" t="s">
        <v>617</v>
      </c>
      <c r="K1059" s="383" t="s">
        <v>618</v>
      </c>
      <c r="L1059" s="384">
        <v>9280</v>
      </c>
      <c r="M1059" s="383" t="s">
        <v>631</v>
      </c>
      <c r="N1059" s="383" t="s">
        <v>620</v>
      </c>
      <c r="O1059" s="383" t="s">
        <v>230</v>
      </c>
    </row>
    <row r="1060" spans="1:15">
      <c r="A1060" s="385">
        <v>42019</v>
      </c>
      <c r="B1060" s="383" t="s">
        <v>37</v>
      </c>
      <c r="C1060" s="383" t="s">
        <v>654</v>
      </c>
      <c r="D1060" s="383" t="s">
        <v>38</v>
      </c>
      <c r="E1060" s="383" t="s">
        <v>655</v>
      </c>
      <c r="F1060" s="383" t="s">
        <v>10</v>
      </c>
      <c r="G1060" s="384">
        <v>1800</v>
      </c>
      <c r="H1060" s="383" t="s">
        <v>656</v>
      </c>
      <c r="I1060" s="383" t="s">
        <v>657</v>
      </c>
      <c r="J1060" s="383" t="s">
        <v>617</v>
      </c>
      <c r="K1060" s="383" t="s">
        <v>618</v>
      </c>
      <c r="L1060" s="384">
        <v>11627</v>
      </c>
      <c r="M1060" s="383" t="s">
        <v>631</v>
      </c>
      <c r="N1060" s="383" t="s">
        <v>620</v>
      </c>
      <c r="O1060" s="383" t="s">
        <v>230</v>
      </c>
    </row>
    <row r="1061" spans="1:15">
      <c r="A1061" s="385">
        <v>42020</v>
      </c>
      <c r="B1061" s="383" t="s">
        <v>15</v>
      </c>
      <c r="C1061" s="383" t="s">
        <v>16</v>
      </c>
      <c r="D1061" s="383" t="s">
        <v>13</v>
      </c>
      <c r="E1061" s="383" t="s">
        <v>680</v>
      </c>
      <c r="F1061" s="383" t="s">
        <v>10</v>
      </c>
      <c r="G1061" s="384">
        <v>6000</v>
      </c>
      <c r="H1061" s="383" t="s">
        <v>681</v>
      </c>
      <c r="I1061" s="383" t="s">
        <v>682</v>
      </c>
      <c r="J1061" s="383" t="s">
        <v>617</v>
      </c>
      <c r="K1061" s="383" t="s">
        <v>618</v>
      </c>
      <c r="L1061" s="384">
        <v>12650</v>
      </c>
      <c r="M1061" s="383" t="s">
        <v>631</v>
      </c>
      <c r="N1061" s="383" t="s">
        <v>620</v>
      </c>
      <c r="O1061" s="383" t="s">
        <v>230</v>
      </c>
    </row>
    <row r="1062" spans="1:15">
      <c r="A1062" s="385">
        <v>42021</v>
      </c>
      <c r="B1062" s="383" t="s">
        <v>37</v>
      </c>
      <c r="C1062" s="383" t="s">
        <v>654</v>
      </c>
      <c r="D1062" s="383" t="s">
        <v>38</v>
      </c>
      <c r="E1062" s="383" t="s">
        <v>655</v>
      </c>
      <c r="F1062" s="383" t="s">
        <v>10</v>
      </c>
      <c r="G1062" s="384">
        <v>1800</v>
      </c>
      <c r="H1062" s="383" t="s">
        <v>656</v>
      </c>
      <c r="I1062" s="383" t="s">
        <v>657</v>
      </c>
      <c r="J1062" s="383" t="s">
        <v>617</v>
      </c>
      <c r="K1062" s="383" t="s">
        <v>618</v>
      </c>
      <c r="L1062" s="384">
        <v>12650</v>
      </c>
      <c r="M1062" s="383" t="s">
        <v>632</v>
      </c>
      <c r="N1062" s="383" t="s">
        <v>620</v>
      </c>
      <c r="O1062" s="383" t="s">
        <v>230</v>
      </c>
    </row>
    <row r="1063" spans="1:15">
      <c r="A1063" s="385">
        <v>42022</v>
      </c>
      <c r="B1063" s="383" t="s">
        <v>37</v>
      </c>
      <c r="C1063" s="383" t="s">
        <v>654</v>
      </c>
      <c r="D1063" s="383" t="s">
        <v>38</v>
      </c>
      <c r="E1063" s="383" t="s">
        <v>655</v>
      </c>
      <c r="F1063" s="383" t="s">
        <v>10</v>
      </c>
      <c r="G1063" s="384">
        <v>1800</v>
      </c>
      <c r="H1063" s="383" t="s">
        <v>656</v>
      </c>
      <c r="I1063" s="383" t="s">
        <v>657</v>
      </c>
      <c r="J1063" s="383" t="s">
        <v>617</v>
      </c>
      <c r="K1063" s="383" t="s">
        <v>618</v>
      </c>
      <c r="L1063" s="384">
        <v>12650</v>
      </c>
      <c r="M1063" s="383" t="s">
        <v>632</v>
      </c>
      <c r="N1063" s="383" t="s">
        <v>620</v>
      </c>
      <c r="O1063" s="383" t="s">
        <v>230</v>
      </c>
    </row>
    <row r="1064" spans="1:15">
      <c r="A1064" s="385">
        <v>42023</v>
      </c>
      <c r="B1064" s="383" t="s">
        <v>37</v>
      </c>
      <c r="C1064" s="383" t="s">
        <v>654</v>
      </c>
      <c r="D1064" s="383" t="s">
        <v>38</v>
      </c>
      <c r="E1064" s="383" t="s">
        <v>655</v>
      </c>
      <c r="F1064" s="383" t="s">
        <v>10</v>
      </c>
      <c r="G1064" s="384">
        <v>1800</v>
      </c>
      <c r="H1064" s="383" t="s">
        <v>656</v>
      </c>
      <c r="I1064" s="383" t="s">
        <v>657</v>
      </c>
      <c r="J1064" s="383" t="s">
        <v>617</v>
      </c>
      <c r="K1064" s="383" t="s">
        <v>618</v>
      </c>
      <c r="L1064" s="384">
        <v>12650</v>
      </c>
      <c r="M1064" s="383" t="s">
        <v>632</v>
      </c>
      <c r="N1064" s="383" t="s">
        <v>620</v>
      </c>
      <c r="O1064" s="383" t="s">
        <v>230</v>
      </c>
    </row>
    <row r="1065" spans="1:15">
      <c r="A1065" s="385">
        <v>42024</v>
      </c>
      <c r="B1065" s="383" t="s">
        <v>37</v>
      </c>
      <c r="C1065" s="383" t="s">
        <v>654</v>
      </c>
      <c r="D1065" s="383" t="s">
        <v>38</v>
      </c>
      <c r="E1065" s="383" t="s">
        <v>655</v>
      </c>
      <c r="F1065" s="383" t="s">
        <v>10</v>
      </c>
      <c r="G1065" s="384">
        <v>1800</v>
      </c>
      <c r="H1065" s="383" t="s">
        <v>656</v>
      </c>
      <c r="I1065" s="383" t="s">
        <v>657</v>
      </c>
      <c r="J1065" s="383" t="s">
        <v>617</v>
      </c>
      <c r="K1065" s="383" t="s">
        <v>618</v>
      </c>
      <c r="L1065" s="384">
        <v>12775</v>
      </c>
      <c r="M1065" s="383" t="s">
        <v>633</v>
      </c>
      <c r="N1065" s="383" t="s">
        <v>620</v>
      </c>
      <c r="O1065" s="383" t="s">
        <v>230</v>
      </c>
    </row>
    <row r="1066" spans="1:15">
      <c r="A1066" s="385">
        <v>42025</v>
      </c>
      <c r="B1066" s="383" t="s">
        <v>37</v>
      </c>
      <c r="C1066" s="383" t="s">
        <v>654</v>
      </c>
      <c r="D1066" s="383" t="s">
        <v>38</v>
      </c>
      <c r="E1066" s="383" t="s">
        <v>655</v>
      </c>
      <c r="F1066" s="383" t="s">
        <v>10</v>
      </c>
      <c r="G1066" s="384">
        <v>1800</v>
      </c>
      <c r="H1066" s="383" t="s">
        <v>656</v>
      </c>
      <c r="I1066" s="383" t="s">
        <v>657</v>
      </c>
      <c r="J1066" s="383" t="s">
        <v>617</v>
      </c>
      <c r="K1066" s="383" t="s">
        <v>618</v>
      </c>
      <c r="L1066" s="384">
        <v>14695</v>
      </c>
      <c r="M1066" s="383" t="s">
        <v>633</v>
      </c>
      <c r="N1066" s="383" t="s">
        <v>620</v>
      </c>
      <c r="O1066" s="383" t="s">
        <v>230</v>
      </c>
    </row>
    <row r="1067" spans="1:15">
      <c r="A1067" s="385">
        <v>42026</v>
      </c>
      <c r="B1067" s="383" t="s">
        <v>37</v>
      </c>
      <c r="C1067" s="383" t="s">
        <v>654</v>
      </c>
      <c r="D1067" s="383" t="s">
        <v>38</v>
      </c>
      <c r="E1067" s="383" t="s">
        <v>655</v>
      </c>
      <c r="F1067" s="383" t="s">
        <v>10</v>
      </c>
      <c r="G1067" s="384">
        <v>1800</v>
      </c>
      <c r="H1067" s="383" t="s">
        <v>656</v>
      </c>
      <c r="I1067" s="383" t="s">
        <v>657</v>
      </c>
      <c r="J1067" s="383" t="s">
        <v>617</v>
      </c>
      <c r="K1067" s="383" t="s">
        <v>618</v>
      </c>
      <c r="L1067" s="384">
        <v>15922</v>
      </c>
      <c r="M1067" s="383" t="s">
        <v>633</v>
      </c>
      <c r="N1067" s="383" t="s">
        <v>620</v>
      </c>
      <c r="O1067" s="383" t="s">
        <v>230</v>
      </c>
    </row>
    <row r="1068" spans="1:15">
      <c r="A1068" s="385">
        <v>42027</v>
      </c>
      <c r="B1068" s="383" t="s">
        <v>37</v>
      </c>
      <c r="C1068" s="383" t="s">
        <v>654</v>
      </c>
      <c r="D1068" s="383" t="s">
        <v>38</v>
      </c>
      <c r="E1068" s="383" t="s">
        <v>655</v>
      </c>
      <c r="F1068" s="383" t="s">
        <v>10</v>
      </c>
      <c r="G1068" s="384">
        <v>1800</v>
      </c>
      <c r="H1068" s="383" t="s">
        <v>656</v>
      </c>
      <c r="I1068" s="383" t="s">
        <v>657</v>
      </c>
      <c r="J1068" s="383" t="s">
        <v>617</v>
      </c>
      <c r="K1068" s="383" t="s">
        <v>618</v>
      </c>
      <c r="L1068" s="384">
        <v>17245</v>
      </c>
      <c r="M1068" s="383" t="s">
        <v>633</v>
      </c>
      <c r="N1068" s="383" t="s">
        <v>620</v>
      </c>
      <c r="O1068" s="383" t="s">
        <v>230</v>
      </c>
    </row>
    <row r="1069" spans="1:15">
      <c r="A1069" s="385">
        <v>42028</v>
      </c>
      <c r="B1069" s="383" t="s">
        <v>37</v>
      </c>
      <c r="C1069" s="383" t="s">
        <v>654</v>
      </c>
      <c r="D1069" s="383" t="s">
        <v>38</v>
      </c>
      <c r="E1069" s="383" t="s">
        <v>655</v>
      </c>
      <c r="F1069" s="383" t="s">
        <v>10</v>
      </c>
      <c r="G1069" s="384">
        <v>1800</v>
      </c>
      <c r="H1069" s="383" t="s">
        <v>656</v>
      </c>
      <c r="I1069" s="383" t="s">
        <v>657</v>
      </c>
      <c r="J1069" s="383" t="s">
        <v>617</v>
      </c>
      <c r="K1069" s="383" t="s">
        <v>618</v>
      </c>
      <c r="L1069" s="384">
        <v>18650</v>
      </c>
      <c r="M1069" s="383" t="s">
        <v>633</v>
      </c>
      <c r="N1069" s="383" t="s">
        <v>620</v>
      </c>
      <c r="O1069" s="383" t="s">
        <v>230</v>
      </c>
    </row>
    <row r="1070" spans="1:15">
      <c r="A1070" s="385">
        <v>42029</v>
      </c>
      <c r="B1070" s="383" t="s">
        <v>37</v>
      </c>
      <c r="C1070" s="383" t="s">
        <v>654</v>
      </c>
      <c r="D1070" s="383" t="s">
        <v>38</v>
      </c>
      <c r="E1070" s="383" t="s">
        <v>655</v>
      </c>
      <c r="F1070" s="383" t="s">
        <v>10</v>
      </c>
      <c r="G1070" s="384">
        <v>1800</v>
      </c>
      <c r="H1070" s="383" t="s">
        <v>656</v>
      </c>
      <c r="I1070" s="383" t="s">
        <v>657</v>
      </c>
      <c r="J1070" s="383" t="s">
        <v>617</v>
      </c>
      <c r="K1070" s="383" t="s">
        <v>618</v>
      </c>
      <c r="L1070" s="384">
        <v>18650</v>
      </c>
      <c r="M1070" s="383" t="s">
        <v>633</v>
      </c>
      <c r="N1070" s="383" t="s">
        <v>620</v>
      </c>
      <c r="O1070" s="383" t="s">
        <v>230</v>
      </c>
    </row>
    <row r="1071" spans="1:15">
      <c r="A1071" s="385">
        <v>42030</v>
      </c>
      <c r="B1071" s="383" t="s">
        <v>37</v>
      </c>
      <c r="C1071" s="383" t="s">
        <v>654</v>
      </c>
      <c r="D1071" s="383" t="s">
        <v>38</v>
      </c>
      <c r="E1071" s="383" t="s">
        <v>655</v>
      </c>
      <c r="F1071" s="383" t="s">
        <v>10</v>
      </c>
      <c r="G1071" s="384">
        <v>1800</v>
      </c>
      <c r="H1071" s="383" t="s">
        <v>656</v>
      </c>
      <c r="I1071" s="383" t="s">
        <v>657</v>
      </c>
      <c r="J1071" s="383" t="s">
        <v>617</v>
      </c>
      <c r="K1071" s="383" t="s">
        <v>618</v>
      </c>
      <c r="L1071" s="384">
        <v>18650</v>
      </c>
      <c r="M1071" s="383" t="s">
        <v>634</v>
      </c>
      <c r="N1071" s="383" t="s">
        <v>620</v>
      </c>
      <c r="O1071" s="383" t="s">
        <v>230</v>
      </c>
    </row>
    <row r="1072" spans="1:15">
      <c r="A1072" s="385">
        <v>42031</v>
      </c>
      <c r="B1072" s="383" t="s">
        <v>37</v>
      </c>
      <c r="C1072" s="383" t="s">
        <v>654</v>
      </c>
      <c r="D1072" s="383" t="s">
        <v>38</v>
      </c>
      <c r="E1072" s="383" t="s">
        <v>655</v>
      </c>
      <c r="F1072" s="383" t="s">
        <v>10</v>
      </c>
      <c r="G1072" s="384">
        <v>1800</v>
      </c>
      <c r="H1072" s="383" t="s">
        <v>656</v>
      </c>
      <c r="I1072" s="383" t="s">
        <v>657</v>
      </c>
      <c r="J1072" s="383" t="s">
        <v>617</v>
      </c>
      <c r="K1072" s="383" t="s">
        <v>618</v>
      </c>
      <c r="L1072" s="384">
        <v>18650</v>
      </c>
      <c r="M1072" s="383" t="s">
        <v>634</v>
      </c>
      <c r="N1072" s="383" t="s">
        <v>620</v>
      </c>
      <c r="O1072" s="383" t="s">
        <v>230</v>
      </c>
    </row>
    <row r="1073" spans="1:15">
      <c r="A1073" s="385">
        <v>42032</v>
      </c>
      <c r="B1073" s="383" t="s">
        <v>37</v>
      </c>
      <c r="C1073" s="383" t="s">
        <v>654</v>
      </c>
      <c r="D1073" s="383" t="s">
        <v>38</v>
      </c>
      <c r="E1073" s="383" t="s">
        <v>655</v>
      </c>
      <c r="F1073" s="383" t="s">
        <v>10</v>
      </c>
      <c r="G1073" s="384">
        <v>1800</v>
      </c>
      <c r="H1073" s="383" t="s">
        <v>656</v>
      </c>
      <c r="I1073" s="383" t="s">
        <v>657</v>
      </c>
      <c r="J1073" s="383" t="s">
        <v>617</v>
      </c>
      <c r="K1073" s="383" t="s">
        <v>618</v>
      </c>
      <c r="L1073" s="384">
        <v>18650</v>
      </c>
      <c r="M1073" s="383" t="s">
        <v>634</v>
      </c>
      <c r="N1073" s="383" t="s">
        <v>620</v>
      </c>
      <c r="O1073" s="383" t="s">
        <v>230</v>
      </c>
    </row>
    <row r="1074" spans="1:15">
      <c r="A1074" s="385">
        <v>42033</v>
      </c>
      <c r="B1074" s="383" t="s">
        <v>37</v>
      </c>
      <c r="C1074" s="383" t="s">
        <v>654</v>
      </c>
      <c r="D1074" s="383" t="s">
        <v>38</v>
      </c>
      <c r="E1074" s="383" t="s">
        <v>655</v>
      </c>
      <c r="F1074" s="383" t="s">
        <v>10</v>
      </c>
      <c r="G1074" s="384">
        <v>1800</v>
      </c>
      <c r="H1074" s="383" t="s">
        <v>656</v>
      </c>
      <c r="I1074" s="383" t="s">
        <v>657</v>
      </c>
      <c r="J1074" s="383" t="s">
        <v>617</v>
      </c>
      <c r="K1074" s="383" t="s">
        <v>618</v>
      </c>
      <c r="L1074" s="384">
        <v>18650</v>
      </c>
      <c r="M1074" s="383" t="s">
        <v>634</v>
      </c>
      <c r="N1074" s="383" t="s">
        <v>620</v>
      </c>
      <c r="O1074" s="383" t="s">
        <v>230</v>
      </c>
    </row>
    <row r="1075" spans="1:15">
      <c r="A1075" s="385">
        <v>42034</v>
      </c>
      <c r="B1075" s="383" t="s">
        <v>646</v>
      </c>
      <c r="C1075" s="383" t="s">
        <v>8</v>
      </c>
      <c r="D1075" s="383" t="s">
        <v>32</v>
      </c>
      <c r="E1075" s="383" t="s">
        <v>647</v>
      </c>
      <c r="F1075" s="383" t="s">
        <v>10</v>
      </c>
      <c r="G1075" s="384">
        <v>150</v>
      </c>
      <c r="H1075" s="383" t="s">
        <v>648</v>
      </c>
      <c r="I1075" s="383" t="s">
        <v>698</v>
      </c>
      <c r="J1075" s="383" t="s">
        <v>617</v>
      </c>
      <c r="K1075" s="383" t="s">
        <v>618</v>
      </c>
      <c r="L1075" s="384">
        <v>18650</v>
      </c>
      <c r="M1075" s="383" t="s">
        <v>634</v>
      </c>
      <c r="N1075" s="383" t="s">
        <v>620</v>
      </c>
      <c r="O1075" s="383" t="s">
        <v>230</v>
      </c>
    </row>
    <row r="1076" spans="1:15">
      <c r="A1076" s="385">
        <v>42035</v>
      </c>
      <c r="B1076" s="383" t="s">
        <v>37</v>
      </c>
      <c r="C1076" s="383" t="s">
        <v>654</v>
      </c>
      <c r="D1076" s="383" t="s">
        <v>38</v>
      </c>
      <c r="E1076" s="383" t="s">
        <v>655</v>
      </c>
      <c r="F1076" s="383" t="s">
        <v>10</v>
      </c>
      <c r="G1076" s="384">
        <v>1800</v>
      </c>
      <c r="H1076" s="383" t="s">
        <v>656</v>
      </c>
      <c r="I1076" s="383" t="s">
        <v>657</v>
      </c>
      <c r="J1076" s="383" t="s">
        <v>617</v>
      </c>
      <c r="K1076" s="383" t="s">
        <v>618</v>
      </c>
      <c r="L1076" s="384">
        <v>18650</v>
      </c>
      <c r="M1076" s="383" t="s">
        <v>634</v>
      </c>
      <c r="N1076" s="383" t="s">
        <v>620</v>
      </c>
      <c r="O1076" s="383" t="s">
        <v>230</v>
      </c>
    </row>
    <row r="1077" spans="1:15">
      <c r="A1077" s="385">
        <v>42036</v>
      </c>
      <c r="B1077" s="383" t="s">
        <v>37</v>
      </c>
      <c r="C1077" s="383" t="s">
        <v>654</v>
      </c>
      <c r="D1077" s="383" t="s">
        <v>38</v>
      </c>
      <c r="E1077" s="383" t="s">
        <v>655</v>
      </c>
      <c r="F1077" s="383" t="s">
        <v>10</v>
      </c>
      <c r="G1077" s="384">
        <v>1800</v>
      </c>
      <c r="H1077" s="383" t="s">
        <v>656</v>
      </c>
      <c r="I1077" s="383" t="s">
        <v>657</v>
      </c>
      <c r="J1077" s="383" t="s">
        <v>617</v>
      </c>
      <c r="K1077" s="383" t="s">
        <v>618</v>
      </c>
      <c r="L1077" s="384">
        <v>18660</v>
      </c>
      <c r="M1077" s="383" t="s">
        <v>634</v>
      </c>
      <c r="N1077" s="383" t="s">
        <v>620</v>
      </c>
      <c r="O1077" s="383" t="s">
        <v>230</v>
      </c>
    </row>
    <row r="1078" spans="1:15">
      <c r="A1078" s="385">
        <v>42037</v>
      </c>
      <c r="B1078" s="383" t="s">
        <v>37</v>
      </c>
      <c r="C1078" s="383" t="s">
        <v>654</v>
      </c>
      <c r="D1078" s="383" t="s">
        <v>38</v>
      </c>
      <c r="E1078" s="383" t="s">
        <v>655</v>
      </c>
      <c r="F1078" s="383" t="s">
        <v>10</v>
      </c>
      <c r="G1078" s="384">
        <v>1800</v>
      </c>
      <c r="H1078" s="383" t="s">
        <v>656</v>
      </c>
      <c r="I1078" s="383" t="s">
        <v>657</v>
      </c>
      <c r="J1078" s="383" t="s">
        <v>617</v>
      </c>
      <c r="K1078" s="383" t="s">
        <v>618</v>
      </c>
      <c r="L1078" s="384">
        <v>18660</v>
      </c>
      <c r="M1078" s="383" t="s">
        <v>634</v>
      </c>
      <c r="N1078" s="383" t="s">
        <v>620</v>
      </c>
      <c r="O1078" s="383" t="s">
        <v>230</v>
      </c>
    </row>
    <row r="1079" spans="1:15">
      <c r="A1079" s="385">
        <v>42038</v>
      </c>
      <c r="B1079" s="383" t="s">
        <v>17</v>
      </c>
      <c r="C1079" s="383" t="s">
        <v>18</v>
      </c>
      <c r="D1079" s="383" t="s">
        <v>19</v>
      </c>
      <c r="E1079" s="383" t="s">
        <v>668</v>
      </c>
      <c r="F1079" s="383" t="s">
        <v>10</v>
      </c>
      <c r="G1079" s="384">
        <v>750</v>
      </c>
      <c r="H1079" s="383" t="s">
        <v>669</v>
      </c>
      <c r="I1079" s="383" t="s">
        <v>670</v>
      </c>
      <c r="J1079" s="383" t="s">
        <v>617</v>
      </c>
      <c r="K1079" s="383" t="s">
        <v>618</v>
      </c>
      <c r="L1079" s="384">
        <v>18660</v>
      </c>
      <c r="M1079" s="383" t="s">
        <v>634</v>
      </c>
      <c r="N1079" s="383" t="s">
        <v>620</v>
      </c>
      <c r="O1079" s="383" t="s">
        <v>230</v>
      </c>
    </row>
    <row r="1080" spans="1:15">
      <c r="A1080" s="385">
        <v>42039</v>
      </c>
      <c r="B1080" s="383" t="s">
        <v>37</v>
      </c>
      <c r="C1080" s="383" t="s">
        <v>654</v>
      </c>
      <c r="D1080" s="383" t="s">
        <v>38</v>
      </c>
      <c r="E1080" s="383" t="s">
        <v>655</v>
      </c>
      <c r="F1080" s="383" t="s">
        <v>10</v>
      </c>
      <c r="G1080" s="384">
        <v>1800</v>
      </c>
      <c r="H1080" s="383" t="s">
        <v>656</v>
      </c>
      <c r="I1080" s="383" t="s">
        <v>657</v>
      </c>
      <c r="J1080" s="383" t="s">
        <v>617</v>
      </c>
      <c r="K1080" s="383" t="s">
        <v>618</v>
      </c>
      <c r="L1080" s="384">
        <v>18660</v>
      </c>
      <c r="M1080" s="383" t="s">
        <v>634</v>
      </c>
      <c r="N1080" s="383" t="s">
        <v>620</v>
      </c>
      <c r="O1080" s="383" t="s">
        <v>230</v>
      </c>
    </row>
    <row r="1081" spans="1:15">
      <c r="A1081" s="385">
        <v>42040</v>
      </c>
      <c r="B1081" s="383" t="s">
        <v>37</v>
      </c>
      <c r="C1081" s="383" t="s">
        <v>654</v>
      </c>
      <c r="D1081" s="383" t="s">
        <v>38</v>
      </c>
      <c r="E1081" s="383" t="s">
        <v>655</v>
      </c>
      <c r="F1081" s="383" t="s">
        <v>10</v>
      </c>
      <c r="G1081" s="384">
        <v>1800</v>
      </c>
      <c r="H1081" s="383" t="s">
        <v>656</v>
      </c>
      <c r="I1081" s="383" t="s">
        <v>657</v>
      </c>
      <c r="J1081" s="383" t="s">
        <v>617</v>
      </c>
      <c r="K1081" s="383" t="s">
        <v>618</v>
      </c>
      <c r="L1081" s="384">
        <v>18761</v>
      </c>
      <c r="M1081" s="383" t="s">
        <v>635</v>
      </c>
      <c r="N1081" s="383" t="s">
        <v>620</v>
      </c>
      <c r="O1081" s="383" t="s">
        <v>230</v>
      </c>
    </row>
    <row r="1082" spans="1:15">
      <c r="A1082" s="385">
        <v>42041</v>
      </c>
      <c r="B1082" s="383" t="s">
        <v>37</v>
      </c>
      <c r="C1082" s="383" t="s">
        <v>654</v>
      </c>
      <c r="D1082" s="383" t="s">
        <v>38</v>
      </c>
      <c r="E1082" s="383" t="s">
        <v>655</v>
      </c>
      <c r="F1082" s="383" t="s">
        <v>10</v>
      </c>
      <c r="G1082" s="384">
        <v>1800</v>
      </c>
      <c r="H1082" s="383" t="s">
        <v>656</v>
      </c>
      <c r="I1082" s="383" t="s">
        <v>657</v>
      </c>
      <c r="J1082" s="383" t="s">
        <v>617</v>
      </c>
      <c r="K1082" s="383" t="s">
        <v>618</v>
      </c>
      <c r="L1082" s="384">
        <v>18761</v>
      </c>
      <c r="M1082" s="383" t="s">
        <v>635</v>
      </c>
      <c r="N1082" s="383" t="s">
        <v>620</v>
      </c>
      <c r="O1082" s="383" t="s">
        <v>230</v>
      </c>
    </row>
    <row r="1083" spans="1:15">
      <c r="A1083" s="385">
        <v>42042</v>
      </c>
      <c r="B1083" s="383" t="s">
        <v>37</v>
      </c>
      <c r="C1083" s="383" t="s">
        <v>654</v>
      </c>
      <c r="D1083" s="383" t="s">
        <v>38</v>
      </c>
      <c r="E1083" s="383" t="s">
        <v>655</v>
      </c>
      <c r="F1083" s="383" t="s">
        <v>10</v>
      </c>
      <c r="G1083" s="384">
        <v>1800</v>
      </c>
      <c r="H1083" s="383" t="s">
        <v>656</v>
      </c>
      <c r="I1083" s="383" t="s">
        <v>657</v>
      </c>
      <c r="J1083" s="383" t="s">
        <v>617</v>
      </c>
      <c r="K1083" s="383" t="s">
        <v>618</v>
      </c>
      <c r="L1083" s="384">
        <v>18800</v>
      </c>
      <c r="M1083" s="383" t="s">
        <v>635</v>
      </c>
      <c r="N1083" s="383" t="s">
        <v>620</v>
      </c>
      <c r="O1083" s="383" t="s">
        <v>230</v>
      </c>
    </row>
    <row r="1084" spans="1:15">
      <c r="A1084" s="385">
        <v>42043</v>
      </c>
      <c r="B1084" s="383" t="s">
        <v>37</v>
      </c>
      <c r="C1084" s="383" t="s">
        <v>654</v>
      </c>
      <c r="D1084" s="383" t="s">
        <v>38</v>
      </c>
      <c r="E1084" s="383" t="s">
        <v>655</v>
      </c>
      <c r="F1084" s="383" t="s">
        <v>10</v>
      </c>
      <c r="G1084" s="384">
        <v>1800</v>
      </c>
      <c r="H1084" s="383" t="s">
        <v>656</v>
      </c>
      <c r="I1084" s="383" t="s">
        <v>657</v>
      </c>
      <c r="J1084" s="383" t="s">
        <v>617</v>
      </c>
      <c r="K1084" s="383" t="s">
        <v>618</v>
      </c>
      <c r="L1084" s="384">
        <v>20258</v>
      </c>
      <c r="M1084" s="383" t="s">
        <v>635</v>
      </c>
      <c r="N1084" s="383" t="s">
        <v>620</v>
      </c>
      <c r="O1084" s="383" t="s">
        <v>230</v>
      </c>
    </row>
    <row r="1085" spans="1:15">
      <c r="A1085" s="385">
        <v>42044</v>
      </c>
      <c r="B1085" s="383" t="s">
        <v>37</v>
      </c>
      <c r="C1085" s="383" t="s">
        <v>654</v>
      </c>
      <c r="D1085" s="383" t="s">
        <v>38</v>
      </c>
      <c r="E1085" s="383" t="s">
        <v>655</v>
      </c>
      <c r="F1085" s="383" t="s">
        <v>10</v>
      </c>
      <c r="G1085" s="384">
        <v>1800</v>
      </c>
      <c r="H1085" s="383" t="s">
        <v>656</v>
      </c>
      <c r="I1085" s="383" t="s">
        <v>657</v>
      </c>
      <c r="J1085" s="383" t="s">
        <v>617</v>
      </c>
      <c r="K1085" s="383" t="s">
        <v>618</v>
      </c>
      <c r="L1085" s="384">
        <v>20833</v>
      </c>
      <c r="M1085" s="383" t="s">
        <v>635</v>
      </c>
      <c r="N1085" s="383" t="s">
        <v>620</v>
      </c>
      <c r="O1085" s="383" t="s">
        <v>230</v>
      </c>
    </row>
    <row r="1086" spans="1:15">
      <c r="A1086" s="385">
        <v>42045</v>
      </c>
      <c r="B1086" s="383" t="s">
        <v>37</v>
      </c>
      <c r="C1086" s="383" t="s">
        <v>654</v>
      </c>
      <c r="D1086" s="383" t="s">
        <v>38</v>
      </c>
      <c r="E1086" s="383" t="s">
        <v>655</v>
      </c>
      <c r="F1086" s="383" t="s">
        <v>10</v>
      </c>
      <c r="G1086" s="384">
        <v>1800</v>
      </c>
      <c r="H1086" s="383" t="s">
        <v>656</v>
      </c>
      <c r="I1086" s="383" t="s">
        <v>657</v>
      </c>
      <c r="J1086" s="383" t="s">
        <v>617</v>
      </c>
      <c r="K1086" s="383" t="s">
        <v>618</v>
      </c>
      <c r="L1086" s="384">
        <v>20833</v>
      </c>
      <c r="M1086" s="383" t="s">
        <v>635</v>
      </c>
      <c r="N1086" s="383" t="s">
        <v>620</v>
      </c>
      <c r="O1086" s="383" t="s">
        <v>230</v>
      </c>
    </row>
    <row r="1087" spans="1:15">
      <c r="A1087" s="385">
        <v>42046</v>
      </c>
      <c r="B1087" s="383" t="s">
        <v>37</v>
      </c>
      <c r="C1087" s="383" t="s">
        <v>654</v>
      </c>
      <c r="D1087" s="383" t="s">
        <v>38</v>
      </c>
      <c r="E1087" s="383" t="s">
        <v>655</v>
      </c>
      <c r="F1087" s="383" t="s">
        <v>10</v>
      </c>
      <c r="G1087" s="384">
        <v>1800</v>
      </c>
      <c r="H1087" s="383" t="s">
        <v>656</v>
      </c>
      <c r="I1087" s="383" t="s">
        <v>657</v>
      </c>
      <c r="J1087" s="383" t="s">
        <v>617</v>
      </c>
      <c r="K1087" s="383" t="s">
        <v>618</v>
      </c>
      <c r="L1087" s="384">
        <v>20833</v>
      </c>
      <c r="M1087" s="383" t="s">
        <v>635</v>
      </c>
      <c r="N1087" s="383" t="s">
        <v>620</v>
      </c>
      <c r="O1087" s="383" t="s">
        <v>230</v>
      </c>
    </row>
    <row r="1088" spans="1:15">
      <c r="A1088" s="385">
        <v>42047</v>
      </c>
      <c r="B1088" s="383" t="s">
        <v>37</v>
      </c>
      <c r="C1088" s="383" t="s">
        <v>654</v>
      </c>
      <c r="D1088" s="383" t="s">
        <v>38</v>
      </c>
      <c r="E1088" s="383" t="s">
        <v>655</v>
      </c>
      <c r="F1088" s="383" t="s">
        <v>10</v>
      </c>
      <c r="G1088" s="384">
        <v>1800</v>
      </c>
      <c r="H1088" s="383" t="s">
        <v>656</v>
      </c>
      <c r="I1088" s="383" t="s">
        <v>657</v>
      </c>
      <c r="J1088" s="383" t="s">
        <v>617</v>
      </c>
      <c r="K1088" s="383" t="s">
        <v>618</v>
      </c>
      <c r="L1088" s="384">
        <v>20833</v>
      </c>
      <c r="M1088" s="383" t="s">
        <v>635</v>
      </c>
      <c r="N1088" s="383" t="s">
        <v>620</v>
      </c>
      <c r="O1088" s="383" t="s">
        <v>230</v>
      </c>
    </row>
    <row r="1089" spans="1:15">
      <c r="A1089" s="385">
        <v>42048</v>
      </c>
      <c r="B1089" s="383" t="s">
        <v>37</v>
      </c>
      <c r="C1089" s="383" t="s">
        <v>654</v>
      </c>
      <c r="D1089" s="383" t="s">
        <v>38</v>
      </c>
      <c r="E1089" s="383" t="s">
        <v>655</v>
      </c>
      <c r="F1089" s="383" t="s">
        <v>10</v>
      </c>
      <c r="G1089" s="384">
        <v>1800</v>
      </c>
      <c r="H1089" s="383" t="s">
        <v>656</v>
      </c>
      <c r="I1089" s="383" t="s">
        <v>657</v>
      </c>
      <c r="J1089" s="383" t="s">
        <v>617</v>
      </c>
      <c r="K1089" s="383" t="s">
        <v>618</v>
      </c>
      <c r="L1089" s="384">
        <v>20833</v>
      </c>
      <c r="M1089" s="383" t="s">
        <v>635</v>
      </c>
      <c r="N1089" s="383" t="s">
        <v>620</v>
      </c>
      <c r="O1089" s="383" t="s">
        <v>230</v>
      </c>
    </row>
    <row r="1090" spans="1:15">
      <c r="A1090" s="385">
        <v>42049</v>
      </c>
      <c r="B1090" s="383" t="s">
        <v>37</v>
      </c>
      <c r="C1090" s="383" t="s">
        <v>654</v>
      </c>
      <c r="D1090" s="383" t="s">
        <v>38</v>
      </c>
      <c r="E1090" s="383" t="s">
        <v>655</v>
      </c>
      <c r="F1090" s="383" t="s">
        <v>10</v>
      </c>
      <c r="G1090" s="384">
        <v>1800</v>
      </c>
      <c r="H1090" s="383" t="s">
        <v>656</v>
      </c>
      <c r="I1090" s="383" t="s">
        <v>657</v>
      </c>
      <c r="J1090" s="383" t="s">
        <v>617</v>
      </c>
      <c r="K1090" s="383" t="s">
        <v>618</v>
      </c>
      <c r="L1090" s="384">
        <v>21180</v>
      </c>
      <c r="M1090" s="383" t="s">
        <v>635</v>
      </c>
      <c r="N1090" s="383" t="s">
        <v>620</v>
      </c>
      <c r="O1090" s="383" t="s">
        <v>230</v>
      </c>
    </row>
    <row r="1091" spans="1:15">
      <c r="A1091" s="385">
        <v>42050</v>
      </c>
      <c r="B1091" s="383" t="s">
        <v>37</v>
      </c>
      <c r="C1091" s="383" t="s">
        <v>654</v>
      </c>
      <c r="D1091" s="383" t="s">
        <v>38</v>
      </c>
      <c r="E1091" s="383" t="s">
        <v>655</v>
      </c>
      <c r="F1091" s="383" t="s">
        <v>10</v>
      </c>
      <c r="G1091" s="384">
        <v>1800</v>
      </c>
      <c r="H1091" s="383" t="s">
        <v>656</v>
      </c>
      <c r="I1091" s="383" t="s">
        <v>657</v>
      </c>
      <c r="J1091" s="383" t="s">
        <v>617</v>
      </c>
      <c r="K1091" s="383" t="s">
        <v>618</v>
      </c>
      <c r="L1091" s="384">
        <v>22680</v>
      </c>
      <c r="M1091" s="383" t="s">
        <v>635</v>
      </c>
      <c r="N1091" s="383" t="s">
        <v>620</v>
      </c>
      <c r="O1091" s="383" t="s">
        <v>230</v>
      </c>
    </row>
    <row r="1092" spans="1:15">
      <c r="A1092" s="385">
        <v>42051</v>
      </c>
      <c r="B1092" s="383" t="s">
        <v>37</v>
      </c>
      <c r="C1092" s="383" t="s">
        <v>654</v>
      </c>
      <c r="D1092" s="383" t="s">
        <v>38</v>
      </c>
      <c r="E1092" s="383" t="s">
        <v>655</v>
      </c>
      <c r="F1092" s="383" t="s">
        <v>10</v>
      </c>
      <c r="G1092" s="384">
        <v>1800</v>
      </c>
      <c r="H1092" s="383" t="s">
        <v>656</v>
      </c>
      <c r="I1092" s="383" t="s">
        <v>657</v>
      </c>
      <c r="J1092" s="383" t="s">
        <v>617</v>
      </c>
      <c r="K1092" s="383" t="s">
        <v>618</v>
      </c>
      <c r="L1092" s="384">
        <v>23171</v>
      </c>
      <c r="M1092" s="383" t="s">
        <v>635</v>
      </c>
      <c r="N1092" s="383" t="s">
        <v>620</v>
      </c>
      <c r="O1092" s="383" t="s">
        <v>230</v>
      </c>
    </row>
    <row r="1093" spans="1:15">
      <c r="A1093" s="385">
        <v>42052</v>
      </c>
      <c r="B1093" s="383" t="s">
        <v>37</v>
      </c>
      <c r="C1093" s="383" t="s">
        <v>654</v>
      </c>
      <c r="D1093" s="383" t="s">
        <v>38</v>
      </c>
      <c r="E1093" s="383" t="s">
        <v>655</v>
      </c>
      <c r="F1093" s="383" t="s">
        <v>10</v>
      </c>
      <c r="G1093" s="384">
        <v>1800</v>
      </c>
      <c r="H1093" s="383" t="s">
        <v>656</v>
      </c>
      <c r="I1093" s="383" t="s">
        <v>657</v>
      </c>
      <c r="J1093" s="383" t="s">
        <v>617</v>
      </c>
      <c r="K1093" s="383" t="s">
        <v>618</v>
      </c>
      <c r="L1093" s="384">
        <v>23171</v>
      </c>
      <c r="M1093" s="383" t="s">
        <v>636</v>
      </c>
      <c r="N1093" s="383" t="s">
        <v>620</v>
      </c>
      <c r="O1093" s="383" t="s">
        <v>230</v>
      </c>
    </row>
    <row r="1094" spans="1:15">
      <c r="A1094" s="385">
        <v>42053</v>
      </c>
      <c r="B1094" s="383" t="s">
        <v>37</v>
      </c>
      <c r="C1094" s="383" t="s">
        <v>654</v>
      </c>
      <c r="D1094" s="383" t="s">
        <v>38</v>
      </c>
      <c r="E1094" s="383" t="s">
        <v>655</v>
      </c>
      <c r="F1094" s="383" t="s">
        <v>10</v>
      </c>
      <c r="G1094" s="384">
        <v>1800</v>
      </c>
      <c r="H1094" s="383" t="s">
        <v>656</v>
      </c>
      <c r="I1094" s="383" t="s">
        <v>657</v>
      </c>
      <c r="J1094" s="383" t="s">
        <v>617</v>
      </c>
      <c r="K1094" s="383" t="s">
        <v>618</v>
      </c>
      <c r="L1094" s="384">
        <v>23171</v>
      </c>
      <c r="M1094" s="383" t="s">
        <v>636</v>
      </c>
      <c r="N1094" s="383" t="s">
        <v>620</v>
      </c>
      <c r="O1094" s="383" t="s">
        <v>230</v>
      </c>
    </row>
    <row r="1095" spans="1:15">
      <c r="A1095" s="385">
        <v>42054</v>
      </c>
      <c r="B1095" s="383" t="s">
        <v>37</v>
      </c>
      <c r="C1095" s="383" t="s">
        <v>654</v>
      </c>
      <c r="D1095" s="383" t="s">
        <v>38</v>
      </c>
      <c r="E1095" s="383" t="s">
        <v>655</v>
      </c>
      <c r="F1095" s="383" t="s">
        <v>10</v>
      </c>
      <c r="G1095" s="384">
        <v>1800</v>
      </c>
      <c r="H1095" s="383" t="s">
        <v>656</v>
      </c>
      <c r="I1095" s="383" t="s">
        <v>657</v>
      </c>
      <c r="J1095" s="383" t="s">
        <v>617</v>
      </c>
      <c r="K1095" s="383" t="s">
        <v>618</v>
      </c>
      <c r="L1095" s="384">
        <v>23171</v>
      </c>
      <c r="M1095" s="383" t="s">
        <v>636</v>
      </c>
      <c r="N1095" s="383" t="s">
        <v>620</v>
      </c>
      <c r="O1095" s="383" t="s">
        <v>230</v>
      </c>
    </row>
    <row r="1096" spans="1:15">
      <c r="A1096" s="385">
        <v>42055</v>
      </c>
      <c r="B1096" s="383" t="s">
        <v>37</v>
      </c>
      <c r="C1096" s="383" t="s">
        <v>654</v>
      </c>
      <c r="D1096" s="383" t="s">
        <v>38</v>
      </c>
      <c r="E1096" s="383" t="s">
        <v>655</v>
      </c>
      <c r="F1096" s="383" t="s">
        <v>10</v>
      </c>
      <c r="G1096" s="384">
        <v>1800</v>
      </c>
      <c r="H1096" s="383" t="s">
        <v>656</v>
      </c>
      <c r="I1096" s="383" t="s">
        <v>657</v>
      </c>
      <c r="J1096" s="383" t="s">
        <v>617</v>
      </c>
      <c r="K1096" s="383" t="s">
        <v>618</v>
      </c>
      <c r="L1096" s="384">
        <v>23171</v>
      </c>
      <c r="M1096" s="383" t="s">
        <v>636</v>
      </c>
      <c r="N1096" s="383" t="s">
        <v>620</v>
      </c>
      <c r="O1096" s="383" t="s">
        <v>230</v>
      </c>
    </row>
    <row r="1097" spans="1:15">
      <c r="A1097" s="385">
        <v>42056</v>
      </c>
      <c r="B1097" s="383" t="s">
        <v>37</v>
      </c>
      <c r="C1097" s="383" t="s">
        <v>654</v>
      </c>
      <c r="D1097" s="383" t="s">
        <v>38</v>
      </c>
      <c r="E1097" s="383" t="s">
        <v>655</v>
      </c>
      <c r="F1097" s="383" t="s">
        <v>10</v>
      </c>
      <c r="G1097" s="384">
        <v>1800</v>
      </c>
      <c r="H1097" s="383" t="s">
        <v>656</v>
      </c>
      <c r="I1097" s="383" t="s">
        <v>657</v>
      </c>
      <c r="J1097" s="383" t="s">
        <v>617</v>
      </c>
      <c r="K1097" s="383" t="s">
        <v>618</v>
      </c>
      <c r="L1097" s="384">
        <v>23171</v>
      </c>
      <c r="M1097" s="383" t="s">
        <v>637</v>
      </c>
      <c r="N1097" s="383" t="s">
        <v>620</v>
      </c>
      <c r="O1097" s="383" t="s">
        <v>230</v>
      </c>
    </row>
    <row r="1098" spans="1:15">
      <c r="A1098" s="385">
        <v>42057</v>
      </c>
      <c r="B1098" s="383" t="s">
        <v>37</v>
      </c>
      <c r="C1098" s="383" t="s">
        <v>654</v>
      </c>
      <c r="D1098" s="383" t="s">
        <v>38</v>
      </c>
      <c r="E1098" s="383" t="s">
        <v>655</v>
      </c>
      <c r="F1098" s="383" t="s">
        <v>10</v>
      </c>
      <c r="G1098" s="384">
        <v>1800</v>
      </c>
      <c r="H1098" s="383" t="s">
        <v>656</v>
      </c>
      <c r="I1098" s="383" t="s">
        <v>657</v>
      </c>
      <c r="J1098" s="383" t="s">
        <v>617</v>
      </c>
      <c r="K1098" s="383" t="s">
        <v>618</v>
      </c>
      <c r="L1098" s="384">
        <v>23171</v>
      </c>
      <c r="M1098" s="383" t="s">
        <v>637</v>
      </c>
      <c r="N1098" s="383" t="s">
        <v>620</v>
      </c>
      <c r="O1098" s="383" t="s">
        <v>230</v>
      </c>
    </row>
    <row r="1099" spans="1:15">
      <c r="A1099" s="385">
        <v>42059</v>
      </c>
      <c r="B1099" s="383" t="s">
        <v>37</v>
      </c>
      <c r="C1099" s="383" t="s">
        <v>654</v>
      </c>
      <c r="D1099" s="383" t="s">
        <v>38</v>
      </c>
      <c r="E1099" s="383" t="s">
        <v>655</v>
      </c>
      <c r="F1099" s="383" t="s">
        <v>10</v>
      </c>
      <c r="G1099" s="384">
        <v>1800</v>
      </c>
      <c r="H1099" s="383" t="s">
        <v>656</v>
      </c>
      <c r="I1099" s="383" t="s">
        <v>657</v>
      </c>
      <c r="J1099" s="383" t="s">
        <v>617</v>
      </c>
      <c r="K1099" s="383" t="s">
        <v>618</v>
      </c>
      <c r="L1099" s="384">
        <v>23171</v>
      </c>
      <c r="M1099" s="383" t="s">
        <v>637</v>
      </c>
      <c r="N1099" s="383" t="s">
        <v>620</v>
      </c>
      <c r="O1099" s="383" t="s">
        <v>230</v>
      </c>
    </row>
    <row r="1100" spans="1:15">
      <c r="A1100" s="385">
        <v>42060</v>
      </c>
      <c r="B1100" s="383" t="s">
        <v>37</v>
      </c>
      <c r="C1100" s="383" t="s">
        <v>654</v>
      </c>
      <c r="D1100" s="383" t="s">
        <v>38</v>
      </c>
      <c r="E1100" s="383" t="s">
        <v>655</v>
      </c>
      <c r="F1100" s="383" t="s">
        <v>10</v>
      </c>
      <c r="G1100" s="384">
        <v>1800</v>
      </c>
      <c r="H1100" s="383" t="s">
        <v>656</v>
      </c>
      <c r="I1100" s="383" t="s">
        <v>657</v>
      </c>
      <c r="J1100" s="383" t="s">
        <v>617</v>
      </c>
      <c r="K1100" s="383" t="s">
        <v>618</v>
      </c>
      <c r="L1100" s="384">
        <v>23171</v>
      </c>
      <c r="M1100" s="383" t="s">
        <v>637</v>
      </c>
      <c r="N1100" s="383" t="s">
        <v>620</v>
      </c>
      <c r="O1100" s="383" t="s">
        <v>230</v>
      </c>
    </row>
    <row r="1101" spans="1:15">
      <c r="A1101" s="385">
        <v>42061</v>
      </c>
      <c r="B1101" s="383" t="s">
        <v>37</v>
      </c>
      <c r="C1101" s="383" t="s">
        <v>654</v>
      </c>
      <c r="D1101" s="383" t="s">
        <v>38</v>
      </c>
      <c r="E1101" s="383" t="s">
        <v>655</v>
      </c>
      <c r="F1101" s="383" t="s">
        <v>10</v>
      </c>
      <c r="G1101" s="384">
        <v>1800</v>
      </c>
      <c r="H1101" s="383" t="s">
        <v>656</v>
      </c>
      <c r="I1101" s="383" t="s">
        <v>657</v>
      </c>
      <c r="J1101" s="383" t="s">
        <v>617</v>
      </c>
      <c r="K1101" s="383" t="s">
        <v>618</v>
      </c>
      <c r="L1101" s="384">
        <v>23171</v>
      </c>
      <c r="M1101" s="383" t="s">
        <v>637</v>
      </c>
      <c r="N1101" s="383" t="s">
        <v>620</v>
      </c>
      <c r="O1101" s="383" t="s">
        <v>230</v>
      </c>
    </row>
    <row r="1102" spans="1:15">
      <c r="A1102" s="385">
        <v>42062</v>
      </c>
      <c r="B1102" s="383" t="s">
        <v>37</v>
      </c>
      <c r="C1102" s="383" t="s">
        <v>654</v>
      </c>
      <c r="D1102" s="383" t="s">
        <v>38</v>
      </c>
      <c r="E1102" s="383" t="s">
        <v>655</v>
      </c>
      <c r="F1102" s="383" t="s">
        <v>10</v>
      </c>
      <c r="G1102" s="384">
        <v>1800</v>
      </c>
      <c r="H1102" s="383" t="s">
        <v>656</v>
      </c>
      <c r="I1102" s="383" t="s">
        <v>657</v>
      </c>
      <c r="J1102" s="383" t="s">
        <v>617</v>
      </c>
      <c r="K1102" s="383" t="s">
        <v>618</v>
      </c>
      <c r="L1102" s="384">
        <v>23171</v>
      </c>
      <c r="M1102" s="383" t="s">
        <v>637</v>
      </c>
      <c r="N1102" s="383" t="s">
        <v>620</v>
      </c>
      <c r="O1102" s="383" t="s">
        <v>230</v>
      </c>
    </row>
    <row r="1103" spans="1:15">
      <c r="A1103" s="385">
        <v>42063</v>
      </c>
      <c r="B1103" s="383" t="s">
        <v>37</v>
      </c>
      <c r="C1103" s="383" t="s">
        <v>654</v>
      </c>
      <c r="D1103" s="383" t="s">
        <v>38</v>
      </c>
      <c r="E1103" s="383" t="s">
        <v>655</v>
      </c>
      <c r="F1103" s="383" t="s">
        <v>10</v>
      </c>
      <c r="G1103" s="384">
        <v>1800</v>
      </c>
      <c r="H1103" s="383" t="s">
        <v>656</v>
      </c>
      <c r="I1103" s="383" t="s">
        <v>657</v>
      </c>
      <c r="J1103" s="383" t="s">
        <v>617</v>
      </c>
      <c r="K1103" s="383" t="s">
        <v>618</v>
      </c>
      <c r="L1103" s="384">
        <v>23242</v>
      </c>
      <c r="M1103" s="383" t="s">
        <v>638</v>
      </c>
      <c r="N1103" s="383" t="s">
        <v>620</v>
      </c>
      <c r="O1103" s="383" t="s">
        <v>230</v>
      </c>
    </row>
    <row r="1104" spans="1:15">
      <c r="A1104" s="385">
        <v>42064</v>
      </c>
      <c r="B1104" s="383" t="s">
        <v>37</v>
      </c>
      <c r="C1104" s="383" t="s">
        <v>654</v>
      </c>
      <c r="D1104" s="383" t="s">
        <v>38</v>
      </c>
      <c r="E1104" s="383" t="s">
        <v>655</v>
      </c>
      <c r="F1104" s="383" t="s">
        <v>10</v>
      </c>
      <c r="G1104" s="384">
        <v>1800</v>
      </c>
      <c r="H1104" s="383" t="s">
        <v>656</v>
      </c>
      <c r="I1104" s="383" t="s">
        <v>657</v>
      </c>
      <c r="J1104" s="383" t="s">
        <v>617</v>
      </c>
      <c r="K1104" s="383" t="s">
        <v>618</v>
      </c>
      <c r="L1104" s="384">
        <v>24188</v>
      </c>
      <c r="M1104" s="383" t="s">
        <v>638</v>
      </c>
      <c r="N1104" s="383" t="s">
        <v>620</v>
      </c>
      <c r="O1104" s="383" t="s">
        <v>230</v>
      </c>
    </row>
    <row r="1105" spans="1:15">
      <c r="A1105" s="385">
        <v>42065</v>
      </c>
      <c r="B1105" s="383" t="s">
        <v>37</v>
      </c>
      <c r="C1105" s="383" t="s">
        <v>654</v>
      </c>
      <c r="D1105" s="383" t="s">
        <v>38</v>
      </c>
      <c r="E1105" s="383" t="s">
        <v>655</v>
      </c>
      <c r="F1105" s="383" t="s">
        <v>10</v>
      </c>
      <c r="G1105" s="384">
        <v>1800</v>
      </c>
      <c r="H1105" s="383" t="s">
        <v>656</v>
      </c>
      <c r="I1105" s="383" t="s">
        <v>657</v>
      </c>
      <c r="J1105" s="383" t="s">
        <v>617</v>
      </c>
      <c r="K1105" s="383" t="s">
        <v>618</v>
      </c>
      <c r="L1105" s="384">
        <v>24376</v>
      </c>
      <c r="M1105" s="383" t="s">
        <v>638</v>
      </c>
      <c r="N1105" s="383" t="s">
        <v>620</v>
      </c>
      <c r="O1105" s="383" t="s">
        <v>230</v>
      </c>
    </row>
    <row r="1106" spans="1:15">
      <c r="A1106" s="385">
        <v>42066</v>
      </c>
      <c r="B1106" s="383" t="s">
        <v>37</v>
      </c>
      <c r="C1106" s="383" t="s">
        <v>654</v>
      </c>
      <c r="D1106" s="383" t="s">
        <v>38</v>
      </c>
      <c r="E1106" s="383" t="s">
        <v>655</v>
      </c>
      <c r="F1106" s="383" t="s">
        <v>10</v>
      </c>
      <c r="G1106" s="384">
        <v>1800</v>
      </c>
      <c r="H1106" s="383" t="s">
        <v>656</v>
      </c>
      <c r="I1106" s="383" t="s">
        <v>657</v>
      </c>
      <c r="J1106" s="383" t="s">
        <v>617</v>
      </c>
      <c r="K1106" s="383" t="s">
        <v>618</v>
      </c>
      <c r="L1106" s="384">
        <v>24376</v>
      </c>
      <c r="M1106" s="383" t="s">
        <v>638</v>
      </c>
      <c r="N1106" s="383" t="s">
        <v>620</v>
      </c>
      <c r="O1106" s="383" t="s">
        <v>230</v>
      </c>
    </row>
    <row r="1107" spans="1:15">
      <c r="A1107" s="385">
        <v>42067</v>
      </c>
      <c r="B1107" s="383" t="s">
        <v>37</v>
      </c>
      <c r="C1107" s="383" t="s">
        <v>654</v>
      </c>
      <c r="D1107" s="383" t="s">
        <v>38</v>
      </c>
      <c r="E1107" s="383" t="s">
        <v>655</v>
      </c>
      <c r="F1107" s="383" t="s">
        <v>10</v>
      </c>
      <c r="G1107" s="384">
        <v>1800</v>
      </c>
      <c r="H1107" s="383" t="s">
        <v>656</v>
      </c>
      <c r="I1107" s="383" t="s">
        <v>657</v>
      </c>
      <c r="J1107" s="383" t="s">
        <v>617</v>
      </c>
      <c r="K1107" s="383" t="s">
        <v>618</v>
      </c>
      <c r="L1107" s="384">
        <v>24394</v>
      </c>
      <c r="M1107" s="383" t="s">
        <v>638</v>
      </c>
      <c r="N1107" s="383" t="s">
        <v>620</v>
      </c>
      <c r="O1107" s="383" t="s">
        <v>230</v>
      </c>
    </row>
    <row r="1108" spans="1:15">
      <c r="A1108" s="385">
        <v>42068</v>
      </c>
      <c r="B1108" s="383" t="s">
        <v>37</v>
      </c>
      <c r="C1108" s="383" t="s">
        <v>654</v>
      </c>
      <c r="D1108" s="383" t="s">
        <v>38</v>
      </c>
      <c r="E1108" s="383" t="s">
        <v>655</v>
      </c>
      <c r="F1108" s="383" t="s">
        <v>10</v>
      </c>
      <c r="G1108" s="384">
        <v>1800</v>
      </c>
      <c r="H1108" s="383" t="s">
        <v>656</v>
      </c>
      <c r="I1108" s="383" t="s">
        <v>657</v>
      </c>
      <c r="J1108" s="383" t="s">
        <v>617</v>
      </c>
      <c r="K1108" s="383" t="s">
        <v>618</v>
      </c>
      <c r="L1108" s="384">
        <v>24965</v>
      </c>
      <c r="M1108" s="383" t="s">
        <v>638</v>
      </c>
      <c r="N1108" s="383" t="s">
        <v>620</v>
      </c>
      <c r="O1108" s="383" t="s">
        <v>230</v>
      </c>
    </row>
    <row r="1109" spans="1:15">
      <c r="A1109" s="385">
        <v>42069</v>
      </c>
      <c r="B1109" s="383" t="s">
        <v>37</v>
      </c>
      <c r="C1109" s="383" t="s">
        <v>654</v>
      </c>
      <c r="D1109" s="383" t="s">
        <v>38</v>
      </c>
      <c r="E1109" s="383" t="s">
        <v>655</v>
      </c>
      <c r="F1109" s="383" t="s">
        <v>10</v>
      </c>
      <c r="G1109" s="384">
        <v>1800</v>
      </c>
      <c r="H1109" s="383" t="s">
        <v>656</v>
      </c>
      <c r="I1109" s="383" t="s">
        <v>657</v>
      </c>
      <c r="J1109" s="383" t="s">
        <v>617</v>
      </c>
      <c r="K1109" s="383" t="s">
        <v>618</v>
      </c>
      <c r="L1109" s="384">
        <v>25035</v>
      </c>
      <c r="M1109" s="383" t="s">
        <v>638</v>
      </c>
      <c r="N1109" s="383" t="s">
        <v>620</v>
      </c>
      <c r="O1109" s="383" t="s">
        <v>230</v>
      </c>
    </row>
    <row r="1110" spans="1:15">
      <c r="A1110" s="385">
        <v>42070</v>
      </c>
      <c r="B1110" s="383" t="s">
        <v>37</v>
      </c>
      <c r="C1110" s="383" t="s">
        <v>654</v>
      </c>
      <c r="D1110" s="383" t="s">
        <v>38</v>
      </c>
      <c r="E1110" s="383" t="s">
        <v>655</v>
      </c>
      <c r="F1110" s="383" t="s">
        <v>10</v>
      </c>
      <c r="G1110" s="384">
        <v>1800</v>
      </c>
      <c r="H1110" s="383" t="s">
        <v>656</v>
      </c>
      <c r="I1110" s="383" t="s">
        <v>657</v>
      </c>
      <c r="J1110" s="383" t="s">
        <v>617</v>
      </c>
      <c r="K1110" s="383" t="s">
        <v>618</v>
      </c>
      <c r="L1110" s="384">
        <v>25532</v>
      </c>
      <c r="M1110" s="383" t="s">
        <v>638</v>
      </c>
      <c r="N1110" s="383" t="s">
        <v>620</v>
      </c>
      <c r="O1110" s="383" t="s">
        <v>230</v>
      </c>
    </row>
    <row r="1111" spans="1:15">
      <c r="A1111" s="385">
        <v>42071</v>
      </c>
      <c r="B1111" s="383" t="s">
        <v>37</v>
      </c>
      <c r="C1111" s="383" t="s">
        <v>654</v>
      </c>
      <c r="D1111" s="383" t="s">
        <v>38</v>
      </c>
      <c r="E1111" s="383" t="s">
        <v>655</v>
      </c>
      <c r="F1111" s="383" t="s">
        <v>10</v>
      </c>
      <c r="G1111" s="384">
        <v>1800</v>
      </c>
      <c r="H1111" s="383" t="s">
        <v>656</v>
      </c>
      <c r="I1111" s="383" t="s">
        <v>657</v>
      </c>
      <c r="J1111" s="383" t="s">
        <v>617</v>
      </c>
      <c r="K1111" s="383" t="s">
        <v>618</v>
      </c>
      <c r="L1111" s="384">
        <v>25875</v>
      </c>
      <c r="M1111" s="383" t="s">
        <v>638</v>
      </c>
      <c r="N1111" s="383" t="s">
        <v>620</v>
      </c>
      <c r="O1111" s="383" t="s">
        <v>230</v>
      </c>
    </row>
    <row r="1112" spans="1:15">
      <c r="A1112" s="385">
        <v>42072</v>
      </c>
      <c r="B1112" s="383" t="s">
        <v>37</v>
      </c>
      <c r="C1112" s="383" t="s">
        <v>654</v>
      </c>
      <c r="D1112" s="383" t="s">
        <v>38</v>
      </c>
      <c r="E1112" s="383" t="s">
        <v>655</v>
      </c>
      <c r="F1112" s="383" t="s">
        <v>10</v>
      </c>
      <c r="G1112" s="384">
        <v>1800</v>
      </c>
      <c r="H1112" s="383" t="s">
        <v>656</v>
      </c>
      <c r="I1112" s="383" t="s">
        <v>657</v>
      </c>
      <c r="J1112" s="383" t="s">
        <v>617</v>
      </c>
      <c r="K1112" s="383" t="s">
        <v>618</v>
      </c>
      <c r="L1112" s="384">
        <v>25875</v>
      </c>
      <c r="M1112" s="383" t="s">
        <v>638</v>
      </c>
      <c r="N1112" s="383" t="s">
        <v>620</v>
      </c>
      <c r="O1112" s="383" t="s">
        <v>230</v>
      </c>
    </row>
    <row r="1113" spans="1:15">
      <c r="A1113" s="385">
        <v>42073</v>
      </c>
      <c r="B1113" s="383" t="s">
        <v>37</v>
      </c>
      <c r="C1113" s="383" t="s">
        <v>654</v>
      </c>
      <c r="D1113" s="383" t="s">
        <v>38</v>
      </c>
      <c r="E1113" s="383" t="s">
        <v>655</v>
      </c>
      <c r="F1113" s="383" t="s">
        <v>10</v>
      </c>
      <c r="G1113" s="384">
        <v>1800</v>
      </c>
      <c r="H1113" s="383" t="s">
        <v>656</v>
      </c>
      <c r="I1113" s="383" t="s">
        <v>657</v>
      </c>
      <c r="J1113" s="383" t="s">
        <v>617</v>
      </c>
      <c r="K1113" s="383" t="s">
        <v>618</v>
      </c>
      <c r="L1113" s="384">
        <v>25875</v>
      </c>
      <c r="M1113" s="383" t="s">
        <v>638</v>
      </c>
      <c r="N1113" s="383" t="s">
        <v>620</v>
      </c>
      <c r="O1113" s="383" t="s">
        <v>230</v>
      </c>
    </row>
    <row r="1114" spans="1:15">
      <c r="A1114" s="385">
        <v>42074</v>
      </c>
      <c r="B1114" s="383" t="s">
        <v>37</v>
      </c>
      <c r="C1114" s="383" t="s">
        <v>654</v>
      </c>
      <c r="D1114" s="383" t="s">
        <v>38</v>
      </c>
      <c r="E1114" s="383" t="s">
        <v>655</v>
      </c>
      <c r="F1114" s="383" t="s">
        <v>10</v>
      </c>
      <c r="G1114" s="384">
        <v>1800</v>
      </c>
      <c r="H1114" s="383" t="s">
        <v>656</v>
      </c>
      <c r="I1114" s="383" t="s">
        <v>657</v>
      </c>
      <c r="J1114" s="383" t="s">
        <v>617</v>
      </c>
      <c r="K1114" s="383" t="s">
        <v>618</v>
      </c>
      <c r="L1114" s="384">
        <v>25875</v>
      </c>
      <c r="M1114" s="383" t="s">
        <v>638</v>
      </c>
      <c r="N1114" s="383" t="s">
        <v>620</v>
      </c>
      <c r="O1114" s="383" t="s">
        <v>230</v>
      </c>
    </row>
    <row r="1115" spans="1:15">
      <c r="A1115" s="385">
        <v>42075</v>
      </c>
      <c r="B1115" s="383" t="s">
        <v>37</v>
      </c>
      <c r="C1115" s="383" t="s">
        <v>654</v>
      </c>
      <c r="D1115" s="383" t="s">
        <v>38</v>
      </c>
      <c r="E1115" s="383" t="s">
        <v>655</v>
      </c>
      <c r="F1115" s="383" t="s">
        <v>10</v>
      </c>
      <c r="G1115" s="384">
        <v>1800</v>
      </c>
      <c r="H1115" s="383" t="s">
        <v>656</v>
      </c>
      <c r="I1115" s="383" t="s">
        <v>657</v>
      </c>
      <c r="J1115" s="383" t="s">
        <v>617</v>
      </c>
      <c r="K1115" s="383" t="s">
        <v>618</v>
      </c>
      <c r="L1115" s="384">
        <v>25875</v>
      </c>
      <c r="M1115" s="383" t="s">
        <v>639</v>
      </c>
      <c r="N1115" s="383" t="s">
        <v>620</v>
      </c>
      <c r="O1115" s="383" t="s">
        <v>230</v>
      </c>
    </row>
    <row r="1116" spans="1:15">
      <c r="A1116" s="385">
        <v>42076</v>
      </c>
      <c r="B1116" s="383" t="s">
        <v>37</v>
      </c>
      <c r="C1116" s="383" t="s">
        <v>654</v>
      </c>
      <c r="D1116" s="383" t="s">
        <v>38</v>
      </c>
      <c r="E1116" s="383" t="s">
        <v>655</v>
      </c>
      <c r="F1116" s="383" t="s">
        <v>10</v>
      </c>
      <c r="G1116" s="384">
        <v>1800</v>
      </c>
      <c r="H1116" s="383" t="s">
        <v>656</v>
      </c>
      <c r="I1116" s="383" t="s">
        <v>657</v>
      </c>
      <c r="J1116" s="383" t="s">
        <v>617</v>
      </c>
      <c r="K1116" s="383" t="s">
        <v>618</v>
      </c>
      <c r="L1116" s="384">
        <v>25875</v>
      </c>
      <c r="M1116" s="383" t="s">
        <v>639</v>
      </c>
      <c r="N1116" s="383" t="s">
        <v>620</v>
      </c>
      <c r="O1116" s="383" t="s">
        <v>230</v>
      </c>
    </row>
    <row r="1117" spans="1:15">
      <c r="A1117" s="385">
        <v>42077</v>
      </c>
      <c r="B1117" s="383" t="s">
        <v>37</v>
      </c>
      <c r="C1117" s="383" t="s">
        <v>654</v>
      </c>
      <c r="D1117" s="383" t="s">
        <v>38</v>
      </c>
      <c r="E1117" s="383" t="s">
        <v>655</v>
      </c>
      <c r="F1117" s="383" t="s">
        <v>10</v>
      </c>
      <c r="G1117" s="384">
        <v>1800</v>
      </c>
      <c r="H1117" s="383" t="s">
        <v>656</v>
      </c>
      <c r="I1117" s="383" t="s">
        <v>657</v>
      </c>
      <c r="J1117" s="383" t="s">
        <v>617</v>
      </c>
      <c r="K1117" s="383" t="s">
        <v>618</v>
      </c>
      <c r="L1117" s="384">
        <v>25875</v>
      </c>
      <c r="M1117" s="383" t="s">
        <v>639</v>
      </c>
      <c r="N1117" s="383" t="s">
        <v>620</v>
      </c>
      <c r="O1117" s="383" t="s">
        <v>230</v>
      </c>
    </row>
    <row r="1118" spans="1:15">
      <c r="A1118" s="385">
        <v>42078</v>
      </c>
      <c r="B1118" s="383" t="s">
        <v>37</v>
      </c>
      <c r="C1118" s="383" t="s">
        <v>654</v>
      </c>
      <c r="D1118" s="383" t="s">
        <v>38</v>
      </c>
      <c r="E1118" s="383" t="s">
        <v>655</v>
      </c>
      <c r="F1118" s="383" t="s">
        <v>10</v>
      </c>
      <c r="G1118" s="384">
        <v>1800</v>
      </c>
      <c r="H1118" s="383" t="s">
        <v>656</v>
      </c>
      <c r="I1118" s="383" t="s">
        <v>657</v>
      </c>
      <c r="J1118" s="383" t="s">
        <v>617</v>
      </c>
      <c r="K1118" s="383" t="s">
        <v>618</v>
      </c>
      <c r="L1118" s="384">
        <v>25875</v>
      </c>
      <c r="M1118" s="383" t="s">
        <v>639</v>
      </c>
      <c r="N1118" s="383" t="s">
        <v>620</v>
      </c>
      <c r="O1118" s="383" t="s">
        <v>230</v>
      </c>
    </row>
    <row r="1119" spans="1:15">
      <c r="A1119" s="385">
        <v>42079</v>
      </c>
      <c r="B1119" s="383" t="s">
        <v>37</v>
      </c>
      <c r="C1119" s="383" t="s">
        <v>654</v>
      </c>
      <c r="D1119" s="383" t="s">
        <v>38</v>
      </c>
      <c r="E1119" s="383" t="s">
        <v>655</v>
      </c>
      <c r="F1119" s="383" t="s">
        <v>10</v>
      </c>
      <c r="G1119" s="384">
        <v>1800</v>
      </c>
      <c r="H1119" s="383" t="s">
        <v>656</v>
      </c>
      <c r="I1119" s="383" t="s">
        <v>657</v>
      </c>
      <c r="J1119" s="383" t="s">
        <v>617</v>
      </c>
      <c r="K1119" s="383" t="s">
        <v>618</v>
      </c>
      <c r="L1119" s="384">
        <v>25875</v>
      </c>
      <c r="M1119" s="383" t="s">
        <v>639</v>
      </c>
      <c r="N1119" s="383" t="s">
        <v>620</v>
      </c>
      <c r="O1119" s="383" t="s">
        <v>230</v>
      </c>
    </row>
    <row r="1120" spans="1:15">
      <c r="A1120" s="385">
        <v>42080</v>
      </c>
      <c r="B1120" s="383" t="s">
        <v>37</v>
      </c>
      <c r="C1120" s="383" t="s">
        <v>654</v>
      </c>
      <c r="D1120" s="383" t="s">
        <v>38</v>
      </c>
      <c r="E1120" s="383" t="s">
        <v>655</v>
      </c>
      <c r="F1120" s="383" t="s">
        <v>10</v>
      </c>
      <c r="G1120" s="384">
        <v>1800</v>
      </c>
      <c r="H1120" s="383" t="s">
        <v>656</v>
      </c>
      <c r="I1120" s="383" t="s">
        <v>657</v>
      </c>
      <c r="J1120" s="383" t="s">
        <v>617</v>
      </c>
      <c r="K1120" s="383" t="s">
        <v>618</v>
      </c>
      <c r="L1120" s="384">
        <v>25875</v>
      </c>
      <c r="M1120" s="383" t="s">
        <v>639</v>
      </c>
      <c r="N1120" s="383" t="s">
        <v>620</v>
      </c>
      <c r="O1120" s="383" t="s">
        <v>230</v>
      </c>
    </row>
    <row r="1121" spans="1:15">
      <c r="A1121" s="385">
        <v>42081</v>
      </c>
      <c r="B1121" s="383" t="s">
        <v>37</v>
      </c>
      <c r="C1121" s="383" t="s">
        <v>654</v>
      </c>
      <c r="D1121" s="383" t="s">
        <v>38</v>
      </c>
      <c r="E1121" s="383" t="s">
        <v>655</v>
      </c>
      <c r="F1121" s="383" t="s">
        <v>10</v>
      </c>
      <c r="G1121" s="384">
        <v>1800</v>
      </c>
      <c r="H1121" s="383" t="s">
        <v>656</v>
      </c>
      <c r="I1121" s="383" t="s">
        <v>657</v>
      </c>
      <c r="J1121" s="383" t="s">
        <v>617</v>
      </c>
      <c r="K1121" s="383" t="s">
        <v>618</v>
      </c>
      <c r="L1121" s="384">
        <v>26170</v>
      </c>
      <c r="M1121" s="383" t="s">
        <v>640</v>
      </c>
      <c r="N1121" s="383" t="s">
        <v>620</v>
      </c>
      <c r="O1121" s="383" t="s">
        <v>230</v>
      </c>
    </row>
    <row r="1122" spans="1:15">
      <c r="A1122" s="385">
        <v>42082</v>
      </c>
      <c r="B1122" s="383" t="s">
        <v>37</v>
      </c>
      <c r="C1122" s="383" t="s">
        <v>654</v>
      </c>
      <c r="D1122" s="383" t="s">
        <v>38</v>
      </c>
      <c r="E1122" s="383" t="s">
        <v>655</v>
      </c>
      <c r="F1122" s="383" t="s">
        <v>10</v>
      </c>
      <c r="G1122" s="384">
        <v>1800</v>
      </c>
      <c r="H1122" s="383" t="s">
        <v>656</v>
      </c>
      <c r="I1122" s="383" t="s">
        <v>657</v>
      </c>
      <c r="J1122" s="383" t="s">
        <v>617</v>
      </c>
      <c r="K1122" s="383" t="s">
        <v>618</v>
      </c>
      <c r="L1122" s="384">
        <v>26691</v>
      </c>
      <c r="M1122" s="383" t="s">
        <v>640</v>
      </c>
      <c r="N1122" s="383" t="s">
        <v>620</v>
      </c>
      <c r="O1122" s="383" t="s">
        <v>230</v>
      </c>
    </row>
    <row r="1123" spans="1:15">
      <c r="A1123" s="385">
        <v>42083</v>
      </c>
      <c r="B1123" s="383" t="s">
        <v>37</v>
      </c>
      <c r="C1123" s="383" t="s">
        <v>654</v>
      </c>
      <c r="D1123" s="383" t="s">
        <v>38</v>
      </c>
      <c r="E1123" s="383" t="s">
        <v>655</v>
      </c>
      <c r="F1123" s="383" t="s">
        <v>10</v>
      </c>
      <c r="G1123" s="384">
        <v>1800</v>
      </c>
      <c r="H1123" s="383" t="s">
        <v>656</v>
      </c>
      <c r="I1123" s="383" t="s">
        <v>657</v>
      </c>
      <c r="J1123" s="383" t="s">
        <v>617</v>
      </c>
      <c r="K1123" s="383" t="s">
        <v>618</v>
      </c>
      <c r="L1123" s="384">
        <v>27235</v>
      </c>
      <c r="M1123" s="383" t="s">
        <v>640</v>
      </c>
      <c r="N1123" s="383" t="s">
        <v>620</v>
      </c>
      <c r="O1123" s="383" t="s">
        <v>230</v>
      </c>
    </row>
    <row r="1124" spans="1:15">
      <c r="A1124" s="385">
        <v>42084</v>
      </c>
      <c r="B1124" s="383" t="s">
        <v>37</v>
      </c>
      <c r="C1124" s="383" t="s">
        <v>654</v>
      </c>
      <c r="D1124" s="383" t="s">
        <v>38</v>
      </c>
      <c r="E1124" s="383" t="s">
        <v>655</v>
      </c>
      <c r="F1124" s="383" t="s">
        <v>10</v>
      </c>
      <c r="G1124" s="384">
        <v>1800</v>
      </c>
      <c r="H1124" s="383" t="s">
        <v>656</v>
      </c>
      <c r="I1124" s="383" t="s">
        <v>657</v>
      </c>
      <c r="J1124" s="383" t="s">
        <v>617</v>
      </c>
      <c r="K1124" s="383" t="s">
        <v>618</v>
      </c>
      <c r="L1124" s="384">
        <v>27710</v>
      </c>
      <c r="M1124" s="383" t="s">
        <v>640</v>
      </c>
      <c r="N1124" s="383" t="s">
        <v>620</v>
      </c>
      <c r="O1124" s="383" t="s">
        <v>230</v>
      </c>
    </row>
    <row r="1125" spans="1:15">
      <c r="A1125" s="385">
        <v>42085</v>
      </c>
      <c r="B1125" s="383" t="s">
        <v>37</v>
      </c>
      <c r="C1125" s="383" t="s">
        <v>654</v>
      </c>
      <c r="D1125" s="383" t="s">
        <v>38</v>
      </c>
      <c r="E1125" s="383" t="s">
        <v>655</v>
      </c>
      <c r="F1125" s="383" t="s">
        <v>10</v>
      </c>
      <c r="G1125" s="384">
        <v>1800</v>
      </c>
      <c r="H1125" s="383" t="s">
        <v>656</v>
      </c>
      <c r="I1125" s="383" t="s">
        <v>657</v>
      </c>
      <c r="J1125" s="383" t="s">
        <v>617</v>
      </c>
      <c r="K1125" s="383" t="s">
        <v>618</v>
      </c>
      <c r="L1125" s="384">
        <v>27741</v>
      </c>
      <c r="M1125" s="383" t="s">
        <v>640</v>
      </c>
      <c r="N1125" s="383" t="s">
        <v>620</v>
      </c>
      <c r="O1125" s="383" t="s">
        <v>230</v>
      </c>
    </row>
    <row r="1126" spans="1:15">
      <c r="A1126" s="385">
        <v>42086</v>
      </c>
      <c r="B1126" s="383" t="s">
        <v>37</v>
      </c>
      <c r="C1126" s="383" t="s">
        <v>654</v>
      </c>
      <c r="D1126" s="383" t="s">
        <v>38</v>
      </c>
      <c r="E1126" s="383" t="s">
        <v>655</v>
      </c>
      <c r="F1126" s="383" t="s">
        <v>10</v>
      </c>
      <c r="G1126" s="384">
        <v>1800</v>
      </c>
      <c r="H1126" s="383" t="s">
        <v>656</v>
      </c>
      <c r="I1126" s="383" t="s">
        <v>657</v>
      </c>
      <c r="J1126" s="383" t="s">
        <v>617</v>
      </c>
      <c r="K1126" s="383" t="s">
        <v>618</v>
      </c>
      <c r="L1126" s="384">
        <v>27741</v>
      </c>
      <c r="M1126" s="383" t="s">
        <v>640</v>
      </c>
      <c r="N1126" s="383" t="s">
        <v>620</v>
      </c>
      <c r="O1126" s="383" t="s">
        <v>230</v>
      </c>
    </row>
    <row r="1127" spans="1:15">
      <c r="A1127" s="385">
        <v>42087</v>
      </c>
      <c r="B1127" s="383" t="s">
        <v>37</v>
      </c>
      <c r="C1127" s="383" t="s">
        <v>654</v>
      </c>
      <c r="D1127" s="383" t="s">
        <v>38</v>
      </c>
      <c r="E1127" s="383" t="s">
        <v>655</v>
      </c>
      <c r="F1127" s="383" t="s">
        <v>10</v>
      </c>
      <c r="G1127" s="384">
        <v>1800</v>
      </c>
      <c r="H1127" s="383" t="s">
        <v>656</v>
      </c>
      <c r="I1127" s="383" t="s">
        <v>657</v>
      </c>
      <c r="J1127" s="383" t="s">
        <v>617</v>
      </c>
      <c r="K1127" s="383" t="s">
        <v>618</v>
      </c>
      <c r="L1127" s="384">
        <v>27741</v>
      </c>
      <c r="M1127" s="383" t="s">
        <v>640</v>
      </c>
      <c r="N1127" s="383" t="s">
        <v>620</v>
      </c>
      <c r="O1127" s="383" t="s">
        <v>230</v>
      </c>
    </row>
    <row r="1128" spans="1:15">
      <c r="A1128" s="385">
        <v>42088</v>
      </c>
      <c r="B1128" s="383" t="s">
        <v>15</v>
      </c>
      <c r="C1128" s="383" t="s">
        <v>16</v>
      </c>
      <c r="D1128" s="383" t="s">
        <v>13</v>
      </c>
      <c r="E1128" s="383" t="s">
        <v>680</v>
      </c>
      <c r="F1128" s="383" t="s">
        <v>10</v>
      </c>
      <c r="G1128" s="384">
        <v>4000</v>
      </c>
      <c r="H1128" s="383" t="s">
        <v>681</v>
      </c>
      <c r="I1128" s="383" t="s">
        <v>682</v>
      </c>
      <c r="J1128" s="383" t="s">
        <v>617</v>
      </c>
      <c r="K1128" s="383" t="s">
        <v>618</v>
      </c>
      <c r="L1128" s="384">
        <v>27741</v>
      </c>
      <c r="M1128" s="383" t="s">
        <v>640</v>
      </c>
      <c r="N1128" s="383" t="s">
        <v>620</v>
      </c>
      <c r="O1128" s="383" t="s">
        <v>230</v>
      </c>
    </row>
    <row r="1129" spans="1:15">
      <c r="A1129" s="385">
        <v>42089</v>
      </c>
      <c r="B1129" s="383" t="s">
        <v>37</v>
      </c>
      <c r="C1129" s="383" t="s">
        <v>654</v>
      </c>
      <c r="D1129" s="383" t="s">
        <v>38</v>
      </c>
      <c r="E1129" s="383" t="s">
        <v>655</v>
      </c>
      <c r="F1129" s="383" t="s">
        <v>10</v>
      </c>
      <c r="G1129" s="384">
        <v>1800</v>
      </c>
      <c r="H1129" s="383" t="s">
        <v>656</v>
      </c>
      <c r="I1129" s="383" t="s">
        <v>657</v>
      </c>
      <c r="J1129" s="383" t="s">
        <v>617</v>
      </c>
      <c r="K1129" s="383" t="s">
        <v>618</v>
      </c>
      <c r="L1129" s="384">
        <v>27741</v>
      </c>
      <c r="M1129" s="383" t="s">
        <v>640</v>
      </c>
      <c r="N1129" s="383" t="s">
        <v>620</v>
      </c>
      <c r="O1129" s="383" t="s">
        <v>230</v>
      </c>
    </row>
    <row r="1130" spans="1:15">
      <c r="A1130" s="385">
        <v>42090</v>
      </c>
      <c r="B1130" s="383" t="s">
        <v>37</v>
      </c>
      <c r="C1130" s="383" t="s">
        <v>654</v>
      </c>
      <c r="D1130" s="383" t="s">
        <v>38</v>
      </c>
      <c r="E1130" s="383" t="s">
        <v>655</v>
      </c>
      <c r="F1130" s="383" t="s">
        <v>10</v>
      </c>
      <c r="G1130" s="384">
        <v>1800</v>
      </c>
      <c r="H1130" s="383" t="s">
        <v>656</v>
      </c>
      <c r="I1130" s="383" t="s">
        <v>657</v>
      </c>
      <c r="J1130" s="383" t="s">
        <v>617</v>
      </c>
      <c r="K1130" s="383" t="s">
        <v>618</v>
      </c>
      <c r="L1130" s="384">
        <v>27741</v>
      </c>
      <c r="M1130" s="383" t="s">
        <v>640</v>
      </c>
      <c r="N1130" s="383" t="s">
        <v>620</v>
      </c>
      <c r="O1130" s="383" t="s">
        <v>230</v>
      </c>
    </row>
    <row r="1131" spans="1:15">
      <c r="A1131" s="385">
        <v>42091</v>
      </c>
      <c r="B1131" s="383" t="s">
        <v>37</v>
      </c>
      <c r="C1131" s="383" t="s">
        <v>654</v>
      </c>
      <c r="D1131" s="383" t="s">
        <v>38</v>
      </c>
      <c r="E1131" s="383" t="s">
        <v>655</v>
      </c>
      <c r="F1131" s="383" t="s">
        <v>10</v>
      </c>
      <c r="G1131" s="384">
        <v>1800</v>
      </c>
      <c r="H1131" s="383" t="s">
        <v>656</v>
      </c>
      <c r="I1131" s="383" t="s">
        <v>657</v>
      </c>
      <c r="J1131" s="383" t="s">
        <v>617</v>
      </c>
      <c r="K1131" s="383" t="s">
        <v>618</v>
      </c>
      <c r="L1131" s="384">
        <v>27741</v>
      </c>
      <c r="M1131" s="383" t="s">
        <v>641</v>
      </c>
      <c r="N1131" s="383" t="s">
        <v>620</v>
      </c>
      <c r="O1131" s="383" t="s">
        <v>230</v>
      </c>
    </row>
    <row r="1132" spans="1:15">
      <c r="A1132" s="385">
        <v>42092</v>
      </c>
      <c r="B1132" s="383" t="s">
        <v>37</v>
      </c>
      <c r="C1132" s="383" t="s">
        <v>654</v>
      </c>
      <c r="D1132" s="383" t="s">
        <v>38</v>
      </c>
      <c r="E1132" s="383" t="s">
        <v>655</v>
      </c>
      <c r="F1132" s="383" t="s">
        <v>10</v>
      </c>
      <c r="G1132" s="384">
        <v>1800</v>
      </c>
      <c r="H1132" s="383" t="s">
        <v>656</v>
      </c>
      <c r="I1132" s="383" t="s">
        <v>657</v>
      </c>
      <c r="J1132" s="383" t="s">
        <v>617</v>
      </c>
      <c r="K1132" s="383" t="s">
        <v>618</v>
      </c>
      <c r="L1132" s="384">
        <v>27741</v>
      </c>
      <c r="M1132" s="383" t="s">
        <v>641</v>
      </c>
      <c r="N1132" s="383" t="s">
        <v>620</v>
      </c>
      <c r="O1132" s="383" t="s">
        <v>230</v>
      </c>
    </row>
    <row r="1133" spans="1:15">
      <c r="A1133" s="385">
        <v>42093</v>
      </c>
      <c r="B1133" s="383" t="s">
        <v>37</v>
      </c>
      <c r="C1133" s="383" t="s">
        <v>654</v>
      </c>
      <c r="D1133" s="383" t="s">
        <v>38</v>
      </c>
      <c r="E1133" s="383" t="s">
        <v>655</v>
      </c>
      <c r="F1133" s="383" t="s">
        <v>10</v>
      </c>
      <c r="G1133" s="384">
        <v>1800</v>
      </c>
      <c r="H1133" s="383" t="s">
        <v>656</v>
      </c>
      <c r="I1133" s="383" t="s">
        <v>657</v>
      </c>
      <c r="J1133" s="383" t="s">
        <v>617</v>
      </c>
      <c r="K1133" s="383" t="s">
        <v>618</v>
      </c>
      <c r="L1133" s="384">
        <v>27741</v>
      </c>
      <c r="M1133" s="383" t="s">
        <v>641</v>
      </c>
      <c r="N1133" s="383" t="s">
        <v>620</v>
      </c>
      <c r="O1133" s="383" t="s">
        <v>230</v>
      </c>
    </row>
    <row r="1134" spans="1:15">
      <c r="A1134" s="385">
        <v>42094</v>
      </c>
      <c r="B1134" s="383" t="s">
        <v>37</v>
      </c>
      <c r="C1134" s="383" t="s">
        <v>654</v>
      </c>
      <c r="D1134" s="383" t="s">
        <v>38</v>
      </c>
      <c r="E1134" s="383" t="s">
        <v>655</v>
      </c>
      <c r="F1134" s="383" t="s">
        <v>10</v>
      </c>
      <c r="G1134" s="384">
        <v>1800</v>
      </c>
      <c r="H1134" s="383" t="s">
        <v>656</v>
      </c>
      <c r="I1134" s="383" t="s">
        <v>657</v>
      </c>
      <c r="J1134" s="383" t="s">
        <v>617</v>
      </c>
      <c r="K1134" s="383" t="s">
        <v>618</v>
      </c>
      <c r="L1134" s="384">
        <v>27741</v>
      </c>
      <c r="M1134" s="383" t="s">
        <v>641</v>
      </c>
      <c r="N1134" s="383" t="s">
        <v>620</v>
      </c>
      <c r="O1134" s="383" t="s">
        <v>230</v>
      </c>
    </row>
    <row r="1135" spans="1:15">
      <c r="A1135" s="385">
        <v>42095</v>
      </c>
      <c r="B1135" s="383" t="s">
        <v>37</v>
      </c>
      <c r="C1135" s="383" t="s">
        <v>654</v>
      </c>
      <c r="D1135" s="383" t="s">
        <v>38</v>
      </c>
      <c r="E1135" s="383" t="s">
        <v>655</v>
      </c>
      <c r="F1135" s="383" t="s">
        <v>10</v>
      </c>
      <c r="G1135" s="384">
        <v>1800</v>
      </c>
      <c r="H1135" s="383" t="s">
        <v>656</v>
      </c>
      <c r="I1135" s="383" t="s">
        <v>657</v>
      </c>
      <c r="J1135" s="383" t="s">
        <v>617</v>
      </c>
      <c r="K1135" s="383" t="s">
        <v>618</v>
      </c>
      <c r="L1135" s="384">
        <v>27741</v>
      </c>
      <c r="M1135" s="383" t="s">
        <v>641</v>
      </c>
      <c r="N1135" s="383" t="s">
        <v>620</v>
      </c>
      <c r="O1135" s="383" t="s">
        <v>230</v>
      </c>
    </row>
    <row r="1136" spans="1:15">
      <c r="A1136" s="385">
        <v>42096</v>
      </c>
      <c r="B1136" s="383" t="s">
        <v>37</v>
      </c>
      <c r="C1136" s="383" t="s">
        <v>654</v>
      </c>
      <c r="D1136" s="383" t="s">
        <v>38</v>
      </c>
      <c r="E1136" s="383" t="s">
        <v>655</v>
      </c>
      <c r="F1136" s="383" t="s">
        <v>10</v>
      </c>
      <c r="G1136" s="384">
        <v>1800</v>
      </c>
      <c r="H1136" s="383" t="s">
        <v>656</v>
      </c>
      <c r="I1136" s="383" t="s">
        <v>657</v>
      </c>
      <c r="J1136" s="383" t="s">
        <v>617</v>
      </c>
      <c r="K1136" s="383" t="s">
        <v>618</v>
      </c>
      <c r="L1136" s="384">
        <v>27741</v>
      </c>
      <c r="M1136" s="383" t="s">
        <v>641</v>
      </c>
      <c r="N1136" s="383" t="s">
        <v>620</v>
      </c>
      <c r="O1136" s="383" t="s">
        <v>230</v>
      </c>
    </row>
    <row r="1137" spans="1:15">
      <c r="A1137" s="385">
        <v>42097</v>
      </c>
      <c r="B1137" s="383" t="s">
        <v>37</v>
      </c>
      <c r="C1137" s="383" t="s">
        <v>654</v>
      </c>
      <c r="D1137" s="383" t="s">
        <v>38</v>
      </c>
      <c r="E1137" s="383" t="s">
        <v>655</v>
      </c>
      <c r="F1137" s="383" t="s">
        <v>10</v>
      </c>
      <c r="G1137" s="384">
        <v>1800</v>
      </c>
      <c r="H1137" s="383" t="s">
        <v>656</v>
      </c>
      <c r="I1137" s="383" t="s">
        <v>657</v>
      </c>
      <c r="J1137" s="383" t="s">
        <v>617</v>
      </c>
      <c r="K1137" s="383" t="s">
        <v>618</v>
      </c>
      <c r="L1137" s="384">
        <v>27741</v>
      </c>
      <c r="M1137" s="383" t="s">
        <v>641</v>
      </c>
      <c r="N1137" s="383" t="s">
        <v>620</v>
      </c>
      <c r="O1137" s="383" t="s">
        <v>230</v>
      </c>
    </row>
    <row r="1138" spans="1:15">
      <c r="A1138" s="385">
        <v>42098</v>
      </c>
      <c r="B1138" s="383" t="s">
        <v>15</v>
      </c>
      <c r="C1138" s="383" t="s">
        <v>16</v>
      </c>
      <c r="D1138" s="383" t="s">
        <v>13</v>
      </c>
      <c r="E1138" s="383" t="s">
        <v>680</v>
      </c>
      <c r="F1138" s="383" t="s">
        <v>10</v>
      </c>
      <c r="G1138" s="384">
        <v>750</v>
      </c>
      <c r="H1138" s="383" t="s">
        <v>681</v>
      </c>
      <c r="I1138" s="383" t="s">
        <v>692</v>
      </c>
      <c r="J1138" s="383" t="s">
        <v>617</v>
      </c>
      <c r="K1138" s="383" t="s">
        <v>618</v>
      </c>
      <c r="L1138" s="384">
        <v>27751</v>
      </c>
      <c r="M1138" s="383" t="s">
        <v>641</v>
      </c>
      <c r="N1138" s="383" t="s">
        <v>620</v>
      </c>
      <c r="O1138" s="383" t="s">
        <v>230</v>
      </c>
    </row>
    <row r="1139" spans="1:15">
      <c r="A1139" s="385">
        <v>42099</v>
      </c>
      <c r="B1139" s="383" t="s">
        <v>37</v>
      </c>
      <c r="C1139" s="383" t="s">
        <v>654</v>
      </c>
      <c r="D1139" s="383" t="s">
        <v>38</v>
      </c>
      <c r="E1139" s="383" t="s">
        <v>655</v>
      </c>
      <c r="F1139" s="383" t="s">
        <v>10</v>
      </c>
      <c r="G1139" s="384">
        <v>1800</v>
      </c>
      <c r="H1139" s="383" t="s">
        <v>656</v>
      </c>
      <c r="I1139" s="383" t="s">
        <v>657</v>
      </c>
      <c r="J1139" s="383" t="s">
        <v>617</v>
      </c>
      <c r="K1139" s="383" t="s">
        <v>618</v>
      </c>
      <c r="L1139" s="384">
        <v>28181</v>
      </c>
      <c r="M1139" s="383" t="s">
        <v>642</v>
      </c>
      <c r="N1139" s="383" t="s">
        <v>620</v>
      </c>
      <c r="O1139" s="383" t="s">
        <v>230</v>
      </c>
    </row>
    <row r="1140" spans="1:15">
      <c r="A1140" s="385">
        <v>42100</v>
      </c>
      <c r="B1140" s="383" t="s">
        <v>37</v>
      </c>
      <c r="C1140" s="383" t="s">
        <v>654</v>
      </c>
      <c r="D1140" s="383" t="s">
        <v>38</v>
      </c>
      <c r="E1140" s="383" t="s">
        <v>655</v>
      </c>
      <c r="F1140" s="383" t="s">
        <v>10</v>
      </c>
      <c r="G1140" s="384">
        <v>1800</v>
      </c>
      <c r="H1140" s="383" t="s">
        <v>656</v>
      </c>
      <c r="I1140" s="383" t="s">
        <v>657</v>
      </c>
      <c r="J1140" s="383" t="s">
        <v>617</v>
      </c>
      <c r="K1140" s="383" t="s">
        <v>618</v>
      </c>
      <c r="L1140" s="384">
        <v>28641</v>
      </c>
      <c r="M1140" s="383" t="s">
        <v>642</v>
      </c>
      <c r="N1140" s="383" t="s">
        <v>620</v>
      </c>
      <c r="O1140" s="383" t="s">
        <v>230</v>
      </c>
    </row>
    <row r="1141" spans="1:15">
      <c r="A1141" s="385">
        <v>42101</v>
      </c>
      <c r="B1141" s="383" t="s">
        <v>37</v>
      </c>
      <c r="C1141" s="383" t="s">
        <v>654</v>
      </c>
      <c r="D1141" s="383" t="s">
        <v>38</v>
      </c>
      <c r="E1141" s="383" t="s">
        <v>655</v>
      </c>
      <c r="F1141" s="383" t="s">
        <v>10</v>
      </c>
      <c r="G1141" s="384">
        <v>1800</v>
      </c>
      <c r="H1141" s="383" t="s">
        <v>656</v>
      </c>
      <c r="I1141" s="383" t="s">
        <v>657</v>
      </c>
      <c r="J1141" s="383" t="s">
        <v>617</v>
      </c>
      <c r="K1141" s="383" t="s">
        <v>618</v>
      </c>
      <c r="L1141" s="384">
        <v>29260</v>
      </c>
      <c r="M1141" s="383" t="s">
        <v>642</v>
      </c>
      <c r="N1141" s="383" t="s">
        <v>620</v>
      </c>
      <c r="O1141" s="383" t="s">
        <v>230</v>
      </c>
    </row>
    <row r="1142" spans="1:15">
      <c r="A1142" s="385">
        <v>42102</v>
      </c>
      <c r="B1142" s="383" t="s">
        <v>37</v>
      </c>
      <c r="C1142" s="383" t="s">
        <v>654</v>
      </c>
      <c r="D1142" s="383" t="s">
        <v>38</v>
      </c>
      <c r="E1142" s="383" t="s">
        <v>655</v>
      </c>
      <c r="F1142" s="383" t="s">
        <v>10</v>
      </c>
      <c r="G1142" s="384">
        <v>1800</v>
      </c>
      <c r="H1142" s="383" t="s">
        <v>656</v>
      </c>
      <c r="I1142" s="383" t="s">
        <v>657</v>
      </c>
      <c r="J1142" s="383" t="s">
        <v>617</v>
      </c>
      <c r="K1142" s="383" t="s">
        <v>618</v>
      </c>
      <c r="L1142" s="384">
        <v>29608</v>
      </c>
      <c r="M1142" s="383" t="s">
        <v>642</v>
      </c>
      <c r="N1142" s="383" t="s">
        <v>620</v>
      </c>
      <c r="O1142" s="383" t="s">
        <v>230</v>
      </c>
    </row>
    <row r="1143" spans="1:15">
      <c r="A1143" s="385">
        <v>42103</v>
      </c>
      <c r="B1143" s="383" t="s">
        <v>37</v>
      </c>
      <c r="C1143" s="383" t="s">
        <v>654</v>
      </c>
      <c r="D1143" s="383" t="s">
        <v>38</v>
      </c>
      <c r="E1143" s="383" t="s">
        <v>655</v>
      </c>
      <c r="F1143" s="383" t="s">
        <v>10</v>
      </c>
      <c r="G1143" s="384">
        <v>1800</v>
      </c>
      <c r="H1143" s="383" t="s">
        <v>656</v>
      </c>
      <c r="I1143" s="383" t="s">
        <v>657</v>
      </c>
      <c r="J1143" s="383" t="s">
        <v>617</v>
      </c>
      <c r="K1143" s="383" t="s">
        <v>618</v>
      </c>
      <c r="L1143" s="384">
        <v>29608</v>
      </c>
      <c r="M1143" s="383" t="s">
        <v>642</v>
      </c>
      <c r="N1143" s="383" t="s">
        <v>620</v>
      </c>
      <c r="O1143" s="383" t="s">
        <v>230</v>
      </c>
    </row>
    <row r="1144" spans="1:15">
      <c r="A1144" s="385">
        <v>42104</v>
      </c>
      <c r="B1144" s="383" t="s">
        <v>37</v>
      </c>
      <c r="C1144" s="383" t="s">
        <v>654</v>
      </c>
      <c r="D1144" s="383" t="s">
        <v>38</v>
      </c>
      <c r="E1144" s="383" t="s">
        <v>655</v>
      </c>
      <c r="F1144" s="383" t="s">
        <v>10</v>
      </c>
      <c r="G1144" s="384">
        <v>1800</v>
      </c>
      <c r="H1144" s="383" t="s">
        <v>656</v>
      </c>
      <c r="I1144" s="383" t="s">
        <v>657</v>
      </c>
      <c r="J1144" s="383" t="s">
        <v>617</v>
      </c>
      <c r="K1144" s="383" t="s">
        <v>618</v>
      </c>
      <c r="L1144" s="384">
        <v>29608</v>
      </c>
      <c r="M1144" s="383" t="s">
        <v>642</v>
      </c>
      <c r="N1144" s="383" t="s">
        <v>620</v>
      </c>
      <c r="O1144" s="383" t="s">
        <v>230</v>
      </c>
    </row>
    <row r="1145" spans="1:15">
      <c r="A1145" s="385">
        <v>42105</v>
      </c>
      <c r="B1145" s="383" t="s">
        <v>37</v>
      </c>
      <c r="C1145" s="383" t="s">
        <v>654</v>
      </c>
      <c r="D1145" s="383" t="s">
        <v>38</v>
      </c>
      <c r="E1145" s="383" t="s">
        <v>655</v>
      </c>
      <c r="F1145" s="383" t="s">
        <v>10</v>
      </c>
      <c r="G1145" s="384">
        <v>1800</v>
      </c>
      <c r="H1145" s="383" t="s">
        <v>656</v>
      </c>
      <c r="I1145" s="383" t="s">
        <v>657</v>
      </c>
      <c r="J1145" s="383" t="s">
        <v>617</v>
      </c>
      <c r="K1145" s="383" t="s">
        <v>618</v>
      </c>
      <c r="L1145" s="384">
        <v>29608</v>
      </c>
      <c r="M1145" s="383" t="s">
        <v>642</v>
      </c>
      <c r="N1145" s="383" t="s">
        <v>620</v>
      </c>
      <c r="O1145" s="383" t="s">
        <v>230</v>
      </c>
    </row>
    <row r="1146" spans="1:15">
      <c r="A1146" s="385">
        <v>42106</v>
      </c>
      <c r="B1146" s="383" t="s">
        <v>37</v>
      </c>
      <c r="C1146" s="383" t="s">
        <v>654</v>
      </c>
      <c r="D1146" s="383" t="s">
        <v>38</v>
      </c>
      <c r="E1146" s="383" t="s">
        <v>655</v>
      </c>
      <c r="F1146" s="383" t="s">
        <v>10</v>
      </c>
      <c r="G1146" s="384">
        <v>1800</v>
      </c>
      <c r="H1146" s="383" t="s">
        <v>656</v>
      </c>
      <c r="I1146" s="383" t="s">
        <v>657</v>
      </c>
      <c r="J1146" s="383" t="s">
        <v>617</v>
      </c>
      <c r="K1146" s="383" t="s">
        <v>618</v>
      </c>
      <c r="L1146" s="384">
        <v>29608</v>
      </c>
      <c r="M1146" s="383" t="s">
        <v>642</v>
      </c>
      <c r="N1146" s="383" t="s">
        <v>620</v>
      </c>
      <c r="O1146" s="383" t="s">
        <v>230</v>
      </c>
    </row>
    <row r="1147" spans="1:15">
      <c r="A1147" s="385">
        <v>42107</v>
      </c>
      <c r="B1147" s="383" t="s">
        <v>37</v>
      </c>
      <c r="C1147" s="383" t="s">
        <v>654</v>
      </c>
      <c r="D1147" s="383" t="s">
        <v>38</v>
      </c>
      <c r="E1147" s="383" t="s">
        <v>655</v>
      </c>
      <c r="F1147" s="383" t="s">
        <v>10</v>
      </c>
      <c r="G1147" s="384">
        <v>1800</v>
      </c>
      <c r="H1147" s="383" t="s">
        <v>656</v>
      </c>
      <c r="I1147" s="383" t="s">
        <v>657</v>
      </c>
      <c r="J1147" s="383" t="s">
        <v>617</v>
      </c>
      <c r="K1147" s="383" t="s">
        <v>618</v>
      </c>
      <c r="L1147" s="384">
        <v>29973</v>
      </c>
      <c r="M1147" s="383" t="s">
        <v>642</v>
      </c>
      <c r="N1147" s="383" t="s">
        <v>620</v>
      </c>
      <c r="O1147" s="383" t="s">
        <v>230</v>
      </c>
    </row>
    <row r="1148" spans="1:15">
      <c r="A1148" s="385">
        <v>42108</v>
      </c>
      <c r="B1148" s="383" t="s">
        <v>37</v>
      </c>
      <c r="C1148" s="383" t="s">
        <v>654</v>
      </c>
      <c r="D1148" s="383" t="s">
        <v>38</v>
      </c>
      <c r="E1148" s="383" t="s">
        <v>655</v>
      </c>
      <c r="F1148" s="383" t="s">
        <v>10</v>
      </c>
      <c r="G1148" s="384">
        <v>1800</v>
      </c>
      <c r="H1148" s="383" t="s">
        <v>656</v>
      </c>
      <c r="I1148" s="383" t="s">
        <v>657</v>
      </c>
      <c r="J1148" s="383" t="s">
        <v>617</v>
      </c>
      <c r="K1148" s="383" t="s">
        <v>618</v>
      </c>
      <c r="L1148" s="384">
        <v>30380</v>
      </c>
      <c r="M1148" s="383" t="s">
        <v>642</v>
      </c>
      <c r="N1148" s="383" t="s">
        <v>620</v>
      </c>
      <c r="O1148" s="383" t="s">
        <v>230</v>
      </c>
    </row>
    <row r="1149" spans="1:15">
      <c r="A1149" s="385">
        <v>42109</v>
      </c>
      <c r="B1149" s="383" t="s">
        <v>37</v>
      </c>
      <c r="C1149" s="383" t="s">
        <v>654</v>
      </c>
      <c r="D1149" s="383" t="s">
        <v>38</v>
      </c>
      <c r="E1149" s="383" t="s">
        <v>655</v>
      </c>
      <c r="F1149" s="383" t="s">
        <v>10</v>
      </c>
      <c r="G1149" s="384">
        <v>1800</v>
      </c>
      <c r="H1149" s="383" t="s">
        <v>656</v>
      </c>
      <c r="I1149" s="383" t="s">
        <v>657</v>
      </c>
      <c r="J1149" s="383" t="s">
        <v>617</v>
      </c>
      <c r="K1149" s="383" t="s">
        <v>618</v>
      </c>
      <c r="L1149" s="384">
        <v>30722</v>
      </c>
      <c r="M1149" s="383" t="s">
        <v>642</v>
      </c>
      <c r="N1149" s="383" t="s">
        <v>620</v>
      </c>
      <c r="O1149" s="383" t="s">
        <v>230</v>
      </c>
    </row>
    <row r="1150" spans="1:15">
      <c r="A1150" s="385">
        <v>42110</v>
      </c>
      <c r="B1150" s="383" t="s">
        <v>37</v>
      </c>
      <c r="C1150" s="383" t="s">
        <v>654</v>
      </c>
      <c r="D1150" s="383" t="s">
        <v>38</v>
      </c>
      <c r="E1150" s="383" t="s">
        <v>655</v>
      </c>
      <c r="F1150" s="383" t="s">
        <v>10</v>
      </c>
      <c r="G1150" s="384">
        <v>1800</v>
      </c>
      <c r="H1150" s="383" t="s">
        <v>656</v>
      </c>
      <c r="I1150" s="383" t="s">
        <v>657</v>
      </c>
      <c r="J1150" s="383" t="s">
        <v>617</v>
      </c>
      <c r="K1150" s="383" t="s">
        <v>618</v>
      </c>
      <c r="L1150" s="384">
        <v>30780</v>
      </c>
      <c r="M1150" s="383" t="s">
        <v>642</v>
      </c>
      <c r="N1150" s="383" t="s">
        <v>620</v>
      </c>
      <c r="O1150" s="383" t="s">
        <v>230</v>
      </c>
    </row>
    <row r="1151" spans="1:15">
      <c r="A1151" s="385">
        <v>42115</v>
      </c>
      <c r="B1151" s="383" t="s">
        <v>17</v>
      </c>
      <c r="C1151" s="383" t="s">
        <v>18</v>
      </c>
      <c r="D1151" s="383" t="s">
        <v>19</v>
      </c>
      <c r="E1151" s="383" t="s">
        <v>668</v>
      </c>
      <c r="F1151" s="383" t="s">
        <v>10</v>
      </c>
      <c r="G1151" s="384">
        <v>750</v>
      </c>
      <c r="H1151" s="383" t="s">
        <v>669</v>
      </c>
      <c r="I1151" s="383" t="s">
        <v>675</v>
      </c>
      <c r="J1151" s="383" t="s">
        <v>617</v>
      </c>
      <c r="K1151" s="383" t="s">
        <v>618</v>
      </c>
      <c r="L1151" s="384">
        <v>30780</v>
      </c>
      <c r="M1151" s="383" t="s">
        <v>643</v>
      </c>
      <c r="N1151" s="383" t="s">
        <v>620</v>
      </c>
      <c r="O1151" s="383" t="s">
        <v>230</v>
      </c>
    </row>
    <row r="1152" spans="1:15">
      <c r="A1152" s="385">
        <v>42116</v>
      </c>
      <c r="B1152" s="383" t="s">
        <v>15</v>
      </c>
      <c r="C1152" s="383" t="s">
        <v>16</v>
      </c>
      <c r="D1152" s="383" t="s">
        <v>13</v>
      </c>
      <c r="E1152" s="383" t="s">
        <v>680</v>
      </c>
      <c r="F1152" s="383" t="s">
        <v>10</v>
      </c>
      <c r="G1152" s="384">
        <v>750</v>
      </c>
      <c r="H1152" s="383" t="s">
        <v>681</v>
      </c>
      <c r="I1152" s="383" t="s">
        <v>692</v>
      </c>
      <c r="J1152" s="383" t="s">
        <v>617</v>
      </c>
      <c r="K1152" s="383" t="s">
        <v>618</v>
      </c>
      <c r="L1152" s="384">
        <v>30780</v>
      </c>
      <c r="M1152" s="383" t="s">
        <v>643</v>
      </c>
      <c r="N1152" s="383" t="s">
        <v>620</v>
      </c>
      <c r="O1152" s="383" t="s">
        <v>230</v>
      </c>
    </row>
    <row r="1153" spans="1:15">
      <c r="A1153" s="385">
        <v>42117</v>
      </c>
      <c r="B1153" s="383" t="s">
        <v>15</v>
      </c>
      <c r="C1153" s="383" t="s">
        <v>16</v>
      </c>
      <c r="D1153" s="383" t="s">
        <v>13</v>
      </c>
      <c r="E1153" s="383" t="s">
        <v>680</v>
      </c>
      <c r="F1153" s="383" t="s">
        <v>10</v>
      </c>
      <c r="G1153" s="384">
        <v>750</v>
      </c>
      <c r="H1153" s="383" t="s">
        <v>681</v>
      </c>
      <c r="I1153" s="383" t="s">
        <v>692</v>
      </c>
      <c r="J1153" s="383" t="s">
        <v>617</v>
      </c>
      <c r="K1153" s="383" t="s">
        <v>618</v>
      </c>
      <c r="L1153" s="384">
        <v>30780</v>
      </c>
      <c r="M1153" s="383" t="s">
        <v>643</v>
      </c>
      <c r="N1153" s="383" t="s">
        <v>620</v>
      </c>
      <c r="O1153" s="383" t="s">
        <v>230</v>
      </c>
    </row>
    <row r="1154" spans="1:15">
      <c r="A1154" s="385">
        <v>42118</v>
      </c>
      <c r="B1154" s="383" t="s">
        <v>15</v>
      </c>
      <c r="C1154" s="383" t="s">
        <v>16</v>
      </c>
      <c r="D1154" s="383" t="s">
        <v>13</v>
      </c>
      <c r="E1154" s="383" t="s">
        <v>680</v>
      </c>
      <c r="F1154" s="383" t="s">
        <v>10</v>
      </c>
      <c r="G1154" s="384">
        <v>750</v>
      </c>
      <c r="H1154" s="383" t="s">
        <v>681</v>
      </c>
      <c r="I1154" s="383" t="s">
        <v>692</v>
      </c>
      <c r="J1154" s="383" t="s">
        <v>617</v>
      </c>
      <c r="K1154" s="383" t="s">
        <v>618</v>
      </c>
      <c r="L1154" s="384">
        <v>30780</v>
      </c>
      <c r="M1154" s="383" t="s">
        <v>643</v>
      </c>
      <c r="N1154" s="383" t="s">
        <v>620</v>
      </c>
      <c r="O1154" s="383" t="s">
        <v>230</v>
      </c>
    </row>
    <row r="1155" spans="1:15">
      <c r="A1155" s="385">
        <v>42119</v>
      </c>
      <c r="B1155" s="383" t="s">
        <v>15</v>
      </c>
      <c r="C1155" s="383" t="s">
        <v>16</v>
      </c>
      <c r="D1155" s="383" t="s">
        <v>13</v>
      </c>
      <c r="E1155" s="383" t="s">
        <v>680</v>
      </c>
      <c r="F1155" s="383" t="s">
        <v>10</v>
      </c>
      <c r="G1155" s="384">
        <v>3000</v>
      </c>
      <c r="H1155" s="383" t="s">
        <v>681</v>
      </c>
      <c r="I1155" s="383" t="s">
        <v>689</v>
      </c>
      <c r="J1155" s="383" t="s">
        <v>617</v>
      </c>
      <c r="K1155" s="383" t="s">
        <v>618</v>
      </c>
      <c r="L1155" s="384">
        <v>30780</v>
      </c>
      <c r="M1155" s="383" t="s">
        <v>643</v>
      </c>
      <c r="N1155" s="383" t="s">
        <v>620</v>
      </c>
      <c r="O1155" s="383" t="s">
        <v>230</v>
      </c>
    </row>
    <row r="1156" spans="1:15">
      <c r="A1156" s="385">
        <v>42120</v>
      </c>
      <c r="B1156" s="383" t="s">
        <v>15</v>
      </c>
      <c r="C1156" s="383" t="s">
        <v>16</v>
      </c>
      <c r="D1156" s="383" t="s">
        <v>13</v>
      </c>
      <c r="E1156" s="383" t="s">
        <v>680</v>
      </c>
      <c r="F1156" s="383" t="s">
        <v>10</v>
      </c>
      <c r="G1156" s="384">
        <v>3000</v>
      </c>
      <c r="H1156" s="383" t="s">
        <v>681</v>
      </c>
      <c r="I1156" s="383" t="s">
        <v>689</v>
      </c>
      <c r="J1156" s="383" t="s">
        <v>617</v>
      </c>
      <c r="K1156" s="383" t="s">
        <v>618</v>
      </c>
      <c r="L1156" s="384">
        <v>30780</v>
      </c>
      <c r="M1156" s="383" t="s">
        <v>643</v>
      </c>
      <c r="N1156" s="383" t="s">
        <v>620</v>
      </c>
      <c r="O1156" s="383" t="s">
        <v>230</v>
      </c>
    </row>
    <row r="1157" spans="1:15">
      <c r="A1157" s="385">
        <v>42121</v>
      </c>
      <c r="B1157" s="383" t="s">
        <v>15</v>
      </c>
      <c r="C1157" s="383" t="s">
        <v>16</v>
      </c>
      <c r="D1157" s="383" t="s">
        <v>13</v>
      </c>
      <c r="E1157" s="383" t="s">
        <v>680</v>
      </c>
      <c r="F1157" s="383" t="s">
        <v>10</v>
      </c>
      <c r="G1157" s="384">
        <v>3000</v>
      </c>
      <c r="H1157" s="383" t="s">
        <v>681</v>
      </c>
      <c r="I1157" s="383" t="s">
        <v>689</v>
      </c>
      <c r="J1157" s="383" t="s">
        <v>617</v>
      </c>
      <c r="K1157" s="383" t="s">
        <v>618</v>
      </c>
      <c r="L1157" s="384">
        <v>30780</v>
      </c>
      <c r="M1157" s="383" t="s">
        <v>643</v>
      </c>
      <c r="N1157" s="383" t="s">
        <v>620</v>
      </c>
      <c r="O1157" s="383" t="s">
        <v>230</v>
      </c>
    </row>
    <row r="1158" spans="1:15">
      <c r="A1158" s="385">
        <v>42122</v>
      </c>
      <c r="B1158" s="383" t="s">
        <v>15</v>
      </c>
      <c r="C1158" s="383" t="s">
        <v>16</v>
      </c>
      <c r="D1158" s="383" t="s">
        <v>13</v>
      </c>
      <c r="E1158" s="383" t="s">
        <v>680</v>
      </c>
      <c r="F1158" s="383" t="s">
        <v>10</v>
      </c>
      <c r="G1158" s="384">
        <v>1300</v>
      </c>
      <c r="H1158" s="383" t="s">
        <v>681</v>
      </c>
      <c r="I1158" s="383" t="s">
        <v>690</v>
      </c>
      <c r="J1158" s="383" t="s">
        <v>617</v>
      </c>
      <c r="K1158" s="383" t="s">
        <v>618</v>
      </c>
      <c r="L1158" s="384">
        <v>30780</v>
      </c>
      <c r="M1158" s="383" t="s">
        <v>643</v>
      </c>
      <c r="N1158" s="383" t="s">
        <v>620</v>
      </c>
      <c r="O1158" s="383" t="s">
        <v>230</v>
      </c>
    </row>
    <row r="1159" spans="1:15">
      <c r="A1159" s="385">
        <v>42123</v>
      </c>
      <c r="B1159" s="383" t="s">
        <v>15</v>
      </c>
      <c r="C1159" s="383" t="s">
        <v>16</v>
      </c>
      <c r="D1159" s="383" t="s">
        <v>13</v>
      </c>
      <c r="E1159" s="383" t="s">
        <v>680</v>
      </c>
      <c r="F1159" s="383" t="s">
        <v>10</v>
      </c>
      <c r="G1159" s="384">
        <v>8000</v>
      </c>
      <c r="H1159" s="383" t="s">
        <v>681</v>
      </c>
      <c r="I1159" s="383" t="s">
        <v>684</v>
      </c>
      <c r="J1159" s="383" t="s">
        <v>617</v>
      </c>
      <c r="K1159" s="383" t="s">
        <v>618</v>
      </c>
      <c r="L1159" s="384">
        <v>30780</v>
      </c>
      <c r="M1159" s="383" t="s">
        <v>643</v>
      </c>
      <c r="N1159" s="383" t="s">
        <v>620</v>
      </c>
      <c r="O1159" s="383" t="s">
        <v>230</v>
      </c>
    </row>
    <row r="1160" spans="1:15">
      <c r="A1160" s="385">
        <v>42124</v>
      </c>
      <c r="B1160" s="383" t="s">
        <v>15</v>
      </c>
      <c r="C1160" s="383" t="s">
        <v>16</v>
      </c>
      <c r="D1160" s="383" t="s">
        <v>13</v>
      </c>
      <c r="E1160" s="383" t="s">
        <v>680</v>
      </c>
      <c r="F1160" s="383" t="s">
        <v>10</v>
      </c>
      <c r="G1160" s="384">
        <v>750</v>
      </c>
      <c r="H1160" s="383" t="s">
        <v>681</v>
      </c>
      <c r="I1160" s="383" t="s">
        <v>692</v>
      </c>
      <c r="J1160" s="383" t="s">
        <v>617</v>
      </c>
      <c r="K1160" s="383" t="s">
        <v>618</v>
      </c>
      <c r="L1160" s="384">
        <v>30780</v>
      </c>
      <c r="M1160" s="383" t="s">
        <v>643</v>
      </c>
      <c r="N1160" s="383" t="s">
        <v>620</v>
      </c>
      <c r="O1160" s="383" t="s">
        <v>230</v>
      </c>
    </row>
    <row r="1161" spans="1:15">
      <c r="A1161" s="385">
        <v>42125</v>
      </c>
      <c r="B1161" s="383" t="s">
        <v>15</v>
      </c>
      <c r="C1161" s="383" t="s">
        <v>16</v>
      </c>
      <c r="D1161" s="383" t="s">
        <v>13</v>
      </c>
      <c r="E1161" s="383" t="s">
        <v>680</v>
      </c>
      <c r="F1161" s="383" t="s">
        <v>10</v>
      </c>
      <c r="G1161" s="384">
        <v>6000</v>
      </c>
      <c r="H1161" s="383" t="s">
        <v>681</v>
      </c>
      <c r="I1161" s="383" t="s">
        <v>682</v>
      </c>
      <c r="J1161" s="383" t="s">
        <v>617</v>
      </c>
      <c r="K1161" s="383" t="s">
        <v>618</v>
      </c>
      <c r="L1161" s="384">
        <v>30780</v>
      </c>
      <c r="M1161" s="383" t="s">
        <v>643</v>
      </c>
      <c r="N1161" s="383" t="s">
        <v>620</v>
      </c>
      <c r="O1161" s="383" t="s">
        <v>230</v>
      </c>
    </row>
    <row r="1162" spans="1:15">
      <c r="A1162" s="385">
        <v>42126</v>
      </c>
      <c r="B1162" s="383" t="s">
        <v>15</v>
      </c>
      <c r="C1162" s="383" t="s">
        <v>16</v>
      </c>
      <c r="D1162" s="383" t="s">
        <v>13</v>
      </c>
      <c r="E1162" s="383" t="s">
        <v>680</v>
      </c>
      <c r="F1162" s="383" t="s">
        <v>10</v>
      </c>
      <c r="G1162" s="384">
        <v>750</v>
      </c>
      <c r="H1162" s="383" t="s">
        <v>681</v>
      </c>
      <c r="I1162" s="383" t="s">
        <v>692</v>
      </c>
      <c r="J1162" s="383" t="s">
        <v>617</v>
      </c>
      <c r="K1162" s="383" t="s">
        <v>618</v>
      </c>
      <c r="L1162" s="384">
        <v>30780</v>
      </c>
      <c r="M1162" s="383" t="s">
        <v>643</v>
      </c>
      <c r="N1162" s="383" t="s">
        <v>620</v>
      </c>
      <c r="O1162" s="383" t="s">
        <v>230</v>
      </c>
    </row>
    <row r="1163" spans="1:15">
      <c r="A1163" s="385">
        <v>42127</v>
      </c>
      <c r="B1163" s="383" t="s">
        <v>15</v>
      </c>
      <c r="C1163" s="383" t="s">
        <v>16</v>
      </c>
      <c r="D1163" s="383" t="s">
        <v>13</v>
      </c>
      <c r="E1163" s="383" t="s">
        <v>680</v>
      </c>
      <c r="F1163" s="383" t="s">
        <v>10</v>
      </c>
      <c r="G1163" s="384">
        <v>3000</v>
      </c>
      <c r="H1163" s="383" t="s">
        <v>681</v>
      </c>
      <c r="I1163" s="383" t="s">
        <v>689</v>
      </c>
      <c r="J1163" s="383" t="s">
        <v>617</v>
      </c>
      <c r="K1163" s="383" t="s">
        <v>618</v>
      </c>
      <c r="L1163" s="384">
        <v>30780</v>
      </c>
      <c r="M1163" s="383" t="s">
        <v>643</v>
      </c>
      <c r="N1163" s="383" t="s">
        <v>620</v>
      </c>
      <c r="O1163" s="383" t="s">
        <v>230</v>
      </c>
    </row>
    <row r="1164" spans="1:15">
      <c r="A1164" s="385">
        <v>42128</v>
      </c>
      <c r="B1164" s="383" t="s">
        <v>15</v>
      </c>
      <c r="C1164" s="383" t="s">
        <v>16</v>
      </c>
      <c r="D1164" s="383" t="s">
        <v>13</v>
      </c>
      <c r="E1164" s="383" t="s">
        <v>680</v>
      </c>
      <c r="F1164" s="383" t="s">
        <v>10</v>
      </c>
      <c r="G1164" s="384">
        <v>3000</v>
      </c>
      <c r="H1164" s="383" t="s">
        <v>681</v>
      </c>
      <c r="I1164" s="383" t="s">
        <v>689</v>
      </c>
      <c r="J1164" s="383" t="s">
        <v>617</v>
      </c>
      <c r="K1164" s="383" t="s">
        <v>618</v>
      </c>
      <c r="L1164" s="384">
        <v>30780</v>
      </c>
      <c r="M1164" s="383" t="s">
        <v>643</v>
      </c>
      <c r="N1164" s="383" t="s">
        <v>620</v>
      </c>
      <c r="O1164" s="383" t="s">
        <v>230</v>
      </c>
    </row>
    <row r="1165" spans="1:15">
      <c r="A1165" s="385">
        <v>42129</v>
      </c>
      <c r="B1165" s="383" t="s">
        <v>17</v>
      </c>
      <c r="C1165" s="383" t="s">
        <v>18</v>
      </c>
      <c r="D1165" s="383" t="s">
        <v>19</v>
      </c>
      <c r="E1165" s="383" t="s">
        <v>668</v>
      </c>
      <c r="F1165" s="383" t="s">
        <v>10</v>
      </c>
      <c r="G1165" s="384">
        <v>750</v>
      </c>
      <c r="H1165" s="383" t="s">
        <v>669</v>
      </c>
      <c r="I1165" s="383" t="s">
        <v>675</v>
      </c>
      <c r="J1165" s="383" t="s">
        <v>617</v>
      </c>
      <c r="K1165" s="383" t="s">
        <v>618</v>
      </c>
      <c r="L1165" s="384">
        <v>30780</v>
      </c>
      <c r="M1165" s="383" t="s">
        <v>643</v>
      </c>
      <c r="N1165" s="383" t="s">
        <v>620</v>
      </c>
      <c r="O1165" s="383" t="s">
        <v>230</v>
      </c>
    </row>
    <row r="1166" spans="1:15">
      <c r="A1166" s="385">
        <v>42133</v>
      </c>
      <c r="B1166" s="383" t="s">
        <v>613</v>
      </c>
      <c r="C1166" s="383" t="s">
        <v>25</v>
      </c>
      <c r="D1166" s="383" t="s">
        <v>26</v>
      </c>
      <c r="E1166" s="383" t="s">
        <v>614</v>
      </c>
      <c r="F1166" s="383" t="s">
        <v>10</v>
      </c>
      <c r="G1166" s="384">
        <v>12454</v>
      </c>
      <c r="H1166" s="383" t="s">
        <v>14</v>
      </c>
      <c r="I1166" s="383" t="s">
        <v>699</v>
      </c>
      <c r="J1166" s="383" t="s">
        <v>617</v>
      </c>
      <c r="K1166" s="383" t="s">
        <v>618</v>
      </c>
      <c r="L1166" s="384">
        <v>30780</v>
      </c>
      <c r="M1166" s="383" t="s">
        <v>643</v>
      </c>
      <c r="N1166" s="383" t="s">
        <v>620</v>
      </c>
      <c r="O1166" s="383" t="s">
        <v>230</v>
      </c>
    </row>
    <row r="1167" spans="1:15">
      <c r="A1167" s="385">
        <v>42134</v>
      </c>
      <c r="B1167" s="383" t="s">
        <v>613</v>
      </c>
      <c r="C1167" s="383" t="s">
        <v>25</v>
      </c>
      <c r="D1167" s="383" t="s">
        <v>26</v>
      </c>
      <c r="E1167" s="383" t="s">
        <v>614</v>
      </c>
      <c r="F1167" s="383" t="s">
        <v>10</v>
      </c>
      <c r="G1167" s="384">
        <v>1465</v>
      </c>
      <c r="H1167" s="383" t="s">
        <v>14</v>
      </c>
      <c r="I1167" s="383" t="s">
        <v>699</v>
      </c>
      <c r="J1167" s="383" t="s">
        <v>617</v>
      </c>
      <c r="K1167" s="383" t="s">
        <v>618</v>
      </c>
      <c r="L1167" s="384">
        <v>30780</v>
      </c>
      <c r="M1167" s="383" t="s">
        <v>643</v>
      </c>
      <c r="N1167" s="383" t="s">
        <v>620</v>
      </c>
      <c r="O1167" s="383" t="s">
        <v>230</v>
      </c>
    </row>
    <row r="1168" spans="1:15">
      <c r="A1168" s="385">
        <v>42135</v>
      </c>
      <c r="B1168" s="383" t="s">
        <v>613</v>
      </c>
      <c r="C1168" s="383" t="s">
        <v>25</v>
      </c>
      <c r="D1168" s="383" t="s">
        <v>26</v>
      </c>
      <c r="E1168" s="383" t="s">
        <v>614</v>
      </c>
      <c r="F1168" s="383" t="s">
        <v>10</v>
      </c>
      <c r="G1168" s="384">
        <v>27106</v>
      </c>
      <c r="H1168" s="383" t="s">
        <v>14</v>
      </c>
      <c r="I1168" s="383" t="s">
        <v>699</v>
      </c>
      <c r="J1168" s="383" t="s">
        <v>617</v>
      </c>
      <c r="K1168" s="383" t="s">
        <v>618</v>
      </c>
      <c r="L1168" s="384">
        <v>30780</v>
      </c>
      <c r="M1168" s="383" t="s">
        <v>643</v>
      </c>
      <c r="N1168" s="383" t="s">
        <v>620</v>
      </c>
      <c r="O1168" s="383" t="s">
        <v>230</v>
      </c>
    </row>
    <row r="1169" spans="1:15">
      <c r="A1169" s="385">
        <v>42136</v>
      </c>
      <c r="B1169" s="383" t="s">
        <v>15</v>
      </c>
      <c r="C1169" s="383" t="s">
        <v>16</v>
      </c>
      <c r="D1169" s="383" t="s">
        <v>13</v>
      </c>
      <c r="E1169" s="383" t="s">
        <v>680</v>
      </c>
      <c r="F1169" s="383" t="s">
        <v>10</v>
      </c>
      <c r="G1169" s="384">
        <v>3000</v>
      </c>
      <c r="H1169" s="383" t="s">
        <v>681</v>
      </c>
      <c r="I1169" s="383" t="s">
        <v>689</v>
      </c>
      <c r="J1169" s="383" t="s">
        <v>617</v>
      </c>
      <c r="K1169" s="383" t="s">
        <v>618</v>
      </c>
      <c r="L1169" s="384">
        <v>30780</v>
      </c>
      <c r="M1169" s="383" t="s">
        <v>643</v>
      </c>
      <c r="N1169" s="383" t="s">
        <v>620</v>
      </c>
      <c r="O1169" s="383" t="s">
        <v>230</v>
      </c>
    </row>
    <row r="1170" spans="1:15">
      <c r="A1170" s="385">
        <v>42137</v>
      </c>
      <c r="B1170" s="383" t="s">
        <v>15</v>
      </c>
      <c r="C1170" s="383" t="s">
        <v>16</v>
      </c>
      <c r="D1170" s="383" t="s">
        <v>13</v>
      </c>
      <c r="E1170" s="383" t="s">
        <v>680</v>
      </c>
      <c r="F1170" s="383" t="s">
        <v>10</v>
      </c>
      <c r="G1170" s="384">
        <v>750</v>
      </c>
      <c r="H1170" s="383" t="s">
        <v>681</v>
      </c>
      <c r="I1170" s="383" t="s">
        <v>692</v>
      </c>
      <c r="J1170" s="383" t="s">
        <v>617</v>
      </c>
      <c r="K1170" s="383" t="s">
        <v>618</v>
      </c>
      <c r="L1170" s="384">
        <v>30780</v>
      </c>
      <c r="M1170" s="383" t="s">
        <v>644</v>
      </c>
      <c r="N1170" s="383" t="s">
        <v>620</v>
      </c>
      <c r="O1170" s="383" t="s">
        <v>230</v>
      </c>
    </row>
    <row r="1171" spans="1:15">
      <c r="A1171" s="385">
        <v>42138</v>
      </c>
      <c r="B1171" s="383" t="s">
        <v>15</v>
      </c>
      <c r="C1171" s="383" t="s">
        <v>16</v>
      </c>
      <c r="D1171" s="383" t="s">
        <v>13</v>
      </c>
      <c r="E1171" s="383" t="s">
        <v>680</v>
      </c>
      <c r="F1171" s="383" t="s">
        <v>10</v>
      </c>
      <c r="G1171" s="384">
        <v>750</v>
      </c>
      <c r="H1171" s="383" t="s">
        <v>681</v>
      </c>
      <c r="I1171" s="383" t="s">
        <v>692</v>
      </c>
      <c r="J1171" s="383" t="s">
        <v>617</v>
      </c>
      <c r="K1171" s="383" t="s">
        <v>618</v>
      </c>
      <c r="L1171" s="384">
        <v>30780</v>
      </c>
      <c r="M1171" s="383" t="s">
        <v>644</v>
      </c>
      <c r="N1171" s="383" t="s">
        <v>620</v>
      </c>
      <c r="O1171" s="383" t="s">
        <v>230</v>
      </c>
    </row>
    <row r="1172" spans="1:15">
      <c r="A1172" s="385">
        <v>42139</v>
      </c>
      <c r="B1172" s="383" t="s">
        <v>15</v>
      </c>
      <c r="C1172" s="383" t="s">
        <v>16</v>
      </c>
      <c r="D1172" s="383" t="s">
        <v>13</v>
      </c>
      <c r="E1172" s="383" t="s">
        <v>680</v>
      </c>
      <c r="F1172" s="383" t="s">
        <v>10</v>
      </c>
      <c r="G1172" s="384">
        <v>750</v>
      </c>
      <c r="H1172" s="383" t="s">
        <v>681</v>
      </c>
      <c r="I1172" s="383" t="s">
        <v>692</v>
      </c>
      <c r="J1172" s="383" t="s">
        <v>617</v>
      </c>
      <c r="K1172" s="383" t="s">
        <v>618</v>
      </c>
      <c r="L1172" s="384">
        <v>30780</v>
      </c>
      <c r="M1172" s="383" t="s">
        <v>644</v>
      </c>
      <c r="N1172" s="383" t="s">
        <v>620</v>
      </c>
      <c r="O1172" s="383" t="s">
        <v>230</v>
      </c>
    </row>
    <row r="1173" spans="1:15">
      <c r="A1173" s="385">
        <v>42140</v>
      </c>
      <c r="B1173" s="383" t="s">
        <v>15</v>
      </c>
      <c r="C1173" s="383" t="s">
        <v>16</v>
      </c>
      <c r="D1173" s="383" t="s">
        <v>13</v>
      </c>
      <c r="E1173" s="383" t="s">
        <v>680</v>
      </c>
      <c r="F1173" s="383" t="s">
        <v>10</v>
      </c>
      <c r="G1173" s="384">
        <v>3000</v>
      </c>
      <c r="H1173" s="383" t="s">
        <v>681</v>
      </c>
      <c r="I1173" s="383" t="s">
        <v>689</v>
      </c>
      <c r="J1173" s="383" t="s">
        <v>617</v>
      </c>
      <c r="K1173" s="383" t="s">
        <v>618</v>
      </c>
      <c r="L1173" s="384">
        <v>30780</v>
      </c>
      <c r="M1173" s="383" t="s">
        <v>644</v>
      </c>
      <c r="N1173" s="383" t="s">
        <v>620</v>
      </c>
      <c r="O1173" s="383" t="s">
        <v>230</v>
      </c>
    </row>
    <row r="1174" spans="1:15">
      <c r="A1174" s="385">
        <v>42141</v>
      </c>
      <c r="B1174" s="383" t="s">
        <v>15</v>
      </c>
      <c r="C1174" s="383" t="s">
        <v>16</v>
      </c>
      <c r="D1174" s="383" t="s">
        <v>13</v>
      </c>
      <c r="E1174" s="383" t="s">
        <v>680</v>
      </c>
      <c r="F1174" s="383" t="s">
        <v>10</v>
      </c>
      <c r="G1174" s="384">
        <v>3000</v>
      </c>
      <c r="H1174" s="383" t="s">
        <v>681</v>
      </c>
      <c r="I1174" s="383" t="s">
        <v>689</v>
      </c>
      <c r="J1174" s="383" t="s">
        <v>617</v>
      </c>
      <c r="K1174" s="383" t="s">
        <v>618</v>
      </c>
      <c r="L1174" s="384">
        <v>30780</v>
      </c>
      <c r="M1174" s="383" t="s">
        <v>644</v>
      </c>
      <c r="N1174" s="383" t="s">
        <v>620</v>
      </c>
      <c r="O1174" s="383" t="s">
        <v>230</v>
      </c>
    </row>
    <row r="1175" spans="1:15">
      <c r="A1175" s="385">
        <v>42142</v>
      </c>
      <c r="B1175" s="383" t="s">
        <v>15</v>
      </c>
      <c r="C1175" s="383" t="s">
        <v>16</v>
      </c>
      <c r="D1175" s="383" t="s">
        <v>13</v>
      </c>
      <c r="E1175" s="383" t="s">
        <v>680</v>
      </c>
      <c r="F1175" s="383" t="s">
        <v>10</v>
      </c>
      <c r="G1175" s="384">
        <v>750</v>
      </c>
      <c r="H1175" s="383" t="s">
        <v>681</v>
      </c>
      <c r="I1175" s="383" t="s">
        <v>692</v>
      </c>
      <c r="J1175" s="383" t="s">
        <v>617</v>
      </c>
      <c r="K1175" s="383" t="s">
        <v>618</v>
      </c>
      <c r="L1175" s="384">
        <v>30780</v>
      </c>
      <c r="M1175" s="383" t="s">
        <v>644</v>
      </c>
      <c r="N1175" s="383" t="s">
        <v>620</v>
      </c>
      <c r="O1175" s="383" t="s">
        <v>230</v>
      </c>
    </row>
    <row r="1176" spans="1:15">
      <c r="A1176" s="385">
        <v>42143</v>
      </c>
      <c r="B1176" s="383" t="s">
        <v>15</v>
      </c>
      <c r="C1176" s="383" t="s">
        <v>16</v>
      </c>
      <c r="D1176" s="383" t="s">
        <v>13</v>
      </c>
      <c r="E1176" s="383" t="s">
        <v>680</v>
      </c>
      <c r="F1176" s="383" t="s">
        <v>10</v>
      </c>
      <c r="G1176" s="384">
        <v>4000</v>
      </c>
      <c r="H1176" s="383" t="s">
        <v>681</v>
      </c>
      <c r="I1176" s="383" t="s">
        <v>682</v>
      </c>
      <c r="J1176" s="383" t="s">
        <v>617</v>
      </c>
      <c r="K1176" s="383" t="s">
        <v>618</v>
      </c>
      <c r="L1176" s="384">
        <v>30780</v>
      </c>
      <c r="M1176" s="383" t="s">
        <v>644</v>
      </c>
      <c r="N1176" s="383" t="s">
        <v>620</v>
      </c>
      <c r="O1176" s="383" t="s">
        <v>230</v>
      </c>
    </row>
    <row r="1177" spans="1:15">
      <c r="A1177" s="385">
        <v>42144</v>
      </c>
      <c r="B1177" s="383" t="s">
        <v>15</v>
      </c>
      <c r="C1177" s="383" t="s">
        <v>16</v>
      </c>
      <c r="D1177" s="383" t="s">
        <v>13</v>
      </c>
      <c r="E1177" s="383" t="s">
        <v>680</v>
      </c>
      <c r="F1177" s="383" t="s">
        <v>10</v>
      </c>
      <c r="G1177" s="384">
        <v>4000</v>
      </c>
      <c r="H1177" s="383" t="s">
        <v>681</v>
      </c>
      <c r="I1177" s="383" t="s">
        <v>684</v>
      </c>
      <c r="J1177" s="383" t="s">
        <v>617</v>
      </c>
      <c r="K1177" s="383" t="s">
        <v>618</v>
      </c>
      <c r="L1177" s="384">
        <v>30780</v>
      </c>
      <c r="M1177" s="383" t="s">
        <v>644</v>
      </c>
      <c r="N1177" s="383" t="s">
        <v>620</v>
      </c>
      <c r="O1177" s="383" t="s">
        <v>230</v>
      </c>
    </row>
    <row r="1178" spans="1:15">
      <c r="A1178" s="385">
        <v>42145</v>
      </c>
      <c r="B1178" s="383" t="s">
        <v>15</v>
      </c>
      <c r="C1178" s="383" t="s">
        <v>16</v>
      </c>
      <c r="D1178" s="383" t="s">
        <v>13</v>
      </c>
      <c r="E1178" s="383" t="s">
        <v>680</v>
      </c>
      <c r="F1178" s="383" t="s">
        <v>10</v>
      </c>
      <c r="G1178" s="384">
        <v>4000</v>
      </c>
      <c r="H1178" s="383" t="s">
        <v>681</v>
      </c>
      <c r="I1178" s="383" t="s">
        <v>684</v>
      </c>
      <c r="J1178" s="383" t="s">
        <v>617</v>
      </c>
      <c r="K1178" s="383" t="s">
        <v>618</v>
      </c>
      <c r="L1178" s="384">
        <v>30780</v>
      </c>
      <c r="M1178" s="383" t="s">
        <v>644</v>
      </c>
      <c r="N1178" s="383" t="s">
        <v>620</v>
      </c>
      <c r="O1178" s="383" t="s">
        <v>230</v>
      </c>
    </row>
    <row r="1179" spans="1:15">
      <c r="A1179" s="385">
        <v>42146</v>
      </c>
      <c r="B1179" s="383" t="s">
        <v>15</v>
      </c>
      <c r="C1179" s="383" t="s">
        <v>16</v>
      </c>
      <c r="D1179" s="383" t="s">
        <v>13</v>
      </c>
      <c r="E1179" s="383" t="s">
        <v>680</v>
      </c>
      <c r="F1179" s="383" t="s">
        <v>10</v>
      </c>
      <c r="G1179" s="384">
        <v>4000</v>
      </c>
      <c r="H1179" s="383" t="s">
        <v>681</v>
      </c>
      <c r="I1179" s="383" t="s">
        <v>682</v>
      </c>
      <c r="J1179" s="383" t="s">
        <v>617</v>
      </c>
      <c r="K1179" s="383" t="s">
        <v>618</v>
      </c>
      <c r="L1179" s="384">
        <v>30780</v>
      </c>
      <c r="M1179" s="383" t="s">
        <v>644</v>
      </c>
      <c r="N1179" s="383" t="s">
        <v>620</v>
      </c>
      <c r="O1179" s="383" t="s">
        <v>230</v>
      </c>
    </row>
    <row r="1180" spans="1:15">
      <c r="A1180" s="385">
        <v>42147</v>
      </c>
      <c r="B1180" s="383" t="s">
        <v>15</v>
      </c>
      <c r="C1180" s="383" t="s">
        <v>16</v>
      </c>
      <c r="D1180" s="383" t="s">
        <v>13</v>
      </c>
      <c r="E1180" s="383" t="s">
        <v>680</v>
      </c>
      <c r="F1180" s="383" t="s">
        <v>10</v>
      </c>
      <c r="G1180" s="384">
        <v>3000</v>
      </c>
      <c r="H1180" s="383" t="s">
        <v>681</v>
      </c>
      <c r="I1180" s="383" t="s">
        <v>689</v>
      </c>
      <c r="J1180" s="383" t="s">
        <v>617</v>
      </c>
      <c r="K1180" s="383" t="s">
        <v>618</v>
      </c>
      <c r="L1180" s="384">
        <v>30780</v>
      </c>
      <c r="M1180" s="383" t="s">
        <v>645</v>
      </c>
      <c r="N1180" s="383" t="s">
        <v>620</v>
      </c>
      <c r="O1180" s="383" t="s">
        <v>230</v>
      </c>
    </row>
    <row r="1181" spans="1:15">
      <c r="A1181" s="385">
        <v>42148</v>
      </c>
      <c r="B1181" s="383" t="s">
        <v>621</v>
      </c>
      <c r="C1181" s="383" t="s">
        <v>8</v>
      </c>
      <c r="D1181" s="383" t="s">
        <v>9</v>
      </c>
      <c r="E1181" s="383" t="s">
        <v>622</v>
      </c>
      <c r="F1181" s="383" t="s">
        <v>10</v>
      </c>
      <c r="G1181" s="384">
        <v>590</v>
      </c>
      <c r="H1181" s="383" t="s">
        <v>14</v>
      </c>
      <c r="I1181" s="383" t="s">
        <v>691</v>
      </c>
      <c r="J1181" s="383" t="s">
        <v>617</v>
      </c>
      <c r="K1181" s="383" t="s">
        <v>618</v>
      </c>
      <c r="L1181" s="384">
        <v>30780</v>
      </c>
      <c r="M1181" s="383" t="s">
        <v>645</v>
      </c>
      <c r="N1181" s="383" t="s">
        <v>620</v>
      </c>
      <c r="O1181" s="383" t="s">
        <v>230</v>
      </c>
    </row>
    <row r="1182" spans="1:15">
      <c r="A1182" s="385">
        <v>42149</v>
      </c>
      <c r="B1182" s="383" t="s">
        <v>15</v>
      </c>
      <c r="C1182" s="383" t="s">
        <v>16</v>
      </c>
      <c r="D1182" s="383" t="s">
        <v>13</v>
      </c>
      <c r="E1182" s="383" t="s">
        <v>680</v>
      </c>
      <c r="F1182" s="383" t="s">
        <v>10</v>
      </c>
      <c r="G1182" s="384">
        <v>750</v>
      </c>
      <c r="H1182" s="383" t="s">
        <v>681</v>
      </c>
      <c r="I1182" s="383" t="s">
        <v>692</v>
      </c>
      <c r="J1182" s="383" t="s">
        <v>617</v>
      </c>
      <c r="K1182" s="383" t="s">
        <v>618</v>
      </c>
      <c r="L1182" s="384">
        <v>30780</v>
      </c>
      <c r="M1182" s="383" t="s">
        <v>645</v>
      </c>
      <c r="N1182" s="383" t="s">
        <v>620</v>
      </c>
      <c r="O1182" s="383" t="s">
        <v>230</v>
      </c>
    </row>
    <row r="1183" spans="1:15">
      <c r="A1183" s="385">
        <v>42150</v>
      </c>
      <c r="B1183" s="383" t="s">
        <v>15</v>
      </c>
      <c r="C1183" s="383" t="s">
        <v>16</v>
      </c>
      <c r="D1183" s="383" t="s">
        <v>13</v>
      </c>
      <c r="E1183" s="383" t="s">
        <v>680</v>
      </c>
      <c r="F1183" s="383" t="s">
        <v>10</v>
      </c>
      <c r="G1183" s="384">
        <v>750</v>
      </c>
      <c r="H1183" s="383" t="s">
        <v>681</v>
      </c>
      <c r="I1183" s="383" t="s">
        <v>692</v>
      </c>
      <c r="J1183" s="383" t="s">
        <v>617</v>
      </c>
      <c r="K1183" s="383" t="s">
        <v>618</v>
      </c>
      <c r="L1183" s="384">
        <v>30780</v>
      </c>
      <c r="M1183" s="383" t="s">
        <v>645</v>
      </c>
      <c r="N1183" s="383" t="s">
        <v>620</v>
      </c>
      <c r="O1183" s="383" t="s">
        <v>230</v>
      </c>
    </row>
    <row r="1184" spans="1:15">
      <c r="A1184" s="385">
        <v>41997</v>
      </c>
      <c r="B1184" s="383" t="s">
        <v>15</v>
      </c>
      <c r="C1184" s="383" t="s">
        <v>16</v>
      </c>
      <c r="D1184" s="383" t="s">
        <v>13</v>
      </c>
      <c r="E1184" s="383" t="s">
        <v>680</v>
      </c>
      <c r="F1184" s="383" t="s">
        <v>10</v>
      </c>
      <c r="G1184" s="384">
        <v>1500</v>
      </c>
      <c r="H1184" s="383" t="s">
        <v>681</v>
      </c>
      <c r="I1184" s="383" t="s">
        <v>700</v>
      </c>
      <c r="J1184" s="383" t="s">
        <v>617</v>
      </c>
      <c r="K1184" s="383" t="s">
        <v>618</v>
      </c>
      <c r="L1184" s="384">
        <v>0</v>
      </c>
      <c r="M1184" s="383" t="s">
        <v>619</v>
      </c>
      <c r="N1184" s="383" t="s">
        <v>620</v>
      </c>
      <c r="O1184" s="383" t="s">
        <v>230</v>
      </c>
    </row>
    <row r="1185" spans="1:15">
      <c r="A1185" s="385">
        <v>41998</v>
      </c>
      <c r="B1185" s="383" t="s">
        <v>694</v>
      </c>
      <c r="C1185" s="383" t="s">
        <v>23</v>
      </c>
      <c r="D1185" s="383" t="s">
        <v>22</v>
      </c>
      <c r="E1185" s="383" t="s">
        <v>695</v>
      </c>
      <c r="F1185" s="383" t="s">
        <v>10</v>
      </c>
      <c r="G1185" s="384">
        <v>6401</v>
      </c>
      <c r="H1185" s="383" t="s">
        <v>696</v>
      </c>
      <c r="I1185" s="383" t="s">
        <v>697</v>
      </c>
      <c r="J1185" s="383" t="s">
        <v>617</v>
      </c>
      <c r="K1185" s="383" t="s">
        <v>618</v>
      </c>
      <c r="L1185" s="384">
        <v>0</v>
      </c>
      <c r="M1185" s="383" t="s">
        <v>619</v>
      </c>
      <c r="N1185" s="383" t="s">
        <v>620</v>
      </c>
      <c r="O1185" s="383" t="s">
        <v>230</v>
      </c>
    </row>
    <row r="1186" spans="1:15">
      <c r="A1186" s="385">
        <v>41999</v>
      </c>
      <c r="B1186" s="383" t="s">
        <v>694</v>
      </c>
      <c r="C1186" s="383" t="s">
        <v>23</v>
      </c>
      <c r="D1186" s="383" t="s">
        <v>22</v>
      </c>
      <c r="E1186" s="383" t="s">
        <v>695</v>
      </c>
      <c r="F1186" s="383" t="s">
        <v>10</v>
      </c>
      <c r="G1186" s="384">
        <v>6401</v>
      </c>
      <c r="H1186" s="383" t="s">
        <v>696</v>
      </c>
      <c r="I1186" s="383" t="s">
        <v>697</v>
      </c>
      <c r="J1186" s="383" t="s">
        <v>617</v>
      </c>
      <c r="K1186" s="383" t="s">
        <v>618</v>
      </c>
      <c r="L1186" s="384">
        <v>0</v>
      </c>
      <c r="M1186" s="383" t="s">
        <v>619</v>
      </c>
      <c r="N1186" s="383" t="s">
        <v>620</v>
      </c>
      <c r="O1186" s="383" t="s">
        <v>230</v>
      </c>
    </row>
    <row r="1187" spans="1:15">
      <c r="A1187" s="385">
        <v>42000</v>
      </c>
      <c r="B1187" s="383" t="s">
        <v>694</v>
      </c>
      <c r="C1187" s="383" t="s">
        <v>23</v>
      </c>
      <c r="D1187" s="383" t="s">
        <v>22</v>
      </c>
      <c r="E1187" s="383" t="s">
        <v>695</v>
      </c>
      <c r="F1187" s="383" t="s">
        <v>10</v>
      </c>
      <c r="G1187" s="384">
        <v>6401</v>
      </c>
      <c r="H1187" s="383" t="s">
        <v>696</v>
      </c>
      <c r="I1187" s="383" t="s">
        <v>697</v>
      </c>
      <c r="J1187" s="383" t="s">
        <v>617</v>
      </c>
      <c r="K1187" s="383" t="s">
        <v>618</v>
      </c>
      <c r="L1187" s="384">
        <v>0</v>
      </c>
      <c r="M1187" s="383" t="s">
        <v>619</v>
      </c>
      <c r="N1187" s="383" t="s">
        <v>620</v>
      </c>
      <c r="O1187" s="383" t="s">
        <v>230</v>
      </c>
    </row>
    <row r="1188" spans="1:15">
      <c r="A1188" s="385">
        <v>42001</v>
      </c>
      <c r="B1188" s="383" t="s">
        <v>21</v>
      </c>
      <c r="C1188" s="383" t="s">
        <v>12</v>
      </c>
      <c r="D1188" s="383" t="s">
        <v>22</v>
      </c>
      <c r="E1188" s="383" t="s">
        <v>658</v>
      </c>
      <c r="F1188" s="383" t="s">
        <v>10</v>
      </c>
      <c r="G1188" s="384">
        <v>147</v>
      </c>
      <c r="H1188" s="383" t="s">
        <v>701</v>
      </c>
      <c r="I1188" s="383" t="s">
        <v>702</v>
      </c>
      <c r="J1188" s="383" t="s">
        <v>617</v>
      </c>
      <c r="K1188" s="383" t="s">
        <v>618</v>
      </c>
      <c r="L1188" s="384">
        <v>0</v>
      </c>
      <c r="M1188" s="383" t="s">
        <v>619</v>
      </c>
      <c r="N1188" s="383" t="s">
        <v>620</v>
      </c>
      <c r="O1188" s="383" t="s">
        <v>230</v>
      </c>
    </row>
    <row r="1189" spans="1:15">
      <c r="A1189" s="385">
        <v>42002</v>
      </c>
      <c r="B1189" s="383" t="s">
        <v>694</v>
      </c>
      <c r="C1189" s="383" t="s">
        <v>23</v>
      </c>
      <c r="D1189" s="383" t="s">
        <v>22</v>
      </c>
      <c r="E1189" s="383" t="s">
        <v>695</v>
      </c>
      <c r="F1189" s="383" t="s">
        <v>10</v>
      </c>
      <c r="G1189" s="384">
        <v>6401</v>
      </c>
      <c r="H1189" s="383" t="s">
        <v>696</v>
      </c>
      <c r="I1189" s="383" t="s">
        <v>697</v>
      </c>
      <c r="J1189" s="383" t="s">
        <v>617</v>
      </c>
      <c r="K1189" s="383" t="s">
        <v>618</v>
      </c>
      <c r="L1189" s="384">
        <v>0</v>
      </c>
      <c r="M1189" s="383" t="s">
        <v>619</v>
      </c>
      <c r="N1189" s="383" t="s">
        <v>620</v>
      </c>
      <c r="O1189" s="383" t="s">
        <v>230</v>
      </c>
    </row>
    <row r="1190" spans="1:15">
      <c r="A1190" s="385">
        <v>42003</v>
      </c>
      <c r="B1190" s="383" t="s">
        <v>15</v>
      </c>
      <c r="C1190" s="383" t="s">
        <v>16</v>
      </c>
      <c r="D1190" s="383" t="s">
        <v>13</v>
      </c>
      <c r="E1190" s="383" t="s">
        <v>680</v>
      </c>
      <c r="F1190" s="383" t="s">
        <v>10</v>
      </c>
      <c r="G1190" s="384">
        <v>6000</v>
      </c>
      <c r="H1190" s="383" t="s">
        <v>681</v>
      </c>
      <c r="I1190" s="383" t="s">
        <v>682</v>
      </c>
      <c r="J1190" s="383" t="s">
        <v>617</v>
      </c>
      <c r="K1190" s="383" t="s">
        <v>618</v>
      </c>
      <c r="L1190" s="384">
        <v>0</v>
      </c>
      <c r="M1190" s="383" t="s">
        <v>619</v>
      </c>
      <c r="N1190" s="383" t="s">
        <v>620</v>
      </c>
      <c r="O1190" s="383" t="s">
        <v>230</v>
      </c>
    </row>
    <row r="1191" spans="1:15">
      <c r="A1191" s="385">
        <v>42004</v>
      </c>
      <c r="B1191" s="383" t="s">
        <v>15</v>
      </c>
      <c r="C1191" s="383" t="s">
        <v>16</v>
      </c>
      <c r="D1191" s="383" t="s">
        <v>13</v>
      </c>
      <c r="E1191" s="383" t="s">
        <v>680</v>
      </c>
      <c r="F1191" s="383" t="s">
        <v>10</v>
      </c>
      <c r="G1191" s="384">
        <v>6000</v>
      </c>
      <c r="H1191" s="383" t="s">
        <v>681</v>
      </c>
      <c r="I1191" s="383" t="s">
        <v>682</v>
      </c>
      <c r="J1191" s="383" t="s">
        <v>617</v>
      </c>
      <c r="K1191" s="383" t="s">
        <v>618</v>
      </c>
      <c r="L1191" s="384">
        <v>0</v>
      </c>
      <c r="M1191" s="383" t="s">
        <v>626</v>
      </c>
      <c r="N1191" s="383" t="s">
        <v>620</v>
      </c>
      <c r="O1191" s="383" t="s">
        <v>230</v>
      </c>
    </row>
    <row r="1192" spans="1:15">
      <c r="A1192" s="385">
        <v>42005</v>
      </c>
      <c r="B1192" s="383" t="s">
        <v>15</v>
      </c>
      <c r="C1192" s="383" t="s">
        <v>16</v>
      </c>
      <c r="D1192" s="383" t="s">
        <v>13</v>
      </c>
      <c r="E1192" s="383" t="s">
        <v>680</v>
      </c>
      <c r="F1192" s="383" t="s">
        <v>10</v>
      </c>
      <c r="G1192" s="384">
        <v>8000</v>
      </c>
      <c r="H1192" s="383" t="s">
        <v>681</v>
      </c>
      <c r="I1192" s="383" t="s">
        <v>684</v>
      </c>
      <c r="J1192" s="383" t="s">
        <v>617</v>
      </c>
      <c r="K1192" s="383" t="s">
        <v>618</v>
      </c>
      <c r="L1192" s="384">
        <v>0</v>
      </c>
      <c r="M1192" s="383" t="s">
        <v>626</v>
      </c>
      <c r="N1192" s="383" t="s">
        <v>620</v>
      </c>
      <c r="O1192" s="383" t="s">
        <v>230</v>
      </c>
    </row>
    <row r="1193" spans="1:15">
      <c r="A1193" s="385">
        <v>42006</v>
      </c>
      <c r="B1193" s="383" t="s">
        <v>17</v>
      </c>
      <c r="C1193" s="383" t="s">
        <v>18</v>
      </c>
      <c r="D1193" s="383" t="s">
        <v>19</v>
      </c>
      <c r="E1193" s="383" t="s">
        <v>668</v>
      </c>
      <c r="F1193" s="383" t="s">
        <v>10</v>
      </c>
      <c r="G1193" s="384">
        <v>750</v>
      </c>
      <c r="H1193" s="383" t="s">
        <v>669</v>
      </c>
      <c r="I1193" s="383" t="s">
        <v>670</v>
      </c>
      <c r="J1193" s="383" t="s">
        <v>617</v>
      </c>
      <c r="K1193" s="383" t="s">
        <v>618</v>
      </c>
      <c r="L1193" s="384">
        <v>6319</v>
      </c>
      <c r="M1193" s="383" t="s">
        <v>627</v>
      </c>
      <c r="N1193" s="383" t="s">
        <v>620</v>
      </c>
      <c r="O1193" s="383" t="s">
        <v>230</v>
      </c>
    </row>
    <row r="1194" spans="1:15">
      <c r="A1194" s="385">
        <v>42007</v>
      </c>
      <c r="B1194" s="383" t="s">
        <v>17</v>
      </c>
      <c r="C1194" s="383" t="s">
        <v>18</v>
      </c>
      <c r="D1194" s="383" t="s">
        <v>19</v>
      </c>
      <c r="E1194" s="383" t="s">
        <v>668</v>
      </c>
      <c r="F1194" s="383" t="s">
        <v>10</v>
      </c>
      <c r="G1194" s="384">
        <v>750</v>
      </c>
      <c r="H1194" s="383" t="s">
        <v>669</v>
      </c>
      <c r="I1194" s="383" t="s">
        <v>670</v>
      </c>
      <c r="J1194" s="383" t="s">
        <v>617</v>
      </c>
      <c r="K1194" s="383" t="s">
        <v>618</v>
      </c>
      <c r="L1194" s="384">
        <v>8221</v>
      </c>
      <c r="M1194" s="383" t="s">
        <v>627</v>
      </c>
      <c r="N1194" s="383" t="s">
        <v>620</v>
      </c>
      <c r="O1194" s="383" t="s">
        <v>230</v>
      </c>
    </row>
    <row r="1195" spans="1:15">
      <c r="A1195" s="385">
        <v>42008</v>
      </c>
      <c r="B1195" s="383" t="s">
        <v>17</v>
      </c>
      <c r="C1195" s="383" t="s">
        <v>18</v>
      </c>
      <c r="D1195" s="383" t="s">
        <v>19</v>
      </c>
      <c r="E1195" s="383" t="s">
        <v>668</v>
      </c>
      <c r="F1195" s="383" t="s">
        <v>10</v>
      </c>
      <c r="G1195" s="384">
        <v>750</v>
      </c>
      <c r="H1195" s="383" t="s">
        <v>669</v>
      </c>
      <c r="I1195" s="383" t="s">
        <v>670</v>
      </c>
      <c r="J1195" s="383" t="s">
        <v>617</v>
      </c>
      <c r="K1195" s="383" t="s">
        <v>618</v>
      </c>
      <c r="L1195" s="384">
        <v>8501</v>
      </c>
      <c r="M1195" s="383" t="s">
        <v>627</v>
      </c>
      <c r="N1195" s="383" t="s">
        <v>620</v>
      </c>
      <c r="O1195" s="383" t="s">
        <v>230</v>
      </c>
    </row>
    <row r="1196" spans="1:15">
      <c r="A1196" s="385">
        <v>42009</v>
      </c>
      <c r="B1196" s="383" t="s">
        <v>15</v>
      </c>
      <c r="C1196" s="383" t="s">
        <v>16</v>
      </c>
      <c r="D1196" s="383" t="s">
        <v>13</v>
      </c>
      <c r="E1196" s="383" t="s">
        <v>680</v>
      </c>
      <c r="F1196" s="383" t="s">
        <v>10</v>
      </c>
      <c r="G1196" s="384">
        <v>6000</v>
      </c>
      <c r="H1196" s="383" t="s">
        <v>681</v>
      </c>
      <c r="I1196" s="383" t="s">
        <v>682</v>
      </c>
      <c r="J1196" s="383" t="s">
        <v>617</v>
      </c>
      <c r="K1196" s="383" t="s">
        <v>618</v>
      </c>
      <c r="L1196" s="384">
        <v>9088</v>
      </c>
      <c r="M1196" s="383" t="s">
        <v>627</v>
      </c>
      <c r="N1196" s="383" t="s">
        <v>620</v>
      </c>
      <c r="O1196" s="383" t="s">
        <v>230</v>
      </c>
    </row>
    <row r="1197" spans="1:15">
      <c r="A1197" s="385">
        <v>42010</v>
      </c>
      <c r="B1197" s="383" t="s">
        <v>15</v>
      </c>
      <c r="C1197" s="383" t="s">
        <v>16</v>
      </c>
      <c r="D1197" s="383" t="s">
        <v>13</v>
      </c>
      <c r="E1197" s="383" t="s">
        <v>680</v>
      </c>
      <c r="F1197" s="383" t="s">
        <v>10</v>
      </c>
      <c r="G1197" s="384">
        <v>4000</v>
      </c>
      <c r="H1197" s="383" t="s">
        <v>681</v>
      </c>
      <c r="I1197" s="383" t="s">
        <v>682</v>
      </c>
      <c r="J1197" s="383" t="s">
        <v>617</v>
      </c>
      <c r="K1197" s="383" t="s">
        <v>618</v>
      </c>
      <c r="L1197" s="384">
        <v>9280</v>
      </c>
      <c r="M1197" s="383" t="s">
        <v>629</v>
      </c>
      <c r="N1197" s="383" t="s">
        <v>620</v>
      </c>
      <c r="O1197" s="383" t="s">
        <v>230</v>
      </c>
    </row>
    <row r="1198" spans="1:15">
      <c r="A1198" s="385">
        <v>42012</v>
      </c>
      <c r="B1198" s="383" t="s">
        <v>15</v>
      </c>
      <c r="C1198" s="383" t="s">
        <v>16</v>
      </c>
      <c r="D1198" s="383" t="s">
        <v>13</v>
      </c>
      <c r="E1198" s="383" t="s">
        <v>680</v>
      </c>
      <c r="F1198" s="383" t="s">
        <v>10</v>
      </c>
      <c r="G1198" s="384">
        <v>750</v>
      </c>
      <c r="H1198" s="383" t="s">
        <v>681</v>
      </c>
      <c r="I1198" s="383" t="s">
        <v>692</v>
      </c>
      <c r="J1198" s="383" t="s">
        <v>617</v>
      </c>
      <c r="K1198" s="383" t="s">
        <v>618</v>
      </c>
      <c r="L1198" s="384">
        <v>9280</v>
      </c>
      <c r="M1198" s="383" t="s">
        <v>630</v>
      </c>
      <c r="N1198" s="383" t="s">
        <v>620</v>
      </c>
      <c r="O1198" s="383" t="s">
        <v>230</v>
      </c>
    </row>
    <row r="1199" spans="1:15">
      <c r="A1199" s="385">
        <v>42013</v>
      </c>
      <c r="B1199" s="383" t="s">
        <v>15</v>
      </c>
      <c r="C1199" s="383" t="s">
        <v>16</v>
      </c>
      <c r="D1199" s="383" t="s">
        <v>13</v>
      </c>
      <c r="E1199" s="383" t="s">
        <v>680</v>
      </c>
      <c r="F1199" s="383" t="s">
        <v>10</v>
      </c>
      <c r="G1199" s="384">
        <v>750</v>
      </c>
      <c r="H1199" s="383" t="s">
        <v>681</v>
      </c>
      <c r="I1199" s="383" t="s">
        <v>692</v>
      </c>
      <c r="J1199" s="383" t="s">
        <v>617</v>
      </c>
      <c r="K1199" s="383" t="s">
        <v>618</v>
      </c>
      <c r="L1199" s="384">
        <v>9280</v>
      </c>
      <c r="M1199" s="383" t="s">
        <v>630</v>
      </c>
      <c r="N1199" s="383" t="s">
        <v>620</v>
      </c>
      <c r="O1199" s="383" t="s">
        <v>230</v>
      </c>
    </row>
    <row r="1200" spans="1:15">
      <c r="A1200" s="385">
        <v>42019</v>
      </c>
      <c r="B1200" s="383" t="s">
        <v>17</v>
      </c>
      <c r="C1200" s="383" t="s">
        <v>18</v>
      </c>
      <c r="D1200" s="383" t="s">
        <v>19</v>
      </c>
      <c r="E1200" s="383" t="s">
        <v>668</v>
      </c>
      <c r="F1200" s="383" t="s">
        <v>10</v>
      </c>
      <c r="G1200" s="384">
        <v>2000</v>
      </c>
      <c r="H1200" s="383" t="s">
        <v>679</v>
      </c>
      <c r="I1200" s="383" t="s">
        <v>677</v>
      </c>
      <c r="J1200" s="383" t="s">
        <v>617</v>
      </c>
      <c r="K1200" s="383" t="s">
        <v>618</v>
      </c>
      <c r="L1200" s="384">
        <v>11627</v>
      </c>
      <c r="M1200" s="383" t="s">
        <v>631</v>
      </c>
      <c r="N1200" s="383" t="s">
        <v>620</v>
      </c>
      <c r="O1200" s="383" t="s">
        <v>230</v>
      </c>
    </row>
    <row r="1201" spans="1:15">
      <c r="A1201" s="385">
        <v>42020</v>
      </c>
      <c r="B1201" s="383" t="s">
        <v>15</v>
      </c>
      <c r="C1201" s="383" t="s">
        <v>16</v>
      </c>
      <c r="D1201" s="383" t="s">
        <v>13</v>
      </c>
      <c r="E1201" s="383" t="s">
        <v>680</v>
      </c>
      <c r="F1201" s="383" t="s">
        <v>10</v>
      </c>
      <c r="G1201" s="384">
        <v>6000</v>
      </c>
      <c r="H1201" s="383" t="s">
        <v>681</v>
      </c>
      <c r="I1201" s="383" t="s">
        <v>684</v>
      </c>
      <c r="J1201" s="383" t="s">
        <v>617</v>
      </c>
      <c r="K1201" s="383" t="s">
        <v>618</v>
      </c>
      <c r="L1201" s="384">
        <v>12650</v>
      </c>
      <c r="M1201" s="383" t="s">
        <v>631</v>
      </c>
      <c r="N1201" s="383" t="s">
        <v>620</v>
      </c>
      <c r="O1201" s="383" t="s">
        <v>230</v>
      </c>
    </row>
    <row r="1202" spans="1:15">
      <c r="A1202" s="385">
        <v>42021</v>
      </c>
      <c r="B1202" s="383" t="s">
        <v>17</v>
      </c>
      <c r="C1202" s="383" t="s">
        <v>18</v>
      </c>
      <c r="D1202" s="383" t="s">
        <v>19</v>
      </c>
      <c r="E1202" s="383" t="s">
        <v>668</v>
      </c>
      <c r="F1202" s="383" t="s">
        <v>10</v>
      </c>
      <c r="G1202" s="384">
        <v>2000</v>
      </c>
      <c r="H1202" s="383" t="s">
        <v>679</v>
      </c>
      <c r="I1202" s="383" t="s">
        <v>677</v>
      </c>
      <c r="J1202" s="383" t="s">
        <v>617</v>
      </c>
      <c r="K1202" s="383" t="s">
        <v>618</v>
      </c>
      <c r="L1202" s="384">
        <v>12650</v>
      </c>
      <c r="M1202" s="383" t="s">
        <v>632</v>
      </c>
      <c r="N1202" s="383" t="s">
        <v>620</v>
      </c>
      <c r="O1202" s="383" t="s">
        <v>230</v>
      </c>
    </row>
    <row r="1203" spans="1:15">
      <c r="A1203" s="385">
        <v>42022</v>
      </c>
      <c r="B1203" s="383" t="s">
        <v>17</v>
      </c>
      <c r="C1203" s="383" t="s">
        <v>18</v>
      </c>
      <c r="D1203" s="383" t="s">
        <v>19</v>
      </c>
      <c r="E1203" s="383" t="s">
        <v>668</v>
      </c>
      <c r="F1203" s="383" t="s">
        <v>10</v>
      </c>
      <c r="G1203" s="384">
        <v>2000</v>
      </c>
      <c r="H1203" s="383" t="s">
        <v>679</v>
      </c>
      <c r="I1203" s="383" t="s">
        <v>677</v>
      </c>
      <c r="J1203" s="383" t="s">
        <v>617</v>
      </c>
      <c r="K1203" s="383" t="s">
        <v>618</v>
      </c>
      <c r="L1203" s="384">
        <v>12650</v>
      </c>
      <c r="M1203" s="383" t="s">
        <v>632</v>
      </c>
      <c r="N1203" s="383" t="s">
        <v>620</v>
      </c>
      <c r="O1203" s="383" t="s">
        <v>230</v>
      </c>
    </row>
    <row r="1204" spans="1:15">
      <c r="A1204" s="385">
        <v>42023</v>
      </c>
      <c r="B1204" s="383" t="s">
        <v>17</v>
      </c>
      <c r="C1204" s="383" t="s">
        <v>18</v>
      </c>
      <c r="D1204" s="383" t="s">
        <v>19</v>
      </c>
      <c r="E1204" s="383" t="s">
        <v>668</v>
      </c>
      <c r="F1204" s="383" t="s">
        <v>10</v>
      </c>
      <c r="G1204" s="384">
        <v>2000</v>
      </c>
      <c r="H1204" s="383" t="s">
        <v>679</v>
      </c>
      <c r="I1204" s="383" t="s">
        <v>677</v>
      </c>
      <c r="J1204" s="383" t="s">
        <v>617</v>
      </c>
      <c r="K1204" s="383" t="s">
        <v>618</v>
      </c>
      <c r="L1204" s="384">
        <v>12650</v>
      </c>
      <c r="M1204" s="383" t="s">
        <v>632</v>
      </c>
      <c r="N1204" s="383" t="s">
        <v>620</v>
      </c>
      <c r="O1204" s="383" t="s">
        <v>230</v>
      </c>
    </row>
    <row r="1205" spans="1:15">
      <c r="A1205" s="385">
        <v>42024</v>
      </c>
      <c r="B1205" s="383" t="s">
        <v>17</v>
      </c>
      <c r="C1205" s="383" t="s">
        <v>18</v>
      </c>
      <c r="D1205" s="383" t="s">
        <v>19</v>
      </c>
      <c r="E1205" s="383" t="s">
        <v>668</v>
      </c>
      <c r="F1205" s="383" t="s">
        <v>10</v>
      </c>
      <c r="G1205" s="384">
        <v>2000</v>
      </c>
      <c r="H1205" s="383" t="s">
        <v>679</v>
      </c>
      <c r="I1205" s="383" t="s">
        <v>677</v>
      </c>
      <c r="J1205" s="383" t="s">
        <v>617</v>
      </c>
      <c r="K1205" s="383" t="s">
        <v>618</v>
      </c>
      <c r="L1205" s="384">
        <v>12775</v>
      </c>
      <c r="M1205" s="383" t="s">
        <v>633</v>
      </c>
      <c r="N1205" s="383" t="s">
        <v>620</v>
      </c>
      <c r="O1205" s="383" t="s">
        <v>230</v>
      </c>
    </row>
    <row r="1206" spans="1:15">
      <c r="A1206" s="385">
        <v>42034</v>
      </c>
      <c r="B1206" s="383" t="s">
        <v>646</v>
      </c>
      <c r="C1206" s="383" t="s">
        <v>8</v>
      </c>
      <c r="D1206" s="383" t="s">
        <v>32</v>
      </c>
      <c r="E1206" s="383" t="s">
        <v>647</v>
      </c>
      <c r="F1206" s="383" t="s">
        <v>10</v>
      </c>
      <c r="G1206" s="384">
        <v>3134</v>
      </c>
      <c r="H1206" s="383" t="s">
        <v>648</v>
      </c>
      <c r="I1206" s="383" t="s">
        <v>662</v>
      </c>
      <c r="J1206" s="383" t="s">
        <v>617</v>
      </c>
      <c r="K1206" s="383" t="s">
        <v>618</v>
      </c>
      <c r="L1206" s="384">
        <v>18650</v>
      </c>
      <c r="M1206" s="383" t="s">
        <v>634</v>
      </c>
      <c r="N1206" s="383" t="s">
        <v>620</v>
      </c>
      <c r="O1206" s="383" t="s">
        <v>230</v>
      </c>
    </row>
    <row r="1207" spans="1:15">
      <c r="A1207" s="385">
        <v>42038</v>
      </c>
      <c r="B1207" s="383" t="s">
        <v>17</v>
      </c>
      <c r="C1207" s="383" t="s">
        <v>18</v>
      </c>
      <c r="D1207" s="383" t="s">
        <v>19</v>
      </c>
      <c r="E1207" s="383" t="s">
        <v>668</v>
      </c>
      <c r="F1207" s="383" t="s">
        <v>10</v>
      </c>
      <c r="G1207" s="384">
        <v>2000</v>
      </c>
      <c r="H1207" s="383" t="s">
        <v>676</v>
      </c>
      <c r="I1207" s="383" t="s">
        <v>677</v>
      </c>
      <c r="J1207" s="383" t="s">
        <v>617</v>
      </c>
      <c r="K1207" s="383" t="s">
        <v>618</v>
      </c>
      <c r="L1207" s="384">
        <v>18660</v>
      </c>
      <c r="M1207" s="383" t="s">
        <v>634</v>
      </c>
      <c r="N1207" s="383" t="s">
        <v>620</v>
      </c>
      <c r="O1207" s="383" t="s">
        <v>230</v>
      </c>
    </row>
    <row r="1208" spans="1:15">
      <c r="A1208" s="385">
        <v>42039</v>
      </c>
      <c r="B1208" s="383" t="s">
        <v>17</v>
      </c>
      <c r="C1208" s="383" t="s">
        <v>18</v>
      </c>
      <c r="D1208" s="383" t="s">
        <v>19</v>
      </c>
      <c r="E1208" s="383" t="s">
        <v>668</v>
      </c>
      <c r="F1208" s="383" t="s">
        <v>10</v>
      </c>
      <c r="G1208" s="384">
        <v>2000</v>
      </c>
      <c r="H1208" s="383" t="s">
        <v>679</v>
      </c>
      <c r="I1208" s="383" t="s">
        <v>677</v>
      </c>
      <c r="J1208" s="383" t="s">
        <v>617</v>
      </c>
      <c r="K1208" s="383" t="s">
        <v>618</v>
      </c>
      <c r="L1208" s="384">
        <v>18660</v>
      </c>
      <c r="M1208" s="383" t="s">
        <v>634</v>
      </c>
      <c r="N1208" s="383" t="s">
        <v>620</v>
      </c>
      <c r="O1208" s="383" t="s">
        <v>230</v>
      </c>
    </row>
    <row r="1209" spans="1:15">
      <c r="A1209" s="385">
        <v>42040</v>
      </c>
      <c r="B1209" s="383" t="s">
        <v>17</v>
      </c>
      <c r="C1209" s="383" t="s">
        <v>18</v>
      </c>
      <c r="D1209" s="383" t="s">
        <v>19</v>
      </c>
      <c r="E1209" s="383" t="s">
        <v>668</v>
      </c>
      <c r="F1209" s="383" t="s">
        <v>10</v>
      </c>
      <c r="G1209" s="384">
        <v>2000</v>
      </c>
      <c r="H1209" s="383" t="s">
        <v>679</v>
      </c>
      <c r="I1209" s="383" t="s">
        <v>677</v>
      </c>
      <c r="J1209" s="383" t="s">
        <v>617</v>
      </c>
      <c r="K1209" s="383" t="s">
        <v>618</v>
      </c>
      <c r="L1209" s="384">
        <v>18761</v>
      </c>
      <c r="M1209" s="383" t="s">
        <v>635</v>
      </c>
      <c r="N1209" s="383" t="s">
        <v>620</v>
      </c>
      <c r="O1209" s="383" t="s">
        <v>230</v>
      </c>
    </row>
    <row r="1210" spans="1:15">
      <c r="A1210" s="385">
        <v>42041</v>
      </c>
      <c r="B1210" s="383" t="s">
        <v>17</v>
      </c>
      <c r="C1210" s="383" t="s">
        <v>18</v>
      </c>
      <c r="D1210" s="383" t="s">
        <v>19</v>
      </c>
      <c r="E1210" s="383" t="s">
        <v>668</v>
      </c>
      <c r="F1210" s="383" t="s">
        <v>10</v>
      </c>
      <c r="G1210" s="384">
        <v>2000</v>
      </c>
      <c r="H1210" s="383" t="s">
        <v>679</v>
      </c>
      <c r="I1210" s="383" t="s">
        <v>677</v>
      </c>
      <c r="J1210" s="383" t="s">
        <v>617</v>
      </c>
      <c r="K1210" s="383" t="s">
        <v>618</v>
      </c>
      <c r="L1210" s="384">
        <v>18761</v>
      </c>
      <c r="M1210" s="383" t="s">
        <v>635</v>
      </c>
      <c r="N1210" s="383" t="s">
        <v>620</v>
      </c>
      <c r="O1210" s="383" t="s">
        <v>230</v>
      </c>
    </row>
    <row r="1211" spans="1:15">
      <c r="A1211" s="385">
        <v>42042</v>
      </c>
      <c r="B1211" s="383" t="s">
        <v>17</v>
      </c>
      <c r="C1211" s="383" t="s">
        <v>18</v>
      </c>
      <c r="D1211" s="383" t="s">
        <v>19</v>
      </c>
      <c r="E1211" s="383" t="s">
        <v>668</v>
      </c>
      <c r="F1211" s="383" t="s">
        <v>10</v>
      </c>
      <c r="G1211" s="384">
        <v>2000</v>
      </c>
      <c r="H1211" s="383" t="s">
        <v>679</v>
      </c>
      <c r="I1211" s="383" t="s">
        <v>677</v>
      </c>
      <c r="J1211" s="383" t="s">
        <v>617</v>
      </c>
      <c r="K1211" s="383" t="s">
        <v>618</v>
      </c>
      <c r="L1211" s="384">
        <v>18800</v>
      </c>
      <c r="M1211" s="383" t="s">
        <v>635</v>
      </c>
      <c r="N1211" s="383" t="s">
        <v>620</v>
      </c>
      <c r="O1211" s="383" t="s">
        <v>230</v>
      </c>
    </row>
    <row r="1212" spans="1:15">
      <c r="A1212" s="385">
        <v>42043</v>
      </c>
      <c r="B1212" s="383" t="s">
        <v>17</v>
      </c>
      <c r="C1212" s="383" t="s">
        <v>18</v>
      </c>
      <c r="D1212" s="383" t="s">
        <v>19</v>
      </c>
      <c r="E1212" s="383" t="s">
        <v>668</v>
      </c>
      <c r="F1212" s="383" t="s">
        <v>10</v>
      </c>
      <c r="G1212" s="384">
        <v>2000</v>
      </c>
      <c r="H1212" s="383" t="s">
        <v>679</v>
      </c>
      <c r="I1212" s="383" t="s">
        <v>677</v>
      </c>
      <c r="J1212" s="383" t="s">
        <v>617</v>
      </c>
      <c r="K1212" s="383" t="s">
        <v>618</v>
      </c>
      <c r="L1212" s="384">
        <v>20258</v>
      </c>
      <c r="M1212" s="383" t="s">
        <v>635</v>
      </c>
      <c r="N1212" s="383" t="s">
        <v>620</v>
      </c>
      <c r="O1212" s="383" t="s">
        <v>230</v>
      </c>
    </row>
    <row r="1213" spans="1:15">
      <c r="A1213" s="385">
        <v>42044</v>
      </c>
      <c r="B1213" s="383" t="s">
        <v>17</v>
      </c>
      <c r="C1213" s="383" t="s">
        <v>18</v>
      </c>
      <c r="D1213" s="383" t="s">
        <v>19</v>
      </c>
      <c r="E1213" s="383" t="s">
        <v>668</v>
      </c>
      <c r="F1213" s="383" t="s">
        <v>10</v>
      </c>
      <c r="G1213" s="384">
        <v>2000</v>
      </c>
      <c r="H1213" s="383" t="s">
        <v>679</v>
      </c>
      <c r="I1213" s="383" t="s">
        <v>677</v>
      </c>
      <c r="J1213" s="383" t="s">
        <v>617</v>
      </c>
      <c r="K1213" s="383" t="s">
        <v>618</v>
      </c>
      <c r="L1213" s="384">
        <v>20833</v>
      </c>
      <c r="M1213" s="383" t="s">
        <v>635</v>
      </c>
      <c r="N1213" s="383" t="s">
        <v>620</v>
      </c>
      <c r="O1213" s="383" t="s">
        <v>230</v>
      </c>
    </row>
    <row r="1214" spans="1:15">
      <c r="A1214" s="385">
        <v>42045</v>
      </c>
      <c r="B1214" s="383" t="s">
        <v>17</v>
      </c>
      <c r="C1214" s="383" t="s">
        <v>18</v>
      </c>
      <c r="D1214" s="383" t="s">
        <v>19</v>
      </c>
      <c r="E1214" s="383" t="s">
        <v>668</v>
      </c>
      <c r="F1214" s="383" t="s">
        <v>10</v>
      </c>
      <c r="G1214" s="384">
        <v>2000</v>
      </c>
      <c r="H1214" s="383" t="s">
        <v>679</v>
      </c>
      <c r="I1214" s="383" t="s">
        <v>677</v>
      </c>
      <c r="J1214" s="383" t="s">
        <v>617</v>
      </c>
      <c r="K1214" s="383" t="s">
        <v>618</v>
      </c>
      <c r="L1214" s="384">
        <v>20833</v>
      </c>
      <c r="M1214" s="383" t="s">
        <v>635</v>
      </c>
      <c r="N1214" s="383" t="s">
        <v>620</v>
      </c>
      <c r="O1214" s="383" t="s">
        <v>230</v>
      </c>
    </row>
    <row r="1215" spans="1:15">
      <c r="A1215" s="385">
        <v>42046</v>
      </c>
      <c r="B1215" s="383" t="s">
        <v>17</v>
      </c>
      <c r="C1215" s="383" t="s">
        <v>18</v>
      </c>
      <c r="D1215" s="383" t="s">
        <v>19</v>
      </c>
      <c r="E1215" s="383" t="s">
        <v>668</v>
      </c>
      <c r="F1215" s="383" t="s">
        <v>10</v>
      </c>
      <c r="G1215" s="384">
        <v>2000</v>
      </c>
      <c r="H1215" s="383" t="s">
        <v>679</v>
      </c>
      <c r="I1215" s="383" t="s">
        <v>677</v>
      </c>
      <c r="J1215" s="383" t="s">
        <v>617</v>
      </c>
      <c r="K1215" s="383" t="s">
        <v>618</v>
      </c>
      <c r="L1215" s="384">
        <v>20833</v>
      </c>
      <c r="M1215" s="383" t="s">
        <v>635</v>
      </c>
      <c r="N1215" s="383" t="s">
        <v>620</v>
      </c>
      <c r="O1215" s="383" t="s">
        <v>230</v>
      </c>
    </row>
    <row r="1216" spans="1:15">
      <c r="A1216" s="385">
        <v>42047</v>
      </c>
      <c r="B1216" s="383" t="s">
        <v>17</v>
      </c>
      <c r="C1216" s="383" t="s">
        <v>18</v>
      </c>
      <c r="D1216" s="383" t="s">
        <v>19</v>
      </c>
      <c r="E1216" s="383" t="s">
        <v>668</v>
      </c>
      <c r="F1216" s="383" t="s">
        <v>10</v>
      </c>
      <c r="G1216" s="384">
        <v>2000</v>
      </c>
      <c r="H1216" s="383" t="s">
        <v>679</v>
      </c>
      <c r="I1216" s="383" t="s">
        <v>677</v>
      </c>
      <c r="J1216" s="383" t="s">
        <v>617</v>
      </c>
      <c r="K1216" s="383" t="s">
        <v>618</v>
      </c>
      <c r="L1216" s="384">
        <v>20833</v>
      </c>
      <c r="M1216" s="383" t="s">
        <v>635</v>
      </c>
      <c r="N1216" s="383" t="s">
        <v>620</v>
      </c>
      <c r="O1216" s="383" t="s">
        <v>230</v>
      </c>
    </row>
    <row r="1217" spans="1:15">
      <c r="A1217" s="385">
        <v>42048</v>
      </c>
      <c r="B1217" s="383" t="s">
        <v>17</v>
      </c>
      <c r="C1217" s="383" t="s">
        <v>18</v>
      </c>
      <c r="D1217" s="383" t="s">
        <v>19</v>
      </c>
      <c r="E1217" s="383" t="s">
        <v>668</v>
      </c>
      <c r="F1217" s="383" t="s">
        <v>10</v>
      </c>
      <c r="G1217" s="384">
        <v>2000</v>
      </c>
      <c r="H1217" s="383" t="s">
        <v>679</v>
      </c>
      <c r="I1217" s="383" t="s">
        <v>677</v>
      </c>
      <c r="J1217" s="383" t="s">
        <v>617</v>
      </c>
      <c r="K1217" s="383" t="s">
        <v>618</v>
      </c>
      <c r="L1217" s="384">
        <v>20833</v>
      </c>
      <c r="M1217" s="383" t="s">
        <v>635</v>
      </c>
      <c r="N1217" s="383" t="s">
        <v>620</v>
      </c>
      <c r="O1217" s="383" t="s">
        <v>230</v>
      </c>
    </row>
    <row r="1218" spans="1:15">
      <c r="A1218" s="385">
        <v>42049</v>
      </c>
      <c r="B1218" s="383" t="s">
        <v>17</v>
      </c>
      <c r="C1218" s="383" t="s">
        <v>18</v>
      </c>
      <c r="D1218" s="383" t="s">
        <v>19</v>
      </c>
      <c r="E1218" s="383" t="s">
        <v>668</v>
      </c>
      <c r="F1218" s="383" t="s">
        <v>10</v>
      </c>
      <c r="G1218" s="384">
        <v>2000</v>
      </c>
      <c r="H1218" s="383" t="s">
        <v>679</v>
      </c>
      <c r="I1218" s="383" t="s">
        <v>677</v>
      </c>
      <c r="J1218" s="383" t="s">
        <v>617</v>
      </c>
      <c r="K1218" s="383" t="s">
        <v>618</v>
      </c>
      <c r="L1218" s="384">
        <v>21180</v>
      </c>
      <c r="M1218" s="383" t="s">
        <v>635</v>
      </c>
      <c r="N1218" s="383" t="s">
        <v>620</v>
      </c>
      <c r="O1218" s="383" t="s">
        <v>230</v>
      </c>
    </row>
    <row r="1219" spans="1:15">
      <c r="A1219" s="385">
        <v>42050</v>
      </c>
      <c r="B1219" s="383" t="s">
        <v>17</v>
      </c>
      <c r="C1219" s="383" t="s">
        <v>18</v>
      </c>
      <c r="D1219" s="383" t="s">
        <v>19</v>
      </c>
      <c r="E1219" s="383" t="s">
        <v>668</v>
      </c>
      <c r="F1219" s="383" t="s">
        <v>10</v>
      </c>
      <c r="G1219" s="384">
        <v>2000</v>
      </c>
      <c r="H1219" s="383" t="s">
        <v>679</v>
      </c>
      <c r="I1219" s="383" t="s">
        <v>677</v>
      </c>
      <c r="J1219" s="383" t="s">
        <v>617</v>
      </c>
      <c r="K1219" s="383" t="s">
        <v>618</v>
      </c>
      <c r="L1219" s="384">
        <v>22680</v>
      </c>
      <c r="M1219" s="383" t="s">
        <v>635</v>
      </c>
      <c r="N1219" s="383" t="s">
        <v>620</v>
      </c>
      <c r="O1219" s="383" t="s">
        <v>230</v>
      </c>
    </row>
    <row r="1220" spans="1:15">
      <c r="A1220" s="385">
        <v>42051</v>
      </c>
      <c r="B1220" s="383" t="s">
        <v>17</v>
      </c>
      <c r="C1220" s="383" t="s">
        <v>18</v>
      </c>
      <c r="D1220" s="383" t="s">
        <v>19</v>
      </c>
      <c r="E1220" s="383" t="s">
        <v>668</v>
      </c>
      <c r="F1220" s="383" t="s">
        <v>10</v>
      </c>
      <c r="G1220" s="384">
        <v>2000</v>
      </c>
      <c r="H1220" s="383" t="s">
        <v>679</v>
      </c>
      <c r="I1220" s="383" t="s">
        <v>677</v>
      </c>
      <c r="J1220" s="383" t="s">
        <v>617</v>
      </c>
      <c r="K1220" s="383" t="s">
        <v>618</v>
      </c>
      <c r="L1220" s="384">
        <v>23171</v>
      </c>
      <c r="M1220" s="383" t="s">
        <v>635</v>
      </c>
      <c r="N1220" s="383" t="s">
        <v>620</v>
      </c>
      <c r="O1220" s="383" t="s">
        <v>230</v>
      </c>
    </row>
    <row r="1221" spans="1:15">
      <c r="A1221" s="385">
        <v>42052</v>
      </c>
      <c r="B1221" s="383" t="s">
        <v>17</v>
      </c>
      <c r="C1221" s="383" t="s">
        <v>18</v>
      </c>
      <c r="D1221" s="383" t="s">
        <v>19</v>
      </c>
      <c r="E1221" s="383" t="s">
        <v>668</v>
      </c>
      <c r="F1221" s="383" t="s">
        <v>10</v>
      </c>
      <c r="G1221" s="384">
        <v>2000</v>
      </c>
      <c r="H1221" s="383" t="s">
        <v>679</v>
      </c>
      <c r="I1221" s="383" t="s">
        <v>677</v>
      </c>
      <c r="J1221" s="383" t="s">
        <v>617</v>
      </c>
      <c r="K1221" s="383" t="s">
        <v>618</v>
      </c>
      <c r="L1221" s="384">
        <v>23171</v>
      </c>
      <c r="M1221" s="383" t="s">
        <v>636</v>
      </c>
      <c r="N1221" s="383" t="s">
        <v>620</v>
      </c>
      <c r="O1221" s="383" t="s">
        <v>230</v>
      </c>
    </row>
    <row r="1222" spans="1:15">
      <c r="A1222" s="385">
        <v>42066</v>
      </c>
      <c r="B1222" s="383" t="s">
        <v>17</v>
      </c>
      <c r="C1222" s="383" t="s">
        <v>18</v>
      </c>
      <c r="D1222" s="383" t="s">
        <v>19</v>
      </c>
      <c r="E1222" s="383" t="s">
        <v>668</v>
      </c>
      <c r="F1222" s="383" t="s">
        <v>10</v>
      </c>
      <c r="G1222" s="384">
        <v>2000</v>
      </c>
      <c r="H1222" s="383" t="s">
        <v>679</v>
      </c>
      <c r="I1222" s="383" t="s">
        <v>677</v>
      </c>
      <c r="J1222" s="383" t="s">
        <v>617</v>
      </c>
      <c r="K1222" s="383" t="s">
        <v>618</v>
      </c>
      <c r="L1222" s="384">
        <v>24376</v>
      </c>
      <c r="M1222" s="383" t="s">
        <v>638</v>
      </c>
      <c r="N1222" s="383" t="s">
        <v>620</v>
      </c>
      <c r="O1222" s="383" t="s">
        <v>230</v>
      </c>
    </row>
    <row r="1223" spans="1:15">
      <c r="A1223" s="385">
        <v>42067</v>
      </c>
      <c r="B1223" s="383" t="s">
        <v>17</v>
      </c>
      <c r="C1223" s="383" t="s">
        <v>18</v>
      </c>
      <c r="D1223" s="383" t="s">
        <v>19</v>
      </c>
      <c r="E1223" s="383" t="s">
        <v>668</v>
      </c>
      <c r="F1223" s="383" t="s">
        <v>10</v>
      </c>
      <c r="G1223" s="384">
        <v>2000</v>
      </c>
      <c r="H1223" s="383" t="s">
        <v>679</v>
      </c>
      <c r="I1223" s="383" t="s">
        <v>677</v>
      </c>
      <c r="J1223" s="383" t="s">
        <v>617</v>
      </c>
      <c r="K1223" s="383" t="s">
        <v>618</v>
      </c>
      <c r="L1223" s="384">
        <v>24394</v>
      </c>
      <c r="M1223" s="383" t="s">
        <v>638</v>
      </c>
      <c r="N1223" s="383" t="s">
        <v>620</v>
      </c>
      <c r="O1223" s="383" t="s">
        <v>230</v>
      </c>
    </row>
    <row r="1224" spans="1:15">
      <c r="A1224" s="385">
        <v>42068</v>
      </c>
      <c r="B1224" s="383" t="s">
        <v>17</v>
      </c>
      <c r="C1224" s="383" t="s">
        <v>18</v>
      </c>
      <c r="D1224" s="383" t="s">
        <v>19</v>
      </c>
      <c r="E1224" s="383" t="s">
        <v>668</v>
      </c>
      <c r="F1224" s="383" t="s">
        <v>10</v>
      </c>
      <c r="G1224" s="384">
        <v>2000</v>
      </c>
      <c r="H1224" s="383" t="s">
        <v>679</v>
      </c>
      <c r="I1224" s="383" t="s">
        <v>677</v>
      </c>
      <c r="J1224" s="383" t="s">
        <v>617</v>
      </c>
      <c r="K1224" s="383" t="s">
        <v>618</v>
      </c>
      <c r="L1224" s="384">
        <v>24965</v>
      </c>
      <c r="M1224" s="383" t="s">
        <v>638</v>
      </c>
      <c r="N1224" s="383" t="s">
        <v>620</v>
      </c>
      <c r="O1224" s="383" t="s">
        <v>230</v>
      </c>
    </row>
    <row r="1225" spans="1:15">
      <c r="A1225" s="385">
        <v>42069</v>
      </c>
      <c r="B1225" s="383" t="s">
        <v>17</v>
      </c>
      <c r="C1225" s="383" t="s">
        <v>18</v>
      </c>
      <c r="D1225" s="383" t="s">
        <v>19</v>
      </c>
      <c r="E1225" s="383" t="s">
        <v>668</v>
      </c>
      <c r="F1225" s="383" t="s">
        <v>10</v>
      </c>
      <c r="G1225" s="384">
        <v>2000</v>
      </c>
      <c r="H1225" s="383" t="s">
        <v>679</v>
      </c>
      <c r="I1225" s="383" t="s">
        <v>677</v>
      </c>
      <c r="J1225" s="383" t="s">
        <v>617</v>
      </c>
      <c r="K1225" s="383" t="s">
        <v>618</v>
      </c>
      <c r="L1225" s="384">
        <v>25035</v>
      </c>
      <c r="M1225" s="383" t="s">
        <v>638</v>
      </c>
      <c r="N1225" s="383" t="s">
        <v>620</v>
      </c>
      <c r="O1225" s="383" t="s">
        <v>230</v>
      </c>
    </row>
    <row r="1226" spans="1:15">
      <c r="A1226" s="385">
        <v>42070</v>
      </c>
      <c r="B1226" s="383" t="s">
        <v>17</v>
      </c>
      <c r="C1226" s="383" t="s">
        <v>18</v>
      </c>
      <c r="D1226" s="383" t="s">
        <v>19</v>
      </c>
      <c r="E1226" s="383" t="s">
        <v>668</v>
      </c>
      <c r="F1226" s="383" t="s">
        <v>10</v>
      </c>
      <c r="G1226" s="384">
        <v>2000</v>
      </c>
      <c r="H1226" s="383" t="s">
        <v>679</v>
      </c>
      <c r="I1226" s="383" t="s">
        <v>677</v>
      </c>
      <c r="J1226" s="383" t="s">
        <v>617</v>
      </c>
      <c r="K1226" s="383" t="s">
        <v>618</v>
      </c>
      <c r="L1226" s="384">
        <v>25532</v>
      </c>
      <c r="M1226" s="383" t="s">
        <v>638</v>
      </c>
      <c r="N1226" s="383" t="s">
        <v>620</v>
      </c>
      <c r="O1226" s="383" t="s">
        <v>230</v>
      </c>
    </row>
    <row r="1227" spans="1:15">
      <c r="A1227" s="385">
        <v>42071</v>
      </c>
      <c r="B1227" s="383" t="s">
        <v>17</v>
      </c>
      <c r="C1227" s="383" t="s">
        <v>18</v>
      </c>
      <c r="D1227" s="383" t="s">
        <v>19</v>
      </c>
      <c r="E1227" s="383" t="s">
        <v>668</v>
      </c>
      <c r="F1227" s="383" t="s">
        <v>10</v>
      </c>
      <c r="G1227" s="384">
        <v>2000</v>
      </c>
      <c r="H1227" s="383" t="s">
        <v>679</v>
      </c>
      <c r="I1227" s="383" t="s">
        <v>677</v>
      </c>
      <c r="J1227" s="383" t="s">
        <v>617</v>
      </c>
      <c r="K1227" s="383" t="s">
        <v>618</v>
      </c>
      <c r="L1227" s="384">
        <v>25875</v>
      </c>
      <c r="M1227" s="383" t="s">
        <v>638</v>
      </c>
      <c r="N1227" s="383" t="s">
        <v>620</v>
      </c>
      <c r="O1227" s="383" t="s">
        <v>230</v>
      </c>
    </row>
    <row r="1228" spans="1:15">
      <c r="A1228" s="385">
        <v>42072</v>
      </c>
      <c r="B1228" s="383" t="s">
        <v>17</v>
      </c>
      <c r="C1228" s="383" t="s">
        <v>18</v>
      </c>
      <c r="D1228" s="383" t="s">
        <v>19</v>
      </c>
      <c r="E1228" s="383" t="s">
        <v>668</v>
      </c>
      <c r="F1228" s="383" t="s">
        <v>10</v>
      </c>
      <c r="G1228" s="384">
        <v>2000</v>
      </c>
      <c r="H1228" s="383" t="s">
        <v>679</v>
      </c>
      <c r="I1228" s="383" t="s">
        <v>677</v>
      </c>
      <c r="J1228" s="383" t="s">
        <v>617</v>
      </c>
      <c r="K1228" s="383" t="s">
        <v>618</v>
      </c>
      <c r="L1228" s="384">
        <v>25875</v>
      </c>
      <c r="M1228" s="383" t="s">
        <v>638</v>
      </c>
      <c r="N1228" s="383" t="s">
        <v>620</v>
      </c>
      <c r="O1228" s="383" t="s">
        <v>230</v>
      </c>
    </row>
    <row r="1229" spans="1:15">
      <c r="A1229" s="385">
        <v>42073</v>
      </c>
      <c r="B1229" s="383" t="s">
        <v>17</v>
      </c>
      <c r="C1229" s="383" t="s">
        <v>18</v>
      </c>
      <c r="D1229" s="383" t="s">
        <v>19</v>
      </c>
      <c r="E1229" s="383" t="s">
        <v>668</v>
      </c>
      <c r="F1229" s="383" t="s">
        <v>10</v>
      </c>
      <c r="G1229" s="384">
        <v>2000</v>
      </c>
      <c r="H1229" s="383" t="s">
        <v>679</v>
      </c>
      <c r="I1229" s="383" t="s">
        <v>677</v>
      </c>
      <c r="J1229" s="383" t="s">
        <v>617</v>
      </c>
      <c r="K1229" s="383" t="s">
        <v>618</v>
      </c>
      <c r="L1229" s="384">
        <v>25875</v>
      </c>
      <c r="M1229" s="383" t="s">
        <v>638</v>
      </c>
      <c r="N1229" s="383" t="s">
        <v>620</v>
      </c>
      <c r="O1229" s="383" t="s">
        <v>230</v>
      </c>
    </row>
    <row r="1230" spans="1:15">
      <c r="A1230" s="385">
        <v>42074</v>
      </c>
      <c r="B1230" s="383" t="s">
        <v>17</v>
      </c>
      <c r="C1230" s="383" t="s">
        <v>18</v>
      </c>
      <c r="D1230" s="383" t="s">
        <v>19</v>
      </c>
      <c r="E1230" s="383" t="s">
        <v>668</v>
      </c>
      <c r="F1230" s="383" t="s">
        <v>10</v>
      </c>
      <c r="G1230" s="384">
        <v>2000</v>
      </c>
      <c r="H1230" s="383" t="s">
        <v>679</v>
      </c>
      <c r="I1230" s="383" t="s">
        <v>677</v>
      </c>
      <c r="J1230" s="383" t="s">
        <v>617</v>
      </c>
      <c r="K1230" s="383" t="s">
        <v>618</v>
      </c>
      <c r="L1230" s="384">
        <v>25875</v>
      </c>
      <c r="M1230" s="383" t="s">
        <v>638</v>
      </c>
      <c r="N1230" s="383" t="s">
        <v>620</v>
      </c>
      <c r="O1230" s="383" t="s">
        <v>230</v>
      </c>
    </row>
    <row r="1231" spans="1:15">
      <c r="A1231" s="385">
        <v>42075</v>
      </c>
      <c r="B1231" s="383" t="s">
        <v>17</v>
      </c>
      <c r="C1231" s="383" t="s">
        <v>18</v>
      </c>
      <c r="D1231" s="383" t="s">
        <v>19</v>
      </c>
      <c r="E1231" s="383" t="s">
        <v>668</v>
      </c>
      <c r="F1231" s="383" t="s">
        <v>10</v>
      </c>
      <c r="G1231" s="384">
        <v>2000</v>
      </c>
      <c r="H1231" s="383" t="s">
        <v>679</v>
      </c>
      <c r="I1231" s="383" t="s">
        <v>677</v>
      </c>
      <c r="J1231" s="383" t="s">
        <v>617</v>
      </c>
      <c r="K1231" s="383" t="s">
        <v>618</v>
      </c>
      <c r="L1231" s="384">
        <v>25875</v>
      </c>
      <c r="M1231" s="383" t="s">
        <v>639</v>
      </c>
      <c r="N1231" s="383" t="s">
        <v>620</v>
      </c>
      <c r="O1231" s="383" t="s">
        <v>230</v>
      </c>
    </row>
    <row r="1232" spans="1:15">
      <c r="A1232" s="385">
        <v>42076</v>
      </c>
      <c r="B1232" s="383" t="s">
        <v>17</v>
      </c>
      <c r="C1232" s="383" t="s">
        <v>18</v>
      </c>
      <c r="D1232" s="383" t="s">
        <v>19</v>
      </c>
      <c r="E1232" s="383" t="s">
        <v>668</v>
      </c>
      <c r="F1232" s="383" t="s">
        <v>10</v>
      </c>
      <c r="G1232" s="384">
        <v>2000</v>
      </c>
      <c r="H1232" s="383" t="s">
        <v>679</v>
      </c>
      <c r="I1232" s="383" t="s">
        <v>677</v>
      </c>
      <c r="J1232" s="383" t="s">
        <v>617</v>
      </c>
      <c r="K1232" s="383" t="s">
        <v>618</v>
      </c>
      <c r="L1232" s="384">
        <v>25875</v>
      </c>
      <c r="M1232" s="383" t="s">
        <v>639</v>
      </c>
      <c r="N1232" s="383" t="s">
        <v>620</v>
      </c>
      <c r="O1232" s="383" t="s">
        <v>230</v>
      </c>
    </row>
    <row r="1233" spans="1:15">
      <c r="A1233" s="385">
        <v>42077</v>
      </c>
      <c r="B1233" s="383" t="s">
        <v>17</v>
      </c>
      <c r="C1233" s="383" t="s">
        <v>18</v>
      </c>
      <c r="D1233" s="383" t="s">
        <v>19</v>
      </c>
      <c r="E1233" s="383" t="s">
        <v>668</v>
      </c>
      <c r="F1233" s="383" t="s">
        <v>10</v>
      </c>
      <c r="G1233" s="384">
        <v>2000</v>
      </c>
      <c r="H1233" s="383" t="s">
        <v>679</v>
      </c>
      <c r="I1233" s="383" t="s">
        <v>677</v>
      </c>
      <c r="J1233" s="383" t="s">
        <v>617</v>
      </c>
      <c r="K1233" s="383" t="s">
        <v>618</v>
      </c>
      <c r="L1233" s="384">
        <v>25875</v>
      </c>
      <c r="M1233" s="383" t="s">
        <v>639</v>
      </c>
      <c r="N1233" s="383" t="s">
        <v>620</v>
      </c>
      <c r="O1233" s="383" t="s">
        <v>230</v>
      </c>
    </row>
    <row r="1234" spans="1:15">
      <c r="A1234" s="385">
        <v>42078</v>
      </c>
      <c r="B1234" s="383" t="s">
        <v>17</v>
      </c>
      <c r="C1234" s="383" t="s">
        <v>18</v>
      </c>
      <c r="D1234" s="383" t="s">
        <v>19</v>
      </c>
      <c r="E1234" s="383" t="s">
        <v>668</v>
      </c>
      <c r="F1234" s="383" t="s">
        <v>10</v>
      </c>
      <c r="G1234" s="384">
        <v>2000</v>
      </c>
      <c r="H1234" s="383" t="s">
        <v>679</v>
      </c>
      <c r="I1234" s="383" t="s">
        <v>677</v>
      </c>
      <c r="J1234" s="383" t="s">
        <v>617</v>
      </c>
      <c r="K1234" s="383" t="s">
        <v>618</v>
      </c>
      <c r="L1234" s="384">
        <v>25875</v>
      </c>
      <c r="M1234" s="383" t="s">
        <v>639</v>
      </c>
      <c r="N1234" s="383" t="s">
        <v>620</v>
      </c>
      <c r="O1234" s="383" t="s">
        <v>230</v>
      </c>
    </row>
    <row r="1235" spans="1:15">
      <c r="A1235" s="385">
        <v>42079</v>
      </c>
      <c r="B1235" s="383" t="s">
        <v>17</v>
      </c>
      <c r="C1235" s="383" t="s">
        <v>18</v>
      </c>
      <c r="D1235" s="383" t="s">
        <v>19</v>
      </c>
      <c r="E1235" s="383" t="s">
        <v>668</v>
      </c>
      <c r="F1235" s="383" t="s">
        <v>10</v>
      </c>
      <c r="G1235" s="384">
        <v>2000</v>
      </c>
      <c r="H1235" s="383" t="s">
        <v>679</v>
      </c>
      <c r="I1235" s="383" t="s">
        <v>677</v>
      </c>
      <c r="J1235" s="383" t="s">
        <v>617</v>
      </c>
      <c r="K1235" s="383" t="s">
        <v>618</v>
      </c>
      <c r="L1235" s="384">
        <v>25875</v>
      </c>
      <c r="M1235" s="383" t="s">
        <v>639</v>
      </c>
      <c r="N1235" s="383" t="s">
        <v>620</v>
      </c>
      <c r="O1235" s="383" t="s">
        <v>230</v>
      </c>
    </row>
    <row r="1236" spans="1:15">
      <c r="A1236" s="385">
        <v>42080</v>
      </c>
      <c r="B1236" s="383" t="s">
        <v>17</v>
      </c>
      <c r="C1236" s="383" t="s">
        <v>18</v>
      </c>
      <c r="D1236" s="383" t="s">
        <v>19</v>
      </c>
      <c r="E1236" s="383" t="s">
        <v>668</v>
      </c>
      <c r="F1236" s="383" t="s">
        <v>10</v>
      </c>
      <c r="G1236" s="384">
        <v>2000</v>
      </c>
      <c r="H1236" s="383" t="s">
        <v>679</v>
      </c>
      <c r="I1236" s="383" t="s">
        <v>677</v>
      </c>
      <c r="J1236" s="383" t="s">
        <v>617</v>
      </c>
      <c r="K1236" s="383" t="s">
        <v>618</v>
      </c>
      <c r="L1236" s="384">
        <v>25875</v>
      </c>
      <c r="M1236" s="383" t="s">
        <v>639</v>
      </c>
      <c r="N1236" s="383" t="s">
        <v>620</v>
      </c>
      <c r="O1236" s="383" t="s">
        <v>230</v>
      </c>
    </row>
    <row r="1237" spans="1:15">
      <c r="A1237" s="385">
        <v>42088</v>
      </c>
      <c r="B1237" s="383" t="s">
        <v>15</v>
      </c>
      <c r="C1237" s="383" t="s">
        <v>16</v>
      </c>
      <c r="D1237" s="383" t="s">
        <v>13</v>
      </c>
      <c r="E1237" s="383" t="s">
        <v>680</v>
      </c>
      <c r="F1237" s="383" t="s">
        <v>10</v>
      </c>
      <c r="G1237" s="384">
        <v>6000</v>
      </c>
      <c r="H1237" s="383" t="s">
        <v>681</v>
      </c>
      <c r="I1237" s="383" t="s">
        <v>684</v>
      </c>
      <c r="J1237" s="383" t="s">
        <v>617</v>
      </c>
      <c r="K1237" s="383" t="s">
        <v>618</v>
      </c>
      <c r="L1237" s="384">
        <v>27741</v>
      </c>
      <c r="M1237" s="383" t="s">
        <v>640</v>
      </c>
      <c r="N1237" s="383" t="s">
        <v>620</v>
      </c>
      <c r="O1237" s="383" t="s">
        <v>230</v>
      </c>
    </row>
    <row r="1238" spans="1:15">
      <c r="A1238" s="385">
        <v>42094</v>
      </c>
      <c r="B1238" s="383" t="s">
        <v>17</v>
      </c>
      <c r="C1238" s="383" t="s">
        <v>18</v>
      </c>
      <c r="D1238" s="383" t="s">
        <v>19</v>
      </c>
      <c r="E1238" s="383" t="s">
        <v>668</v>
      </c>
      <c r="F1238" s="383" t="s">
        <v>10</v>
      </c>
      <c r="G1238" s="384">
        <v>2000</v>
      </c>
      <c r="H1238" s="383" t="s">
        <v>679</v>
      </c>
      <c r="I1238" s="383" t="s">
        <v>677</v>
      </c>
      <c r="J1238" s="383" t="s">
        <v>617</v>
      </c>
      <c r="K1238" s="383" t="s">
        <v>618</v>
      </c>
      <c r="L1238" s="384">
        <v>27741</v>
      </c>
      <c r="M1238" s="383" t="s">
        <v>641</v>
      </c>
      <c r="N1238" s="383" t="s">
        <v>620</v>
      </c>
      <c r="O1238" s="383" t="s">
        <v>230</v>
      </c>
    </row>
    <row r="1239" spans="1:15">
      <c r="A1239" s="385">
        <v>42095</v>
      </c>
      <c r="B1239" s="383" t="s">
        <v>17</v>
      </c>
      <c r="C1239" s="383" t="s">
        <v>18</v>
      </c>
      <c r="D1239" s="383" t="s">
        <v>19</v>
      </c>
      <c r="E1239" s="383" t="s">
        <v>668</v>
      </c>
      <c r="F1239" s="383" t="s">
        <v>10</v>
      </c>
      <c r="G1239" s="384">
        <v>2000</v>
      </c>
      <c r="H1239" s="383" t="s">
        <v>679</v>
      </c>
      <c r="I1239" s="383" t="s">
        <v>677</v>
      </c>
      <c r="J1239" s="383" t="s">
        <v>617</v>
      </c>
      <c r="K1239" s="383" t="s">
        <v>618</v>
      </c>
      <c r="L1239" s="384">
        <v>27741</v>
      </c>
      <c r="M1239" s="383" t="s">
        <v>641</v>
      </c>
      <c r="N1239" s="383" t="s">
        <v>620</v>
      </c>
      <c r="O1239" s="383" t="s">
        <v>230</v>
      </c>
    </row>
    <row r="1240" spans="1:15">
      <c r="A1240" s="385">
        <v>42096</v>
      </c>
      <c r="B1240" s="383" t="s">
        <v>17</v>
      </c>
      <c r="C1240" s="383" t="s">
        <v>18</v>
      </c>
      <c r="D1240" s="383" t="s">
        <v>19</v>
      </c>
      <c r="E1240" s="383" t="s">
        <v>668</v>
      </c>
      <c r="F1240" s="383" t="s">
        <v>10</v>
      </c>
      <c r="G1240" s="384">
        <v>2000</v>
      </c>
      <c r="H1240" s="383" t="s">
        <v>679</v>
      </c>
      <c r="I1240" s="383" t="s">
        <v>677</v>
      </c>
      <c r="J1240" s="383" t="s">
        <v>617</v>
      </c>
      <c r="K1240" s="383" t="s">
        <v>618</v>
      </c>
      <c r="L1240" s="384">
        <v>27741</v>
      </c>
      <c r="M1240" s="383" t="s">
        <v>641</v>
      </c>
      <c r="N1240" s="383" t="s">
        <v>620</v>
      </c>
      <c r="O1240" s="383" t="s">
        <v>230</v>
      </c>
    </row>
    <row r="1241" spans="1:15">
      <c r="A1241" s="385">
        <v>42097</v>
      </c>
      <c r="B1241" s="383" t="s">
        <v>17</v>
      </c>
      <c r="C1241" s="383" t="s">
        <v>18</v>
      </c>
      <c r="D1241" s="383" t="s">
        <v>19</v>
      </c>
      <c r="E1241" s="383" t="s">
        <v>668</v>
      </c>
      <c r="F1241" s="383" t="s">
        <v>10</v>
      </c>
      <c r="G1241" s="384">
        <v>2000</v>
      </c>
      <c r="H1241" s="383" t="s">
        <v>679</v>
      </c>
      <c r="I1241" s="383" t="s">
        <v>677</v>
      </c>
      <c r="J1241" s="383" t="s">
        <v>617</v>
      </c>
      <c r="K1241" s="383" t="s">
        <v>618</v>
      </c>
      <c r="L1241" s="384">
        <v>27741</v>
      </c>
      <c r="M1241" s="383" t="s">
        <v>641</v>
      </c>
      <c r="N1241" s="383" t="s">
        <v>620</v>
      </c>
      <c r="O1241" s="383" t="s">
        <v>230</v>
      </c>
    </row>
    <row r="1242" spans="1:15">
      <c r="A1242" s="385">
        <v>42098</v>
      </c>
      <c r="B1242" s="383" t="s">
        <v>15</v>
      </c>
      <c r="C1242" s="383" t="s">
        <v>16</v>
      </c>
      <c r="D1242" s="383" t="s">
        <v>13</v>
      </c>
      <c r="E1242" s="383" t="s">
        <v>680</v>
      </c>
      <c r="F1242" s="383" t="s">
        <v>10</v>
      </c>
      <c r="G1242" s="384">
        <v>3000</v>
      </c>
      <c r="H1242" s="383" t="s">
        <v>681</v>
      </c>
      <c r="I1242" s="383" t="s">
        <v>689</v>
      </c>
      <c r="J1242" s="383" t="s">
        <v>617</v>
      </c>
      <c r="K1242" s="383" t="s">
        <v>618</v>
      </c>
      <c r="L1242" s="384">
        <v>27751</v>
      </c>
      <c r="M1242" s="383" t="s">
        <v>641</v>
      </c>
      <c r="N1242" s="383" t="s">
        <v>620</v>
      </c>
      <c r="O1242" s="383" t="s">
        <v>230</v>
      </c>
    </row>
    <row r="1243" spans="1:15">
      <c r="A1243" s="385">
        <v>42099</v>
      </c>
      <c r="B1243" s="383" t="s">
        <v>17</v>
      </c>
      <c r="C1243" s="383" t="s">
        <v>18</v>
      </c>
      <c r="D1243" s="383" t="s">
        <v>19</v>
      </c>
      <c r="E1243" s="383" t="s">
        <v>668</v>
      </c>
      <c r="F1243" s="383" t="s">
        <v>10</v>
      </c>
      <c r="G1243" s="384">
        <v>2000</v>
      </c>
      <c r="H1243" s="383" t="s">
        <v>679</v>
      </c>
      <c r="I1243" s="383" t="s">
        <v>677</v>
      </c>
      <c r="J1243" s="383" t="s">
        <v>617</v>
      </c>
      <c r="K1243" s="383" t="s">
        <v>618</v>
      </c>
      <c r="L1243" s="384">
        <v>28181</v>
      </c>
      <c r="M1243" s="383" t="s">
        <v>642</v>
      </c>
      <c r="N1243" s="383" t="s">
        <v>620</v>
      </c>
      <c r="O1243" s="383" t="s">
        <v>230</v>
      </c>
    </row>
    <row r="1244" spans="1:15">
      <c r="A1244" s="385">
        <v>42100</v>
      </c>
      <c r="B1244" s="383" t="s">
        <v>17</v>
      </c>
      <c r="C1244" s="383" t="s">
        <v>18</v>
      </c>
      <c r="D1244" s="383" t="s">
        <v>19</v>
      </c>
      <c r="E1244" s="383" t="s">
        <v>668</v>
      </c>
      <c r="F1244" s="383" t="s">
        <v>10</v>
      </c>
      <c r="G1244" s="384">
        <v>2000</v>
      </c>
      <c r="H1244" s="383" t="s">
        <v>679</v>
      </c>
      <c r="I1244" s="383" t="s">
        <v>677</v>
      </c>
      <c r="J1244" s="383" t="s">
        <v>617</v>
      </c>
      <c r="K1244" s="383" t="s">
        <v>618</v>
      </c>
      <c r="L1244" s="384">
        <v>28641</v>
      </c>
      <c r="M1244" s="383" t="s">
        <v>642</v>
      </c>
      <c r="N1244" s="383" t="s">
        <v>620</v>
      </c>
      <c r="O1244" s="383" t="s">
        <v>230</v>
      </c>
    </row>
    <row r="1245" spans="1:15">
      <c r="A1245" s="385">
        <v>42101</v>
      </c>
      <c r="B1245" s="383" t="s">
        <v>17</v>
      </c>
      <c r="C1245" s="383" t="s">
        <v>18</v>
      </c>
      <c r="D1245" s="383" t="s">
        <v>19</v>
      </c>
      <c r="E1245" s="383" t="s">
        <v>668</v>
      </c>
      <c r="F1245" s="383" t="s">
        <v>10</v>
      </c>
      <c r="G1245" s="384">
        <v>2000</v>
      </c>
      <c r="H1245" s="383" t="s">
        <v>679</v>
      </c>
      <c r="I1245" s="383" t="s">
        <v>677</v>
      </c>
      <c r="J1245" s="383" t="s">
        <v>617</v>
      </c>
      <c r="K1245" s="383" t="s">
        <v>618</v>
      </c>
      <c r="L1245" s="384">
        <v>29260</v>
      </c>
      <c r="M1245" s="383" t="s">
        <v>642</v>
      </c>
      <c r="N1245" s="383" t="s">
        <v>620</v>
      </c>
      <c r="O1245" s="383" t="s">
        <v>230</v>
      </c>
    </row>
    <row r="1246" spans="1:15">
      <c r="A1246" s="385">
        <v>42102</v>
      </c>
      <c r="B1246" s="383" t="s">
        <v>17</v>
      </c>
      <c r="C1246" s="383" t="s">
        <v>18</v>
      </c>
      <c r="D1246" s="383" t="s">
        <v>19</v>
      </c>
      <c r="E1246" s="383" t="s">
        <v>668</v>
      </c>
      <c r="F1246" s="383" t="s">
        <v>10</v>
      </c>
      <c r="G1246" s="384">
        <v>2000</v>
      </c>
      <c r="H1246" s="383" t="s">
        <v>679</v>
      </c>
      <c r="I1246" s="383" t="s">
        <v>677</v>
      </c>
      <c r="J1246" s="383" t="s">
        <v>617</v>
      </c>
      <c r="K1246" s="383" t="s">
        <v>618</v>
      </c>
      <c r="L1246" s="384">
        <v>29608</v>
      </c>
      <c r="M1246" s="383" t="s">
        <v>642</v>
      </c>
      <c r="N1246" s="383" t="s">
        <v>620</v>
      </c>
      <c r="O1246" s="383" t="s">
        <v>230</v>
      </c>
    </row>
    <row r="1247" spans="1:15">
      <c r="A1247" s="385">
        <v>42103</v>
      </c>
      <c r="B1247" s="383" t="s">
        <v>17</v>
      </c>
      <c r="C1247" s="383" t="s">
        <v>18</v>
      </c>
      <c r="D1247" s="383" t="s">
        <v>19</v>
      </c>
      <c r="E1247" s="383" t="s">
        <v>668</v>
      </c>
      <c r="F1247" s="383" t="s">
        <v>10</v>
      </c>
      <c r="G1247" s="384">
        <v>2000</v>
      </c>
      <c r="H1247" s="383" t="s">
        <v>679</v>
      </c>
      <c r="I1247" s="383" t="s">
        <v>677</v>
      </c>
      <c r="J1247" s="383" t="s">
        <v>617</v>
      </c>
      <c r="K1247" s="383" t="s">
        <v>618</v>
      </c>
      <c r="L1247" s="384">
        <v>29608</v>
      </c>
      <c r="M1247" s="383" t="s">
        <v>642</v>
      </c>
      <c r="N1247" s="383" t="s">
        <v>620</v>
      </c>
      <c r="O1247" s="383" t="s">
        <v>230</v>
      </c>
    </row>
    <row r="1248" spans="1:15">
      <c r="A1248" s="385">
        <v>42104</v>
      </c>
      <c r="B1248" s="383" t="s">
        <v>17</v>
      </c>
      <c r="C1248" s="383" t="s">
        <v>18</v>
      </c>
      <c r="D1248" s="383" t="s">
        <v>19</v>
      </c>
      <c r="E1248" s="383" t="s">
        <v>668</v>
      </c>
      <c r="F1248" s="383" t="s">
        <v>10</v>
      </c>
      <c r="G1248" s="384">
        <v>2000</v>
      </c>
      <c r="H1248" s="383" t="s">
        <v>679</v>
      </c>
      <c r="I1248" s="383" t="s">
        <v>677</v>
      </c>
      <c r="J1248" s="383" t="s">
        <v>617</v>
      </c>
      <c r="K1248" s="383" t="s">
        <v>618</v>
      </c>
      <c r="L1248" s="384">
        <v>29608</v>
      </c>
      <c r="M1248" s="383" t="s">
        <v>642</v>
      </c>
      <c r="N1248" s="383" t="s">
        <v>620</v>
      </c>
      <c r="O1248" s="383" t="s">
        <v>230</v>
      </c>
    </row>
    <row r="1249" spans="1:15">
      <c r="A1249" s="385">
        <v>42105</v>
      </c>
      <c r="B1249" s="383" t="s">
        <v>17</v>
      </c>
      <c r="C1249" s="383" t="s">
        <v>18</v>
      </c>
      <c r="D1249" s="383" t="s">
        <v>19</v>
      </c>
      <c r="E1249" s="383" t="s">
        <v>668</v>
      </c>
      <c r="F1249" s="383" t="s">
        <v>10</v>
      </c>
      <c r="G1249" s="384">
        <v>2000</v>
      </c>
      <c r="H1249" s="383" t="s">
        <v>679</v>
      </c>
      <c r="I1249" s="383" t="s">
        <v>677</v>
      </c>
      <c r="J1249" s="383" t="s">
        <v>617</v>
      </c>
      <c r="K1249" s="383" t="s">
        <v>618</v>
      </c>
      <c r="L1249" s="384">
        <v>29608</v>
      </c>
      <c r="M1249" s="383" t="s">
        <v>642</v>
      </c>
      <c r="N1249" s="383" t="s">
        <v>620</v>
      </c>
      <c r="O1249" s="383" t="s">
        <v>230</v>
      </c>
    </row>
    <row r="1250" spans="1:15">
      <c r="A1250" s="385">
        <v>42106</v>
      </c>
      <c r="B1250" s="383" t="s">
        <v>17</v>
      </c>
      <c r="C1250" s="383" t="s">
        <v>18</v>
      </c>
      <c r="D1250" s="383" t="s">
        <v>19</v>
      </c>
      <c r="E1250" s="383" t="s">
        <v>668</v>
      </c>
      <c r="F1250" s="383" t="s">
        <v>10</v>
      </c>
      <c r="G1250" s="384">
        <v>2000</v>
      </c>
      <c r="H1250" s="383" t="s">
        <v>679</v>
      </c>
      <c r="I1250" s="383" t="s">
        <v>677</v>
      </c>
      <c r="J1250" s="383" t="s">
        <v>617</v>
      </c>
      <c r="K1250" s="383" t="s">
        <v>618</v>
      </c>
      <c r="L1250" s="384">
        <v>29608</v>
      </c>
      <c r="M1250" s="383" t="s">
        <v>642</v>
      </c>
      <c r="N1250" s="383" t="s">
        <v>620</v>
      </c>
      <c r="O1250" s="383" t="s">
        <v>230</v>
      </c>
    </row>
    <row r="1251" spans="1:15">
      <c r="A1251" s="385">
        <v>42107</v>
      </c>
      <c r="B1251" s="383" t="s">
        <v>17</v>
      </c>
      <c r="C1251" s="383" t="s">
        <v>18</v>
      </c>
      <c r="D1251" s="383" t="s">
        <v>19</v>
      </c>
      <c r="E1251" s="383" t="s">
        <v>668</v>
      </c>
      <c r="F1251" s="383" t="s">
        <v>10</v>
      </c>
      <c r="G1251" s="384">
        <v>2000</v>
      </c>
      <c r="H1251" s="383" t="s">
        <v>679</v>
      </c>
      <c r="I1251" s="383" t="s">
        <v>677</v>
      </c>
      <c r="J1251" s="383" t="s">
        <v>617</v>
      </c>
      <c r="K1251" s="383" t="s">
        <v>618</v>
      </c>
      <c r="L1251" s="384">
        <v>29973</v>
      </c>
      <c r="M1251" s="383" t="s">
        <v>642</v>
      </c>
      <c r="N1251" s="383" t="s">
        <v>620</v>
      </c>
      <c r="O1251" s="383" t="s">
        <v>230</v>
      </c>
    </row>
    <row r="1252" spans="1:15">
      <c r="A1252" s="385">
        <v>42108</v>
      </c>
      <c r="B1252" s="383" t="s">
        <v>17</v>
      </c>
      <c r="C1252" s="383" t="s">
        <v>18</v>
      </c>
      <c r="D1252" s="383" t="s">
        <v>19</v>
      </c>
      <c r="E1252" s="383" t="s">
        <v>668</v>
      </c>
      <c r="F1252" s="383" t="s">
        <v>10</v>
      </c>
      <c r="G1252" s="384">
        <v>2000</v>
      </c>
      <c r="H1252" s="383" t="s">
        <v>679</v>
      </c>
      <c r="I1252" s="383" t="s">
        <v>677</v>
      </c>
      <c r="J1252" s="383" t="s">
        <v>617</v>
      </c>
      <c r="K1252" s="383" t="s">
        <v>618</v>
      </c>
      <c r="L1252" s="384">
        <v>30380</v>
      </c>
      <c r="M1252" s="383" t="s">
        <v>642</v>
      </c>
      <c r="N1252" s="383" t="s">
        <v>620</v>
      </c>
      <c r="O1252" s="383" t="s">
        <v>230</v>
      </c>
    </row>
    <row r="1253" spans="1:15">
      <c r="A1253" s="385">
        <v>42111</v>
      </c>
      <c r="B1253" s="383" t="s">
        <v>17</v>
      </c>
      <c r="C1253" s="383" t="s">
        <v>18</v>
      </c>
      <c r="D1253" s="383" t="s">
        <v>19</v>
      </c>
      <c r="E1253" s="383" t="s">
        <v>668</v>
      </c>
      <c r="F1253" s="383" t="s">
        <v>10</v>
      </c>
      <c r="G1253" s="384">
        <v>750</v>
      </c>
      <c r="H1253" s="383" t="s">
        <v>669</v>
      </c>
      <c r="I1253" s="383" t="s">
        <v>670</v>
      </c>
      <c r="J1253" s="383" t="s">
        <v>617</v>
      </c>
      <c r="K1253" s="383" t="s">
        <v>618</v>
      </c>
      <c r="L1253" s="384">
        <v>30780</v>
      </c>
      <c r="M1253" s="383" t="s">
        <v>642</v>
      </c>
      <c r="N1253" s="383" t="s">
        <v>620</v>
      </c>
      <c r="O1253" s="383" t="s">
        <v>230</v>
      </c>
    </row>
    <row r="1254" spans="1:15">
      <c r="A1254" s="385">
        <v>42112</v>
      </c>
      <c r="B1254" s="383" t="s">
        <v>17</v>
      </c>
      <c r="C1254" s="383" t="s">
        <v>18</v>
      </c>
      <c r="D1254" s="383" t="s">
        <v>19</v>
      </c>
      <c r="E1254" s="383" t="s">
        <v>668</v>
      </c>
      <c r="F1254" s="383" t="s">
        <v>10</v>
      </c>
      <c r="G1254" s="384">
        <v>750</v>
      </c>
      <c r="H1254" s="383" t="s">
        <v>669</v>
      </c>
      <c r="I1254" s="383" t="s">
        <v>670</v>
      </c>
      <c r="J1254" s="383" t="s">
        <v>617</v>
      </c>
      <c r="K1254" s="383" t="s">
        <v>618</v>
      </c>
      <c r="L1254" s="384">
        <v>30780</v>
      </c>
      <c r="M1254" s="383" t="s">
        <v>642</v>
      </c>
      <c r="N1254" s="383" t="s">
        <v>620</v>
      </c>
      <c r="O1254" s="383" t="s">
        <v>230</v>
      </c>
    </row>
    <row r="1255" spans="1:15">
      <c r="A1255" s="385">
        <v>42113</v>
      </c>
      <c r="B1255" s="383" t="s">
        <v>17</v>
      </c>
      <c r="C1255" s="383" t="s">
        <v>18</v>
      </c>
      <c r="D1255" s="383" t="s">
        <v>19</v>
      </c>
      <c r="E1255" s="383" t="s">
        <v>668</v>
      </c>
      <c r="F1255" s="383" t="s">
        <v>10</v>
      </c>
      <c r="G1255" s="384">
        <v>750</v>
      </c>
      <c r="H1255" s="383" t="s">
        <v>669</v>
      </c>
      <c r="I1255" s="383" t="s">
        <v>670</v>
      </c>
      <c r="J1255" s="383" t="s">
        <v>617</v>
      </c>
      <c r="K1255" s="383" t="s">
        <v>618</v>
      </c>
      <c r="L1255" s="384">
        <v>30780</v>
      </c>
      <c r="M1255" s="383" t="s">
        <v>643</v>
      </c>
      <c r="N1255" s="383" t="s">
        <v>620</v>
      </c>
      <c r="O1255" s="383" t="s">
        <v>230</v>
      </c>
    </row>
    <row r="1256" spans="1:15">
      <c r="A1256" s="385">
        <v>42114</v>
      </c>
      <c r="B1256" s="383" t="s">
        <v>17</v>
      </c>
      <c r="C1256" s="383" t="s">
        <v>18</v>
      </c>
      <c r="D1256" s="383" t="s">
        <v>19</v>
      </c>
      <c r="E1256" s="383" t="s">
        <v>668</v>
      </c>
      <c r="F1256" s="383" t="s">
        <v>10</v>
      </c>
      <c r="G1256" s="384">
        <v>750</v>
      </c>
      <c r="H1256" s="383" t="s">
        <v>669</v>
      </c>
      <c r="I1256" s="383" t="s">
        <v>670</v>
      </c>
      <c r="J1256" s="383" t="s">
        <v>617</v>
      </c>
      <c r="K1256" s="383" t="s">
        <v>618</v>
      </c>
      <c r="L1256" s="384">
        <v>30780</v>
      </c>
      <c r="M1256" s="383" t="s">
        <v>643</v>
      </c>
      <c r="N1256" s="383" t="s">
        <v>620</v>
      </c>
      <c r="O1256" s="383" t="s">
        <v>230</v>
      </c>
    </row>
    <row r="1257" spans="1:15">
      <c r="A1257" s="385">
        <v>42115</v>
      </c>
      <c r="B1257" s="383" t="s">
        <v>17</v>
      </c>
      <c r="C1257" s="383" t="s">
        <v>18</v>
      </c>
      <c r="D1257" s="383" t="s">
        <v>19</v>
      </c>
      <c r="E1257" s="383" t="s">
        <v>668</v>
      </c>
      <c r="F1257" s="383" t="s">
        <v>10</v>
      </c>
      <c r="G1257" s="384">
        <v>750</v>
      </c>
      <c r="H1257" s="383" t="s">
        <v>669</v>
      </c>
      <c r="I1257" s="383" t="s">
        <v>670</v>
      </c>
      <c r="J1257" s="383" t="s">
        <v>617</v>
      </c>
      <c r="K1257" s="383" t="s">
        <v>618</v>
      </c>
      <c r="L1257" s="384">
        <v>30780</v>
      </c>
      <c r="M1257" s="383" t="s">
        <v>643</v>
      </c>
      <c r="N1257" s="383" t="s">
        <v>620</v>
      </c>
      <c r="O1257" s="383" t="s">
        <v>230</v>
      </c>
    </row>
    <row r="1258" spans="1:15">
      <c r="A1258" s="385">
        <v>42116</v>
      </c>
      <c r="B1258" s="383" t="s">
        <v>15</v>
      </c>
      <c r="C1258" s="383" t="s">
        <v>16</v>
      </c>
      <c r="D1258" s="383" t="s">
        <v>13</v>
      </c>
      <c r="E1258" s="383" t="s">
        <v>680</v>
      </c>
      <c r="F1258" s="383" t="s">
        <v>10</v>
      </c>
      <c r="G1258" s="384">
        <v>3000</v>
      </c>
      <c r="H1258" s="383" t="s">
        <v>681</v>
      </c>
      <c r="I1258" s="383" t="s">
        <v>689</v>
      </c>
      <c r="J1258" s="383" t="s">
        <v>617</v>
      </c>
      <c r="K1258" s="383" t="s">
        <v>618</v>
      </c>
      <c r="L1258" s="384">
        <v>30780</v>
      </c>
      <c r="M1258" s="383" t="s">
        <v>643</v>
      </c>
      <c r="N1258" s="383" t="s">
        <v>620</v>
      </c>
      <c r="O1258" s="383" t="s">
        <v>230</v>
      </c>
    </row>
    <row r="1259" spans="1:15">
      <c r="A1259" s="385">
        <v>42117</v>
      </c>
      <c r="B1259" s="383" t="s">
        <v>15</v>
      </c>
      <c r="C1259" s="383" t="s">
        <v>16</v>
      </c>
      <c r="D1259" s="383" t="s">
        <v>13</v>
      </c>
      <c r="E1259" s="383" t="s">
        <v>680</v>
      </c>
      <c r="F1259" s="383" t="s">
        <v>10</v>
      </c>
      <c r="G1259" s="384">
        <v>3000</v>
      </c>
      <c r="H1259" s="383" t="s">
        <v>681</v>
      </c>
      <c r="I1259" s="383" t="s">
        <v>689</v>
      </c>
      <c r="J1259" s="383" t="s">
        <v>617</v>
      </c>
      <c r="K1259" s="383" t="s">
        <v>618</v>
      </c>
      <c r="L1259" s="384">
        <v>30780</v>
      </c>
      <c r="M1259" s="383" t="s">
        <v>643</v>
      </c>
      <c r="N1259" s="383" t="s">
        <v>620</v>
      </c>
      <c r="O1259" s="383" t="s">
        <v>230</v>
      </c>
    </row>
    <row r="1260" spans="1:15">
      <c r="A1260" s="385">
        <v>42118</v>
      </c>
      <c r="B1260" s="383" t="s">
        <v>15</v>
      </c>
      <c r="C1260" s="383" t="s">
        <v>16</v>
      </c>
      <c r="D1260" s="383" t="s">
        <v>13</v>
      </c>
      <c r="E1260" s="383" t="s">
        <v>680</v>
      </c>
      <c r="F1260" s="383" t="s">
        <v>10</v>
      </c>
      <c r="G1260" s="384">
        <v>3000</v>
      </c>
      <c r="H1260" s="383" t="s">
        <v>681</v>
      </c>
      <c r="I1260" s="383" t="s">
        <v>689</v>
      </c>
      <c r="J1260" s="383" t="s">
        <v>617</v>
      </c>
      <c r="K1260" s="383" t="s">
        <v>618</v>
      </c>
      <c r="L1260" s="384">
        <v>30780</v>
      </c>
      <c r="M1260" s="383" t="s">
        <v>643</v>
      </c>
      <c r="N1260" s="383" t="s">
        <v>620</v>
      </c>
      <c r="O1260" s="383" t="s">
        <v>230</v>
      </c>
    </row>
    <row r="1261" spans="1:15">
      <c r="A1261" s="385">
        <v>42119</v>
      </c>
      <c r="B1261" s="383" t="s">
        <v>15</v>
      </c>
      <c r="C1261" s="383" t="s">
        <v>16</v>
      </c>
      <c r="D1261" s="383" t="s">
        <v>13</v>
      </c>
      <c r="E1261" s="383" t="s">
        <v>680</v>
      </c>
      <c r="F1261" s="383" t="s">
        <v>10</v>
      </c>
      <c r="G1261" s="384">
        <v>1300</v>
      </c>
      <c r="H1261" s="383" t="s">
        <v>681</v>
      </c>
      <c r="I1261" s="383" t="s">
        <v>690</v>
      </c>
      <c r="J1261" s="383" t="s">
        <v>617</v>
      </c>
      <c r="K1261" s="383" t="s">
        <v>618</v>
      </c>
      <c r="L1261" s="384">
        <v>30780</v>
      </c>
      <c r="M1261" s="383" t="s">
        <v>643</v>
      </c>
      <c r="N1261" s="383" t="s">
        <v>620</v>
      </c>
      <c r="O1261" s="383" t="s">
        <v>230</v>
      </c>
    </row>
    <row r="1262" spans="1:15">
      <c r="A1262" s="385">
        <v>42120</v>
      </c>
      <c r="B1262" s="383" t="s">
        <v>15</v>
      </c>
      <c r="C1262" s="383" t="s">
        <v>16</v>
      </c>
      <c r="D1262" s="383" t="s">
        <v>13</v>
      </c>
      <c r="E1262" s="383" t="s">
        <v>680</v>
      </c>
      <c r="F1262" s="383" t="s">
        <v>10</v>
      </c>
      <c r="G1262" s="384">
        <v>1300</v>
      </c>
      <c r="H1262" s="383" t="s">
        <v>681</v>
      </c>
      <c r="I1262" s="383" t="s">
        <v>690</v>
      </c>
      <c r="J1262" s="383" t="s">
        <v>617</v>
      </c>
      <c r="K1262" s="383" t="s">
        <v>618</v>
      </c>
      <c r="L1262" s="384">
        <v>30780</v>
      </c>
      <c r="M1262" s="383" t="s">
        <v>643</v>
      </c>
      <c r="N1262" s="383" t="s">
        <v>620</v>
      </c>
      <c r="O1262" s="383" t="s">
        <v>230</v>
      </c>
    </row>
    <row r="1263" spans="1:15">
      <c r="A1263" s="385">
        <v>42121</v>
      </c>
      <c r="B1263" s="383" t="s">
        <v>15</v>
      </c>
      <c r="C1263" s="383" t="s">
        <v>16</v>
      </c>
      <c r="D1263" s="383" t="s">
        <v>13</v>
      </c>
      <c r="E1263" s="383" t="s">
        <v>680</v>
      </c>
      <c r="F1263" s="383" t="s">
        <v>10</v>
      </c>
      <c r="G1263" s="384">
        <v>1300</v>
      </c>
      <c r="H1263" s="383" t="s">
        <v>681</v>
      </c>
      <c r="I1263" s="383" t="s">
        <v>690</v>
      </c>
      <c r="J1263" s="383" t="s">
        <v>617</v>
      </c>
      <c r="K1263" s="383" t="s">
        <v>618</v>
      </c>
      <c r="L1263" s="384">
        <v>30780</v>
      </c>
      <c r="M1263" s="383" t="s">
        <v>643</v>
      </c>
      <c r="N1263" s="383" t="s">
        <v>620</v>
      </c>
      <c r="O1263" s="383" t="s">
        <v>230</v>
      </c>
    </row>
    <row r="1264" spans="1:15">
      <c r="A1264" s="385">
        <v>42122</v>
      </c>
      <c r="B1264" s="383" t="s">
        <v>15</v>
      </c>
      <c r="C1264" s="383" t="s">
        <v>16</v>
      </c>
      <c r="D1264" s="383" t="s">
        <v>13</v>
      </c>
      <c r="E1264" s="383" t="s">
        <v>680</v>
      </c>
      <c r="F1264" s="383" t="s">
        <v>10</v>
      </c>
      <c r="G1264" s="384">
        <v>4000</v>
      </c>
      <c r="H1264" s="383" t="s">
        <v>681</v>
      </c>
      <c r="I1264" s="383" t="s">
        <v>703</v>
      </c>
      <c r="J1264" s="383" t="s">
        <v>617</v>
      </c>
      <c r="K1264" s="383" t="s">
        <v>618</v>
      </c>
      <c r="L1264" s="384">
        <v>30780</v>
      </c>
      <c r="M1264" s="383" t="s">
        <v>643</v>
      </c>
      <c r="N1264" s="383" t="s">
        <v>620</v>
      </c>
      <c r="O1264" s="383" t="s">
        <v>230</v>
      </c>
    </row>
    <row r="1265" spans="1:15">
      <c r="A1265" s="385">
        <v>42123</v>
      </c>
      <c r="B1265" s="383" t="s">
        <v>15</v>
      </c>
      <c r="C1265" s="383" t="s">
        <v>16</v>
      </c>
      <c r="D1265" s="383" t="s">
        <v>13</v>
      </c>
      <c r="E1265" s="383" t="s">
        <v>680</v>
      </c>
      <c r="F1265" s="383" t="s">
        <v>10</v>
      </c>
      <c r="G1265" s="384">
        <v>750</v>
      </c>
      <c r="H1265" s="383" t="s">
        <v>681</v>
      </c>
      <c r="I1265" s="383" t="s">
        <v>692</v>
      </c>
      <c r="J1265" s="383" t="s">
        <v>617</v>
      </c>
      <c r="K1265" s="383" t="s">
        <v>618</v>
      </c>
      <c r="L1265" s="384">
        <v>30780</v>
      </c>
      <c r="M1265" s="383" t="s">
        <v>643</v>
      </c>
      <c r="N1265" s="383" t="s">
        <v>620</v>
      </c>
      <c r="O1265" s="383" t="s">
        <v>230</v>
      </c>
    </row>
    <row r="1266" spans="1:15">
      <c r="A1266" s="385">
        <v>42124</v>
      </c>
      <c r="B1266" s="383" t="s">
        <v>15</v>
      </c>
      <c r="C1266" s="383" t="s">
        <v>16</v>
      </c>
      <c r="D1266" s="383" t="s">
        <v>13</v>
      </c>
      <c r="E1266" s="383" t="s">
        <v>680</v>
      </c>
      <c r="F1266" s="383" t="s">
        <v>10</v>
      </c>
      <c r="G1266" s="384">
        <v>3000</v>
      </c>
      <c r="H1266" s="383" t="s">
        <v>681</v>
      </c>
      <c r="I1266" s="383" t="s">
        <v>689</v>
      </c>
      <c r="J1266" s="383" t="s">
        <v>617</v>
      </c>
      <c r="K1266" s="383" t="s">
        <v>618</v>
      </c>
      <c r="L1266" s="384">
        <v>30780</v>
      </c>
      <c r="M1266" s="383" t="s">
        <v>643</v>
      </c>
      <c r="N1266" s="383" t="s">
        <v>620</v>
      </c>
      <c r="O1266" s="383" t="s">
        <v>230</v>
      </c>
    </row>
    <row r="1267" spans="1:15">
      <c r="A1267" s="385">
        <v>42125</v>
      </c>
      <c r="B1267" s="383" t="s">
        <v>15</v>
      </c>
      <c r="C1267" s="383" t="s">
        <v>16</v>
      </c>
      <c r="D1267" s="383" t="s">
        <v>13</v>
      </c>
      <c r="E1267" s="383" t="s">
        <v>680</v>
      </c>
      <c r="F1267" s="383" t="s">
        <v>10</v>
      </c>
      <c r="G1267" s="384">
        <v>8000</v>
      </c>
      <c r="H1267" s="383" t="s">
        <v>681</v>
      </c>
      <c r="I1267" s="383" t="s">
        <v>684</v>
      </c>
      <c r="J1267" s="383" t="s">
        <v>617</v>
      </c>
      <c r="K1267" s="383" t="s">
        <v>618</v>
      </c>
      <c r="L1267" s="384">
        <v>30780</v>
      </c>
      <c r="M1267" s="383" t="s">
        <v>643</v>
      </c>
      <c r="N1267" s="383" t="s">
        <v>620</v>
      </c>
      <c r="O1267" s="383" t="s">
        <v>230</v>
      </c>
    </row>
    <row r="1268" spans="1:15">
      <c r="A1268" s="385">
        <v>42126</v>
      </c>
      <c r="B1268" s="383" t="s">
        <v>15</v>
      </c>
      <c r="C1268" s="383" t="s">
        <v>16</v>
      </c>
      <c r="D1268" s="383" t="s">
        <v>13</v>
      </c>
      <c r="E1268" s="383" t="s">
        <v>680</v>
      </c>
      <c r="F1268" s="383" t="s">
        <v>10</v>
      </c>
      <c r="G1268" s="384">
        <v>3000</v>
      </c>
      <c r="H1268" s="383" t="s">
        <v>681</v>
      </c>
      <c r="I1268" s="383" t="s">
        <v>689</v>
      </c>
      <c r="J1268" s="383" t="s">
        <v>617</v>
      </c>
      <c r="K1268" s="383" t="s">
        <v>618</v>
      </c>
      <c r="L1268" s="384">
        <v>30780</v>
      </c>
      <c r="M1268" s="383" t="s">
        <v>643</v>
      </c>
      <c r="N1268" s="383" t="s">
        <v>620</v>
      </c>
      <c r="O1268" s="383" t="s">
        <v>230</v>
      </c>
    </row>
    <row r="1269" spans="1:15">
      <c r="A1269" s="385">
        <v>42127</v>
      </c>
      <c r="B1269" s="383" t="s">
        <v>15</v>
      </c>
      <c r="C1269" s="383" t="s">
        <v>16</v>
      </c>
      <c r="D1269" s="383" t="s">
        <v>13</v>
      </c>
      <c r="E1269" s="383" t="s">
        <v>680</v>
      </c>
      <c r="F1269" s="383" t="s">
        <v>10</v>
      </c>
      <c r="G1269" s="384">
        <v>1300</v>
      </c>
      <c r="H1269" s="383" t="s">
        <v>681</v>
      </c>
      <c r="I1269" s="383" t="s">
        <v>690</v>
      </c>
      <c r="J1269" s="383" t="s">
        <v>617</v>
      </c>
      <c r="K1269" s="383" t="s">
        <v>618</v>
      </c>
      <c r="L1269" s="384">
        <v>30780</v>
      </c>
      <c r="M1269" s="383" t="s">
        <v>643</v>
      </c>
      <c r="N1269" s="383" t="s">
        <v>620</v>
      </c>
      <c r="O1269" s="383" t="s">
        <v>230</v>
      </c>
    </row>
    <row r="1270" spans="1:15">
      <c r="A1270" s="385">
        <v>42128</v>
      </c>
      <c r="B1270" s="383" t="s">
        <v>15</v>
      </c>
      <c r="C1270" s="383" t="s">
        <v>16</v>
      </c>
      <c r="D1270" s="383" t="s">
        <v>13</v>
      </c>
      <c r="E1270" s="383" t="s">
        <v>680</v>
      </c>
      <c r="F1270" s="383" t="s">
        <v>10</v>
      </c>
      <c r="G1270" s="384">
        <v>1300</v>
      </c>
      <c r="H1270" s="383" t="s">
        <v>681</v>
      </c>
      <c r="I1270" s="383" t="s">
        <v>690</v>
      </c>
      <c r="J1270" s="383" t="s">
        <v>617</v>
      </c>
      <c r="K1270" s="383" t="s">
        <v>618</v>
      </c>
      <c r="L1270" s="384">
        <v>30780</v>
      </c>
      <c r="M1270" s="383" t="s">
        <v>643</v>
      </c>
      <c r="N1270" s="383" t="s">
        <v>620</v>
      </c>
      <c r="O1270" s="383" t="s">
        <v>230</v>
      </c>
    </row>
    <row r="1271" spans="1:15">
      <c r="A1271" s="385">
        <v>42133</v>
      </c>
      <c r="B1271" s="383" t="s">
        <v>621</v>
      </c>
      <c r="C1271" s="383" t="s">
        <v>8</v>
      </c>
      <c r="D1271" s="383" t="s">
        <v>9</v>
      </c>
      <c r="E1271" s="383" t="s">
        <v>622</v>
      </c>
      <c r="F1271" s="383" t="s">
        <v>10</v>
      </c>
      <c r="G1271" s="384">
        <v>9855</v>
      </c>
      <c r="H1271" s="383" t="s">
        <v>14</v>
      </c>
      <c r="I1271" s="383" t="s">
        <v>693</v>
      </c>
      <c r="J1271" s="383" t="s">
        <v>617</v>
      </c>
      <c r="K1271" s="383" t="s">
        <v>618</v>
      </c>
      <c r="L1271" s="384">
        <v>30780</v>
      </c>
      <c r="M1271" s="383" t="s">
        <v>643</v>
      </c>
      <c r="N1271" s="383" t="s">
        <v>620</v>
      </c>
      <c r="O1271" s="383" t="s">
        <v>230</v>
      </c>
    </row>
    <row r="1272" spans="1:15">
      <c r="A1272" s="385">
        <v>42134</v>
      </c>
      <c r="B1272" s="383" t="s">
        <v>621</v>
      </c>
      <c r="C1272" s="383" t="s">
        <v>8</v>
      </c>
      <c r="D1272" s="383" t="s">
        <v>9</v>
      </c>
      <c r="E1272" s="383" t="s">
        <v>622</v>
      </c>
      <c r="F1272" s="383" t="s">
        <v>10</v>
      </c>
      <c r="G1272" s="384">
        <v>9855</v>
      </c>
      <c r="H1272" s="383" t="s">
        <v>14</v>
      </c>
      <c r="I1272" s="383" t="s">
        <v>693</v>
      </c>
      <c r="J1272" s="383" t="s">
        <v>617</v>
      </c>
      <c r="K1272" s="383" t="s">
        <v>618</v>
      </c>
      <c r="L1272" s="384">
        <v>30780</v>
      </c>
      <c r="M1272" s="383" t="s">
        <v>643</v>
      </c>
      <c r="N1272" s="383" t="s">
        <v>620</v>
      </c>
      <c r="O1272" s="383" t="s">
        <v>230</v>
      </c>
    </row>
    <row r="1273" spans="1:15">
      <c r="A1273" s="385">
        <v>42135</v>
      </c>
      <c r="B1273" s="383" t="s">
        <v>621</v>
      </c>
      <c r="C1273" s="383" t="s">
        <v>8</v>
      </c>
      <c r="D1273" s="383" t="s">
        <v>9</v>
      </c>
      <c r="E1273" s="383" t="s">
        <v>622</v>
      </c>
      <c r="F1273" s="383" t="s">
        <v>10</v>
      </c>
      <c r="G1273" s="384">
        <v>9855</v>
      </c>
      <c r="H1273" s="383" t="s">
        <v>14</v>
      </c>
      <c r="I1273" s="383" t="s">
        <v>693</v>
      </c>
      <c r="J1273" s="383" t="s">
        <v>617</v>
      </c>
      <c r="K1273" s="383" t="s">
        <v>618</v>
      </c>
      <c r="L1273" s="384">
        <v>30780</v>
      </c>
      <c r="M1273" s="383" t="s">
        <v>643</v>
      </c>
      <c r="N1273" s="383" t="s">
        <v>620</v>
      </c>
      <c r="O1273" s="383" t="s">
        <v>230</v>
      </c>
    </row>
    <row r="1274" spans="1:15">
      <c r="A1274" s="385">
        <v>42136</v>
      </c>
      <c r="B1274" s="383" t="s">
        <v>15</v>
      </c>
      <c r="C1274" s="383" t="s">
        <v>16</v>
      </c>
      <c r="D1274" s="383" t="s">
        <v>13</v>
      </c>
      <c r="E1274" s="383" t="s">
        <v>680</v>
      </c>
      <c r="F1274" s="383" t="s">
        <v>10</v>
      </c>
      <c r="G1274" s="384">
        <v>1300</v>
      </c>
      <c r="H1274" s="383" t="s">
        <v>681</v>
      </c>
      <c r="I1274" s="383" t="s">
        <v>690</v>
      </c>
      <c r="J1274" s="383" t="s">
        <v>617</v>
      </c>
      <c r="K1274" s="383" t="s">
        <v>618</v>
      </c>
      <c r="L1274" s="384">
        <v>30780</v>
      </c>
      <c r="M1274" s="383" t="s">
        <v>643</v>
      </c>
      <c r="N1274" s="383" t="s">
        <v>620</v>
      </c>
      <c r="O1274" s="383" t="s">
        <v>230</v>
      </c>
    </row>
    <row r="1275" spans="1:15">
      <c r="A1275" s="385">
        <v>42137</v>
      </c>
      <c r="B1275" s="383" t="s">
        <v>15</v>
      </c>
      <c r="C1275" s="383" t="s">
        <v>16</v>
      </c>
      <c r="D1275" s="383" t="s">
        <v>13</v>
      </c>
      <c r="E1275" s="383" t="s">
        <v>680</v>
      </c>
      <c r="F1275" s="383" t="s">
        <v>10</v>
      </c>
      <c r="G1275" s="384">
        <v>3000</v>
      </c>
      <c r="H1275" s="383" t="s">
        <v>681</v>
      </c>
      <c r="I1275" s="383" t="s">
        <v>689</v>
      </c>
      <c r="J1275" s="383" t="s">
        <v>617</v>
      </c>
      <c r="K1275" s="383" t="s">
        <v>618</v>
      </c>
      <c r="L1275" s="384">
        <v>30780</v>
      </c>
      <c r="M1275" s="383" t="s">
        <v>644</v>
      </c>
      <c r="N1275" s="383" t="s">
        <v>620</v>
      </c>
      <c r="O1275" s="383" t="s">
        <v>230</v>
      </c>
    </row>
    <row r="1276" spans="1:15">
      <c r="A1276" s="385">
        <v>42138</v>
      </c>
      <c r="B1276" s="383" t="s">
        <v>15</v>
      </c>
      <c r="C1276" s="383" t="s">
        <v>16</v>
      </c>
      <c r="D1276" s="383" t="s">
        <v>13</v>
      </c>
      <c r="E1276" s="383" t="s">
        <v>680</v>
      </c>
      <c r="F1276" s="383" t="s">
        <v>10</v>
      </c>
      <c r="G1276" s="384">
        <v>3000</v>
      </c>
      <c r="H1276" s="383" t="s">
        <v>681</v>
      </c>
      <c r="I1276" s="383" t="s">
        <v>689</v>
      </c>
      <c r="J1276" s="383" t="s">
        <v>617</v>
      </c>
      <c r="K1276" s="383" t="s">
        <v>618</v>
      </c>
      <c r="L1276" s="384">
        <v>30780</v>
      </c>
      <c r="M1276" s="383" t="s">
        <v>644</v>
      </c>
      <c r="N1276" s="383" t="s">
        <v>620</v>
      </c>
      <c r="O1276" s="383" t="s">
        <v>230</v>
      </c>
    </row>
    <row r="1277" spans="1:15">
      <c r="A1277" s="385">
        <v>42139</v>
      </c>
      <c r="B1277" s="383" t="s">
        <v>15</v>
      </c>
      <c r="C1277" s="383" t="s">
        <v>16</v>
      </c>
      <c r="D1277" s="383" t="s">
        <v>13</v>
      </c>
      <c r="E1277" s="383" t="s">
        <v>680</v>
      </c>
      <c r="F1277" s="383" t="s">
        <v>10</v>
      </c>
      <c r="G1277" s="384">
        <v>3000</v>
      </c>
      <c r="H1277" s="383" t="s">
        <v>681</v>
      </c>
      <c r="I1277" s="383" t="s">
        <v>689</v>
      </c>
      <c r="J1277" s="383" t="s">
        <v>617</v>
      </c>
      <c r="K1277" s="383" t="s">
        <v>618</v>
      </c>
      <c r="L1277" s="384">
        <v>30780</v>
      </c>
      <c r="M1277" s="383" t="s">
        <v>644</v>
      </c>
      <c r="N1277" s="383" t="s">
        <v>620</v>
      </c>
      <c r="O1277" s="383" t="s">
        <v>230</v>
      </c>
    </row>
    <row r="1278" spans="1:15">
      <c r="A1278" s="385">
        <v>42140</v>
      </c>
      <c r="B1278" s="383" t="s">
        <v>621</v>
      </c>
      <c r="C1278" s="383" t="s">
        <v>8</v>
      </c>
      <c r="D1278" s="383" t="s">
        <v>9</v>
      </c>
      <c r="E1278" s="383" t="s">
        <v>622</v>
      </c>
      <c r="F1278" s="383" t="s">
        <v>10</v>
      </c>
      <c r="G1278" s="384">
        <v>590</v>
      </c>
      <c r="H1278" s="383" t="s">
        <v>14</v>
      </c>
      <c r="I1278" s="383" t="s">
        <v>691</v>
      </c>
      <c r="J1278" s="383" t="s">
        <v>617</v>
      </c>
      <c r="K1278" s="383" t="s">
        <v>618</v>
      </c>
      <c r="L1278" s="384">
        <v>30780</v>
      </c>
      <c r="M1278" s="383" t="s">
        <v>644</v>
      </c>
      <c r="N1278" s="383" t="s">
        <v>620</v>
      </c>
      <c r="O1278" s="383" t="s">
        <v>230</v>
      </c>
    </row>
    <row r="1279" spans="1:15">
      <c r="A1279" s="385">
        <v>42141</v>
      </c>
      <c r="B1279" s="383" t="s">
        <v>621</v>
      </c>
      <c r="C1279" s="383" t="s">
        <v>8</v>
      </c>
      <c r="D1279" s="383" t="s">
        <v>9</v>
      </c>
      <c r="E1279" s="383" t="s">
        <v>622</v>
      </c>
      <c r="F1279" s="383" t="s">
        <v>10</v>
      </c>
      <c r="G1279" s="384">
        <v>590</v>
      </c>
      <c r="H1279" s="383" t="s">
        <v>14</v>
      </c>
      <c r="I1279" s="383" t="s">
        <v>691</v>
      </c>
      <c r="J1279" s="383" t="s">
        <v>617</v>
      </c>
      <c r="K1279" s="383" t="s">
        <v>618</v>
      </c>
      <c r="L1279" s="384">
        <v>30780</v>
      </c>
      <c r="M1279" s="383" t="s">
        <v>644</v>
      </c>
      <c r="N1279" s="383" t="s">
        <v>620</v>
      </c>
      <c r="O1279" s="383" t="s">
        <v>230</v>
      </c>
    </row>
    <row r="1280" spans="1:15">
      <c r="A1280" s="385">
        <v>42142</v>
      </c>
      <c r="B1280" s="383" t="s">
        <v>15</v>
      </c>
      <c r="C1280" s="383" t="s">
        <v>16</v>
      </c>
      <c r="D1280" s="383" t="s">
        <v>13</v>
      </c>
      <c r="E1280" s="383" t="s">
        <v>680</v>
      </c>
      <c r="F1280" s="383" t="s">
        <v>10</v>
      </c>
      <c r="G1280" s="384">
        <v>3000</v>
      </c>
      <c r="H1280" s="383" t="s">
        <v>681</v>
      </c>
      <c r="I1280" s="383" t="s">
        <v>689</v>
      </c>
      <c r="J1280" s="383" t="s">
        <v>617</v>
      </c>
      <c r="K1280" s="383" t="s">
        <v>618</v>
      </c>
      <c r="L1280" s="384">
        <v>30780</v>
      </c>
      <c r="M1280" s="383" t="s">
        <v>644</v>
      </c>
      <c r="N1280" s="383" t="s">
        <v>620</v>
      </c>
      <c r="O1280" s="383" t="s">
        <v>230</v>
      </c>
    </row>
    <row r="1281" spans="1:15">
      <c r="A1281" s="385">
        <v>42143</v>
      </c>
      <c r="B1281" s="383" t="s">
        <v>15</v>
      </c>
      <c r="C1281" s="383" t="s">
        <v>16</v>
      </c>
      <c r="D1281" s="383" t="s">
        <v>13</v>
      </c>
      <c r="E1281" s="383" t="s">
        <v>680</v>
      </c>
      <c r="F1281" s="383" t="s">
        <v>10</v>
      </c>
      <c r="G1281" s="384">
        <v>4000</v>
      </c>
      <c r="H1281" s="383" t="s">
        <v>681</v>
      </c>
      <c r="I1281" s="383" t="s">
        <v>684</v>
      </c>
      <c r="J1281" s="383" t="s">
        <v>617</v>
      </c>
      <c r="K1281" s="383" t="s">
        <v>618</v>
      </c>
      <c r="L1281" s="384">
        <v>30780</v>
      </c>
      <c r="M1281" s="383" t="s">
        <v>644</v>
      </c>
      <c r="N1281" s="383" t="s">
        <v>620</v>
      </c>
      <c r="O1281" s="383" t="s">
        <v>230</v>
      </c>
    </row>
    <row r="1282" spans="1:15">
      <c r="A1282" s="385">
        <v>42144</v>
      </c>
      <c r="B1282" s="383" t="s">
        <v>15</v>
      </c>
      <c r="C1282" s="383" t="s">
        <v>16</v>
      </c>
      <c r="D1282" s="383" t="s">
        <v>13</v>
      </c>
      <c r="E1282" s="383" t="s">
        <v>680</v>
      </c>
      <c r="F1282" s="383" t="s">
        <v>10</v>
      </c>
      <c r="G1282" s="384">
        <v>750</v>
      </c>
      <c r="H1282" s="383" t="s">
        <v>681</v>
      </c>
      <c r="I1282" s="383" t="s">
        <v>692</v>
      </c>
      <c r="J1282" s="383" t="s">
        <v>617</v>
      </c>
      <c r="K1282" s="383" t="s">
        <v>618</v>
      </c>
      <c r="L1282" s="384">
        <v>30780</v>
      </c>
      <c r="M1282" s="383" t="s">
        <v>644</v>
      </c>
      <c r="N1282" s="383" t="s">
        <v>620</v>
      </c>
      <c r="O1282" s="383" t="s">
        <v>230</v>
      </c>
    </row>
    <row r="1283" spans="1:15">
      <c r="A1283" s="385">
        <v>42145</v>
      </c>
      <c r="B1283" s="383" t="s">
        <v>15</v>
      </c>
      <c r="C1283" s="383" t="s">
        <v>16</v>
      </c>
      <c r="D1283" s="383" t="s">
        <v>13</v>
      </c>
      <c r="E1283" s="383" t="s">
        <v>680</v>
      </c>
      <c r="F1283" s="383" t="s">
        <v>10</v>
      </c>
      <c r="G1283" s="384">
        <v>750</v>
      </c>
      <c r="H1283" s="383" t="s">
        <v>681</v>
      </c>
      <c r="I1283" s="383" t="s">
        <v>692</v>
      </c>
      <c r="J1283" s="383" t="s">
        <v>617</v>
      </c>
      <c r="K1283" s="383" t="s">
        <v>618</v>
      </c>
      <c r="L1283" s="384">
        <v>30780</v>
      </c>
      <c r="M1283" s="383" t="s">
        <v>644</v>
      </c>
      <c r="N1283" s="383" t="s">
        <v>620</v>
      </c>
      <c r="O1283" s="383" t="s">
        <v>230</v>
      </c>
    </row>
    <row r="1284" spans="1:15">
      <c r="A1284" s="385">
        <v>42146</v>
      </c>
      <c r="B1284" s="383" t="s">
        <v>15</v>
      </c>
      <c r="C1284" s="383" t="s">
        <v>16</v>
      </c>
      <c r="D1284" s="383" t="s">
        <v>13</v>
      </c>
      <c r="E1284" s="383" t="s">
        <v>680</v>
      </c>
      <c r="F1284" s="383" t="s">
        <v>10</v>
      </c>
      <c r="G1284" s="384">
        <v>4000</v>
      </c>
      <c r="H1284" s="383" t="s">
        <v>681</v>
      </c>
      <c r="I1284" s="383" t="s">
        <v>684</v>
      </c>
      <c r="J1284" s="383" t="s">
        <v>617</v>
      </c>
      <c r="K1284" s="383" t="s">
        <v>618</v>
      </c>
      <c r="L1284" s="384">
        <v>30780</v>
      </c>
      <c r="M1284" s="383" t="s">
        <v>644</v>
      </c>
      <c r="N1284" s="383" t="s">
        <v>620</v>
      </c>
      <c r="O1284" s="383" t="s">
        <v>230</v>
      </c>
    </row>
    <row r="1285" spans="1:15">
      <c r="A1285" s="385">
        <v>42147</v>
      </c>
      <c r="B1285" s="383" t="s">
        <v>621</v>
      </c>
      <c r="C1285" s="383" t="s">
        <v>8</v>
      </c>
      <c r="D1285" s="383" t="s">
        <v>9</v>
      </c>
      <c r="E1285" s="383" t="s">
        <v>622</v>
      </c>
      <c r="F1285" s="383" t="s">
        <v>10</v>
      </c>
      <c r="G1285" s="384">
        <v>590</v>
      </c>
      <c r="H1285" s="383" t="s">
        <v>14</v>
      </c>
      <c r="I1285" s="383" t="s">
        <v>691</v>
      </c>
      <c r="J1285" s="383" t="s">
        <v>617</v>
      </c>
      <c r="K1285" s="383" t="s">
        <v>618</v>
      </c>
      <c r="L1285" s="384">
        <v>30780</v>
      </c>
      <c r="M1285" s="383" t="s">
        <v>645</v>
      </c>
      <c r="N1285" s="383" t="s">
        <v>620</v>
      </c>
      <c r="O1285" s="383" t="s">
        <v>230</v>
      </c>
    </row>
    <row r="1286" spans="1:15">
      <c r="A1286" s="385">
        <v>42148</v>
      </c>
      <c r="B1286" s="383" t="s">
        <v>621</v>
      </c>
      <c r="C1286" s="383" t="s">
        <v>8</v>
      </c>
      <c r="D1286" s="383" t="s">
        <v>9</v>
      </c>
      <c r="E1286" s="383" t="s">
        <v>622</v>
      </c>
      <c r="F1286" s="383" t="s">
        <v>10</v>
      </c>
      <c r="G1286" s="384">
        <v>9855</v>
      </c>
      <c r="H1286" s="383" t="s">
        <v>14</v>
      </c>
      <c r="I1286" s="383" t="s">
        <v>693</v>
      </c>
      <c r="J1286" s="383" t="s">
        <v>617</v>
      </c>
      <c r="K1286" s="383" t="s">
        <v>618</v>
      </c>
      <c r="L1286" s="384">
        <v>30780</v>
      </c>
      <c r="M1286" s="383" t="s">
        <v>645</v>
      </c>
      <c r="N1286" s="383" t="s">
        <v>620</v>
      </c>
      <c r="O1286" s="383" t="s">
        <v>230</v>
      </c>
    </row>
    <row r="1287" spans="1:15">
      <c r="A1287" s="385">
        <v>42149</v>
      </c>
      <c r="B1287" s="383" t="s">
        <v>621</v>
      </c>
      <c r="C1287" s="383" t="s">
        <v>8</v>
      </c>
      <c r="D1287" s="383" t="s">
        <v>9</v>
      </c>
      <c r="E1287" s="383" t="s">
        <v>622</v>
      </c>
      <c r="F1287" s="383" t="s">
        <v>10</v>
      </c>
      <c r="G1287" s="384">
        <v>590</v>
      </c>
      <c r="H1287" s="383" t="s">
        <v>14</v>
      </c>
      <c r="I1287" s="383" t="s">
        <v>691</v>
      </c>
      <c r="J1287" s="383" t="s">
        <v>617</v>
      </c>
      <c r="K1287" s="383" t="s">
        <v>618</v>
      </c>
      <c r="L1287" s="384">
        <v>30780</v>
      </c>
      <c r="M1287" s="383" t="s">
        <v>645</v>
      </c>
      <c r="N1287" s="383" t="s">
        <v>620</v>
      </c>
      <c r="O1287" s="383" t="s">
        <v>230</v>
      </c>
    </row>
    <row r="1288" spans="1:15">
      <c r="A1288" s="385">
        <v>42150</v>
      </c>
      <c r="B1288" s="383" t="s">
        <v>15</v>
      </c>
      <c r="C1288" s="383" t="s">
        <v>16</v>
      </c>
      <c r="D1288" s="383" t="s">
        <v>13</v>
      </c>
      <c r="E1288" s="383" t="s">
        <v>680</v>
      </c>
      <c r="F1288" s="383" t="s">
        <v>10</v>
      </c>
      <c r="G1288" s="384">
        <v>1500</v>
      </c>
      <c r="H1288" s="383" t="s">
        <v>681</v>
      </c>
      <c r="I1288" s="383" t="s">
        <v>700</v>
      </c>
      <c r="J1288" s="383" t="s">
        <v>617</v>
      </c>
      <c r="K1288" s="383" t="s">
        <v>618</v>
      </c>
      <c r="L1288" s="384">
        <v>30780</v>
      </c>
      <c r="M1288" s="383" t="s">
        <v>645</v>
      </c>
      <c r="N1288" s="383" t="s">
        <v>620</v>
      </c>
      <c r="O1288" s="383" t="s">
        <v>230</v>
      </c>
    </row>
    <row r="1289" spans="1:15">
      <c r="A1289" s="385">
        <v>41997</v>
      </c>
      <c r="B1289" s="383" t="s">
        <v>621</v>
      </c>
      <c r="C1289" s="383" t="s">
        <v>8</v>
      </c>
      <c r="D1289" s="383" t="s">
        <v>9</v>
      </c>
      <c r="E1289" s="383" t="s">
        <v>622</v>
      </c>
      <c r="F1289" s="383" t="s">
        <v>10</v>
      </c>
      <c r="G1289" s="384">
        <v>590</v>
      </c>
      <c r="H1289" s="383" t="s">
        <v>14</v>
      </c>
      <c r="I1289" s="383" t="s">
        <v>691</v>
      </c>
      <c r="J1289" s="383" t="s">
        <v>617</v>
      </c>
      <c r="K1289" s="383" t="s">
        <v>618</v>
      </c>
      <c r="L1289" s="384">
        <v>0</v>
      </c>
      <c r="M1289" s="383" t="s">
        <v>619</v>
      </c>
      <c r="N1289" s="383" t="s">
        <v>620</v>
      </c>
      <c r="O1289" s="383" t="s">
        <v>230</v>
      </c>
    </row>
    <row r="1290" spans="1:15">
      <c r="A1290" s="385">
        <v>41998</v>
      </c>
      <c r="B1290" s="383" t="s">
        <v>21</v>
      </c>
      <c r="C1290" s="383" t="s">
        <v>12</v>
      </c>
      <c r="D1290" s="383" t="s">
        <v>22</v>
      </c>
      <c r="E1290" s="383" t="s">
        <v>658</v>
      </c>
      <c r="F1290" s="383" t="s">
        <v>10</v>
      </c>
      <c r="G1290" s="384">
        <v>147</v>
      </c>
      <c r="H1290" s="383" t="s">
        <v>701</v>
      </c>
      <c r="I1290" s="383" t="s">
        <v>702</v>
      </c>
      <c r="J1290" s="383" t="s">
        <v>617</v>
      </c>
      <c r="K1290" s="383" t="s">
        <v>618</v>
      </c>
      <c r="L1290" s="384">
        <v>0</v>
      </c>
      <c r="M1290" s="383" t="s">
        <v>619</v>
      </c>
      <c r="N1290" s="383" t="s">
        <v>620</v>
      </c>
      <c r="O1290" s="383" t="s">
        <v>230</v>
      </c>
    </row>
    <row r="1291" spans="1:15">
      <c r="A1291" s="385">
        <v>41999</v>
      </c>
      <c r="B1291" s="383" t="s">
        <v>21</v>
      </c>
      <c r="C1291" s="383" t="s">
        <v>12</v>
      </c>
      <c r="D1291" s="383" t="s">
        <v>22</v>
      </c>
      <c r="E1291" s="383" t="s">
        <v>658</v>
      </c>
      <c r="F1291" s="383" t="s">
        <v>10</v>
      </c>
      <c r="G1291" s="384">
        <v>147</v>
      </c>
      <c r="H1291" s="383" t="s">
        <v>701</v>
      </c>
      <c r="I1291" s="383" t="s">
        <v>702</v>
      </c>
      <c r="J1291" s="383" t="s">
        <v>617</v>
      </c>
      <c r="K1291" s="383" t="s">
        <v>618</v>
      </c>
      <c r="L1291" s="384">
        <v>0</v>
      </c>
      <c r="M1291" s="383" t="s">
        <v>619</v>
      </c>
      <c r="N1291" s="383" t="s">
        <v>620</v>
      </c>
      <c r="O1291" s="383" t="s">
        <v>230</v>
      </c>
    </row>
    <row r="1292" spans="1:15">
      <c r="A1292" s="385">
        <v>42000</v>
      </c>
      <c r="B1292" s="383" t="s">
        <v>21</v>
      </c>
      <c r="C1292" s="383" t="s">
        <v>12</v>
      </c>
      <c r="D1292" s="383" t="s">
        <v>22</v>
      </c>
      <c r="E1292" s="383" t="s">
        <v>658</v>
      </c>
      <c r="F1292" s="383" t="s">
        <v>10</v>
      </c>
      <c r="G1292" s="384">
        <v>147</v>
      </c>
      <c r="H1292" s="383" t="s">
        <v>701</v>
      </c>
      <c r="I1292" s="383" t="s">
        <v>702</v>
      </c>
      <c r="J1292" s="383" t="s">
        <v>617</v>
      </c>
      <c r="K1292" s="383" t="s">
        <v>618</v>
      </c>
      <c r="L1292" s="384">
        <v>0</v>
      </c>
      <c r="M1292" s="383" t="s">
        <v>619</v>
      </c>
      <c r="N1292" s="383" t="s">
        <v>620</v>
      </c>
      <c r="O1292" s="383" t="s">
        <v>230</v>
      </c>
    </row>
    <row r="1293" spans="1:15">
      <c r="A1293" s="385">
        <v>42001</v>
      </c>
      <c r="B1293" s="383" t="s">
        <v>663</v>
      </c>
      <c r="C1293" s="383" t="s">
        <v>664</v>
      </c>
      <c r="D1293" s="383" t="s">
        <v>22</v>
      </c>
      <c r="E1293" s="383" t="s">
        <v>665</v>
      </c>
      <c r="F1293" s="383" t="s">
        <v>10</v>
      </c>
      <c r="G1293" s="384">
        <v>2185</v>
      </c>
      <c r="H1293" s="383" t="s">
        <v>704</v>
      </c>
      <c r="I1293" s="383" t="s">
        <v>705</v>
      </c>
      <c r="J1293" s="383" t="s">
        <v>617</v>
      </c>
      <c r="K1293" s="383" t="s">
        <v>618</v>
      </c>
      <c r="L1293" s="384">
        <v>0</v>
      </c>
      <c r="M1293" s="383" t="s">
        <v>619</v>
      </c>
      <c r="N1293" s="383" t="s">
        <v>620</v>
      </c>
      <c r="O1293" s="383" t="s">
        <v>230</v>
      </c>
    </row>
    <row r="1294" spans="1:15">
      <c r="A1294" s="385">
        <v>42002</v>
      </c>
      <c r="B1294" s="383" t="s">
        <v>21</v>
      </c>
      <c r="C1294" s="383" t="s">
        <v>12</v>
      </c>
      <c r="D1294" s="383" t="s">
        <v>22</v>
      </c>
      <c r="E1294" s="383" t="s">
        <v>658</v>
      </c>
      <c r="F1294" s="383" t="s">
        <v>10</v>
      </c>
      <c r="G1294" s="384">
        <v>147</v>
      </c>
      <c r="H1294" s="383" t="s">
        <v>701</v>
      </c>
      <c r="I1294" s="383" t="s">
        <v>702</v>
      </c>
      <c r="J1294" s="383" t="s">
        <v>617</v>
      </c>
      <c r="K1294" s="383" t="s">
        <v>618</v>
      </c>
      <c r="L1294" s="384">
        <v>0</v>
      </c>
      <c r="M1294" s="383" t="s">
        <v>619</v>
      </c>
      <c r="N1294" s="383" t="s">
        <v>620</v>
      </c>
      <c r="O1294" s="383" t="s">
        <v>230</v>
      </c>
    </row>
    <row r="1295" spans="1:15">
      <c r="A1295" s="385">
        <v>42003</v>
      </c>
      <c r="B1295" s="383" t="s">
        <v>15</v>
      </c>
      <c r="C1295" s="383" t="s">
        <v>16</v>
      </c>
      <c r="D1295" s="383" t="s">
        <v>13</v>
      </c>
      <c r="E1295" s="383" t="s">
        <v>680</v>
      </c>
      <c r="F1295" s="383" t="s">
        <v>10</v>
      </c>
      <c r="G1295" s="384">
        <v>8000</v>
      </c>
      <c r="H1295" s="383" t="s">
        <v>681</v>
      </c>
      <c r="I1295" s="383" t="s">
        <v>684</v>
      </c>
      <c r="J1295" s="383" t="s">
        <v>617</v>
      </c>
      <c r="K1295" s="383" t="s">
        <v>618</v>
      </c>
      <c r="L1295" s="384">
        <v>0</v>
      </c>
      <c r="M1295" s="383" t="s">
        <v>619</v>
      </c>
      <c r="N1295" s="383" t="s">
        <v>620</v>
      </c>
      <c r="O1295" s="383" t="s">
        <v>230</v>
      </c>
    </row>
    <row r="1296" spans="1:15">
      <c r="A1296" s="385">
        <v>42004</v>
      </c>
      <c r="B1296" s="383" t="s">
        <v>15</v>
      </c>
      <c r="C1296" s="383" t="s">
        <v>16</v>
      </c>
      <c r="D1296" s="383" t="s">
        <v>13</v>
      </c>
      <c r="E1296" s="383" t="s">
        <v>680</v>
      </c>
      <c r="F1296" s="383" t="s">
        <v>10</v>
      </c>
      <c r="G1296" s="384">
        <v>8000</v>
      </c>
      <c r="H1296" s="383" t="s">
        <v>681</v>
      </c>
      <c r="I1296" s="383" t="s">
        <v>684</v>
      </c>
      <c r="J1296" s="383" t="s">
        <v>617</v>
      </c>
      <c r="K1296" s="383" t="s">
        <v>618</v>
      </c>
      <c r="L1296" s="384">
        <v>0</v>
      </c>
      <c r="M1296" s="383" t="s">
        <v>626</v>
      </c>
      <c r="N1296" s="383" t="s">
        <v>620</v>
      </c>
      <c r="O1296" s="383" t="s">
        <v>230</v>
      </c>
    </row>
    <row r="1297" spans="1:15">
      <c r="A1297" s="385">
        <v>42005</v>
      </c>
      <c r="B1297" s="383" t="s">
        <v>15</v>
      </c>
      <c r="C1297" s="383" t="s">
        <v>16</v>
      </c>
      <c r="D1297" s="383" t="s">
        <v>13</v>
      </c>
      <c r="E1297" s="383" t="s">
        <v>680</v>
      </c>
      <c r="F1297" s="383" t="s">
        <v>10</v>
      </c>
      <c r="G1297" s="384">
        <v>750</v>
      </c>
      <c r="H1297" s="383" t="s">
        <v>681</v>
      </c>
      <c r="I1297" s="383" t="s">
        <v>692</v>
      </c>
      <c r="J1297" s="383" t="s">
        <v>617</v>
      </c>
      <c r="K1297" s="383" t="s">
        <v>618</v>
      </c>
      <c r="L1297" s="384">
        <v>0</v>
      </c>
      <c r="M1297" s="383" t="s">
        <v>626</v>
      </c>
      <c r="N1297" s="383" t="s">
        <v>620</v>
      </c>
      <c r="O1297" s="383" t="s">
        <v>230</v>
      </c>
    </row>
    <row r="1298" spans="1:15">
      <c r="A1298" s="385">
        <v>42006</v>
      </c>
      <c r="B1298" s="383" t="s">
        <v>17</v>
      </c>
      <c r="C1298" s="383" t="s">
        <v>18</v>
      </c>
      <c r="D1298" s="383" t="s">
        <v>19</v>
      </c>
      <c r="E1298" s="383" t="s">
        <v>668</v>
      </c>
      <c r="F1298" s="383" t="s">
        <v>10</v>
      </c>
      <c r="G1298" s="384">
        <v>2000</v>
      </c>
      <c r="H1298" s="383" t="s">
        <v>676</v>
      </c>
      <c r="I1298" s="383" t="s">
        <v>677</v>
      </c>
      <c r="J1298" s="383" t="s">
        <v>617</v>
      </c>
      <c r="K1298" s="383" t="s">
        <v>618</v>
      </c>
      <c r="L1298" s="384">
        <v>6319</v>
      </c>
      <c r="M1298" s="383" t="s">
        <v>627</v>
      </c>
      <c r="N1298" s="383" t="s">
        <v>620</v>
      </c>
      <c r="O1298" s="383" t="s">
        <v>230</v>
      </c>
    </row>
    <row r="1299" spans="1:15">
      <c r="A1299" s="385">
        <v>42007</v>
      </c>
      <c r="B1299" s="383" t="s">
        <v>17</v>
      </c>
      <c r="C1299" s="383" t="s">
        <v>18</v>
      </c>
      <c r="D1299" s="383" t="s">
        <v>19</v>
      </c>
      <c r="E1299" s="383" t="s">
        <v>668</v>
      </c>
      <c r="F1299" s="383" t="s">
        <v>10</v>
      </c>
      <c r="G1299" s="384">
        <v>2000</v>
      </c>
      <c r="H1299" s="383" t="s">
        <v>676</v>
      </c>
      <c r="I1299" s="383" t="s">
        <v>677</v>
      </c>
      <c r="J1299" s="383" t="s">
        <v>617</v>
      </c>
      <c r="K1299" s="383" t="s">
        <v>618</v>
      </c>
      <c r="L1299" s="384">
        <v>8221</v>
      </c>
      <c r="M1299" s="383" t="s">
        <v>627</v>
      </c>
      <c r="N1299" s="383" t="s">
        <v>620</v>
      </c>
      <c r="O1299" s="383" t="s">
        <v>230</v>
      </c>
    </row>
    <row r="1300" spans="1:15">
      <c r="A1300" s="385">
        <v>42008</v>
      </c>
      <c r="B1300" s="383" t="s">
        <v>17</v>
      </c>
      <c r="C1300" s="383" t="s">
        <v>18</v>
      </c>
      <c r="D1300" s="383" t="s">
        <v>19</v>
      </c>
      <c r="E1300" s="383" t="s">
        <v>668</v>
      </c>
      <c r="F1300" s="383" t="s">
        <v>10</v>
      </c>
      <c r="G1300" s="384">
        <v>2000</v>
      </c>
      <c r="H1300" s="383" t="s">
        <v>676</v>
      </c>
      <c r="I1300" s="383" t="s">
        <v>677</v>
      </c>
      <c r="J1300" s="383" t="s">
        <v>617</v>
      </c>
      <c r="K1300" s="383" t="s">
        <v>618</v>
      </c>
      <c r="L1300" s="384">
        <v>8501</v>
      </c>
      <c r="M1300" s="383" t="s">
        <v>627</v>
      </c>
      <c r="N1300" s="383" t="s">
        <v>620</v>
      </c>
      <c r="O1300" s="383" t="s">
        <v>230</v>
      </c>
    </row>
    <row r="1301" spans="1:15">
      <c r="A1301" s="385">
        <v>42009</v>
      </c>
      <c r="B1301" s="383" t="s">
        <v>15</v>
      </c>
      <c r="C1301" s="383" t="s">
        <v>16</v>
      </c>
      <c r="D1301" s="383" t="s">
        <v>13</v>
      </c>
      <c r="E1301" s="383" t="s">
        <v>680</v>
      </c>
      <c r="F1301" s="383" t="s">
        <v>10</v>
      </c>
      <c r="G1301" s="384">
        <v>6000</v>
      </c>
      <c r="H1301" s="383" t="s">
        <v>681</v>
      </c>
      <c r="I1301" s="383" t="s">
        <v>684</v>
      </c>
      <c r="J1301" s="383" t="s">
        <v>617</v>
      </c>
      <c r="K1301" s="383" t="s">
        <v>618</v>
      </c>
      <c r="L1301" s="384">
        <v>9088</v>
      </c>
      <c r="M1301" s="383" t="s">
        <v>627</v>
      </c>
      <c r="N1301" s="383" t="s">
        <v>620</v>
      </c>
      <c r="O1301" s="383" t="s">
        <v>230</v>
      </c>
    </row>
    <row r="1302" spans="1:15">
      <c r="A1302" s="385">
        <v>42010</v>
      </c>
      <c r="B1302" s="383" t="s">
        <v>15</v>
      </c>
      <c r="C1302" s="383" t="s">
        <v>16</v>
      </c>
      <c r="D1302" s="383" t="s">
        <v>13</v>
      </c>
      <c r="E1302" s="383" t="s">
        <v>680</v>
      </c>
      <c r="F1302" s="383" t="s">
        <v>10</v>
      </c>
      <c r="G1302" s="384">
        <v>6000</v>
      </c>
      <c r="H1302" s="383" t="s">
        <v>681</v>
      </c>
      <c r="I1302" s="383" t="s">
        <v>684</v>
      </c>
      <c r="J1302" s="383" t="s">
        <v>617</v>
      </c>
      <c r="K1302" s="383" t="s">
        <v>618</v>
      </c>
      <c r="L1302" s="384">
        <v>9280</v>
      </c>
      <c r="M1302" s="383" t="s">
        <v>629</v>
      </c>
      <c r="N1302" s="383" t="s">
        <v>620</v>
      </c>
      <c r="O1302" s="383" t="s">
        <v>230</v>
      </c>
    </row>
    <row r="1303" spans="1:15">
      <c r="A1303" s="385">
        <v>42012</v>
      </c>
      <c r="B1303" s="383" t="s">
        <v>15</v>
      </c>
      <c r="C1303" s="383" t="s">
        <v>16</v>
      </c>
      <c r="D1303" s="383" t="s">
        <v>13</v>
      </c>
      <c r="E1303" s="383" t="s">
        <v>680</v>
      </c>
      <c r="F1303" s="383" t="s">
        <v>10</v>
      </c>
      <c r="G1303" s="384">
        <v>3000</v>
      </c>
      <c r="H1303" s="383" t="s">
        <v>681</v>
      </c>
      <c r="I1303" s="383" t="s">
        <v>689</v>
      </c>
      <c r="J1303" s="383" t="s">
        <v>617</v>
      </c>
      <c r="K1303" s="383" t="s">
        <v>618</v>
      </c>
      <c r="L1303" s="384">
        <v>9280</v>
      </c>
      <c r="M1303" s="383" t="s">
        <v>630</v>
      </c>
      <c r="N1303" s="383" t="s">
        <v>620</v>
      </c>
      <c r="O1303" s="383" t="s">
        <v>230</v>
      </c>
    </row>
    <row r="1304" spans="1:15">
      <c r="A1304" s="385">
        <v>42013</v>
      </c>
      <c r="B1304" s="383" t="s">
        <v>15</v>
      </c>
      <c r="C1304" s="383" t="s">
        <v>16</v>
      </c>
      <c r="D1304" s="383" t="s">
        <v>13</v>
      </c>
      <c r="E1304" s="383" t="s">
        <v>680</v>
      </c>
      <c r="F1304" s="383" t="s">
        <v>10</v>
      </c>
      <c r="G1304" s="384">
        <v>3000</v>
      </c>
      <c r="H1304" s="383" t="s">
        <v>681</v>
      </c>
      <c r="I1304" s="383" t="s">
        <v>689</v>
      </c>
      <c r="J1304" s="383" t="s">
        <v>617</v>
      </c>
      <c r="K1304" s="383" t="s">
        <v>618</v>
      </c>
      <c r="L1304" s="384">
        <v>9280</v>
      </c>
      <c r="M1304" s="383" t="s">
        <v>630</v>
      </c>
      <c r="N1304" s="383" t="s">
        <v>620</v>
      </c>
      <c r="O1304" s="383" t="s">
        <v>230</v>
      </c>
    </row>
    <row r="1305" spans="1:15">
      <c r="A1305" s="385">
        <v>42014</v>
      </c>
      <c r="B1305" s="383" t="s">
        <v>17</v>
      </c>
      <c r="C1305" s="383" t="s">
        <v>18</v>
      </c>
      <c r="D1305" s="383" t="s">
        <v>19</v>
      </c>
      <c r="E1305" s="383" t="s">
        <v>668</v>
      </c>
      <c r="F1305" s="383" t="s">
        <v>10</v>
      </c>
      <c r="G1305" s="384">
        <v>750</v>
      </c>
      <c r="H1305" s="383" t="s">
        <v>669</v>
      </c>
      <c r="I1305" s="383" t="s">
        <v>675</v>
      </c>
      <c r="J1305" s="383" t="s">
        <v>617</v>
      </c>
      <c r="K1305" s="383" t="s">
        <v>618</v>
      </c>
      <c r="L1305" s="384">
        <v>9280</v>
      </c>
      <c r="M1305" s="383" t="s">
        <v>630</v>
      </c>
      <c r="N1305" s="383" t="s">
        <v>620</v>
      </c>
      <c r="O1305" s="383" t="s">
        <v>230</v>
      </c>
    </row>
    <row r="1306" spans="1:15">
      <c r="A1306" s="385">
        <v>42015</v>
      </c>
      <c r="B1306" s="383" t="s">
        <v>17</v>
      </c>
      <c r="C1306" s="383" t="s">
        <v>18</v>
      </c>
      <c r="D1306" s="383" t="s">
        <v>19</v>
      </c>
      <c r="E1306" s="383" t="s">
        <v>668</v>
      </c>
      <c r="F1306" s="383" t="s">
        <v>10</v>
      </c>
      <c r="G1306" s="384">
        <v>750</v>
      </c>
      <c r="H1306" s="383" t="s">
        <v>669</v>
      </c>
      <c r="I1306" s="383" t="s">
        <v>675</v>
      </c>
      <c r="J1306" s="383" t="s">
        <v>617</v>
      </c>
      <c r="K1306" s="383" t="s">
        <v>618</v>
      </c>
      <c r="L1306" s="384">
        <v>9280</v>
      </c>
      <c r="M1306" s="383" t="s">
        <v>630</v>
      </c>
      <c r="N1306" s="383" t="s">
        <v>620</v>
      </c>
      <c r="O1306" s="383" t="s">
        <v>230</v>
      </c>
    </row>
    <row r="1307" spans="1:15">
      <c r="A1307" s="385">
        <v>42016</v>
      </c>
      <c r="B1307" s="383" t="s">
        <v>17</v>
      </c>
      <c r="C1307" s="383" t="s">
        <v>18</v>
      </c>
      <c r="D1307" s="383" t="s">
        <v>19</v>
      </c>
      <c r="E1307" s="383" t="s">
        <v>668</v>
      </c>
      <c r="F1307" s="383" t="s">
        <v>10</v>
      </c>
      <c r="G1307" s="384">
        <v>750</v>
      </c>
      <c r="H1307" s="383" t="s">
        <v>669</v>
      </c>
      <c r="I1307" s="383" t="s">
        <v>675</v>
      </c>
      <c r="J1307" s="383" t="s">
        <v>617</v>
      </c>
      <c r="K1307" s="383" t="s">
        <v>618</v>
      </c>
      <c r="L1307" s="384">
        <v>9280</v>
      </c>
      <c r="M1307" s="383" t="s">
        <v>630</v>
      </c>
      <c r="N1307" s="383" t="s">
        <v>620</v>
      </c>
      <c r="O1307" s="383" t="s">
        <v>230</v>
      </c>
    </row>
    <row r="1308" spans="1:15">
      <c r="A1308" s="385">
        <v>42017</v>
      </c>
      <c r="B1308" s="383" t="s">
        <v>17</v>
      </c>
      <c r="C1308" s="383" t="s">
        <v>18</v>
      </c>
      <c r="D1308" s="383" t="s">
        <v>19</v>
      </c>
      <c r="E1308" s="383" t="s">
        <v>668</v>
      </c>
      <c r="F1308" s="383" t="s">
        <v>10</v>
      </c>
      <c r="G1308" s="384">
        <v>750</v>
      </c>
      <c r="H1308" s="383" t="s">
        <v>669</v>
      </c>
      <c r="I1308" s="383" t="s">
        <v>675</v>
      </c>
      <c r="J1308" s="383" t="s">
        <v>617</v>
      </c>
      <c r="K1308" s="383" t="s">
        <v>618</v>
      </c>
      <c r="L1308" s="384">
        <v>9280</v>
      </c>
      <c r="M1308" s="383" t="s">
        <v>631</v>
      </c>
      <c r="N1308" s="383" t="s">
        <v>620</v>
      </c>
      <c r="O1308" s="383" t="s">
        <v>230</v>
      </c>
    </row>
    <row r="1309" spans="1:15">
      <c r="A1309" s="385">
        <v>42020</v>
      </c>
      <c r="B1309" s="383" t="s">
        <v>15</v>
      </c>
      <c r="C1309" s="383" t="s">
        <v>16</v>
      </c>
      <c r="D1309" s="383" t="s">
        <v>13</v>
      </c>
      <c r="E1309" s="383" t="s">
        <v>680</v>
      </c>
      <c r="F1309" s="383" t="s">
        <v>10</v>
      </c>
      <c r="G1309" s="384">
        <v>750</v>
      </c>
      <c r="H1309" s="383" t="s">
        <v>681</v>
      </c>
      <c r="I1309" s="383" t="s">
        <v>692</v>
      </c>
      <c r="J1309" s="383" t="s">
        <v>617</v>
      </c>
      <c r="K1309" s="383" t="s">
        <v>618</v>
      </c>
      <c r="L1309" s="384">
        <v>12650</v>
      </c>
      <c r="M1309" s="383" t="s">
        <v>631</v>
      </c>
      <c r="N1309" s="383" t="s">
        <v>620</v>
      </c>
      <c r="O1309" s="383" t="s">
        <v>230</v>
      </c>
    </row>
    <row r="1310" spans="1:15">
      <c r="A1310" s="385">
        <v>42034</v>
      </c>
      <c r="B1310" s="383" t="s">
        <v>37</v>
      </c>
      <c r="C1310" s="383" t="s">
        <v>654</v>
      </c>
      <c r="D1310" s="383" t="s">
        <v>38</v>
      </c>
      <c r="E1310" s="383" t="s">
        <v>655</v>
      </c>
      <c r="F1310" s="383" t="s">
        <v>10</v>
      </c>
      <c r="G1310" s="384">
        <v>1800</v>
      </c>
      <c r="H1310" s="383" t="s">
        <v>656</v>
      </c>
      <c r="I1310" s="383" t="s">
        <v>657</v>
      </c>
      <c r="J1310" s="383" t="s">
        <v>617</v>
      </c>
      <c r="K1310" s="383" t="s">
        <v>618</v>
      </c>
      <c r="L1310" s="384">
        <v>18650</v>
      </c>
      <c r="M1310" s="383" t="s">
        <v>634</v>
      </c>
      <c r="N1310" s="383" t="s">
        <v>620</v>
      </c>
      <c r="O1310" s="383" t="s">
        <v>230</v>
      </c>
    </row>
    <row r="1311" spans="1:15">
      <c r="A1311" s="385">
        <v>42038</v>
      </c>
      <c r="B1311" s="383" t="s">
        <v>15</v>
      </c>
      <c r="C1311" s="383" t="s">
        <v>16</v>
      </c>
      <c r="D1311" s="383" t="s">
        <v>13</v>
      </c>
      <c r="E1311" s="383" t="s">
        <v>680</v>
      </c>
      <c r="F1311" s="383" t="s">
        <v>10</v>
      </c>
      <c r="G1311" s="384">
        <v>6000</v>
      </c>
      <c r="H1311" s="383" t="s">
        <v>681</v>
      </c>
      <c r="I1311" s="383" t="s">
        <v>682</v>
      </c>
      <c r="J1311" s="383" t="s">
        <v>617</v>
      </c>
      <c r="K1311" s="383" t="s">
        <v>618</v>
      </c>
      <c r="L1311" s="384">
        <v>18660</v>
      </c>
      <c r="M1311" s="383" t="s">
        <v>634</v>
      </c>
      <c r="N1311" s="383" t="s">
        <v>620</v>
      </c>
      <c r="O1311" s="383" t="s">
        <v>230</v>
      </c>
    </row>
    <row r="1312" spans="1:15">
      <c r="A1312" s="385">
        <v>42088</v>
      </c>
      <c r="B1312" s="383" t="s">
        <v>15</v>
      </c>
      <c r="C1312" s="383" t="s">
        <v>16</v>
      </c>
      <c r="D1312" s="383" t="s">
        <v>13</v>
      </c>
      <c r="E1312" s="383" t="s">
        <v>680</v>
      </c>
      <c r="F1312" s="383" t="s">
        <v>10</v>
      </c>
      <c r="G1312" s="384">
        <v>750</v>
      </c>
      <c r="H1312" s="383" t="s">
        <v>681</v>
      </c>
      <c r="I1312" s="383" t="s">
        <v>692</v>
      </c>
      <c r="J1312" s="383" t="s">
        <v>617</v>
      </c>
      <c r="K1312" s="383" t="s">
        <v>618</v>
      </c>
      <c r="L1312" s="384">
        <v>27741</v>
      </c>
      <c r="M1312" s="383" t="s">
        <v>640</v>
      </c>
      <c r="N1312" s="383" t="s">
        <v>620</v>
      </c>
      <c r="O1312" s="383" t="s">
        <v>230</v>
      </c>
    </row>
    <row r="1313" spans="1:15">
      <c r="A1313" s="385">
        <v>42098</v>
      </c>
      <c r="B1313" s="383" t="s">
        <v>15</v>
      </c>
      <c r="C1313" s="383" t="s">
        <v>16</v>
      </c>
      <c r="D1313" s="383" t="s">
        <v>13</v>
      </c>
      <c r="E1313" s="383" t="s">
        <v>680</v>
      </c>
      <c r="F1313" s="383" t="s">
        <v>10</v>
      </c>
      <c r="G1313" s="384">
        <v>2600</v>
      </c>
      <c r="H1313" s="383" t="s">
        <v>681</v>
      </c>
      <c r="I1313" s="383" t="s">
        <v>690</v>
      </c>
      <c r="J1313" s="383" t="s">
        <v>617</v>
      </c>
      <c r="K1313" s="383" t="s">
        <v>618</v>
      </c>
      <c r="L1313" s="384">
        <v>27751</v>
      </c>
      <c r="M1313" s="383" t="s">
        <v>641</v>
      </c>
      <c r="N1313" s="383" t="s">
        <v>620</v>
      </c>
      <c r="O1313" s="383" t="s">
        <v>230</v>
      </c>
    </row>
    <row r="1314" spans="1:15">
      <c r="A1314" s="385">
        <v>42111</v>
      </c>
      <c r="B1314" s="383" t="s">
        <v>17</v>
      </c>
      <c r="C1314" s="383" t="s">
        <v>18</v>
      </c>
      <c r="D1314" s="383" t="s">
        <v>19</v>
      </c>
      <c r="E1314" s="383" t="s">
        <v>668</v>
      </c>
      <c r="F1314" s="383" t="s">
        <v>10</v>
      </c>
      <c r="G1314" s="384">
        <v>2000</v>
      </c>
      <c r="H1314" s="383" t="s">
        <v>676</v>
      </c>
      <c r="I1314" s="383" t="s">
        <v>677</v>
      </c>
      <c r="J1314" s="383" t="s">
        <v>617</v>
      </c>
      <c r="K1314" s="383" t="s">
        <v>618</v>
      </c>
      <c r="L1314" s="384">
        <v>30780</v>
      </c>
      <c r="M1314" s="383" t="s">
        <v>642</v>
      </c>
      <c r="N1314" s="383" t="s">
        <v>620</v>
      </c>
      <c r="O1314" s="383" t="s">
        <v>230</v>
      </c>
    </row>
    <row r="1315" spans="1:15">
      <c r="A1315" s="385">
        <v>42112</v>
      </c>
      <c r="B1315" s="383" t="s">
        <v>17</v>
      </c>
      <c r="C1315" s="383" t="s">
        <v>18</v>
      </c>
      <c r="D1315" s="383" t="s">
        <v>19</v>
      </c>
      <c r="E1315" s="383" t="s">
        <v>668</v>
      </c>
      <c r="F1315" s="383" t="s">
        <v>10</v>
      </c>
      <c r="G1315" s="384">
        <v>2000</v>
      </c>
      <c r="H1315" s="383" t="s">
        <v>676</v>
      </c>
      <c r="I1315" s="383" t="s">
        <v>677</v>
      </c>
      <c r="J1315" s="383" t="s">
        <v>617</v>
      </c>
      <c r="K1315" s="383" t="s">
        <v>618</v>
      </c>
      <c r="L1315" s="384">
        <v>30780</v>
      </c>
      <c r="M1315" s="383" t="s">
        <v>642</v>
      </c>
      <c r="N1315" s="383" t="s">
        <v>620</v>
      </c>
      <c r="O1315" s="383" t="s">
        <v>230</v>
      </c>
    </row>
    <row r="1316" spans="1:15">
      <c r="A1316" s="385">
        <v>42113</v>
      </c>
      <c r="B1316" s="383" t="s">
        <v>17</v>
      </c>
      <c r="C1316" s="383" t="s">
        <v>18</v>
      </c>
      <c r="D1316" s="383" t="s">
        <v>19</v>
      </c>
      <c r="E1316" s="383" t="s">
        <v>668</v>
      </c>
      <c r="F1316" s="383" t="s">
        <v>10</v>
      </c>
      <c r="G1316" s="384">
        <v>2000</v>
      </c>
      <c r="H1316" s="383" t="s">
        <v>676</v>
      </c>
      <c r="I1316" s="383" t="s">
        <v>677</v>
      </c>
      <c r="J1316" s="383" t="s">
        <v>617</v>
      </c>
      <c r="K1316" s="383" t="s">
        <v>618</v>
      </c>
      <c r="L1316" s="384">
        <v>30780</v>
      </c>
      <c r="M1316" s="383" t="s">
        <v>643</v>
      </c>
      <c r="N1316" s="383" t="s">
        <v>620</v>
      </c>
      <c r="O1316" s="383" t="s">
        <v>230</v>
      </c>
    </row>
    <row r="1317" spans="1:15">
      <c r="A1317" s="385">
        <v>42114</v>
      </c>
      <c r="B1317" s="383" t="s">
        <v>17</v>
      </c>
      <c r="C1317" s="383" t="s">
        <v>18</v>
      </c>
      <c r="D1317" s="383" t="s">
        <v>19</v>
      </c>
      <c r="E1317" s="383" t="s">
        <v>668</v>
      </c>
      <c r="F1317" s="383" t="s">
        <v>10</v>
      </c>
      <c r="G1317" s="384">
        <v>2000</v>
      </c>
      <c r="H1317" s="383" t="s">
        <v>676</v>
      </c>
      <c r="I1317" s="383" t="s">
        <v>677</v>
      </c>
      <c r="J1317" s="383" t="s">
        <v>617</v>
      </c>
      <c r="K1317" s="383" t="s">
        <v>618</v>
      </c>
      <c r="L1317" s="384">
        <v>30780</v>
      </c>
      <c r="M1317" s="383" t="s">
        <v>643</v>
      </c>
      <c r="N1317" s="383" t="s">
        <v>620</v>
      </c>
      <c r="O1317" s="383" t="s">
        <v>230</v>
      </c>
    </row>
    <row r="1318" spans="1:15">
      <c r="A1318" s="385">
        <v>42115</v>
      </c>
      <c r="B1318" s="383" t="s">
        <v>17</v>
      </c>
      <c r="C1318" s="383" t="s">
        <v>18</v>
      </c>
      <c r="D1318" s="383" t="s">
        <v>19</v>
      </c>
      <c r="E1318" s="383" t="s">
        <v>668</v>
      </c>
      <c r="F1318" s="383" t="s">
        <v>10</v>
      </c>
      <c r="G1318" s="384">
        <v>2000</v>
      </c>
      <c r="H1318" s="383" t="s">
        <v>676</v>
      </c>
      <c r="I1318" s="383" t="s">
        <v>677</v>
      </c>
      <c r="J1318" s="383" t="s">
        <v>617</v>
      </c>
      <c r="K1318" s="383" t="s">
        <v>618</v>
      </c>
      <c r="L1318" s="384">
        <v>30780</v>
      </c>
      <c r="M1318" s="383" t="s">
        <v>643</v>
      </c>
      <c r="N1318" s="383" t="s">
        <v>620</v>
      </c>
      <c r="O1318" s="383" t="s">
        <v>230</v>
      </c>
    </row>
    <row r="1319" spans="1:15">
      <c r="A1319" s="385">
        <v>42116</v>
      </c>
      <c r="B1319" s="383" t="s">
        <v>15</v>
      </c>
      <c r="C1319" s="383" t="s">
        <v>16</v>
      </c>
      <c r="D1319" s="383" t="s">
        <v>13</v>
      </c>
      <c r="E1319" s="383" t="s">
        <v>680</v>
      </c>
      <c r="F1319" s="383" t="s">
        <v>10</v>
      </c>
      <c r="G1319" s="384">
        <v>1300</v>
      </c>
      <c r="H1319" s="383" t="s">
        <v>681</v>
      </c>
      <c r="I1319" s="383" t="s">
        <v>690</v>
      </c>
      <c r="J1319" s="383" t="s">
        <v>617</v>
      </c>
      <c r="K1319" s="383" t="s">
        <v>618</v>
      </c>
      <c r="L1319" s="384">
        <v>30780</v>
      </c>
      <c r="M1319" s="383" t="s">
        <v>643</v>
      </c>
      <c r="N1319" s="383" t="s">
        <v>620</v>
      </c>
      <c r="O1319" s="383" t="s">
        <v>230</v>
      </c>
    </row>
    <row r="1320" spans="1:15">
      <c r="A1320" s="385">
        <v>42117</v>
      </c>
      <c r="B1320" s="383" t="s">
        <v>15</v>
      </c>
      <c r="C1320" s="383" t="s">
        <v>16</v>
      </c>
      <c r="D1320" s="383" t="s">
        <v>13</v>
      </c>
      <c r="E1320" s="383" t="s">
        <v>680</v>
      </c>
      <c r="F1320" s="383" t="s">
        <v>10</v>
      </c>
      <c r="G1320" s="384">
        <v>1300</v>
      </c>
      <c r="H1320" s="383" t="s">
        <v>681</v>
      </c>
      <c r="I1320" s="383" t="s">
        <v>690</v>
      </c>
      <c r="J1320" s="383" t="s">
        <v>617</v>
      </c>
      <c r="K1320" s="383" t="s">
        <v>618</v>
      </c>
      <c r="L1320" s="384">
        <v>30780</v>
      </c>
      <c r="M1320" s="383" t="s">
        <v>643</v>
      </c>
      <c r="N1320" s="383" t="s">
        <v>620</v>
      </c>
      <c r="O1320" s="383" t="s">
        <v>230</v>
      </c>
    </row>
    <row r="1321" spans="1:15">
      <c r="A1321" s="385">
        <v>42118</v>
      </c>
      <c r="B1321" s="383" t="s">
        <v>15</v>
      </c>
      <c r="C1321" s="383" t="s">
        <v>16</v>
      </c>
      <c r="D1321" s="383" t="s">
        <v>13</v>
      </c>
      <c r="E1321" s="383" t="s">
        <v>680</v>
      </c>
      <c r="F1321" s="383" t="s">
        <v>10</v>
      </c>
      <c r="G1321" s="384">
        <v>1300</v>
      </c>
      <c r="H1321" s="383" t="s">
        <v>681</v>
      </c>
      <c r="I1321" s="383" t="s">
        <v>690</v>
      </c>
      <c r="J1321" s="383" t="s">
        <v>617</v>
      </c>
      <c r="K1321" s="383" t="s">
        <v>618</v>
      </c>
      <c r="L1321" s="384">
        <v>30780</v>
      </c>
      <c r="M1321" s="383" t="s">
        <v>643</v>
      </c>
      <c r="N1321" s="383" t="s">
        <v>620</v>
      </c>
      <c r="O1321" s="383" t="s">
        <v>230</v>
      </c>
    </row>
    <row r="1322" spans="1:15">
      <c r="A1322" s="385">
        <v>42119</v>
      </c>
      <c r="B1322" s="383" t="s">
        <v>15</v>
      </c>
      <c r="C1322" s="383" t="s">
        <v>16</v>
      </c>
      <c r="D1322" s="383" t="s">
        <v>13</v>
      </c>
      <c r="E1322" s="383" t="s">
        <v>680</v>
      </c>
      <c r="F1322" s="383" t="s">
        <v>10</v>
      </c>
      <c r="G1322" s="384">
        <v>4000</v>
      </c>
      <c r="H1322" s="383" t="s">
        <v>681</v>
      </c>
      <c r="I1322" s="383" t="s">
        <v>703</v>
      </c>
      <c r="J1322" s="383" t="s">
        <v>617</v>
      </c>
      <c r="K1322" s="383" t="s">
        <v>618</v>
      </c>
      <c r="L1322" s="384">
        <v>30780</v>
      </c>
      <c r="M1322" s="383" t="s">
        <v>643</v>
      </c>
      <c r="N1322" s="383" t="s">
        <v>620</v>
      </c>
      <c r="O1322" s="383" t="s">
        <v>230</v>
      </c>
    </row>
    <row r="1323" spans="1:15">
      <c r="A1323" s="385">
        <v>42120</v>
      </c>
      <c r="B1323" s="383" t="s">
        <v>15</v>
      </c>
      <c r="C1323" s="383" t="s">
        <v>16</v>
      </c>
      <c r="D1323" s="383" t="s">
        <v>13</v>
      </c>
      <c r="E1323" s="383" t="s">
        <v>680</v>
      </c>
      <c r="F1323" s="383" t="s">
        <v>10</v>
      </c>
      <c r="G1323" s="384">
        <v>4000</v>
      </c>
      <c r="H1323" s="383" t="s">
        <v>681</v>
      </c>
      <c r="I1323" s="383" t="s">
        <v>703</v>
      </c>
      <c r="J1323" s="383" t="s">
        <v>617</v>
      </c>
      <c r="K1323" s="383" t="s">
        <v>618</v>
      </c>
      <c r="L1323" s="384">
        <v>30780</v>
      </c>
      <c r="M1323" s="383" t="s">
        <v>643</v>
      </c>
      <c r="N1323" s="383" t="s">
        <v>620</v>
      </c>
      <c r="O1323" s="383" t="s">
        <v>230</v>
      </c>
    </row>
    <row r="1324" spans="1:15">
      <c r="A1324" s="385">
        <v>42121</v>
      </c>
      <c r="B1324" s="383" t="s">
        <v>15</v>
      </c>
      <c r="C1324" s="383" t="s">
        <v>16</v>
      </c>
      <c r="D1324" s="383" t="s">
        <v>13</v>
      </c>
      <c r="E1324" s="383" t="s">
        <v>680</v>
      </c>
      <c r="F1324" s="383" t="s">
        <v>10</v>
      </c>
      <c r="G1324" s="384">
        <v>4000</v>
      </c>
      <c r="H1324" s="383" t="s">
        <v>681</v>
      </c>
      <c r="I1324" s="383" t="s">
        <v>703</v>
      </c>
      <c r="J1324" s="383" t="s">
        <v>617</v>
      </c>
      <c r="K1324" s="383" t="s">
        <v>618</v>
      </c>
      <c r="L1324" s="384">
        <v>30780</v>
      </c>
      <c r="M1324" s="383" t="s">
        <v>643</v>
      </c>
      <c r="N1324" s="383" t="s">
        <v>620</v>
      </c>
      <c r="O1324" s="383" t="s">
        <v>230</v>
      </c>
    </row>
    <row r="1325" spans="1:15">
      <c r="A1325" s="385">
        <v>42122</v>
      </c>
      <c r="B1325" s="383" t="s">
        <v>621</v>
      </c>
      <c r="C1325" s="383" t="s">
        <v>8</v>
      </c>
      <c r="D1325" s="383" t="s">
        <v>9</v>
      </c>
      <c r="E1325" s="383" t="s">
        <v>622</v>
      </c>
      <c r="F1325" s="383" t="s">
        <v>10</v>
      </c>
      <c r="G1325" s="384">
        <v>590</v>
      </c>
      <c r="H1325" s="383" t="s">
        <v>14</v>
      </c>
      <c r="I1325" s="383" t="s">
        <v>691</v>
      </c>
      <c r="J1325" s="383" t="s">
        <v>617</v>
      </c>
      <c r="K1325" s="383" t="s">
        <v>618</v>
      </c>
      <c r="L1325" s="384">
        <v>30780</v>
      </c>
      <c r="M1325" s="383" t="s">
        <v>643</v>
      </c>
      <c r="N1325" s="383" t="s">
        <v>620</v>
      </c>
      <c r="O1325" s="383" t="s">
        <v>230</v>
      </c>
    </row>
    <row r="1326" spans="1:15">
      <c r="A1326" s="385">
        <v>42123</v>
      </c>
      <c r="B1326" s="383" t="s">
        <v>15</v>
      </c>
      <c r="C1326" s="383" t="s">
        <v>16</v>
      </c>
      <c r="D1326" s="383" t="s">
        <v>13</v>
      </c>
      <c r="E1326" s="383" t="s">
        <v>680</v>
      </c>
      <c r="F1326" s="383" t="s">
        <v>10</v>
      </c>
      <c r="G1326" s="384">
        <v>3000</v>
      </c>
      <c r="H1326" s="383" t="s">
        <v>681</v>
      </c>
      <c r="I1326" s="383" t="s">
        <v>689</v>
      </c>
      <c r="J1326" s="383" t="s">
        <v>617</v>
      </c>
      <c r="K1326" s="383" t="s">
        <v>618</v>
      </c>
      <c r="L1326" s="384">
        <v>30780</v>
      </c>
      <c r="M1326" s="383" t="s">
        <v>643</v>
      </c>
      <c r="N1326" s="383" t="s">
        <v>620</v>
      </c>
      <c r="O1326" s="383" t="s">
        <v>230</v>
      </c>
    </row>
    <row r="1327" spans="1:15">
      <c r="A1327" s="385">
        <v>42124</v>
      </c>
      <c r="B1327" s="383" t="s">
        <v>15</v>
      </c>
      <c r="C1327" s="383" t="s">
        <v>16</v>
      </c>
      <c r="D1327" s="383" t="s">
        <v>13</v>
      </c>
      <c r="E1327" s="383" t="s">
        <v>680</v>
      </c>
      <c r="F1327" s="383" t="s">
        <v>10</v>
      </c>
      <c r="G1327" s="384">
        <v>2600</v>
      </c>
      <c r="H1327" s="383" t="s">
        <v>681</v>
      </c>
      <c r="I1327" s="383" t="s">
        <v>690</v>
      </c>
      <c r="J1327" s="383" t="s">
        <v>617</v>
      </c>
      <c r="K1327" s="383" t="s">
        <v>618</v>
      </c>
      <c r="L1327" s="384">
        <v>30780</v>
      </c>
      <c r="M1327" s="383" t="s">
        <v>643</v>
      </c>
      <c r="N1327" s="383" t="s">
        <v>620</v>
      </c>
      <c r="O1327" s="383" t="s">
        <v>230</v>
      </c>
    </row>
    <row r="1328" spans="1:15">
      <c r="A1328" s="385">
        <v>42125</v>
      </c>
      <c r="B1328" s="383" t="s">
        <v>15</v>
      </c>
      <c r="C1328" s="383" t="s">
        <v>16</v>
      </c>
      <c r="D1328" s="383" t="s">
        <v>13</v>
      </c>
      <c r="E1328" s="383" t="s">
        <v>680</v>
      </c>
      <c r="F1328" s="383" t="s">
        <v>10</v>
      </c>
      <c r="G1328" s="384">
        <v>750</v>
      </c>
      <c r="H1328" s="383" t="s">
        <v>681</v>
      </c>
      <c r="I1328" s="383" t="s">
        <v>692</v>
      </c>
      <c r="J1328" s="383" t="s">
        <v>617</v>
      </c>
      <c r="K1328" s="383" t="s">
        <v>618</v>
      </c>
      <c r="L1328" s="384">
        <v>30780</v>
      </c>
      <c r="M1328" s="383" t="s">
        <v>643</v>
      </c>
      <c r="N1328" s="383" t="s">
        <v>620</v>
      </c>
      <c r="O1328" s="383" t="s">
        <v>230</v>
      </c>
    </row>
    <row r="1329" spans="1:15">
      <c r="A1329" s="385">
        <v>42126</v>
      </c>
      <c r="B1329" s="383" t="s">
        <v>15</v>
      </c>
      <c r="C1329" s="383" t="s">
        <v>16</v>
      </c>
      <c r="D1329" s="383" t="s">
        <v>13</v>
      </c>
      <c r="E1329" s="383" t="s">
        <v>680</v>
      </c>
      <c r="F1329" s="383" t="s">
        <v>10</v>
      </c>
      <c r="G1329" s="384">
        <v>1300</v>
      </c>
      <c r="H1329" s="383" t="s">
        <v>681</v>
      </c>
      <c r="I1329" s="383" t="s">
        <v>690</v>
      </c>
      <c r="J1329" s="383" t="s">
        <v>617</v>
      </c>
      <c r="K1329" s="383" t="s">
        <v>618</v>
      </c>
      <c r="L1329" s="384">
        <v>30780</v>
      </c>
      <c r="M1329" s="383" t="s">
        <v>643</v>
      </c>
      <c r="N1329" s="383" t="s">
        <v>620</v>
      </c>
      <c r="O1329" s="383" t="s">
        <v>230</v>
      </c>
    </row>
    <row r="1330" spans="1:15">
      <c r="A1330" s="385">
        <v>42127</v>
      </c>
      <c r="B1330" s="383" t="s">
        <v>621</v>
      </c>
      <c r="C1330" s="383" t="s">
        <v>8</v>
      </c>
      <c r="D1330" s="383" t="s">
        <v>9</v>
      </c>
      <c r="E1330" s="383" t="s">
        <v>622</v>
      </c>
      <c r="F1330" s="383" t="s">
        <v>10</v>
      </c>
      <c r="G1330" s="384">
        <v>590</v>
      </c>
      <c r="H1330" s="383" t="s">
        <v>14</v>
      </c>
      <c r="I1330" s="383" t="s">
        <v>691</v>
      </c>
      <c r="J1330" s="383" t="s">
        <v>617</v>
      </c>
      <c r="K1330" s="383" t="s">
        <v>618</v>
      </c>
      <c r="L1330" s="384">
        <v>30780</v>
      </c>
      <c r="M1330" s="383" t="s">
        <v>643</v>
      </c>
      <c r="N1330" s="383" t="s">
        <v>620</v>
      </c>
      <c r="O1330" s="383" t="s">
        <v>230</v>
      </c>
    </row>
    <row r="1331" spans="1:15">
      <c r="A1331" s="385">
        <v>42128</v>
      </c>
      <c r="B1331" s="383" t="s">
        <v>621</v>
      </c>
      <c r="C1331" s="383" t="s">
        <v>8</v>
      </c>
      <c r="D1331" s="383" t="s">
        <v>9</v>
      </c>
      <c r="E1331" s="383" t="s">
        <v>622</v>
      </c>
      <c r="F1331" s="383" t="s">
        <v>10</v>
      </c>
      <c r="G1331" s="384">
        <v>590</v>
      </c>
      <c r="H1331" s="383" t="s">
        <v>14</v>
      </c>
      <c r="I1331" s="383" t="s">
        <v>691</v>
      </c>
      <c r="J1331" s="383" t="s">
        <v>617</v>
      </c>
      <c r="K1331" s="383" t="s">
        <v>618</v>
      </c>
      <c r="L1331" s="384">
        <v>30780</v>
      </c>
      <c r="M1331" s="383" t="s">
        <v>643</v>
      </c>
      <c r="N1331" s="383" t="s">
        <v>620</v>
      </c>
      <c r="O1331" s="383" t="s">
        <v>230</v>
      </c>
    </row>
    <row r="1332" spans="1:15">
      <c r="A1332" s="385">
        <v>42133</v>
      </c>
      <c r="B1332" s="383" t="s">
        <v>694</v>
      </c>
      <c r="C1332" s="383" t="s">
        <v>23</v>
      </c>
      <c r="D1332" s="383" t="s">
        <v>22</v>
      </c>
      <c r="E1332" s="383" t="s">
        <v>695</v>
      </c>
      <c r="F1332" s="383" t="s">
        <v>10</v>
      </c>
      <c r="G1332" s="384">
        <v>3938</v>
      </c>
      <c r="H1332" s="383" t="s">
        <v>696</v>
      </c>
      <c r="I1332" s="383" t="s">
        <v>706</v>
      </c>
      <c r="J1332" s="383" t="s">
        <v>617</v>
      </c>
      <c r="K1332" s="383" t="s">
        <v>618</v>
      </c>
      <c r="L1332" s="384">
        <v>30780</v>
      </c>
      <c r="M1332" s="383" t="s">
        <v>643</v>
      </c>
      <c r="N1332" s="383" t="s">
        <v>620</v>
      </c>
      <c r="O1332" s="383" t="s">
        <v>230</v>
      </c>
    </row>
    <row r="1333" spans="1:15">
      <c r="A1333" s="385">
        <v>42134</v>
      </c>
      <c r="B1333" s="383" t="s">
        <v>694</v>
      </c>
      <c r="C1333" s="383" t="s">
        <v>23</v>
      </c>
      <c r="D1333" s="383" t="s">
        <v>22</v>
      </c>
      <c r="E1333" s="383" t="s">
        <v>695</v>
      </c>
      <c r="F1333" s="383" t="s">
        <v>10</v>
      </c>
      <c r="G1333" s="384">
        <v>3938</v>
      </c>
      <c r="H1333" s="383" t="s">
        <v>696</v>
      </c>
      <c r="I1333" s="383" t="s">
        <v>706</v>
      </c>
      <c r="J1333" s="383" t="s">
        <v>617</v>
      </c>
      <c r="K1333" s="383" t="s">
        <v>618</v>
      </c>
      <c r="L1333" s="384">
        <v>30780</v>
      </c>
      <c r="M1333" s="383" t="s">
        <v>643</v>
      </c>
      <c r="N1333" s="383" t="s">
        <v>620</v>
      </c>
      <c r="O1333" s="383" t="s">
        <v>230</v>
      </c>
    </row>
    <row r="1334" spans="1:15">
      <c r="A1334" s="385">
        <v>42135</v>
      </c>
      <c r="B1334" s="383" t="s">
        <v>694</v>
      </c>
      <c r="C1334" s="383" t="s">
        <v>23</v>
      </c>
      <c r="D1334" s="383" t="s">
        <v>22</v>
      </c>
      <c r="E1334" s="383" t="s">
        <v>695</v>
      </c>
      <c r="F1334" s="383" t="s">
        <v>10</v>
      </c>
      <c r="G1334" s="384">
        <v>3938</v>
      </c>
      <c r="H1334" s="383" t="s">
        <v>696</v>
      </c>
      <c r="I1334" s="383" t="s">
        <v>706</v>
      </c>
      <c r="J1334" s="383" t="s">
        <v>617</v>
      </c>
      <c r="K1334" s="383" t="s">
        <v>618</v>
      </c>
      <c r="L1334" s="384">
        <v>30780</v>
      </c>
      <c r="M1334" s="383" t="s">
        <v>643</v>
      </c>
      <c r="N1334" s="383" t="s">
        <v>620</v>
      </c>
      <c r="O1334" s="383" t="s">
        <v>230</v>
      </c>
    </row>
    <row r="1335" spans="1:15">
      <c r="A1335" s="385">
        <v>42136</v>
      </c>
      <c r="B1335" s="383" t="s">
        <v>621</v>
      </c>
      <c r="C1335" s="383" t="s">
        <v>8</v>
      </c>
      <c r="D1335" s="383" t="s">
        <v>9</v>
      </c>
      <c r="E1335" s="383" t="s">
        <v>622</v>
      </c>
      <c r="F1335" s="383" t="s">
        <v>10</v>
      </c>
      <c r="G1335" s="384">
        <v>590</v>
      </c>
      <c r="H1335" s="383" t="s">
        <v>14</v>
      </c>
      <c r="I1335" s="383" t="s">
        <v>691</v>
      </c>
      <c r="J1335" s="383" t="s">
        <v>617</v>
      </c>
      <c r="K1335" s="383" t="s">
        <v>618</v>
      </c>
      <c r="L1335" s="384">
        <v>30780</v>
      </c>
      <c r="M1335" s="383" t="s">
        <v>643</v>
      </c>
      <c r="N1335" s="383" t="s">
        <v>620</v>
      </c>
      <c r="O1335" s="383" t="s">
        <v>230</v>
      </c>
    </row>
    <row r="1336" spans="1:15">
      <c r="A1336" s="385">
        <v>42137</v>
      </c>
      <c r="B1336" s="383" t="s">
        <v>621</v>
      </c>
      <c r="C1336" s="383" t="s">
        <v>8</v>
      </c>
      <c r="D1336" s="383" t="s">
        <v>9</v>
      </c>
      <c r="E1336" s="383" t="s">
        <v>622</v>
      </c>
      <c r="F1336" s="383" t="s">
        <v>10</v>
      </c>
      <c r="G1336" s="384">
        <v>590</v>
      </c>
      <c r="H1336" s="383" t="s">
        <v>14</v>
      </c>
      <c r="I1336" s="383" t="s">
        <v>691</v>
      </c>
      <c r="J1336" s="383" t="s">
        <v>617</v>
      </c>
      <c r="K1336" s="383" t="s">
        <v>618</v>
      </c>
      <c r="L1336" s="384">
        <v>30780</v>
      </c>
      <c r="M1336" s="383" t="s">
        <v>644</v>
      </c>
      <c r="N1336" s="383" t="s">
        <v>620</v>
      </c>
      <c r="O1336" s="383" t="s">
        <v>230</v>
      </c>
    </row>
    <row r="1337" spans="1:15">
      <c r="A1337" s="385">
        <v>42138</v>
      </c>
      <c r="B1337" s="383" t="s">
        <v>621</v>
      </c>
      <c r="C1337" s="383" t="s">
        <v>8</v>
      </c>
      <c r="D1337" s="383" t="s">
        <v>9</v>
      </c>
      <c r="E1337" s="383" t="s">
        <v>622</v>
      </c>
      <c r="F1337" s="383" t="s">
        <v>10</v>
      </c>
      <c r="G1337" s="384">
        <v>590</v>
      </c>
      <c r="H1337" s="383" t="s">
        <v>14</v>
      </c>
      <c r="I1337" s="383" t="s">
        <v>691</v>
      </c>
      <c r="J1337" s="383" t="s">
        <v>617</v>
      </c>
      <c r="K1337" s="383" t="s">
        <v>618</v>
      </c>
      <c r="L1337" s="384">
        <v>30780</v>
      </c>
      <c r="M1337" s="383" t="s">
        <v>644</v>
      </c>
      <c r="N1337" s="383" t="s">
        <v>620</v>
      </c>
      <c r="O1337" s="383" t="s">
        <v>230</v>
      </c>
    </row>
    <row r="1338" spans="1:15">
      <c r="A1338" s="385">
        <v>42139</v>
      </c>
      <c r="B1338" s="383" t="s">
        <v>621</v>
      </c>
      <c r="C1338" s="383" t="s">
        <v>8</v>
      </c>
      <c r="D1338" s="383" t="s">
        <v>9</v>
      </c>
      <c r="E1338" s="383" t="s">
        <v>622</v>
      </c>
      <c r="F1338" s="383" t="s">
        <v>10</v>
      </c>
      <c r="G1338" s="384">
        <v>590</v>
      </c>
      <c r="H1338" s="383" t="s">
        <v>14</v>
      </c>
      <c r="I1338" s="383" t="s">
        <v>691</v>
      </c>
      <c r="J1338" s="383" t="s">
        <v>617</v>
      </c>
      <c r="K1338" s="383" t="s">
        <v>618</v>
      </c>
      <c r="L1338" s="384">
        <v>30780</v>
      </c>
      <c r="M1338" s="383" t="s">
        <v>644</v>
      </c>
      <c r="N1338" s="383" t="s">
        <v>620</v>
      </c>
      <c r="O1338" s="383" t="s">
        <v>230</v>
      </c>
    </row>
    <row r="1339" spans="1:15">
      <c r="A1339" s="385">
        <v>42140</v>
      </c>
      <c r="B1339" s="383" t="s">
        <v>621</v>
      </c>
      <c r="C1339" s="383" t="s">
        <v>8</v>
      </c>
      <c r="D1339" s="383" t="s">
        <v>9</v>
      </c>
      <c r="E1339" s="383" t="s">
        <v>622</v>
      </c>
      <c r="F1339" s="383" t="s">
        <v>10</v>
      </c>
      <c r="G1339" s="384">
        <v>9855</v>
      </c>
      <c r="H1339" s="383" t="s">
        <v>14</v>
      </c>
      <c r="I1339" s="383" t="s">
        <v>693</v>
      </c>
      <c r="J1339" s="383" t="s">
        <v>617</v>
      </c>
      <c r="K1339" s="383" t="s">
        <v>618</v>
      </c>
      <c r="L1339" s="384">
        <v>30780</v>
      </c>
      <c r="M1339" s="383" t="s">
        <v>644</v>
      </c>
      <c r="N1339" s="383" t="s">
        <v>620</v>
      </c>
      <c r="O1339" s="383" t="s">
        <v>230</v>
      </c>
    </row>
    <row r="1340" spans="1:15">
      <c r="A1340" s="385">
        <v>42141</v>
      </c>
      <c r="B1340" s="383" t="s">
        <v>621</v>
      </c>
      <c r="C1340" s="383" t="s">
        <v>8</v>
      </c>
      <c r="D1340" s="383" t="s">
        <v>9</v>
      </c>
      <c r="E1340" s="383" t="s">
        <v>622</v>
      </c>
      <c r="F1340" s="383" t="s">
        <v>10</v>
      </c>
      <c r="G1340" s="384">
        <v>9855</v>
      </c>
      <c r="H1340" s="383" t="s">
        <v>14</v>
      </c>
      <c r="I1340" s="383" t="s">
        <v>693</v>
      </c>
      <c r="J1340" s="383" t="s">
        <v>617</v>
      </c>
      <c r="K1340" s="383" t="s">
        <v>618</v>
      </c>
      <c r="L1340" s="384">
        <v>30780</v>
      </c>
      <c r="M1340" s="383" t="s">
        <v>644</v>
      </c>
      <c r="N1340" s="383" t="s">
        <v>620</v>
      </c>
      <c r="O1340" s="383" t="s">
        <v>230</v>
      </c>
    </row>
    <row r="1341" spans="1:15">
      <c r="A1341" s="385">
        <v>42142</v>
      </c>
      <c r="B1341" s="383" t="s">
        <v>621</v>
      </c>
      <c r="C1341" s="383" t="s">
        <v>8</v>
      </c>
      <c r="D1341" s="383" t="s">
        <v>9</v>
      </c>
      <c r="E1341" s="383" t="s">
        <v>622</v>
      </c>
      <c r="F1341" s="383" t="s">
        <v>10</v>
      </c>
      <c r="G1341" s="384">
        <v>590</v>
      </c>
      <c r="H1341" s="383" t="s">
        <v>14</v>
      </c>
      <c r="I1341" s="383" t="s">
        <v>691</v>
      </c>
      <c r="J1341" s="383" t="s">
        <v>617</v>
      </c>
      <c r="K1341" s="383" t="s">
        <v>618</v>
      </c>
      <c r="L1341" s="384">
        <v>30780</v>
      </c>
      <c r="M1341" s="383" t="s">
        <v>644</v>
      </c>
      <c r="N1341" s="383" t="s">
        <v>620</v>
      </c>
      <c r="O1341" s="383" t="s">
        <v>230</v>
      </c>
    </row>
    <row r="1342" spans="1:15">
      <c r="A1342" s="385">
        <v>42143</v>
      </c>
      <c r="B1342" s="383" t="s">
        <v>15</v>
      </c>
      <c r="C1342" s="383" t="s">
        <v>16</v>
      </c>
      <c r="D1342" s="383" t="s">
        <v>13</v>
      </c>
      <c r="E1342" s="383" t="s">
        <v>680</v>
      </c>
      <c r="F1342" s="383" t="s">
        <v>10</v>
      </c>
      <c r="G1342" s="384">
        <v>750</v>
      </c>
      <c r="H1342" s="383" t="s">
        <v>681</v>
      </c>
      <c r="I1342" s="383" t="s">
        <v>692</v>
      </c>
      <c r="J1342" s="383" t="s">
        <v>617</v>
      </c>
      <c r="K1342" s="383" t="s">
        <v>618</v>
      </c>
      <c r="L1342" s="384">
        <v>30780</v>
      </c>
      <c r="M1342" s="383" t="s">
        <v>644</v>
      </c>
      <c r="N1342" s="383" t="s">
        <v>620</v>
      </c>
      <c r="O1342" s="383" t="s">
        <v>230</v>
      </c>
    </row>
    <row r="1343" spans="1:15">
      <c r="A1343" s="385">
        <v>42144</v>
      </c>
      <c r="B1343" s="383" t="s">
        <v>15</v>
      </c>
      <c r="C1343" s="383" t="s">
        <v>16</v>
      </c>
      <c r="D1343" s="383" t="s">
        <v>13</v>
      </c>
      <c r="E1343" s="383" t="s">
        <v>680</v>
      </c>
      <c r="F1343" s="383" t="s">
        <v>10</v>
      </c>
      <c r="G1343" s="384">
        <v>3000</v>
      </c>
      <c r="H1343" s="383" t="s">
        <v>681</v>
      </c>
      <c r="I1343" s="383" t="s">
        <v>689</v>
      </c>
      <c r="J1343" s="383" t="s">
        <v>617</v>
      </c>
      <c r="K1343" s="383" t="s">
        <v>618</v>
      </c>
      <c r="L1343" s="384">
        <v>30780</v>
      </c>
      <c r="M1343" s="383" t="s">
        <v>644</v>
      </c>
      <c r="N1343" s="383" t="s">
        <v>620</v>
      </c>
      <c r="O1343" s="383" t="s">
        <v>230</v>
      </c>
    </row>
    <row r="1344" spans="1:15">
      <c r="A1344" s="385">
        <v>42145</v>
      </c>
      <c r="B1344" s="383" t="s">
        <v>15</v>
      </c>
      <c r="C1344" s="383" t="s">
        <v>16</v>
      </c>
      <c r="D1344" s="383" t="s">
        <v>13</v>
      </c>
      <c r="E1344" s="383" t="s">
        <v>680</v>
      </c>
      <c r="F1344" s="383" t="s">
        <v>10</v>
      </c>
      <c r="G1344" s="384">
        <v>3000</v>
      </c>
      <c r="H1344" s="383" t="s">
        <v>681</v>
      </c>
      <c r="I1344" s="383" t="s">
        <v>689</v>
      </c>
      <c r="J1344" s="383" t="s">
        <v>617</v>
      </c>
      <c r="K1344" s="383" t="s">
        <v>618</v>
      </c>
      <c r="L1344" s="384">
        <v>30780</v>
      </c>
      <c r="M1344" s="383" t="s">
        <v>644</v>
      </c>
      <c r="N1344" s="383" t="s">
        <v>620</v>
      </c>
      <c r="O1344" s="383" t="s">
        <v>230</v>
      </c>
    </row>
    <row r="1345" spans="1:15">
      <c r="A1345" s="385">
        <v>42146</v>
      </c>
      <c r="B1345" s="383" t="s">
        <v>15</v>
      </c>
      <c r="C1345" s="383" t="s">
        <v>16</v>
      </c>
      <c r="D1345" s="383" t="s">
        <v>13</v>
      </c>
      <c r="E1345" s="383" t="s">
        <v>680</v>
      </c>
      <c r="F1345" s="383" t="s">
        <v>10</v>
      </c>
      <c r="G1345" s="384">
        <v>750</v>
      </c>
      <c r="H1345" s="383" t="s">
        <v>681</v>
      </c>
      <c r="I1345" s="383" t="s">
        <v>692</v>
      </c>
      <c r="J1345" s="383" t="s">
        <v>617</v>
      </c>
      <c r="K1345" s="383" t="s">
        <v>618</v>
      </c>
      <c r="L1345" s="384">
        <v>30780</v>
      </c>
      <c r="M1345" s="383" t="s">
        <v>644</v>
      </c>
      <c r="N1345" s="383" t="s">
        <v>620</v>
      </c>
      <c r="O1345" s="383" t="s">
        <v>230</v>
      </c>
    </row>
    <row r="1346" spans="1:15">
      <c r="A1346" s="385">
        <v>42147</v>
      </c>
      <c r="B1346" s="383" t="s">
        <v>621</v>
      </c>
      <c r="C1346" s="383" t="s">
        <v>8</v>
      </c>
      <c r="D1346" s="383" t="s">
        <v>9</v>
      </c>
      <c r="E1346" s="383" t="s">
        <v>622</v>
      </c>
      <c r="F1346" s="383" t="s">
        <v>10</v>
      </c>
      <c r="G1346" s="384">
        <v>9855</v>
      </c>
      <c r="H1346" s="383" t="s">
        <v>14</v>
      </c>
      <c r="I1346" s="383" t="s">
        <v>693</v>
      </c>
      <c r="J1346" s="383" t="s">
        <v>617</v>
      </c>
      <c r="K1346" s="383" t="s">
        <v>618</v>
      </c>
      <c r="L1346" s="384">
        <v>30780</v>
      </c>
      <c r="M1346" s="383" t="s">
        <v>645</v>
      </c>
      <c r="N1346" s="383" t="s">
        <v>620</v>
      </c>
      <c r="O1346" s="383" t="s">
        <v>230</v>
      </c>
    </row>
    <row r="1347" spans="1:15">
      <c r="A1347" s="385">
        <v>42148</v>
      </c>
      <c r="B1347" s="383" t="s">
        <v>694</v>
      </c>
      <c r="C1347" s="383" t="s">
        <v>23</v>
      </c>
      <c r="D1347" s="383" t="s">
        <v>22</v>
      </c>
      <c r="E1347" s="383" t="s">
        <v>695</v>
      </c>
      <c r="F1347" s="383" t="s">
        <v>10</v>
      </c>
      <c r="G1347" s="384">
        <v>3938</v>
      </c>
      <c r="H1347" s="383" t="s">
        <v>696</v>
      </c>
      <c r="I1347" s="383" t="s">
        <v>706</v>
      </c>
      <c r="J1347" s="383" t="s">
        <v>617</v>
      </c>
      <c r="K1347" s="383" t="s">
        <v>618</v>
      </c>
      <c r="L1347" s="384">
        <v>30780</v>
      </c>
      <c r="M1347" s="383" t="s">
        <v>645</v>
      </c>
      <c r="N1347" s="383" t="s">
        <v>620</v>
      </c>
      <c r="O1347" s="383" t="s">
        <v>230</v>
      </c>
    </row>
    <row r="1348" spans="1:15">
      <c r="A1348" s="385">
        <v>42149</v>
      </c>
      <c r="B1348" s="383" t="s">
        <v>613</v>
      </c>
      <c r="C1348" s="383" t="s">
        <v>25</v>
      </c>
      <c r="D1348" s="383" t="s">
        <v>26</v>
      </c>
      <c r="E1348" s="383" t="s">
        <v>614</v>
      </c>
      <c r="F1348" s="383" t="s">
        <v>10</v>
      </c>
      <c r="G1348" s="384">
        <v>25641</v>
      </c>
      <c r="H1348" s="383" t="s">
        <v>14</v>
      </c>
      <c r="I1348" s="383" t="s">
        <v>699</v>
      </c>
      <c r="J1348" s="383" t="s">
        <v>617</v>
      </c>
      <c r="K1348" s="383" t="s">
        <v>618</v>
      </c>
      <c r="L1348" s="384">
        <v>30780</v>
      </c>
      <c r="M1348" s="383" t="s">
        <v>645</v>
      </c>
      <c r="N1348" s="383" t="s">
        <v>620</v>
      </c>
      <c r="O1348" s="383" t="s">
        <v>230</v>
      </c>
    </row>
    <row r="1349" spans="1:15">
      <c r="A1349" s="385">
        <v>42150</v>
      </c>
      <c r="B1349" s="383" t="s">
        <v>621</v>
      </c>
      <c r="C1349" s="383" t="s">
        <v>8</v>
      </c>
      <c r="D1349" s="383" t="s">
        <v>9</v>
      </c>
      <c r="E1349" s="383" t="s">
        <v>622</v>
      </c>
      <c r="F1349" s="383" t="s">
        <v>10</v>
      </c>
      <c r="G1349" s="384">
        <v>590</v>
      </c>
      <c r="H1349" s="383" t="s">
        <v>14</v>
      </c>
      <c r="I1349" s="383" t="s">
        <v>691</v>
      </c>
      <c r="J1349" s="383" t="s">
        <v>617</v>
      </c>
      <c r="K1349" s="383" t="s">
        <v>618</v>
      </c>
      <c r="L1349" s="384">
        <v>30780</v>
      </c>
      <c r="M1349" s="383" t="s">
        <v>645</v>
      </c>
      <c r="N1349" s="383" t="s">
        <v>620</v>
      </c>
      <c r="O1349" s="383" t="s">
        <v>230</v>
      </c>
    </row>
    <row r="1350" spans="1:15">
      <c r="A1350" s="385">
        <v>41997</v>
      </c>
      <c r="B1350" s="383" t="s">
        <v>621</v>
      </c>
      <c r="C1350" s="383" t="s">
        <v>8</v>
      </c>
      <c r="D1350" s="383" t="s">
        <v>9</v>
      </c>
      <c r="E1350" s="383" t="s">
        <v>622</v>
      </c>
      <c r="F1350" s="383" t="s">
        <v>10</v>
      </c>
      <c r="G1350" s="384">
        <v>9855</v>
      </c>
      <c r="H1350" s="383" t="s">
        <v>14</v>
      </c>
      <c r="I1350" s="383" t="s">
        <v>693</v>
      </c>
      <c r="J1350" s="383" t="s">
        <v>617</v>
      </c>
      <c r="K1350" s="383" t="s">
        <v>618</v>
      </c>
      <c r="L1350" s="384">
        <v>0</v>
      </c>
      <c r="M1350" s="383" t="s">
        <v>619</v>
      </c>
      <c r="N1350" s="383" t="s">
        <v>620</v>
      </c>
      <c r="O1350" s="383" t="s">
        <v>230</v>
      </c>
    </row>
    <row r="1351" spans="1:15">
      <c r="A1351" s="385">
        <v>41998</v>
      </c>
      <c r="B1351" s="383" t="s">
        <v>663</v>
      </c>
      <c r="C1351" s="383" t="s">
        <v>664</v>
      </c>
      <c r="D1351" s="383" t="s">
        <v>22</v>
      </c>
      <c r="E1351" s="383" t="s">
        <v>665</v>
      </c>
      <c r="F1351" s="383" t="s">
        <v>10</v>
      </c>
      <c r="G1351" s="384">
        <v>2185</v>
      </c>
      <c r="H1351" s="383" t="s">
        <v>704</v>
      </c>
      <c r="I1351" s="383" t="s">
        <v>705</v>
      </c>
      <c r="J1351" s="383" t="s">
        <v>617</v>
      </c>
      <c r="K1351" s="383" t="s">
        <v>618</v>
      </c>
      <c r="L1351" s="384">
        <v>0</v>
      </c>
      <c r="M1351" s="383" t="s">
        <v>619</v>
      </c>
      <c r="N1351" s="383" t="s">
        <v>620</v>
      </c>
      <c r="O1351" s="383" t="s">
        <v>230</v>
      </c>
    </row>
    <row r="1352" spans="1:15">
      <c r="A1352" s="385">
        <v>41999</v>
      </c>
      <c r="B1352" s="383" t="s">
        <v>663</v>
      </c>
      <c r="C1352" s="383" t="s">
        <v>664</v>
      </c>
      <c r="D1352" s="383" t="s">
        <v>22</v>
      </c>
      <c r="E1352" s="383" t="s">
        <v>665</v>
      </c>
      <c r="F1352" s="383" t="s">
        <v>10</v>
      </c>
      <c r="G1352" s="384">
        <v>2185</v>
      </c>
      <c r="H1352" s="383" t="s">
        <v>704</v>
      </c>
      <c r="I1352" s="383" t="s">
        <v>705</v>
      </c>
      <c r="J1352" s="383" t="s">
        <v>617</v>
      </c>
      <c r="K1352" s="383" t="s">
        <v>618</v>
      </c>
      <c r="L1352" s="384">
        <v>0</v>
      </c>
      <c r="M1352" s="383" t="s">
        <v>619</v>
      </c>
      <c r="N1352" s="383" t="s">
        <v>620</v>
      </c>
      <c r="O1352" s="383" t="s">
        <v>230</v>
      </c>
    </row>
    <row r="1353" spans="1:15">
      <c r="A1353" s="385">
        <v>42000</v>
      </c>
      <c r="B1353" s="383" t="s">
        <v>663</v>
      </c>
      <c r="C1353" s="383" t="s">
        <v>664</v>
      </c>
      <c r="D1353" s="383" t="s">
        <v>22</v>
      </c>
      <c r="E1353" s="383" t="s">
        <v>665</v>
      </c>
      <c r="F1353" s="383" t="s">
        <v>10</v>
      </c>
      <c r="G1353" s="384">
        <v>2185</v>
      </c>
      <c r="H1353" s="383" t="s">
        <v>704</v>
      </c>
      <c r="I1353" s="383" t="s">
        <v>705</v>
      </c>
      <c r="J1353" s="383" t="s">
        <v>617</v>
      </c>
      <c r="K1353" s="383" t="s">
        <v>618</v>
      </c>
      <c r="L1353" s="384">
        <v>0</v>
      </c>
      <c r="M1353" s="383" t="s">
        <v>619</v>
      </c>
      <c r="N1353" s="383" t="s">
        <v>620</v>
      </c>
      <c r="O1353" s="383" t="s">
        <v>230</v>
      </c>
    </row>
    <row r="1354" spans="1:15">
      <c r="A1354" s="385">
        <v>42001</v>
      </c>
      <c r="B1354" s="383" t="s">
        <v>663</v>
      </c>
      <c r="C1354" s="383" t="s">
        <v>664</v>
      </c>
      <c r="D1354" s="383" t="s">
        <v>22</v>
      </c>
      <c r="E1354" s="383" t="s">
        <v>665</v>
      </c>
      <c r="F1354" s="383" t="s">
        <v>10</v>
      </c>
      <c r="G1354" s="384">
        <v>2274</v>
      </c>
      <c r="H1354" s="383" t="s">
        <v>704</v>
      </c>
      <c r="I1354" s="383" t="s">
        <v>707</v>
      </c>
      <c r="J1354" s="383" t="s">
        <v>617</v>
      </c>
      <c r="K1354" s="383" t="s">
        <v>618</v>
      </c>
      <c r="L1354" s="384">
        <v>0</v>
      </c>
      <c r="M1354" s="383" t="s">
        <v>619</v>
      </c>
      <c r="N1354" s="383" t="s">
        <v>620</v>
      </c>
      <c r="O1354" s="383" t="s">
        <v>230</v>
      </c>
    </row>
    <row r="1355" spans="1:15">
      <c r="A1355" s="385">
        <v>42002</v>
      </c>
      <c r="B1355" s="383" t="s">
        <v>663</v>
      </c>
      <c r="C1355" s="383" t="s">
        <v>664</v>
      </c>
      <c r="D1355" s="383" t="s">
        <v>22</v>
      </c>
      <c r="E1355" s="383" t="s">
        <v>665</v>
      </c>
      <c r="F1355" s="383" t="s">
        <v>10</v>
      </c>
      <c r="G1355" s="384">
        <v>2185</v>
      </c>
      <c r="H1355" s="383" t="s">
        <v>704</v>
      </c>
      <c r="I1355" s="383" t="s">
        <v>705</v>
      </c>
      <c r="J1355" s="383" t="s">
        <v>617</v>
      </c>
      <c r="K1355" s="383" t="s">
        <v>618</v>
      </c>
      <c r="L1355" s="384">
        <v>0</v>
      </c>
      <c r="M1355" s="383" t="s">
        <v>619</v>
      </c>
      <c r="N1355" s="383" t="s">
        <v>620</v>
      </c>
      <c r="O1355" s="383" t="s">
        <v>230</v>
      </c>
    </row>
    <row r="1356" spans="1:15">
      <c r="A1356" s="385">
        <v>42003</v>
      </c>
      <c r="B1356" s="383" t="s">
        <v>15</v>
      </c>
      <c r="C1356" s="383" t="s">
        <v>16</v>
      </c>
      <c r="D1356" s="383" t="s">
        <v>13</v>
      </c>
      <c r="E1356" s="383" t="s">
        <v>680</v>
      </c>
      <c r="F1356" s="383" t="s">
        <v>10</v>
      </c>
      <c r="G1356" s="384">
        <v>750</v>
      </c>
      <c r="H1356" s="383" t="s">
        <v>681</v>
      </c>
      <c r="I1356" s="383" t="s">
        <v>692</v>
      </c>
      <c r="J1356" s="383" t="s">
        <v>617</v>
      </c>
      <c r="K1356" s="383" t="s">
        <v>618</v>
      </c>
      <c r="L1356" s="384">
        <v>0</v>
      </c>
      <c r="M1356" s="383" t="s">
        <v>619</v>
      </c>
      <c r="N1356" s="383" t="s">
        <v>620</v>
      </c>
      <c r="O1356" s="383" t="s">
        <v>230</v>
      </c>
    </row>
    <row r="1357" spans="1:15">
      <c r="A1357" s="385">
        <v>42004</v>
      </c>
      <c r="B1357" s="383" t="s">
        <v>15</v>
      </c>
      <c r="C1357" s="383" t="s">
        <v>16</v>
      </c>
      <c r="D1357" s="383" t="s">
        <v>13</v>
      </c>
      <c r="E1357" s="383" t="s">
        <v>680</v>
      </c>
      <c r="F1357" s="383" t="s">
        <v>10</v>
      </c>
      <c r="G1357" s="384">
        <v>750</v>
      </c>
      <c r="H1357" s="383" t="s">
        <v>681</v>
      </c>
      <c r="I1357" s="383" t="s">
        <v>692</v>
      </c>
      <c r="J1357" s="383" t="s">
        <v>617</v>
      </c>
      <c r="K1357" s="383" t="s">
        <v>618</v>
      </c>
      <c r="L1357" s="384">
        <v>0</v>
      </c>
      <c r="M1357" s="383" t="s">
        <v>626</v>
      </c>
      <c r="N1357" s="383" t="s">
        <v>620</v>
      </c>
      <c r="O1357" s="383" t="s">
        <v>230</v>
      </c>
    </row>
    <row r="1358" spans="1:15">
      <c r="A1358" s="385">
        <v>42005</v>
      </c>
      <c r="B1358" s="383" t="s">
        <v>15</v>
      </c>
      <c r="C1358" s="383" t="s">
        <v>16</v>
      </c>
      <c r="D1358" s="383" t="s">
        <v>13</v>
      </c>
      <c r="E1358" s="383" t="s">
        <v>680</v>
      </c>
      <c r="F1358" s="383" t="s">
        <v>10</v>
      </c>
      <c r="G1358" s="384">
        <v>1500</v>
      </c>
      <c r="H1358" s="383" t="s">
        <v>681</v>
      </c>
      <c r="I1358" s="383" t="s">
        <v>708</v>
      </c>
      <c r="J1358" s="383" t="s">
        <v>617</v>
      </c>
      <c r="K1358" s="383" t="s">
        <v>618</v>
      </c>
      <c r="L1358" s="384">
        <v>0</v>
      </c>
      <c r="M1358" s="383" t="s">
        <v>626</v>
      </c>
      <c r="N1358" s="383" t="s">
        <v>620</v>
      </c>
      <c r="O1358" s="383" t="s">
        <v>230</v>
      </c>
    </row>
    <row r="1359" spans="1:15">
      <c r="A1359" s="385">
        <v>42006</v>
      </c>
      <c r="B1359" s="383" t="s">
        <v>15</v>
      </c>
      <c r="C1359" s="383" t="s">
        <v>16</v>
      </c>
      <c r="D1359" s="383" t="s">
        <v>13</v>
      </c>
      <c r="E1359" s="383" t="s">
        <v>680</v>
      </c>
      <c r="F1359" s="383" t="s">
        <v>10</v>
      </c>
      <c r="G1359" s="384">
        <v>6000</v>
      </c>
      <c r="H1359" s="383" t="s">
        <v>681</v>
      </c>
      <c r="I1359" s="383" t="s">
        <v>682</v>
      </c>
      <c r="J1359" s="383" t="s">
        <v>617</v>
      </c>
      <c r="K1359" s="383" t="s">
        <v>618</v>
      </c>
      <c r="L1359" s="384">
        <v>6319</v>
      </c>
      <c r="M1359" s="383" t="s">
        <v>627</v>
      </c>
      <c r="N1359" s="383" t="s">
        <v>620</v>
      </c>
      <c r="O1359" s="383" t="s">
        <v>230</v>
      </c>
    </row>
    <row r="1360" spans="1:15">
      <c r="A1360" s="385">
        <v>42007</v>
      </c>
      <c r="B1360" s="383" t="s">
        <v>15</v>
      </c>
      <c r="C1360" s="383" t="s">
        <v>16</v>
      </c>
      <c r="D1360" s="383" t="s">
        <v>13</v>
      </c>
      <c r="E1360" s="383" t="s">
        <v>680</v>
      </c>
      <c r="F1360" s="383" t="s">
        <v>10</v>
      </c>
      <c r="G1360" s="384">
        <v>6000</v>
      </c>
      <c r="H1360" s="383" t="s">
        <v>681</v>
      </c>
      <c r="I1360" s="383" t="s">
        <v>682</v>
      </c>
      <c r="J1360" s="383" t="s">
        <v>617</v>
      </c>
      <c r="K1360" s="383" t="s">
        <v>618</v>
      </c>
      <c r="L1360" s="384">
        <v>8221</v>
      </c>
      <c r="M1360" s="383" t="s">
        <v>627</v>
      </c>
      <c r="N1360" s="383" t="s">
        <v>620</v>
      </c>
      <c r="O1360" s="383" t="s">
        <v>230</v>
      </c>
    </row>
    <row r="1361" spans="1:15">
      <c r="A1361" s="385">
        <v>42008</v>
      </c>
      <c r="B1361" s="383" t="s">
        <v>15</v>
      </c>
      <c r="C1361" s="383" t="s">
        <v>16</v>
      </c>
      <c r="D1361" s="383" t="s">
        <v>13</v>
      </c>
      <c r="E1361" s="383" t="s">
        <v>680</v>
      </c>
      <c r="F1361" s="383" t="s">
        <v>10</v>
      </c>
      <c r="G1361" s="384">
        <v>6000</v>
      </c>
      <c r="H1361" s="383" t="s">
        <v>681</v>
      </c>
      <c r="I1361" s="383" t="s">
        <v>682</v>
      </c>
      <c r="J1361" s="383" t="s">
        <v>617</v>
      </c>
      <c r="K1361" s="383" t="s">
        <v>618</v>
      </c>
      <c r="L1361" s="384">
        <v>8501</v>
      </c>
      <c r="M1361" s="383" t="s">
        <v>627</v>
      </c>
      <c r="N1361" s="383" t="s">
        <v>620</v>
      </c>
      <c r="O1361" s="383" t="s">
        <v>230</v>
      </c>
    </row>
    <row r="1362" spans="1:15">
      <c r="A1362" s="385">
        <v>42009</v>
      </c>
      <c r="B1362" s="383" t="s">
        <v>15</v>
      </c>
      <c r="C1362" s="383" t="s">
        <v>16</v>
      </c>
      <c r="D1362" s="383" t="s">
        <v>13</v>
      </c>
      <c r="E1362" s="383" t="s">
        <v>680</v>
      </c>
      <c r="F1362" s="383" t="s">
        <v>10</v>
      </c>
      <c r="G1362" s="384">
        <v>750</v>
      </c>
      <c r="H1362" s="383" t="s">
        <v>681</v>
      </c>
      <c r="I1362" s="383" t="s">
        <v>692</v>
      </c>
      <c r="J1362" s="383" t="s">
        <v>617</v>
      </c>
      <c r="K1362" s="383" t="s">
        <v>618</v>
      </c>
      <c r="L1362" s="384">
        <v>9088</v>
      </c>
      <c r="M1362" s="383" t="s">
        <v>627</v>
      </c>
      <c r="N1362" s="383" t="s">
        <v>620</v>
      </c>
      <c r="O1362" s="383" t="s">
        <v>230</v>
      </c>
    </row>
    <row r="1363" spans="1:15">
      <c r="A1363" s="385">
        <v>42010</v>
      </c>
      <c r="B1363" s="383" t="s">
        <v>15</v>
      </c>
      <c r="C1363" s="383" t="s">
        <v>16</v>
      </c>
      <c r="D1363" s="383" t="s">
        <v>13</v>
      </c>
      <c r="E1363" s="383" t="s">
        <v>680</v>
      </c>
      <c r="F1363" s="383" t="s">
        <v>10</v>
      </c>
      <c r="G1363" s="384">
        <v>750</v>
      </c>
      <c r="H1363" s="383" t="s">
        <v>681</v>
      </c>
      <c r="I1363" s="383" t="s">
        <v>692</v>
      </c>
      <c r="J1363" s="383" t="s">
        <v>617</v>
      </c>
      <c r="K1363" s="383" t="s">
        <v>618</v>
      </c>
      <c r="L1363" s="384">
        <v>9280</v>
      </c>
      <c r="M1363" s="383" t="s">
        <v>629</v>
      </c>
      <c r="N1363" s="383" t="s">
        <v>620</v>
      </c>
      <c r="O1363" s="383" t="s">
        <v>230</v>
      </c>
    </row>
    <row r="1364" spans="1:15">
      <c r="A1364" s="385">
        <v>42011</v>
      </c>
      <c r="B1364" s="383" t="s">
        <v>15</v>
      </c>
      <c r="C1364" s="383" t="s">
        <v>16</v>
      </c>
      <c r="D1364" s="383" t="s">
        <v>13</v>
      </c>
      <c r="E1364" s="383" t="s">
        <v>680</v>
      </c>
      <c r="F1364" s="383" t="s">
        <v>10</v>
      </c>
      <c r="G1364" s="384">
        <v>4000</v>
      </c>
      <c r="H1364" s="383" t="s">
        <v>681</v>
      </c>
      <c r="I1364" s="383" t="s">
        <v>682</v>
      </c>
      <c r="J1364" s="383" t="s">
        <v>617</v>
      </c>
      <c r="K1364" s="383" t="s">
        <v>618</v>
      </c>
      <c r="L1364" s="384">
        <v>9280</v>
      </c>
      <c r="M1364" s="383" t="s">
        <v>629</v>
      </c>
      <c r="N1364" s="383" t="s">
        <v>620</v>
      </c>
      <c r="O1364" s="383" t="s">
        <v>230</v>
      </c>
    </row>
    <row r="1365" spans="1:15">
      <c r="A1365" s="385">
        <v>42012</v>
      </c>
      <c r="B1365" s="383" t="s">
        <v>15</v>
      </c>
      <c r="C1365" s="383" t="s">
        <v>16</v>
      </c>
      <c r="D1365" s="383" t="s">
        <v>13</v>
      </c>
      <c r="E1365" s="383" t="s">
        <v>680</v>
      </c>
      <c r="F1365" s="383" t="s">
        <v>10</v>
      </c>
      <c r="G1365" s="384">
        <v>1300</v>
      </c>
      <c r="H1365" s="383" t="s">
        <v>681</v>
      </c>
      <c r="I1365" s="383" t="s">
        <v>690</v>
      </c>
      <c r="J1365" s="383" t="s">
        <v>617</v>
      </c>
      <c r="K1365" s="383" t="s">
        <v>618</v>
      </c>
      <c r="L1365" s="384">
        <v>9280</v>
      </c>
      <c r="M1365" s="383" t="s">
        <v>630</v>
      </c>
      <c r="N1365" s="383" t="s">
        <v>620</v>
      </c>
      <c r="O1365" s="383" t="s">
        <v>230</v>
      </c>
    </row>
    <row r="1366" spans="1:15">
      <c r="A1366" s="385">
        <v>42013</v>
      </c>
      <c r="B1366" s="383" t="s">
        <v>15</v>
      </c>
      <c r="C1366" s="383" t="s">
        <v>16</v>
      </c>
      <c r="D1366" s="383" t="s">
        <v>13</v>
      </c>
      <c r="E1366" s="383" t="s">
        <v>680</v>
      </c>
      <c r="F1366" s="383" t="s">
        <v>10</v>
      </c>
      <c r="G1366" s="384">
        <v>1300</v>
      </c>
      <c r="H1366" s="383" t="s">
        <v>681</v>
      </c>
      <c r="I1366" s="383" t="s">
        <v>690</v>
      </c>
      <c r="J1366" s="383" t="s">
        <v>617</v>
      </c>
      <c r="K1366" s="383" t="s">
        <v>618</v>
      </c>
      <c r="L1366" s="384">
        <v>9280</v>
      </c>
      <c r="M1366" s="383" t="s">
        <v>630</v>
      </c>
      <c r="N1366" s="383" t="s">
        <v>620</v>
      </c>
      <c r="O1366" s="383" t="s">
        <v>230</v>
      </c>
    </row>
    <row r="1367" spans="1:15">
      <c r="A1367" s="385">
        <v>42020</v>
      </c>
      <c r="B1367" s="383" t="s">
        <v>15</v>
      </c>
      <c r="C1367" s="383" t="s">
        <v>16</v>
      </c>
      <c r="D1367" s="383" t="s">
        <v>13</v>
      </c>
      <c r="E1367" s="383" t="s">
        <v>680</v>
      </c>
      <c r="F1367" s="383" t="s">
        <v>10</v>
      </c>
      <c r="G1367" s="384">
        <v>6000</v>
      </c>
      <c r="H1367" s="383" t="s">
        <v>681</v>
      </c>
      <c r="I1367" s="383" t="s">
        <v>689</v>
      </c>
      <c r="J1367" s="383" t="s">
        <v>617</v>
      </c>
      <c r="K1367" s="383" t="s">
        <v>618</v>
      </c>
      <c r="L1367" s="384">
        <v>12650</v>
      </c>
      <c r="M1367" s="383" t="s">
        <v>631</v>
      </c>
      <c r="N1367" s="383" t="s">
        <v>620</v>
      </c>
      <c r="O1367" s="383" t="s">
        <v>230</v>
      </c>
    </row>
    <row r="1368" spans="1:15">
      <c r="A1368" s="385">
        <v>42030</v>
      </c>
      <c r="B1368" s="383" t="s">
        <v>17</v>
      </c>
      <c r="C1368" s="383" t="s">
        <v>18</v>
      </c>
      <c r="D1368" s="383" t="s">
        <v>19</v>
      </c>
      <c r="E1368" s="383" t="s">
        <v>668</v>
      </c>
      <c r="F1368" s="383" t="s">
        <v>10</v>
      </c>
      <c r="G1368" s="384">
        <v>750</v>
      </c>
      <c r="H1368" s="383" t="s">
        <v>669</v>
      </c>
      <c r="I1368" s="383" t="s">
        <v>675</v>
      </c>
      <c r="J1368" s="383" t="s">
        <v>617</v>
      </c>
      <c r="K1368" s="383" t="s">
        <v>618</v>
      </c>
      <c r="L1368" s="384">
        <v>18650</v>
      </c>
      <c r="M1368" s="383" t="s">
        <v>634</v>
      </c>
      <c r="N1368" s="383" t="s">
        <v>620</v>
      </c>
      <c r="O1368" s="383" t="s">
        <v>230</v>
      </c>
    </row>
    <row r="1369" spans="1:15">
      <c r="A1369" s="385">
        <v>42031</v>
      </c>
      <c r="B1369" s="383" t="s">
        <v>17</v>
      </c>
      <c r="C1369" s="383" t="s">
        <v>18</v>
      </c>
      <c r="D1369" s="383" t="s">
        <v>19</v>
      </c>
      <c r="E1369" s="383" t="s">
        <v>668</v>
      </c>
      <c r="F1369" s="383" t="s">
        <v>10</v>
      </c>
      <c r="G1369" s="384">
        <v>750</v>
      </c>
      <c r="H1369" s="383" t="s">
        <v>669</v>
      </c>
      <c r="I1369" s="383" t="s">
        <v>675</v>
      </c>
      <c r="J1369" s="383" t="s">
        <v>617</v>
      </c>
      <c r="K1369" s="383" t="s">
        <v>618</v>
      </c>
      <c r="L1369" s="384">
        <v>18650</v>
      </c>
      <c r="M1369" s="383" t="s">
        <v>634</v>
      </c>
      <c r="N1369" s="383" t="s">
        <v>620</v>
      </c>
      <c r="O1369" s="383" t="s">
        <v>230</v>
      </c>
    </row>
    <row r="1370" spans="1:15">
      <c r="A1370" s="385">
        <v>42032</v>
      </c>
      <c r="B1370" s="383" t="s">
        <v>17</v>
      </c>
      <c r="C1370" s="383" t="s">
        <v>18</v>
      </c>
      <c r="D1370" s="383" t="s">
        <v>19</v>
      </c>
      <c r="E1370" s="383" t="s">
        <v>668</v>
      </c>
      <c r="F1370" s="383" t="s">
        <v>10</v>
      </c>
      <c r="G1370" s="384">
        <v>750</v>
      </c>
      <c r="H1370" s="383" t="s">
        <v>669</v>
      </c>
      <c r="I1370" s="383" t="s">
        <v>675</v>
      </c>
      <c r="J1370" s="383" t="s">
        <v>617</v>
      </c>
      <c r="K1370" s="383" t="s">
        <v>618</v>
      </c>
      <c r="L1370" s="384">
        <v>18650</v>
      </c>
      <c r="M1370" s="383" t="s">
        <v>634</v>
      </c>
      <c r="N1370" s="383" t="s">
        <v>620</v>
      </c>
      <c r="O1370" s="383" t="s">
        <v>230</v>
      </c>
    </row>
    <row r="1371" spans="1:15">
      <c r="A1371" s="385">
        <v>42033</v>
      </c>
      <c r="B1371" s="383" t="s">
        <v>17</v>
      </c>
      <c r="C1371" s="383" t="s">
        <v>18</v>
      </c>
      <c r="D1371" s="383" t="s">
        <v>19</v>
      </c>
      <c r="E1371" s="383" t="s">
        <v>668</v>
      </c>
      <c r="F1371" s="383" t="s">
        <v>10</v>
      </c>
      <c r="G1371" s="384">
        <v>750</v>
      </c>
      <c r="H1371" s="383" t="s">
        <v>669</v>
      </c>
      <c r="I1371" s="383" t="s">
        <v>675</v>
      </c>
      <c r="J1371" s="383" t="s">
        <v>617</v>
      </c>
      <c r="K1371" s="383" t="s">
        <v>618</v>
      </c>
      <c r="L1371" s="384">
        <v>18650</v>
      </c>
      <c r="M1371" s="383" t="s">
        <v>634</v>
      </c>
      <c r="N1371" s="383" t="s">
        <v>620</v>
      </c>
      <c r="O1371" s="383" t="s">
        <v>230</v>
      </c>
    </row>
    <row r="1372" spans="1:15">
      <c r="A1372" s="385">
        <v>42035</v>
      </c>
      <c r="B1372" s="383" t="s">
        <v>17</v>
      </c>
      <c r="C1372" s="383" t="s">
        <v>18</v>
      </c>
      <c r="D1372" s="383" t="s">
        <v>19</v>
      </c>
      <c r="E1372" s="383" t="s">
        <v>668</v>
      </c>
      <c r="F1372" s="383" t="s">
        <v>10</v>
      </c>
      <c r="G1372" s="384">
        <v>750</v>
      </c>
      <c r="H1372" s="383" t="s">
        <v>669</v>
      </c>
      <c r="I1372" s="383" t="s">
        <v>675</v>
      </c>
      <c r="J1372" s="383" t="s">
        <v>617</v>
      </c>
      <c r="K1372" s="383" t="s">
        <v>618</v>
      </c>
      <c r="L1372" s="384">
        <v>18650</v>
      </c>
      <c r="M1372" s="383" t="s">
        <v>634</v>
      </c>
      <c r="N1372" s="383" t="s">
        <v>620</v>
      </c>
      <c r="O1372" s="383" t="s">
        <v>230</v>
      </c>
    </row>
    <row r="1373" spans="1:15">
      <c r="A1373" s="385">
        <v>42036</v>
      </c>
      <c r="B1373" s="383" t="s">
        <v>17</v>
      </c>
      <c r="C1373" s="383" t="s">
        <v>18</v>
      </c>
      <c r="D1373" s="383" t="s">
        <v>19</v>
      </c>
      <c r="E1373" s="383" t="s">
        <v>668</v>
      </c>
      <c r="F1373" s="383" t="s">
        <v>10</v>
      </c>
      <c r="G1373" s="384">
        <v>750</v>
      </c>
      <c r="H1373" s="383" t="s">
        <v>669</v>
      </c>
      <c r="I1373" s="383" t="s">
        <v>675</v>
      </c>
      <c r="J1373" s="383" t="s">
        <v>617</v>
      </c>
      <c r="K1373" s="383" t="s">
        <v>618</v>
      </c>
      <c r="L1373" s="384">
        <v>18660</v>
      </c>
      <c r="M1373" s="383" t="s">
        <v>634</v>
      </c>
      <c r="N1373" s="383" t="s">
        <v>620</v>
      </c>
      <c r="O1373" s="383" t="s">
        <v>230</v>
      </c>
    </row>
    <row r="1374" spans="1:15">
      <c r="A1374" s="385">
        <v>42037</v>
      </c>
      <c r="B1374" s="383" t="s">
        <v>17</v>
      </c>
      <c r="C1374" s="383" t="s">
        <v>18</v>
      </c>
      <c r="D1374" s="383" t="s">
        <v>19</v>
      </c>
      <c r="E1374" s="383" t="s">
        <v>668</v>
      </c>
      <c r="F1374" s="383" t="s">
        <v>10</v>
      </c>
      <c r="G1374" s="384">
        <v>750</v>
      </c>
      <c r="H1374" s="383" t="s">
        <v>669</v>
      </c>
      <c r="I1374" s="383" t="s">
        <v>675</v>
      </c>
      <c r="J1374" s="383" t="s">
        <v>617</v>
      </c>
      <c r="K1374" s="383" t="s">
        <v>618</v>
      </c>
      <c r="L1374" s="384">
        <v>18660</v>
      </c>
      <c r="M1374" s="383" t="s">
        <v>634</v>
      </c>
      <c r="N1374" s="383" t="s">
        <v>620</v>
      </c>
      <c r="O1374" s="383" t="s">
        <v>230</v>
      </c>
    </row>
    <row r="1375" spans="1:15">
      <c r="A1375" s="385">
        <v>42038</v>
      </c>
      <c r="B1375" s="383" t="s">
        <v>15</v>
      </c>
      <c r="C1375" s="383" t="s">
        <v>16</v>
      </c>
      <c r="D1375" s="383" t="s">
        <v>13</v>
      </c>
      <c r="E1375" s="383" t="s">
        <v>680</v>
      </c>
      <c r="F1375" s="383" t="s">
        <v>10</v>
      </c>
      <c r="G1375" s="384">
        <v>8000</v>
      </c>
      <c r="H1375" s="383" t="s">
        <v>681</v>
      </c>
      <c r="I1375" s="383" t="s">
        <v>684</v>
      </c>
      <c r="J1375" s="383" t="s">
        <v>617</v>
      </c>
      <c r="K1375" s="383" t="s">
        <v>618</v>
      </c>
      <c r="L1375" s="384">
        <v>18660</v>
      </c>
      <c r="M1375" s="383" t="s">
        <v>634</v>
      </c>
      <c r="N1375" s="383" t="s">
        <v>620</v>
      </c>
      <c r="O1375" s="383" t="s">
        <v>230</v>
      </c>
    </row>
    <row r="1376" spans="1:15">
      <c r="A1376" s="385">
        <v>42039</v>
      </c>
      <c r="B1376" s="383" t="s">
        <v>17</v>
      </c>
      <c r="C1376" s="383" t="s">
        <v>18</v>
      </c>
      <c r="D1376" s="383" t="s">
        <v>19</v>
      </c>
      <c r="E1376" s="383" t="s">
        <v>668</v>
      </c>
      <c r="F1376" s="383" t="s">
        <v>10</v>
      </c>
      <c r="G1376" s="384">
        <v>750</v>
      </c>
      <c r="H1376" s="383" t="s">
        <v>669</v>
      </c>
      <c r="I1376" s="383" t="s">
        <v>675</v>
      </c>
      <c r="J1376" s="383" t="s">
        <v>617</v>
      </c>
      <c r="K1376" s="383" t="s">
        <v>618</v>
      </c>
      <c r="L1376" s="384">
        <v>18660</v>
      </c>
      <c r="M1376" s="383" t="s">
        <v>634</v>
      </c>
      <c r="N1376" s="383" t="s">
        <v>620</v>
      </c>
      <c r="O1376" s="383" t="s">
        <v>230</v>
      </c>
    </row>
    <row r="1377" spans="1:15">
      <c r="A1377" s="385">
        <v>42040</v>
      </c>
      <c r="B1377" s="383" t="s">
        <v>17</v>
      </c>
      <c r="C1377" s="383" t="s">
        <v>18</v>
      </c>
      <c r="D1377" s="383" t="s">
        <v>19</v>
      </c>
      <c r="E1377" s="383" t="s">
        <v>668</v>
      </c>
      <c r="F1377" s="383" t="s">
        <v>10</v>
      </c>
      <c r="G1377" s="384">
        <v>750</v>
      </c>
      <c r="H1377" s="383" t="s">
        <v>669</v>
      </c>
      <c r="I1377" s="383" t="s">
        <v>675</v>
      </c>
      <c r="J1377" s="383" t="s">
        <v>617</v>
      </c>
      <c r="K1377" s="383" t="s">
        <v>618</v>
      </c>
      <c r="L1377" s="384">
        <v>18761</v>
      </c>
      <c r="M1377" s="383" t="s">
        <v>635</v>
      </c>
      <c r="N1377" s="383" t="s">
        <v>620</v>
      </c>
      <c r="O1377" s="383" t="s">
        <v>230</v>
      </c>
    </row>
    <row r="1378" spans="1:15">
      <c r="A1378" s="385">
        <v>42041</v>
      </c>
      <c r="B1378" s="383" t="s">
        <v>17</v>
      </c>
      <c r="C1378" s="383" t="s">
        <v>18</v>
      </c>
      <c r="D1378" s="383" t="s">
        <v>19</v>
      </c>
      <c r="E1378" s="383" t="s">
        <v>668</v>
      </c>
      <c r="F1378" s="383" t="s">
        <v>10</v>
      </c>
      <c r="G1378" s="384">
        <v>750</v>
      </c>
      <c r="H1378" s="383" t="s">
        <v>669</v>
      </c>
      <c r="I1378" s="383" t="s">
        <v>675</v>
      </c>
      <c r="J1378" s="383" t="s">
        <v>617</v>
      </c>
      <c r="K1378" s="383" t="s">
        <v>618</v>
      </c>
      <c r="L1378" s="384">
        <v>18761</v>
      </c>
      <c r="M1378" s="383" t="s">
        <v>635</v>
      </c>
      <c r="N1378" s="383" t="s">
        <v>620</v>
      </c>
      <c r="O1378" s="383" t="s">
        <v>230</v>
      </c>
    </row>
    <row r="1379" spans="1:15">
      <c r="A1379" s="385">
        <v>42042</v>
      </c>
      <c r="B1379" s="383" t="s">
        <v>17</v>
      </c>
      <c r="C1379" s="383" t="s">
        <v>18</v>
      </c>
      <c r="D1379" s="383" t="s">
        <v>19</v>
      </c>
      <c r="E1379" s="383" t="s">
        <v>668</v>
      </c>
      <c r="F1379" s="383" t="s">
        <v>10</v>
      </c>
      <c r="G1379" s="384">
        <v>750</v>
      </c>
      <c r="H1379" s="383" t="s">
        <v>669</v>
      </c>
      <c r="I1379" s="383" t="s">
        <v>675</v>
      </c>
      <c r="J1379" s="383" t="s">
        <v>617</v>
      </c>
      <c r="K1379" s="383" t="s">
        <v>618</v>
      </c>
      <c r="L1379" s="384">
        <v>18800</v>
      </c>
      <c r="M1379" s="383" t="s">
        <v>635</v>
      </c>
      <c r="N1379" s="383" t="s">
        <v>620</v>
      </c>
      <c r="O1379" s="383" t="s">
        <v>230</v>
      </c>
    </row>
    <row r="1380" spans="1:15">
      <c r="A1380" s="385">
        <v>42043</v>
      </c>
      <c r="B1380" s="383" t="s">
        <v>17</v>
      </c>
      <c r="C1380" s="383" t="s">
        <v>18</v>
      </c>
      <c r="D1380" s="383" t="s">
        <v>19</v>
      </c>
      <c r="E1380" s="383" t="s">
        <v>668</v>
      </c>
      <c r="F1380" s="383" t="s">
        <v>10</v>
      </c>
      <c r="G1380" s="384">
        <v>750</v>
      </c>
      <c r="H1380" s="383" t="s">
        <v>669</v>
      </c>
      <c r="I1380" s="383" t="s">
        <v>675</v>
      </c>
      <c r="J1380" s="383" t="s">
        <v>617</v>
      </c>
      <c r="K1380" s="383" t="s">
        <v>618</v>
      </c>
      <c r="L1380" s="384">
        <v>20258</v>
      </c>
      <c r="M1380" s="383" t="s">
        <v>635</v>
      </c>
      <c r="N1380" s="383" t="s">
        <v>620</v>
      </c>
      <c r="O1380" s="383" t="s">
        <v>230</v>
      </c>
    </row>
    <row r="1381" spans="1:15">
      <c r="A1381" s="385">
        <v>42044</v>
      </c>
      <c r="B1381" s="383" t="s">
        <v>17</v>
      </c>
      <c r="C1381" s="383" t="s">
        <v>18</v>
      </c>
      <c r="D1381" s="383" t="s">
        <v>19</v>
      </c>
      <c r="E1381" s="383" t="s">
        <v>668</v>
      </c>
      <c r="F1381" s="383" t="s">
        <v>10</v>
      </c>
      <c r="G1381" s="384">
        <v>750</v>
      </c>
      <c r="H1381" s="383" t="s">
        <v>669</v>
      </c>
      <c r="I1381" s="383" t="s">
        <v>675</v>
      </c>
      <c r="J1381" s="383" t="s">
        <v>617</v>
      </c>
      <c r="K1381" s="383" t="s">
        <v>618</v>
      </c>
      <c r="L1381" s="384">
        <v>20833</v>
      </c>
      <c r="M1381" s="383" t="s">
        <v>635</v>
      </c>
      <c r="N1381" s="383" t="s">
        <v>620</v>
      </c>
      <c r="O1381" s="383" t="s">
        <v>230</v>
      </c>
    </row>
    <row r="1382" spans="1:15">
      <c r="A1382" s="385">
        <v>42045</v>
      </c>
      <c r="B1382" s="383" t="s">
        <v>17</v>
      </c>
      <c r="C1382" s="383" t="s">
        <v>18</v>
      </c>
      <c r="D1382" s="383" t="s">
        <v>19</v>
      </c>
      <c r="E1382" s="383" t="s">
        <v>668</v>
      </c>
      <c r="F1382" s="383" t="s">
        <v>10</v>
      </c>
      <c r="G1382" s="384">
        <v>750</v>
      </c>
      <c r="H1382" s="383" t="s">
        <v>669</v>
      </c>
      <c r="I1382" s="383" t="s">
        <v>675</v>
      </c>
      <c r="J1382" s="383" t="s">
        <v>617</v>
      </c>
      <c r="K1382" s="383" t="s">
        <v>618</v>
      </c>
      <c r="L1382" s="384">
        <v>20833</v>
      </c>
      <c r="M1382" s="383" t="s">
        <v>635</v>
      </c>
      <c r="N1382" s="383" t="s">
        <v>620</v>
      </c>
      <c r="O1382" s="383" t="s">
        <v>230</v>
      </c>
    </row>
    <row r="1383" spans="1:15">
      <c r="A1383" s="385">
        <v>42058</v>
      </c>
      <c r="B1383" s="383" t="s">
        <v>17</v>
      </c>
      <c r="C1383" s="383" t="s">
        <v>18</v>
      </c>
      <c r="D1383" s="383" t="s">
        <v>19</v>
      </c>
      <c r="E1383" s="383" t="s">
        <v>668</v>
      </c>
      <c r="F1383" s="383" t="s">
        <v>10</v>
      </c>
      <c r="G1383" s="384">
        <v>750</v>
      </c>
      <c r="H1383" s="383" t="s">
        <v>669</v>
      </c>
      <c r="I1383" s="383" t="s">
        <v>670</v>
      </c>
      <c r="J1383" s="383" t="s">
        <v>617</v>
      </c>
      <c r="K1383" s="383" t="s">
        <v>618</v>
      </c>
      <c r="L1383" s="384">
        <v>23171</v>
      </c>
      <c r="M1383" s="383" t="s">
        <v>637</v>
      </c>
      <c r="N1383" s="383" t="s">
        <v>620</v>
      </c>
      <c r="O1383" s="383" t="s">
        <v>230</v>
      </c>
    </row>
    <row r="1384" spans="1:15">
      <c r="A1384" s="385">
        <v>42059</v>
      </c>
      <c r="B1384" s="383" t="s">
        <v>17</v>
      </c>
      <c r="C1384" s="383" t="s">
        <v>18</v>
      </c>
      <c r="D1384" s="383" t="s">
        <v>19</v>
      </c>
      <c r="E1384" s="383" t="s">
        <v>668</v>
      </c>
      <c r="F1384" s="383" t="s">
        <v>10</v>
      </c>
      <c r="G1384" s="384">
        <v>750</v>
      </c>
      <c r="H1384" s="383" t="s">
        <v>669</v>
      </c>
      <c r="I1384" s="383" t="s">
        <v>675</v>
      </c>
      <c r="J1384" s="383" t="s">
        <v>617</v>
      </c>
      <c r="K1384" s="383" t="s">
        <v>618</v>
      </c>
      <c r="L1384" s="384">
        <v>23171</v>
      </c>
      <c r="M1384" s="383" t="s">
        <v>637</v>
      </c>
      <c r="N1384" s="383" t="s">
        <v>620</v>
      </c>
      <c r="O1384" s="383" t="s">
        <v>230</v>
      </c>
    </row>
    <row r="1385" spans="1:15">
      <c r="A1385" s="385">
        <v>42061</v>
      </c>
      <c r="B1385" s="383" t="s">
        <v>17</v>
      </c>
      <c r="C1385" s="383" t="s">
        <v>18</v>
      </c>
      <c r="D1385" s="383" t="s">
        <v>19</v>
      </c>
      <c r="E1385" s="383" t="s">
        <v>668</v>
      </c>
      <c r="F1385" s="383" t="s">
        <v>10</v>
      </c>
      <c r="G1385" s="384">
        <v>750</v>
      </c>
      <c r="H1385" s="383" t="s">
        <v>669</v>
      </c>
      <c r="I1385" s="383" t="s">
        <v>675</v>
      </c>
      <c r="J1385" s="383" t="s">
        <v>617</v>
      </c>
      <c r="K1385" s="383" t="s">
        <v>618</v>
      </c>
      <c r="L1385" s="384">
        <v>23171</v>
      </c>
      <c r="M1385" s="383" t="s">
        <v>637</v>
      </c>
      <c r="N1385" s="383" t="s">
        <v>620</v>
      </c>
      <c r="O1385" s="383" t="s">
        <v>230</v>
      </c>
    </row>
    <row r="1386" spans="1:15">
      <c r="A1386" s="385">
        <v>42062</v>
      </c>
      <c r="B1386" s="383" t="s">
        <v>17</v>
      </c>
      <c r="C1386" s="383" t="s">
        <v>18</v>
      </c>
      <c r="D1386" s="383" t="s">
        <v>19</v>
      </c>
      <c r="E1386" s="383" t="s">
        <v>668</v>
      </c>
      <c r="F1386" s="383" t="s">
        <v>10</v>
      </c>
      <c r="G1386" s="384">
        <v>750</v>
      </c>
      <c r="H1386" s="383" t="s">
        <v>669</v>
      </c>
      <c r="I1386" s="383" t="s">
        <v>675</v>
      </c>
      <c r="J1386" s="383" t="s">
        <v>617</v>
      </c>
      <c r="K1386" s="383" t="s">
        <v>618</v>
      </c>
      <c r="L1386" s="384">
        <v>23171</v>
      </c>
      <c r="M1386" s="383" t="s">
        <v>637</v>
      </c>
      <c r="N1386" s="383" t="s">
        <v>620</v>
      </c>
      <c r="O1386" s="383" t="s">
        <v>230</v>
      </c>
    </row>
    <row r="1387" spans="1:15">
      <c r="A1387" s="385">
        <v>42063</v>
      </c>
      <c r="B1387" s="383" t="s">
        <v>17</v>
      </c>
      <c r="C1387" s="383" t="s">
        <v>18</v>
      </c>
      <c r="D1387" s="383" t="s">
        <v>19</v>
      </c>
      <c r="E1387" s="383" t="s">
        <v>668</v>
      </c>
      <c r="F1387" s="383" t="s">
        <v>10</v>
      </c>
      <c r="G1387" s="384">
        <v>750</v>
      </c>
      <c r="H1387" s="383" t="s">
        <v>669</v>
      </c>
      <c r="I1387" s="383" t="s">
        <v>675</v>
      </c>
      <c r="J1387" s="383" t="s">
        <v>617</v>
      </c>
      <c r="K1387" s="383" t="s">
        <v>618</v>
      </c>
      <c r="L1387" s="384">
        <v>23242</v>
      </c>
      <c r="M1387" s="383" t="s">
        <v>638</v>
      </c>
      <c r="N1387" s="383" t="s">
        <v>620</v>
      </c>
      <c r="O1387" s="383" t="s">
        <v>230</v>
      </c>
    </row>
    <row r="1388" spans="1:15">
      <c r="A1388" s="385">
        <v>42064</v>
      </c>
      <c r="B1388" s="383" t="s">
        <v>17</v>
      </c>
      <c r="C1388" s="383" t="s">
        <v>18</v>
      </c>
      <c r="D1388" s="383" t="s">
        <v>19</v>
      </c>
      <c r="E1388" s="383" t="s">
        <v>668</v>
      </c>
      <c r="F1388" s="383" t="s">
        <v>10</v>
      </c>
      <c r="G1388" s="384">
        <v>750</v>
      </c>
      <c r="H1388" s="383" t="s">
        <v>669</v>
      </c>
      <c r="I1388" s="383" t="s">
        <v>675</v>
      </c>
      <c r="J1388" s="383" t="s">
        <v>617</v>
      </c>
      <c r="K1388" s="383" t="s">
        <v>618</v>
      </c>
      <c r="L1388" s="384">
        <v>24188</v>
      </c>
      <c r="M1388" s="383" t="s">
        <v>638</v>
      </c>
      <c r="N1388" s="383" t="s">
        <v>620</v>
      </c>
      <c r="O1388" s="383" t="s">
        <v>230</v>
      </c>
    </row>
    <row r="1389" spans="1:15">
      <c r="A1389" s="385">
        <v>42065</v>
      </c>
      <c r="B1389" s="383" t="s">
        <v>17</v>
      </c>
      <c r="C1389" s="383" t="s">
        <v>18</v>
      </c>
      <c r="D1389" s="383" t="s">
        <v>19</v>
      </c>
      <c r="E1389" s="383" t="s">
        <v>668</v>
      </c>
      <c r="F1389" s="383" t="s">
        <v>10</v>
      </c>
      <c r="G1389" s="384">
        <v>750</v>
      </c>
      <c r="H1389" s="383" t="s">
        <v>669</v>
      </c>
      <c r="I1389" s="383" t="s">
        <v>675</v>
      </c>
      <c r="J1389" s="383" t="s">
        <v>617</v>
      </c>
      <c r="K1389" s="383" t="s">
        <v>618</v>
      </c>
      <c r="L1389" s="384">
        <v>24376</v>
      </c>
      <c r="M1389" s="383" t="s">
        <v>638</v>
      </c>
      <c r="N1389" s="383" t="s">
        <v>620</v>
      </c>
      <c r="O1389" s="383" t="s">
        <v>230</v>
      </c>
    </row>
    <row r="1390" spans="1:15">
      <c r="A1390" s="385">
        <v>42066</v>
      </c>
      <c r="B1390" s="383" t="s">
        <v>17</v>
      </c>
      <c r="C1390" s="383" t="s">
        <v>18</v>
      </c>
      <c r="D1390" s="383" t="s">
        <v>19</v>
      </c>
      <c r="E1390" s="383" t="s">
        <v>668</v>
      </c>
      <c r="F1390" s="383" t="s">
        <v>10</v>
      </c>
      <c r="G1390" s="384">
        <v>750</v>
      </c>
      <c r="H1390" s="383" t="s">
        <v>669</v>
      </c>
      <c r="I1390" s="383" t="s">
        <v>675</v>
      </c>
      <c r="J1390" s="383" t="s">
        <v>617</v>
      </c>
      <c r="K1390" s="383" t="s">
        <v>618</v>
      </c>
      <c r="L1390" s="384">
        <v>24376</v>
      </c>
      <c r="M1390" s="383" t="s">
        <v>638</v>
      </c>
      <c r="N1390" s="383" t="s">
        <v>620</v>
      </c>
      <c r="O1390" s="383" t="s">
        <v>230</v>
      </c>
    </row>
    <row r="1391" spans="1:15">
      <c r="A1391" s="385">
        <v>42067</v>
      </c>
      <c r="B1391" s="383" t="s">
        <v>17</v>
      </c>
      <c r="C1391" s="383" t="s">
        <v>18</v>
      </c>
      <c r="D1391" s="383" t="s">
        <v>19</v>
      </c>
      <c r="E1391" s="383" t="s">
        <v>668</v>
      </c>
      <c r="F1391" s="383" t="s">
        <v>10</v>
      </c>
      <c r="G1391" s="384">
        <v>750</v>
      </c>
      <c r="H1391" s="383" t="s">
        <v>669</v>
      </c>
      <c r="I1391" s="383" t="s">
        <v>675</v>
      </c>
      <c r="J1391" s="383" t="s">
        <v>617</v>
      </c>
      <c r="K1391" s="383" t="s">
        <v>618</v>
      </c>
      <c r="L1391" s="384">
        <v>24394</v>
      </c>
      <c r="M1391" s="383" t="s">
        <v>638</v>
      </c>
      <c r="N1391" s="383" t="s">
        <v>620</v>
      </c>
      <c r="O1391" s="383" t="s">
        <v>230</v>
      </c>
    </row>
    <row r="1392" spans="1:15">
      <c r="A1392" s="385">
        <v>42068</v>
      </c>
      <c r="B1392" s="383" t="s">
        <v>17</v>
      </c>
      <c r="C1392" s="383" t="s">
        <v>18</v>
      </c>
      <c r="D1392" s="383" t="s">
        <v>19</v>
      </c>
      <c r="E1392" s="383" t="s">
        <v>668</v>
      </c>
      <c r="F1392" s="383" t="s">
        <v>10</v>
      </c>
      <c r="G1392" s="384">
        <v>750</v>
      </c>
      <c r="H1392" s="383" t="s">
        <v>669</v>
      </c>
      <c r="I1392" s="383" t="s">
        <v>675</v>
      </c>
      <c r="J1392" s="383" t="s">
        <v>617</v>
      </c>
      <c r="K1392" s="383" t="s">
        <v>618</v>
      </c>
      <c r="L1392" s="384">
        <v>24965</v>
      </c>
      <c r="M1392" s="383" t="s">
        <v>638</v>
      </c>
      <c r="N1392" s="383" t="s">
        <v>620</v>
      </c>
      <c r="O1392" s="383" t="s">
        <v>230</v>
      </c>
    </row>
    <row r="1393" spans="1:15">
      <c r="A1393" s="385">
        <v>42069</v>
      </c>
      <c r="B1393" s="383" t="s">
        <v>17</v>
      </c>
      <c r="C1393" s="383" t="s">
        <v>18</v>
      </c>
      <c r="D1393" s="383" t="s">
        <v>19</v>
      </c>
      <c r="E1393" s="383" t="s">
        <v>668</v>
      </c>
      <c r="F1393" s="383" t="s">
        <v>10</v>
      </c>
      <c r="G1393" s="384">
        <v>750</v>
      </c>
      <c r="H1393" s="383" t="s">
        <v>669</v>
      </c>
      <c r="I1393" s="383" t="s">
        <v>675</v>
      </c>
      <c r="J1393" s="383" t="s">
        <v>617</v>
      </c>
      <c r="K1393" s="383" t="s">
        <v>618</v>
      </c>
      <c r="L1393" s="384">
        <v>25035</v>
      </c>
      <c r="M1393" s="383" t="s">
        <v>638</v>
      </c>
      <c r="N1393" s="383" t="s">
        <v>620</v>
      </c>
      <c r="O1393" s="383" t="s">
        <v>230</v>
      </c>
    </row>
    <row r="1394" spans="1:15">
      <c r="A1394" s="385">
        <v>42070</v>
      </c>
      <c r="B1394" s="383" t="s">
        <v>17</v>
      </c>
      <c r="C1394" s="383" t="s">
        <v>18</v>
      </c>
      <c r="D1394" s="383" t="s">
        <v>19</v>
      </c>
      <c r="E1394" s="383" t="s">
        <v>668</v>
      </c>
      <c r="F1394" s="383" t="s">
        <v>10</v>
      </c>
      <c r="G1394" s="384">
        <v>750</v>
      </c>
      <c r="H1394" s="383" t="s">
        <v>669</v>
      </c>
      <c r="I1394" s="383" t="s">
        <v>675</v>
      </c>
      <c r="J1394" s="383" t="s">
        <v>617</v>
      </c>
      <c r="K1394" s="383" t="s">
        <v>618</v>
      </c>
      <c r="L1394" s="384">
        <v>25532</v>
      </c>
      <c r="M1394" s="383" t="s">
        <v>638</v>
      </c>
      <c r="N1394" s="383" t="s">
        <v>620</v>
      </c>
      <c r="O1394" s="383" t="s">
        <v>230</v>
      </c>
    </row>
    <row r="1395" spans="1:15">
      <c r="A1395" s="385">
        <v>42071</v>
      </c>
      <c r="B1395" s="383" t="s">
        <v>17</v>
      </c>
      <c r="C1395" s="383" t="s">
        <v>18</v>
      </c>
      <c r="D1395" s="383" t="s">
        <v>19</v>
      </c>
      <c r="E1395" s="383" t="s">
        <v>668</v>
      </c>
      <c r="F1395" s="383" t="s">
        <v>10</v>
      </c>
      <c r="G1395" s="384">
        <v>750</v>
      </c>
      <c r="H1395" s="383" t="s">
        <v>669</v>
      </c>
      <c r="I1395" s="383" t="s">
        <v>675</v>
      </c>
      <c r="J1395" s="383" t="s">
        <v>617</v>
      </c>
      <c r="K1395" s="383" t="s">
        <v>618</v>
      </c>
      <c r="L1395" s="384">
        <v>25875</v>
      </c>
      <c r="M1395" s="383" t="s">
        <v>638</v>
      </c>
      <c r="N1395" s="383" t="s">
        <v>620</v>
      </c>
      <c r="O1395" s="383" t="s">
        <v>230</v>
      </c>
    </row>
    <row r="1396" spans="1:15">
      <c r="A1396" s="385">
        <v>42072</v>
      </c>
      <c r="B1396" s="383" t="s">
        <v>17</v>
      </c>
      <c r="C1396" s="383" t="s">
        <v>18</v>
      </c>
      <c r="D1396" s="383" t="s">
        <v>19</v>
      </c>
      <c r="E1396" s="383" t="s">
        <v>668</v>
      </c>
      <c r="F1396" s="383" t="s">
        <v>10</v>
      </c>
      <c r="G1396" s="384">
        <v>750</v>
      </c>
      <c r="H1396" s="383" t="s">
        <v>669</v>
      </c>
      <c r="I1396" s="383" t="s">
        <v>675</v>
      </c>
      <c r="J1396" s="383" t="s">
        <v>617</v>
      </c>
      <c r="K1396" s="383" t="s">
        <v>618</v>
      </c>
      <c r="L1396" s="384">
        <v>25875</v>
      </c>
      <c r="M1396" s="383" t="s">
        <v>638</v>
      </c>
      <c r="N1396" s="383" t="s">
        <v>620</v>
      </c>
      <c r="O1396" s="383" t="s">
        <v>230</v>
      </c>
    </row>
    <row r="1397" spans="1:15">
      <c r="A1397" s="385">
        <v>42073</v>
      </c>
      <c r="B1397" s="383" t="s">
        <v>17</v>
      </c>
      <c r="C1397" s="383" t="s">
        <v>18</v>
      </c>
      <c r="D1397" s="383" t="s">
        <v>19</v>
      </c>
      <c r="E1397" s="383" t="s">
        <v>668</v>
      </c>
      <c r="F1397" s="383" t="s">
        <v>10</v>
      </c>
      <c r="G1397" s="384">
        <v>750</v>
      </c>
      <c r="H1397" s="383" t="s">
        <v>669</v>
      </c>
      <c r="I1397" s="383" t="s">
        <v>675</v>
      </c>
      <c r="J1397" s="383" t="s">
        <v>617</v>
      </c>
      <c r="K1397" s="383" t="s">
        <v>618</v>
      </c>
      <c r="L1397" s="384">
        <v>25875</v>
      </c>
      <c r="M1397" s="383" t="s">
        <v>638</v>
      </c>
      <c r="N1397" s="383" t="s">
        <v>620</v>
      </c>
      <c r="O1397" s="383" t="s">
        <v>230</v>
      </c>
    </row>
    <row r="1398" spans="1:15">
      <c r="A1398" s="385">
        <v>42087</v>
      </c>
      <c r="B1398" s="383" t="s">
        <v>17</v>
      </c>
      <c r="C1398" s="383" t="s">
        <v>18</v>
      </c>
      <c r="D1398" s="383" t="s">
        <v>19</v>
      </c>
      <c r="E1398" s="383" t="s">
        <v>668</v>
      </c>
      <c r="F1398" s="383" t="s">
        <v>10</v>
      </c>
      <c r="G1398" s="384">
        <v>750</v>
      </c>
      <c r="H1398" s="383" t="s">
        <v>669</v>
      </c>
      <c r="I1398" s="383" t="s">
        <v>675</v>
      </c>
      <c r="J1398" s="383" t="s">
        <v>617</v>
      </c>
      <c r="K1398" s="383" t="s">
        <v>618</v>
      </c>
      <c r="L1398" s="384">
        <v>27741</v>
      </c>
      <c r="M1398" s="383" t="s">
        <v>640</v>
      </c>
      <c r="N1398" s="383" t="s">
        <v>620</v>
      </c>
      <c r="O1398" s="383" t="s">
        <v>230</v>
      </c>
    </row>
    <row r="1399" spans="1:15">
      <c r="A1399" s="385">
        <v>42088</v>
      </c>
      <c r="B1399" s="383" t="s">
        <v>15</v>
      </c>
      <c r="C1399" s="383" t="s">
        <v>16</v>
      </c>
      <c r="D1399" s="383" t="s">
        <v>13</v>
      </c>
      <c r="E1399" s="383" t="s">
        <v>680</v>
      </c>
      <c r="F1399" s="383" t="s">
        <v>10</v>
      </c>
      <c r="G1399" s="384">
        <v>3000</v>
      </c>
      <c r="H1399" s="383" t="s">
        <v>681</v>
      </c>
      <c r="I1399" s="383" t="s">
        <v>689</v>
      </c>
      <c r="J1399" s="383" t="s">
        <v>617</v>
      </c>
      <c r="K1399" s="383" t="s">
        <v>618</v>
      </c>
      <c r="L1399" s="384">
        <v>27741</v>
      </c>
      <c r="M1399" s="383" t="s">
        <v>640</v>
      </c>
      <c r="N1399" s="383" t="s">
        <v>620</v>
      </c>
      <c r="O1399" s="383" t="s">
        <v>230</v>
      </c>
    </row>
    <row r="1400" spans="1:15">
      <c r="A1400" s="385">
        <v>42089</v>
      </c>
      <c r="B1400" s="383" t="s">
        <v>17</v>
      </c>
      <c r="C1400" s="383" t="s">
        <v>18</v>
      </c>
      <c r="D1400" s="383" t="s">
        <v>19</v>
      </c>
      <c r="E1400" s="383" t="s">
        <v>668</v>
      </c>
      <c r="F1400" s="383" t="s">
        <v>10</v>
      </c>
      <c r="G1400" s="384">
        <v>750</v>
      </c>
      <c r="H1400" s="383" t="s">
        <v>669</v>
      </c>
      <c r="I1400" s="383" t="s">
        <v>675</v>
      </c>
      <c r="J1400" s="383" t="s">
        <v>617</v>
      </c>
      <c r="K1400" s="383" t="s">
        <v>618</v>
      </c>
      <c r="L1400" s="384">
        <v>27741</v>
      </c>
      <c r="M1400" s="383" t="s">
        <v>640</v>
      </c>
      <c r="N1400" s="383" t="s">
        <v>620</v>
      </c>
      <c r="O1400" s="383" t="s">
        <v>230</v>
      </c>
    </row>
    <row r="1401" spans="1:15">
      <c r="A1401" s="385">
        <v>42090</v>
      </c>
      <c r="B1401" s="383" t="s">
        <v>17</v>
      </c>
      <c r="C1401" s="383" t="s">
        <v>18</v>
      </c>
      <c r="D1401" s="383" t="s">
        <v>19</v>
      </c>
      <c r="E1401" s="383" t="s">
        <v>668</v>
      </c>
      <c r="F1401" s="383" t="s">
        <v>10</v>
      </c>
      <c r="G1401" s="384">
        <v>750</v>
      </c>
      <c r="H1401" s="383" t="s">
        <v>669</v>
      </c>
      <c r="I1401" s="383" t="s">
        <v>675</v>
      </c>
      <c r="J1401" s="383" t="s">
        <v>617</v>
      </c>
      <c r="K1401" s="383" t="s">
        <v>618</v>
      </c>
      <c r="L1401" s="384">
        <v>27741</v>
      </c>
      <c r="M1401" s="383" t="s">
        <v>640</v>
      </c>
      <c r="N1401" s="383" t="s">
        <v>620</v>
      </c>
      <c r="O1401" s="383" t="s">
        <v>230</v>
      </c>
    </row>
    <row r="1402" spans="1:15">
      <c r="A1402" s="385">
        <v>42091</v>
      </c>
      <c r="B1402" s="383" t="s">
        <v>17</v>
      </c>
      <c r="C1402" s="383" t="s">
        <v>18</v>
      </c>
      <c r="D1402" s="383" t="s">
        <v>19</v>
      </c>
      <c r="E1402" s="383" t="s">
        <v>668</v>
      </c>
      <c r="F1402" s="383" t="s">
        <v>10</v>
      </c>
      <c r="G1402" s="384">
        <v>750</v>
      </c>
      <c r="H1402" s="383" t="s">
        <v>669</v>
      </c>
      <c r="I1402" s="383" t="s">
        <v>675</v>
      </c>
      <c r="J1402" s="383" t="s">
        <v>617</v>
      </c>
      <c r="K1402" s="383" t="s">
        <v>618</v>
      </c>
      <c r="L1402" s="384">
        <v>27741</v>
      </c>
      <c r="M1402" s="383" t="s">
        <v>641</v>
      </c>
      <c r="N1402" s="383" t="s">
        <v>620</v>
      </c>
      <c r="O1402" s="383" t="s">
        <v>230</v>
      </c>
    </row>
    <row r="1403" spans="1:15">
      <c r="A1403" s="385">
        <v>42092</v>
      </c>
      <c r="B1403" s="383" t="s">
        <v>17</v>
      </c>
      <c r="C1403" s="383" t="s">
        <v>18</v>
      </c>
      <c r="D1403" s="383" t="s">
        <v>19</v>
      </c>
      <c r="E1403" s="383" t="s">
        <v>668</v>
      </c>
      <c r="F1403" s="383" t="s">
        <v>10</v>
      </c>
      <c r="G1403" s="384">
        <v>750</v>
      </c>
      <c r="H1403" s="383" t="s">
        <v>669</v>
      </c>
      <c r="I1403" s="383" t="s">
        <v>675</v>
      </c>
      <c r="J1403" s="383" t="s">
        <v>617</v>
      </c>
      <c r="K1403" s="383" t="s">
        <v>618</v>
      </c>
      <c r="L1403" s="384">
        <v>27741</v>
      </c>
      <c r="M1403" s="383" t="s">
        <v>641</v>
      </c>
      <c r="N1403" s="383" t="s">
        <v>620</v>
      </c>
      <c r="O1403" s="383" t="s">
        <v>230</v>
      </c>
    </row>
    <row r="1404" spans="1:15">
      <c r="A1404" s="385">
        <v>42093</v>
      </c>
      <c r="B1404" s="383" t="s">
        <v>17</v>
      </c>
      <c r="C1404" s="383" t="s">
        <v>18</v>
      </c>
      <c r="D1404" s="383" t="s">
        <v>19</v>
      </c>
      <c r="E1404" s="383" t="s">
        <v>668</v>
      </c>
      <c r="F1404" s="383" t="s">
        <v>10</v>
      </c>
      <c r="G1404" s="384">
        <v>750</v>
      </c>
      <c r="H1404" s="383" t="s">
        <v>669</v>
      </c>
      <c r="I1404" s="383" t="s">
        <v>675</v>
      </c>
      <c r="J1404" s="383" t="s">
        <v>617</v>
      </c>
      <c r="K1404" s="383" t="s">
        <v>618</v>
      </c>
      <c r="L1404" s="384">
        <v>27741</v>
      </c>
      <c r="M1404" s="383" t="s">
        <v>641</v>
      </c>
      <c r="N1404" s="383" t="s">
        <v>620</v>
      </c>
      <c r="O1404" s="383" t="s">
        <v>230</v>
      </c>
    </row>
    <row r="1405" spans="1:15">
      <c r="A1405" s="385">
        <v>42094</v>
      </c>
      <c r="B1405" s="383" t="s">
        <v>17</v>
      </c>
      <c r="C1405" s="383" t="s">
        <v>18</v>
      </c>
      <c r="D1405" s="383" t="s">
        <v>19</v>
      </c>
      <c r="E1405" s="383" t="s">
        <v>668</v>
      </c>
      <c r="F1405" s="383" t="s">
        <v>10</v>
      </c>
      <c r="G1405" s="384">
        <v>750</v>
      </c>
      <c r="H1405" s="383" t="s">
        <v>669</v>
      </c>
      <c r="I1405" s="383" t="s">
        <v>675</v>
      </c>
      <c r="J1405" s="383" t="s">
        <v>617</v>
      </c>
      <c r="K1405" s="383" t="s">
        <v>618</v>
      </c>
      <c r="L1405" s="384">
        <v>27741</v>
      </c>
      <c r="M1405" s="383" t="s">
        <v>641</v>
      </c>
      <c r="N1405" s="383" t="s">
        <v>620</v>
      </c>
      <c r="O1405" s="383" t="s">
        <v>230</v>
      </c>
    </row>
    <row r="1406" spans="1:15">
      <c r="A1406" s="385">
        <v>42095</v>
      </c>
      <c r="B1406" s="383" t="s">
        <v>17</v>
      </c>
      <c r="C1406" s="383" t="s">
        <v>18</v>
      </c>
      <c r="D1406" s="383" t="s">
        <v>19</v>
      </c>
      <c r="E1406" s="383" t="s">
        <v>668</v>
      </c>
      <c r="F1406" s="383" t="s">
        <v>10</v>
      </c>
      <c r="G1406" s="384">
        <v>750</v>
      </c>
      <c r="H1406" s="383" t="s">
        <v>669</v>
      </c>
      <c r="I1406" s="383" t="s">
        <v>675</v>
      </c>
      <c r="J1406" s="383" t="s">
        <v>617</v>
      </c>
      <c r="K1406" s="383" t="s">
        <v>618</v>
      </c>
      <c r="L1406" s="384">
        <v>27741</v>
      </c>
      <c r="M1406" s="383" t="s">
        <v>641</v>
      </c>
      <c r="N1406" s="383" t="s">
        <v>620</v>
      </c>
      <c r="O1406" s="383" t="s">
        <v>230</v>
      </c>
    </row>
    <row r="1407" spans="1:15">
      <c r="A1407" s="385">
        <v>42096</v>
      </c>
      <c r="B1407" s="383" t="s">
        <v>17</v>
      </c>
      <c r="C1407" s="383" t="s">
        <v>18</v>
      </c>
      <c r="D1407" s="383" t="s">
        <v>19</v>
      </c>
      <c r="E1407" s="383" t="s">
        <v>668</v>
      </c>
      <c r="F1407" s="383" t="s">
        <v>10</v>
      </c>
      <c r="G1407" s="384">
        <v>750</v>
      </c>
      <c r="H1407" s="383" t="s">
        <v>669</v>
      </c>
      <c r="I1407" s="383" t="s">
        <v>675</v>
      </c>
      <c r="J1407" s="383" t="s">
        <v>617</v>
      </c>
      <c r="K1407" s="383" t="s">
        <v>618</v>
      </c>
      <c r="L1407" s="384">
        <v>27741</v>
      </c>
      <c r="M1407" s="383" t="s">
        <v>641</v>
      </c>
      <c r="N1407" s="383" t="s">
        <v>620</v>
      </c>
      <c r="O1407" s="383" t="s">
        <v>230</v>
      </c>
    </row>
    <row r="1408" spans="1:15">
      <c r="A1408" s="385">
        <v>42097</v>
      </c>
      <c r="B1408" s="383" t="s">
        <v>17</v>
      </c>
      <c r="C1408" s="383" t="s">
        <v>18</v>
      </c>
      <c r="D1408" s="383" t="s">
        <v>19</v>
      </c>
      <c r="E1408" s="383" t="s">
        <v>668</v>
      </c>
      <c r="F1408" s="383" t="s">
        <v>10</v>
      </c>
      <c r="G1408" s="384">
        <v>750</v>
      </c>
      <c r="H1408" s="383" t="s">
        <v>669</v>
      </c>
      <c r="I1408" s="383" t="s">
        <v>675</v>
      </c>
      <c r="J1408" s="383" t="s">
        <v>617</v>
      </c>
      <c r="K1408" s="383" t="s">
        <v>618</v>
      </c>
      <c r="L1408" s="384">
        <v>27741</v>
      </c>
      <c r="M1408" s="383" t="s">
        <v>641</v>
      </c>
      <c r="N1408" s="383" t="s">
        <v>620</v>
      </c>
      <c r="O1408" s="383" t="s">
        <v>230</v>
      </c>
    </row>
    <row r="1409" spans="1:15">
      <c r="A1409" s="385">
        <v>42098</v>
      </c>
      <c r="B1409" s="383" t="s">
        <v>621</v>
      </c>
      <c r="C1409" s="383" t="s">
        <v>8</v>
      </c>
      <c r="D1409" s="383" t="s">
        <v>9</v>
      </c>
      <c r="E1409" s="383" t="s">
        <v>622</v>
      </c>
      <c r="F1409" s="383" t="s">
        <v>10</v>
      </c>
      <c r="G1409" s="384">
        <v>590</v>
      </c>
      <c r="H1409" s="383" t="s">
        <v>14</v>
      </c>
      <c r="I1409" s="383" t="s">
        <v>691</v>
      </c>
      <c r="J1409" s="383" t="s">
        <v>617</v>
      </c>
      <c r="K1409" s="383" t="s">
        <v>618</v>
      </c>
      <c r="L1409" s="384">
        <v>27751</v>
      </c>
      <c r="M1409" s="383" t="s">
        <v>641</v>
      </c>
      <c r="N1409" s="383" t="s">
        <v>620</v>
      </c>
      <c r="O1409" s="383" t="s">
        <v>230</v>
      </c>
    </row>
    <row r="1410" spans="1:15">
      <c r="A1410" s="385">
        <v>42099</v>
      </c>
      <c r="B1410" s="383" t="s">
        <v>17</v>
      </c>
      <c r="C1410" s="383" t="s">
        <v>18</v>
      </c>
      <c r="D1410" s="383" t="s">
        <v>19</v>
      </c>
      <c r="E1410" s="383" t="s">
        <v>668</v>
      </c>
      <c r="F1410" s="383" t="s">
        <v>10</v>
      </c>
      <c r="G1410" s="384">
        <v>750</v>
      </c>
      <c r="H1410" s="383" t="s">
        <v>669</v>
      </c>
      <c r="I1410" s="383" t="s">
        <v>675</v>
      </c>
      <c r="J1410" s="383" t="s">
        <v>617</v>
      </c>
      <c r="K1410" s="383" t="s">
        <v>618</v>
      </c>
      <c r="L1410" s="384">
        <v>28181</v>
      </c>
      <c r="M1410" s="383" t="s">
        <v>642</v>
      </c>
      <c r="N1410" s="383" t="s">
        <v>620</v>
      </c>
      <c r="O1410" s="383" t="s">
        <v>230</v>
      </c>
    </row>
    <row r="1411" spans="1:15">
      <c r="A1411" s="385">
        <v>42100</v>
      </c>
      <c r="B1411" s="383" t="s">
        <v>17</v>
      </c>
      <c r="C1411" s="383" t="s">
        <v>18</v>
      </c>
      <c r="D1411" s="383" t="s">
        <v>19</v>
      </c>
      <c r="E1411" s="383" t="s">
        <v>668</v>
      </c>
      <c r="F1411" s="383" t="s">
        <v>10</v>
      </c>
      <c r="G1411" s="384">
        <v>750</v>
      </c>
      <c r="H1411" s="383" t="s">
        <v>669</v>
      </c>
      <c r="I1411" s="383" t="s">
        <v>675</v>
      </c>
      <c r="J1411" s="383" t="s">
        <v>617</v>
      </c>
      <c r="K1411" s="383" t="s">
        <v>618</v>
      </c>
      <c r="L1411" s="384">
        <v>28641</v>
      </c>
      <c r="M1411" s="383" t="s">
        <v>642</v>
      </c>
      <c r="N1411" s="383" t="s">
        <v>620</v>
      </c>
      <c r="O1411" s="383" t="s">
        <v>230</v>
      </c>
    </row>
    <row r="1412" spans="1:15">
      <c r="A1412" s="385">
        <v>42101</v>
      </c>
      <c r="B1412" s="383" t="s">
        <v>17</v>
      </c>
      <c r="C1412" s="383" t="s">
        <v>18</v>
      </c>
      <c r="D1412" s="383" t="s">
        <v>19</v>
      </c>
      <c r="E1412" s="383" t="s">
        <v>668</v>
      </c>
      <c r="F1412" s="383" t="s">
        <v>10</v>
      </c>
      <c r="G1412" s="384">
        <v>750</v>
      </c>
      <c r="H1412" s="383" t="s">
        <v>669</v>
      </c>
      <c r="I1412" s="383" t="s">
        <v>675</v>
      </c>
      <c r="J1412" s="383" t="s">
        <v>617</v>
      </c>
      <c r="K1412" s="383" t="s">
        <v>618</v>
      </c>
      <c r="L1412" s="384">
        <v>29260</v>
      </c>
      <c r="M1412" s="383" t="s">
        <v>642</v>
      </c>
      <c r="N1412" s="383" t="s">
        <v>620</v>
      </c>
      <c r="O1412" s="383" t="s">
        <v>230</v>
      </c>
    </row>
    <row r="1413" spans="1:15">
      <c r="A1413" s="385">
        <v>42111</v>
      </c>
      <c r="B1413" s="383" t="s">
        <v>15</v>
      </c>
      <c r="C1413" s="383" t="s">
        <v>16</v>
      </c>
      <c r="D1413" s="383" t="s">
        <v>13</v>
      </c>
      <c r="E1413" s="383" t="s">
        <v>680</v>
      </c>
      <c r="F1413" s="383" t="s">
        <v>10</v>
      </c>
      <c r="G1413" s="384">
        <v>6000</v>
      </c>
      <c r="H1413" s="383" t="s">
        <v>681</v>
      </c>
      <c r="I1413" s="383" t="s">
        <v>682</v>
      </c>
      <c r="J1413" s="383" t="s">
        <v>617</v>
      </c>
      <c r="K1413" s="383" t="s">
        <v>618</v>
      </c>
      <c r="L1413" s="384">
        <v>30780</v>
      </c>
      <c r="M1413" s="383" t="s">
        <v>642</v>
      </c>
      <c r="N1413" s="383" t="s">
        <v>620</v>
      </c>
      <c r="O1413" s="383" t="s">
        <v>230</v>
      </c>
    </row>
    <row r="1414" spans="1:15">
      <c r="A1414" s="385">
        <v>42112</v>
      </c>
      <c r="B1414" s="383" t="s">
        <v>15</v>
      </c>
      <c r="C1414" s="383" t="s">
        <v>16</v>
      </c>
      <c r="D1414" s="383" t="s">
        <v>13</v>
      </c>
      <c r="E1414" s="383" t="s">
        <v>680</v>
      </c>
      <c r="F1414" s="383" t="s">
        <v>10</v>
      </c>
      <c r="G1414" s="384">
        <v>6000</v>
      </c>
      <c r="H1414" s="383" t="s">
        <v>681</v>
      </c>
      <c r="I1414" s="383" t="s">
        <v>682</v>
      </c>
      <c r="J1414" s="383" t="s">
        <v>617</v>
      </c>
      <c r="K1414" s="383" t="s">
        <v>618</v>
      </c>
      <c r="L1414" s="384">
        <v>30780</v>
      </c>
      <c r="M1414" s="383" t="s">
        <v>642</v>
      </c>
      <c r="N1414" s="383" t="s">
        <v>620</v>
      </c>
      <c r="O1414" s="383" t="s">
        <v>230</v>
      </c>
    </row>
    <row r="1415" spans="1:15">
      <c r="A1415" s="385">
        <v>42113</v>
      </c>
      <c r="B1415" s="383" t="s">
        <v>15</v>
      </c>
      <c r="C1415" s="383" t="s">
        <v>16</v>
      </c>
      <c r="D1415" s="383" t="s">
        <v>13</v>
      </c>
      <c r="E1415" s="383" t="s">
        <v>680</v>
      </c>
      <c r="F1415" s="383" t="s">
        <v>10</v>
      </c>
      <c r="G1415" s="384">
        <v>6000</v>
      </c>
      <c r="H1415" s="383" t="s">
        <v>681</v>
      </c>
      <c r="I1415" s="383" t="s">
        <v>682</v>
      </c>
      <c r="J1415" s="383" t="s">
        <v>617</v>
      </c>
      <c r="K1415" s="383" t="s">
        <v>618</v>
      </c>
      <c r="L1415" s="384">
        <v>30780</v>
      </c>
      <c r="M1415" s="383" t="s">
        <v>643</v>
      </c>
      <c r="N1415" s="383" t="s">
        <v>620</v>
      </c>
      <c r="O1415" s="383" t="s">
        <v>230</v>
      </c>
    </row>
    <row r="1416" spans="1:15">
      <c r="A1416" s="385">
        <v>42114</v>
      </c>
      <c r="B1416" s="383" t="s">
        <v>15</v>
      </c>
      <c r="C1416" s="383" t="s">
        <v>16</v>
      </c>
      <c r="D1416" s="383" t="s">
        <v>13</v>
      </c>
      <c r="E1416" s="383" t="s">
        <v>680</v>
      </c>
      <c r="F1416" s="383" t="s">
        <v>10</v>
      </c>
      <c r="G1416" s="384">
        <v>6000</v>
      </c>
      <c r="H1416" s="383" t="s">
        <v>681</v>
      </c>
      <c r="I1416" s="383" t="s">
        <v>682</v>
      </c>
      <c r="J1416" s="383" t="s">
        <v>617</v>
      </c>
      <c r="K1416" s="383" t="s">
        <v>618</v>
      </c>
      <c r="L1416" s="384">
        <v>30780</v>
      </c>
      <c r="M1416" s="383" t="s">
        <v>643</v>
      </c>
      <c r="N1416" s="383" t="s">
        <v>620</v>
      </c>
      <c r="O1416" s="383" t="s">
        <v>230</v>
      </c>
    </row>
    <row r="1417" spans="1:15">
      <c r="A1417" s="385">
        <v>42115</v>
      </c>
      <c r="B1417" s="383" t="s">
        <v>15</v>
      </c>
      <c r="C1417" s="383" t="s">
        <v>16</v>
      </c>
      <c r="D1417" s="383" t="s">
        <v>13</v>
      </c>
      <c r="E1417" s="383" t="s">
        <v>680</v>
      </c>
      <c r="F1417" s="383" t="s">
        <v>10</v>
      </c>
      <c r="G1417" s="384">
        <v>6000</v>
      </c>
      <c r="H1417" s="383" t="s">
        <v>681</v>
      </c>
      <c r="I1417" s="383" t="s">
        <v>682</v>
      </c>
      <c r="J1417" s="383" t="s">
        <v>617</v>
      </c>
      <c r="K1417" s="383" t="s">
        <v>618</v>
      </c>
      <c r="L1417" s="384">
        <v>30780</v>
      </c>
      <c r="M1417" s="383" t="s">
        <v>643</v>
      </c>
      <c r="N1417" s="383" t="s">
        <v>620</v>
      </c>
      <c r="O1417" s="383" t="s">
        <v>230</v>
      </c>
    </row>
    <row r="1418" spans="1:15">
      <c r="A1418" s="385">
        <v>42116</v>
      </c>
      <c r="B1418" s="383" t="s">
        <v>15</v>
      </c>
      <c r="C1418" s="383" t="s">
        <v>16</v>
      </c>
      <c r="D1418" s="383" t="s">
        <v>13</v>
      </c>
      <c r="E1418" s="383" t="s">
        <v>680</v>
      </c>
      <c r="F1418" s="383" t="s">
        <v>10</v>
      </c>
      <c r="G1418" s="384">
        <v>4000</v>
      </c>
      <c r="H1418" s="383" t="s">
        <v>681</v>
      </c>
      <c r="I1418" s="383" t="s">
        <v>703</v>
      </c>
      <c r="J1418" s="383" t="s">
        <v>617</v>
      </c>
      <c r="K1418" s="383" t="s">
        <v>618</v>
      </c>
      <c r="L1418" s="384">
        <v>30780</v>
      </c>
      <c r="M1418" s="383" t="s">
        <v>643</v>
      </c>
      <c r="N1418" s="383" t="s">
        <v>620</v>
      </c>
      <c r="O1418" s="383" t="s">
        <v>230</v>
      </c>
    </row>
    <row r="1419" spans="1:15">
      <c r="A1419" s="385">
        <v>42117</v>
      </c>
      <c r="B1419" s="383" t="s">
        <v>15</v>
      </c>
      <c r="C1419" s="383" t="s">
        <v>16</v>
      </c>
      <c r="D1419" s="383" t="s">
        <v>13</v>
      </c>
      <c r="E1419" s="383" t="s">
        <v>680</v>
      </c>
      <c r="F1419" s="383" t="s">
        <v>10</v>
      </c>
      <c r="G1419" s="384">
        <v>4000</v>
      </c>
      <c r="H1419" s="383" t="s">
        <v>681</v>
      </c>
      <c r="I1419" s="383" t="s">
        <v>703</v>
      </c>
      <c r="J1419" s="383" t="s">
        <v>617</v>
      </c>
      <c r="K1419" s="383" t="s">
        <v>618</v>
      </c>
      <c r="L1419" s="384">
        <v>30780</v>
      </c>
      <c r="M1419" s="383" t="s">
        <v>643</v>
      </c>
      <c r="N1419" s="383" t="s">
        <v>620</v>
      </c>
      <c r="O1419" s="383" t="s">
        <v>230</v>
      </c>
    </row>
    <row r="1420" spans="1:15">
      <c r="A1420" s="385">
        <v>42118</v>
      </c>
      <c r="B1420" s="383" t="s">
        <v>15</v>
      </c>
      <c r="C1420" s="383" t="s">
        <v>16</v>
      </c>
      <c r="D1420" s="383" t="s">
        <v>13</v>
      </c>
      <c r="E1420" s="383" t="s">
        <v>680</v>
      </c>
      <c r="F1420" s="383" t="s">
        <v>10</v>
      </c>
      <c r="G1420" s="384">
        <v>4000</v>
      </c>
      <c r="H1420" s="383" t="s">
        <v>681</v>
      </c>
      <c r="I1420" s="383" t="s">
        <v>703</v>
      </c>
      <c r="J1420" s="383" t="s">
        <v>617</v>
      </c>
      <c r="K1420" s="383" t="s">
        <v>618</v>
      </c>
      <c r="L1420" s="384">
        <v>30780</v>
      </c>
      <c r="M1420" s="383" t="s">
        <v>643</v>
      </c>
      <c r="N1420" s="383" t="s">
        <v>620</v>
      </c>
      <c r="O1420" s="383" t="s">
        <v>230</v>
      </c>
    </row>
    <row r="1421" spans="1:15">
      <c r="A1421" s="385">
        <v>42119</v>
      </c>
      <c r="B1421" s="383" t="s">
        <v>621</v>
      </c>
      <c r="C1421" s="383" t="s">
        <v>8</v>
      </c>
      <c r="D1421" s="383" t="s">
        <v>9</v>
      </c>
      <c r="E1421" s="383" t="s">
        <v>622</v>
      </c>
      <c r="F1421" s="383" t="s">
        <v>10</v>
      </c>
      <c r="G1421" s="384">
        <v>590</v>
      </c>
      <c r="H1421" s="383" t="s">
        <v>14</v>
      </c>
      <c r="I1421" s="383" t="s">
        <v>691</v>
      </c>
      <c r="J1421" s="383" t="s">
        <v>617</v>
      </c>
      <c r="K1421" s="383" t="s">
        <v>618</v>
      </c>
      <c r="L1421" s="384">
        <v>30780</v>
      </c>
      <c r="M1421" s="383" t="s">
        <v>643</v>
      </c>
      <c r="N1421" s="383" t="s">
        <v>620</v>
      </c>
      <c r="O1421" s="383" t="s">
        <v>230</v>
      </c>
    </row>
    <row r="1422" spans="1:15">
      <c r="A1422" s="385">
        <v>42120</v>
      </c>
      <c r="B1422" s="383" t="s">
        <v>621</v>
      </c>
      <c r="C1422" s="383" t="s">
        <v>8</v>
      </c>
      <c r="D1422" s="383" t="s">
        <v>9</v>
      </c>
      <c r="E1422" s="383" t="s">
        <v>622</v>
      </c>
      <c r="F1422" s="383" t="s">
        <v>10</v>
      </c>
      <c r="G1422" s="384">
        <v>590</v>
      </c>
      <c r="H1422" s="383" t="s">
        <v>14</v>
      </c>
      <c r="I1422" s="383" t="s">
        <v>691</v>
      </c>
      <c r="J1422" s="383" t="s">
        <v>617</v>
      </c>
      <c r="K1422" s="383" t="s">
        <v>618</v>
      </c>
      <c r="L1422" s="384">
        <v>30780</v>
      </c>
      <c r="M1422" s="383" t="s">
        <v>643</v>
      </c>
      <c r="N1422" s="383" t="s">
        <v>620</v>
      </c>
      <c r="O1422" s="383" t="s">
        <v>230</v>
      </c>
    </row>
    <row r="1423" spans="1:15">
      <c r="A1423" s="385">
        <v>42121</v>
      </c>
      <c r="B1423" s="383" t="s">
        <v>621</v>
      </c>
      <c r="C1423" s="383" t="s">
        <v>8</v>
      </c>
      <c r="D1423" s="383" t="s">
        <v>9</v>
      </c>
      <c r="E1423" s="383" t="s">
        <v>622</v>
      </c>
      <c r="F1423" s="383" t="s">
        <v>10</v>
      </c>
      <c r="G1423" s="384">
        <v>590</v>
      </c>
      <c r="H1423" s="383" t="s">
        <v>14</v>
      </c>
      <c r="I1423" s="383" t="s">
        <v>691</v>
      </c>
      <c r="J1423" s="383" t="s">
        <v>617</v>
      </c>
      <c r="K1423" s="383" t="s">
        <v>618</v>
      </c>
      <c r="L1423" s="384">
        <v>30780</v>
      </c>
      <c r="M1423" s="383" t="s">
        <v>643</v>
      </c>
      <c r="N1423" s="383" t="s">
        <v>620</v>
      </c>
      <c r="O1423" s="383" t="s">
        <v>230</v>
      </c>
    </row>
    <row r="1424" spans="1:15">
      <c r="A1424" s="385">
        <v>42122</v>
      </c>
      <c r="B1424" s="383" t="s">
        <v>613</v>
      </c>
      <c r="C1424" s="383" t="s">
        <v>25</v>
      </c>
      <c r="D1424" s="383" t="s">
        <v>26</v>
      </c>
      <c r="E1424" s="383" t="s">
        <v>614</v>
      </c>
      <c r="F1424" s="383" t="s">
        <v>10</v>
      </c>
      <c r="G1424" s="384">
        <v>25031</v>
      </c>
      <c r="H1424" s="383" t="s">
        <v>14</v>
      </c>
      <c r="I1424" s="383" t="s">
        <v>699</v>
      </c>
      <c r="J1424" s="383" t="s">
        <v>617</v>
      </c>
      <c r="K1424" s="383" t="s">
        <v>618</v>
      </c>
      <c r="L1424" s="384">
        <v>30780</v>
      </c>
      <c r="M1424" s="383" t="s">
        <v>643</v>
      </c>
      <c r="N1424" s="383" t="s">
        <v>620</v>
      </c>
      <c r="O1424" s="383" t="s">
        <v>230</v>
      </c>
    </row>
    <row r="1425" spans="1:15">
      <c r="A1425" s="385">
        <v>42123</v>
      </c>
      <c r="B1425" s="383" t="s">
        <v>15</v>
      </c>
      <c r="C1425" s="383" t="s">
        <v>16</v>
      </c>
      <c r="D1425" s="383" t="s">
        <v>13</v>
      </c>
      <c r="E1425" s="383" t="s">
        <v>680</v>
      </c>
      <c r="F1425" s="383" t="s">
        <v>10</v>
      </c>
      <c r="G1425" s="384">
        <v>2600</v>
      </c>
      <c r="H1425" s="383" t="s">
        <v>681</v>
      </c>
      <c r="I1425" s="383" t="s">
        <v>690</v>
      </c>
      <c r="J1425" s="383" t="s">
        <v>617</v>
      </c>
      <c r="K1425" s="383" t="s">
        <v>618</v>
      </c>
      <c r="L1425" s="384">
        <v>30780</v>
      </c>
      <c r="M1425" s="383" t="s">
        <v>643</v>
      </c>
      <c r="N1425" s="383" t="s">
        <v>620</v>
      </c>
      <c r="O1425" s="383" t="s">
        <v>230</v>
      </c>
    </row>
    <row r="1426" spans="1:15">
      <c r="A1426" s="385">
        <v>42124</v>
      </c>
      <c r="B1426" s="383" t="s">
        <v>621</v>
      </c>
      <c r="C1426" s="383" t="s">
        <v>8</v>
      </c>
      <c r="D1426" s="383" t="s">
        <v>9</v>
      </c>
      <c r="E1426" s="383" t="s">
        <v>622</v>
      </c>
      <c r="F1426" s="383" t="s">
        <v>10</v>
      </c>
      <c r="G1426" s="384">
        <v>590</v>
      </c>
      <c r="H1426" s="383" t="s">
        <v>14</v>
      </c>
      <c r="I1426" s="383" t="s">
        <v>691</v>
      </c>
      <c r="J1426" s="383" t="s">
        <v>617</v>
      </c>
      <c r="K1426" s="383" t="s">
        <v>618</v>
      </c>
      <c r="L1426" s="384">
        <v>30780</v>
      </c>
      <c r="M1426" s="383" t="s">
        <v>643</v>
      </c>
      <c r="N1426" s="383" t="s">
        <v>620</v>
      </c>
      <c r="O1426" s="383" t="s">
        <v>230</v>
      </c>
    </row>
    <row r="1427" spans="1:15">
      <c r="A1427" s="385">
        <v>42125</v>
      </c>
      <c r="B1427" s="383" t="s">
        <v>15</v>
      </c>
      <c r="C1427" s="383" t="s">
        <v>16</v>
      </c>
      <c r="D1427" s="383" t="s">
        <v>13</v>
      </c>
      <c r="E1427" s="383" t="s">
        <v>680</v>
      </c>
      <c r="F1427" s="383" t="s">
        <v>10</v>
      </c>
      <c r="G1427" s="384">
        <v>3000</v>
      </c>
      <c r="H1427" s="383" t="s">
        <v>681</v>
      </c>
      <c r="I1427" s="383" t="s">
        <v>689</v>
      </c>
      <c r="J1427" s="383" t="s">
        <v>617</v>
      </c>
      <c r="K1427" s="383" t="s">
        <v>618</v>
      </c>
      <c r="L1427" s="384">
        <v>30780</v>
      </c>
      <c r="M1427" s="383" t="s">
        <v>643</v>
      </c>
      <c r="N1427" s="383" t="s">
        <v>620</v>
      </c>
      <c r="O1427" s="383" t="s">
        <v>230</v>
      </c>
    </row>
    <row r="1428" spans="1:15">
      <c r="A1428" s="385">
        <v>42126</v>
      </c>
      <c r="B1428" s="383" t="s">
        <v>621</v>
      </c>
      <c r="C1428" s="383" t="s">
        <v>8</v>
      </c>
      <c r="D1428" s="383" t="s">
        <v>9</v>
      </c>
      <c r="E1428" s="383" t="s">
        <v>622</v>
      </c>
      <c r="F1428" s="383" t="s">
        <v>10</v>
      </c>
      <c r="G1428" s="384">
        <v>590</v>
      </c>
      <c r="H1428" s="383" t="s">
        <v>14</v>
      </c>
      <c r="I1428" s="383" t="s">
        <v>691</v>
      </c>
      <c r="J1428" s="383" t="s">
        <v>617</v>
      </c>
      <c r="K1428" s="383" t="s">
        <v>618</v>
      </c>
      <c r="L1428" s="384">
        <v>30780</v>
      </c>
      <c r="M1428" s="383" t="s">
        <v>643</v>
      </c>
      <c r="N1428" s="383" t="s">
        <v>620</v>
      </c>
      <c r="O1428" s="383" t="s">
        <v>230</v>
      </c>
    </row>
    <row r="1429" spans="1:15">
      <c r="A1429" s="385">
        <v>42127</v>
      </c>
      <c r="B1429" s="383" t="s">
        <v>613</v>
      </c>
      <c r="C1429" s="383" t="s">
        <v>25</v>
      </c>
      <c r="D1429" s="383" t="s">
        <v>26</v>
      </c>
      <c r="E1429" s="383" t="s">
        <v>614</v>
      </c>
      <c r="F1429" s="383" t="s">
        <v>10</v>
      </c>
      <c r="G1429" s="384">
        <v>25641</v>
      </c>
      <c r="H1429" s="383" t="s">
        <v>14</v>
      </c>
      <c r="I1429" s="383" t="s">
        <v>699</v>
      </c>
      <c r="J1429" s="383" t="s">
        <v>617</v>
      </c>
      <c r="K1429" s="383" t="s">
        <v>618</v>
      </c>
      <c r="L1429" s="384">
        <v>30780</v>
      </c>
      <c r="M1429" s="383" t="s">
        <v>643</v>
      </c>
      <c r="N1429" s="383" t="s">
        <v>620</v>
      </c>
      <c r="O1429" s="383" t="s">
        <v>230</v>
      </c>
    </row>
    <row r="1430" spans="1:15">
      <c r="A1430" s="385">
        <v>42128</v>
      </c>
      <c r="B1430" s="383" t="s">
        <v>613</v>
      </c>
      <c r="C1430" s="383" t="s">
        <v>25</v>
      </c>
      <c r="D1430" s="383" t="s">
        <v>26</v>
      </c>
      <c r="E1430" s="383" t="s">
        <v>614</v>
      </c>
      <c r="F1430" s="383" t="s">
        <v>10</v>
      </c>
      <c r="G1430" s="384">
        <v>26374</v>
      </c>
      <c r="H1430" s="383" t="s">
        <v>14</v>
      </c>
      <c r="I1430" s="383" t="s">
        <v>699</v>
      </c>
      <c r="J1430" s="383" t="s">
        <v>617</v>
      </c>
      <c r="K1430" s="383" t="s">
        <v>618</v>
      </c>
      <c r="L1430" s="384">
        <v>30780</v>
      </c>
      <c r="M1430" s="383" t="s">
        <v>643</v>
      </c>
      <c r="N1430" s="383" t="s">
        <v>620</v>
      </c>
      <c r="O1430" s="383" t="s">
        <v>230</v>
      </c>
    </row>
    <row r="1431" spans="1:15">
      <c r="A1431" s="385">
        <v>42129</v>
      </c>
      <c r="B1431" s="383" t="s">
        <v>15</v>
      </c>
      <c r="C1431" s="383" t="s">
        <v>16</v>
      </c>
      <c r="D1431" s="383" t="s">
        <v>13</v>
      </c>
      <c r="E1431" s="383" t="s">
        <v>680</v>
      </c>
      <c r="F1431" s="383" t="s">
        <v>10</v>
      </c>
      <c r="G1431" s="384">
        <v>6000</v>
      </c>
      <c r="H1431" s="383" t="s">
        <v>681</v>
      </c>
      <c r="I1431" s="383" t="s">
        <v>682</v>
      </c>
      <c r="J1431" s="383" t="s">
        <v>617</v>
      </c>
      <c r="K1431" s="383" t="s">
        <v>618</v>
      </c>
      <c r="L1431" s="384">
        <v>30780</v>
      </c>
      <c r="M1431" s="383" t="s">
        <v>643</v>
      </c>
      <c r="N1431" s="383" t="s">
        <v>620</v>
      </c>
      <c r="O1431" s="383" t="s">
        <v>230</v>
      </c>
    </row>
    <row r="1432" spans="1:15">
      <c r="A1432" s="385">
        <v>42130</v>
      </c>
      <c r="B1432" s="383" t="s">
        <v>15</v>
      </c>
      <c r="C1432" s="383" t="s">
        <v>16</v>
      </c>
      <c r="D1432" s="383" t="s">
        <v>13</v>
      </c>
      <c r="E1432" s="383" t="s">
        <v>680</v>
      </c>
      <c r="F1432" s="383" t="s">
        <v>10</v>
      </c>
      <c r="G1432" s="384">
        <v>6000</v>
      </c>
      <c r="H1432" s="383" t="s">
        <v>681</v>
      </c>
      <c r="I1432" s="383" t="s">
        <v>682</v>
      </c>
      <c r="J1432" s="383" t="s">
        <v>617</v>
      </c>
      <c r="K1432" s="383" t="s">
        <v>618</v>
      </c>
      <c r="L1432" s="384">
        <v>30780</v>
      </c>
      <c r="M1432" s="383" t="s">
        <v>643</v>
      </c>
      <c r="N1432" s="383" t="s">
        <v>620</v>
      </c>
      <c r="O1432" s="383" t="s">
        <v>230</v>
      </c>
    </row>
    <row r="1433" spans="1:15">
      <c r="A1433" s="385">
        <v>42131</v>
      </c>
      <c r="B1433" s="383" t="s">
        <v>15</v>
      </c>
      <c r="C1433" s="383" t="s">
        <v>16</v>
      </c>
      <c r="D1433" s="383" t="s">
        <v>13</v>
      </c>
      <c r="E1433" s="383" t="s">
        <v>680</v>
      </c>
      <c r="F1433" s="383" t="s">
        <v>10</v>
      </c>
      <c r="G1433" s="384">
        <v>6000</v>
      </c>
      <c r="H1433" s="383" t="s">
        <v>681</v>
      </c>
      <c r="I1433" s="383" t="s">
        <v>682</v>
      </c>
      <c r="J1433" s="383" t="s">
        <v>617</v>
      </c>
      <c r="K1433" s="383" t="s">
        <v>618</v>
      </c>
      <c r="L1433" s="384">
        <v>30780</v>
      </c>
      <c r="M1433" s="383" t="s">
        <v>643</v>
      </c>
      <c r="N1433" s="383" t="s">
        <v>620</v>
      </c>
      <c r="O1433" s="383" t="s">
        <v>230</v>
      </c>
    </row>
    <row r="1434" spans="1:15">
      <c r="A1434" s="385">
        <v>42132</v>
      </c>
      <c r="B1434" s="383" t="s">
        <v>15</v>
      </c>
      <c r="C1434" s="383" t="s">
        <v>16</v>
      </c>
      <c r="D1434" s="383" t="s">
        <v>13</v>
      </c>
      <c r="E1434" s="383" t="s">
        <v>680</v>
      </c>
      <c r="F1434" s="383" t="s">
        <v>10</v>
      </c>
      <c r="G1434" s="384">
        <v>6000</v>
      </c>
      <c r="H1434" s="383" t="s">
        <v>681</v>
      </c>
      <c r="I1434" s="383" t="s">
        <v>682</v>
      </c>
      <c r="J1434" s="383" t="s">
        <v>617</v>
      </c>
      <c r="K1434" s="383" t="s">
        <v>618</v>
      </c>
      <c r="L1434" s="384">
        <v>30780</v>
      </c>
      <c r="M1434" s="383" t="s">
        <v>643</v>
      </c>
      <c r="N1434" s="383" t="s">
        <v>620</v>
      </c>
      <c r="O1434" s="383" t="s">
        <v>230</v>
      </c>
    </row>
    <row r="1435" spans="1:15">
      <c r="A1435" s="385">
        <v>42133</v>
      </c>
      <c r="B1435" s="383" t="s">
        <v>21</v>
      </c>
      <c r="C1435" s="383" t="s">
        <v>12</v>
      </c>
      <c r="D1435" s="383" t="s">
        <v>22</v>
      </c>
      <c r="E1435" s="383" t="s">
        <v>658</v>
      </c>
      <c r="F1435" s="383" t="s">
        <v>10</v>
      </c>
      <c r="G1435" s="384">
        <v>118</v>
      </c>
      <c r="H1435" s="383" t="s">
        <v>701</v>
      </c>
      <c r="I1435" s="383" t="s">
        <v>702</v>
      </c>
      <c r="J1435" s="383" t="s">
        <v>617</v>
      </c>
      <c r="K1435" s="383" t="s">
        <v>618</v>
      </c>
      <c r="L1435" s="384">
        <v>30780</v>
      </c>
      <c r="M1435" s="383" t="s">
        <v>643</v>
      </c>
      <c r="N1435" s="383" t="s">
        <v>620</v>
      </c>
      <c r="O1435" s="383" t="s">
        <v>230</v>
      </c>
    </row>
    <row r="1436" spans="1:15">
      <c r="A1436" s="385">
        <v>42134</v>
      </c>
      <c r="B1436" s="383" t="s">
        <v>21</v>
      </c>
      <c r="C1436" s="383" t="s">
        <v>12</v>
      </c>
      <c r="D1436" s="383" t="s">
        <v>22</v>
      </c>
      <c r="E1436" s="383" t="s">
        <v>658</v>
      </c>
      <c r="F1436" s="383" t="s">
        <v>10</v>
      </c>
      <c r="G1436" s="384">
        <v>118</v>
      </c>
      <c r="H1436" s="383" t="s">
        <v>701</v>
      </c>
      <c r="I1436" s="383" t="s">
        <v>702</v>
      </c>
      <c r="J1436" s="383" t="s">
        <v>617</v>
      </c>
      <c r="K1436" s="383" t="s">
        <v>618</v>
      </c>
      <c r="L1436" s="384">
        <v>30780</v>
      </c>
      <c r="M1436" s="383" t="s">
        <v>643</v>
      </c>
      <c r="N1436" s="383" t="s">
        <v>620</v>
      </c>
      <c r="O1436" s="383" t="s">
        <v>230</v>
      </c>
    </row>
    <row r="1437" spans="1:15">
      <c r="A1437" s="385">
        <v>42135</v>
      </c>
      <c r="B1437" s="383" t="s">
        <v>21</v>
      </c>
      <c r="C1437" s="383" t="s">
        <v>12</v>
      </c>
      <c r="D1437" s="383" t="s">
        <v>22</v>
      </c>
      <c r="E1437" s="383" t="s">
        <v>658</v>
      </c>
      <c r="F1437" s="383" t="s">
        <v>10</v>
      </c>
      <c r="G1437" s="384">
        <v>118</v>
      </c>
      <c r="H1437" s="383" t="s">
        <v>701</v>
      </c>
      <c r="I1437" s="383" t="s">
        <v>702</v>
      </c>
      <c r="J1437" s="383" t="s">
        <v>617</v>
      </c>
      <c r="K1437" s="383" t="s">
        <v>618</v>
      </c>
      <c r="L1437" s="384">
        <v>30780</v>
      </c>
      <c r="M1437" s="383" t="s">
        <v>643</v>
      </c>
      <c r="N1437" s="383" t="s">
        <v>620</v>
      </c>
      <c r="O1437" s="383" t="s">
        <v>230</v>
      </c>
    </row>
    <row r="1438" spans="1:15">
      <c r="A1438" s="385">
        <v>42136</v>
      </c>
      <c r="B1438" s="383" t="s">
        <v>613</v>
      </c>
      <c r="C1438" s="383" t="s">
        <v>25</v>
      </c>
      <c r="D1438" s="383" t="s">
        <v>26</v>
      </c>
      <c r="E1438" s="383" t="s">
        <v>614</v>
      </c>
      <c r="F1438" s="383" t="s">
        <v>10</v>
      </c>
      <c r="G1438" s="384">
        <v>27839</v>
      </c>
      <c r="H1438" s="383" t="s">
        <v>14</v>
      </c>
      <c r="I1438" s="383" t="s">
        <v>699</v>
      </c>
      <c r="J1438" s="383" t="s">
        <v>617</v>
      </c>
      <c r="K1438" s="383" t="s">
        <v>618</v>
      </c>
      <c r="L1438" s="384">
        <v>30780</v>
      </c>
      <c r="M1438" s="383" t="s">
        <v>643</v>
      </c>
      <c r="N1438" s="383" t="s">
        <v>620</v>
      </c>
      <c r="O1438" s="383" t="s">
        <v>230</v>
      </c>
    </row>
    <row r="1439" spans="1:15">
      <c r="A1439" s="385">
        <v>42137</v>
      </c>
      <c r="B1439" s="383" t="s">
        <v>613</v>
      </c>
      <c r="C1439" s="383" t="s">
        <v>25</v>
      </c>
      <c r="D1439" s="383" t="s">
        <v>26</v>
      </c>
      <c r="E1439" s="383" t="s">
        <v>614</v>
      </c>
      <c r="F1439" s="383" t="s">
        <v>10</v>
      </c>
      <c r="G1439" s="384">
        <v>29304</v>
      </c>
      <c r="H1439" s="383" t="s">
        <v>14</v>
      </c>
      <c r="I1439" s="383" t="s">
        <v>699</v>
      </c>
      <c r="J1439" s="383" t="s">
        <v>617</v>
      </c>
      <c r="K1439" s="383" t="s">
        <v>618</v>
      </c>
      <c r="L1439" s="384">
        <v>30780</v>
      </c>
      <c r="M1439" s="383" t="s">
        <v>644</v>
      </c>
      <c r="N1439" s="383" t="s">
        <v>620</v>
      </c>
      <c r="O1439" s="383" t="s">
        <v>230</v>
      </c>
    </row>
    <row r="1440" spans="1:15">
      <c r="A1440" s="385">
        <v>42138</v>
      </c>
      <c r="B1440" s="383" t="s">
        <v>621</v>
      </c>
      <c r="C1440" s="383" t="s">
        <v>8</v>
      </c>
      <c r="D1440" s="383" t="s">
        <v>9</v>
      </c>
      <c r="E1440" s="383" t="s">
        <v>622</v>
      </c>
      <c r="F1440" s="383" t="s">
        <v>10</v>
      </c>
      <c r="G1440" s="384">
        <v>9855</v>
      </c>
      <c r="H1440" s="383" t="s">
        <v>14</v>
      </c>
      <c r="I1440" s="383" t="s">
        <v>693</v>
      </c>
      <c r="J1440" s="383" t="s">
        <v>617</v>
      </c>
      <c r="K1440" s="383" t="s">
        <v>618</v>
      </c>
      <c r="L1440" s="384">
        <v>30780</v>
      </c>
      <c r="M1440" s="383" t="s">
        <v>644</v>
      </c>
      <c r="N1440" s="383" t="s">
        <v>620</v>
      </c>
      <c r="O1440" s="383" t="s">
        <v>230</v>
      </c>
    </row>
    <row r="1441" spans="1:15">
      <c r="A1441" s="385">
        <v>42139</v>
      </c>
      <c r="B1441" s="383" t="s">
        <v>621</v>
      </c>
      <c r="C1441" s="383" t="s">
        <v>8</v>
      </c>
      <c r="D1441" s="383" t="s">
        <v>9</v>
      </c>
      <c r="E1441" s="383" t="s">
        <v>622</v>
      </c>
      <c r="F1441" s="383" t="s">
        <v>10</v>
      </c>
      <c r="G1441" s="384">
        <v>9855</v>
      </c>
      <c r="H1441" s="383" t="s">
        <v>14</v>
      </c>
      <c r="I1441" s="383" t="s">
        <v>693</v>
      </c>
      <c r="J1441" s="383" t="s">
        <v>617</v>
      </c>
      <c r="K1441" s="383" t="s">
        <v>618</v>
      </c>
      <c r="L1441" s="384">
        <v>30780</v>
      </c>
      <c r="M1441" s="383" t="s">
        <v>644</v>
      </c>
      <c r="N1441" s="383" t="s">
        <v>620</v>
      </c>
      <c r="O1441" s="383" t="s">
        <v>230</v>
      </c>
    </row>
    <row r="1442" spans="1:15">
      <c r="A1442" s="385">
        <v>42140</v>
      </c>
      <c r="B1442" s="383" t="s">
        <v>694</v>
      </c>
      <c r="C1442" s="383" t="s">
        <v>23</v>
      </c>
      <c r="D1442" s="383" t="s">
        <v>22</v>
      </c>
      <c r="E1442" s="383" t="s">
        <v>695</v>
      </c>
      <c r="F1442" s="383" t="s">
        <v>10</v>
      </c>
      <c r="G1442" s="384">
        <v>3938</v>
      </c>
      <c r="H1442" s="383" t="s">
        <v>696</v>
      </c>
      <c r="I1442" s="383" t="s">
        <v>706</v>
      </c>
      <c r="J1442" s="383" t="s">
        <v>617</v>
      </c>
      <c r="K1442" s="383" t="s">
        <v>618</v>
      </c>
      <c r="L1442" s="384">
        <v>30780</v>
      </c>
      <c r="M1442" s="383" t="s">
        <v>644</v>
      </c>
      <c r="N1442" s="383" t="s">
        <v>620</v>
      </c>
      <c r="O1442" s="383" t="s">
        <v>230</v>
      </c>
    </row>
    <row r="1443" spans="1:15">
      <c r="A1443" s="385">
        <v>42141</v>
      </c>
      <c r="B1443" s="383" t="s">
        <v>694</v>
      </c>
      <c r="C1443" s="383" t="s">
        <v>23</v>
      </c>
      <c r="D1443" s="383" t="s">
        <v>22</v>
      </c>
      <c r="E1443" s="383" t="s">
        <v>695</v>
      </c>
      <c r="F1443" s="383" t="s">
        <v>10</v>
      </c>
      <c r="G1443" s="384">
        <v>3938</v>
      </c>
      <c r="H1443" s="383" t="s">
        <v>696</v>
      </c>
      <c r="I1443" s="383" t="s">
        <v>706</v>
      </c>
      <c r="J1443" s="383" t="s">
        <v>617</v>
      </c>
      <c r="K1443" s="383" t="s">
        <v>618</v>
      </c>
      <c r="L1443" s="384">
        <v>30780</v>
      </c>
      <c r="M1443" s="383" t="s">
        <v>644</v>
      </c>
      <c r="N1443" s="383" t="s">
        <v>620</v>
      </c>
      <c r="O1443" s="383" t="s">
        <v>230</v>
      </c>
    </row>
    <row r="1444" spans="1:15">
      <c r="A1444" s="385">
        <v>42142</v>
      </c>
      <c r="B1444" s="383" t="s">
        <v>613</v>
      </c>
      <c r="C1444" s="383" t="s">
        <v>25</v>
      </c>
      <c r="D1444" s="383" t="s">
        <v>26</v>
      </c>
      <c r="E1444" s="383" t="s">
        <v>614</v>
      </c>
      <c r="F1444" s="383" t="s">
        <v>10</v>
      </c>
      <c r="G1444" s="384">
        <v>27839</v>
      </c>
      <c r="H1444" s="383" t="s">
        <v>14</v>
      </c>
      <c r="I1444" s="383" t="s">
        <v>699</v>
      </c>
      <c r="J1444" s="383" t="s">
        <v>617</v>
      </c>
      <c r="K1444" s="383" t="s">
        <v>618</v>
      </c>
      <c r="L1444" s="384">
        <v>30780</v>
      </c>
      <c r="M1444" s="383" t="s">
        <v>644</v>
      </c>
      <c r="N1444" s="383" t="s">
        <v>620</v>
      </c>
      <c r="O1444" s="383" t="s">
        <v>230</v>
      </c>
    </row>
    <row r="1445" spans="1:15">
      <c r="A1445" s="385">
        <v>42143</v>
      </c>
      <c r="B1445" s="383" t="s">
        <v>15</v>
      </c>
      <c r="C1445" s="383" t="s">
        <v>16</v>
      </c>
      <c r="D1445" s="383" t="s">
        <v>13</v>
      </c>
      <c r="E1445" s="383" t="s">
        <v>680</v>
      </c>
      <c r="F1445" s="383" t="s">
        <v>10</v>
      </c>
      <c r="G1445" s="384">
        <v>3000</v>
      </c>
      <c r="H1445" s="383" t="s">
        <v>681</v>
      </c>
      <c r="I1445" s="383" t="s">
        <v>689</v>
      </c>
      <c r="J1445" s="383" t="s">
        <v>617</v>
      </c>
      <c r="K1445" s="383" t="s">
        <v>618</v>
      </c>
      <c r="L1445" s="384">
        <v>30780</v>
      </c>
      <c r="M1445" s="383" t="s">
        <v>644</v>
      </c>
      <c r="N1445" s="383" t="s">
        <v>620</v>
      </c>
      <c r="O1445" s="383" t="s">
        <v>230</v>
      </c>
    </row>
    <row r="1446" spans="1:15">
      <c r="A1446" s="385">
        <v>42144</v>
      </c>
      <c r="B1446" s="383" t="s">
        <v>621</v>
      </c>
      <c r="C1446" s="383" t="s">
        <v>8</v>
      </c>
      <c r="D1446" s="383" t="s">
        <v>9</v>
      </c>
      <c r="E1446" s="383" t="s">
        <v>622</v>
      </c>
      <c r="F1446" s="383" t="s">
        <v>10</v>
      </c>
      <c r="G1446" s="384">
        <v>590</v>
      </c>
      <c r="H1446" s="383" t="s">
        <v>14</v>
      </c>
      <c r="I1446" s="383" t="s">
        <v>691</v>
      </c>
      <c r="J1446" s="383" t="s">
        <v>617</v>
      </c>
      <c r="K1446" s="383" t="s">
        <v>618</v>
      </c>
      <c r="L1446" s="384">
        <v>30780</v>
      </c>
      <c r="M1446" s="383" t="s">
        <v>644</v>
      </c>
      <c r="N1446" s="383" t="s">
        <v>620</v>
      </c>
      <c r="O1446" s="383" t="s">
        <v>230</v>
      </c>
    </row>
    <row r="1447" spans="1:15">
      <c r="A1447" s="385">
        <v>42145</v>
      </c>
      <c r="B1447" s="383" t="s">
        <v>621</v>
      </c>
      <c r="C1447" s="383" t="s">
        <v>8</v>
      </c>
      <c r="D1447" s="383" t="s">
        <v>9</v>
      </c>
      <c r="E1447" s="383" t="s">
        <v>622</v>
      </c>
      <c r="F1447" s="383" t="s">
        <v>10</v>
      </c>
      <c r="G1447" s="384">
        <v>590</v>
      </c>
      <c r="H1447" s="383" t="s">
        <v>14</v>
      </c>
      <c r="I1447" s="383" t="s">
        <v>691</v>
      </c>
      <c r="J1447" s="383" t="s">
        <v>617</v>
      </c>
      <c r="K1447" s="383" t="s">
        <v>618</v>
      </c>
      <c r="L1447" s="384">
        <v>30780</v>
      </c>
      <c r="M1447" s="383" t="s">
        <v>644</v>
      </c>
      <c r="N1447" s="383" t="s">
        <v>620</v>
      </c>
      <c r="O1447" s="383" t="s">
        <v>230</v>
      </c>
    </row>
    <row r="1448" spans="1:15">
      <c r="A1448" s="385">
        <v>42146</v>
      </c>
      <c r="B1448" s="383" t="s">
        <v>15</v>
      </c>
      <c r="C1448" s="383" t="s">
        <v>16</v>
      </c>
      <c r="D1448" s="383" t="s">
        <v>13</v>
      </c>
      <c r="E1448" s="383" t="s">
        <v>680</v>
      </c>
      <c r="F1448" s="383" t="s">
        <v>10</v>
      </c>
      <c r="G1448" s="384">
        <v>3000</v>
      </c>
      <c r="H1448" s="383" t="s">
        <v>681</v>
      </c>
      <c r="I1448" s="383" t="s">
        <v>689</v>
      </c>
      <c r="J1448" s="383" t="s">
        <v>617</v>
      </c>
      <c r="K1448" s="383" t="s">
        <v>618</v>
      </c>
      <c r="L1448" s="384">
        <v>30780</v>
      </c>
      <c r="M1448" s="383" t="s">
        <v>644</v>
      </c>
      <c r="N1448" s="383" t="s">
        <v>620</v>
      </c>
      <c r="O1448" s="383" t="s">
        <v>230</v>
      </c>
    </row>
    <row r="1449" spans="1:15">
      <c r="A1449" s="385">
        <v>42147</v>
      </c>
      <c r="B1449" s="383" t="s">
        <v>694</v>
      </c>
      <c r="C1449" s="383" t="s">
        <v>23</v>
      </c>
      <c r="D1449" s="383" t="s">
        <v>22</v>
      </c>
      <c r="E1449" s="383" t="s">
        <v>695</v>
      </c>
      <c r="F1449" s="383" t="s">
        <v>10</v>
      </c>
      <c r="G1449" s="384">
        <v>3938</v>
      </c>
      <c r="H1449" s="383" t="s">
        <v>696</v>
      </c>
      <c r="I1449" s="383" t="s">
        <v>706</v>
      </c>
      <c r="J1449" s="383" t="s">
        <v>617</v>
      </c>
      <c r="K1449" s="383" t="s">
        <v>618</v>
      </c>
      <c r="L1449" s="384">
        <v>30780</v>
      </c>
      <c r="M1449" s="383" t="s">
        <v>645</v>
      </c>
      <c r="N1449" s="383" t="s">
        <v>620</v>
      </c>
      <c r="O1449" s="383" t="s">
        <v>230</v>
      </c>
    </row>
    <row r="1450" spans="1:15">
      <c r="A1450" s="385">
        <v>42148</v>
      </c>
      <c r="B1450" s="383" t="s">
        <v>21</v>
      </c>
      <c r="C1450" s="383" t="s">
        <v>12</v>
      </c>
      <c r="D1450" s="383" t="s">
        <v>22</v>
      </c>
      <c r="E1450" s="383" t="s">
        <v>658</v>
      </c>
      <c r="F1450" s="383" t="s">
        <v>10</v>
      </c>
      <c r="G1450" s="384">
        <v>118</v>
      </c>
      <c r="H1450" s="383" t="s">
        <v>701</v>
      </c>
      <c r="I1450" s="383" t="s">
        <v>702</v>
      </c>
      <c r="J1450" s="383" t="s">
        <v>617</v>
      </c>
      <c r="K1450" s="383" t="s">
        <v>618</v>
      </c>
      <c r="L1450" s="384">
        <v>30780</v>
      </c>
      <c r="M1450" s="383" t="s">
        <v>645</v>
      </c>
      <c r="N1450" s="383" t="s">
        <v>620</v>
      </c>
      <c r="O1450" s="383" t="s">
        <v>230</v>
      </c>
    </row>
    <row r="1451" spans="1:15">
      <c r="A1451" s="385">
        <v>42149</v>
      </c>
      <c r="B1451" s="383" t="s">
        <v>621</v>
      </c>
      <c r="C1451" s="383" t="s">
        <v>8</v>
      </c>
      <c r="D1451" s="383" t="s">
        <v>9</v>
      </c>
      <c r="E1451" s="383" t="s">
        <v>622</v>
      </c>
      <c r="F1451" s="383" t="s">
        <v>10</v>
      </c>
      <c r="G1451" s="384">
        <v>9855</v>
      </c>
      <c r="H1451" s="383" t="s">
        <v>14</v>
      </c>
      <c r="I1451" s="383" t="s">
        <v>693</v>
      </c>
      <c r="J1451" s="383" t="s">
        <v>617</v>
      </c>
      <c r="K1451" s="383" t="s">
        <v>618</v>
      </c>
      <c r="L1451" s="384">
        <v>30780</v>
      </c>
      <c r="M1451" s="383" t="s">
        <v>645</v>
      </c>
      <c r="N1451" s="383" t="s">
        <v>620</v>
      </c>
      <c r="O1451" s="383" t="s">
        <v>230</v>
      </c>
    </row>
    <row r="1452" spans="1:15">
      <c r="A1452" s="385">
        <v>42150</v>
      </c>
      <c r="B1452" s="383" t="s">
        <v>621</v>
      </c>
      <c r="C1452" s="383" t="s">
        <v>8</v>
      </c>
      <c r="D1452" s="383" t="s">
        <v>9</v>
      </c>
      <c r="E1452" s="383" t="s">
        <v>622</v>
      </c>
      <c r="F1452" s="383" t="s">
        <v>10</v>
      </c>
      <c r="G1452" s="384">
        <v>9855</v>
      </c>
      <c r="H1452" s="383" t="s">
        <v>14</v>
      </c>
      <c r="I1452" s="383" t="s">
        <v>693</v>
      </c>
      <c r="J1452" s="383" t="s">
        <v>617</v>
      </c>
      <c r="K1452" s="383" t="s">
        <v>618</v>
      </c>
      <c r="L1452" s="384">
        <v>30780</v>
      </c>
      <c r="M1452" s="383" t="s">
        <v>645</v>
      </c>
      <c r="N1452" s="383" t="s">
        <v>620</v>
      </c>
      <c r="O1452" s="383" t="s">
        <v>230</v>
      </c>
    </row>
    <row r="1453" spans="1:15">
      <c r="A1453" s="385">
        <v>41997</v>
      </c>
      <c r="B1453" s="383" t="s">
        <v>694</v>
      </c>
      <c r="C1453" s="383" t="s">
        <v>23</v>
      </c>
      <c r="D1453" s="383" t="s">
        <v>22</v>
      </c>
      <c r="E1453" s="383" t="s">
        <v>695</v>
      </c>
      <c r="F1453" s="383" t="s">
        <v>10</v>
      </c>
      <c r="G1453" s="384">
        <v>6401</v>
      </c>
      <c r="H1453" s="383" t="s">
        <v>696</v>
      </c>
      <c r="I1453" s="383" t="s">
        <v>697</v>
      </c>
      <c r="J1453" s="383" t="s">
        <v>617</v>
      </c>
      <c r="K1453" s="383" t="s">
        <v>618</v>
      </c>
      <c r="L1453" s="384">
        <v>0</v>
      </c>
      <c r="M1453" s="383" t="s">
        <v>619</v>
      </c>
      <c r="N1453" s="383" t="s">
        <v>620</v>
      </c>
      <c r="O1453" s="383" t="s">
        <v>230</v>
      </c>
    </row>
    <row r="1454" spans="1:15">
      <c r="A1454" s="385">
        <v>41998</v>
      </c>
      <c r="B1454" s="383" t="s">
        <v>663</v>
      </c>
      <c r="C1454" s="383" t="s">
        <v>664</v>
      </c>
      <c r="D1454" s="383" t="s">
        <v>22</v>
      </c>
      <c r="E1454" s="383" t="s">
        <v>665</v>
      </c>
      <c r="F1454" s="383" t="s">
        <v>10</v>
      </c>
      <c r="G1454" s="384">
        <v>2274</v>
      </c>
      <c r="H1454" s="383" t="s">
        <v>704</v>
      </c>
      <c r="I1454" s="383" t="s">
        <v>707</v>
      </c>
      <c r="J1454" s="383" t="s">
        <v>617</v>
      </c>
      <c r="K1454" s="383" t="s">
        <v>618</v>
      </c>
      <c r="L1454" s="384">
        <v>0</v>
      </c>
      <c r="M1454" s="383" t="s">
        <v>619</v>
      </c>
      <c r="N1454" s="383" t="s">
        <v>620</v>
      </c>
      <c r="O1454" s="383" t="s">
        <v>230</v>
      </c>
    </row>
    <row r="1455" spans="1:15">
      <c r="A1455" s="385">
        <v>41999</v>
      </c>
      <c r="B1455" s="383" t="s">
        <v>663</v>
      </c>
      <c r="C1455" s="383" t="s">
        <v>664</v>
      </c>
      <c r="D1455" s="383" t="s">
        <v>22</v>
      </c>
      <c r="E1455" s="383" t="s">
        <v>665</v>
      </c>
      <c r="F1455" s="383" t="s">
        <v>10</v>
      </c>
      <c r="G1455" s="384">
        <v>2274</v>
      </c>
      <c r="H1455" s="383" t="s">
        <v>704</v>
      </c>
      <c r="I1455" s="383" t="s">
        <v>707</v>
      </c>
      <c r="J1455" s="383" t="s">
        <v>617</v>
      </c>
      <c r="K1455" s="383" t="s">
        <v>618</v>
      </c>
      <c r="L1455" s="384">
        <v>0</v>
      </c>
      <c r="M1455" s="383" t="s">
        <v>619</v>
      </c>
      <c r="N1455" s="383" t="s">
        <v>620</v>
      </c>
      <c r="O1455" s="383" t="s">
        <v>230</v>
      </c>
    </row>
    <row r="1456" spans="1:15">
      <c r="A1456" s="385">
        <v>42000</v>
      </c>
      <c r="B1456" s="383" t="s">
        <v>663</v>
      </c>
      <c r="C1456" s="383" t="s">
        <v>664</v>
      </c>
      <c r="D1456" s="383" t="s">
        <v>22</v>
      </c>
      <c r="E1456" s="383" t="s">
        <v>665</v>
      </c>
      <c r="F1456" s="383" t="s">
        <v>10</v>
      </c>
      <c r="G1456" s="384">
        <v>2274</v>
      </c>
      <c r="H1456" s="383" t="s">
        <v>704</v>
      </c>
      <c r="I1456" s="383" t="s">
        <v>707</v>
      </c>
      <c r="J1456" s="383" t="s">
        <v>617</v>
      </c>
      <c r="K1456" s="383" t="s">
        <v>618</v>
      </c>
      <c r="L1456" s="384">
        <v>0</v>
      </c>
      <c r="M1456" s="383" t="s">
        <v>619</v>
      </c>
      <c r="N1456" s="383" t="s">
        <v>620</v>
      </c>
      <c r="O1456" s="383" t="s">
        <v>230</v>
      </c>
    </row>
    <row r="1457" spans="1:15">
      <c r="A1457" s="385">
        <v>42001</v>
      </c>
      <c r="B1457" s="383" t="s">
        <v>663</v>
      </c>
      <c r="C1457" s="383" t="s">
        <v>664</v>
      </c>
      <c r="D1457" s="383" t="s">
        <v>22</v>
      </c>
      <c r="E1457" s="383" t="s">
        <v>665</v>
      </c>
      <c r="F1457" s="383" t="s">
        <v>10</v>
      </c>
      <c r="G1457" s="384">
        <v>2860</v>
      </c>
      <c r="H1457" s="383" t="s">
        <v>704</v>
      </c>
      <c r="I1457" s="383" t="s">
        <v>709</v>
      </c>
      <c r="J1457" s="383" t="s">
        <v>617</v>
      </c>
      <c r="K1457" s="383" t="s">
        <v>618</v>
      </c>
      <c r="L1457" s="384">
        <v>0</v>
      </c>
      <c r="M1457" s="383" t="s">
        <v>619</v>
      </c>
      <c r="N1457" s="383" t="s">
        <v>620</v>
      </c>
      <c r="O1457" s="383" t="s">
        <v>230</v>
      </c>
    </row>
    <row r="1458" spans="1:15">
      <c r="A1458" s="385">
        <v>42002</v>
      </c>
      <c r="B1458" s="383" t="s">
        <v>663</v>
      </c>
      <c r="C1458" s="383" t="s">
        <v>664</v>
      </c>
      <c r="D1458" s="383" t="s">
        <v>22</v>
      </c>
      <c r="E1458" s="383" t="s">
        <v>665</v>
      </c>
      <c r="F1458" s="383" t="s">
        <v>10</v>
      </c>
      <c r="G1458" s="384">
        <v>2274</v>
      </c>
      <c r="H1458" s="383" t="s">
        <v>704</v>
      </c>
      <c r="I1458" s="383" t="s">
        <v>707</v>
      </c>
      <c r="J1458" s="383" t="s">
        <v>617</v>
      </c>
      <c r="K1458" s="383" t="s">
        <v>618</v>
      </c>
      <c r="L1458" s="384">
        <v>0</v>
      </c>
      <c r="M1458" s="383" t="s">
        <v>619</v>
      </c>
      <c r="N1458" s="383" t="s">
        <v>620</v>
      </c>
      <c r="O1458" s="383" t="s">
        <v>230</v>
      </c>
    </row>
    <row r="1459" spans="1:15">
      <c r="A1459" s="385">
        <v>42003</v>
      </c>
      <c r="B1459" s="383" t="s">
        <v>15</v>
      </c>
      <c r="C1459" s="383" t="s">
        <v>16</v>
      </c>
      <c r="D1459" s="383" t="s">
        <v>13</v>
      </c>
      <c r="E1459" s="383" t="s">
        <v>680</v>
      </c>
      <c r="F1459" s="383" t="s">
        <v>10</v>
      </c>
      <c r="G1459" s="384">
        <v>1300</v>
      </c>
      <c r="H1459" s="383" t="s">
        <v>681</v>
      </c>
      <c r="I1459" s="383" t="s">
        <v>690</v>
      </c>
      <c r="J1459" s="383" t="s">
        <v>617</v>
      </c>
      <c r="K1459" s="383" t="s">
        <v>618</v>
      </c>
      <c r="L1459" s="384">
        <v>0</v>
      </c>
      <c r="M1459" s="383" t="s">
        <v>619</v>
      </c>
      <c r="N1459" s="383" t="s">
        <v>620</v>
      </c>
      <c r="O1459" s="383" t="s">
        <v>230</v>
      </c>
    </row>
    <row r="1460" spans="1:15">
      <c r="A1460" s="385">
        <v>42004</v>
      </c>
      <c r="B1460" s="383" t="s">
        <v>15</v>
      </c>
      <c r="C1460" s="383" t="s">
        <v>16</v>
      </c>
      <c r="D1460" s="383" t="s">
        <v>13</v>
      </c>
      <c r="E1460" s="383" t="s">
        <v>680</v>
      </c>
      <c r="F1460" s="383" t="s">
        <v>10</v>
      </c>
      <c r="G1460" s="384">
        <v>1300</v>
      </c>
      <c r="H1460" s="383" t="s">
        <v>681</v>
      </c>
      <c r="I1460" s="383" t="s">
        <v>690</v>
      </c>
      <c r="J1460" s="383" t="s">
        <v>617</v>
      </c>
      <c r="K1460" s="383" t="s">
        <v>618</v>
      </c>
      <c r="L1460" s="384">
        <v>0</v>
      </c>
      <c r="M1460" s="383" t="s">
        <v>626</v>
      </c>
      <c r="N1460" s="383" t="s">
        <v>620</v>
      </c>
      <c r="O1460" s="383" t="s">
        <v>230</v>
      </c>
    </row>
    <row r="1461" spans="1:15">
      <c r="A1461" s="385">
        <v>42005</v>
      </c>
      <c r="B1461" s="383" t="s">
        <v>15</v>
      </c>
      <c r="C1461" s="383" t="s">
        <v>16</v>
      </c>
      <c r="D1461" s="383" t="s">
        <v>13</v>
      </c>
      <c r="E1461" s="383" t="s">
        <v>680</v>
      </c>
      <c r="F1461" s="383" t="s">
        <v>10</v>
      </c>
      <c r="G1461" s="384">
        <v>1500</v>
      </c>
      <c r="H1461" s="383" t="s">
        <v>681</v>
      </c>
      <c r="I1461" s="383" t="s">
        <v>700</v>
      </c>
      <c r="J1461" s="383" t="s">
        <v>617</v>
      </c>
      <c r="K1461" s="383" t="s">
        <v>618</v>
      </c>
      <c r="L1461" s="384">
        <v>0</v>
      </c>
      <c r="M1461" s="383" t="s">
        <v>626</v>
      </c>
      <c r="N1461" s="383" t="s">
        <v>620</v>
      </c>
      <c r="O1461" s="383" t="s">
        <v>230</v>
      </c>
    </row>
    <row r="1462" spans="1:15">
      <c r="A1462" s="385">
        <v>42006</v>
      </c>
      <c r="B1462" s="383" t="s">
        <v>15</v>
      </c>
      <c r="C1462" s="383" t="s">
        <v>16</v>
      </c>
      <c r="D1462" s="383" t="s">
        <v>13</v>
      </c>
      <c r="E1462" s="383" t="s">
        <v>680</v>
      </c>
      <c r="F1462" s="383" t="s">
        <v>10</v>
      </c>
      <c r="G1462" s="384">
        <v>6000</v>
      </c>
      <c r="H1462" s="383" t="s">
        <v>681</v>
      </c>
      <c r="I1462" s="383" t="s">
        <v>684</v>
      </c>
      <c r="J1462" s="383" t="s">
        <v>617</v>
      </c>
      <c r="K1462" s="383" t="s">
        <v>618</v>
      </c>
      <c r="L1462" s="384">
        <v>6319</v>
      </c>
      <c r="M1462" s="383" t="s">
        <v>627</v>
      </c>
      <c r="N1462" s="383" t="s">
        <v>620</v>
      </c>
      <c r="O1462" s="383" t="s">
        <v>230</v>
      </c>
    </row>
    <row r="1463" spans="1:15">
      <c r="A1463" s="385">
        <v>42007</v>
      </c>
      <c r="B1463" s="383" t="s">
        <v>15</v>
      </c>
      <c r="C1463" s="383" t="s">
        <v>16</v>
      </c>
      <c r="D1463" s="383" t="s">
        <v>13</v>
      </c>
      <c r="E1463" s="383" t="s">
        <v>680</v>
      </c>
      <c r="F1463" s="383" t="s">
        <v>10</v>
      </c>
      <c r="G1463" s="384">
        <v>6000</v>
      </c>
      <c r="H1463" s="383" t="s">
        <v>681</v>
      </c>
      <c r="I1463" s="383" t="s">
        <v>684</v>
      </c>
      <c r="J1463" s="383" t="s">
        <v>617</v>
      </c>
      <c r="K1463" s="383" t="s">
        <v>618</v>
      </c>
      <c r="L1463" s="384">
        <v>8221</v>
      </c>
      <c r="M1463" s="383" t="s">
        <v>627</v>
      </c>
      <c r="N1463" s="383" t="s">
        <v>620</v>
      </c>
      <c r="O1463" s="383" t="s">
        <v>230</v>
      </c>
    </row>
    <row r="1464" spans="1:15">
      <c r="A1464" s="385">
        <v>42008</v>
      </c>
      <c r="B1464" s="383" t="s">
        <v>15</v>
      </c>
      <c r="C1464" s="383" t="s">
        <v>16</v>
      </c>
      <c r="D1464" s="383" t="s">
        <v>13</v>
      </c>
      <c r="E1464" s="383" t="s">
        <v>680</v>
      </c>
      <c r="F1464" s="383" t="s">
        <v>10</v>
      </c>
      <c r="G1464" s="384">
        <v>6000</v>
      </c>
      <c r="H1464" s="383" t="s">
        <v>681</v>
      </c>
      <c r="I1464" s="383" t="s">
        <v>684</v>
      </c>
      <c r="J1464" s="383" t="s">
        <v>617</v>
      </c>
      <c r="K1464" s="383" t="s">
        <v>618</v>
      </c>
      <c r="L1464" s="384">
        <v>8501</v>
      </c>
      <c r="M1464" s="383" t="s">
        <v>627</v>
      </c>
      <c r="N1464" s="383" t="s">
        <v>620</v>
      </c>
      <c r="O1464" s="383" t="s">
        <v>230</v>
      </c>
    </row>
    <row r="1465" spans="1:15">
      <c r="A1465" s="385">
        <v>42009</v>
      </c>
      <c r="B1465" s="383" t="s">
        <v>15</v>
      </c>
      <c r="C1465" s="383" t="s">
        <v>16</v>
      </c>
      <c r="D1465" s="383" t="s">
        <v>13</v>
      </c>
      <c r="E1465" s="383" t="s">
        <v>680</v>
      </c>
      <c r="F1465" s="383" t="s">
        <v>10</v>
      </c>
      <c r="G1465" s="384">
        <v>1500</v>
      </c>
      <c r="H1465" s="383" t="s">
        <v>681</v>
      </c>
      <c r="I1465" s="383" t="s">
        <v>708</v>
      </c>
      <c r="J1465" s="383" t="s">
        <v>617</v>
      </c>
      <c r="K1465" s="383" t="s">
        <v>618</v>
      </c>
      <c r="L1465" s="384">
        <v>9088</v>
      </c>
      <c r="M1465" s="383" t="s">
        <v>627</v>
      </c>
      <c r="N1465" s="383" t="s">
        <v>620</v>
      </c>
      <c r="O1465" s="383" t="s">
        <v>230</v>
      </c>
    </row>
    <row r="1466" spans="1:15">
      <c r="A1466" s="385">
        <v>42010</v>
      </c>
      <c r="B1466" s="383" t="s">
        <v>15</v>
      </c>
      <c r="C1466" s="383" t="s">
        <v>16</v>
      </c>
      <c r="D1466" s="383" t="s">
        <v>13</v>
      </c>
      <c r="E1466" s="383" t="s">
        <v>680</v>
      </c>
      <c r="F1466" s="383" t="s">
        <v>10</v>
      </c>
      <c r="G1466" s="384">
        <v>3000</v>
      </c>
      <c r="H1466" s="383" t="s">
        <v>681</v>
      </c>
      <c r="I1466" s="383" t="s">
        <v>689</v>
      </c>
      <c r="J1466" s="383" t="s">
        <v>617</v>
      </c>
      <c r="K1466" s="383" t="s">
        <v>618</v>
      </c>
      <c r="L1466" s="384">
        <v>9280</v>
      </c>
      <c r="M1466" s="383" t="s">
        <v>629</v>
      </c>
      <c r="N1466" s="383" t="s">
        <v>620</v>
      </c>
      <c r="O1466" s="383" t="s">
        <v>230</v>
      </c>
    </row>
    <row r="1467" spans="1:15">
      <c r="A1467" s="385">
        <v>42011</v>
      </c>
      <c r="B1467" s="383" t="s">
        <v>15</v>
      </c>
      <c r="C1467" s="383" t="s">
        <v>16</v>
      </c>
      <c r="D1467" s="383" t="s">
        <v>13</v>
      </c>
      <c r="E1467" s="383" t="s">
        <v>680</v>
      </c>
      <c r="F1467" s="383" t="s">
        <v>10</v>
      </c>
      <c r="G1467" s="384">
        <v>6000</v>
      </c>
      <c r="H1467" s="383" t="s">
        <v>681</v>
      </c>
      <c r="I1467" s="383" t="s">
        <v>684</v>
      </c>
      <c r="J1467" s="383" t="s">
        <v>617</v>
      </c>
      <c r="K1467" s="383" t="s">
        <v>618</v>
      </c>
      <c r="L1467" s="384">
        <v>9280</v>
      </c>
      <c r="M1467" s="383" t="s">
        <v>629</v>
      </c>
      <c r="N1467" s="383" t="s">
        <v>620</v>
      </c>
      <c r="O1467" s="383" t="s">
        <v>230</v>
      </c>
    </row>
    <row r="1468" spans="1:15">
      <c r="A1468" s="385">
        <v>42012</v>
      </c>
      <c r="B1468" s="383" t="s">
        <v>15</v>
      </c>
      <c r="C1468" s="383" t="s">
        <v>16</v>
      </c>
      <c r="D1468" s="383" t="s">
        <v>13</v>
      </c>
      <c r="E1468" s="383" t="s">
        <v>680</v>
      </c>
      <c r="F1468" s="383" t="s">
        <v>10</v>
      </c>
      <c r="G1468" s="384">
        <v>3000</v>
      </c>
      <c r="H1468" s="383" t="s">
        <v>681</v>
      </c>
      <c r="I1468" s="383" t="s">
        <v>700</v>
      </c>
      <c r="J1468" s="383" t="s">
        <v>617</v>
      </c>
      <c r="K1468" s="383" t="s">
        <v>618</v>
      </c>
      <c r="L1468" s="384">
        <v>9280</v>
      </c>
      <c r="M1468" s="383" t="s">
        <v>630</v>
      </c>
      <c r="N1468" s="383" t="s">
        <v>620</v>
      </c>
      <c r="O1468" s="383" t="s">
        <v>230</v>
      </c>
    </row>
    <row r="1469" spans="1:15">
      <c r="A1469" s="385">
        <v>42013</v>
      </c>
      <c r="B1469" s="383" t="s">
        <v>15</v>
      </c>
      <c r="C1469" s="383" t="s">
        <v>16</v>
      </c>
      <c r="D1469" s="383" t="s">
        <v>13</v>
      </c>
      <c r="E1469" s="383" t="s">
        <v>680</v>
      </c>
      <c r="F1469" s="383" t="s">
        <v>10</v>
      </c>
      <c r="G1469" s="384">
        <v>1500</v>
      </c>
      <c r="H1469" s="383" t="s">
        <v>681</v>
      </c>
      <c r="I1469" s="383" t="s">
        <v>700</v>
      </c>
      <c r="J1469" s="383" t="s">
        <v>617</v>
      </c>
      <c r="K1469" s="383" t="s">
        <v>618</v>
      </c>
      <c r="L1469" s="384">
        <v>9280</v>
      </c>
      <c r="M1469" s="383" t="s">
        <v>630</v>
      </c>
      <c r="N1469" s="383" t="s">
        <v>620</v>
      </c>
      <c r="O1469" s="383" t="s">
        <v>230</v>
      </c>
    </row>
    <row r="1470" spans="1:15">
      <c r="A1470" s="385">
        <v>42018</v>
      </c>
      <c r="B1470" s="383" t="s">
        <v>15</v>
      </c>
      <c r="C1470" s="383" t="s">
        <v>16</v>
      </c>
      <c r="D1470" s="383" t="s">
        <v>13</v>
      </c>
      <c r="E1470" s="383" t="s">
        <v>680</v>
      </c>
      <c r="F1470" s="383" t="s">
        <v>10</v>
      </c>
      <c r="G1470" s="384">
        <v>6000</v>
      </c>
      <c r="H1470" s="383" t="s">
        <v>681</v>
      </c>
      <c r="I1470" s="383" t="s">
        <v>682</v>
      </c>
      <c r="J1470" s="383" t="s">
        <v>617</v>
      </c>
      <c r="K1470" s="383" t="s">
        <v>618</v>
      </c>
      <c r="L1470" s="384">
        <v>9804</v>
      </c>
      <c r="M1470" s="383" t="s">
        <v>631</v>
      </c>
      <c r="N1470" s="383" t="s">
        <v>620</v>
      </c>
      <c r="O1470" s="383" t="s">
        <v>230</v>
      </c>
    </row>
    <row r="1471" spans="1:15">
      <c r="A1471" s="385">
        <v>42020</v>
      </c>
      <c r="B1471" s="383" t="s">
        <v>15</v>
      </c>
      <c r="C1471" s="383" t="s">
        <v>16</v>
      </c>
      <c r="D1471" s="383" t="s">
        <v>13</v>
      </c>
      <c r="E1471" s="383" t="s">
        <v>680</v>
      </c>
      <c r="F1471" s="383" t="s">
        <v>10</v>
      </c>
      <c r="G1471" s="384">
        <v>1300</v>
      </c>
      <c r="H1471" s="383" t="s">
        <v>681</v>
      </c>
      <c r="I1471" s="383" t="s">
        <v>690</v>
      </c>
      <c r="J1471" s="383" t="s">
        <v>617</v>
      </c>
      <c r="K1471" s="383" t="s">
        <v>618</v>
      </c>
      <c r="L1471" s="384">
        <v>12650</v>
      </c>
      <c r="M1471" s="383" t="s">
        <v>631</v>
      </c>
      <c r="N1471" s="383" t="s">
        <v>620</v>
      </c>
      <c r="O1471" s="383" t="s">
        <v>230</v>
      </c>
    </row>
    <row r="1472" spans="1:15">
      <c r="A1472" s="385">
        <v>42024</v>
      </c>
      <c r="B1472" s="383" t="s">
        <v>17</v>
      </c>
      <c r="C1472" s="383" t="s">
        <v>18</v>
      </c>
      <c r="D1472" s="383" t="s">
        <v>19</v>
      </c>
      <c r="E1472" s="383" t="s">
        <v>668</v>
      </c>
      <c r="F1472" s="383" t="s">
        <v>10</v>
      </c>
      <c r="G1472" s="384">
        <v>750</v>
      </c>
      <c r="H1472" s="383" t="s">
        <v>669</v>
      </c>
      <c r="I1472" s="383" t="s">
        <v>670</v>
      </c>
      <c r="J1472" s="383" t="s">
        <v>617</v>
      </c>
      <c r="K1472" s="383" t="s">
        <v>618</v>
      </c>
      <c r="L1472" s="384">
        <v>12775</v>
      </c>
      <c r="M1472" s="383" t="s">
        <v>633</v>
      </c>
      <c r="N1472" s="383" t="s">
        <v>620</v>
      </c>
      <c r="O1472" s="383" t="s">
        <v>230</v>
      </c>
    </row>
    <row r="1473" spans="1:15">
      <c r="A1473" s="385">
        <v>42025</v>
      </c>
      <c r="B1473" s="383" t="s">
        <v>17</v>
      </c>
      <c r="C1473" s="383" t="s">
        <v>18</v>
      </c>
      <c r="D1473" s="383" t="s">
        <v>19</v>
      </c>
      <c r="E1473" s="383" t="s">
        <v>668</v>
      </c>
      <c r="F1473" s="383" t="s">
        <v>10</v>
      </c>
      <c r="G1473" s="384">
        <v>750</v>
      </c>
      <c r="H1473" s="383" t="s">
        <v>669</v>
      </c>
      <c r="I1473" s="383" t="s">
        <v>670</v>
      </c>
      <c r="J1473" s="383" t="s">
        <v>617</v>
      </c>
      <c r="K1473" s="383" t="s">
        <v>618</v>
      </c>
      <c r="L1473" s="384">
        <v>14695</v>
      </c>
      <c r="M1473" s="383" t="s">
        <v>633</v>
      </c>
      <c r="N1473" s="383" t="s">
        <v>620</v>
      </c>
      <c r="O1473" s="383" t="s">
        <v>230</v>
      </c>
    </row>
    <row r="1474" spans="1:15">
      <c r="A1474" s="385">
        <v>42026</v>
      </c>
      <c r="B1474" s="383" t="s">
        <v>17</v>
      </c>
      <c r="C1474" s="383" t="s">
        <v>18</v>
      </c>
      <c r="D1474" s="383" t="s">
        <v>19</v>
      </c>
      <c r="E1474" s="383" t="s">
        <v>668</v>
      </c>
      <c r="F1474" s="383" t="s">
        <v>10</v>
      </c>
      <c r="G1474" s="384">
        <v>750</v>
      </c>
      <c r="H1474" s="383" t="s">
        <v>669</v>
      </c>
      <c r="I1474" s="383" t="s">
        <v>670</v>
      </c>
      <c r="J1474" s="383" t="s">
        <v>617</v>
      </c>
      <c r="K1474" s="383" t="s">
        <v>618</v>
      </c>
      <c r="L1474" s="384">
        <v>15922</v>
      </c>
      <c r="M1474" s="383" t="s">
        <v>633</v>
      </c>
      <c r="N1474" s="383" t="s">
        <v>620</v>
      </c>
      <c r="O1474" s="383" t="s">
        <v>230</v>
      </c>
    </row>
    <row r="1475" spans="1:15">
      <c r="A1475" s="385">
        <v>42027</v>
      </c>
      <c r="B1475" s="383" t="s">
        <v>17</v>
      </c>
      <c r="C1475" s="383" t="s">
        <v>18</v>
      </c>
      <c r="D1475" s="383" t="s">
        <v>19</v>
      </c>
      <c r="E1475" s="383" t="s">
        <v>668</v>
      </c>
      <c r="F1475" s="383" t="s">
        <v>10</v>
      </c>
      <c r="G1475" s="384">
        <v>750</v>
      </c>
      <c r="H1475" s="383" t="s">
        <v>669</v>
      </c>
      <c r="I1475" s="383" t="s">
        <v>670</v>
      </c>
      <c r="J1475" s="383" t="s">
        <v>617</v>
      </c>
      <c r="K1475" s="383" t="s">
        <v>618</v>
      </c>
      <c r="L1475" s="384">
        <v>17245</v>
      </c>
      <c r="M1475" s="383" t="s">
        <v>633</v>
      </c>
      <c r="N1475" s="383" t="s">
        <v>620</v>
      </c>
      <c r="O1475" s="383" t="s">
        <v>230</v>
      </c>
    </row>
    <row r="1476" spans="1:15">
      <c r="A1476" s="385">
        <v>42028</v>
      </c>
      <c r="B1476" s="383" t="s">
        <v>17</v>
      </c>
      <c r="C1476" s="383" t="s">
        <v>18</v>
      </c>
      <c r="D1476" s="383" t="s">
        <v>19</v>
      </c>
      <c r="E1476" s="383" t="s">
        <v>668</v>
      </c>
      <c r="F1476" s="383" t="s">
        <v>10</v>
      </c>
      <c r="G1476" s="384">
        <v>750</v>
      </c>
      <c r="H1476" s="383" t="s">
        <v>669</v>
      </c>
      <c r="I1476" s="383" t="s">
        <v>670</v>
      </c>
      <c r="J1476" s="383" t="s">
        <v>617</v>
      </c>
      <c r="K1476" s="383" t="s">
        <v>618</v>
      </c>
      <c r="L1476" s="384">
        <v>18650</v>
      </c>
      <c r="M1476" s="383" t="s">
        <v>633</v>
      </c>
      <c r="N1476" s="383" t="s">
        <v>620</v>
      </c>
      <c r="O1476" s="383" t="s">
        <v>230</v>
      </c>
    </row>
    <row r="1477" spans="1:15">
      <c r="A1477" s="385">
        <v>42029</v>
      </c>
      <c r="B1477" s="383" t="s">
        <v>17</v>
      </c>
      <c r="C1477" s="383" t="s">
        <v>18</v>
      </c>
      <c r="D1477" s="383" t="s">
        <v>19</v>
      </c>
      <c r="E1477" s="383" t="s">
        <v>668</v>
      </c>
      <c r="F1477" s="383" t="s">
        <v>10</v>
      </c>
      <c r="G1477" s="384">
        <v>750</v>
      </c>
      <c r="H1477" s="383" t="s">
        <v>669</v>
      </c>
      <c r="I1477" s="383" t="s">
        <v>670</v>
      </c>
      <c r="J1477" s="383" t="s">
        <v>617</v>
      </c>
      <c r="K1477" s="383" t="s">
        <v>618</v>
      </c>
      <c r="L1477" s="384">
        <v>18650</v>
      </c>
      <c r="M1477" s="383" t="s">
        <v>633</v>
      </c>
      <c r="N1477" s="383" t="s">
        <v>620</v>
      </c>
      <c r="O1477" s="383" t="s">
        <v>230</v>
      </c>
    </row>
    <row r="1478" spans="1:15">
      <c r="A1478" s="385">
        <v>42030</v>
      </c>
      <c r="B1478" s="383" t="s">
        <v>17</v>
      </c>
      <c r="C1478" s="383" t="s">
        <v>18</v>
      </c>
      <c r="D1478" s="383" t="s">
        <v>19</v>
      </c>
      <c r="E1478" s="383" t="s">
        <v>668</v>
      </c>
      <c r="F1478" s="383" t="s">
        <v>10</v>
      </c>
      <c r="G1478" s="384">
        <v>750</v>
      </c>
      <c r="H1478" s="383" t="s">
        <v>669</v>
      </c>
      <c r="I1478" s="383" t="s">
        <v>670</v>
      </c>
      <c r="J1478" s="383" t="s">
        <v>617</v>
      </c>
      <c r="K1478" s="383" t="s">
        <v>618</v>
      </c>
      <c r="L1478" s="384">
        <v>18650</v>
      </c>
      <c r="M1478" s="383" t="s">
        <v>634</v>
      </c>
      <c r="N1478" s="383" t="s">
        <v>620</v>
      </c>
      <c r="O1478" s="383" t="s">
        <v>230</v>
      </c>
    </row>
    <row r="1479" spans="1:15">
      <c r="A1479" s="385">
        <v>42031</v>
      </c>
      <c r="B1479" s="383" t="s">
        <v>17</v>
      </c>
      <c r="C1479" s="383" t="s">
        <v>18</v>
      </c>
      <c r="D1479" s="383" t="s">
        <v>19</v>
      </c>
      <c r="E1479" s="383" t="s">
        <v>668</v>
      </c>
      <c r="F1479" s="383" t="s">
        <v>10</v>
      </c>
      <c r="G1479" s="384">
        <v>750</v>
      </c>
      <c r="H1479" s="383" t="s">
        <v>669</v>
      </c>
      <c r="I1479" s="383" t="s">
        <v>670</v>
      </c>
      <c r="J1479" s="383" t="s">
        <v>617</v>
      </c>
      <c r="K1479" s="383" t="s">
        <v>618</v>
      </c>
      <c r="L1479" s="384">
        <v>18650</v>
      </c>
      <c r="M1479" s="383" t="s">
        <v>634</v>
      </c>
      <c r="N1479" s="383" t="s">
        <v>620</v>
      </c>
      <c r="O1479" s="383" t="s">
        <v>230</v>
      </c>
    </row>
    <row r="1480" spans="1:15">
      <c r="A1480" s="385">
        <v>42032</v>
      </c>
      <c r="B1480" s="383" t="s">
        <v>17</v>
      </c>
      <c r="C1480" s="383" t="s">
        <v>18</v>
      </c>
      <c r="D1480" s="383" t="s">
        <v>19</v>
      </c>
      <c r="E1480" s="383" t="s">
        <v>668</v>
      </c>
      <c r="F1480" s="383" t="s">
        <v>10</v>
      </c>
      <c r="G1480" s="384">
        <v>750</v>
      </c>
      <c r="H1480" s="383" t="s">
        <v>669</v>
      </c>
      <c r="I1480" s="383" t="s">
        <v>670</v>
      </c>
      <c r="J1480" s="383" t="s">
        <v>617</v>
      </c>
      <c r="K1480" s="383" t="s">
        <v>618</v>
      </c>
      <c r="L1480" s="384">
        <v>18650</v>
      </c>
      <c r="M1480" s="383" t="s">
        <v>634</v>
      </c>
      <c r="N1480" s="383" t="s">
        <v>620</v>
      </c>
      <c r="O1480" s="383" t="s">
        <v>230</v>
      </c>
    </row>
    <row r="1481" spans="1:15">
      <c r="A1481" s="385">
        <v>42033</v>
      </c>
      <c r="B1481" s="383" t="s">
        <v>17</v>
      </c>
      <c r="C1481" s="383" t="s">
        <v>18</v>
      </c>
      <c r="D1481" s="383" t="s">
        <v>19</v>
      </c>
      <c r="E1481" s="383" t="s">
        <v>668</v>
      </c>
      <c r="F1481" s="383" t="s">
        <v>10</v>
      </c>
      <c r="G1481" s="384">
        <v>750</v>
      </c>
      <c r="H1481" s="383" t="s">
        <v>669</v>
      </c>
      <c r="I1481" s="383" t="s">
        <v>670</v>
      </c>
      <c r="J1481" s="383" t="s">
        <v>617</v>
      </c>
      <c r="K1481" s="383" t="s">
        <v>618</v>
      </c>
      <c r="L1481" s="384">
        <v>18650</v>
      </c>
      <c r="M1481" s="383" t="s">
        <v>634</v>
      </c>
      <c r="N1481" s="383" t="s">
        <v>620</v>
      </c>
      <c r="O1481" s="383" t="s">
        <v>230</v>
      </c>
    </row>
    <row r="1482" spans="1:15">
      <c r="A1482" s="385">
        <v>42035</v>
      </c>
      <c r="B1482" s="383" t="s">
        <v>17</v>
      </c>
      <c r="C1482" s="383" t="s">
        <v>18</v>
      </c>
      <c r="D1482" s="383" t="s">
        <v>19</v>
      </c>
      <c r="E1482" s="383" t="s">
        <v>668</v>
      </c>
      <c r="F1482" s="383" t="s">
        <v>10</v>
      </c>
      <c r="G1482" s="384">
        <v>750</v>
      </c>
      <c r="H1482" s="383" t="s">
        <v>669</v>
      </c>
      <c r="I1482" s="383" t="s">
        <v>670</v>
      </c>
      <c r="J1482" s="383" t="s">
        <v>617</v>
      </c>
      <c r="K1482" s="383" t="s">
        <v>618</v>
      </c>
      <c r="L1482" s="384">
        <v>18650</v>
      </c>
      <c r="M1482" s="383" t="s">
        <v>634</v>
      </c>
      <c r="N1482" s="383" t="s">
        <v>620</v>
      </c>
      <c r="O1482" s="383" t="s">
        <v>230</v>
      </c>
    </row>
    <row r="1483" spans="1:15">
      <c r="A1483" s="385">
        <v>42036</v>
      </c>
      <c r="B1483" s="383" t="s">
        <v>17</v>
      </c>
      <c r="C1483" s="383" t="s">
        <v>18</v>
      </c>
      <c r="D1483" s="383" t="s">
        <v>19</v>
      </c>
      <c r="E1483" s="383" t="s">
        <v>668</v>
      </c>
      <c r="F1483" s="383" t="s">
        <v>10</v>
      </c>
      <c r="G1483" s="384">
        <v>750</v>
      </c>
      <c r="H1483" s="383" t="s">
        <v>669</v>
      </c>
      <c r="I1483" s="383" t="s">
        <v>670</v>
      </c>
      <c r="J1483" s="383" t="s">
        <v>617</v>
      </c>
      <c r="K1483" s="383" t="s">
        <v>618</v>
      </c>
      <c r="L1483" s="384">
        <v>18660</v>
      </c>
      <c r="M1483" s="383" t="s">
        <v>634</v>
      </c>
      <c r="N1483" s="383" t="s">
        <v>620</v>
      </c>
      <c r="O1483" s="383" t="s">
        <v>230</v>
      </c>
    </row>
    <row r="1484" spans="1:15">
      <c r="A1484" s="385">
        <v>42037</v>
      </c>
      <c r="B1484" s="383" t="s">
        <v>17</v>
      </c>
      <c r="C1484" s="383" t="s">
        <v>18</v>
      </c>
      <c r="D1484" s="383" t="s">
        <v>19</v>
      </c>
      <c r="E1484" s="383" t="s">
        <v>668</v>
      </c>
      <c r="F1484" s="383" t="s">
        <v>10</v>
      </c>
      <c r="G1484" s="384">
        <v>750</v>
      </c>
      <c r="H1484" s="383" t="s">
        <v>669</v>
      </c>
      <c r="I1484" s="383" t="s">
        <v>670</v>
      </c>
      <c r="J1484" s="383" t="s">
        <v>617</v>
      </c>
      <c r="K1484" s="383" t="s">
        <v>618</v>
      </c>
      <c r="L1484" s="384">
        <v>18660</v>
      </c>
      <c r="M1484" s="383" t="s">
        <v>634</v>
      </c>
      <c r="N1484" s="383" t="s">
        <v>620</v>
      </c>
      <c r="O1484" s="383" t="s">
        <v>230</v>
      </c>
    </row>
    <row r="1485" spans="1:15">
      <c r="A1485" s="385">
        <v>42038</v>
      </c>
      <c r="B1485" s="383" t="s">
        <v>15</v>
      </c>
      <c r="C1485" s="383" t="s">
        <v>16</v>
      </c>
      <c r="D1485" s="383" t="s">
        <v>13</v>
      </c>
      <c r="E1485" s="383" t="s">
        <v>680</v>
      </c>
      <c r="F1485" s="383" t="s">
        <v>10</v>
      </c>
      <c r="G1485" s="384">
        <v>750</v>
      </c>
      <c r="H1485" s="383" t="s">
        <v>681</v>
      </c>
      <c r="I1485" s="383" t="s">
        <v>692</v>
      </c>
      <c r="J1485" s="383" t="s">
        <v>617</v>
      </c>
      <c r="K1485" s="383" t="s">
        <v>618</v>
      </c>
      <c r="L1485" s="384">
        <v>18660</v>
      </c>
      <c r="M1485" s="383" t="s">
        <v>634</v>
      </c>
      <c r="N1485" s="383" t="s">
        <v>620</v>
      </c>
      <c r="O1485" s="383" t="s">
        <v>230</v>
      </c>
    </row>
    <row r="1486" spans="1:15">
      <c r="A1486" s="385">
        <v>42052</v>
      </c>
      <c r="B1486" s="383" t="s">
        <v>17</v>
      </c>
      <c r="C1486" s="383" t="s">
        <v>18</v>
      </c>
      <c r="D1486" s="383" t="s">
        <v>19</v>
      </c>
      <c r="E1486" s="383" t="s">
        <v>668</v>
      </c>
      <c r="F1486" s="383" t="s">
        <v>10</v>
      </c>
      <c r="G1486" s="384">
        <v>750</v>
      </c>
      <c r="H1486" s="383" t="s">
        <v>669</v>
      </c>
      <c r="I1486" s="383" t="s">
        <v>670</v>
      </c>
      <c r="J1486" s="383" t="s">
        <v>617</v>
      </c>
      <c r="K1486" s="383" t="s">
        <v>618</v>
      </c>
      <c r="L1486" s="384">
        <v>23171</v>
      </c>
      <c r="M1486" s="383" t="s">
        <v>636</v>
      </c>
      <c r="N1486" s="383" t="s">
        <v>620</v>
      </c>
      <c r="O1486" s="383" t="s">
        <v>230</v>
      </c>
    </row>
    <row r="1487" spans="1:15">
      <c r="A1487" s="385">
        <v>42053</v>
      </c>
      <c r="B1487" s="383" t="s">
        <v>17</v>
      </c>
      <c r="C1487" s="383" t="s">
        <v>18</v>
      </c>
      <c r="D1487" s="383" t="s">
        <v>19</v>
      </c>
      <c r="E1487" s="383" t="s">
        <v>668</v>
      </c>
      <c r="F1487" s="383" t="s">
        <v>10</v>
      </c>
      <c r="G1487" s="384">
        <v>750</v>
      </c>
      <c r="H1487" s="383" t="s">
        <v>669</v>
      </c>
      <c r="I1487" s="383" t="s">
        <v>670</v>
      </c>
      <c r="J1487" s="383" t="s">
        <v>617</v>
      </c>
      <c r="K1487" s="383" t="s">
        <v>618</v>
      </c>
      <c r="L1487" s="384">
        <v>23171</v>
      </c>
      <c r="M1487" s="383" t="s">
        <v>636</v>
      </c>
      <c r="N1487" s="383" t="s">
        <v>620</v>
      </c>
      <c r="O1487" s="383" t="s">
        <v>230</v>
      </c>
    </row>
    <row r="1488" spans="1:15">
      <c r="A1488" s="385">
        <v>42054</v>
      </c>
      <c r="B1488" s="383" t="s">
        <v>17</v>
      </c>
      <c r="C1488" s="383" t="s">
        <v>18</v>
      </c>
      <c r="D1488" s="383" t="s">
        <v>19</v>
      </c>
      <c r="E1488" s="383" t="s">
        <v>668</v>
      </c>
      <c r="F1488" s="383" t="s">
        <v>10</v>
      </c>
      <c r="G1488" s="384">
        <v>750</v>
      </c>
      <c r="H1488" s="383" t="s">
        <v>669</v>
      </c>
      <c r="I1488" s="383" t="s">
        <v>670</v>
      </c>
      <c r="J1488" s="383" t="s">
        <v>617</v>
      </c>
      <c r="K1488" s="383" t="s">
        <v>618</v>
      </c>
      <c r="L1488" s="384">
        <v>23171</v>
      </c>
      <c r="M1488" s="383" t="s">
        <v>636</v>
      </c>
      <c r="N1488" s="383" t="s">
        <v>620</v>
      </c>
      <c r="O1488" s="383" t="s">
        <v>230</v>
      </c>
    </row>
    <row r="1489" spans="1:15">
      <c r="A1489" s="385">
        <v>42055</v>
      </c>
      <c r="B1489" s="383" t="s">
        <v>17</v>
      </c>
      <c r="C1489" s="383" t="s">
        <v>18</v>
      </c>
      <c r="D1489" s="383" t="s">
        <v>19</v>
      </c>
      <c r="E1489" s="383" t="s">
        <v>668</v>
      </c>
      <c r="F1489" s="383" t="s">
        <v>10</v>
      </c>
      <c r="G1489" s="384">
        <v>750</v>
      </c>
      <c r="H1489" s="383" t="s">
        <v>669</v>
      </c>
      <c r="I1489" s="383" t="s">
        <v>670</v>
      </c>
      <c r="J1489" s="383" t="s">
        <v>617</v>
      </c>
      <c r="K1489" s="383" t="s">
        <v>618</v>
      </c>
      <c r="L1489" s="384">
        <v>23171</v>
      </c>
      <c r="M1489" s="383" t="s">
        <v>636</v>
      </c>
      <c r="N1489" s="383" t="s">
        <v>620</v>
      </c>
      <c r="O1489" s="383" t="s">
        <v>230</v>
      </c>
    </row>
    <row r="1490" spans="1:15">
      <c r="A1490" s="385">
        <v>42056</v>
      </c>
      <c r="B1490" s="383" t="s">
        <v>17</v>
      </c>
      <c r="C1490" s="383" t="s">
        <v>18</v>
      </c>
      <c r="D1490" s="383" t="s">
        <v>19</v>
      </c>
      <c r="E1490" s="383" t="s">
        <v>668</v>
      </c>
      <c r="F1490" s="383" t="s">
        <v>10</v>
      </c>
      <c r="G1490" s="384">
        <v>750</v>
      </c>
      <c r="H1490" s="383" t="s">
        <v>669</v>
      </c>
      <c r="I1490" s="383" t="s">
        <v>670</v>
      </c>
      <c r="J1490" s="383" t="s">
        <v>617</v>
      </c>
      <c r="K1490" s="383" t="s">
        <v>618</v>
      </c>
      <c r="L1490" s="384">
        <v>23171</v>
      </c>
      <c r="M1490" s="383" t="s">
        <v>637</v>
      </c>
      <c r="N1490" s="383" t="s">
        <v>620</v>
      </c>
      <c r="O1490" s="383" t="s">
        <v>230</v>
      </c>
    </row>
    <row r="1491" spans="1:15">
      <c r="A1491" s="385">
        <v>42057</v>
      </c>
      <c r="B1491" s="383" t="s">
        <v>17</v>
      </c>
      <c r="C1491" s="383" t="s">
        <v>18</v>
      </c>
      <c r="D1491" s="383" t="s">
        <v>19</v>
      </c>
      <c r="E1491" s="383" t="s">
        <v>668</v>
      </c>
      <c r="F1491" s="383" t="s">
        <v>10</v>
      </c>
      <c r="G1491" s="384">
        <v>750</v>
      </c>
      <c r="H1491" s="383" t="s">
        <v>669</v>
      </c>
      <c r="I1491" s="383" t="s">
        <v>670</v>
      </c>
      <c r="J1491" s="383" t="s">
        <v>617</v>
      </c>
      <c r="K1491" s="383" t="s">
        <v>618</v>
      </c>
      <c r="L1491" s="384">
        <v>23171</v>
      </c>
      <c r="M1491" s="383" t="s">
        <v>637</v>
      </c>
      <c r="N1491" s="383" t="s">
        <v>620</v>
      </c>
      <c r="O1491" s="383" t="s">
        <v>230</v>
      </c>
    </row>
    <row r="1492" spans="1:15">
      <c r="A1492" s="385">
        <v>42058</v>
      </c>
      <c r="B1492" s="383" t="s">
        <v>17</v>
      </c>
      <c r="C1492" s="383" t="s">
        <v>18</v>
      </c>
      <c r="D1492" s="383" t="s">
        <v>19</v>
      </c>
      <c r="E1492" s="383" t="s">
        <v>668</v>
      </c>
      <c r="F1492" s="383" t="s">
        <v>10</v>
      </c>
      <c r="G1492" s="384">
        <v>2000</v>
      </c>
      <c r="H1492" s="383" t="s">
        <v>676</v>
      </c>
      <c r="I1492" s="383" t="s">
        <v>677</v>
      </c>
      <c r="J1492" s="383" t="s">
        <v>617</v>
      </c>
      <c r="K1492" s="383" t="s">
        <v>618</v>
      </c>
      <c r="L1492" s="384">
        <v>23171</v>
      </c>
      <c r="M1492" s="383" t="s">
        <v>637</v>
      </c>
      <c r="N1492" s="383" t="s">
        <v>620</v>
      </c>
      <c r="O1492" s="383" t="s">
        <v>230</v>
      </c>
    </row>
    <row r="1493" spans="1:15">
      <c r="A1493" s="385">
        <v>42059</v>
      </c>
      <c r="B1493" s="383" t="s">
        <v>17</v>
      </c>
      <c r="C1493" s="383" t="s">
        <v>18</v>
      </c>
      <c r="D1493" s="383" t="s">
        <v>19</v>
      </c>
      <c r="E1493" s="383" t="s">
        <v>668</v>
      </c>
      <c r="F1493" s="383" t="s">
        <v>10</v>
      </c>
      <c r="G1493" s="384">
        <v>750</v>
      </c>
      <c r="H1493" s="383" t="s">
        <v>669</v>
      </c>
      <c r="I1493" s="383" t="s">
        <v>670</v>
      </c>
      <c r="J1493" s="383" t="s">
        <v>617</v>
      </c>
      <c r="K1493" s="383" t="s">
        <v>618</v>
      </c>
      <c r="L1493" s="384">
        <v>23171</v>
      </c>
      <c r="M1493" s="383" t="s">
        <v>637</v>
      </c>
      <c r="N1493" s="383" t="s">
        <v>620</v>
      </c>
      <c r="O1493" s="383" t="s">
        <v>230</v>
      </c>
    </row>
    <row r="1494" spans="1:15">
      <c r="A1494" s="385">
        <v>42060</v>
      </c>
      <c r="B1494" s="383" t="s">
        <v>17</v>
      </c>
      <c r="C1494" s="383" t="s">
        <v>18</v>
      </c>
      <c r="D1494" s="383" t="s">
        <v>19</v>
      </c>
      <c r="E1494" s="383" t="s">
        <v>668</v>
      </c>
      <c r="F1494" s="383" t="s">
        <v>10</v>
      </c>
      <c r="G1494" s="384">
        <v>750</v>
      </c>
      <c r="H1494" s="383" t="s">
        <v>669</v>
      </c>
      <c r="I1494" s="383" t="s">
        <v>670</v>
      </c>
      <c r="J1494" s="383" t="s">
        <v>617</v>
      </c>
      <c r="K1494" s="383" t="s">
        <v>618</v>
      </c>
      <c r="L1494" s="384">
        <v>23171</v>
      </c>
      <c r="M1494" s="383" t="s">
        <v>637</v>
      </c>
      <c r="N1494" s="383" t="s">
        <v>620</v>
      </c>
      <c r="O1494" s="383" t="s">
        <v>230</v>
      </c>
    </row>
    <row r="1495" spans="1:15">
      <c r="A1495" s="385">
        <v>42061</v>
      </c>
      <c r="B1495" s="383" t="s">
        <v>17</v>
      </c>
      <c r="C1495" s="383" t="s">
        <v>18</v>
      </c>
      <c r="D1495" s="383" t="s">
        <v>19</v>
      </c>
      <c r="E1495" s="383" t="s">
        <v>668</v>
      </c>
      <c r="F1495" s="383" t="s">
        <v>10</v>
      </c>
      <c r="G1495" s="384">
        <v>750</v>
      </c>
      <c r="H1495" s="383" t="s">
        <v>669</v>
      </c>
      <c r="I1495" s="383" t="s">
        <v>670</v>
      </c>
      <c r="J1495" s="383" t="s">
        <v>617</v>
      </c>
      <c r="K1495" s="383" t="s">
        <v>618</v>
      </c>
      <c r="L1495" s="384">
        <v>23171</v>
      </c>
      <c r="M1495" s="383" t="s">
        <v>637</v>
      </c>
      <c r="N1495" s="383" t="s">
        <v>620</v>
      </c>
      <c r="O1495" s="383" t="s">
        <v>230</v>
      </c>
    </row>
    <row r="1496" spans="1:15">
      <c r="A1496" s="385">
        <v>42062</v>
      </c>
      <c r="B1496" s="383" t="s">
        <v>17</v>
      </c>
      <c r="C1496" s="383" t="s">
        <v>18</v>
      </c>
      <c r="D1496" s="383" t="s">
        <v>19</v>
      </c>
      <c r="E1496" s="383" t="s">
        <v>668</v>
      </c>
      <c r="F1496" s="383" t="s">
        <v>10</v>
      </c>
      <c r="G1496" s="384">
        <v>750</v>
      </c>
      <c r="H1496" s="383" t="s">
        <v>669</v>
      </c>
      <c r="I1496" s="383" t="s">
        <v>670</v>
      </c>
      <c r="J1496" s="383" t="s">
        <v>617</v>
      </c>
      <c r="K1496" s="383" t="s">
        <v>618</v>
      </c>
      <c r="L1496" s="384">
        <v>23171</v>
      </c>
      <c r="M1496" s="383" t="s">
        <v>637</v>
      </c>
      <c r="N1496" s="383" t="s">
        <v>620</v>
      </c>
      <c r="O1496" s="383" t="s">
        <v>230</v>
      </c>
    </row>
    <row r="1497" spans="1:15">
      <c r="A1497" s="385">
        <v>42063</v>
      </c>
      <c r="B1497" s="383" t="s">
        <v>17</v>
      </c>
      <c r="C1497" s="383" t="s">
        <v>18</v>
      </c>
      <c r="D1497" s="383" t="s">
        <v>19</v>
      </c>
      <c r="E1497" s="383" t="s">
        <v>668</v>
      </c>
      <c r="F1497" s="383" t="s">
        <v>10</v>
      </c>
      <c r="G1497" s="384">
        <v>750</v>
      </c>
      <c r="H1497" s="383" t="s">
        <v>669</v>
      </c>
      <c r="I1497" s="383" t="s">
        <v>670</v>
      </c>
      <c r="J1497" s="383" t="s">
        <v>617</v>
      </c>
      <c r="K1497" s="383" t="s">
        <v>618</v>
      </c>
      <c r="L1497" s="384">
        <v>23242</v>
      </c>
      <c r="M1497" s="383" t="s">
        <v>638</v>
      </c>
      <c r="N1497" s="383" t="s">
        <v>620</v>
      </c>
      <c r="O1497" s="383" t="s">
        <v>230</v>
      </c>
    </row>
    <row r="1498" spans="1:15">
      <c r="A1498" s="385">
        <v>42064</v>
      </c>
      <c r="B1498" s="383" t="s">
        <v>17</v>
      </c>
      <c r="C1498" s="383" t="s">
        <v>18</v>
      </c>
      <c r="D1498" s="383" t="s">
        <v>19</v>
      </c>
      <c r="E1498" s="383" t="s">
        <v>668</v>
      </c>
      <c r="F1498" s="383" t="s">
        <v>10</v>
      </c>
      <c r="G1498" s="384">
        <v>750</v>
      </c>
      <c r="H1498" s="383" t="s">
        <v>669</v>
      </c>
      <c r="I1498" s="383" t="s">
        <v>670</v>
      </c>
      <c r="J1498" s="383" t="s">
        <v>617</v>
      </c>
      <c r="K1498" s="383" t="s">
        <v>618</v>
      </c>
      <c r="L1498" s="384">
        <v>24188</v>
      </c>
      <c r="M1498" s="383" t="s">
        <v>638</v>
      </c>
      <c r="N1498" s="383" t="s">
        <v>620</v>
      </c>
      <c r="O1498" s="383" t="s">
        <v>230</v>
      </c>
    </row>
    <row r="1499" spans="1:15">
      <c r="A1499" s="385">
        <v>42065</v>
      </c>
      <c r="B1499" s="383" t="s">
        <v>17</v>
      </c>
      <c r="C1499" s="383" t="s">
        <v>18</v>
      </c>
      <c r="D1499" s="383" t="s">
        <v>19</v>
      </c>
      <c r="E1499" s="383" t="s">
        <v>668</v>
      </c>
      <c r="F1499" s="383" t="s">
        <v>10</v>
      </c>
      <c r="G1499" s="384">
        <v>750</v>
      </c>
      <c r="H1499" s="383" t="s">
        <v>669</v>
      </c>
      <c r="I1499" s="383" t="s">
        <v>670</v>
      </c>
      <c r="J1499" s="383" t="s">
        <v>617</v>
      </c>
      <c r="K1499" s="383" t="s">
        <v>618</v>
      </c>
      <c r="L1499" s="384">
        <v>24376</v>
      </c>
      <c r="M1499" s="383" t="s">
        <v>638</v>
      </c>
      <c r="N1499" s="383" t="s">
        <v>620</v>
      </c>
      <c r="O1499" s="383" t="s">
        <v>230</v>
      </c>
    </row>
    <row r="1500" spans="1:15">
      <c r="A1500" s="385">
        <v>42066</v>
      </c>
      <c r="B1500" s="383" t="s">
        <v>17</v>
      </c>
      <c r="C1500" s="383" t="s">
        <v>18</v>
      </c>
      <c r="D1500" s="383" t="s">
        <v>19</v>
      </c>
      <c r="E1500" s="383" t="s">
        <v>668</v>
      </c>
      <c r="F1500" s="383" t="s">
        <v>10</v>
      </c>
      <c r="G1500" s="384">
        <v>750</v>
      </c>
      <c r="H1500" s="383" t="s">
        <v>669</v>
      </c>
      <c r="I1500" s="383" t="s">
        <v>670</v>
      </c>
      <c r="J1500" s="383" t="s">
        <v>617</v>
      </c>
      <c r="K1500" s="383" t="s">
        <v>618</v>
      </c>
      <c r="L1500" s="384">
        <v>24376</v>
      </c>
      <c r="M1500" s="383" t="s">
        <v>638</v>
      </c>
      <c r="N1500" s="383" t="s">
        <v>620</v>
      </c>
      <c r="O1500" s="383" t="s">
        <v>230</v>
      </c>
    </row>
    <row r="1501" spans="1:15">
      <c r="A1501" s="385">
        <v>42080</v>
      </c>
      <c r="B1501" s="383" t="s">
        <v>17</v>
      </c>
      <c r="C1501" s="383" t="s">
        <v>18</v>
      </c>
      <c r="D1501" s="383" t="s">
        <v>19</v>
      </c>
      <c r="E1501" s="383" t="s">
        <v>668</v>
      </c>
      <c r="F1501" s="383" t="s">
        <v>10</v>
      </c>
      <c r="G1501" s="384">
        <v>750</v>
      </c>
      <c r="H1501" s="383" t="s">
        <v>669</v>
      </c>
      <c r="I1501" s="383" t="s">
        <v>670</v>
      </c>
      <c r="J1501" s="383" t="s">
        <v>617</v>
      </c>
      <c r="K1501" s="383" t="s">
        <v>618</v>
      </c>
      <c r="L1501" s="384">
        <v>25875</v>
      </c>
      <c r="M1501" s="383" t="s">
        <v>639</v>
      </c>
      <c r="N1501" s="383" t="s">
        <v>620</v>
      </c>
      <c r="O1501" s="383" t="s">
        <v>230</v>
      </c>
    </row>
    <row r="1502" spans="1:15">
      <c r="A1502" s="385">
        <v>42081</v>
      </c>
      <c r="B1502" s="383" t="s">
        <v>17</v>
      </c>
      <c r="C1502" s="383" t="s">
        <v>18</v>
      </c>
      <c r="D1502" s="383" t="s">
        <v>19</v>
      </c>
      <c r="E1502" s="383" t="s">
        <v>668</v>
      </c>
      <c r="F1502" s="383" t="s">
        <v>10</v>
      </c>
      <c r="G1502" s="384">
        <v>750</v>
      </c>
      <c r="H1502" s="383" t="s">
        <v>669</v>
      </c>
      <c r="I1502" s="383" t="s">
        <v>670</v>
      </c>
      <c r="J1502" s="383" t="s">
        <v>617</v>
      </c>
      <c r="K1502" s="383" t="s">
        <v>618</v>
      </c>
      <c r="L1502" s="384">
        <v>26170</v>
      </c>
      <c r="M1502" s="383" t="s">
        <v>640</v>
      </c>
      <c r="N1502" s="383" t="s">
        <v>620</v>
      </c>
      <c r="O1502" s="383" t="s">
        <v>230</v>
      </c>
    </row>
    <row r="1503" spans="1:15">
      <c r="A1503" s="385">
        <v>42082</v>
      </c>
      <c r="B1503" s="383" t="s">
        <v>17</v>
      </c>
      <c r="C1503" s="383" t="s">
        <v>18</v>
      </c>
      <c r="D1503" s="383" t="s">
        <v>19</v>
      </c>
      <c r="E1503" s="383" t="s">
        <v>668</v>
      </c>
      <c r="F1503" s="383" t="s">
        <v>10</v>
      </c>
      <c r="G1503" s="384">
        <v>750</v>
      </c>
      <c r="H1503" s="383" t="s">
        <v>669</v>
      </c>
      <c r="I1503" s="383" t="s">
        <v>670</v>
      </c>
      <c r="J1503" s="383" t="s">
        <v>617</v>
      </c>
      <c r="K1503" s="383" t="s">
        <v>618</v>
      </c>
      <c r="L1503" s="384">
        <v>26691</v>
      </c>
      <c r="M1503" s="383" t="s">
        <v>640</v>
      </c>
      <c r="N1503" s="383" t="s">
        <v>620</v>
      </c>
      <c r="O1503" s="383" t="s">
        <v>230</v>
      </c>
    </row>
    <row r="1504" spans="1:15">
      <c r="A1504" s="385">
        <v>42083</v>
      </c>
      <c r="B1504" s="383" t="s">
        <v>17</v>
      </c>
      <c r="C1504" s="383" t="s">
        <v>18</v>
      </c>
      <c r="D1504" s="383" t="s">
        <v>19</v>
      </c>
      <c r="E1504" s="383" t="s">
        <v>668</v>
      </c>
      <c r="F1504" s="383" t="s">
        <v>10</v>
      </c>
      <c r="G1504" s="384">
        <v>750</v>
      </c>
      <c r="H1504" s="383" t="s">
        <v>669</v>
      </c>
      <c r="I1504" s="383" t="s">
        <v>670</v>
      </c>
      <c r="J1504" s="383" t="s">
        <v>617</v>
      </c>
      <c r="K1504" s="383" t="s">
        <v>618</v>
      </c>
      <c r="L1504" s="384">
        <v>27235</v>
      </c>
      <c r="M1504" s="383" t="s">
        <v>640</v>
      </c>
      <c r="N1504" s="383" t="s">
        <v>620</v>
      </c>
      <c r="O1504" s="383" t="s">
        <v>230</v>
      </c>
    </row>
    <row r="1505" spans="1:15">
      <c r="A1505" s="385">
        <v>42084</v>
      </c>
      <c r="B1505" s="383" t="s">
        <v>17</v>
      </c>
      <c r="C1505" s="383" t="s">
        <v>18</v>
      </c>
      <c r="D1505" s="383" t="s">
        <v>19</v>
      </c>
      <c r="E1505" s="383" t="s">
        <v>668</v>
      </c>
      <c r="F1505" s="383" t="s">
        <v>10</v>
      </c>
      <c r="G1505" s="384">
        <v>750</v>
      </c>
      <c r="H1505" s="383" t="s">
        <v>669</v>
      </c>
      <c r="I1505" s="383" t="s">
        <v>670</v>
      </c>
      <c r="J1505" s="383" t="s">
        <v>617</v>
      </c>
      <c r="K1505" s="383" t="s">
        <v>618</v>
      </c>
      <c r="L1505" s="384">
        <v>27710</v>
      </c>
      <c r="M1505" s="383" t="s">
        <v>640</v>
      </c>
      <c r="N1505" s="383" t="s">
        <v>620</v>
      </c>
      <c r="O1505" s="383" t="s">
        <v>230</v>
      </c>
    </row>
    <row r="1506" spans="1:15">
      <c r="A1506" s="385">
        <v>42085</v>
      </c>
      <c r="B1506" s="383" t="s">
        <v>17</v>
      </c>
      <c r="C1506" s="383" t="s">
        <v>18</v>
      </c>
      <c r="D1506" s="383" t="s">
        <v>19</v>
      </c>
      <c r="E1506" s="383" t="s">
        <v>668</v>
      </c>
      <c r="F1506" s="383" t="s">
        <v>10</v>
      </c>
      <c r="G1506" s="384">
        <v>750</v>
      </c>
      <c r="H1506" s="383" t="s">
        <v>669</v>
      </c>
      <c r="I1506" s="383" t="s">
        <v>670</v>
      </c>
      <c r="J1506" s="383" t="s">
        <v>617</v>
      </c>
      <c r="K1506" s="383" t="s">
        <v>618</v>
      </c>
      <c r="L1506" s="384">
        <v>27741</v>
      </c>
      <c r="M1506" s="383" t="s">
        <v>640</v>
      </c>
      <c r="N1506" s="383" t="s">
        <v>620</v>
      </c>
      <c r="O1506" s="383" t="s">
        <v>230</v>
      </c>
    </row>
    <row r="1507" spans="1:15">
      <c r="A1507" s="385">
        <v>42086</v>
      </c>
      <c r="B1507" s="383" t="s">
        <v>17</v>
      </c>
      <c r="C1507" s="383" t="s">
        <v>18</v>
      </c>
      <c r="D1507" s="383" t="s">
        <v>19</v>
      </c>
      <c r="E1507" s="383" t="s">
        <v>668</v>
      </c>
      <c r="F1507" s="383" t="s">
        <v>10</v>
      </c>
      <c r="G1507" s="384">
        <v>750</v>
      </c>
      <c r="H1507" s="383" t="s">
        <v>669</v>
      </c>
      <c r="I1507" s="383" t="s">
        <v>670</v>
      </c>
      <c r="J1507" s="383" t="s">
        <v>617</v>
      </c>
      <c r="K1507" s="383" t="s">
        <v>618</v>
      </c>
      <c r="L1507" s="384">
        <v>27741</v>
      </c>
      <c r="M1507" s="383" t="s">
        <v>640</v>
      </c>
      <c r="N1507" s="383" t="s">
        <v>620</v>
      </c>
      <c r="O1507" s="383" t="s">
        <v>230</v>
      </c>
    </row>
    <row r="1508" spans="1:15">
      <c r="A1508" s="385">
        <v>42087</v>
      </c>
      <c r="B1508" s="383" t="s">
        <v>17</v>
      </c>
      <c r="C1508" s="383" t="s">
        <v>18</v>
      </c>
      <c r="D1508" s="383" t="s">
        <v>19</v>
      </c>
      <c r="E1508" s="383" t="s">
        <v>668</v>
      </c>
      <c r="F1508" s="383" t="s">
        <v>10</v>
      </c>
      <c r="G1508" s="384">
        <v>750</v>
      </c>
      <c r="H1508" s="383" t="s">
        <v>669</v>
      </c>
      <c r="I1508" s="383" t="s">
        <v>670</v>
      </c>
      <c r="J1508" s="383" t="s">
        <v>617</v>
      </c>
      <c r="K1508" s="383" t="s">
        <v>618</v>
      </c>
      <c r="L1508" s="384">
        <v>27741</v>
      </c>
      <c r="M1508" s="383" t="s">
        <v>640</v>
      </c>
      <c r="N1508" s="383" t="s">
        <v>620</v>
      </c>
      <c r="O1508" s="383" t="s">
        <v>230</v>
      </c>
    </row>
    <row r="1509" spans="1:15">
      <c r="A1509" s="385">
        <v>42088</v>
      </c>
      <c r="B1509" s="383" t="s">
        <v>15</v>
      </c>
      <c r="C1509" s="383" t="s">
        <v>16</v>
      </c>
      <c r="D1509" s="383" t="s">
        <v>13</v>
      </c>
      <c r="E1509" s="383" t="s">
        <v>680</v>
      </c>
      <c r="F1509" s="383" t="s">
        <v>10</v>
      </c>
      <c r="G1509" s="384">
        <v>1300</v>
      </c>
      <c r="H1509" s="383" t="s">
        <v>681</v>
      </c>
      <c r="I1509" s="383" t="s">
        <v>690</v>
      </c>
      <c r="J1509" s="383" t="s">
        <v>617</v>
      </c>
      <c r="K1509" s="383" t="s">
        <v>618</v>
      </c>
      <c r="L1509" s="384">
        <v>27741</v>
      </c>
      <c r="M1509" s="383" t="s">
        <v>640</v>
      </c>
      <c r="N1509" s="383" t="s">
        <v>620</v>
      </c>
      <c r="O1509" s="383" t="s">
        <v>230</v>
      </c>
    </row>
    <row r="1510" spans="1:15">
      <c r="A1510" s="385">
        <v>42089</v>
      </c>
      <c r="B1510" s="383" t="s">
        <v>17</v>
      </c>
      <c r="C1510" s="383" t="s">
        <v>18</v>
      </c>
      <c r="D1510" s="383" t="s">
        <v>19</v>
      </c>
      <c r="E1510" s="383" t="s">
        <v>668</v>
      </c>
      <c r="F1510" s="383" t="s">
        <v>10</v>
      </c>
      <c r="G1510" s="384">
        <v>750</v>
      </c>
      <c r="H1510" s="383" t="s">
        <v>669</v>
      </c>
      <c r="I1510" s="383" t="s">
        <v>670</v>
      </c>
      <c r="J1510" s="383" t="s">
        <v>617</v>
      </c>
      <c r="K1510" s="383" t="s">
        <v>618</v>
      </c>
      <c r="L1510" s="384">
        <v>27741</v>
      </c>
      <c r="M1510" s="383" t="s">
        <v>640</v>
      </c>
      <c r="N1510" s="383" t="s">
        <v>620</v>
      </c>
      <c r="O1510" s="383" t="s">
        <v>230</v>
      </c>
    </row>
    <row r="1511" spans="1:15">
      <c r="A1511" s="385">
        <v>42090</v>
      </c>
      <c r="B1511" s="383" t="s">
        <v>17</v>
      </c>
      <c r="C1511" s="383" t="s">
        <v>18</v>
      </c>
      <c r="D1511" s="383" t="s">
        <v>19</v>
      </c>
      <c r="E1511" s="383" t="s">
        <v>668</v>
      </c>
      <c r="F1511" s="383" t="s">
        <v>10</v>
      </c>
      <c r="G1511" s="384">
        <v>750</v>
      </c>
      <c r="H1511" s="383" t="s">
        <v>669</v>
      </c>
      <c r="I1511" s="383" t="s">
        <v>670</v>
      </c>
      <c r="J1511" s="383" t="s">
        <v>617</v>
      </c>
      <c r="K1511" s="383" t="s">
        <v>618</v>
      </c>
      <c r="L1511" s="384">
        <v>27741</v>
      </c>
      <c r="M1511" s="383" t="s">
        <v>640</v>
      </c>
      <c r="N1511" s="383" t="s">
        <v>620</v>
      </c>
      <c r="O1511" s="383" t="s">
        <v>230</v>
      </c>
    </row>
    <row r="1512" spans="1:15">
      <c r="A1512" s="385">
        <v>42091</v>
      </c>
      <c r="B1512" s="383" t="s">
        <v>17</v>
      </c>
      <c r="C1512" s="383" t="s">
        <v>18</v>
      </c>
      <c r="D1512" s="383" t="s">
        <v>19</v>
      </c>
      <c r="E1512" s="383" t="s">
        <v>668</v>
      </c>
      <c r="F1512" s="383" t="s">
        <v>10</v>
      </c>
      <c r="G1512" s="384">
        <v>750</v>
      </c>
      <c r="H1512" s="383" t="s">
        <v>669</v>
      </c>
      <c r="I1512" s="383" t="s">
        <v>670</v>
      </c>
      <c r="J1512" s="383" t="s">
        <v>617</v>
      </c>
      <c r="K1512" s="383" t="s">
        <v>618</v>
      </c>
      <c r="L1512" s="384">
        <v>27741</v>
      </c>
      <c r="M1512" s="383" t="s">
        <v>641</v>
      </c>
      <c r="N1512" s="383" t="s">
        <v>620</v>
      </c>
      <c r="O1512" s="383" t="s">
        <v>230</v>
      </c>
    </row>
    <row r="1513" spans="1:15">
      <c r="A1513" s="385">
        <v>42092</v>
      </c>
      <c r="B1513" s="383" t="s">
        <v>17</v>
      </c>
      <c r="C1513" s="383" t="s">
        <v>18</v>
      </c>
      <c r="D1513" s="383" t="s">
        <v>19</v>
      </c>
      <c r="E1513" s="383" t="s">
        <v>668</v>
      </c>
      <c r="F1513" s="383" t="s">
        <v>10</v>
      </c>
      <c r="G1513" s="384">
        <v>750</v>
      </c>
      <c r="H1513" s="383" t="s">
        <v>669</v>
      </c>
      <c r="I1513" s="383" t="s">
        <v>670</v>
      </c>
      <c r="J1513" s="383" t="s">
        <v>617</v>
      </c>
      <c r="K1513" s="383" t="s">
        <v>618</v>
      </c>
      <c r="L1513" s="384">
        <v>27741</v>
      </c>
      <c r="M1513" s="383" t="s">
        <v>641</v>
      </c>
      <c r="N1513" s="383" t="s">
        <v>620</v>
      </c>
      <c r="O1513" s="383" t="s">
        <v>230</v>
      </c>
    </row>
    <row r="1514" spans="1:15">
      <c r="A1514" s="385">
        <v>42093</v>
      </c>
      <c r="B1514" s="383" t="s">
        <v>17</v>
      </c>
      <c r="C1514" s="383" t="s">
        <v>18</v>
      </c>
      <c r="D1514" s="383" t="s">
        <v>19</v>
      </c>
      <c r="E1514" s="383" t="s">
        <v>668</v>
      </c>
      <c r="F1514" s="383" t="s">
        <v>10</v>
      </c>
      <c r="G1514" s="384">
        <v>750</v>
      </c>
      <c r="H1514" s="383" t="s">
        <v>669</v>
      </c>
      <c r="I1514" s="383" t="s">
        <v>670</v>
      </c>
      <c r="J1514" s="383" t="s">
        <v>617</v>
      </c>
      <c r="K1514" s="383" t="s">
        <v>618</v>
      </c>
      <c r="L1514" s="384">
        <v>27741</v>
      </c>
      <c r="M1514" s="383" t="s">
        <v>641</v>
      </c>
      <c r="N1514" s="383" t="s">
        <v>620</v>
      </c>
      <c r="O1514" s="383" t="s">
        <v>230</v>
      </c>
    </row>
    <row r="1515" spans="1:15">
      <c r="A1515" s="385">
        <v>42094</v>
      </c>
      <c r="B1515" s="383" t="s">
        <v>17</v>
      </c>
      <c r="C1515" s="383" t="s">
        <v>18</v>
      </c>
      <c r="D1515" s="383" t="s">
        <v>19</v>
      </c>
      <c r="E1515" s="383" t="s">
        <v>668</v>
      </c>
      <c r="F1515" s="383" t="s">
        <v>10</v>
      </c>
      <c r="G1515" s="384">
        <v>750</v>
      </c>
      <c r="H1515" s="383" t="s">
        <v>669</v>
      </c>
      <c r="I1515" s="383" t="s">
        <v>670</v>
      </c>
      <c r="J1515" s="383" t="s">
        <v>617</v>
      </c>
      <c r="K1515" s="383" t="s">
        <v>618</v>
      </c>
      <c r="L1515" s="384">
        <v>27741</v>
      </c>
      <c r="M1515" s="383" t="s">
        <v>641</v>
      </c>
      <c r="N1515" s="383" t="s">
        <v>620</v>
      </c>
      <c r="O1515" s="383" t="s">
        <v>230</v>
      </c>
    </row>
    <row r="1516" spans="1:15">
      <c r="A1516" s="385">
        <v>42098</v>
      </c>
      <c r="B1516" s="383" t="s">
        <v>621</v>
      </c>
      <c r="C1516" s="383" t="s">
        <v>8</v>
      </c>
      <c r="D1516" s="383" t="s">
        <v>9</v>
      </c>
      <c r="E1516" s="383" t="s">
        <v>622</v>
      </c>
      <c r="F1516" s="383" t="s">
        <v>10</v>
      </c>
      <c r="G1516" s="384">
        <v>9855</v>
      </c>
      <c r="H1516" s="383" t="s">
        <v>14</v>
      </c>
      <c r="I1516" s="383" t="s">
        <v>693</v>
      </c>
      <c r="J1516" s="383" t="s">
        <v>617</v>
      </c>
      <c r="K1516" s="383" t="s">
        <v>618</v>
      </c>
      <c r="L1516" s="384">
        <v>27751</v>
      </c>
      <c r="M1516" s="383" t="s">
        <v>641</v>
      </c>
      <c r="N1516" s="383" t="s">
        <v>620</v>
      </c>
      <c r="O1516" s="383" t="s">
        <v>230</v>
      </c>
    </row>
    <row r="1517" spans="1:15">
      <c r="A1517" s="385">
        <v>42108</v>
      </c>
      <c r="B1517" s="383" t="s">
        <v>17</v>
      </c>
      <c r="C1517" s="383" t="s">
        <v>18</v>
      </c>
      <c r="D1517" s="383" t="s">
        <v>19</v>
      </c>
      <c r="E1517" s="383" t="s">
        <v>668</v>
      </c>
      <c r="F1517" s="383" t="s">
        <v>10</v>
      </c>
      <c r="G1517" s="384">
        <v>750</v>
      </c>
      <c r="H1517" s="383" t="s">
        <v>669</v>
      </c>
      <c r="I1517" s="383" t="s">
        <v>670</v>
      </c>
      <c r="J1517" s="383" t="s">
        <v>617</v>
      </c>
      <c r="K1517" s="383" t="s">
        <v>618</v>
      </c>
      <c r="L1517" s="384">
        <v>30380</v>
      </c>
      <c r="M1517" s="383" t="s">
        <v>642</v>
      </c>
      <c r="N1517" s="383" t="s">
        <v>620</v>
      </c>
      <c r="O1517" s="383" t="s">
        <v>230</v>
      </c>
    </row>
    <row r="1518" spans="1:15">
      <c r="A1518" s="385">
        <v>42109</v>
      </c>
      <c r="B1518" s="383" t="s">
        <v>17</v>
      </c>
      <c r="C1518" s="383" t="s">
        <v>18</v>
      </c>
      <c r="D1518" s="383" t="s">
        <v>19</v>
      </c>
      <c r="E1518" s="383" t="s">
        <v>668</v>
      </c>
      <c r="F1518" s="383" t="s">
        <v>10</v>
      </c>
      <c r="G1518" s="384">
        <v>750</v>
      </c>
      <c r="H1518" s="383" t="s">
        <v>669</v>
      </c>
      <c r="I1518" s="383" t="s">
        <v>670</v>
      </c>
      <c r="J1518" s="383" t="s">
        <v>617</v>
      </c>
      <c r="K1518" s="383" t="s">
        <v>618</v>
      </c>
      <c r="L1518" s="384">
        <v>30722</v>
      </c>
      <c r="M1518" s="383" t="s">
        <v>642</v>
      </c>
      <c r="N1518" s="383" t="s">
        <v>620</v>
      </c>
      <c r="O1518" s="383" t="s">
        <v>230</v>
      </c>
    </row>
    <row r="1519" spans="1:15">
      <c r="A1519" s="385">
        <v>42110</v>
      </c>
      <c r="B1519" s="383" t="s">
        <v>17</v>
      </c>
      <c r="C1519" s="383" t="s">
        <v>18</v>
      </c>
      <c r="D1519" s="383" t="s">
        <v>19</v>
      </c>
      <c r="E1519" s="383" t="s">
        <v>668</v>
      </c>
      <c r="F1519" s="383" t="s">
        <v>10</v>
      </c>
      <c r="G1519" s="384">
        <v>750</v>
      </c>
      <c r="H1519" s="383" t="s">
        <v>669</v>
      </c>
      <c r="I1519" s="383" t="s">
        <v>670</v>
      </c>
      <c r="J1519" s="383" t="s">
        <v>617</v>
      </c>
      <c r="K1519" s="383" t="s">
        <v>618</v>
      </c>
      <c r="L1519" s="384">
        <v>30780</v>
      </c>
      <c r="M1519" s="383" t="s">
        <v>642</v>
      </c>
      <c r="N1519" s="383" t="s">
        <v>620</v>
      </c>
      <c r="O1519" s="383" t="s">
        <v>230</v>
      </c>
    </row>
    <row r="1520" spans="1:15">
      <c r="A1520" s="385">
        <v>42111</v>
      </c>
      <c r="B1520" s="383" t="s">
        <v>15</v>
      </c>
      <c r="C1520" s="383" t="s">
        <v>16</v>
      </c>
      <c r="D1520" s="383" t="s">
        <v>13</v>
      </c>
      <c r="E1520" s="383" t="s">
        <v>680</v>
      </c>
      <c r="F1520" s="383" t="s">
        <v>10</v>
      </c>
      <c r="G1520" s="384">
        <v>6000</v>
      </c>
      <c r="H1520" s="383" t="s">
        <v>681</v>
      </c>
      <c r="I1520" s="383" t="s">
        <v>684</v>
      </c>
      <c r="J1520" s="383" t="s">
        <v>617</v>
      </c>
      <c r="K1520" s="383" t="s">
        <v>618</v>
      </c>
      <c r="L1520" s="384">
        <v>30780</v>
      </c>
      <c r="M1520" s="383" t="s">
        <v>642</v>
      </c>
      <c r="N1520" s="383" t="s">
        <v>620</v>
      </c>
      <c r="O1520" s="383" t="s">
        <v>230</v>
      </c>
    </row>
    <row r="1521" spans="1:15">
      <c r="A1521" s="385">
        <v>42112</v>
      </c>
      <c r="B1521" s="383" t="s">
        <v>15</v>
      </c>
      <c r="C1521" s="383" t="s">
        <v>16</v>
      </c>
      <c r="D1521" s="383" t="s">
        <v>13</v>
      </c>
      <c r="E1521" s="383" t="s">
        <v>680</v>
      </c>
      <c r="F1521" s="383" t="s">
        <v>10</v>
      </c>
      <c r="G1521" s="384">
        <v>6000</v>
      </c>
      <c r="H1521" s="383" t="s">
        <v>681</v>
      </c>
      <c r="I1521" s="383" t="s">
        <v>684</v>
      </c>
      <c r="J1521" s="383" t="s">
        <v>617</v>
      </c>
      <c r="K1521" s="383" t="s">
        <v>618</v>
      </c>
      <c r="L1521" s="384">
        <v>30780</v>
      </c>
      <c r="M1521" s="383" t="s">
        <v>642</v>
      </c>
      <c r="N1521" s="383" t="s">
        <v>620</v>
      </c>
      <c r="O1521" s="383" t="s">
        <v>230</v>
      </c>
    </row>
    <row r="1522" spans="1:15">
      <c r="A1522" s="385">
        <v>42113</v>
      </c>
      <c r="B1522" s="383" t="s">
        <v>15</v>
      </c>
      <c r="C1522" s="383" t="s">
        <v>16</v>
      </c>
      <c r="D1522" s="383" t="s">
        <v>13</v>
      </c>
      <c r="E1522" s="383" t="s">
        <v>680</v>
      </c>
      <c r="F1522" s="383" t="s">
        <v>10</v>
      </c>
      <c r="G1522" s="384">
        <v>6000</v>
      </c>
      <c r="H1522" s="383" t="s">
        <v>681</v>
      </c>
      <c r="I1522" s="383" t="s">
        <v>684</v>
      </c>
      <c r="J1522" s="383" t="s">
        <v>617</v>
      </c>
      <c r="K1522" s="383" t="s">
        <v>618</v>
      </c>
      <c r="L1522" s="384">
        <v>30780</v>
      </c>
      <c r="M1522" s="383" t="s">
        <v>643</v>
      </c>
      <c r="N1522" s="383" t="s">
        <v>620</v>
      </c>
      <c r="O1522" s="383" t="s">
        <v>230</v>
      </c>
    </row>
    <row r="1523" spans="1:15">
      <c r="A1523" s="385">
        <v>42114</v>
      </c>
      <c r="B1523" s="383" t="s">
        <v>15</v>
      </c>
      <c r="C1523" s="383" t="s">
        <v>16</v>
      </c>
      <c r="D1523" s="383" t="s">
        <v>13</v>
      </c>
      <c r="E1523" s="383" t="s">
        <v>680</v>
      </c>
      <c r="F1523" s="383" t="s">
        <v>10</v>
      </c>
      <c r="G1523" s="384">
        <v>6000</v>
      </c>
      <c r="H1523" s="383" t="s">
        <v>681</v>
      </c>
      <c r="I1523" s="383" t="s">
        <v>684</v>
      </c>
      <c r="J1523" s="383" t="s">
        <v>617</v>
      </c>
      <c r="K1523" s="383" t="s">
        <v>618</v>
      </c>
      <c r="L1523" s="384">
        <v>30780</v>
      </c>
      <c r="M1523" s="383" t="s">
        <v>643</v>
      </c>
      <c r="N1523" s="383" t="s">
        <v>620</v>
      </c>
      <c r="O1523" s="383" t="s">
        <v>230</v>
      </c>
    </row>
    <row r="1524" spans="1:15">
      <c r="A1524" s="385">
        <v>42115</v>
      </c>
      <c r="B1524" s="383" t="s">
        <v>15</v>
      </c>
      <c r="C1524" s="383" t="s">
        <v>16</v>
      </c>
      <c r="D1524" s="383" t="s">
        <v>13</v>
      </c>
      <c r="E1524" s="383" t="s">
        <v>680</v>
      </c>
      <c r="F1524" s="383" t="s">
        <v>10</v>
      </c>
      <c r="G1524" s="384">
        <v>6000</v>
      </c>
      <c r="H1524" s="383" t="s">
        <v>681</v>
      </c>
      <c r="I1524" s="383" t="s">
        <v>684</v>
      </c>
      <c r="J1524" s="383" t="s">
        <v>617</v>
      </c>
      <c r="K1524" s="383" t="s">
        <v>618</v>
      </c>
      <c r="L1524" s="384">
        <v>30780</v>
      </c>
      <c r="M1524" s="383" t="s">
        <v>643</v>
      </c>
      <c r="N1524" s="383" t="s">
        <v>620</v>
      </c>
      <c r="O1524" s="383" t="s">
        <v>230</v>
      </c>
    </row>
    <row r="1525" spans="1:15">
      <c r="A1525" s="385">
        <v>42116</v>
      </c>
      <c r="B1525" s="383" t="s">
        <v>621</v>
      </c>
      <c r="C1525" s="383" t="s">
        <v>8</v>
      </c>
      <c r="D1525" s="383" t="s">
        <v>9</v>
      </c>
      <c r="E1525" s="383" t="s">
        <v>622</v>
      </c>
      <c r="F1525" s="383" t="s">
        <v>10</v>
      </c>
      <c r="G1525" s="384">
        <v>590</v>
      </c>
      <c r="H1525" s="383" t="s">
        <v>14</v>
      </c>
      <c r="I1525" s="383" t="s">
        <v>691</v>
      </c>
      <c r="J1525" s="383" t="s">
        <v>617</v>
      </c>
      <c r="K1525" s="383" t="s">
        <v>618</v>
      </c>
      <c r="L1525" s="384">
        <v>30780</v>
      </c>
      <c r="M1525" s="383" t="s">
        <v>643</v>
      </c>
      <c r="N1525" s="383" t="s">
        <v>620</v>
      </c>
      <c r="O1525" s="383" t="s">
        <v>230</v>
      </c>
    </row>
    <row r="1526" spans="1:15">
      <c r="A1526" s="385">
        <v>42117</v>
      </c>
      <c r="B1526" s="383" t="s">
        <v>621</v>
      </c>
      <c r="C1526" s="383" t="s">
        <v>8</v>
      </c>
      <c r="D1526" s="383" t="s">
        <v>9</v>
      </c>
      <c r="E1526" s="383" t="s">
        <v>622</v>
      </c>
      <c r="F1526" s="383" t="s">
        <v>10</v>
      </c>
      <c r="G1526" s="384">
        <v>590</v>
      </c>
      <c r="H1526" s="383" t="s">
        <v>14</v>
      </c>
      <c r="I1526" s="383" t="s">
        <v>691</v>
      </c>
      <c r="J1526" s="383" t="s">
        <v>617</v>
      </c>
      <c r="K1526" s="383" t="s">
        <v>618</v>
      </c>
      <c r="L1526" s="384">
        <v>30780</v>
      </c>
      <c r="M1526" s="383" t="s">
        <v>643</v>
      </c>
      <c r="N1526" s="383" t="s">
        <v>620</v>
      </c>
      <c r="O1526" s="383" t="s">
        <v>230</v>
      </c>
    </row>
    <row r="1527" spans="1:15">
      <c r="A1527" s="385">
        <v>42118</v>
      </c>
      <c r="B1527" s="383" t="s">
        <v>621</v>
      </c>
      <c r="C1527" s="383" t="s">
        <v>8</v>
      </c>
      <c r="D1527" s="383" t="s">
        <v>9</v>
      </c>
      <c r="E1527" s="383" t="s">
        <v>622</v>
      </c>
      <c r="F1527" s="383" t="s">
        <v>10</v>
      </c>
      <c r="G1527" s="384">
        <v>590</v>
      </c>
      <c r="H1527" s="383" t="s">
        <v>14</v>
      </c>
      <c r="I1527" s="383" t="s">
        <v>691</v>
      </c>
      <c r="J1527" s="383" t="s">
        <v>617</v>
      </c>
      <c r="K1527" s="383" t="s">
        <v>618</v>
      </c>
      <c r="L1527" s="384">
        <v>30780</v>
      </c>
      <c r="M1527" s="383" t="s">
        <v>643</v>
      </c>
      <c r="N1527" s="383" t="s">
        <v>620</v>
      </c>
      <c r="O1527" s="383" t="s">
        <v>230</v>
      </c>
    </row>
    <row r="1528" spans="1:15">
      <c r="A1528" s="385">
        <v>42119</v>
      </c>
      <c r="B1528" s="383" t="s">
        <v>621</v>
      </c>
      <c r="C1528" s="383" t="s">
        <v>8</v>
      </c>
      <c r="D1528" s="383" t="s">
        <v>9</v>
      </c>
      <c r="E1528" s="383" t="s">
        <v>622</v>
      </c>
      <c r="F1528" s="383" t="s">
        <v>10</v>
      </c>
      <c r="G1528" s="384">
        <v>9855</v>
      </c>
      <c r="H1528" s="383" t="s">
        <v>14</v>
      </c>
      <c r="I1528" s="383" t="s">
        <v>693</v>
      </c>
      <c r="J1528" s="383" t="s">
        <v>617</v>
      </c>
      <c r="K1528" s="383" t="s">
        <v>618</v>
      </c>
      <c r="L1528" s="384">
        <v>30780</v>
      </c>
      <c r="M1528" s="383" t="s">
        <v>643</v>
      </c>
      <c r="N1528" s="383" t="s">
        <v>620</v>
      </c>
      <c r="O1528" s="383" t="s">
        <v>230</v>
      </c>
    </row>
    <row r="1529" spans="1:15">
      <c r="A1529" s="385">
        <v>42120</v>
      </c>
      <c r="B1529" s="383" t="s">
        <v>621</v>
      </c>
      <c r="C1529" s="383" t="s">
        <v>8</v>
      </c>
      <c r="D1529" s="383" t="s">
        <v>9</v>
      </c>
      <c r="E1529" s="383" t="s">
        <v>622</v>
      </c>
      <c r="F1529" s="383" t="s">
        <v>10</v>
      </c>
      <c r="G1529" s="384">
        <v>9855</v>
      </c>
      <c r="H1529" s="383" t="s">
        <v>14</v>
      </c>
      <c r="I1529" s="383" t="s">
        <v>693</v>
      </c>
      <c r="J1529" s="383" t="s">
        <v>617</v>
      </c>
      <c r="K1529" s="383" t="s">
        <v>618</v>
      </c>
      <c r="L1529" s="384">
        <v>30780</v>
      </c>
      <c r="M1529" s="383" t="s">
        <v>643</v>
      </c>
      <c r="N1529" s="383" t="s">
        <v>620</v>
      </c>
      <c r="O1529" s="383" t="s">
        <v>230</v>
      </c>
    </row>
    <row r="1530" spans="1:15">
      <c r="A1530" s="385">
        <v>42121</v>
      </c>
      <c r="B1530" s="383" t="s">
        <v>613</v>
      </c>
      <c r="C1530" s="383" t="s">
        <v>25</v>
      </c>
      <c r="D1530" s="383" t="s">
        <v>26</v>
      </c>
      <c r="E1530" s="383" t="s">
        <v>614</v>
      </c>
      <c r="F1530" s="383" t="s">
        <v>10</v>
      </c>
      <c r="G1530" s="384">
        <v>20757</v>
      </c>
      <c r="H1530" s="383" t="s">
        <v>14</v>
      </c>
      <c r="I1530" s="383" t="s">
        <v>699</v>
      </c>
      <c r="J1530" s="383" t="s">
        <v>617</v>
      </c>
      <c r="K1530" s="383" t="s">
        <v>618</v>
      </c>
      <c r="L1530" s="384">
        <v>30780</v>
      </c>
      <c r="M1530" s="383" t="s">
        <v>643</v>
      </c>
      <c r="N1530" s="383" t="s">
        <v>620</v>
      </c>
      <c r="O1530" s="383" t="s">
        <v>230</v>
      </c>
    </row>
    <row r="1531" spans="1:15">
      <c r="A1531" s="385">
        <v>42122</v>
      </c>
      <c r="B1531" s="383" t="s">
        <v>621</v>
      </c>
      <c r="C1531" s="383" t="s">
        <v>8</v>
      </c>
      <c r="D1531" s="383" t="s">
        <v>9</v>
      </c>
      <c r="E1531" s="383" t="s">
        <v>622</v>
      </c>
      <c r="F1531" s="383" t="s">
        <v>10</v>
      </c>
      <c r="G1531" s="384">
        <v>9855</v>
      </c>
      <c r="H1531" s="383" t="s">
        <v>14</v>
      </c>
      <c r="I1531" s="383" t="s">
        <v>693</v>
      </c>
      <c r="J1531" s="383" t="s">
        <v>617</v>
      </c>
      <c r="K1531" s="383" t="s">
        <v>618</v>
      </c>
      <c r="L1531" s="384">
        <v>30780</v>
      </c>
      <c r="M1531" s="383" t="s">
        <v>643</v>
      </c>
      <c r="N1531" s="383" t="s">
        <v>620</v>
      </c>
      <c r="O1531" s="383" t="s">
        <v>230</v>
      </c>
    </row>
    <row r="1532" spans="1:15">
      <c r="A1532" s="385">
        <v>42123</v>
      </c>
      <c r="B1532" s="383" t="s">
        <v>621</v>
      </c>
      <c r="C1532" s="383" t="s">
        <v>8</v>
      </c>
      <c r="D1532" s="383" t="s">
        <v>9</v>
      </c>
      <c r="E1532" s="383" t="s">
        <v>622</v>
      </c>
      <c r="F1532" s="383" t="s">
        <v>10</v>
      </c>
      <c r="G1532" s="384">
        <v>590</v>
      </c>
      <c r="H1532" s="383" t="s">
        <v>14</v>
      </c>
      <c r="I1532" s="383" t="s">
        <v>691</v>
      </c>
      <c r="J1532" s="383" t="s">
        <v>617</v>
      </c>
      <c r="K1532" s="383" t="s">
        <v>618</v>
      </c>
      <c r="L1532" s="384">
        <v>30780</v>
      </c>
      <c r="M1532" s="383" t="s">
        <v>643</v>
      </c>
      <c r="N1532" s="383" t="s">
        <v>620</v>
      </c>
      <c r="O1532" s="383" t="s">
        <v>230</v>
      </c>
    </row>
    <row r="1533" spans="1:15">
      <c r="A1533" s="385">
        <v>42124</v>
      </c>
      <c r="B1533" s="383" t="s">
        <v>621</v>
      </c>
      <c r="C1533" s="383" t="s">
        <v>8</v>
      </c>
      <c r="D1533" s="383" t="s">
        <v>9</v>
      </c>
      <c r="E1533" s="383" t="s">
        <v>622</v>
      </c>
      <c r="F1533" s="383" t="s">
        <v>10</v>
      </c>
      <c r="G1533" s="384">
        <v>9855</v>
      </c>
      <c r="H1533" s="383" t="s">
        <v>14</v>
      </c>
      <c r="I1533" s="383" t="s">
        <v>693</v>
      </c>
      <c r="J1533" s="383" t="s">
        <v>617</v>
      </c>
      <c r="K1533" s="383" t="s">
        <v>618</v>
      </c>
      <c r="L1533" s="384">
        <v>30780</v>
      </c>
      <c r="M1533" s="383" t="s">
        <v>643</v>
      </c>
      <c r="N1533" s="383" t="s">
        <v>620</v>
      </c>
      <c r="O1533" s="383" t="s">
        <v>230</v>
      </c>
    </row>
    <row r="1534" spans="1:15">
      <c r="A1534" s="385">
        <v>42125</v>
      </c>
      <c r="B1534" s="383" t="s">
        <v>15</v>
      </c>
      <c r="C1534" s="383" t="s">
        <v>16</v>
      </c>
      <c r="D1534" s="383" t="s">
        <v>13</v>
      </c>
      <c r="E1534" s="383" t="s">
        <v>680</v>
      </c>
      <c r="F1534" s="383" t="s">
        <v>10</v>
      </c>
      <c r="G1534" s="384">
        <v>2600</v>
      </c>
      <c r="H1534" s="383" t="s">
        <v>681</v>
      </c>
      <c r="I1534" s="383" t="s">
        <v>690</v>
      </c>
      <c r="J1534" s="383" t="s">
        <v>617</v>
      </c>
      <c r="K1534" s="383" t="s">
        <v>618</v>
      </c>
      <c r="L1534" s="384">
        <v>30780</v>
      </c>
      <c r="M1534" s="383" t="s">
        <v>643</v>
      </c>
      <c r="N1534" s="383" t="s">
        <v>620</v>
      </c>
      <c r="O1534" s="383" t="s">
        <v>230</v>
      </c>
    </row>
    <row r="1535" spans="1:15">
      <c r="A1535" s="385">
        <v>42126</v>
      </c>
      <c r="B1535" s="383" t="s">
        <v>613</v>
      </c>
      <c r="C1535" s="383" t="s">
        <v>25</v>
      </c>
      <c r="D1535" s="383" t="s">
        <v>26</v>
      </c>
      <c r="E1535" s="383" t="s">
        <v>614</v>
      </c>
      <c r="F1535" s="383" t="s">
        <v>10</v>
      </c>
      <c r="G1535" s="384">
        <v>4396</v>
      </c>
      <c r="H1535" s="383" t="s">
        <v>14</v>
      </c>
      <c r="I1535" s="383" t="s">
        <v>699</v>
      </c>
      <c r="J1535" s="383" t="s">
        <v>617</v>
      </c>
      <c r="K1535" s="383" t="s">
        <v>618</v>
      </c>
      <c r="L1535" s="384">
        <v>30780</v>
      </c>
      <c r="M1535" s="383" t="s">
        <v>643</v>
      </c>
      <c r="N1535" s="383" t="s">
        <v>620</v>
      </c>
      <c r="O1535" s="383" t="s">
        <v>230</v>
      </c>
    </row>
    <row r="1536" spans="1:15">
      <c r="A1536" s="385">
        <v>42127</v>
      </c>
      <c r="B1536" s="383" t="s">
        <v>621</v>
      </c>
      <c r="C1536" s="383" t="s">
        <v>8</v>
      </c>
      <c r="D1536" s="383" t="s">
        <v>9</v>
      </c>
      <c r="E1536" s="383" t="s">
        <v>622</v>
      </c>
      <c r="F1536" s="383" t="s">
        <v>10</v>
      </c>
      <c r="G1536" s="384">
        <v>9855</v>
      </c>
      <c r="H1536" s="383" t="s">
        <v>14</v>
      </c>
      <c r="I1536" s="383" t="s">
        <v>693</v>
      </c>
      <c r="J1536" s="383" t="s">
        <v>617</v>
      </c>
      <c r="K1536" s="383" t="s">
        <v>618</v>
      </c>
      <c r="L1536" s="384">
        <v>30780</v>
      </c>
      <c r="M1536" s="383" t="s">
        <v>643</v>
      </c>
      <c r="N1536" s="383" t="s">
        <v>620</v>
      </c>
      <c r="O1536" s="383" t="s">
        <v>230</v>
      </c>
    </row>
    <row r="1537" spans="1:15">
      <c r="A1537" s="385">
        <v>42128</v>
      </c>
      <c r="B1537" s="383" t="s">
        <v>621</v>
      </c>
      <c r="C1537" s="383" t="s">
        <v>8</v>
      </c>
      <c r="D1537" s="383" t="s">
        <v>9</v>
      </c>
      <c r="E1537" s="383" t="s">
        <v>622</v>
      </c>
      <c r="F1537" s="383" t="s">
        <v>10</v>
      </c>
      <c r="G1537" s="384">
        <v>9855</v>
      </c>
      <c r="H1537" s="383" t="s">
        <v>14</v>
      </c>
      <c r="I1537" s="383" t="s">
        <v>693</v>
      </c>
      <c r="J1537" s="383" t="s">
        <v>617</v>
      </c>
      <c r="K1537" s="383" t="s">
        <v>618</v>
      </c>
      <c r="L1537" s="384">
        <v>30780</v>
      </c>
      <c r="M1537" s="383" t="s">
        <v>643</v>
      </c>
      <c r="N1537" s="383" t="s">
        <v>620</v>
      </c>
      <c r="O1537" s="383" t="s">
        <v>230</v>
      </c>
    </row>
    <row r="1538" spans="1:15">
      <c r="A1538" s="385">
        <v>42129</v>
      </c>
      <c r="B1538" s="383" t="s">
        <v>15</v>
      </c>
      <c r="C1538" s="383" t="s">
        <v>16</v>
      </c>
      <c r="D1538" s="383" t="s">
        <v>13</v>
      </c>
      <c r="E1538" s="383" t="s">
        <v>680</v>
      </c>
      <c r="F1538" s="383" t="s">
        <v>10</v>
      </c>
      <c r="G1538" s="384">
        <v>10000</v>
      </c>
      <c r="H1538" s="383" t="s">
        <v>681</v>
      </c>
      <c r="I1538" s="383" t="s">
        <v>684</v>
      </c>
      <c r="J1538" s="383" t="s">
        <v>617</v>
      </c>
      <c r="K1538" s="383" t="s">
        <v>618</v>
      </c>
      <c r="L1538" s="384">
        <v>30780</v>
      </c>
      <c r="M1538" s="383" t="s">
        <v>643</v>
      </c>
      <c r="N1538" s="383" t="s">
        <v>620</v>
      </c>
      <c r="O1538" s="383" t="s">
        <v>230</v>
      </c>
    </row>
    <row r="1539" spans="1:15">
      <c r="A1539" s="385">
        <v>42130</v>
      </c>
      <c r="B1539" s="383" t="s">
        <v>15</v>
      </c>
      <c r="C1539" s="383" t="s">
        <v>16</v>
      </c>
      <c r="D1539" s="383" t="s">
        <v>13</v>
      </c>
      <c r="E1539" s="383" t="s">
        <v>680</v>
      </c>
      <c r="F1539" s="383" t="s">
        <v>10</v>
      </c>
      <c r="G1539" s="384">
        <v>10000</v>
      </c>
      <c r="H1539" s="383" t="s">
        <v>681</v>
      </c>
      <c r="I1539" s="383" t="s">
        <v>684</v>
      </c>
      <c r="J1539" s="383" t="s">
        <v>617</v>
      </c>
      <c r="K1539" s="383" t="s">
        <v>618</v>
      </c>
      <c r="L1539" s="384">
        <v>30780</v>
      </c>
      <c r="M1539" s="383" t="s">
        <v>643</v>
      </c>
      <c r="N1539" s="383" t="s">
        <v>620</v>
      </c>
      <c r="O1539" s="383" t="s">
        <v>230</v>
      </c>
    </row>
    <row r="1540" spans="1:15">
      <c r="A1540" s="385">
        <v>42131</v>
      </c>
      <c r="B1540" s="383" t="s">
        <v>15</v>
      </c>
      <c r="C1540" s="383" t="s">
        <v>16</v>
      </c>
      <c r="D1540" s="383" t="s">
        <v>13</v>
      </c>
      <c r="E1540" s="383" t="s">
        <v>680</v>
      </c>
      <c r="F1540" s="383" t="s">
        <v>10</v>
      </c>
      <c r="G1540" s="384">
        <v>10000</v>
      </c>
      <c r="H1540" s="383" t="s">
        <v>681</v>
      </c>
      <c r="I1540" s="383" t="s">
        <v>684</v>
      </c>
      <c r="J1540" s="383" t="s">
        <v>617</v>
      </c>
      <c r="K1540" s="383" t="s">
        <v>618</v>
      </c>
      <c r="L1540" s="384">
        <v>30780</v>
      </c>
      <c r="M1540" s="383" t="s">
        <v>643</v>
      </c>
      <c r="N1540" s="383" t="s">
        <v>620</v>
      </c>
      <c r="O1540" s="383" t="s">
        <v>230</v>
      </c>
    </row>
    <row r="1541" spans="1:15">
      <c r="A1541" s="385">
        <v>42132</v>
      </c>
      <c r="B1541" s="383" t="s">
        <v>15</v>
      </c>
      <c r="C1541" s="383" t="s">
        <v>16</v>
      </c>
      <c r="D1541" s="383" t="s">
        <v>13</v>
      </c>
      <c r="E1541" s="383" t="s">
        <v>680</v>
      </c>
      <c r="F1541" s="383" t="s">
        <v>10</v>
      </c>
      <c r="G1541" s="384">
        <v>10000</v>
      </c>
      <c r="H1541" s="383" t="s">
        <v>681</v>
      </c>
      <c r="I1541" s="383" t="s">
        <v>684</v>
      </c>
      <c r="J1541" s="383" t="s">
        <v>617</v>
      </c>
      <c r="K1541" s="383" t="s">
        <v>618</v>
      </c>
      <c r="L1541" s="384">
        <v>30780</v>
      </c>
      <c r="M1541" s="383" t="s">
        <v>643</v>
      </c>
      <c r="N1541" s="383" t="s">
        <v>620</v>
      </c>
      <c r="O1541" s="383" t="s">
        <v>230</v>
      </c>
    </row>
    <row r="1542" spans="1:15">
      <c r="A1542" s="385">
        <v>42133</v>
      </c>
      <c r="B1542" s="383" t="s">
        <v>663</v>
      </c>
      <c r="C1542" s="383" t="s">
        <v>664</v>
      </c>
      <c r="D1542" s="383" t="s">
        <v>22</v>
      </c>
      <c r="E1542" s="383" t="s">
        <v>665</v>
      </c>
      <c r="F1542" s="383" t="s">
        <v>10</v>
      </c>
      <c r="G1542" s="384">
        <v>2185</v>
      </c>
      <c r="H1542" s="383" t="s">
        <v>704</v>
      </c>
      <c r="I1542" s="383" t="s">
        <v>705</v>
      </c>
      <c r="J1542" s="383" t="s">
        <v>617</v>
      </c>
      <c r="K1542" s="383" t="s">
        <v>618</v>
      </c>
      <c r="L1542" s="384">
        <v>30780</v>
      </c>
      <c r="M1542" s="383" t="s">
        <v>643</v>
      </c>
      <c r="N1542" s="383" t="s">
        <v>620</v>
      </c>
      <c r="O1542" s="383" t="s">
        <v>230</v>
      </c>
    </row>
    <row r="1543" spans="1:15">
      <c r="A1543" s="385">
        <v>42134</v>
      </c>
      <c r="B1543" s="383" t="s">
        <v>663</v>
      </c>
      <c r="C1543" s="383" t="s">
        <v>664</v>
      </c>
      <c r="D1543" s="383" t="s">
        <v>22</v>
      </c>
      <c r="E1543" s="383" t="s">
        <v>665</v>
      </c>
      <c r="F1543" s="383" t="s">
        <v>10</v>
      </c>
      <c r="G1543" s="384">
        <v>2185</v>
      </c>
      <c r="H1543" s="383" t="s">
        <v>704</v>
      </c>
      <c r="I1543" s="383" t="s">
        <v>705</v>
      </c>
      <c r="J1543" s="383" t="s">
        <v>617</v>
      </c>
      <c r="K1543" s="383" t="s">
        <v>618</v>
      </c>
      <c r="L1543" s="384">
        <v>30780</v>
      </c>
      <c r="M1543" s="383" t="s">
        <v>643</v>
      </c>
      <c r="N1543" s="383" t="s">
        <v>620</v>
      </c>
      <c r="O1543" s="383" t="s">
        <v>230</v>
      </c>
    </row>
    <row r="1544" spans="1:15">
      <c r="A1544" s="385">
        <v>42135</v>
      </c>
      <c r="B1544" s="383" t="s">
        <v>663</v>
      </c>
      <c r="C1544" s="383" t="s">
        <v>664</v>
      </c>
      <c r="D1544" s="383" t="s">
        <v>22</v>
      </c>
      <c r="E1544" s="383" t="s">
        <v>665</v>
      </c>
      <c r="F1544" s="383" t="s">
        <v>10</v>
      </c>
      <c r="G1544" s="384">
        <v>2185</v>
      </c>
      <c r="H1544" s="383" t="s">
        <v>704</v>
      </c>
      <c r="I1544" s="383" t="s">
        <v>705</v>
      </c>
      <c r="J1544" s="383" t="s">
        <v>617</v>
      </c>
      <c r="K1544" s="383" t="s">
        <v>618</v>
      </c>
      <c r="L1544" s="384">
        <v>30780</v>
      </c>
      <c r="M1544" s="383" t="s">
        <v>643</v>
      </c>
      <c r="N1544" s="383" t="s">
        <v>620</v>
      </c>
      <c r="O1544" s="383" t="s">
        <v>230</v>
      </c>
    </row>
    <row r="1545" spans="1:15">
      <c r="A1545" s="385">
        <v>42136</v>
      </c>
      <c r="B1545" s="383" t="s">
        <v>621</v>
      </c>
      <c r="C1545" s="383" t="s">
        <v>8</v>
      </c>
      <c r="D1545" s="383" t="s">
        <v>9</v>
      </c>
      <c r="E1545" s="383" t="s">
        <v>622</v>
      </c>
      <c r="F1545" s="383" t="s">
        <v>10</v>
      </c>
      <c r="G1545" s="384">
        <v>9855</v>
      </c>
      <c r="H1545" s="383" t="s">
        <v>14</v>
      </c>
      <c r="I1545" s="383" t="s">
        <v>693</v>
      </c>
      <c r="J1545" s="383" t="s">
        <v>617</v>
      </c>
      <c r="K1545" s="383" t="s">
        <v>618</v>
      </c>
      <c r="L1545" s="384">
        <v>30780</v>
      </c>
      <c r="M1545" s="383" t="s">
        <v>643</v>
      </c>
      <c r="N1545" s="383" t="s">
        <v>620</v>
      </c>
      <c r="O1545" s="383" t="s">
        <v>230</v>
      </c>
    </row>
    <row r="1546" spans="1:15">
      <c r="A1546" s="385">
        <v>42137</v>
      </c>
      <c r="B1546" s="383" t="s">
        <v>621</v>
      </c>
      <c r="C1546" s="383" t="s">
        <v>8</v>
      </c>
      <c r="D1546" s="383" t="s">
        <v>9</v>
      </c>
      <c r="E1546" s="383" t="s">
        <v>622</v>
      </c>
      <c r="F1546" s="383" t="s">
        <v>10</v>
      </c>
      <c r="G1546" s="384">
        <v>9855</v>
      </c>
      <c r="H1546" s="383" t="s">
        <v>14</v>
      </c>
      <c r="I1546" s="383" t="s">
        <v>693</v>
      </c>
      <c r="J1546" s="383" t="s">
        <v>617</v>
      </c>
      <c r="K1546" s="383" t="s">
        <v>618</v>
      </c>
      <c r="L1546" s="384">
        <v>30780</v>
      </c>
      <c r="M1546" s="383" t="s">
        <v>644</v>
      </c>
      <c r="N1546" s="383" t="s">
        <v>620</v>
      </c>
      <c r="O1546" s="383" t="s">
        <v>230</v>
      </c>
    </row>
    <row r="1547" spans="1:15">
      <c r="A1547" s="385">
        <v>42138</v>
      </c>
      <c r="B1547" s="383" t="s">
        <v>694</v>
      </c>
      <c r="C1547" s="383" t="s">
        <v>23</v>
      </c>
      <c r="D1547" s="383" t="s">
        <v>22</v>
      </c>
      <c r="E1547" s="383" t="s">
        <v>695</v>
      </c>
      <c r="F1547" s="383" t="s">
        <v>10</v>
      </c>
      <c r="G1547" s="384">
        <v>3938</v>
      </c>
      <c r="H1547" s="383" t="s">
        <v>696</v>
      </c>
      <c r="I1547" s="383" t="s">
        <v>706</v>
      </c>
      <c r="J1547" s="383" t="s">
        <v>617</v>
      </c>
      <c r="K1547" s="383" t="s">
        <v>618</v>
      </c>
      <c r="L1547" s="384">
        <v>30780</v>
      </c>
      <c r="M1547" s="383" t="s">
        <v>644</v>
      </c>
      <c r="N1547" s="383" t="s">
        <v>620</v>
      </c>
      <c r="O1547" s="383" t="s">
        <v>230</v>
      </c>
    </row>
    <row r="1548" spans="1:15">
      <c r="A1548" s="385">
        <v>42139</v>
      </c>
      <c r="B1548" s="383" t="s">
        <v>694</v>
      </c>
      <c r="C1548" s="383" t="s">
        <v>23</v>
      </c>
      <c r="D1548" s="383" t="s">
        <v>22</v>
      </c>
      <c r="E1548" s="383" t="s">
        <v>695</v>
      </c>
      <c r="F1548" s="383" t="s">
        <v>10</v>
      </c>
      <c r="G1548" s="384">
        <v>3938</v>
      </c>
      <c r="H1548" s="383" t="s">
        <v>696</v>
      </c>
      <c r="I1548" s="383" t="s">
        <v>706</v>
      </c>
      <c r="J1548" s="383" t="s">
        <v>617</v>
      </c>
      <c r="K1548" s="383" t="s">
        <v>618</v>
      </c>
      <c r="L1548" s="384">
        <v>30780</v>
      </c>
      <c r="M1548" s="383" t="s">
        <v>644</v>
      </c>
      <c r="N1548" s="383" t="s">
        <v>620</v>
      </c>
      <c r="O1548" s="383" t="s">
        <v>230</v>
      </c>
    </row>
    <row r="1549" spans="1:15">
      <c r="A1549" s="385">
        <v>42140</v>
      </c>
      <c r="B1549" s="383" t="s">
        <v>21</v>
      </c>
      <c r="C1549" s="383" t="s">
        <v>12</v>
      </c>
      <c r="D1549" s="383" t="s">
        <v>22</v>
      </c>
      <c r="E1549" s="383" t="s">
        <v>658</v>
      </c>
      <c r="F1549" s="383" t="s">
        <v>10</v>
      </c>
      <c r="G1549" s="384">
        <v>118</v>
      </c>
      <c r="H1549" s="383" t="s">
        <v>701</v>
      </c>
      <c r="I1549" s="383" t="s">
        <v>702</v>
      </c>
      <c r="J1549" s="383" t="s">
        <v>617</v>
      </c>
      <c r="K1549" s="383" t="s">
        <v>618</v>
      </c>
      <c r="L1549" s="384">
        <v>30780</v>
      </c>
      <c r="M1549" s="383" t="s">
        <v>644</v>
      </c>
      <c r="N1549" s="383" t="s">
        <v>620</v>
      </c>
      <c r="O1549" s="383" t="s">
        <v>230</v>
      </c>
    </row>
    <row r="1550" spans="1:15">
      <c r="A1550" s="385">
        <v>42141</v>
      </c>
      <c r="B1550" s="383" t="s">
        <v>21</v>
      </c>
      <c r="C1550" s="383" t="s">
        <v>12</v>
      </c>
      <c r="D1550" s="383" t="s">
        <v>22</v>
      </c>
      <c r="E1550" s="383" t="s">
        <v>658</v>
      </c>
      <c r="F1550" s="383" t="s">
        <v>10</v>
      </c>
      <c r="G1550" s="384">
        <v>118</v>
      </c>
      <c r="H1550" s="383" t="s">
        <v>701</v>
      </c>
      <c r="I1550" s="383" t="s">
        <v>702</v>
      </c>
      <c r="J1550" s="383" t="s">
        <v>617</v>
      </c>
      <c r="K1550" s="383" t="s">
        <v>618</v>
      </c>
      <c r="L1550" s="384">
        <v>30780</v>
      </c>
      <c r="M1550" s="383" t="s">
        <v>644</v>
      </c>
      <c r="N1550" s="383" t="s">
        <v>620</v>
      </c>
      <c r="O1550" s="383" t="s">
        <v>230</v>
      </c>
    </row>
    <row r="1551" spans="1:15">
      <c r="A1551" s="385">
        <v>42142</v>
      </c>
      <c r="B1551" s="383" t="s">
        <v>621</v>
      </c>
      <c r="C1551" s="383" t="s">
        <v>8</v>
      </c>
      <c r="D1551" s="383" t="s">
        <v>9</v>
      </c>
      <c r="E1551" s="383" t="s">
        <v>622</v>
      </c>
      <c r="F1551" s="383" t="s">
        <v>10</v>
      </c>
      <c r="G1551" s="384">
        <v>9855</v>
      </c>
      <c r="H1551" s="383" t="s">
        <v>14</v>
      </c>
      <c r="I1551" s="383" t="s">
        <v>693</v>
      </c>
      <c r="J1551" s="383" t="s">
        <v>617</v>
      </c>
      <c r="K1551" s="383" t="s">
        <v>618</v>
      </c>
      <c r="L1551" s="384">
        <v>30780</v>
      </c>
      <c r="M1551" s="383" t="s">
        <v>644</v>
      </c>
      <c r="N1551" s="383" t="s">
        <v>620</v>
      </c>
      <c r="O1551" s="383" t="s">
        <v>230</v>
      </c>
    </row>
    <row r="1552" spans="1:15">
      <c r="A1552" s="385">
        <v>42143</v>
      </c>
      <c r="B1552" s="383" t="s">
        <v>621</v>
      </c>
      <c r="C1552" s="383" t="s">
        <v>8</v>
      </c>
      <c r="D1552" s="383" t="s">
        <v>9</v>
      </c>
      <c r="E1552" s="383" t="s">
        <v>622</v>
      </c>
      <c r="F1552" s="383" t="s">
        <v>10</v>
      </c>
      <c r="G1552" s="384">
        <v>590</v>
      </c>
      <c r="H1552" s="383" t="s">
        <v>14</v>
      </c>
      <c r="I1552" s="383" t="s">
        <v>691</v>
      </c>
      <c r="J1552" s="383" t="s">
        <v>617</v>
      </c>
      <c r="K1552" s="383" t="s">
        <v>618</v>
      </c>
      <c r="L1552" s="384">
        <v>30780</v>
      </c>
      <c r="M1552" s="383" t="s">
        <v>644</v>
      </c>
      <c r="N1552" s="383" t="s">
        <v>620</v>
      </c>
      <c r="O1552" s="383" t="s">
        <v>230</v>
      </c>
    </row>
    <row r="1553" spans="1:15">
      <c r="A1553" s="385">
        <v>42144</v>
      </c>
      <c r="B1553" s="383" t="s">
        <v>621</v>
      </c>
      <c r="C1553" s="383" t="s">
        <v>8</v>
      </c>
      <c r="D1553" s="383" t="s">
        <v>9</v>
      </c>
      <c r="E1553" s="383" t="s">
        <v>622</v>
      </c>
      <c r="F1553" s="383" t="s">
        <v>10</v>
      </c>
      <c r="G1553" s="384">
        <v>9855</v>
      </c>
      <c r="H1553" s="383" t="s">
        <v>14</v>
      </c>
      <c r="I1553" s="383" t="s">
        <v>693</v>
      </c>
      <c r="J1553" s="383" t="s">
        <v>617</v>
      </c>
      <c r="K1553" s="383" t="s">
        <v>618</v>
      </c>
      <c r="L1553" s="384">
        <v>30780</v>
      </c>
      <c r="M1553" s="383" t="s">
        <v>644</v>
      </c>
      <c r="N1553" s="383" t="s">
        <v>620</v>
      </c>
      <c r="O1553" s="383" t="s">
        <v>230</v>
      </c>
    </row>
    <row r="1554" spans="1:15">
      <c r="A1554" s="385">
        <v>42145</v>
      </c>
      <c r="B1554" s="383" t="s">
        <v>621</v>
      </c>
      <c r="C1554" s="383" t="s">
        <v>8</v>
      </c>
      <c r="D1554" s="383" t="s">
        <v>9</v>
      </c>
      <c r="E1554" s="383" t="s">
        <v>622</v>
      </c>
      <c r="F1554" s="383" t="s">
        <v>10</v>
      </c>
      <c r="G1554" s="384">
        <v>9855</v>
      </c>
      <c r="H1554" s="383" t="s">
        <v>14</v>
      </c>
      <c r="I1554" s="383" t="s">
        <v>693</v>
      </c>
      <c r="J1554" s="383" t="s">
        <v>617</v>
      </c>
      <c r="K1554" s="383" t="s">
        <v>618</v>
      </c>
      <c r="L1554" s="384">
        <v>30780</v>
      </c>
      <c r="M1554" s="383" t="s">
        <v>644</v>
      </c>
      <c r="N1554" s="383" t="s">
        <v>620</v>
      </c>
      <c r="O1554" s="383" t="s">
        <v>230</v>
      </c>
    </row>
    <row r="1555" spans="1:15">
      <c r="A1555" s="385">
        <v>42146</v>
      </c>
      <c r="B1555" s="383" t="s">
        <v>621</v>
      </c>
      <c r="C1555" s="383" t="s">
        <v>8</v>
      </c>
      <c r="D1555" s="383" t="s">
        <v>9</v>
      </c>
      <c r="E1555" s="383" t="s">
        <v>622</v>
      </c>
      <c r="F1555" s="383" t="s">
        <v>10</v>
      </c>
      <c r="G1555" s="384">
        <v>590</v>
      </c>
      <c r="H1555" s="383" t="s">
        <v>14</v>
      </c>
      <c r="I1555" s="383" t="s">
        <v>691</v>
      </c>
      <c r="J1555" s="383" t="s">
        <v>617</v>
      </c>
      <c r="K1555" s="383" t="s">
        <v>618</v>
      </c>
      <c r="L1555" s="384">
        <v>30780</v>
      </c>
      <c r="M1555" s="383" t="s">
        <v>644</v>
      </c>
      <c r="N1555" s="383" t="s">
        <v>620</v>
      </c>
      <c r="O1555" s="383" t="s">
        <v>230</v>
      </c>
    </row>
    <row r="1556" spans="1:15">
      <c r="A1556" s="385">
        <v>42147</v>
      </c>
      <c r="B1556" s="383" t="s">
        <v>21</v>
      </c>
      <c r="C1556" s="383" t="s">
        <v>12</v>
      </c>
      <c r="D1556" s="383" t="s">
        <v>22</v>
      </c>
      <c r="E1556" s="383" t="s">
        <v>658</v>
      </c>
      <c r="F1556" s="383" t="s">
        <v>10</v>
      </c>
      <c r="G1556" s="384">
        <v>118</v>
      </c>
      <c r="H1556" s="383" t="s">
        <v>701</v>
      </c>
      <c r="I1556" s="383" t="s">
        <v>702</v>
      </c>
      <c r="J1556" s="383" t="s">
        <v>617</v>
      </c>
      <c r="K1556" s="383" t="s">
        <v>618</v>
      </c>
      <c r="L1556" s="384">
        <v>30780</v>
      </c>
      <c r="M1556" s="383" t="s">
        <v>645</v>
      </c>
      <c r="N1556" s="383" t="s">
        <v>620</v>
      </c>
      <c r="O1556" s="383" t="s">
        <v>230</v>
      </c>
    </row>
    <row r="1557" spans="1:15">
      <c r="A1557" s="385">
        <v>42148</v>
      </c>
      <c r="B1557" s="383" t="s">
        <v>663</v>
      </c>
      <c r="C1557" s="383" t="s">
        <v>664</v>
      </c>
      <c r="D1557" s="383" t="s">
        <v>22</v>
      </c>
      <c r="E1557" s="383" t="s">
        <v>665</v>
      </c>
      <c r="F1557" s="383" t="s">
        <v>10</v>
      </c>
      <c r="G1557" s="384">
        <v>1821</v>
      </c>
      <c r="H1557" s="383" t="s">
        <v>704</v>
      </c>
      <c r="I1557" s="383" t="s">
        <v>710</v>
      </c>
      <c r="J1557" s="383" t="s">
        <v>617</v>
      </c>
      <c r="K1557" s="383" t="s">
        <v>618</v>
      </c>
      <c r="L1557" s="384">
        <v>30780</v>
      </c>
      <c r="M1557" s="383" t="s">
        <v>645</v>
      </c>
      <c r="N1557" s="383" t="s">
        <v>620</v>
      </c>
      <c r="O1557" s="383" t="s">
        <v>230</v>
      </c>
    </row>
    <row r="1558" spans="1:15">
      <c r="A1558" s="385">
        <v>42149</v>
      </c>
      <c r="B1558" s="383" t="s">
        <v>694</v>
      </c>
      <c r="C1558" s="383" t="s">
        <v>23</v>
      </c>
      <c r="D1558" s="383" t="s">
        <v>22</v>
      </c>
      <c r="E1558" s="383" t="s">
        <v>695</v>
      </c>
      <c r="F1558" s="383" t="s">
        <v>10</v>
      </c>
      <c r="G1558" s="384">
        <v>3938</v>
      </c>
      <c r="H1558" s="383" t="s">
        <v>696</v>
      </c>
      <c r="I1558" s="383" t="s">
        <v>706</v>
      </c>
      <c r="J1558" s="383" t="s">
        <v>617</v>
      </c>
      <c r="K1558" s="383" t="s">
        <v>618</v>
      </c>
      <c r="L1558" s="384">
        <v>30780</v>
      </c>
      <c r="M1558" s="383" t="s">
        <v>645</v>
      </c>
      <c r="N1558" s="383" t="s">
        <v>620</v>
      </c>
      <c r="O1558" s="383" t="s">
        <v>230</v>
      </c>
    </row>
    <row r="1559" spans="1:15">
      <c r="A1559" s="385">
        <v>42150</v>
      </c>
      <c r="B1559" s="383" t="s">
        <v>694</v>
      </c>
      <c r="C1559" s="383" t="s">
        <v>23</v>
      </c>
      <c r="D1559" s="383" t="s">
        <v>22</v>
      </c>
      <c r="E1559" s="383" t="s">
        <v>695</v>
      </c>
      <c r="F1559" s="383" t="s">
        <v>10</v>
      </c>
      <c r="G1559" s="384">
        <v>3938</v>
      </c>
      <c r="H1559" s="383" t="s">
        <v>696</v>
      </c>
      <c r="I1559" s="383" t="s">
        <v>706</v>
      </c>
      <c r="J1559" s="383" t="s">
        <v>617</v>
      </c>
      <c r="K1559" s="383" t="s">
        <v>618</v>
      </c>
      <c r="L1559" s="384">
        <v>30780</v>
      </c>
      <c r="M1559" s="383" t="s">
        <v>645</v>
      </c>
      <c r="N1559" s="383" t="s">
        <v>620</v>
      </c>
      <c r="O1559" s="383" t="s">
        <v>230</v>
      </c>
    </row>
    <row r="1560" spans="1:15">
      <c r="A1560" s="385">
        <v>41997</v>
      </c>
      <c r="B1560" s="383" t="s">
        <v>21</v>
      </c>
      <c r="C1560" s="383" t="s">
        <v>12</v>
      </c>
      <c r="D1560" s="383" t="s">
        <v>22</v>
      </c>
      <c r="E1560" s="383" t="s">
        <v>658</v>
      </c>
      <c r="F1560" s="383" t="s">
        <v>10</v>
      </c>
      <c r="G1560" s="384">
        <v>147</v>
      </c>
      <c r="H1560" s="383" t="s">
        <v>701</v>
      </c>
      <c r="I1560" s="383" t="s">
        <v>702</v>
      </c>
      <c r="J1560" s="383" t="s">
        <v>617</v>
      </c>
      <c r="K1560" s="383" t="s">
        <v>618</v>
      </c>
      <c r="L1560" s="384">
        <v>0</v>
      </c>
      <c r="M1560" s="383" t="s">
        <v>619</v>
      </c>
      <c r="N1560" s="383" t="s">
        <v>620</v>
      </c>
      <c r="O1560" s="383" t="s">
        <v>230</v>
      </c>
    </row>
    <row r="1561" spans="1:15">
      <c r="A1561" s="385">
        <v>41998</v>
      </c>
      <c r="B1561" s="383" t="s">
        <v>663</v>
      </c>
      <c r="C1561" s="383" t="s">
        <v>664</v>
      </c>
      <c r="D1561" s="383" t="s">
        <v>22</v>
      </c>
      <c r="E1561" s="383" t="s">
        <v>665</v>
      </c>
      <c r="F1561" s="383" t="s">
        <v>10</v>
      </c>
      <c r="G1561" s="384">
        <v>2860</v>
      </c>
      <c r="H1561" s="383" t="s">
        <v>704</v>
      </c>
      <c r="I1561" s="383" t="s">
        <v>709</v>
      </c>
      <c r="J1561" s="383" t="s">
        <v>617</v>
      </c>
      <c r="K1561" s="383" t="s">
        <v>618</v>
      </c>
      <c r="L1561" s="384">
        <v>0</v>
      </c>
      <c r="M1561" s="383" t="s">
        <v>619</v>
      </c>
      <c r="N1561" s="383" t="s">
        <v>620</v>
      </c>
      <c r="O1561" s="383" t="s">
        <v>230</v>
      </c>
    </row>
    <row r="1562" spans="1:15">
      <c r="A1562" s="385">
        <v>41999</v>
      </c>
      <c r="B1562" s="383" t="s">
        <v>663</v>
      </c>
      <c r="C1562" s="383" t="s">
        <v>664</v>
      </c>
      <c r="D1562" s="383" t="s">
        <v>22</v>
      </c>
      <c r="E1562" s="383" t="s">
        <v>665</v>
      </c>
      <c r="F1562" s="383" t="s">
        <v>10</v>
      </c>
      <c r="G1562" s="384">
        <v>2860</v>
      </c>
      <c r="H1562" s="383" t="s">
        <v>704</v>
      </c>
      <c r="I1562" s="383" t="s">
        <v>709</v>
      </c>
      <c r="J1562" s="383" t="s">
        <v>617</v>
      </c>
      <c r="K1562" s="383" t="s">
        <v>618</v>
      </c>
      <c r="L1562" s="384">
        <v>0</v>
      </c>
      <c r="M1562" s="383" t="s">
        <v>619</v>
      </c>
      <c r="N1562" s="383" t="s">
        <v>620</v>
      </c>
      <c r="O1562" s="383" t="s">
        <v>230</v>
      </c>
    </row>
    <row r="1563" spans="1:15">
      <c r="A1563" s="385">
        <v>42000</v>
      </c>
      <c r="B1563" s="383" t="s">
        <v>663</v>
      </c>
      <c r="C1563" s="383" t="s">
        <v>664</v>
      </c>
      <c r="D1563" s="383" t="s">
        <v>22</v>
      </c>
      <c r="E1563" s="383" t="s">
        <v>665</v>
      </c>
      <c r="F1563" s="383" t="s">
        <v>10</v>
      </c>
      <c r="G1563" s="384">
        <v>2860</v>
      </c>
      <c r="H1563" s="383" t="s">
        <v>704</v>
      </c>
      <c r="I1563" s="383" t="s">
        <v>709</v>
      </c>
      <c r="J1563" s="383" t="s">
        <v>617</v>
      </c>
      <c r="K1563" s="383" t="s">
        <v>618</v>
      </c>
      <c r="L1563" s="384">
        <v>0</v>
      </c>
      <c r="M1563" s="383" t="s">
        <v>619</v>
      </c>
      <c r="N1563" s="383" t="s">
        <v>620</v>
      </c>
      <c r="O1563" s="383" t="s">
        <v>230</v>
      </c>
    </row>
    <row r="1564" spans="1:15">
      <c r="A1564" s="385">
        <v>42001</v>
      </c>
      <c r="B1564" s="383" t="s">
        <v>663</v>
      </c>
      <c r="C1564" s="383" t="s">
        <v>664</v>
      </c>
      <c r="D1564" s="383" t="s">
        <v>22</v>
      </c>
      <c r="E1564" s="383" t="s">
        <v>665</v>
      </c>
      <c r="F1564" s="383" t="s">
        <v>10</v>
      </c>
      <c r="G1564" s="384">
        <v>32222</v>
      </c>
      <c r="H1564" s="383" t="s">
        <v>704</v>
      </c>
      <c r="I1564" s="383" t="s">
        <v>711</v>
      </c>
      <c r="J1564" s="383" t="s">
        <v>617</v>
      </c>
      <c r="K1564" s="383" t="s">
        <v>618</v>
      </c>
      <c r="L1564" s="384">
        <v>0</v>
      </c>
      <c r="M1564" s="383" t="s">
        <v>619</v>
      </c>
      <c r="N1564" s="383" t="s">
        <v>620</v>
      </c>
      <c r="O1564" s="383" t="s">
        <v>230</v>
      </c>
    </row>
    <row r="1565" spans="1:15">
      <c r="A1565" s="385">
        <v>42002</v>
      </c>
      <c r="B1565" s="383" t="s">
        <v>663</v>
      </c>
      <c r="C1565" s="383" t="s">
        <v>664</v>
      </c>
      <c r="D1565" s="383" t="s">
        <v>22</v>
      </c>
      <c r="E1565" s="383" t="s">
        <v>665</v>
      </c>
      <c r="F1565" s="383" t="s">
        <v>10</v>
      </c>
      <c r="G1565" s="384">
        <v>2860</v>
      </c>
      <c r="H1565" s="383" t="s">
        <v>704</v>
      </c>
      <c r="I1565" s="383" t="s">
        <v>709</v>
      </c>
      <c r="J1565" s="383" t="s">
        <v>617</v>
      </c>
      <c r="K1565" s="383" t="s">
        <v>618</v>
      </c>
      <c r="L1565" s="384">
        <v>0</v>
      </c>
      <c r="M1565" s="383" t="s">
        <v>619</v>
      </c>
      <c r="N1565" s="383" t="s">
        <v>620</v>
      </c>
      <c r="O1565" s="383" t="s">
        <v>230</v>
      </c>
    </row>
    <row r="1566" spans="1:15">
      <c r="A1566" s="385">
        <v>42003</v>
      </c>
      <c r="B1566" s="383" t="s">
        <v>15</v>
      </c>
      <c r="C1566" s="383" t="s">
        <v>16</v>
      </c>
      <c r="D1566" s="383" t="s">
        <v>13</v>
      </c>
      <c r="E1566" s="383" t="s">
        <v>680</v>
      </c>
      <c r="F1566" s="383" t="s">
        <v>10</v>
      </c>
      <c r="G1566" s="384">
        <v>1500</v>
      </c>
      <c r="H1566" s="383" t="s">
        <v>681</v>
      </c>
      <c r="I1566" s="383" t="s">
        <v>708</v>
      </c>
      <c r="J1566" s="383" t="s">
        <v>617</v>
      </c>
      <c r="K1566" s="383" t="s">
        <v>618</v>
      </c>
      <c r="L1566" s="384">
        <v>0</v>
      </c>
      <c r="M1566" s="383" t="s">
        <v>619</v>
      </c>
      <c r="N1566" s="383" t="s">
        <v>620</v>
      </c>
      <c r="O1566" s="383" t="s">
        <v>230</v>
      </c>
    </row>
    <row r="1567" spans="1:15">
      <c r="A1567" s="385">
        <v>42004</v>
      </c>
      <c r="B1567" s="383" t="s">
        <v>15</v>
      </c>
      <c r="C1567" s="383" t="s">
        <v>16</v>
      </c>
      <c r="D1567" s="383" t="s">
        <v>13</v>
      </c>
      <c r="E1567" s="383" t="s">
        <v>680</v>
      </c>
      <c r="F1567" s="383" t="s">
        <v>10</v>
      </c>
      <c r="G1567" s="384">
        <v>1500</v>
      </c>
      <c r="H1567" s="383" t="s">
        <v>681</v>
      </c>
      <c r="I1567" s="383" t="s">
        <v>708</v>
      </c>
      <c r="J1567" s="383" t="s">
        <v>617</v>
      </c>
      <c r="K1567" s="383" t="s">
        <v>618</v>
      </c>
      <c r="L1567" s="384">
        <v>0</v>
      </c>
      <c r="M1567" s="383" t="s">
        <v>626</v>
      </c>
      <c r="N1567" s="383" t="s">
        <v>620</v>
      </c>
      <c r="O1567" s="383" t="s">
        <v>230</v>
      </c>
    </row>
    <row r="1568" spans="1:15">
      <c r="A1568" s="385">
        <v>42005</v>
      </c>
      <c r="B1568" s="383" t="s">
        <v>621</v>
      </c>
      <c r="C1568" s="383" t="s">
        <v>8</v>
      </c>
      <c r="D1568" s="383" t="s">
        <v>9</v>
      </c>
      <c r="E1568" s="383" t="s">
        <v>622</v>
      </c>
      <c r="F1568" s="383" t="s">
        <v>10</v>
      </c>
      <c r="G1568" s="384">
        <v>590</v>
      </c>
      <c r="H1568" s="383" t="s">
        <v>14</v>
      </c>
      <c r="I1568" s="383" t="s">
        <v>691</v>
      </c>
      <c r="J1568" s="383" t="s">
        <v>617</v>
      </c>
      <c r="K1568" s="383" t="s">
        <v>618</v>
      </c>
      <c r="L1568" s="384">
        <v>0</v>
      </c>
      <c r="M1568" s="383" t="s">
        <v>626</v>
      </c>
      <c r="N1568" s="383" t="s">
        <v>620</v>
      </c>
      <c r="O1568" s="383" t="s">
        <v>230</v>
      </c>
    </row>
    <row r="1569" spans="1:15">
      <c r="A1569" s="385">
        <v>42006</v>
      </c>
      <c r="B1569" s="383" t="s">
        <v>15</v>
      </c>
      <c r="C1569" s="383" t="s">
        <v>16</v>
      </c>
      <c r="D1569" s="383" t="s">
        <v>13</v>
      </c>
      <c r="E1569" s="383" t="s">
        <v>680</v>
      </c>
      <c r="F1569" s="383" t="s">
        <v>10</v>
      </c>
      <c r="G1569" s="384">
        <v>750</v>
      </c>
      <c r="H1569" s="383" t="s">
        <v>681</v>
      </c>
      <c r="I1569" s="383" t="s">
        <v>692</v>
      </c>
      <c r="J1569" s="383" t="s">
        <v>617</v>
      </c>
      <c r="K1569" s="383" t="s">
        <v>618</v>
      </c>
      <c r="L1569" s="384">
        <v>6319</v>
      </c>
      <c r="M1569" s="383" t="s">
        <v>627</v>
      </c>
      <c r="N1569" s="383" t="s">
        <v>620</v>
      </c>
      <c r="O1569" s="383" t="s">
        <v>230</v>
      </c>
    </row>
    <row r="1570" spans="1:15">
      <c r="A1570" s="385">
        <v>42007</v>
      </c>
      <c r="B1570" s="383" t="s">
        <v>15</v>
      </c>
      <c r="C1570" s="383" t="s">
        <v>16</v>
      </c>
      <c r="D1570" s="383" t="s">
        <v>13</v>
      </c>
      <c r="E1570" s="383" t="s">
        <v>680</v>
      </c>
      <c r="F1570" s="383" t="s">
        <v>10</v>
      </c>
      <c r="G1570" s="384">
        <v>750</v>
      </c>
      <c r="H1570" s="383" t="s">
        <v>681</v>
      </c>
      <c r="I1570" s="383" t="s">
        <v>692</v>
      </c>
      <c r="J1570" s="383" t="s">
        <v>617</v>
      </c>
      <c r="K1570" s="383" t="s">
        <v>618</v>
      </c>
      <c r="L1570" s="384">
        <v>8221</v>
      </c>
      <c r="M1570" s="383" t="s">
        <v>627</v>
      </c>
      <c r="N1570" s="383" t="s">
        <v>620</v>
      </c>
      <c r="O1570" s="383" t="s">
        <v>230</v>
      </c>
    </row>
    <row r="1571" spans="1:15">
      <c r="A1571" s="385">
        <v>42008</v>
      </c>
      <c r="B1571" s="383" t="s">
        <v>15</v>
      </c>
      <c r="C1571" s="383" t="s">
        <v>16</v>
      </c>
      <c r="D1571" s="383" t="s">
        <v>13</v>
      </c>
      <c r="E1571" s="383" t="s">
        <v>680</v>
      </c>
      <c r="F1571" s="383" t="s">
        <v>10</v>
      </c>
      <c r="G1571" s="384">
        <v>750</v>
      </c>
      <c r="H1571" s="383" t="s">
        <v>681</v>
      </c>
      <c r="I1571" s="383" t="s">
        <v>692</v>
      </c>
      <c r="J1571" s="383" t="s">
        <v>617</v>
      </c>
      <c r="K1571" s="383" t="s">
        <v>618</v>
      </c>
      <c r="L1571" s="384">
        <v>8501</v>
      </c>
      <c r="M1571" s="383" t="s">
        <v>627</v>
      </c>
      <c r="N1571" s="383" t="s">
        <v>620</v>
      </c>
      <c r="O1571" s="383" t="s">
        <v>230</v>
      </c>
    </row>
    <row r="1572" spans="1:15">
      <c r="A1572" s="385">
        <v>42009</v>
      </c>
      <c r="B1572" s="383" t="s">
        <v>15</v>
      </c>
      <c r="C1572" s="383" t="s">
        <v>16</v>
      </c>
      <c r="D1572" s="383" t="s">
        <v>13</v>
      </c>
      <c r="E1572" s="383" t="s">
        <v>680</v>
      </c>
      <c r="F1572" s="383" t="s">
        <v>10</v>
      </c>
      <c r="G1572" s="384">
        <v>3000</v>
      </c>
      <c r="H1572" s="383" t="s">
        <v>712</v>
      </c>
      <c r="I1572" s="383" t="s">
        <v>700</v>
      </c>
      <c r="J1572" s="383" t="s">
        <v>617</v>
      </c>
      <c r="K1572" s="383" t="s">
        <v>618</v>
      </c>
      <c r="L1572" s="384">
        <v>9088</v>
      </c>
      <c r="M1572" s="383" t="s">
        <v>627</v>
      </c>
      <c r="N1572" s="383" t="s">
        <v>620</v>
      </c>
      <c r="O1572" s="383" t="s">
        <v>230</v>
      </c>
    </row>
    <row r="1573" spans="1:15">
      <c r="A1573" s="385">
        <v>42010</v>
      </c>
      <c r="B1573" s="383" t="s">
        <v>15</v>
      </c>
      <c r="C1573" s="383" t="s">
        <v>16</v>
      </c>
      <c r="D1573" s="383" t="s">
        <v>13</v>
      </c>
      <c r="E1573" s="383" t="s">
        <v>680</v>
      </c>
      <c r="F1573" s="383" t="s">
        <v>10</v>
      </c>
      <c r="G1573" s="384">
        <v>1300</v>
      </c>
      <c r="H1573" s="383" t="s">
        <v>681</v>
      </c>
      <c r="I1573" s="383" t="s">
        <v>690</v>
      </c>
      <c r="J1573" s="383" t="s">
        <v>617</v>
      </c>
      <c r="K1573" s="383" t="s">
        <v>618</v>
      </c>
      <c r="L1573" s="384">
        <v>9280</v>
      </c>
      <c r="M1573" s="383" t="s">
        <v>629</v>
      </c>
      <c r="N1573" s="383" t="s">
        <v>620</v>
      </c>
      <c r="O1573" s="383" t="s">
        <v>230</v>
      </c>
    </row>
    <row r="1574" spans="1:15">
      <c r="A1574" s="385">
        <v>42011</v>
      </c>
      <c r="B1574" s="383" t="s">
        <v>15</v>
      </c>
      <c r="C1574" s="383" t="s">
        <v>16</v>
      </c>
      <c r="D1574" s="383" t="s">
        <v>13</v>
      </c>
      <c r="E1574" s="383" t="s">
        <v>680</v>
      </c>
      <c r="F1574" s="383" t="s">
        <v>10</v>
      </c>
      <c r="G1574" s="384">
        <v>750</v>
      </c>
      <c r="H1574" s="383" t="s">
        <v>681</v>
      </c>
      <c r="I1574" s="383" t="s">
        <v>692</v>
      </c>
      <c r="J1574" s="383" t="s">
        <v>617</v>
      </c>
      <c r="K1574" s="383" t="s">
        <v>618</v>
      </c>
      <c r="L1574" s="384">
        <v>9280</v>
      </c>
      <c r="M1574" s="383" t="s">
        <v>629</v>
      </c>
      <c r="N1574" s="383" t="s">
        <v>620</v>
      </c>
      <c r="O1574" s="383" t="s">
        <v>230</v>
      </c>
    </row>
    <row r="1575" spans="1:15">
      <c r="A1575" s="385">
        <v>42012</v>
      </c>
      <c r="B1575" s="383" t="s">
        <v>621</v>
      </c>
      <c r="C1575" s="383" t="s">
        <v>8</v>
      </c>
      <c r="D1575" s="383" t="s">
        <v>9</v>
      </c>
      <c r="E1575" s="383" t="s">
        <v>622</v>
      </c>
      <c r="F1575" s="383" t="s">
        <v>10</v>
      </c>
      <c r="G1575" s="384">
        <v>590</v>
      </c>
      <c r="H1575" s="383" t="s">
        <v>14</v>
      </c>
      <c r="I1575" s="383" t="s">
        <v>691</v>
      </c>
      <c r="J1575" s="383" t="s">
        <v>617</v>
      </c>
      <c r="K1575" s="383" t="s">
        <v>618</v>
      </c>
      <c r="L1575" s="384">
        <v>9280</v>
      </c>
      <c r="M1575" s="383" t="s">
        <v>630</v>
      </c>
      <c r="N1575" s="383" t="s">
        <v>620</v>
      </c>
      <c r="O1575" s="383" t="s">
        <v>230</v>
      </c>
    </row>
    <row r="1576" spans="1:15">
      <c r="A1576" s="385">
        <v>42013</v>
      </c>
      <c r="B1576" s="383" t="s">
        <v>621</v>
      </c>
      <c r="C1576" s="383" t="s">
        <v>8</v>
      </c>
      <c r="D1576" s="383" t="s">
        <v>9</v>
      </c>
      <c r="E1576" s="383" t="s">
        <v>622</v>
      </c>
      <c r="F1576" s="383" t="s">
        <v>10</v>
      </c>
      <c r="G1576" s="384">
        <v>590</v>
      </c>
      <c r="H1576" s="383" t="s">
        <v>14</v>
      </c>
      <c r="I1576" s="383" t="s">
        <v>691</v>
      </c>
      <c r="J1576" s="383" t="s">
        <v>617</v>
      </c>
      <c r="K1576" s="383" t="s">
        <v>618</v>
      </c>
      <c r="L1576" s="384">
        <v>9280</v>
      </c>
      <c r="M1576" s="383" t="s">
        <v>630</v>
      </c>
      <c r="N1576" s="383" t="s">
        <v>620</v>
      </c>
      <c r="O1576" s="383" t="s">
        <v>230</v>
      </c>
    </row>
    <row r="1577" spans="1:15">
      <c r="A1577" s="385">
        <v>42014</v>
      </c>
      <c r="B1577" s="383" t="s">
        <v>15</v>
      </c>
      <c r="C1577" s="383" t="s">
        <v>16</v>
      </c>
      <c r="D1577" s="383" t="s">
        <v>13</v>
      </c>
      <c r="E1577" s="383" t="s">
        <v>680</v>
      </c>
      <c r="F1577" s="383" t="s">
        <v>10</v>
      </c>
      <c r="G1577" s="384">
        <v>4000</v>
      </c>
      <c r="H1577" s="383" t="s">
        <v>681</v>
      </c>
      <c r="I1577" s="383" t="s">
        <v>682</v>
      </c>
      <c r="J1577" s="383" t="s">
        <v>617</v>
      </c>
      <c r="K1577" s="383" t="s">
        <v>618</v>
      </c>
      <c r="L1577" s="384">
        <v>9280</v>
      </c>
      <c r="M1577" s="383" t="s">
        <v>630</v>
      </c>
      <c r="N1577" s="383" t="s">
        <v>620</v>
      </c>
      <c r="O1577" s="383" t="s">
        <v>230</v>
      </c>
    </row>
    <row r="1578" spans="1:15">
      <c r="A1578" s="385">
        <v>42015</v>
      </c>
      <c r="B1578" s="383" t="s">
        <v>15</v>
      </c>
      <c r="C1578" s="383" t="s">
        <v>16</v>
      </c>
      <c r="D1578" s="383" t="s">
        <v>13</v>
      </c>
      <c r="E1578" s="383" t="s">
        <v>680</v>
      </c>
      <c r="F1578" s="383" t="s">
        <v>10</v>
      </c>
      <c r="G1578" s="384">
        <v>4000</v>
      </c>
      <c r="H1578" s="383" t="s">
        <v>681</v>
      </c>
      <c r="I1578" s="383" t="s">
        <v>682</v>
      </c>
      <c r="J1578" s="383" t="s">
        <v>617</v>
      </c>
      <c r="K1578" s="383" t="s">
        <v>618</v>
      </c>
      <c r="L1578" s="384">
        <v>9280</v>
      </c>
      <c r="M1578" s="383" t="s">
        <v>630</v>
      </c>
      <c r="N1578" s="383" t="s">
        <v>620</v>
      </c>
      <c r="O1578" s="383" t="s">
        <v>230</v>
      </c>
    </row>
    <row r="1579" spans="1:15">
      <c r="A1579" s="385">
        <v>42016</v>
      </c>
      <c r="B1579" s="383" t="s">
        <v>15</v>
      </c>
      <c r="C1579" s="383" t="s">
        <v>16</v>
      </c>
      <c r="D1579" s="383" t="s">
        <v>13</v>
      </c>
      <c r="E1579" s="383" t="s">
        <v>680</v>
      </c>
      <c r="F1579" s="383" t="s">
        <v>10</v>
      </c>
      <c r="G1579" s="384">
        <v>4000</v>
      </c>
      <c r="H1579" s="383" t="s">
        <v>681</v>
      </c>
      <c r="I1579" s="383" t="s">
        <v>682</v>
      </c>
      <c r="J1579" s="383" t="s">
        <v>617</v>
      </c>
      <c r="K1579" s="383" t="s">
        <v>618</v>
      </c>
      <c r="L1579" s="384">
        <v>9280</v>
      </c>
      <c r="M1579" s="383" t="s">
        <v>630</v>
      </c>
      <c r="N1579" s="383" t="s">
        <v>620</v>
      </c>
      <c r="O1579" s="383" t="s">
        <v>230</v>
      </c>
    </row>
    <row r="1580" spans="1:15">
      <c r="A1580" s="385">
        <v>42017</v>
      </c>
      <c r="B1580" s="383" t="s">
        <v>15</v>
      </c>
      <c r="C1580" s="383" t="s">
        <v>16</v>
      </c>
      <c r="D1580" s="383" t="s">
        <v>13</v>
      </c>
      <c r="E1580" s="383" t="s">
        <v>680</v>
      </c>
      <c r="F1580" s="383" t="s">
        <v>10</v>
      </c>
      <c r="G1580" s="384">
        <v>6000</v>
      </c>
      <c r="H1580" s="383" t="s">
        <v>681</v>
      </c>
      <c r="I1580" s="383" t="s">
        <v>682</v>
      </c>
      <c r="J1580" s="383" t="s">
        <v>617</v>
      </c>
      <c r="K1580" s="383" t="s">
        <v>618</v>
      </c>
      <c r="L1580" s="384">
        <v>9280</v>
      </c>
      <c r="M1580" s="383" t="s">
        <v>631</v>
      </c>
      <c r="N1580" s="383" t="s">
        <v>620</v>
      </c>
      <c r="O1580" s="383" t="s">
        <v>230</v>
      </c>
    </row>
    <row r="1581" spans="1:15">
      <c r="A1581" s="385">
        <v>42018</v>
      </c>
      <c r="B1581" s="383" t="s">
        <v>15</v>
      </c>
      <c r="C1581" s="383" t="s">
        <v>16</v>
      </c>
      <c r="D1581" s="383" t="s">
        <v>13</v>
      </c>
      <c r="E1581" s="383" t="s">
        <v>680</v>
      </c>
      <c r="F1581" s="383" t="s">
        <v>10</v>
      </c>
      <c r="G1581" s="384">
        <v>6000</v>
      </c>
      <c r="H1581" s="383" t="s">
        <v>681</v>
      </c>
      <c r="I1581" s="383" t="s">
        <v>684</v>
      </c>
      <c r="J1581" s="383" t="s">
        <v>617</v>
      </c>
      <c r="K1581" s="383" t="s">
        <v>618</v>
      </c>
      <c r="L1581" s="384">
        <v>9804</v>
      </c>
      <c r="M1581" s="383" t="s">
        <v>631</v>
      </c>
      <c r="N1581" s="383" t="s">
        <v>620</v>
      </c>
      <c r="O1581" s="383" t="s">
        <v>230</v>
      </c>
    </row>
    <row r="1582" spans="1:15">
      <c r="A1582" s="385">
        <v>42020</v>
      </c>
      <c r="B1582" s="383" t="s">
        <v>15</v>
      </c>
      <c r="C1582" s="383" t="s">
        <v>16</v>
      </c>
      <c r="D1582" s="383" t="s">
        <v>13</v>
      </c>
      <c r="E1582" s="383" t="s">
        <v>680</v>
      </c>
      <c r="F1582" s="383" t="s">
        <v>10</v>
      </c>
      <c r="G1582" s="384">
        <v>1500</v>
      </c>
      <c r="H1582" s="383" t="s">
        <v>681</v>
      </c>
      <c r="I1582" s="383" t="s">
        <v>700</v>
      </c>
      <c r="J1582" s="383" t="s">
        <v>617</v>
      </c>
      <c r="K1582" s="383" t="s">
        <v>618</v>
      </c>
      <c r="L1582" s="384">
        <v>12650</v>
      </c>
      <c r="M1582" s="383" t="s">
        <v>631</v>
      </c>
      <c r="N1582" s="383" t="s">
        <v>620</v>
      </c>
      <c r="O1582" s="383" t="s">
        <v>230</v>
      </c>
    </row>
    <row r="1583" spans="1:15">
      <c r="A1583" s="385">
        <v>42024</v>
      </c>
      <c r="B1583" s="383" t="s">
        <v>17</v>
      </c>
      <c r="C1583" s="383" t="s">
        <v>18</v>
      </c>
      <c r="D1583" s="383" t="s">
        <v>19</v>
      </c>
      <c r="E1583" s="383" t="s">
        <v>668</v>
      </c>
      <c r="F1583" s="383" t="s">
        <v>10</v>
      </c>
      <c r="G1583" s="384">
        <v>2000</v>
      </c>
      <c r="H1583" s="383" t="s">
        <v>676</v>
      </c>
      <c r="I1583" s="383" t="s">
        <v>677</v>
      </c>
      <c r="J1583" s="383" t="s">
        <v>617</v>
      </c>
      <c r="K1583" s="383" t="s">
        <v>618</v>
      </c>
      <c r="L1583" s="384">
        <v>12775</v>
      </c>
      <c r="M1583" s="383" t="s">
        <v>633</v>
      </c>
      <c r="N1583" s="383" t="s">
        <v>620</v>
      </c>
      <c r="O1583" s="383" t="s">
        <v>230</v>
      </c>
    </row>
    <row r="1584" spans="1:15">
      <c r="A1584" s="385">
        <v>42025</v>
      </c>
      <c r="B1584" s="383" t="s">
        <v>17</v>
      </c>
      <c r="C1584" s="383" t="s">
        <v>18</v>
      </c>
      <c r="D1584" s="383" t="s">
        <v>19</v>
      </c>
      <c r="E1584" s="383" t="s">
        <v>668</v>
      </c>
      <c r="F1584" s="383" t="s">
        <v>10</v>
      </c>
      <c r="G1584" s="384">
        <v>2000</v>
      </c>
      <c r="H1584" s="383" t="s">
        <v>676</v>
      </c>
      <c r="I1584" s="383" t="s">
        <v>677</v>
      </c>
      <c r="J1584" s="383" t="s">
        <v>617</v>
      </c>
      <c r="K1584" s="383" t="s">
        <v>618</v>
      </c>
      <c r="L1584" s="384">
        <v>14695</v>
      </c>
      <c r="M1584" s="383" t="s">
        <v>633</v>
      </c>
      <c r="N1584" s="383" t="s">
        <v>620</v>
      </c>
      <c r="O1584" s="383" t="s">
        <v>230</v>
      </c>
    </row>
    <row r="1585" spans="1:15">
      <c r="A1585" s="385">
        <v>42026</v>
      </c>
      <c r="B1585" s="383" t="s">
        <v>17</v>
      </c>
      <c r="C1585" s="383" t="s">
        <v>18</v>
      </c>
      <c r="D1585" s="383" t="s">
        <v>19</v>
      </c>
      <c r="E1585" s="383" t="s">
        <v>668</v>
      </c>
      <c r="F1585" s="383" t="s">
        <v>10</v>
      </c>
      <c r="G1585" s="384">
        <v>2000</v>
      </c>
      <c r="H1585" s="383" t="s">
        <v>676</v>
      </c>
      <c r="I1585" s="383" t="s">
        <v>677</v>
      </c>
      <c r="J1585" s="383" t="s">
        <v>617</v>
      </c>
      <c r="K1585" s="383" t="s">
        <v>618</v>
      </c>
      <c r="L1585" s="384">
        <v>15922</v>
      </c>
      <c r="M1585" s="383" t="s">
        <v>633</v>
      </c>
      <c r="N1585" s="383" t="s">
        <v>620</v>
      </c>
      <c r="O1585" s="383" t="s">
        <v>230</v>
      </c>
    </row>
    <row r="1586" spans="1:15">
      <c r="A1586" s="385">
        <v>42027</v>
      </c>
      <c r="B1586" s="383" t="s">
        <v>17</v>
      </c>
      <c r="C1586" s="383" t="s">
        <v>18</v>
      </c>
      <c r="D1586" s="383" t="s">
        <v>19</v>
      </c>
      <c r="E1586" s="383" t="s">
        <v>668</v>
      </c>
      <c r="F1586" s="383" t="s">
        <v>10</v>
      </c>
      <c r="G1586" s="384">
        <v>2000</v>
      </c>
      <c r="H1586" s="383" t="s">
        <v>676</v>
      </c>
      <c r="I1586" s="383" t="s">
        <v>677</v>
      </c>
      <c r="J1586" s="383" t="s">
        <v>617</v>
      </c>
      <c r="K1586" s="383" t="s">
        <v>618</v>
      </c>
      <c r="L1586" s="384">
        <v>17245</v>
      </c>
      <c r="M1586" s="383" t="s">
        <v>633</v>
      </c>
      <c r="N1586" s="383" t="s">
        <v>620</v>
      </c>
      <c r="O1586" s="383" t="s">
        <v>230</v>
      </c>
    </row>
    <row r="1587" spans="1:15">
      <c r="A1587" s="385">
        <v>42028</v>
      </c>
      <c r="B1587" s="383" t="s">
        <v>17</v>
      </c>
      <c r="C1587" s="383" t="s">
        <v>18</v>
      </c>
      <c r="D1587" s="383" t="s">
        <v>19</v>
      </c>
      <c r="E1587" s="383" t="s">
        <v>668</v>
      </c>
      <c r="F1587" s="383" t="s">
        <v>10</v>
      </c>
      <c r="G1587" s="384">
        <v>2000</v>
      </c>
      <c r="H1587" s="383" t="s">
        <v>676</v>
      </c>
      <c r="I1587" s="383" t="s">
        <v>677</v>
      </c>
      <c r="J1587" s="383" t="s">
        <v>617</v>
      </c>
      <c r="K1587" s="383" t="s">
        <v>618</v>
      </c>
      <c r="L1587" s="384">
        <v>18650</v>
      </c>
      <c r="M1587" s="383" t="s">
        <v>633</v>
      </c>
      <c r="N1587" s="383" t="s">
        <v>620</v>
      </c>
      <c r="O1587" s="383" t="s">
        <v>230</v>
      </c>
    </row>
    <row r="1588" spans="1:15">
      <c r="A1588" s="385">
        <v>42029</v>
      </c>
      <c r="B1588" s="383" t="s">
        <v>17</v>
      </c>
      <c r="C1588" s="383" t="s">
        <v>18</v>
      </c>
      <c r="D1588" s="383" t="s">
        <v>19</v>
      </c>
      <c r="E1588" s="383" t="s">
        <v>668</v>
      </c>
      <c r="F1588" s="383" t="s">
        <v>10</v>
      </c>
      <c r="G1588" s="384">
        <v>2000</v>
      </c>
      <c r="H1588" s="383" t="s">
        <v>676</v>
      </c>
      <c r="I1588" s="383" t="s">
        <v>677</v>
      </c>
      <c r="J1588" s="383" t="s">
        <v>617</v>
      </c>
      <c r="K1588" s="383" t="s">
        <v>618</v>
      </c>
      <c r="L1588" s="384">
        <v>18650</v>
      </c>
      <c r="M1588" s="383" t="s">
        <v>633</v>
      </c>
      <c r="N1588" s="383" t="s">
        <v>620</v>
      </c>
      <c r="O1588" s="383" t="s">
        <v>230</v>
      </c>
    </row>
    <row r="1589" spans="1:15">
      <c r="A1589" s="385">
        <v>42030</v>
      </c>
      <c r="B1589" s="383" t="s">
        <v>17</v>
      </c>
      <c r="C1589" s="383" t="s">
        <v>18</v>
      </c>
      <c r="D1589" s="383" t="s">
        <v>19</v>
      </c>
      <c r="E1589" s="383" t="s">
        <v>668</v>
      </c>
      <c r="F1589" s="383" t="s">
        <v>10</v>
      </c>
      <c r="G1589" s="384">
        <v>2000</v>
      </c>
      <c r="H1589" s="383" t="s">
        <v>676</v>
      </c>
      <c r="I1589" s="383" t="s">
        <v>677</v>
      </c>
      <c r="J1589" s="383" t="s">
        <v>617</v>
      </c>
      <c r="K1589" s="383" t="s">
        <v>618</v>
      </c>
      <c r="L1589" s="384">
        <v>18650</v>
      </c>
      <c r="M1589" s="383" t="s">
        <v>634</v>
      </c>
      <c r="N1589" s="383" t="s">
        <v>620</v>
      </c>
      <c r="O1589" s="383" t="s">
        <v>230</v>
      </c>
    </row>
    <row r="1590" spans="1:15">
      <c r="A1590" s="385">
        <v>42031</v>
      </c>
      <c r="B1590" s="383" t="s">
        <v>17</v>
      </c>
      <c r="C1590" s="383" t="s">
        <v>18</v>
      </c>
      <c r="D1590" s="383" t="s">
        <v>19</v>
      </c>
      <c r="E1590" s="383" t="s">
        <v>668</v>
      </c>
      <c r="F1590" s="383" t="s">
        <v>10</v>
      </c>
      <c r="G1590" s="384">
        <v>2000</v>
      </c>
      <c r="H1590" s="383" t="s">
        <v>676</v>
      </c>
      <c r="I1590" s="383" t="s">
        <v>677</v>
      </c>
      <c r="J1590" s="383" t="s">
        <v>617</v>
      </c>
      <c r="K1590" s="383" t="s">
        <v>618</v>
      </c>
      <c r="L1590" s="384">
        <v>18650</v>
      </c>
      <c r="M1590" s="383" t="s">
        <v>634</v>
      </c>
      <c r="N1590" s="383" t="s">
        <v>620</v>
      </c>
      <c r="O1590" s="383" t="s">
        <v>230</v>
      </c>
    </row>
    <row r="1591" spans="1:15">
      <c r="A1591" s="385">
        <v>42032</v>
      </c>
      <c r="B1591" s="383" t="s">
        <v>17</v>
      </c>
      <c r="C1591" s="383" t="s">
        <v>18</v>
      </c>
      <c r="D1591" s="383" t="s">
        <v>19</v>
      </c>
      <c r="E1591" s="383" t="s">
        <v>668</v>
      </c>
      <c r="F1591" s="383" t="s">
        <v>10</v>
      </c>
      <c r="G1591" s="384">
        <v>2000</v>
      </c>
      <c r="H1591" s="383" t="s">
        <v>676</v>
      </c>
      <c r="I1591" s="383" t="s">
        <v>677</v>
      </c>
      <c r="J1591" s="383" t="s">
        <v>617</v>
      </c>
      <c r="K1591" s="383" t="s">
        <v>618</v>
      </c>
      <c r="L1591" s="384">
        <v>18650</v>
      </c>
      <c r="M1591" s="383" t="s">
        <v>634</v>
      </c>
      <c r="N1591" s="383" t="s">
        <v>620</v>
      </c>
      <c r="O1591" s="383" t="s">
        <v>230</v>
      </c>
    </row>
    <row r="1592" spans="1:15">
      <c r="A1592" s="385">
        <v>42033</v>
      </c>
      <c r="B1592" s="383" t="s">
        <v>17</v>
      </c>
      <c r="C1592" s="383" t="s">
        <v>18</v>
      </c>
      <c r="D1592" s="383" t="s">
        <v>19</v>
      </c>
      <c r="E1592" s="383" t="s">
        <v>668</v>
      </c>
      <c r="F1592" s="383" t="s">
        <v>10</v>
      </c>
      <c r="G1592" s="384">
        <v>2000</v>
      </c>
      <c r="H1592" s="383" t="s">
        <v>676</v>
      </c>
      <c r="I1592" s="383" t="s">
        <v>677</v>
      </c>
      <c r="J1592" s="383" t="s">
        <v>617</v>
      </c>
      <c r="K1592" s="383" t="s">
        <v>618</v>
      </c>
      <c r="L1592" s="384">
        <v>18650</v>
      </c>
      <c r="M1592" s="383" t="s">
        <v>634</v>
      </c>
      <c r="N1592" s="383" t="s">
        <v>620</v>
      </c>
      <c r="O1592" s="383" t="s">
        <v>230</v>
      </c>
    </row>
    <row r="1593" spans="1:15">
      <c r="A1593" s="385">
        <v>42034</v>
      </c>
      <c r="B1593" s="383" t="s">
        <v>17</v>
      </c>
      <c r="C1593" s="383" t="s">
        <v>18</v>
      </c>
      <c r="D1593" s="383" t="s">
        <v>19</v>
      </c>
      <c r="E1593" s="383" t="s">
        <v>668</v>
      </c>
      <c r="F1593" s="383" t="s">
        <v>10</v>
      </c>
      <c r="G1593" s="384">
        <v>750</v>
      </c>
      <c r="H1593" s="383" t="s">
        <v>669</v>
      </c>
      <c r="I1593" s="383" t="s">
        <v>675</v>
      </c>
      <c r="J1593" s="383" t="s">
        <v>617</v>
      </c>
      <c r="K1593" s="383" t="s">
        <v>618</v>
      </c>
      <c r="L1593" s="384">
        <v>18650</v>
      </c>
      <c r="M1593" s="383" t="s">
        <v>634</v>
      </c>
      <c r="N1593" s="383" t="s">
        <v>620</v>
      </c>
      <c r="O1593" s="383" t="s">
        <v>230</v>
      </c>
    </row>
    <row r="1594" spans="1:15">
      <c r="A1594" s="385">
        <v>42035</v>
      </c>
      <c r="B1594" s="383" t="s">
        <v>17</v>
      </c>
      <c r="C1594" s="383" t="s">
        <v>18</v>
      </c>
      <c r="D1594" s="383" t="s">
        <v>19</v>
      </c>
      <c r="E1594" s="383" t="s">
        <v>668</v>
      </c>
      <c r="F1594" s="383" t="s">
        <v>10</v>
      </c>
      <c r="G1594" s="384">
        <v>2000</v>
      </c>
      <c r="H1594" s="383" t="s">
        <v>676</v>
      </c>
      <c r="I1594" s="383" t="s">
        <v>677</v>
      </c>
      <c r="J1594" s="383" t="s">
        <v>617</v>
      </c>
      <c r="K1594" s="383" t="s">
        <v>618</v>
      </c>
      <c r="L1594" s="384">
        <v>18650</v>
      </c>
      <c r="M1594" s="383" t="s">
        <v>634</v>
      </c>
      <c r="N1594" s="383" t="s">
        <v>620</v>
      </c>
      <c r="O1594" s="383" t="s">
        <v>230</v>
      </c>
    </row>
    <row r="1595" spans="1:15">
      <c r="A1595" s="385">
        <v>42036</v>
      </c>
      <c r="B1595" s="383" t="s">
        <v>17</v>
      </c>
      <c r="C1595" s="383" t="s">
        <v>18</v>
      </c>
      <c r="D1595" s="383" t="s">
        <v>19</v>
      </c>
      <c r="E1595" s="383" t="s">
        <v>668</v>
      </c>
      <c r="F1595" s="383" t="s">
        <v>10</v>
      </c>
      <c r="G1595" s="384">
        <v>2000</v>
      </c>
      <c r="H1595" s="383" t="s">
        <v>676</v>
      </c>
      <c r="I1595" s="383" t="s">
        <v>677</v>
      </c>
      <c r="J1595" s="383" t="s">
        <v>617</v>
      </c>
      <c r="K1595" s="383" t="s">
        <v>618</v>
      </c>
      <c r="L1595" s="384">
        <v>18660</v>
      </c>
      <c r="M1595" s="383" t="s">
        <v>634</v>
      </c>
      <c r="N1595" s="383" t="s">
        <v>620</v>
      </c>
      <c r="O1595" s="383" t="s">
        <v>230</v>
      </c>
    </row>
    <row r="1596" spans="1:15">
      <c r="A1596" s="385">
        <v>42037</v>
      </c>
      <c r="B1596" s="383" t="s">
        <v>17</v>
      </c>
      <c r="C1596" s="383" t="s">
        <v>18</v>
      </c>
      <c r="D1596" s="383" t="s">
        <v>19</v>
      </c>
      <c r="E1596" s="383" t="s">
        <v>668</v>
      </c>
      <c r="F1596" s="383" t="s">
        <v>10</v>
      </c>
      <c r="G1596" s="384">
        <v>2000</v>
      </c>
      <c r="H1596" s="383" t="s">
        <v>676</v>
      </c>
      <c r="I1596" s="383" t="s">
        <v>677</v>
      </c>
      <c r="J1596" s="383" t="s">
        <v>617</v>
      </c>
      <c r="K1596" s="383" t="s">
        <v>618</v>
      </c>
      <c r="L1596" s="384">
        <v>18660</v>
      </c>
      <c r="M1596" s="383" t="s">
        <v>634</v>
      </c>
      <c r="N1596" s="383" t="s">
        <v>620</v>
      </c>
      <c r="O1596" s="383" t="s">
        <v>230</v>
      </c>
    </row>
    <row r="1597" spans="1:15">
      <c r="A1597" s="385">
        <v>42038</v>
      </c>
      <c r="B1597" s="383" t="s">
        <v>15</v>
      </c>
      <c r="C1597" s="383" t="s">
        <v>16</v>
      </c>
      <c r="D1597" s="383" t="s">
        <v>13</v>
      </c>
      <c r="E1597" s="383" t="s">
        <v>680</v>
      </c>
      <c r="F1597" s="383" t="s">
        <v>10</v>
      </c>
      <c r="G1597" s="384">
        <v>6000</v>
      </c>
      <c r="H1597" s="383" t="s">
        <v>681</v>
      </c>
      <c r="I1597" s="383" t="s">
        <v>689</v>
      </c>
      <c r="J1597" s="383" t="s">
        <v>617</v>
      </c>
      <c r="K1597" s="383" t="s">
        <v>618</v>
      </c>
      <c r="L1597" s="384">
        <v>18660</v>
      </c>
      <c r="M1597" s="383" t="s">
        <v>634</v>
      </c>
      <c r="N1597" s="383" t="s">
        <v>620</v>
      </c>
      <c r="O1597" s="383" t="s">
        <v>230</v>
      </c>
    </row>
    <row r="1598" spans="1:15">
      <c r="A1598" s="385">
        <v>42052</v>
      </c>
      <c r="B1598" s="383" t="s">
        <v>17</v>
      </c>
      <c r="C1598" s="383" t="s">
        <v>18</v>
      </c>
      <c r="D1598" s="383" t="s">
        <v>19</v>
      </c>
      <c r="E1598" s="383" t="s">
        <v>668</v>
      </c>
      <c r="F1598" s="383" t="s">
        <v>10</v>
      </c>
      <c r="G1598" s="384">
        <v>2000</v>
      </c>
      <c r="H1598" s="383" t="s">
        <v>676</v>
      </c>
      <c r="I1598" s="383" t="s">
        <v>677</v>
      </c>
      <c r="J1598" s="383" t="s">
        <v>617</v>
      </c>
      <c r="K1598" s="383" t="s">
        <v>618</v>
      </c>
      <c r="L1598" s="384">
        <v>23171</v>
      </c>
      <c r="M1598" s="383" t="s">
        <v>636</v>
      </c>
      <c r="N1598" s="383" t="s">
        <v>620</v>
      </c>
      <c r="O1598" s="383" t="s">
        <v>230</v>
      </c>
    </row>
    <row r="1599" spans="1:15">
      <c r="A1599" s="385">
        <v>42053</v>
      </c>
      <c r="B1599" s="383" t="s">
        <v>17</v>
      </c>
      <c r="C1599" s="383" t="s">
        <v>18</v>
      </c>
      <c r="D1599" s="383" t="s">
        <v>19</v>
      </c>
      <c r="E1599" s="383" t="s">
        <v>668</v>
      </c>
      <c r="F1599" s="383" t="s">
        <v>10</v>
      </c>
      <c r="G1599" s="384">
        <v>2000</v>
      </c>
      <c r="H1599" s="383" t="s">
        <v>676</v>
      </c>
      <c r="I1599" s="383" t="s">
        <v>677</v>
      </c>
      <c r="J1599" s="383" t="s">
        <v>617</v>
      </c>
      <c r="K1599" s="383" t="s">
        <v>618</v>
      </c>
      <c r="L1599" s="384">
        <v>23171</v>
      </c>
      <c r="M1599" s="383" t="s">
        <v>636</v>
      </c>
      <c r="N1599" s="383" t="s">
        <v>620</v>
      </c>
      <c r="O1599" s="383" t="s">
        <v>230</v>
      </c>
    </row>
    <row r="1600" spans="1:15">
      <c r="A1600" s="385">
        <v>42054</v>
      </c>
      <c r="B1600" s="383" t="s">
        <v>17</v>
      </c>
      <c r="C1600" s="383" t="s">
        <v>18</v>
      </c>
      <c r="D1600" s="383" t="s">
        <v>19</v>
      </c>
      <c r="E1600" s="383" t="s">
        <v>668</v>
      </c>
      <c r="F1600" s="383" t="s">
        <v>10</v>
      </c>
      <c r="G1600" s="384">
        <v>2000</v>
      </c>
      <c r="H1600" s="383" t="s">
        <v>676</v>
      </c>
      <c r="I1600" s="383" t="s">
        <v>677</v>
      </c>
      <c r="J1600" s="383" t="s">
        <v>617</v>
      </c>
      <c r="K1600" s="383" t="s">
        <v>618</v>
      </c>
      <c r="L1600" s="384">
        <v>23171</v>
      </c>
      <c r="M1600" s="383" t="s">
        <v>636</v>
      </c>
      <c r="N1600" s="383" t="s">
        <v>620</v>
      </c>
      <c r="O1600" s="383" t="s">
        <v>230</v>
      </c>
    </row>
    <row r="1601" spans="1:15">
      <c r="A1601" s="385">
        <v>42055</v>
      </c>
      <c r="B1601" s="383" t="s">
        <v>17</v>
      </c>
      <c r="C1601" s="383" t="s">
        <v>18</v>
      </c>
      <c r="D1601" s="383" t="s">
        <v>19</v>
      </c>
      <c r="E1601" s="383" t="s">
        <v>668</v>
      </c>
      <c r="F1601" s="383" t="s">
        <v>10</v>
      </c>
      <c r="G1601" s="384">
        <v>2000</v>
      </c>
      <c r="H1601" s="383" t="s">
        <v>676</v>
      </c>
      <c r="I1601" s="383" t="s">
        <v>677</v>
      </c>
      <c r="J1601" s="383" t="s">
        <v>617</v>
      </c>
      <c r="K1601" s="383" t="s">
        <v>618</v>
      </c>
      <c r="L1601" s="384">
        <v>23171</v>
      </c>
      <c r="M1601" s="383" t="s">
        <v>636</v>
      </c>
      <c r="N1601" s="383" t="s">
        <v>620</v>
      </c>
      <c r="O1601" s="383" t="s">
        <v>230</v>
      </c>
    </row>
    <row r="1602" spans="1:15">
      <c r="A1602" s="385">
        <v>42056</v>
      </c>
      <c r="B1602" s="383" t="s">
        <v>17</v>
      </c>
      <c r="C1602" s="383" t="s">
        <v>18</v>
      </c>
      <c r="D1602" s="383" t="s">
        <v>19</v>
      </c>
      <c r="E1602" s="383" t="s">
        <v>668</v>
      </c>
      <c r="F1602" s="383" t="s">
        <v>10</v>
      </c>
      <c r="G1602" s="384">
        <v>2000</v>
      </c>
      <c r="H1602" s="383" t="s">
        <v>676</v>
      </c>
      <c r="I1602" s="383" t="s">
        <v>677</v>
      </c>
      <c r="J1602" s="383" t="s">
        <v>617</v>
      </c>
      <c r="K1602" s="383" t="s">
        <v>618</v>
      </c>
      <c r="L1602" s="384">
        <v>23171</v>
      </c>
      <c r="M1602" s="383" t="s">
        <v>637</v>
      </c>
      <c r="N1602" s="383" t="s">
        <v>620</v>
      </c>
      <c r="O1602" s="383" t="s">
        <v>230</v>
      </c>
    </row>
    <row r="1603" spans="1:15">
      <c r="A1603" s="385">
        <v>42057</v>
      </c>
      <c r="B1603" s="383" t="s">
        <v>17</v>
      </c>
      <c r="C1603" s="383" t="s">
        <v>18</v>
      </c>
      <c r="D1603" s="383" t="s">
        <v>19</v>
      </c>
      <c r="E1603" s="383" t="s">
        <v>668</v>
      </c>
      <c r="F1603" s="383" t="s">
        <v>10</v>
      </c>
      <c r="G1603" s="384">
        <v>2000</v>
      </c>
      <c r="H1603" s="383" t="s">
        <v>676</v>
      </c>
      <c r="I1603" s="383" t="s">
        <v>677</v>
      </c>
      <c r="J1603" s="383" t="s">
        <v>617</v>
      </c>
      <c r="K1603" s="383" t="s">
        <v>618</v>
      </c>
      <c r="L1603" s="384">
        <v>23171</v>
      </c>
      <c r="M1603" s="383" t="s">
        <v>637</v>
      </c>
      <c r="N1603" s="383" t="s">
        <v>620</v>
      </c>
      <c r="O1603" s="383" t="s">
        <v>230</v>
      </c>
    </row>
    <row r="1604" spans="1:15">
      <c r="A1604" s="385">
        <v>42058</v>
      </c>
      <c r="B1604" s="383" t="s">
        <v>15</v>
      </c>
      <c r="C1604" s="383" t="s">
        <v>16</v>
      </c>
      <c r="D1604" s="383" t="s">
        <v>13</v>
      </c>
      <c r="E1604" s="383" t="s">
        <v>680</v>
      </c>
      <c r="F1604" s="383" t="s">
        <v>10</v>
      </c>
      <c r="G1604" s="384">
        <v>4000</v>
      </c>
      <c r="H1604" s="383" t="s">
        <v>681</v>
      </c>
      <c r="I1604" s="383" t="s">
        <v>682</v>
      </c>
      <c r="J1604" s="383" t="s">
        <v>617</v>
      </c>
      <c r="K1604" s="383" t="s">
        <v>618</v>
      </c>
      <c r="L1604" s="384">
        <v>23171</v>
      </c>
      <c r="M1604" s="383" t="s">
        <v>637</v>
      </c>
      <c r="N1604" s="383" t="s">
        <v>620</v>
      </c>
      <c r="O1604" s="383" t="s">
        <v>230</v>
      </c>
    </row>
    <row r="1605" spans="1:15">
      <c r="A1605" s="385">
        <v>42059</v>
      </c>
      <c r="B1605" s="383" t="s">
        <v>17</v>
      </c>
      <c r="C1605" s="383" t="s">
        <v>18</v>
      </c>
      <c r="D1605" s="383" t="s">
        <v>19</v>
      </c>
      <c r="E1605" s="383" t="s">
        <v>668</v>
      </c>
      <c r="F1605" s="383" t="s">
        <v>10</v>
      </c>
      <c r="G1605" s="384">
        <v>2000</v>
      </c>
      <c r="H1605" s="383" t="s">
        <v>676</v>
      </c>
      <c r="I1605" s="383" t="s">
        <v>677</v>
      </c>
      <c r="J1605" s="383" t="s">
        <v>617</v>
      </c>
      <c r="K1605" s="383" t="s">
        <v>618</v>
      </c>
      <c r="L1605" s="384">
        <v>23171</v>
      </c>
      <c r="M1605" s="383" t="s">
        <v>637</v>
      </c>
      <c r="N1605" s="383" t="s">
        <v>620</v>
      </c>
      <c r="O1605" s="383" t="s">
        <v>230</v>
      </c>
    </row>
    <row r="1606" spans="1:15">
      <c r="A1606" s="385">
        <v>42060</v>
      </c>
      <c r="B1606" s="383" t="s">
        <v>17</v>
      </c>
      <c r="C1606" s="383" t="s">
        <v>18</v>
      </c>
      <c r="D1606" s="383" t="s">
        <v>19</v>
      </c>
      <c r="E1606" s="383" t="s">
        <v>668</v>
      </c>
      <c r="F1606" s="383" t="s">
        <v>10</v>
      </c>
      <c r="G1606" s="384">
        <v>2000</v>
      </c>
      <c r="H1606" s="383" t="s">
        <v>676</v>
      </c>
      <c r="I1606" s="383" t="s">
        <v>677</v>
      </c>
      <c r="J1606" s="383" t="s">
        <v>617</v>
      </c>
      <c r="K1606" s="383" t="s">
        <v>618</v>
      </c>
      <c r="L1606" s="384">
        <v>23171</v>
      </c>
      <c r="M1606" s="383" t="s">
        <v>637</v>
      </c>
      <c r="N1606" s="383" t="s">
        <v>620</v>
      </c>
      <c r="O1606" s="383" t="s">
        <v>230</v>
      </c>
    </row>
    <row r="1607" spans="1:15">
      <c r="A1607" s="385">
        <v>42061</v>
      </c>
      <c r="B1607" s="383" t="s">
        <v>17</v>
      </c>
      <c r="C1607" s="383" t="s">
        <v>18</v>
      </c>
      <c r="D1607" s="383" t="s">
        <v>19</v>
      </c>
      <c r="E1607" s="383" t="s">
        <v>668</v>
      </c>
      <c r="F1607" s="383" t="s">
        <v>10</v>
      </c>
      <c r="G1607" s="384">
        <v>2000</v>
      </c>
      <c r="H1607" s="383" t="s">
        <v>676</v>
      </c>
      <c r="I1607" s="383" t="s">
        <v>677</v>
      </c>
      <c r="J1607" s="383" t="s">
        <v>617</v>
      </c>
      <c r="K1607" s="383" t="s">
        <v>618</v>
      </c>
      <c r="L1607" s="384">
        <v>23171</v>
      </c>
      <c r="M1607" s="383" t="s">
        <v>637</v>
      </c>
      <c r="N1607" s="383" t="s">
        <v>620</v>
      </c>
      <c r="O1607" s="383" t="s">
        <v>230</v>
      </c>
    </row>
    <row r="1608" spans="1:15">
      <c r="A1608" s="385">
        <v>42062</v>
      </c>
      <c r="B1608" s="383" t="s">
        <v>17</v>
      </c>
      <c r="C1608" s="383" t="s">
        <v>18</v>
      </c>
      <c r="D1608" s="383" t="s">
        <v>19</v>
      </c>
      <c r="E1608" s="383" t="s">
        <v>668</v>
      </c>
      <c r="F1608" s="383" t="s">
        <v>10</v>
      </c>
      <c r="G1608" s="384">
        <v>2000</v>
      </c>
      <c r="H1608" s="383" t="s">
        <v>676</v>
      </c>
      <c r="I1608" s="383" t="s">
        <v>677</v>
      </c>
      <c r="J1608" s="383" t="s">
        <v>617</v>
      </c>
      <c r="K1608" s="383" t="s">
        <v>618</v>
      </c>
      <c r="L1608" s="384">
        <v>23171</v>
      </c>
      <c r="M1608" s="383" t="s">
        <v>637</v>
      </c>
      <c r="N1608" s="383" t="s">
        <v>620</v>
      </c>
      <c r="O1608" s="383" t="s">
        <v>230</v>
      </c>
    </row>
    <row r="1609" spans="1:15">
      <c r="A1609" s="385">
        <v>42063</v>
      </c>
      <c r="B1609" s="383" t="s">
        <v>17</v>
      </c>
      <c r="C1609" s="383" t="s">
        <v>18</v>
      </c>
      <c r="D1609" s="383" t="s">
        <v>19</v>
      </c>
      <c r="E1609" s="383" t="s">
        <v>668</v>
      </c>
      <c r="F1609" s="383" t="s">
        <v>10</v>
      </c>
      <c r="G1609" s="384">
        <v>2000</v>
      </c>
      <c r="H1609" s="383" t="s">
        <v>676</v>
      </c>
      <c r="I1609" s="383" t="s">
        <v>677</v>
      </c>
      <c r="J1609" s="383" t="s">
        <v>617</v>
      </c>
      <c r="K1609" s="383" t="s">
        <v>618</v>
      </c>
      <c r="L1609" s="384">
        <v>23242</v>
      </c>
      <c r="M1609" s="383" t="s">
        <v>638</v>
      </c>
      <c r="N1609" s="383" t="s">
        <v>620</v>
      </c>
      <c r="O1609" s="383" t="s">
        <v>230</v>
      </c>
    </row>
    <row r="1610" spans="1:15">
      <c r="A1610" s="385">
        <v>42064</v>
      </c>
      <c r="B1610" s="383" t="s">
        <v>17</v>
      </c>
      <c r="C1610" s="383" t="s">
        <v>18</v>
      </c>
      <c r="D1610" s="383" t="s">
        <v>19</v>
      </c>
      <c r="E1610" s="383" t="s">
        <v>668</v>
      </c>
      <c r="F1610" s="383" t="s">
        <v>10</v>
      </c>
      <c r="G1610" s="384">
        <v>2000</v>
      </c>
      <c r="H1610" s="383" t="s">
        <v>676</v>
      </c>
      <c r="I1610" s="383" t="s">
        <v>677</v>
      </c>
      <c r="J1610" s="383" t="s">
        <v>617</v>
      </c>
      <c r="K1610" s="383" t="s">
        <v>618</v>
      </c>
      <c r="L1610" s="384">
        <v>24188</v>
      </c>
      <c r="M1610" s="383" t="s">
        <v>638</v>
      </c>
      <c r="N1610" s="383" t="s">
        <v>620</v>
      </c>
      <c r="O1610" s="383" t="s">
        <v>230</v>
      </c>
    </row>
    <row r="1611" spans="1:15">
      <c r="A1611" s="385">
        <v>42065</v>
      </c>
      <c r="B1611" s="383" t="s">
        <v>17</v>
      </c>
      <c r="C1611" s="383" t="s">
        <v>18</v>
      </c>
      <c r="D1611" s="383" t="s">
        <v>19</v>
      </c>
      <c r="E1611" s="383" t="s">
        <v>668</v>
      </c>
      <c r="F1611" s="383" t="s">
        <v>10</v>
      </c>
      <c r="G1611" s="384">
        <v>2000</v>
      </c>
      <c r="H1611" s="383" t="s">
        <v>676</v>
      </c>
      <c r="I1611" s="383" t="s">
        <v>677</v>
      </c>
      <c r="J1611" s="383" t="s">
        <v>617</v>
      </c>
      <c r="K1611" s="383" t="s">
        <v>618</v>
      </c>
      <c r="L1611" s="384">
        <v>24376</v>
      </c>
      <c r="M1611" s="383" t="s">
        <v>638</v>
      </c>
      <c r="N1611" s="383" t="s">
        <v>620</v>
      </c>
      <c r="O1611" s="383" t="s">
        <v>230</v>
      </c>
    </row>
    <row r="1612" spans="1:15">
      <c r="A1612" s="385">
        <v>42066</v>
      </c>
      <c r="B1612" s="383" t="s">
        <v>17</v>
      </c>
      <c r="C1612" s="383" t="s">
        <v>18</v>
      </c>
      <c r="D1612" s="383" t="s">
        <v>19</v>
      </c>
      <c r="E1612" s="383" t="s">
        <v>668</v>
      </c>
      <c r="F1612" s="383" t="s">
        <v>10</v>
      </c>
      <c r="G1612" s="384">
        <v>2000</v>
      </c>
      <c r="H1612" s="383" t="s">
        <v>676</v>
      </c>
      <c r="I1612" s="383" t="s">
        <v>677</v>
      </c>
      <c r="J1612" s="383" t="s">
        <v>617</v>
      </c>
      <c r="K1612" s="383" t="s">
        <v>618</v>
      </c>
      <c r="L1612" s="384">
        <v>24376</v>
      </c>
      <c r="M1612" s="383" t="s">
        <v>638</v>
      </c>
      <c r="N1612" s="383" t="s">
        <v>620</v>
      </c>
      <c r="O1612" s="383" t="s">
        <v>230</v>
      </c>
    </row>
    <row r="1613" spans="1:15">
      <c r="A1613" s="385">
        <v>42081</v>
      </c>
      <c r="B1613" s="383" t="s">
        <v>17</v>
      </c>
      <c r="C1613" s="383" t="s">
        <v>18</v>
      </c>
      <c r="D1613" s="383" t="s">
        <v>19</v>
      </c>
      <c r="E1613" s="383" t="s">
        <v>668</v>
      </c>
      <c r="F1613" s="383" t="s">
        <v>10</v>
      </c>
      <c r="G1613" s="384">
        <v>2000</v>
      </c>
      <c r="H1613" s="383" t="s">
        <v>676</v>
      </c>
      <c r="I1613" s="383" t="s">
        <v>677</v>
      </c>
      <c r="J1613" s="383" t="s">
        <v>617</v>
      </c>
      <c r="K1613" s="383" t="s">
        <v>618</v>
      </c>
      <c r="L1613" s="384">
        <v>26170</v>
      </c>
      <c r="M1613" s="383" t="s">
        <v>640</v>
      </c>
      <c r="N1613" s="383" t="s">
        <v>620</v>
      </c>
      <c r="O1613" s="383" t="s">
        <v>230</v>
      </c>
    </row>
    <row r="1614" spans="1:15">
      <c r="A1614" s="385">
        <v>42082</v>
      </c>
      <c r="B1614" s="383" t="s">
        <v>17</v>
      </c>
      <c r="C1614" s="383" t="s">
        <v>18</v>
      </c>
      <c r="D1614" s="383" t="s">
        <v>19</v>
      </c>
      <c r="E1614" s="383" t="s">
        <v>668</v>
      </c>
      <c r="F1614" s="383" t="s">
        <v>10</v>
      </c>
      <c r="G1614" s="384">
        <v>2000</v>
      </c>
      <c r="H1614" s="383" t="s">
        <v>676</v>
      </c>
      <c r="I1614" s="383" t="s">
        <v>677</v>
      </c>
      <c r="J1614" s="383" t="s">
        <v>617</v>
      </c>
      <c r="K1614" s="383" t="s">
        <v>618</v>
      </c>
      <c r="L1614" s="384">
        <v>26691</v>
      </c>
      <c r="M1614" s="383" t="s">
        <v>640</v>
      </c>
      <c r="N1614" s="383" t="s">
        <v>620</v>
      </c>
      <c r="O1614" s="383" t="s">
        <v>230</v>
      </c>
    </row>
    <row r="1615" spans="1:15">
      <c r="A1615" s="385">
        <v>42083</v>
      </c>
      <c r="B1615" s="383" t="s">
        <v>17</v>
      </c>
      <c r="C1615" s="383" t="s">
        <v>18</v>
      </c>
      <c r="D1615" s="383" t="s">
        <v>19</v>
      </c>
      <c r="E1615" s="383" t="s">
        <v>668</v>
      </c>
      <c r="F1615" s="383" t="s">
        <v>10</v>
      </c>
      <c r="G1615" s="384">
        <v>2000</v>
      </c>
      <c r="H1615" s="383" t="s">
        <v>676</v>
      </c>
      <c r="I1615" s="383" t="s">
        <v>677</v>
      </c>
      <c r="J1615" s="383" t="s">
        <v>617</v>
      </c>
      <c r="K1615" s="383" t="s">
        <v>618</v>
      </c>
      <c r="L1615" s="384">
        <v>27235</v>
      </c>
      <c r="M1615" s="383" t="s">
        <v>640</v>
      </c>
      <c r="N1615" s="383" t="s">
        <v>620</v>
      </c>
      <c r="O1615" s="383" t="s">
        <v>230</v>
      </c>
    </row>
    <row r="1616" spans="1:15">
      <c r="A1616" s="385">
        <v>42084</v>
      </c>
      <c r="B1616" s="383" t="s">
        <v>17</v>
      </c>
      <c r="C1616" s="383" t="s">
        <v>18</v>
      </c>
      <c r="D1616" s="383" t="s">
        <v>19</v>
      </c>
      <c r="E1616" s="383" t="s">
        <v>668</v>
      </c>
      <c r="F1616" s="383" t="s">
        <v>10</v>
      </c>
      <c r="G1616" s="384">
        <v>2000</v>
      </c>
      <c r="H1616" s="383" t="s">
        <v>676</v>
      </c>
      <c r="I1616" s="383" t="s">
        <v>677</v>
      </c>
      <c r="J1616" s="383" t="s">
        <v>617</v>
      </c>
      <c r="K1616" s="383" t="s">
        <v>618</v>
      </c>
      <c r="L1616" s="384">
        <v>27710</v>
      </c>
      <c r="M1616" s="383" t="s">
        <v>640</v>
      </c>
      <c r="N1616" s="383" t="s">
        <v>620</v>
      </c>
      <c r="O1616" s="383" t="s">
        <v>230</v>
      </c>
    </row>
    <row r="1617" spans="1:15">
      <c r="A1617" s="385">
        <v>42085</v>
      </c>
      <c r="B1617" s="383" t="s">
        <v>17</v>
      </c>
      <c r="C1617" s="383" t="s">
        <v>18</v>
      </c>
      <c r="D1617" s="383" t="s">
        <v>19</v>
      </c>
      <c r="E1617" s="383" t="s">
        <v>668</v>
      </c>
      <c r="F1617" s="383" t="s">
        <v>10</v>
      </c>
      <c r="G1617" s="384">
        <v>2000</v>
      </c>
      <c r="H1617" s="383" t="s">
        <v>676</v>
      </c>
      <c r="I1617" s="383" t="s">
        <v>677</v>
      </c>
      <c r="J1617" s="383" t="s">
        <v>617</v>
      </c>
      <c r="K1617" s="383" t="s">
        <v>618</v>
      </c>
      <c r="L1617" s="384">
        <v>27741</v>
      </c>
      <c r="M1617" s="383" t="s">
        <v>640</v>
      </c>
      <c r="N1617" s="383" t="s">
        <v>620</v>
      </c>
      <c r="O1617" s="383" t="s">
        <v>230</v>
      </c>
    </row>
    <row r="1618" spans="1:15">
      <c r="A1618" s="385">
        <v>42086</v>
      </c>
      <c r="B1618" s="383" t="s">
        <v>17</v>
      </c>
      <c r="C1618" s="383" t="s">
        <v>18</v>
      </c>
      <c r="D1618" s="383" t="s">
        <v>19</v>
      </c>
      <c r="E1618" s="383" t="s">
        <v>668</v>
      </c>
      <c r="F1618" s="383" t="s">
        <v>10</v>
      </c>
      <c r="G1618" s="384">
        <v>2000</v>
      </c>
      <c r="H1618" s="383" t="s">
        <v>676</v>
      </c>
      <c r="I1618" s="383" t="s">
        <v>677</v>
      </c>
      <c r="J1618" s="383" t="s">
        <v>617</v>
      </c>
      <c r="K1618" s="383" t="s">
        <v>618</v>
      </c>
      <c r="L1618" s="384">
        <v>27741</v>
      </c>
      <c r="M1618" s="383" t="s">
        <v>640</v>
      </c>
      <c r="N1618" s="383" t="s">
        <v>620</v>
      </c>
      <c r="O1618" s="383" t="s">
        <v>230</v>
      </c>
    </row>
    <row r="1619" spans="1:15">
      <c r="A1619" s="385">
        <v>42087</v>
      </c>
      <c r="B1619" s="383" t="s">
        <v>17</v>
      </c>
      <c r="C1619" s="383" t="s">
        <v>18</v>
      </c>
      <c r="D1619" s="383" t="s">
        <v>19</v>
      </c>
      <c r="E1619" s="383" t="s">
        <v>668</v>
      </c>
      <c r="F1619" s="383" t="s">
        <v>10</v>
      </c>
      <c r="G1619" s="384">
        <v>2000</v>
      </c>
      <c r="H1619" s="383" t="s">
        <v>676</v>
      </c>
      <c r="I1619" s="383" t="s">
        <v>677</v>
      </c>
      <c r="J1619" s="383" t="s">
        <v>617</v>
      </c>
      <c r="K1619" s="383" t="s">
        <v>618</v>
      </c>
      <c r="L1619" s="384">
        <v>27741</v>
      </c>
      <c r="M1619" s="383" t="s">
        <v>640</v>
      </c>
      <c r="N1619" s="383" t="s">
        <v>620</v>
      </c>
      <c r="O1619" s="383" t="s">
        <v>230</v>
      </c>
    </row>
    <row r="1620" spans="1:15">
      <c r="A1620" s="385">
        <v>42088</v>
      </c>
      <c r="B1620" s="383" t="s">
        <v>621</v>
      </c>
      <c r="C1620" s="383" t="s">
        <v>8</v>
      </c>
      <c r="D1620" s="383" t="s">
        <v>9</v>
      </c>
      <c r="E1620" s="383" t="s">
        <v>622</v>
      </c>
      <c r="F1620" s="383" t="s">
        <v>10</v>
      </c>
      <c r="G1620" s="384">
        <v>590</v>
      </c>
      <c r="H1620" s="383" t="s">
        <v>14</v>
      </c>
      <c r="I1620" s="383" t="s">
        <v>691</v>
      </c>
      <c r="J1620" s="383" t="s">
        <v>617</v>
      </c>
      <c r="K1620" s="383" t="s">
        <v>618</v>
      </c>
      <c r="L1620" s="384">
        <v>27741</v>
      </c>
      <c r="M1620" s="383" t="s">
        <v>640</v>
      </c>
      <c r="N1620" s="383" t="s">
        <v>620</v>
      </c>
      <c r="O1620" s="383" t="s">
        <v>230</v>
      </c>
    </row>
    <row r="1621" spans="1:15">
      <c r="A1621" s="385">
        <v>42089</v>
      </c>
      <c r="B1621" s="383" t="s">
        <v>17</v>
      </c>
      <c r="C1621" s="383" t="s">
        <v>18</v>
      </c>
      <c r="D1621" s="383" t="s">
        <v>19</v>
      </c>
      <c r="E1621" s="383" t="s">
        <v>668</v>
      </c>
      <c r="F1621" s="383" t="s">
        <v>10</v>
      </c>
      <c r="G1621" s="384">
        <v>2000</v>
      </c>
      <c r="H1621" s="383" t="s">
        <v>676</v>
      </c>
      <c r="I1621" s="383" t="s">
        <v>677</v>
      </c>
      <c r="J1621" s="383" t="s">
        <v>617</v>
      </c>
      <c r="K1621" s="383" t="s">
        <v>618</v>
      </c>
      <c r="L1621" s="384">
        <v>27741</v>
      </c>
      <c r="M1621" s="383" t="s">
        <v>640</v>
      </c>
      <c r="N1621" s="383" t="s">
        <v>620</v>
      </c>
      <c r="O1621" s="383" t="s">
        <v>230</v>
      </c>
    </row>
    <row r="1622" spans="1:15">
      <c r="A1622" s="385">
        <v>42090</v>
      </c>
      <c r="B1622" s="383" t="s">
        <v>17</v>
      </c>
      <c r="C1622" s="383" t="s">
        <v>18</v>
      </c>
      <c r="D1622" s="383" t="s">
        <v>19</v>
      </c>
      <c r="E1622" s="383" t="s">
        <v>668</v>
      </c>
      <c r="F1622" s="383" t="s">
        <v>10</v>
      </c>
      <c r="G1622" s="384">
        <v>2000</v>
      </c>
      <c r="H1622" s="383" t="s">
        <v>676</v>
      </c>
      <c r="I1622" s="383" t="s">
        <v>677</v>
      </c>
      <c r="J1622" s="383" t="s">
        <v>617</v>
      </c>
      <c r="K1622" s="383" t="s">
        <v>618</v>
      </c>
      <c r="L1622" s="384">
        <v>27741</v>
      </c>
      <c r="M1622" s="383" t="s">
        <v>640</v>
      </c>
      <c r="N1622" s="383" t="s">
        <v>620</v>
      </c>
      <c r="O1622" s="383" t="s">
        <v>230</v>
      </c>
    </row>
    <row r="1623" spans="1:15">
      <c r="A1623" s="385">
        <v>42091</v>
      </c>
      <c r="B1623" s="383" t="s">
        <v>17</v>
      </c>
      <c r="C1623" s="383" t="s">
        <v>18</v>
      </c>
      <c r="D1623" s="383" t="s">
        <v>19</v>
      </c>
      <c r="E1623" s="383" t="s">
        <v>668</v>
      </c>
      <c r="F1623" s="383" t="s">
        <v>10</v>
      </c>
      <c r="G1623" s="384">
        <v>2000</v>
      </c>
      <c r="H1623" s="383" t="s">
        <v>676</v>
      </c>
      <c r="I1623" s="383" t="s">
        <v>677</v>
      </c>
      <c r="J1623" s="383" t="s">
        <v>617</v>
      </c>
      <c r="K1623" s="383" t="s">
        <v>618</v>
      </c>
      <c r="L1623" s="384">
        <v>27741</v>
      </c>
      <c r="M1623" s="383" t="s">
        <v>641</v>
      </c>
      <c r="N1623" s="383" t="s">
        <v>620</v>
      </c>
      <c r="O1623" s="383" t="s">
        <v>230</v>
      </c>
    </row>
    <row r="1624" spans="1:15">
      <c r="A1624" s="385">
        <v>42092</v>
      </c>
      <c r="B1624" s="383" t="s">
        <v>17</v>
      </c>
      <c r="C1624" s="383" t="s">
        <v>18</v>
      </c>
      <c r="D1624" s="383" t="s">
        <v>19</v>
      </c>
      <c r="E1624" s="383" t="s">
        <v>668</v>
      </c>
      <c r="F1624" s="383" t="s">
        <v>10</v>
      </c>
      <c r="G1624" s="384">
        <v>2000</v>
      </c>
      <c r="H1624" s="383" t="s">
        <v>676</v>
      </c>
      <c r="I1624" s="383" t="s">
        <v>677</v>
      </c>
      <c r="J1624" s="383" t="s">
        <v>617</v>
      </c>
      <c r="K1624" s="383" t="s">
        <v>618</v>
      </c>
      <c r="L1624" s="384">
        <v>27741</v>
      </c>
      <c r="M1624" s="383" t="s">
        <v>641</v>
      </c>
      <c r="N1624" s="383" t="s">
        <v>620</v>
      </c>
      <c r="O1624" s="383" t="s">
        <v>230</v>
      </c>
    </row>
    <row r="1625" spans="1:15">
      <c r="A1625" s="385">
        <v>42093</v>
      </c>
      <c r="B1625" s="383" t="s">
        <v>17</v>
      </c>
      <c r="C1625" s="383" t="s">
        <v>18</v>
      </c>
      <c r="D1625" s="383" t="s">
        <v>19</v>
      </c>
      <c r="E1625" s="383" t="s">
        <v>668</v>
      </c>
      <c r="F1625" s="383" t="s">
        <v>10</v>
      </c>
      <c r="G1625" s="384">
        <v>2000</v>
      </c>
      <c r="H1625" s="383" t="s">
        <v>676</v>
      </c>
      <c r="I1625" s="383" t="s">
        <v>677</v>
      </c>
      <c r="J1625" s="383" t="s">
        <v>617</v>
      </c>
      <c r="K1625" s="383" t="s">
        <v>618</v>
      </c>
      <c r="L1625" s="384">
        <v>27741</v>
      </c>
      <c r="M1625" s="383" t="s">
        <v>641</v>
      </c>
      <c r="N1625" s="383" t="s">
        <v>620</v>
      </c>
      <c r="O1625" s="383" t="s">
        <v>230</v>
      </c>
    </row>
    <row r="1626" spans="1:15">
      <c r="A1626" s="385">
        <v>42098</v>
      </c>
      <c r="B1626" s="383" t="s">
        <v>694</v>
      </c>
      <c r="C1626" s="383" t="s">
        <v>23</v>
      </c>
      <c r="D1626" s="383" t="s">
        <v>22</v>
      </c>
      <c r="E1626" s="383" t="s">
        <v>695</v>
      </c>
      <c r="F1626" s="383" t="s">
        <v>10</v>
      </c>
      <c r="G1626" s="384">
        <v>3938</v>
      </c>
      <c r="H1626" s="383" t="s">
        <v>696</v>
      </c>
      <c r="I1626" s="383" t="s">
        <v>706</v>
      </c>
      <c r="J1626" s="383" t="s">
        <v>617</v>
      </c>
      <c r="K1626" s="383" t="s">
        <v>618</v>
      </c>
      <c r="L1626" s="384">
        <v>27751</v>
      </c>
      <c r="M1626" s="383" t="s">
        <v>641</v>
      </c>
      <c r="N1626" s="383" t="s">
        <v>620</v>
      </c>
      <c r="O1626" s="383" t="s">
        <v>230</v>
      </c>
    </row>
    <row r="1627" spans="1:15">
      <c r="A1627" s="385">
        <v>42108</v>
      </c>
      <c r="B1627" s="383" t="s">
        <v>17</v>
      </c>
      <c r="C1627" s="383" t="s">
        <v>18</v>
      </c>
      <c r="D1627" s="383" t="s">
        <v>19</v>
      </c>
      <c r="E1627" s="383" t="s">
        <v>668</v>
      </c>
      <c r="F1627" s="383" t="s">
        <v>10</v>
      </c>
      <c r="G1627" s="384">
        <v>2000</v>
      </c>
      <c r="H1627" s="383" t="s">
        <v>676</v>
      </c>
      <c r="I1627" s="383" t="s">
        <v>677</v>
      </c>
      <c r="J1627" s="383" t="s">
        <v>617</v>
      </c>
      <c r="K1627" s="383" t="s">
        <v>618</v>
      </c>
      <c r="L1627" s="384">
        <v>30380</v>
      </c>
      <c r="M1627" s="383" t="s">
        <v>642</v>
      </c>
      <c r="N1627" s="383" t="s">
        <v>620</v>
      </c>
      <c r="O1627" s="383" t="s">
        <v>230</v>
      </c>
    </row>
    <row r="1628" spans="1:15">
      <c r="A1628" s="385">
        <v>42109</v>
      </c>
      <c r="B1628" s="383" t="s">
        <v>17</v>
      </c>
      <c r="C1628" s="383" t="s">
        <v>18</v>
      </c>
      <c r="D1628" s="383" t="s">
        <v>19</v>
      </c>
      <c r="E1628" s="383" t="s">
        <v>668</v>
      </c>
      <c r="F1628" s="383" t="s">
        <v>10</v>
      </c>
      <c r="G1628" s="384">
        <v>2000</v>
      </c>
      <c r="H1628" s="383" t="s">
        <v>676</v>
      </c>
      <c r="I1628" s="383" t="s">
        <v>677</v>
      </c>
      <c r="J1628" s="383" t="s">
        <v>617</v>
      </c>
      <c r="K1628" s="383" t="s">
        <v>618</v>
      </c>
      <c r="L1628" s="384">
        <v>30722</v>
      </c>
      <c r="M1628" s="383" t="s">
        <v>642</v>
      </c>
      <c r="N1628" s="383" t="s">
        <v>620</v>
      </c>
      <c r="O1628" s="383" t="s">
        <v>230</v>
      </c>
    </row>
    <row r="1629" spans="1:15">
      <c r="A1629" s="385">
        <v>42110</v>
      </c>
      <c r="B1629" s="383" t="s">
        <v>17</v>
      </c>
      <c r="C1629" s="383" t="s">
        <v>18</v>
      </c>
      <c r="D1629" s="383" t="s">
        <v>19</v>
      </c>
      <c r="E1629" s="383" t="s">
        <v>668</v>
      </c>
      <c r="F1629" s="383" t="s">
        <v>10</v>
      </c>
      <c r="G1629" s="384">
        <v>2000</v>
      </c>
      <c r="H1629" s="383" t="s">
        <v>676</v>
      </c>
      <c r="I1629" s="383" t="s">
        <v>677</v>
      </c>
      <c r="J1629" s="383" t="s">
        <v>617</v>
      </c>
      <c r="K1629" s="383" t="s">
        <v>618</v>
      </c>
      <c r="L1629" s="384">
        <v>30780</v>
      </c>
      <c r="M1629" s="383" t="s">
        <v>642</v>
      </c>
      <c r="N1629" s="383" t="s">
        <v>620</v>
      </c>
      <c r="O1629" s="383" t="s">
        <v>230</v>
      </c>
    </row>
    <row r="1630" spans="1:15">
      <c r="A1630" s="385">
        <v>42111</v>
      </c>
      <c r="B1630" s="383" t="s">
        <v>15</v>
      </c>
      <c r="C1630" s="383" t="s">
        <v>16</v>
      </c>
      <c r="D1630" s="383" t="s">
        <v>13</v>
      </c>
      <c r="E1630" s="383" t="s">
        <v>680</v>
      </c>
      <c r="F1630" s="383" t="s">
        <v>10</v>
      </c>
      <c r="G1630" s="384">
        <v>750</v>
      </c>
      <c r="H1630" s="383" t="s">
        <v>681</v>
      </c>
      <c r="I1630" s="383" t="s">
        <v>692</v>
      </c>
      <c r="J1630" s="383" t="s">
        <v>617</v>
      </c>
      <c r="K1630" s="383" t="s">
        <v>618</v>
      </c>
      <c r="L1630" s="384">
        <v>30780</v>
      </c>
      <c r="M1630" s="383" t="s">
        <v>642</v>
      </c>
      <c r="N1630" s="383" t="s">
        <v>620</v>
      </c>
      <c r="O1630" s="383" t="s">
        <v>230</v>
      </c>
    </row>
    <row r="1631" spans="1:15">
      <c r="A1631" s="385">
        <v>42112</v>
      </c>
      <c r="B1631" s="383" t="s">
        <v>15</v>
      </c>
      <c r="C1631" s="383" t="s">
        <v>16</v>
      </c>
      <c r="D1631" s="383" t="s">
        <v>13</v>
      </c>
      <c r="E1631" s="383" t="s">
        <v>680</v>
      </c>
      <c r="F1631" s="383" t="s">
        <v>10</v>
      </c>
      <c r="G1631" s="384">
        <v>750</v>
      </c>
      <c r="H1631" s="383" t="s">
        <v>681</v>
      </c>
      <c r="I1631" s="383" t="s">
        <v>692</v>
      </c>
      <c r="J1631" s="383" t="s">
        <v>617</v>
      </c>
      <c r="K1631" s="383" t="s">
        <v>618</v>
      </c>
      <c r="L1631" s="384">
        <v>30780</v>
      </c>
      <c r="M1631" s="383" t="s">
        <v>642</v>
      </c>
      <c r="N1631" s="383" t="s">
        <v>620</v>
      </c>
      <c r="O1631" s="383" t="s">
        <v>230</v>
      </c>
    </row>
    <row r="1632" spans="1:15">
      <c r="A1632" s="385">
        <v>42113</v>
      </c>
      <c r="B1632" s="383" t="s">
        <v>15</v>
      </c>
      <c r="C1632" s="383" t="s">
        <v>16</v>
      </c>
      <c r="D1632" s="383" t="s">
        <v>13</v>
      </c>
      <c r="E1632" s="383" t="s">
        <v>680</v>
      </c>
      <c r="F1632" s="383" t="s">
        <v>10</v>
      </c>
      <c r="G1632" s="384">
        <v>750</v>
      </c>
      <c r="H1632" s="383" t="s">
        <v>681</v>
      </c>
      <c r="I1632" s="383" t="s">
        <v>692</v>
      </c>
      <c r="J1632" s="383" t="s">
        <v>617</v>
      </c>
      <c r="K1632" s="383" t="s">
        <v>618</v>
      </c>
      <c r="L1632" s="384">
        <v>30780</v>
      </c>
      <c r="M1632" s="383" t="s">
        <v>643</v>
      </c>
      <c r="N1632" s="383" t="s">
        <v>620</v>
      </c>
      <c r="O1632" s="383" t="s">
        <v>230</v>
      </c>
    </row>
    <row r="1633" spans="1:15">
      <c r="A1633" s="385">
        <v>42114</v>
      </c>
      <c r="B1633" s="383" t="s">
        <v>15</v>
      </c>
      <c r="C1633" s="383" t="s">
        <v>16</v>
      </c>
      <c r="D1633" s="383" t="s">
        <v>13</v>
      </c>
      <c r="E1633" s="383" t="s">
        <v>680</v>
      </c>
      <c r="F1633" s="383" t="s">
        <v>10</v>
      </c>
      <c r="G1633" s="384">
        <v>750</v>
      </c>
      <c r="H1633" s="383" t="s">
        <v>681</v>
      </c>
      <c r="I1633" s="383" t="s">
        <v>692</v>
      </c>
      <c r="J1633" s="383" t="s">
        <v>617</v>
      </c>
      <c r="K1633" s="383" t="s">
        <v>618</v>
      </c>
      <c r="L1633" s="384">
        <v>30780</v>
      </c>
      <c r="M1633" s="383" t="s">
        <v>643</v>
      </c>
      <c r="N1633" s="383" t="s">
        <v>620</v>
      </c>
      <c r="O1633" s="383" t="s">
        <v>230</v>
      </c>
    </row>
    <row r="1634" spans="1:15">
      <c r="A1634" s="385">
        <v>42115</v>
      </c>
      <c r="B1634" s="383" t="s">
        <v>15</v>
      </c>
      <c r="C1634" s="383" t="s">
        <v>16</v>
      </c>
      <c r="D1634" s="383" t="s">
        <v>13</v>
      </c>
      <c r="E1634" s="383" t="s">
        <v>680</v>
      </c>
      <c r="F1634" s="383" t="s">
        <v>10</v>
      </c>
      <c r="G1634" s="384">
        <v>750</v>
      </c>
      <c r="H1634" s="383" t="s">
        <v>681</v>
      </c>
      <c r="I1634" s="383" t="s">
        <v>692</v>
      </c>
      <c r="J1634" s="383" t="s">
        <v>617</v>
      </c>
      <c r="K1634" s="383" t="s">
        <v>618</v>
      </c>
      <c r="L1634" s="384">
        <v>30780</v>
      </c>
      <c r="M1634" s="383" t="s">
        <v>643</v>
      </c>
      <c r="N1634" s="383" t="s">
        <v>620</v>
      </c>
      <c r="O1634" s="383" t="s">
        <v>230</v>
      </c>
    </row>
    <row r="1635" spans="1:15">
      <c r="A1635" s="385">
        <v>42116</v>
      </c>
      <c r="B1635" s="383" t="s">
        <v>613</v>
      </c>
      <c r="C1635" s="383" t="s">
        <v>25</v>
      </c>
      <c r="D1635" s="383" t="s">
        <v>26</v>
      </c>
      <c r="E1635" s="383" t="s">
        <v>614</v>
      </c>
      <c r="F1635" s="383" t="s">
        <v>10</v>
      </c>
      <c r="G1635" s="384">
        <v>21978</v>
      </c>
      <c r="H1635" s="383" t="s">
        <v>14</v>
      </c>
      <c r="I1635" s="383" t="s">
        <v>699</v>
      </c>
      <c r="J1635" s="383" t="s">
        <v>617</v>
      </c>
      <c r="K1635" s="383" t="s">
        <v>618</v>
      </c>
      <c r="L1635" s="384">
        <v>30780</v>
      </c>
      <c r="M1635" s="383" t="s">
        <v>643</v>
      </c>
      <c r="N1635" s="383" t="s">
        <v>620</v>
      </c>
      <c r="O1635" s="383" t="s">
        <v>230</v>
      </c>
    </row>
    <row r="1636" spans="1:15">
      <c r="A1636" s="385">
        <v>42117</v>
      </c>
      <c r="B1636" s="383" t="s">
        <v>621</v>
      </c>
      <c r="C1636" s="383" t="s">
        <v>8</v>
      </c>
      <c r="D1636" s="383" t="s">
        <v>9</v>
      </c>
      <c r="E1636" s="383" t="s">
        <v>622</v>
      </c>
      <c r="F1636" s="383" t="s">
        <v>10</v>
      </c>
      <c r="G1636" s="384">
        <v>9855</v>
      </c>
      <c r="H1636" s="383" t="s">
        <v>14</v>
      </c>
      <c r="I1636" s="383" t="s">
        <v>693</v>
      </c>
      <c r="J1636" s="383" t="s">
        <v>617</v>
      </c>
      <c r="K1636" s="383" t="s">
        <v>618</v>
      </c>
      <c r="L1636" s="384">
        <v>30780</v>
      </c>
      <c r="M1636" s="383" t="s">
        <v>643</v>
      </c>
      <c r="N1636" s="383" t="s">
        <v>620</v>
      </c>
      <c r="O1636" s="383" t="s">
        <v>230</v>
      </c>
    </row>
    <row r="1637" spans="1:15">
      <c r="A1637" s="385">
        <v>42118</v>
      </c>
      <c r="B1637" s="383" t="s">
        <v>621</v>
      </c>
      <c r="C1637" s="383" t="s">
        <v>8</v>
      </c>
      <c r="D1637" s="383" t="s">
        <v>9</v>
      </c>
      <c r="E1637" s="383" t="s">
        <v>622</v>
      </c>
      <c r="F1637" s="383" t="s">
        <v>10</v>
      </c>
      <c r="G1637" s="384">
        <v>9855</v>
      </c>
      <c r="H1637" s="383" t="s">
        <v>14</v>
      </c>
      <c r="I1637" s="383" t="s">
        <v>693</v>
      </c>
      <c r="J1637" s="383" t="s">
        <v>617</v>
      </c>
      <c r="K1637" s="383" t="s">
        <v>618</v>
      </c>
      <c r="L1637" s="384">
        <v>30780</v>
      </c>
      <c r="M1637" s="383" t="s">
        <v>643</v>
      </c>
      <c r="N1637" s="383" t="s">
        <v>620</v>
      </c>
      <c r="O1637" s="383" t="s">
        <v>230</v>
      </c>
    </row>
    <row r="1638" spans="1:15">
      <c r="A1638" s="385">
        <v>42119</v>
      </c>
      <c r="B1638" s="383" t="s">
        <v>694</v>
      </c>
      <c r="C1638" s="383" t="s">
        <v>23</v>
      </c>
      <c r="D1638" s="383" t="s">
        <v>22</v>
      </c>
      <c r="E1638" s="383" t="s">
        <v>695</v>
      </c>
      <c r="F1638" s="383" t="s">
        <v>10</v>
      </c>
      <c r="G1638" s="384">
        <v>3938</v>
      </c>
      <c r="H1638" s="383" t="s">
        <v>696</v>
      </c>
      <c r="I1638" s="383" t="s">
        <v>706</v>
      </c>
      <c r="J1638" s="383" t="s">
        <v>617</v>
      </c>
      <c r="K1638" s="383" t="s">
        <v>618</v>
      </c>
      <c r="L1638" s="384">
        <v>30780</v>
      </c>
      <c r="M1638" s="383" t="s">
        <v>643</v>
      </c>
      <c r="N1638" s="383" t="s">
        <v>620</v>
      </c>
      <c r="O1638" s="383" t="s">
        <v>230</v>
      </c>
    </row>
    <row r="1639" spans="1:15">
      <c r="A1639" s="385">
        <v>42120</v>
      </c>
      <c r="B1639" s="383" t="s">
        <v>694</v>
      </c>
      <c r="C1639" s="383" t="s">
        <v>23</v>
      </c>
      <c r="D1639" s="383" t="s">
        <v>22</v>
      </c>
      <c r="E1639" s="383" t="s">
        <v>695</v>
      </c>
      <c r="F1639" s="383" t="s">
        <v>10</v>
      </c>
      <c r="G1639" s="384">
        <v>3938</v>
      </c>
      <c r="H1639" s="383" t="s">
        <v>696</v>
      </c>
      <c r="I1639" s="383" t="s">
        <v>706</v>
      </c>
      <c r="J1639" s="383" t="s">
        <v>617</v>
      </c>
      <c r="K1639" s="383" t="s">
        <v>618</v>
      </c>
      <c r="L1639" s="384">
        <v>30780</v>
      </c>
      <c r="M1639" s="383" t="s">
        <v>643</v>
      </c>
      <c r="N1639" s="383" t="s">
        <v>620</v>
      </c>
      <c r="O1639" s="383" t="s">
        <v>230</v>
      </c>
    </row>
    <row r="1640" spans="1:15">
      <c r="A1640" s="385">
        <v>42121</v>
      </c>
      <c r="B1640" s="383" t="s">
        <v>621</v>
      </c>
      <c r="C1640" s="383" t="s">
        <v>8</v>
      </c>
      <c r="D1640" s="383" t="s">
        <v>9</v>
      </c>
      <c r="E1640" s="383" t="s">
        <v>622</v>
      </c>
      <c r="F1640" s="383" t="s">
        <v>10</v>
      </c>
      <c r="G1640" s="384">
        <v>9855</v>
      </c>
      <c r="H1640" s="383" t="s">
        <v>14</v>
      </c>
      <c r="I1640" s="383" t="s">
        <v>693</v>
      </c>
      <c r="J1640" s="383" t="s">
        <v>617</v>
      </c>
      <c r="K1640" s="383" t="s">
        <v>618</v>
      </c>
      <c r="L1640" s="384">
        <v>30780</v>
      </c>
      <c r="M1640" s="383" t="s">
        <v>643</v>
      </c>
      <c r="N1640" s="383" t="s">
        <v>620</v>
      </c>
      <c r="O1640" s="383" t="s">
        <v>230</v>
      </c>
    </row>
    <row r="1641" spans="1:15">
      <c r="A1641" s="385">
        <v>42122</v>
      </c>
      <c r="B1641" s="383" t="s">
        <v>694</v>
      </c>
      <c r="C1641" s="383" t="s">
        <v>23</v>
      </c>
      <c r="D1641" s="383" t="s">
        <v>22</v>
      </c>
      <c r="E1641" s="383" t="s">
        <v>695</v>
      </c>
      <c r="F1641" s="383" t="s">
        <v>10</v>
      </c>
      <c r="G1641" s="384">
        <v>3938</v>
      </c>
      <c r="H1641" s="383" t="s">
        <v>696</v>
      </c>
      <c r="I1641" s="383" t="s">
        <v>706</v>
      </c>
      <c r="J1641" s="383" t="s">
        <v>617</v>
      </c>
      <c r="K1641" s="383" t="s">
        <v>618</v>
      </c>
      <c r="L1641" s="384">
        <v>30780</v>
      </c>
      <c r="M1641" s="383" t="s">
        <v>643</v>
      </c>
      <c r="N1641" s="383" t="s">
        <v>620</v>
      </c>
      <c r="O1641" s="383" t="s">
        <v>230</v>
      </c>
    </row>
    <row r="1642" spans="1:15">
      <c r="A1642" s="385">
        <v>42123</v>
      </c>
      <c r="B1642" s="383" t="s">
        <v>613</v>
      </c>
      <c r="C1642" s="383" t="s">
        <v>25</v>
      </c>
      <c r="D1642" s="383" t="s">
        <v>26</v>
      </c>
      <c r="E1642" s="383" t="s">
        <v>614</v>
      </c>
      <c r="F1642" s="383" t="s">
        <v>10</v>
      </c>
      <c r="G1642" s="384">
        <v>23199</v>
      </c>
      <c r="H1642" s="383" t="s">
        <v>14</v>
      </c>
      <c r="I1642" s="383" t="s">
        <v>699</v>
      </c>
      <c r="J1642" s="383" t="s">
        <v>617</v>
      </c>
      <c r="K1642" s="383" t="s">
        <v>618</v>
      </c>
      <c r="L1642" s="384">
        <v>30780</v>
      </c>
      <c r="M1642" s="383" t="s">
        <v>643</v>
      </c>
      <c r="N1642" s="383" t="s">
        <v>620</v>
      </c>
      <c r="O1642" s="383" t="s">
        <v>230</v>
      </c>
    </row>
    <row r="1643" spans="1:15">
      <c r="A1643" s="385">
        <v>42124</v>
      </c>
      <c r="B1643" s="383" t="s">
        <v>694</v>
      </c>
      <c r="C1643" s="383" t="s">
        <v>23</v>
      </c>
      <c r="D1643" s="383" t="s">
        <v>22</v>
      </c>
      <c r="E1643" s="383" t="s">
        <v>695</v>
      </c>
      <c r="F1643" s="383" t="s">
        <v>10</v>
      </c>
      <c r="G1643" s="384">
        <v>3938</v>
      </c>
      <c r="H1643" s="383" t="s">
        <v>696</v>
      </c>
      <c r="I1643" s="383" t="s">
        <v>706</v>
      </c>
      <c r="J1643" s="383" t="s">
        <v>617</v>
      </c>
      <c r="K1643" s="383" t="s">
        <v>618</v>
      </c>
      <c r="L1643" s="384">
        <v>30780</v>
      </c>
      <c r="M1643" s="383" t="s">
        <v>643</v>
      </c>
      <c r="N1643" s="383" t="s">
        <v>620</v>
      </c>
      <c r="O1643" s="383" t="s">
        <v>230</v>
      </c>
    </row>
    <row r="1644" spans="1:15">
      <c r="A1644" s="385">
        <v>42125</v>
      </c>
      <c r="B1644" s="383" t="s">
        <v>621</v>
      </c>
      <c r="C1644" s="383" t="s">
        <v>8</v>
      </c>
      <c r="D1644" s="383" t="s">
        <v>9</v>
      </c>
      <c r="E1644" s="383" t="s">
        <v>622</v>
      </c>
      <c r="F1644" s="383" t="s">
        <v>10</v>
      </c>
      <c r="G1644" s="384">
        <v>590</v>
      </c>
      <c r="H1644" s="383" t="s">
        <v>14</v>
      </c>
      <c r="I1644" s="383" t="s">
        <v>691</v>
      </c>
      <c r="J1644" s="383" t="s">
        <v>617</v>
      </c>
      <c r="K1644" s="383" t="s">
        <v>618</v>
      </c>
      <c r="L1644" s="384">
        <v>30780</v>
      </c>
      <c r="M1644" s="383" t="s">
        <v>643</v>
      </c>
      <c r="N1644" s="383" t="s">
        <v>620</v>
      </c>
      <c r="O1644" s="383" t="s">
        <v>230</v>
      </c>
    </row>
    <row r="1645" spans="1:15">
      <c r="A1645" s="385">
        <v>42126</v>
      </c>
      <c r="B1645" s="383" t="s">
        <v>621</v>
      </c>
      <c r="C1645" s="383" t="s">
        <v>8</v>
      </c>
      <c r="D1645" s="383" t="s">
        <v>9</v>
      </c>
      <c r="E1645" s="383" t="s">
        <v>622</v>
      </c>
      <c r="F1645" s="383" t="s">
        <v>10</v>
      </c>
      <c r="G1645" s="384">
        <v>9855</v>
      </c>
      <c r="H1645" s="383" t="s">
        <v>14</v>
      </c>
      <c r="I1645" s="383" t="s">
        <v>693</v>
      </c>
      <c r="J1645" s="383" t="s">
        <v>617</v>
      </c>
      <c r="K1645" s="383" t="s">
        <v>618</v>
      </c>
      <c r="L1645" s="384">
        <v>30780</v>
      </c>
      <c r="M1645" s="383" t="s">
        <v>643</v>
      </c>
      <c r="N1645" s="383" t="s">
        <v>620</v>
      </c>
      <c r="O1645" s="383" t="s">
        <v>230</v>
      </c>
    </row>
    <row r="1646" spans="1:15">
      <c r="A1646" s="385">
        <v>42127</v>
      </c>
      <c r="B1646" s="383" t="s">
        <v>694</v>
      </c>
      <c r="C1646" s="383" t="s">
        <v>23</v>
      </c>
      <c r="D1646" s="383" t="s">
        <v>22</v>
      </c>
      <c r="E1646" s="383" t="s">
        <v>695</v>
      </c>
      <c r="F1646" s="383" t="s">
        <v>10</v>
      </c>
      <c r="G1646" s="384">
        <v>3938</v>
      </c>
      <c r="H1646" s="383" t="s">
        <v>696</v>
      </c>
      <c r="I1646" s="383" t="s">
        <v>706</v>
      </c>
      <c r="J1646" s="383" t="s">
        <v>617</v>
      </c>
      <c r="K1646" s="383" t="s">
        <v>618</v>
      </c>
      <c r="L1646" s="384">
        <v>30780</v>
      </c>
      <c r="M1646" s="383" t="s">
        <v>643</v>
      </c>
      <c r="N1646" s="383" t="s">
        <v>620</v>
      </c>
      <c r="O1646" s="383" t="s">
        <v>230</v>
      </c>
    </row>
    <row r="1647" spans="1:15">
      <c r="A1647" s="385">
        <v>42128</v>
      </c>
      <c r="B1647" s="383" t="s">
        <v>694</v>
      </c>
      <c r="C1647" s="383" t="s">
        <v>23</v>
      </c>
      <c r="D1647" s="383" t="s">
        <v>22</v>
      </c>
      <c r="E1647" s="383" t="s">
        <v>695</v>
      </c>
      <c r="F1647" s="383" t="s">
        <v>10</v>
      </c>
      <c r="G1647" s="384">
        <v>3938</v>
      </c>
      <c r="H1647" s="383" t="s">
        <v>696</v>
      </c>
      <c r="I1647" s="383" t="s">
        <v>706</v>
      </c>
      <c r="J1647" s="383" t="s">
        <v>617</v>
      </c>
      <c r="K1647" s="383" t="s">
        <v>618</v>
      </c>
      <c r="L1647" s="384">
        <v>30780</v>
      </c>
      <c r="M1647" s="383" t="s">
        <v>643</v>
      </c>
      <c r="N1647" s="383" t="s">
        <v>620</v>
      </c>
      <c r="O1647" s="383" t="s">
        <v>230</v>
      </c>
    </row>
    <row r="1648" spans="1:15">
      <c r="A1648" s="385">
        <v>42133</v>
      </c>
      <c r="B1648" s="383" t="s">
        <v>663</v>
      </c>
      <c r="C1648" s="383" t="s">
        <v>664</v>
      </c>
      <c r="D1648" s="383" t="s">
        <v>22</v>
      </c>
      <c r="E1648" s="383" t="s">
        <v>665</v>
      </c>
      <c r="F1648" s="383" t="s">
        <v>10</v>
      </c>
      <c r="G1648" s="384">
        <v>2274</v>
      </c>
      <c r="H1648" s="383" t="s">
        <v>704</v>
      </c>
      <c r="I1648" s="383" t="s">
        <v>707</v>
      </c>
      <c r="J1648" s="383" t="s">
        <v>617</v>
      </c>
      <c r="K1648" s="383" t="s">
        <v>618</v>
      </c>
      <c r="L1648" s="384">
        <v>30780</v>
      </c>
      <c r="M1648" s="383" t="s">
        <v>643</v>
      </c>
      <c r="N1648" s="383" t="s">
        <v>620</v>
      </c>
      <c r="O1648" s="383" t="s">
        <v>230</v>
      </c>
    </row>
    <row r="1649" spans="1:15">
      <c r="A1649" s="385">
        <v>42134</v>
      </c>
      <c r="B1649" s="383" t="s">
        <v>663</v>
      </c>
      <c r="C1649" s="383" t="s">
        <v>664</v>
      </c>
      <c r="D1649" s="383" t="s">
        <v>22</v>
      </c>
      <c r="E1649" s="383" t="s">
        <v>665</v>
      </c>
      <c r="F1649" s="383" t="s">
        <v>10</v>
      </c>
      <c r="G1649" s="384">
        <v>2274</v>
      </c>
      <c r="H1649" s="383" t="s">
        <v>704</v>
      </c>
      <c r="I1649" s="383" t="s">
        <v>707</v>
      </c>
      <c r="J1649" s="383" t="s">
        <v>617</v>
      </c>
      <c r="K1649" s="383" t="s">
        <v>618</v>
      </c>
      <c r="L1649" s="384">
        <v>30780</v>
      </c>
      <c r="M1649" s="383" t="s">
        <v>643</v>
      </c>
      <c r="N1649" s="383" t="s">
        <v>620</v>
      </c>
      <c r="O1649" s="383" t="s">
        <v>230</v>
      </c>
    </row>
    <row r="1650" spans="1:15">
      <c r="A1650" s="385">
        <v>42135</v>
      </c>
      <c r="B1650" s="383" t="s">
        <v>663</v>
      </c>
      <c r="C1650" s="383" t="s">
        <v>664</v>
      </c>
      <c r="D1650" s="383" t="s">
        <v>22</v>
      </c>
      <c r="E1650" s="383" t="s">
        <v>665</v>
      </c>
      <c r="F1650" s="383" t="s">
        <v>10</v>
      </c>
      <c r="G1650" s="384">
        <v>2274</v>
      </c>
      <c r="H1650" s="383" t="s">
        <v>704</v>
      </c>
      <c r="I1650" s="383" t="s">
        <v>707</v>
      </c>
      <c r="J1650" s="383" t="s">
        <v>617</v>
      </c>
      <c r="K1650" s="383" t="s">
        <v>618</v>
      </c>
      <c r="L1650" s="384">
        <v>30780</v>
      </c>
      <c r="M1650" s="383" t="s">
        <v>643</v>
      </c>
      <c r="N1650" s="383" t="s">
        <v>620</v>
      </c>
      <c r="O1650" s="383" t="s">
        <v>230</v>
      </c>
    </row>
    <row r="1651" spans="1:15">
      <c r="A1651" s="385">
        <v>42136</v>
      </c>
      <c r="B1651" s="383" t="s">
        <v>694</v>
      </c>
      <c r="C1651" s="383" t="s">
        <v>23</v>
      </c>
      <c r="D1651" s="383" t="s">
        <v>22</v>
      </c>
      <c r="E1651" s="383" t="s">
        <v>695</v>
      </c>
      <c r="F1651" s="383" t="s">
        <v>10</v>
      </c>
      <c r="G1651" s="384">
        <v>3938</v>
      </c>
      <c r="H1651" s="383" t="s">
        <v>696</v>
      </c>
      <c r="I1651" s="383" t="s">
        <v>706</v>
      </c>
      <c r="J1651" s="383" t="s">
        <v>617</v>
      </c>
      <c r="K1651" s="383" t="s">
        <v>618</v>
      </c>
      <c r="L1651" s="384">
        <v>30780</v>
      </c>
      <c r="M1651" s="383" t="s">
        <v>643</v>
      </c>
      <c r="N1651" s="383" t="s">
        <v>620</v>
      </c>
      <c r="O1651" s="383" t="s">
        <v>230</v>
      </c>
    </row>
    <row r="1652" spans="1:15">
      <c r="A1652" s="385">
        <v>42137</v>
      </c>
      <c r="B1652" s="383" t="s">
        <v>694</v>
      </c>
      <c r="C1652" s="383" t="s">
        <v>23</v>
      </c>
      <c r="D1652" s="383" t="s">
        <v>22</v>
      </c>
      <c r="E1652" s="383" t="s">
        <v>695</v>
      </c>
      <c r="F1652" s="383" t="s">
        <v>10</v>
      </c>
      <c r="G1652" s="384">
        <v>3938</v>
      </c>
      <c r="H1652" s="383" t="s">
        <v>696</v>
      </c>
      <c r="I1652" s="383" t="s">
        <v>706</v>
      </c>
      <c r="J1652" s="383" t="s">
        <v>617</v>
      </c>
      <c r="K1652" s="383" t="s">
        <v>618</v>
      </c>
      <c r="L1652" s="384">
        <v>30780</v>
      </c>
      <c r="M1652" s="383" t="s">
        <v>644</v>
      </c>
      <c r="N1652" s="383" t="s">
        <v>620</v>
      </c>
      <c r="O1652" s="383" t="s">
        <v>230</v>
      </c>
    </row>
    <row r="1653" spans="1:15">
      <c r="A1653" s="385">
        <v>42138</v>
      </c>
      <c r="B1653" s="383" t="s">
        <v>21</v>
      </c>
      <c r="C1653" s="383" t="s">
        <v>12</v>
      </c>
      <c r="D1653" s="383" t="s">
        <v>22</v>
      </c>
      <c r="E1653" s="383" t="s">
        <v>658</v>
      </c>
      <c r="F1653" s="383" t="s">
        <v>10</v>
      </c>
      <c r="G1653" s="384">
        <v>118</v>
      </c>
      <c r="H1653" s="383" t="s">
        <v>701</v>
      </c>
      <c r="I1653" s="383" t="s">
        <v>702</v>
      </c>
      <c r="J1653" s="383" t="s">
        <v>617</v>
      </c>
      <c r="K1653" s="383" t="s">
        <v>618</v>
      </c>
      <c r="L1653" s="384">
        <v>30780</v>
      </c>
      <c r="M1653" s="383" t="s">
        <v>644</v>
      </c>
      <c r="N1653" s="383" t="s">
        <v>620</v>
      </c>
      <c r="O1653" s="383" t="s">
        <v>230</v>
      </c>
    </row>
    <row r="1654" spans="1:15">
      <c r="A1654" s="385">
        <v>42139</v>
      </c>
      <c r="B1654" s="383" t="s">
        <v>21</v>
      </c>
      <c r="C1654" s="383" t="s">
        <v>12</v>
      </c>
      <c r="D1654" s="383" t="s">
        <v>22</v>
      </c>
      <c r="E1654" s="383" t="s">
        <v>658</v>
      </c>
      <c r="F1654" s="383" t="s">
        <v>10</v>
      </c>
      <c r="G1654" s="384">
        <v>118</v>
      </c>
      <c r="H1654" s="383" t="s">
        <v>701</v>
      </c>
      <c r="I1654" s="383" t="s">
        <v>702</v>
      </c>
      <c r="J1654" s="383" t="s">
        <v>617</v>
      </c>
      <c r="K1654" s="383" t="s">
        <v>618</v>
      </c>
      <c r="L1654" s="384">
        <v>30780</v>
      </c>
      <c r="M1654" s="383" t="s">
        <v>644</v>
      </c>
      <c r="N1654" s="383" t="s">
        <v>620</v>
      </c>
      <c r="O1654" s="383" t="s">
        <v>230</v>
      </c>
    </row>
    <row r="1655" spans="1:15">
      <c r="A1655" s="385">
        <v>42140</v>
      </c>
      <c r="B1655" s="383" t="s">
        <v>663</v>
      </c>
      <c r="C1655" s="383" t="s">
        <v>664</v>
      </c>
      <c r="D1655" s="383" t="s">
        <v>22</v>
      </c>
      <c r="E1655" s="383" t="s">
        <v>665</v>
      </c>
      <c r="F1655" s="383" t="s">
        <v>10</v>
      </c>
      <c r="G1655" s="384">
        <v>1821</v>
      </c>
      <c r="H1655" s="383" t="s">
        <v>704</v>
      </c>
      <c r="I1655" s="383" t="s">
        <v>710</v>
      </c>
      <c r="J1655" s="383" t="s">
        <v>617</v>
      </c>
      <c r="K1655" s="383" t="s">
        <v>618</v>
      </c>
      <c r="L1655" s="384">
        <v>30780</v>
      </c>
      <c r="M1655" s="383" t="s">
        <v>644</v>
      </c>
      <c r="N1655" s="383" t="s">
        <v>620</v>
      </c>
      <c r="O1655" s="383" t="s">
        <v>230</v>
      </c>
    </row>
    <row r="1656" spans="1:15">
      <c r="A1656" s="385">
        <v>42141</v>
      </c>
      <c r="B1656" s="383" t="s">
        <v>663</v>
      </c>
      <c r="C1656" s="383" t="s">
        <v>664</v>
      </c>
      <c r="D1656" s="383" t="s">
        <v>22</v>
      </c>
      <c r="E1656" s="383" t="s">
        <v>665</v>
      </c>
      <c r="F1656" s="383" t="s">
        <v>10</v>
      </c>
      <c r="G1656" s="384">
        <v>1821</v>
      </c>
      <c r="H1656" s="383" t="s">
        <v>704</v>
      </c>
      <c r="I1656" s="383" t="s">
        <v>710</v>
      </c>
      <c r="J1656" s="383" t="s">
        <v>617</v>
      </c>
      <c r="K1656" s="383" t="s">
        <v>618</v>
      </c>
      <c r="L1656" s="384">
        <v>30780</v>
      </c>
      <c r="M1656" s="383" t="s">
        <v>644</v>
      </c>
      <c r="N1656" s="383" t="s">
        <v>620</v>
      </c>
      <c r="O1656" s="383" t="s">
        <v>230</v>
      </c>
    </row>
    <row r="1657" spans="1:15">
      <c r="A1657" s="385">
        <v>42142</v>
      </c>
      <c r="B1657" s="383" t="s">
        <v>694</v>
      </c>
      <c r="C1657" s="383" t="s">
        <v>23</v>
      </c>
      <c r="D1657" s="383" t="s">
        <v>22</v>
      </c>
      <c r="E1657" s="383" t="s">
        <v>695</v>
      </c>
      <c r="F1657" s="383" t="s">
        <v>10</v>
      </c>
      <c r="G1657" s="384">
        <v>3938</v>
      </c>
      <c r="H1657" s="383" t="s">
        <v>696</v>
      </c>
      <c r="I1657" s="383" t="s">
        <v>706</v>
      </c>
      <c r="J1657" s="383" t="s">
        <v>617</v>
      </c>
      <c r="K1657" s="383" t="s">
        <v>618</v>
      </c>
      <c r="L1657" s="384">
        <v>30780</v>
      </c>
      <c r="M1657" s="383" t="s">
        <v>644</v>
      </c>
      <c r="N1657" s="383" t="s">
        <v>620</v>
      </c>
      <c r="O1657" s="383" t="s">
        <v>230</v>
      </c>
    </row>
    <row r="1658" spans="1:15">
      <c r="A1658" s="385">
        <v>42143</v>
      </c>
      <c r="B1658" s="383" t="s">
        <v>621</v>
      </c>
      <c r="C1658" s="383" t="s">
        <v>8</v>
      </c>
      <c r="D1658" s="383" t="s">
        <v>9</v>
      </c>
      <c r="E1658" s="383" t="s">
        <v>622</v>
      </c>
      <c r="F1658" s="383" t="s">
        <v>10</v>
      </c>
      <c r="G1658" s="384">
        <v>9855</v>
      </c>
      <c r="H1658" s="383" t="s">
        <v>14</v>
      </c>
      <c r="I1658" s="383" t="s">
        <v>693</v>
      </c>
      <c r="J1658" s="383" t="s">
        <v>617</v>
      </c>
      <c r="K1658" s="383" t="s">
        <v>618</v>
      </c>
      <c r="L1658" s="384">
        <v>30780</v>
      </c>
      <c r="M1658" s="383" t="s">
        <v>644</v>
      </c>
      <c r="N1658" s="383" t="s">
        <v>620</v>
      </c>
      <c r="O1658" s="383" t="s">
        <v>230</v>
      </c>
    </row>
    <row r="1659" spans="1:15">
      <c r="A1659" s="385">
        <v>42144</v>
      </c>
      <c r="B1659" s="383" t="s">
        <v>694</v>
      </c>
      <c r="C1659" s="383" t="s">
        <v>23</v>
      </c>
      <c r="D1659" s="383" t="s">
        <v>22</v>
      </c>
      <c r="E1659" s="383" t="s">
        <v>695</v>
      </c>
      <c r="F1659" s="383" t="s">
        <v>10</v>
      </c>
      <c r="G1659" s="384">
        <v>3938</v>
      </c>
      <c r="H1659" s="383" t="s">
        <v>696</v>
      </c>
      <c r="I1659" s="383" t="s">
        <v>706</v>
      </c>
      <c r="J1659" s="383" t="s">
        <v>617</v>
      </c>
      <c r="K1659" s="383" t="s">
        <v>618</v>
      </c>
      <c r="L1659" s="384">
        <v>30780</v>
      </c>
      <c r="M1659" s="383" t="s">
        <v>644</v>
      </c>
      <c r="N1659" s="383" t="s">
        <v>620</v>
      </c>
      <c r="O1659" s="383" t="s">
        <v>230</v>
      </c>
    </row>
    <row r="1660" spans="1:15">
      <c r="A1660" s="385">
        <v>42145</v>
      </c>
      <c r="B1660" s="383" t="s">
        <v>694</v>
      </c>
      <c r="C1660" s="383" t="s">
        <v>23</v>
      </c>
      <c r="D1660" s="383" t="s">
        <v>22</v>
      </c>
      <c r="E1660" s="383" t="s">
        <v>695</v>
      </c>
      <c r="F1660" s="383" t="s">
        <v>10</v>
      </c>
      <c r="G1660" s="384">
        <v>3938</v>
      </c>
      <c r="H1660" s="383" t="s">
        <v>696</v>
      </c>
      <c r="I1660" s="383" t="s">
        <v>706</v>
      </c>
      <c r="J1660" s="383" t="s">
        <v>617</v>
      </c>
      <c r="K1660" s="383" t="s">
        <v>618</v>
      </c>
      <c r="L1660" s="384">
        <v>30780</v>
      </c>
      <c r="M1660" s="383" t="s">
        <v>644</v>
      </c>
      <c r="N1660" s="383" t="s">
        <v>620</v>
      </c>
      <c r="O1660" s="383" t="s">
        <v>230</v>
      </c>
    </row>
    <row r="1661" spans="1:15">
      <c r="A1661" s="385">
        <v>42146</v>
      </c>
      <c r="B1661" s="383" t="s">
        <v>621</v>
      </c>
      <c r="C1661" s="383" t="s">
        <v>8</v>
      </c>
      <c r="D1661" s="383" t="s">
        <v>9</v>
      </c>
      <c r="E1661" s="383" t="s">
        <v>622</v>
      </c>
      <c r="F1661" s="383" t="s">
        <v>10</v>
      </c>
      <c r="G1661" s="384">
        <v>9855</v>
      </c>
      <c r="H1661" s="383" t="s">
        <v>14</v>
      </c>
      <c r="I1661" s="383" t="s">
        <v>693</v>
      </c>
      <c r="J1661" s="383" t="s">
        <v>617</v>
      </c>
      <c r="K1661" s="383" t="s">
        <v>618</v>
      </c>
      <c r="L1661" s="384">
        <v>30780</v>
      </c>
      <c r="M1661" s="383" t="s">
        <v>644</v>
      </c>
      <c r="N1661" s="383" t="s">
        <v>620</v>
      </c>
      <c r="O1661" s="383" t="s">
        <v>230</v>
      </c>
    </row>
    <row r="1662" spans="1:15">
      <c r="A1662" s="385">
        <v>42147</v>
      </c>
      <c r="B1662" s="383" t="s">
        <v>663</v>
      </c>
      <c r="C1662" s="383" t="s">
        <v>664</v>
      </c>
      <c r="D1662" s="383" t="s">
        <v>22</v>
      </c>
      <c r="E1662" s="383" t="s">
        <v>665</v>
      </c>
      <c r="F1662" s="383" t="s">
        <v>10</v>
      </c>
      <c r="G1662" s="384">
        <v>1821</v>
      </c>
      <c r="H1662" s="383" t="s">
        <v>704</v>
      </c>
      <c r="I1662" s="383" t="s">
        <v>710</v>
      </c>
      <c r="J1662" s="383" t="s">
        <v>617</v>
      </c>
      <c r="K1662" s="383" t="s">
        <v>618</v>
      </c>
      <c r="L1662" s="384">
        <v>30780</v>
      </c>
      <c r="M1662" s="383" t="s">
        <v>645</v>
      </c>
      <c r="N1662" s="383" t="s">
        <v>620</v>
      </c>
      <c r="O1662" s="383" t="s">
        <v>230</v>
      </c>
    </row>
    <row r="1663" spans="1:15">
      <c r="A1663" s="385">
        <v>42148</v>
      </c>
      <c r="B1663" s="383" t="s">
        <v>663</v>
      </c>
      <c r="C1663" s="383" t="s">
        <v>664</v>
      </c>
      <c r="D1663" s="383" t="s">
        <v>22</v>
      </c>
      <c r="E1663" s="383" t="s">
        <v>665</v>
      </c>
      <c r="F1663" s="383" t="s">
        <v>10</v>
      </c>
      <c r="G1663" s="384">
        <v>1895</v>
      </c>
      <c r="H1663" s="383" t="s">
        <v>704</v>
      </c>
      <c r="I1663" s="383" t="s">
        <v>713</v>
      </c>
      <c r="J1663" s="383" t="s">
        <v>617</v>
      </c>
      <c r="K1663" s="383" t="s">
        <v>618</v>
      </c>
      <c r="L1663" s="384">
        <v>30780</v>
      </c>
      <c r="M1663" s="383" t="s">
        <v>645</v>
      </c>
      <c r="N1663" s="383" t="s">
        <v>620</v>
      </c>
      <c r="O1663" s="383" t="s">
        <v>230</v>
      </c>
    </row>
    <row r="1664" spans="1:15">
      <c r="A1664" s="385">
        <v>42149</v>
      </c>
      <c r="B1664" s="383" t="s">
        <v>21</v>
      </c>
      <c r="C1664" s="383" t="s">
        <v>12</v>
      </c>
      <c r="D1664" s="383" t="s">
        <v>22</v>
      </c>
      <c r="E1664" s="383" t="s">
        <v>658</v>
      </c>
      <c r="F1664" s="383" t="s">
        <v>10</v>
      </c>
      <c r="G1664" s="384">
        <v>118</v>
      </c>
      <c r="H1664" s="383" t="s">
        <v>701</v>
      </c>
      <c r="I1664" s="383" t="s">
        <v>702</v>
      </c>
      <c r="J1664" s="383" t="s">
        <v>617</v>
      </c>
      <c r="K1664" s="383" t="s">
        <v>618</v>
      </c>
      <c r="L1664" s="384">
        <v>30780</v>
      </c>
      <c r="M1664" s="383" t="s">
        <v>645</v>
      </c>
      <c r="N1664" s="383" t="s">
        <v>620</v>
      </c>
      <c r="O1664" s="383" t="s">
        <v>230</v>
      </c>
    </row>
    <row r="1665" spans="1:15">
      <c r="A1665" s="385">
        <v>42150</v>
      </c>
      <c r="B1665" s="383" t="s">
        <v>21</v>
      </c>
      <c r="C1665" s="383" t="s">
        <v>12</v>
      </c>
      <c r="D1665" s="383" t="s">
        <v>22</v>
      </c>
      <c r="E1665" s="383" t="s">
        <v>658</v>
      </c>
      <c r="F1665" s="383" t="s">
        <v>10</v>
      </c>
      <c r="G1665" s="384">
        <v>118</v>
      </c>
      <c r="H1665" s="383" t="s">
        <v>701</v>
      </c>
      <c r="I1665" s="383" t="s">
        <v>702</v>
      </c>
      <c r="J1665" s="383" t="s">
        <v>617</v>
      </c>
      <c r="K1665" s="383" t="s">
        <v>618</v>
      </c>
      <c r="L1665" s="384">
        <v>30780</v>
      </c>
      <c r="M1665" s="383" t="s">
        <v>645</v>
      </c>
      <c r="N1665" s="383" t="s">
        <v>620</v>
      </c>
      <c r="O1665" s="383" t="s">
        <v>230</v>
      </c>
    </row>
    <row r="1666" spans="1:15">
      <c r="A1666" s="385">
        <v>41997</v>
      </c>
      <c r="B1666" s="383" t="s">
        <v>663</v>
      </c>
      <c r="C1666" s="383" t="s">
        <v>664</v>
      </c>
      <c r="D1666" s="383" t="s">
        <v>22</v>
      </c>
      <c r="E1666" s="383" t="s">
        <v>665</v>
      </c>
      <c r="F1666" s="383" t="s">
        <v>10</v>
      </c>
      <c r="G1666" s="384">
        <v>2185</v>
      </c>
      <c r="H1666" s="383" t="s">
        <v>704</v>
      </c>
      <c r="I1666" s="383" t="s">
        <v>705</v>
      </c>
      <c r="J1666" s="383" t="s">
        <v>617</v>
      </c>
      <c r="K1666" s="383" t="s">
        <v>618</v>
      </c>
      <c r="L1666" s="384">
        <v>0</v>
      </c>
      <c r="M1666" s="383" t="s">
        <v>619</v>
      </c>
      <c r="N1666" s="383" t="s">
        <v>620</v>
      </c>
      <c r="O1666" s="383" t="s">
        <v>230</v>
      </c>
    </row>
    <row r="1667" spans="1:15">
      <c r="A1667" s="385">
        <v>41998</v>
      </c>
      <c r="B1667" s="383" t="s">
        <v>663</v>
      </c>
      <c r="C1667" s="383" t="s">
        <v>664</v>
      </c>
      <c r="D1667" s="383" t="s">
        <v>22</v>
      </c>
      <c r="E1667" s="383" t="s">
        <v>665</v>
      </c>
      <c r="F1667" s="383" t="s">
        <v>10</v>
      </c>
      <c r="G1667" s="384">
        <v>32222</v>
      </c>
      <c r="H1667" s="383" t="s">
        <v>704</v>
      </c>
      <c r="I1667" s="383" t="s">
        <v>711</v>
      </c>
      <c r="J1667" s="383" t="s">
        <v>617</v>
      </c>
      <c r="K1667" s="383" t="s">
        <v>618</v>
      </c>
      <c r="L1667" s="384">
        <v>0</v>
      </c>
      <c r="M1667" s="383" t="s">
        <v>619</v>
      </c>
      <c r="N1667" s="383" t="s">
        <v>620</v>
      </c>
      <c r="O1667" s="383" t="s">
        <v>230</v>
      </c>
    </row>
    <row r="1668" spans="1:15">
      <c r="A1668" s="385">
        <v>41999</v>
      </c>
      <c r="B1668" s="383" t="s">
        <v>663</v>
      </c>
      <c r="C1668" s="383" t="s">
        <v>664</v>
      </c>
      <c r="D1668" s="383" t="s">
        <v>22</v>
      </c>
      <c r="E1668" s="383" t="s">
        <v>665</v>
      </c>
      <c r="F1668" s="383" t="s">
        <v>10</v>
      </c>
      <c r="G1668" s="384">
        <v>32222</v>
      </c>
      <c r="H1668" s="383" t="s">
        <v>704</v>
      </c>
      <c r="I1668" s="383" t="s">
        <v>711</v>
      </c>
      <c r="J1668" s="383" t="s">
        <v>617</v>
      </c>
      <c r="K1668" s="383" t="s">
        <v>618</v>
      </c>
      <c r="L1668" s="384">
        <v>0</v>
      </c>
      <c r="M1668" s="383" t="s">
        <v>619</v>
      </c>
      <c r="N1668" s="383" t="s">
        <v>620</v>
      </c>
      <c r="O1668" s="383" t="s">
        <v>230</v>
      </c>
    </row>
    <row r="1669" spans="1:15">
      <c r="A1669" s="385">
        <v>42000</v>
      </c>
      <c r="B1669" s="383" t="s">
        <v>663</v>
      </c>
      <c r="C1669" s="383" t="s">
        <v>664</v>
      </c>
      <c r="D1669" s="383" t="s">
        <v>22</v>
      </c>
      <c r="E1669" s="383" t="s">
        <v>665</v>
      </c>
      <c r="F1669" s="383" t="s">
        <v>10</v>
      </c>
      <c r="G1669" s="384">
        <v>32222</v>
      </c>
      <c r="H1669" s="383" t="s">
        <v>704</v>
      </c>
      <c r="I1669" s="383" t="s">
        <v>711</v>
      </c>
      <c r="J1669" s="383" t="s">
        <v>617</v>
      </c>
      <c r="K1669" s="383" t="s">
        <v>618</v>
      </c>
      <c r="L1669" s="384">
        <v>0</v>
      </c>
      <c r="M1669" s="383" t="s">
        <v>619</v>
      </c>
      <c r="N1669" s="383" t="s">
        <v>620</v>
      </c>
      <c r="O1669" s="383" t="s">
        <v>230</v>
      </c>
    </row>
    <row r="1670" spans="1:15">
      <c r="A1670" s="385">
        <v>42001</v>
      </c>
      <c r="B1670" s="383" t="s">
        <v>663</v>
      </c>
      <c r="C1670" s="383" t="s">
        <v>664</v>
      </c>
      <c r="D1670" s="383" t="s">
        <v>22</v>
      </c>
      <c r="E1670" s="383" t="s">
        <v>665</v>
      </c>
      <c r="F1670" s="383" t="s">
        <v>10</v>
      </c>
      <c r="G1670" s="384">
        <v>28000</v>
      </c>
      <c r="H1670" s="383" t="s">
        <v>704</v>
      </c>
      <c r="I1670" s="383" t="s">
        <v>714</v>
      </c>
      <c r="J1670" s="383" t="s">
        <v>617</v>
      </c>
      <c r="K1670" s="383" t="s">
        <v>618</v>
      </c>
      <c r="L1670" s="384">
        <v>0</v>
      </c>
      <c r="M1670" s="383" t="s">
        <v>619</v>
      </c>
      <c r="N1670" s="383" t="s">
        <v>620</v>
      </c>
      <c r="O1670" s="383" t="s">
        <v>230</v>
      </c>
    </row>
    <row r="1671" spans="1:15">
      <c r="A1671" s="385">
        <v>42002</v>
      </c>
      <c r="B1671" s="383" t="s">
        <v>663</v>
      </c>
      <c r="C1671" s="383" t="s">
        <v>664</v>
      </c>
      <c r="D1671" s="383" t="s">
        <v>22</v>
      </c>
      <c r="E1671" s="383" t="s">
        <v>665</v>
      </c>
      <c r="F1671" s="383" t="s">
        <v>10</v>
      </c>
      <c r="G1671" s="384">
        <v>32222</v>
      </c>
      <c r="H1671" s="383" t="s">
        <v>704</v>
      </c>
      <c r="I1671" s="383" t="s">
        <v>711</v>
      </c>
      <c r="J1671" s="383" t="s">
        <v>617</v>
      </c>
      <c r="K1671" s="383" t="s">
        <v>618</v>
      </c>
      <c r="L1671" s="384">
        <v>0</v>
      </c>
      <c r="M1671" s="383" t="s">
        <v>619</v>
      </c>
      <c r="N1671" s="383" t="s">
        <v>620</v>
      </c>
      <c r="O1671" s="383" t="s">
        <v>230</v>
      </c>
    </row>
    <row r="1672" spans="1:15">
      <c r="A1672" s="385">
        <v>42003</v>
      </c>
      <c r="B1672" s="383" t="s">
        <v>15</v>
      </c>
      <c r="C1672" s="383" t="s">
        <v>16</v>
      </c>
      <c r="D1672" s="383" t="s">
        <v>13</v>
      </c>
      <c r="E1672" s="383" t="s">
        <v>680</v>
      </c>
      <c r="F1672" s="383" t="s">
        <v>10</v>
      </c>
      <c r="G1672" s="384">
        <v>1500</v>
      </c>
      <c r="H1672" s="383" t="s">
        <v>681</v>
      </c>
      <c r="I1672" s="383" t="s">
        <v>700</v>
      </c>
      <c r="J1672" s="383" t="s">
        <v>617</v>
      </c>
      <c r="K1672" s="383" t="s">
        <v>618</v>
      </c>
      <c r="L1672" s="384">
        <v>0</v>
      </c>
      <c r="M1672" s="383" t="s">
        <v>619</v>
      </c>
      <c r="N1672" s="383" t="s">
        <v>620</v>
      </c>
      <c r="O1672" s="383" t="s">
        <v>230</v>
      </c>
    </row>
    <row r="1673" spans="1:15">
      <c r="A1673" s="385">
        <v>42004</v>
      </c>
      <c r="B1673" s="383" t="s">
        <v>15</v>
      </c>
      <c r="C1673" s="383" t="s">
        <v>16</v>
      </c>
      <c r="D1673" s="383" t="s">
        <v>13</v>
      </c>
      <c r="E1673" s="383" t="s">
        <v>680</v>
      </c>
      <c r="F1673" s="383" t="s">
        <v>10</v>
      </c>
      <c r="G1673" s="384">
        <v>1500</v>
      </c>
      <c r="H1673" s="383" t="s">
        <v>681</v>
      </c>
      <c r="I1673" s="383" t="s">
        <v>700</v>
      </c>
      <c r="J1673" s="383" t="s">
        <v>617</v>
      </c>
      <c r="K1673" s="383" t="s">
        <v>618</v>
      </c>
      <c r="L1673" s="384">
        <v>0</v>
      </c>
      <c r="M1673" s="383" t="s">
        <v>626</v>
      </c>
      <c r="N1673" s="383" t="s">
        <v>620</v>
      </c>
      <c r="O1673" s="383" t="s">
        <v>230</v>
      </c>
    </row>
    <row r="1674" spans="1:15">
      <c r="A1674" s="385">
        <v>42005</v>
      </c>
      <c r="B1674" s="383" t="s">
        <v>621</v>
      </c>
      <c r="C1674" s="383" t="s">
        <v>8</v>
      </c>
      <c r="D1674" s="383" t="s">
        <v>9</v>
      </c>
      <c r="E1674" s="383" t="s">
        <v>622</v>
      </c>
      <c r="F1674" s="383" t="s">
        <v>10</v>
      </c>
      <c r="G1674" s="384">
        <v>9855</v>
      </c>
      <c r="H1674" s="383" t="s">
        <v>14</v>
      </c>
      <c r="I1674" s="383" t="s">
        <v>693</v>
      </c>
      <c r="J1674" s="383" t="s">
        <v>617</v>
      </c>
      <c r="K1674" s="383" t="s">
        <v>618</v>
      </c>
      <c r="L1674" s="384">
        <v>0</v>
      </c>
      <c r="M1674" s="383" t="s">
        <v>626</v>
      </c>
      <c r="N1674" s="383" t="s">
        <v>620</v>
      </c>
      <c r="O1674" s="383" t="s">
        <v>230</v>
      </c>
    </row>
    <row r="1675" spans="1:15">
      <c r="A1675" s="385">
        <v>42009</v>
      </c>
      <c r="B1675" s="383" t="s">
        <v>621</v>
      </c>
      <c r="C1675" s="383" t="s">
        <v>8</v>
      </c>
      <c r="D1675" s="383" t="s">
        <v>9</v>
      </c>
      <c r="E1675" s="383" t="s">
        <v>622</v>
      </c>
      <c r="F1675" s="383" t="s">
        <v>10</v>
      </c>
      <c r="G1675" s="384">
        <v>590</v>
      </c>
      <c r="H1675" s="383" t="s">
        <v>14</v>
      </c>
      <c r="I1675" s="383" t="s">
        <v>691</v>
      </c>
      <c r="J1675" s="383" t="s">
        <v>617</v>
      </c>
      <c r="K1675" s="383" t="s">
        <v>618</v>
      </c>
      <c r="L1675" s="384">
        <v>9088</v>
      </c>
      <c r="M1675" s="383" t="s">
        <v>627</v>
      </c>
      <c r="N1675" s="383" t="s">
        <v>620</v>
      </c>
      <c r="O1675" s="383" t="s">
        <v>230</v>
      </c>
    </row>
    <row r="1676" spans="1:15">
      <c r="A1676" s="385">
        <v>42010</v>
      </c>
      <c r="B1676" s="383" t="s">
        <v>15</v>
      </c>
      <c r="C1676" s="383" t="s">
        <v>16</v>
      </c>
      <c r="D1676" s="383" t="s">
        <v>13</v>
      </c>
      <c r="E1676" s="383" t="s">
        <v>680</v>
      </c>
      <c r="F1676" s="383" t="s">
        <v>10</v>
      </c>
      <c r="G1676" s="384">
        <v>1500</v>
      </c>
      <c r="H1676" s="383" t="s">
        <v>681</v>
      </c>
      <c r="I1676" s="383" t="s">
        <v>708</v>
      </c>
      <c r="J1676" s="383" t="s">
        <v>617</v>
      </c>
      <c r="K1676" s="383" t="s">
        <v>618</v>
      </c>
      <c r="L1676" s="384">
        <v>9280</v>
      </c>
      <c r="M1676" s="383" t="s">
        <v>629</v>
      </c>
      <c r="N1676" s="383" t="s">
        <v>620</v>
      </c>
      <c r="O1676" s="383" t="s">
        <v>230</v>
      </c>
    </row>
    <row r="1677" spans="1:15">
      <c r="A1677" s="385">
        <v>42011</v>
      </c>
      <c r="B1677" s="383" t="s">
        <v>15</v>
      </c>
      <c r="C1677" s="383" t="s">
        <v>16</v>
      </c>
      <c r="D1677" s="383" t="s">
        <v>13</v>
      </c>
      <c r="E1677" s="383" t="s">
        <v>680</v>
      </c>
      <c r="F1677" s="383" t="s">
        <v>10</v>
      </c>
      <c r="G1677" s="384">
        <v>3000</v>
      </c>
      <c r="H1677" s="383" t="s">
        <v>681</v>
      </c>
      <c r="I1677" s="383" t="s">
        <v>689</v>
      </c>
      <c r="J1677" s="383" t="s">
        <v>617</v>
      </c>
      <c r="K1677" s="383" t="s">
        <v>618</v>
      </c>
      <c r="L1677" s="384">
        <v>9280</v>
      </c>
      <c r="M1677" s="383" t="s">
        <v>629</v>
      </c>
      <c r="N1677" s="383" t="s">
        <v>620</v>
      </c>
      <c r="O1677" s="383" t="s">
        <v>230</v>
      </c>
    </row>
    <row r="1678" spans="1:15">
      <c r="A1678" s="385">
        <v>42012</v>
      </c>
      <c r="B1678" s="383" t="s">
        <v>621</v>
      </c>
      <c r="C1678" s="383" t="s">
        <v>8</v>
      </c>
      <c r="D1678" s="383" t="s">
        <v>9</v>
      </c>
      <c r="E1678" s="383" t="s">
        <v>622</v>
      </c>
      <c r="F1678" s="383" t="s">
        <v>10</v>
      </c>
      <c r="G1678" s="384">
        <v>9855</v>
      </c>
      <c r="H1678" s="383" t="s">
        <v>14</v>
      </c>
      <c r="I1678" s="383" t="s">
        <v>693</v>
      </c>
      <c r="J1678" s="383" t="s">
        <v>617</v>
      </c>
      <c r="K1678" s="383" t="s">
        <v>618</v>
      </c>
      <c r="L1678" s="384">
        <v>9280</v>
      </c>
      <c r="M1678" s="383" t="s">
        <v>630</v>
      </c>
      <c r="N1678" s="383" t="s">
        <v>620</v>
      </c>
      <c r="O1678" s="383" t="s">
        <v>230</v>
      </c>
    </row>
    <row r="1679" spans="1:15">
      <c r="A1679" s="385">
        <v>42013</v>
      </c>
      <c r="B1679" s="383" t="s">
        <v>621</v>
      </c>
      <c r="C1679" s="383" t="s">
        <v>8</v>
      </c>
      <c r="D1679" s="383" t="s">
        <v>9</v>
      </c>
      <c r="E1679" s="383" t="s">
        <v>622</v>
      </c>
      <c r="F1679" s="383" t="s">
        <v>10</v>
      </c>
      <c r="G1679" s="384">
        <v>9855</v>
      </c>
      <c r="H1679" s="383" t="s">
        <v>14</v>
      </c>
      <c r="I1679" s="383" t="s">
        <v>693</v>
      </c>
      <c r="J1679" s="383" t="s">
        <v>617</v>
      </c>
      <c r="K1679" s="383" t="s">
        <v>618</v>
      </c>
      <c r="L1679" s="384">
        <v>9280</v>
      </c>
      <c r="M1679" s="383" t="s">
        <v>630</v>
      </c>
      <c r="N1679" s="383" t="s">
        <v>620</v>
      </c>
      <c r="O1679" s="383" t="s">
        <v>230</v>
      </c>
    </row>
    <row r="1680" spans="1:15">
      <c r="A1680" s="385">
        <v>42014</v>
      </c>
      <c r="B1680" s="383" t="s">
        <v>15</v>
      </c>
      <c r="C1680" s="383" t="s">
        <v>16</v>
      </c>
      <c r="D1680" s="383" t="s">
        <v>13</v>
      </c>
      <c r="E1680" s="383" t="s">
        <v>680</v>
      </c>
      <c r="F1680" s="383" t="s">
        <v>10</v>
      </c>
      <c r="G1680" s="384">
        <v>6000</v>
      </c>
      <c r="H1680" s="383" t="s">
        <v>681</v>
      </c>
      <c r="I1680" s="383" t="s">
        <v>684</v>
      </c>
      <c r="J1680" s="383" t="s">
        <v>617</v>
      </c>
      <c r="K1680" s="383" t="s">
        <v>618</v>
      </c>
      <c r="L1680" s="384">
        <v>9280</v>
      </c>
      <c r="M1680" s="383" t="s">
        <v>630</v>
      </c>
      <c r="N1680" s="383" t="s">
        <v>620</v>
      </c>
      <c r="O1680" s="383" t="s">
        <v>230</v>
      </c>
    </row>
    <row r="1681" spans="1:15">
      <c r="A1681" s="385">
        <v>42015</v>
      </c>
      <c r="B1681" s="383" t="s">
        <v>15</v>
      </c>
      <c r="C1681" s="383" t="s">
        <v>16</v>
      </c>
      <c r="D1681" s="383" t="s">
        <v>13</v>
      </c>
      <c r="E1681" s="383" t="s">
        <v>680</v>
      </c>
      <c r="F1681" s="383" t="s">
        <v>10</v>
      </c>
      <c r="G1681" s="384">
        <v>6000</v>
      </c>
      <c r="H1681" s="383" t="s">
        <v>681</v>
      </c>
      <c r="I1681" s="383" t="s">
        <v>684</v>
      </c>
      <c r="J1681" s="383" t="s">
        <v>617</v>
      </c>
      <c r="K1681" s="383" t="s">
        <v>618</v>
      </c>
      <c r="L1681" s="384">
        <v>9280</v>
      </c>
      <c r="M1681" s="383" t="s">
        <v>630</v>
      </c>
      <c r="N1681" s="383" t="s">
        <v>620</v>
      </c>
      <c r="O1681" s="383" t="s">
        <v>230</v>
      </c>
    </row>
    <row r="1682" spans="1:15">
      <c r="A1682" s="385">
        <v>42016</v>
      </c>
      <c r="B1682" s="383" t="s">
        <v>15</v>
      </c>
      <c r="C1682" s="383" t="s">
        <v>16</v>
      </c>
      <c r="D1682" s="383" t="s">
        <v>13</v>
      </c>
      <c r="E1682" s="383" t="s">
        <v>680</v>
      </c>
      <c r="F1682" s="383" t="s">
        <v>10</v>
      </c>
      <c r="G1682" s="384">
        <v>6000</v>
      </c>
      <c r="H1682" s="383" t="s">
        <v>681</v>
      </c>
      <c r="I1682" s="383" t="s">
        <v>684</v>
      </c>
      <c r="J1682" s="383" t="s">
        <v>617</v>
      </c>
      <c r="K1682" s="383" t="s">
        <v>618</v>
      </c>
      <c r="L1682" s="384">
        <v>9280</v>
      </c>
      <c r="M1682" s="383" t="s">
        <v>630</v>
      </c>
      <c r="N1682" s="383" t="s">
        <v>620</v>
      </c>
      <c r="O1682" s="383" t="s">
        <v>230</v>
      </c>
    </row>
    <row r="1683" spans="1:15">
      <c r="A1683" s="385">
        <v>42017</v>
      </c>
      <c r="B1683" s="383" t="s">
        <v>15</v>
      </c>
      <c r="C1683" s="383" t="s">
        <v>16</v>
      </c>
      <c r="D1683" s="383" t="s">
        <v>13</v>
      </c>
      <c r="E1683" s="383" t="s">
        <v>680</v>
      </c>
      <c r="F1683" s="383" t="s">
        <v>10</v>
      </c>
      <c r="G1683" s="384">
        <v>6000</v>
      </c>
      <c r="H1683" s="383" t="s">
        <v>681</v>
      </c>
      <c r="I1683" s="383" t="s">
        <v>684</v>
      </c>
      <c r="J1683" s="383" t="s">
        <v>617</v>
      </c>
      <c r="K1683" s="383" t="s">
        <v>618</v>
      </c>
      <c r="L1683" s="384">
        <v>9280</v>
      </c>
      <c r="M1683" s="383" t="s">
        <v>631</v>
      </c>
      <c r="N1683" s="383" t="s">
        <v>620</v>
      </c>
      <c r="O1683" s="383" t="s">
        <v>230</v>
      </c>
    </row>
    <row r="1684" spans="1:15">
      <c r="A1684" s="385">
        <v>42019</v>
      </c>
      <c r="B1684" s="383" t="s">
        <v>15</v>
      </c>
      <c r="C1684" s="383" t="s">
        <v>16</v>
      </c>
      <c r="D1684" s="383" t="s">
        <v>13</v>
      </c>
      <c r="E1684" s="383" t="s">
        <v>680</v>
      </c>
      <c r="F1684" s="383" t="s">
        <v>10</v>
      </c>
      <c r="G1684" s="384">
        <v>6000</v>
      </c>
      <c r="H1684" s="383" t="s">
        <v>681</v>
      </c>
      <c r="I1684" s="383" t="s">
        <v>682</v>
      </c>
      <c r="J1684" s="383" t="s">
        <v>617</v>
      </c>
      <c r="K1684" s="383" t="s">
        <v>618</v>
      </c>
      <c r="L1684" s="384">
        <v>11627</v>
      </c>
      <c r="M1684" s="383" t="s">
        <v>631</v>
      </c>
      <c r="N1684" s="383" t="s">
        <v>620</v>
      </c>
      <c r="O1684" s="383" t="s">
        <v>230</v>
      </c>
    </row>
    <row r="1685" spans="1:15">
      <c r="A1685" s="385">
        <v>42020</v>
      </c>
      <c r="B1685" s="383" t="s">
        <v>621</v>
      </c>
      <c r="C1685" s="383" t="s">
        <v>8</v>
      </c>
      <c r="D1685" s="383" t="s">
        <v>9</v>
      </c>
      <c r="E1685" s="383" t="s">
        <v>622</v>
      </c>
      <c r="F1685" s="383" t="s">
        <v>10</v>
      </c>
      <c r="G1685" s="384">
        <v>590</v>
      </c>
      <c r="H1685" s="383" t="s">
        <v>14</v>
      </c>
      <c r="I1685" s="383" t="s">
        <v>691</v>
      </c>
      <c r="J1685" s="383" t="s">
        <v>617</v>
      </c>
      <c r="K1685" s="383" t="s">
        <v>618</v>
      </c>
      <c r="L1685" s="384">
        <v>12650</v>
      </c>
      <c r="M1685" s="383" t="s">
        <v>631</v>
      </c>
      <c r="N1685" s="383" t="s">
        <v>620</v>
      </c>
      <c r="O1685" s="383" t="s">
        <v>230</v>
      </c>
    </row>
    <row r="1686" spans="1:15">
      <c r="A1686" s="385">
        <v>42021</v>
      </c>
      <c r="B1686" s="383" t="s">
        <v>15</v>
      </c>
      <c r="C1686" s="383" t="s">
        <v>16</v>
      </c>
      <c r="D1686" s="383" t="s">
        <v>13</v>
      </c>
      <c r="E1686" s="383" t="s">
        <v>680</v>
      </c>
      <c r="F1686" s="383" t="s">
        <v>10</v>
      </c>
      <c r="G1686" s="384">
        <v>6000</v>
      </c>
      <c r="H1686" s="383" t="s">
        <v>681</v>
      </c>
      <c r="I1686" s="383" t="s">
        <v>682</v>
      </c>
      <c r="J1686" s="383" t="s">
        <v>617</v>
      </c>
      <c r="K1686" s="383" t="s">
        <v>618</v>
      </c>
      <c r="L1686" s="384">
        <v>12650</v>
      </c>
      <c r="M1686" s="383" t="s">
        <v>632</v>
      </c>
      <c r="N1686" s="383" t="s">
        <v>620</v>
      </c>
      <c r="O1686" s="383" t="s">
        <v>230</v>
      </c>
    </row>
    <row r="1687" spans="1:15">
      <c r="A1687" s="385">
        <v>42022</v>
      </c>
      <c r="B1687" s="383" t="s">
        <v>15</v>
      </c>
      <c r="C1687" s="383" t="s">
        <v>16</v>
      </c>
      <c r="D1687" s="383" t="s">
        <v>13</v>
      </c>
      <c r="E1687" s="383" t="s">
        <v>680</v>
      </c>
      <c r="F1687" s="383" t="s">
        <v>10</v>
      </c>
      <c r="G1687" s="384">
        <v>6000</v>
      </c>
      <c r="H1687" s="383" t="s">
        <v>681</v>
      </c>
      <c r="I1687" s="383" t="s">
        <v>682</v>
      </c>
      <c r="J1687" s="383" t="s">
        <v>617</v>
      </c>
      <c r="K1687" s="383" t="s">
        <v>618</v>
      </c>
      <c r="L1687" s="384">
        <v>12650</v>
      </c>
      <c r="M1687" s="383" t="s">
        <v>632</v>
      </c>
      <c r="N1687" s="383" t="s">
        <v>620</v>
      </c>
      <c r="O1687" s="383" t="s">
        <v>230</v>
      </c>
    </row>
    <row r="1688" spans="1:15">
      <c r="A1688" s="385">
        <v>42023</v>
      </c>
      <c r="B1688" s="383" t="s">
        <v>15</v>
      </c>
      <c r="C1688" s="383" t="s">
        <v>16</v>
      </c>
      <c r="D1688" s="383" t="s">
        <v>13</v>
      </c>
      <c r="E1688" s="383" t="s">
        <v>680</v>
      </c>
      <c r="F1688" s="383" t="s">
        <v>10</v>
      </c>
      <c r="G1688" s="384">
        <v>6000</v>
      </c>
      <c r="H1688" s="383" t="s">
        <v>681</v>
      </c>
      <c r="I1688" s="383" t="s">
        <v>682</v>
      </c>
      <c r="J1688" s="383" t="s">
        <v>617</v>
      </c>
      <c r="K1688" s="383" t="s">
        <v>618</v>
      </c>
      <c r="L1688" s="384">
        <v>12650</v>
      </c>
      <c r="M1688" s="383" t="s">
        <v>632</v>
      </c>
      <c r="N1688" s="383" t="s">
        <v>620</v>
      </c>
      <c r="O1688" s="383" t="s">
        <v>230</v>
      </c>
    </row>
    <row r="1689" spans="1:15">
      <c r="A1689" s="385">
        <v>42024</v>
      </c>
      <c r="B1689" s="383" t="s">
        <v>15</v>
      </c>
      <c r="C1689" s="383" t="s">
        <v>16</v>
      </c>
      <c r="D1689" s="383" t="s">
        <v>13</v>
      </c>
      <c r="E1689" s="383" t="s">
        <v>680</v>
      </c>
      <c r="F1689" s="383" t="s">
        <v>10</v>
      </c>
      <c r="G1689" s="384">
        <v>6000</v>
      </c>
      <c r="H1689" s="383" t="s">
        <v>681</v>
      </c>
      <c r="I1689" s="383" t="s">
        <v>682</v>
      </c>
      <c r="J1689" s="383" t="s">
        <v>617</v>
      </c>
      <c r="K1689" s="383" t="s">
        <v>618</v>
      </c>
      <c r="L1689" s="384">
        <v>12775</v>
      </c>
      <c r="M1689" s="383" t="s">
        <v>633</v>
      </c>
      <c r="N1689" s="383" t="s">
        <v>620</v>
      </c>
      <c r="O1689" s="383" t="s">
        <v>230</v>
      </c>
    </row>
    <row r="1690" spans="1:15">
      <c r="A1690" s="385">
        <v>42025</v>
      </c>
      <c r="B1690" s="383" t="s">
        <v>15</v>
      </c>
      <c r="C1690" s="383" t="s">
        <v>16</v>
      </c>
      <c r="D1690" s="383" t="s">
        <v>13</v>
      </c>
      <c r="E1690" s="383" t="s">
        <v>680</v>
      </c>
      <c r="F1690" s="383" t="s">
        <v>10</v>
      </c>
      <c r="G1690" s="384">
        <v>6000</v>
      </c>
      <c r="H1690" s="383" t="s">
        <v>681</v>
      </c>
      <c r="I1690" s="383" t="s">
        <v>682</v>
      </c>
      <c r="J1690" s="383" t="s">
        <v>617</v>
      </c>
      <c r="K1690" s="383" t="s">
        <v>618</v>
      </c>
      <c r="L1690" s="384">
        <v>14695</v>
      </c>
      <c r="M1690" s="383" t="s">
        <v>633</v>
      </c>
      <c r="N1690" s="383" t="s">
        <v>620</v>
      </c>
      <c r="O1690" s="383" t="s">
        <v>230</v>
      </c>
    </row>
    <row r="1691" spans="1:15">
      <c r="A1691" s="385">
        <v>42026</v>
      </c>
      <c r="B1691" s="383" t="s">
        <v>15</v>
      </c>
      <c r="C1691" s="383" t="s">
        <v>16</v>
      </c>
      <c r="D1691" s="383" t="s">
        <v>13</v>
      </c>
      <c r="E1691" s="383" t="s">
        <v>680</v>
      </c>
      <c r="F1691" s="383" t="s">
        <v>10</v>
      </c>
      <c r="G1691" s="384">
        <v>6000</v>
      </c>
      <c r="H1691" s="383" t="s">
        <v>681</v>
      </c>
      <c r="I1691" s="383" t="s">
        <v>682</v>
      </c>
      <c r="J1691" s="383" t="s">
        <v>617</v>
      </c>
      <c r="K1691" s="383" t="s">
        <v>618</v>
      </c>
      <c r="L1691" s="384">
        <v>15922</v>
      </c>
      <c r="M1691" s="383" t="s">
        <v>633</v>
      </c>
      <c r="N1691" s="383" t="s">
        <v>620</v>
      </c>
      <c r="O1691" s="383" t="s">
        <v>230</v>
      </c>
    </row>
    <row r="1692" spans="1:15">
      <c r="A1692" s="385">
        <v>42027</v>
      </c>
      <c r="B1692" s="383" t="s">
        <v>15</v>
      </c>
      <c r="C1692" s="383" t="s">
        <v>16</v>
      </c>
      <c r="D1692" s="383" t="s">
        <v>13</v>
      </c>
      <c r="E1692" s="383" t="s">
        <v>680</v>
      </c>
      <c r="F1692" s="383" t="s">
        <v>10</v>
      </c>
      <c r="G1692" s="384">
        <v>6000</v>
      </c>
      <c r="H1692" s="383" t="s">
        <v>681</v>
      </c>
      <c r="I1692" s="383" t="s">
        <v>682</v>
      </c>
      <c r="J1692" s="383" t="s">
        <v>617</v>
      </c>
      <c r="K1692" s="383" t="s">
        <v>618</v>
      </c>
      <c r="L1692" s="384">
        <v>17245</v>
      </c>
      <c r="M1692" s="383" t="s">
        <v>633</v>
      </c>
      <c r="N1692" s="383" t="s">
        <v>620</v>
      </c>
      <c r="O1692" s="383" t="s">
        <v>230</v>
      </c>
    </row>
    <row r="1693" spans="1:15">
      <c r="A1693" s="385">
        <v>42028</v>
      </c>
      <c r="B1693" s="383" t="s">
        <v>15</v>
      </c>
      <c r="C1693" s="383" t="s">
        <v>16</v>
      </c>
      <c r="D1693" s="383" t="s">
        <v>13</v>
      </c>
      <c r="E1693" s="383" t="s">
        <v>680</v>
      </c>
      <c r="F1693" s="383" t="s">
        <v>10</v>
      </c>
      <c r="G1693" s="384">
        <v>6000</v>
      </c>
      <c r="H1693" s="383" t="s">
        <v>681</v>
      </c>
      <c r="I1693" s="383" t="s">
        <v>682</v>
      </c>
      <c r="J1693" s="383" t="s">
        <v>617</v>
      </c>
      <c r="K1693" s="383" t="s">
        <v>618</v>
      </c>
      <c r="L1693" s="384">
        <v>18650</v>
      </c>
      <c r="M1693" s="383" t="s">
        <v>633</v>
      </c>
      <c r="N1693" s="383" t="s">
        <v>620</v>
      </c>
      <c r="O1693" s="383" t="s">
        <v>230</v>
      </c>
    </row>
    <row r="1694" spans="1:15">
      <c r="A1694" s="385">
        <v>42029</v>
      </c>
      <c r="B1694" s="383" t="s">
        <v>15</v>
      </c>
      <c r="C1694" s="383" t="s">
        <v>16</v>
      </c>
      <c r="D1694" s="383" t="s">
        <v>13</v>
      </c>
      <c r="E1694" s="383" t="s">
        <v>680</v>
      </c>
      <c r="F1694" s="383" t="s">
        <v>10</v>
      </c>
      <c r="G1694" s="384">
        <v>6000</v>
      </c>
      <c r="H1694" s="383" t="s">
        <v>681</v>
      </c>
      <c r="I1694" s="383" t="s">
        <v>682</v>
      </c>
      <c r="J1694" s="383" t="s">
        <v>617</v>
      </c>
      <c r="K1694" s="383" t="s">
        <v>618</v>
      </c>
      <c r="L1694" s="384">
        <v>18650</v>
      </c>
      <c r="M1694" s="383" t="s">
        <v>633</v>
      </c>
      <c r="N1694" s="383" t="s">
        <v>620</v>
      </c>
      <c r="O1694" s="383" t="s">
        <v>230</v>
      </c>
    </row>
    <row r="1695" spans="1:15">
      <c r="A1695" s="385">
        <v>42030</v>
      </c>
      <c r="B1695" s="383" t="s">
        <v>15</v>
      </c>
      <c r="C1695" s="383" t="s">
        <v>16</v>
      </c>
      <c r="D1695" s="383" t="s">
        <v>13</v>
      </c>
      <c r="E1695" s="383" t="s">
        <v>680</v>
      </c>
      <c r="F1695" s="383" t="s">
        <v>10</v>
      </c>
      <c r="G1695" s="384">
        <v>6000</v>
      </c>
      <c r="H1695" s="383" t="s">
        <v>681</v>
      </c>
      <c r="I1695" s="383" t="s">
        <v>682</v>
      </c>
      <c r="J1695" s="383" t="s">
        <v>617</v>
      </c>
      <c r="K1695" s="383" t="s">
        <v>618</v>
      </c>
      <c r="L1695" s="384">
        <v>18650</v>
      </c>
      <c r="M1695" s="383" t="s">
        <v>634</v>
      </c>
      <c r="N1695" s="383" t="s">
        <v>620</v>
      </c>
      <c r="O1695" s="383" t="s">
        <v>230</v>
      </c>
    </row>
    <row r="1696" spans="1:15">
      <c r="A1696" s="385">
        <v>42031</v>
      </c>
      <c r="B1696" s="383" t="s">
        <v>15</v>
      </c>
      <c r="C1696" s="383" t="s">
        <v>16</v>
      </c>
      <c r="D1696" s="383" t="s">
        <v>13</v>
      </c>
      <c r="E1696" s="383" t="s">
        <v>680</v>
      </c>
      <c r="F1696" s="383" t="s">
        <v>10</v>
      </c>
      <c r="G1696" s="384">
        <v>6000</v>
      </c>
      <c r="H1696" s="383" t="s">
        <v>681</v>
      </c>
      <c r="I1696" s="383" t="s">
        <v>682</v>
      </c>
      <c r="J1696" s="383" t="s">
        <v>617</v>
      </c>
      <c r="K1696" s="383" t="s">
        <v>618</v>
      </c>
      <c r="L1696" s="384">
        <v>18650</v>
      </c>
      <c r="M1696" s="383" t="s">
        <v>634</v>
      </c>
      <c r="N1696" s="383" t="s">
        <v>620</v>
      </c>
      <c r="O1696" s="383" t="s">
        <v>230</v>
      </c>
    </row>
    <row r="1697" spans="1:15">
      <c r="A1697" s="385">
        <v>42032</v>
      </c>
      <c r="B1697" s="383" t="s">
        <v>15</v>
      </c>
      <c r="C1697" s="383" t="s">
        <v>16</v>
      </c>
      <c r="D1697" s="383" t="s">
        <v>13</v>
      </c>
      <c r="E1697" s="383" t="s">
        <v>680</v>
      </c>
      <c r="F1697" s="383" t="s">
        <v>10</v>
      </c>
      <c r="G1697" s="384">
        <v>6000</v>
      </c>
      <c r="H1697" s="383" t="s">
        <v>681</v>
      </c>
      <c r="I1697" s="383" t="s">
        <v>682</v>
      </c>
      <c r="J1697" s="383" t="s">
        <v>617</v>
      </c>
      <c r="K1697" s="383" t="s">
        <v>618</v>
      </c>
      <c r="L1697" s="384">
        <v>18650</v>
      </c>
      <c r="M1697" s="383" t="s">
        <v>634</v>
      </c>
      <c r="N1697" s="383" t="s">
        <v>620</v>
      </c>
      <c r="O1697" s="383" t="s">
        <v>230</v>
      </c>
    </row>
    <row r="1698" spans="1:15">
      <c r="A1698" s="385">
        <v>42033</v>
      </c>
      <c r="B1698" s="383" t="s">
        <v>15</v>
      </c>
      <c r="C1698" s="383" t="s">
        <v>16</v>
      </c>
      <c r="D1698" s="383" t="s">
        <v>13</v>
      </c>
      <c r="E1698" s="383" t="s">
        <v>680</v>
      </c>
      <c r="F1698" s="383" t="s">
        <v>10</v>
      </c>
      <c r="G1698" s="384">
        <v>6000</v>
      </c>
      <c r="H1698" s="383" t="s">
        <v>681</v>
      </c>
      <c r="I1698" s="383" t="s">
        <v>682</v>
      </c>
      <c r="J1698" s="383" t="s">
        <v>617</v>
      </c>
      <c r="K1698" s="383" t="s">
        <v>618</v>
      </c>
      <c r="L1698" s="384">
        <v>18650</v>
      </c>
      <c r="M1698" s="383" t="s">
        <v>634</v>
      </c>
      <c r="N1698" s="383" t="s">
        <v>620</v>
      </c>
      <c r="O1698" s="383" t="s">
        <v>230</v>
      </c>
    </row>
    <row r="1699" spans="1:15">
      <c r="A1699" s="385">
        <v>42034</v>
      </c>
      <c r="B1699" s="383" t="s">
        <v>17</v>
      </c>
      <c r="C1699" s="383" t="s">
        <v>18</v>
      </c>
      <c r="D1699" s="383" t="s">
        <v>19</v>
      </c>
      <c r="E1699" s="383" t="s">
        <v>668</v>
      </c>
      <c r="F1699" s="383" t="s">
        <v>10</v>
      </c>
      <c r="G1699" s="384">
        <v>750</v>
      </c>
      <c r="H1699" s="383" t="s">
        <v>669</v>
      </c>
      <c r="I1699" s="383" t="s">
        <v>670</v>
      </c>
      <c r="J1699" s="383" t="s">
        <v>617</v>
      </c>
      <c r="K1699" s="383" t="s">
        <v>618</v>
      </c>
      <c r="L1699" s="384">
        <v>18650</v>
      </c>
      <c r="M1699" s="383" t="s">
        <v>634</v>
      </c>
      <c r="N1699" s="383" t="s">
        <v>620</v>
      </c>
      <c r="O1699" s="383" t="s">
        <v>230</v>
      </c>
    </row>
    <row r="1700" spans="1:15">
      <c r="A1700" s="385">
        <v>42035</v>
      </c>
      <c r="B1700" s="383" t="s">
        <v>15</v>
      </c>
      <c r="C1700" s="383" t="s">
        <v>16</v>
      </c>
      <c r="D1700" s="383" t="s">
        <v>13</v>
      </c>
      <c r="E1700" s="383" t="s">
        <v>680</v>
      </c>
      <c r="F1700" s="383" t="s">
        <v>10</v>
      </c>
      <c r="G1700" s="384">
        <v>6000</v>
      </c>
      <c r="H1700" s="383" t="s">
        <v>681</v>
      </c>
      <c r="I1700" s="383" t="s">
        <v>682</v>
      </c>
      <c r="J1700" s="383" t="s">
        <v>617</v>
      </c>
      <c r="K1700" s="383" t="s">
        <v>618</v>
      </c>
      <c r="L1700" s="384">
        <v>18650</v>
      </c>
      <c r="M1700" s="383" t="s">
        <v>634</v>
      </c>
      <c r="N1700" s="383" t="s">
        <v>620</v>
      </c>
      <c r="O1700" s="383" t="s">
        <v>230</v>
      </c>
    </row>
    <row r="1701" spans="1:15">
      <c r="A1701" s="385">
        <v>42036</v>
      </c>
      <c r="B1701" s="383" t="s">
        <v>15</v>
      </c>
      <c r="C1701" s="383" t="s">
        <v>16</v>
      </c>
      <c r="D1701" s="383" t="s">
        <v>13</v>
      </c>
      <c r="E1701" s="383" t="s">
        <v>680</v>
      </c>
      <c r="F1701" s="383" t="s">
        <v>10</v>
      </c>
      <c r="G1701" s="384">
        <v>6000</v>
      </c>
      <c r="H1701" s="383" t="s">
        <v>681</v>
      </c>
      <c r="I1701" s="383" t="s">
        <v>682</v>
      </c>
      <c r="J1701" s="383" t="s">
        <v>617</v>
      </c>
      <c r="K1701" s="383" t="s">
        <v>618</v>
      </c>
      <c r="L1701" s="384">
        <v>18660</v>
      </c>
      <c r="M1701" s="383" t="s">
        <v>634</v>
      </c>
      <c r="N1701" s="383" t="s">
        <v>620</v>
      </c>
      <c r="O1701" s="383" t="s">
        <v>230</v>
      </c>
    </row>
    <row r="1702" spans="1:15">
      <c r="A1702" s="385">
        <v>42037</v>
      </c>
      <c r="B1702" s="383" t="s">
        <v>15</v>
      </c>
      <c r="C1702" s="383" t="s">
        <v>16</v>
      </c>
      <c r="D1702" s="383" t="s">
        <v>13</v>
      </c>
      <c r="E1702" s="383" t="s">
        <v>680</v>
      </c>
      <c r="F1702" s="383" t="s">
        <v>10</v>
      </c>
      <c r="G1702" s="384">
        <v>6000</v>
      </c>
      <c r="H1702" s="383" t="s">
        <v>681</v>
      </c>
      <c r="I1702" s="383" t="s">
        <v>682</v>
      </c>
      <c r="J1702" s="383" t="s">
        <v>617</v>
      </c>
      <c r="K1702" s="383" t="s">
        <v>618</v>
      </c>
      <c r="L1702" s="384">
        <v>18660</v>
      </c>
      <c r="M1702" s="383" t="s">
        <v>634</v>
      </c>
      <c r="N1702" s="383" t="s">
        <v>620</v>
      </c>
      <c r="O1702" s="383" t="s">
        <v>230</v>
      </c>
    </row>
    <row r="1703" spans="1:15">
      <c r="A1703" s="385">
        <v>42038</v>
      </c>
      <c r="B1703" s="383" t="s">
        <v>15</v>
      </c>
      <c r="C1703" s="383" t="s">
        <v>16</v>
      </c>
      <c r="D1703" s="383" t="s">
        <v>13</v>
      </c>
      <c r="E1703" s="383" t="s">
        <v>680</v>
      </c>
      <c r="F1703" s="383" t="s">
        <v>10</v>
      </c>
      <c r="G1703" s="384">
        <v>2600</v>
      </c>
      <c r="H1703" s="383" t="s">
        <v>681</v>
      </c>
      <c r="I1703" s="383" t="s">
        <v>690</v>
      </c>
      <c r="J1703" s="383" t="s">
        <v>617</v>
      </c>
      <c r="K1703" s="383" t="s">
        <v>618</v>
      </c>
      <c r="L1703" s="384">
        <v>18660</v>
      </c>
      <c r="M1703" s="383" t="s">
        <v>634</v>
      </c>
      <c r="N1703" s="383" t="s">
        <v>620</v>
      </c>
      <c r="O1703" s="383" t="s">
        <v>230</v>
      </c>
    </row>
    <row r="1704" spans="1:15">
      <c r="A1704" s="385">
        <v>42039</v>
      </c>
      <c r="B1704" s="383" t="s">
        <v>15</v>
      </c>
      <c r="C1704" s="383" t="s">
        <v>16</v>
      </c>
      <c r="D1704" s="383" t="s">
        <v>13</v>
      </c>
      <c r="E1704" s="383" t="s">
        <v>680</v>
      </c>
      <c r="F1704" s="383" t="s">
        <v>10</v>
      </c>
      <c r="G1704" s="384">
        <v>6000</v>
      </c>
      <c r="H1704" s="383" t="s">
        <v>681</v>
      </c>
      <c r="I1704" s="383" t="s">
        <v>682</v>
      </c>
      <c r="J1704" s="383" t="s">
        <v>617</v>
      </c>
      <c r="K1704" s="383" t="s">
        <v>618</v>
      </c>
      <c r="L1704" s="384">
        <v>18660</v>
      </c>
      <c r="M1704" s="383" t="s">
        <v>634</v>
      </c>
      <c r="N1704" s="383" t="s">
        <v>620</v>
      </c>
      <c r="O1704" s="383" t="s">
        <v>230</v>
      </c>
    </row>
    <row r="1705" spans="1:15">
      <c r="A1705" s="385">
        <v>42040</v>
      </c>
      <c r="B1705" s="383" t="s">
        <v>15</v>
      </c>
      <c r="C1705" s="383" t="s">
        <v>16</v>
      </c>
      <c r="D1705" s="383" t="s">
        <v>13</v>
      </c>
      <c r="E1705" s="383" t="s">
        <v>680</v>
      </c>
      <c r="F1705" s="383" t="s">
        <v>10</v>
      </c>
      <c r="G1705" s="384">
        <v>6000</v>
      </c>
      <c r="H1705" s="383" t="s">
        <v>681</v>
      </c>
      <c r="I1705" s="383" t="s">
        <v>682</v>
      </c>
      <c r="J1705" s="383" t="s">
        <v>617</v>
      </c>
      <c r="K1705" s="383" t="s">
        <v>618</v>
      </c>
      <c r="L1705" s="384">
        <v>18761</v>
      </c>
      <c r="M1705" s="383" t="s">
        <v>635</v>
      </c>
      <c r="N1705" s="383" t="s">
        <v>620</v>
      </c>
      <c r="O1705" s="383" t="s">
        <v>230</v>
      </c>
    </row>
    <row r="1706" spans="1:15">
      <c r="A1706" s="385">
        <v>42041</v>
      </c>
      <c r="B1706" s="383" t="s">
        <v>15</v>
      </c>
      <c r="C1706" s="383" t="s">
        <v>16</v>
      </c>
      <c r="D1706" s="383" t="s">
        <v>13</v>
      </c>
      <c r="E1706" s="383" t="s">
        <v>680</v>
      </c>
      <c r="F1706" s="383" t="s">
        <v>10</v>
      </c>
      <c r="G1706" s="384">
        <v>6000</v>
      </c>
      <c r="H1706" s="383" t="s">
        <v>681</v>
      </c>
      <c r="I1706" s="383" t="s">
        <v>682</v>
      </c>
      <c r="J1706" s="383" t="s">
        <v>617</v>
      </c>
      <c r="K1706" s="383" t="s">
        <v>618</v>
      </c>
      <c r="L1706" s="384">
        <v>18761</v>
      </c>
      <c r="M1706" s="383" t="s">
        <v>635</v>
      </c>
      <c r="N1706" s="383" t="s">
        <v>620</v>
      </c>
      <c r="O1706" s="383" t="s">
        <v>230</v>
      </c>
    </row>
    <row r="1707" spans="1:15">
      <c r="A1707" s="385">
        <v>42042</v>
      </c>
      <c r="B1707" s="383" t="s">
        <v>15</v>
      </c>
      <c r="C1707" s="383" t="s">
        <v>16</v>
      </c>
      <c r="D1707" s="383" t="s">
        <v>13</v>
      </c>
      <c r="E1707" s="383" t="s">
        <v>680</v>
      </c>
      <c r="F1707" s="383" t="s">
        <v>10</v>
      </c>
      <c r="G1707" s="384">
        <v>6000</v>
      </c>
      <c r="H1707" s="383" t="s">
        <v>681</v>
      </c>
      <c r="I1707" s="383" t="s">
        <v>682</v>
      </c>
      <c r="J1707" s="383" t="s">
        <v>617</v>
      </c>
      <c r="K1707" s="383" t="s">
        <v>618</v>
      </c>
      <c r="L1707" s="384">
        <v>18800</v>
      </c>
      <c r="M1707" s="383" t="s">
        <v>635</v>
      </c>
      <c r="N1707" s="383" t="s">
        <v>620</v>
      </c>
      <c r="O1707" s="383" t="s">
        <v>230</v>
      </c>
    </row>
    <row r="1708" spans="1:15">
      <c r="A1708" s="385">
        <v>42043</v>
      </c>
      <c r="B1708" s="383" t="s">
        <v>15</v>
      </c>
      <c r="C1708" s="383" t="s">
        <v>16</v>
      </c>
      <c r="D1708" s="383" t="s">
        <v>13</v>
      </c>
      <c r="E1708" s="383" t="s">
        <v>680</v>
      </c>
      <c r="F1708" s="383" t="s">
        <v>10</v>
      </c>
      <c r="G1708" s="384">
        <v>6000</v>
      </c>
      <c r="H1708" s="383" t="s">
        <v>681</v>
      </c>
      <c r="I1708" s="383" t="s">
        <v>682</v>
      </c>
      <c r="J1708" s="383" t="s">
        <v>617</v>
      </c>
      <c r="K1708" s="383" t="s">
        <v>618</v>
      </c>
      <c r="L1708" s="384">
        <v>20258</v>
      </c>
      <c r="M1708" s="383" t="s">
        <v>635</v>
      </c>
      <c r="N1708" s="383" t="s">
        <v>620</v>
      </c>
      <c r="O1708" s="383" t="s">
        <v>230</v>
      </c>
    </row>
    <row r="1709" spans="1:15">
      <c r="A1709" s="385">
        <v>42044</v>
      </c>
      <c r="B1709" s="383" t="s">
        <v>15</v>
      </c>
      <c r="C1709" s="383" t="s">
        <v>16</v>
      </c>
      <c r="D1709" s="383" t="s">
        <v>13</v>
      </c>
      <c r="E1709" s="383" t="s">
        <v>680</v>
      </c>
      <c r="F1709" s="383" t="s">
        <v>10</v>
      </c>
      <c r="G1709" s="384">
        <v>6000</v>
      </c>
      <c r="H1709" s="383" t="s">
        <v>681</v>
      </c>
      <c r="I1709" s="383" t="s">
        <v>682</v>
      </c>
      <c r="J1709" s="383" t="s">
        <v>617</v>
      </c>
      <c r="K1709" s="383" t="s">
        <v>618</v>
      </c>
      <c r="L1709" s="384">
        <v>20833</v>
      </c>
      <c r="M1709" s="383" t="s">
        <v>635</v>
      </c>
      <c r="N1709" s="383" t="s">
        <v>620</v>
      </c>
      <c r="O1709" s="383" t="s">
        <v>230</v>
      </c>
    </row>
    <row r="1710" spans="1:15">
      <c r="A1710" s="385">
        <v>42045</v>
      </c>
      <c r="B1710" s="383" t="s">
        <v>15</v>
      </c>
      <c r="C1710" s="383" t="s">
        <v>16</v>
      </c>
      <c r="D1710" s="383" t="s">
        <v>13</v>
      </c>
      <c r="E1710" s="383" t="s">
        <v>680</v>
      </c>
      <c r="F1710" s="383" t="s">
        <v>10</v>
      </c>
      <c r="G1710" s="384">
        <v>6000</v>
      </c>
      <c r="H1710" s="383" t="s">
        <v>681</v>
      </c>
      <c r="I1710" s="383" t="s">
        <v>682</v>
      </c>
      <c r="J1710" s="383" t="s">
        <v>617</v>
      </c>
      <c r="K1710" s="383" t="s">
        <v>618</v>
      </c>
      <c r="L1710" s="384">
        <v>20833</v>
      </c>
      <c r="M1710" s="383" t="s">
        <v>635</v>
      </c>
      <c r="N1710" s="383" t="s">
        <v>620</v>
      </c>
      <c r="O1710" s="383" t="s">
        <v>230</v>
      </c>
    </row>
    <row r="1711" spans="1:15">
      <c r="A1711" s="385">
        <v>42046</v>
      </c>
      <c r="B1711" s="383" t="s">
        <v>15</v>
      </c>
      <c r="C1711" s="383" t="s">
        <v>16</v>
      </c>
      <c r="D1711" s="383" t="s">
        <v>13</v>
      </c>
      <c r="E1711" s="383" t="s">
        <v>680</v>
      </c>
      <c r="F1711" s="383" t="s">
        <v>10</v>
      </c>
      <c r="G1711" s="384">
        <v>6000</v>
      </c>
      <c r="H1711" s="383" t="s">
        <v>681</v>
      </c>
      <c r="I1711" s="383" t="s">
        <v>682</v>
      </c>
      <c r="J1711" s="383" t="s">
        <v>617</v>
      </c>
      <c r="K1711" s="383" t="s">
        <v>618</v>
      </c>
      <c r="L1711" s="384">
        <v>20833</v>
      </c>
      <c r="M1711" s="383" t="s">
        <v>635</v>
      </c>
      <c r="N1711" s="383" t="s">
        <v>620</v>
      </c>
      <c r="O1711" s="383" t="s">
        <v>230</v>
      </c>
    </row>
    <row r="1712" spans="1:15">
      <c r="A1712" s="385">
        <v>42047</v>
      </c>
      <c r="B1712" s="383" t="s">
        <v>15</v>
      </c>
      <c r="C1712" s="383" t="s">
        <v>16</v>
      </c>
      <c r="D1712" s="383" t="s">
        <v>13</v>
      </c>
      <c r="E1712" s="383" t="s">
        <v>680</v>
      </c>
      <c r="F1712" s="383" t="s">
        <v>10</v>
      </c>
      <c r="G1712" s="384">
        <v>6000</v>
      </c>
      <c r="H1712" s="383" t="s">
        <v>681</v>
      </c>
      <c r="I1712" s="383" t="s">
        <v>682</v>
      </c>
      <c r="J1712" s="383" t="s">
        <v>617</v>
      </c>
      <c r="K1712" s="383" t="s">
        <v>618</v>
      </c>
      <c r="L1712" s="384">
        <v>20833</v>
      </c>
      <c r="M1712" s="383" t="s">
        <v>635</v>
      </c>
      <c r="N1712" s="383" t="s">
        <v>620</v>
      </c>
      <c r="O1712" s="383" t="s">
        <v>230</v>
      </c>
    </row>
    <row r="1713" spans="1:15">
      <c r="A1713" s="385">
        <v>42048</v>
      </c>
      <c r="B1713" s="383" t="s">
        <v>15</v>
      </c>
      <c r="C1713" s="383" t="s">
        <v>16</v>
      </c>
      <c r="D1713" s="383" t="s">
        <v>13</v>
      </c>
      <c r="E1713" s="383" t="s">
        <v>680</v>
      </c>
      <c r="F1713" s="383" t="s">
        <v>10</v>
      </c>
      <c r="G1713" s="384">
        <v>6000</v>
      </c>
      <c r="H1713" s="383" t="s">
        <v>681</v>
      </c>
      <c r="I1713" s="383" t="s">
        <v>682</v>
      </c>
      <c r="J1713" s="383" t="s">
        <v>617</v>
      </c>
      <c r="K1713" s="383" t="s">
        <v>618</v>
      </c>
      <c r="L1713" s="384">
        <v>20833</v>
      </c>
      <c r="M1713" s="383" t="s">
        <v>635</v>
      </c>
      <c r="N1713" s="383" t="s">
        <v>620</v>
      </c>
      <c r="O1713" s="383" t="s">
        <v>230</v>
      </c>
    </row>
    <row r="1714" spans="1:15">
      <c r="A1714" s="385">
        <v>42049</v>
      </c>
      <c r="B1714" s="383" t="s">
        <v>15</v>
      </c>
      <c r="C1714" s="383" t="s">
        <v>16</v>
      </c>
      <c r="D1714" s="383" t="s">
        <v>13</v>
      </c>
      <c r="E1714" s="383" t="s">
        <v>680</v>
      </c>
      <c r="F1714" s="383" t="s">
        <v>10</v>
      </c>
      <c r="G1714" s="384">
        <v>6000</v>
      </c>
      <c r="H1714" s="383" t="s">
        <v>681</v>
      </c>
      <c r="I1714" s="383" t="s">
        <v>682</v>
      </c>
      <c r="J1714" s="383" t="s">
        <v>617</v>
      </c>
      <c r="K1714" s="383" t="s">
        <v>618</v>
      </c>
      <c r="L1714" s="384">
        <v>21180</v>
      </c>
      <c r="M1714" s="383" t="s">
        <v>635</v>
      </c>
      <c r="N1714" s="383" t="s">
        <v>620</v>
      </c>
      <c r="O1714" s="383" t="s">
        <v>230</v>
      </c>
    </row>
    <row r="1715" spans="1:15">
      <c r="A1715" s="385">
        <v>42050</v>
      </c>
      <c r="B1715" s="383" t="s">
        <v>15</v>
      </c>
      <c r="C1715" s="383" t="s">
        <v>16</v>
      </c>
      <c r="D1715" s="383" t="s">
        <v>13</v>
      </c>
      <c r="E1715" s="383" t="s">
        <v>680</v>
      </c>
      <c r="F1715" s="383" t="s">
        <v>10</v>
      </c>
      <c r="G1715" s="384">
        <v>6000</v>
      </c>
      <c r="H1715" s="383" t="s">
        <v>681</v>
      </c>
      <c r="I1715" s="383" t="s">
        <v>682</v>
      </c>
      <c r="J1715" s="383" t="s">
        <v>617</v>
      </c>
      <c r="K1715" s="383" t="s">
        <v>618</v>
      </c>
      <c r="L1715" s="384">
        <v>22680</v>
      </c>
      <c r="M1715" s="383" t="s">
        <v>635</v>
      </c>
      <c r="N1715" s="383" t="s">
        <v>620</v>
      </c>
      <c r="O1715" s="383" t="s">
        <v>230</v>
      </c>
    </row>
    <row r="1716" spans="1:15">
      <c r="A1716" s="385">
        <v>42051</v>
      </c>
      <c r="B1716" s="383" t="s">
        <v>15</v>
      </c>
      <c r="C1716" s="383" t="s">
        <v>16</v>
      </c>
      <c r="D1716" s="383" t="s">
        <v>13</v>
      </c>
      <c r="E1716" s="383" t="s">
        <v>680</v>
      </c>
      <c r="F1716" s="383" t="s">
        <v>10</v>
      </c>
      <c r="G1716" s="384">
        <v>6000</v>
      </c>
      <c r="H1716" s="383" t="s">
        <v>681</v>
      </c>
      <c r="I1716" s="383" t="s">
        <v>682</v>
      </c>
      <c r="J1716" s="383" t="s">
        <v>617</v>
      </c>
      <c r="K1716" s="383" t="s">
        <v>618</v>
      </c>
      <c r="L1716" s="384">
        <v>23171</v>
      </c>
      <c r="M1716" s="383" t="s">
        <v>635</v>
      </c>
      <c r="N1716" s="383" t="s">
        <v>620</v>
      </c>
      <c r="O1716" s="383" t="s">
        <v>230</v>
      </c>
    </row>
    <row r="1717" spans="1:15">
      <c r="A1717" s="385">
        <v>42052</v>
      </c>
      <c r="B1717" s="383" t="s">
        <v>15</v>
      </c>
      <c r="C1717" s="383" t="s">
        <v>16</v>
      </c>
      <c r="D1717" s="383" t="s">
        <v>13</v>
      </c>
      <c r="E1717" s="383" t="s">
        <v>680</v>
      </c>
      <c r="F1717" s="383" t="s">
        <v>10</v>
      </c>
      <c r="G1717" s="384">
        <v>6000</v>
      </c>
      <c r="H1717" s="383" t="s">
        <v>681</v>
      </c>
      <c r="I1717" s="383" t="s">
        <v>682</v>
      </c>
      <c r="J1717" s="383" t="s">
        <v>617</v>
      </c>
      <c r="K1717" s="383" t="s">
        <v>618</v>
      </c>
      <c r="L1717" s="384">
        <v>23171</v>
      </c>
      <c r="M1717" s="383" t="s">
        <v>636</v>
      </c>
      <c r="N1717" s="383" t="s">
        <v>620</v>
      </c>
      <c r="O1717" s="383" t="s">
        <v>230</v>
      </c>
    </row>
    <row r="1718" spans="1:15">
      <c r="A1718" s="385">
        <v>42053</v>
      </c>
      <c r="B1718" s="383" t="s">
        <v>15</v>
      </c>
      <c r="C1718" s="383" t="s">
        <v>16</v>
      </c>
      <c r="D1718" s="383" t="s">
        <v>13</v>
      </c>
      <c r="E1718" s="383" t="s">
        <v>680</v>
      </c>
      <c r="F1718" s="383" t="s">
        <v>10</v>
      </c>
      <c r="G1718" s="384">
        <v>6000</v>
      </c>
      <c r="H1718" s="383" t="s">
        <v>681</v>
      </c>
      <c r="I1718" s="383" t="s">
        <v>682</v>
      </c>
      <c r="J1718" s="383" t="s">
        <v>617</v>
      </c>
      <c r="K1718" s="383" t="s">
        <v>618</v>
      </c>
      <c r="L1718" s="384">
        <v>23171</v>
      </c>
      <c r="M1718" s="383" t="s">
        <v>636</v>
      </c>
      <c r="N1718" s="383" t="s">
        <v>620</v>
      </c>
      <c r="O1718" s="383" t="s">
        <v>230</v>
      </c>
    </row>
    <row r="1719" spans="1:15">
      <c r="A1719" s="385">
        <v>42054</v>
      </c>
      <c r="B1719" s="383" t="s">
        <v>15</v>
      </c>
      <c r="C1719" s="383" t="s">
        <v>16</v>
      </c>
      <c r="D1719" s="383" t="s">
        <v>13</v>
      </c>
      <c r="E1719" s="383" t="s">
        <v>680</v>
      </c>
      <c r="F1719" s="383" t="s">
        <v>10</v>
      </c>
      <c r="G1719" s="384">
        <v>6000</v>
      </c>
      <c r="H1719" s="383" t="s">
        <v>681</v>
      </c>
      <c r="I1719" s="383" t="s">
        <v>682</v>
      </c>
      <c r="J1719" s="383" t="s">
        <v>617</v>
      </c>
      <c r="K1719" s="383" t="s">
        <v>618</v>
      </c>
      <c r="L1719" s="384">
        <v>23171</v>
      </c>
      <c r="M1719" s="383" t="s">
        <v>636</v>
      </c>
      <c r="N1719" s="383" t="s">
        <v>620</v>
      </c>
      <c r="O1719" s="383" t="s">
        <v>230</v>
      </c>
    </row>
    <row r="1720" spans="1:15">
      <c r="A1720" s="385">
        <v>42055</v>
      </c>
      <c r="B1720" s="383" t="s">
        <v>15</v>
      </c>
      <c r="C1720" s="383" t="s">
        <v>16</v>
      </c>
      <c r="D1720" s="383" t="s">
        <v>13</v>
      </c>
      <c r="E1720" s="383" t="s">
        <v>680</v>
      </c>
      <c r="F1720" s="383" t="s">
        <v>10</v>
      </c>
      <c r="G1720" s="384">
        <v>6000</v>
      </c>
      <c r="H1720" s="383" t="s">
        <v>681</v>
      </c>
      <c r="I1720" s="383" t="s">
        <v>682</v>
      </c>
      <c r="J1720" s="383" t="s">
        <v>617</v>
      </c>
      <c r="K1720" s="383" t="s">
        <v>618</v>
      </c>
      <c r="L1720" s="384">
        <v>23171</v>
      </c>
      <c r="M1720" s="383" t="s">
        <v>636</v>
      </c>
      <c r="N1720" s="383" t="s">
        <v>620</v>
      </c>
      <c r="O1720" s="383" t="s">
        <v>230</v>
      </c>
    </row>
    <row r="1721" spans="1:15">
      <c r="A1721" s="385">
        <v>42056</v>
      </c>
      <c r="B1721" s="383" t="s">
        <v>15</v>
      </c>
      <c r="C1721" s="383" t="s">
        <v>16</v>
      </c>
      <c r="D1721" s="383" t="s">
        <v>13</v>
      </c>
      <c r="E1721" s="383" t="s">
        <v>680</v>
      </c>
      <c r="F1721" s="383" t="s">
        <v>10</v>
      </c>
      <c r="G1721" s="384">
        <v>6000</v>
      </c>
      <c r="H1721" s="383" t="s">
        <v>681</v>
      </c>
      <c r="I1721" s="383" t="s">
        <v>682</v>
      </c>
      <c r="J1721" s="383" t="s">
        <v>617</v>
      </c>
      <c r="K1721" s="383" t="s">
        <v>618</v>
      </c>
      <c r="L1721" s="384">
        <v>23171</v>
      </c>
      <c r="M1721" s="383" t="s">
        <v>637</v>
      </c>
      <c r="N1721" s="383" t="s">
        <v>620</v>
      </c>
      <c r="O1721" s="383" t="s">
        <v>230</v>
      </c>
    </row>
    <row r="1722" spans="1:15">
      <c r="A1722" s="385">
        <v>42057</v>
      </c>
      <c r="B1722" s="383" t="s">
        <v>15</v>
      </c>
      <c r="C1722" s="383" t="s">
        <v>16</v>
      </c>
      <c r="D1722" s="383" t="s">
        <v>13</v>
      </c>
      <c r="E1722" s="383" t="s">
        <v>680</v>
      </c>
      <c r="F1722" s="383" t="s">
        <v>10</v>
      </c>
      <c r="G1722" s="384">
        <v>4000</v>
      </c>
      <c r="H1722" s="383" t="s">
        <v>681</v>
      </c>
      <c r="I1722" s="383" t="s">
        <v>682</v>
      </c>
      <c r="J1722" s="383" t="s">
        <v>617</v>
      </c>
      <c r="K1722" s="383" t="s">
        <v>618</v>
      </c>
      <c r="L1722" s="384">
        <v>23171</v>
      </c>
      <c r="M1722" s="383" t="s">
        <v>637</v>
      </c>
      <c r="N1722" s="383" t="s">
        <v>620</v>
      </c>
      <c r="O1722" s="383" t="s">
        <v>230</v>
      </c>
    </row>
    <row r="1723" spans="1:15">
      <c r="A1723" s="385">
        <v>42058</v>
      </c>
      <c r="B1723" s="383" t="s">
        <v>15</v>
      </c>
      <c r="C1723" s="383" t="s">
        <v>16</v>
      </c>
      <c r="D1723" s="383" t="s">
        <v>13</v>
      </c>
      <c r="E1723" s="383" t="s">
        <v>680</v>
      </c>
      <c r="F1723" s="383" t="s">
        <v>10</v>
      </c>
      <c r="G1723" s="384">
        <v>8000</v>
      </c>
      <c r="H1723" s="383" t="s">
        <v>681</v>
      </c>
      <c r="I1723" s="383" t="s">
        <v>684</v>
      </c>
      <c r="J1723" s="383" t="s">
        <v>617</v>
      </c>
      <c r="K1723" s="383" t="s">
        <v>618</v>
      </c>
      <c r="L1723" s="384">
        <v>23171</v>
      </c>
      <c r="M1723" s="383" t="s">
        <v>637</v>
      </c>
      <c r="N1723" s="383" t="s">
        <v>620</v>
      </c>
      <c r="O1723" s="383" t="s">
        <v>230</v>
      </c>
    </row>
    <row r="1724" spans="1:15">
      <c r="A1724" s="385">
        <v>42059</v>
      </c>
      <c r="B1724" s="383" t="s">
        <v>15</v>
      </c>
      <c r="C1724" s="383" t="s">
        <v>16</v>
      </c>
      <c r="D1724" s="383" t="s">
        <v>13</v>
      </c>
      <c r="E1724" s="383" t="s">
        <v>680</v>
      </c>
      <c r="F1724" s="383" t="s">
        <v>10</v>
      </c>
      <c r="G1724" s="384">
        <v>6000</v>
      </c>
      <c r="H1724" s="383" t="s">
        <v>681</v>
      </c>
      <c r="I1724" s="383" t="s">
        <v>682</v>
      </c>
      <c r="J1724" s="383" t="s">
        <v>617</v>
      </c>
      <c r="K1724" s="383" t="s">
        <v>618</v>
      </c>
      <c r="L1724" s="384">
        <v>23171</v>
      </c>
      <c r="M1724" s="383" t="s">
        <v>637</v>
      </c>
      <c r="N1724" s="383" t="s">
        <v>620</v>
      </c>
      <c r="O1724" s="383" t="s">
        <v>230</v>
      </c>
    </row>
    <row r="1725" spans="1:15">
      <c r="A1725" s="385">
        <v>42060</v>
      </c>
      <c r="B1725" s="383" t="s">
        <v>15</v>
      </c>
      <c r="C1725" s="383" t="s">
        <v>16</v>
      </c>
      <c r="D1725" s="383" t="s">
        <v>13</v>
      </c>
      <c r="E1725" s="383" t="s">
        <v>680</v>
      </c>
      <c r="F1725" s="383" t="s">
        <v>10</v>
      </c>
      <c r="G1725" s="384">
        <v>6000</v>
      </c>
      <c r="H1725" s="383" t="s">
        <v>681</v>
      </c>
      <c r="I1725" s="383" t="s">
        <v>682</v>
      </c>
      <c r="J1725" s="383" t="s">
        <v>617</v>
      </c>
      <c r="K1725" s="383" t="s">
        <v>618</v>
      </c>
      <c r="L1725" s="384">
        <v>23171</v>
      </c>
      <c r="M1725" s="383" t="s">
        <v>637</v>
      </c>
      <c r="N1725" s="383" t="s">
        <v>620</v>
      </c>
      <c r="O1725" s="383" t="s">
        <v>230</v>
      </c>
    </row>
    <row r="1726" spans="1:15">
      <c r="A1726" s="385">
        <v>42061</v>
      </c>
      <c r="B1726" s="383" t="s">
        <v>15</v>
      </c>
      <c r="C1726" s="383" t="s">
        <v>16</v>
      </c>
      <c r="D1726" s="383" t="s">
        <v>13</v>
      </c>
      <c r="E1726" s="383" t="s">
        <v>680</v>
      </c>
      <c r="F1726" s="383" t="s">
        <v>10</v>
      </c>
      <c r="G1726" s="384">
        <v>6000</v>
      </c>
      <c r="H1726" s="383" t="s">
        <v>681</v>
      </c>
      <c r="I1726" s="383" t="s">
        <v>682</v>
      </c>
      <c r="J1726" s="383" t="s">
        <v>617</v>
      </c>
      <c r="K1726" s="383" t="s">
        <v>618</v>
      </c>
      <c r="L1726" s="384">
        <v>23171</v>
      </c>
      <c r="M1726" s="383" t="s">
        <v>637</v>
      </c>
      <c r="N1726" s="383" t="s">
        <v>620</v>
      </c>
      <c r="O1726" s="383" t="s">
        <v>230</v>
      </c>
    </row>
    <row r="1727" spans="1:15">
      <c r="A1727" s="385">
        <v>42062</v>
      </c>
      <c r="B1727" s="383" t="s">
        <v>15</v>
      </c>
      <c r="C1727" s="383" t="s">
        <v>16</v>
      </c>
      <c r="D1727" s="383" t="s">
        <v>13</v>
      </c>
      <c r="E1727" s="383" t="s">
        <v>680</v>
      </c>
      <c r="F1727" s="383" t="s">
        <v>10</v>
      </c>
      <c r="G1727" s="384">
        <v>6000</v>
      </c>
      <c r="H1727" s="383" t="s">
        <v>681</v>
      </c>
      <c r="I1727" s="383" t="s">
        <v>682</v>
      </c>
      <c r="J1727" s="383" t="s">
        <v>617</v>
      </c>
      <c r="K1727" s="383" t="s">
        <v>618</v>
      </c>
      <c r="L1727" s="384">
        <v>23171</v>
      </c>
      <c r="M1727" s="383" t="s">
        <v>637</v>
      </c>
      <c r="N1727" s="383" t="s">
        <v>620</v>
      </c>
      <c r="O1727" s="383" t="s">
        <v>230</v>
      </c>
    </row>
    <row r="1728" spans="1:15">
      <c r="A1728" s="385">
        <v>42063</v>
      </c>
      <c r="B1728" s="383" t="s">
        <v>15</v>
      </c>
      <c r="C1728" s="383" t="s">
        <v>16</v>
      </c>
      <c r="D1728" s="383" t="s">
        <v>13</v>
      </c>
      <c r="E1728" s="383" t="s">
        <v>680</v>
      </c>
      <c r="F1728" s="383" t="s">
        <v>10</v>
      </c>
      <c r="G1728" s="384">
        <v>6000</v>
      </c>
      <c r="H1728" s="383" t="s">
        <v>681</v>
      </c>
      <c r="I1728" s="383" t="s">
        <v>682</v>
      </c>
      <c r="J1728" s="383" t="s">
        <v>617</v>
      </c>
      <c r="K1728" s="383" t="s">
        <v>618</v>
      </c>
      <c r="L1728" s="384">
        <v>23242</v>
      </c>
      <c r="M1728" s="383" t="s">
        <v>638</v>
      </c>
      <c r="N1728" s="383" t="s">
        <v>620</v>
      </c>
      <c r="O1728" s="383" t="s">
        <v>230</v>
      </c>
    </row>
    <row r="1729" spans="1:15">
      <c r="A1729" s="385">
        <v>42064</v>
      </c>
      <c r="B1729" s="383" t="s">
        <v>15</v>
      </c>
      <c r="C1729" s="383" t="s">
        <v>16</v>
      </c>
      <c r="D1729" s="383" t="s">
        <v>13</v>
      </c>
      <c r="E1729" s="383" t="s">
        <v>680</v>
      </c>
      <c r="F1729" s="383" t="s">
        <v>10</v>
      </c>
      <c r="G1729" s="384">
        <v>6000</v>
      </c>
      <c r="H1729" s="383" t="s">
        <v>681</v>
      </c>
      <c r="I1729" s="383" t="s">
        <v>682</v>
      </c>
      <c r="J1729" s="383" t="s">
        <v>617</v>
      </c>
      <c r="K1729" s="383" t="s">
        <v>618</v>
      </c>
      <c r="L1729" s="384">
        <v>24188</v>
      </c>
      <c r="M1729" s="383" t="s">
        <v>638</v>
      </c>
      <c r="N1729" s="383" t="s">
        <v>620</v>
      </c>
      <c r="O1729" s="383" t="s">
        <v>230</v>
      </c>
    </row>
    <row r="1730" spans="1:15">
      <c r="A1730" s="385">
        <v>42065</v>
      </c>
      <c r="B1730" s="383" t="s">
        <v>15</v>
      </c>
      <c r="C1730" s="383" t="s">
        <v>16</v>
      </c>
      <c r="D1730" s="383" t="s">
        <v>13</v>
      </c>
      <c r="E1730" s="383" t="s">
        <v>680</v>
      </c>
      <c r="F1730" s="383" t="s">
        <v>10</v>
      </c>
      <c r="G1730" s="384">
        <v>4000</v>
      </c>
      <c r="H1730" s="383" t="s">
        <v>681</v>
      </c>
      <c r="I1730" s="383" t="s">
        <v>682</v>
      </c>
      <c r="J1730" s="383" t="s">
        <v>617</v>
      </c>
      <c r="K1730" s="383" t="s">
        <v>618</v>
      </c>
      <c r="L1730" s="384">
        <v>24376</v>
      </c>
      <c r="M1730" s="383" t="s">
        <v>638</v>
      </c>
      <c r="N1730" s="383" t="s">
        <v>620</v>
      </c>
      <c r="O1730" s="383" t="s">
        <v>230</v>
      </c>
    </row>
    <row r="1731" spans="1:15">
      <c r="A1731" s="385">
        <v>42066</v>
      </c>
      <c r="B1731" s="383" t="s">
        <v>15</v>
      </c>
      <c r="C1731" s="383" t="s">
        <v>16</v>
      </c>
      <c r="D1731" s="383" t="s">
        <v>13</v>
      </c>
      <c r="E1731" s="383" t="s">
        <v>680</v>
      </c>
      <c r="F1731" s="383" t="s">
        <v>10</v>
      </c>
      <c r="G1731" s="384">
        <v>6000</v>
      </c>
      <c r="H1731" s="383" t="s">
        <v>681</v>
      </c>
      <c r="I1731" s="383" t="s">
        <v>682</v>
      </c>
      <c r="J1731" s="383" t="s">
        <v>617</v>
      </c>
      <c r="K1731" s="383" t="s">
        <v>618</v>
      </c>
      <c r="L1731" s="384">
        <v>24376</v>
      </c>
      <c r="M1731" s="383" t="s">
        <v>638</v>
      </c>
      <c r="N1731" s="383" t="s">
        <v>620</v>
      </c>
      <c r="O1731" s="383" t="s">
        <v>230</v>
      </c>
    </row>
    <row r="1732" spans="1:15">
      <c r="A1732" s="385">
        <v>42067</v>
      </c>
      <c r="B1732" s="383" t="s">
        <v>15</v>
      </c>
      <c r="C1732" s="383" t="s">
        <v>16</v>
      </c>
      <c r="D1732" s="383" t="s">
        <v>13</v>
      </c>
      <c r="E1732" s="383" t="s">
        <v>680</v>
      </c>
      <c r="F1732" s="383" t="s">
        <v>10</v>
      </c>
      <c r="G1732" s="384">
        <v>6000</v>
      </c>
      <c r="H1732" s="383" t="s">
        <v>681</v>
      </c>
      <c r="I1732" s="383" t="s">
        <v>682</v>
      </c>
      <c r="J1732" s="383" t="s">
        <v>617</v>
      </c>
      <c r="K1732" s="383" t="s">
        <v>618</v>
      </c>
      <c r="L1732" s="384">
        <v>24394</v>
      </c>
      <c r="M1732" s="383" t="s">
        <v>638</v>
      </c>
      <c r="N1732" s="383" t="s">
        <v>620</v>
      </c>
      <c r="O1732" s="383" t="s">
        <v>230</v>
      </c>
    </row>
    <row r="1733" spans="1:15">
      <c r="A1733" s="385">
        <v>42068</v>
      </c>
      <c r="B1733" s="383" t="s">
        <v>15</v>
      </c>
      <c r="C1733" s="383" t="s">
        <v>16</v>
      </c>
      <c r="D1733" s="383" t="s">
        <v>13</v>
      </c>
      <c r="E1733" s="383" t="s">
        <v>680</v>
      </c>
      <c r="F1733" s="383" t="s">
        <v>10</v>
      </c>
      <c r="G1733" s="384">
        <v>6000</v>
      </c>
      <c r="H1733" s="383" t="s">
        <v>681</v>
      </c>
      <c r="I1733" s="383" t="s">
        <v>682</v>
      </c>
      <c r="J1733" s="383" t="s">
        <v>617</v>
      </c>
      <c r="K1733" s="383" t="s">
        <v>618</v>
      </c>
      <c r="L1733" s="384">
        <v>24965</v>
      </c>
      <c r="M1733" s="383" t="s">
        <v>638</v>
      </c>
      <c r="N1733" s="383" t="s">
        <v>620</v>
      </c>
      <c r="O1733" s="383" t="s">
        <v>230</v>
      </c>
    </row>
    <row r="1734" spans="1:15">
      <c r="A1734" s="385">
        <v>42069</v>
      </c>
      <c r="B1734" s="383" t="s">
        <v>15</v>
      </c>
      <c r="C1734" s="383" t="s">
        <v>16</v>
      </c>
      <c r="D1734" s="383" t="s">
        <v>13</v>
      </c>
      <c r="E1734" s="383" t="s">
        <v>680</v>
      </c>
      <c r="F1734" s="383" t="s">
        <v>10</v>
      </c>
      <c r="G1734" s="384">
        <v>6000</v>
      </c>
      <c r="H1734" s="383" t="s">
        <v>681</v>
      </c>
      <c r="I1734" s="383" t="s">
        <v>682</v>
      </c>
      <c r="J1734" s="383" t="s">
        <v>617</v>
      </c>
      <c r="K1734" s="383" t="s">
        <v>618</v>
      </c>
      <c r="L1734" s="384">
        <v>25035</v>
      </c>
      <c r="M1734" s="383" t="s">
        <v>638</v>
      </c>
      <c r="N1734" s="383" t="s">
        <v>620</v>
      </c>
      <c r="O1734" s="383" t="s">
        <v>230</v>
      </c>
    </row>
    <row r="1735" spans="1:15">
      <c r="A1735" s="385">
        <v>42070</v>
      </c>
      <c r="B1735" s="383" t="s">
        <v>15</v>
      </c>
      <c r="C1735" s="383" t="s">
        <v>16</v>
      </c>
      <c r="D1735" s="383" t="s">
        <v>13</v>
      </c>
      <c r="E1735" s="383" t="s">
        <v>680</v>
      </c>
      <c r="F1735" s="383" t="s">
        <v>10</v>
      </c>
      <c r="G1735" s="384">
        <v>6000</v>
      </c>
      <c r="H1735" s="383" t="s">
        <v>681</v>
      </c>
      <c r="I1735" s="383" t="s">
        <v>682</v>
      </c>
      <c r="J1735" s="383" t="s">
        <v>617</v>
      </c>
      <c r="K1735" s="383" t="s">
        <v>618</v>
      </c>
      <c r="L1735" s="384">
        <v>25532</v>
      </c>
      <c r="M1735" s="383" t="s">
        <v>638</v>
      </c>
      <c r="N1735" s="383" t="s">
        <v>620</v>
      </c>
      <c r="O1735" s="383" t="s">
        <v>230</v>
      </c>
    </row>
    <row r="1736" spans="1:15">
      <c r="A1736" s="385">
        <v>42071</v>
      </c>
      <c r="B1736" s="383" t="s">
        <v>15</v>
      </c>
      <c r="C1736" s="383" t="s">
        <v>16</v>
      </c>
      <c r="D1736" s="383" t="s">
        <v>13</v>
      </c>
      <c r="E1736" s="383" t="s">
        <v>680</v>
      </c>
      <c r="F1736" s="383" t="s">
        <v>10</v>
      </c>
      <c r="G1736" s="384">
        <v>6000</v>
      </c>
      <c r="H1736" s="383" t="s">
        <v>681</v>
      </c>
      <c r="I1736" s="383" t="s">
        <v>682</v>
      </c>
      <c r="J1736" s="383" t="s">
        <v>617</v>
      </c>
      <c r="K1736" s="383" t="s">
        <v>618</v>
      </c>
      <c r="L1736" s="384">
        <v>25875</v>
      </c>
      <c r="M1736" s="383" t="s">
        <v>638</v>
      </c>
      <c r="N1736" s="383" t="s">
        <v>620</v>
      </c>
      <c r="O1736" s="383" t="s">
        <v>230</v>
      </c>
    </row>
    <row r="1737" spans="1:15">
      <c r="A1737" s="385">
        <v>42072</v>
      </c>
      <c r="B1737" s="383" t="s">
        <v>15</v>
      </c>
      <c r="C1737" s="383" t="s">
        <v>16</v>
      </c>
      <c r="D1737" s="383" t="s">
        <v>13</v>
      </c>
      <c r="E1737" s="383" t="s">
        <v>680</v>
      </c>
      <c r="F1737" s="383" t="s">
        <v>10</v>
      </c>
      <c r="G1737" s="384">
        <v>6000</v>
      </c>
      <c r="H1737" s="383" t="s">
        <v>681</v>
      </c>
      <c r="I1737" s="383" t="s">
        <v>682</v>
      </c>
      <c r="J1737" s="383" t="s">
        <v>617</v>
      </c>
      <c r="K1737" s="383" t="s">
        <v>618</v>
      </c>
      <c r="L1737" s="384">
        <v>25875</v>
      </c>
      <c r="M1737" s="383" t="s">
        <v>638</v>
      </c>
      <c r="N1737" s="383" t="s">
        <v>620</v>
      </c>
      <c r="O1737" s="383" t="s">
        <v>230</v>
      </c>
    </row>
    <row r="1738" spans="1:15">
      <c r="A1738" s="385">
        <v>42073</v>
      </c>
      <c r="B1738" s="383" t="s">
        <v>15</v>
      </c>
      <c r="C1738" s="383" t="s">
        <v>16</v>
      </c>
      <c r="D1738" s="383" t="s">
        <v>13</v>
      </c>
      <c r="E1738" s="383" t="s">
        <v>680</v>
      </c>
      <c r="F1738" s="383" t="s">
        <v>10</v>
      </c>
      <c r="G1738" s="384">
        <v>6000</v>
      </c>
      <c r="H1738" s="383" t="s">
        <v>681</v>
      </c>
      <c r="I1738" s="383" t="s">
        <v>682</v>
      </c>
      <c r="J1738" s="383" t="s">
        <v>617</v>
      </c>
      <c r="K1738" s="383" t="s">
        <v>618</v>
      </c>
      <c r="L1738" s="384">
        <v>25875</v>
      </c>
      <c r="M1738" s="383" t="s">
        <v>638</v>
      </c>
      <c r="N1738" s="383" t="s">
        <v>620</v>
      </c>
      <c r="O1738" s="383" t="s">
        <v>230</v>
      </c>
    </row>
    <row r="1739" spans="1:15">
      <c r="A1739" s="385">
        <v>42074</v>
      </c>
      <c r="B1739" s="383" t="s">
        <v>15</v>
      </c>
      <c r="C1739" s="383" t="s">
        <v>16</v>
      </c>
      <c r="D1739" s="383" t="s">
        <v>13</v>
      </c>
      <c r="E1739" s="383" t="s">
        <v>680</v>
      </c>
      <c r="F1739" s="383" t="s">
        <v>10</v>
      </c>
      <c r="G1739" s="384">
        <v>6000</v>
      </c>
      <c r="H1739" s="383" t="s">
        <v>681</v>
      </c>
      <c r="I1739" s="383" t="s">
        <v>682</v>
      </c>
      <c r="J1739" s="383" t="s">
        <v>617</v>
      </c>
      <c r="K1739" s="383" t="s">
        <v>618</v>
      </c>
      <c r="L1739" s="384">
        <v>25875</v>
      </c>
      <c r="M1739" s="383" t="s">
        <v>638</v>
      </c>
      <c r="N1739" s="383" t="s">
        <v>620</v>
      </c>
      <c r="O1739" s="383" t="s">
        <v>230</v>
      </c>
    </row>
    <row r="1740" spans="1:15">
      <c r="A1740" s="385">
        <v>42075</v>
      </c>
      <c r="B1740" s="383" t="s">
        <v>15</v>
      </c>
      <c r="C1740" s="383" t="s">
        <v>16</v>
      </c>
      <c r="D1740" s="383" t="s">
        <v>13</v>
      </c>
      <c r="E1740" s="383" t="s">
        <v>680</v>
      </c>
      <c r="F1740" s="383" t="s">
        <v>10</v>
      </c>
      <c r="G1740" s="384">
        <v>6000</v>
      </c>
      <c r="H1740" s="383" t="s">
        <v>681</v>
      </c>
      <c r="I1740" s="383" t="s">
        <v>682</v>
      </c>
      <c r="J1740" s="383" t="s">
        <v>617</v>
      </c>
      <c r="K1740" s="383" t="s">
        <v>618</v>
      </c>
      <c r="L1740" s="384">
        <v>25875</v>
      </c>
      <c r="M1740" s="383" t="s">
        <v>639</v>
      </c>
      <c r="N1740" s="383" t="s">
        <v>620</v>
      </c>
      <c r="O1740" s="383" t="s">
        <v>230</v>
      </c>
    </row>
    <row r="1741" spans="1:15">
      <c r="A1741" s="385">
        <v>42076</v>
      </c>
      <c r="B1741" s="383" t="s">
        <v>15</v>
      </c>
      <c r="C1741" s="383" t="s">
        <v>16</v>
      </c>
      <c r="D1741" s="383" t="s">
        <v>13</v>
      </c>
      <c r="E1741" s="383" t="s">
        <v>680</v>
      </c>
      <c r="F1741" s="383" t="s">
        <v>10</v>
      </c>
      <c r="G1741" s="384">
        <v>6000</v>
      </c>
      <c r="H1741" s="383" t="s">
        <v>681</v>
      </c>
      <c r="I1741" s="383" t="s">
        <v>682</v>
      </c>
      <c r="J1741" s="383" t="s">
        <v>617</v>
      </c>
      <c r="K1741" s="383" t="s">
        <v>618</v>
      </c>
      <c r="L1741" s="384">
        <v>25875</v>
      </c>
      <c r="M1741" s="383" t="s">
        <v>639</v>
      </c>
      <c r="N1741" s="383" t="s">
        <v>620</v>
      </c>
      <c r="O1741" s="383" t="s">
        <v>230</v>
      </c>
    </row>
    <row r="1742" spans="1:15">
      <c r="A1742" s="385">
        <v>42077</v>
      </c>
      <c r="B1742" s="383" t="s">
        <v>15</v>
      </c>
      <c r="C1742" s="383" t="s">
        <v>16</v>
      </c>
      <c r="D1742" s="383" t="s">
        <v>13</v>
      </c>
      <c r="E1742" s="383" t="s">
        <v>680</v>
      </c>
      <c r="F1742" s="383" t="s">
        <v>10</v>
      </c>
      <c r="G1742" s="384">
        <v>6000</v>
      </c>
      <c r="H1742" s="383" t="s">
        <v>681</v>
      </c>
      <c r="I1742" s="383" t="s">
        <v>682</v>
      </c>
      <c r="J1742" s="383" t="s">
        <v>617</v>
      </c>
      <c r="K1742" s="383" t="s">
        <v>618</v>
      </c>
      <c r="L1742" s="384">
        <v>25875</v>
      </c>
      <c r="M1742" s="383" t="s">
        <v>639</v>
      </c>
      <c r="N1742" s="383" t="s">
        <v>620</v>
      </c>
      <c r="O1742" s="383" t="s">
        <v>230</v>
      </c>
    </row>
    <row r="1743" spans="1:15">
      <c r="A1743" s="385">
        <v>42078</v>
      </c>
      <c r="B1743" s="383" t="s">
        <v>15</v>
      </c>
      <c r="C1743" s="383" t="s">
        <v>16</v>
      </c>
      <c r="D1743" s="383" t="s">
        <v>13</v>
      </c>
      <c r="E1743" s="383" t="s">
        <v>680</v>
      </c>
      <c r="F1743" s="383" t="s">
        <v>10</v>
      </c>
      <c r="G1743" s="384">
        <v>6000</v>
      </c>
      <c r="H1743" s="383" t="s">
        <v>681</v>
      </c>
      <c r="I1743" s="383" t="s">
        <v>682</v>
      </c>
      <c r="J1743" s="383" t="s">
        <v>617</v>
      </c>
      <c r="K1743" s="383" t="s">
        <v>618</v>
      </c>
      <c r="L1743" s="384">
        <v>25875</v>
      </c>
      <c r="M1743" s="383" t="s">
        <v>639</v>
      </c>
      <c r="N1743" s="383" t="s">
        <v>620</v>
      </c>
      <c r="O1743" s="383" t="s">
        <v>230</v>
      </c>
    </row>
    <row r="1744" spans="1:15">
      <c r="A1744" s="385">
        <v>42079</v>
      </c>
      <c r="B1744" s="383" t="s">
        <v>15</v>
      </c>
      <c r="C1744" s="383" t="s">
        <v>16</v>
      </c>
      <c r="D1744" s="383" t="s">
        <v>13</v>
      </c>
      <c r="E1744" s="383" t="s">
        <v>680</v>
      </c>
      <c r="F1744" s="383" t="s">
        <v>10</v>
      </c>
      <c r="G1744" s="384">
        <v>6000</v>
      </c>
      <c r="H1744" s="383" t="s">
        <v>681</v>
      </c>
      <c r="I1744" s="383" t="s">
        <v>682</v>
      </c>
      <c r="J1744" s="383" t="s">
        <v>617</v>
      </c>
      <c r="K1744" s="383" t="s">
        <v>618</v>
      </c>
      <c r="L1744" s="384">
        <v>25875</v>
      </c>
      <c r="M1744" s="383" t="s">
        <v>639</v>
      </c>
      <c r="N1744" s="383" t="s">
        <v>620</v>
      </c>
      <c r="O1744" s="383" t="s">
        <v>230</v>
      </c>
    </row>
    <row r="1745" spans="1:15">
      <c r="A1745" s="385">
        <v>42080</v>
      </c>
      <c r="B1745" s="383" t="s">
        <v>15</v>
      </c>
      <c r="C1745" s="383" t="s">
        <v>16</v>
      </c>
      <c r="D1745" s="383" t="s">
        <v>13</v>
      </c>
      <c r="E1745" s="383" t="s">
        <v>680</v>
      </c>
      <c r="F1745" s="383" t="s">
        <v>10</v>
      </c>
      <c r="G1745" s="384">
        <v>6000</v>
      </c>
      <c r="H1745" s="383" t="s">
        <v>681</v>
      </c>
      <c r="I1745" s="383" t="s">
        <v>682</v>
      </c>
      <c r="J1745" s="383" t="s">
        <v>617</v>
      </c>
      <c r="K1745" s="383" t="s">
        <v>618</v>
      </c>
      <c r="L1745" s="384">
        <v>25875</v>
      </c>
      <c r="M1745" s="383" t="s">
        <v>639</v>
      </c>
      <c r="N1745" s="383" t="s">
        <v>620</v>
      </c>
      <c r="O1745" s="383" t="s">
        <v>230</v>
      </c>
    </row>
    <row r="1746" spans="1:15">
      <c r="A1746" s="385">
        <v>42081</v>
      </c>
      <c r="B1746" s="383" t="s">
        <v>15</v>
      </c>
      <c r="C1746" s="383" t="s">
        <v>16</v>
      </c>
      <c r="D1746" s="383" t="s">
        <v>13</v>
      </c>
      <c r="E1746" s="383" t="s">
        <v>680</v>
      </c>
      <c r="F1746" s="383" t="s">
        <v>10</v>
      </c>
      <c r="G1746" s="384">
        <v>6000</v>
      </c>
      <c r="H1746" s="383" t="s">
        <v>681</v>
      </c>
      <c r="I1746" s="383" t="s">
        <v>682</v>
      </c>
      <c r="J1746" s="383" t="s">
        <v>617</v>
      </c>
      <c r="K1746" s="383" t="s">
        <v>618</v>
      </c>
      <c r="L1746" s="384">
        <v>26170</v>
      </c>
      <c r="M1746" s="383" t="s">
        <v>640</v>
      </c>
      <c r="N1746" s="383" t="s">
        <v>620</v>
      </c>
      <c r="O1746" s="383" t="s">
        <v>230</v>
      </c>
    </row>
    <row r="1747" spans="1:15">
      <c r="A1747" s="385">
        <v>42082</v>
      </c>
      <c r="B1747" s="383" t="s">
        <v>15</v>
      </c>
      <c r="C1747" s="383" t="s">
        <v>16</v>
      </c>
      <c r="D1747" s="383" t="s">
        <v>13</v>
      </c>
      <c r="E1747" s="383" t="s">
        <v>680</v>
      </c>
      <c r="F1747" s="383" t="s">
        <v>10</v>
      </c>
      <c r="G1747" s="384">
        <v>6000</v>
      </c>
      <c r="H1747" s="383" t="s">
        <v>681</v>
      </c>
      <c r="I1747" s="383" t="s">
        <v>682</v>
      </c>
      <c r="J1747" s="383" t="s">
        <v>617</v>
      </c>
      <c r="K1747" s="383" t="s">
        <v>618</v>
      </c>
      <c r="L1747" s="384">
        <v>26691</v>
      </c>
      <c r="M1747" s="383" t="s">
        <v>640</v>
      </c>
      <c r="N1747" s="383" t="s">
        <v>620</v>
      </c>
      <c r="O1747" s="383" t="s">
        <v>230</v>
      </c>
    </row>
    <row r="1748" spans="1:15">
      <c r="A1748" s="385">
        <v>42083</v>
      </c>
      <c r="B1748" s="383" t="s">
        <v>15</v>
      </c>
      <c r="C1748" s="383" t="s">
        <v>16</v>
      </c>
      <c r="D1748" s="383" t="s">
        <v>13</v>
      </c>
      <c r="E1748" s="383" t="s">
        <v>680</v>
      </c>
      <c r="F1748" s="383" t="s">
        <v>10</v>
      </c>
      <c r="G1748" s="384">
        <v>6000</v>
      </c>
      <c r="H1748" s="383" t="s">
        <v>681</v>
      </c>
      <c r="I1748" s="383" t="s">
        <v>682</v>
      </c>
      <c r="J1748" s="383" t="s">
        <v>617</v>
      </c>
      <c r="K1748" s="383" t="s">
        <v>618</v>
      </c>
      <c r="L1748" s="384">
        <v>27235</v>
      </c>
      <c r="M1748" s="383" t="s">
        <v>640</v>
      </c>
      <c r="N1748" s="383" t="s">
        <v>620</v>
      </c>
      <c r="O1748" s="383" t="s">
        <v>230</v>
      </c>
    </row>
    <row r="1749" spans="1:15">
      <c r="A1749" s="385">
        <v>42084</v>
      </c>
      <c r="B1749" s="383" t="s">
        <v>15</v>
      </c>
      <c r="C1749" s="383" t="s">
        <v>16</v>
      </c>
      <c r="D1749" s="383" t="s">
        <v>13</v>
      </c>
      <c r="E1749" s="383" t="s">
        <v>680</v>
      </c>
      <c r="F1749" s="383" t="s">
        <v>10</v>
      </c>
      <c r="G1749" s="384">
        <v>6000</v>
      </c>
      <c r="H1749" s="383" t="s">
        <v>681</v>
      </c>
      <c r="I1749" s="383" t="s">
        <v>682</v>
      </c>
      <c r="J1749" s="383" t="s">
        <v>617</v>
      </c>
      <c r="K1749" s="383" t="s">
        <v>618</v>
      </c>
      <c r="L1749" s="384">
        <v>27710</v>
      </c>
      <c r="M1749" s="383" t="s">
        <v>640</v>
      </c>
      <c r="N1749" s="383" t="s">
        <v>620</v>
      </c>
      <c r="O1749" s="383" t="s">
        <v>230</v>
      </c>
    </row>
    <row r="1750" spans="1:15">
      <c r="A1750" s="385">
        <v>42085</v>
      </c>
      <c r="B1750" s="383" t="s">
        <v>15</v>
      </c>
      <c r="C1750" s="383" t="s">
        <v>16</v>
      </c>
      <c r="D1750" s="383" t="s">
        <v>13</v>
      </c>
      <c r="E1750" s="383" t="s">
        <v>680</v>
      </c>
      <c r="F1750" s="383" t="s">
        <v>10</v>
      </c>
      <c r="G1750" s="384">
        <v>6000</v>
      </c>
      <c r="H1750" s="383" t="s">
        <v>681</v>
      </c>
      <c r="I1750" s="383" t="s">
        <v>682</v>
      </c>
      <c r="J1750" s="383" t="s">
        <v>617</v>
      </c>
      <c r="K1750" s="383" t="s">
        <v>618</v>
      </c>
      <c r="L1750" s="384">
        <v>27741</v>
      </c>
      <c r="M1750" s="383" t="s">
        <v>640</v>
      </c>
      <c r="N1750" s="383" t="s">
        <v>620</v>
      </c>
      <c r="O1750" s="383" t="s">
        <v>230</v>
      </c>
    </row>
    <row r="1751" spans="1:15">
      <c r="A1751" s="385">
        <v>42086</v>
      </c>
      <c r="B1751" s="383" t="s">
        <v>15</v>
      </c>
      <c r="C1751" s="383" t="s">
        <v>16</v>
      </c>
      <c r="D1751" s="383" t="s">
        <v>13</v>
      </c>
      <c r="E1751" s="383" t="s">
        <v>680</v>
      </c>
      <c r="F1751" s="383" t="s">
        <v>10</v>
      </c>
      <c r="G1751" s="384">
        <v>6000</v>
      </c>
      <c r="H1751" s="383" t="s">
        <v>681</v>
      </c>
      <c r="I1751" s="383" t="s">
        <v>682</v>
      </c>
      <c r="J1751" s="383" t="s">
        <v>617</v>
      </c>
      <c r="K1751" s="383" t="s">
        <v>618</v>
      </c>
      <c r="L1751" s="384">
        <v>27741</v>
      </c>
      <c r="M1751" s="383" t="s">
        <v>640</v>
      </c>
      <c r="N1751" s="383" t="s">
        <v>620</v>
      </c>
      <c r="O1751" s="383" t="s">
        <v>230</v>
      </c>
    </row>
    <row r="1752" spans="1:15">
      <c r="A1752" s="385">
        <v>42087</v>
      </c>
      <c r="B1752" s="383" t="s">
        <v>15</v>
      </c>
      <c r="C1752" s="383" t="s">
        <v>16</v>
      </c>
      <c r="D1752" s="383" t="s">
        <v>13</v>
      </c>
      <c r="E1752" s="383" t="s">
        <v>680</v>
      </c>
      <c r="F1752" s="383" t="s">
        <v>10</v>
      </c>
      <c r="G1752" s="384">
        <v>4000</v>
      </c>
      <c r="H1752" s="383" t="s">
        <v>681</v>
      </c>
      <c r="I1752" s="383" t="s">
        <v>682</v>
      </c>
      <c r="J1752" s="383" t="s">
        <v>617</v>
      </c>
      <c r="K1752" s="383" t="s">
        <v>618</v>
      </c>
      <c r="L1752" s="384">
        <v>27741</v>
      </c>
      <c r="M1752" s="383" t="s">
        <v>640</v>
      </c>
      <c r="N1752" s="383" t="s">
        <v>620</v>
      </c>
      <c r="O1752" s="383" t="s">
        <v>230</v>
      </c>
    </row>
    <row r="1753" spans="1:15">
      <c r="A1753" s="385">
        <v>42088</v>
      </c>
      <c r="B1753" s="383" t="s">
        <v>613</v>
      </c>
      <c r="C1753" s="383" t="s">
        <v>25</v>
      </c>
      <c r="D1753" s="383" t="s">
        <v>26</v>
      </c>
      <c r="E1753" s="383" t="s">
        <v>614</v>
      </c>
      <c r="F1753" s="383" t="s">
        <v>10</v>
      </c>
      <c r="G1753" s="384">
        <v>25874</v>
      </c>
      <c r="H1753" s="383" t="s">
        <v>14</v>
      </c>
      <c r="I1753" s="383" t="s">
        <v>699</v>
      </c>
      <c r="J1753" s="383" t="s">
        <v>617</v>
      </c>
      <c r="K1753" s="383" t="s">
        <v>618</v>
      </c>
      <c r="L1753" s="384">
        <v>27741</v>
      </c>
      <c r="M1753" s="383" t="s">
        <v>640</v>
      </c>
      <c r="N1753" s="383" t="s">
        <v>620</v>
      </c>
      <c r="O1753" s="383" t="s">
        <v>230</v>
      </c>
    </row>
    <row r="1754" spans="1:15">
      <c r="A1754" s="385">
        <v>42089</v>
      </c>
      <c r="B1754" s="383" t="s">
        <v>15</v>
      </c>
      <c r="C1754" s="383" t="s">
        <v>16</v>
      </c>
      <c r="D1754" s="383" t="s">
        <v>13</v>
      </c>
      <c r="E1754" s="383" t="s">
        <v>680</v>
      </c>
      <c r="F1754" s="383" t="s">
        <v>10</v>
      </c>
      <c r="G1754" s="384">
        <v>4000</v>
      </c>
      <c r="H1754" s="383" t="s">
        <v>681</v>
      </c>
      <c r="I1754" s="383" t="s">
        <v>682</v>
      </c>
      <c r="J1754" s="383" t="s">
        <v>617</v>
      </c>
      <c r="K1754" s="383" t="s">
        <v>618</v>
      </c>
      <c r="L1754" s="384">
        <v>27741</v>
      </c>
      <c r="M1754" s="383" t="s">
        <v>640</v>
      </c>
      <c r="N1754" s="383" t="s">
        <v>620</v>
      </c>
      <c r="O1754" s="383" t="s">
        <v>230</v>
      </c>
    </row>
    <row r="1755" spans="1:15">
      <c r="A1755" s="385">
        <v>42090</v>
      </c>
      <c r="B1755" s="383" t="s">
        <v>15</v>
      </c>
      <c r="C1755" s="383" t="s">
        <v>16</v>
      </c>
      <c r="D1755" s="383" t="s">
        <v>13</v>
      </c>
      <c r="E1755" s="383" t="s">
        <v>680</v>
      </c>
      <c r="F1755" s="383" t="s">
        <v>10</v>
      </c>
      <c r="G1755" s="384">
        <v>4000</v>
      </c>
      <c r="H1755" s="383" t="s">
        <v>681</v>
      </c>
      <c r="I1755" s="383" t="s">
        <v>682</v>
      </c>
      <c r="J1755" s="383" t="s">
        <v>617</v>
      </c>
      <c r="K1755" s="383" t="s">
        <v>618</v>
      </c>
      <c r="L1755" s="384">
        <v>27741</v>
      </c>
      <c r="M1755" s="383" t="s">
        <v>640</v>
      </c>
      <c r="N1755" s="383" t="s">
        <v>620</v>
      </c>
      <c r="O1755" s="383" t="s">
        <v>230</v>
      </c>
    </row>
    <row r="1756" spans="1:15">
      <c r="A1756" s="385">
        <v>42091</v>
      </c>
      <c r="B1756" s="383" t="s">
        <v>15</v>
      </c>
      <c r="C1756" s="383" t="s">
        <v>16</v>
      </c>
      <c r="D1756" s="383" t="s">
        <v>13</v>
      </c>
      <c r="E1756" s="383" t="s">
        <v>680</v>
      </c>
      <c r="F1756" s="383" t="s">
        <v>10</v>
      </c>
      <c r="G1756" s="384">
        <v>4000</v>
      </c>
      <c r="H1756" s="383" t="s">
        <v>681</v>
      </c>
      <c r="I1756" s="383" t="s">
        <v>682</v>
      </c>
      <c r="J1756" s="383" t="s">
        <v>617</v>
      </c>
      <c r="K1756" s="383" t="s">
        <v>618</v>
      </c>
      <c r="L1756" s="384">
        <v>27741</v>
      </c>
      <c r="M1756" s="383" t="s">
        <v>641</v>
      </c>
      <c r="N1756" s="383" t="s">
        <v>620</v>
      </c>
      <c r="O1756" s="383" t="s">
        <v>230</v>
      </c>
    </row>
    <row r="1757" spans="1:15">
      <c r="A1757" s="385">
        <v>42092</v>
      </c>
      <c r="B1757" s="383" t="s">
        <v>15</v>
      </c>
      <c r="C1757" s="383" t="s">
        <v>16</v>
      </c>
      <c r="D1757" s="383" t="s">
        <v>13</v>
      </c>
      <c r="E1757" s="383" t="s">
        <v>680</v>
      </c>
      <c r="F1757" s="383" t="s">
        <v>10</v>
      </c>
      <c r="G1757" s="384">
        <v>4000</v>
      </c>
      <c r="H1757" s="383" t="s">
        <v>681</v>
      </c>
      <c r="I1757" s="383" t="s">
        <v>682</v>
      </c>
      <c r="J1757" s="383" t="s">
        <v>617</v>
      </c>
      <c r="K1757" s="383" t="s">
        <v>618</v>
      </c>
      <c r="L1757" s="384">
        <v>27741</v>
      </c>
      <c r="M1757" s="383" t="s">
        <v>641</v>
      </c>
      <c r="N1757" s="383" t="s">
        <v>620</v>
      </c>
      <c r="O1757" s="383" t="s">
        <v>230</v>
      </c>
    </row>
    <row r="1758" spans="1:15">
      <c r="A1758" s="385">
        <v>42093</v>
      </c>
      <c r="B1758" s="383" t="s">
        <v>15</v>
      </c>
      <c r="C1758" s="383" t="s">
        <v>16</v>
      </c>
      <c r="D1758" s="383" t="s">
        <v>13</v>
      </c>
      <c r="E1758" s="383" t="s">
        <v>680</v>
      </c>
      <c r="F1758" s="383" t="s">
        <v>10</v>
      </c>
      <c r="G1758" s="384">
        <v>4000</v>
      </c>
      <c r="H1758" s="383" t="s">
        <v>681</v>
      </c>
      <c r="I1758" s="383" t="s">
        <v>682</v>
      </c>
      <c r="J1758" s="383" t="s">
        <v>617</v>
      </c>
      <c r="K1758" s="383" t="s">
        <v>618</v>
      </c>
      <c r="L1758" s="384">
        <v>27741</v>
      </c>
      <c r="M1758" s="383" t="s">
        <v>641</v>
      </c>
      <c r="N1758" s="383" t="s">
        <v>620</v>
      </c>
      <c r="O1758" s="383" t="s">
        <v>230</v>
      </c>
    </row>
    <row r="1759" spans="1:15">
      <c r="A1759" s="385">
        <v>42094</v>
      </c>
      <c r="B1759" s="383" t="s">
        <v>15</v>
      </c>
      <c r="C1759" s="383" t="s">
        <v>16</v>
      </c>
      <c r="D1759" s="383" t="s">
        <v>13</v>
      </c>
      <c r="E1759" s="383" t="s">
        <v>680</v>
      </c>
      <c r="F1759" s="383" t="s">
        <v>10</v>
      </c>
      <c r="G1759" s="384">
        <v>6000</v>
      </c>
      <c r="H1759" s="383" t="s">
        <v>681</v>
      </c>
      <c r="I1759" s="383" t="s">
        <v>682</v>
      </c>
      <c r="J1759" s="383" t="s">
        <v>617</v>
      </c>
      <c r="K1759" s="383" t="s">
        <v>618</v>
      </c>
      <c r="L1759" s="384">
        <v>27741</v>
      </c>
      <c r="M1759" s="383" t="s">
        <v>641</v>
      </c>
      <c r="N1759" s="383" t="s">
        <v>620</v>
      </c>
      <c r="O1759" s="383" t="s">
        <v>230</v>
      </c>
    </row>
    <row r="1760" spans="1:15">
      <c r="A1760" s="385">
        <v>42095</v>
      </c>
      <c r="B1760" s="383" t="s">
        <v>15</v>
      </c>
      <c r="C1760" s="383" t="s">
        <v>16</v>
      </c>
      <c r="D1760" s="383" t="s">
        <v>13</v>
      </c>
      <c r="E1760" s="383" t="s">
        <v>680</v>
      </c>
      <c r="F1760" s="383" t="s">
        <v>10</v>
      </c>
      <c r="G1760" s="384">
        <v>6000</v>
      </c>
      <c r="H1760" s="383" t="s">
        <v>681</v>
      </c>
      <c r="I1760" s="383" t="s">
        <v>682</v>
      </c>
      <c r="J1760" s="383" t="s">
        <v>617</v>
      </c>
      <c r="K1760" s="383" t="s">
        <v>618</v>
      </c>
      <c r="L1760" s="384">
        <v>27741</v>
      </c>
      <c r="M1760" s="383" t="s">
        <v>641</v>
      </c>
      <c r="N1760" s="383" t="s">
        <v>620</v>
      </c>
      <c r="O1760" s="383" t="s">
        <v>230</v>
      </c>
    </row>
    <row r="1761" spans="1:15">
      <c r="A1761" s="385">
        <v>42096</v>
      </c>
      <c r="B1761" s="383" t="s">
        <v>15</v>
      </c>
      <c r="C1761" s="383" t="s">
        <v>16</v>
      </c>
      <c r="D1761" s="383" t="s">
        <v>13</v>
      </c>
      <c r="E1761" s="383" t="s">
        <v>680</v>
      </c>
      <c r="F1761" s="383" t="s">
        <v>10</v>
      </c>
      <c r="G1761" s="384">
        <v>6000</v>
      </c>
      <c r="H1761" s="383" t="s">
        <v>681</v>
      </c>
      <c r="I1761" s="383" t="s">
        <v>682</v>
      </c>
      <c r="J1761" s="383" t="s">
        <v>617</v>
      </c>
      <c r="K1761" s="383" t="s">
        <v>618</v>
      </c>
      <c r="L1761" s="384">
        <v>27741</v>
      </c>
      <c r="M1761" s="383" t="s">
        <v>641</v>
      </c>
      <c r="N1761" s="383" t="s">
        <v>620</v>
      </c>
      <c r="O1761" s="383" t="s">
        <v>230</v>
      </c>
    </row>
    <row r="1762" spans="1:15">
      <c r="A1762" s="385">
        <v>42097</v>
      </c>
      <c r="B1762" s="383" t="s">
        <v>15</v>
      </c>
      <c r="C1762" s="383" t="s">
        <v>16</v>
      </c>
      <c r="D1762" s="383" t="s">
        <v>13</v>
      </c>
      <c r="E1762" s="383" t="s">
        <v>680</v>
      </c>
      <c r="F1762" s="383" t="s">
        <v>10</v>
      </c>
      <c r="G1762" s="384">
        <v>6000</v>
      </c>
      <c r="H1762" s="383" t="s">
        <v>681</v>
      </c>
      <c r="I1762" s="383" t="s">
        <v>682</v>
      </c>
      <c r="J1762" s="383" t="s">
        <v>617</v>
      </c>
      <c r="K1762" s="383" t="s">
        <v>618</v>
      </c>
      <c r="L1762" s="384">
        <v>27741</v>
      </c>
      <c r="M1762" s="383" t="s">
        <v>641</v>
      </c>
      <c r="N1762" s="383" t="s">
        <v>620</v>
      </c>
      <c r="O1762" s="383" t="s">
        <v>230</v>
      </c>
    </row>
    <row r="1763" spans="1:15">
      <c r="A1763" s="385">
        <v>42098</v>
      </c>
      <c r="B1763" s="383" t="s">
        <v>21</v>
      </c>
      <c r="C1763" s="383" t="s">
        <v>12</v>
      </c>
      <c r="D1763" s="383" t="s">
        <v>22</v>
      </c>
      <c r="E1763" s="383" t="s">
        <v>658</v>
      </c>
      <c r="F1763" s="383" t="s">
        <v>10</v>
      </c>
      <c r="G1763" s="384">
        <v>118</v>
      </c>
      <c r="H1763" s="383" t="s">
        <v>701</v>
      </c>
      <c r="I1763" s="383" t="s">
        <v>702</v>
      </c>
      <c r="J1763" s="383" t="s">
        <v>617</v>
      </c>
      <c r="K1763" s="383" t="s">
        <v>618</v>
      </c>
      <c r="L1763" s="384">
        <v>27751</v>
      </c>
      <c r="M1763" s="383" t="s">
        <v>641</v>
      </c>
      <c r="N1763" s="383" t="s">
        <v>620</v>
      </c>
      <c r="O1763" s="383" t="s">
        <v>230</v>
      </c>
    </row>
    <row r="1764" spans="1:15">
      <c r="A1764" s="385">
        <v>42099</v>
      </c>
      <c r="B1764" s="383" t="s">
        <v>15</v>
      </c>
      <c r="C1764" s="383" t="s">
        <v>16</v>
      </c>
      <c r="D1764" s="383" t="s">
        <v>13</v>
      </c>
      <c r="E1764" s="383" t="s">
        <v>680</v>
      </c>
      <c r="F1764" s="383" t="s">
        <v>10</v>
      </c>
      <c r="G1764" s="384">
        <v>6000</v>
      </c>
      <c r="H1764" s="383" t="s">
        <v>681</v>
      </c>
      <c r="I1764" s="383" t="s">
        <v>682</v>
      </c>
      <c r="J1764" s="383" t="s">
        <v>617</v>
      </c>
      <c r="K1764" s="383" t="s">
        <v>618</v>
      </c>
      <c r="L1764" s="384">
        <v>28181</v>
      </c>
      <c r="M1764" s="383" t="s">
        <v>642</v>
      </c>
      <c r="N1764" s="383" t="s">
        <v>620</v>
      </c>
      <c r="O1764" s="383" t="s">
        <v>230</v>
      </c>
    </row>
    <row r="1765" spans="1:15">
      <c r="A1765" s="385">
        <v>42100</v>
      </c>
      <c r="B1765" s="383" t="s">
        <v>15</v>
      </c>
      <c r="C1765" s="383" t="s">
        <v>16</v>
      </c>
      <c r="D1765" s="383" t="s">
        <v>13</v>
      </c>
      <c r="E1765" s="383" t="s">
        <v>680</v>
      </c>
      <c r="F1765" s="383" t="s">
        <v>10</v>
      </c>
      <c r="G1765" s="384">
        <v>6000</v>
      </c>
      <c r="H1765" s="383" t="s">
        <v>681</v>
      </c>
      <c r="I1765" s="383" t="s">
        <v>682</v>
      </c>
      <c r="J1765" s="383" t="s">
        <v>617</v>
      </c>
      <c r="K1765" s="383" t="s">
        <v>618</v>
      </c>
      <c r="L1765" s="384">
        <v>28641</v>
      </c>
      <c r="M1765" s="383" t="s">
        <v>642</v>
      </c>
      <c r="N1765" s="383" t="s">
        <v>620</v>
      </c>
      <c r="O1765" s="383" t="s">
        <v>230</v>
      </c>
    </row>
    <row r="1766" spans="1:15">
      <c r="A1766" s="385">
        <v>42101</v>
      </c>
      <c r="B1766" s="383" t="s">
        <v>15</v>
      </c>
      <c r="C1766" s="383" t="s">
        <v>16</v>
      </c>
      <c r="D1766" s="383" t="s">
        <v>13</v>
      </c>
      <c r="E1766" s="383" t="s">
        <v>680</v>
      </c>
      <c r="F1766" s="383" t="s">
        <v>10</v>
      </c>
      <c r="G1766" s="384">
        <v>6000</v>
      </c>
      <c r="H1766" s="383" t="s">
        <v>681</v>
      </c>
      <c r="I1766" s="383" t="s">
        <v>682</v>
      </c>
      <c r="J1766" s="383" t="s">
        <v>617</v>
      </c>
      <c r="K1766" s="383" t="s">
        <v>618</v>
      </c>
      <c r="L1766" s="384">
        <v>29260</v>
      </c>
      <c r="M1766" s="383" t="s">
        <v>642</v>
      </c>
      <c r="N1766" s="383" t="s">
        <v>620</v>
      </c>
      <c r="O1766" s="383" t="s">
        <v>230</v>
      </c>
    </row>
    <row r="1767" spans="1:15">
      <c r="A1767" s="385">
        <v>42102</v>
      </c>
      <c r="B1767" s="383" t="s">
        <v>15</v>
      </c>
      <c r="C1767" s="383" t="s">
        <v>16</v>
      </c>
      <c r="D1767" s="383" t="s">
        <v>13</v>
      </c>
      <c r="E1767" s="383" t="s">
        <v>680</v>
      </c>
      <c r="F1767" s="383" t="s">
        <v>10</v>
      </c>
      <c r="G1767" s="384">
        <v>6000</v>
      </c>
      <c r="H1767" s="383" t="s">
        <v>681</v>
      </c>
      <c r="I1767" s="383" t="s">
        <v>682</v>
      </c>
      <c r="J1767" s="383" t="s">
        <v>617</v>
      </c>
      <c r="K1767" s="383" t="s">
        <v>618</v>
      </c>
      <c r="L1767" s="384">
        <v>29608</v>
      </c>
      <c r="M1767" s="383" t="s">
        <v>642</v>
      </c>
      <c r="N1767" s="383" t="s">
        <v>620</v>
      </c>
      <c r="O1767" s="383" t="s">
        <v>230</v>
      </c>
    </row>
    <row r="1768" spans="1:15">
      <c r="A1768" s="385">
        <v>42103</v>
      </c>
      <c r="B1768" s="383" t="s">
        <v>15</v>
      </c>
      <c r="C1768" s="383" t="s">
        <v>16</v>
      </c>
      <c r="D1768" s="383" t="s">
        <v>13</v>
      </c>
      <c r="E1768" s="383" t="s">
        <v>680</v>
      </c>
      <c r="F1768" s="383" t="s">
        <v>10</v>
      </c>
      <c r="G1768" s="384">
        <v>6000</v>
      </c>
      <c r="H1768" s="383" t="s">
        <v>681</v>
      </c>
      <c r="I1768" s="383" t="s">
        <v>682</v>
      </c>
      <c r="J1768" s="383" t="s">
        <v>617</v>
      </c>
      <c r="K1768" s="383" t="s">
        <v>618</v>
      </c>
      <c r="L1768" s="384">
        <v>29608</v>
      </c>
      <c r="M1768" s="383" t="s">
        <v>642</v>
      </c>
      <c r="N1768" s="383" t="s">
        <v>620</v>
      </c>
      <c r="O1768" s="383" t="s">
        <v>230</v>
      </c>
    </row>
    <row r="1769" spans="1:15">
      <c r="A1769" s="385">
        <v>42104</v>
      </c>
      <c r="B1769" s="383" t="s">
        <v>15</v>
      </c>
      <c r="C1769" s="383" t="s">
        <v>16</v>
      </c>
      <c r="D1769" s="383" t="s">
        <v>13</v>
      </c>
      <c r="E1769" s="383" t="s">
        <v>680</v>
      </c>
      <c r="F1769" s="383" t="s">
        <v>10</v>
      </c>
      <c r="G1769" s="384">
        <v>6000</v>
      </c>
      <c r="H1769" s="383" t="s">
        <v>681</v>
      </c>
      <c r="I1769" s="383" t="s">
        <v>682</v>
      </c>
      <c r="J1769" s="383" t="s">
        <v>617</v>
      </c>
      <c r="K1769" s="383" t="s">
        <v>618</v>
      </c>
      <c r="L1769" s="384">
        <v>29608</v>
      </c>
      <c r="M1769" s="383" t="s">
        <v>642</v>
      </c>
      <c r="N1769" s="383" t="s">
        <v>620</v>
      </c>
      <c r="O1769" s="383" t="s">
        <v>230</v>
      </c>
    </row>
    <row r="1770" spans="1:15">
      <c r="A1770" s="385">
        <v>42105</v>
      </c>
      <c r="B1770" s="383" t="s">
        <v>15</v>
      </c>
      <c r="C1770" s="383" t="s">
        <v>16</v>
      </c>
      <c r="D1770" s="383" t="s">
        <v>13</v>
      </c>
      <c r="E1770" s="383" t="s">
        <v>680</v>
      </c>
      <c r="F1770" s="383" t="s">
        <v>10</v>
      </c>
      <c r="G1770" s="384">
        <v>4000</v>
      </c>
      <c r="H1770" s="383" t="s">
        <v>681</v>
      </c>
      <c r="I1770" s="383" t="s">
        <v>682</v>
      </c>
      <c r="J1770" s="383" t="s">
        <v>617</v>
      </c>
      <c r="K1770" s="383" t="s">
        <v>618</v>
      </c>
      <c r="L1770" s="384">
        <v>29608</v>
      </c>
      <c r="M1770" s="383" t="s">
        <v>642</v>
      </c>
      <c r="N1770" s="383" t="s">
        <v>620</v>
      </c>
      <c r="O1770" s="383" t="s">
        <v>230</v>
      </c>
    </row>
    <row r="1771" spans="1:15">
      <c r="A1771" s="385">
        <v>42106</v>
      </c>
      <c r="B1771" s="383" t="s">
        <v>15</v>
      </c>
      <c r="C1771" s="383" t="s">
        <v>16</v>
      </c>
      <c r="D1771" s="383" t="s">
        <v>13</v>
      </c>
      <c r="E1771" s="383" t="s">
        <v>680</v>
      </c>
      <c r="F1771" s="383" t="s">
        <v>10</v>
      </c>
      <c r="G1771" s="384">
        <v>4000</v>
      </c>
      <c r="H1771" s="383" t="s">
        <v>681</v>
      </c>
      <c r="I1771" s="383" t="s">
        <v>682</v>
      </c>
      <c r="J1771" s="383" t="s">
        <v>617</v>
      </c>
      <c r="K1771" s="383" t="s">
        <v>618</v>
      </c>
      <c r="L1771" s="384">
        <v>29608</v>
      </c>
      <c r="M1771" s="383" t="s">
        <v>642</v>
      </c>
      <c r="N1771" s="383" t="s">
        <v>620</v>
      </c>
      <c r="O1771" s="383" t="s">
        <v>230</v>
      </c>
    </row>
    <row r="1772" spans="1:15">
      <c r="A1772" s="385">
        <v>42107</v>
      </c>
      <c r="B1772" s="383" t="s">
        <v>15</v>
      </c>
      <c r="C1772" s="383" t="s">
        <v>16</v>
      </c>
      <c r="D1772" s="383" t="s">
        <v>13</v>
      </c>
      <c r="E1772" s="383" t="s">
        <v>680</v>
      </c>
      <c r="F1772" s="383" t="s">
        <v>10</v>
      </c>
      <c r="G1772" s="384">
        <v>4000</v>
      </c>
      <c r="H1772" s="383" t="s">
        <v>681</v>
      </c>
      <c r="I1772" s="383" t="s">
        <v>682</v>
      </c>
      <c r="J1772" s="383" t="s">
        <v>617</v>
      </c>
      <c r="K1772" s="383" t="s">
        <v>618</v>
      </c>
      <c r="L1772" s="384">
        <v>29973</v>
      </c>
      <c r="M1772" s="383" t="s">
        <v>642</v>
      </c>
      <c r="N1772" s="383" t="s">
        <v>620</v>
      </c>
      <c r="O1772" s="383" t="s">
        <v>230</v>
      </c>
    </row>
    <row r="1773" spans="1:15">
      <c r="A1773" s="385">
        <v>42108</v>
      </c>
      <c r="B1773" s="383" t="s">
        <v>15</v>
      </c>
      <c r="C1773" s="383" t="s">
        <v>16</v>
      </c>
      <c r="D1773" s="383" t="s">
        <v>13</v>
      </c>
      <c r="E1773" s="383" t="s">
        <v>680</v>
      </c>
      <c r="F1773" s="383" t="s">
        <v>10</v>
      </c>
      <c r="G1773" s="384">
        <v>8000</v>
      </c>
      <c r="H1773" s="383" t="s">
        <v>681</v>
      </c>
      <c r="I1773" s="383" t="s">
        <v>682</v>
      </c>
      <c r="J1773" s="383" t="s">
        <v>617</v>
      </c>
      <c r="K1773" s="383" t="s">
        <v>618</v>
      </c>
      <c r="L1773" s="384">
        <v>30380</v>
      </c>
      <c r="M1773" s="383" t="s">
        <v>642</v>
      </c>
      <c r="N1773" s="383" t="s">
        <v>620</v>
      </c>
      <c r="O1773" s="383" t="s">
        <v>230</v>
      </c>
    </row>
    <row r="1774" spans="1:15">
      <c r="A1774" s="385">
        <v>42109</v>
      </c>
      <c r="B1774" s="383" t="s">
        <v>15</v>
      </c>
      <c r="C1774" s="383" t="s">
        <v>16</v>
      </c>
      <c r="D1774" s="383" t="s">
        <v>13</v>
      </c>
      <c r="E1774" s="383" t="s">
        <v>680</v>
      </c>
      <c r="F1774" s="383" t="s">
        <v>10</v>
      </c>
      <c r="G1774" s="384">
        <v>8000</v>
      </c>
      <c r="H1774" s="383" t="s">
        <v>681</v>
      </c>
      <c r="I1774" s="383" t="s">
        <v>682</v>
      </c>
      <c r="J1774" s="383" t="s">
        <v>617</v>
      </c>
      <c r="K1774" s="383" t="s">
        <v>618</v>
      </c>
      <c r="L1774" s="384">
        <v>30722</v>
      </c>
      <c r="M1774" s="383" t="s">
        <v>642</v>
      </c>
      <c r="N1774" s="383" t="s">
        <v>620</v>
      </c>
      <c r="O1774" s="383" t="s">
        <v>230</v>
      </c>
    </row>
    <row r="1775" spans="1:15">
      <c r="A1775" s="385">
        <v>42110</v>
      </c>
      <c r="B1775" s="383" t="s">
        <v>15</v>
      </c>
      <c r="C1775" s="383" t="s">
        <v>16</v>
      </c>
      <c r="D1775" s="383" t="s">
        <v>13</v>
      </c>
      <c r="E1775" s="383" t="s">
        <v>680</v>
      </c>
      <c r="F1775" s="383" t="s">
        <v>10</v>
      </c>
      <c r="G1775" s="384">
        <v>6000</v>
      </c>
      <c r="H1775" s="383" t="s">
        <v>681</v>
      </c>
      <c r="I1775" s="383" t="s">
        <v>682</v>
      </c>
      <c r="J1775" s="383" t="s">
        <v>617</v>
      </c>
      <c r="K1775" s="383" t="s">
        <v>618</v>
      </c>
      <c r="L1775" s="384">
        <v>30780</v>
      </c>
      <c r="M1775" s="383" t="s">
        <v>642</v>
      </c>
      <c r="N1775" s="383" t="s">
        <v>620</v>
      </c>
      <c r="O1775" s="383" t="s">
        <v>230</v>
      </c>
    </row>
    <row r="1776" spans="1:15">
      <c r="A1776" s="385">
        <v>42111</v>
      </c>
      <c r="B1776" s="383" t="s">
        <v>15</v>
      </c>
      <c r="C1776" s="383" t="s">
        <v>16</v>
      </c>
      <c r="D1776" s="383" t="s">
        <v>13</v>
      </c>
      <c r="E1776" s="383" t="s">
        <v>680</v>
      </c>
      <c r="F1776" s="383" t="s">
        <v>10</v>
      </c>
      <c r="G1776" s="384">
        <v>3000</v>
      </c>
      <c r="H1776" s="383" t="s">
        <v>681</v>
      </c>
      <c r="I1776" s="383" t="s">
        <v>689</v>
      </c>
      <c r="J1776" s="383" t="s">
        <v>617</v>
      </c>
      <c r="K1776" s="383" t="s">
        <v>618</v>
      </c>
      <c r="L1776" s="384">
        <v>30780</v>
      </c>
      <c r="M1776" s="383" t="s">
        <v>642</v>
      </c>
      <c r="N1776" s="383" t="s">
        <v>620</v>
      </c>
      <c r="O1776" s="383" t="s">
        <v>230</v>
      </c>
    </row>
    <row r="1777" spans="1:15">
      <c r="A1777" s="385">
        <v>42112</v>
      </c>
      <c r="B1777" s="383" t="s">
        <v>15</v>
      </c>
      <c r="C1777" s="383" t="s">
        <v>16</v>
      </c>
      <c r="D1777" s="383" t="s">
        <v>13</v>
      </c>
      <c r="E1777" s="383" t="s">
        <v>680</v>
      </c>
      <c r="F1777" s="383" t="s">
        <v>10</v>
      </c>
      <c r="G1777" s="384">
        <v>3000</v>
      </c>
      <c r="H1777" s="383" t="s">
        <v>681</v>
      </c>
      <c r="I1777" s="383" t="s">
        <v>689</v>
      </c>
      <c r="J1777" s="383" t="s">
        <v>617</v>
      </c>
      <c r="K1777" s="383" t="s">
        <v>618</v>
      </c>
      <c r="L1777" s="384">
        <v>30780</v>
      </c>
      <c r="M1777" s="383" t="s">
        <v>642</v>
      </c>
      <c r="N1777" s="383" t="s">
        <v>620</v>
      </c>
      <c r="O1777" s="383" t="s">
        <v>230</v>
      </c>
    </row>
    <row r="1778" spans="1:15">
      <c r="A1778" s="385">
        <v>42113</v>
      </c>
      <c r="B1778" s="383" t="s">
        <v>15</v>
      </c>
      <c r="C1778" s="383" t="s">
        <v>16</v>
      </c>
      <c r="D1778" s="383" t="s">
        <v>13</v>
      </c>
      <c r="E1778" s="383" t="s">
        <v>680</v>
      </c>
      <c r="F1778" s="383" t="s">
        <v>10</v>
      </c>
      <c r="G1778" s="384">
        <v>3000</v>
      </c>
      <c r="H1778" s="383" t="s">
        <v>681</v>
      </c>
      <c r="I1778" s="383" t="s">
        <v>689</v>
      </c>
      <c r="J1778" s="383" t="s">
        <v>617</v>
      </c>
      <c r="K1778" s="383" t="s">
        <v>618</v>
      </c>
      <c r="L1778" s="384">
        <v>30780</v>
      </c>
      <c r="M1778" s="383" t="s">
        <v>643</v>
      </c>
      <c r="N1778" s="383" t="s">
        <v>620</v>
      </c>
      <c r="O1778" s="383" t="s">
        <v>230</v>
      </c>
    </row>
    <row r="1779" spans="1:15">
      <c r="A1779" s="385">
        <v>42114</v>
      </c>
      <c r="B1779" s="383" t="s">
        <v>15</v>
      </c>
      <c r="C1779" s="383" t="s">
        <v>16</v>
      </c>
      <c r="D1779" s="383" t="s">
        <v>13</v>
      </c>
      <c r="E1779" s="383" t="s">
        <v>680</v>
      </c>
      <c r="F1779" s="383" t="s">
        <v>10</v>
      </c>
      <c r="G1779" s="384">
        <v>3000</v>
      </c>
      <c r="H1779" s="383" t="s">
        <v>681</v>
      </c>
      <c r="I1779" s="383" t="s">
        <v>689</v>
      </c>
      <c r="J1779" s="383" t="s">
        <v>617</v>
      </c>
      <c r="K1779" s="383" t="s">
        <v>618</v>
      </c>
      <c r="L1779" s="384">
        <v>30780</v>
      </c>
      <c r="M1779" s="383" t="s">
        <v>643</v>
      </c>
      <c r="N1779" s="383" t="s">
        <v>620</v>
      </c>
      <c r="O1779" s="383" t="s">
        <v>230</v>
      </c>
    </row>
    <row r="1780" spans="1:15">
      <c r="A1780" s="385">
        <v>42115</v>
      </c>
      <c r="B1780" s="383" t="s">
        <v>15</v>
      </c>
      <c r="C1780" s="383" t="s">
        <v>16</v>
      </c>
      <c r="D1780" s="383" t="s">
        <v>13</v>
      </c>
      <c r="E1780" s="383" t="s">
        <v>680</v>
      </c>
      <c r="F1780" s="383" t="s">
        <v>10</v>
      </c>
      <c r="G1780" s="384">
        <v>3000</v>
      </c>
      <c r="H1780" s="383" t="s">
        <v>681</v>
      </c>
      <c r="I1780" s="383" t="s">
        <v>689</v>
      </c>
      <c r="J1780" s="383" t="s">
        <v>617</v>
      </c>
      <c r="K1780" s="383" t="s">
        <v>618</v>
      </c>
      <c r="L1780" s="384">
        <v>30780</v>
      </c>
      <c r="M1780" s="383" t="s">
        <v>643</v>
      </c>
      <c r="N1780" s="383" t="s">
        <v>620</v>
      </c>
      <c r="O1780" s="383" t="s">
        <v>230</v>
      </c>
    </row>
    <row r="1781" spans="1:15">
      <c r="A1781" s="385">
        <v>42116</v>
      </c>
      <c r="B1781" s="383" t="s">
        <v>621</v>
      </c>
      <c r="C1781" s="383" t="s">
        <v>8</v>
      </c>
      <c r="D1781" s="383" t="s">
        <v>9</v>
      </c>
      <c r="E1781" s="383" t="s">
        <v>622</v>
      </c>
      <c r="F1781" s="383" t="s">
        <v>10</v>
      </c>
      <c r="G1781" s="384">
        <v>9855</v>
      </c>
      <c r="H1781" s="383" t="s">
        <v>14</v>
      </c>
      <c r="I1781" s="383" t="s">
        <v>693</v>
      </c>
      <c r="J1781" s="383" t="s">
        <v>617</v>
      </c>
      <c r="K1781" s="383" t="s">
        <v>618</v>
      </c>
      <c r="L1781" s="384">
        <v>30780</v>
      </c>
      <c r="M1781" s="383" t="s">
        <v>643</v>
      </c>
      <c r="N1781" s="383" t="s">
        <v>620</v>
      </c>
      <c r="O1781" s="383" t="s">
        <v>230</v>
      </c>
    </row>
    <row r="1782" spans="1:15">
      <c r="A1782" s="385">
        <v>42117</v>
      </c>
      <c r="B1782" s="383" t="s">
        <v>694</v>
      </c>
      <c r="C1782" s="383" t="s">
        <v>23</v>
      </c>
      <c r="D1782" s="383" t="s">
        <v>22</v>
      </c>
      <c r="E1782" s="383" t="s">
        <v>695</v>
      </c>
      <c r="F1782" s="383" t="s">
        <v>10</v>
      </c>
      <c r="G1782" s="384">
        <v>3938</v>
      </c>
      <c r="H1782" s="383" t="s">
        <v>696</v>
      </c>
      <c r="I1782" s="383" t="s">
        <v>706</v>
      </c>
      <c r="J1782" s="383" t="s">
        <v>617</v>
      </c>
      <c r="K1782" s="383" t="s">
        <v>618</v>
      </c>
      <c r="L1782" s="384">
        <v>30780</v>
      </c>
      <c r="M1782" s="383" t="s">
        <v>643</v>
      </c>
      <c r="N1782" s="383" t="s">
        <v>620</v>
      </c>
      <c r="O1782" s="383" t="s">
        <v>230</v>
      </c>
    </row>
    <row r="1783" spans="1:15">
      <c r="A1783" s="385">
        <v>42118</v>
      </c>
      <c r="B1783" s="383" t="s">
        <v>694</v>
      </c>
      <c r="C1783" s="383" t="s">
        <v>23</v>
      </c>
      <c r="D1783" s="383" t="s">
        <v>22</v>
      </c>
      <c r="E1783" s="383" t="s">
        <v>695</v>
      </c>
      <c r="F1783" s="383" t="s">
        <v>10</v>
      </c>
      <c r="G1783" s="384">
        <v>3938</v>
      </c>
      <c r="H1783" s="383" t="s">
        <v>696</v>
      </c>
      <c r="I1783" s="383" t="s">
        <v>706</v>
      </c>
      <c r="J1783" s="383" t="s">
        <v>617</v>
      </c>
      <c r="K1783" s="383" t="s">
        <v>618</v>
      </c>
      <c r="L1783" s="384">
        <v>30780</v>
      </c>
      <c r="M1783" s="383" t="s">
        <v>643</v>
      </c>
      <c r="N1783" s="383" t="s">
        <v>620</v>
      </c>
      <c r="O1783" s="383" t="s">
        <v>230</v>
      </c>
    </row>
    <row r="1784" spans="1:15">
      <c r="A1784" s="385">
        <v>42119</v>
      </c>
      <c r="B1784" s="383" t="s">
        <v>21</v>
      </c>
      <c r="C1784" s="383" t="s">
        <v>12</v>
      </c>
      <c r="D1784" s="383" t="s">
        <v>22</v>
      </c>
      <c r="E1784" s="383" t="s">
        <v>658</v>
      </c>
      <c r="F1784" s="383" t="s">
        <v>10</v>
      </c>
      <c r="G1784" s="384">
        <v>118</v>
      </c>
      <c r="H1784" s="383" t="s">
        <v>701</v>
      </c>
      <c r="I1784" s="383" t="s">
        <v>702</v>
      </c>
      <c r="J1784" s="383" t="s">
        <v>617</v>
      </c>
      <c r="K1784" s="383" t="s">
        <v>618</v>
      </c>
      <c r="L1784" s="384">
        <v>30780</v>
      </c>
      <c r="M1784" s="383" t="s">
        <v>643</v>
      </c>
      <c r="N1784" s="383" t="s">
        <v>620</v>
      </c>
      <c r="O1784" s="383" t="s">
        <v>230</v>
      </c>
    </row>
    <row r="1785" spans="1:15">
      <c r="A1785" s="385">
        <v>42120</v>
      </c>
      <c r="B1785" s="383" t="s">
        <v>21</v>
      </c>
      <c r="C1785" s="383" t="s">
        <v>12</v>
      </c>
      <c r="D1785" s="383" t="s">
        <v>22</v>
      </c>
      <c r="E1785" s="383" t="s">
        <v>658</v>
      </c>
      <c r="F1785" s="383" t="s">
        <v>10</v>
      </c>
      <c r="G1785" s="384">
        <v>118</v>
      </c>
      <c r="H1785" s="383" t="s">
        <v>701</v>
      </c>
      <c r="I1785" s="383" t="s">
        <v>702</v>
      </c>
      <c r="J1785" s="383" t="s">
        <v>617</v>
      </c>
      <c r="K1785" s="383" t="s">
        <v>618</v>
      </c>
      <c r="L1785" s="384">
        <v>30780</v>
      </c>
      <c r="M1785" s="383" t="s">
        <v>643</v>
      </c>
      <c r="N1785" s="383" t="s">
        <v>620</v>
      </c>
      <c r="O1785" s="383" t="s">
        <v>230</v>
      </c>
    </row>
    <row r="1786" spans="1:15">
      <c r="A1786" s="385">
        <v>42121</v>
      </c>
      <c r="B1786" s="383" t="s">
        <v>694</v>
      </c>
      <c r="C1786" s="383" t="s">
        <v>23</v>
      </c>
      <c r="D1786" s="383" t="s">
        <v>22</v>
      </c>
      <c r="E1786" s="383" t="s">
        <v>695</v>
      </c>
      <c r="F1786" s="383" t="s">
        <v>10</v>
      </c>
      <c r="G1786" s="384">
        <v>3938</v>
      </c>
      <c r="H1786" s="383" t="s">
        <v>696</v>
      </c>
      <c r="I1786" s="383" t="s">
        <v>706</v>
      </c>
      <c r="J1786" s="383" t="s">
        <v>617</v>
      </c>
      <c r="K1786" s="383" t="s">
        <v>618</v>
      </c>
      <c r="L1786" s="384">
        <v>30780</v>
      </c>
      <c r="M1786" s="383" t="s">
        <v>643</v>
      </c>
      <c r="N1786" s="383" t="s">
        <v>620</v>
      </c>
      <c r="O1786" s="383" t="s">
        <v>230</v>
      </c>
    </row>
    <row r="1787" spans="1:15">
      <c r="A1787" s="385">
        <v>42122</v>
      </c>
      <c r="B1787" s="383" t="s">
        <v>21</v>
      </c>
      <c r="C1787" s="383" t="s">
        <v>12</v>
      </c>
      <c r="D1787" s="383" t="s">
        <v>22</v>
      </c>
      <c r="E1787" s="383" t="s">
        <v>658</v>
      </c>
      <c r="F1787" s="383" t="s">
        <v>10</v>
      </c>
      <c r="G1787" s="384">
        <v>118</v>
      </c>
      <c r="H1787" s="383" t="s">
        <v>701</v>
      </c>
      <c r="I1787" s="383" t="s">
        <v>702</v>
      </c>
      <c r="J1787" s="383" t="s">
        <v>617</v>
      </c>
      <c r="K1787" s="383" t="s">
        <v>618</v>
      </c>
      <c r="L1787" s="384">
        <v>30780</v>
      </c>
      <c r="M1787" s="383" t="s">
        <v>643</v>
      </c>
      <c r="N1787" s="383" t="s">
        <v>620</v>
      </c>
      <c r="O1787" s="383" t="s">
        <v>230</v>
      </c>
    </row>
    <row r="1788" spans="1:15">
      <c r="A1788" s="385">
        <v>42123</v>
      </c>
      <c r="B1788" s="383" t="s">
        <v>621</v>
      </c>
      <c r="C1788" s="383" t="s">
        <v>8</v>
      </c>
      <c r="D1788" s="383" t="s">
        <v>9</v>
      </c>
      <c r="E1788" s="383" t="s">
        <v>622</v>
      </c>
      <c r="F1788" s="383" t="s">
        <v>10</v>
      </c>
      <c r="G1788" s="384">
        <v>9855</v>
      </c>
      <c r="H1788" s="383" t="s">
        <v>14</v>
      </c>
      <c r="I1788" s="383" t="s">
        <v>693</v>
      </c>
      <c r="J1788" s="383" t="s">
        <v>617</v>
      </c>
      <c r="K1788" s="383" t="s">
        <v>618</v>
      </c>
      <c r="L1788" s="384">
        <v>30780</v>
      </c>
      <c r="M1788" s="383" t="s">
        <v>643</v>
      </c>
      <c r="N1788" s="383" t="s">
        <v>620</v>
      </c>
      <c r="O1788" s="383" t="s">
        <v>230</v>
      </c>
    </row>
    <row r="1789" spans="1:15">
      <c r="A1789" s="385">
        <v>42124</v>
      </c>
      <c r="B1789" s="383" t="s">
        <v>21</v>
      </c>
      <c r="C1789" s="383" t="s">
        <v>12</v>
      </c>
      <c r="D1789" s="383" t="s">
        <v>22</v>
      </c>
      <c r="E1789" s="383" t="s">
        <v>658</v>
      </c>
      <c r="F1789" s="383" t="s">
        <v>10</v>
      </c>
      <c r="G1789" s="384">
        <v>118</v>
      </c>
      <c r="H1789" s="383" t="s">
        <v>701</v>
      </c>
      <c r="I1789" s="383" t="s">
        <v>702</v>
      </c>
      <c r="J1789" s="383" t="s">
        <v>617</v>
      </c>
      <c r="K1789" s="383" t="s">
        <v>618</v>
      </c>
      <c r="L1789" s="384">
        <v>30780</v>
      </c>
      <c r="M1789" s="383" t="s">
        <v>643</v>
      </c>
      <c r="N1789" s="383" t="s">
        <v>620</v>
      </c>
      <c r="O1789" s="383" t="s">
        <v>230</v>
      </c>
    </row>
    <row r="1790" spans="1:15">
      <c r="A1790" s="385">
        <v>42125</v>
      </c>
      <c r="B1790" s="383" t="s">
        <v>621</v>
      </c>
      <c r="C1790" s="383" t="s">
        <v>8</v>
      </c>
      <c r="D1790" s="383" t="s">
        <v>9</v>
      </c>
      <c r="E1790" s="383" t="s">
        <v>622</v>
      </c>
      <c r="F1790" s="383" t="s">
        <v>10</v>
      </c>
      <c r="G1790" s="384">
        <v>9855</v>
      </c>
      <c r="H1790" s="383" t="s">
        <v>14</v>
      </c>
      <c r="I1790" s="383" t="s">
        <v>693</v>
      </c>
      <c r="J1790" s="383" t="s">
        <v>617</v>
      </c>
      <c r="K1790" s="383" t="s">
        <v>618</v>
      </c>
      <c r="L1790" s="384">
        <v>30780</v>
      </c>
      <c r="M1790" s="383" t="s">
        <v>643</v>
      </c>
      <c r="N1790" s="383" t="s">
        <v>620</v>
      </c>
      <c r="O1790" s="383" t="s">
        <v>230</v>
      </c>
    </row>
    <row r="1791" spans="1:15">
      <c r="A1791" s="385">
        <v>42126</v>
      </c>
      <c r="B1791" s="383" t="s">
        <v>694</v>
      </c>
      <c r="C1791" s="383" t="s">
        <v>23</v>
      </c>
      <c r="D1791" s="383" t="s">
        <v>22</v>
      </c>
      <c r="E1791" s="383" t="s">
        <v>695</v>
      </c>
      <c r="F1791" s="383" t="s">
        <v>10</v>
      </c>
      <c r="G1791" s="384">
        <v>3938</v>
      </c>
      <c r="H1791" s="383" t="s">
        <v>696</v>
      </c>
      <c r="I1791" s="383" t="s">
        <v>706</v>
      </c>
      <c r="J1791" s="383" t="s">
        <v>617</v>
      </c>
      <c r="K1791" s="383" t="s">
        <v>618</v>
      </c>
      <c r="L1791" s="384">
        <v>30780</v>
      </c>
      <c r="M1791" s="383" t="s">
        <v>643</v>
      </c>
      <c r="N1791" s="383" t="s">
        <v>620</v>
      </c>
      <c r="O1791" s="383" t="s">
        <v>230</v>
      </c>
    </row>
    <row r="1792" spans="1:15">
      <c r="A1792" s="385">
        <v>42127</v>
      </c>
      <c r="B1792" s="383" t="s">
        <v>21</v>
      </c>
      <c r="C1792" s="383" t="s">
        <v>12</v>
      </c>
      <c r="D1792" s="383" t="s">
        <v>22</v>
      </c>
      <c r="E1792" s="383" t="s">
        <v>658</v>
      </c>
      <c r="F1792" s="383" t="s">
        <v>10</v>
      </c>
      <c r="G1792" s="384">
        <v>118</v>
      </c>
      <c r="H1792" s="383" t="s">
        <v>701</v>
      </c>
      <c r="I1792" s="383" t="s">
        <v>702</v>
      </c>
      <c r="J1792" s="383" t="s">
        <v>617</v>
      </c>
      <c r="K1792" s="383" t="s">
        <v>618</v>
      </c>
      <c r="L1792" s="384">
        <v>30780</v>
      </c>
      <c r="M1792" s="383" t="s">
        <v>643</v>
      </c>
      <c r="N1792" s="383" t="s">
        <v>620</v>
      </c>
      <c r="O1792" s="383" t="s">
        <v>230</v>
      </c>
    </row>
    <row r="1793" spans="1:15">
      <c r="A1793" s="385">
        <v>42128</v>
      </c>
      <c r="B1793" s="383" t="s">
        <v>21</v>
      </c>
      <c r="C1793" s="383" t="s">
        <v>12</v>
      </c>
      <c r="D1793" s="383" t="s">
        <v>22</v>
      </c>
      <c r="E1793" s="383" t="s">
        <v>658</v>
      </c>
      <c r="F1793" s="383" t="s">
        <v>10</v>
      </c>
      <c r="G1793" s="384">
        <v>118</v>
      </c>
      <c r="H1793" s="383" t="s">
        <v>701</v>
      </c>
      <c r="I1793" s="383" t="s">
        <v>702</v>
      </c>
      <c r="J1793" s="383" t="s">
        <v>617</v>
      </c>
      <c r="K1793" s="383" t="s">
        <v>618</v>
      </c>
      <c r="L1793" s="384">
        <v>30780</v>
      </c>
      <c r="M1793" s="383" t="s">
        <v>643</v>
      </c>
      <c r="N1793" s="383" t="s">
        <v>620</v>
      </c>
      <c r="O1793" s="383" t="s">
        <v>230</v>
      </c>
    </row>
    <row r="1794" spans="1:15">
      <c r="A1794" s="385">
        <v>42129</v>
      </c>
      <c r="B1794" s="383" t="s">
        <v>15</v>
      </c>
      <c r="C1794" s="383" t="s">
        <v>16</v>
      </c>
      <c r="D1794" s="383" t="s">
        <v>13</v>
      </c>
      <c r="E1794" s="383" t="s">
        <v>680</v>
      </c>
      <c r="F1794" s="383" t="s">
        <v>10</v>
      </c>
      <c r="G1794" s="384">
        <v>3000</v>
      </c>
      <c r="H1794" s="383" t="s">
        <v>681</v>
      </c>
      <c r="I1794" s="383" t="s">
        <v>689</v>
      </c>
      <c r="J1794" s="383" t="s">
        <v>617</v>
      </c>
      <c r="K1794" s="383" t="s">
        <v>618</v>
      </c>
      <c r="L1794" s="384">
        <v>30780</v>
      </c>
      <c r="M1794" s="383" t="s">
        <v>643</v>
      </c>
      <c r="N1794" s="383" t="s">
        <v>620</v>
      </c>
      <c r="O1794" s="383" t="s">
        <v>230</v>
      </c>
    </row>
    <row r="1795" spans="1:15">
      <c r="A1795" s="385">
        <v>42130</v>
      </c>
      <c r="B1795" s="383" t="s">
        <v>15</v>
      </c>
      <c r="C1795" s="383" t="s">
        <v>16</v>
      </c>
      <c r="D1795" s="383" t="s">
        <v>13</v>
      </c>
      <c r="E1795" s="383" t="s">
        <v>680</v>
      </c>
      <c r="F1795" s="383" t="s">
        <v>10</v>
      </c>
      <c r="G1795" s="384">
        <v>3000</v>
      </c>
      <c r="H1795" s="383" t="s">
        <v>681</v>
      </c>
      <c r="I1795" s="383" t="s">
        <v>689</v>
      </c>
      <c r="J1795" s="383" t="s">
        <v>617</v>
      </c>
      <c r="K1795" s="383" t="s">
        <v>618</v>
      </c>
      <c r="L1795" s="384">
        <v>30780</v>
      </c>
      <c r="M1795" s="383" t="s">
        <v>643</v>
      </c>
      <c r="N1795" s="383" t="s">
        <v>620</v>
      </c>
      <c r="O1795" s="383" t="s">
        <v>230</v>
      </c>
    </row>
    <row r="1796" spans="1:15">
      <c r="A1796" s="385">
        <v>42131</v>
      </c>
      <c r="B1796" s="383" t="s">
        <v>15</v>
      </c>
      <c r="C1796" s="383" t="s">
        <v>16</v>
      </c>
      <c r="D1796" s="383" t="s">
        <v>13</v>
      </c>
      <c r="E1796" s="383" t="s">
        <v>680</v>
      </c>
      <c r="F1796" s="383" t="s">
        <v>10</v>
      </c>
      <c r="G1796" s="384">
        <v>3000</v>
      </c>
      <c r="H1796" s="383" t="s">
        <v>681</v>
      </c>
      <c r="I1796" s="383" t="s">
        <v>689</v>
      </c>
      <c r="J1796" s="383" t="s">
        <v>617</v>
      </c>
      <c r="K1796" s="383" t="s">
        <v>618</v>
      </c>
      <c r="L1796" s="384">
        <v>30780</v>
      </c>
      <c r="M1796" s="383" t="s">
        <v>643</v>
      </c>
      <c r="N1796" s="383" t="s">
        <v>620</v>
      </c>
      <c r="O1796" s="383" t="s">
        <v>230</v>
      </c>
    </row>
    <row r="1797" spans="1:15">
      <c r="A1797" s="385">
        <v>42132</v>
      </c>
      <c r="B1797" s="383" t="s">
        <v>15</v>
      </c>
      <c r="C1797" s="383" t="s">
        <v>16</v>
      </c>
      <c r="D1797" s="383" t="s">
        <v>13</v>
      </c>
      <c r="E1797" s="383" t="s">
        <v>680</v>
      </c>
      <c r="F1797" s="383" t="s">
        <v>10</v>
      </c>
      <c r="G1797" s="384">
        <v>3000</v>
      </c>
      <c r="H1797" s="383" t="s">
        <v>681</v>
      </c>
      <c r="I1797" s="383" t="s">
        <v>689</v>
      </c>
      <c r="J1797" s="383" t="s">
        <v>617</v>
      </c>
      <c r="K1797" s="383" t="s">
        <v>618</v>
      </c>
      <c r="L1797" s="384">
        <v>30780</v>
      </c>
      <c r="M1797" s="383" t="s">
        <v>643</v>
      </c>
      <c r="N1797" s="383" t="s">
        <v>620</v>
      </c>
      <c r="O1797" s="383" t="s">
        <v>230</v>
      </c>
    </row>
    <row r="1798" spans="1:15">
      <c r="A1798" s="385">
        <v>42133</v>
      </c>
      <c r="B1798" s="383" t="s">
        <v>663</v>
      </c>
      <c r="C1798" s="383" t="s">
        <v>664</v>
      </c>
      <c r="D1798" s="383" t="s">
        <v>22</v>
      </c>
      <c r="E1798" s="383" t="s">
        <v>665</v>
      </c>
      <c r="F1798" s="383" t="s">
        <v>10</v>
      </c>
      <c r="G1798" s="384">
        <v>2860</v>
      </c>
      <c r="H1798" s="383" t="s">
        <v>704</v>
      </c>
      <c r="I1798" s="383" t="s">
        <v>709</v>
      </c>
      <c r="J1798" s="383" t="s">
        <v>617</v>
      </c>
      <c r="K1798" s="383" t="s">
        <v>618</v>
      </c>
      <c r="L1798" s="384">
        <v>30780</v>
      </c>
      <c r="M1798" s="383" t="s">
        <v>643</v>
      </c>
      <c r="N1798" s="383" t="s">
        <v>620</v>
      </c>
      <c r="O1798" s="383" t="s">
        <v>230</v>
      </c>
    </row>
    <row r="1799" spans="1:15">
      <c r="A1799" s="385">
        <v>42134</v>
      </c>
      <c r="B1799" s="383" t="s">
        <v>663</v>
      </c>
      <c r="C1799" s="383" t="s">
        <v>664</v>
      </c>
      <c r="D1799" s="383" t="s">
        <v>22</v>
      </c>
      <c r="E1799" s="383" t="s">
        <v>665</v>
      </c>
      <c r="F1799" s="383" t="s">
        <v>10</v>
      </c>
      <c r="G1799" s="384">
        <v>2860</v>
      </c>
      <c r="H1799" s="383" t="s">
        <v>704</v>
      </c>
      <c r="I1799" s="383" t="s">
        <v>709</v>
      </c>
      <c r="J1799" s="383" t="s">
        <v>617</v>
      </c>
      <c r="K1799" s="383" t="s">
        <v>618</v>
      </c>
      <c r="L1799" s="384">
        <v>30780</v>
      </c>
      <c r="M1799" s="383" t="s">
        <v>643</v>
      </c>
      <c r="N1799" s="383" t="s">
        <v>620</v>
      </c>
      <c r="O1799" s="383" t="s">
        <v>230</v>
      </c>
    </row>
    <row r="1800" spans="1:15">
      <c r="A1800" s="385">
        <v>42135</v>
      </c>
      <c r="B1800" s="383" t="s">
        <v>663</v>
      </c>
      <c r="C1800" s="383" t="s">
        <v>664</v>
      </c>
      <c r="D1800" s="383" t="s">
        <v>22</v>
      </c>
      <c r="E1800" s="383" t="s">
        <v>665</v>
      </c>
      <c r="F1800" s="383" t="s">
        <v>10</v>
      </c>
      <c r="G1800" s="384">
        <v>2860</v>
      </c>
      <c r="H1800" s="383" t="s">
        <v>704</v>
      </c>
      <c r="I1800" s="383" t="s">
        <v>709</v>
      </c>
      <c r="J1800" s="383" t="s">
        <v>617</v>
      </c>
      <c r="K1800" s="383" t="s">
        <v>618</v>
      </c>
      <c r="L1800" s="384">
        <v>30780</v>
      </c>
      <c r="M1800" s="383" t="s">
        <v>643</v>
      </c>
      <c r="N1800" s="383" t="s">
        <v>620</v>
      </c>
      <c r="O1800" s="383" t="s">
        <v>230</v>
      </c>
    </row>
    <row r="1801" spans="1:15">
      <c r="A1801" s="385">
        <v>42136</v>
      </c>
      <c r="B1801" s="383" t="s">
        <v>21</v>
      </c>
      <c r="C1801" s="383" t="s">
        <v>12</v>
      </c>
      <c r="D1801" s="383" t="s">
        <v>22</v>
      </c>
      <c r="E1801" s="383" t="s">
        <v>658</v>
      </c>
      <c r="F1801" s="383" t="s">
        <v>10</v>
      </c>
      <c r="G1801" s="384">
        <v>118</v>
      </c>
      <c r="H1801" s="383" t="s">
        <v>701</v>
      </c>
      <c r="I1801" s="383" t="s">
        <v>702</v>
      </c>
      <c r="J1801" s="383" t="s">
        <v>617</v>
      </c>
      <c r="K1801" s="383" t="s">
        <v>618</v>
      </c>
      <c r="L1801" s="384">
        <v>30780</v>
      </c>
      <c r="M1801" s="383" t="s">
        <v>643</v>
      </c>
      <c r="N1801" s="383" t="s">
        <v>620</v>
      </c>
      <c r="O1801" s="383" t="s">
        <v>230</v>
      </c>
    </row>
    <row r="1802" spans="1:15">
      <c r="A1802" s="385">
        <v>42137</v>
      </c>
      <c r="B1802" s="383" t="s">
        <v>21</v>
      </c>
      <c r="C1802" s="383" t="s">
        <v>12</v>
      </c>
      <c r="D1802" s="383" t="s">
        <v>22</v>
      </c>
      <c r="E1802" s="383" t="s">
        <v>658</v>
      </c>
      <c r="F1802" s="383" t="s">
        <v>10</v>
      </c>
      <c r="G1802" s="384">
        <v>118</v>
      </c>
      <c r="H1802" s="383" t="s">
        <v>701</v>
      </c>
      <c r="I1802" s="383" t="s">
        <v>702</v>
      </c>
      <c r="J1802" s="383" t="s">
        <v>617</v>
      </c>
      <c r="K1802" s="383" t="s">
        <v>618</v>
      </c>
      <c r="L1802" s="384">
        <v>30780</v>
      </c>
      <c r="M1802" s="383" t="s">
        <v>644</v>
      </c>
      <c r="N1802" s="383" t="s">
        <v>620</v>
      </c>
      <c r="O1802" s="383" t="s">
        <v>230</v>
      </c>
    </row>
    <row r="1803" spans="1:15">
      <c r="A1803" s="385">
        <v>42138</v>
      </c>
      <c r="B1803" s="383" t="s">
        <v>663</v>
      </c>
      <c r="C1803" s="383" t="s">
        <v>664</v>
      </c>
      <c r="D1803" s="383" t="s">
        <v>22</v>
      </c>
      <c r="E1803" s="383" t="s">
        <v>665</v>
      </c>
      <c r="F1803" s="383" t="s">
        <v>10</v>
      </c>
      <c r="G1803" s="384">
        <v>1821</v>
      </c>
      <c r="H1803" s="383" t="s">
        <v>704</v>
      </c>
      <c r="I1803" s="383" t="s">
        <v>710</v>
      </c>
      <c r="J1803" s="383" t="s">
        <v>617</v>
      </c>
      <c r="K1803" s="383" t="s">
        <v>618</v>
      </c>
      <c r="L1803" s="384">
        <v>30780</v>
      </c>
      <c r="M1803" s="383" t="s">
        <v>644</v>
      </c>
      <c r="N1803" s="383" t="s">
        <v>620</v>
      </c>
      <c r="O1803" s="383" t="s">
        <v>230</v>
      </c>
    </row>
    <row r="1804" spans="1:15">
      <c r="A1804" s="385">
        <v>42139</v>
      </c>
      <c r="B1804" s="383" t="s">
        <v>663</v>
      </c>
      <c r="C1804" s="383" t="s">
        <v>664</v>
      </c>
      <c r="D1804" s="383" t="s">
        <v>22</v>
      </c>
      <c r="E1804" s="383" t="s">
        <v>665</v>
      </c>
      <c r="F1804" s="383" t="s">
        <v>10</v>
      </c>
      <c r="G1804" s="384">
        <v>1821</v>
      </c>
      <c r="H1804" s="383" t="s">
        <v>704</v>
      </c>
      <c r="I1804" s="383" t="s">
        <v>710</v>
      </c>
      <c r="J1804" s="383" t="s">
        <v>617</v>
      </c>
      <c r="K1804" s="383" t="s">
        <v>618</v>
      </c>
      <c r="L1804" s="384">
        <v>30780</v>
      </c>
      <c r="M1804" s="383" t="s">
        <v>644</v>
      </c>
      <c r="N1804" s="383" t="s">
        <v>620</v>
      </c>
      <c r="O1804" s="383" t="s">
        <v>230</v>
      </c>
    </row>
    <row r="1805" spans="1:15">
      <c r="A1805" s="385">
        <v>42140</v>
      </c>
      <c r="B1805" s="383" t="s">
        <v>663</v>
      </c>
      <c r="C1805" s="383" t="s">
        <v>664</v>
      </c>
      <c r="D1805" s="383" t="s">
        <v>22</v>
      </c>
      <c r="E1805" s="383" t="s">
        <v>665</v>
      </c>
      <c r="F1805" s="383" t="s">
        <v>10</v>
      </c>
      <c r="G1805" s="384">
        <v>1895</v>
      </c>
      <c r="H1805" s="383" t="s">
        <v>704</v>
      </c>
      <c r="I1805" s="383" t="s">
        <v>713</v>
      </c>
      <c r="J1805" s="383" t="s">
        <v>617</v>
      </c>
      <c r="K1805" s="383" t="s">
        <v>618</v>
      </c>
      <c r="L1805" s="384">
        <v>30780</v>
      </c>
      <c r="M1805" s="383" t="s">
        <v>644</v>
      </c>
      <c r="N1805" s="383" t="s">
        <v>620</v>
      </c>
      <c r="O1805" s="383" t="s">
        <v>230</v>
      </c>
    </row>
    <row r="1806" spans="1:15">
      <c r="A1806" s="385">
        <v>42141</v>
      </c>
      <c r="B1806" s="383" t="s">
        <v>663</v>
      </c>
      <c r="C1806" s="383" t="s">
        <v>664</v>
      </c>
      <c r="D1806" s="383" t="s">
        <v>22</v>
      </c>
      <c r="E1806" s="383" t="s">
        <v>665</v>
      </c>
      <c r="F1806" s="383" t="s">
        <v>10</v>
      </c>
      <c r="G1806" s="384">
        <v>1895</v>
      </c>
      <c r="H1806" s="383" t="s">
        <v>704</v>
      </c>
      <c r="I1806" s="383" t="s">
        <v>713</v>
      </c>
      <c r="J1806" s="383" t="s">
        <v>617</v>
      </c>
      <c r="K1806" s="383" t="s">
        <v>618</v>
      </c>
      <c r="L1806" s="384">
        <v>30780</v>
      </c>
      <c r="M1806" s="383" t="s">
        <v>644</v>
      </c>
      <c r="N1806" s="383" t="s">
        <v>620</v>
      </c>
      <c r="O1806" s="383" t="s">
        <v>230</v>
      </c>
    </row>
    <row r="1807" spans="1:15">
      <c r="A1807" s="385">
        <v>42142</v>
      </c>
      <c r="B1807" s="383" t="s">
        <v>21</v>
      </c>
      <c r="C1807" s="383" t="s">
        <v>12</v>
      </c>
      <c r="D1807" s="383" t="s">
        <v>22</v>
      </c>
      <c r="E1807" s="383" t="s">
        <v>658</v>
      </c>
      <c r="F1807" s="383" t="s">
        <v>10</v>
      </c>
      <c r="G1807" s="384">
        <v>118</v>
      </c>
      <c r="H1807" s="383" t="s">
        <v>701</v>
      </c>
      <c r="I1807" s="383" t="s">
        <v>702</v>
      </c>
      <c r="J1807" s="383" t="s">
        <v>617</v>
      </c>
      <c r="K1807" s="383" t="s">
        <v>618</v>
      </c>
      <c r="L1807" s="384">
        <v>30780</v>
      </c>
      <c r="M1807" s="383" t="s">
        <v>644</v>
      </c>
      <c r="N1807" s="383" t="s">
        <v>620</v>
      </c>
      <c r="O1807" s="383" t="s">
        <v>230</v>
      </c>
    </row>
    <row r="1808" spans="1:15">
      <c r="A1808" s="385">
        <v>42143</v>
      </c>
      <c r="B1808" s="383" t="s">
        <v>694</v>
      </c>
      <c r="C1808" s="383" t="s">
        <v>23</v>
      </c>
      <c r="D1808" s="383" t="s">
        <v>22</v>
      </c>
      <c r="E1808" s="383" t="s">
        <v>695</v>
      </c>
      <c r="F1808" s="383" t="s">
        <v>10</v>
      </c>
      <c r="G1808" s="384">
        <v>3938</v>
      </c>
      <c r="H1808" s="383" t="s">
        <v>696</v>
      </c>
      <c r="I1808" s="383" t="s">
        <v>706</v>
      </c>
      <c r="J1808" s="383" t="s">
        <v>617</v>
      </c>
      <c r="K1808" s="383" t="s">
        <v>618</v>
      </c>
      <c r="L1808" s="384">
        <v>30780</v>
      </c>
      <c r="M1808" s="383" t="s">
        <v>644</v>
      </c>
      <c r="N1808" s="383" t="s">
        <v>620</v>
      </c>
      <c r="O1808" s="383" t="s">
        <v>230</v>
      </c>
    </row>
    <row r="1809" spans="1:15">
      <c r="A1809" s="385">
        <v>42144</v>
      </c>
      <c r="B1809" s="383" t="s">
        <v>21</v>
      </c>
      <c r="C1809" s="383" t="s">
        <v>12</v>
      </c>
      <c r="D1809" s="383" t="s">
        <v>22</v>
      </c>
      <c r="E1809" s="383" t="s">
        <v>658</v>
      </c>
      <c r="F1809" s="383" t="s">
        <v>10</v>
      </c>
      <c r="G1809" s="384">
        <v>118</v>
      </c>
      <c r="H1809" s="383" t="s">
        <v>701</v>
      </c>
      <c r="I1809" s="383" t="s">
        <v>702</v>
      </c>
      <c r="J1809" s="383" t="s">
        <v>617</v>
      </c>
      <c r="K1809" s="383" t="s">
        <v>618</v>
      </c>
      <c r="L1809" s="384">
        <v>30780</v>
      </c>
      <c r="M1809" s="383" t="s">
        <v>644</v>
      </c>
      <c r="N1809" s="383" t="s">
        <v>620</v>
      </c>
      <c r="O1809" s="383" t="s">
        <v>230</v>
      </c>
    </row>
    <row r="1810" spans="1:15">
      <c r="A1810" s="385">
        <v>42145</v>
      </c>
      <c r="B1810" s="383" t="s">
        <v>21</v>
      </c>
      <c r="C1810" s="383" t="s">
        <v>12</v>
      </c>
      <c r="D1810" s="383" t="s">
        <v>22</v>
      </c>
      <c r="E1810" s="383" t="s">
        <v>658</v>
      </c>
      <c r="F1810" s="383" t="s">
        <v>10</v>
      </c>
      <c r="G1810" s="384">
        <v>118</v>
      </c>
      <c r="H1810" s="383" t="s">
        <v>701</v>
      </c>
      <c r="I1810" s="383" t="s">
        <v>702</v>
      </c>
      <c r="J1810" s="383" t="s">
        <v>617</v>
      </c>
      <c r="K1810" s="383" t="s">
        <v>618</v>
      </c>
      <c r="L1810" s="384">
        <v>30780</v>
      </c>
      <c r="M1810" s="383" t="s">
        <v>644</v>
      </c>
      <c r="N1810" s="383" t="s">
        <v>620</v>
      </c>
      <c r="O1810" s="383" t="s">
        <v>230</v>
      </c>
    </row>
    <row r="1811" spans="1:15">
      <c r="A1811" s="385">
        <v>42146</v>
      </c>
      <c r="B1811" s="383" t="s">
        <v>694</v>
      </c>
      <c r="C1811" s="383" t="s">
        <v>23</v>
      </c>
      <c r="D1811" s="383" t="s">
        <v>22</v>
      </c>
      <c r="E1811" s="383" t="s">
        <v>695</v>
      </c>
      <c r="F1811" s="383" t="s">
        <v>10</v>
      </c>
      <c r="G1811" s="384">
        <v>3938</v>
      </c>
      <c r="H1811" s="383" t="s">
        <v>696</v>
      </c>
      <c r="I1811" s="383" t="s">
        <v>706</v>
      </c>
      <c r="J1811" s="383" t="s">
        <v>617</v>
      </c>
      <c r="K1811" s="383" t="s">
        <v>618</v>
      </c>
      <c r="L1811" s="384">
        <v>30780</v>
      </c>
      <c r="M1811" s="383" t="s">
        <v>644</v>
      </c>
      <c r="N1811" s="383" t="s">
        <v>620</v>
      </c>
      <c r="O1811" s="383" t="s">
        <v>230</v>
      </c>
    </row>
    <row r="1812" spans="1:15">
      <c r="A1812" s="385">
        <v>42147</v>
      </c>
      <c r="B1812" s="383" t="s">
        <v>663</v>
      </c>
      <c r="C1812" s="383" t="s">
        <v>664</v>
      </c>
      <c r="D1812" s="383" t="s">
        <v>22</v>
      </c>
      <c r="E1812" s="383" t="s">
        <v>665</v>
      </c>
      <c r="F1812" s="383" t="s">
        <v>10</v>
      </c>
      <c r="G1812" s="384">
        <v>1895</v>
      </c>
      <c r="H1812" s="383" t="s">
        <v>704</v>
      </c>
      <c r="I1812" s="383" t="s">
        <v>713</v>
      </c>
      <c r="J1812" s="383" t="s">
        <v>617</v>
      </c>
      <c r="K1812" s="383" t="s">
        <v>618</v>
      </c>
      <c r="L1812" s="384">
        <v>30780</v>
      </c>
      <c r="M1812" s="383" t="s">
        <v>645</v>
      </c>
      <c r="N1812" s="383" t="s">
        <v>620</v>
      </c>
      <c r="O1812" s="383" t="s">
        <v>230</v>
      </c>
    </row>
    <row r="1813" spans="1:15">
      <c r="A1813" s="385">
        <v>42148</v>
      </c>
      <c r="B1813" s="383" t="s">
        <v>663</v>
      </c>
      <c r="C1813" s="383" t="s">
        <v>664</v>
      </c>
      <c r="D1813" s="383" t="s">
        <v>22</v>
      </c>
      <c r="E1813" s="383" t="s">
        <v>665</v>
      </c>
      <c r="F1813" s="383" t="s">
        <v>10</v>
      </c>
      <c r="G1813" s="384">
        <v>2383</v>
      </c>
      <c r="H1813" s="383" t="s">
        <v>704</v>
      </c>
      <c r="I1813" s="383" t="s">
        <v>715</v>
      </c>
      <c r="J1813" s="383" t="s">
        <v>617</v>
      </c>
      <c r="K1813" s="383" t="s">
        <v>618</v>
      </c>
      <c r="L1813" s="384">
        <v>30780</v>
      </c>
      <c r="M1813" s="383" t="s">
        <v>645</v>
      </c>
      <c r="N1813" s="383" t="s">
        <v>620</v>
      </c>
      <c r="O1813" s="383" t="s">
        <v>230</v>
      </c>
    </row>
    <row r="1814" spans="1:15">
      <c r="A1814" s="385">
        <v>42149</v>
      </c>
      <c r="B1814" s="383" t="s">
        <v>663</v>
      </c>
      <c r="C1814" s="383" t="s">
        <v>664</v>
      </c>
      <c r="D1814" s="383" t="s">
        <v>22</v>
      </c>
      <c r="E1814" s="383" t="s">
        <v>665</v>
      </c>
      <c r="F1814" s="383" t="s">
        <v>10</v>
      </c>
      <c r="G1814" s="384">
        <v>1821</v>
      </c>
      <c r="H1814" s="383" t="s">
        <v>704</v>
      </c>
      <c r="I1814" s="383" t="s">
        <v>710</v>
      </c>
      <c r="J1814" s="383" t="s">
        <v>617</v>
      </c>
      <c r="K1814" s="383" t="s">
        <v>618</v>
      </c>
      <c r="L1814" s="384">
        <v>30780</v>
      </c>
      <c r="M1814" s="383" t="s">
        <v>645</v>
      </c>
      <c r="N1814" s="383" t="s">
        <v>620</v>
      </c>
      <c r="O1814" s="383" t="s">
        <v>230</v>
      </c>
    </row>
    <row r="1815" spans="1:15">
      <c r="A1815" s="385">
        <v>42150</v>
      </c>
      <c r="B1815" s="383" t="s">
        <v>663</v>
      </c>
      <c r="C1815" s="383" t="s">
        <v>664</v>
      </c>
      <c r="D1815" s="383" t="s">
        <v>22</v>
      </c>
      <c r="E1815" s="383" t="s">
        <v>665</v>
      </c>
      <c r="F1815" s="383" t="s">
        <v>10</v>
      </c>
      <c r="G1815" s="384">
        <v>1821</v>
      </c>
      <c r="H1815" s="383" t="s">
        <v>704</v>
      </c>
      <c r="I1815" s="383" t="s">
        <v>710</v>
      </c>
      <c r="J1815" s="383" t="s">
        <v>617</v>
      </c>
      <c r="K1815" s="383" t="s">
        <v>618</v>
      </c>
      <c r="L1815" s="384">
        <v>30780</v>
      </c>
      <c r="M1815" s="383" t="s">
        <v>645</v>
      </c>
      <c r="N1815" s="383" t="s">
        <v>620</v>
      </c>
      <c r="O1815" s="383" t="s">
        <v>230</v>
      </c>
    </row>
    <row r="1816" spans="1:15">
      <c r="A1816" s="385">
        <v>41997</v>
      </c>
      <c r="B1816" s="383" t="s">
        <v>663</v>
      </c>
      <c r="C1816" s="383" t="s">
        <v>664</v>
      </c>
      <c r="D1816" s="383" t="s">
        <v>22</v>
      </c>
      <c r="E1816" s="383" t="s">
        <v>665</v>
      </c>
      <c r="F1816" s="383" t="s">
        <v>10</v>
      </c>
      <c r="G1816" s="384">
        <v>2274</v>
      </c>
      <c r="H1816" s="383" t="s">
        <v>704</v>
      </c>
      <c r="I1816" s="383" t="s">
        <v>707</v>
      </c>
      <c r="J1816" s="383" t="s">
        <v>617</v>
      </c>
      <c r="K1816" s="383" t="s">
        <v>618</v>
      </c>
      <c r="L1816" s="384">
        <v>0</v>
      </c>
      <c r="M1816" s="383" t="s">
        <v>619</v>
      </c>
      <c r="N1816" s="383" t="s">
        <v>620</v>
      </c>
      <c r="O1816" s="383" t="s">
        <v>230</v>
      </c>
    </row>
    <row r="1817" spans="1:15">
      <c r="A1817" s="385">
        <v>41998</v>
      </c>
      <c r="B1817" s="383" t="s">
        <v>663</v>
      </c>
      <c r="C1817" s="383" t="s">
        <v>664</v>
      </c>
      <c r="D1817" s="383" t="s">
        <v>22</v>
      </c>
      <c r="E1817" s="383" t="s">
        <v>665</v>
      </c>
      <c r="F1817" s="383" t="s">
        <v>10</v>
      </c>
      <c r="G1817" s="384">
        <v>28000</v>
      </c>
      <c r="H1817" s="383" t="s">
        <v>704</v>
      </c>
      <c r="I1817" s="383" t="s">
        <v>714</v>
      </c>
      <c r="J1817" s="383" t="s">
        <v>617</v>
      </c>
      <c r="K1817" s="383" t="s">
        <v>618</v>
      </c>
      <c r="L1817" s="384">
        <v>0</v>
      </c>
      <c r="M1817" s="383" t="s">
        <v>619</v>
      </c>
      <c r="N1817" s="383" t="s">
        <v>620</v>
      </c>
      <c r="O1817" s="383" t="s">
        <v>230</v>
      </c>
    </row>
    <row r="1818" spans="1:15">
      <c r="A1818" s="385">
        <v>41999</v>
      </c>
      <c r="B1818" s="383" t="s">
        <v>663</v>
      </c>
      <c r="C1818" s="383" t="s">
        <v>664</v>
      </c>
      <c r="D1818" s="383" t="s">
        <v>22</v>
      </c>
      <c r="E1818" s="383" t="s">
        <v>665</v>
      </c>
      <c r="F1818" s="383" t="s">
        <v>10</v>
      </c>
      <c r="G1818" s="384">
        <v>28000</v>
      </c>
      <c r="H1818" s="383" t="s">
        <v>704</v>
      </c>
      <c r="I1818" s="383" t="s">
        <v>714</v>
      </c>
      <c r="J1818" s="383" t="s">
        <v>617</v>
      </c>
      <c r="K1818" s="383" t="s">
        <v>618</v>
      </c>
      <c r="L1818" s="384">
        <v>0</v>
      </c>
      <c r="M1818" s="383" t="s">
        <v>619</v>
      </c>
      <c r="N1818" s="383" t="s">
        <v>620</v>
      </c>
      <c r="O1818" s="383" t="s">
        <v>230</v>
      </c>
    </row>
    <row r="1819" spans="1:15">
      <c r="A1819" s="385">
        <v>42000</v>
      </c>
      <c r="B1819" s="383" t="s">
        <v>663</v>
      </c>
      <c r="C1819" s="383" t="s">
        <v>664</v>
      </c>
      <c r="D1819" s="383" t="s">
        <v>22</v>
      </c>
      <c r="E1819" s="383" t="s">
        <v>665</v>
      </c>
      <c r="F1819" s="383" t="s">
        <v>10</v>
      </c>
      <c r="G1819" s="384">
        <v>28000</v>
      </c>
      <c r="H1819" s="383" t="s">
        <v>704</v>
      </c>
      <c r="I1819" s="383" t="s">
        <v>714</v>
      </c>
      <c r="J1819" s="383" t="s">
        <v>617</v>
      </c>
      <c r="K1819" s="383" t="s">
        <v>618</v>
      </c>
      <c r="L1819" s="384">
        <v>0</v>
      </c>
      <c r="M1819" s="383" t="s">
        <v>619</v>
      </c>
      <c r="N1819" s="383" t="s">
        <v>620</v>
      </c>
      <c r="O1819" s="383" t="s">
        <v>230</v>
      </c>
    </row>
    <row r="1820" spans="1:15">
      <c r="A1820" s="385">
        <v>42001</v>
      </c>
      <c r="B1820" s="383" t="s">
        <v>663</v>
      </c>
      <c r="C1820" s="383" t="s">
        <v>664</v>
      </c>
      <c r="D1820" s="383" t="s">
        <v>22</v>
      </c>
      <c r="E1820" s="383" t="s">
        <v>665</v>
      </c>
      <c r="F1820" s="383" t="s">
        <v>10</v>
      </c>
      <c r="G1820" s="384">
        <v>25000</v>
      </c>
      <c r="H1820" s="383" t="s">
        <v>704</v>
      </c>
      <c r="I1820" s="383" t="s">
        <v>716</v>
      </c>
      <c r="J1820" s="383" t="s">
        <v>617</v>
      </c>
      <c r="K1820" s="383" t="s">
        <v>618</v>
      </c>
      <c r="L1820" s="384">
        <v>0</v>
      </c>
      <c r="M1820" s="383" t="s">
        <v>619</v>
      </c>
      <c r="N1820" s="383" t="s">
        <v>620</v>
      </c>
      <c r="O1820" s="383" t="s">
        <v>230</v>
      </c>
    </row>
    <row r="1821" spans="1:15">
      <c r="A1821" s="385">
        <v>42002</v>
      </c>
      <c r="B1821" s="383" t="s">
        <v>663</v>
      </c>
      <c r="C1821" s="383" t="s">
        <v>664</v>
      </c>
      <c r="D1821" s="383" t="s">
        <v>22</v>
      </c>
      <c r="E1821" s="383" t="s">
        <v>665</v>
      </c>
      <c r="F1821" s="383" t="s">
        <v>10</v>
      </c>
      <c r="G1821" s="384">
        <v>28000</v>
      </c>
      <c r="H1821" s="383" t="s">
        <v>704</v>
      </c>
      <c r="I1821" s="383" t="s">
        <v>714</v>
      </c>
      <c r="J1821" s="383" t="s">
        <v>617</v>
      </c>
      <c r="K1821" s="383" t="s">
        <v>618</v>
      </c>
      <c r="L1821" s="384">
        <v>0</v>
      </c>
      <c r="M1821" s="383" t="s">
        <v>619</v>
      </c>
      <c r="N1821" s="383" t="s">
        <v>620</v>
      </c>
      <c r="O1821" s="383" t="s">
        <v>230</v>
      </c>
    </row>
    <row r="1822" spans="1:15">
      <c r="A1822" s="385">
        <v>42003</v>
      </c>
      <c r="B1822" s="383" t="s">
        <v>621</v>
      </c>
      <c r="C1822" s="383" t="s">
        <v>8</v>
      </c>
      <c r="D1822" s="383" t="s">
        <v>9</v>
      </c>
      <c r="E1822" s="383" t="s">
        <v>622</v>
      </c>
      <c r="F1822" s="383" t="s">
        <v>10</v>
      </c>
      <c r="G1822" s="384">
        <v>590</v>
      </c>
      <c r="H1822" s="383" t="s">
        <v>14</v>
      </c>
      <c r="I1822" s="383" t="s">
        <v>691</v>
      </c>
      <c r="J1822" s="383" t="s">
        <v>617</v>
      </c>
      <c r="K1822" s="383" t="s">
        <v>618</v>
      </c>
      <c r="L1822" s="384">
        <v>0</v>
      </c>
      <c r="M1822" s="383" t="s">
        <v>619</v>
      </c>
      <c r="N1822" s="383" t="s">
        <v>620</v>
      </c>
      <c r="O1822" s="383" t="s">
        <v>230</v>
      </c>
    </row>
    <row r="1823" spans="1:15">
      <c r="A1823" s="385">
        <v>42004</v>
      </c>
      <c r="B1823" s="383" t="s">
        <v>621</v>
      </c>
      <c r="C1823" s="383" t="s">
        <v>8</v>
      </c>
      <c r="D1823" s="383" t="s">
        <v>9</v>
      </c>
      <c r="E1823" s="383" t="s">
        <v>622</v>
      </c>
      <c r="F1823" s="383" t="s">
        <v>10</v>
      </c>
      <c r="G1823" s="384">
        <v>590</v>
      </c>
      <c r="H1823" s="383" t="s">
        <v>14</v>
      </c>
      <c r="I1823" s="383" t="s">
        <v>691</v>
      </c>
      <c r="J1823" s="383" t="s">
        <v>617</v>
      </c>
      <c r="K1823" s="383" t="s">
        <v>618</v>
      </c>
      <c r="L1823" s="384">
        <v>0</v>
      </c>
      <c r="M1823" s="383" t="s">
        <v>626</v>
      </c>
      <c r="N1823" s="383" t="s">
        <v>620</v>
      </c>
      <c r="O1823" s="383" t="s">
        <v>230</v>
      </c>
    </row>
    <row r="1824" spans="1:15">
      <c r="A1824" s="385">
        <v>42005</v>
      </c>
      <c r="B1824" s="383" t="s">
        <v>694</v>
      </c>
      <c r="C1824" s="383" t="s">
        <v>23</v>
      </c>
      <c r="D1824" s="383" t="s">
        <v>22</v>
      </c>
      <c r="E1824" s="383" t="s">
        <v>695</v>
      </c>
      <c r="F1824" s="383" t="s">
        <v>10</v>
      </c>
      <c r="G1824" s="384">
        <v>3938</v>
      </c>
      <c r="H1824" s="383" t="s">
        <v>696</v>
      </c>
      <c r="I1824" s="383" t="s">
        <v>697</v>
      </c>
      <c r="J1824" s="383" t="s">
        <v>617</v>
      </c>
      <c r="K1824" s="383" t="s">
        <v>618</v>
      </c>
      <c r="L1824" s="384">
        <v>0</v>
      </c>
      <c r="M1824" s="383" t="s">
        <v>626</v>
      </c>
      <c r="N1824" s="383" t="s">
        <v>620</v>
      </c>
      <c r="O1824" s="383" t="s">
        <v>230</v>
      </c>
    </row>
    <row r="1825" spans="1:15">
      <c r="A1825" s="385">
        <v>42009</v>
      </c>
      <c r="B1825" s="383" t="s">
        <v>613</v>
      </c>
      <c r="C1825" s="383" t="s">
        <v>25</v>
      </c>
      <c r="D1825" s="383" t="s">
        <v>26</v>
      </c>
      <c r="E1825" s="383" t="s">
        <v>614</v>
      </c>
      <c r="F1825" s="383" t="s">
        <v>10</v>
      </c>
      <c r="G1825" s="384">
        <v>14701</v>
      </c>
      <c r="H1825" s="383" t="s">
        <v>717</v>
      </c>
      <c r="I1825" s="383" t="s">
        <v>699</v>
      </c>
      <c r="J1825" s="383" t="s">
        <v>617</v>
      </c>
      <c r="K1825" s="383" t="s">
        <v>618</v>
      </c>
      <c r="L1825" s="384">
        <v>9088</v>
      </c>
      <c r="M1825" s="383" t="s">
        <v>627</v>
      </c>
      <c r="N1825" s="383" t="s">
        <v>620</v>
      </c>
      <c r="O1825" s="383" t="s">
        <v>230</v>
      </c>
    </row>
    <row r="1826" spans="1:15">
      <c r="A1826" s="385">
        <v>42010</v>
      </c>
      <c r="B1826" s="383" t="s">
        <v>15</v>
      </c>
      <c r="C1826" s="383" t="s">
        <v>16</v>
      </c>
      <c r="D1826" s="383" t="s">
        <v>13</v>
      </c>
      <c r="E1826" s="383" t="s">
        <v>680</v>
      </c>
      <c r="F1826" s="383" t="s">
        <v>10</v>
      </c>
      <c r="G1826" s="384">
        <v>3000</v>
      </c>
      <c r="H1826" s="383" t="s">
        <v>681</v>
      </c>
      <c r="I1826" s="383" t="s">
        <v>700</v>
      </c>
      <c r="J1826" s="383" t="s">
        <v>617</v>
      </c>
      <c r="K1826" s="383" t="s">
        <v>618</v>
      </c>
      <c r="L1826" s="384">
        <v>9280</v>
      </c>
      <c r="M1826" s="383" t="s">
        <v>629</v>
      </c>
      <c r="N1826" s="383" t="s">
        <v>620</v>
      </c>
      <c r="O1826" s="383" t="s">
        <v>230</v>
      </c>
    </row>
    <row r="1827" spans="1:15">
      <c r="A1827" s="385">
        <v>42011</v>
      </c>
      <c r="B1827" s="383" t="s">
        <v>15</v>
      </c>
      <c r="C1827" s="383" t="s">
        <v>16</v>
      </c>
      <c r="D1827" s="383" t="s">
        <v>13</v>
      </c>
      <c r="E1827" s="383" t="s">
        <v>680</v>
      </c>
      <c r="F1827" s="383" t="s">
        <v>10</v>
      </c>
      <c r="G1827" s="384">
        <v>1300</v>
      </c>
      <c r="H1827" s="383" t="s">
        <v>681</v>
      </c>
      <c r="I1827" s="383" t="s">
        <v>690</v>
      </c>
      <c r="J1827" s="383" t="s">
        <v>617</v>
      </c>
      <c r="K1827" s="383" t="s">
        <v>618</v>
      </c>
      <c r="L1827" s="384">
        <v>9280</v>
      </c>
      <c r="M1827" s="383" t="s">
        <v>629</v>
      </c>
      <c r="N1827" s="383" t="s">
        <v>620</v>
      </c>
      <c r="O1827" s="383" t="s">
        <v>230</v>
      </c>
    </row>
    <row r="1828" spans="1:15">
      <c r="A1828" s="385">
        <v>42012</v>
      </c>
      <c r="B1828" s="383" t="s">
        <v>694</v>
      </c>
      <c r="C1828" s="383" t="s">
        <v>23</v>
      </c>
      <c r="D1828" s="383" t="s">
        <v>22</v>
      </c>
      <c r="E1828" s="383" t="s">
        <v>695</v>
      </c>
      <c r="F1828" s="383" t="s">
        <v>10</v>
      </c>
      <c r="G1828" s="384">
        <v>3938</v>
      </c>
      <c r="H1828" s="383" t="s">
        <v>696</v>
      </c>
      <c r="I1828" s="383" t="s">
        <v>706</v>
      </c>
      <c r="J1828" s="383" t="s">
        <v>617</v>
      </c>
      <c r="K1828" s="383" t="s">
        <v>618</v>
      </c>
      <c r="L1828" s="384">
        <v>9280</v>
      </c>
      <c r="M1828" s="383" t="s">
        <v>630</v>
      </c>
      <c r="N1828" s="383" t="s">
        <v>620</v>
      </c>
      <c r="O1828" s="383" t="s">
        <v>230</v>
      </c>
    </row>
    <row r="1829" spans="1:15">
      <c r="A1829" s="385">
        <v>42013</v>
      </c>
      <c r="B1829" s="383" t="s">
        <v>694</v>
      </c>
      <c r="C1829" s="383" t="s">
        <v>23</v>
      </c>
      <c r="D1829" s="383" t="s">
        <v>22</v>
      </c>
      <c r="E1829" s="383" t="s">
        <v>695</v>
      </c>
      <c r="F1829" s="383" t="s">
        <v>10</v>
      </c>
      <c r="G1829" s="384">
        <v>3938</v>
      </c>
      <c r="H1829" s="383" t="s">
        <v>696</v>
      </c>
      <c r="I1829" s="383" t="s">
        <v>706</v>
      </c>
      <c r="J1829" s="383" t="s">
        <v>617</v>
      </c>
      <c r="K1829" s="383" t="s">
        <v>618</v>
      </c>
      <c r="L1829" s="384">
        <v>9280</v>
      </c>
      <c r="M1829" s="383" t="s">
        <v>630</v>
      </c>
      <c r="N1829" s="383" t="s">
        <v>620</v>
      </c>
      <c r="O1829" s="383" t="s">
        <v>230</v>
      </c>
    </row>
    <row r="1830" spans="1:15">
      <c r="A1830" s="385">
        <v>42014</v>
      </c>
      <c r="B1830" s="383" t="s">
        <v>15</v>
      </c>
      <c r="C1830" s="383" t="s">
        <v>16</v>
      </c>
      <c r="D1830" s="383" t="s">
        <v>13</v>
      </c>
      <c r="E1830" s="383" t="s">
        <v>680</v>
      </c>
      <c r="F1830" s="383" t="s">
        <v>10</v>
      </c>
      <c r="G1830" s="384">
        <v>750</v>
      </c>
      <c r="H1830" s="383" t="s">
        <v>681</v>
      </c>
      <c r="I1830" s="383" t="s">
        <v>692</v>
      </c>
      <c r="J1830" s="383" t="s">
        <v>617</v>
      </c>
      <c r="K1830" s="383" t="s">
        <v>618</v>
      </c>
      <c r="L1830" s="384">
        <v>9280</v>
      </c>
      <c r="M1830" s="383" t="s">
        <v>630</v>
      </c>
      <c r="N1830" s="383" t="s">
        <v>620</v>
      </c>
      <c r="O1830" s="383" t="s">
        <v>230</v>
      </c>
    </row>
    <row r="1831" spans="1:15">
      <c r="A1831" s="385">
        <v>42015</v>
      </c>
      <c r="B1831" s="383" t="s">
        <v>15</v>
      </c>
      <c r="C1831" s="383" t="s">
        <v>16</v>
      </c>
      <c r="D1831" s="383" t="s">
        <v>13</v>
      </c>
      <c r="E1831" s="383" t="s">
        <v>680</v>
      </c>
      <c r="F1831" s="383" t="s">
        <v>10</v>
      </c>
      <c r="G1831" s="384">
        <v>750</v>
      </c>
      <c r="H1831" s="383" t="s">
        <v>681</v>
      </c>
      <c r="I1831" s="383" t="s">
        <v>692</v>
      </c>
      <c r="J1831" s="383" t="s">
        <v>617</v>
      </c>
      <c r="K1831" s="383" t="s">
        <v>618</v>
      </c>
      <c r="L1831" s="384">
        <v>9280</v>
      </c>
      <c r="M1831" s="383" t="s">
        <v>630</v>
      </c>
      <c r="N1831" s="383" t="s">
        <v>620</v>
      </c>
      <c r="O1831" s="383" t="s">
        <v>230</v>
      </c>
    </row>
    <row r="1832" spans="1:15">
      <c r="A1832" s="385">
        <v>42016</v>
      </c>
      <c r="B1832" s="383" t="s">
        <v>15</v>
      </c>
      <c r="C1832" s="383" t="s">
        <v>16</v>
      </c>
      <c r="D1832" s="383" t="s">
        <v>13</v>
      </c>
      <c r="E1832" s="383" t="s">
        <v>680</v>
      </c>
      <c r="F1832" s="383" t="s">
        <v>10</v>
      </c>
      <c r="G1832" s="384">
        <v>750</v>
      </c>
      <c r="H1832" s="383" t="s">
        <v>681</v>
      </c>
      <c r="I1832" s="383" t="s">
        <v>692</v>
      </c>
      <c r="J1832" s="383" t="s">
        <v>617</v>
      </c>
      <c r="K1832" s="383" t="s">
        <v>618</v>
      </c>
      <c r="L1832" s="384">
        <v>9280</v>
      </c>
      <c r="M1832" s="383" t="s">
        <v>630</v>
      </c>
      <c r="N1832" s="383" t="s">
        <v>620</v>
      </c>
      <c r="O1832" s="383" t="s">
        <v>230</v>
      </c>
    </row>
    <row r="1833" spans="1:15">
      <c r="A1833" s="385">
        <v>42018</v>
      </c>
      <c r="B1833" s="383" t="s">
        <v>15</v>
      </c>
      <c r="C1833" s="383" t="s">
        <v>16</v>
      </c>
      <c r="D1833" s="383" t="s">
        <v>13</v>
      </c>
      <c r="E1833" s="383" t="s">
        <v>680</v>
      </c>
      <c r="F1833" s="383" t="s">
        <v>10</v>
      </c>
      <c r="G1833" s="384">
        <v>3000</v>
      </c>
      <c r="H1833" s="383" t="s">
        <v>681</v>
      </c>
      <c r="I1833" s="383" t="s">
        <v>689</v>
      </c>
      <c r="J1833" s="383" t="s">
        <v>617</v>
      </c>
      <c r="K1833" s="383" t="s">
        <v>618</v>
      </c>
      <c r="L1833" s="384">
        <v>9804</v>
      </c>
      <c r="M1833" s="383" t="s">
        <v>631</v>
      </c>
      <c r="N1833" s="383" t="s">
        <v>620</v>
      </c>
      <c r="O1833" s="383" t="s">
        <v>230</v>
      </c>
    </row>
    <row r="1834" spans="1:15">
      <c r="A1834" s="385">
        <v>42019</v>
      </c>
      <c r="B1834" s="383" t="s">
        <v>15</v>
      </c>
      <c r="C1834" s="383" t="s">
        <v>16</v>
      </c>
      <c r="D1834" s="383" t="s">
        <v>13</v>
      </c>
      <c r="E1834" s="383" t="s">
        <v>680</v>
      </c>
      <c r="F1834" s="383" t="s">
        <v>10</v>
      </c>
      <c r="G1834" s="384">
        <v>6000</v>
      </c>
      <c r="H1834" s="383" t="s">
        <v>681</v>
      </c>
      <c r="I1834" s="383" t="s">
        <v>684</v>
      </c>
      <c r="J1834" s="383" t="s">
        <v>617</v>
      </c>
      <c r="K1834" s="383" t="s">
        <v>618</v>
      </c>
      <c r="L1834" s="384">
        <v>11627</v>
      </c>
      <c r="M1834" s="383" t="s">
        <v>631</v>
      </c>
      <c r="N1834" s="383" t="s">
        <v>620</v>
      </c>
      <c r="O1834" s="383" t="s">
        <v>230</v>
      </c>
    </row>
    <row r="1835" spans="1:15">
      <c r="A1835" s="385">
        <v>42020</v>
      </c>
      <c r="B1835" s="383" t="s">
        <v>621</v>
      </c>
      <c r="C1835" s="383" t="s">
        <v>8</v>
      </c>
      <c r="D1835" s="383" t="s">
        <v>9</v>
      </c>
      <c r="E1835" s="383" t="s">
        <v>622</v>
      </c>
      <c r="F1835" s="383" t="s">
        <v>10</v>
      </c>
      <c r="G1835" s="384">
        <v>9855</v>
      </c>
      <c r="H1835" s="383" t="s">
        <v>14</v>
      </c>
      <c r="I1835" s="383" t="s">
        <v>693</v>
      </c>
      <c r="J1835" s="383" t="s">
        <v>617</v>
      </c>
      <c r="K1835" s="383" t="s">
        <v>618</v>
      </c>
      <c r="L1835" s="384">
        <v>12650</v>
      </c>
      <c r="M1835" s="383" t="s">
        <v>631</v>
      </c>
      <c r="N1835" s="383" t="s">
        <v>620</v>
      </c>
      <c r="O1835" s="383" t="s">
        <v>230</v>
      </c>
    </row>
    <row r="1836" spans="1:15">
      <c r="A1836" s="385">
        <v>42021</v>
      </c>
      <c r="B1836" s="383" t="s">
        <v>15</v>
      </c>
      <c r="C1836" s="383" t="s">
        <v>16</v>
      </c>
      <c r="D1836" s="383" t="s">
        <v>13</v>
      </c>
      <c r="E1836" s="383" t="s">
        <v>680</v>
      </c>
      <c r="F1836" s="383" t="s">
        <v>10</v>
      </c>
      <c r="G1836" s="384">
        <v>6000</v>
      </c>
      <c r="H1836" s="383" t="s">
        <v>681</v>
      </c>
      <c r="I1836" s="383" t="s">
        <v>684</v>
      </c>
      <c r="J1836" s="383" t="s">
        <v>617</v>
      </c>
      <c r="K1836" s="383" t="s">
        <v>618</v>
      </c>
      <c r="L1836" s="384">
        <v>12650</v>
      </c>
      <c r="M1836" s="383" t="s">
        <v>632</v>
      </c>
      <c r="N1836" s="383" t="s">
        <v>620</v>
      </c>
      <c r="O1836" s="383" t="s">
        <v>230</v>
      </c>
    </row>
    <row r="1837" spans="1:15">
      <c r="A1837" s="385">
        <v>42022</v>
      </c>
      <c r="B1837" s="383" t="s">
        <v>15</v>
      </c>
      <c r="C1837" s="383" t="s">
        <v>16</v>
      </c>
      <c r="D1837" s="383" t="s">
        <v>13</v>
      </c>
      <c r="E1837" s="383" t="s">
        <v>680</v>
      </c>
      <c r="F1837" s="383" t="s">
        <v>10</v>
      </c>
      <c r="G1837" s="384">
        <v>6000</v>
      </c>
      <c r="H1837" s="383" t="s">
        <v>681</v>
      </c>
      <c r="I1837" s="383" t="s">
        <v>684</v>
      </c>
      <c r="J1837" s="383" t="s">
        <v>617</v>
      </c>
      <c r="K1837" s="383" t="s">
        <v>618</v>
      </c>
      <c r="L1837" s="384">
        <v>12650</v>
      </c>
      <c r="M1837" s="383" t="s">
        <v>632</v>
      </c>
      <c r="N1837" s="383" t="s">
        <v>620</v>
      </c>
      <c r="O1837" s="383" t="s">
        <v>230</v>
      </c>
    </row>
    <row r="1838" spans="1:15">
      <c r="A1838" s="385">
        <v>42023</v>
      </c>
      <c r="B1838" s="383" t="s">
        <v>15</v>
      </c>
      <c r="C1838" s="383" t="s">
        <v>16</v>
      </c>
      <c r="D1838" s="383" t="s">
        <v>13</v>
      </c>
      <c r="E1838" s="383" t="s">
        <v>680</v>
      </c>
      <c r="F1838" s="383" t="s">
        <v>10</v>
      </c>
      <c r="G1838" s="384">
        <v>8000</v>
      </c>
      <c r="H1838" s="383" t="s">
        <v>681</v>
      </c>
      <c r="I1838" s="383" t="s">
        <v>684</v>
      </c>
      <c r="J1838" s="383" t="s">
        <v>617</v>
      </c>
      <c r="K1838" s="383" t="s">
        <v>618</v>
      </c>
      <c r="L1838" s="384">
        <v>12650</v>
      </c>
      <c r="M1838" s="383" t="s">
        <v>632</v>
      </c>
      <c r="N1838" s="383" t="s">
        <v>620</v>
      </c>
      <c r="O1838" s="383" t="s">
        <v>230</v>
      </c>
    </row>
    <row r="1839" spans="1:15">
      <c r="A1839" s="385">
        <v>42024</v>
      </c>
      <c r="B1839" s="383" t="s">
        <v>15</v>
      </c>
      <c r="C1839" s="383" t="s">
        <v>16</v>
      </c>
      <c r="D1839" s="383" t="s">
        <v>13</v>
      </c>
      <c r="E1839" s="383" t="s">
        <v>680</v>
      </c>
      <c r="F1839" s="383" t="s">
        <v>10</v>
      </c>
      <c r="G1839" s="384">
        <v>8000</v>
      </c>
      <c r="H1839" s="383" t="s">
        <v>681</v>
      </c>
      <c r="I1839" s="383" t="s">
        <v>684</v>
      </c>
      <c r="J1839" s="383" t="s">
        <v>617</v>
      </c>
      <c r="K1839" s="383" t="s">
        <v>618</v>
      </c>
      <c r="L1839" s="384">
        <v>12775</v>
      </c>
      <c r="M1839" s="383" t="s">
        <v>633</v>
      </c>
      <c r="N1839" s="383" t="s">
        <v>620</v>
      </c>
      <c r="O1839" s="383" t="s">
        <v>230</v>
      </c>
    </row>
    <row r="1840" spans="1:15">
      <c r="A1840" s="385">
        <v>42025</v>
      </c>
      <c r="B1840" s="383" t="s">
        <v>15</v>
      </c>
      <c r="C1840" s="383" t="s">
        <v>16</v>
      </c>
      <c r="D1840" s="383" t="s">
        <v>13</v>
      </c>
      <c r="E1840" s="383" t="s">
        <v>680</v>
      </c>
      <c r="F1840" s="383" t="s">
        <v>10</v>
      </c>
      <c r="G1840" s="384">
        <v>8000</v>
      </c>
      <c r="H1840" s="383" t="s">
        <v>681</v>
      </c>
      <c r="I1840" s="383" t="s">
        <v>684</v>
      </c>
      <c r="J1840" s="383" t="s">
        <v>617</v>
      </c>
      <c r="K1840" s="383" t="s">
        <v>618</v>
      </c>
      <c r="L1840" s="384">
        <v>14695</v>
      </c>
      <c r="M1840" s="383" t="s">
        <v>633</v>
      </c>
      <c r="N1840" s="383" t="s">
        <v>620</v>
      </c>
      <c r="O1840" s="383" t="s">
        <v>230</v>
      </c>
    </row>
    <row r="1841" spans="1:15">
      <c r="A1841" s="385">
        <v>42026</v>
      </c>
      <c r="B1841" s="383" t="s">
        <v>15</v>
      </c>
      <c r="C1841" s="383" t="s">
        <v>16</v>
      </c>
      <c r="D1841" s="383" t="s">
        <v>13</v>
      </c>
      <c r="E1841" s="383" t="s">
        <v>680</v>
      </c>
      <c r="F1841" s="383" t="s">
        <v>10</v>
      </c>
      <c r="G1841" s="384">
        <v>8000</v>
      </c>
      <c r="H1841" s="383" t="s">
        <v>681</v>
      </c>
      <c r="I1841" s="383" t="s">
        <v>684</v>
      </c>
      <c r="J1841" s="383" t="s">
        <v>617</v>
      </c>
      <c r="K1841" s="383" t="s">
        <v>618</v>
      </c>
      <c r="L1841" s="384">
        <v>15922</v>
      </c>
      <c r="M1841" s="383" t="s">
        <v>633</v>
      </c>
      <c r="N1841" s="383" t="s">
        <v>620</v>
      </c>
      <c r="O1841" s="383" t="s">
        <v>230</v>
      </c>
    </row>
    <row r="1842" spans="1:15">
      <c r="A1842" s="385">
        <v>42027</v>
      </c>
      <c r="B1842" s="383" t="s">
        <v>15</v>
      </c>
      <c r="C1842" s="383" t="s">
        <v>16</v>
      </c>
      <c r="D1842" s="383" t="s">
        <v>13</v>
      </c>
      <c r="E1842" s="383" t="s">
        <v>680</v>
      </c>
      <c r="F1842" s="383" t="s">
        <v>10</v>
      </c>
      <c r="G1842" s="384">
        <v>8000</v>
      </c>
      <c r="H1842" s="383" t="s">
        <v>681</v>
      </c>
      <c r="I1842" s="383" t="s">
        <v>684</v>
      </c>
      <c r="J1842" s="383" t="s">
        <v>617</v>
      </c>
      <c r="K1842" s="383" t="s">
        <v>618</v>
      </c>
      <c r="L1842" s="384">
        <v>17245</v>
      </c>
      <c r="M1842" s="383" t="s">
        <v>633</v>
      </c>
      <c r="N1842" s="383" t="s">
        <v>620</v>
      </c>
      <c r="O1842" s="383" t="s">
        <v>230</v>
      </c>
    </row>
    <row r="1843" spans="1:15">
      <c r="A1843" s="385">
        <v>42028</v>
      </c>
      <c r="B1843" s="383" t="s">
        <v>15</v>
      </c>
      <c r="C1843" s="383" t="s">
        <v>16</v>
      </c>
      <c r="D1843" s="383" t="s">
        <v>13</v>
      </c>
      <c r="E1843" s="383" t="s">
        <v>680</v>
      </c>
      <c r="F1843" s="383" t="s">
        <v>10</v>
      </c>
      <c r="G1843" s="384">
        <v>8000</v>
      </c>
      <c r="H1843" s="383" t="s">
        <v>681</v>
      </c>
      <c r="I1843" s="383" t="s">
        <v>684</v>
      </c>
      <c r="J1843" s="383" t="s">
        <v>617</v>
      </c>
      <c r="K1843" s="383" t="s">
        <v>618</v>
      </c>
      <c r="L1843" s="384">
        <v>18650</v>
      </c>
      <c r="M1843" s="383" t="s">
        <v>633</v>
      </c>
      <c r="N1843" s="383" t="s">
        <v>620</v>
      </c>
      <c r="O1843" s="383" t="s">
        <v>230</v>
      </c>
    </row>
    <row r="1844" spans="1:15">
      <c r="A1844" s="385">
        <v>42029</v>
      </c>
      <c r="B1844" s="383" t="s">
        <v>15</v>
      </c>
      <c r="C1844" s="383" t="s">
        <v>16</v>
      </c>
      <c r="D1844" s="383" t="s">
        <v>13</v>
      </c>
      <c r="E1844" s="383" t="s">
        <v>680</v>
      </c>
      <c r="F1844" s="383" t="s">
        <v>10</v>
      </c>
      <c r="G1844" s="384">
        <v>8000</v>
      </c>
      <c r="H1844" s="383" t="s">
        <v>681</v>
      </c>
      <c r="I1844" s="383" t="s">
        <v>684</v>
      </c>
      <c r="J1844" s="383" t="s">
        <v>617</v>
      </c>
      <c r="K1844" s="383" t="s">
        <v>618</v>
      </c>
      <c r="L1844" s="384">
        <v>18650</v>
      </c>
      <c r="M1844" s="383" t="s">
        <v>633</v>
      </c>
      <c r="N1844" s="383" t="s">
        <v>620</v>
      </c>
      <c r="O1844" s="383" t="s">
        <v>230</v>
      </c>
    </row>
    <row r="1845" spans="1:15">
      <c r="A1845" s="385">
        <v>42030</v>
      </c>
      <c r="B1845" s="383" t="s">
        <v>15</v>
      </c>
      <c r="C1845" s="383" t="s">
        <v>16</v>
      </c>
      <c r="D1845" s="383" t="s">
        <v>13</v>
      </c>
      <c r="E1845" s="383" t="s">
        <v>680</v>
      </c>
      <c r="F1845" s="383" t="s">
        <v>10</v>
      </c>
      <c r="G1845" s="384">
        <v>8000</v>
      </c>
      <c r="H1845" s="383" t="s">
        <v>681</v>
      </c>
      <c r="I1845" s="383" t="s">
        <v>684</v>
      </c>
      <c r="J1845" s="383" t="s">
        <v>617</v>
      </c>
      <c r="K1845" s="383" t="s">
        <v>618</v>
      </c>
      <c r="L1845" s="384">
        <v>18650</v>
      </c>
      <c r="M1845" s="383" t="s">
        <v>634</v>
      </c>
      <c r="N1845" s="383" t="s">
        <v>620</v>
      </c>
      <c r="O1845" s="383" t="s">
        <v>230</v>
      </c>
    </row>
    <row r="1846" spans="1:15">
      <c r="A1846" s="385">
        <v>42031</v>
      </c>
      <c r="B1846" s="383" t="s">
        <v>15</v>
      </c>
      <c r="C1846" s="383" t="s">
        <v>16</v>
      </c>
      <c r="D1846" s="383" t="s">
        <v>13</v>
      </c>
      <c r="E1846" s="383" t="s">
        <v>680</v>
      </c>
      <c r="F1846" s="383" t="s">
        <v>10</v>
      </c>
      <c r="G1846" s="384">
        <v>8000</v>
      </c>
      <c r="H1846" s="383" t="s">
        <v>681</v>
      </c>
      <c r="I1846" s="383" t="s">
        <v>684</v>
      </c>
      <c r="J1846" s="383" t="s">
        <v>617</v>
      </c>
      <c r="K1846" s="383" t="s">
        <v>618</v>
      </c>
      <c r="L1846" s="384">
        <v>18650</v>
      </c>
      <c r="M1846" s="383" t="s">
        <v>634</v>
      </c>
      <c r="N1846" s="383" t="s">
        <v>620</v>
      </c>
      <c r="O1846" s="383" t="s">
        <v>230</v>
      </c>
    </row>
    <row r="1847" spans="1:15">
      <c r="A1847" s="385">
        <v>42032</v>
      </c>
      <c r="B1847" s="383" t="s">
        <v>15</v>
      </c>
      <c r="C1847" s="383" t="s">
        <v>16</v>
      </c>
      <c r="D1847" s="383" t="s">
        <v>13</v>
      </c>
      <c r="E1847" s="383" t="s">
        <v>680</v>
      </c>
      <c r="F1847" s="383" t="s">
        <v>10</v>
      </c>
      <c r="G1847" s="384">
        <v>8000</v>
      </c>
      <c r="H1847" s="383" t="s">
        <v>681</v>
      </c>
      <c r="I1847" s="383" t="s">
        <v>684</v>
      </c>
      <c r="J1847" s="383" t="s">
        <v>617</v>
      </c>
      <c r="K1847" s="383" t="s">
        <v>618</v>
      </c>
      <c r="L1847" s="384">
        <v>18650</v>
      </c>
      <c r="M1847" s="383" t="s">
        <v>634</v>
      </c>
      <c r="N1847" s="383" t="s">
        <v>620</v>
      </c>
      <c r="O1847" s="383" t="s">
        <v>230</v>
      </c>
    </row>
    <row r="1848" spans="1:15">
      <c r="A1848" s="385">
        <v>42033</v>
      </c>
      <c r="B1848" s="383" t="s">
        <v>15</v>
      </c>
      <c r="C1848" s="383" t="s">
        <v>16</v>
      </c>
      <c r="D1848" s="383" t="s">
        <v>13</v>
      </c>
      <c r="E1848" s="383" t="s">
        <v>680</v>
      </c>
      <c r="F1848" s="383" t="s">
        <v>10</v>
      </c>
      <c r="G1848" s="384">
        <v>8000</v>
      </c>
      <c r="H1848" s="383" t="s">
        <v>681</v>
      </c>
      <c r="I1848" s="383" t="s">
        <v>684</v>
      </c>
      <c r="J1848" s="383" t="s">
        <v>617</v>
      </c>
      <c r="K1848" s="383" t="s">
        <v>618</v>
      </c>
      <c r="L1848" s="384">
        <v>18650</v>
      </c>
      <c r="M1848" s="383" t="s">
        <v>634</v>
      </c>
      <c r="N1848" s="383" t="s">
        <v>620</v>
      </c>
      <c r="O1848" s="383" t="s">
        <v>230</v>
      </c>
    </row>
    <row r="1849" spans="1:15">
      <c r="A1849" s="385">
        <v>42034</v>
      </c>
      <c r="B1849" s="383" t="s">
        <v>17</v>
      </c>
      <c r="C1849" s="383" t="s">
        <v>18</v>
      </c>
      <c r="D1849" s="383" t="s">
        <v>19</v>
      </c>
      <c r="E1849" s="383" t="s">
        <v>668</v>
      </c>
      <c r="F1849" s="383" t="s">
        <v>10</v>
      </c>
      <c r="G1849" s="384">
        <v>2000</v>
      </c>
      <c r="H1849" s="383" t="s">
        <v>676</v>
      </c>
      <c r="I1849" s="383" t="s">
        <v>677</v>
      </c>
      <c r="J1849" s="383" t="s">
        <v>617</v>
      </c>
      <c r="K1849" s="383" t="s">
        <v>618</v>
      </c>
      <c r="L1849" s="384">
        <v>18650</v>
      </c>
      <c r="M1849" s="383" t="s">
        <v>634</v>
      </c>
      <c r="N1849" s="383" t="s">
        <v>620</v>
      </c>
      <c r="O1849" s="383" t="s">
        <v>230</v>
      </c>
    </row>
    <row r="1850" spans="1:15">
      <c r="A1850" s="385">
        <v>42035</v>
      </c>
      <c r="B1850" s="383" t="s">
        <v>15</v>
      </c>
      <c r="C1850" s="383" t="s">
        <v>16</v>
      </c>
      <c r="D1850" s="383" t="s">
        <v>13</v>
      </c>
      <c r="E1850" s="383" t="s">
        <v>680</v>
      </c>
      <c r="F1850" s="383" t="s">
        <v>10</v>
      </c>
      <c r="G1850" s="384">
        <v>8000</v>
      </c>
      <c r="H1850" s="383" t="s">
        <v>681</v>
      </c>
      <c r="I1850" s="383" t="s">
        <v>684</v>
      </c>
      <c r="J1850" s="383" t="s">
        <v>617</v>
      </c>
      <c r="K1850" s="383" t="s">
        <v>618</v>
      </c>
      <c r="L1850" s="384">
        <v>18650</v>
      </c>
      <c r="M1850" s="383" t="s">
        <v>634</v>
      </c>
      <c r="N1850" s="383" t="s">
        <v>620</v>
      </c>
      <c r="O1850" s="383" t="s">
        <v>230</v>
      </c>
    </row>
    <row r="1851" spans="1:15">
      <c r="A1851" s="385">
        <v>42036</v>
      </c>
      <c r="B1851" s="383" t="s">
        <v>15</v>
      </c>
      <c r="C1851" s="383" t="s">
        <v>16</v>
      </c>
      <c r="D1851" s="383" t="s">
        <v>13</v>
      </c>
      <c r="E1851" s="383" t="s">
        <v>680</v>
      </c>
      <c r="F1851" s="383" t="s">
        <v>10</v>
      </c>
      <c r="G1851" s="384">
        <v>8000</v>
      </c>
      <c r="H1851" s="383" t="s">
        <v>681</v>
      </c>
      <c r="I1851" s="383" t="s">
        <v>684</v>
      </c>
      <c r="J1851" s="383" t="s">
        <v>617</v>
      </c>
      <c r="K1851" s="383" t="s">
        <v>618</v>
      </c>
      <c r="L1851" s="384">
        <v>18660</v>
      </c>
      <c r="M1851" s="383" t="s">
        <v>634</v>
      </c>
      <c r="N1851" s="383" t="s">
        <v>620</v>
      </c>
      <c r="O1851" s="383" t="s">
        <v>230</v>
      </c>
    </row>
    <row r="1852" spans="1:15">
      <c r="A1852" s="385">
        <v>42037</v>
      </c>
      <c r="B1852" s="383" t="s">
        <v>15</v>
      </c>
      <c r="C1852" s="383" t="s">
        <v>16</v>
      </c>
      <c r="D1852" s="383" t="s">
        <v>13</v>
      </c>
      <c r="E1852" s="383" t="s">
        <v>680</v>
      </c>
      <c r="F1852" s="383" t="s">
        <v>10</v>
      </c>
      <c r="G1852" s="384">
        <v>8000</v>
      </c>
      <c r="H1852" s="383" t="s">
        <v>681</v>
      </c>
      <c r="I1852" s="383" t="s">
        <v>684</v>
      </c>
      <c r="J1852" s="383" t="s">
        <v>617</v>
      </c>
      <c r="K1852" s="383" t="s">
        <v>618</v>
      </c>
      <c r="L1852" s="384">
        <v>18660</v>
      </c>
      <c r="M1852" s="383" t="s">
        <v>634</v>
      </c>
      <c r="N1852" s="383" t="s">
        <v>620</v>
      </c>
      <c r="O1852" s="383" t="s">
        <v>230</v>
      </c>
    </row>
    <row r="1853" spans="1:15">
      <c r="A1853" s="385">
        <v>42038</v>
      </c>
      <c r="B1853" s="383" t="s">
        <v>621</v>
      </c>
      <c r="C1853" s="383" t="s">
        <v>8</v>
      </c>
      <c r="D1853" s="383" t="s">
        <v>9</v>
      </c>
      <c r="E1853" s="383" t="s">
        <v>622</v>
      </c>
      <c r="F1853" s="383" t="s">
        <v>10</v>
      </c>
      <c r="G1853" s="384">
        <v>590</v>
      </c>
      <c r="H1853" s="383" t="s">
        <v>14</v>
      </c>
      <c r="I1853" s="383" t="s">
        <v>691</v>
      </c>
      <c r="J1853" s="383" t="s">
        <v>617</v>
      </c>
      <c r="K1853" s="383" t="s">
        <v>618</v>
      </c>
      <c r="L1853" s="384">
        <v>18660</v>
      </c>
      <c r="M1853" s="383" t="s">
        <v>634</v>
      </c>
      <c r="N1853" s="383" t="s">
        <v>620</v>
      </c>
      <c r="O1853" s="383" t="s">
        <v>230</v>
      </c>
    </row>
    <row r="1854" spans="1:15">
      <c r="A1854" s="385">
        <v>42039</v>
      </c>
      <c r="B1854" s="383" t="s">
        <v>15</v>
      </c>
      <c r="C1854" s="383" t="s">
        <v>16</v>
      </c>
      <c r="D1854" s="383" t="s">
        <v>13</v>
      </c>
      <c r="E1854" s="383" t="s">
        <v>680</v>
      </c>
      <c r="F1854" s="383" t="s">
        <v>10</v>
      </c>
      <c r="G1854" s="384">
        <v>8000</v>
      </c>
      <c r="H1854" s="383" t="s">
        <v>681</v>
      </c>
      <c r="I1854" s="383" t="s">
        <v>684</v>
      </c>
      <c r="J1854" s="383" t="s">
        <v>617</v>
      </c>
      <c r="K1854" s="383" t="s">
        <v>618</v>
      </c>
      <c r="L1854" s="384">
        <v>18660</v>
      </c>
      <c r="M1854" s="383" t="s">
        <v>634</v>
      </c>
      <c r="N1854" s="383" t="s">
        <v>620</v>
      </c>
      <c r="O1854" s="383" t="s">
        <v>230</v>
      </c>
    </row>
    <row r="1855" spans="1:15">
      <c r="A1855" s="385">
        <v>42040</v>
      </c>
      <c r="B1855" s="383" t="s">
        <v>15</v>
      </c>
      <c r="C1855" s="383" t="s">
        <v>16</v>
      </c>
      <c r="D1855" s="383" t="s">
        <v>13</v>
      </c>
      <c r="E1855" s="383" t="s">
        <v>680</v>
      </c>
      <c r="F1855" s="383" t="s">
        <v>10</v>
      </c>
      <c r="G1855" s="384">
        <v>8000</v>
      </c>
      <c r="H1855" s="383" t="s">
        <v>681</v>
      </c>
      <c r="I1855" s="383" t="s">
        <v>684</v>
      </c>
      <c r="J1855" s="383" t="s">
        <v>617</v>
      </c>
      <c r="K1855" s="383" t="s">
        <v>618</v>
      </c>
      <c r="L1855" s="384">
        <v>18761</v>
      </c>
      <c r="M1855" s="383" t="s">
        <v>635</v>
      </c>
      <c r="N1855" s="383" t="s">
        <v>620</v>
      </c>
      <c r="O1855" s="383" t="s">
        <v>230</v>
      </c>
    </row>
    <row r="1856" spans="1:15">
      <c r="A1856" s="385">
        <v>42041</v>
      </c>
      <c r="B1856" s="383" t="s">
        <v>15</v>
      </c>
      <c r="C1856" s="383" t="s">
        <v>16</v>
      </c>
      <c r="D1856" s="383" t="s">
        <v>13</v>
      </c>
      <c r="E1856" s="383" t="s">
        <v>680</v>
      </c>
      <c r="F1856" s="383" t="s">
        <v>10</v>
      </c>
      <c r="G1856" s="384">
        <v>8000</v>
      </c>
      <c r="H1856" s="383" t="s">
        <v>681</v>
      </c>
      <c r="I1856" s="383" t="s">
        <v>684</v>
      </c>
      <c r="J1856" s="383" t="s">
        <v>617</v>
      </c>
      <c r="K1856" s="383" t="s">
        <v>618</v>
      </c>
      <c r="L1856" s="384">
        <v>18761</v>
      </c>
      <c r="M1856" s="383" t="s">
        <v>635</v>
      </c>
      <c r="N1856" s="383" t="s">
        <v>620</v>
      </c>
      <c r="O1856" s="383" t="s">
        <v>230</v>
      </c>
    </row>
    <row r="1857" spans="1:15">
      <c r="A1857" s="385">
        <v>42042</v>
      </c>
      <c r="B1857" s="383" t="s">
        <v>15</v>
      </c>
      <c r="C1857" s="383" t="s">
        <v>16</v>
      </c>
      <c r="D1857" s="383" t="s">
        <v>13</v>
      </c>
      <c r="E1857" s="383" t="s">
        <v>680</v>
      </c>
      <c r="F1857" s="383" t="s">
        <v>10</v>
      </c>
      <c r="G1857" s="384">
        <v>8000</v>
      </c>
      <c r="H1857" s="383" t="s">
        <v>681</v>
      </c>
      <c r="I1857" s="383" t="s">
        <v>684</v>
      </c>
      <c r="J1857" s="383" t="s">
        <v>617</v>
      </c>
      <c r="K1857" s="383" t="s">
        <v>618</v>
      </c>
      <c r="L1857" s="384">
        <v>18800</v>
      </c>
      <c r="M1857" s="383" t="s">
        <v>635</v>
      </c>
      <c r="N1857" s="383" t="s">
        <v>620</v>
      </c>
      <c r="O1857" s="383" t="s">
        <v>230</v>
      </c>
    </row>
    <row r="1858" spans="1:15">
      <c r="A1858" s="385">
        <v>42043</v>
      </c>
      <c r="B1858" s="383" t="s">
        <v>15</v>
      </c>
      <c r="C1858" s="383" t="s">
        <v>16</v>
      </c>
      <c r="D1858" s="383" t="s">
        <v>13</v>
      </c>
      <c r="E1858" s="383" t="s">
        <v>680</v>
      </c>
      <c r="F1858" s="383" t="s">
        <v>10</v>
      </c>
      <c r="G1858" s="384">
        <v>8000</v>
      </c>
      <c r="H1858" s="383" t="s">
        <v>681</v>
      </c>
      <c r="I1858" s="383" t="s">
        <v>684</v>
      </c>
      <c r="J1858" s="383" t="s">
        <v>617</v>
      </c>
      <c r="K1858" s="383" t="s">
        <v>618</v>
      </c>
      <c r="L1858" s="384">
        <v>20258</v>
      </c>
      <c r="M1858" s="383" t="s">
        <v>635</v>
      </c>
      <c r="N1858" s="383" t="s">
        <v>620</v>
      </c>
      <c r="O1858" s="383" t="s">
        <v>230</v>
      </c>
    </row>
    <row r="1859" spans="1:15">
      <c r="A1859" s="385">
        <v>42044</v>
      </c>
      <c r="B1859" s="383" t="s">
        <v>15</v>
      </c>
      <c r="C1859" s="383" t="s">
        <v>16</v>
      </c>
      <c r="D1859" s="383" t="s">
        <v>13</v>
      </c>
      <c r="E1859" s="383" t="s">
        <v>680</v>
      </c>
      <c r="F1859" s="383" t="s">
        <v>10</v>
      </c>
      <c r="G1859" s="384">
        <v>8000</v>
      </c>
      <c r="H1859" s="383" t="s">
        <v>681</v>
      </c>
      <c r="I1859" s="383" t="s">
        <v>684</v>
      </c>
      <c r="J1859" s="383" t="s">
        <v>617</v>
      </c>
      <c r="K1859" s="383" t="s">
        <v>618</v>
      </c>
      <c r="L1859" s="384">
        <v>20833</v>
      </c>
      <c r="M1859" s="383" t="s">
        <v>635</v>
      </c>
      <c r="N1859" s="383" t="s">
        <v>620</v>
      </c>
      <c r="O1859" s="383" t="s">
        <v>230</v>
      </c>
    </row>
    <row r="1860" spans="1:15">
      <c r="A1860" s="385">
        <v>42045</v>
      </c>
      <c r="B1860" s="383" t="s">
        <v>15</v>
      </c>
      <c r="C1860" s="383" t="s">
        <v>16</v>
      </c>
      <c r="D1860" s="383" t="s">
        <v>13</v>
      </c>
      <c r="E1860" s="383" t="s">
        <v>680</v>
      </c>
      <c r="F1860" s="383" t="s">
        <v>10</v>
      </c>
      <c r="G1860" s="384">
        <v>8000</v>
      </c>
      <c r="H1860" s="383" t="s">
        <v>681</v>
      </c>
      <c r="I1860" s="383" t="s">
        <v>684</v>
      </c>
      <c r="J1860" s="383" t="s">
        <v>617</v>
      </c>
      <c r="K1860" s="383" t="s">
        <v>618</v>
      </c>
      <c r="L1860" s="384">
        <v>20833</v>
      </c>
      <c r="M1860" s="383" t="s">
        <v>635</v>
      </c>
      <c r="N1860" s="383" t="s">
        <v>620</v>
      </c>
      <c r="O1860" s="383" t="s">
        <v>230</v>
      </c>
    </row>
    <row r="1861" spans="1:15">
      <c r="A1861" s="385">
        <v>42046</v>
      </c>
      <c r="B1861" s="383" t="s">
        <v>15</v>
      </c>
      <c r="C1861" s="383" t="s">
        <v>16</v>
      </c>
      <c r="D1861" s="383" t="s">
        <v>13</v>
      </c>
      <c r="E1861" s="383" t="s">
        <v>680</v>
      </c>
      <c r="F1861" s="383" t="s">
        <v>10</v>
      </c>
      <c r="G1861" s="384">
        <v>8000</v>
      </c>
      <c r="H1861" s="383" t="s">
        <v>681</v>
      </c>
      <c r="I1861" s="383" t="s">
        <v>684</v>
      </c>
      <c r="J1861" s="383" t="s">
        <v>617</v>
      </c>
      <c r="K1861" s="383" t="s">
        <v>618</v>
      </c>
      <c r="L1861" s="384">
        <v>20833</v>
      </c>
      <c r="M1861" s="383" t="s">
        <v>635</v>
      </c>
      <c r="N1861" s="383" t="s">
        <v>620</v>
      </c>
      <c r="O1861" s="383" t="s">
        <v>230</v>
      </c>
    </row>
    <row r="1862" spans="1:15">
      <c r="A1862" s="385">
        <v>42047</v>
      </c>
      <c r="B1862" s="383" t="s">
        <v>15</v>
      </c>
      <c r="C1862" s="383" t="s">
        <v>16</v>
      </c>
      <c r="D1862" s="383" t="s">
        <v>13</v>
      </c>
      <c r="E1862" s="383" t="s">
        <v>680</v>
      </c>
      <c r="F1862" s="383" t="s">
        <v>10</v>
      </c>
      <c r="G1862" s="384">
        <v>8000</v>
      </c>
      <c r="H1862" s="383" t="s">
        <v>681</v>
      </c>
      <c r="I1862" s="383" t="s">
        <v>684</v>
      </c>
      <c r="J1862" s="383" t="s">
        <v>617</v>
      </c>
      <c r="K1862" s="383" t="s">
        <v>618</v>
      </c>
      <c r="L1862" s="384">
        <v>20833</v>
      </c>
      <c r="M1862" s="383" t="s">
        <v>635</v>
      </c>
      <c r="N1862" s="383" t="s">
        <v>620</v>
      </c>
      <c r="O1862" s="383" t="s">
        <v>230</v>
      </c>
    </row>
    <row r="1863" spans="1:15">
      <c r="A1863" s="385">
        <v>42048</v>
      </c>
      <c r="B1863" s="383" t="s">
        <v>15</v>
      </c>
      <c r="C1863" s="383" t="s">
        <v>16</v>
      </c>
      <c r="D1863" s="383" t="s">
        <v>13</v>
      </c>
      <c r="E1863" s="383" t="s">
        <v>680</v>
      </c>
      <c r="F1863" s="383" t="s">
        <v>10</v>
      </c>
      <c r="G1863" s="384">
        <v>8000</v>
      </c>
      <c r="H1863" s="383" t="s">
        <v>681</v>
      </c>
      <c r="I1863" s="383" t="s">
        <v>684</v>
      </c>
      <c r="J1863" s="383" t="s">
        <v>617</v>
      </c>
      <c r="K1863" s="383" t="s">
        <v>618</v>
      </c>
      <c r="L1863" s="384">
        <v>20833</v>
      </c>
      <c r="M1863" s="383" t="s">
        <v>635</v>
      </c>
      <c r="N1863" s="383" t="s">
        <v>620</v>
      </c>
      <c r="O1863" s="383" t="s">
        <v>230</v>
      </c>
    </row>
    <row r="1864" spans="1:15">
      <c r="A1864" s="385">
        <v>42049</v>
      </c>
      <c r="B1864" s="383" t="s">
        <v>15</v>
      </c>
      <c r="C1864" s="383" t="s">
        <v>16</v>
      </c>
      <c r="D1864" s="383" t="s">
        <v>13</v>
      </c>
      <c r="E1864" s="383" t="s">
        <v>680</v>
      </c>
      <c r="F1864" s="383" t="s">
        <v>10</v>
      </c>
      <c r="G1864" s="384">
        <v>8000</v>
      </c>
      <c r="H1864" s="383" t="s">
        <v>681</v>
      </c>
      <c r="I1864" s="383" t="s">
        <v>684</v>
      </c>
      <c r="J1864" s="383" t="s">
        <v>617</v>
      </c>
      <c r="K1864" s="383" t="s">
        <v>618</v>
      </c>
      <c r="L1864" s="384">
        <v>21180</v>
      </c>
      <c r="M1864" s="383" t="s">
        <v>635</v>
      </c>
      <c r="N1864" s="383" t="s">
        <v>620</v>
      </c>
      <c r="O1864" s="383" t="s">
        <v>230</v>
      </c>
    </row>
    <row r="1865" spans="1:15">
      <c r="A1865" s="385">
        <v>42050</v>
      </c>
      <c r="B1865" s="383" t="s">
        <v>15</v>
      </c>
      <c r="C1865" s="383" t="s">
        <v>16</v>
      </c>
      <c r="D1865" s="383" t="s">
        <v>13</v>
      </c>
      <c r="E1865" s="383" t="s">
        <v>680</v>
      </c>
      <c r="F1865" s="383" t="s">
        <v>10</v>
      </c>
      <c r="G1865" s="384">
        <v>8000</v>
      </c>
      <c r="H1865" s="383" t="s">
        <v>681</v>
      </c>
      <c r="I1865" s="383" t="s">
        <v>684</v>
      </c>
      <c r="J1865" s="383" t="s">
        <v>617</v>
      </c>
      <c r="K1865" s="383" t="s">
        <v>618</v>
      </c>
      <c r="L1865" s="384">
        <v>22680</v>
      </c>
      <c r="M1865" s="383" t="s">
        <v>635</v>
      </c>
      <c r="N1865" s="383" t="s">
        <v>620</v>
      </c>
      <c r="O1865" s="383" t="s">
        <v>230</v>
      </c>
    </row>
    <row r="1866" spans="1:15">
      <c r="A1866" s="385">
        <v>42051</v>
      </c>
      <c r="B1866" s="383" t="s">
        <v>15</v>
      </c>
      <c r="C1866" s="383" t="s">
        <v>16</v>
      </c>
      <c r="D1866" s="383" t="s">
        <v>13</v>
      </c>
      <c r="E1866" s="383" t="s">
        <v>680</v>
      </c>
      <c r="F1866" s="383" t="s">
        <v>10</v>
      </c>
      <c r="G1866" s="384">
        <v>8000</v>
      </c>
      <c r="H1866" s="383" t="s">
        <v>681</v>
      </c>
      <c r="I1866" s="383" t="s">
        <v>684</v>
      </c>
      <c r="J1866" s="383" t="s">
        <v>617</v>
      </c>
      <c r="K1866" s="383" t="s">
        <v>618</v>
      </c>
      <c r="L1866" s="384">
        <v>23171</v>
      </c>
      <c r="M1866" s="383" t="s">
        <v>635</v>
      </c>
      <c r="N1866" s="383" t="s">
        <v>620</v>
      </c>
      <c r="O1866" s="383" t="s">
        <v>230</v>
      </c>
    </row>
    <row r="1867" spans="1:15">
      <c r="A1867" s="385">
        <v>42052</v>
      </c>
      <c r="B1867" s="383" t="s">
        <v>15</v>
      </c>
      <c r="C1867" s="383" t="s">
        <v>16</v>
      </c>
      <c r="D1867" s="383" t="s">
        <v>13</v>
      </c>
      <c r="E1867" s="383" t="s">
        <v>680</v>
      </c>
      <c r="F1867" s="383" t="s">
        <v>10</v>
      </c>
      <c r="G1867" s="384">
        <v>8000</v>
      </c>
      <c r="H1867" s="383" t="s">
        <v>681</v>
      </c>
      <c r="I1867" s="383" t="s">
        <v>684</v>
      </c>
      <c r="J1867" s="383" t="s">
        <v>617</v>
      </c>
      <c r="K1867" s="383" t="s">
        <v>618</v>
      </c>
      <c r="L1867" s="384">
        <v>23171</v>
      </c>
      <c r="M1867" s="383" t="s">
        <v>636</v>
      </c>
      <c r="N1867" s="383" t="s">
        <v>620</v>
      </c>
      <c r="O1867" s="383" t="s">
        <v>230</v>
      </c>
    </row>
    <row r="1868" spans="1:15">
      <c r="A1868" s="385">
        <v>42053</v>
      </c>
      <c r="B1868" s="383" t="s">
        <v>15</v>
      </c>
      <c r="C1868" s="383" t="s">
        <v>16</v>
      </c>
      <c r="D1868" s="383" t="s">
        <v>13</v>
      </c>
      <c r="E1868" s="383" t="s">
        <v>680</v>
      </c>
      <c r="F1868" s="383" t="s">
        <v>10</v>
      </c>
      <c r="G1868" s="384">
        <v>8000</v>
      </c>
      <c r="H1868" s="383" t="s">
        <v>681</v>
      </c>
      <c r="I1868" s="383" t="s">
        <v>684</v>
      </c>
      <c r="J1868" s="383" t="s">
        <v>617</v>
      </c>
      <c r="K1868" s="383" t="s">
        <v>618</v>
      </c>
      <c r="L1868" s="384">
        <v>23171</v>
      </c>
      <c r="M1868" s="383" t="s">
        <v>636</v>
      </c>
      <c r="N1868" s="383" t="s">
        <v>620</v>
      </c>
      <c r="O1868" s="383" t="s">
        <v>230</v>
      </c>
    </row>
    <row r="1869" spans="1:15">
      <c r="A1869" s="385">
        <v>42054</v>
      </c>
      <c r="B1869" s="383" t="s">
        <v>15</v>
      </c>
      <c r="C1869" s="383" t="s">
        <v>16</v>
      </c>
      <c r="D1869" s="383" t="s">
        <v>13</v>
      </c>
      <c r="E1869" s="383" t="s">
        <v>680</v>
      </c>
      <c r="F1869" s="383" t="s">
        <v>10</v>
      </c>
      <c r="G1869" s="384">
        <v>8000</v>
      </c>
      <c r="H1869" s="383" t="s">
        <v>681</v>
      </c>
      <c r="I1869" s="383" t="s">
        <v>684</v>
      </c>
      <c r="J1869" s="383" t="s">
        <v>617</v>
      </c>
      <c r="K1869" s="383" t="s">
        <v>618</v>
      </c>
      <c r="L1869" s="384">
        <v>23171</v>
      </c>
      <c r="M1869" s="383" t="s">
        <v>636</v>
      </c>
      <c r="N1869" s="383" t="s">
        <v>620</v>
      </c>
      <c r="O1869" s="383" t="s">
        <v>230</v>
      </c>
    </row>
    <row r="1870" spans="1:15">
      <c r="A1870" s="385">
        <v>42055</v>
      </c>
      <c r="B1870" s="383" t="s">
        <v>15</v>
      </c>
      <c r="C1870" s="383" t="s">
        <v>16</v>
      </c>
      <c r="D1870" s="383" t="s">
        <v>13</v>
      </c>
      <c r="E1870" s="383" t="s">
        <v>680</v>
      </c>
      <c r="F1870" s="383" t="s">
        <v>10</v>
      </c>
      <c r="G1870" s="384">
        <v>8000</v>
      </c>
      <c r="H1870" s="383" t="s">
        <v>681</v>
      </c>
      <c r="I1870" s="383" t="s">
        <v>684</v>
      </c>
      <c r="J1870" s="383" t="s">
        <v>617</v>
      </c>
      <c r="K1870" s="383" t="s">
        <v>618</v>
      </c>
      <c r="L1870" s="384">
        <v>23171</v>
      </c>
      <c r="M1870" s="383" t="s">
        <v>636</v>
      </c>
      <c r="N1870" s="383" t="s">
        <v>620</v>
      </c>
      <c r="O1870" s="383" t="s">
        <v>230</v>
      </c>
    </row>
    <row r="1871" spans="1:15">
      <c r="A1871" s="385">
        <v>42056</v>
      </c>
      <c r="B1871" s="383" t="s">
        <v>15</v>
      </c>
      <c r="C1871" s="383" t="s">
        <v>16</v>
      </c>
      <c r="D1871" s="383" t="s">
        <v>13</v>
      </c>
      <c r="E1871" s="383" t="s">
        <v>680</v>
      </c>
      <c r="F1871" s="383" t="s">
        <v>10</v>
      </c>
      <c r="G1871" s="384">
        <v>8000</v>
      </c>
      <c r="H1871" s="383" t="s">
        <v>681</v>
      </c>
      <c r="I1871" s="383" t="s">
        <v>684</v>
      </c>
      <c r="J1871" s="383" t="s">
        <v>617</v>
      </c>
      <c r="K1871" s="383" t="s">
        <v>618</v>
      </c>
      <c r="L1871" s="384">
        <v>23171</v>
      </c>
      <c r="M1871" s="383" t="s">
        <v>637</v>
      </c>
      <c r="N1871" s="383" t="s">
        <v>620</v>
      </c>
      <c r="O1871" s="383" t="s">
        <v>230</v>
      </c>
    </row>
    <row r="1872" spans="1:15">
      <c r="A1872" s="385">
        <v>42057</v>
      </c>
      <c r="B1872" s="383" t="s">
        <v>15</v>
      </c>
      <c r="C1872" s="383" t="s">
        <v>16</v>
      </c>
      <c r="D1872" s="383" t="s">
        <v>13</v>
      </c>
      <c r="E1872" s="383" t="s">
        <v>680</v>
      </c>
      <c r="F1872" s="383" t="s">
        <v>10</v>
      </c>
      <c r="G1872" s="384">
        <v>8000</v>
      </c>
      <c r="H1872" s="383" t="s">
        <v>681</v>
      </c>
      <c r="I1872" s="383" t="s">
        <v>684</v>
      </c>
      <c r="J1872" s="383" t="s">
        <v>617</v>
      </c>
      <c r="K1872" s="383" t="s">
        <v>618</v>
      </c>
      <c r="L1872" s="384">
        <v>23171</v>
      </c>
      <c r="M1872" s="383" t="s">
        <v>637</v>
      </c>
      <c r="N1872" s="383" t="s">
        <v>620</v>
      </c>
      <c r="O1872" s="383" t="s">
        <v>230</v>
      </c>
    </row>
    <row r="1873" spans="1:15">
      <c r="A1873" s="385">
        <v>42058</v>
      </c>
      <c r="B1873" s="383" t="s">
        <v>15</v>
      </c>
      <c r="C1873" s="383" t="s">
        <v>16</v>
      </c>
      <c r="D1873" s="383" t="s">
        <v>13</v>
      </c>
      <c r="E1873" s="383" t="s">
        <v>680</v>
      </c>
      <c r="F1873" s="383" t="s">
        <v>10</v>
      </c>
      <c r="G1873" s="384">
        <v>750</v>
      </c>
      <c r="H1873" s="383" t="s">
        <v>681</v>
      </c>
      <c r="I1873" s="383" t="s">
        <v>692</v>
      </c>
      <c r="J1873" s="383" t="s">
        <v>617</v>
      </c>
      <c r="K1873" s="383" t="s">
        <v>618</v>
      </c>
      <c r="L1873" s="384">
        <v>23171</v>
      </c>
      <c r="M1873" s="383" t="s">
        <v>637</v>
      </c>
      <c r="N1873" s="383" t="s">
        <v>620</v>
      </c>
      <c r="O1873" s="383" t="s">
        <v>230</v>
      </c>
    </row>
    <row r="1874" spans="1:15">
      <c r="A1874" s="385">
        <v>42059</v>
      </c>
      <c r="B1874" s="383" t="s">
        <v>15</v>
      </c>
      <c r="C1874" s="383" t="s">
        <v>16</v>
      </c>
      <c r="D1874" s="383" t="s">
        <v>13</v>
      </c>
      <c r="E1874" s="383" t="s">
        <v>680</v>
      </c>
      <c r="F1874" s="383" t="s">
        <v>10</v>
      </c>
      <c r="G1874" s="384">
        <v>8000</v>
      </c>
      <c r="H1874" s="383" t="s">
        <v>681</v>
      </c>
      <c r="I1874" s="383" t="s">
        <v>684</v>
      </c>
      <c r="J1874" s="383" t="s">
        <v>617</v>
      </c>
      <c r="K1874" s="383" t="s">
        <v>618</v>
      </c>
      <c r="L1874" s="384">
        <v>23171</v>
      </c>
      <c r="M1874" s="383" t="s">
        <v>637</v>
      </c>
      <c r="N1874" s="383" t="s">
        <v>620</v>
      </c>
      <c r="O1874" s="383" t="s">
        <v>230</v>
      </c>
    </row>
    <row r="1875" spans="1:15">
      <c r="A1875" s="385">
        <v>42060</v>
      </c>
      <c r="B1875" s="383" t="s">
        <v>15</v>
      </c>
      <c r="C1875" s="383" t="s">
        <v>16</v>
      </c>
      <c r="D1875" s="383" t="s">
        <v>13</v>
      </c>
      <c r="E1875" s="383" t="s">
        <v>680</v>
      </c>
      <c r="F1875" s="383" t="s">
        <v>10</v>
      </c>
      <c r="G1875" s="384">
        <v>8000</v>
      </c>
      <c r="H1875" s="383" t="s">
        <v>681</v>
      </c>
      <c r="I1875" s="383" t="s">
        <v>684</v>
      </c>
      <c r="J1875" s="383" t="s">
        <v>617</v>
      </c>
      <c r="K1875" s="383" t="s">
        <v>618</v>
      </c>
      <c r="L1875" s="384">
        <v>23171</v>
      </c>
      <c r="M1875" s="383" t="s">
        <v>637</v>
      </c>
      <c r="N1875" s="383" t="s">
        <v>620</v>
      </c>
      <c r="O1875" s="383" t="s">
        <v>230</v>
      </c>
    </row>
    <row r="1876" spans="1:15">
      <c r="A1876" s="385">
        <v>42061</v>
      </c>
      <c r="B1876" s="383" t="s">
        <v>15</v>
      </c>
      <c r="C1876" s="383" t="s">
        <v>16</v>
      </c>
      <c r="D1876" s="383" t="s">
        <v>13</v>
      </c>
      <c r="E1876" s="383" t="s">
        <v>680</v>
      </c>
      <c r="F1876" s="383" t="s">
        <v>10</v>
      </c>
      <c r="G1876" s="384">
        <v>8000</v>
      </c>
      <c r="H1876" s="383" t="s">
        <v>681</v>
      </c>
      <c r="I1876" s="383" t="s">
        <v>684</v>
      </c>
      <c r="J1876" s="383" t="s">
        <v>617</v>
      </c>
      <c r="K1876" s="383" t="s">
        <v>618</v>
      </c>
      <c r="L1876" s="384">
        <v>23171</v>
      </c>
      <c r="M1876" s="383" t="s">
        <v>637</v>
      </c>
      <c r="N1876" s="383" t="s">
        <v>620</v>
      </c>
      <c r="O1876" s="383" t="s">
        <v>230</v>
      </c>
    </row>
    <row r="1877" spans="1:15">
      <c r="A1877" s="385">
        <v>42062</v>
      </c>
      <c r="B1877" s="383" t="s">
        <v>15</v>
      </c>
      <c r="C1877" s="383" t="s">
        <v>16</v>
      </c>
      <c r="D1877" s="383" t="s">
        <v>13</v>
      </c>
      <c r="E1877" s="383" t="s">
        <v>680</v>
      </c>
      <c r="F1877" s="383" t="s">
        <v>10</v>
      </c>
      <c r="G1877" s="384">
        <v>6000</v>
      </c>
      <c r="H1877" s="383" t="s">
        <v>681</v>
      </c>
      <c r="I1877" s="383" t="s">
        <v>684</v>
      </c>
      <c r="J1877" s="383" t="s">
        <v>617</v>
      </c>
      <c r="K1877" s="383" t="s">
        <v>618</v>
      </c>
      <c r="L1877" s="384">
        <v>23171</v>
      </c>
      <c r="M1877" s="383" t="s">
        <v>637</v>
      </c>
      <c r="N1877" s="383" t="s">
        <v>620</v>
      </c>
      <c r="O1877" s="383" t="s">
        <v>230</v>
      </c>
    </row>
    <row r="1878" spans="1:15">
      <c r="A1878" s="385">
        <v>42063</v>
      </c>
      <c r="B1878" s="383" t="s">
        <v>15</v>
      </c>
      <c r="C1878" s="383" t="s">
        <v>16</v>
      </c>
      <c r="D1878" s="383" t="s">
        <v>13</v>
      </c>
      <c r="E1878" s="383" t="s">
        <v>680</v>
      </c>
      <c r="F1878" s="383" t="s">
        <v>10</v>
      </c>
      <c r="G1878" s="384">
        <v>6000</v>
      </c>
      <c r="H1878" s="383" t="s">
        <v>681</v>
      </c>
      <c r="I1878" s="383" t="s">
        <v>684</v>
      </c>
      <c r="J1878" s="383" t="s">
        <v>617</v>
      </c>
      <c r="K1878" s="383" t="s">
        <v>618</v>
      </c>
      <c r="L1878" s="384">
        <v>23242</v>
      </c>
      <c r="M1878" s="383" t="s">
        <v>638</v>
      </c>
      <c r="N1878" s="383" t="s">
        <v>620</v>
      </c>
      <c r="O1878" s="383" t="s">
        <v>230</v>
      </c>
    </row>
    <row r="1879" spans="1:15">
      <c r="A1879" s="385">
        <v>42064</v>
      </c>
      <c r="B1879" s="383" t="s">
        <v>15</v>
      </c>
      <c r="C1879" s="383" t="s">
        <v>16</v>
      </c>
      <c r="D1879" s="383" t="s">
        <v>13</v>
      </c>
      <c r="E1879" s="383" t="s">
        <v>680</v>
      </c>
      <c r="F1879" s="383" t="s">
        <v>10</v>
      </c>
      <c r="G1879" s="384">
        <v>6000</v>
      </c>
      <c r="H1879" s="383" t="s">
        <v>681</v>
      </c>
      <c r="I1879" s="383" t="s">
        <v>684</v>
      </c>
      <c r="J1879" s="383" t="s">
        <v>617</v>
      </c>
      <c r="K1879" s="383" t="s">
        <v>618</v>
      </c>
      <c r="L1879" s="384">
        <v>24188</v>
      </c>
      <c r="M1879" s="383" t="s">
        <v>638</v>
      </c>
      <c r="N1879" s="383" t="s">
        <v>620</v>
      </c>
      <c r="O1879" s="383" t="s">
        <v>230</v>
      </c>
    </row>
    <row r="1880" spans="1:15">
      <c r="A1880" s="385">
        <v>42065</v>
      </c>
      <c r="B1880" s="383" t="s">
        <v>15</v>
      </c>
      <c r="C1880" s="383" t="s">
        <v>16</v>
      </c>
      <c r="D1880" s="383" t="s">
        <v>13</v>
      </c>
      <c r="E1880" s="383" t="s">
        <v>680</v>
      </c>
      <c r="F1880" s="383" t="s">
        <v>10</v>
      </c>
      <c r="G1880" s="384">
        <v>6000</v>
      </c>
      <c r="H1880" s="383" t="s">
        <v>681</v>
      </c>
      <c r="I1880" s="383" t="s">
        <v>684</v>
      </c>
      <c r="J1880" s="383" t="s">
        <v>617</v>
      </c>
      <c r="K1880" s="383" t="s">
        <v>618</v>
      </c>
      <c r="L1880" s="384">
        <v>24376</v>
      </c>
      <c r="M1880" s="383" t="s">
        <v>638</v>
      </c>
      <c r="N1880" s="383" t="s">
        <v>620</v>
      </c>
      <c r="O1880" s="383" t="s">
        <v>230</v>
      </c>
    </row>
    <row r="1881" spans="1:15">
      <c r="A1881" s="385">
        <v>42066</v>
      </c>
      <c r="B1881" s="383" t="s">
        <v>15</v>
      </c>
      <c r="C1881" s="383" t="s">
        <v>16</v>
      </c>
      <c r="D1881" s="383" t="s">
        <v>13</v>
      </c>
      <c r="E1881" s="383" t="s">
        <v>680</v>
      </c>
      <c r="F1881" s="383" t="s">
        <v>10</v>
      </c>
      <c r="G1881" s="384">
        <v>8000</v>
      </c>
      <c r="H1881" s="383" t="s">
        <v>681</v>
      </c>
      <c r="I1881" s="383" t="s">
        <v>684</v>
      </c>
      <c r="J1881" s="383" t="s">
        <v>617</v>
      </c>
      <c r="K1881" s="383" t="s">
        <v>618</v>
      </c>
      <c r="L1881" s="384">
        <v>24376</v>
      </c>
      <c r="M1881" s="383" t="s">
        <v>638</v>
      </c>
      <c r="N1881" s="383" t="s">
        <v>620</v>
      </c>
      <c r="O1881" s="383" t="s">
        <v>230</v>
      </c>
    </row>
    <row r="1882" spans="1:15">
      <c r="A1882" s="385">
        <v>42067</v>
      </c>
      <c r="B1882" s="383" t="s">
        <v>15</v>
      </c>
      <c r="C1882" s="383" t="s">
        <v>16</v>
      </c>
      <c r="D1882" s="383" t="s">
        <v>13</v>
      </c>
      <c r="E1882" s="383" t="s">
        <v>680</v>
      </c>
      <c r="F1882" s="383" t="s">
        <v>10</v>
      </c>
      <c r="G1882" s="384">
        <v>8000</v>
      </c>
      <c r="H1882" s="383" t="s">
        <v>681</v>
      </c>
      <c r="I1882" s="383" t="s">
        <v>684</v>
      </c>
      <c r="J1882" s="383" t="s">
        <v>617</v>
      </c>
      <c r="K1882" s="383" t="s">
        <v>618</v>
      </c>
      <c r="L1882" s="384">
        <v>24394</v>
      </c>
      <c r="M1882" s="383" t="s">
        <v>638</v>
      </c>
      <c r="N1882" s="383" t="s">
        <v>620</v>
      </c>
      <c r="O1882" s="383" t="s">
        <v>230</v>
      </c>
    </row>
    <row r="1883" spans="1:15">
      <c r="A1883" s="385">
        <v>42068</v>
      </c>
      <c r="B1883" s="383" t="s">
        <v>15</v>
      </c>
      <c r="C1883" s="383" t="s">
        <v>16</v>
      </c>
      <c r="D1883" s="383" t="s">
        <v>13</v>
      </c>
      <c r="E1883" s="383" t="s">
        <v>680</v>
      </c>
      <c r="F1883" s="383" t="s">
        <v>10</v>
      </c>
      <c r="G1883" s="384">
        <v>8000</v>
      </c>
      <c r="H1883" s="383" t="s">
        <v>681</v>
      </c>
      <c r="I1883" s="383" t="s">
        <v>684</v>
      </c>
      <c r="J1883" s="383" t="s">
        <v>617</v>
      </c>
      <c r="K1883" s="383" t="s">
        <v>618</v>
      </c>
      <c r="L1883" s="384">
        <v>24965</v>
      </c>
      <c r="M1883" s="383" t="s">
        <v>638</v>
      </c>
      <c r="N1883" s="383" t="s">
        <v>620</v>
      </c>
      <c r="O1883" s="383" t="s">
        <v>230</v>
      </c>
    </row>
    <row r="1884" spans="1:15">
      <c r="A1884" s="385">
        <v>42069</v>
      </c>
      <c r="B1884" s="383" t="s">
        <v>15</v>
      </c>
      <c r="C1884" s="383" t="s">
        <v>16</v>
      </c>
      <c r="D1884" s="383" t="s">
        <v>13</v>
      </c>
      <c r="E1884" s="383" t="s">
        <v>680</v>
      </c>
      <c r="F1884" s="383" t="s">
        <v>10</v>
      </c>
      <c r="G1884" s="384">
        <v>8000</v>
      </c>
      <c r="H1884" s="383" t="s">
        <v>681</v>
      </c>
      <c r="I1884" s="383" t="s">
        <v>684</v>
      </c>
      <c r="J1884" s="383" t="s">
        <v>617</v>
      </c>
      <c r="K1884" s="383" t="s">
        <v>618</v>
      </c>
      <c r="L1884" s="384">
        <v>25035</v>
      </c>
      <c r="M1884" s="383" t="s">
        <v>638</v>
      </c>
      <c r="N1884" s="383" t="s">
        <v>620</v>
      </c>
      <c r="O1884" s="383" t="s">
        <v>230</v>
      </c>
    </row>
    <row r="1885" spans="1:15">
      <c r="A1885" s="385">
        <v>42070</v>
      </c>
      <c r="B1885" s="383" t="s">
        <v>15</v>
      </c>
      <c r="C1885" s="383" t="s">
        <v>16</v>
      </c>
      <c r="D1885" s="383" t="s">
        <v>13</v>
      </c>
      <c r="E1885" s="383" t="s">
        <v>680</v>
      </c>
      <c r="F1885" s="383" t="s">
        <v>10</v>
      </c>
      <c r="G1885" s="384">
        <v>8000</v>
      </c>
      <c r="H1885" s="383" t="s">
        <v>681</v>
      </c>
      <c r="I1885" s="383" t="s">
        <v>684</v>
      </c>
      <c r="J1885" s="383" t="s">
        <v>617</v>
      </c>
      <c r="K1885" s="383" t="s">
        <v>618</v>
      </c>
      <c r="L1885" s="384">
        <v>25532</v>
      </c>
      <c r="M1885" s="383" t="s">
        <v>638</v>
      </c>
      <c r="N1885" s="383" t="s">
        <v>620</v>
      </c>
      <c r="O1885" s="383" t="s">
        <v>230</v>
      </c>
    </row>
    <row r="1886" spans="1:15">
      <c r="A1886" s="385">
        <v>42071</v>
      </c>
      <c r="B1886" s="383" t="s">
        <v>15</v>
      </c>
      <c r="C1886" s="383" t="s">
        <v>16</v>
      </c>
      <c r="D1886" s="383" t="s">
        <v>13</v>
      </c>
      <c r="E1886" s="383" t="s">
        <v>680</v>
      </c>
      <c r="F1886" s="383" t="s">
        <v>10</v>
      </c>
      <c r="G1886" s="384">
        <v>8000</v>
      </c>
      <c r="H1886" s="383" t="s">
        <v>681</v>
      </c>
      <c r="I1886" s="383" t="s">
        <v>684</v>
      </c>
      <c r="J1886" s="383" t="s">
        <v>617</v>
      </c>
      <c r="K1886" s="383" t="s">
        <v>618</v>
      </c>
      <c r="L1886" s="384">
        <v>25875</v>
      </c>
      <c r="M1886" s="383" t="s">
        <v>638</v>
      </c>
      <c r="N1886" s="383" t="s">
        <v>620</v>
      </c>
      <c r="O1886" s="383" t="s">
        <v>230</v>
      </c>
    </row>
    <row r="1887" spans="1:15">
      <c r="A1887" s="385">
        <v>42072</v>
      </c>
      <c r="B1887" s="383" t="s">
        <v>15</v>
      </c>
      <c r="C1887" s="383" t="s">
        <v>16</v>
      </c>
      <c r="D1887" s="383" t="s">
        <v>13</v>
      </c>
      <c r="E1887" s="383" t="s">
        <v>680</v>
      </c>
      <c r="F1887" s="383" t="s">
        <v>10</v>
      </c>
      <c r="G1887" s="384">
        <v>8000</v>
      </c>
      <c r="H1887" s="383" t="s">
        <v>681</v>
      </c>
      <c r="I1887" s="383" t="s">
        <v>684</v>
      </c>
      <c r="J1887" s="383" t="s">
        <v>617</v>
      </c>
      <c r="K1887" s="383" t="s">
        <v>618</v>
      </c>
      <c r="L1887" s="384">
        <v>25875</v>
      </c>
      <c r="M1887" s="383" t="s">
        <v>638</v>
      </c>
      <c r="N1887" s="383" t="s">
        <v>620</v>
      </c>
      <c r="O1887" s="383" t="s">
        <v>230</v>
      </c>
    </row>
    <row r="1888" spans="1:15">
      <c r="A1888" s="385">
        <v>42073</v>
      </c>
      <c r="B1888" s="383" t="s">
        <v>15</v>
      </c>
      <c r="C1888" s="383" t="s">
        <v>16</v>
      </c>
      <c r="D1888" s="383" t="s">
        <v>13</v>
      </c>
      <c r="E1888" s="383" t="s">
        <v>680</v>
      </c>
      <c r="F1888" s="383" t="s">
        <v>10</v>
      </c>
      <c r="G1888" s="384">
        <v>8000</v>
      </c>
      <c r="H1888" s="383" t="s">
        <v>681</v>
      </c>
      <c r="I1888" s="383" t="s">
        <v>684</v>
      </c>
      <c r="J1888" s="383" t="s">
        <v>617</v>
      </c>
      <c r="K1888" s="383" t="s">
        <v>618</v>
      </c>
      <c r="L1888" s="384">
        <v>25875</v>
      </c>
      <c r="M1888" s="383" t="s">
        <v>638</v>
      </c>
      <c r="N1888" s="383" t="s">
        <v>620</v>
      </c>
      <c r="O1888" s="383" t="s">
        <v>230</v>
      </c>
    </row>
    <row r="1889" spans="1:15">
      <c r="A1889" s="385">
        <v>42074</v>
      </c>
      <c r="B1889" s="383" t="s">
        <v>15</v>
      </c>
      <c r="C1889" s="383" t="s">
        <v>16</v>
      </c>
      <c r="D1889" s="383" t="s">
        <v>13</v>
      </c>
      <c r="E1889" s="383" t="s">
        <v>680</v>
      </c>
      <c r="F1889" s="383" t="s">
        <v>10</v>
      </c>
      <c r="G1889" s="384">
        <v>8000</v>
      </c>
      <c r="H1889" s="383" t="s">
        <v>681</v>
      </c>
      <c r="I1889" s="383" t="s">
        <v>684</v>
      </c>
      <c r="J1889" s="383" t="s">
        <v>617</v>
      </c>
      <c r="K1889" s="383" t="s">
        <v>618</v>
      </c>
      <c r="L1889" s="384">
        <v>25875</v>
      </c>
      <c r="M1889" s="383" t="s">
        <v>638</v>
      </c>
      <c r="N1889" s="383" t="s">
        <v>620</v>
      </c>
      <c r="O1889" s="383" t="s">
        <v>230</v>
      </c>
    </row>
    <row r="1890" spans="1:15">
      <c r="A1890" s="385">
        <v>42075</v>
      </c>
      <c r="B1890" s="383" t="s">
        <v>15</v>
      </c>
      <c r="C1890" s="383" t="s">
        <v>16</v>
      </c>
      <c r="D1890" s="383" t="s">
        <v>13</v>
      </c>
      <c r="E1890" s="383" t="s">
        <v>680</v>
      </c>
      <c r="F1890" s="383" t="s">
        <v>10</v>
      </c>
      <c r="G1890" s="384">
        <v>8000</v>
      </c>
      <c r="H1890" s="383" t="s">
        <v>681</v>
      </c>
      <c r="I1890" s="383" t="s">
        <v>684</v>
      </c>
      <c r="J1890" s="383" t="s">
        <v>617</v>
      </c>
      <c r="K1890" s="383" t="s">
        <v>618</v>
      </c>
      <c r="L1890" s="384">
        <v>25875</v>
      </c>
      <c r="M1890" s="383" t="s">
        <v>639</v>
      </c>
      <c r="N1890" s="383" t="s">
        <v>620</v>
      </c>
      <c r="O1890" s="383" t="s">
        <v>230</v>
      </c>
    </row>
    <row r="1891" spans="1:15">
      <c r="A1891" s="385">
        <v>42076</v>
      </c>
      <c r="B1891" s="383" t="s">
        <v>15</v>
      </c>
      <c r="C1891" s="383" t="s">
        <v>16</v>
      </c>
      <c r="D1891" s="383" t="s">
        <v>13</v>
      </c>
      <c r="E1891" s="383" t="s">
        <v>680</v>
      </c>
      <c r="F1891" s="383" t="s">
        <v>10</v>
      </c>
      <c r="G1891" s="384">
        <v>8000</v>
      </c>
      <c r="H1891" s="383" t="s">
        <v>681</v>
      </c>
      <c r="I1891" s="383" t="s">
        <v>684</v>
      </c>
      <c r="J1891" s="383" t="s">
        <v>617</v>
      </c>
      <c r="K1891" s="383" t="s">
        <v>618</v>
      </c>
      <c r="L1891" s="384">
        <v>25875</v>
      </c>
      <c r="M1891" s="383" t="s">
        <v>639</v>
      </c>
      <c r="N1891" s="383" t="s">
        <v>620</v>
      </c>
      <c r="O1891" s="383" t="s">
        <v>230</v>
      </c>
    </row>
    <row r="1892" spans="1:15">
      <c r="A1892" s="385">
        <v>42077</v>
      </c>
      <c r="B1892" s="383" t="s">
        <v>15</v>
      </c>
      <c r="C1892" s="383" t="s">
        <v>16</v>
      </c>
      <c r="D1892" s="383" t="s">
        <v>13</v>
      </c>
      <c r="E1892" s="383" t="s">
        <v>680</v>
      </c>
      <c r="F1892" s="383" t="s">
        <v>10</v>
      </c>
      <c r="G1892" s="384">
        <v>8000</v>
      </c>
      <c r="H1892" s="383" t="s">
        <v>681</v>
      </c>
      <c r="I1892" s="383" t="s">
        <v>684</v>
      </c>
      <c r="J1892" s="383" t="s">
        <v>617</v>
      </c>
      <c r="K1892" s="383" t="s">
        <v>618</v>
      </c>
      <c r="L1892" s="384">
        <v>25875</v>
      </c>
      <c r="M1892" s="383" t="s">
        <v>639</v>
      </c>
      <c r="N1892" s="383" t="s">
        <v>620</v>
      </c>
      <c r="O1892" s="383" t="s">
        <v>230</v>
      </c>
    </row>
    <row r="1893" spans="1:15">
      <c r="A1893" s="385">
        <v>42078</v>
      </c>
      <c r="B1893" s="383" t="s">
        <v>15</v>
      </c>
      <c r="C1893" s="383" t="s">
        <v>16</v>
      </c>
      <c r="D1893" s="383" t="s">
        <v>13</v>
      </c>
      <c r="E1893" s="383" t="s">
        <v>680</v>
      </c>
      <c r="F1893" s="383" t="s">
        <v>10</v>
      </c>
      <c r="G1893" s="384">
        <v>8000</v>
      </c>
      <c r="H1893" s="383" t="s">
        <v>681</v>
      </c>
      <c r="I1893" s="383" t="s">
        <v>684</v>
      </c>
      <c r="J1893" s="383" t="s">
        <v>617</v>
      </c>
      <c r="K1893" s="383" t="s">
        <v>618</v>
      </c>
      <c r="L1893" s="384">
        <v>25875</v>
      </c>
      <c r="M1893" s="383" t="s">
        <v>639</v>
      </c>
      <c r="N1893" s="383" t="s">
        <v>620</v>
      </c>
      <c r="O1893" s="383" t="s">
        <v>230</v>
      </c>
    </row>
    <row r="1894" spans="1:15">
      <c r="A1894" s="385">
        <v>42079</v>
      </c>
      <c r="B1894" s="383" t="s">
        <v>15</v>
      </c>
      <c r="C1894" s="383" t="s">
        <v>16</v>
      </c>
      <c r="D1894" s="383" t="s">
        <v>13</v>
      </c>
      <c r="E1894" s="383" t="s">
        <v>680</v>
      </c>
      <c r="F1894" s="383" t="s">
        <v>10</v>
      </c>
      <c r="G1894" s="384">
        <v>8000</v>
      </c>
      <c r="H1894" s="383" t="s">
        <v>681</v>
      </c>
      <c r="I1894" s="383" t="s">
        <v>684</v>
      </c>
      <c r="J1894" s="383" t="s">
        <v>617</v>
      </c>
      <c r="K1894" s="383" t="s">
        <v>618</v>
      </c>
      <c r="L1894" s="384">
        <v>25875</v>
      </c>
      <c r="M1894" s="383" t="s">
        <v>639</v>
      </c>
      <c r="N1894" s="383" t="s">
        <v>620</v>
      </c>
      <c r="O1894" s="383" t="s">
        <v>230</v>
      </c>
    </row>
    <row r="1895" spans="1:15">
      <c r="A1895" s="385">
        <v>42080</v>
      </c>
      <c r="B1895" s="383" t="s">
        <v>15</v>
      </c>
      <c r="C1895" s="383" t="s">
        <v>16</v>
      </c>
      <c r="D1895" s="383" t="s">
        <v>13</v>
      </c>
      <c r="E1895" s="383" t="s">
        <v>680</v>
      </c>
      <c r="F1895" s="383" t="s">
        <v>10</v>
      </c>
      <c r="G1895" s="384">
        <v>10000</v>
      </c>
      <c r="H1895" s="383" t="s">
        <v>681</v>
      </c>
      <c r="I1895" s="383" t="s">
        <v>684</v>
      </c>
      <c r="J1895" s="383" t="s">
        <v>617</v>
      </c>
      <c r="K1895" s="383" t="s">
        <v>618</v>
      </c>
      <c r="L1895" s="384">
        <v>25875</v>
      </c>
      <c r="M1895" s="383" t="s">
        <v>639</v>
      </c>
      <c r="N1895" s="383" t="s">
        <v>620</v>
      </c>
      <c r="O1895" s="383" t="s">
        <v>230</v>
      </c>
    </row>
    <row r="1896" spans="1:15">
      <c r="A1896" s="385">
        <v>42081</v>
      </c>
      <c r="B1896" s="383" t="s">
        <v>15</v>
      </c>
      <c r="C1896" s="383" t="s">
        <v>16</v>
      </c>
      <c r="D1896" s="383" t="s">
        <v>13</v>
      </c>
      <c r="E1896" s="383" t="s">
        <v>680</v>
      </c>
      <c r="F1896" s="383" t="s">
        <v>10</v>
      </c>
      <c r="G1896" s="384">
        <v>10000</v>
      </c>
      <c r="H1896" s="383" t="s">
        <v>681</v>
      </c>
      <c r="I1896" s="383" t="s">
        <v>684</v>
      </c>
      <c r="J1896" s="383" t="s">
        <v>617</v>
      </c>
      <c r="K1896" s="383" t="s">
        <v>618</v>
      </c>
      <c r="L1896" s="384">
        <v>26170</v>
      </c>
      <c r="M1896" s="383" t="s">
        <v>640</v>
      </c>
      <c r="N1896" s="383" t="s">
        <v>620</v>
      </c>
      <c r="O1896" s="383" t="s">
        <v>230</v>
      </c>
    </row>
    <row r="1897" spans="1:15">
      <c r="A1897" s="385">
        <v>42082</v>
      </c>
      <c r="B1897" s="383" t="s">
        <v>15</v>
      </c>
      <c r="C1897" s="383" t="s">
        <v>16</v>
      </c>
      <c r="D1897" s="383" t="s">
        <v>13</v>
      </c>
      <c r="E1897" s="383" t="s">
        <v>680</v>
      </c>
      <c r="F1897" s="383" t="s">
        <v>10</v>
      </c>
      <c r="G1897" s="384">
        <v>10000</v>
      </c>
      <c r="H1897" s="383" t="s">
        <v>681</v>
      </c>
      <c r="I1897" s="383" t="s">
        <v>684</v>
      </c>
      <c r="J1897" s="383" t="s">
        <v>617</v>
      </c>
      <c r="K1897" s="383" t="s">
        <v>618</v>
      </c>
      <c r="L1897" s="384">
        <v>26691</v>
      </c>
      <c r="M1897" s="383" t="s">
        <v>640</v>
      </c>
      <c r="N1897" s="383" t="s">
        <v>620</v>
      </c>
      <c r="O1897" s="383" t="s">
        <v>230</v>
      </c>
    </row>
    <row r="1898" spans="1:15">
      <c r="A1898" s="385">
        <v>42083</v>
      </c>
      <c r="B1898" s="383" t="s">
        <v>15</v>
      </c>
      <c r="C1898" s="383" t="s">
        <v>16</v>
      </c>
      <c r="D1898" s="383" t="s">
        <v>13</v>
      </c>
      <c r="E1898" s="383" t="s">
        <v>680</v>
      </c>
      <c r="F1898" s="383" t="s">
        <v>10</v>
      </c>
      <c r="G1898" s="384">
        <v>10000</v>
      </c>
      <c r="H1898" s="383" t="s">
        <v>681</v>
      </c>
      <c r="I1898" s="383" t="s">
        <v>684</v>
      </c>
      <c r="J1898" s="383" t="s">
        <v>617</v>
      </c>
      <c r="K1898" s="383" t="s">
        <v>618</v>
      </c>
      <c r="L1898" s="384">
        <v>27235</v>
      </c>
      <c r="M1898" s="383" t="s">
        <v>640</v>
      </c>
      <c r="N1898" s="383" t="s">
        <v>620</v>
      </c>
      <c r="O1898" s="383" t="s">
        <v>230</v>
      </c>
    </row>
    <row r="1899" spans="1:15">
      <c r="A1899" s="385">
        <v>42084</v>
      </c>
      <c r="B1899" s="383" t="s">
        <v>15</v>
      </c>
      <c r="C1899" s="383" t="s">
        <v>16</v>
      </c>
      <c r="D1899" s="383" t="s">
        <v>13</v>
      </c>
      <c r="E1899" s="383" t="s">
        <v>680</v>
      </c>
      <c r="F1899" s="383" t="s">
        <v>10</v>
      </c>
      <c r="G1899" s="384">
        <v>10000</v>
      </c>
      <c r="H1899" s="383" t="s">
        <v>681</v>
      </c>
      <c r="I1899" s="383" t="s">
        <v>684</v>
      </c>
      <c r="J1899" s="383" t="s">
        <v>617</v>
      </c>
      <c r="K1899" s="383" t="s">
        <v>618</v>
      </c>
      <c r="L1899" s="384">
        <v>27710</v>
      </c>
      <c r="M1899" s="383" t="s">
        <v>640</v>
      </c>
      <c r="N1899" s="383" t="s">
        <v>620</v>
      </c>
      <c r="O1899" s="383" t="s">
        <v>230</v>
      </c>
    </row>
    <row r="1900" spans="1:15">
      <c r="A1900" s="385">
        <v>42085</v>
      </c>
      <c r="B1900" s="383" t="s">
        <v>15</v>
      </c>
      <c r="C1900" s="383" t="s">
        <v>16</v>
      </c>
      <c r="D1900" s="383" t="s">
        <v>13</v>
      </c>
      <c r="E1900" s="383" t="s">
        <v>680</v>
      </c>
      <c r="F1900" s="383" t="s">
        <v>10</v>
      </c>
      <c r="G1900" s="384">
        <v>10000</v>
      </c>
      <c r="H1900" s="383" t="s">
        <v>681</v>
      </c>
      <c r="I1900" s="383" t="s">
        <v>684</v>
      </c>
      <c r="J1900" s="383" t="s">
        <v>617</v>
      </c>
      <c r="K1900" s="383" t="s">
        <v>618</v>
      </c>
      <c r="L1900" s="384">
        <v>27741</v>
      </c>
      <c r="M1900" s="383" t="s">
        <v>640</v>
      </c>
      <c r="N1900" s="383" t="s">
        <v>620</v>
      </c>
      <c r="O1900" s="383" t="s">
        <v>230</v>
      </c>
    </row>
    <row r="1901" spans="1:15">
      <c r="A1901" s="385">
        <v>42086</v>
      </c>
      <c r="B1901" s="383" t="s">
        <v>15</v>
      </c>
      <c r="C1901" s="383" t="s">
        <v>16</v>
      </c>
      <c r="D1901" s="383" t="s">
        <v>13</v>
      </c>
      <c r="E1901" s="383" t="s">
        <v>680</v>
      </c>
      <c r="F1901" s="383" t="s">
        <v>10</v>
      </c>
      <c r="G1901" s="384">
        <v>10000</v>
      </c>
      <c r="H1901" s="383" t="s">
        <v>681</v>
      </c>
      <c r="I1901" s="383" t="s">
        <v>684</v>
      </c>
      <c r="J1901" s="383" t="s">
        <v>617</v>
      </c>
      <c r="K1901" s="383" t="s">
        <v>618</v>
      </c>
      <c r="L1901" s="384">
        <v>27741</v>
      </c>
      <c r="M1901" s="383" t="s">
        <v>640</v>
      </c>
      <c r="N1901" s="383" t="s">
        <v>620</v>
      </c>
      <c r="O1901" s="383" t="s">
        <v>230</v>
      </c>
    </row>
    <row r="1902" spans="1:15">
      <c r="A1902" s="385">
        <v>42087</v>
      </c>
      <c r="B1902" s="383" t="s">
        <v>15</v>
      </c>
      <c r="C1902" s="383" t="s">
        <v>16</v>
      </c>
      <c r="D1902" s="383" t="s">
        <v>13</v>
      </c>
      <c r="E1902" s="383" t="s">
        <v>680</v>
      </c>
      <c r="F1902" s="383" t="s">
        <v>10</v>
      </c>
      <c r="G1902" s="384">
        <v>6000</v>
      </c>
      <c r="H1902" s="383" t="s">
        <v>681</v>
      </c>
      <c r="I1902" s="383" t="s">
        <v>684</v>
      </c>
      <c r="J1902" s="383" t="s">
        <v>617</v>
      </c>
      <c r="K1902" s="383" t="s">
        <v>618</v>
      </c>
      <c r="L1902" s="384">
        <v>27741</v>
      </c>
      <c r="M1902" s="383" t="s">
        <v>640</v>
      </c>
      <c r="N1902" s="383" t="s">
        <v>620</v>
      </c>
      <c r="O1902" s="383" t="s">
        <v>230</v>
      </c>
    </row>
    <row r="1903" spans="1:15">
      <c r="A1903" s="385">
        <v>42088</v>
      </c>
      <c r="B1903" s="383" t="s">
        <v>621</v>
      </c>
      <c r="C1903" s="383" t="s">
        <v>8</v>
      </c>
      <c r="D1903" s="383" t="s">
        <v>9</v>
      </c>
      <c r="E1903" s="383" t="s">
        <v>622</v>
      </c>
      <c r="F1903" s="383" t="s">
        <v>10</v>
      </c>
      <c r="G1903" s="384">
        <v>9855</v>
      </c>
      <c r="H1903" s="383" t="s">
        <v>14</v>
      </c>
      <c r="I1903" s="383" t="s">
        <v>693</v>
      </c>
      <c r="J1903" s="383" t="s">
        <v>617</v>
      </c>
      <c r="K1903" s="383" t="s">
        <v>618</v>
      </c>
      <c r="L1903" s="384">
        <v>27741</v>
      </c>
      <c r="M1903" s="383" t="s">
        <v>640</v>
      </c>
      <c r="N1903" s="383" t="s">
        <v>620</v>
      </c>
      <c r="O1903" s="383" t="s">
        <v>230</v>
      </c>
    </row>
    <row r="1904" spans="1:15">
      <c r="A1904" s="385">
        <v>42089</v>
      </c>
      <c r="B1904" s="383" t="s">
        <v>15</v>
      </c>
      <c r="C1904" s="383" t="s">
        <v>16</v>
      </c>
      <c r="D1904" s="383" t="s">
        <v>13</v>
      </c>
      <c r="E1904" s="383" t="s">
        <v>680</v>
      </c>
      <c r="F1904" s="383" t="s">
        <v>10</v>
      </c>
      <c r="G1904" s="384">
        <v>6000</v>
      </c>
      <c r="H1904" s="383" t="s">
        <v>681</v>
      </c>
      <c r="I1904" s="383" t="s">
        <v>684</v>
      </c>
      <c r="J1904" s="383" t="s">
        <v>617</v>
      </c>
      <c r="K1904" s="383" t="s">
        <v>618</v>
      </c>
      <c r="L1904" s="384">
        <v>27741</v>
      </c>
      <c r="M1904" s="383" t="s">
        <v>640</v>
      </c>
      <c r="N1904" s="383" t="s">
        <v>620</v>
      </c>
      <c r="O1904" s="383" t="s">
        <v>230</v>
      </c>
    </row>
    <row r="1905" spans="1:15">
      <c r="A1905" s="385">
        <v>42090</v>
      </c>
      <c r="B1905" s="383" t="s">
        <v>15</v>
      </c>
      <c r="C1905" s="383" t="s">
        <v>16</v>
      </c>
      <c r="D1905" s="383" t="s">
        <v>13</v>
      </c>
      <c r="E1905" s="383" t="s">
        <v>680</v>
      </c>
      <c r="F1905" s="383" t="s">
        <v>10</v>
      </c>
      <c r="G1905" s="384">
        <v>6000</v>
      </c>
      <c r="H1905" s="383" t="s">
        <v>681</v>
      </c>
      <c r="I1905" s="383" t="s">
        <v>684</v>
      </c>
      <c r="J1905" s="383" t="s">
        <v>617</v>
      </c>
      <c r="K1905" s="383" t="s">
        <v>618</v>
      </c>
      <c r="L1905" s="384">
        <v>27741</v>
      </c>
      <c r="M1905" s="383" t="s">
        <v>640</v>
      </c>
      <c r="N1905" s="383" t="s">
        <v>620</v>
      </c>
      <c r="O1905" s="383" t="s">
        <v>230</v>
      </c>
    </row>
    <row r="1906" spans="1:15">
      <c r="A1906" s="385">
        <v>42091</v>
      </c>
      <c r="B1906" s="383" t="s">
        <v>15</v>
      </c>
      <c r="C1906" s="383" t="s">
        <v>16</v>
      </c>
      <c r="D1906" s="383" t="s">
        <v>13</v>
      </c>
      <c r="E1906" s="383" t="s">
        <v>680</v>
      </c>
      <c r="F1906" s="383" t="s">
        <v>10</v>
      </c>
      <c r="G1906" s="384">
        <v>6000</v>
      </c>
      <c r="H1906" s="383" t="s">
        <v>681</v>
      </c>
      <c r="I1906" s="383" t="s">
        <v>684</v>
      </c>
      <c r="J1906" s="383" t="s">
        <v>617</v>
      </c>
      <c r="K1906" s="383" t="s">
        <v>618</v>
      </c>
      <c r="L1906" s="384">
        <v>27741</v>
      </c>
      <c r="M1906" s="383" t="s">
        <v>641</v>
      </c>
      <c r="N1906" s="383" t="s">
        <v>620</v>
      </c>
      <c r="O1906" s="383" t="s">
        <v>230</v>
      </c>
    </row>
    <row r="1907" spans="1:15">
      <c r="A1907" s="385">
        <v>42092</v>
      </c>
      <c r="B1907" s="383" t="s">
        <v>15</v>
      </c>
      <c r="C1907" s="383" t="s">
        <v>16</v>
      </c>
      <c r="D1907" s="383" t="s">
        <v>13</v>
      </c>
      <c r="E1907" s="383" t="s">
        <v>680</v>
      </c>
      <c r="F1907" s="383" t="s">
        <v>10</v>
      </c>
      <c r="G1907" s="384">
        <v>6000</v>
      </c>
      <c r="H1907" s="383" t="s">
        <v>681</v>
      </c>
      <c r="I1907" s="383" t="s">
        <v>684</v>
      </c>
      <c r="J1907" s="383" t="s">
        <v>617</v>
      </c>
      <c r="K1907" s="383" t="s">
        <v>618</v>
      </c>
      <c r="L1907" s="384">
        <v>27741</v>
      </c>
      <c r="M1907" s="383" t="s">
        <v>641</v>
      </c>
      <c r="N1907" s="383" t="s">
        <v>620</v>
      </c>
      <c r="O1907" s="383" t="s">
        <v>230</v>
      </c>
    </row>
    <row r="1908" spans="1:15">
      <c r="A1908" s="385">
        <v>42093</v>
      </c>
      <c r="B1908" s="383" t="s">
        <v>15</v>
      </c>
      <c r="C1908" s="383" t="s">
        <v>16</v>
      </c>
      <c r="D1908" s="383" t="s">
        <v>13</v>
      </c>
      <c r="E1908" s="383" t="s">
        <v>680</v>
      </c>
      <c r="F1908" s="383" t="s">
        <v>10</v>
      </c>
      <c r="G1908" s="384">
        <v>6000</v>
      </c>
      <c r="H1908" s="383" t="s">
        <v>681</v>
      </c>
      <c r="I1908" s="383" t="s">
        <v>684</v>
      </c>
      <c r="J1908" s="383" t="s">
        <v>617</v>
      </c>
      <c r="K1908" s="383" t="s">
        <v>618</v>
      </c>
      <c r="L1908" s="384">
        <v>27741</v>
      </c>
      <c r="M1908" s="383" t="s">
        <v>641</v>
      </c>
      <c r="N1908" s="383" t="s">
        <v>620</v>
      </c>
      <c r="O1908" s="383" t="s">
        <v>230</v>
      </c>
    </row>
    <row r="1909" spans="1:15">
      <c r="A1909" s="385">
        <v>42094</v>
      </c>
      <c r="B1909" s="383" t="s">
        <v>15</v>
      </c>
      <c r="C1909" s="383" t="s">
        <v>16</v>
      </c>
      <c r="D1909" s="383" t="s">
        <v>13</v>
      </c>
      <c r="E1909" s="383" t="s">
        <v>680</v>
      </c>
      <c r="F1909" s="383" t="s">
        <v>10</v>
      </c>
      <c r="G1909" s="384">
        <v>6000</v>
      </c>
      <c r="H1909" s="383" t="s">
        <v>681</v>
      </c>
      <c r="I1909" s="383" t="s">
        <v>684</v>
      </c>
      <c r="J1909" s="383" t="s">
        <v>617</v>
      </c>
      <c r="K1909" s="383" t="s">
        <v>618</v>
      </c>
      <c r="L1909" s="384">
        <v>27741</v>
      </c>
      <c r="M1909" s="383" t="s">
        <v>641</v>
      </c>
      <c r="N1909" s="383" t="s">
        <v>620</v>
      </c>
      <c r="O1909" s="383" t="s">
        <v>230</v>
      </c>
    </row>
    <row r="1910" spans="1:15">
      <c r="A1910" s="385">
        <v>42095</v>
      </c>
      <c r="B1910" s="383" t="s">
        <v>15</v>
      </c>
      <c r="C1910" s="383" t="s">
        <v>16</v>
      </c>
      <c r="D1910" s="383" t="s">
        <v>13</v>
      </c>
      <c r="E1910" s="383" t="s">
        <v>680</v>
      </c>
      <c r="F1910" s="383" t="s">
        <v>10</v>
      </c>
      <c r="G1910" s="384">
        <v>6000</v>
      </c>
      <c r="H1910" s="383" t="s">
        <v>681</v>
      </c>
      <c r="I1910" s="383" t="s">
        <v>684</v>
      </c>
      <c r="J1910" s="383" t="s">
        <v>617</v>
      </c>
      <c r="K1910" s="383" t="s">
        <v>618</v>
      </c>
      <c r="L1910" s="384">
        <v>27741</v>
      </c>
      <c r="M1910" s="383" t="s">
        <v>641</v>
      </c>
      <c r="N1910" s="383" t="s">
        <v>620</v>
      </c>
      <c r="O1910" s="383" t="s">
        <v>230</v>
      </c>
    </row>
    <row r="1911" spans="1:15">
      <c r="A1911" s="385">
        <v>42096</v>
      </c>
      <c r="B1911" s="383" t="s">
        <v>15</v>
      </c>
      <c r="C1911" s="383" t="s">
        <v>16</v>
      </c>
      <c r="D1911" s="383" t="s">
        <v>13</v>
      </c>
      <c r="E1911" s="383" t="s">
        <v>680</v>
      </c>
      <c r="F1911" s="383" t="s">
        <v>10</v>
      </c>
      <c r="G1911" s="384">
        <v>6000</v>
      </c>
      <c r="H1911" s="383" t="s">
        <v>681</v>
      </c>
      <c r="I1911" s="383" t="s">
        <v>684</v>
      </c>
      <c r="J1911" s="383" t="s">
        <v>617</v>
      </c>
      <c r="K1911" s="383" t="s">
        <v>618</v>
      </c>
      <c r="L1911" s="384">
        <v>27741</v>
      </c>
      <c r="M1911" s="383" t="s">
        <v>641</v>
      </c>
      <c r="N1911" s="383" t="s">
        <v>620</v>
      </c>
      <c r="O1911" s="383" t="s">
        <v>230</v>
      </c>
    </row>
    <row r="1912" spans="1:15">
      <c r="A1912" s="385">
        <v>42097</v>
      </c>
      <c r="B1912" s="383" t="s">
        <v>15</v>
      </c>
      <c r="C1912" s="383" t="s">
        <v>16</v>
      </c>
      <c r="D1912" s="383" t="s">
        <v>13</v>
      </c>
      <c r="E1912" s="383" t="s">
        <v>680</v>
      </c>
      <c r="F1912" s="383" t="s">
        <v>10</v>
      </c>
      <c r="G1912" s="384">
        <v>6000</v>
      </c>
      <c r="H1912" s="383" t="s">
        <v>681</v>
      </c>
      <c r="I1912" s="383" t="s">
        <v>684</v>
      </c>
      <c r="J1912" s="383" t="s">
        <v>617</v>
      </c>
      <c r="K1912" s="383" t="s">
        <v>618</v>
      </c>
      <c r="L1912" s="384">
        <v>27741</v>
      </c>
      <c r="M1912" s="383" t="s">
        <v>641</v>
      </c>
      <c r="N1912" s="383" t="s">
        <v>620</v>
      </c>
      <c r="O1912" s="383" t="s">
        <v>230</v>
      </c>
    </row>
    <row r="1913" spans="1:15">
      <c r="A1913" s="385">
        <v>42098</v>
      </c>
      <c r="B1913" s="383" t="s">
        <v>663</v>
      </c>
      <c r="C1913" s="383" t="s">
        <v>664</v>
      </c>
      <c r="D1913" s="383" t="s">
        <v>22</v>
      </c>
      <c r="E1913" s="383" t="s">
        <v>665</v>
      </c>
      <c r="F1913" s="383" t="s">
        <v>10</v>
      </c>
      <c r="G1913" s="384">
        <v>2185</v>
      </c>
      <c r="H1913" s="383" t="s">
        <v>704</v>
      </c>
      <c r="I1913" s="383" t="s">
        <v>705</v>
      </c>
      <c r="J1913" s="383" t="s">
        <v>617</v>
      </c>
      <c r="K1913" s="383" t="s">
        <v>618</v>
      </c>
      <c r="L1913" s="384">
        <v>27751</v>
      </c>
      <c r="M1913" s="383" t="s">
        <v>641</v>
      </c>
      <c r="N1913" s="383" t="s">
        <v>620</v>
      </c>
      <c r="O1913" s="383" t="s">
        <v>230</v>
      </c>
    </row>
    <row r="1914" spans="1:15">
      <c r="A1914" s="385">
        <v>42099</v>
      </c>
      <c r="B1914" s="383" t="s">
        <v>15</v>
      </c>
      <c r="C1914" s="383" t="s">
        <v>16</v>
      </c>
      <c r="D1914" s="383" t="s">
        <v>13</v>
      </c>
      <c r="E1914" s="383" t="s">
        <v>680</v>
      </c>
      <c r="F1914" s="383" t="s">
        <v>10</v>
      </c>
      <c r="G1914" s="384">
        <v>6000</v>
      </c>
      <c r="H1914" s="383" t="s">
        <v>681</v>
      </c>
      <c r="I1914" s="383" t="s">
        <v>684</v>
      </c>
      <c r="J1914" s="383" t="s">
        <v>617</v>
      </c>
      <c r="K1914" s="383" t="s">
        <v>618</v>
      </c>
      <c r="L1914" s="384">
        <v>28181</v>
      </c>
      <c r="M1914" s="383" t="s">
        <v>642</v>
      </c>
      <c r="N1914" s="383" t="s">
        <v>620</v>
      </c>
      <c r="O1914" s="383" t="s">
        <v>230</v>
      </c>
    </row>
    <row r="1915" spans="1:15">
      <c r="A1915" s="385">
        <v>42100</v>
      </c>
      <c r="B1915" s="383" t="s">
        <v>15</v>
      </c>
      <c r="C1915" s="383" t="s">
        <v>16</v>
      </c>
      <c r="D1915" s="383" t="s">
        <v>13</v>
      </c>
      <c r="E1915" s="383" t="s">
        <v>680</v>
      </c>
      <c r="F1915" s="383" t="s">
        <v>10</v>
      </c>
      <c r="G1915" s="384">
        <v>8000</v>
      </c>
      <c r="H1915" s="383" t="s">
        <v>681</v>
      </c>
      <c r="I1915" s="383" t="s">
        <v>684</v>
      </c>
      <c r="J1915" s="383" t="s">
        <v>617</v>
      </c>
      <c r="K1915" s="383" t="s">
        <v>618</v>
      </c>
      <c r="L1915" s="384">
        <v>28641</v>
      </c>
      <c r="M1915" s="383" t="s">
        <v>642</v>
      </c>
      <c r="N1915" s="383" t="s">
        <v>620</v>
      </c>
      <c r="O1915" s="383" t="s">
        <v>230</v>
      </c>
    </row>
    <row r="1916" spans="1:15">
      <c r="A1916" s="385">
        <v>42101</v>
      </c>
      <c r="B1916" s="383" t="s">
        <v>15</v>
      </c>
      <c r="C1916" s="383" t="s">
        <v>16</v>
      </c>
      <c r="D1916" s="383" t="s">
        <v>13</v>
      </c>
      <c r="E1916" s="383" t="s">
        <v>680</v>
      </c>
      <c r="F1916" s="383" t="s">
        <v>10</v>
      </c>
      <c r="G1916" s="384">
        <v>10000</v>
      </c>
      <c r="H1916" s="383" t="s">
        <v>681</v>
      </c>
      <c r="I1916" s="383" t="s">
        <v>684</v>
      </c>
      <c r="J1916" s="383" t="s">
        <v>617</v>
      </c>
      <c r="K1916" s="383" t="s">
        <v>618</v>
      </c>
      <c r="L1916" s="384">
        <v>29260</v>
      </c>
      <c r="M1916" s="383" t="s">
        <v>642</v>
      </c>
      <c r="N1916" s="383" t="s">
        <v>620</v>
      </c>
      <c r="O1916" s="383" t="s">
        <v>230</v>
      </c>
    </row>
    <row r="1917" spans="1:15">
      <c r="A1917" s="385">
        <v>42102</v>
      </c>
      <c r="B1917" s="383" t="s">
        <v>15</v>
      </c>
      <c r="C1917" s="383" t="s">
        <v>16</v>
      </c>
      <c r="D1917" s="383" t="s">
        <v>13</v>
      </c>
      <c r="E1917" s="383" t="s">
        <v>680</v>
      </c>
      <c r="F1917" s="383" t="s">
        <v>10</v>
      </c>
      <c r="G1917" s="384">
        <v>10000</v>
      </c>
      <c r="H1917" s="383" t="s">
        <v>681</v>
      </c>
      <c r="I1917" s="383" t="s">
        <v>684</v>
      </c>
      <c r="J1917" s="383" t="s">
        <v>617</v>
      </c>
      <c r="K1917" s="383" t="s">
        <v>618</v>
      </c>
      <c r="L1917" s="384">
        <v>29608</v>
      </c>
      <c r="M1917" s="383" t="s">
        <v>642</v>
      </c>
      <c r="N1917" s="383" t="s">
        <v>620</v>
      </c>
      <c r="O1917" s="383" t="s">
        <v>230</v>
      </c>
    </row>
    <row r="1918" spans="1:15">
      <c r="A1918" s="385">
        <v>42103</v>
      </c>
      <c r="B1918" s="383" t="s">
        <v>15</v>
      </c>
      <c r="C1918" s="383" t="s">
        <v>16</v>
      </c>
      <c r="D1918" s="383" t="s">
        <v>13</v>
      </c>
      <c r="E1918" s="383" t="s">
        <v>680</v>
      </c>
      <c r="F1918" s="383" t="s">
        <v>10</v>
      </c>
      <c r="G1918" s="384">
        <v>10000</v>
      </c>
      <c r="H1918" s="383" t="s">
        <v>681</v>
      </c>
      <c r="I1918" s="383" t="s">
        <v>684</v>
      </c>
      <c r="J1918" s="383" t="s">
        <v>617</v>
      </c>
      <c r="K1918" s="383" t="s">
        <v>618</v>
      </c>
      <c r="L1918" s="384">
        <v>29608</v>
      </c>
      <c r="M1918" s="383" t="s">
        <v>642</v>
      </c>
      <c r="N1918" s="383" t="s">
        <v>620</v>
      </c>
      <c r="O1918" s="383" t="s">
        <v>230</v>
      </c>
    </row>
    <row r="1919" spans="1:15">
      <c r="A1919" s="385">
        <v>42104</v>
      </c>
      <c r="B1919" s="383" t="s">
        <v>15</v>
      </c>
      <c r="C1919" s="383" t="s">
        <v>16</v>
      </c>
      <c r="D1919" s="383" t="s">
        <v>13</v>
      </c>
      <c r="E1919" s="383" t="s">
        <v>680</v>
      </c>
      <c r="F1919" s="383" t="s">
        <v>10</v>
      </c>
      <c r="G1919" s="384">
        <v>10000</v>
      </c>
      <c r="H1919" s="383" t="s">
        <v>681</v>
      </c>
      <c r="I1919" s="383" t="s">
        <v>684</v>
      </c>
      <c r="J1919" s="383" t="s">
        <v>617</v>
      </c>
      <c r="K1919" s="383" t="s">
        <v>618</v>
      </c>
      <c r="L1919" s="384">
        <v>29608</v>
      </c>
      <c r="M1919" s="383" t="s">
        <v>642</v>
      </c>
      <c r="N1919" s="383" t="s">
        <v>620</v>
      </c>
      <c r="O1919" s="383" t="s">
        <v>230</v>
      </c>
    </row>
    <row r="1920" spans="1:15">
      <c r="A1920" s="385">
        <v>42105</v>
      </c>
      <c r="B1920" s="383" t="s">
        <v>15</v>
      </c>
      <c r="C1920" s="383" t="s">
        <v>16</v>
      </c>
      <c r="D1920" s="383" t="s">
        <v>13</v>
      </c>
      <c r="E1920" s="383" t="s">
        <v>680</v>
      </c>
      <c r="F1920" s="383" t="s">
        <v>10</v>
      </c>
      <c r="G1920" s="384">
        <v>8000</v>
      </c>
      <c r="H1920" s="383" t="s">
        <v>681</v>
      </c>
      <c r="I1920" s="383" t="s">
        <v>684</v>
      </c>
      <c r="J1920" s="383" t="s">
        <v>617</v>
      </c>
      <c r="K1920" s="383" t="s">
        <v>618</v>
      </c>
      <c r="L1920" s="384">
        <v>29608</v>
      </c>
      <c r="M1920" s="383" t="s">
        <v>642</v>
      </c>
      <c r="N1920" s="383" t="s">
        <v>620</v>
      </c>
      <c r="O1920" s="383" t="s">
        <v>230</v>
      </c>
    </row>
    <row r="1921" spans="1:15">
      <c r="A1921" s="385">
        <v>42106</v>
      </c>
      <c r="B1921" s="383" t="s">
        <v>15</v>
      </c>
      <c r="C1921" s="383" t="s">
        <v>16</v>
      </c>
      <c r="D1921" s="383" t="s">
        <v>13</v>
      </c>
      <c r="E1921" s="383" t="s">
        <v>680</v>
      </c>
      <c r="F1921" s="383" t="s">
        <v>10</v>
      </c>
      <c r="G1921" s="384">
        <v>8000</v>
      </c>
      <c r="H1921" s="383" t="s">
        <v>681</v>
      </c>
      <c r="I1921" s="383" t="s">
        <v>684</v>
      </c>
      <c r="J1921" s="383" t="s">
        <v>617</v>
      </c>
      <c r="K1921" s="383" t="s">
        <v>618</v>
      </c>
      <c r="L1921" s="384">
        <v>29608</v>
      </c>
      <c r="M1921" s="383" t="s">
        <v>642</v>
      </c>
      <c r="N1921" s="383" t="s">
        <v>620</v>
      </c>
      <c r="O1921" s="383" t="s">
        <v>230</v>
      </c>
    </row>
    <row r="1922" spans="1:15">
      <c r="A1922" s="385">
        <v>42107</v>
      </c>
      <c r="B1922" s="383" t="s">
        <v>15</v>
      </c>
      <c r="C1922" s="383" t="s">
        <v>16</v>
      </c>
      <c r="D1922" s="383" t="s">
        <v>13</v>
      </c>
      <c r="E1922" s="383" t="s">
        <v>680</v>
      </c>
      <c r="F1922" s="383" t="s">
        <v>10</v>
      </c>
      <c r="G1922" s="384">
        <v>8000</v>
      </c>
      <c r="H1922" s="383" t="s">
        <v>681</v>
      </c>
      <c r="I1922" s="383" t="s">
        <v>684</v>
      </c>
      <c r="J1922" s="383" t="s">
        <v>617</v>
      </c>
      <c r="K1922" s="383" t="s">
        <v>618</v>
      </c>
      <c r="L1922" s="384">
        <v>29973</v>
      </c>
      <c r="M1922" s="383" t="s">
        <v>642</v>
      </c>
      <c r="N1922" s="383" t="s">
        <v>620</v>
      </c>
      <c r="O1922" s="383" t="s">
        <v>230</v>
      </c>
    </row>
    <row r="1923" spans="1:15">
      <c r="A1923" s="385">
        <v>42108</v>
      </c>
      <c r="B1923" s="383" t="s">
        <v>15</v>
      </c>
      <c r="C1923" s="383" t="s">
        <v>16</v>
      </c>
      <c r="D1923" s="383" t="s">
        <v>13</v>
      </c>
      <c r="E1923" s="383" t="s">
        <v>680</v>
      </c>
      <c r="F1923" s="383" t="s">
        <v>10</v>
      </c>
      <c r="G1923" s="384">
        <v>6000</v>
      </c>
      <c r="H1923" s="383" t="s">
        <v>681</v>
      </c>
      <c r="I1923" s="383" t="s">
        <v>684</v>
      </c>
      <c r="J1923" s="383" t="s">
        <v>617</v>
      </c>
      <c r="K1923" s="383" t="s">
        <v>618</v>
      </c>
      <c r="L1923" s="384">
        <v>30380</v>
      </c>
      <c r="M1923" s="383" t="s">
        <v>642</v>
      </c>
      <c r="N1923" s="383" t="s">
        <v>620</v>
      </c>
      <c r="O1923" s="383" t="s">
        <v>230</v>
      </c>
    </row>
    <row r="1924" spans="1:15">
      <c r="A1924" s="385">
        <v>42109</v>
      </c>
      <c r="B1924" s="383" t="s">
        <v>15</v>
      </c>
      <c r="C1924" s="383" t="s">
        <v>16</v>
      </c>
      <c r="D1924" s="383" t="s">
        <v>13</v>
      </c>
      <c r="E1924" s="383" t="s">
        <v>680</v>
      </c>
      <c r="F1924" s="383" t="s">
        <v>10</v>
      </c>
      <c r="G1924" s="384">
        <v>6000</v>
      </c>
      <c r="H1924" s="383" t="s">
        <v>681</v>
      </c>
      <c r="I1924" s="383" t="s">
        <v>684</v>
      </c>
      <c r="J1924" s="383" t="s">
        <v>617</v>
      </c>
      <c r="K1924" s="383" t="s">
        <v>618</v>
      </c>
      <c r="L1924" s="384">
        <v>30722</v>
      </c>
      <c r="M1924" s="383" t="s">
        <v>642</v>
      </c>
      <c r="N1924" s="383" t="s">
        <v>620</v>
      </c>
      <c r="O1924" s="383" t="s">
        <v>230</v>
      </c>
    </row>
    <row r="1925" spans="1:15">
      <c r="A1925" s="385">
        <v>42110</v>
      </c>
      <c r="B1925" s="383" t="s">
        <v>15</v>
      </c>
      <c r="C1925" s="383" t="s">
        <v>16</v>
      </c>
      <c r="D1925" s="383" t="s">
        <v>13</v>
      </c>
      <c r="E1925" s="383" t="s">
        <v>680</v>
      </c>
      <c r="F1925" s="383" t="s">
        <v>10</v>
      </c>
      <c r="G1925" s="384">
        <v>6000</v>
      </c>
      <c r="H1925" s="383" t="s">
        <v>681</v>
      </c>
      <c r="I1925" s="383" t="s">
        <v>684</v>
      </c>
      <c r="J1925" s="383" t="s">
        <v>617</v>
      </c>
      <c r="K1925" s="383" t="s">
        <v>618</v>
      </c>
      <c r="L1925" s="384">
        <v>30780</v>
      </c>
      <c r="M1925" s="383" t="s">
        <v>642</v>
      </c>
      <c r="N1925" s="383" t="s">
        <v>620</v>
      </c>
      <c r="O1925" s="383" t="s">
        <v>230</v>
      </c>
    </row>
    <row r="1926" spans="1:15">
      <c r="A1926" s="385">
        <v>42111</v>
      </c>
      <c r="B1926" s="383" t="s">
        <v>15</v>
      </c>
      <c r="C1926" s="383" t="s">
        <v>16</v>
      </c>
      <c r="D1926" s="383" t="s">
        <v>13</v>
      </c>
      <c r="E1926" s="383" t="s">
        <v>680</v>
      </c>
      <c r="F1926" s="383" t="s">
        <v>10</v>
      </c>
      <c r="G1926" s="384">
        <v>1300</v>
      </c>
      <c r="H1926" s="383" t="s">
        <v>681</v>
      </c>
      <c r="I1926" s="383" t="s">
        <v>690</v>
      </c>
      <c r="J1926" s="383" t="s">
        <v>617</v>
      </c>
      <c r="K1926" s="383" t="s">
        <v>618</v>
      </c>
      <c r="L1926" s="384">
        <v>30780</v>
      </c>
      <c r="M1926" s="383" t="s">
        <v>642</v>
      </c>
      <c r="N1926" s="383" t="s">
        <v>620</v>
      </c>
      <c r="O1926" s="383" t="s">
        <v>230</v>
      </c>
    </row>
    <row r="1927" spans="1:15">
      <c r="A1927" s="385">
        <v>42112</v>
      </c>
      <c r="B1927" s="383" t="s">
        <v>15</v>
      </c>
      <c r="C1927" s="383" t="s">
        <v>16</v>
      </c>
      <c r="D1927" s="383" t="s">
        <v>13</v>
      </c>
      <c r="E1927" s="383" t="s">
        <v>680</v>
      </c>
      <c r="F1927" s="383" t="s">
        <v>10</v>
      </c>
      <c r="G1927" s="384">
        <v>1300</v>
      </c>
      <c r="H1927" s="383" t="s">
        <v>681</v>
      </c>
      <c r="I1927" s="383" t="s">
        <v>690</v>
      </c>
      <c r="J1927" s="383" t="s">
        <v>617</v>
      </c>
      <c r="K1927" s="383" t="s">
        <v>618</v>
      </c>
      <c r="L1927" s="384">
        <v>30780</v>
      </c>
      <c r="M1927" s="383" t="s">
        <v>642</v>
      </c>
      <c r="N1927" s="383" t="s">
        <v>620</v>
      </c>
      <c r="O1927" s="383" t="s">
        <v>230</v>
      </c>
    </row>
    <row r="1928" spans="1:15">
      <c r="A1928" s="385">
        <v>42113</v>
      </c>
      <c r="B1928" s="383" t="s">
        <v>15</v>
      </c>
      <c r="C1928" s="383" t="s">
        <v>16</v>
      </c>
      <c r="D1928" s="383" t="s">
        <v>13</v>
      </c>
      <c r="E1928" s="383" t="s">
        <v>680</v>
      </c>
      <c r="F1928" s="383" t="s">
        <v>10</v>
      </c>
      <c r="G1928" s="384">
        <v>1300</v>
      </c>
      <c r="H1928" s="383" t="s">
        <v>681</v>
      </c>
      <c r="I1928" s="383" t="s">
        <v>690</v>
      </c>
      <c r="J1928" s="383" t="s">
        <v>617</v>
      </c>
      <c r="K1928" s="383" t="s">
        <v>618</v>
      </c>
      <c r="L1928" s="384">
        <v>30780</v>
      </c>
      <c r="M1928" s="383" t="s">
        <v>643</v>
      </c>
      <c r="N1928" s="383" t="s">
        <v>620</v>
      </c>
      <c r="O1928" s="383" t="s">
        <v>230</v>
      </c>
    </row>
    <row r="1929" spans="1:15">
      <c r="A1929" s="385">
        <v>42114</v>
      </c>
      <c r="B1929" s="383" t="s">
        <v>15</v>
      </c>
      <c r="C1929" s="383" t="s">
        <v>16</v>
      </c>
      <c r="D1929" s="383" t="s">
        <v>13</v>
      </c>
      <c r="E1929" s="383" t="s">
        <v>680</v>
      </c>
      <c r="F1929" s="383" t="s">
        <v>10</v>
      </c>
      <c r="G1929" s="384">
        <v>1300</v>
      </c>
      <c r="H1929" s="383" t="s">
        <v>681</v>
      </c>
      <c r="I1929" s="383" t="s">
        <v>690</v>
      </c>
      <c r="J1929" s="383" t="s">
        <v>617</v>
      </c>
      <c r="K1929" s="383" t="s">
        <v>618</v>
      </c>
      <c r="L1929" s="384">
        <v>30780</v>
      </c>
      <c r="M1929" s="383" t="s">
        <v>643</v>
      </c>
      <c r="N1929" s="383" t="s">
        <v>620</v>
      </c>
      <c r="O1929" s="383" t="s">
        <v>230</v>
      </c>
    </row>
    <row r="1930" spans="1:15">
      <c r="A1930" s="385">
        <v>42115</v>
      </c>
      <c r="B1930" s="383" t="s">
        <v>15</v>
      </c>
      <c r="C1930" s="383" t="s">
        <v>16</v>
      </c>
      <c r="D1930" s="383" t="s">
        <v>13</v>
      </c>
      <c r="E1930" s="383" t="s">
        <v>680</v>
      </c>
      <c r="F1930" s="383" t="s">
        <v>10</v>
      </c>
      <c r="G1930" s="384">
        <v>1300</v>
      </c>
      <c r="H1930" s="383" t="s">
        <v>681</v>
      </c>
      <c r="I1930" s="383" t="s">
        <v>690</v>
      </c>
      <c r="J1930" s="383" t="s">
        <v>617</v>
      </c>
      <c r="K1930" s="383" t="s">
        <v>618</v>
      </c>
      <c r="L1930" s="384">
        <v>30780</v>
      </c>
      <c r="M1930" s="383" t="s">
        <v>643</v>
      </c>
      <c r="N1930" s="383" t="s">
        <v>620</v>
      </c>
      <c r="O1930" s="383" t="s">
        <v>230</v>
      </c>
    </row>
    <row r="1931" spans="1:15">
      <c r="A1931" s="385">
        <v>42116</v>
      </c>
      <c r="B1931" s="383" t="s">
        <v>694</v>
      </c>
      <c r="C1931" s="383" t="s">
        <v>23</v>
      </c>
      <c r="D1931" s="383" t="s">
        <v>22</v>
      </c>
      <c r="E1931" s="383" t="s">
        <v>695</v>
      </c>
      <c r="F1931" s="383" t="s">
        <v>10</v>
      </c>
      <c r="G1931" s="384">
        <v>3938</v>
      </c>
      <c r="H1931" s="383" t="s">
        <v>696</v>
      </c>
      <c r="I1931" s="383" t="s">
        <v>706</v>
      </c>
      <c r="J1931" s="383" t="s">
        <v>617</v>
      </c>
      <c r="K1931" s="383" t="s">
        <v>618</v>
      </c>
      <c r="L1931" s="384">
        <v>30780</v>
      </c>
      <c r="M1931" s="383" t="s">
        <v>643</v>
      </c>
      <c r="N1931" s="383" t="s">
        <v>620</v>
      </c>
      <c r="O1931" s="383" t="s">
        <v>230</v>
      </c>
    </row>
    <row r="1932" spans="1:15">
      <c r="A1932" s="385">
        <v>42117</v>
      </c>
      <c r="B1932" s="383" t="s">
        <v>21</v>
      </c>
      <c r="C1932" s="383" t="s">
        <v>12</v>
      </c>
      <c r="D1932" s="383" t="s">
        <v>22</v>
      </c>
      <c r="E1932" s="383" t="s">
        <v>658</v>
      </c>
      <c r="F1932" s="383" t="s">
        <v>10</v>
      </c>
      <c r="G1932" s="384">
        <v>118</v>
      </c>
      <c r="H1932" s="383" t="s">
        <v>701</v>
      </c>
      <c r="I1932" s="383" t="s">
        <v>702</v>
      </c>
      <c r="J1932" s="383" t="s">
        <v>617</v>
      </c>
      <c r="K1932" s="383" t="s">
        <v>618</v>
      </c>
      <c r="L1932" s="384">
        <v>30780</v>
      </c>
      <c r="M1932" s="383" t="s">
        <v>643</v>
      </c>
      <c r="N1932" s="383" t="s">
        <v>620</v>
      </c>
      <c r="O1932" s="383" t="s">
        <v>230</v>
      </c>
    </row>
    <row r="1933" spans="1:15">
      <c r="A1933" s="385">
        <v>42118</v>
      </c>
      <c r="B1933" s="383" t="s">
        <v>21</v>
      </c>
      <c r="C1933" s="383" t="s">
        <v>12</v>
      </c>
      <c r="D1933" s="383" t="s">
        <v>22</v>
      </c>
      <c r="E1933" s="383" t="s">
        <v>658</v>
      </c>
      <c r="F1933" s="383" t="s">
        <v>10</v>
      </c>
      <c r="G1933" s="384">
        <v>118</v>
      </c>
      <c r="H1933" s="383" t="s">
        <v>701</v>
      </c>
      <c r="I1933" s="383" t="s">
        <v>702</v>
      </c>
      <c r="J1933" s="383" t="s">
        <v>617</v>
      </c>
      <c r="K1933" s="383" t="s">
        <v>618</v>
      </c>
      <c r="L1933" s="384">
        <v>30780</v>
      </c>
      <c r="M1933" s="383" t="s">
        <v>643</v>
      </c>
      <c r="N1933" s="383" t="s">
        <v>620</v>
      </c>
      <c r="O1933" s="383" t="s">
        <v>230</v>
      </c>
    </row>
    <row r="1934" spans="1:15">
      <c r="A1934" s="385">
        <v>42119</v>
      </c>
      <c r="B1934" s="383" t="s">
        <v>663</v>
      </c>
      <c r="C1934" s="383" t="s">
        <v>664</v>
      </c>
      <c r="D1934" s="383" t="s">
        <v>22</v>
      </c>
      <c r="E1934" s="383" t="s">
        <v>665</v>
      </c>
      <c r="F1934" s="383" t="s">
        <v>10</v>
      </c>
      <c r="G1934" s="384">
        <v>2185</v>
      </c>
      <c r="H1934" s="383" t="s">
        <v>704</v>
      </c>
      <c r="I1934" s="383" t="s">
        <v>705</v>
      </c>
      <c r="J1934" s="383" t="s">
        <v>617</v>
      </c>
      <c r="K1934" s="383" t="s">
        <v>618</v>
      </c>
      <c r="L1934" s="384">
        <v>30780</v>
      </c>
      <c r="M1934" s="383" t="s">
        <v>643</v>
      </c>
      <c r="N1934" s="383" t="s">
        <v>620</v>
      </c>
      <c r="O1934" s="383" t="s">
        <v>230</v>
      </c>
    </row>
    <row r="1935" spans="1:15">
      <c r="A1935" s="385">
        <v>42120</v>
      </c>
      <c r="B1935" s="383" t="s">
        <v>663</v>
      </c>
      <c r="C1935" s="383" t="s">
        <v>664</v>
      </c>
      <c r="D1935" s="383" t="s">
        <v>22</v>
      </c>
      <c r="E1935" s="383" t="s">
        <v>665</v>
      </c>
      <c r="F1935" s="383" t="s">
        <v>10</v>
      </c>
      <c r="G1935" s="384">
        <v>2185</v>
      </c>
      <c r="H1935" s="383" t="s">
        <v>704</v>
      </c>
      <c r="I1935" s="383" t="s">
        <v>705</v>
      </c>
      <c r="J1935" s="383" t="s">
        <v>617</v>
      </c>
      <c r="K1935" s="383" t="s">
        <v>618</v>
      </c>
      <c r="L1935" s="384">
        <v>30780</v>
      </c>
      <c r="M1935" s="383" t="s">
        <v>643</v>
      </c>
      <c r="N1935" s="383" t="s">
        <v>620</v>
      </c>
      <c r="O1935" s="383" t="s">
        <v>230</v>
      </c>
    </row>
    <row r="1936" spans="1:15">
      <c r="A1936" s="385">
        <v>42121</v>
      </c>
      <c r="B1936" s="383" t="s">
        <v>21</v>
      </c>
      <c r="C1936" s="383" t="s">
        <v>12</v>
      </c>
      <c r="D1936" s="383" t="s">
        <v>22</v>
      </c>
      <c r="E1936" s="383" t="s">
        <v>658</v>
      </c>
      <c r="F1936" s="383" t="s">
        <v>10</v>
      </c>
      <c r="G1936" s="384">
        <v>118</v>
      </c>
      <c r="H1936" s="383" t="s">
        <v>701</v>
      </c>
      <c r="I1936" s="383" t="s">
        <v>702</v>
      </c>
      <c r="J1936" s="383" t="s">
        <v>617</v>
      </c>
      <c r="K1936" s="383" t="s">
        <v>618</v>
      </c>
      <c r="L1936" s="384">
        <v>30780</v>
      </c>
      <c r="M1936" s="383" t="s">
        <v>643</v>
      </c>
      <c r="N1936" s="383" t="s">
        <v>620</v>
      </c>
      <c r="O1936" s="383" t="s">
        <v>230</v>
      </c>
    </row>
    <row r="1937" spans="1:15">
      <c r="A1937" s="385">
        <v>42122</v>
      </c>
      <c r="B1937" s="383" t="s">
        <v>663</v>
      </c>
      <c r="C1937" s="383" t="s">
        <v>664</v>
      </c>
      <c r="D1937" s="383" t="s">
        <v>22</v>
      </c>
      <c r="E1937" s="383" t="s">
        <v>665</v>
      </c>
      <c r="F1937" s="383" t="s">
        <v>10</v>
      </c>
      <c r="G1937" s="384">
        <v>2185</v>
      </c>
      <c r="H1937" s="383" t="s">
        <v>704</v>
      </c>
      <c r="I1937" s="383" t="s">
        <v>705</v>
      </c>
      <c r="J1937" s="383" t="s">
        <v>617</v>
      </c>
      <c r="K1937" s="383" t="s">
        <v>618</v>
      </c>
      <c r="L1937" s="384">
        <v>30780</v>
      </c>
      <c r="M1937" s="383" t="s">
        <v>643</v>
      </c>
      <c r="N1937" s="383" t="s">
        <v>620</v>
      </c>
      <c r="O1937" s="383" t="s">
        <v>230</v>
      </c>
    </row>
    <row r="1938" spans="1:15">
      <c r="A1938" s="385">
        <v>42123</v>
      </c>
      <c r="B1938" s="383" t="s">
        <v>694</v>
      </c>
      <c r="C1938" s="383" t="s">
        <v>23</v>
      </c>
      <c r="D1938" s="383" t="s">
        <v>22</v>
      </c>
      <c r="E1938" s="383" t="s">
        <v>695</v>
      </c>
      <c r="F1938" s="383" t="s">
        <v>10</v>
      </c>
      <c r="G1938" s="384">
        <v>3938</v>
      </c>
      <c r="H1938" s="383" t="s">
        <v>696</v>
      </c>
      <c r="I1938" s="383" t="s">
        <v>706</v>
      </c>
      <c r="J1938" s="383" t="s">
        <v>617</v>
      </c>
      <c r="K1938" s="383" t="s">
        <v>618</v>
      </c>
      <c r="L1938" s="384">
        <v>30780</v>
      </c>
      <c r="M1938" s="383" t="s">
        <v>643</v>
      </c>
      <c r="N1938" s="383" t="s">
        <v>620</v>
      </c>
      <c r="O1938" s="383" t="s">
        <v>230</v>
      </c>
    </row>
    <row r="1939" spans="1:15">
      <c r="A1939" s="385">
        <v>42124</v>
      </c>
      <c r="B1939" s="383" t="s">
        <v>663</v>
      </c>
      <c r="C1939" s="383" t="s">
        <v>664</v>
      </c>
      <c r="D1939" s="383" t="s">
        <v>22</v>
      </c>
      <c r="E1939" s="383" t="s">
        <v>665</v>
      </c>
      <c r="F1939" s="383" t="s">
        <v>10</v>
      </c>
      <c r="G1939" s="384">
        <v>2185</v>
      </c>
      <c r="H1939" s="383" t="s">
        <v>704</v>
      </c>
      <c r="I1939" s="383" t="s">
        <v>705</v>
      </c>
      <c r="J1939" s="383" t="s">
        <v>617</v>
      </c>
      <c r="K1939" s="383" t="s">
        <v>618</v>
      </c>
      <c r="L1939" s="384">
        <v>30780</v>
      </c>
      <c r="M1939" s="383" t="s">
        <v>643</v>
      </c>
      <c r="N1939" s="383" t="s">
        <v>620</v>
      </c>
      <c r="O1939" s="383" t="s">
        <v>230</v>
      </c>
    </row>
    <row r="1940" spans="1:15">
      <c r="A1940" s="385">
        <v>42125</v>
      </c>
      <c r="B1940" s="383" t="s">
        <v>694</v>
      </c>
      <c r="C1940" s="383" t="s">
        <v>23</v>
      </c>
      <c r="D1940" s="383" t="s">
        <v>22</v>
      </c>
      <c r="E1940" s="383" t="s">
        <v>695</v>
      </c>
      <c r="F1940" s="383" t="s">
        <v>10</v>
      </c>
      <c r="G1940" s="384">
        <v>3938</v>
      </c>
      <c r="H1940" s="383" t="s">
        <v>696</v>
      </c>
      <c r="I1940" s="383" t="s">
        <v>706</v>
      </c>
      <c r="J1940" s="383" t="s">
        <v>617</v>
      </c>
      <c r="K1940" s="383" t="s">
        <v>618</v>
      </c>
      <c r="L1940" s="384">
        <v>30780</v>
      </c>
      <c r="M1940" s="383" t="s">
        <v>643</v>
      </c>
      <c r="N1940" s="383" t="s">
        <v>620</v>
      </c>
      <c r="O1940" s="383" t="s">
        <v>230</v>
      </c>
    </row>
    <row r="1941" spans="1:15">
      <c r="A1941" s="385">
        <v>42126</v>
      </c>
      <c r="B1941" s="383" t="s">
        <v>21</v>
      </c>
      <c r="C1941" s="383" t="s">
        <v>12</v>
      </c>
      <c r="D1941" s="383" t="s">
        <v>22</v>
      </c>
      <c r="E1941" s="383" t="s">
        <v>658</v>
      </c>
      <c r="F1941" s="383" t="s">
        <v>10</v>
      </c>
      <c r="G1941" s="384">
        <v>118</v>
      </c>
      <c r="H1941" s="383" t="s">
        <v>701</v>
      </c>
      <c r="I1941" s="383" t="s">
        <v>702</v>
      </c>
      <c r="J1941" s="383" t="s">
        <v>617</v>
      </c>
      <c r="K1941" s="383" t="s">
        <v>618</v>
      </c>
      <c r="L1941" s="384">
        <v>30780</v>
      </c>
      <c r="M1941" s="383" t="s">
        <v>643</v>
      </c>
      <c r="N1941" s="383" t="s">
        <v>620</v>
      </c>
      <c r="O1941" s="383" t="s">
        <v>230</v>
      </c>
    </row>
    <row r="1942" spans="1:15">
      <c r="A1942" s="385">
        <v>42127</v>
      </c>
      <c r="B1942" s="383" t="s">
        <v>663</v>
      </c>
      <c r="C1942" s="383" t="s">
        <v>664</v>
      </c>
      <c r="D1942" s="383" t="s">
        <v>22</v>
      </c>
      <c r="E1942" s="383" t="s">
        <v>665</v>
      </c>
      <c r="F1942" s="383" t="s">
        <v>10</v>
      </c>
      <c r="G1942" s="384">
        <v>2185</v>
      </c>
      <c r="H1942" s="383" t="s">
        <v>704</v>
      </c>
      <c r="I1942" s="383" t="s">
        <v>705</v>
      </c>
      <c r="J1942" s="383" t="s">
        <v>617</v>
      </c>
      <c r="K1942" s="383" t="s">
        <v>618</v>
      </c>
      <c r="L1942" s="384">
        <v>30780</v>
      </c>
      <c r="M1942" s="383" t="s">
        <v>643</v>
      </c>
      <c r="N1942" s="383" t="s">
        <v>620</v>
      </c>
      <c r="O1942" s="383" t="s">
        <v>230</v>
      </c>
    </row>
    <row r="1943" spans="1:15">
      <c r="A1943" s="385">
        <v>42128</v>
      </c>
      <c r="B1943" s="383" t="s">
        <v>663</v>
      </c>
      <c r="C1943" s="383" t="s">
        <v>664</v>
      </c>
      <c r="D1943" s="383" t="s">
        <v>22</v>
      </c>
      <c r="E1943" s="383" t="s">
        <v>665</v>
      </c>
      <c r="F1943" s="383" t="s">
        <v>10</v>
      </c>
      <c r="G1943" s="384">
        <v>2185</v>
      </c>
      <c r="H1943" s="383" t="s">
        <v>704</v>
      </c>
      <c r="I1943" s="383" t="s">
        <v>705</v>
      </c>
      <c r="J1943" s="383" t="s">
        <v>617</v>
      </c>
      <c r="K1943" s="383" t="s">
        <v>618</v>
      </c>
      <c r="L1943" s="384">
        <v>30780</v>
      </c>
      <c r="M1943" s="383" t="s">
        <v>643</v>
      </c>
      <c r="N1943" s="383" t="s">
        <v>620</v>
      </c>
      <c r="O1943" s="383" t="s">
        <v>230</v>
      </c>
    </row>
    <row r="1944" spans="1:15">
      <c r="A1944" s="385">
        <v>42133</v>
      </c>
      <c r="B1944" s="383" t="s">
        <v>663</v>
      </c>
      <c r="C1944" s="383" t="s">
        <v>664</v>
      </c>
      <c r="D1944" s="383" t="s">
        <v>22</v>
      </c>
      <c r="E1944" s="383" t="s">
        <v>665</v>
      </c>
      <c r="F1944" s="383" t="s">
        <v>10</v>
      </c>
      <c r="G1944" s="384">
        <v>32222</v>
      </c>
      <c r="H1944" s="383" t="s">
        <v>704</v>
      </c>
      <c r="I1944" s="383" t="s">
        <v>711</v>
      </c>
      <c r="J1944" s="383" t="s">
        <v>617</v>
      </c>
      <c r="K1944" s="383" t="s">
        <v>618</v>
      </c>
      <c r="L1944" s="384">
        <v>30780</v>
      </c>
      <c r="M1944" s="383" t="s">
        <v>643</v>
      </c>
      <c r="N1944" s="383" t="s">
        <v>620</v>
      </c>
      <c r="O1944" s="383" t="s">
        <v>230</v>
      </c>
    </row>
    <row r="1945" spans="1:15">
      <c r="A1945" s="385">
        <v>42134</v>
      </c>
      <c r="B1945" s="383" t="s">
        <v>663</v>
      </c>
      <c r="C1945" s="383" t="s">
        <v>664</v>
      </c>
      <c r="D1945" s="383" t="s">
        <v>22</v>
      </c>
      <c r="E1945" s="383" t="s">
        <v>665</v>
      </c>
      <c r="F1945" s="383" t="s">
        <v>10</v>
      </c>
      <c r="G1945" s="384">
        <v>32222</v>
      </c>
      <c r="H1945" s="383" t="s">
        <v>704</v>
      </c>
      <c r="I1945" s="383" t="s">
        <v>711</v>
      </c>
      <c r="J1945" s="383" t="s">
        <v>617</v>
      </c>
      <c r="K1945" s="383" t="s">
        <v>618</v>
      </c>
      <c r="L1945" s="384">
        <v>30780</v>
      </c>
      <c r="M1945" s="383" t="s">
        <v>643</v>
      </c>
      <c r="N1945" s="383" t="s">
        <v>620</v>
      </c>
      <c r="O1945" s="383" t="s">
        <v>230</v>
      </c>
    </row>
    <row r="1946" spans="1:15">
      <c r="A1946" s="385">
        <v>42135</v>
      </c>
      <c r="B1946" s="383" t="s">
        <v>663</v>
      </c>
      <c r="C1946" s="383" t="s">
        <v>664</v>
      </c>
      <c r="D1946" s="383" t="s">
        <v>22</v>
      </c>
      <c r="E1946" s="383" t="s">
        <v>665</v>
      </c>
      <c r="F1946" s="383" t="s">
        <v>10</v>
      </c>
      <c r="G1946" s="384">
        <v>32222</v>
      </c>
      <c r="H1946" s="383" t="s">
        <v>704</v>
      </c>
      <c r="I1946" s="383" t="s">
        <v>711</v>
      </c>
      <c r="J1946" s="383" t="s">
        <v>617</v>
      </c>
      <c r="K1946" s="383" t="s">
        <v>618</v>
      </c>
      <c r="L1946" s="384">
        <v>30780</v>
      </c>
      <c r="M1946" s="383" t="s">
        <v>643</v>
      </c>
      <c r="N1946" s="383" t="s">
        <v>620</v>
      </c>
      <c r="O1946" s="383" t="s">
        <v>230</v>
      </c>
    </row>
    <row r="1947" spans="1:15">
      <c r="A1947" s="385">
        <v>42136</v>
      </c>
      <c r="B1947" s="383" t="s">
        <v>663</v>
      </c>
      <c r="C1947" s="383" t="s">
        <v>664</v>
      </c>
      <c r="D1947" s="383" t="s">
        <v>22</v>
      </c>
      <c r="E1947" s="383" t="s">
        <v>665</v>
      </c>
      <c r="F1947" s="383" t="s">
        <v>10</v>
      </c>
      <c r="G1947" s="384">
        <v>2185</v>
      </c>
      <c r="H1947" s="383" t="s">
        <v>704</v>
      </c>
      <c r="I1947" s="383" t="s">
        <v>705</v>
      </c>
      <c r="J1947" s="383" t="s">
        <v>617</v>
      </c>
      <c r="K1947" s="383" t="s">
        <v>618</v>
      </c>
      <c r="L1947" s="384">
        <v>30780</v>
      </c>
      <c r="M1947" s="383" t="s">
        <v>643</v>
      </c>
      <c r="N1947" s="383" t="s">
        <v>620</v>
      </c>
      <c r="O1947" s="383" t="s">
        <v>230</v>
      </c>
    </row>
    <row r="1948" spans="1:15">
      <c r="A1948" s="385">
        <v>42137</v>
      </c>
      <c r="B1948" s="383" t="s">
        <v>663</v>
      </c>
      <c r="C1948" s="383" t="s">
        <v>664</v>
      </c>
      <c r="D1948" s="383" t="s">
        <v>22</v>
      </c>
      <c r="E1948" s="383" t="s">
        <v>665</v>
      </c>
      <c r="F1948" s="383" t="s">
        <v>10</v>
      </c>
      <c r="G1948" s="384">
        <v>2185</v>
      </c>
      <c r="H1948" s="383" t="s">
        <v>704</v>
      </c>
      <c r="I1948" s="383" t="s">
        <v>705</v>
      </c>
      <c r="J1948" s="383" t="s">
        <v>617</v>
      </c>
      <c r="K1948" s="383" t="s">
        <v>618</v>
      </c>
      <c r="L1948" s="384">
        <v>30780</v>
      </c>
      <c r="M1948" s="383" t="s">
        <v>644</v>
      </c>
      <c r="N1948" s="383" t="s">
        <v>620</v>
      </c>
      <c r="O1948" s="383" t="s">
        <v>230</v>
      </c>
    </row>
    <row r="1949" spans="1:15">
      <c r="A1949" s="385">
        <v>42138</v>
      </c>
      <c r="B1949" s="383" t="s">
        <v>663</v>
      </c>
      <c r="C1949" s="383" t="s">
        <v>664</v>
      </c>
      <c r="D1949" s="383" t="s">
        <v>22</v>
      </c>
      <c r="E1949" s="383" t="s">
        <v>665</v>
      </c>
      <c r="F1949" s="383" t="s">
        <v>10</v>
      </c>
      <c r="G1949" s="384">
        <v>1895</v>
      </c>
      <c r="H1949" s="383" t="s">
        <v>704</v>
      </c>
      <c r="I1949" s="383" t="s">
        <v>713</v>
      </c>
      <c r="J1949" s="383" t="s">
        <v>617</v>
      </c>
      <c r="K1949" s="383" t="s">
        <v>618</v>
      </c>
      <c r="L1949" s="384">
        <v>30780</v>
      </c>
      <c r="M1949" s="383" t="s">
        <v>644</v>
      </c>
      <c r="N1949" s="383" t="s">
        <v>620</v>
      </c>
      <c r="O1949" s="383" t="s">
        <v>230</v>
      </c>
    </row>
    <row r="1950" spans="1:15">
      <c r="A1950" s="385">
        <v>42139</v>
      </c>
      <c r="B1950" s="383" t="s">
        <v>663</v>
      </c>
      <c r="C1950" s="383" t="s">
        <v>664</v>
      </c>
      <c r="D1950" s="383" t="s">
        <v>22</v>
      </c>
      <c r="E1950" s="383" t="s">
        <v>665</v>
      </c>
      <c r="F1950" s="383" t="s">
        <v>10</v>
      </c>
      <c r="G1950" s="384">
        <v>1895</v>
      </c>
      <c r="H1950" s="383" t="s">
        <v>704</v>
      </c>
      <c r="I1950" s="383" t="s">
        <v>713</v>
      </c>
      <c r="J1950" s="383" t="s">
        <v>617</v>
      </c>
      <c r="K1950" s="383" t="s">
        <v>618</v>
      </c>
      <c r="L1950" s="384">
        <v>30780</v>
      </c>
      <c r="M1950" s="383" t="s">
        <v>644</v>
      </c>
      <c r="N1950" s="383" t="s">
        <v>620</v>
      </c>
      <c r="O1950" s="383" t="s">
        <v>230</v>
      </c>
    </row>
    <row r="1951" spans="1:15">
      <c r="A1951" s="385">
        <v>42140</v>
      </c>
      <c r="B1951" s="383" t="s">
        <v>663</v>
      </c>
      <c r="C1951" s="383" t="s">
        <v>664</v>
      </c>
      <c r="D1951" s="383" t="s">
        <v>22</v>
      </c>
      <c r="E1951" s="383" t="s">
        <v>665</v>
      </c>
      <c r="F1951" s="383" t="s">
        <v>10</v>
      </c>
      <c r="G1951" s="384">
        <v>2383</v>
      </c>
      <c r="H1951" s="383" t="s">
        <v>704</v>
      </c>
      <c r="I1951" s="383" t="s">
        <v>715</v>
      </c>
      <c r="J1951" s="383" t="s">
        <v>617</v>
      </c>
      <c r="K1951" s="383" t="s">
        <v>618</v>
      </c>
      <c r="L1951" s="384">
        <v>30780</v>
      </c>
      <c r="M1951" s="383" t="s">
        <v>644</v>
      </c>
      <c r="N1951" s="383" t="s">
        <v>620</v>
      </c>
      <c r="O1951" s="383" t="s">
        <v>230</v>
      </c>
    </row>
    <row r="1952" spans="1:15">
      <c r="A1952" s="385">
        <v>42141</v>
      </c>
      <c r="B1952" s="383" t="s">
        <v>663</v>
      </c>
      <c r="C1952" s="383" t="s">
        <v>664</v>
      </c>
      <c r="D1952" s="383" t="s">
        <v>22</v>
      </c>
      <c r="E1952" s="383" t="s">
        <v>665</v>
      </c>
      <c r="F1952" s="383" t="s">
        <v>10</v>
      </c>
      <c r="G1952" s="384">
        <v>2383</v>
      </c>
      <c r="H1952" s="383" t="s">
        <v>704</v>
      </c>
      <c r="I1952" s="383" t="s">
        <v>715</v>
      </c>
      <c r="J1952" s="383" t="s">
        <v>617</v>
      </c>
      <c r="K1952" s="383" t="s">
        <v>618</v>
      </c>
      <c r="L1952" s="384">
        <v>30780</v>
      </c>
      <c r="M1952" s="383" t="s">
        <v>644</v>
      </c>
      <c r="N1952" s="383" t="s">
        <v>620</v>
      </c>
      <c r="O1952" s="383" t="s">
        <v>230</v>
      </c>
    </row>
    <row r="1953" spans="1:15">
      <c r="A1953" s="385">
        <v>42142</v>
      </c>
      <c r="B1953" s="383" t="s">
        <v>663</v>
      </c>
      <c r="C1953" s="383" t="s">
        <v>664</v>
      </c>
      <c r="D1953" s="383" t="s">
        <v>22</v>
      </c>
      <c r="E1953" s="383" t="s">
        <v>665</v>
      </c>
      <c r="F1953" s="383" t="s">
        <v>10</v>
      </c>
      <c r="G1953" s="384">
        <v>1821</v>
      </c>
      <c r="H1953" s="383" t="s">
        <v>704</v>
      </c>
      <c r="I1953" s="383" t="s">
        <v>710</v>
      </c>
      <c r="J1953" s="383" t="s">
        <v>617</v>
      </c>
      <c r="K1953" s="383" t="s">
        <v>618</v>
      </c>
      <c r="L1953" s="384">
        <v>30780</v>
      </c>
      <c r="M1953" s="383" t="s">
        <v>644</v>
      </c>
      <c r="N1953" s="383" t="s">
        <v>620</v>
      </c>
      <c r="O1953" s="383" t="s">
        <v>230</v>
      </c>
    </row>
    <row r="1954" spans="1:15">
      <c r="A1954" s="385">
        <v>42143</v>
      </c>
      <c r="B1954" s="383" t="s">
        <v>21</v>
      </c>
      <c r="C1954" s="383" t="s">
        <v>12</v>
      </c>
      <c r="D1954" s="383" t="s">
        <v>22</v>
      </c>
      <c r="E1954" s="383" t="s">
        <v>658</v>
      </c>
      <c r="F1954" s="383" t="s">
        <v>10</v>
      </c>
      <c r="G1954" s="384">
        <v>118</v>
      </c>
      <c r="H1954" s="383" t="s">
        <v>701</v>
      </c>
      <c r="I1954" s="383" t="s">
        <v>702</v>
      </c>
      <c r="J1954" s="383" t="s">
        <v>617</v>
      </c>
      <c r="K1954" s="383" t="s">
        <v>618</v>
      </c>
      <c r="L1954" s="384">
        <v>30780</v>
      </c>
      <c r="M1954" s="383" t="s">
        <v>644</v>
      </c>
      <c r="N1954" s="383" t="s">
        <v>620</v>
      </c>
      <c r="O1954" s="383" t="s">
        <v>230</v>
      </c>
    </row>
    <row r="1955" spans="1:15">
      <c r="A1955" s="385">
        <v>42144</v>
      </c>
      <c r="B1955" s="383" t="s">
        <v>663</v>
      </c>
      <c r="C1955" s="383" t="s">
        <v>664</v>
      </c>
      <c r="D1955" s="383" t="s">
        <v>22</v>
      </c>
      <c r="E1955" s="383" t="s">
        <v>665</v>
      </c>
      <c r="F1955" s="383" t="s">
        <v>10</v>
      </c>
      <c r="G1955" s="384">
        <v>1821</v>
      </c>
      <c r="H1955" s="383" t="s">
        <v>704</v>
      </c>
      <c r="I1955" s="383" t="s">
        <v>710</v>
      </c>
      <c r="J1955" s="383" t="s">
        <v>617</v>
      </c>
      <c r="K1955" s="383" t="s">
        <v>618</v>
      </c>
      <c r="L1955" s="384">
        <v>30780</v>
      </c>
      <c r="M1955" s="383" t="s">
        <v>644</v>
      </c>
      <c r="N1955" s="383" t="s">
        <v>620</v>
      </c>
      <c r="O1955" s="383" t="s">
        <v>230</v>
      </c>
    </row>
    <row r="1956" spans="1:15">
      <c r="A1956" s="385">
        <v>42145</v>
      </c>
      <c r="B1956" s="383" t="s">
        <v>663</v>
      </c>
      <c r="C1956" s="383" t="s">
        <v>664</v>
      </c>
      <c r="D1956" s="383" t="s">
        <v>22</v>
      </c>
      <c r="E1956" s="383" t="s">
        <v>665</v>
      </c>
      <c r="F1956" s="383" t="s">
        <v>10</v>
      </c>
      <c r="G1956" s="384">
        <v>1821</v>
      </c>
      <c r="H1956" s="383" t="s">
        <v>704</v>
      </c>
      <c r="I1956" s="383" t="s">
        <v>710</v>
      </c>
      <c r="J1956" s="383" t="s">
        <v>617</v>
      </c>
      <c r="K1956" s="383" t="s">
        <v>618</v>
      </c>
      <c r="L1956" s="384">
        <v>30780</v>
      </c>
      <c r="M1956" s="383" t="s">
        <v>644</v>
      </c>
      <c r="N1956" s="383" t="s">
        <v>620</v>
      </c>
      <c r="O1956" s="383" t="s">
        <v>230</v>
      </c>
    </row>
    <row r="1957" spans="1:15">
      <c r="A1957" s="385">
        <v>42146</v>
      </c>
      <c r="B1957" s="383" t="s">
        <v>21</v>
      </c>
      <c r="C1957" s="383" t="s">
        <v>12</v>
      </c>
      <c r="D1957" s="383" t="s">
        <v>22</v>
      </c>
      <c r="E1957" s="383" t="s">
        <v>658</v>
      </c>
      <c r="F1957" s="383" t="s">
        <v>10</v>
      </c>
      <c r="G1957" s="384">
        <v>118</v>
      </c>
      <c r="H1957" s="383" t="s">
        <v>701</v>
      </c>
      <c r="I1957" s="383" t="s">
        <v>702</v>
      </c>
      <c r="J1957" s="383" t="s">
        <v>617</v>
      </c>
      <c r="K1957" s="383" t="s">
        <v>618</v>
      </c>
      <c r="L1957" s="384">
        <v>30780</v>
      </c>
      <c r="M1957" s="383" t="s">
        <v>644</v>
      </c>
      <c r="N1957" s="383" t="s">
        <v>620</v>
      </c>
      <c r="O1957" s="383" t="s">
        <v>230</v>
      </c>
    </row>
    <row r="1958" spans="1:15">
      <c r="A1958" s="385">
        <v>42147</v>
      </c>
      <c r="B1958" s="383" t="s">
        <v>663</v>
      </c>
      <c r="C1958" s="383" t="s">
        <v>664</v>
      </c>
      <c r="D1958" s="383" t="s">
        <v>22</v>
      </c>
      <c r="E1958" s="383" t="s">
        <v>665</v>
      </c>
      <c r="F1958" s="383" t="s">
        <v>10</v>
      </c>
      <c r="G1958" s="384">
        <v>2383</v>
      </c>
      <c r="H1958" s="383" t="s">
        <v>704</v>
      </c>
      <c r="I1958" s="383" t="s">
        <v>715</v>
      </c>
      <c r="J1958" s="383" t="s">
        <v>617</v>
      </c>
      <c r="K1958" s="383" t="s">
        <v>618</v>
      </c>
      <c r="L1958" s="384">
        <v>30780</v>
      </c>
      <c r="M1958" s="383" t="s">
        <v>645</v>
      </c>
      <c r="N1958" s="383" t="s">
        <v>620</v>
      </c>
      <c r="O1958" s="383" t="s">
        <v>230</v>
      </c>
    </row>
    <row r="1959" spans="1:15">
      <c r="A1959" s="385">
        <v>42148</v>
      </c>
      <c r="B1959" s="383" t="s">
        <v>663</v>
      </c>
      <c r="C1959" s="383" t="s">
        <v>664</v>
      </c>
      <c r="D1959" s="383" t="s">
        <v>22</v>
      </c>
      <c r="E1959" s="383" t="s">
        <v>665</v>
      </c>
      <c r="F1959" s="383" t="s">
        <v>10</v>
      </c>
      <c r="G1959" s="384">
        <v>2383</v>
      </c>
      <c r="H1959" s="383" t="s">
        <v>704</v>
      </c>
      <c r="I1959" s="383" t="s">
        <v>718</v>
      </c>
      <c r="J1959" s="383" t="s">
        <v>617</v>
      </c>
      <c r="K1959" s="383" t="s">
        <v>618</v>
      </c>
      <c r="L1959" s="384">
        <v>30780</v>
      </c>
      <c r="M1959" s="383" t="s">
        <v>645</v>
      </c>
      <c r="N1959" s="383" t="s">
        <v>620</v>
      </c>
      <c r="O1959" s="383" t="s">
        <v>230</v>
      </c>
    </row>
    <row r="1960" spans="1:15">
      <c r="A1960" s="385">
        <v>42149</v>
      </c>
      <c r="B1960" s="383" t="s">
        <v>663</v>
      </c>
      <c r="C1960" s="383" t="s">
        <v>664</v>
      </c>
      <c r="D1960" s="383" t="s">
        <v>22</v>
      </c>
      <c r="E1960" s="383" t="s">
        <v>665</v>
      </c>
      <c r="F1960" s="383" t="s">
        <v>10</v>
      </c>
      <c r="G1960" s="384">
        <v>1895</v>
      </c>
      <c r="H1960" s="383" t="s">
        <v>704</v>
      </c>
      <c r="I1960" s="383" t="s">
        <v>713</v>
      </c>
      <c r="J1960" s="383" t="s">
        <v>617</v>
      </c>
      <c r="K1960" s="383" t="s">
        <v>618</v>
      </c>
      <c r="L1960" s="384">
        <v>30780</v>
      </c>
      <c r="M1960" s="383" t="s">
        <v>645</v>
      </c>
      <c r="N1960" s="383" t="s">
        <v>620</v>
      </c>
      <c r="O1960" s="383" t="s">
        <v>230</v>
      </c>
    </row>
    <row r="1961" spans="1:15">
      <c r="A1961" s="385">
        <v>42150</v>
      </c>
      <c r="B1961" s="383" t="s">
        <v>663</v>
      </c>
      <c r="C1961" s="383" t="s">
        <v>664</v>
      </c>
      <c r="D1961" s="383" t="s">
        <v>22</v>
      </c>
      <c r="E1961" s="383" t="s">
        <v>665</v>
      </c>
      <c r="F1961" s="383" t="s">
        <v>10</v>
      </c>
      <c r="G1961" s="384">
        <v>1895</v>
      </c>
      <c r="H1961" s="383" t="s">
        <v>704</v>
      </c>
      <c r="I1961" s="383" t="s">
        <v>713</v>
      </c>
      <c r="J1961" s="383" t="s">
        <v>617</v>
      </c>
      <c r="K1961" s="383" t="s">
        <v>618</v>
      </c>
      <c r="L1961" s="384">
        <v>30780</v>
      </c>
      <c r="M1961" s="383" t="s">
        <v>645</v>
      </c>
      <c r="N1961" s="383" t="s">
        <v>620</v>
      </c>
      <c r="O1961" s="383" t="s">
        <v>230</v>
      </c>
    </row>
    <row r="1962" spans="1:15">
      <c r="A1962" s="385">
        <v>41997</v>
      </c>
      <c r="B1962" s="383" t="s">
        <v>663</v>
      </c>
      <c r="C1962" s="383" t="s">
        <v>664</v>
      </c>
      <c r="D1962" s="383" t="s">
        <v>22</v>
      </c>
      <c r="E1962" s="383" t="s">
        <v>665</v>
      </c>
      <c r="F1962" s="383" t="s">
        <v>10</v>
      </c>
      <c r="G1962" s="384">
        <v>2860</v>
      </c>
      <c r="H1962" s="383" t="s">
        <v>704</v>
      </c>
      <c r="I1962" s="383" t="s">
        <v>709</v>
      </c>
      <c r="J1962" s="383" t="s">
        <v>617</v>
      </c>
      <c r="K1962" s="383" t="s">
        <v>618</v>
      </c>
      <c r="L1962" s="384">
        <v>0</v>
      </c>
      <c r="M1962" s="383" t="s">
        <v>619</v>
      </c>
      <c r="N1962" s="383" t="s">
        <v>620</v>
      </c>
      <c r="O1962" s="383" t="s">
        <v>230</v>
      </c>
    </row>
    <row r="1963" spans="1:15">
      <c r="A1963" s="385">
        <v>41998</v>
      </c>
      <c r="B1963" s="383" t="s">
        <v>663</v>
      </c>
      <c r="C1963" s="383" t="s">
        <v>664</v>
      </c>
      <c r="D1963" s="383" t="s">
        <v>22</v>
      </c>
      <c r="E1963" s="383" t="s">
        <v>665</v>
      </c>
      <c r="F1963" s="383" t="s">
        <v>10</v>
      </c>
      <c r="G1963" s="384">
        <v>25000</v>
      </c>
      <c r="H1963" s="383" t="s">
        <v>704</v>
      </c>
      <c r="I1963" s="383" t="s">
        <v>719</v>
      </c>
      <c r="J1963" s="383" t="s">
        <v>617</v>
      </c>
      <c r="K1963" s="383" t="s">
        <v>618</v>
      </c>
      <c r="L1963" s="384">
        <v>0</v>
      </c>
      <c r="M1963" s="383" t="s">
        <v>619</v>
      </c>
      <c r="N1963" s="383" t="s">
        <v>620</v>
      </c>
      <c r="O1963" s="383" t="s">
        <v>230</v>
      </c>
    </row>
    <row r="1964" spans="1:15">
      <c r="A1964" s="385">
        <v>41999</v>
      </c>
      <c r="B1964" s="383" t="s">
        <v>663</v>
      </c>
      <c r="C1964" s="383" t="s">
        <v>664</v>
      </c>
      <c r="D1964" s="383" t="s">
        <v>22</v>
      </c>
      <c r="E1964" s="383" t="s">
        <v>665</v>
      </c>
      <c r="F1964" s="383" t="s">
        <v>10</v>
      </c>
      <c r="G1964" s="384">
        <v>25000</v>
      </c>
      <c r="H1964" s="383" t="s">
        <v>704</v>
      </c>
      <c r="I1964" s="383" t="s">
        <v>719</v>
      </c>
      <c r="J1964" s="383" t="s">
        <v>617</v>
      </c>
      <c r="K1964" s="383" t="s">
        <v>618</v>
      </c>
      <c r="L1964" s="384">
        <v>0</v>
      </c>
      <c r="M1964" s="383" t="s">
        <v>619</v>
      </c>
      <c r="N1964" s="383" t="s">
        <v>620</v>
      </c>
      <c r="O1964" s="383" t="s">
        <v>230</v>
      </c>
    </row>
    <row r="1965" spans="1:15">
      <c r="A1965" s="385">
        <v>42000</v>
      </c>
      <c r="B1965" s="383" t="s">
        <v>663</v>
      </c>
      <c r="C1965" s="383" t="s">
        <v>664</v>
      </c>
      <c r="D1965" s="383" t="s">
        <v>22</v>
      </c>
      <c r="E1965" s="383" t="s">
        <v>665</v>
      </c>
      <c r="F1965" s="383" t="s">
        <v>10</v>
      </c>
      <c r="G1965" s="384">
        <v>25000</v>
      </c>
      <c r="H1965" s="383" t="s">
        <v>704</v>
      </c>
      <c r="I1965" s="383" t="s">
        <v>716</v>
      </c>
      <c r="J1965" s="383" t="s">
        <v>617</v>
      </c>
      <c r="K1965" s="383" t="s">
        <v>618</v>
      </c>
      <c r="L1965" s="384">
        <v>0</v>
      </c>
      <c r="M1965" s="383" t="s">
        <v>619</v>
      </c>
      <c r="N1965" s="383" t="s">
        <v>620</v>
      </c>
      <c r="O1965" s="383" t="s">
        <v>230</v>
      </c>
    </row>
    <row r="1966" spans="1:15">
      <c r="A1966" s="385">
        <v>42001</v>
      </c>
      <c r="B1966" s="383" t="s">
        <v>663</v>
      </c>
      <c r="C1966" s="383" t="s">
        <v>664</v>
      </c>
      <c r="D1966" s="383" t="s">
        <v>22</v>
      </c>
      <c r="E1966" s="383" t="s">
        <v>665</v>
      </c>
      <c r="F1966" s="383" t="s">
        <v>10</v>
      </c>
      <c r="G1966" s="384">
        <v>6241</v>
      </c>
      <c r="H1966" s="383" t="s">
        <v>704</v>
      </c>
      <c r="I1966" s="383" t="s">
        <v>720</v>
      </c>
      <c r="J1966" s="383" t="s">
        <v>617</v>
      </c>
      <c r="K1966" s="383" t="s">
        <v>618</v>
      </c>
      <c r="L1966" s="384">
        <v>0</v>
      </c>
      <c r="M1966" s="383" t="s">
        <v>619</v>
      </c>
      <c r="N1966" s="383" t="s">
        <v>620</v>
      </c>
      <c r="O1966" s="383" t="s">
        <v>230</v>
      </c>
    </row>
    <row r="1967" spans="1:15">
      <c r="A1967" s="385">
        <v>42002</v>
      </c>
      <c r="B1967" s="383" t="s">
        <v>663</v>
      </c>
      <c r="C1967" s="383" t="s">
        <v>664</v>
      </c>
      <c r="D1967" s="383" t="s">
        <v>22</v>
      </c>
      <c r="E1967" s="383" t="s">
        <v>665</v>
      </c>
      <c r="F1967" s="383" t="s">
        <v>10</v>
      </c>
      <c r="G1967" s="384">
        <v>25000</v>
      </c>
      <c r="H1967" s="383" t="s">
        <v>704</v>
      </c>
      <c r="I1967" s="383" t="s">
        <v>716</v>
      </c>
      <c r="J1967" s="383" t="s">
        <v>617</v>
      </c>
      <c r="K1967" s="383" t="s">
        <v>618</v>
      </c>
      <c r="L1967" s="384">
        <v>0</v>
      </c>
      <c r="M1967" s="383" t="s">
        <v>619</v>
      </c>
      <c r="N1967" s="383" t="s">
        <v>620</v>
      </c>
      <c r="O1967" s="383" t="s">
        <v>230</v>
      </c>
    </row>
    <row r="1968" spans="1:15">
      <c r="A1968" s="385">
        <v>42003</v>
      </c>
      <c r="B1968" s="383" t="s">
        <v>621</v>
      </c>
      <c r="C1968" s="383" t="s">
        <v>8</v>
      </c>
      <c r="D1968" s="383" t="s">
        <v>9</v>
      </c>
      <c r="E1968" s="383" t="s">
        <v>622</v>
      </c>
      <c r="F1968" s="383" t="s">
        <v>10</v>
      </c>
      <c r="G1968" s="384">
        <v>9855</v>
      </c>
      <c r="H1968" s="383" t="s">
        <v>14</v>
      </c>
      <c r="I1968" s="383" t="s">
        <v>693</v>
      </c>
      <c r="J1968" s="383" t="s">
        <v>617</v>
      </c>
      <c r="K1968" s="383" t="s">
        <v>618</v>
      </c>
      <c r="L1968" s="384">
        <v>0</v>
      </c>
      <c r="M1968" s="383" t="s">
        <v>619</v>
      </c>
      <c r="N1968" s="383" t="s">
        <v>620</v>
      </c>
      <c r="O1968" s="383" t="s">
        <v>230</v>
      </c>
    </row>
    <row r="1969" spans="1:15">
      <c r="A1969" s="385">
        <v>42004</v>
      </c>
      <c r="B1969" s="383" t="s">
        <v>621</v>
      </c>
      <c r="C1969" s="383" t="s">
        <v>8</v>
      </c>
      <c r="D1969" s="383" t="s">
        <v>9</v>
      </c>
      <c r="E1969" s="383" t="s">
        <v>622</v>
      </c>
      <c r="F1969" s="383" t="s">
        <v>10</v>
      </c>
      <c r="G1969" s="384">
        <v>9855</v>
      </c>
      <c r="H1969" s="383" t="s">
        <v>14</v>
      </c>
      <c r="I1969" s="383" t="s">
        <v>693</v>
      </c>
      <c r="J1969" s="383" t="s">
        <v>617</v>
      </c>
      <c r="K1969" s="383" t="s">
        <v>618</v>
      </c>
      <c r="L1969" s="384">
        <v>0</v>
      </c>
      <c r="M1969" s="383" t="s">
        <v>626</v>
      </c>
      <c r="N1969" s="383" t="s">
        <v>620</v>
      </c>
      <c r="O1969" s="383" t="s">
        <v>230</v>
      </c>
    </row>
    <row r="1970" spans="1:15">
      <c r="A1970" s="385">
        <v>42005</v>
      </c>
      <c r="B1970" s="383" t="s">
        <v>21</v>
      </c>
      <c r="C1970" s="383" t="s">
        <v>12</v>
      </c>
      <c r="D1970" s="383" t="s">
        <v>22</v>
      </c>
      <c r="E1970" s="383" t="s">
        <v>658</v>
      </c>
      <c r="F1970" s="383" t="s">
        <v>10</v>
      </c>
      <c r="G1970" s="384">
        <v>118</v>
      </c>
      <c r="H1970" s="383" t="s">
        <v>701</v>
      </c>
      <c r="I1970" s="383" t="s">
        <v>702</v>
      </c>
      <c r="J1970" s="383" t="s">
        <v>617</v>
      </c>
      <c r="K1970" s="383" t="s">
        <v>618</v>
      </c>
      <c r="L1970" s="384">
        <v>0</v>
      </c>
      <c r="M1970" s="383" t="s">
        <v>626</v>
      </c>
      <c r="N1970" s="383" t="s">
        <v>620</v>
      </c>
      <c r="O1970" s="383" t="s">
        <v>230</v>
      </c>
    </row>
    <row r="1971" spans="1:15">
      <c r="A1971" s="385">
        <v>42006</v>
      </c>
      <c r="B1971" s="383" t="s">
        <v>15</v>
      </c>
      <c r="C1971" s="383" t="s">
        <v>16</v>
      </c>
      <c r="D1971" s="383" t="s">
        <v>13</v>
      </c>
      <c r="E1971" s="383" t="s">
        <v>680</v>
      </c>
      <c r="F1971" s="383" t="s">
        <v>10</v>
      </c>
      <c r="G1971" s="384">
        <v>1500</v>
      </c>
      <c r="H1971" s="383" t="s">
        <v>681</v>
      </c>
      <c r="I1971" s="383" t="s">
        <v>708</v>
      </c>
      <c r="J1971" s="383" t="s">
        <v>617</v>
      </c>
      <c r="K1971" s="383" t="s">
        <v>618</v>
      </c>
      <c r="L1971" s="384">
        <v>6319</v>
      </c>
      <c r="M1971" s="383" t="s">
        <v>627</v>
      </c>
      <c r="N1971" s="383" t="s">
        <v>620</v>
      </c>
      <c r="O1971" s="383" t="s">
        <v>230</v>
      </c>
    </row>
    <row r="1972" spans="1:15">
      <c r="A1972" s="385">
        <v>42007</v>
      </c>
      <c r="B1972" s="383" t="s">
        <v>15</v>
      </c>
      <c r="C1972" s="383" t="s">
        <v>16</v>
      </c>
      <c r="D1972" s="383" t="s">
        <v>13</v>
      </c>
      <c r="E1972" s="383" t="s">
        <v>680</v>
      </c>
      <c r="F1972" s="383" t="s">
        <v>10</v>
      </c>
      <c r="G1972" s="384">
        <v>1500</v>
      </c>
      <c r="H1972" s="383" t="s">
        <v>681</v>
      </c>
      <c r="I1972" s="383" t="s">
        <v>708</v>
      </c>
      <c r="J1972" s="383" t="s">
        <v>617</v>
      </c>
      <c r="K1972" s="383" t="s">
        <v>618</v>
      </c>
      <c r="L1972" s="384">
        <v>8221</v>
      </c>
      <c r="M1972" s="383" t="s">
        <v>627</v>
      </c>
      <c r="N1972" s="383" t="s">
        <v>620</v>
      </c>
      <c r="O1972" s="383" t="s">
        <v>230</v>
      </c>
    </row>
    <row r="1973" spans="1:15">
      <c r="A1973" s="385">
        <v>42008</v>
      </c>
      <c r="B1973" s="383" t="s">
        <v>15</v>
      </c>
      <c r="C1973" s="383" t="s">
        <v>16</v>
      </c>
      <c r="D1973" s="383" t="s">
        <v>13</v>
      </c>
      <c r="E1973" s="383" t="s">
        <v>680</v>
      </c>
      <c r="F1973" s="383" t="s">
        <v>10</v>
      </c>
      <c r="G1973" s="384">
        <v>1500</v>
      </c>
      <c r="H1973" s="383" t="s">
        <v>681</v>
      </c>
      <c r="I1973" s="383" t="s">
        <v>708</v>
      </c>
      <c r="J1973" s="383" t="s">
        <v>617</v>
      </c>
      <c r="K1973" s="383" t="s">
        <v>618</v>
      </c>
      <c r="L1973" s="384">
        <v>8501</v>
      </c>
      <c r="M1973" s="383" t="s">
        <v>627</v>
      </c>
      <c r="N1973" s="383" t="s">
        <v>620</v>
      </c>
      <c r="O1973" s="383" t="s">
        <v>230</v>
      </c>
    </row>
    <row r="1974" spans="1:15">
      <c r="A1974" s="385">
        <v>42009</v>
      </c>
      <c r="B1974" s="383" t="s">
        <v>621</v>
      </c>
      <c r="C1974" s="383" t="s">
        <v>8</v>
      </c>
      <c r="D1974" s="383" t="s">
        <v>9</v>
      </c>
      <c r="E1974" s="383" t="s">
        <v>622</v>
      </c>
      <c r="F1974" s="383" t="s">
        <v>10</v>
      </c>
      <c r="G1974" s="384">
        <v>9855</v>
      </c>
      <c r="H1974" s="383" t="s">
        <v>14</v>
      </c>
      <c r="I1974" s="383" t="s">
        <v>693</v>
      </c>
      <c r="J1974" s="383" t="s">
        <v>617</v>
      </c>
      <c r="K1974" s="383" t="s">
        <v>618</v>
      </c>
      <c r="L1974" s="384">
        <v>9088</v>
      </c>
      <c r="M1974" s="383" t="s">
        <v>627</v>
      </c>
      <c r="N1974" s="383" t="s">
        <v>620</v>
      </c>
      <c r="O1974" s="383" t="s">
        <v>230</v>
      </c>
    </row>
    <row r="1975" spans="1:15">
      <c r="A1975" s="385">
        <v>42010</v>
      </c>
      <c r="B1975" s="383" t="s">
        <v>621</v>
      </c>
      <c r="C1975" s="383" t="s">
        <v>8</v>
      </c>
      <c r="D1975" s="383" t="s">
        <v>9</v>
      </c>
      <c r="E1975" s="383" t="s">
        <v>622</v>
      </c>
      <c r="F1975" s="383" t="s">
        <v>10</v>
      </c>
      <c r="G1975" s="384">
        <v>590</v>
      </c>
      <c r="H1975" s="383" t="s">
        <v>14</v>
      </c>
      <c r="I1975" s="383" t="s">
        <v>691</v>
      </c>
      <c r="J1975" s="383" t="s">
        <v>617</v>
      </c>
      <c r="K1975" s="383" t="s">
        <v>618</v>
      </c>
      <c r="L1975" s="384">
        <v>9280</v>
      </c>
      <c r="M1975" s="383" t="s">
        <v>629</v>
      </c>
      <c r="N1975" s="383" t="s">
        <v>620</v>
      </c>
      <c r="O1975" s="383" t="s">
        <v>230</v>
      </c>
    </row>
    <row r="1976" spans="1:15">
      <c r="A1976" s="385">
        <v>42012</v>
      </c>
      <c r="B1976" s="383" t="s">
        <v>21</v>
      </c>
      <c r="C1976" s="383" t="s">
        <v>12</v>
      </c>
      <c r="D1976" s="383" t="s">
        <v>22</v>
      </c>
      <c r="E1976" s="383" t="s">
        <v>658</v>
      </c>
      <c r="F1976" s="383" t="s">
        <v>10</v>
      </c>
      <c r="G1976" s="384">
        <v>118</v>
      </c>
      <c r="H1976" s="383" t="s">
        <v>701</v>
      </c>
      <c r="I1976" s="383" t="s">
        <v>702</v>
      </c>
      <c r="J1976" s="383" t="s">
        <v>617</v>
      </c>
      <c r="K1976" s="383" t="s">
        <v>618</v>
      </c>
      <c r="L1976" s="384">
        <v>9280</v>
      </c>
      <c r="M1976" s="383" t="s">
        <v>630</v>
      </c>
      <c r="N1976" s="383" t="s">
        <v>620</v>
      </c>
      <c r="O1976" s="383" t="s">
        <v>230</v>
      </c>
    </row>
    <row r="1977" spans="1:15">
      <c r="A1977" s="385">
        <v>42013</v>
      </c>
      <c r="B1977" s="383" t="s">
        <v>21</v>
      </c>
      <c r="C1977" s="383" t="s">
        <v>12</v>
      </c>
      <c r="D1977" s="383" t="s">
        <v>22</v>
      </c>
      <c r="E1977" s="383" t="s">
        <v>658</v>
      </c>
      <c r="F1977" s="383" t="s">
        <v>10</v>
      </c>
      <c r="G1977" s="384">
        <v>118</v>
      </c>
      <c r="H1977" s="383" t="s">
        <v>701</v>
      </c>
      <c r="I1977" s="383" t="s">
        <v>702</v>
      </c>
      <c r="J1977" s="383" t="s">
        <v>617</v>
      </c>
      <c r="K1977" s="383" t="s">
        <v>618</v>
      </c>
      <c r="L1977" s="384">
        <v>9280</v>
      </c>
      <c r="M1977" s="383" t="s">
        <v>630</v>
      </c>
      <c r="N1977" s="383" t="s">
        <v>620</v>
      </c>
      <c r="O1977" s="383" t="s">
        <v>230</v>
      </c>
    </row>
    <row r="1978" spans="1:15">
      <c r="A1978" s="385">
        <v>42014</v>
      </c>
      <c r="B1978" s="383" t="s">
        <v>15</v>
      </c>
      <c r="C1978" s="383" t="s">
        <v>16</v>
      </c>
      <c r="D1978" s="383" t="s">
        <v>13</v>
      </c>
      <c r="E1978" s="383" t="s">
        <v>680</v>
      </c>
      <c r="F1978" s="383" t="s">
        <v>10</v>
      </c>
      <c r="G1978" s="384">
        <v>3000</v>
      </c>
      <c r="H1978" s="383" t="s">
        <v>681</v>
      </c>
      <c r="I1978" s="383" t="s">
        <v>689</v>
      </c>
      <c r="J1978" s="383" t="s">
        <v>617</v>
      </c>
      <c r="K1978" s="383" t="s">
        <v>618</v>
      </c>
      <c r="L1978" s="384">
        <v>9280</v>
      </c>
      <c r="M1978" s="383" t="s">
        <v>630</v>
      </c>
      <c r="N1978" s="383" t="s">
        <v>620</v>
      </c>
      <c r="O1978" s="383" t="s">
        <v>230</v>
      </c>
    </row>
    <row r="1979" spans="1:15">
      <c r="A1979" s="385">
        <v>42015</v>
      </c>
      <c r="B1979" s="383" t="s">
        <v>15</v>
      </c>
      <c r="C1979" s="383" t="s">
        <v>16</v>
      </c>
      <c r="D1979" s="383" t="s">
        <v>13</v>
      </c>
      <c r="E1979" s="383" t="s">
        <v>680</v>
      </c>
      <c r="F1979" s="383" t="s">
        <v>10</v>
      </c>
      <c r="G1979" s="384">
        <v>3000</v>
      </c>
      <c r="H1979" s="383" t="s">
        <v>681</v>
      </c>
      <c r="I1979" s="383" t="s">
        <v>689</v>
      </c>
      <c r="J1979" s="383" t="s">
        <v>617</v>
      </c>
      <c r="K1979" s="383" t="s">
        <v>618</v>
      </c>
      <c r="L1979" s="384">
        <v>9280</v>
      </c>
      <c r="M1979" s="383" t="s">
        <v>630</v>
      </c>
      <c r="N1979" s="383" t="s">
        <v>620</v>
      </c>
      <c r="O1979" s="383" t="s">
        <v>230</v>
      </c>
    </row>
    <row r="1980" spans="1:15">
      <c r="A1980" s="385">
        <v>42016</v>
      </c>
      <c r="B1980" s="383" t="s">
        <v>15</v>
      </c>
      <c r="C1980" s="383" t="s">
        <v>16</v>
      </c>
      <c r="D1980" s="383" t="s">
        <v>13</v>
      </c>
      <c r="E1980" s="383" t="s">
        <v>680</v>
      </c>
      <c r="F1980" s="383" t="s">
        <v>10</v>
      </c>
      <c r="G1980" s="384">
        <v>3000</v>
      </c>
      <c r="H1980" s="383" t="s">
        <v>681</v>
      </c>
      <c r="I1980" s="383" t="s">
        <v>689</v>
      </c>
      <c r="J1980" s="383" t="s">
        <v>617</v>
      </c>
      <c r="K1980" s="383" t="s">
        <v>618</v>
      </c>
      <c r="L1980" s="384">
        <v>9280</v>
      </c>
      <c r="M1980" s="383" t="s">
        <v>630</v>
      </c>
      <c r="N1980" s="383" t="s">
        <v>620</v>
      </c>
      <c r="O1980" s="383" t="s">
        <v>230</v>
      </c>
    </row>
    <row r="1981" spans="1:15">
      <c r="A1981" s="385">
        <v>42017</v>
      </c>
      <c r="B1981" s="383" t="s">
        <v>15</v>
      </c>
      <c r="C1981" s="383" t="s">
        <v>16</v>
      </c>
      <c r="D1981" s="383" t="s">
        <v>13</v>
      </c>
      <c r="E1981" s="383" t="s">
        <v>680</v>
      </c>
      <c r="F1981" s="383" t="s">
        <v>10</v>
      </c>
      <c r="G1981" s="384">
        <v>3000</v>
      </c>
      <c r="H1981" s="383" t="s">
        <v>681</v>
      </c>
      <c r="I1981" s="383" t="s">
        <v>689</v>
      </c>
      <c r="J1981" s="383" t="s">
        <v>617</v>
      </c>
      <c r="K1981" s="383" t="s">
        <v>618</v>
      </c>
      <c r="L1981" s="384">
        <v>9280</v>
      </c>
      <c r="M1981" s="383" t="s">
        <v>631</v>
      </c>
      <c r="N1981" s="383" t="s">
        <v>620</v>
      </c>
      <c r="O1981" s="383" t="s">
        <v>230</v>
      </c>
    </row>
    <row r="1982" spans="1:15">
      <c r="A1982" s="385">
        <v>42018</v>
      </c>
      <c r="B1982" s="383" t="s">
        <v>15</v>
      </c>
      <c r="C1982" s="383" t="s">
        <v>16</v>
      </c>
      <c r="D1982" s="383" t="s">
        <v>13</v>
      </c>
      <c r="E1982" s="383" t="s">
        <v>680</v>
      </c>
      <c r="F1982" s="383" t="s">
        <v>10</v>
      </c>
      <c r="G1982" s="384">
        <v>1300</v>
      </c>
      <c r="H1982" s="383" t="s">
        <v>681</v>
      </c>
      <c r="I1982" s="383" t="s">
        <v>690</v>
      </c>
      <c r="J1982" s="383" t="s">
        <v>617</v>
      </c>
      <c r="K1982" s="383" t="s">
        <v>618</v>
      </c>
      <c r="L1982" s="384">
        <v>9804</v>
      </c>
      <c r="M1982" s="383" t="s">
        <v>631</v>
      </c>
      <c r="N1982" s="383" t="s">
        <v>620</v>
      </c>
      <c r="O1982" s="383" t="s">
        <v>230</v>
      </c>
    </row>
    <row r="1983" spans="1:15">
      <c r="A1983" s="385">
        <v>42020</v>
      </c>
      <c r="B1983" s="383" t="s">
        <v>694</v>
      </c>
      <c r="C1983" s="383" t="s">
        <v>23</v>
      </c>
      <c r="D1983" s="383" t="s">
        <v>22</v>
      </c>
      <c r="E1983" s="383" t="s">
        <v>695</v>
      </c>
      <c r="F1983" s="383" t="s">
        <v>10</v>
      </c>
      <c r="G1983" s="384">
        <v>3938</v>
      </c>
      <c r="H1983" s="383" t="s">
        <v>696</v>
      </c>
      <c r="I1983" s="383" t="s">
        <v>706</v>
      </c>
      <c r="J1983" s="383" t="s">
        <v>617</v>
      </c>
      <c r="K1983" s="383" t="s">
        <v>618</v>
      </c>
      <c r="L1983" s="384">
        <v>12650</v>
      </c>
      <c r="M1983" s="383" t="s">
        <v>631</v>
      </c>
      <c r="N1983" s="383" t="s">
        <v>620</v>
      </c>
      <c r="O1983" s="383" t="s">
        <v>230</v>
      </c>
    </row>
    <row r="1984" spans="1:15">
      <c r="A1984" s="385">
        <v>42021</v>
      </c>
      <c r="B1984" s="383" t="s">
        <v>15</v>
      </c>
      <c r="C1984" s="383" t="s">
        <v>16</v>
      </c>
      <c r="D1984" s="383" t="s">
        <v>13</v>
      </c>
      <c r="E1984" s="383" t="s">
        <v>680</v>
      </c>
      <c r="F1984" s="383" t="s">
        <v>10</v>
      </c>
      <c r="G1984" s="384">
        <v>750</v>
      </c>
      <c r="H1984" s="383" t="s">
        <v>681</v>
      </c>
      <c r="I1984" s="383" t="s">
        <v>692</v>
      </c>
      <c r="J1984" s="383" t="s">
        <v>617</v>
      </c>
      <c r="K1984" s="383" t="s">
        <v>618</v>
      </c>
      <c r="L1984" s="384">
        <v>12650</v>
      </c>
      <c r="M1984" s="383" t="s">
        <v>632</v>
      </c>
      <c r="N1984" s="383" t="s">
        <v>620</v>
      </c>
      <c r="O1984" s="383" t="s">
        <v>230</v>
      </c>
    </row>
    <row r="1985" spans="1:15">
      <c r="A1985" s="385">
        <v>42022</v>
      </c>
      <c r="B1985" s="383" t="s">
        <v>15</v>
      </c>
      <c r="C1985" s="383" t="s">
        <v>16</v>
      </c>
      <c r="D1985" s="383" t="s">
        <v>13</v>
      </c>
      <c r="E1985" s="383" t="s">
        <v>680</v>
      </c>
      <c r="F1985" s="383" t="s">
        <v>10</v>
      </c>
      <c r="G1985" s="384">
        <v>750</v>
      </c>
      <c r="H1985" s="383" t="s">
        <v>681</v>
      </c>
      <c r="I1985" s="383" t="s">
        <v>692</v>
      </c>
      <c r="J1985" s="383" t="s">
        <v>617</v>
      </c>
      <c r="K1985" s="383" t="s">
        <v>618</v>
      </c>
      <c r="L1985" s="384">
        <v>12650</v>
      </c>
      <c r="M1985" s="383" t="s">
        <v>632</v>
      </c>
      <c r="N1985" s="383" t="s">
        <v>620</v>
      </c>
      <c r="O1985" s="383" t="s">
        <v>230</v>
      </c>
    </row>
    <row r="1986" spans="1:15">
      <c r="A1986" s="385">
        <v>42030</v>
      </c>
      <c r="B1986" s="383" t="s">
        <v>15</v>
      </c>
      <c r="C1986" s="383" t="s">
        <v>16</v>
      </c>
      <c r="D1986" s="383" t="s">
        <v>13</v>
      </c>
      <c r="E1986" s="383" t="s">
        <v>680</v>
      </c>
      <c r="F1986" s="383" t="s">
        <v>10</v>
      </c>
      <c r="G1986" s="384">
        <v>750</v>
      </c>
      <c r="H1986" s="383" t="s">
        <v>681</v>
      </c>
      <c r="I1986" s="383" t="s">
        <v>692</v>
      </c>
      <c r="J1986" s="383" t="s">
        <v>617</v>
      </c>
      <c r="K1986" s="383" t="s">
        <v>618</v>
      </c>
      <c r="L1986" s="384">
        <v>18650</v>
      </c>
      <c r="M1986" s="383" t="s">
        <v>634</v>
      </c>
      <c r="N1986" s="383" t="s">
        <v>620</v>
      </c>
      <c r="O1986" s="383" t="s">
        <v>230</v>
      </c>
    </row>
    <row r="1987" spans="1:15">
      <c r="A1987" s="385">
        <v>42032</v>
      </c>
      <c r="B1987" s="383" t="s">
        <v>15</v>
      </c>
      <c r="C1987" s="383" t="s">
        <v>16</v>
      </c>
      <c r="D1987" s="383" t="s">
        <v>13</v>
      </c>
      <c r="E1987" s="383" t="s">
        <v>680</v>
      </c>
      <c r="F1987" s="383" t="s">
        <v>10</v>
      </c>
      <c r="G1987" s="384">
        <v>750</v>
      </c>
      <c r="H1987" s="383" t="s">
        <v>681</v>
      </c>
      <c r="I1987" s="383" t="s">
        <v>692</v>
      </c>
      <c r="J1987" s="383" t="s">
        <v>617</v>
      </c>
      <c r="K1987" s="383" t="s">
        <v>618</v>
      </c>
      <c r="L1987" s="384">
        <v>18650</v>
      </c>
      <c r="M1987" s="383" t="s">
        <v>634</v>
      </c>
      <c r="N1987" s="383" t="s">
        <v>620</v>
      </c>
      <c r="O1987" s="383" t="s">
        <v>230</v>
      </c>
    </row>
    <row r="1988" spans="1:15">
      <c r="A1988" s="385">
        <v>42033</v>
      </c>
      <c r="B1988" s="383" t="s">
        <v>15</v>
      </c>
      <c r="C1988" s="383" t="s">
        <v>16</v>
      </c>
      <c r="D1988" s="383" t="s">
        <v>13</v>
      </c>
      <c r="E1988" s="383" t="s">
        <v>680</v>
      </c>
      <c r="F1988" s="383" t="s">
        <v>10</v>
      </c>
      <c r="G1988" s="384">
        <v>750</v>
      </c>
      <c r="H1988" s="383" t="s">
        <v>681</v>
      </c>
      <c r="I1988" s="383" t="s">
        <v>692</v>
      </c>
      <c r="J1988" s="383" t="s">
        <v>617</v>
      </c>
      <c r="K1988" s="383" t="s">
        <v>618</v>
      </c>
      <c r="L1988" s="384">
        <v>18650</v>
      </c>
      <c r="M1988" s="383" t="s">
        <v>634</v>
      </c>
      <c r="N1988" s="383" t="s">
        <v>620</v>
      </c>
      <c r="O1988" s="383" t="s">
        <v>230</v>
      </c>
    </row>
    <row r="1989" spans="1:15">
      <c r="A1989" s="385">
        <v>42034</v>
      </c>
      <c r="B1989" s="383" t="s">
        <v>15</v>
      </c>
      <c r="C1989" s="383" t="s">
        <v>16</v>
      </c>
      <c r="D1989" s="383" t="s">
        <v>13</v>
      </c>
      <c r="E1989" s="383" t="s">
        <v>680</v>
      </c>
      <c r="F1989" s="383" t="s">
        <v>10</v>
      </c>
      <c r="G1989" s="384">
        <v>6000</v>
      </c>
      <c r="H1989" s="383" t="s">
        <v>681</v>
      </c>
      <c r="I1989" s="383" t="s">
        <v>682</v>
      </c>
      <c r="J1989" s="383" t="s">
        <v>617</v>
      </c>
      <c r="K1989" s="383" t="s">
        <v>618</v>
      </c>
      <c r="L1989" s="384">
        <v>18650</v>
      </c>
      <c r="M1989" s="383" t="s">
        <v>634</v>
      </c>
      <c r="N1989" s="383" t="s">
        <v>620</v>
      </c>
      <c r="O1989" s="383" t="s">
        <v>230</v>
      </c>
    </row>
    <row r="1990" spans="1:15">
      <c r="A1990" s="385">
        <v>42035</v>
      </c>
      <c r="B1990" s="383" t="s">
        <v>15</v>
      </c>
      <c r="C1990" s="383" t="s">
        <v>16</v>
      </c>
      <c r="D1990" s="383" t="s">
        <v>13</v>
      </c>
      <c r="E1990" s="383" t="s">
        <v>680</v>
      </c>
      <c r="F1990" s="383" t="s">
        <v>10</v>
      </c>
      <c r="G1990" s="384">
        <v>750</v>
      </c>
      <c r="H1990" s="383" t="s">
        <v>681</v>
      </c>
      <c r="I1990" s="383" t="s">
        <v>692</v>
      </c>
      <c r="J1990" s="383" t="s">
        <v>617</v>
      </c>
      <c r="K1990" s="383" t="s">
        <v>618</v>
      </c>
      <c r="L1990" s="384">
        <v>18650</v>
      </c>
      <c r="M1990" s="383" t="s">
        <v>634</v>
      </c>
      <c r="N1990" s="383" t="s">
        <v>620</v>
      </c>
      <c r="O1990" s="383" t="s">
        <v>230</v>
      </c>
    </row>
    <row r="1991" spans="1:15">
      <c r="A1991" s="385">
        <v>42036</v>
      </c>
      <c r="B1991" s="383" t="s">
        <v>15</v>
      </c>
      <c r="C1991" s="383" t="s">
        <v>16</v>
      </c>
      <c r="D1991" s="383" t="s">
        <v>13</v>
      </c>
      <c r="E1991" s="383" t="s">
        <v>680</v>
      </c>
      <c r="F1991" s="383" t="s">
        <v>10</v>
      </c>
      <c r="G1991" s="384">
        <v>750</v>
      </c>
      <c r="H1991" s="383" t="s">
        <v>681</v>
      </c>
      <c r="I1991" s="383" t="s">
        <v>692</v>
      </c>
      <c r="J1991" s="383" t="s">
        <v>617</v>
      </c>
      <c r="K1991" s="383" t="s">
        <v>618</v>
      </c>
      <c r="L1991" s="384">
        <v>18660</v>
      </c>
      <c r="M1991" s="383" t="s">
        <v>634</v>
      </c>
      <c r="N1991" s="383" t="s">
        <v>620</v>
      </c>
      <c r="O1991" s="383" t="s">
        <v>230</v>
      </c>
    </row>
    <row r="1992" spans="1:15">
      <c r="A1992" s="385">
        <v>42037</v>
      </c>
      <c r="B1992" s="383" t="s">
        <v>15</v>
      </c>
      <c r="C1992" s="383" t="s">
        <v>16</v>
      </c>
      <c r="D1992" s="383" t="s">
        <v>13</v>
      </c>
      <c r="E1992" s="383" t="s">
        <v>680</v>
      </c>
      <c r="F1992" s="383" t="s">
        <v>10</v>
      </c>
      <c r="G1992" s="384">
        <v>750</v>
      </c>
      <c r="H1992" s="383" t="s">
        <v>681</v>
      </c>
      <c r="I1992" s="383" t="s">
        <v>692</v>
      </c>
      <c r="J1992" s="383" t="s">
        <v>617</v>
      </c>
      <c r="K1992" s="383" t="s">
        <v>618</v>
      </c>
      <c r="L1992" s="384">
        <v>18660</v>
      </c>
      <c r="M1992" s="383" t="s">
        <v>634</v>
      </c>
      <c r="N1992" s="383" t="s">
        <v>620</v>
      </c>
      <c r="O1992" s="383" t="s">
        <v>230</v>
      </c>
    </row>
    <row r="1993" spans="1:15">
      <c r="A1993" s="385">
        <v>42038</v>
      </c>
      <c r="B1993" s="383" t="s">
        <v>621</v>
      </c>
      <c r="C1993" s="383" t="s">
        <v>8</v>
      </c>
      <c r="D1993" s="383" t="s">
        <v>9</v>
      </c>
      <c r="E1993" s="383" t="s">
        <v>622</v>
      </c>
      <c r="F1993" s="383" t="s">
        <v>10</v>
      </c>
      <c r="G1993" s="384">
        <v>9855</v>
      </c>
      <c r="H1993" s="383" t="s">
        <v>14</v>
      </c>
      <c r="I1993" s="383" t="s">
        <v>693</v>
      </c>
      <c r="J1993" s="383" t="s">
        <v>617</v>
      </c>
      <c r="K1993" s="383" t="s">
        <v>618</v>
      </c>
      <c r="L1993" s="384">
        <v>18660</v>
      </c>
      <c r="M1993" s="383" t="s">
        <v>634</v>
      </c>
      <c r="N1993" s="383" t="s">
        <v>620</v>
      </c>
      <c r="O1993" s="383" t="s">
        <v>230</v>
      </c>
    </row>
    <row r="1994" spans="1:15">
      <c r="A1994" s="385">
        <v>42039</v>
      </c>
      <c r="B1994" s="383" t="s">
        <v>15</v>
      </c>
      <c r="C1994" s="383" t="s">
        <v>16</v>
      </c>
      <c r="D1994" s="383" t="s">
        <v>13</v>
      </c>
      <c r="E1994" s="383" t="s">
        <v>680</v>
      </c>
      <c r="F1994" s="383" t="s">
        <v>10</v>
      </c>
      <c r="G1994" s="384">
        <v>750</v>
      </c>
      <c r="H1994" s="383" t="s">
        <v>681</v>
      </c>
      <c r="I1994" s="383" t="s">
        <v>692</v>
      </c>
      <c r="J1994" s="383" t="s">
        <v>617</v>
      </c>
      <c r="K1994" s="383" t="s">
        <v>618</v>
      </c>
      <c r="L1994" s="384">
        <v>18660</v>
      </c>
      <c r="M1994" s="383" t="s">
        <v>634</v>
      </c>
      <c r="N1994" s="383" t="s">
        <v>620</v>
      </c>
      <c r="O1994" s="383" t="s">
        <v>230</v>
      </c>
    </row>
    <row r="1995" spans="1:15">
      <c r="A1995" s="385">
        <v>42040</v>
      </c>
      <c r="B1995" s="383" t="s">
        <v>15</v>
      </c>
      <c r="C1995" s="383" t="s">
        <v>16</v>
      </c>
      <c r="D1995" s="383" t="s">
        <v>13</v>
      </c>
      <c r="E1995" s="383" t="s">
        <v>680</v>
      </c>
      <c r="F1995" s="383" t="s">
        <v>10</v>
      </c>
      <c r="G1995" s="384">
        <v>750</v>
      </c>
      <c r="H1995" s="383" t="s">
        <v>681</v>
      </c>
      <c r="I1995" s="383" t="s">
        <v>692</v>
      </c>
      <c r="J1995" s="383" t="s">
        <v>617</v>
      </c>
      <c r="K1995" s="383" t="s">
        <v>618</v>
      </c>
      <c r="L1995" s="384">
        <v>18761</v>
      </c>
      <c r="M1995" s="383" t="s">
        <v>635</v>
      </c>
      <c r="N1995" s="383" t="s">
        <v>620</v>
      </c>
      <c r="O1995" s="383" t="s">
        <v>230</v>
      </c>
    </row>
    <row r="1996" spans="1:15">
      <c r="A1996" s="385">
        <v>42041</v>
      </c>
      <c r="B1996" s="383" t="s">
        <v>15</v>
      </c>
      <c r="C1996" s="383" t="s">
        <v>16</v>
      </c>
      <c r="D1996" s="383" t="s">
        <v>13</v>
      </c>
      <c r="E1996" s="383" t="s">
        <v>680</v>
      </c>
      <c r="F1996" s="383" t="s">
        <v>10</v>
      </c>
      <c r="G1996" s="384">
        <v>1500</v>
      </c>
      <c r="H1996" s="383" t="s">
        <v>681</v>
      </c>
      <c r="I1996" s="383" t="s">
        <v>692</v>
      </c>
      <c r="J1996" s="383" t="s">
        <v>617</v>
      </c>
      <c r="K1996" s="383" t="s">
        <v>618</v>
      </c>
      <c r="L1996" s="384">
        <v>18761</v>
      </c>
      <c r="M1996" s="383" t="s">
        <v>635</v>
      </c>
      <c r="N1996" s="383" t="s">
        <v>620</v>
      </c>
      <c r="O1996" s="383" t="s">
        <v>230</v>
      </c>
    </row>
    <row r="1997" spans="1:15">
      <c r="A1997" s="385">
        <v>42042</v>
      </c>
      <c r="B1997" s="383" t="s">
        <v>15</v>
      </c>
      <c r="C1997" s="383" t="s">
        <v>16</v>
      </c>
      <c r="D1997" s="383" t="s">
        <v>13</v>
      </c>
      <c r="E1997" s="383" t="s">
        <v>680</v>
      </c>
      <c r="F1997" s="383" t="s">
        <v>10</v>
      </c>
      <c r="G1997" s="384">
        <v>1500</v>
      </c>
      <c r="H1997" s="383" t="s">
        <v>681</v>
      </c>
      <c r="I1997" s="383" t="s">
        <v>692</v>
      </c>
      <c r="J1997" s="383" t="s">
        <v>617</v>
      </c>
      <c r="K1997" s="383" t="s">
        <v>618</v>
      </c>
      <c r="L1997" s="384">
        <v>18800</v>
      </c>
      <c r="M1997" s="383" t="s">
        <v>635</v>
      </c>
      <c r="N1997" s="383" t="s">
        <v>620</v>
      </c>
      <c r="O1997" s="383" t="s">
        <v>230</v>
      </c>
    </row>
    <row r="1998" spans="1:15">
      <c r="A1998" s="385">
        <v>42043</v>
      </c>
      <c r="B1998" s="383" t="s">
        <v>15</v>
      </c>
      <c r="C1998" s="383" t="s">
        <v>16</v>
      </c>
      <c r="D1998" s="383" t="s">
        <v>13</v>
      </c>
      <c r="E1998" s="383" t="s">
        <v>680</v>
      </c>
      <c r="F1998" s="383" t="s">
        <v>10</v>
      </c>
      <c r="G1998" s="384">
        <v>1500</v>
      </c>
      <c r="H1998" s="383" t="s">
        <v>681</v>
      </c>
      <c r="I1998" s="383" t="s">
        <v>692</v>
      </c>
      <c r="J1998" s="383" t="s">
        <v>617</v>
      </c>
      <c r="K1998" s="383" t="s">
        <v>618</v>
      </c>
      <c r="L1998" s="384">
        <v>20258</v>
      </c>
      <c r="M1998" s="383" t="s">
        <v>635</v>
      </c>
      <c r="N1998" s="383" t="s">
        <v>620</v>
      </c>
      <c r="O1998" s="383" t="s">
        <v>230</v>
      </c>
    </row>
    <row r="1999" spans="1:15">
      <c r="A1999" s="385">
        <v>42044</v>
      </c>
      <c r="B1999" s="383" t="s">
        <v>15</v>
      </c>
      <c r="C1999" s="383" t="s">
        <v>16</v>
      </c>
      <c r="D1999" s="383" t="s">
        <v>13</v>
      </c>
      <c r="E1999" s="383" t="s">
        <v>680</v>
      </c>
      <c r="F1999" s="383" t="s">
        <v>10</v>
      </c>
      <c r="G1999" s="384">
        <v>1500</v>
      </c>
      <c r="H1999" s="383" t="s">
        <v>681</v>
      </c>
      <c r="I1999" s="383" t="s">
        <v>692</v>
      </c>
      <c r="J1999" s="383" t="s">
        <v>617</v>
      </c>
      <c r="K1999" s="383" t="s">
        <v>618</v>
      </c>
      <c r="L1999" s="384">
        <v>20833</v>
      </c>
      <c r="M1999" s="383" t="s">
        <v>635</v>
      </c>
      <c r="N1999" s="383" t="s">
        <v>620</v>
      </c>
      <c r="O1999" s="383" t="s">
        <v>230</v>
      </c>
    </row>
    <row r="2000" spans="1:15">
      <c r="A2000" s="385">
        <v>42045</v>
      </c>
      <c r="B2000" s="383" t="s">
        <v>15</v>
      </c>
      <c r="C2000" s="383" t="s">
        <v>16</v>
      </c>
      <c r="D2000" s="383" t="s">
        <v>13</v>
      </c>
      <c r="E2000" s="383" t="s">
        <v>680</v>
      </c>
      <c r="F2000" s="383" t="s">
        <v>10</v>
      </c>
      <c r="G2000" s="384">
        <v>750</v>
      </c>
      <c r="H2000" s="383" t="s">
        <v>681</v>
      </c>
      <c r="I2000" s="383" t="s">
        <v>692</v>
      </c>
      <c r="J2000" s="383" t="s">
        <v>617</v>
      </c>
      <c r="K2000" s="383" t="s">
        <v>618</v>
      </c>
      <c r="L2000" s="384">
        <v>20833</v>
      </c>
      <c r="M2000" s="383" t="s">
        <v>635</v>
      </c>
      <c r="N2000" s="383" t="s">
        <v>620</v>
      </c>
      <c r="O2000" s="383" t="s">
        <v>230</v>
      </c>
    </row>
    <row r="2001" spans="1:15">
      <c r="A2001" s="385">
        <v>42046</v>
      </c>
      <c r="B2001" s="383" t="s">
        <v>15</v>
      </c>
      <c r="C2001" s="383" t="s">
        <v>16</v>
      </c>
      <c r="D2001" s="383" t="s">
        <v>13</v>
      </c>
      <c r="E2001" s="383" t="s">
        <v>680</v>
      </c>
      <c r="F2001" s="383" t="s">
        <v>10</v>
      </c>
      <c r="G2001" s="384">
        <v>750</v>
      </c>
      <c r="H2001" s="383" t="s">
        <v>681</v>
      </c>
      <c r="I2001" s="383" t="s">
        <v>692</v>
      </c>
      <c r="J2001" s="383" t="s">
        <v>617</v>
      </c>
      <c r="K2001" s="383" t="s">
        <v>618</v>
      </c>
      <c r="L2001" s="384">
        <v>20833</v>
      </c>
      <c r="M2001" s="383" t="s">
        <v>635</v>
      </c>
      <c r="N2001" s="383" t="s">
        <v>620</v>
      </c>
      <c r="O2001" s="383" t="s">
        <v>230</v>
      </c>
    </row>
    <row r="2002" spans="1:15">
      <c r="A2002" s="385">
        <v>42047</v>
      </c>
      <c r="B2002" s="383" t="s">
        <v>15</v>
      </c>
      <c r="C2002" s="383" t="s">
        <v>16</v>
      </c>
      <c r="D2002" s="383" t="s">
        <v>13</v>
      </c>
      <c r="E2002" s="383" t="s">
        <v>680</v>
      </c>
      <c r="F2002" s="383" t="s">
        <v>10</v>
      </c>
      <c r="G2002" s="384">
        <v>750</v>
      </c>
      <c r="H2002" s="383" t="s">
        <v>681</v>
      </c>
      <c r="I2002" s="383" t="s">
        <v>692</v>
      </c>
      <c r="J2002" s="383" t="s">
        <v>617</v>
      </c>
      <c r="K2002" s="383" t="s">
        <v>618</v>
      </c>
      <c r="L2002" s="384">
        <v>20833</v>
      </c>
      <c r="M2002" s="383" t="s">
        <v>635</v>
      </c>
      <c r="N2002" s="383" t="s">
        <v>620</v>
      </c>
      <c r="O2002" s="383" t="s">
        <v>230</v>
      </c>
    </row>
    <row r="2003" spans="1:15">
      <c r="A2003" s="385">
        <v>42048</v>
      </c>
      <c r="B2003" s="383" t="s">
        <v>15</v>
      </c>
      <c r="C2003" s="383" t="s">
        <v>16</v>
      </c>
      <c r="D2003" s="383" t="s">
        <v>13</v>
      </c>
      <c r="E2003" s="383" t="s">
        <v>680</v>
      </c>
      <c r="F2003" s="383" t="s">
        <v>10</v>
      </c>
      <c r="G2003" s="384">
        <v>1500</v>
      </c>
      <c r="H2003" s="383" t="s">
        <v>681</v>
      </c>
      <c r="I2003" s="383" t="s">
        <v>692</v>
      </c>
      <c r="J2003" s="383" t="s">
        <v>617</v>
      </c>
      <c r="K2003" s="383" t="s">
        <v>618</v>
      </c>
      <c r="L2003" s="384">
        <v>20833</v>
      </c>
      <c r="M2003" s="383" t="s">
        <v>635</v>
      </c>
      <c r="N2003" s="383" t="s">
        <v>620</v>
      </c>
      <c r="O2003" s="383" t="s">
        <v>230</v>
      </c>
    </row>
    <row r="2004" spans="1:15">
      <c r="A2004" s="385">
        <v>42049</v>
      </c>
      <c r="B2004" s="383" t="s">
        <v>15</v>
      </c>
      <c r="C2004" s="383" t="s">
        <v>16</v>
      </c>
      <c r="D2004" s="383" t="s">
        <v>13</v>
      </c>
      <c r="E2004" s="383" t="s">
        <v>680</v>
      </c>
      <c r="F2004" s="383" t="s">
        <v>10</v>
      </c>
      <c r="G2004" s="384">
        <v>1500</v>
      </c>
      <c r="H2004" s="383" t="s">
        <v>681</v>
      </c>
      <c r="I2004" s="383" t="s">
        <v>692</v>
      </c>
      <c r="J2004" s="383" t="s">
        <v>617</v>
      </c>
      <c r="K2004" s="383" t="s">
        <v>618</v>
      </c>
      <c r="L2004" s="384">
        <v>21180</v>
      </c>
      <c r="M2004" s="383" t="s">
        <v>635</v>
      </c>
      <c r="N2004" s="383" t="s">
        <v>620</v>
      </c>
      <c r="O2004" s="383" t="s">
        <v>230</v>
      </c>
    </row>
    <row r="2005" spans="1:15">
      <c r="A2005" s="385">
        <v>42050</v>
      </c>
      <c r="B2005" s="383" t="s">
        <v>15</v>
      </c>
      <c r="C2005" s="383" t="s">
        <v>16</v>
      </c>
      <c r="D2005" s="383" t="s">
        <v>13</v>
      </c>
      <c r="E2005" s="383" t="s">
        <v>680</v>
      </c>
      <c r="F2005" s="383" t="s">
        <v>10</v>
      </c>
      <c r="G2005" s="384">
        <v>1500</v>
      </c>
      <c r="H2005" s="383" t="s">
        <v>681</v>
      </c>
      <c r="I2005" s="383" t="s">
        <v>692</v>
      </c>
      <c r="J2005" s="383" t="s">
        <v>617</v>
      </c>
      <c r="K2005" s="383" t="s">
        <v>618</v>
      </c>
      <c r="L2005" s="384">
        <v>22680</v>
      </c>
      <c r="M2005" s="383" t="s">
        <v>635</v>
      </c>
      <c r="N2005" s="383" t="s">
        <v>620</v>
      </c>
      <c r="O2005" s="383" t="s">
        <v>230</v>
      </c>
    </row>
    <row r="2006" spans="1:15">
      <c r="A2006" s="385">
        <v>42051</v>
      </c>
      <c r="B2006" s="383" t="s">
        <v>15</v>
      </c>
      <c r="C2006" s="383" t="s">
        <v>16</v>
      </c>
      <c r="D2006" s="383" t="s">
        <v>13</v>
      </c>
      <c r="E2006" s="383" t="s">
        <v>680</v>
      </c>
      <c r="F2006" s="383" t="s">
        <v>10</v>
      </c>
      <c r="G2006" s="384">
        <v>1500</v>
      </c>
      <c r="H2006" s="383" t="s">
        <v>681</v>
      </c>
      <c r="I2006" s="383" t="s">
        <v>692</v>
      </c>
      <c r="J2006" s="383" t="s">
        <v>617</v>
      </c>
      <c r="K2006" s="383" t="s">
        <v>618</v>
      </c>
      <c r="L2006" s="384">
        <v>23171</v>
      </c>
      <c r="M2006" s="383" t="s">
        <v>635</v>
      </c>
      <c r="N2006" s="383" t="s">
        <v>620</v>
      </c>
      <c r="O2006" s="383" t="s">
        <v>230</v>
      </c>
    </row>
    <row r="2007" spans="1:15">
      <c r="A2007" s="385">
        <v>42052</v>
      </c>
      <c r="B2007" s="383" t="s">
        <v>15</v>
      </c>
      <c r="C2007" s="383" t="s">
        <v>16</v>
      </c>
      <c r="D2007" s="383" t="s">
        <v>13</v>
      </c>
      <c r="E2007" s="383" t="s">
        <v>680</v>
      </c>
      <c r="F2007" s="383" t="s">
        <v>10</v>
      </c>
      <c r="G2007" s="384">
        <v>750</v>
      </c>
      <c r="H2007" s="383" t="s">
        <v>681</v>
      </c>
      <c r="I2007" s="383" t="s">
        <v>692</v>
      </c>
      <c r="J2007" s="383" t="s">
        <v>617</v>
      </c>
      <c r="K2007" s="383" t="s">
        <v>618</v>
      </c>
      <c r="L2007" s="384">
        <v>23171</v>
      </c>
      <c r="M2007" s="383" t="s">
        <v>636</v>
      </c>
      <c r="N2007" s="383" t="s">
        <v>620</v>
      </c>
      <c r="O2007" s="383" t="s">
        <v>230</v>
      </c>
    </row>
    <row r="2008" spans="1:15">
      <c r="A2008" s="385">
        <v>42053</v>
      </c>
      <c r="B2008" s="383" t="s">
        <v>15</v>
      </c>
      <c r="C2008" s="383" t="s">
        <v>16</v>
      </c>
      <c r="D2008" s="383" t="s">
        <v>13</v>
      </c>
      <c r="E2008" s="383" t="s">
        <v>680</v>
      </c>
      <c r="F2008" s="383" t="s">
        <v>10</v>
      </c>
      <c r="G2008" s="384">
        <v>750</v>
      </c>
      <c r="H2008" s="383" t="s">
        <v>681</v>
      </c>
      <c r="I2008" s="383" t="s">
        <v>692</v>
      </c>
      <c r="J2008" s="383" t="s">
        <v>617</v>
      </c>
      <c r="K2008" s="383" t="s">
        <v>618</v>
      </c>
      <c r="L2008" s="384">
        <v>23171</v>
      </c>
      <c r="M2008" s="383" t="s">
        <v>636</v>
      </c>
      <c r="N2008" s="383" t="s">
        <v>620</v>
      </c>
      <c r="O2008" s="383" t="s">
        <v>230</v>
      </c>
    </row>
    <row r="2009" spans="1:15">
      <c r="A2009" s="385">
        <v>42054</v>
      </c>
      <c r="B2009" s="383" t="s">
        <v>15</v>
      </c>
      <c r="C2009" s="383" t="s">
        <v>16</v>
      </c>
      <c r="D2009" s="383" t="s">
        <v>13</v>
      </c>
      <c r="E2009" s="383" t="s">
        <v>680</v>
      </c>
      <c r="F2009" s="383" t="s">
        <v>10</v>
      </c>
      <c r="G2009" s="384">
        <v>750</v>
      </c>
      <c r="H2009" s="383" t="s">
        <v>681</v>
      </c>
      <c r="I2009" s="383" t="s">
        <v>692</v>
      </c>
      <c r="J2009" s="383" t="s">
        <v>617</v>
      </c>
      <c r="K2009" s="383" t="s">
        <v>618</v>
      </c>
      <c r="L2009" s="384">
        <v>23171</v>
      </c>
      <c r="M2009" s="383" t="s">
        <v>636</v>
      </c>
      <c r="N2009" s="383" t="s">
        <v>620</v>
      </c>
      <c r="O2009" s="383" t="s">
        <v>230</v>
      </c>
    </row>
    <row r="2010" spans="1:15">
      <c r="A2010" s="385">
        <v>42055</v>
      </c>
      <c r="B2010" s="383" t="s">
        <v>15</v>
      </c>
      <c r="C2010" s="383" t="s">
        <v>16</v>
      </c>
      <c r="D2010" s="383" t="s">
        <v>13</v>
      </c>
      <c r="E2010" s="383" t="s">
        <v>680</v>
      </c>
      <c r="F2010" s="383" t="s">
        <v>10</v>
      </c>
      <c r="G2010" s="384">
        <v>750</v>
      </c>
      <c r="H2010" s="383" t="s">
        <v>681</v>
      </c>
      <c r="I2010" s="383" t="s">
        <v>692</v>
      </c>
      <c r="J2010" s="383" t="s">
        <v>617</v>
      </c>
      <c r="K2010" s="383" t="s">
        <v>618</v>
      </c>
      <c r="L2010" s="384">
        <v>23171</v>
      </c>
      <c r="M2010" s="383" t="s">
        <v>636</v>
      </c>
      <c r="N2010" s="383" t="s">
        <v>620</v>
      </c>
      <c r="O2010" s="383" t="s">
        <v>230</v>
      </c>
    </row>
    <row r="2011" spans="1:15">
      <c r="A2011" s="385">
        <v>42056</v>
      </c>
      <c r="B2011" s="383" t="s">
        <v>15</v>
      </c>
      <c r="C2011" s="383" t="s">
        <v>16</v>
      </c>
      <c r="D2011" s="383" t="s">
        <v>13</v>
      </c>
      <c r="E2011" s="383" t="s">
        <v>680</v>
      </c>
      <c r="F2011" s="383" t="s">
        <v>10</v>
      </c>
      <c r="G2011" s="384">
        <v>750</v>
      </c>
      <c r="H2011" s="383" t="s">
        <v>681</v>
      </c>
      <c r="I2011" s="383" t="s">
        <v>692</v>
      </c>
      <c r="J2011" s="383" t="s">
        <v>617</v>
      </c>
      <c r="K2011" s="383" t="s">
        <v>618</v>
      </c>
      <c r="L2011" s="384">
        <v>23171</v>
      </c>
      <c r="M2011" s="383" t="s">
        <v>637</v>
      </c>
      <c r="N2011" s="383" t="s">
        <v>620</v>
      </c>
      <c r="O2011" s="383" t="s">
        <v>230</v>
      </c>
    </row>
    <row r="2012" spans="1:15">
      <c r="A2012" s="385">
        <v>42057</v>
      </c>
      <c r="B2012" s="383" t="s">
        <v>15</v>
      </c>
      <c r="C2012" s="383" t="s">
        <v>16</v>
      </c>
      <c r="D2012" s="383" t="s">
        <v>13</v>
      </c>
      <c r="E2012" s="383" t="s">
        <v>680</v>
      </c>
      <c r="F2012" s="383" t="s">
        <v>10</v>
      </c>
      <c r="G2012" s="384">
        <v>750</v>
      </c>
      <c r="H2012" s="383" t="s">
        <v>681</v>
      </c>
      <c r="I2012" s="383" t="s">
        <v>692</v>
      </c>
      <c r="J2012" s="383" t="s">
        <v>617</v>
      </c>
      <c r="K2012" s="383" t="s">
        <v>618</v>
      </c>
      <c r="L2012" s="384">
        <v>23171</v>
      </c>
      <c r="M2012" s="383" t="s">
        <v>637</v>
      </c>
      <c r="N2012" s="383" t="s">
        <v>620</v>
      </c>
      <c r="O2012" s="383" t="s">
        <v>230</v>
      </c>
    </row>
    <row r="2013" spans="1:15">
      <c r="A2013" s="385">
        <v>42058</v>
      </c>
      <c r="B2013" s="383" t="s">
        <v>15</v>
      </c>
      <c r="C2013" s="383" t="s">
        <v>16</v>
      </c>
      <c r="D2013" s="383" t="s">
        <v>13</v>
      </c>
      <c r="E2013" s="383" t="s">
        <v>680</v>
      </c>
      <c r="F2013" s="383" t="s">
        <v>10</v>
      </c>
      <c r="G2013" s="384">
        <v>6000</v>
      </c>
      <c r="H2013" s="383" t="s">
        <v>681</v>
      </c>
      <c r="I2013" s="383" t="s">
        <v>689</v>
      </c>
      <c r="J2013" s="383" t="s">
        <v>617</v>
      </c>
      <c r="K2013" s="383" t="s">
        <v>618</v>
      </c>
      <c r="L2013" s="384">
        <v>23171</v>
      </c>
      <c r="M2013" s="383" t="s">
        <v>637</v>
      </c>
      <c r="N2013" s="383" t="s">
        <v>620</v>
      </c>
      <c r="O2013" s="383" t="s">
        <v>230</v>
      </c>
    </row>
    <row r="2014" spans="1:15">
      <c r="A2014" s="385">
        <v>42059</v>
      </c>
      <c r="B2014" s="383" t="s">
        <v>15</v>
      </c>
      <c r="C2014" s="383" t="s">
        <v>16</v>
      </c>
      <c r="D2014" s="383" t="s">
        <v>13</v>
      </c>
      <c r="E2014" s="383" t="s">
        <v>680</v>
      </c>
      <c r="F2014" s="383" t="s">
        <v>10</v>
      </c>
      <c r="G2014" s="384">
        <v>750</v>
      </c>
      <c r="H2014" s="383" t="s">
        <v>681</v>
      </c>
      <c r="I2014" s="383" t="s">
        <v>692</v>
      </c>
      <c r="J2014" s="383" t="s">
        <v>617</v>
      </c>
      <c r="K2014" s="383" t="s">
        <v>618</v>
      </c>
      <c r="L2014" s="384">
        <v>23171</v>
      </c>
      <c r="M2014" s="383" t="s">
        <v>637</v>
      </c>
      <c r="N2014" s="383" t="s">
        <v>620</v>
      </c>
      <c r="O2014" s="383" t="s">
        <v>230</v>
      </c>
    </row>
    <row r="2015" spans="1:15">
      <c r="A2015" s="385">
        <v>42060</v>
      </c>
      <c r="B2015" s="383" t="s">
        <v>15</v>
      </c>
      <c r="C2015" s="383" t="s">
        <v>16</v>
      </c>
      <c r="D2015" s="383" t="s">
        <v>13</v>
      </c>
      <c r="E2015" s="383" t="s">
        <v>680</v>
      </c>
      <c r="F2015" s="383" t="s">
        <v>10</v>
      </c>
      <c r="G2015" s="384">
        <v>750</v>
      </c>
      <c r="H2015" s="383" t="s">
        <v>681</v>
      </c>
      <c r="I2015" s="383" t="s">
        <v>692</v>
      </c>
      <c r="J2015" s="383" t="s">
        <v>617</v>
      </c>
      <c r="K2015" s="383" t="s">
        <v>618</v>
      </c>
      <c r="L2015" s="384">
        <v>23171</v>
      </c>
      <c r="M2015" s="383" t="s">
        <v>637</v>
      </c>
      <c r="N2015" s="383" t="s">
        <v>620</v>
      </c>
      <c r="O2015" s="383" t="s">
        <v>230</v>
      </c>
    </row>
    <row r="2016" spans="1:15">
      <c r="A2016" s="385">
        <v>42061</v>
      </c>
      <c r="B2016" s="383" t="s">
        <v>15</v>
      </c>
      <c r="C2016" s="383" t="s">
        <v>16</v>
      </c>
      <c r="D2016" s="383" t="s">
        <v>13</v>
      </c>
      <c r="E2016" s="383" t="s">
        <v>680</v>
      </c>
      <c r="F2016" s="383" t="s">
        <v>10</v>
      </c>
      <c r="G2016" s="384">
        <v>750</v>
      </c>
      <c r="H2016" s="383" t="s">
        <v>681</v>
      </c>
      <c r="I2016" s="383" t="s">
        <v>692</v>
      </c>
      <c r="J2016" s="383" t="s">
        <v>617</v>
      </c>
      <c r="K2016" s="383" t="s">
        <v>618</v>
      </c>
      <c r="L2016" s="384">
        <v>23171</v>
      </c>
      <c r="M2016" s="383" t="s">
        <v>637</v>
      </c>
      <c r="N2016" s="383" t="s">
        <v>620</v>
      </c>
      <c r="O2016" s="383" t="s">
        <v>230</v>
      </c>
    </row>
    <row r="2017" spans="1:15">
      <c r="A2017" s="385">
        <v>42062</v>
      </c>
      <c r="B2017" s="383" t="s">
        <v>15</v>
      </c>
      <c r="C2017" s="383" t="s">
        <v>16</v>
      </c>
      <c r="D2017" s="383" t="s">
        <v>13</v>
      </c>
      <c r="E2017" s="383" t="s">
        <v>680</v>
      </c>
      <c r="F2017" s="383" t="s">
        <v>10</v>
      </c>
      <c r="G2017" s="384">
        <v>750</v>
      </c>
      <c r="H2017" s="383" t="s">
        <v>681</v>
      </c>
      <c r="I2017" s="383" t="s">
        <v>692</v>
      </c>
      <c r="J2017" s="383" t="s">
        <v>617</v>
      </c>
      <c r="K2017" s="383" t="s">
        <v>618</v>
      </c>
      <c r="L2017" s="384">
        <v>23171</v>
      </c>
      <c r="M2017" s="383" t="s">
        <v>637</v>
      </c>
      <c r="N2017" s="383" t="s">
        <v>620</v>
      </c>
      <c r="O2017" s="383" t="s">
        <v>230</v>
      </c>
    </row>
    <row r="2018" spans="1:15">
      <c r="A2018" s="385">
        <v>42063</v>
      </c>
      <c r="B2018" s="383" t="s">
        <v>15</v>
      </c>
      <c r="C2018" s="383" t="s">
        <v>16</v>
      </c>
      <c r="D2018" s="383" t="s">
        <v>13</v>
      </c>
      <c r="E2018" s="383" t="s">
        <v>680</v>
      </c>
      <c r="F2018" s="383" t="s">
        <v>10</v>
      </c>
      <c r="G2018" s="384">
        <v>750</v>
      </c>
      <c r="H2018" s="383" t="s">
        <v>681</v>
      </c>
      <c r="I2018" s="383" t="s">
        <v>692</v>
      </c>
      <c r="J2018" s="383" t="s">
        <v>617</v>
      </c>
      <c r="K2018" s="383" t="s">
        <v>618</v>
      </c>
      <c r="L2018" s="384">
        <v>23242</v>
      </c>
      <c r="M2018" s="383" t="s">
        <v>638</v>
      </c>
      <c r="N2018" s="383" t="s">
        <v>620</v>
      </c>
      <c r="O2018" s="383" t="s">
        <v>230</v>
      </c>
    </row>
    <row r="2019" spans="1:15">
      <c r="A2019" s="385">
        <v>42064</v>
      </c>
      <c r="B2019" s="383" t="s">
        <v>15</v>
      </c>
      <c r="C2019" s="383" t="s">
        <v>16</v>
      </c>
      <c r="D2019" s="383" t="s">
        <v>13</v>
      </c>
      <c r="E2019" s="383" t="s">
        <v>680</v>
      </c>
      <c r="F2019" s="383" t="s">
        <v>10</v>
      </c>
      <c r="G2019" s="384">
        <v>750</v>
      </c>
      <c r="H2019" s="383" t="s">
        <v>681</v>
      </c>
      <c r="I2019" s="383" t="s">
        <v>692</v>
      </c>
      <c r="J2019" s="383" t="s">
        <v>617</v>
      </c>
      <c r="K2019" s="383" t="s">
        <v>618</v>
      </c>
      <c r="L2019" s="384">
        <v>24188</v>
      </c>
      <c r="M2019" s="383" t="s">
        <v>638</v>
      </c>
      <c r="N2019" s="383" t="s">
        <v>620</v>
      </c>
      <c r="O2019" s="383" t="s">
        <v>230</v>
      </c>
    </row>
    <row r="2020" spans="1:15">
      <c r="A2020" s="385">
        <v>42065</v>
      </c>
      <c r="B2020" s="383" t="s">
        <v>15</v>
      </c>
      <c r="C2020" s="383" t="s">
        <v>16</v>
      </c>
      <c r="D2020" s="383" t="s">
        <v>13</v>
      </c>
      <c r="E2020" s="383" t="s">
        <v>680</v>
      </c>
      <c r="F2020" s="383" t="s">
        <v>10</v>
      </c>
      <c r="G2020" s="384">
        <v>750</v>
      </c>
      <c r="H2020" s="383" t="s">
        <v>681</v>
      </c>
      <c r="I2020" s="383" t="s">
        <v>692</v>
      </c>
      <c r="J2020" s="383" t="s">
        <v>617</v>
      </c>
      <c r="K2020" s="383" t="s">
        <v>618</v>
      </c>
      <c r="L2020" s="384">
        <v>24376</v>
      </c>
      <c r="M2020" s="383" t="s">
        <v>638</v>
      </c>
      <c r="N2020" s="383" t="s">
        <v>620</v>
      </c>
      <c r="O2020" s="383" t="s">
        <v>230</v>
      </c>
    </row>
    <row r="2021" spans="1:15">
      <c r="A2021" s="385">
        <v>42066</v>
      </c>
      <c r="B2021" s="383" t="s">
        <v>15</v>
      </c>
      <c r="C2021" s="383" t="s">
        <v>16</v>
      </c>
      <c r="D2021" s="383" t="s">
        <v>13</v>
      </c>
      <c r="E2021" s="383" t="s">
        <v>680</v>
      </c>
      <c r="F2021" s="383" t="s">
        <v>10</v>
      </c>
      <c r="G2021" s="384">
        <v>750</v>
      </c>
      <c r="H2021" s="383" t="s">
        <v>681</v>
      </c>
      <c r="I2021" s="383" t="s">
        <v>692</v>
      </c>
      <c r="J2021" s="383" t="s">
        <v>617</v>
      </c>
      <c r="K2021" s="383" t="s">
        <v>618</v>
      </c>
      <c r="L2021" s="384">
        <v>24376</v>
      </c>
      <c r="M2021" s="383" t="s">
        <v>638</v>
      </c>
      <c r="N2021" s="383" t="s">
        <v>620</v>
      </c>
      <c r="O2021" s="383" t="s">
        <v>230</v>
      </c>
    </row>
    <row r="2022" spans="1:15">
      <c r="A2022" s="385">
        <v>42067</v>
      </c>
      <c r="B2022" s="383" t="s">
        <v>15</v>
      </c>
      <c r="C2022" s="383" t="s">
        <v>16</v>
      </c>
      <c r="D2022" s="383" t="s">
        <v>13</v>
      </c>
      <c r="E2022" s="383" t="s">
        <v>680</v>
      </c>
      <c r="F2022" s="383" t="s">
        <v>10</v>
      </c>
      <c r="G2022" s="384">
        <v>750</v>
      </c>
      <c r="H2022" s="383" t="s">
        <v>681</v>
      </c>
      <c r="I2022" s="383" t="s">
        <v>692</v>
      </c>
      <c r="J2022" s="383" t="s">
        <v>617</v>
      </c>
      <c r="K2022" s="383" t="s">
        <v>618</v>
      </c>
      <c r="L2022" s="384">
        <v>24394</v>
      </c>
      <c r="M2022" s="383" t="s">
        <v>638</v>
      </c>
      <c r="N2022" s="383" t="s">
        <v>620</v>
      </c>
      <c r="O2022" s="383" t="s">
        <v>230</v>
      </c>
    </row>
    <row r="2023" spans="1:15">
      <c r="A2023" s="385">
        <v>42068</v>
      </c>
      <c r="B2023" s="383" t="s">
        <v>15</v>
      </c>
      <c r="C2023" s="383" t="s">
        <v>16</v>
      </c>
      <c r="D2023" s="383" t="s">
        <v>13</v>
      </c>
      <c r="E2023" s="383" t="s">
        <v>680</v>
      </c>
      <c r="F2023" s="383" t="s">
        <v>10</v>
      </c>
      <c r="G2023" s="384">
        <v>750</v>
      </c>
      <c r="H2023" s="383" t="s">
        <v>681</v>
      </c>
      <c r="I2023" s="383" t="s">
        <v>692</v>
      </c>
      <c r="J2023" s="383" t="s">
        <v>617</v>
      </c>
      <c r="K2023" s="383" t="s">
        <v>618</v>
      </c>
      <c r="L2023" s="384">
        <v>24965</v>
      </c>
      <c r="M2023" s="383" t="s">
        <v>638</v>
      </c>
      <c r="N2023" s="383" t="s">
        <v>620</v>
      </c>
      <c r="O2023" s="383" t="s">
        <v>230</v>
      </c>
    </row>
    <row r="2024" spans="1:15">
      <c r="A2024" s="385">
        <v>42069</v>
      </c>
      <c r="B2024" s="383" t="s">
        <v>15</v>
      </c>
      <c r="C2024" s="383" t="s">
        <v>16</v>
      </c>
      <c r="D2024" s="383" t="s">
        <v>13</v>
      </c>
      <c r="E2024" s="383" t="s">
        <v>680</v>
      </c>
      <c r="F2024" s="383" t="s">
        <v>10</v>
      </c>
      <c r="G2024" s="384">
        <v>750</v>
      </c>
      <c r="H2024" s="383" t="s">
        <v>681</v>
      </c>
      <c r="I2024" s="383" t="s">
        <v>692</v>
      </c>
      <c r="J2024" s="383" t="s">
        <v>617</v>
      </c>
      <c r="K2024" s="383" t="s">
        <v>618</v>
      </c>
      <c r="L2024" s="384">
        <v>25035</v>
      </c>
      <c r="M2024" s="383" t="s">
        <v>638</v>
      </c>
      <c r="N2024" s="383" t="s">
        <v>620</v>
      </c>
      <c r="O2024" s="383" t="s">
        <v>230</v>
      </c>
    </row>
    <row r="2025" spans="1:15">
      <c r="A2025" s="385">
        <v>42070</v>
      </c>
      <c r="B2025" s="383" t="s">
        <v>15</v>
      </c>
      <c r="C2025" s="383" t="s">
        <v>16</v>
      </c>
      <c r="D2025" s="383" t="s">
        <v>13</v>
      </c>
      <c r="E2025" s="383" t="s">
        <v>680</v>
      </c>
      <c r="F2025" s="383" t="s">
        <v>10</v>
      </c>
      <c r="G2025" s="384">
        <v>750</v>
      </c>
      <c r="H2025" s="383" t="s">
        <v>681</v>
      </c>
      <c r="I2025" s="383" t="s">
        <v>692</v>
      </c>
      <c r="J2025" s="383" t="s">
        <v>617</v>
      </c>
      <c r="K2025" s="383" t="s">
        <v>618</v>
      </c>
      <c r="L2025" s="384">
        <v>25532</v>
      </c>
      <c r="M2025" s="383" t="s">
        <v>638</v>
      </c>
      <c r="N2025" s="383" t="s">
        <v>620</v>
      </c>
      <c r="O2025" s="383" t="s">
        <v>230</v>
      </c>
    </row>
    <row r="2026" spans="1:15">
      <c r="A2026" s="385">
        <v>42071</v>
      </c>
      <c r="B2026" s="383" t="s">
        <v>15</v>
      </c>
      <c r="C2026" s="383" t="s">
        <v>16</v>
      </c>
      <c r="D2026" s="383" t="s">
        <v>13</v>
      </c>
      <c r="E2026" s="383" t="s">
        <v>680</v>
      </c>
      <c r="F2026" s="383" t="s">
        <v>10</v>
      </c>
      <c r="G2026" s="384">
        <v>750</v>
      </c>
      <c r="H2026" s="383" t="s">
        <v>681</v>
      </c>
      <c r="I2026" s="383" t="s">
        <v>692</v>
      </c>
      <c r="J2026" s="383" t="s">
        <v>617</v>
      </c>
      <c r="K2026" s="383" t="s">
        <v>618</v>
      </c>
      <c r="L2026" s="384">
        <v>25875</v>
      </c>
      <c r="M2026" s="383" t="s">
        <v>638</v>
      </c>
      <c r="N2026" s="383" t="s">
        <v>620</v>
      </c>
      <c r="O2026" s="383" t="s">
        <v>230</v>
      </c>
    </row>
    <row r="2027" spans="1:15">
      <c r="A2027" s="385">
        <v>42072</v>
      </c>
      <c r="B2027" s="383" t="s">
        <v>15</v>
      </c>
      <c r="C2027" s="383" t="s">
        <v>16</v>
      </c>
      <c r="D2027" s="383" t="s">
        <v>13</v>
      </c>
      <c r="E2027" s="383" t="s">
        <v>680</v>
      </c>
      <c r="F2027" s="383" t="s">
        <v>10</v>
      </c>
      <c r="G2027" s="384">
        <v>750</v>
      </c>
      <c r="H2027" s="383" t="s">
        <v>681</v>
      </c>
      <c r="I2027" s="383" t="s">
        <v>692</v>
      </c>
      <c r="J2027" s="383" t="s">
        <v>617</v>
      </c>
      <c r="K2027" s="383" t="s">
        <v>618</v>
      </c>
      <c r="L2027" s="384">
        <v>25875</v>
      </c>
      <c r="M2027" s="383" t="s">
        <v>638</v>
      </c>
      <c r="N2027" s="383" t="s">
        <v>620</v>
      </c>
      <c r="O2027" s="383" t="s">
        <v>230</v>
      </c>
    </row>
    <row r="2028" spans="1:15">
      <c r="A2028" s="385">
        <v>42073</v>
      </c>
      <c r="B2028" s="383" t="s">
        <v>15</v>
      </c>
      <c r="C2028" s="383" t="s">
        <v>16</v>
      </c>
      <c r="D2028" s="383" t="s">
        <v>13</v>
      </c>
      <c r="E2028" s="383" t="s">
        <v>680</v>
      </c>
      <c r="F2028" s="383" t="s">
        <v>10</v>
      </c>
      <c r="G2028" s="384">
        <v>750</v>
      </c>
      <c r="H2028" s="383" t="s">
        <v>681</v>
      </c>
      <c r="I2028" s="383" t="s">
        <v>692</v>
      </c>
      <c r="J2028" s="383" t="s">
        <v>617</v>
      </c>
      <c r="K2028" s="383" t="s">
        <v>618</v>
      </c>
      <c r="L2028" s="384">
        <v>25875</v>
      </c>
      <c r="M2028" s="383" t="s">
        <v>638</v>
      </c>
      <c r="N2028" s="383" t="s">
        <v>620</v>
      </c>
      <c r="O2028" s="383" t="s">
        <v>230</v>
      </c>
    </row>
    <row r="2029" spans="1:15">
      <c r="A2029" s="385">
        <v>42074</v>
      </c>
      <c r="B2029" s="383" t="s">
        <v>15</v>
      </c>
      <c r="C2029" s="383" t="s">
        <v>16</v>
      </c>
      <c r="D2029" s="383" t="s">
        <v>13</v>
      </c>
      <c r="E2029" s="383" t="s">
        <v>680</v>
      </c>
      <c r="F2029" s="383" t="s">
        <v>10</v>
      </c>
      <c r="G2029" s="384">
        <v>750</v>
      </c>
      <c r="H2029" s="383" t="s">
        <v>681</v>
      </c>
      <c r="I2029" s="383" t="s">
        <v>692</v>
      </c>
      <c r="J2029" s="383" t="s">
        <v>617</v>
      </c>
      <c r="K2029" s="383" t="s">
        <v>618</v>
      </c>
      <c r="L2029" s="384">
        <v>25875</v>
      </c>
      <c r="M2029" s="383" t="s">
        <v>638</v>
      </c>
      <c r="N2029" s="383" t="s">
        <v>620</v>
      </c>
      <c r="O2029" s="383" t="s">
        <v>230</v>
      </c>
    </row>
    <row r="2030" spans="1:15">
      <c r="A2030" s="385">
        <v>42075</v>
      </c>
      <c r="B2030" s="383" t="s">
        <v>15</v>
      </c>
      <c r="C2030" s="383" t="s">
        <v>16</v>
      </c>
      <c r="D2030" s="383" t="s">
        <v>13</v>
      </c>
      <c r="E2030" s="383" t="s">
        <v>680</v>
      </c>
      <c r="F2030" s="383" t="s">
        <v>10</v>
      </c>
      <c r="G2030" s="384">
        <v>750</v>
      </c>
      <c r="H2030" s="383" t="s">
        <v>681</v>
      </c>
      <c r="I2030" s="383" t="s">
        <v>692</v>
      </c>
      <c r="J2030" s="383" t="s">
        <v>617</v>
      </c>
      <c r="K2030" s="383" t="s">
        <v>618</v>
      </c>
      <c r="L2030" s="384">
        <v>25875</v>
      </c>
      <c r="M2030" s="383" t="s">
        <v>639</v>
      </c>
      <c r="N2030" s="383" t="s">
        <v>620</v>
      </c>
      <c r="O2030" s="383" t="s">
        <v>230</v>
      </c>
    </row>
    <row r="2031" spans="1:15">
      <c r="A2031" s="385">
        <v>42076</v>
      </c>
      <c r="B2031" s="383" t="s">
        <v>15</v>
      </c>
      <c r="C2031" s="383" t="s">
        <v>16</v>
      </c>
      <c r="D2031" s="383" t="s">
        <v>13</v>
      </c>
      <c r="E2031" s="383" t="s">
        <v>680</v>
      </c>
      <c r="F2031" s="383" t="s">
        <v>10</v>
      </c>
      <c r="G2031" s="384">
        <v>750</v>
      </c>
      <c r="H2031" s="383" t="s">
        <v>681</v>
      </c>
      <c r="I2031" s="383" t="s">
        <v>692</v>
      </c>
      <c r="J2031" s="383" t="s">
        <v>617</v>
      </c>
      <c r="K2031" s="383" t="s">
        <v>618</v>
      </c>
      <c r="L2031" s="384">
        <v>25875</v>
      </c>
      <c r="M2031" s="383" t="s">
        <v>639</v>
      </c>
      <c r="N2031" s="383" t="s">
        <v>620</v>
      </c>
      <c r="O2031" s="383" t="s">
        <v>230</v>
      </c>
    </row>
    <row r="2032" spans="1:15">
      <c r="A2032" s="385">
        <v>42077</v>
      </c>
      <c r="B2032" s="383" t="s">
        <v>15</v>
      </c>
      <c r="C2032" s="383" t="s">
        <v>16</v>
      </c>
      <c r="D2032" s="383" t="s">
        <v>13</v>
      </c>
      <c r="E2032" s="383" t="s">
        <v>680</v>
      </c>
      <c r="F2032" s="383" t="s">
        <v>10</v>
      </c>
      <c r="G2032" s="384">
        <v>750</v>
      </c>
      <c r="H2032" s="383" t="s">
        <v>681</v>
      </c>
      <c r="I2032" s="383" t="s">
        <v>692</v>
      </c>
      <c r="J2032" s="383" t="s">
        <v>617</v>
      </c>
      <c r="K2032" s="383" t="s">
        <v>618</v>
      </c>
      <c r="L2032" s="384">
        <v>25875</v>
      </c>
      <c r="M2032" s="383" t="s">
        <v>639</v>
      </c>
      <c r="N2032" s="383" t="s">
        <v>620</v>
      </c>
      <c r="O2032" s="383" t="s">
        <v>230</v>
      </c>
    </row>
    <row r="2033" spans="1:15">
      <c r="A2033" s="385">
        <v>42078</v>
      </c>
      <c r="B2033" s="383" t="s">
        <v>15</v>
      </c>
      <c r="C2033" s="383" t="s">
        <v>16</v>
      </c>
      <c r="D2033" s="383" t="s">
        <v>13</v>
      </c>
      <c r="E2033" s="383" t="s">
        <v>680</v>
      </c>
      <c r="F2033" s="383" t="s">
        <v>10</v>
      </c>
      <c r="G2033" s="384">
        <v>750</v>
      </c>
      <c r="H2033" s="383" t="s">
        <v>681</v>
      </c>
      <c r="I2033" s="383" t="s">
        <v>692</v>
      </c>
      <c r="J2033" s="383" t="s">
        <v>617</v>
      </c>
      <c r="K2033" s="383" t="s">
        <v>618</v>
      </c>
      <c r="L2033" s="384">
        <v>25875</v>
      </c>
      <c r="M2033" s="383" t="s">
        <v>639</v>
      </c>
      <c r="N2033" s="383" t="s">
        <v>620</v>
      </c>
      <c r="O2033" s="383" t="s">
        <v>230</v>
      </c>
    </row>
    <row r="2034" spans="1:15">
      <c r="A2034" s="385">
        <v>42079</v>
      </c>
      <c r="B2034" s="383" t="s">
        <v>15</v>
      </c>
      <c r="C2034" s="383" t="s">
        <v>16</v>
      </c>
      <c r="D2034" s="383" t="s">
        <v>13</v>
      </c>
      <c r="E2034" s="383" t="s">
        <v>680</v>
      </c>
      <c r="F2034" s="383" t="s">
        <v>10</v>
      </c>
      <c r="G2034" s="384">
        <v>750</v>
      </c>
      <c r="H2034" s="383" t="s">
        <v>681</v>
      </c>
      <c r="I2034" s="383" t="s">
        <v>692</v>
      </c>
      <c r="J2034" s="383" t="s">
        <v>617</v>
      </c>
      <c r="K2034" s="383" t="s">
        <v>618</v>
      </c>
      <c r="L2034" s="384">
        <v>25875</v>
      </c>
      <c r="M2034" s="383" t="s">
        <v>639</v>
      </c>
      <c r="N2034" s="383" t="s">
        <v>620</v>
      </c>
      <c r="O2034" s="383" t="s">
        <v>230</v>
      </c>
    </row>
    <row r="2035" spans="1:15">
      <c r="A2035" s="385">
        <v>42080</v>
      </c>
      <c r="B2035" s="383" t="s">
        <v>15</v>
      </c>
      <c r="C2035" s="383" t="s">
        <v>16</v>
      </c>
      <c r="D2035" s="383" t="s">
        <v>13</v>
      </c>
      <c r="E2035" s="383" t="s">
        <v>680</v>
      </c>
      <c r="F2035" s="383" t="s">
        <v>10</v>
      </c>
      <c r="G2035" s="384">
        <v>750</v>
      </c>
      <c r="H2035" s="383" t="s">
        <v>681</v>
      </c>
      <c r="I2035" s="383" t="s">
        <v>692</v>
      </c>
      <c r="J2035" s="383" t="s">
        <v>617</v>
      </c>
      <c r="K2035" s="383" t="s">
        <v>618</v>
      </c>
      <c r="L2035" s="384">
        <v>25875</v>
      </c>
      <c r="M2035" s="383" t="s">
        <v>639</v>
      </c>
      <c r="N2035" s="383" t="s">
        <v>620</v>
      </c>
      <c r="O2035" s="383" t="s">
        <v>230</v>
      </c>
    </row>
    <row r="2036" spans="1:15">
      <c r="A2036" s="385">
        <v>42081</v>
      </c>
      <c r="B2036" s="383" t="s">
        <v>15</v>
      </c>
      <c r="C2036" s="383" t="s">
        <v>16</v>
      </c>
      <c r="D2036" s="383" t="s">
        <v>13</v>
      </c>
      <c r="E2036" s="383" t="s">
        <v>680</v>
      </c>
      <c r="F2036" s="383" t="s">
        <v>10</v>
      </c>
      <c r="G2036" s="384">
        <v>750</v>
      </c>
      <c r="H2036" s="383" t="s">
        <v>681</v>
      </c>
      <c r="I2036" s="383" t="s">
        <v>692</v>
      </c>
      <c r="J2036" s="383" t="s">
        <v>617</v>
      </c>
      <c r="K2036" s="383" t="s">
        <v>618</v>
      </c>
      <c r="L2036" s="384">
        <v>26170</v>
      </c>
      <c r="M2036" s="383" t="s">
        <v>640</v>
      </c>
      <c r="N2036" s="383" t="s">
        <v>620</v>
      </c>
      <c r="O2036" s="383" t="s">
        <v>230</v>
      </c>
    </row>
    <row r="2037" spans="1:15">
      <c r="A2037" s="385">
        <v>42082</v>
      </c>
      <c r="B2037" s="383" t="s">
        <v>15</v>
      </c>
      <c r="C2037" s="383" t="s">
        <v>16</v>
      </c>
      <c r="D2037" s="383" t="s">
        <v>13</v>
      </c>
      <c r="E2037" s="383" t="s">
        <v>680</v>
      </c>
      <c r="F2037" s="383" t="s">
        <v>10</v>
      </c>
      <c r="G2037" s="384">
        <v>750</v>
      </c>
      <c r="H2037" s="383" t="s">
        <v>681</v>
      </c>
      <c r="I2037" s="383" t="s">
        <v>692</v>
      </c>
      <c r="J2037" s="383" t="s">
        <v>617</v>
      </c>
      <c r="K2037" s="383" t="s">
        <v>618</v>
      </c>
      <c r="L2037" s="384">
        <v>26691</v>
      </c>
      <c r="M2037" s="383" t="s">
        <v>640</v>
      </c>
      <c r="N2037" s="383" t="s">
        <v>620</v>
      </c>
      <c r="O2037" s="383" t="s">
        <v>230</v>
      </c>
    </row>
    <row r="2038" spans="1:15">
      <c r="A2038" s="385">
        <v>42083</v>
      </c>
      <c r="B2038" s="383" t="s">
        <v>15</v>
      </c>
      <c r="C2038" s="383" t="s">
        <v>16</v>
      </c>
      <c r="D2038" s="383" t="s">
        <v>13</v>
      </c>
      <c r="E2038" s="383" t="s">
        <v>680</v>
      </c>
      <c r="F2038" s="383" t="s">
        <v>10</v>
      </c>
      <c r="G2038" s="384">
        <v>750</v>
      </c>
      <c r="H2038" s="383" t="s">
        <v>681</v>
      </c>
      <c r="I2038" s="383" t="s">
        <v>692</v>
      </c>
      <c r="J2038" s="383" t="s">
        <v>617</v>
      </c>
      <c r="K2038" s="383" t="s">
        <v>618</v>
      </c>
      <c r="L2038" s="384">
        <v>27235</v>
      </c>
      <c r="M2038" s="383" t="s">
        <v>640</v>
      </c>
      <c r="N2038" s="383" t="s">
        <v>620</v>
      </c>
      <c r="O2038" s="383" t="s">
        <v>230</v>
      </c>
    </row>
    <row r="2039" spans="1:15">
      <c r="A2039" s="385">
        <v>42084</v>
      </c>
      <c r="B2039" s="383" t="s">
        <v>15</v>
      </c>
      <c r="C2039" s="383" t="s">
        <v>16</v>
      </c>
      <c r="D2039" s="383" t="s">
        <v>13</v>
      </c>
      <c r="E2039" s="383" t="s">
        <v>680</v>
      </c>
      <c r="F2039" s="383" t="s">
        <v>10</v>
      </c>
      <c r="G2039" s="384">
        <v>750</v>
      </c>
      <c r="H2039" s="383" t="s">
        <v>681</v>
      </c>
      <c r="I2039" s="383" t="s">
        <v>692</v>
      </c>
      <c r="J2039" s="383" t="s">
        <v>617</v>
      </c>
      <c r="K2039" s="383" t="s">
        <v>618</v>
      </c>
      <c r="L2039" s="384">
        <v>27710</v>
      </c>
      <c r="M2039" s="383" t="s">
        <v>640</v>
      </c>
      <c r="N2039" s="383" t="s">
        <v>620</v>
      </c>
      <c r="O2039" s="383" t="s">
        <v>230</v>
      </c>
    </row>
    <row r="2040" spans="1:15">
      <c r="A2040" s="385">
        <v>42085</v>
      </c>
      <c r="B2040" s="383" t="s">
        <v>15</v>
      </c>
      <c r="C2040" s="383" t="s">
        <v>16</v>
      </c>
      <c r="D2040" s="383" t="s">
        <v>13</v>
      </c>
      <c r="E2040" s="383" t="s">
        <v>680</v>
      </c>
      <c r="F2040" s="383" t="s">
        <v>10</v>
      </c>
      <c r="G2040" s="384">
        <v>750</v>
      </c>
      <c r="H2040" s="383" t="s">
        <v>681</v>
      </c>
      <c r="I2040" s="383" t="s">
        <v>692</v>
      </c>
      <c r="J2040" s="383" t="s">
        <v>617</v>
      </c>
      <c r="K2040" s="383" t="s">
        <v>618</v>
      </c>
      <c r="L2040" s="384">
        <v>27741</v>
      </c>
      <c r="M2040" s="383" t="s">
        <v>640</v>
      </c>
      <c r="N2040" s="383" t="s">
        <v>620</v>
      </c>
      <c r="O2040" s="383" t="s">
        <v>230</v>
      </c>
    </row>
    <row r="2041" spans="1:15">
      <c r="A2041" s="385">
        <v>42086</v>
      </c>
      <c r="B2041" s="383" t="s">
        <v>15</v>
      </c>
      <c r="C2041" s="383" t="s">
        <v>16</v>
      </c>
      <c r="D2041" s="383" t="s">
        <v>13</v>
      </c>
      <c r="E2041" s="383" t="s">
        <v>680</v>
      </c>
      <c r="F2041" s="383" t="s">
        <v>10</v>
      </c>
      <c r="G2041" s="384">
        <v>750</v>
      </c>
      <c r="H2041" s="383" t="s">
        <v>681</v>
      </c>
      <c r="I2041" s="383" t="s">
        <v>692</v>
      </c>
      <c r="J2041" s="383" t="s">
        <v>617</v>
      </c>
      <c r="K2041" s="383" t="s">
        <v>618</v>
      </c>
      <c r="L2041" s="384">
        <v>27741</v>
      </c>
      <c r="M2041" s="383" t="s">
        <v>640</v>
      </c>
      <c r="N2041" s="383" t="s">
        <v>620</v>
      </c>
      <c r="O2041" s="383" t="s">
        <v>230</v>
      </c>
    </row>
    <row r="2042" spans="1:15">
      <c r="A2042" s="385">
        <v>42087</v>
      </c>
      <c r="B2042" s="383" t="s">
        <v>15</v>
      </c>
      <c r="C2042" s="383" t="s">
        <v>16</v>
      </c>
      <c r="D2042" s="383" t="s">
        <v>13</v>
      </c>
      <c r="E2042" s="383" t="s">
        <v>680</v>
      </c>
      <c r="F2042" s="383" t="s">
        <v>10</v>
      </c>
      <c r="G2042" s="384">
        <v>750</v>
      </c>
      <c r="H2042" s="383" t="s">
        <v>681</v>
      </c>
      <c r="I2042" s="383" t="s">
        <v>692</v>
      </c>
      <c r="J2042" s="383" t="s">
        <v>617</v>
      </c>
      <c r="K2042" s="383" t="s">
        <v>618</v>
      </c>
      <c r="L2042" s="384">
        <v>27741</v>
      </c>
      <c r="M2042" s="383" t="s">
        <v>640</v>
      </c>
      <c r="N2042" s="383" t="s">
        <v>620</v>
      </c>
      <c r="O2042" s="383" t="s">
        <v>230</v>
      </c>
    </row>
    <row r="2043" spans="1:15">
      <c r="A2043" s="385">
        <v>42088</v>
      </c>
      <c r="B2043" s="383" t="s">
        <v>694</v>
      </c>
      <c r="C2043" s="383" t="s">
        <v>23</v>
      </c>
      <c r="D2043" s="383" t="s">
        <v>22</v>
      </c>
      <c r="E2043" s="383" t="s">
        <v>695</v>
      </c>
      <c r="F2043" s="383" t="s">
        <v>10</v>
      </c>
      <c r="G2043" s="384">
        <v>3938</v>
      </c>
      <c r="H2043" s="383" t="s">
        <v>696</v>
      </c>
      <c r="I2043" s="383" t="s">
        <v>706</v>
      </c>
      <c r="J2043" s="383" t="s">
        <v>617</v>
      </c>
      <c r="K2043" s="383" t="s">
        <v>618</v>
      </c>
      <c r="L2043" s="384">
        <v>27741</v>
      </c>
      <c r="M2043" s="383" t="s">
        <v>640</v>
      </c>
      <c r="N2043" s="383" t="s">
        <v>620</v>
      </c>
      <c r="O2043" s="383" t="s">
        <v>230</v>
      </c>
    </row>
    <row r="2044" spans="1:15">
      <c r="A2044" s="385">
        <v>42089</v>
      </c>
      <c r="B2044" s="383" t="s">
        <v>15</v>
      </c>
      <c r="C2044" s="383" t="s">
        <v>16</v>
      </c>
      <c r="D2044" s="383" t="s">
        <v>13</v>
      </c>
      <c r="E2044" s="383" t="s">
        <v>680</v>
      </c>
      <c r="F2044" s="383" t="s">
        <v>10</v>
      </c>
      <c r="G2044" s="384">
        <v>750</v>
      </c>
      <c r="H2044" s="383" t="s">
        <v>681</v>
      </c>
      <c r="I2044" s="383" t="s">
        <v>692</v>
      </c>
      <c r="J2044" s="383" t="s">
        <v>617</v>
      </c>
      <c r="K2044" s="383" t="s">
        <v>618</v>
      </c>
      <c r="L2044" s="384">
        <v>27741</v>
      </c>
      <c r="M2044" s="383" t="s">
        <v>640</v>
      </c>
      <c r="N2044" s="383" t="s">
        <v>620</v>
      </c>
      <c r="O2044" s="383" t="s">
        <v>230</v>
      </c>
    </row>
    <row r="2045" spans="1:15">
      <c r="A2045" s="385">
        <v>42090</v>
      </c>
      <c r="B2045" s="383" t="s">
        <v>15</v>
      </c>
      <c r="C2045" s="383" t="s">
        <v>16</v>
      </c>
      <c r="D2045" s="383" t="s">
        <v>13</v>
      </c>
      <c r="E2045" s="383" t="s">
        <v>680</v>
      </c>
      <c r="F2045" s="383" t="s">
        <v>10</v>
      </c>
      <c r="G2045" s="384">
        <v>750</v>
      </c>
      <c r="H2045" s="383" t="s">
        <v>681</v>
      </c>
      <c r="I2045" s="383" t="s">
        <v>692</v>
      </c>
      <c r="J2045" s="383" t="s">
        <v>617</v>
      </c>
      <c r="K2045" s="383" t="s">
        <v>618</v>
      </c>
      <c r="L2045" s="384">
        <v>27741</v>
      </c>
      <c r="M2045" s="383" t="s">
        <v>640</v>
      </c>
      <c r="N2045" s="383" t="s">
        <v>620</v>
      </c>
      <c r="O2045" s="383" t="s">
        <v>230</v>
      </c>
    </row>
    <row r="2046" spans="1:15">
      <c r="A2046" s="385">
        <v>42091</v>
      </c>
      <c r="B2046" s="383" t="s">
        <v>15</v>
      </c>
      <c r="C2046" s="383" t="s">
        <v>16</v>
      </c>
      <c r="D2046" s="383" t="s">
        <v>13</v>
      </c>
      <c r="E2046" s="383" t="s">
        <v>680</v>
      </c>
      <c r="F2046" s="383" t="s">
        <v>10</v>
      </c>
      <c r="G2046" s="384">
        <v>750</v>
      </c>
      <c r="H2046" s="383" t="s">
        <v>681</v>
      </c>
      <c r="I2046" s="383" t="s">
        <v>692</v>
      </c>
      <c r="J2046" s="383" t="s">
        <v>617</v>
      </c>
      <c r="K2046" s="383" t="s">
        <v>618</v>
      </c>
      <c r="L2046" s="384">
        <v>27741</v>
      </c>
      <c r="M2046" s="383" t="s">
        <v>641</v>
      </c>
      <c r="N2046" s="383" t="s">
        <v>620</v>
      </c>
      <c r="O2046" s="383" t="s">
        <v>230</v>
      </c>
    </row>
    <row r="2047" spans="1:15">
      <c r="A2047" s="385">
        <v>42092</v>
      </c>
      <c r="B2047" s="383" t="s">
        <v>15</v>
      </c>
      <c r="C2047" s="383" t="s">
        <v>16</v>
      </c>
      <c r="D2047" s="383" t="s">
        <v>13</v>
      </c>
      <c r="E2047" s="383" t="s">
        <v>680</v>
      </c>
      <c r="F2047" s="383" t="s">
        <v>10</v>
      </c>
      <c r="G2047" s="384">
        <v>750</v>
      </c>
      <c r="H2047" s="383" t="s">
        <v>681</v>
      </c>
      <c r="I2047" s="383" t="s">
        <v>692</v>
      </c>
      <c r="J2047" s="383" t="s">
        <v>617</v>
      </c>
      <c r="K2047" s="383" t="s">
        <v>618</v>
      </c>
      <c r="L2047" s="384">
        <v>27741</v>
      </c>
      <c r="M2047" s="383" t="s">
        <v>641</v>
      </c>
      <c r="N2047" s="383" t="s">
        <v>620</v>
      </c>
      <c r="O2047" s="383" t="s">
        <v>230</v>
      </c>
    </row>
    <row r="2048" spans="1:15">
      <c r="A2048" s="385">
        <v>42093</v>
      </c>
      <c r="B2048" s="383" t="s">
        <v>15</v>
      </c>
      <c r="C2048" s="383" t="s">
        <v>16</v>
      </c>
      <c r="D2048" s="383" t="s">
        <v>13</v>
      </c>
      <c r="E2048" s="383" t="s">
        <v>680</v>
      </c>
      <c r="F2048" s="383" t="s">
        <v>10</v>
      </c>
      <c r="G2048" s="384">
        <v>750</v>
      </c>
      <c r="H2048" s="383" t="s">
        <v>681</v>
      </c>
      <c r="I2048" s="383" t="s">
        <v>692</v>
      </c>
      <c r="J2048" s="383" t="s">
        <v>617</v>
      </c>
      <c r="K2048" s="383" t="s">
        <v>618</v>
      </c>
      <c r="L2048" s="384">
        <v>27741</v>
      </c>
      <c r="M2048" s="383" t="s">
        <v>641</v>
      </c>
      <c r="N2048" s="383" t="s">
        <v>620</v>
      </c>
      <c r="O2048" s="383" t="s">
        <v>230</v>
      </c>
    </row>
    <row r="2049" spans="1:15">
      <c r="A2049" s="385">
        <v>42094</v>
      </c>
      <c r="B2049" s="383" t="s">
        <v>15</v>
      </c>
      <c r="C2049" s="383" t="s">
        <v>16</v>
      </c>
      <c r="D2049" s="383" t="s">
        <v>13</v>
      </c>
      <c r="E2049" s="383" t="s">
        <v>680</v>
      </c>
      <c r="F2049" s="383" t="s">
        <v>10</v>
      </c>
      <c r="G2049" s="384">
        <v>750</v>
      </c>
      <c r="H2049" s="383" t="s">
        <v>681</v>
      </c>
      <c r="I2049" s="383" t="s">
        <v>692</v>
      </c>
      <c r="J2049" s="383" t="s">
        <v>617</v>
      </c>
      <c r="K2049" s="383" t="s">
        <v>618</v>
      </c>
      <c r="L2049" s="384">
        <v>27741</v>
      </c>
      <c r="M2049" s="383" t="s">
        <v>641</v>
      </c>
      <c r="N2049" s="383" t="s">
        <v>620</v>
      </c>
      <c r="O2049" s="383" t="s">
        <v>230</v>
      </c>
    </row>
    <row r="2050" spans="1:15">
      <c r="A2050" s="385">
        <v>42095</v>
      </c>
      <c r="B2050" s="383" t="s">
        <v>15</v>
      </c>
      <c r="C2050" s="383" t="s">
        <v>16</v>
      </c>
      <c r="D2050" s="383" t="s">
        <v>13</v>
      </c>
      <c r="E2050" s="383" t="s">
        <v>680</v>
      </c>
      <c r="F2050" s="383" t="s">
        <v>10</v>
      </c>
      <c r="G2050" s="384">
        <v>750</v>
      </c>
      <c r="H2050" s="383" t="s">
        <v>681</v>
      </c>
      <c r="I2050" s="383" t="s">
        <v>692</v>
      </c>
      <c r="J2050" s="383" t="s">
        <v>617</v>
      </c>
      <c r="K2050" s="383" t="s">
        <v>618</v>
      </c>
      <c r="L2050" s="384">
        <v>27741</v>
      </c>
      <c r="M2050" s="383" t="s">
        <v>641</v>
      </c>
      <c r="N2050" s="383" t="s">
        <v>620</v>
      </c>
      <c r="O2050" s="383" t="s">
        <v>230</v>
      </c>
    </row>
    <row r="2051" spans="1:15">
      <c r="A2051" s="385">
        <v>42096</v>
      </c>
      <c r="B2051" s="383" t="s">
        <v>15</v>
      </c>
      <c r="C2051" s="383" t="s">
        <v>16</v>
      </c>
      <c r="D2051" s="383" t="s">
        <v>13</v>
      </c>
      <c r="E2051" s="383" t="s">
        <v>680</v>
      </c>
      <c r="F2051" s="383" t="s">
        <v>10</v>
      </c>
      <c r="G2051" s="384">
        <v>750</v>
      </c>
      <c r="H2051" s="383" t="s">
        <v>681</v>
      </c>
      <c r="I2051" s="383" t="s">
        <v>692</v>
      </c>
      <c r="J2051" s="383" t="s">
        <v>617</v>
      </c>
      <c r="K2051" s="383" t="s">
        <v>618</v>
      </c>
      <c r="L2051" s="384">
        <v>27741</v>
      </c>
      <c r="M2051" s="383" t="s">
        <v>641</v>
      </c>
      <c r="N2051" s="383" t="s">
        <v>620</v>
      </c>
      <c r="O2051" s="383" t="s">
        <v>230</v>
      </c>
    </row>
    <row r="2052" spans="1:15">
      <c r="A2052" s="385">
        <v>42097</v>
      </c>
      <c r="B2052" s="383" t="s">
        <v>15</v>
      </c>
      <c r="C2052" s="383" t="s">
        <v>16</v>
      </c>
      <c r="D2052" s="383" t="s">
        <v>13</v>
      </c>
      <c r="E2052" s="383" t="s">
        <v>680</v>
      </c>
      <c r="F2052" s="383" t="s">
        <v>10</v>
      </c>
      <c r="G2052" s="384">
        <v>750</v>
      </c>
      <c r="H2052" s="383" t="s">
        <v>681</v>
      </c>
      <c r="I2052" s="383" t="s">
        <v>692</v>
      </c>
      <c r="J2052" s="383" t="s">
        <v>617</v>
      </c>
      <c r="K2052" s="383" t="s">
        <v>618</v>
      </c>
      <c r="L2052" s="384">
        <v>27741</v>
      </c>
      <c r="M2052" s="383" t="s">
        <v>641</v>
      </c>
      <c r="N2052" s="383" t="s">
        <v>620</v>
      </c>
      <c r="O2052" s="383" t="s">
        <v>230</v>
      </c>
    </row>
    <row r="2053" spans="1:15">
      <c r="A2053" s="385">
        <v>42098</v>
      </c>
      <c r="B2053" s="383" t="s">
        <v>663</v>
      </c>
      <c r="C2053" s="383" t="s">
        <v>664</v>
      </c>
      <c r="D2053" s="383" t="s">
        <v>22</v>
      </c>
      <c r="E2053" s="383" t="s">
        <v>665</v>
      </c>
      <c r="F2053" s="383" t="s">
        <v>10</v>
      </c>
      <c r="G2053" s="384">
        <v>2274</v>
      </c>
      <c r="H2053" s="383" t="s">
        <v>704</v>
      </c>
      <c r="I2053" s="383" t="s">
        <v>707</v>
      </c>
      <c r="J2053" s="383" t="s">
        <v>617</v>
      </c>
      <c r="K2053" s="383" t="s">
        <v>618</v>
      </c>
      <c r="L2053" s="384">
        <v>27751</v>
      </c>
      <c r="M2053" s="383" t="s">
        <v>641</v>
      </c>
      <c r="N2053" s="383" t="s">
        <v>620</v>
      </c>
      <c r="O2053" s="383" t="s">
        <v>230</v>
      </c>
    </row>
    <row r="2054" spans="1:15">
      <c r="A2054" s="385">
        <v>42099</v>
      </c>
      <c r="B2054" s="383" t="s">
        <v>15</v>
      </c>
      <c r="C2054" s="383" t="s">
        <v>16</v>
      </c>
      <c r="D2054" s="383" t="s">
        <v>13</v>
      </c>
      <c r="E2054" s="383" t="s">
        <v>680</v>
      </c>
      <c r="F2054" s="383" t="s">
        <v>10</v>
      </c>
      <c r="G2054" s="384">
        <v>750</v>
      </c>
      <c r="H2054" s="383" t="s">
        <v>681</v>
      </c>
      <c r="I2054" s="383" t="s">
        <v>692</v>
      </c>
      <c r="J2054" s="383" t="s">
        <v>617</v>
      </c>
      <c r="K2054" s="383" t="s">
        <v>618</v>
      </c>
      <c r="L2054" s="384">
        <v>28181</v>
      </c>
      <c r="M2054" s="383" t="s">
        <v>642</v>
      </c>
      <c r="N2054" s="383" t="s">
        <v>620</v>
      </c>
      <c r="O2054" s="383" t="s">
        <v>230</v>
      </c>
    </row>
    <row r="2055" spans="1:15">
      <c r="A2055" s="385">
        <v>42100</v>
      </c>
      <c r="B2055" s="383" t="s">
        <v>15</v>
      </c>
      <c r="C2055" s="383" t="s">
        <v>16</v>
      </c>
      <c r="D2055" s="383" t="s">
        <v>13</v>
      </c>
      <c r="E2055" s="383" t="s">
        <v>680</v>
      </c>
      <c r="F2055" s="383" t="s">
        <v>10</v>
      </c>
      <c r="G2055" s="384">
        <v>750</v>
      </c>
      <c r="H2055" s="383" t="s">
        <v>681</v>
      </c>
      <c r="I2055" s="383" t="s">
        <v>692</v>
      </c>
      <c r="J2055" s="383" t="s">
        <v>617</v>
      </c>
      <c r="K2055" s="383" t="s">
        <v>618</v>
      </c>
      <c r="L2055" s="384">
        <v>28641</v>
      </c>
      <c r="M2055" s="383" t="s">
        <v>642</v>
      </c>
      <c r="N2055" s="383" t="s">
        <v>620</v>
      </c>
      <c r="O2055" s="383" t="s">
        <v>230</v>
      </c>
    </row>
    <row r="2056" spans="1:15">
      <c r="A2056" s="385">
        <v>42101</v>
      </c>
      <c r="B2056" s="383" t="s">
        <v>15</v>
      </c>
      <c r="C2056" s="383" t="s">
        <v>16</v>
      </c>
      <c r="D2056" s="383" t="s">
        <v>13</v>
      </c>
      <c r="E2056" s="383" t="s">
        <v>680</v>
      </c>
      <c r="F2056" s="383" t="s">
        <v>10</v>
      </c>
      <c r="G2056" s="384">
        <v>750</v>
      </c>
      <c r="H2056" s="383" t="s">
        <v>681</v>
      </c>
      <c r="I2056" s="383" t="s">
        <v>692</v>
      </c>
      <c r="J2056" s="383" t="s">
        <v>617</v>
      </c>
      <c r="K2056" s="383" t="s">
        <v>618</v>
      </c>
      <c r="L2056" s="384">
        <v>29260</v>
      </c>
      <c r="M2056" s="383" t="s">
        <v>642</v>
      </c>
      <c r="N2056" s="383" t="s">
        <v>620</v>
      </c>
      <c r="O2056" s="383" t="s">
        <v>230</v>
      </c>
    </row>
    <row r="2057" spans="1:15">
      <c r="A2057" s="385">
        <v>42102</v>
      </c>
      <c r="B2057" s="383" t="s">
        <v>15</v>
      </c>
      <c r="C2057" s="383" t="s">
        <v>16</v>
      </c>
      <c r="D2057" s="383" t="s">
        <v>13</v>
      </c>
      <c r="E2057" s="383" t="s">
        <v>680</v>
      </c>
      <c r="F2057" s="383" t="s">
        <v>10</v>
      </c>
      <c r="G2057" s="384">
        <v>750</v>
      </c>
      <c r="H2057" s="383" t="s">
        <v>681</v>
      </c>
      <c r="I2057" s="383" t="s">
        <v>692</v>
      </c>
      <c r="J2057" s="383" t="s">
        <v>617</v>
      </c>
      <c r="K2057" s="383" t="s">
        <v>618</v>
      </c>
      <c r="L2057" s="384">
        <v>29608</v>
      </c>
      <c r="M2057" s="383" t="s">
        <v>642</v>
      </c>
      <c r="N2057" s="383" t="s">
        <v>620</v>
      </c>
      <c r="O2057" s="383" t="s">
        <v>230</v>
      </c>
    </row>
    <row r="2058" spans="1:15">
      <c r="A2058" s="385">
        <v>42103</v>
      </c>
      <c r="B2058" s="383" t="s">
        <v>15</v>
      </c>
      <c r="C2058" s="383" t="s">
        <v>16</v>
      </c>
      <c r="D2058" s="383" t="s">
        <v>13</v>
      </c>
      <c r="E2058" s="383" t="s">
        <v>680</v>
      </c>
      <c r="F2058" s="383" t="s">
        <v>10</v>
      </c>
      <c r="G2058" s="384">
        <v>750</v>
      </c>
      <c r="H2058" s="383" t="s">
        <v>681</v>
      </c>
      <c r="I2058" s="383" t="s">
        <v>692</v>
      </c>
      <c r="J2058" s="383" t="s">
        <v>617</v>
      </c>
      <c r="K2058" s="383" t="s">
        <v>618</v>
      </c>
      <c r="L2058" s="384">
        <v>29608</v>
      </c>
      <c r="M2058" s="383" t="s">
        <v>642</v>
      </c>
      <c r="N2058" s="383" t="s">
        <v>620</v>
      </c>
      <c r="O2058" s="383" t="s">
        <v>230</v>
      </c>
    </row>
    <row r="2059" spans="1:15">
      <c r="A2059" s="385">
        <v>42104</v>
      </c>
      <c r="B2059" s="383" t="s">
        <v>15</v>
      </c>
      <c r="C2059" s="383" t="s">
        <v>16</v>
      </c>
      <c r="D2059" s="383" t="s">
        <v>13</v>
      </c>
      <c r="E2059" s="383" t="s">
        <v>680</v>
      </c>
      <c r="F2059" s="383" t="s">
        <v>10</v>
      </c>
      <c r="G2059" s="384">
        <v>750</v>
      </c>
      <c r="H2059" s="383" t="s">
        <v>681</v>
      </c>
      <c r="I2059" s="383" t="s">
        <v>692</v>
      </c>
      <c r="J2059" s="383" t="s">
        <v>617</v>
      </c>
      <c r="K2059" s="383" t="s">
        <v>618</v>
      </c>
      <c r="L2059" s="384">
        <v>29608</v>
      </c>
      <c r="M2059" s="383" t="s">
        <v>642</v>
      </c>
      <c r="N2059" s="383" t="s">
        <v>620</v>
      </c>
      <c r="O2059" s="383" t="s">
        <v>230</v>
      </c>
    </row>
    <row r="2060" spans="1:15">
      <c r="A2060" s="385">
        <v>42105</v>
      </c>
      <c r="B2060" s="383" t="s">
        <v>15</v>
      </c>
      <c r="C2060" s="383" t="s">
        <v>16</v>
      </c>
      <c r="D2060" s="383" t="s">
        <v>13</v>
      </c>
      <c r="E2060" s="383" t="s">
        <v>680</v>
      </c>
      <c r="F2060" s="383" t="s">
        <v>10</v>
      </c>
      <c r="G2060" s="384">
        <v>750</v>
      </c>
      <c r="H2060" s="383" t="s">
        <v>681</v>
      </c>
      <c r="I2060" s="383" t="s">
        <v>692</v>
      </c>
      <c r="J2060" s="383" t="s">
        <v>617</v>
      </c>
      <c r="K2060" s="383" t="s">
        <v>618</v>
      </c>
      <c r="L2060" s="384">
        <v>29608</v>
      </c>
      <c r="M2060" s="383" t="s">
        <v>642</v>
      </c>
      <c r="N2060" s="383" t="s">
        <v>620</v>
      </c>
      <c r="O2060" s="383" t="s">
        <v>230</v>
      </c>
    </row>
    <row r="2061" spans="1:15">
      <c r="A2061" s="385">
        <v>42106</v>
      </c>
      <c r="B2061" s="383" t="s">
        <v>15</v>
      </c>
      <c r="C2061" s="383" t="s">
        <v>16</v>
      </c>
      <c r="D2061" s="383" t="s">
        <v>13</v>
      </c>
      <c r="E2061" s="383" t="s">
        <v>680</v>
      </c>
      <c r="F2061" s="383" t="s">
        <v>10</v>
      </c>
      <c r="G2061" s="384">
        <v>750</v>
      </c>
      <c r="H2061" s="383" t="s">
        <v>681</v>
      </c>
      <c r="I2061" s="383" t="s">
        <v>692</v>
      </c>
      <c r="J2061" s="383" t="s">
        <v>617</v>
      </c>
      <c r="K2061" s="383" t="s">
        <v>618</v>
      </c>
      <c r="L2061" s="384">
        <v>29608</v>
      </c>
      <c r="M2061" s="383" t="s">
        <v>642</v>
      </c>
      <c r="N2061" s="383" t="s">
        <v>620</v>
      </c>
      <c r="O2061" s="383" t="s">
        <v>230</v>
      </c>
    </row>
    <row r="2062" spans="1:15">
      <c r="A2062" s="385">
        <v>42107</v>
      </c>
      <c r="B2062" s="383" t="s">
        <v>15</v>
      </c>
      <c r="C2062" s="383" t="s">
        <v>16</v>
      </c>
      <c r="D2062" s="383" t="s">
        <v>13</v>
      </c>
      <c r="E2062" s="383" t="s">
        <v>680</v>
      </c>
      <c r="F2062" s="383" t="s">
        <v>10</v>
      </c>
      <c r="G2062" s="384">
        <v>750</v>
      </c>
      <c r="H2062" s="383" t="s">
        <v>681</v>
      </c>
      <c r="I2062" s="383" t="s">
        <v>692</v>
      </c>
      <c r="J2062" s="383" t="s">
        <v>617</v>
      </c>
      <c r="K2062" s="383" t="s">
        <v>618</v>
      </c>
      <c r="L2062" s="384">
        <v>29973</v>
      </c>
      <c r="M2062" s="383" t="s">
        <v>642</v>
      </c>
      <c r="N2062" s="383" t="s">
        <v>620</v>
      </c>
      <c r="O2062" s="383" t="s">
        <v>230</v>
      </c>
    </row>
    <row r="2063" spans="1:15">
      <c r="A2063" s="385">
        <v>42108</v>
      </c>
      <c r="B2063" s="383" t="s">
        <v>15</v>
      </c>
      <c r="C2063" s="383" t="s">
        <v>16</v>
      </c>
      <c r="D2063" s="383" t="s">
        <v>13</v>
      </c>
      <c r="E2063" s="383" t="s">
        <v>680</v>
      </c>
      <c r="F2063" s="383" t="s">
        <v>10</v>
      </c>
      <c r="G2063" s="384">
        <v>750</v>
      </c>
      <c r="H2063" s="383" t="s">
        <v>681</v>
      </c>
      <c r="I2063" s="383" t="s">
        <v>692</v>
      </c>
      <c r="J2063" s="383" t="s">
        <v>617</v>
      </c>
      <c r="K2063" s="383" t="s">
        <v>618</v>
      </c>
      <c r="L2063" s="384">
        <v>30380</v>
      </c>
      <c r="M2063" s="383" t="s">
        <v>642</v>
      </c>
      <c r="N2063" s="383" t="s">
        <v>620</v>
      </c>
      <c r="O2063" s="383" t="s">
        <v>230</v>
      </c>
    </row>
    <row r="2064" spans="1:15">
      <c r="A2064" s="385">
        <v>42109</v>
      </c>
      <c r="B2064" s="383" t="s">
        <v>15</v>
      </c>
      <c r="C2064" s="383" t="s">
        <v>16</v>
      </c>
      <c r="D2064" s="383" t="s">
        <v>13</v>
      </c>
      <c r="E2064" s="383" t="s">
        <v>680</v>
      </c>
      <c r="F2064" s="383" t="s">
        <v>10</v>
      </c>
      <c r="G2064" s="384">
        <v>750</v>
      </c>
      <c r="H2064" s="383" t="s">
        <v>681</v>
      </c>
      <c r="I2064" s="383" t="s">
        <v>692</v>
      </c>
      <c r="J2064" s="383" t="s">
        <v>617</v>
      </c>
      <c r="K2064" s="383" t="s">
        <v>618</v>
      </c>
      <c r="L2064" s="384">
        <v>30722</v>
      </c>
      <c r="M2064" s="383" t="s">
        <v>642</v>
      </c>
      <c r="N2064" s="383" t="s">
        <v>620</v>
      </c>
      <c r="O2064" s="383" t="s">
        <v>230</v>
      </c>
    </row>
    <row r="2065" spans="1:15">
      <c r="A2065" s="385">
        <v>42110</v>
      </c>
      <c r="B2065" s="383" t="s">
        <v>15</v>
      </c>
      <c r="C2065" s="383" t="s">
        <v>16</v>
      </c>
      <c r="D2065" s="383" t="s">
        <v>13</v>
      </c>
      <c r="E2065" s="383" t="s">
        <v>680</v>
      </c>
      <c r="F2065" s="383" t="s">
        <v>10</v>
      </c>
      <c r="G2065" s="384">
        <v>750</v>
      </c>
      <c r="H2065" s="383" t="s">
        <v>681</v>
      </c>
      <c r="I2065" s="383" t="s">
        <v>692</v>
      </c>
      <c r="J2065" s="383" t="s">
        <v>617</v>
      </c>
      <c r="K2065" s="383" t="s">
        <v>618</v>
      </c>
      <c r="L2065" s="384">
        <v>30780</v>
      </c>
      <c r="M2065" s="383" t="s">
        <v>642</v>
      </c>
      <c r="N2065" s="383" t="s">
        <v>620</v>
      </c>
      <c r="O2065" s="383" t="s">
        <v>230</v>
      </c>
    </row>
    <row r="2066" spans="1:15">
      <c r="A2066" s="385">
        <v>42116</v>
      </c>
      <c r="B2066" s="383" t="s">
        <v>21</v>
      </c>
      <c r="C2066" s="383" t="s">
        <v>12</v>
      </c>
      <c r="D2066" s="383" t="s">
        <v>22</v>
      </c>
      <c r="E2066" s="383" t="s">
        <v>658</v>
      </c>
      <c r="F2066" s="383" t="s">
        <v>10</v>
      </c>
      <c r="G2066" s="384">
        <v>118</v>
      </c>
      <c r="H2066" s="383" t="s">
        <v>701</v>
      </c>
      <c r="I2066" s="383" t="s">
        <v>702</v>
      </c>
      <c r="J2066" s="383" t="s">
        <v>617</v>
      </c>
      <c r="K2066" s="383" t="s">
        <v>618</v>
      </c>
      <c r="L2066" s="384">
        <v>30780</v>
      </c>
      <c r="M2066" s="383" t="s">
        <v>643</v>
      </c>
      <c r="N2066" s="383" t="s">
        <v>620</v>
      </c>
      <c r="O2066" s="383" t="s">
        <v>230</v>
      </c>
    </row>
    <row r="2067" spans="1:15">
      <c r="A2067" s="385">
        <v>42117</v>
      </c>
      <c r="B2067" s="383" t="s">
        <v>663</v>
      </c>
      <c r="C2067" s="383" t="s">
        <v>664</v>
      </c>
      <c r="D2067" s="383" t="s">
        <v>22</v>
      </c>
      <c r="E2067" s="383" t="s">
        <v>665</v>
      </c>
      <c r="F2067" s="383" t="s">
        <v>10</v>
      </c>
      <c r="G2067" s="384">
        <v>2185</v>
      </c>
      <c r="H2067" s="383" t="s">
        <v>704</v>
      </c>
      <c r="I2067" s="383" t="s">
        <v>705</v>
      </c>
      <c r="J2067" s="383" t="s">
        <v>617</v>
      </c>
      <c r="K2067" s="383" t="s">
        <v>618</v>
      </c>
      <c r="L2067" s="384">
        <v>30780</v>
      </c>
      <c r="M2067" s="383" t="s">
        <v>643</v>
      </c>
      <c r="N2067" s="383" t="s">
        <v>620</v>
      </c>
      <c r="O2067" s="383" t="s">
        <v>230</v>
      </c>
    </row>
    <row r="2068" spans="1:15">
      <c r="A2068" s="385">
        <v>42118</v>
      </c>
      <c r="B2068" s="383" t="s">
        <v>663</v>
      </c>
      <c r="C2068" s="383" t="s">
        <v>664</v>
      </c>
      <c r="D2068" s="383" t="s">
        <v>22</v>
      </c>
      <c r="E2068" s="383" t="s">
        <v>665</v>
      </c>
      <c r="F2068" s="383" t="s">
        <v>10</v>
      </c>
      <c r="G2068" s="384">
        <v>2185</v>
      </c>
      <c r="H2068" s="383" t="s">
        <v>704</v>
      </c>
      <c r="I2068" s="383" t="s">
        <v>705</v>
      </c>
      <c r="J2068" s="383" t="s">
        <v>617</v>
      </c>
      <c r="K2068" s="383" t="s">
        <v>618</v>
      </c>
      <c r="L2068" s="384">
        <v>30780</v>
      </c>
      <c r="M2068" s="383" t="s">
        <v>643</v>
      </c>
      <c r="N2068" s="383" t="s">
        <v>620</v>
      </c>
      <c r="O2068" s="383" t="s">
        <v>230</v>
      </c>
    </row>
    <row r="2069" spans="1:15">
      <c r="A2069" s="385">
        <v>42119</v>
      </c>
      <c r="B2069" s="383" t="s">
        <v>663</v>
      </c>
      <c r="C2069" s="383" t="s">
        <v>664</v>
      </c>
      <c r="D2069" s="383" t="s">
        <v>22</v>
      </c>
      <c r="E2069" s="383" t="s">
        <v>665</v>
      </c>
      <c r="F2069" s="383" t="s">
        <v>10</v>
      </c>
      <c r="G2069" s="384">
        <v>2274</v>
      </c>
      <c r="H2069" s="383" t="s">
        <v>704</v>
      </c>
      <c r="I2069" s="383" t="s">
        <v>707</v>
      </c>
      <c r="J2069" s="383" t="s">
        <v>617</v>
      </c>
      <c r="K2069" s="383" t="s">
        <v>618</v>
      </c>
      <c r="L2069" s="384">
        <v>30780</v>
      </c>
      <c r="M2069" s="383" t="s">
        <v>643</v>
      </c>
      <c r="N2069" s="383" t="s">
        <v>620</v>
      </c>
      <c r="O2069" s="383" t="s">
        <v>230</v>
      </c>
    </row>
    <row r="2070" spans="1:15">
      <c r="A2070" s="385">
        <v>42120</v>
      </c>
      <c r="B2070" s="383" t="s">
        <v>663</v>
      </c>
      <c r="C2070" s="383" t="s">
        <v>664</v>
      </c>
      <c r="D2070" s="383" t="s">
        <v>22</v>
      </c>
      <c r="E2070" s="383" t="s">
        <v>665</v>
      </c>
      <c r="F2070" s="383" t="s">
        <v>10</v>
      </c>
      <c r="G2070" s="384">
        <v>2274</v>
      </c>
      <c r="H2070" s="383" t="s">
        <v>704</v>
      </c>
      <c r="I2070" s="383" t="s">
        <v>707</v>
      </c>
      <c r="J2070" s="383" t="s">
        <v>617</v>
      </c>
      <c r="K2070" s="383" t="s">
        <v>618</v>
      </c>
      <c r="L2070" s="384">
        <v>30780</v>
      </c>
      <c r="M2070" s="383" t="s">
        <v>643</v>
      </c>
      <c r="N2070" s="383" t="s">
        <v>620</v>
      </c>
      <c r="O2070" s="383" t="s">
        <v>230</v>
      </c>
    </row>
    <row r="2071" spans="1:15">
      <c r="A2071" s="385">
        <v>42121</v>
      </c>
      <c r="B2071" s="383" t="s">
        <v>663</v>
      </c>
      <c r="C2071" s="383" t="s">
        <v>664</v>
      </c>
      <c r="D2071" s="383" t="s">
        <v>22</v>
      </c>
      <c r="E2071" s="383" t="s">
        <v>665</v>
      </c>
      <c r="F2071" s="383" t="s">
        <v>10</v>
      </c>
      <c r="G2071" s="384">
        <v>2185</v>
      </c>
      <c r="H2071" s="383" t="s">
        <v>704</v>
      </c>
      <c r="I2071" s="383" t="s">
        <v>705</v>
      </c>
      <c r="J2071" s="383" t="s">
        <v>617</v>
      </c>
      <c r="K2071" s="383" t="s">
        <v>618</v>
      </c>
      <c r="L2071" s="384">
        <v>30780</v>
      </c>
      <c r="M2071" s="383" t="s">
        <v>643</v>
      </c>
      <c r="N2071" s="383" t="s">
        <v>620</v>
      </c>
      <c r="O2071" s="383" t="s">
        <v>230</v>
      </c>
    </row>
    <row r="2072" spans="1:15">
      <c r="A2072" s="385">
        <v>42122</v>
      </c>
      <c r="B2072" s="383" t="s">
        <v>663</v>
      </c>
      <c r="C2072" s="383" t="s">
        <v>664</v>
      </c>
      <c r="D2072" s="383" t="s">
        <v>22</v>
      </c>
      <c r="E2072" s="383" t="s">
        <v>665</v>
      </c>
      <c r="F2072" s="383" t="s">
        <v>10</v>
      </c>
      <c r="G2072" s="384">
        <v>2274</v>
      </c>
      <c r="H2072" s="383" t="s">
        <v>704</v>
      </c>
      <c r="I2072" s="383" t="s">
        <v>707</v>
      </c>
      <c r="J2072" s="383" t="s">
        <v>617</v>
      </c>
      <c r="K2072" s="383" t="s">
        <v>618</v>
      </c>
      <c r="L2072" s="384">
        <v>30780</v>
      </c>
      <c r="M2072" s="383" t="s">
        <v>643</v>
      </c>
      <c r="N2072" s="383" t="s">
        <v>620</v>
      </c>
      <c r="O2072" s="383" t="s">
        <v>230</v>
      </c>
    </row>
    <row r="2073" spans="1:15">
      <c r="A2073" s="385">
        <v>42123</v>
      </c>
      <c r="B2073" s="383" t="s">
        <v>21</v>
      </c>
      <c r="C2073" s="383" t="s">
        <v>12</v>
      </c>
      <c r="D2073" s="383" t="s">
        <v>22</v>
      </c>
      <c r="E2073" s="383" t="s">
        <v>658</v>
      </c>
      <c r="F2073" s="383" t="s">
        <v>10</v>
      </c>
      <c r="G2073" s="384">
        <v>118</v>
      </c>
      <c r="H2073" s="383" t="s">
        <v>701</v>
      </c>
      <c r="I2073" s="383" t="s">
        <v>702</v>
      </c>
      <c r="J2073" s="383" t="s">
        <v>617</v>
      </c>
      <c r="K2073" s="383" t="s">
        <v>618</v>
      </c>
      <c r="L2073" s="384">
        <v>30780</v>
      </c>
      <c r="M2073" s="383" t="s">
        <v>643</v>
      </c>
      <c r="N2073" s="383" t="s">
        <v>620</v>
      </c>
      <c r="O2073" s="383" t="s">
        <v>230</v>
      </c>
    </row>
    <row r="2074" spans="1:15">
      <c r="A2074" s="385">
        <v>42124</v>
      </c>
      <c r="B2074" s="383" t="s">
        <v>663</v>
      </c>
      <c r="C2074" s="383" t="s">
        <v>664</v>
      </c>
      <c r="D2074" s="383" t="s">
        <v>22</v>
      </c>
      <c r="E2074" s="383" t="s">
        <v>665</v>
      </c>
      <c r="F2074" s="383" t="s">
        <v>10</v>
      </c>
      <c r="G2074" s="384">
        <v>2274</v>
      </c>
      <c r="H2074" s="383" t="s">
        <v>704</v>
      </c>
      <c r="I2074" s="383" t="s">
        <v>707</v>
      </c>
      <c r="J2074" s="383" t="s">
        <v>617</v>
      </c>
      <c r="K2074" s="383" t="s">
        <v>618</v>
      </c>
      <c r="L2074" s="384">
        <v>30780</v>
      </c>
      <c r="M2074" s="383" t="s">
        <v>643</v>
      </c>
      <c r="N2074" s="383" t="s">
        <v>620</v>
      </c>
      <c r="O2074" s="383" t="s">
        <v>230</v>
      </c>
    </row>
    <row r="2075" spans="1:15">
      <c r="A2075" s="385">
        <v>42125</v>
      </c>
      <c r="B2075" s="383" t="s">
        <v>21</v>
      </c>
      <c r="C2075" s="383" t="s">
        <v>12</v>
      </c>
      <c r="D2075" s="383" t="s">
        <v>22</v>
      </c>
      <c r="E2075" s="383" t="s">
        <v>658</v>
      </c>
      <c r="F2075" s="383" t="s">
        <v>10</v>
      </c>
      <c r="G2075" s="384">
        <v>118</v>
      </c>
      <c r="H2075" s="383" t="s">
        <v>701</v>
      </c>
      <c r="I2075" s="383" t="s">
        <v>702</v>
      </c>
      <c r="J2075" s="383" t="s">
        <v>617</v>
      </c>
      <c r="K2075" s="383" t="s">
        <v>618</v>
      </c>
      <c r="L2075" s="384">
        <v>30780</v>
      </c>
      <c r="M2075" s="383" t="s">
        <v>643</v>
      </c>
      <c r="N2075" s="383" t="s">
        <v>620</v>
      </c>
      <c r="O2075" s="383" t="s">
        <v>230</v>
      </c>
    </row>
    <row r="2076" spans="1:15">
      <c r="A2076" s="385">
        <v>42126</v>
      </c>
      <c r="B2076" s="383" t="s">
        <v>663</v>
      </c>
      <c r="C2076" s="383" t="s">
        <v>664</v>
      </c>
      <c r="D2076" s="383" t="s">
        <v>22</v>
      </c>
      <c r="E2076" s="383" t="s">
        <v>665</v>
      </c>
      <c r="F2076" s="383" t="s">
        <v>10</v>
      </c>
      <c r="G2076" s="384">
        <v>2185</v>
      </c>
      <c r="H2076" s="383" t="s">
        <v>704</v>
      </c>
      <c r="I2076" s="383" t="s">
        <v>705</v>
      </c>
      <c r="J2076" s="383" t="s">
        <v>617</v>
      </c>
      <c r="K2076" s="383" t="s">
        <v>618</v>
      </c>
      <c r="L2076" s="384">
        <v>30780</v>
      </c>
      <c r="M2076" s="383" t="s">
        <v>643</v>
      </c>
      <c r="N2076" s="383" t="s">
        <v>620</v>
      </c>
      <c r="O2076" s="383" t="s">
        <v>230</v>
      </c>
    </row>
    <row r="2077" spans="1:15">
      <c r="A2077" s="385">
        <v>42127</v>
      </c>
      <c r="B2077" s="383" t="s">
        <v>663</v>
      </c>
      <c r="C2077" s="383" t="s">
        <v>664</v>
      </c>
      <c r="D2077" s="383" t="s">
        <v>22</v>
      </c>
      <c r="E2077" s="383" t="s">
        <v>665</v>
      </c>
      <c r="F2077" s="383" t="s">
        <v>10</v>
      </c>
      <c r="G2077" s="384">
        <v>2274</v>
      </c>
      <c r="H2077" s="383" t="s">
        <v>704</v>
      </c>
      <c r="I2077" s="383" t="s">
        <v>707</v>
      </c>
      <c r="J2077" s="383" t="s">
        <v>617</v>
      </c>
      <c r="K2077" s="383" t="s">
        <v>618</v>
      </c>
      <c r="L2077" s="384">
        <v>30780</v>
      </c>
      <c r="M2077" s="383" t="s">
        <v>643</v>
      </c>
      <c r="N2077" s="383" t="s">
        <v>620</v>
      </c>
      <c r="O2077" s="383" t="s">
        <v>230</v>
      </c>
    </row>
    <row r="2078" spans="1:15">
      <c r="A2078" s="385">
        <v>42128</v>
      </c>
      <c r="B2078" s="383" t="s">
        <v>663</v>
      </c>
      <c r="C2078" s="383" t="s">
        <v>664</v>
      </c>
      <c r="D2078" s="383" t="s">
        <v>22</v>
      </c>
      <c r="E2078" s="383" t="s">
        <v>665</v>
      </c>
      <c r="F2078" s="383" t="s">
        <v>10</v>
      </c>
      <c r="G2078" s="384">
        <v>2274</v>
      </c>
      <c r="H2078" s="383" t="s">
        <v>704</v>
      </c>
      <c r="I2078" s="383" t="s">
        <v>707</v>
      </c>
      <c r="J2078" s="383" t="s">
        <v>617</v>
      </c>
      <c r="K2078" s="383" t="s">
        <v>618</v>
      </c>
      <c r="L2078" s="384">
        <v>30780</v>
      </c>
      <c r="M2078" s="383" t="s">
        <v>643</v>
      </c>
      <c r="N2078" s="383" t="s">
        <v>620</v>
      </c>
      <c r="O2078" s="383" t="s">
        <v>230</v>
      </c>
    </row>
    <row r="2079" spans="1:15">
      <c r="A2079" s="385">
        <v>42133</v>
      </c>
      <c r="B2079" s="383" t="s">
        <v>663</v>
      </c>
      <c r="C2079" s="383" t="s">
        <v>664</v>
      </c>
      <c r="D2079" s="383" t="s">
        <v>22</v>
      </c>
      <c r="E2079" s="383" t="s">
        <v>665</v>
      </c>
      <c r="F2079" s="383" t="s">
        <v>10</v>
      </c>
      <c r="G2079" s="384">
        <v>10500</v>
      </c>
      <c r="H2079" s="383" t="s">
        <v>704</v>
      </c>
      <c r="I2079" s="383" t="s">
        <v>714</v>
      </c>
      <c r="J2079" s="383" t="s">
        <v>617</v>
      </c>
      <c r="K2079" s="383" t="s">
        <v>618</v>
      </c>
      <c r="L2079" s="384">
        <v>30780</v>
      </c>
      <c r="M2079" s="383" t="s">
        <v>643</v>
      </c>
      <c r="N2079" s="383" t="s">
        <v>620</v>
      </c>
      <c r="O2079" s="383" t="s">
        <v>230</v>
      </c>
    </row>
    <row r="2080" spans="1:15">
      <c r="A2080" s="385">
        <v>42134</v>
      </c>
      <c r="B2080" s="383" t="s">
        <v>663</v>
      </c>
      <c r="C2080" s="383" t="s">
        <v>664</v>
      </c>
      <c r="D2080" s="383" t="s">
        <v>22</v>
      </c>
      <c r="E2080" s="383" t="s">
        <v>665</v>
      </c>
      <c r="F2080" s="383" t="s">
        <v>10</v>
      </c>
      <c r="G2080" s="384">
        <v>28000</v>
      </c>
      <c r="H2080" s="383" t="s">
        <v>704</v>
      </c>
      <c r="I2080" s="383" t="s">
        <v>714</v>
      </c>
      <c r="J2080" s="383" t="s">
        <v>617</v>
      </c>
      <c r="K2080" s="383" t="s">
        <v>618</v>
      </c>
      <c r="L2080" s="384">
        <v>30780</v>
      </c>
      <c r="M2080" s="383" t="s">
        <v>643</v>
      </c>
      <c r="N2080" s="383" t="s">
        <v>620</v>
      </c>
      <c r="O2080" s="383" t="s">
        <v>230</v>
      </c>
    </row>
    <row r="2081" spans="1:15">
      <c r="A2081" s="385">
        <v>42135</v>
      </c>
      <c r="B2081" s="383" t="s">
        <v>663</v>
      </c>
      <c r="C2081" s="383" t="s">
        <v>664</v>
      </c>
      <c r="D2081" s="383" t="s">
        <v>22</v>
      </c>
      <c r="E2081" s="383" t="s">
        <v>665</v>
      </c>
      <c r="F2081" s="383" t="s">
        <v>10</v>
      </c>
      <c r="G2081" s="384">
        <v>2150</v>
      </c>
      <c r="H2081" s="383" t="s">
        <v>704</v>
      </c>
      <c r="I2081" s="383" t="s">
        <v>721</v>
      </c>
      <c r="J2081" s="383" t="s">
        <v>617</v>
      </c>
      <c r="K2081" s="383" t="s">
        <v>618</v>
      </c>
      <c r="L2081" s="384">
        <v>30780</v>
      </c>
      <c r="M2081" s="383" t="s">
        <v>643</v>
      </c>
      <c r="N2081" s="383" t="s">
        <v>620</v>
      </c>
      <c r="O2081" s="383" t="s">
        <v>230</v>
      </c>
    </row>
    <row r="2082" spans="1:15">
      <c r="A2082" s="385">
        <v>42136</v>
      </c>
      <c r="B2082" s="383" t="s">
        <v>663</v>
      </c>
      <c r="C2082" s="383" t="s">
        <v>664</v>
      </c>
      <c r="D2082" s="383" t="s">
        <v>22</v>
      </c>
      <c r="E2082" s="383" t="s">
        <v>665</v>
      </c>
      <c r="F2082" s="383" t="s">
        <v>10</v>
      </c>
      <c r="G2082" s="384">
        <v>2274</v>
      </c>
      <c r="H2082" s="383" t="s">
        <v>704</v>
      </c>
      <c r="I2082" s="383" t="s">
        <v>707</v>
      </c>
      <c r="J2082" s="383" t="s">
        <v>617</v>
      </c>
      <c r="K2082" s="383" t="s">
        <v>618</v>
      </c>
      <c r="L2082" s="384">
        <v>30780</v>
      </c>
      <c r="M2082" s="383" t="s">
        <v>643</v>
      </c>
      <c r="N2082" s="383" t="s">
        <v>620</v>
      </c>
      <c r="O2082" s="383" t="s">
        <v>230</v>
      </c>
    </row>
    <row r="2083" spans="1:15">
      <c r="A2083" s="385">
        <v>42137</v>
      </c>
      <c r="B2083" s="383" t="s">
        <v>663</v>
      </c>
      <c r="C2083" s="383" t="s">
        <v>664</v>
      </c>
      <c r="D2083" s="383" t="s">
        <v>22</v>
      </c>
      <c r="E2083" s="383" t="s">
        <v>665</v>
      </c>
      <c r="F2083" s="383" t="s">
        <v>10</v>
      </c>
      <c r="G2083" s="384">
        <v>2274</v>
      </c>
      <c r="H2083" s="383" t="s">
        <v>704</v>
      </c>
      <c r="I2083" s="383" t="s">
        <v>707</v>
      </c>
      <c r="J2083" s="383" t="s">
        <v>617</v>
      </c>
      <c r="K2083" s="383" t="s">
        <v>618</v>
      </c>
      <c r="L2083" s="384">
        <v>30780</v>
      </c>
      <c r="M2083" s="383" t="s">
        <v>644</v>
      </c>
      <c r="N2083" s="383" t="s">
        <v>620</v>
      </c>
      <c r="O2083" s="383" t="s">
        <v>230</v>
      </c>
    </row>
    <row r="2084" spans="1:15">
      <c r="A2084" s="385">
        <v>42138</v>
      </c>
      <c r="B2084" s="383" t="s">
        <v>663</v>
      </c>
      <c r="C2084" s="383" t="s">
        <v>664</v>
      </c>
      <c r="D2084" s="383" t="s">
        <v>22</v>
      </c>
      <c r="E2084" s="383" t="s">
        <v>665</v>
      </c>
      <c r="F2084" s="383" t="s">
        <v>10</v>
      </c>
      <c r="G2084" s="384">
        <v>2383</v>
      </c>
      <c r="H2084" s="383" t="s">
        <v>704</v>
      </c>
      <c r="I2084" s="383" t="s">
        <v>715</v>
      </c>
      <c r="J2084" s="383" t="s">
        <v>617</v>
      </c>
      <c r="K2084" s="383" t="s">
        <v>618</v>
      </c>
      <c r="L2084" s="384">
        <v>30780</v>
      </c>
      <c r="M2084" s="383" t="s">
        <v>644</v>
      </c>
      <c r="N2084" s="383" t="s">
        <v>620</v>
      </c>
      <c r="O2084" s="383" t="s">
        <v>230</v>
      </c>
    </row>
    <row r="2085" spans="1:15">
      <c r="A2085" s="385">
        <v>42139</v>
      </c>
      <c r="B2085" s="383" t="s">
        <v>663</v>
      </c>
      <c r="C2085" s="383" t="s">
        <v>664</v>
      </c>
      <c r="D2085" s="383" t="s">
        <v>22</v>
      </c>
      <c r="E2085" s="383" t="s">
        <v>665</v>
      </c>
      <c r="F2085" s="383" t="s">
        <v>10</v>
      </c>
      <c r="G2085" s="384">
        <v>2383</v>
      </c>
      <c r="H2085" s="383" t="s">
        <v>704</v>
      </c>
      <c r="I2085" s="383" t="s">
        <v>715</v>
      </c>
      <c r="J2085" s="383" t="s">
        <v>617</v>
      </c>
      <c r="K2085" s="383" t="s">
        <v>618</v>
      </c>
      <c r="L2085" s="384">
        <v>30780</v>
      </c>
      <c r="M2085" s="383" t="s">
        <v>644</v>
      </c>
      <c r="N2085" s="383" t="s">
        <v>620</v>
      </c>
      <c r="O2085" s="383" t="s">
        <v>230</v>
      </c>
    </row>
    <row r="2086" spans="1:15">
      <c r="A2086" s="385">
        <v>42140</v>
      </c>
      <c r="B2086" s="383" t="s">
        <v>663</v>
      </c>
      <c r="C2086" s="383" t="s">
        <v>664</v>
      </c>
      <c r="D2086" s="383" t="s">
        <v>22</v>
      </c>
      <c r="E2086" s="383" t="s">
        <v>665</v>
      </c>
      <c r="F2086" s="383" t="s">
        <v>10</v>
      </c>
      <c r="G2086" s="384">
        <v>2383</v>
      </c>
      <c r="H2086" s="383" t="s">
        <v>704</v>
      </c>
      <c r="I2086" s="383" t="s">
        <v>718</v>
      </c>
      <c r="J2086" s="383" t="s">
        <v>617</v>
      </c>
      <c r="K2086" s="383" t="s">
        <v>618</v>
      </c>
      <c r="L2086" s="384">
        <v>30780</v>
      </c>
      <c r="M2086" s="383" t="s">
        <v>644</v>
      </c>
      <c r="N2086" s="383" t="s">
        <v>620</v>
      </c>
      <c r="O2086" s="383" t="s">
        <v>230</v>
      </c>
    </row>
    <row r="2087" spans="1:15">
      <c r="A2087" s="385">
        <v>42141</v>
      </c>
      <c r="B2087" s="383" t="s">
        <v>663</v>
      </c>
      <c r="C2087" s="383" t="s">
        <v>664</v>
      </c>
      <c r="D2087" s="383" t="s">
        <v>22</v>
      </c>
      <c r="E2087" s="383" t="s">
        <v>665</v>
      </c>
      <c r="F2087" s="383" t="s">
        <v>10</v>
      </c>
      <c r="G2087" s="384">
        <v>2383</v>
      </c>
      <c r="H2087" s="383" t="s">
        <v>704</v>
      </c>
      <c r="I2087" s="383" t="s">
        <v>718</v>
      </c>
      <c r="J2087" s="383" t="s">
        <v>617</v>
      </c>
      <c r="K2087" s="383" t="s">
        <v>618</v>
      </c>
      <c r="L2087" s="384">
        <v>30780</v>
      </c>
      <c r="M2087" s="383" t="s">
        <v>644</v>
      </c>
      <c r="N2087" s="383" t="s">
        <v>620</v>
      </c>
      <c r="O2087" s="383" t="s">
        <v>230</v>
      </c>
    </row>
    <row r="2088" spans="1:15">
      <c r="A2088" s="385">
        <v>42142</v>
      </c>
      <c r="B2088" s="383" t="s">
        <v>663</v>
      </c>
      <c r="C2088" s="383" t="s">
        <v>664</v>
      </c>
      <c r="D2088" s="383" t="s">
        <v>22</v>
      </c>
      <c r="E2088" s="383" t="s">
        <v>665</v>
      </c>
      <c r="F2088" s="383" t="s">
        <v>10</v>
      </c>
      <c r="G2088" s="384">
        <v>1895</v>
      </c>
      <c r="H2088" s="383" t="s">
        <v>704</v>
      </c>
      <c r="I2088" s="383" t="s">
        <v>713</v>
      </c>
      <c r="J2088" s="383" t="s">
        <v>617</v>
      </c>
      <c r="K2088" s="383" t="s">
        <v>618</v>
      </c>
      <c r="L2088" s="384">
        <v>30780</v>
      </c>
      <c r="M2088" s="383" t="s">
        <v>644</v>
      </c>
      <c r="N2088" s="383" t="s">
        <v>620</v>
      </c>
      <c r="O2088" s="383" t="s">
        <v>230</v>
      </c>
    </row>
    <row r="2089" spans="1:15">
      <c r="A2089" s="385">
        <v>42143</v>
      </c>
      <c r="B2089" s="383" t="s">
        <v>663</v>
      </c>
      <c r="C2089" s="383" t="s">
        <v>664</v>
      </c>
      <c r="D2089" s="383" t="s">
        <v>22</v>
      </c>
      <c r="E2089" s="383" t="s">
        <v>665</v>
      </c>
      <c r="F2089" s="383" t="s">
        <v>10</v>
      </c>
      <c r="G2089" s="384">
        <v>1821</v>
      </c>
      <c r="H2089" s="383" t="s">
        <v>704</v>
      </c>
      <c r="I2089" s="383" t="s">
        <v>710</v>
      </c>
      <c r="J2089" s="383" t="s">
        <v>617</v>
      </c>
      <c r="K2089" s="383" t="s">
        <v>618</v>
      </c>
      <c r="L2089" s="384">
        <v>30780</v>
      </c>
      <c r="M2089" s="383" t="s">
        <v>644</v>
      </c>
      <c r="N2089" s="383" t="s">
        <v>620</v>
      </c>
      <c r="O2089" s="383" t="s">
        <v>230</v>
      </c>
    </row>
    <row r="2090" spans="1:15">
      <c r="A2090" s="385">
        <v>42144</v>
      </c>
      <c r="B2090" s="383" t="s">
        <v>663</v>
      </c>
      <c r="C2090" s="383" t="s">
        <v>664</v>
      </c>
      <c r="D2090" s="383" t="s">
        <v>22</v>
      </c>
      <c r="E2090" s="383" t="s">
        <v>665</v>
      </c>
      <c r="F2090" s="383" t="s">
        <v>10</v>
      </c>
      <c r="G2090" s="384">
        <v>1895</v>
      </c>
      <c r="H2090" s="383" t="s">
        <v>704</v>
      </c>
      <c r="I2090" s="383" t="s">
        <v>713</v>
      </c>
      <c r="J2090" s="383" t="s">
        <v>617</v>
      </c>
      <c r="K2090" s="383" t="s">
        <v>618</v>
      </c>
      <c r="L2090" s="384">
        <v>30780</v>
      </c>
      <c r="M2090" s="383" t="s">
        <v>644</v>
      </c>
      <c r="N2090" s="383" t="s">
        <v>620</v>
      </c>
      <c r="O2090" s="383" t="s">
        <v>230</v>
      </c>
    </row>
    <row r="2091" spans="1:15">
      <c r="A2091" s="385">
        <v>42145</v>
      </c>
      <c r="B2091" s="383" t="s">
        <v>663</v>
      </c>
      <c r="C2091" s="383" t="s">
        <v>664</v>
      </c>
      <c r="D2091" s="383" t="s">
        <v>22</v>
      </c>
      <c r="E2091" s="383" t="s">
        <v>665</v>
      </c>
      <c r="F2091" s="383" t="s">
        <v>10</v>
      </c>
      <c r="G2091" s="384">
        <v>1895</v>
      </c>
      <c r="H2091" s="383" t="s">
        <v>704</v>
      </c>
      <c r="I2091" s="383" t="s">
        <v>713</v>
      </c>
      <c r="J2091" s="383" t="s">
        <v>617</v>
      </c>
      <c r="K2091" s="383" t="s">
        <v>618</v>
      </c>
      <c r="L2091" s="384">
        <v>30780</v>
      </c>
      <c r="M2091" s="383" t="s">
        <v>644</v>
      </c>
      <c r="N2091" s="383" t="s">
        <v>620</v>
      </c>
      <c r="O2091" s="383" t="s">
        <v>230</v>
      </c>
    </row>
    <row r="2092" spans="1:15">
      <c r="A2092" s="385">
        <v>42146</v>
      </c>
      <c r="B2092" s="383" t="s">
        <v>663</v>
      </c>
      <c r="C2092" s="383" t="s">
        <v>664</v>
      </c>
      <c r="D2092" s="383" t="s">
        <v>22</v>
      </c>
      <c r="E2092" s="383" t="s">
        <v>665</v>
      </c>
      <c r="F2092" s="383" t="s">
        <v>10</v>
      </c>
      <c r="G2092" s="384">
        <v>1821</v>
      </c>
      <c r="H2092" s="383" t="s">
        <v>704</v>
      </c>
      <c r="I2092" s="383" t="s">
        <v>710</v>
      </c>
      <c r="J2092" s="383" t="s">
        <v>617</v>
      </c>
      <c r="K2092" s="383" t="s">
        <v>618</v>
      </c>
      <c r="L2092" s="384">
        <v>30780</v>
      </c>
      <c r="M2092" s="383" t="s">
        <v>644</v>
      </c>
      <c r="N2092" s="383" t="s">
        <v>620</v>
      </c>
      <c r="O2092" s="383" t="s">
        <v>230</v>
      </c>
    </row>
    <row r="2093" spans="1:15">
      <c r="A2093" s="385">
        <v>42147</v>
      </c>
      <c r="B2093" s="383" t="s">
        <v>663</v>
      </c>
      <c r="C2093" s="383" t="s">
        <v>664</v>
      </c>
      <c r="D2093" s="383" t="s">
        <v>22</v>
      </c>
      <c r="E2093" s="383" t="s">
        <v>665</v>
      </c>
      <c r="F2093" s="383" t="s">
        <v>10</v>
      </c>
      <c r="G2093" s="384">
        <v>2383</v>
      </c>
      <c r="H2093" s="383" t="s">
        <v>704</v>
      </c>
      <c r="I2093" s="383" t="s">
        <v>718</v>
      </c>
      <c r="J2093" s="383" t="s">
        <v>617</v>
      </c>
      <c r="K2093" s="383" t="s">
        <v>618</v>
      </c>
      <c r="L2093" s="384">
        <v>30780</v>
      </c>
      <c r="M2093" s="383" t="s">
        <v>645</v>
      </c>
      <c r="N2093" s="383" t="s">
        <v>620</v>
      </c>
      <c r="O2093" s="383" t="s">
        <v>230</v>
      </c>
    </row>
    <row r="2094" spans="1:15">
      <c r="A2094" s="385">
        <v>42148</v>
      </c>
      <c r="B2094" s="383" t="s">
        <v>663</v>
      </c>
      <c r="C2094" s="383" t="s">
        <v>664</v>
      </c>
      <c r="D2094" s="383" t="s">
        <v>22</v>
      </c>
      <c r="E2094" s="383" t="s">
        <v>665</v>
      </c>
      <c r="F2094" s="383" t="s">
        <v>10</v>
      </c>
      <c r="G2094" s="384">
        <v>32222</v>
      </c>
      <c r="H2094" s="383" t="s">
        <v>704</v>
      </c>
      <c r="I2094" s="383" t="s">
        <v>711</v>
      </c>
      <c r="J2094" s="383" t="s">
        <v>617</v>
      </c>
      <c r="K2094" s="383" t="s">
        <v>618</v>
      </c>
      <c r="L2094" s="384">
        <v>30780</v>
      </c>
      <c r="M2094" s="383" t="s">
        <v>645</v>
      </c>
      <c r="N2094" s="383" t="s">
        <v>620</v>
      </c>
      <c r="O2094" s="383" t="s">
        <v>230</v>
      </c>
    </row>
    <row r="2095" spans="1:15">
      <c r="A2095" s="385">
        <v>42149</v>
      </c>
      <c r="B2095" s="383" t="s">
        <v>663</v>
      </c>
      <c r="C2095" s="383" t="s">
        <v>664</v>
      </c>
      <c r="D2095" s="383" t="s">
        <v>22</v>
      </c>
      <c r="E2095" s="383" t="s">
        <v>665</v>
      </c>
      <c r="F2095" s="383" t="s">
        <v>10</v>
      </c>
      <c r="G2095" s="384">
        <v>2383</v>
      </c>
      <c r="H2095" s="383" t="s">
        <v>704</v>
      </c>
      <c r="I2095" s="383" t="s">
        <v>715</v>
      </c>
      <c r="J2095" s="383" t="s">
        <v>617</v>
      </c>
      <c r="K2095" s="383" t="s">
        <v>618</v>
      </c>
      <c r="L2095" s="384">
        <v>30780</v>
      </c>
      <c r="M2095" s="383" t="s">
        <v>645</v>
      </c>
      <c r="N2095" s="383" t="s">
        <v>620</v>
      </c>
      <c r="O2095" s="383" t="s">
        <v>230</v>
      </c>
    </row>
    <row r="2096" spans="1:15">
      <c r="A2096" s="385">
        <v>42150</v>
      </c>
      <c r="B2096" s="383" t="s">
        <v>663</v>
      </c>
      <c r="C2096" s="383" t="s">
        <v>664</v>
      </c>
      <c r="D2096" s="383" t="s">
        <v>22</v>
      </c>
      <c r="E2096" s="383" t="s">
        <v>665</v>
      </c>
      <c r="F2096" s="383" t="s">
        <v>10</v>
      </c>
      <c r="G2096" s="384">
        <v>2383</v>
      </c>
      <c r="H2096" s="383" t="s">
        <v>704</v>
      </c>
      <c r="I2096" s="383" t="s">
        <v>715</v>
      </c>
      <c r="J2096" s="383" t="s">
        <v>617</v>
      </c>
      <c r="K2096" s="383" t="s">
        <v>618</v>
      </c>
      <c r="L2096" s="384">
        <v>30780</v>
      </c>
      <c r="M2096" s="383" t="s">
        <v>645</v>
      </c>
      <c r="N2096" s="383" t="s">
        <v>620</v>
      </c>
      <c r="O2096" s="383" t="s">
        <v>230</v>
      </c>
    </row>
    <row r="2097" spans="1:15">
      <c r="A2097" s="385">
        <v>41997</v>
      </c>
      <c r="B2097" s="383" t="s">
        <v>663</v>
      </c>
      <c r="C2097" s="383" t="s">
        <v>664</v>
      </c>
      <c r="D2097" s="383" t="s">
        <v>22</v>
      </c>
      <c r="E2097" s="383" t="s">
        <v>665</v>
      </c>
      <c r="F2097" s="383" t="s">
        <v>10</v>
      </c>
      <c r="G2097" s="384">
        <v>32222</v>
      </c>
      <c r="H2097" s="383" t="s">
        <v>704</v>
      </c>
      <c r="I2097" s="383" t="s">
        <v>711</v>
      </c>
      <c r="J2097" s="383" t="s">
        <v>617</v>
      </c>
      <c r="K2097" s="383" t="s">
        <v>618</v>
      </c>
      <c r="L2097" s="384">
        <v>0</v>
      </c>
      <c r="M2097" s="383" t="s">
        <v>619</v>
      </c>
      <c r="N2097" s="383" t="s">
        <v>620</v>
      </c>
      <c r="O2097" s="383" t="s">
        <v>230</v>
      </c>
    </row>
    <row r="2098" spans="1:15">
      <c r="A2098" s="385">
        <v>41998</v>
      </c>
      <c r="B2098" s="383" t="s">
        <v>663</v>
      </c>
      <c r="C2098" s="383" t="s">
        <v>664</v>
      </c>
      <c r="D2098" s="383" t="s">
        <v>22</v>
      </c>
      <c r="E2098" s="383" t="s">
        <v>665</v>
      </c>
      <c r="F2098" s="383" t="s">
        <v>10</v>
      </c>
      <c r="G2098" s="384">
        <v>6241</v>
      </c>
      <c r="H2098" s="383" t="s">
        <v>704</v>
      </c>
      <c r="I2098" s="383" t="s">
        <v>720</v>
      </c>
      <c r="J2098" s="383" t="s">
        <v>617</v>
      </c>
      <c r="K2098" s="383" t="s">
        <v>618</v>
      </c>
      <c r="L2098" s="384">
        <v>0</v>
      </c>
      <c r="M2098" s="383" t="s">
        <v>619</v>
      </c>
      <c r="N2098" s="383" t="s">
        <v>620</v>
      </c>
      <c r="O2098" s="383" t="s">
        <v>230</v>
      </c>
    </row>
    <row r="2099" spans="1:15">
      <c r="A2099" s="385">
        <v>41999</v>
      </c>
      <c r="B2099" s="383" t="s">
        <v>663</v>
      </c>
      <c r="C2099" s="383" t="s">
        <v>664</v>
      </c>
      <c r="D2099" s="383" t="s">
        <v>22</v>
      </c>
      <c r="E2099" s="383" t="s">
        <v>665</v>
      </c>
      <c r="F2099" s="383" t="s">
        <v>10</v>
      </c>
      <c r="G2099" s="384">
        <v>6241</v>
      </c>
      <c r="H2099" s="383" t="s">
        <v>704</v>
      </c>
      <c r="I2099" s="383" t="s">
        <v>720</v>
      </c>
      <c r="J2099" s="383" t="s">
        <v>617</v>
      </c>
      <c r="K2099" s="383" t="s">
        <v>618</v>
      </c>
      <c r="L2099" s="384">
        <v>0</v>
      </c>
      <c r="M2099" s="383" t="s">
        <v>619</v>
      </c>
      <c r="N2099" s="383" t="s">
        <v>620</v>
      </c>
      <c r="O2099" s="383" t="s">
        <v>230</v>
      </c>
    </row>
    <row r="2100" spans="1:15">
      <c r="A2100" s="385">
        <v>42000</v>
      </c>
      <c r="B2100" s="383" t="s">
        <v>663</v>
      </c>
      <c r="C2100" s="383" t="s">
        <v>664</v>
      </c>
      <c r="D2100" s="383" t="s">
        <v>22</v>
      </c>
      <c r="E2100" s="383" t="s">
        <v>665</v>
      </c>
      <c r="F2100" s="383" t="s">
        <v>10</v>
      </c>
      <c r="G2100" s="384">
        <v>6241</v>
      </c>
      <c r="H2100" s="383" t="s">
        <v>704</v>
      </c>
      <c r="I2100" s="383" t="s">
        <v>720</v>
      </c>
      <c r="J2100" s="383" t="s">
        <v>617</v>
      </c>
      <c r="K2100" s="383" t="s">
        <v>618</v>
      </c>
      <c r="L2100" s="384">
        <v>0</v>
      </c>
      <c r="M2100" s="383" t="s">
        <v>619</v>
      </c>
      <c r="N2100" s="383" t="s">
        <v>620</v>
      </c>
      <c r="O2100" s="383" t="s">
        <v>230</v>
      </c>
    </row>
    <row r="2101" spans="1:15">
      <c r="A2101" s="385">
        <v>42001</v>
      </c>
      <c r="B2101" s="383" t="s">
        <v>663</v>
      </c>
      <c r="C2101" s="383" t="s">
        <v>664</v>
      </c>
      <c r="D2101" s="383" t="s">
        <v>22</v>
      </c>
      <c r="E2101" s="383" t="s">
        <v>665</v>
      </c>
      <c r="F2101" s="383" t="s">
        <v>10</v>
      </c>
      <c r="G2101" s="384">
        <v>2150</v>
      </c>
      <c r="H2101" s="383" t="s">
        <v>704</v>
      </c>
      <c r="I2101" s="383" t="s">
        <v>721</v>
      </c>
      <c r="J2101" s="383" t="s">
        <v>617</v>
      </c>
      <c r="K2101" s="383" t="s">
        <v>618</v>
      </c>
      <c r="L2101" s="384">
        <v>0</v>
      </c>
      <c r="M2101" s="383" t="s">
        <v>619</v>
      </c>
      <c r="N2101" s="383" t="s">
        <v>620</v>
      </c>
      <c r="O2101" s="383" t="s">
        <v>230</v>
      </c>
    </row>
    <row r="2102" spans="1:15">
      <c r="A2102" s="385">
        <v>42002</v>
      </c>
      <c r="B2102" s="383" t="s">
        <v>663</v>
      </c>
      <c r="C2102" s="383" t="s">
        <v>664</v>
      </c>
      <c r="D2102" s="383" t="s">
        <v>22</v>
      </c>
      <c r="E2102" s="383" t="s">
        <v>665</v>
      </c>
      <c r="F2102" s="383" t="s">
        <v>10</v>
      </c>
      <c r="G2102" s="384">
        <v>6241</v>
      </c>
      <c r="H2102" s="383" t="s">
        <v>704</v>
      </c>
      <c r="I2102" s="383" t="s">
        <v>720</v>
      </c>
      <c r="J2102" s="383" t="s">
        <v>617</v>
      </c>
      <c r="K2102" s="383" t="s">
        <v>618</v>
      </c>
      <c r="L2102" s="384">
        <v>0</v>
      </c>
      <c r="M2102" s="383" t="s">
        <v>619</v>
      </c>
      <c r="N2102" s="383" t="s">
        <v>620</v>
      </c>
      <c r="O2102" s="383" t="s">
        <v>230</v>
      </c>
    </row>
    <row r="2103" spans="1:15">
      <c r="A2103" s="385">
        <v>42003</v>
      </c>
      <c r="B2103" s="383" t="s">
        <v>694</v>
      </c>
      <c r="C2103" s="383" t="s">
        <v>23</v>
      </c>
      <c r="D2103" s="383" t="s">
        <v>22</v>
      </c>
      <c r="E2103" s="383" t="s">
        <v>695</v>
      </c>
      <c r="F2103" s="383" t="s">
        <v>10</v>
      </c>
      <c r="G2103" s="384">
        <v>6401</v>
      </c>
      <c r="H2103" s="383" t="s">
        <v>696</v>
      </c>
      <c r="I2103" s="383" t="s">
        <v>697</v>
      </c>
      <c r="J2103" s="383" t="s">
        <v>617</v>
      </c>
      <c r="K2103" s="383" t="s">
        <v>618</v>
      </c>
      <c r="L2103" s="384">
        <v>0</v>
      </c>
      <c r="M2103" s="383" t="s">
        <v>619</v>
      </c>
      <c r="N2103" s="383" t="s">
        <v>620</v>
      </c>
      <c r="O2103" s="383" t="s">
        <v>230</v>
      </c>
    </row>
    <row r="2104" spans="1:15">
      <c r="A2104" s="385">
        <v>42004</v>
      </c>
      <c r="B2104" s="383" t="s">
        <v>694</v>
      </c>
      <c r="C2104" s="383" t="s">
        <v>23</v>
      </c>
      <c r="D2104" s="383" t="s">
        <v>22</v>
      </c>
      <c r="E2104" s="383" t="s">
        <v>695</v>
      </c>
      <c r="F2104" s="383" t="s">
        <v>10</v>
      </c>
      <c r="G2104" s="384">
        <v>6401</v>
      </c>
      <c r="H2104" s="383" t="s">
        <v>696</v>
      </c>
      <c r="I2104" s="383" t="s">
        <v>697</v>
      </c>
      <c r="J2104" s="383" t="s">
        <v>617</v>
      </c>
      <c r="K2104" s="383" t="s">
        <v>618</v>
      </c>
      <c r="L2104" s="384">
        <v>0</v>
      </c>
      <c r="M2104" s="383" t="s">
        <v>626</v>
      </c>
      <c r="N2104" s="383" t="s">
        <v>620</v>
      </c>
      <c r="O2104" s="383" t="s">
        <v>230</v>
      </c>
    </row>
    <row r="2105" spans="1:15">
      <c r="A2105" s="385">
        <v>42005</v>
      </c>
      <c r="B2105" s="383" t="s">
        <v>663</v>
      </c>
      <c r="C2105" s="383" t="s">
        <v>664</v>
      </c>
      <c r="D2105" s="383" t="s">
        <v>22</v>
      </c>
      <c r="E2105" s="383" t="s">
        <v>665</v>
      </c>
      <c r="F2105" s="383" t="s">
        <v>10</v>
      </c>
      <c r="G2105" s="384">
        <v>2185</v>
      </c>
      <c r="H2105" s="383" t="s">
        <v>704</v>
      </c>
      <c r="I2105" s="383" t="s">
        <v>705</v>
      </c>
      <c r="J2105" s="383" t="s">
        <v>617</v>
      </c>
      <c r="K2105" s="383" t="s">
        <v>618</v>
      </c>
      <c r="L2105" s="384">
        <v>0</v>
      </c>
      <c r="M2105" s="383" t="s">
        <v>626</v>
      </c>
      <c r="N2105" s="383" t="s">
        <v>620</v>
      </c>
      <c r="O2105" s="383" t="s">
        <v>230</v>
      </c>
    </row>
    <row r="2106" spans="1:15">
      <c r="A2106" s="385">
        <v>42006</v>
      </c>
      <c r="B2106" s="383" t="s">
        <v>15</v>
      </c>
      <c r="C2106" s="383" t="s">
        <v>16</v>
      </c>
      <c r="D2106" s="383" t="s">
        <v>13</v>
      </c>
      <c r="E2106" s="383" t="s">
        <v>680</v>
      </c>
      <c r="F2106" s="383" t="s">
        <v>10</v>
      </c>
      <c r="G2106" s="384">
        <v>3000</v>
      </c>
      <c r="H2106" s="383" t="s">
        <v>681</v>
      </c>
      <c r="I2106" s="383" t="s">
        <v>700</v>
      </c>
      <c r="J2106" s="383" t="s">
        <v>617</v>
      </c>
      <c r="K2106" s="383" t="s">
        <v>618</v>
      </c>
      <c r="L2106" s="384">
        <v>6319</v>
      </c>
      <c r="M2106" s="383" t="s">
        <v>627</v>
      </c>
      <c r="N2106" s="383" t="s">
        <v>620</v>
      </c>
      <c r="O2106" s="383" t="s">
        <v>230</v>
      </c>
    </row>
    <row r="2107" spans="1:15">
      <c r="A2107" s="385">
        <v>42007</v>
      </c>
      <c r="B2107" s="383" t="s">
        <v>15</v>
      </c>
      <c r="C2107" s="383" t="s">
        <v>16</v>
      </c>
      <c r="D2107" s="383" t="s">
        <v>13</v>
      </c>
      <c r="E2107" s="383" t="s">
        <v>680</v>
      </c>
      <c r="F2107" s="383" t="s">
        <v>10</v>
      </c>
      <c r="G2107" s="384">
        <v>3000</v>
      </c>
      <c r="H2107" s="383" t="s">
        <v>681</v>
      </c>
      <c r="I2107" s="383" t="s">
        <v>700</v>
      </c>
      <c r="J2107" s="383" t="s">
        <v>617</v>
      </c>
      <c r="K2107" s="383" t="s">
        <v>618</v>
      </c>
      <c r="L2107" s="384">
        <v>8221</v>
      </c>
      <c r="M2107" s="383" t="s">
        <v>627</v>
      </c>
      <c r="N2107" s="383" t="s">
        <v>620</v>
      </c>
      <c r="O2107" s="383" t="s">
        <v>230</v>
      </c>
    </row>
    <row r="2108" spans="1:15">
      <c r="A2108" s="385">
        <v>42008</v>
      </c>
      <c r="B2108" s="383" t="s">
        <v>15</v>
      </c>
      <c r="C2108" s="383" t="s">
        <v>16</v>
      </c>
      <c r="D2108" s="383" t="s">
        <v>13</v>
      </c>
      <c r="E2108" s="383" t="s">
        <v>680</v>
      </c>
      <c r="F2108" s="383" t="s">
        <v>10</v>
      </c>
      <c r="G2108" s="384">
        <v>3000</v>
      </c>
      <c r="H2108" s="383" t="s">
        <v>681</v>
      </c>
      <c r="I2108" s="383" t="s">
        <v>700</v>
      </c>
      <c r="J2108" s="383" t="s">
        <v>617</v>
      </c>
      <c r="K2108" s="383" t="s">
        <v>618</v>
      </c>
      <c r="L2108" s="384">
        <v>8501</v>
      </c>
      <c r="M2108" s="383" t="s">
        <v>627</v>
      </c>
      <c r="N2108" s="383" t="s">
        <v>620</v>
      </c>
      <c r="O2108" s="383" t="s">
        <v>230</v>
      </c>
    </row>
    <row r="2109" spans="1:15">
      <c r="A2109" s="385">
        <v>42009</v>
      </c>
      <c r="B2109" s="383" t="s">
        <v>694</v>
      </c>
      <c r="C2109" s="383" t="s">
        <v>23</v>
      </c>
      <c r="D2109" s="383" t="s">
        <v>22</v>
      </c>
      <c r="E2109" s="383" t="s">
        <v>695</v>
      </c>
      <c r="F2109" s="383" t="s">
        <v>10</v>
      </c>
      <c r="G2109" s="384">
        <v>3938</v>
      </c>
      <c r="H2109" s="383" t="s">
        <v>696</v>
      </c>
      <c r="I2109" s="383" t="s">
        <v>706</v>
      </c>
      <c r="J2109" s="383" t="s">
        <v>617</v>
      </c>
      <c r="K2109" s="383" t="s">
        <v>618</v>
      </c>
      <c r="L2109" s="384">
        <v>9088</v>
      </c>
      <c r="M2109" s="383" t="s">
        <v>627</v>
      </c>
      <c r="N2109" s="383" t="s">
        <v>620</v>
      </c>
      <c r="O2109" s="383" t="s">
        <v>230</v>
      </c>
    </row>
    <row r="2110" spans="1:15">
      <c r="A2110" s="385">
        <v>42010</v>
      </c>
      <c r="B2110" s="383" t="s">
        <v>621</v>
      </c>
      <c r="C2110" s="383" t="s">
        <v>8</v>
      </c>
      <c r="D2110" s="383" t="s">
        <v>9</v>
      </c>
      <c r="E2110" s="383" t="s">
        <v>622</v>
      </c>
      <c r="F2110" s="383" t="s">
        <v>10</v>
      </c>
      <c r="G2110" s="384">
        <v>9855</v>
      </c>
      <c r="H2110" s="383" t="s">
        <v>14</v>
      </c>
      <c r="I2110" s="383" t="s">
        <v>693</v>
      </c>
      <c r="J2110" s="383" t="s">
        <v>617</v>
      </c>
      <c r="K2110" s="383" t="s">
        <v>618</v>
      </c>
      <c r="L2110" s="384">
        <v>9280</v>
      </c>
      <c r="M2110" s="383" t="s">
        <v>629</v>
      </c>
      <c r="N2110" s="383" t="s">
        <v>620</v>
      </c>
      <c r="O2110" s="383" t="s">
        <v>230</v>
      </c>
    </row>
    <row r="2111" spans="1:15">
      <c r="A2111" s="385">
        <v>42011</v>
      </c>
      <c r="B2111" s="383" t="s">
        <v>15</v>
      </c>
      <c r="C2111" s="383" t="s">
        <v>16</v>
      </c>
      <c r="D2111" s="383" t="s">
        <v>13</v>
      </c>
      <c r="E2111" s="383" t="s">
        <v>680</v>
      </c>
      <c r="F2111" s="383" t="s">
        <v>10</v>
      </c>
      <c r="G2111" s="384">
        <v>3000</v>
      </c>
      <c r="H2111" s="383" t="s">
        <v>681</v>
      </c>
      <c r="I2111" s="383" t="s">
        <v>700</v>
      </c>
      <c r="J2111" s="383" t="s">
        <v>617</v>
      </c>
      <c r="K2111" s="383" t="s">
        <v>618</v>
      </c>
      <c r="L2111" s="384">
        <v>9280</v>
      </c>
      <c r="M2111" s="383" t="s">
        <v>629</v>
      </c>
      <c r="N2111" s="383" t="s">
        <v>620</v>
      </c>
      <c r="O2111" s="383" t="s">
        <v>230</v>
      </c>
    </row>
    <row r="2112" spans="1:15">
      <c r="A2112" s="385">
        <v>42012</v>
      </c>
      <c r="B2112" s="383" t="s">
        <v>663</v>
      </c>
      <c r="C2112" s="383" t="s">
        <v>664</v>
      </c>
      <c r="D2112" s="383" t="s">
        <v>22</v>
      </c>
      <c r="E2112" s="383" t="s">
        <v>665</v>
      </c>
      <c r="F2112" s="383" t="s">
        <v>10</v>
      </c>
      <c r="G2112" s="384">
        <v>2185</v>
      </c>
      <c r="H2112" s="383" t="s">
        <v>704</v>
      </c>
      <c r="I2112" s="383" t="s">
        <v>705</v>
      </c>
      <c r="J2112" s="383" t="s">
        <v>617</v>
      </c>
      <c r="K2112" s="383" t="s">
        <v>618</v>
      </c>
      <c r="L2112" s="384">
        <v>9280</v>
      </c>
      <c r="M2112" s="383" t="s">
        <v>630</v>
      </c>
      <c r="N2112" s="383" t="s">
        <v>620</v>
      </c>
      <c r="O2112" s="383" t="s">
        <v>230</v>
      </c>
    </row>
    <row r="2113" spans="1:15">
      <c r="A2113" s="385">
        <v>42013</v>
      </c>
      <c r="B2113" s="383" t="s">
        <v>663</v>
      </c>
      <c r="C2113" s="383" t="s">
        <v>664</v>
      </c>
      <c r="D2113" s="383" t="s">
        <v>22</v>
      </c>
      <c r="E2113" s="383" t="s">
        <v>665</v>
      </c>
      <c r="F2113" s="383" t="s">
        <v>10</v>
      </c>
      <c r="G2113" s="384">
        <v>2185</v>
      </c>
      <c r="H2113" s="383" t="s">
        <v>704</v>
      </c>
      <c r="I2113" s="383" t="s">
        <v>705</v>
      </c>
      <c r="J2113" s="383" t="s">
        <v>617</v>
      </c>
      <c r="K2113" s="383" t="s">
        <v>618</v>
      </c>
      <c r="L2113" s="384">
        <v>9280</v>
      </c>
      <c r="M2113" s="383" t="s">
        <v>630</v>
      </c>
      <c r="N2113" s="383" t="s">
        <v>620</v>
      </c>
      <c r="O2113" s="383" t="s">
        <v>230</v>
      </c>
    </row>
    <row r="2114" spans="1:15">
      <c r="A2114" s="385">
        <v>42014</v>
      </c>
      <c r="B2114" s="383" t="s">
        <v>15</v>
      </c>
      <c r="C2114" s="383" t="s">
        <v>16</v>
      </c>
      <c r="D2114" s="383" t="s">
        <v>13</v>
      </c>
      <c r="E2114" s="383" t="s">
        <v>680</v>
      </c>
      <c r="F2114" s="383" t="s">
        <v>10</v>
      </c>
      <c r="G2114" s="384">
        <v>1300</v>
      </c>
      <c r="H2114" s="383" t="s">
        <v>681</v>
      </c>
      <c r="I2114" s="383" t="s">
        <v>690</v>
      </c>
      <c r="J2114" s="383" t="s">
        <v>617</v>
      </c>
      <c r="K2114" s="383" t="s">
        <v>618</v>
      </c>
      <c r="L2114" s="384">
        <v>9280</v>
      </c>
      <c r="M2114" s="383" t="s">
        <v>630</v>
      </c>
      <c r="N2114" s="383" t="s">
        <v>620</v>
      </c>
      <c r="O2114" s="383" t="s">
        <v>230</v>
      </c>
    </row>
    <row r="2115" spans="1:15">
      <c r="A2115" s="385">
        <v>42015</v>
      </c>
      <c r="B2115" s="383" t="s">
        <v>15</v>
      </c>
      <c r="C2115" s="383" t="s">
        <v>16</v>
      </c>
      <c r="D2115" s="383" t="s">
        <v>13</v>
      </c>
      <c r="E2115" s="383" t="s">
        <v>680</v>
      </c>
      <c r="F2115" s="383" t="s">
        <v>10</v>
      </c>
      <c r="G2115" s="384">
        <v>1300</v>
      </c>
      <c r="H2115" s="383" t="s">
        <v>681</v>
      </c>
      <c r="I2115" s="383" t="s">
        <v>690</v>
      </c>
      <c r="J2115" s="383" t="s">
        <v>617</v>
      </c>
      <c r="K2115" s="383" t="s">
        <v>618</v>
      </c>
      <c r="L2115" s="384">
        <v>9280</v>
      </c>
      <c r="M2115" s="383" t="s">
        <v>630</v>
      </c>
      <c r="N2115" s="383" t="s">
        <v>620</v>
      </c>
      <c r="O2115" s="383" t="s">
        <v>230</v>
      </c>
    </row>
    <row r="2116" spans="1:15">
      <c r="A2116" s="385">
        <v>42016</v>
      </c>
      <c r="B2116" s="383" t="s">
        <v>15</v>
      </c>
      <c r="C2116" s="383" t="s">
        <v>16</v>
      </c>
      <c r="D2116" s="383" t="s">
        <v>13</v>
      </c>
      <c r="E2116" s="383" t="s">
        <v>680</v>
      </c>
      <c r="F2116" s="383" t="s">
        <v>10</v>
      </c>
      <c r="G2116" s="384">
        <v>1300</v>
      </c>
      <c r="H2116" s="383" t="s">
        <v>681</v>
      </c>
      <c r="I2116" s="383" t="s">
        <v>690</v>
      </c>
      <c r="J2116" s="383" t="s">
        <v>617</v>
      </c>
      <c r="K2116" s="383" t="s">
        <v>618</v>
      </c>
      <c r="L2116" s="384">
        <v>9280</v>
      </c>
      <c r="M2116" s="383" t="s">
        <v>630</v>
      </c>
      <c r="N2116" s="383" t="s">
        <v>620</v>
      </c>
      <c r="O2116" s="383" t="s">
        <v>230</v>
      </c>
    </row>
    <row r="2117" spans="1:15">
      <c r="A2117" s="385">
        <v>42017</v>
      </c>
      <c r="B2117" s="383" t="s">
        <v>15</v>
      </c>
      <c r="C2117" s="383" t="s">
        <v>16</v>
      </c>
      <c r="D2117" s="383" t="s">
        <v>13</v>
      </c>
      <c r="E2117" s="383" t="s">
        <v>680</v>
      </c>
      <c r="F2117" s="383" t="s">
        <v>10</v>
      </c>
      <c r="G2117" s="384">
        <v>1300</v>
      </c>
      <c r="H2117" s="383" t="s">
        <v>681</v>
      </c>
      <c r="I2117" s="383" t="s">
        <v>690</v>
      </c>
      <c r="J2117" s="383" t="s">
        <v>617</v>
      </c>
      <c r="K2117" s="383" t="s">
        <v>618</v>
      </c>
      <c r="L2117" s="384">
        <v>9280</v>
      </c>
      <c r="M2117" s="383" t="s">
        <v>631</v>
      </c>
      <c r="N2117" s="383" t="s">
        <v>620</v>
      </c>
      <c r="O2117" s="383" t="s">
        <v>230</v>
      </c>
    </row>
    <row r="2118" spans="1:15">
      <c r="A2118" s="385">
        <v>42019</v>
      </c>
      <c r="B2118" s="383" t="s">
        <v>15</v>
      </c>
      <c r="C2118" s="383" t="s">
        <v>16</v>
      </c>
      <c r="D2118" s="383" t="s">
        <v>13</v>
      </c>
      <c r="E2118" s="383" t="s">
        <v>680</v>
      </c>
      <c r="F2118" s="383" t="s">
        <v>10</v>
      </c>
      <c r="G2118" s="384">
        <v>3000</v>
      </c>
      <c r="H2118" s="383" t="s">
        <v>681</v>
      </c>
      <c r="I2118" s="383" t="s">
        <v>689</v>
      </c>
      <c r="J2118" s="383" t="s">
        <v>617</v>
      </c>
      <c r="K2118" s="383" t="s">
        <v>618</v>
      </c>
      <c r="L2118" s="384">
        <v>11627</v>
      </c>
      <c r="M2118" s="383" t="s">
        <v>631</v>
      </c>
      <c r="N2118" s="383" t="s">
        <v>620</v>
      </c>
      <c r="O2118" s="383" t="s">
        <v>230</v>
      </c>
    </row>
    <row r="2119" spans="1:15">
      <c r="A2119" s="385">
        <v>42020</v>
      </c>
      <c r="B2119" s="383" t="s">
        <v>21</v>
      </c>
      <c r="C2119" s="383" t="s">
        <v>12</v>
      </c>
      <c r="D2119" s="383" t="s">
        <v>22</v>
      </c>
      <c r="E2119" s="383" t="s">
        <v>658</v>
      </c>
      <c r="F2119" s="383" t="s">
        <v>10</v>
      </c>
      <c r="G2119" s="384">
        <v>118</v>
      </c>
      <c r="H2119" s="383" t="s">
        <v>701</v>
      </c>
      <c r="I2119" s="383" t="s">
        <v>702</v>
      </c>
      <c r="J2119" s="383" t="s">
        <v>617</v>
      </c>
      <c r="K2119" s="383" t="s">
        <v>618</v>
      </c>
      <c r="L2119" s="384">
        <v>12650</v>
      </c>
      <c r="M2119" s="383" t="s">
        <v>631</v>
      </c>
      <c r="N2119" s="383" t="s">
        <v>620</v>
      </c>
      <c r="O2119" s="383" t="s">
        <v>230</v>
      </c>
    </row>
    <row r="2120" spans="1:15">
      <c r="A2120" s="385">
        <v>42021</v>
      </c>
      <c r="B2120" s="383" t="s">
        <v>15</v>
      </c>
      <c r="C2120" s="383" t="s">
        <v>16</v>
      </c>
      <c r="D2120" s="383" t="s">
        <v>13</v>
      </c>
      <c r="E2120" s="383" t="s">
        <v>680</v>
      </c>
      <c r="F2120" s="383" t="s">
        <v>10</v>
      </c>
      <c r="G2120" s="384">
        <v>6000</v>
      </c>
      <c r="H2120" s="383" t="s">
        <v>681</v>
      </c>
      <c r="I2120" s="383" t="s">
        <v>689</v>
      </c>
      <c r="J2120" s="383" t="s">
        <v>617</v>
      </c>
      <c r="K2120" s="383" t="s">
        <v>618</v>
      </c>
      <c r="L2120" s="384">
        <v>12650</v>
      </c>
      <c r="M2120" s="383" t="s">
        <v>632</v>
      </c>
      <c r="N2120" s="383" t="s">
        <v>620</v>
      </c>
      <c r="O2120" s="383" t="s">
        <v>230</v>
      </c>
    </row>
    <row r="2121" spans="1:15">
      <c r="A2121" s="385">
        <v>42022</v>
      </c>
      <c r="B2121" s="383" t="s">
        <v>15</v>
      </c>
      <c r="C2121" s="383" t="s">
        <v>16</v>
      </c>
      <c r="D2121" s="383" t="s">
        <v>13</v>
      </c>
      <c r="E2121" s="383" t="s">
        <v>680</v>
      </c>
      <c r="F2121" s="383" t="s">
        <v>10</v>
      </c>
      <c r="G2121" s="384">
        <v>6000</v>
      </c>
      <c r="H2121" s="383" t="s">
        <v>681</v>
      </c>
      <c r="I2121" s="383" t="s">
        <v>689</v>
      </c>
      <c r="J2121" s="383" t="s">
        <v>617</v>
      </c>
      <c r="K2121" s="383" t="s">
        <v>618</v>
      </c>
      <c r="L2121" s="384">
        <v>12650</v>
      </c>
      <c r="M2121" s="383" t="s">
        <v>632</v>
      </c>
      <c r="N2121" s="383" t="s">
        <v>620</v>
      </c>
      <c r="O2121" s="383" t="s">
        <v>230</v>
      </c>
    </row>
    <row r="2122" spans="1:15">
      <c r="A2122" s="385">
        <v>42023</v>
      </c>
      <c r="B2122" s="383" t="s">
        <v>15</v>
      </c>
      <c r="C2122" s="383" t="s">
        <v>16</v>
      </c>
      <c r="D2122" s="383" t="s">
        <v>13</v>
      </c>
      <c r="E2122" s="383" t="s">
        <v>680</v>
      </c>
      <c r="F2122" s="383" t="s">
        <v>10</v>
      </c>
      <c r="G2122" s="384">
        <v>6000</v>
      </c>
      <c r="H2122" s="383" t="s">
        <v>681</v>
      </c>
      <c r="I2122" s="383" t="s">
        <v>689</v>
      </c>
      <c r="J2122" s="383" t="s">
        <v>617</v>
      </c>
      <c r="K2122" s="383" t="s">
        <v>618</v>
      </c>
      <c r="L2122" s="384">
        <v>12650</v>
      </c>
      <c r="M2122" s="383" t="s">
        <v>632</v>
      </c>
      <c r="N2122" s="383" t="s">
        <v>620</v>
      </c>
      <c r="O2122" s="383" t="s">
        <v>230</v>
      </c>
    </row>
    <row r="2123" spans="1:15">
      <c r="A2123" s="385">
        <v>42024</v>
      </c>
      <c r="B2123" s="383" t="s">
        <v>15</v>
      </c>
      <c r="C2123" s="383" t="s">
        <v>16</v>
      </c>
      <c r="D2123" s="383" t="s">
        <v>13</v>
      </c>
      <c r="E2123" s="383" t="s">
        <v>680</v>
      </c>
      <c r="F2123" s="383" t="s">
        <v>10</v>
      </c>
      <c r="G2123" s="384">
        <v>6000</v>
      </c>
      <c r="H2123" s="383" t="s">
        <v>681</v>
      </c>
      <c r="I2123" s="383" t="s">
        <v>689</v>
      </c>
      <c r="J2123" s="383" t="s">
        <v>617</v>
      </c>
      <c r="K2123" s="383" t="s">
        <v>618</v>
      </c>
      <c r="L2123" s="384">
        <v>12775</v>
      </c>
      <c r="M2123" s="383" t="s">
        <v>633</v>
      </c>
      <c r="N2123" s="383" t="s">
        <v>620</v>
      </c>
      <c r="O2123" s="383" t="s">
        <v>230</v>
      </c>
    </row>
    <row r="2124" spans="1:15">
      <c r="A2124" s="385">
        <v>42025</v>
      </c>
      <c r="B2124" s="383" t="s">
        <v>15</v>
      </c>
      <c r="C2124" s="383" t="s">
        <v>16</v>
      </c>
      <c r="D2124" s="383" t="s">
        <v>13</v>
      </c>
      <c r="E2124" s="383" t="s">
        <v>680</v>
      </c>
      <c r="F2124" s="383" t="s">
        <v>10</v>
      </c>
      <c r="G2124" s="384">
        <v>6000</v>
      </c>
      <c r="H2124" s="383" t="s">
        <v>681</v>
      </c>
      <c r="I2124" s="383" t="s">
        <v>689</v>
      </c>
      <c r="J2124" s="383" t="s">
        <v>617</v>
      </c>
      <c r="K2124" s="383" t="s">
        <v>618</v>
      </c>
      <c r="L2124" s="384">
        <v>14695</v>
      </c>
      <c r="M2124" s="383" t="s">
        <v>633</v>
      </c>
      <c r="N2124" s="383" t="s">
        <v>620</v>
      </c>
      <c r="O2124" s="383" t="s">
        <v>230</v>
      </c>
    </row>
    <row r="2125" spans="1:15">
      <c r="A2125" s="385">
        <v>42026</v>
      </c>
      <c r="B2125" s="383" t="s">
        <v>15</v>
      </c>
      <c r="C2125" s="383" t="s">
        <v>16</v>
      </c>
      <c r="D2125" s="383" t="s">
        <v>13</v>
      </c>
      <c r="E2125" s="383" t="s">
        <v>680</v>
      </c>
      <c r="F2125" s="383" t="s">
        <v>10</v>
      </c>
      <c r="G2125" s="384">
        <v>6000</v>
      </c>
      <c r="H2125" s="383" t="s">
        <v>681</v>
      </c>
      <c r="I2125" s="383" t="s">
        <v>689</v>
      </c>
      <c r="J2125" s="383" t="s">
        <v>617</v>
      </c>
      <c r="K2125" s="383" t="s">
        <v>618</v>
      </c>
      <c r="L2125" s="384">
        <v>15922</v>
      </c>
      <c r="M2125" s="383" t="s">
        <v>633</v>
      </c>
      <c r="N2125" s="383" t="s">
        <v>620</v>
      </c>
      <c r="O2125" s="383" t="s">
        <v>230</v>
      </c>
    </row>
    <row r="2126" spans="1:15">
      <c r="A2126" s="385">
        <v>42027</v>
      </c>
      <c r="B2126" s="383" t="s">
        <v>15</v>
      </c>
      <c r="C2126" s="383" t="s">
        <v>16</v>
      </c>
      <c r="D2126" s="383" t="s">
        <v>13</v>
      </c>
      <c r="E2126" s="383" t="s">
        <v>680</v>
      </c>
      <c r="F2126" s="383" t="s">
        <v>10</v>
      </c>
      <c r="G2126" s="384">
        <v>6000</v>
      </c>
      <c r="H2126" s="383" t="s">
        <v>681</v>
      </c>
      <c r="I2126" s="383" t="s">
        <v>689</v>
      </c>
      <c r="J2126" s="383" t="s">
        <v>617</v>
      </c>
      <c r="K2126" s="383" t="s">
        <v>618</v>
      </c>
      <c r="L2126" s="384">
        <v>17245</v>
      </c>
      <c r="M2126" s="383" t="s">
        <v>633</v>
      </c>
      <c r="N2126" s="383" t="s">
        <v>620</v>
      </c>
      <c r="O2126" s="383" t="s">
        <v>230</v>
      </c>
    </row>
    <row r="2127" spans="1:15">
      <c r="A2127" s="385">
        <v>42028</v>
      </c>
      <c r="B2127" s="383" t="s">
        <v>15</v>
      </c>
      <c r="C2127" s="383" t="s">
        <v>16</v>
      </c>
      <c r="D2127" s="383" t="s">
        <v>13</v>
      </c>
      <c r="E2127" s="383" t="s">
        <v>680</v>
      </c>
      <c r="F2127" s="383" t="s">
        <v>10</v>
      </c>
      <c r="G2127" s="384">
        <v>6000</v>
      </c>
      <c r="H2127" s="383" t="s">
        <v>681</v>
      </c>
      <c r="I2127" s="383" t="s">
        <v>689</v>
      </c>
      <c r="J2127" s="383" t="s">
        <v>617</v>
      </c>
      <c r="K2127" s="383" t="s">
        <v>618</v>
      </c>
      <c r="L2127" s="384">
        <v>18650</v>
      </c>
      <c r="M2127" s="383" t="s">
        <v>633</v>
      </c>
      <c r="N2127" s="383" t="s">
        <v>620</v>
      </c>
      <c r="O2127" s="383" t="s">
        <v>230</v>
      </c>
    </row>
    <row r="2128" spans="1:15">
      <c r="A2128" s="385">
        <v>42029</v>
      </c>
      <c r="B2128" s="383" t="s">
        <v>15</v>
      </c>
      <c r="C2128" s="383" t="s">
        <v>16</v>
      </c>
      <c r="D2128" s="383" t="s">
        <v>13</v>
      </c>
      <c r="E2128" s="383" t="s">
        <v>680</v>
      </c>
      <c r="F2128" s="383" t="s">
        <v>10</v>
      </c>
      <c r="G2128" s="384">
        <v>6000</v>
      </c>
      <c r="H2128" s="383" t="s">
        <v>681</v>
      </c>
      <c r="I2128" s="383" t="s">
        <v>689</v>
      </c>
      <c r="J2128" s="383" t="s">
        <v>617</v>
      </c>
      <c r="K2128" s="383" t="s">
        <v>618</v>
      </c>
      <c r="L2128" s="384">
        <v>18650</v>
      </c>
      <c r="M2128" s="383" t="s">
        <v>633</v>
      </c>
      <c r="N2128" s="383" t="s">
        <v>620</v>
      </c>
      <c r="O2128" s="383" t="s">
        <v>230</v>
      </c>
    </row>
    <row r="2129" spans="1:15">
      <c r="A2129" s="385">
        <v>42030</v>
      </c>
      <c r="B2129" s="383" t="s">
        <v>15</v>
      </c>
      <c r="C2129" s="383" t="s">
        <v>16</v>
      </c>
      <c r="D2129" s="383" t="s">
        <v>13</v>
      </c>
      <c r="E2129" s="383" t="s">
        <v>680</v>
      </c>
      <c r="F2129" s="383" t="s">
        <v>10</v>
      </c>
      <c r="G2129" s="384">
        <v>6000</v>
      </c>
      <c r="H2129" s="383" t="s">
        <v>681</v>
      </c>
      <c r="I2129" s="383" t="s">
        <v>689</v>
      </c>
      <c r="J2129" s="383" t="s">
        <v>617</v>
      </c>
      <c r="K2129" s="383" t="s">
        <v>618</v>
      </c>
      <c r="L2129" s="384">
        <v>18650</v>
      </c>
      <c r="M2129" s="383" t="s">
        <v>634</v>
      </c>
      <c r="N2129" s="383" t="s">
        <v>620</v>
      </c>
      <c r="O2129" s="383" t="s">
        <v>230</v>
      </c>
    </row>
    <row r="2130" spans="1:15">
      <c r="A2130" s="385">
        <v>42031</v>
      </c>
      <c r="B2130" s="383" t="s">
        <v>15</v>
      </c>
      <c r="C2130" s="383" t="s">
        <v>16</v>
      </c>
      <c r="D2130" s="383" t="s">
        <v>13</v>
      </c>
      <c r="E2130" s="383" t="s">
        <v>680</v>
      </c>
      <c r="F2130" s="383" t="s">
        <v>10</v>
      </c>
      <c r="G2130" s="384">
        <v>6000</v>
      </c>
      <c r="H2130" s="383" t="s">
        <v>681</v>
      </c>
      <c r="I2130" s="383" t="s">
        <v>689</v>
      </c>
      <c r="J2130" s="383" t="s">
        <v>617</v>
      </c>
      <c r="K2130" s="383" t="s">
        <v>618</v>
      </c>
      <c r="L2130" s="384">
        <v>18650</v>
      </c>
      <c r="M2130" s="383" t="s">
        <v>634</v>
      </c>
      <c r="N2130" s="383" t="s">
        <v>620</v>
      </c>
      <c r="O2130" s="383" t="s">
        <v>230</v>
      </c>
    </row>
    <row r="2131" spans="1:15">
      <c r="A2131" s="385">
        <v>42032</v>
      </c>
      <c r="B2131" s="383" t="s">
        <v>15</v>
      </c>
      <c r="C2131" s="383" t="s">
        <v>16</v>
      </c>
      <c r="D2131" s="383" t="s">
        <v>13</v>
      </c>
      <c r="E2131" s="383" t="s">
        <v>680</v>
      </c>
      <c r="F2131" s="383" t="s">
        <v>10</v>
      </c>
      <c r="G2131" s="384">
        <v>6000</v>
      </c>
      <c r="H2131" s="383" t="s">
        <v>681</v>
      </c>
      <c r="I2131" s="383" t="s">
        <v>689</v>
      </c>
      <c r="J2131" s="383" t="s">
        <v>617</v>
      </c>
      <c r="K2131" s="383" t="s">
        <v>618</v>
      </c>
      <c r="L2131" s="384">
        <v>18650</v>
      </c>
      <c r="M2131" s="383" t="s">
        <v>634</v>
      </c>
      <c r="N2131" s="383" t="s">
        <v>620</v>
      </c>
      <c r="O2131" s="383" t="s">
        <v>230</v>
      </c>
    </row>
    <row r="2132" spans="1:15">
      <c r="A2132" s="385">
        <v>42033</v>
      </c>
      <c r="B2132" s="383" t="s">
        <v>15</v>
      </c>
      <c r="C2132" s="383" t="s">
        <v>16</v>
      </c>
      <c r="D2132" s="383" t="s">
        <v>13</v>
      </c>
      <c r="E2132" s="383" t="s">
        <v>680</v>
      </c>
      <c r="F2132" s="383" t="s">
        <v>10</v>
      </c>
      <c r="G2132" s="384">
        <v>6000</v>
      </c>
      <c r="H2132" s="383" t="s">
        <v>681</v>
      </c>
      <c r="I2132" s="383" t="s">
        <v>689</v>
      </c>
      <c r="J2132" s="383" t="s">
        <v>617</v>
      </c>
      <c r="K2132" s="383" t="s">
        <v>618</v>
      </c>
      <c r="L2132" s="384">
        <v>18650</v>
      </c>
      <c r="M2132" s="383" t="s">
        <v>634</v>
      </c>
      <c r="N2132" s="383" t="s">
        <v>620</v>
      </c>
      <c r="O2132" s="383" t="s">
        <v>230</v>
      </c>
    </row>
    <row r="2133" spans="1:15">
      <c r="A2133" s="385">
        <v>42034</v>
      </c>
      <c r="B2133" s="383" t="s">
        <v>15</v>
      </c>
      <c r="C2133" s="383" t="s">
        <v>16</v>
      </c>
      <c r="D2133" s="383" t="s">
        <v>13</v>
      </c>
      <c r="E2133" s="383" t="s">
        <v>680</v>
      </c>
      <c r="F2133" s="383" t="s">
        <v>10</v>
      </c>
      <c r="G2133" s="384">
        <v>8000</v>
      </c>
      <c r="H2133" s="383" t="s">
        <v>681</v>
      </c>
      <c r="I2133" s="383" t="s">
        <v>684</v>
      </c>
      <c r="J2133" s="383" t="s">
        <v>617</v>
      </c>
      <c r="K2133" s="383" t="s">
        <v>618</v>
      </c>
      <c r="L2133" s="384">
        <v>18650</v>
      </c>
      <c r="M2133" s="383" t="s">
        <v>634</v>
      </c>
      <c r="N2133" s="383" t="s">
        <v>620</v>
      </c>
      <c r="O2133" s="383" t="s">
        <v>230</v>
      </c>
    </row>
    <row r="2134" spans="1:15">
      <c r="A2134" s="385">
        <v>42035</v>
      </c>
      <c r="B2134" s="383" t="s">
        <v>15</v>
      </c>
      <c r="C2134" s="383" t="s">
        <v>16</v>
      </c>
      <c r="D2134" s="383" t="s">
        <v>13</v>
      </c>
      <c r="E2134" s="383" t="s">
        <v>680</v>
      </c>
      <c r="F2134" s="383" t="s">
        <v>10</v>
      </c>
      <c r="G2134" s="384">
        <v>6000</v>
      </c>
      <c r="H2134" s="383" t="s">
        <v>681</v>
      </c>
      <c r="I2134" s="383" t="s">
        <v>689</v>
      </c>
      <c r="J2134" s="383" t="s">
        <v>617</v>
      </c>
      <c r="K2134" s="383" t="s">
        <v>618</v>
      </c>
      <c r="L2134" s="384">
        <v>18650</v>
      </c>
      <c r="M2134" s="383" t="s">
        <v>634</v>
      </c>
      <c r="N2134" s="383" t="s">
        <v>620</v>
      </c>
      <c r="O2134" s="383" t="s">
        <v>230</v>
      </c>
    </row>
    <row r="2135" spans="1:15">
      <c r="A2135" s="385">
        <v>42036</v>
      </c>
      <c r="B2135" s="383" t="s">
        <v>15</v>
      </c>
      <c r="C2135" s="383" t="s">
        <v>16</v>
      </c>
      <c r="D2135" s="383" t="s">
        <v>13</v>
      </c>
      <c r="E2135" s="383" t="s">
        <v>680</v>
      </c>
      <c r="F2135" s="383" t="s">
        <v>10</v>
      </c>
      <c r="G2135" s="384">
        <v>6000</v>
      </c>
      <c r="H2135" s="383" t="s">
        <v>681</v>
      </c>
      <c r="I2135" s="383" t="s">
        <v>689</v>
      </c>
      <c r="J2135" s="383" t="s">
        <v>617</v>
      </c>
      <c r="K2135" s="383" t="s">
        <v>618</v>
      </c>
      <c r="L2135" s="384">
        <v>18660</v>
      </c>
      <c r="M2135" s="383" t="s">
        <v>634</v>
      </c>
      <c r="N2135" s="383" t="s">
        <v>620</v>
      </c>
      <c r="O2135" s="383" t="s">
        <v>230</v>
      </c>
    </row>
    <row r="2136" spans="1:15">
      <c r="A2136" s="385">
        <v>42037</v>
      </c>
      <c r="B2136" s="383" t="s">
        <v>15</v>
      </c>
      <c r="C2136" s="383" t="s">
        <v>16</v>
      </c>
      <c r="D2136" s="383" t="s">
        <v>13</v>
      </c>
      <c r="E2136" s="383" t="s">
        <v>680</v>
      </c>
      <c r="F2136" s="383" t="s">
        <v>10</v>
      </c>
      <c r="G2136" s="384">
        <v>6000</v>
      </c>
      <c r="H2136" s="383" t="s">
        <v>681</v>
      </c>
      <c r="I2136" s="383" t="s">
        <v>689</v>
      </c>
      <c r="J2136" s="383" t="s">
        <v>617</v>
      </c>
      <c r="K2136" s="383" t="s">
        <v>618</v>
      </c>
      <c r="L2136" s="384">
        <v>18660</v>
      </c>
      <c r="M2136" s="383" t="s">
        <v>634</v>
      </c>
      <c r="N2136" s="383" t="s">
        <v>620</v>
      </c>
      <c r="O2136" s="383" t="s">
        <v>230</v>
      </c>
    </row>
    <row r="2137" spans="1:15">
      <c r="A2137" s="385">
        <v>42038</v>
      </c>
      <c r="B2137" s="383" t="s">
        <v>694</v>
      </c>
      <c r="C2137" s="383" t="s">
        <v>23</v>
      </c>
      <c r="D2137" s="383" t="s">
        <v>22</v>
      </c>
      <c r="E2137" s="383" t="s">
        <v>695</v>
      </c>
      <c r="F2137" s="383" t="s">
        <v>10</v>
      </c>
      <c r="G2137" s="384">
        <v>3938</v>
      </c>
      <c r="H2137" s="383" t="s">
        <v>696</v>
      </c>
      <c r="I2137" s="383" t="s">
        <v>706</v>
      </c>
      <c r="J2137" s="383" t="s">
        <v>617</v>
      </c>
      <c r="K2137" s="383" t="s">
        <v>618</v>
      </c>
      <c r="L2137" s="384">
        <v>18660</v>
      </c>
      <c r="M2137" s="383" t="s">
        <v>634</v>
      </c>
      <c r="N2137" s="383" t="s">
        <v>620</v>
      </c>
      <c r="O2137" s="383" t="s">
        <v>230</v>
      </c>
    </row>
    <row r="2138" spans="1:15">
      <c r="A2138" s="385">
        <v>42039</v>
      </c>
      <c r="B2138" s="383" t="s">
        <v>15</v>
      </c>
      <c r="C2138" s="383" t="s">
        <v>16</v>
      </c>
      <c r="D2138" s="383" t="s">
        <v>13</v>
      </c>
      <c r="E2138" s="383" t="s">
        <v>680</v>
      </c>
      <c r="F2138" s="383" t="s">
        <v>10</v>
      </c>
      <c r="G2138" s="384">
        <v>6000</v>
      </c>
      <c r="H2138" s="383" t="s">
        <v>681</v>
      </c>
      <c r="I2138" s="383" t="s">
        <v>689</v>
      </c>
      <c r="J2138" s="383" t="s">
        <v>617</v>
      </c>
      <c r="K2138" s="383" t="s">
        <v>618</v>
      </c>
      <c r="L2138" s="384">
        <v>18660</v>
      </c>
      <c r="M2138" s="383" t="s">
        <v>634</v>
      </c>
      <c r="N2138" s="383" t="s">
        <v>620</v>
      </c>
      <c r="O2138" s="383" t="s">
        <v>230</v>
      </c>
    </row>
    <row r="2139" spans="1:15">
      <c r="A2139" s="385">
        <v>42040</v>
      </c>
      <c r="B2139" s="383" t="s">
        <v>15</v>
      </c>
      <c r="C2139" s="383" t="s">
        <v>16</v>
      </c>
      <c r="D2139" s="383" t="s">
        <v>13</v>
      </c>
      <c r="E2139" s="383" t="s">
        <v>680</v>
      </c>
      <c r="F2139" s="383" t="s">
        <v>10</v>
      </c>
      <c r="G2139" s="384">
        <v>6000</v>
      </c>
      <c r="H2139" s="383" t="s">
        <v>681</v>
      </c>
      <c r="I2139" s="383" t="s">
        <v>689</v>
      </c>
      <c r="J2139" s="383" t="s">
        <v>617</v>
      </c>
      <c r="K2139" s="383" t="s">
        <v>618</v>
      </c>
      <c r="L2139" s="384">
        <v>18761</v>
      </c>
      <c r="M2139" s="383" t="s">
        <v>635</v>
      </c>
      <c r="N2139" s="383" t="s">
        <v>620</v>
      </c>
      <c r="O2139" s="383" t="s">
        <v>230</v>
      </c>
    </row>
    <row r="2140" spans="1:15">
      <c r="A2140" s="385">
        <v>42041</v>
      </c>
      <c r="B2140" s="383" t="s">
        <v>15</v>
      </c>
      <c r="C2140" s="383" t="s">
        <v>16</v>
      </c>
      <c r="D2140" s="383" t="s">
        <v>13</v>
      </c>
      <c r="E2140" s="383" t="s">
        <v>680</v>
      </c>
      <c r="F2140" s="383" t="s">
        <v>10</v>
      </c>
      <c r="G2140" s="384">
        <v>6000</v>
      </c>
      <c r="H2140" s="383" t="s">
        <v>681</v>
      </c>
      <c r="I2140" s="383" t="s">
        <v>689</v>
      </c>
      <c r="J2140" s="383" t="s">
        <v>617</v>
      </c>
      <c r="K2140" s="383" t="s">
        <v>618</v>
      </c>
      <c r="L2140" s="384">
        <v>18761</v>
      </c>
      <c r="M2140" s="383" t="s">
        <v>635</v>
      </c>
      <c r="N2140" s="383" t="s">
        <v>620</v>
      </c>
      <c r="O2140" s="383" t="s">
        <v>230</v>
      </c>
    </row>
    <row r="2141" spans="1:15">
      <c r="A2141" s="385">
        <v>42042</v>
      </c>
      <c r="B2141" s="383" t="s">
        <v>15</v>
      </c>
      <c r="C2141" s="383" t="s">
        <v>16</v>
      </c>
      <c r="D2141" s="383" t="s">
        <v>13</v>
      </c>
      <c r="E2141" s="383" t="s">
        <v>680</v>
      </c>
      <c r="F2141" s="383" t="s">
        <v>10</v>
      </c>
      <c r="G2141" s="384">
        <v>6000</v>
      </c>
      <c r="H2141" s="383" t="s">
        <v>681</v>
      </c>
      <c r="I2141" s="383" t="s">
        <v>689</v>
      </c>
      <c r="J2141" s="383" t="s">
        <v>617</v>
      </c>
      <c r="K2141" s="383" t="s">
        <v>618</v>
      </c>
      <c r="L2141" s="384">
        <v>18800</v>
      </c>
      <c r="M2141" s="383" t="s">
        <v>635</v>
      </c>
      <c r="N2141" s="383" t="s">
        <v>620</v>
      </c>
      <c r="O2141" s="383" t="s">
        <v>230</v>
      </c>
    </row>
    <row r="2142" spans="1:15">
      <c r="A2142" s="385">
        <v>42043</v>
      </c>
      <c r="B2142" s="383" t="s">
        <v>15</v>
      </c>
      <c r="C2142" s="383" t="s">
        <v>16</v>
      </c>
      <c r="D2142" s="383" t="s">
        <v>13</v>
      </c>
      <c r="E2142" s="383" t="s">
        <v>680</v>
      </c>
      <c r="F2142" s="383" t="s">
        <v>10</v>
      </c>
      <c r="G2142" s="384">
        <v>6000</v>
      </c>
      <c r="H2142" s="383" t="s">
        <v>681</v>
      </c>
      <c r="I2142" s="383" t="s">
        <v>689</v>
      </c>
      <c r="J2142" s="383" t="s">
        <v>617</v>
      </c>
      <c r="K2142" s="383" t="s">
        <v>618</v>
      </c>
      <c r="L2142" s="384">
        <v>20258</v>
      </c>
      <c r="M2142" s="383" t="s">
        <v>635</v>
      </c>
      <c r="N2142" s="383" t="s">
        <v>620</v>
      </c>
      <c r="O2142" s="383" t="s">
        <v>230</v>
      </c>
    </row>
    <row r="2143" spans="1:15">
      <c r="A2143" s="385">
        <v>42044</v>
      </c>
      <c r="B2143" s="383" t="s">
        <v>15</v>
      </c>
      <c r="C2143" s="383" t="s">
        <v>16</v>
      </c>
      <c r="D2143" s="383" t="s">
        <v>13</v>
      </c>
      <c r="E2143" s="383" t="s">
        <v>680</v>
      </c>
      <c r="F2143" s="383" t="s">
        <v>10</v>
      </c>
      <c r="G2143" s="384">
        <v>6000</v>
      </c>
      <c r="H2143" s="383" t="s">
        <v>681</v>
      </c>
      <c r="I2143" s="383" t="s">
        <v>689</v>
      </c>
      <c r="J2143" s="383" t="s">
        <v>617</v>
      </c>
      <c r="K2143" s="383" t="s">
        <v>618</v>
      </c>
      <c r="L2143" s="384">
        <v>20833</v>
      </c>
      <c r="M2143" s="383" t="s">
        <v>635</v>
      </c>
      <c r="N2143" s="383" t="s">
        <v>620</v>
      </c>
      <c r="O2143" s="383" t="s">
        <v>230</v>
      </c>
    </row>
    <row r="2144" spans="1:15">
      <c r="A2144" s="385">
        <v>42045</v>
      </c>
      <c r="B2144" s="383" t="s">
        <v>15</v>
      </c>
      <c r="C2144" s="383" t="s">
        <v>16</v>
      </c>
      <c r="D2144" s="383" t="s">
        <v>13</v>
      </c>
      <c r="E2144" s="383" t="s">
        <v>680</v>
      </c>
      <c r="F2144" s="383" t="s">
        <v>10</v>
      </c>
      <c r="G2144" s="384">
        <v>6000</v>
      </c>
      <c r="H2144" s="383" t="s">
        <v>681</v>
      </c>
      <c r="I2144" s="383" t="s">
        <v>689</v>
      </c>
      <c r="J2144" s="383" t="s">
        <v>617</v>
      </c>
      <c r="K2144" s="383" t="s">
        <v>618</v>
      </c>
      <c r="L2144" s="384">
        <v>20833</v>
      </c>
      <c r="M2144" s="383" t="s">
        <v>635</v>
      </c>
      <c r="N2144" s="383" t="s">
        <v>620</v>
      </c>
      <c r="O2144" s="383" t="s">
        <v>230</v>
      </c>
    </row>
    <row r="2145" spans="1:15">
      <c r="A2145" s="385">
        <v>42046</v>
      </c>
      <c r="B2145" s="383" t="s">
        <v>15</v>
      </c>
      <c r="C2145" s="383" t="s">
        <v>16</v>
      </c>
      <c r="D2145" s="383" t="s">
        <v>13</v>
      </c>
      <c r="E2145" s="383" t="s">
        <v>680</v>
      </c>
      <c r="F2145" s="383" t="s">
        <v>10</v>
      </c>
      <c r="G2145" s="384">
        <v>6000</v>
      </c>
      <c r="H2145" s="383" t="s">
        <v>681</v>
      </c>
      <c r="I2145" s="383" t="s">
        <v>689</v>
      </c>
      <c r="J2145" s="383" t="s">
        <v>617</v>
      </c>
      <c r="K2145" s="383" t="s">
        <v>618</v>
      </c>
      <c r="L2145" s="384">
        <v>20833</v>
      </c>
      <c r="M2145" s="383" t="s">
        <v>635</v>
      </c>
      <c r="N2145" s="383" t="s">
        <v>620</v>
      </c>
      <c r="O2145" s="383" t="s">
        <v>230</v>
      </c>
    </row>
    <row r="2146" spans="1:15">
      <c r="A2146" s="385">
        <v>42047</v>
      </c>
      <c r="B2146" s="383" t="s">
        <v>15</v>
      </c>
      <c r="C2146" s="383" t="s">
        <v>16</v>
      </c>
      <c r="D2146" s="383" t="s">
        <v>13</v>
      </c>
      <c r="E2146" s="383" t="s">
        <v>680</v>
      </c>
      <c r="F2146" s="383" t="s">
        <v>10</v>
      </c>
      <c r="G2146" s="384">
        <v>6000</v>
      </c>
      <c r="H2146" s="383" t="s">
        <v>681</v>
      </c>
      <c r="I2146" s="383" t="s">
        <v>689</v>
      </c>
      <c r="J2146" s="383" t="s">
        <v>617</v>
      </c>
      <c r="K2146" s="383" t="s">
        <v>618</v>
      </c>
      <c r="L2146" s="384">
        <v>20833</v>
      </c>
      <c r="M2146" s="383" t="s">
        <v>635</v>
      </c>
      <c r="N2146" s="383" t="s">
        <v>620</v>
      </c>
      <c r="O2146" s="383" t="s">
        <v>230</v>
      </c>
    </row>
    <row r="2147" spans="1:15">
      <c r="A2147" s="385">
        <v>42048</v>
      </c>
      <c r="B2147" s="383" t="s">
        <v>15</v>
      </c>
      <c r="C2147" s="383" t="s">
        <v>16</v>
      </c>
      <c r="D2147" s="383" t="s">
        <v>13</v>
      </c>
      <c r="E2147" s="383" t="s">
        <v>680</v>
      </c>
      <c r="F2147" s="383" t="s">
        <v>10</v>
      </c>
      <c r="G2147" s="384">
        <v>6000</v>
      </c>
      <c r="H2147" s="383" t="s">
        <v>681</v>
      </c>
      <c r="I2147" s="383" t="s">
        <v>689</v>
      </c>
      <c r="J2147" s="383" t="s">
        <v>617</v>
      </c>
      <c r="K2147" s="383" t="s">
        <v>618</v>
      </c>
      <c r="L2147" s="384">
        <v>20833</v>
      </c>
      <c r="M2147" s="383" t="s">
        <v>635</v>
      </c>
      <c r="N2147" s="383" t="s">
        <v>620</v>
      </c>
      <c r="O2147" s="383" t="s">
        <v>230</v>
      </c>
    </row>
    <row r="2148" spans="1:15">
      <c r="A2148" s="385">
        <v>42049</v>
      </c>
      <c r="B2148" s="383" t="s">
        <v>15</v>
      </c>
      <c r="C2148" s="383" t="s">
        <v>16</v>
      </c>
      <c r="D2148" s="383" t="s">
        <v>13</v>
      </c>
      <c r="E2148" s="383" t="s">
        <v>680</v>
      </c>
      <c r="F2148" s="383" t="s">
        <v>10</v>
      </c>
      <c r="G2148" s="384">
        <v>6000</v>
      </c>
      <c r="H2148" s="383" t="s">
        <v>681</v>
      </c>
      <c r="I2148" s="383" t="s">
        <v>689</v>
      </c>
      <c r="J2148" s="383" t="s">
        <v>617</v>
      </c>
      <c r="K2148" s="383" t="s">
        <v>618</v>
      </c>
      <c r="L2148" s="384">
        <v>21180</v>
      </c>
      <c r="M2148" s="383" t="s">
        <v>635</v>
      </c>
      <c r="N2148" s="383" t="s">
        <v>620</v>
      </c>
      <c r="O2148" s="383" t="s">
        <v>230</v>
      </c>
    </row>
    <row r="2149" spans="1:15">
      <c r="A2149" s="385">
        <v>42050</v>
      </c>
      <c r="B2149" s="383" t="s">
        <v>15</v>
      </c>
      <c r="C2149" s="383" t="s">
        <v>16</v>
      </c>
      <c r="D2149" s="383" t="s">
        <v>13</v>
      </c>
      <c r="E2149" s="383" t="s">
        <v>680</v>
      </c>
      <c r="F2149" s="383" t="s">
        <v>10</v>
      </c>
      <c r="G2149" s="384">
        <v>6000</v>
      </c>
      <c r="H2149" s="383" t="s">
        <v>681</v>
      </c>
      <c r="I2149" s="383" t="s">
        <v>689</v>
      </c>
      <c r="J2149" s="383" t="s">
        <v>617</v>
      </c>
      <c r="K2149" s="383" t="s">
        <v>618</v>
      </c>
      <c r="L2149" s="384">
        <v>22680</v>
      </c>
      <c r="M2149" s="383" t="s">
        <v>635</v>
      </c>
      <c r="N2149" s="383" t="s">
        <v>620</v>
      </c>
      <c r="O2149" s="383" t="s">
        <v>230</v>
      </c>
    </row>
    <row r="2150" spans="1:15">
      <c r="A2150" s="385">
        <v>42051</v>
      </c>
      <c r="B2150" s="383" t="s">
        <v>15</v>
      </c>
      <c r="C2150" s="383" t="s">
        <v>16</v>
      </c>
      <c r="D2150" s="383" t="s">
        <v>13</v>
      </c>
      <c r="E2150" s="383" t="s">
        <v>680</v>
      </c>
      <c r="F2150" s="383" t="s">
        <v>10</v>
      </c>
      <c r="G2150" s="384">
        <v>6000</v>
      </c>
      <c r="H2150" s="383" t="s">
        <v>681</v>
      </c>
      <c r="I2150" s="383" t="s">
        <v>689</v>
      </c>
      <c r="J2150" s="383" t="s">
        <v>617</v>
      </c>
      <c r="K2150" s="383" t="s">
        <v>618</v>
      </c>
      <c r="L2150" s="384">
        <v>23171</v>
      </c>
      <c r="M2150" s="383" t="s">
        <v>635</v>
      </c>
      <c r="N2150" s="383" t="s">
        <v>620</v>
      </c>
      <c r="O2150" s="383" t="s">
        <v>230</v>
      </c>
    </row>
    <row r="2151" spans="1:15">
      <c r="A2151" s="385">
        <v>42052</v>
      </c>
      <c r="B2151" s="383" t="s">
        <v>15</v>
      </c>
      <c r="C2151" s="383" t="s">
        <v>16</v>
      </c>
      <c r="D2151" s="383" t="s">
        <v>13</v>
      </c>
      <c r="E2151" s="383" t="s">
        <v>680</v>
      </c>
      <c r="F2151" s="383" t="s">
        <v>10</v>
      </c>
      <c r="G2151" s="384">
        <v>6000</v>
      </c>
      <c r="H2151" s="383" t="s">
        <v>681</v>
      </c>
      <c r="I2151" s="383" t="s">
        <v>689</v>
      </c>
      <c r="J2151" s="383" t="s">
        <v>617</v>
      </c>
      <c r="K2151" s="383" t="s">
        <v>618</v>
      </c>
      <c r="L2151" s="384">
        <v>23171</v>
      </c>
      <c r="M2151" s="383" t="s">
        <v>636</v>
      </c>
      <c r="N2151" s="383" t="s">
        <v>620</v>
      </c>
      <c r="O2151" s="383" t="s">
        <v>230</v>
      </c>
    </row>
    <row r="2152" spans="1:15">
      <c r="A2152" s="385">
        <v>42053</v>
      </c>
      <c r="B2152" s="383" t="s">
        <v>15</v>
      </c>
      <c r="C2152" s="383" t="s">
        <v>16</v>
      </c>
      <c r="D2152" s="383" t="s">
        <v>13</v>
      </c>
      <c r="E2152" s="383" t="s">
        <v>680</v>
      </c>
      <c r="F2152" s="383" t="s">
        <v>10</v>
      </c>
      <c r="G2152" s="384">
        <v>6000</v>
      </c>
      <c r="H2152" s="383" t="s">
        <v>681</v>
      </c>
      <c r="I2152" s="383" t="s">
        <v>689</v>
      </c>
      <c r="J2152" s="383" t="s">
        <v>617</v>
      </c>
      <c r="K2152" s="383" t="s">
        <v>618</v>
      </c>
      <c r="L2152" s="384">
        <v>23171</v>
      </c>
      <c r="M2152" s="383" t="s">
        <v>636</v>
      </c>
      <c r="N2152" s="383" t="s">
        <v>620</v>
      </c>
      <c r="O2152" s="383" t="s">
        <v>230</v>
      </c>
    </row>
    <row r="2153" spans="1:15">
      <c r="A2153" s="385">
        <v>42054</v>
      </c>
      <c r="B2153" s="383" t="s">
        <v>15</v>
      </c>
      <c r="C2153" s="383" t="s">
        <v>16</v>
      </c>
      <c r="D2153" s="383" t="s">
        <v>13</v>
      </c>
      <c r="E2153" s="383" t="s">
        <v>680</v>
      </c>
      <c r="F2153" s="383" t="s">
        <v>10</v>
      </c>
      <c r="G2153" s="384">
        <v>6000</v>
      </c>
      <c r="H2153" s="383" t="s">
        <v>681</v>
      </c>
      <c r="I2153" s="383" t="s">
        <v>689</v>
      </c>
      <c r="J2153" s="383" t="s">
        <v>617</v>
      </c>
      <c r="K2153" s="383" t="s">
        <v>618</v>
      </c>
      <c r="L2153" s="384">
        <v>23171</v>
      </c>
      <c r="M2153" s="383" t="s">
        <v>636</v>
      </c>
      <c r="N2153" s="383" t="s">
        <v>620</v>
      </c>
      <c r="O2153" s="383" t="s">
        <v>230</v>
      </c>
    </row>
    <row r="2154" spans="1:15">
      <c r="A2154" s="385">
        <v>42055</v>
      </c>
      <c r="B2154" s="383" t="s">
        <v>15</v>
      </c>
      <c r="C2154" s="383" t="s">
        <v>16</v>
      </c>
      <c r="D2154" s="383" t="s">
        <v>13</v>
      </c>
      <c r="E2154" s="383" t="s">
        <v>680</v>
      </c>
      <c r="F2154" s="383" t="s">
        <v>10</v>
      </c>
      <c r="G2154" s="384">
        <v>6000</v>
      </c>
      <c r="H2154" s="383" t="s">
        <v>681</v>
      </c>
      <c r="I2154" s="383" t="s">
        <v>689</v>
      </c>
      <c r="J2154" s="383" t="s">
        <v>617</v>
      </c>
      <c r="K2154" s="383" t="s">
        <v>618</v>
      </c>
      <c r="L2154" s="384">
        <v>23171</v>
      </c>
      <c r="M2154" s="383" t="s">
        <v>636</v>
      </c>
      <c r="N2154" s="383" t="s">
        <v>620</v>
      </c>
      <c r="O2154" s="383" t="s">
        <v>230</v>
      </c>
    </row>
    <row r="2155" spans="1:15">
      <c r="A2155" s="385">
        <v>42056</v>
      </c>
      <c r="B2155" s="383" t="s">
        <v>15</v>
      </c>
      <c r="C2155" s="383" t="s">
        <v>16</v>
      </c>
      <c r="D2155" s="383" t="s">
        <v>13</v>
      </c>
      <c r="E2155" s="383" t="s">
        <v>680</v>
      </c>
      <c r="F2155" s="383" t="s">
        <v>10</v>
      </c>
      <c r="G2155" s="384">
        <v>6000</v>
      </c>
      <c r="H2155" s="383" t="s">
        <v>681</v>
      </c>
      <c r="I2155" s="383" t="s">
        <v>689</v>
      </c>
      <c r="J2155" s="383" t="s">
        <v>617</v>
      </c>
      <c r="K2155" s="383" t="s">
        <v>618</v>
      </c>
      <c r="L2155" s="384">
        <v>23171</v>
      </c>
      <c r="M2155" s="383" t="s">
        <v>637</v>
      </c>
      <c r="N2155" s="383" t="s">
        <v>620</v>
      </c>
      <c r="O2155" s="383" t="s">
        <v>230</v>
      </c>
    </row>
    <row r="2156" spans="1:15">
      <c r="A2156" s="385">
        <v>42057</v>
      </c>
      <c r="B2156" s="383" t="s">
        <v>15</v>
      </c>
      <c r="C2156" s="383" t="s">
        <v>16</v>
      </c>
      <c r="D2156" s="383" t="s">
        <v>13</v>
      </c>
      <c r="E2156" s="383" t="s">
        <v>680</v>
      </c>
      <c r="F2156" s="383" t="s">
        <v>10</v>
      </c>
      <c r="G2156" s="384">
        <v>6000</v>
      </c>
      <c r="H2156" s="383" t="s">
        <v>681</v>
      </c>
      <c r="I2156" s="383" t="s">
        <v>689</v>
      </c>
      <c r="J2156" s="383" t="s">
        <v>617</v>
      </c>
      <c r="K2156" s="383" t="s">
        <v>618</v>
      </c>
      <c r="L2156" s="384">
        <v>23171</v>
      </c>
      <c r="M2156" s="383" t="s">
        <v>637</v>
      </c>
      <c r="N2156" s="383" t="s">
        <v>620</v>
      </c>
      <c r="O2156" s="383" t="s">
        <v>230</v>
      </c>
    </row>
    <row r="2157" spans="1:15">
      <c r="A2157" s="385">
        <v>42058</v>
      </c>
      <c r="B2157" s="383" t="s">
        <v>15</v>
      </c>
      <c r="C2157" s="383" t="s">
        <v>16</v>
      </c>
      <c r="D2157" s="383" t="s">
        <v>13</v>
      </c>
      <c r="E2157" s="383" t="s">
        <v>680</v>
      </c>
      <c r="F2157" s="383" t="s">
        <v>10</v>
      </c>
      <c r="G2157" s="384">
        <v>1300</v>
      </c>
      <c r="H2157" s="383" t="s">
        <v>681</v>
      </c>
      <c r="I2157" s="383" t="s">
        <v>690</v>
      </c>
      <c r="J2157" s="383" t="s">
        <v>617</v>
      </c>
      <c r="K2157" s="383" t="s">
        <v>618</v>
      </c>
      <c r="L2157" s="384">
        <v>23171</v>
      </c>
      <c r="M2157" s="383" t="s">
        <v>637</v>
      </c>
      <c r="N2157" s="383" t="s">
        <v>620</v>
      </c>
      <c r="O2157" s="383" t="s">
        <v>230</v>
      </c>
    </row>
    <row r="2158" spans="1:15">
      <c r="A2158" s="385">
        <v>42059</v>
      </c>
      <c r="B2158" s="383" t="s">
        <v>15</v>
      </c>
      <c r="C2158" s="383" t="s">
        <v>16</v>
      </c>
      <c r="D2158" s="383" t="s">
        <v>13</v>
      </c>
      <c r="E2158" s="383" t="s">
        <v>680</v>
      </c>
      <c r="F2158" s="383" t="s">
        <v>10</v>
      </c>
      <c r="G2158" s="384">
        <v>6000</v>
      </c>
      <c r="H2158" s="383" t="s">
        <v>681</v>
      </c>
      <c r="I2158" s="383" t="s">
        <v>689</v>
      </c>
      <c r="J2158" s="383" t="s">
        <v>617</v>
      </c>
      <c r="K2158" s="383" t="s">
        <v>618</v>
      </c>
      <c r="L2158" s="384">
        <v>23171</v>
      </c>
      <c r="M2158" s="383" t="s">
        <v>637</v>
      </c>
      <c r="N2158" s="383" t="s">
        <v>620</v>
      </c>
      <c r="O2158" s="383" t="s">
        <v>230</v>
      </c>
    </row>
    <row r="2159" spans="1:15">
      <c r="A2159" s="385">
        <v>42060</v>
      </c>
      <c r="B2159" s="383" t="s">
        <v>15</v>
      </c>
      <c r="C2159" s="383" t="s">
        <v>16</v>
      </c>
      <c r="D2159" s="383" t="s">
        <v>13</v>
      </c>
      <c r="E2159" s="383" t="s">
        <v>680</v>
      </c>
      <c r="F2159" s="383" t="s">
        <v>10</v>
      </c>
      <c r="G2159" s="384">
        <v>6000</v>
      </c>
      <c r="H2159" s="383" t="s">
        <v>681</v>
      </c>
      <c r="I2159" s="383" t="s">
        <v>689</v>
      </c>
      <c r="J2159" s="383" t="s">
        <v>617</v>
      </c>
      <c r="K2159" s="383" t="s">
        <v>618</v>
      </c>
      <c r="L2159" s="384">
        <v>23171</v>
      </c>
      <c r="M2159" s="383" t="s">
        <v>637</v>
      </c>
      <c r="N2159" s="383" t="s">
        <v>620</v>
      </c>
      <c r="O2159" s="383" t="s">
        <v>230</v>
      </c>
    </row>
    <row r="2160" spans="1:15">
      <c r="A2160" s="385">
        <v>42061</v>
      </c>
      <c r="B2160" s="383" t="s">
        <v>15</v>
      </c>
      <c r="C2160" s="383" t="s">
        <v>16</v>
      </c>
      <c r="D2160" s="383" t="s">
        <v>13</v>
      </c>
      <c r="E2160" s="383" t="s">
        <v>680</v>
      </c>
      <c r="F2160" s="383" t="s">
        <v>10</v>
      </c>
      <c r="G2160" s="384">
        <v>6000</v>
      </c>
      <c r="H2160" s="383" t="s">
        <v>681</v>
      </c>
      <c r="I2160" s="383" t="s">
        <v>689</v>
      </c>
      <c r="J2160" s="383" t="s">
        <v>617</v>
      </c>
      <c r="K2160" s="383" t="s">
        <v>618</v>
      </c>
      <c r="L2160" s="384">
        <v>23171</v>
      </c>
      <c r="M2160" s="383" t="s">
        <v>637</v>
      </c>
      <c r="N2160" s="383" t="s">
        <v>620</v>
      </c>
      <c r="O2160" s="383" t="s">
        <v>230</v>
      </c>
    </row>
    <row r="2161" spans="1:15">
      <c r="A2161" s="385">
        <v>42062</v>
      </c>
      <c r="B2161" s="383" t="s">
        <v>15</v>
      </c>
      <c r="C2161" s="383" t="s">
        <v>16</v>
      </c>
      <c r="D2161" s="383" t="s">
        <v>13</v>
      </c>
      <c r="E2161" s="383" t="s">
        <v>680</v>
      </c>
      <c r="F2161" s="383" t="s">
        <v>10</v>
      </c>
      <c r="G2161" s="384">
        <v>6000</v>
      </c>
      <c r="H2161" s="383" t="s">
        <v>681</v>
      </c>
      <c r="I2161" s="383" t="s">
        <v>689</v>
      </c>
      <c r="J2161" s="383" t="s">
        <v>617</v>
      </c>
      <c r="K2161" s="383" t="s">
        <v>618</v>
      </c>
      <c r="L2161" s="384">
        <v>23171</v>
      </c>
      <c r="M2161" s="383" t="s">
        <v>637</v>
      </c>
      <c r="N2161" s="383" t="s">
        <v>620</v>
      </c>
      <c r="O2161" s="383" t="s">
        <v>230</v>
      </c>
    </row>
    <row r="2162" spans="1:15">
      <c r="A2162" s="385">
        <v>42063</v>
      </c>
      <c r="B2162" s="383" t="s">
        <v>15</v>
      </c>
      <c r="C2162" s="383" t="s">
        <v>16</v>
      </c>
      <c r="D2162" s="383" t="s">
        <v>13</v>
      </c>
      <c r="E2162" s="383" t="s">
        <v>680</v>
      </c>
      <c r="F2162" s="383" t="s">
        <v>10</v>
      </c>
      <c r="G2162" s="384">
        <v>6000</v>
      </c>
      <c r="H2162" s="383" t="s">
        <v>681</v>
      </c>
      <c r="I2162" s="383" t="s">
        <v>689</v>
      </c>
      <c r="J2162" s="383" t="s">
        <v>617</v>
      </c>
      <c r="K2162" s="383" t="s">
        <v>618</v>
      </c>
      <c r="L2162" s="384">
        <v>23242</v>
      </c>
      <c r="M2162" s="383" t="s">
        <v>638</v>
      </c>
      <c r="N2162" s="383" t="s">
        <v>620</v>
      </c>
      <c r="O2162" s="383" t="s">
        <v>230</v>
      </c>
    </row>
    <row r="2163" spans="1:15">
      <c r="A2163" s="385">
        <v>42064</v>
      </c>
      <c r="B2163" s="383" t="s">
        <v>15</v>
      </c>
      <c r="C2163" s="383" t="s">
        <v>16</v>
      </c>
      <c r="D2163" s="383" t="s">
        <v>13</v>
      </c>
      <c r="E2163" s="383" t="s">
        <v>680</v>
      </c>
      <c r="F2163" s="383" t="s">
        <v>10</v>
      </c>
      <c r="G2163" s="384">
        <v>6000</v>
      </c>
      <c r="H2163" s="383" t="s">
        <v>681</v>
      </c>
      <c r="I2163" s="383" t="s">
        <v>689</v>
      </c>
      <c r="J2163" s="383" t="s">
        <v>617</v>
      </c>
      <c r="K2163" s="383" t="s">
        <v>618</v>
      </c>
      <c r="L2163" s="384">
        <v>24188</v>
      </c>
      <c r="M2163" s="383" t="s">
        <v>638</v>
      </c>
      <c r="N2163" s="383" t="s">
        <v>620</v>
      </c>
      <c r="O2163" s="383" t="s">
        <v>230</v>
      </c>
    </row>
    <row r="2164" spans="1:15">
      <c r="A2164" s="385">
        <v>42065</v>
      </c>
      <c r="B2164" s="383" t="s">
        <v>15</v>
      </c>
      <c r="C2164" s="383" t="s">
        <v>16</v>
      </c>
      <c r="D2164" s="383" t="s">
        <v>13</v>
      </c>
      <c r="E2164" s="383" t="s">
        <v>680</v>
      </c>
      <c r="F2164" s="383" t="s">
        <v>10</v>
      </c>
      <c r="G2164" s="384">
        <v>6000</v>
      </c>
      <c r="H2164" s="383" t="s">
        <v>681</v>
      </c>
      <c r="I2164" s="383" t="s">
        <v>689</v>
      </c>
      <c r="J2164" s="383" t="s">
        <v>617</v>
      </c>
      <c r="K2164" s="383" t="s">
        <v>618</v>
      </c>
      <c r="L2164" s="384">
        <v>24376</v>
      </c>
      <c r="M2164" s="383" t="s">
        <v>638</v>
      </c>
      <c r="N2164" s="383" t="s">
        <v>620</v>
      </c>
      <c r="O2164" s="383" t="s">
        <v>230</v>
      </c>
    </row>
    <row r="2165" spans="1:15">
      <c r="A2165" s="385">
        <v>42066</v>
      </c>
      <c r="B2165" s="383" t="s">
        <v>15</v>
      </c>
      <c r="C2165" s="383" t="s">
        <v>16</v>
      </c>
      <c r="D2165" s="383" t="s">
        <v>13</v>
      </c>
      <c r="E2165" s="383" t="s">
        <v>680</v>
      </c>
      <c r="F2165" s="383" t="s">
        <v>10</v>
      </c>
      <c r="G2165" s="384">
        <v>6000</v>
      </c>
      <c r="H2165" s="383" t="s">
        <v>681</v>
      </c>
      <c r="I2165" s="383" t="s">
        <v>689</v>
      </c>
      <c r="J2165" s="383" t="s">
        <v>617</v>
      </c>
      <c r="K2165" s="383" t="s">
        <v>618</v>
      </c>
      <c r="L2165" s="384">
        <v>24376</v>
      </c>
      <c r="M2165" s="383" t="s">
        <v>638</v>
      </c>
      <c r="N2165" s="383" t="s">
        <v>620</v>
      </c>
      <c r="O2165" s="383" t="s">
        <v>230</v>
      </c>
    </row>
    <row r="2166" spans="1:15">
      <c r="A2166" s="385">
        <v>42067</v>
      </c>
      <c r="B2166" s="383" t="s">
        <v>15</v>
      </c>
      <c r="C2166" s="383" t="s">
        <v>16</v>
      </c>
      <c r="D2166" s="383" t="s">
        <v>13</v>
      </c>
      <c r="E2166" s="383" t="s">
        <v>680</v>
      </c>
      <c r="F2166" s="383" t="s">
        <v>10</v>
      </c>
      <c r="G2166" s="384">
        <v>3000</v>
      </c>
      <c r="H2166" s="383" t="s">
        <v>681</v>
      </c>
      <c r="I2166" s="383" t="s">
        <v>689</v>
      </c>
      <c r="J2166" s="383" t="s">
        <v>617</v>
      </c>
      <c r="K2166" s="383" t="s">
        <v>618</v>
      </c>
      <c r="L2166" s="384">
        <v>24394</v>
      </c>
      <c r="M2166" s="383" t="s">
        <v>638</v>
      </c>
      <c r="N2166" s="383" t="s">
        <v>620</v>
      </c>
      <c r="O2166" s="383" t="s">
        <v>230</v>
      </c>
    </row>
    <row r="2167" spans="1:15">
      <c r="A2167" s="385">
        <v>42068</v>
      </c>
      <c r="B2167" s="383" t="s">
        <v>15</v>
      </c>
      <c r="C2167" s="383" t="s">
        <v>16</v>
      </c>
      <c r="D2167" s="383" t="s">
        <v>13</v>
      </c>
      <c r="E2167" s="383" t="s">
        <v>680</v>
      </c>
      <c r="F2167" s="383" t="s">
        <v>10</v>
      </c>
      <c r="G2167" s="384">
        <v>3000</v>
      </c>
      <c r="H2167" s="383" t="s">
        <v>681</v>
      </c>
      <c r="I2167" s="383" t="s">
        <v>689</v>
      </c>
      <c r="J2167" s="383" t="s">
        <v>617</v>
      </c>
      <c r="K2167" s="383" t="s">
        <v>618</v>
      </c>
      <c r="L2167" s="384">
        <v>24965</v>
      </c>
      <c r="M2167" s="383" t="s">
        <v>638</v>
      </c>
      <c r="N2167" s="383" t="s">
        <v>620</v>
      </c>
      <c r="O2167" s="383" t="s">
        <v>230</v>
      </c>
    </row>
    <row r="2168" spans="1:15">
      <c r="A2168" s="385">
        <v>42069</v>
      </c>
      <c r="B2168" s="383" t="s">
        <v>15</v>
      </c>
      <c r="C2168" s="383" t="s">
        <v>16</v>
      </c>
      <c r="D2168" s="383" t="s">
        <v>13</v>
      </c>
      <c r="E2168" s="383" t="s">
        <v>680</v>
      </c>
      <c r="F2168" s="383" t="s">
        <v>10</v>
      </c>
      <c r="G2168" s="384">
        <v>3000</v>
      </c>
      <c r="H2168" s="383" t="s">
        <v>681</v>
      </c>
      <c r="I2168" s="383" t="s">
        <v>689</v>
      </c>
      <c r="J2168" s="383" t="s">
        <v>617</v>
      </c>
      <c r="K2168" s="383" t="s">
        <v>618</v>
      </c>
      <c r="L2168" s="384">
        <v>25035</v>
      </c>
      <c r="M2168" s="383" t="s">
        <v>638</v>
      </c>
      <c r="N2168" s="383" t="s">
        <v>620</v>
      </c>
      <c r="O2168" s="383" t="s">
        <v>230</v>
      </c>
    </row>
    <row r="2169" spans="1:15">
      <c r="A2169" s="385">
        <v>42070</v>
      </c>
      <c r="B2169" s="383" t="s">
        <v>15</v>
      </c>
      <c r="C2169" s="383" t="s">
        <v>16</v>
      </c>
      <c r="D2169" s="383" t="s">
        <v>13</v>
      </c>
      <c r="E2169" s="383" t="s">
        <v>680</v>
      </c>
      <c r="F2169" s="383" t="s">
        <v>10</v>
      </c>
      <c r="G2169" s="384">
        <v>3000</v>
      </c>
      <c r="H2169" s="383" t="s">
        <v>681</v>
      </c>
      <c r="I2169" s="383" t="s">
        <v>689</v>
      </c>
      <c r="J2169" s="383" t="s">
        <v>617</v>
      </c>
      <c r="K2169" s="383" t="s">
        <v>618</v>
      </c>
      <c r="L2169" s="384">
        <v>25532</v>
      </c>
      <c r="M2169" s="383" t="s">
        <v>638</v>
      </c>
      <c r="N2169" s="383" t="s">
        <v>620</v>
      </c>
      <c r="O2169" s="383" t="s">
        <v>230</v>
      </c>
    </row>
    <row r="2170" spans="1:15">
      <c r="A2170" s="385">
        <v>42071</v>
      </c>
      <c r="B2170" s="383" t="s">
        <v>15</v>
      </c>
      <c r="C2170" s="383" t="s">
        <v>16</v>
      </c>
      <c r="D2170" s="383" t="s">
        <v>13</v>
      </c>
      <c r="E2170" s="383" t="s">
        <v>680</v>
      </c>
      <c r="F2170" s="383" t="s">
        <v>10</v>
      </c>
      <c r="G2170" s="384">
        <v>3000</v>
      </c>
      <c r="H2170" s="383" t="s">
        <v>681</v>
      </c>
      <c r="I2170" s="383" t="s">
        <v>689</v>
      </c>
      <c r="J2170" s="383" t="s">
        <v>617</v>
      </c>
      <c r="K2170" s="383" t="s">
        <v>618</v>
      </c>
      <c r="L2170" s="384">
        <v>25875</v>
      </c>
      <c r="M2170" s="383" t="s">
        <v>638</v>
      </c>
      <c r="N2170" s="383" t="s">
        <v>620</v>
      </c>
      <c r="O2170" s="383" t="s">
        <v>230</v>
      </c>
    </row>
    <row r="2171" spans="1:15">
      <c r="A2171" s="385">
        <v>42072</v>
      </c>
      <c r="B2171" s="383" t="s">
        <v>15</v>
      </c>
      <c r="C2171" s="383" t="s">
        <v>16</v>
      </c>
      <c r="D2171" s="383" t="s">
        <v>13</v>
      </c>
      <c r="E2171" s="383" t="s">
        <v>680</v>
      </c>
      <c r="F2171" s="383" t="s">
        <v>10</v>
      </c>
      <c r="G2171" s="384">
        <v>3000</v>
      </c>
      <c r="H2171" s="383" t="s">
        <v>681</v>
      </c>
      <c r="I2171" s="383" t="s">
        <v>689</v>
      </c>
      <c r="J2171" s="383" t="s">
        <v>617</v>
      </c>
      <c r="K2171" s="383" t="s">
        <v>618</v>
      </c>
      <c r="L2171" s="384">
        <v>25875</v>
      </c>
      <c r="M2171" s="383" t="s">
        <v>638</v>
      </c>
      <c r="N2171" s="383" t="s">
        <v>620</v>
      </c>
      <c r="O2171" s="383" t="s">
        <v>230</v>
      </c>
    </row>
    <row r="2172" spans="1:15">
      <c r="A2172" s="385">
        <v>42073</v>
      </c>
      <c r="B2172" s="383" t="s">
        <v>15</v>
      </c>
      <c r="C2172" s="383" t="s">
        <v>16</v>
      </c>
      <c r="D2172" s="383" t="s">
        <v>13</v>
      </c>
      <c r="E2172" s="383" t="s">
        <v>680</v>
      </c>
      <c r="F2172" s="383" t="s">
        <v>10</v>
      </c>
      <c r="G2172" s="384">
        <v>3000</v>
      </c>
      <c r="H2172" s="383" t="s">
        <v>681</v>
      </c>
      <c r="I2172" s="383" t="s">
        <v>689</v>
      </c>
      <c r="J2172" s="383" t="s">
        <v>617</v>
      </c>
      <c r="K2172" s="383" t="s">
        <v>618</v>
      </c>
      <c r="L2172" s="384">
        <v>25875</v>
      </c>
      <c r="M2172" s="383" t="s">
        <v>638</v>
      </c>
      <c r="N2172" s="383" t="s">
        <v>620</v>
      </c>
      <c r="O2172" s="383" t="s">
        <v>230</v>
      </c>
    </row>
    <row r="2173" spans="1:15">
      <c r="A2173" s="385">
        <v>42074</v>
      </c>
      <c r="B2173" s="383" t="s">
        <v>15</v>
      </c>
      <c r="C2173" s="383" t="s">
        <v>16</v>
      </c>
      <c r="D2173" s="383" t="s">
        <v>13</v>
      </c>
      <c r="E2173" s="383" t="s">
        <v>680</v>
      </c>
      <c r="F2173" s="383" t="s">
        <v>10</v>
      </c>
      <c r="G2173" s="384">
        <v>3000</v>
      </c>
      <c r="H2173" s="383" t="s">
        <v>681</v>
      </c>
      <c r="I2173" s="383" t="s">
        <v>689</v>
      </c>
      <c r="J2173" s="383" t="s">
        <v>617</v>
      </c>
      <c r="K2173" s="383" t="s">
        <v>618</v>
      </c>
      <c r="L2173" s="384">
        <v>25875</v>
      </c>
      <c r="M2173" s="383" t="s">
        <v>638</v>
      </c>
      <c r="N2173" s="383" t="s">
        <v>620</v>
      </c>
      <c r="O2173" s="383" t="s">
        <v>230</v>
      </c>
    </row>
    <row r="2174" spans="1:15">
      <c r="A2174" s="385">
        <v>42075</v>
      </c>
      <c r="B2174" s="383" t="s">
        <v>15</v>
      </c>
      <c r="C2174" s="383" t="s">
        <v>16</v>
      </c>
      <c r="D2174" s="383" t="s">
        <v>13</v>
      </c>
      <c r="E2174" s="383" t="s">
        <v>680</v>
      </c>
      <c r="F2174" s="383" t="s">
        <v>10</v>
      </c>
      <c r="G2174" s="384">
        <v>3000</v>
      </c>
      <c r="H2174" s="383" t="s">
        <v>681</v>
      </c>
      <c r="I2174" s="383" t="s">
        <v>689</v>
      </c>
      <c r="J2174" s="383" t="s">
        <v>617</v>
      </c>
      <c r="K2174" s="383" t="s">
        <v>618</v>
      </c>
      <c r="L2174" s="384">
        <v>25875</v>
      </c>
      <c r="M2174" s="383" t="s">
        <v>639</v>
      </c>
      <c r="N2174" s="383" t="s">
        <v>620</v>
      </c>
      <c r="O2174" s="383" t="s">
        <v>230</v>
      </c>
    </row>
    <row r="2175" spans="1:15">
      <c r="A2175" s="385">
        <v>42076</v>
      </c>
      <c r="B2175" s="383" t="s">
        <v>15</v>
      </c>
      <c r="C2175" s="383" t="s">
        <v>16</v>
      </c>
      <c r="D2175" s="383" t="s">
        <v>13</v>
      </c>
      <c r="E2175" s="383" t="s">
        <v>680</v>
      </c>
      <c r="F2175" s="383" t="s">
        <v>10</v>
      </c>
      <c r="G2175" s="384">
        <v>3000</v>
      </c>
      <c r="H2175" s="383" t="s">
        <v>681</v>
      </c>
      <c r="I2175" s="383" t="s">
        <v>689</v>
      </c>
      <c r="J2175" s="383" t="s">
        <v>617</v>
      </c>
      <c r="K2175" s="383" t="s">
        <v>618</v>
      </c>
      <c r="L2175" s="384">
        <v>25875</v>
      </c>
      <c r="M2175" s="383" t="s">
        <v>639</v>
      </c>
      <c r="N2175" s="383" t="s">
        <v>620</v>
      </c>
      <c r="O2175" s="383" t="s">
        <v>230</v>
      </c>
    </row>
    <row r="2176" spans="1:15">
      <c r="A2176" s="385">
        <v>42077</v>
      </c>
      <c r="B2176" s="383" t="s">
        <v>15</v>
      </c>
      <c r="C2176" s="383" t="s">
        <v>16</v>
      </c>
      <c r="D2176" s="383" t="s">
        <v>13</v>
      </c>
      <c r="E2176" s="383" t="s">
        <v>680</v>
      </c>
      <c r="F2176" s="383" t="s">
        <v>10</v>
      </c>
      <c r="G2176" s="384">
        <v>3000</v>
      </c>
      <c r="H2176" s="383" t="s">
        <v>681</v>
      </c>
      <c r="I2176" s="383" t="s">
        <v>689</v>
      </c>
      <c r="J2176" s="383" t="s">
        <v>617</v>
      </c>
      <c r="K2176" s="383" t="s">
        <v>618</v>
      </c>
      <c r="L2176" s="384">
        <v>25875</v>
      </c>
      <c r="M2176" s="383" t="s">
        <v>639</v>
      </c>
      <c r="N2176" s="383" t="s">
        <v>620</v>
      </c>
      <c r="O2176" s="383" t="s">
        <v>230</v>
      </c>
    </row>
    <row r="2177" spans="1:15">
      <c r="A2177" s="385">
        <v>42078</v>
      </c>
      <c r="B2177" s="383" t="s">
        <v>15</v>
      </c>
      <c r="C2177" s="383" t="s">
        <v>16</v>
      </c>
      <c r="D2177" s="383" t="s">
        <v>13</v>
      </c>
      <c r="E2177" s="383" t="s">
        <v>680</v>
      </c>
      <c r="F2177" s="383" t="s">
        <v>10</v>
      </c>
      <c r="G2177" s="384">
        <v>3000</v>
      </c>
      <c r="H2177" s="383" t="s">
        <v>681</v>
      </c>
      <c r="I2177" s="383" t="s">
        <v>689</v>
      </c>
      <c r="J2177" s="383" t="s">
        <v>617</v>
      </c>
      <c r="K2177" s="383" t="s">
        <v>618</v>
      </c>
      <c r="L2177" s="384">
        <v>25875</v>
      </c>
      <c r="M2177" s="383" t="s">
        <v>639</v>
      </c>
      <c r="N2177" s="383" t="s">
        <v>620</v>
      </c>
      <c r="O2177" s="383" t="s">
        <v>230</v>
      </c>
    </row>
    <row r="2178" spans="1:15">
      <c r="A2178" s="385">
        <v>42079</v>
      </c>
      <c r="B2178" s="383" t="s">
        <v>15</v>
      </c>
      <c r="C2178" s="383" t="s">
        <v>16</v>
      </c>
      <c r="D2178" s="383" t="s">
        <v>13</v>
      </c>
      <c r="E2178" s="383" t="s">
        <v>680</v>
      </c>
      <c r="F2178" s="383" t="s">
        <v>10</v>
      </c>
      <c r="G2178" s="384">
        <v>3000</v>
      </c>
      <c r="H2178" s="383" t="s">
        <v>681</v>
      </c>
      <c r="I2178" s="383" t="s">
        <v>689</v>
      </c>
      <c r="J2178" s="383" t="s">
        <v>617</v>
      </c>
      <c r="K2178" s="383" t="s">
        <v>618</v>
      </c>
      <c r="L2178" s="384">
        <v>25875</v>
      </c>
      <c r="M2178" s="383" t="s">
        <v>639</v>
      </c>
      <c r="N2178" s="383" t="s">
        <v>620</v>
      </c>
      <c r="O2178" s="383" t="s">
        <v>230</v>
      </c>
    </row>
    <row r="2179" spans="1:15">
      <c r="A2179" s="385">
        <v>42080</v>
      </c>
      <c r="B2179" s="383" t="s">
        <v>15</v>
      </c>
      <c r="C2179" s="383" t="s">
        <v>16</v>
      </c>
      <c r="D2179" s="383" t="s">
        <v>13</v>
      </c>
      <c r="E2179" s="383" t="s">
        <v>680</v>
      </c>
      <c r="F2179" s="383" t="s">
        <v>10</v>
      </c>
      <c r="G2179" s="384">
        <v>3000</v>
      </c>
      <c r="H2179" s="383" t="s">
        <v>681</v>
      </c>
      <c r="I2179" s="383" t="s">
        <v>689</v>
      </c>
      <c r="J2179" s="383" t="s">
        <v>617</v>
      </c>
      <c r="K2179" s="383" t="s">
        <v>618</v>
      </c>
      <c r="L2179" s="384">
        <v>25875</v>
      </c>
      <c r="M2179" s="383" t="s">
        <v>639</v>
      </c>
      <c r="N2179" s="383" t="s">
        <v>620</v>
      </c>
      <c r="O2179" s="383" t="s">
        <v>230</v>
      </c>
    </row>
    <row r="2180" spans="1:15">
      <c r="A2180" s="385">
        <v>42081</v>
      </c>
      <c r="B2180" s="383" t="s">
        <v>15</v>
      </c>
      <c r="C2180" s="383" t="s">
        <v>16</v>
      </c>
      <c r="D2180" s="383" t="s">
        <v>13</v>
      </c>
      <c r="E2180" s="383" t="s">
        <v>680</v>
      </c>
      <c r="F2180" s="383" t="s">
        <v>10</v>
      </c>
      <c r="G2180" s="384">
        <v>3000</v>
      </c>
      <c r="H2180" s="383" t="s">
        <v>681</v>
      </c>
      <c r="I2180" s="383" t="s">
        <v>689</v>
      </c>
      <c r="J2180" s="383" t="s">
        <v>617</v>
      </c>
      <c r="K2180" s="383" t="s">
        <v>618</v>
      </c>
      <c r="L2180" s="384">
        <v>26170</v>
      </c>
      <c r="M2180" s="383" t="s">
        <v>640</v>
      </c>
      <c r="N2180" s="383" t="s">
        <v>620</v>
      </c>
      <c r="O2180" s="383" t="s">
        <v>230</v>
      </c>
    </row>
    <row r="2181" spans="1:15">
      <c r="A2181" s="385">
        <v>42082</v>
      </c>
      <c r="B2181" s="383" t="s">
        <v>15</v>
      </c>
      <c r="C2181" s="383" t="s">
        <v>16</v>
      </c>
      <c r="D2181" s="383" t="s">
        <v>13</v>
      </c>
      <c r="E2181" s="383" t="s">
        <v>680</v>
      </c>
      <c r="F2181" s="383" t="s">
        <v>10</v>
      </c>
      <c r="G2181" s="384">
        <v>3000</v>
      </c>
      <c r="H2181" s="383" t="s">
        <v>681</v>
      </c>
      <c r="I2181" s="383" t="s">
        <v>689</v>
      </c>
      <c r="J2181" s="383" t="s">
        <v>617</v>
      </c>
      <c r="K2181" s="383" t="s">
        <v>618</v>
      </c>
      <c r="L2181" s="384">
        <v>26691</v>
      </c>
      <c r="M2181" s="383" t="s">
        <v>640</v>
      </c>
      <c r="N2181" s="383" t="s">
        <v>620</v>
      </c>
      <c r="O2181" s="383" t="s">
        <v>230</v>
      </c>
    </row>
    <row r="2182" spans="1:15">
      <c r="A2182" s="385">
        <v>42083</v>
      </c>
      <c r="B2182" s="383" t="s">
        <v>15</v>
      </c>
      <c r="C2182" s="383" t="s">
        <v>16</v>
      </c>
      <c r="D2182" s="383" t="s">
        <v>13</v>
      </c>
      <c r="E2182" s="383" t="s">
        <v>680</v>
      </c>
      <c r="F2182" s="383" t="s">
        <v>10</v>
      </c>
      <c r="G2182" s="384">
        <v>3000</v>
      </c>
      <c r="H2182" s="383" t="s">
        <v>681</v>
      </c>
      <c r="I2182" s="383" t="s">
        <v>689</v>
      </c>
      <c r="J2182" s="383" t="s">
        <v>617</v>
      </c>
      <c r="K2182" s="383" t="s">
        <v>618</v>
      </c>
      <c r="L2182" s="384">
        <v>27235</v>
      </c>
      <c r="M2182" s="383" t="s">
        <v>640</v>
      </c>
      <c r="N2182" s="383" t="s">
        <v>620</v>
      </c>
      <c r="O2182" s="383" t="s">
        <v>230</v>
      </c>
    </row>
    <row r="2183" spans="1:15">
      <c r="A2183" s="385">
        <v>42084</v>
      </c>
      <c r="B2183" s="383" t="s">
        <v>15</v>
      </c>
      <c r="C2183" s="383" t="s">
        <v>16</v>
      </c>
      <c r="D2183" s="383" t="s">
        <v>13</v>
      </c>
      <c r="E2183" s="383" t="s">
        <v>680</v>
      </c>
      <c r="F2183" s="383" t="s">
        <v>10</v>
      </c>
      <c r="G2183" s="384">
        <v>3000</v>
      </c>
      <c r="H2183" s="383" t="s">
        <v>681</v>
      </c>
      <c r="I2183" s="383" t="s">
        <v>689</v>
      </c>
      <c r="J2183" s="383" t="s">
        <v>617</v>
      </c>
      <c r="K2183" s="383" t="s">
        <v>618</v>
      </c>
      <c r="L2183" s="384">
        <v>27710</v>
      </c>
      <c r="M2183" s="383" t="s">
        <v>640</v>
      </c>
      <c r="N2183" s="383" t="s">
        <v>620</v>
      </c>
      <c r="O2183" s="383" t="s">
        <v>230</v>
      </c>
    </row>
    <row r="2184" spans="1:15">
      <c r="A2184" s="385">
        <v>42085</v>
      </c>
      <c r="B2184" s="383" t="s">
        <v>15</v>
      </c>
      <c r="C2184" s="383" t="s">
        <v>16</v>
      </c>
      <c r="D2184" s="383" t="s">
        <v>13</v>
      </c>
      <c r="E2184" s="383" t="s">
        <v>680</v>
      </c>
      <c r="F2184" s="383" t="s">
        <v>10</v>
      </c>
      <c r="G2184" s="384">
        <v>3000</v>
      </c>
      <c r="H2184" s="383" t="s">
        <v>681</v>
      </c>
      <c r="I2184" s="383" t="s">
        <v>689</v>
      </c>
      <c r="J2184" s="383" t="s">
        <v>617</v>
      </c>
      <c r="K2184" s="383" t="s">
        <v>618</v>
      </c>
      <c r="L2184" s="384">
        <v>27741</v>
      </c>
      <c r="M2184" s="383" t="s">
        <v>640</v>
      </c>
      <c r="N2184" s="383" t="s">
        <v>620</v>
      </c>
      <c r="O2184" s="383" t="s">
        <v>230</v>
      </c>
    </row>
    <row r="2185" spans="1:15">
      <c r="A2185" s="385">
        <v>42086</v>
      </c>
      <c r="B2185" s="383" t="s">
        <v>15</v>
      </c>
      <c r="C2185" s="383" t="s">
        <v>16</v>
      </c>
      <c r="D2185" s="383" t="s">
        <v>13</v>
      </c>
      <c r="E2185" s="383" t="s">
        <v>680</v>
      </c>
      <c r="F2185" s="383" t="s">
        <v>10</v>
      </c>
      <c r="G2185" s="384">
        <v>3000</v>
      </c>
      <c r="H2185" s="383" t="s">
        <v>681</v>
      </c>
      <c r="I2185" s="383" t="s">
        <v>689</v>
      </c>
      <c r="J2185" s="383" t="s">
        <v>617</v>
      </c>
      <c r="K2185" s="383" t="s">
        <v>618</v>
      </c>
      <c r="L2185" s="384">
        <v>27741</v>
      </c>
      <c r="M2185" s="383" t="s">
        <v>640</v>
      </c>
      <c r="N2185" s="383" t="s">
        <v>620</v>
      </c>
      <c r="O2185" s="383" t="s">
        <v>230</v>
      </c>
    </row>
    <row r="2186" spans="1:15">
      <c r="A2186" s="385">
        <v>42087</v>
      </c>
      <c r="B2186" s="383" t="s">
        <v>15</v>
      </c>
      <c r="C2186" s="383" t="s">
        <v>16</v>
      </c>
      <c r="D2186" s="383" t="s">
        <v>13</v>
      </c>
      <c r="E2186" s="383" t="s">
        <v>680</v>
      </c>
      <c r="F2186" s="383" t="s">
        <v>10</v>
      </c>
      <c r="G2186" s="384">
        <v>3000</v>
      </c>
      <c r="H2186" s="383" t="s">
        <v>681</v>
      </c>
      <c r="I2186" s="383" t="s">
        <v>689</v>
      </c>
      <c r="J2186" s="383" t="s">
        <v>617</v>
      </c>
      <c r="K2186" s="383" t="s">
        <v>618</v>
      </c>
      <c r="L2186" s="384">
        <v>27741</v>
      </c>
      <c r="M2186" s="383" t="s">
        <v>640</v>
      </c>
      <c r="N2186" s="383" t="s">
        <v>620</v>
      </c>
      <c r="O2186" s="383" t="s">
        <v>230</v>
      </c>
    </row>
    <row r="2187" spans="1:15">
      <c r="A2187" s="385">
        <v>42088</v>
      </c>
      <c r="B2187" s="383" t="s">
        <v>21</v>
      </c>
      <c r="C2187" s="383" t="s">
        <v>12</v>
      </c>
      <c r="D2187" s="383" t="s">
        <v>22</v>
      </c>
      <c r="E2187" s="383" t="s">
        <v>658</v>
      </c>
      <c r="F2187" s="383" t="s">
        <v>10</v>
      </c>
      <c r="G2187" s="384">
        <v>118</v>
      </c>
      <c r="H2187" s="383" t="s">
        <v>701</v>
      </c>
      <c r="I2187" s="383" t="s">
        <v>702</v>
      </c>
      <c r="J2187" s="383" t="s">
        <v>617</v>
      </c>
      <c r="K2187" s="383" t="s">
        <v>618</v>
      </c>
      <c r="L2187" s="384">
        <v>27741</v>
      </c>
      <c r="M2187" s="383" t="s">
        <v>640</v>
      </c>
      <c r="N2187" s="383" t="s">
        <v>620</v>
      </c>
      <c r="O2187" s="383" t="s">
        <v>230</v>
      </c>
    </row>
    <row r="2188" spans="1:15">
      <c r="A2188" s="385">
        <v>42089</v>
      </c>
      <c r="B2188" s="383" t="s">
        <v>15</v>
      </c>
      <c r="C2188" s="383" t="s">
        <v>16</v>
      </c>
      <c r="D2188" s="383" t="s">
        <v>13</v>
      </c>
      <c r="E2188" s="383" t="s">
        <v>680</v>
      </c>
      <c r="F2188" s="383" t="s">
        <v>10</v>
      </c>
      <c r="G2188" s="384">
        <v>3000</v>
      </c>
      <c r="H2188" s="383" t="s">
        <v>681</v>
      </c>
      <c r="I2188" s="383" t="s">
        <v>689</v>
      </c>
      <c r="J2188" s="383" t="s">
        <v>617</v>
      </c>
      <c r="K2188" s="383" t="s">
        <v>618</v>
      </c>
      <c r="L2188" s="384">
        <v>27741</v>
      </c>
      <c r="M2188" s="383" t="s">
        <v>640</v>
      </c>
      <c r="N2188" s="383" t="s">
        <v>620</v>
      </c>
      <c r="O2188" s="383" t="s">
        <v>230</v>
      </c>
    </row>
    <row r="2189" spans="1:15">
      <c r="A2189" s="385">
        <v>42090</v>
      </c>
      <c r="B2189" s="383" t="s">
        <v>15</v>
      </c>
      <c r="C2189" s="383" t="s">
        <v>16</v>
      </c>
      <c r="D2189" s="383" t="s">
        <v>13</v>
      </c>
      <c r="E2189" s="383" t="s">
        <v>680</v>
      </c>
      <c r="F2189" s="383" t="s">
        <v>10</v>
      </c>
      <c r="G2189" s="384">
        <v>3000</v>
      </c>
      <c r="H2189" s="383" t="s">
        <v>681</v>
      </c>
      <c r="I2189" s="383" t="s">
        <v>689</v>
      </c>
      <c r="J2189" s="383" t="s">
        <v>617</v>
      </c>
      <c r="K2189" s="383" t="s">
        <v>618</v>
      </c>
      <c r="L2189" s="384">
        <v>27741</v>
      </c>
      <c r="M2189" s="383" t="s">
        <v>640</v>
      </c>
      <c r="N2189" s="383" t="s">
        <v>620</v>
      </c>
      <c r="O2189" s="383" t="s">
        <v>230</v>
      </c>
    </row>
    <row r="2190" spans="1:15">
      <c r="A2190" s="385">
        <v>42091</v>
      </c>
      <c r="B2190" s="383" t="s">
        <v>15</v>
      </c>
      <c r="C2190" s="383" t="s">
        <v>16</v>
      </c>
      <c r="D2190" s="383" t="s">
        <v>13</v>
      </c>
      <c r="E2190" s="383" t="s">
        <v>680</v>
      </c>
      <c r="F2190" s="383" t="s">
        <v>10</v>
      </c>
      <c r="G2190" s="384">
        <v>3000</v>
      </c>
      <c r="H2190" s="383" t="s">
        <v>681</v>
      </c>
      <c r="I2190" s="383" t="s">
        <v>689</v>
      </c>
      <c r="J2190" s="383" t="s">
        <v>617</v>
      </c>
      <c r="K2190" s="383" t="s">
        <v>618</v>
      </c>
      <c r="L2190" s="384">
        <v>27741</v>
      </c>
      <c r="M2190" s="383" t="s">
        <v>641</v>
      </c>
      <c r="N2190" s="383" t="s">
        <v>620</v>
      </c>
      <c r="O2190" s="383" t="s">
        <v>230</v>
      </c>
    </row>
    <row r="2191" spans="1:15">
      <c r="A2191" s="385">
        <v>42092</v>
      </c>
      <c r="B2191" s="383" t="s">
        <v>15</v>
      </c>
      <c r="C2191" s="383" t="s">
        <v>16</v>
      </c>
      <c r="D2191" s="383" t="s">
        <v>13</v>
      </c>
      <c r="E2191" s="383" t="s">
        <v>680</v>
      </c>
      <c r="F2191" s="383" t="s">
        <v>10</v>
      </c>
      <c r="G2191" s="384">
        <v>3000</v>
      </c>
      <c r="H2191" s="383" t="s">
        <v>681</v>
      </c>
      <c r="I2191" s="383" t="s">
        <v>689</v>
      </c>
      <c r="J2191" s="383" t="s">
        <v>617</v>
      </c>
      <c r="K2191" s="383" t="s">
        <v>618</v>
      </c>
      <c r="L2191" s="384">
        <v>27741</v>
      </c>
      <c r="M2191" s="383" t="s">
        <v>641</v>
      </c>
      <c r="N2191" s="383" t="s">
        <v>620</v>
      </c>
      <c r="O2191" s="383" t="s">
        <v>230</v>
      </c>
    </row>
    <row r="2192" spans="1:15">
      <c r="A2192" s="385">
        <v>42093</v>
      </c>
      <c r="B2192" s="383" t="s">
        <v>15</v>
      </c>
      <c r="C2192" s="383" t="s">
        <v>16</v>
      </c>
      <c r="D2192" s="383" t="s">
        <v>13</v>
      </c>
      <c r="E2192" s="383" t="s">
        <v>680</v>
      </c>
      <c r="F2192" s="383" t="s">
        <v>10</v>
      </c>
      <c r="G2192" s="384">
        <v>3000</v>
      </c>
      <c r="H2192" s="383" t="s">
        <v>681</v>
      </c>
      <c r="I2192" s="383" t="s">
        <v>689</v>
      </c>
      <c r="J2192" s="383" t="s">
        <v>617</v>
      </c>
      <c r="K2192" s="383" t="s">
        <v>618</v>
      </c>
      <c r="L2192" s="384">
        <v>27741</v>
      </c>
      <c r="M2192" s="383" t="s">
        <v>641</v>
      </c>
      <c r="N2192" s="383" t="s">
        <v>620</v>
      </c>
      <c r="O2192" s="383" t="s">
        <v>230</v>
      </c>
    </row>
    <row r="2193" spans="1:15">
      <c r="A2193" s="385">
        <v>42094</v>
      </c>
      <c r="B2193" s="383" t="s">
        <v>15</v>
      </c>
      <c r="C2193" s="383" t="s">
        <v>16</v>
      </c>
      <c r="D2193" s="383" t="s">
        <v>13</v>
      </c>
      <c r="E2193" s="383" t="s">
        <v>680</v>
      </c>
      <c r="F2193" s="383" t="s">
        <v>10</v>
      </c>
      <c r="G2193" s="384">
        <v>3000</v>
      </c>
      <c r="H2193" s="383" t="s">
        <v>681</v>
      </c>
      <c r="I2193" s="383" t="s">
        <v>689</v>
      </c>
      <c r="J2193" s="383" t="s">
        <v>617</v>
      </c>
      <c r="K2193" s="383" t="s">
        <v>618</v>
      </c>
      <c r="L2193" s="384">
        <v>27741</v>
      </c>
      <c r="M2193" s="383" t="s">
        <v>641</v>
      </c>
      <c r="N2193" s="383" t="s">
        <v>620</v>
      </c>
      <c r="O2193" s="383" t="s">
        <v>230</v>
      </c>
    </row>
    <row r="2194" spans="1:15">
      <c r="A2194" s="385">
        <v>42095</v>
      </c>
      <c r="B2194" s="383" t="s">
        <v>15</v>
      </c>
      <c r="C2194" s="383" t="s">
        <v>16</v>
      </c>
      <c r="D2194" s="383" t="s">
        <v>13</v>
      </c>
      <c r="E2194" s="383" t="s">
        <v>680</v>
      </c>
      <c r="F2194" s="383" t="s">
        <v>10</v>
      </c>
      <c r="G2194" s="384">
        <v>3000</v>
      </c>
      <c r="H2194" s="383" t="s">
        <v>681</v>
      </c>
      <c r="I2194" s="383" t="s">
        <v>689</v>
      </c>
      <c r="J2194" s="383" t="s">
        <v>617</v>
      </c>
      <c r="K2194" s="383" t="s">
        <v>618</v>
      </c>
      <c r="L2194" s="384">
        <v>27741</v>
      </c>
      <c r="M2194" s="383" t="s">
        <v>641</v>
      </c>
      <c r="N2194" s="383" t="s">
        <v>620</v>
      </c>
      <c r="O2194" s="383" t="s">
        <v>230</v>
      </c>
    </row>
    <row r="2195" spans="1:15">
      <c r="A2195" s="385">
        <v>42096</v>
      </c>
      <c r="B2195" s="383" t="s">
        <v>15</v>
      </c>
      <c r="C2195" s="383" t="s">
        <v>16</v>
      </c>
      <c r="D2195" s="383" t="s">
        <v>13</v>
      </c>
      <c r="E2195" s="383" t="s">
        <v>680</v>
      </c>
      <c r="F2195" s="383" t="s">
        <v>10</v>
      </c>
      <c r="G2195" s="384">
        <v>3000</v>
      </c>
      <c r="H2195" s="383" t="s">
        <v>681</v>
      </c>
      <c r="I2195" s="383" t="s">
        <v>689</v>
      </c>
      <c r="J2195" s="383" t="s">
        <v>617</v>
      </c>
      <c r="K2195" s="383" t="s">
        <v>618</v>
      </c>
      <c r="L2195" s="384">
        <v>27741</v>
      </c>
      <c r="M2195" s="383" t="s">
        <v>641</v>
      </c>
      <c r="N2195" s="383" t="s">
        <v>620</v>
      </c>
      <c r="O2195" s="383" t="s">
        <v>230</v>
      </c>
    </row>
    <row r="2196" spans="1:15">
      <c r="A2196" s="385">
        <v>42097</v>
      </c>
      <c r="B2196" s="383" t="s">
        <v>15</v>
      </c>
      <c r="C2196" s="383" t="s">
        <v>16</v>
      </c>
      <c r="D2196" s="383" t="s">
        <v>13</v>
      </c>
      <c r="E2196" s="383" t="s">
        <v>680</v>
      </c>
      <c r="F2196" s="383" t="s">
        <v>10</v>
      </c>
      <c r="G2196" s="384">
        <v>3000</v>
      </c>
      <c r="H2196" s="383" t="s">
        <v>681</v>
      </c>
      <c r="I2196" s="383" t="s">
        <v>689</v>
      </c>
      <c r="J2196" s="383" t="s">
        <v>617</v>
      </c>
      <c r="K2196" s="383" t="s">
        <v>618</v>
      </c>
      <c r="L2196" s="384">
        <v>27741</v>
      </c>
      <c r="M2196" s="383" t="s">
        <v>641</v>
      </c>
      <c r="N2196" s="383" t="s">
        <v>620</v>
      </c>
      <c r="O2196" s="383" t="s">
        <v>230</v>
      </c>
    </row>
    <row r="2197" spans="1:15">
      <c r="A2197" s="385">
        <v>42098</v>
      </c>
      <c r="B2197" s="383" t="s">
        <v>663</v>
      </c>
      <c r="C2197" s="383" t="s">
        <v>664</v>
      </c>
      <c r="D2197" s="383" t="s">
        <v>22</v>
      </c>
      <c r="E2197" s="383" t="s">
        <v>665</v>
      </c>
      <c r="F2197" s="383" t="s">
        <v>10</v>
      </c>
      <c r="G2197" s="384">
        <v>2860</v>
      </c>
      <c r="H2197" s="383" t="s">
        <v>704</v>
      </c>
      <c r="I2197" s="383" t="s">
        <v>709</v>
      </c>
      <c r="J2197" s="383" t="s">
        <v>617</v>
      </c>
      <c r="K2197" s="383" t="s">
        <v>618</v>
      </c>
      <c r="L2197" s="384">
        <v>27751</v>
      </c>
      <c r="M2197" s="383" t="s">
        <v>641</v>
      </c>
      <c r="N2197" s="383" t="s">
        <v>620</v>
      </c>
      <c r="O2197" s="383" t="s">
        <v>230</v>
      </c>
    </row>
    <row r="2198" spans="1:15">
      <c r="A2198" s="385">
        <v>42099</v>
      </c>
      <c r="B2198" s="383" t="s">
        <v>15</v>
      </c>
      <c r="C2198" s="383" t="s">
        <v>16</v>
      </c>
      <c r="D2198" s="383" t="s">
        <v>13</v>
      </c>
      <c r="E2198" s="383" t="s">
        <v>680</v>
      </c>
      <c r="F2198" s="383" t="s">
        <v>10</v>
      </c>
      <c r="G2198" s="384">
        <v>3000</v>
      </c>
      <c r="H2198" s="383" t="s">
        <v>681</v>
      </c>
      <c r="I2198" s="383" t="s">
        <v>689</v>
      </c>
      <c r="J2198" s="383" t="s">
        <v>617</v>
      </c>
      <c r="K2198" s="383" t="s">
        <v>618</v>
      </c>
      <c r="L2198" s="384">
        <v>28181</v>
      </c>
      <c r="M2198" s="383" t="s">
        <v>642</v>
      </c>
      <c r="N2198" s="383" t="s">
        <v>620</v>
      </c>
      <c r="O2198" s="383" t="s">
        <v>230</v>
      </c>
    </row>
    <row r="2199" spans="1:15">
      <c r="A2199" s="385">
        <v>42100</v>
      </c>
      <c r="B2199" s="383" t="s">
        <v>15</v>
      </c>
      <c r="C2199" s="383" t="s">
        <v>16</v>
      </c>
      <c r="D2199" s="383" t="s">
        <v>13</v>
      </c>
      <c r="E2199" s="383" t="s">
        <v>680</v>
      </c>
      <c r="F2199" s="383" t="s">
        <v>10</v>
      </c>
      <c r="G2199" s="384">
        <v>3000</v>
      </c>
      <c r="H2199" s="383" t="s">
        <v>681</v>
      </c>
      <c r="I2199" s="383" t="s">
        <v>689</v>
      </c>
      <c r="J2199" s="383" t="s">
        <v>617</v>
      </c>
      <c r="K2199" s="383" t="s">
        <v>618</v>
      </c>
      <c r="L2199" s="384">
        <v>28641</v>
      </c>
      <c r="M2199" s="383" t="s">
        <v>642</v>
      </c>
      <c r="N2199" s="383" t="s">
        <v>620</v>
      </c>
      <c r="O2199" s="383" t="s">
        <v>230</v>
      </c>
    </row>
    <row r="2200" spans="1:15">
      <c r="A2200" s="385">
        <v>42101</v>
      </c>
      <c r="B2200" s="383" t="s">
        <v>15</v>
      </c>
      <c r="C2200" s="383" t="s">
        <v>16</v>
      </c>
      <c r="D2200" s="383" t="s">
        <v>13</v>
      </c>
      <c r="E2200" s="383" t="s">
        <v>680</v>
      </c>
      <c r="F2200" s="383" t="s">
        <v>10</v>
      </c>
      <c r="G2200" s="384">
        <v>3000</v>
      </c>
      <c r="H2200" s="383" t="s">
        <v>681</v>
      </c>
      <c r="I2200" s="383" t="s">
        <v>689</v>
      </c>
      <c r="J2200" s="383" t="s">
        <v>617</v>
      </c>
      <c r="K2200" s="383" t="s">
        <v>618</v>
      </c>
      <c r="L2200" s="384">
        <v>29260</v>
      </c>
      <c r="M2200" s="383" t="s">
        <v>642</v>
      </c>
      <c r="N2200" s="383" t="s">
        <v>620</v>
      </c>
      <c r="O2200" s="383" t="s">
        <v>230</v>
      </c>
    </row>
    <row r="2201" spans="1:15">
      <c r="A2201" s="385">
        <v>42102</v>
      </c>
      <c r="B2201" s="383" t="s">
        <v>15</v>
      </c>
      <c r="C2201" s="383" t="s">
        <v>16</v>
      </c>
      <c r="D2201" s="383" t="s">
        <v>13</v>
      </c>
      <c r="E2201" s="383" t="s">
        <v>680</v>
      </c>
      <c r="F2201" s="383" t="s">
        <v>10</v>
      </c>
      <c r="G2201" s="384">
        <v>3000</v>
      </c>
      <c r="H2201" s="383" t="s">
        <v>681</v>
      </c>
      <c r="I2201" s="383" t="s">
        <v>689</v>
      </c>
      <c r="J2201" s="383" t="s">
        <v>617</v>
      </c>
      <c r="K2201" s="383" t="s">
        <v>618</v>
      </c>
      <c r="L2201" s="384">
        <v>29608</v>
      </c>
      <c r="M2201" s="383" t="s">
        <v>642</v>
      </c>
      <c r="N2201" s="383" t="s">
        <v>620</v>
      </c>
      <c r="O2201" s="383" t="s">
        <v>230</v>
      </c>
    </row>
    <row r="2202" spans="1:15">
      <c r="A2202" s="385">
        <v>42103</v>
      </c>
      <c r="B2202" s="383" t="s">
        <v>15</v>
      </c>
      <c r="C2202" s="383" t="s">
        <v>16</v>
      </c>
      <c r="D2202" s="383" t="s">
        <v>13</v>
      </c>
      <c r="E2202" s="383" t="s">
        <v>680</v>
      </c>
      <c r="F2202" s="383" t="s">
        <v>10</v>
      </c>
      <c r="G2202" s="384">
        <v>3000</v>
      </c>
      <c r="H2202" s="383" t="s">
        <v>681</v>
      </c>
      <c r="I2202" s="383" t="s">
        <v>689</v>
      </c>
      <c r="J2202" s="383" t="s">
        <v>617</v>
      </c>
      <c r="K2202" s="383" t="s">
        <v>618</v>
      </c>
      <c r="L2202" s="384">
        <v>29608</v>
      </c>
      <c r="M2202" s="383" t="s">
        <v>642</v>
      </c>
      <c r="N2202" s="383" t="s">
        <v>620</v>
      </c>
      <c r="O2202" s="383" t="s">
        <v>230</v>
      </c>
    </row>
    <row r="2203" spans="1:15">
      <c r="A2203" s="385">
        <v>42104</v>
      </c>
      <c r="B2203" s="383" t="s">
        <v>15</v>
      </c>
      <c r="C2203" s="383" t="s">
        <v>16</v>
      </c>
      <c r="D2203" s="383" t="s">
        <v>13</v>
      </c>
      <c r="E2203" s="383" t="s">
        <v>680</v>
      </c>
      <c r="F2203" s="383" t="s">
        <v>10</v>
      </c>
      <c r="G2203" s="384">
        <v>3000</v>
      </c>
      <c r="H2203" s="383" t="s">
        <v>681</v>
      </c>
      <c r="I2203" s="383" t="s">
        <v>689</v>
      </c>
      <c r="J2203" s="383" t="s">
        <v>617</v>
      </c>
      <c r="K2203" s="383" t="s">
        <v>618</v>
      </c>
      <c r="L2203" s="384">
        <v>29608</v>
      </c>
      <c r="M2203" s="383" t="s">
        <v>642</v>
      </c>
      <c r="N2203" s="383" t="s">
        <v>620</v>
      </c>
      <c r="O2203" s="383" t="s">
        <v>230</v>
      </c>
    </row>
    <row r="2204" spans="1:15">
      <c r="A2204" s="385">
        <v>42105</v>
      </c>
      <c r="B2204" s="383" t="s">
        <v>15</v>
      </c>
      <c r="C2204" s="383" t="s">
        <v>16</v>
      </c>
      <c r="D2204" s="383" t="s">
        <v>13</v>
      </c>
      <c r="E2204" s="383" t="s">
        <v>680</v>
      </c>
      <c r="F2204" s="383" t="s">
        <v>10</v>
      </c>
      <c r="G2204" s="384">
        <v>3000</v>
      </c>
      <c r="H2204" s="383" t="s">
        <v>681</v>
      </c>
      <c r="I2204" s="383" t="s">
        <v>689</v>
      </c>
      <c r="J2204" s="383" t="s">
        <v>617</v>
      </c>
      <c r="K2204" s="383" t="s">
        <v>618</v>
      </c>
      <c r="L2204" s="384">
        <v>29608</v>
      </c>
      <c r="M2204" s="383" t="s">
        <v>642</v>
      </c>
      <c r="N2204" s="383" t="s">
        <v>620</v>
      </c>
      <c r="O2204" s="383" t="s">
        <v>230</v>
      </c>
    </row>
    <row r="2205" spans="1:15">
      <c r="A2205" s="385">
        <v>42106</v>
      </c>
      <c r="B2205" s="383" t="s">
        <v>15</v>
      </c>
      <c r="C2205" s="383" t="s">
        <v>16</v>
      </c>
      <c r="D2205" s="383" t="s">
        <v>13</v>
      </c>
      <c r="E2205" s="383" t="s">
        <v>680</v>
      </c>
      <c r="F2205" s="383" t="s">
        <v>10</v>
      </c>
      <c r="G2205" s="384">
        <v>3000</v>
      </c>
      <c r="H2205" s="383" t="s">
        <v>681</v>
      </c>
      <c r="I2205" s="383" t="s">
        <v>689</v>
      </c>
      <c r="J2205" s="383" t="s">
        <v>617</v>
      </c>
      <c r="K2205" s="383" t="s">
        <v>618</v>
      </c>
      <c r="L2205" s="384">
        <v>29608</v>
      </c>
      <c r="M2205" s="383" t="s">
        <v>642</v>
      </c>
      <c r="N2205" s="383" t="s">
        <v>620</v>
      </c>
      <c r="O2205" s="383" t="s">
        <v>230</v>
      </c>
    </row>
    <row r="2206" spans="1:15">
      <c r="A2206" s="385">
        <v>42107</v>
      </c>
      <c r="B2206" s="383" t="s">
        <v>15</v>
      </c>
      <c r="C2206" s="383" t="s">
        <v>16</v>
      </c>
      <c r="D2206" s="383" t="s">
        <v>13</v>
      </c>
      <c r="E2206" s="383" t="s">
        <v>680</v>
      </c>
      <c r="F2206" s="383" t="s">
        <v>10</v>
      </c>
      <c r="G2206" s="384">
        <v>3000</v>
      </c>
      <c r="H2206" s="383" t="s">
        <v>681</v>
      </c>
      <c r="I2206" s="383" t="s">
        <v>689</v>
      </c>
      <c r="J2206" s="383" t="s">
        <v>617</v>
      </c>
      <c r="K2206" s="383" t="s">
        <v>618</v>
      </c>
      <c r="L2206" s="384">
        <v>29973</v>
      </c>
      <c r="M2206" s="383" t="s">
        <v>642</v>
      </c>
      <c r="N2206" s="383" t="s">
        <v>620</v>
      </c>
      <c r="O2206" s="383" t="s">
        <v>230</v>
      </c>
    </row>
    <row r="2207" spans="1:15">
      <c r="A2207" s="385">
        <v>42108</v>
      </c>
      <c r="B2207" s="383" t="s">
        <v>15</v>
      </c>
      <c r="C2207" s="383" t="s">
        <v>16</v>
      </c>
      <c r="D2207" s="383" t="s">
        <v>13</v>
      </c>
      <c r="E2207" s="383" t="s">
        <v>680</v>
      </c>
      <c r="F2207" s="383" t="s">
        <v>10</v>
      </c>
      <c r="G2207" s="384">
        <v>3000</v>
      </c>
      <c r="H2207" s="383" t="s">
        <v>681</v>
      </c>
      <c r="I2207" s="383" t="s">
        <v>689</v>
      </c>
      <c r="J2207" s="383" t="s">
        <v>617</v>
      </c>
      <c r="K2207" s="383" t="s">
        <v>618</v>
      </c>
      <c r="L2207" s="384">
        <v>30380</v>
      </c>
      <c r="M2207" s="383" t="s">
        <v>642</v>
      </c>
      <c r="N2207" s="383" t="s">
        <v>620</v>
      </c>
      <c r="O2207" s="383" t="s">
        <v>230</v>
      </c>
    </row>
    <row r="2208" spans="1:15">
      <c r="A2208" s="385">
        <v>42109</v>
      </c>
      <c r="B2208" s="383" t="s">
        <v>15</v>
      </c>
      <c r="C2208" s="383" t="s">
        <v>16</v>
      </c>
      <c r="D2208" s="383" t="s">
        <v>13</v>
      </c>
      <c r="E2208" s="383" t="s">
        <v>680</v>
      </c>
      <c r="F2208" s="383" t="s">
        <v>10</v>
      </c>
      <c r="G2208" s="384">
        <v>3000</v>
      </c>
      <c r="H2208" s="383" t="s">
        <v>681</v>
      </c>
      <c r="I2208" s="383" t="s">
        <v>689</v>
      </c>
      <c r="J2208" s="383" t="s">
        <v>617</v>
      </c>
      <c r="K2208" s="383" t="s">
        <v>618</v>
      </c>
      <c r="L2208" s="384">
        <v>30722</v>
      </c>
      <c r="M2208" s="383" t="s">
        <v>642</v>
      </c>
      <c r="N2208" s="383" t="s">
        <v>620</v>
      </c>
      <c r="O2208" s="383" t="s">
        <v>230</v>
      </c>
    </row>
    <row r="2209" spans="1:15">
      <c r="A2209" s="385">
        <v>42110</v>
      </c>
      <c r="B2209" s="383" t="s">
        <v>15</v>
      </c>
      <c r="C2209" s="383" t="s">
        <v>16</v>
      </c>
      <c r="D2209" s="383" t="s">
        <v>13</v>
      </c>
      <c r="E2209" s="383" t="s">
        <v>680</v>
      </c>
      <c r="F2209" s="383" t="s">
        <v>10</v>
      </c>
      <c r="G2209" s="384">
        <v>3000</v>
      </c>
      <c r="H2209" s="383" t="s">
        <v>681</v>
      </c>
      <c r="I2209" s="383" t="s">
        <v>689</v>
      </c>
      <c r="J2209" s="383" t="s">
        <v>617</v>
      </c>
      <c r="K2209" s="383" t="s">
        <v>618</v>
      </c>
      <c r="L2209" s="384">
        <v>30780</v>
      </c>
      <c r="M2209" s="383" t="s">
        <v>642</v>
      </c>
      <c r="N2209" s="383" t="s">
        <v>620</v>
      </c>
      <c r="O2209" s="383" t="s">
        <v>230</v>
      </c>
    </row>
    <row r="2210" spans="1:15">
      <c r="A2210" s="385">
        <v>42114</v>
      </c>
      <c r="B2210" s="383" t="s">
        <v>15</v>
      </c>
      <c r="C2210" s="383" t="s">
        <v>16</v>
      </c>
      <c r="D2210" s="383" t="s">
        <v>13</v>
      </c>
      <c r="E2210" s="383" t="s">
        <v>680</v>
      </c>
      <c r="F2210" s="383" t="s">
        <v>10</v>
      </c>
      <c r="G2210" s="384">
        <v>4000</v>
      </c>
      <c r="H2210" s="383" t="s">
        <v>681</v>
      </c>
      <c r="I2210" s="383" t="s">
        <v>703</v>
      </c>
      <c r="J2210" s="383" t="s">
        <v>617</v>
      </c>
      <c r="K2210" s="383" t="s">
        <v>618</v>
      </c>
      <c r="L2210" s="384">
        <v>30780</v>
      </c>
      <c r="M2210" s="383" t="s">
        <v>643</v>
      </c>
      <c r="N2210" s="383" t="s">
        <v>620</v>
      </c>
      <c r="O2210" s="383" t="s">
        <v>230</v>
      </c>
    </row>
    <row r="2211" spans="1:15">
      <c r="A2211" s="385">
        <v>42115</v>
      </c>
      <c r="B2211" s="383" t="s">
        <v>15</v>
      </c>
      <c r="C2211" s="383" t="s">
        <v>16</v>
      </c>
      <c r="D2211" s="383" t="s">
        <v>13</v>
      </c>
      <c r="E2211" s="383" t="s">
        <v>680</v>
      </c>
      <c r="F2211" s="383" t="s">
        <v>10</v>
      </c>
      <c r="G2211" s="384">
        <v>4000</v>
      </c>
      <c r="H2211" s="383" t="s">
        <v>681</v>
      </c>
      <c r="I2211" s="383" t="s">
        <v>703</v>
      </c>
      <c r="J2211" s="383" t="s">
        <v>617</v>
      </c>
      <c r="K2211" s="383" t="s">
        <v>618</v>
      </c>
      <c r="L2211" s="384">
        <v>30780</v>
      </c>
      <c r="M2211" s="383" t="s">
        <v>643</v>
      </c>
      <c r="N2211" s="383" t="s">
        <v>620</v>
      </c>
      <c r="O2211" s="383" t="s">
        <v>230</v>
      </c>
    </row>
    <row r="2212" spans="1:15">
      <c r="A2212" s="385">
        <v>42116</v>
      </c>
      <c r="B2212" s="383" t="s">
        <v>663</v>
      </c>
      <c r="C2212" s="383" t="s">
        <v>664</v>
      </c>
      <c r="D2212" s="383" t="s">
        <v>22</v>
      </c>
      <c r="E2212" s="383" t="s">
        <v>665</v>
      </c>
      <c r="F2212" s="383" t="s">
        <v>10</v>
      </c>
      <c r="G2212" s="384">
        <v>2185</v>
      </c>
      <c r="H2212" s="383" t="s">
        <v>704</v>
      </c>
      <c r="I2212" s="383" t="s">
        <v>705</v>
      </c>
      <c r="J2212" s="383" t="s">
        <v>617</v>
      </c>
      <c r="K2212" s="383" t="s">
        <v>618</v>
      </c>
      <c r="L2212" s="384">
        <v>30780</v>
      </c>
      <c r="M2212" s="383" t="s">
        <v>643</v>
      </c>
      <c r="N2212" s="383" t="s">
        <v>620</v>
      </c>
      <c r="O2212" s="383" t="s">
        <v>230</v>
      </c>
    </row>
    <row r="2213" spans="1:15">
      <c r="A2213" s="385">
        <v>42117</v>
      </c>
      <c r="B2213" s="383" t="s">
        <v>663</v>
      </c>
      <c r="C2213" s="383" t="s">
        <v>664</v>
      </c>
      <c r="D2213" s="383" t="s">
        <v>22</v>
      </c>
      <c r="E2213" s="383" t="s">
        <v>665</v>
      </c>
      <c r="F2213" s="383" t="s">
        <v>10</v>
      </c>
      <c r="G2213" s="384">
        <v>2274</v>
      </c>
      <c r="H2213" s="383" t="s">
        <v>704</v>
      </c>
      <c r="I2213" s="383" t="s">
        <v>707</v>
      </c>
      <c r="J2213" s="383" t="s">
        <v>617</v>
      </c>
      <c r="K2213" s="383" t="s">
        <v>618</v>
      </c>
      <c r="L2213" s="384">
        <v>30780</v>
      </c>
      <c r="M2213" s="383" t="s">
        <v>643</v>
      </c>
      <c r="N2213" s="383" t="s">
        <v>620</v>
      </c>
      <c r="O2213" s="383" t="s">
        <v>230</v>
      </c>
    </row>
    <row r="2214" spans="1:15">
      <c r="A2214" s="385">
        <v>42118</v>
      </c>
      <c r="B2214" s="383" t="s">
        <v>663</v>
      </c>
      <c r="C2214" s="383" t="s">
        <v>664</v>
      </c>
      <c r="D2214" s="383" t="s">
        <v>22</v>
      </c>
      <c r="E2214" s="383" t="s">
        <v>665</v>
      </c>
      <c r="F2214" s="383" t="s">
        <v>10</v>
      </c>
      <c r="G2214" s="384">
        <v>2274</v>
      </c>
      <c r="H2214" s="383" t="s">
        <v>704</v>
      </c>
      <c r="I2214" s="383" t="s">
        <v>707</v>
      </c>
      <c r="J2214" s="383" t="s">
        <v>617</v>
      </c>
      <c r="K2214" s="383" t="s">
        <v>618</v>
      </c>
      <c r="L2214" s="384">
        <v>30780</v>
      </c>
      <c r="M2214" s="383" t="s">
        <v>643</v>
      </c>
      <c r="N2214" s="383" t="s">
        <v>620</v>
      </c>
      <c r="O2214" s="383" t="s">
        <v>230</v>
      </c>
    </row>
    <row r="2215" spans="1:15">
      <c r="A2215" s="385">
        <v>42119</v>
      </c>
      <c r="B2215" s="383" t="s">
        <v>663</v>
      </c>
      <c r="C2215" s="383" t="s">
        <v>664</v>
      </c>
      <c r="D2215" s="383" t="s">
        <v>22</v>
      </c>
      <c r="E2215" s="383" t="s">
        <v>665</v>
      </c>
      <c r="F2215" s="383" t="s">
        <v>10</v>
      </c>
      <c r="G2215" s="384">
        <v>2860</v>
      </c>
      <c r="H2215" s="383" t="s">
        <v>704</v>
      </c>
      <c r="I2215" s="383" t="s">
        <v>709</v>
      </c>
      <c r="J2215" s="383" t="s">
        <v>617</v>
      </c>
      <c r="K2215" s="383" t="s">
        <v>618</v>
      </c>
      <c r="L2215" s="384">
        <v>30780</v>
      </c>
      <c r="M2215" s="383" t="s">
        <v>643</v>
      </c>
      <c r="N2215" s="383" t="s">
        <v>620</v>
      </c>
      <c r="O2215" s="383" t="s">
        <v>230</v>
      </c>
    </row>
    <row r="2216" spans="1:15">
      <c r="A2216" s="385">
        <v>42120</v>
      </c>
      <c r="B2216" s="383" t="s">
        <v>663</v>
      </c>
      <c r="C2216" s="383" t="s">
        <v>664</v>
      </c>
      <c r="D2216" s="383" t="s">
        <v>22</v>
      </c>
      <c r="E2216" s="383" t="s">
        <v>665</v>
      </c>
      <c r="F2216" s="383" t="s">
        <v>10</v>
      </c>
      <c r="G2216" s="384">
        <v>2860</v>
      </c>
      <c r="H2216" s="383" t="s">
        <v>704</v>
      </c>
      <c r="I2216" s="383" t="s">
        <v>709</v>
      </c>
      <c r="J2216" s="383" t="s">
        <v>617</v>
      </c>
      <c r="K2216" s="383" t="s">
        <v>618</v>
      </c>
      <c r="L2216" s="384">
        <v>30780</v>
      </c>
      <c r="M2216" s="383" t="s">
        <v>643</v>
      </c>
      <c r="N2216" s="383" t="s">
        <v>620</v>
      </c>
      <c r="O2216" s="383" t="s">
        <v>230</v>
      </c>
    </row>
    <row r="2217" spans="1:15">
      <c r="A2217" s="385">
        <v>42121</v>
      </c>
      <c r="B2217" s="383" t="s">
        <v>663</v>
      </c>
      <c r="C2217" s="383" t="s">
        <v>664</v>
      </c>
      <c r="D2217" s="383" t="s">
        <v>22</v>
      </c>
      <c r="E2217" s="383" t="s">
        <v>665</v>
      </c>
      <c r="F2217" s="383" t="s">
        <v>10</v>
      </c>
      <c r="G2217" s="384">
        <v>2274</v>
      </c>
      <c r="H2217" s="383" t="s">
        <v>704</v>
      </c>
      <c r="I2217" s="383" t="s">
        <v>707</v>
      </c>
      <c r="J2217" s="383" t="s">
        <v>617</v>
      </c>
      <c r="K2217" s="383" t="s">
        <v>618</v>
      </c>
      <c r="L2217" s="384">
        <v>30780</v>
      </c>
      <c r="M2217" s="383" t="s">
        <v>643</v>
      </c>
      <c r="N2217" s="383" t="s">
        <v>620</v>
      </c>
      <c r="O2217" s="383" t="s">
        <v>230</v>
      </c>
    </row>
    <row r="2218" spans="1:15">
      <c r="A2218" s="385">
        <v>42122</v>
      </c>
      <c r="B2218" s="383" t="s">
        <v>663</v>
      </c>
      <c r="C2218" s="383" t="s">
        <v>664</v>
      </c>
      <c r="D2218" s="383" t="s">
        <v>22</v>
      </c>
      <c r="E2218" s="383" t="s">
        <v>665</v>
      </c>
      <c r="F2218" s="383" t="s">
        <v>10</v>
      </c>
      <c r="G2218" s="384">
        <v>2860</v>
      </c>
      <c r="H2218" s="383" t="s">
        <v>704</v>
      </c>
      <c r="I2218" s="383" t="s">
        <v>709</v>
      </c>
      <c r="J2218" s="383" t="s">
        <v>617</v>
      </c>
      <c r="K2218" s="383" t="s">
        <v>618</v>
      </c>
      <c r="L2218" s="384">
        <v>30780</v>
      </c>
      <c r="M2218" s="383" t="s">
        <v>643</v>
      </c>
      <c r="N2218" s="383" t="s">
        <v>620</v>
      </c>
      <c r="O2218" s="383" t="s">
        <v>230</v>
      </c>
    </row>
    <row r="2219" spans="1:15">
      <c r="A2219" s="385">
        <v>42123</v>
      </c>
      <c r="B2219" s="383" t="s">
        <v>663</v>
      </c>
      <c r="C2219" s="383" t="s">
        <v>664</v>
      </c>
      <c r="D2219" s="383" t="s">
        <v>22</v>
      </c>
      <c r="E2219" s="383" t="s">
        <v>665</v>
      </c>
      <c r="F2219" s="383" t="s">
        <v>10</v>
      </c>
      <c r="G2219" s="384">
        <v>2185</v>
      </c>
      <c r="H2219" s="383" t="s">
        <v>704</v>
      </c>
      <c r="I2219" s="383" t="s">
        <v>705</v>
      </c>
      <c r="J2219" s="383" t="s">
        <v>617</v>
      </c>
      <c r="K2219" s="383" t="s">
        <v>618</v>
      </c>
      <c r="L2219" s="384">
        <v>30780</v>
      </c>
      <c r="M2219" s="383" t="s">
        <v>643</v>
      </c>
      <c r="N2219" s="383" t="s">
        <v>620</v>
      </c>
      <c r="O2219" s="383" t="s">
        <v>230</v>
      </c>
    </row>
    <row r="2220" spans="1:15">
      <c r="A2220" s="385">
        <v>42124</v>
      </c>
      <c r="B2220" s="383" t="s">
        <v>663</v>
      </c>
      <c r="C2220" s="383" t="s">
        <v>664</v>
      </c>
      <c r="D2220" s="383" t="s">
        <v>22</v>
      </c>
      <c r="E2220" s="383" t="s">
        <v>665</v>
      </c>
      <c r="F2220" s="383" t="s">
        <v>10</v>
      </c>
      <c r="G2220" s="384">
        <v>2860</v>
      </c>
      <c r="H2220" s="383" t="s">
        <v>704</v>
      </c>
      <c r="I2220" s="383" t="s">
        <v>709</v>
      </c>
      <c r="J2220" s="383" t="s">
        <v>617</v>
      </c>
      <c r="K2220" s="383" t="s">
        <v>618</v>
      </c>
      <c r="L2220" s="384">
        <v>30780</v>
      </c>
      <c r="M2220" s="383" t="s">
        <v>643</v>
      </c>
      <c r="N2220" s="383" t="s">
        <v>620</v>
      </c>
      <c r="O2220" s="383" t="s">
        <v>230</v>
      </c>
    </row>
    <row r="2221" spans="1:15">
      <c r="A2221" s="385">
        <v>42125</v>
      </c>
      <c r="B2221" s="383" t="s">
        <v>663</v>
      </c>
      <c r="C2221" s="383" t="s">
        <v>664</v>
      </c>
      <c r="D2221" s="383" t="s">
        <v>22</v>
      </c>
      <c r="E2221" s="383" t="s">
        <v>665</v>
      </c>
      <c r="F2221" s="383" t="s">
        <v>10</v>
      </c>
      <c r="G2221" s="384">
        <v>2185</v>
      </c>
      <c r="H2221" s="383" t="s">
        <v>704</v>
      </c>
      <c r="I2221" s="383" t="s">
        <v>705</v>
      </c>
      <c r="J2221" s="383" t="s">
        <v>617</v>
      </c>
      <c r="K2221" s="383" t="s">
        <v>618</v>
      </c>
      <c r="L2221" s="384">
        <v>30780</v>
      </c>
      <c r="M2221" s="383" t="s">
        <v>643</v>
      </c>
      <c r="N2221" s="383" t="s">
        <v>620</v>
      </c>
      <c r="O2221" s="383" t="s">
        <v>230</v>
      </c>
    </row>
    <row r="2222" spans="1:15">
      <c r="A2222" s="385">
        <v>42126</v>
      </c>
      <c r="B2222" s="383" t="s">
        <v>663</v>
      </c>
      <c r="C2222" s="383" t="s">
        <v>664</v>
      </c>
      <c r="D2222" s="383" t="s">
        <v>22</v>
      </c>
      <c r="E2222" s="383" t="s">
        <v>665</v>
      </c>
      <c r="F2222" s="383" t="s">
        <v>10</v>
      </c>
      <c r="G2222" s="384">
        <v>2274</v>
      </c>
      <c r="H2222" s="383" t="s">
        <v>704</v>
      </c>
      <c r="I2222" s="383" t="s">
        <v>707</v>
      </c>
      <c r="J2222" s="383" t="s">
        <v>617</v>
      </c>
      <c r="K2222" s="383" t="s">
        <v>618</v>
      </c>
      <c r="L2222" s="384">
        <v>30780</v>
      </c>
      <c r="M2222" s="383" t="s">
        <v>643</v>
      </c>
      <c r="N2222" s="383" t="s">
        <v>620</v>
      </c>
      <c r="O2222" s="383" t="s">
        <v>230</v>
      </c>
    </row>
    <row r="2223" spans="1:15">
      <c r="A2223" s="385">
        <v>42127</v>
      </c>
      <c r="B2223" s="383" t="s">
        <v>663</v>
      </c>
      <c r="C2223" s="383" t="s">
        <v>664</v>
      </c>
      <c r="D2223" s="383" t="s">
        <v>22</v>
      </c>
      <c r="E2223" s="383" t="s">
        <v>665</v>
      </c>
      <c r="F2223" s="383" t="s">
        <v>10</v>
      </c>
      <c r="G2223" s="384">
        <v>2860</v>
      </c>
      <c r="H2223" s="383" t="s">
        <v>704</v>
      </c>
      <c r="I2223" s="383" t="s">
        <v>709</v>
      </c>
      <c r="J2223" s="383" t="s">
        <v>617</v>
      </c>
      <c r="K2223" s="383" t="s">
        <v>618</v>
      </c>
      <c r="L2223" s="384">
        <v>30780</v>
      </c>
      <c r="M2223" s="383" t="s">
        <v>643</v>
      </c>
      <c r="N2223" s="383" t="s">
        <v>620</v>
      </c>
      <c r="O2223" s="383" t="s">
        <v>230</v>
      </c>
    </row>
    <row r="2224" spans="1:15">
      <c r="A2224" s="385">
        <v>42128</v>
      </c>
      <c r="B2224" s="383" t="s">
        <v>663</v>
      </c>
      <c r="C2224" s="383" t="s">
        <v>664</v>
      </c>
      <c r="D2224" s="383" t="s">
        <v>22</v>
      </c>
      <c r="E2224" s="383" t="s">
        <v>665</v>
      </c>
      <c r="F2224" s="383" t="s">
        <v>10</v>
      </c>
      <c r="G2224" s="384">
        <v>2860</v>
      </c>
      <c r="H2224" s="383" t="s">
        <v>704</v>
      </c>
      <c r="I2224" s="383" t="s">
        <v>709</v>
      </c>
      <c r="J2224" s="383" t="s">
        <v>617</v>
      </c>
      <c r="K2224" s="383" t="s">
        <v>618</v>
      </c>
      <c r="L2224" s="384">
        <v>30780</v>
      </c>
      <c r="M2224" s="383" t="s">
        <v>643</v>
      </c>
      <c r="N2224" s="383" t="s">
        <v>620</v>
      </c>
      <c r="O2224" s="383" t="s">
        <v>230</v>
      </c>
    </row>
    <row r="2225" spans="1:15">
      <c r="A2225" s="385">
        <v>42133</v>
      </c>
      <c r="B2225" s="383" t="s">
        <v>663</v>
      </c>
      <c r="C2225" s="383" t="s">
        <v>664</v>
      </c>
      <c r="D2225" s="383" t="s">
        <v>22</v>
      </c>
      <c r="E2225" s="383" t="s">
        <v>665</v>
      </c>
      <c r="F2225" s="383" t="s">
        <v>10</v>
      </c>
      <c r="G2225" s="384">
        <v>2150</v>
      </c>
      <c r="H2225" s="383" t="s">
        <v>704</v>
      </c>
      <c r="I2225" s="383" t="s">
        <v>721</v>
      </c>
      <c r="J2225" s="383" t="s">
        <v>617</v>
      </c>
      <c r="K2225" s="383" t="s">
        <v>618</v>
      </c>
      <c r="L2225" s="384">
        <v>30780</v>
      </c>
      <c r="M2225" s="383" t="s">
        <v>643</v>
      </c>
      <c r="N2225" s="383" t="s">
        <v>620</v>
      </c>
      <c r="O2225" s="383" t="s">
        <v>230</v>
      </c>
    </row>
    <row r="2226" spans="1:15">
      <c r="A2226" s="385">
        <v>42134</v>
      </c>
      <c r="B2226" s="383" t="s">
        <v>663</v>
      </c>
      <c r="C2226" s="383" t="s">
        <v>664</v>
      </c>
      <c r="D2226" s="383" t="s">
        <v>22</v>
      </c>
      <c r="E2226" s="383" t="s">
        <v>665</v>
      </c>
      <c r="F2226" s="383" t="s">
        <v>10</v>
      </c>
      <c r="G2226" s="384">
        <v>2150</v>
      </c>
      <c r="H2226" s="383" t="s">
        <v>704</v>
      </c>
      <c r="I2226" s="383" t="s">
        <v>721</v>
      </c>
      <c r="J2226" s="383" t="s">
        <v>617</v>
      </c>
      <c r="K2226" s="383" t="s">
        <v>618</v>
      </c>
      <c r="L2226" s="384">
        <v>30780</v>
      </c>
      <c r="M2226" s="383" t="s">
        <v>643</v>
      </c>
      <c r="N2226" s="383" t="s">
        <v>620</v>
      </c>
      <c r="O2226" s="383" t="s">
        <v>230</v>
      </c>
    </row>
    <row r="2227" spans="1:15">
      <c r="A2227" s="385">
        <v>42135</v>
      </c>
      <c r="B2227" s="383" t="s">
        <v>663</v>
      </c>
      <c r="C2227" s="383" t="s">
        <v>664</v>
      </c>
      <c r="D2227" s="383" t="s">
        <v>22</v>
      </c>
      <c r="E2227" s="383" t="s">
        <v>665</v>
      </c>
      <c r="F2227" s="383" t="s">
        <v>10</v>
      </c>
      <c r="G2227" s="384">
        <v>2800</v>
      </c>
      <c r="H2227" s="383" t="s">
        <v>704</v>
      </c>
      <c r="I2227" s="383" t="s">
        <v>722</v>
      </c>
      <c r="J2227" s="383" t="s">
        <v>617</v>
      </c>
      <c r="K2227" s="383" t="s">
        <v>618</v>
      </c>
      <c r="L2227" s="384">
        <v>30780</v>
      </c>
      <c r="M2227" s="383" t="s">
        <v>643</v>
      </c>
      <c r="N2227" s="383" t="s">
        <v>620</v>
      </c>
      <c r="O2227" s="383" t="s">
        <v>230</v>
      </c>
    </row>
    <row r="2228" spans="1:15">
      <c r="A2228" s="385">
        <v>42136</v>
      </c>
      <c r="B2228" s="383" t="s">
        <v>663</v>
      </c>
      <c r="C2228" s="383" t="s">
        <v>664</v>
      </c>
      <c r="D2228" s="383" t="s">
        <v>22</v>
      </c>
      <c r="E2228" s="383" t="s">
        <v>665</v>
      </c>
      <c r="F2228" s="383" t="s">
        <v>10</v>
      </c>
      <c r="G2228" s="384">
        <v>2860</v>
      </c>
      <c r="H2228" s="383" t="s">
        <v>704</v>
      </c>
      <c r="I2228" s="383" t="s">
        <v>709</v>
      </c>
      <c r="J2228" s="383" t="s">
        <v>617</v>
      </c>
      <c r="K2228" s="383" t="s">
        <v>618</v>
      </c>
      <c r="L2228" s="384">
        <v>30780</v>
      </c>
      <c r="M2228" s="383" t="s">
        <v>643</v>
      </c>
      <c r="N2228" s="383" t="s">
        <v>620</v>
      </c>
      <c r="O2228" s="383" t="s">
        <v>230</v>
      </c>
    </row>
    <row r="2229" spans="1:15">
      <c r="A2229" s="385">
        <v>42137</v>
      </c>
      <c r="B2229" s="383" t="s">
        <v>663</v>
      </c>
      <c r="C2229" s="383" t="s">
        <v>664</v>
      </c>
      <c r="D2229" s="383" t="s">
        <v>22</v>
      </c>
      <c r="E2229" s="383" t="s">
        <v>665</v>
      </c>
      <c r="F2229" s="383" t="s">
        <v>10</v>
      </c>
      <c r="G2229" s="384">
        <v>2860</v>
      </c>
      <c r="H2229" s="383" t="s">
        <v>704</v>
      </c>
      <c r="I2229" s="383" t="s">
        <v>709</v>
      </c>
      <c r="J2229" s="383" t="s">
        <v>617</v>
      </c>
      <c r="K2229" s="383" t="s">
        <v>618</v>
      </c>
      <c r="L2229" s="384">
        <v>30780</v>
      </c>
      <c r="M2229" s="383" t="s">
        <v>644</v>
      </c>
      <c r="N2229" s="383" t="s">
        <v>620</v>
      </c>
      <c r="O2229" s="383" t="s">
        <v>230</v>
      </c>
    </row>
    <row r="2230" spans="1:15">
      <c r="A2230" s="385">
        <v>42138</v>
      </c>
      <c r="B2230" s="383" t="s">
        <v>663</v>
      </c>
      <c r="C2230" s="383" t="s">
        <v>664</v>
      </c>
      <c r="D2230" s="383" t="s">
        <v>22</v>
      </c>
      <c r="E2230" s="383" t="s">
        <v>665</v>
      </c>
      <c r="F2230" s="383" t="s">
        <v>10</v>
      </c>
      <c r="G2230" s="384">
        <v>2383</v>
      </c>
      <c r="H2230" s="383" t="s">
        <v>704</v>
      </c>
      <c r="I2230" s="383" t="s">
        <v>718</v>
      </c>
      <c r="J2230" s="383" t="s">
        <v>617</v>
      </c>
      <c r="K2230" s="383" t="s">
        <v>618</v>
      </c>
      <c r="L2230" s="384">
        <v>30780</v>
      </c>
      <c r="M2230" s="383" t="s">
        <v>644</v>
      </c>
      <c r="N2230" s="383" t="s">
        <v>620</v>
      </c>
      <c r="O2230" s="383" t="s">
        <v>230</v>
      </c>
    </row>
    <row r="2231" spans="1:15">
      <c r="A2231" s="385">
        <v>42139</v>
      </c>
      <c r="B2231" s="383" t="s">
        <v>663</v>
      </c>
      <c r="C2231" s="383" t="s">
        <v>664</v>
      </c>
      <c r="D2231" s="383" t="s">
        <v>22</v>
      </c>
      <c r="E2231" s="383" t="s">
        <v>665</v>
      </c>
      <c r="F2231" s="383" t="s">
        <v>10</v>
      </c>
      <c r="G2231" s="384">
        <v>2383</v>
      </c>
      <c r="H2231" s="383" t="s">
        <v>704</v>
      </c>
      <c r="I2231" s="383" t="s">
        <v>718</v>
      </c>
      <c r="J2231" s="383" t="s">
        <v>617</v>
      </c>
      <c r="K2231" s="383" t="s">
        <v>618</v>
      </c>
      <c r="L2231" s="384">
        <v>30780</v>
      </c>
      <c r="M2231" s="383" t="s">
        <v>644</v>
      </c>
      <c r="N2231" s="383" t="s">
        <v>620</v>
      </c>
      <c r="O2231" s="383" t="s">
        <v>230</v>
      </c>
    </row>
    <row r="2232" spans="1:15">
      <c r="A2232" s="385">
        <v>42140</v>
      </c>
      <c r="B2232" s="383" t="s">
        <v>663</v>
      </c>
      <c r="C2232" s="383" t="s">
        <v>664</v>
      </c>
      <c r="D2232" s="383" t="s">
        <v>22</v>
      </c>
      <c r="E2232" s="383" t="s">
        <v>665</v>
      </c>
      <c r="F2232" s="383" t="s">
        <v>10</v>
      </c>
      <c r="G2232" s="384">
        <v>32222</v>
      </c>
      <c r="H2232" s="383" t="s">
        <v>704</v>
      </c>
      <c r="I2232" s="383" t="s">
        <v>711</v>
      </c>
      <c r="J2232" s="383" t="s">
        <v>617</v>
      </c>
      <c r="K2232" s="383" t="s">
        <v>618</v>
      </c>
      <c r="L2232" s="384">
        <v>30780</v>
      </c>
      <c r="M2232" s="383" t="s">
        <v>644</v>
      </c>
      <c r="N2232" s="383" t="s">
        <v>620</v>
      </c>
      <c r="O2232" s="383" t="s">
        <v>230</v>
      </c>
    </row>
    <row r="2233" spans="1:15">
      <c r="A2233" s="385">
        <v>42141</v>
      </c>
      <c r="B2233" s="383" t="s">
        <v>663</v>
      </c>
      <c r="C2233" s="383" t="s">
        <v>664</v>
      </c>
      <c r="D2233" s="383" t="s">
        <v>22</v>
      </c>
      <c r="E2233" s="383" t="s">
        <v>665</v>
      </c>
      <c r="F2233" s="383" t="s">
        <v>10</v>
      </c>
      <c r="G2233" s="384">
        <v>32222</v>
      </c>
      <c r="H2233" s="383" t="s">
        <v>704</v>
      </c>
      <c r="I2233" s="383" t="s">
        <v>711</v>
      </c>
      <c r="J2233" s="383" t="s">
        <v>617</v>
      </c>
      <c r="K2233" s="383" t="s">
        <v>618</v>
      </c>
      <c r="L2233" s="384">
        <v>30780</v>
      </c>
      <c r="M2233" s="383" t="s">
        <v>644</v>
      </c>
      <c r="N2233" s="383" t="s">
        <v>620</v>
      </c>
      <c r="O2233" s="383" t="s">
        <v>230</v>
      </c>
    </row>
    <row r="2234" spans="1:15">
      <c r="A2234" s="385">
        <v>42142</v>
      </c>
      <c r="B2234" s="383" t="s">
        <v>663</v>
      </c>
      <c r="C2234" s="383" t="s">
        <v>664</v>
      </c>
      <c r="D2234" s="383" t="s">
        <v>22</v>
      </c>
      <c r="E2234" s="383" t="s">
        <v>665</v>
      </c>
      <c r="F2234" s="383" t="s">
        <v>10</v>
      </c>
      <c r="G2234" s="384">
        <v>2383</v>
      </c>
      <c r="H2234" s="383" t="s">
        <v>704</v>
      </c>
      <c r="I2234" s="383" t="s">
        <v>715</v>
      </c>
      <c r="J2234" s="383" t="s">
        <v>617</v>
      </c>
      <c r="K2234" s="383" t="s">
        <v>618</v>
      </c>
      <c r="L2234" s="384">
        <v>30780</v>
      </c>
      <c r="M2234" s="383" t="s">
        <v>644</v>
      </c>
      <c r="N2234" s="383" t="s">
        <v>620</v>
      </c>
      <c r="O2234" s="383" t="s">
        <v>230</v>
      </c>
    </row>
    <row r="2235" spans="1:15">
      <c r="A2235" s="385">
        <v>42143</v>
      </c>
      <c r="B2235" s="383" t="s">
        <v>663</v>
      </c>
      <c r="C2235" s="383" t="s">
        <v>664</v>
      </c>
      <c r="D2235" s="383" t="s">
        <v>22</v>
      </c>
      <c r="E2235" s="383" t="s">
        <v>665</v>
      </c>
      <c r="F2235" s="383" t="s">
        <v>10</v>
      </c>
      <c r="G2235" s="384">
        <v>1895</v>
      </c>
      <c r="H2235" s="383" t="s">
        <v>704</v>
      </c>
      <c r="I2235" s="383" t="s">
        <v>713</v>
      </c>
      <c r="J2235" s="383" t="s">
        <v>617</v>
      </c>
      <c r="K2235" s="383" t="s">
        <v>618</v>
      </c>
      <c r="L2235" s="384">
        <v>30780</v>
      </c>
      <c r="M2235" s="383" t="s">
        <v>644</v>
      </c>
      <c r="N2235" s="383" t="s">
        <v>620</v>
      </c>
      <c r="O2235" s="383" t="s">
        <v>230</v>
      </c>
    </row>
    <row r="2236" spans="1:15">
      <c r="A2236" s="385">
        <v>42144</v>
      </c>
      <c r="B2236" s="383" t="s">
        <v>663</v>
      </c>
      <c r="C2236" s="383" t="s">
        <v>664</v>
      </c>
      <c r="D2236" s="383" t="s">
        <v>22</v>
      </c>
      <c r="E2236" s="383" t="s">
        <v>665</v>
      </c>
      <c r="F2236" s="383" t="s">
        <v>10</v>
      </c>
      <c r="G2236" s="384">
        <v>2383</v>
      </c>
      <c r="H2236" s="383" t="s">
        <v>704</v>
      </c>
      <c r="I2236" s="383" t="s">
        <v>715</v>
      </c>
      <c r="J2236" s="383" t="s">
        <v>617</v>
      </c>
      <c r="K2236" s="383" t="s">
        <v>618</v>
      </c>
      <c r="L2236" s="384">
        <v>30780</v>
      </c>
      <c r="M2236" s="383" t="s">
        <v>644</v>
      </c>
      <c r="N2236" s="383" t="s">
        <v>620</v>
      </c>
      <c r="O2236" s="383" t="s">
        <v>230</v>
      </c>
    </row>
    <row r="2237" spans="1:15">
      <c r="A2237" s="385">
        <v>42145</v>
      </c>
      <c r="B2237" s="383" t="s">
        <v>663</v>
      </c>
      <c r="C2237" s="383" t="s">
        <v>664</v>
      </c>
      <c r="D2237" s="383" t="s">
        <v>22</v>
      </c>
      <c r="E2237" s="383" t="s">
        <v>665</v>
      </c>
      <c r="F2237" s="383" t="s">
        <v>10</v>
      </c>
      <c r="G2237" s="384">
        <v>2383</v>
      </c>
      <c r="H2237" s="383" t="s">
        <v>704</v>
      </c>
      <c r="I2237" s="383" t="s">
        <v>715</v>
      </c>
      <c r="J2237" s="383" t="s">
        <v>617</v>
      </c>
      <c r="K2237" s="383" t="s">
        <v>618</v>
      </c>
      <c r="L2237" s="384">
        <v>30780</v>
      </c>
      <c r="M2237" s="383" t="s">
        <v>644</v>
      </c>
      <c r="N2237" s="383" t="s">
        <v>620</v>
      </c>
      <c r="O2237" s="383" t="s">
        <v>230</v>
      </c>
    </row>
    <row r="2238" spans="1:15">
      <c r="A2238" s="385">
        <v>42146</v>
      </c>
      <c r="B2238" s="383" t="s">
        <v>663</v>
      </c>
      <c r="C2238" s="383" t="s">
        <v>664</v>
      </c>
      <c r="D2238" s="383" t="s">
        <v>22</v>
      </c>
      <c r="E2238" s="383" t="s">
        <v>665</v>
      </c>
      <c r="F2238" s="383" t="s">
        <v>10</v>
      </c>
      <c r="G2238" s="384">
        <v>1895</v>
      </c>
      <c r="H2238" s="383" t="s">
        <v>704</v>
      </c>
      <c r="I2238" s="383" t="s">
        <v>713</v>
      </c>
      <c r="J2238" s="383" t="s">
        <v>617</v>
      </c>
      <c r="K2238" s="383" t="s">
        <v>618</v>
      </c>
      <c r="L2238" s="384">
        <v>30780</v>
      </c>
      <c r="M2238" s="383" t="s">
        <v>644</v>
      </c>
      <c r="N2238" s="383" t="s">
        <v>620</v>
      </c>
      <c r="O2238" s="383" t="s">
        <v>230</v>
      </c>
    </row>
    <row r="2239" spans="1:15">
      <c r="A2239" s="385">
        <v>42147</v>
      </c>
      <c r="B2239" s="383" t="s">
        <v>663</v>
      </c>
      <c r="C2239" s="383" t="s">
        <v>664</v>
      </c>
      <c r="D2239" s="383" t="s">
        <v>22</v>
      </c>
      <c r="E2239" s="383" t="s">
        <v>665</v>
      </c>
      <c r="F2239" s="383" t="s">
        <v>10</v>
      </c>
      <c r="G2239" s="384">
        <v>32222</v>
      </c>
      <c r="H2239" s="383" t="s">
        <v>704</v>
      </c>
      <c r="I2239" s="383" t="s">
        <v>711</v>
      </c>
      <c r="J2239" s="383" t="s">
        <v>617</v>
      </c>
      <c r="K2239" s="383" t="s">
        <v>618</v>
      </c>
      <c r="L2239" s="384">
        <v>30780</v>
      </c>
      <c r="M2239" s="383" t="s">
        <v>645</v>
      </c>
      <c r="N2239" s="383" t="s">
        <v>620</v>
      </c>
      <c r="O2239" s="383" t="s">
        <v>230</v>
      </c>
    </row>
    <row r="2240" spans="1:15">
      <c r="A2240" s="385">
        <v>42148</v>
      </c>
      <c r="B2240" s="383" t="s">
        <v>663</v>
      </c>
      <c r="C2240" s="383" t="s">
        <v>664</v>
      </c>
      <c r="D2240" s="383" t="s">
        <v>22</v>
      </c>
      <c r="E2240" s="383" t="s">
        <v>665</v>
      </c>
      <c r="F2240" s="383" t="s">
        <v>10</v>
      </c>
      <c r="G2240" s="384">
        <v>1792</v>
      </c>
      <c r="H2240" s="383" t="s">
        <v>704</v>
      </c>
      <c r="I2240" s="383" t="s">
        <v>723</v>
      </c>
      <c r="J2240" s="383" t="s">
        <v>617</v>
      </c>
      <c r="K2240" s="383" t="s">
        <v>618</v>
      </c>
      <c r="L2240" s="384">
        <v>30780</v>
      </c>
      <c r="M2240" s="383" t="s">
        <v>645</v>
      </c>
      <c r="N2240" s="383" t="s">
        <v>620</v>
      </c>
      <c r="O2240" s="383" t="s">
        <v>230</v>
      </c>
    </row>
    <row r="2241" spans="1:15">
      <c r="A2241" s="385">
        <v>42149</v>
      </c>
      <c r="B2241" s="383" t="s">
        <v>663</v>
      </c>
      <c r="C2241" s="383" t="s">
        <v>664</v>
      </c>
      <c r="D2241" s="383" t="s">
        <v>22</v>
      </c>
      <c r="E2241" s="383" t="s">
        <v>665</v>
      </c>
      <c r="F2241" s="383" t="s">
        <v>10</v>
      </c>
      <c r="G2241" s="384">
        <v>2383</v>
      </c>
      <c r="H2241" s="383" t="s">
        <v>704</v>
      </c>
      <c r="I2241" s="383" t="s">
        <v>718</v>
      </c>
      <c r="J2241" s="383" t="s">
        <v>617</v>
      </c>
      <c r="K2241" s="383" t="s">
        <v>618</v>
      </c>
      <c r="L2241" s="384">
        <v>30780</v>
      </c>
      <c r="M2241" s="383" t="s">
        <v>645</v>
      </c>
      <c r="N2241" s="383" t="s">
        <v>620</v>
      </c>
      <c r="O2241" s="383" t="s">
        <v>230</v>
      </c>
    </row>
    <row r="2242" spans="1:15">
      <c r="A2242" s="385">
        <v>42150</v>
      </c>
      <c r="B2242" s="383" t="s">
        <v>663</v>
      </c>
      <c r="C2242" s="383" t="s">
        <v>664</v>
      </c>
      <c r="D2242" s="383" t="s">
        <v>22</v>
      </c>
      <c r="E2242" s="383" t="s">
        <v>665</v>
      </c>
      <c r="F2242" s="383" t="s">
        <v>10</v>
      </c>
      <c r="G2242" s="384">
        <v>2383</v>
      </c>
      <c r="H2242" s="383" t="s">
        <v>704</v>
      </c>
      <c r="I2242" s="383" t="s">
        <v>718</v>
      </c>
      <c r="J2242" s="383" t="s">
        <v>617</v>
      </c>
      <c r="K2242" s="383" t="s">
        <v>618</v>
      </c>
      <c r="L2242" s="384">
        <v>30780</v>
      </c>
      <c r="M2242" s="383" t="s">
        <v>645</v>
      </c>
      <c r="N2242" s="383" t="s">
        <v>620</v>
      </c>
      <c r="O2242" s="383" t="s">
        <v>230</v>
      </c>
    </row>
    <row r="2243" spans="1:15">
      <c r="A2243" s="385">
        <v>41997</v>
      </c>
      <c r="B2243" s="383" t="s">
        <v>663</v>
      </c>
      <c r="C2243" s="383" t="s">
        <v>664</v>
      </c>
      <c r="D2243" s="383" t="s">
        <v>22</v>
      </c>
      <c r="E2243" s="383" t="s">
        <v>665</v>
      </c>
      <c r="F2243" s="383" t="s">
        <v>10</v>
      </c>
      <c r="G2243" s="384">
        <v>28000</v>
      </c>
      <c r="H2243" s="383" t="s">
        <v>704</v>
      </c>
      <c r="I2243" s="383" t="s">
        <v>714</v>
      </c>
      <c r="J2243" s="383" t="s">
        <v>617</v>
      </c>
      <c r="K2243" s="383" t="s">
        <v>618</v>
      </c>
      <c r="L2243" s="384">
        <v>0</v>
      </c>
      <c r="M2243" s="383" t="s">
        <v>619</v>
      </c>
      <c r="N2243" s="383" t="s">
        <v>620</v>
      </c>
      <c r="O2243" s="383" t="s">
        <v>230</v>
      </c>
    </row>
    <row r="2244" spans="1:15">
      <c r="A2244" s="385">
        <v>41998</v>
      </c>
      <c r="B2244" s="383" t="s">
        <v>663</v>
      </c>
      <c r="C2244" s="383" t="s">
        <v>664</v>
      </c>
      <c r="D2244" s="383" t="s">
        <v>22</v>
      </c>
      <c r="E2244" s="383" t="s">
        <v>665</v>
      </c>
      <c r="F2244" s="383" t="s">
        <v>10</v>
      </c>
      <c r="G2244" s="384">
        <v>2150</v>
      </c>
      <c r="H2244" s="383" t="s">
        <v>704</v>
      </c>
      <c r="I2244" s="383" t="s">
        <v>721</v>
      </c>
      <c r="J2244" s="383" t="s">
        <v>617</v>
      </c>
      <c r="K2244" s="383" t="s">
        <v>618</v>
      </c>
      <c r="L2244" s="384">
        <v>0</v>
      </c>
      <c r="M2244" s="383" t="s">
        <v>619</v>
      </c>
      <c r="N2244" s="383" t="s">
        <v>620</v>
      </c>
      <c r="O2244" s="383" t="s">
        <v>230</v>
      </c>
    </row>
    <row r="2245" spans="1:15">
      <c r="A2245" s="385">
        <v>41999</v>
      </c>
      <c r="B2245" s="383" t="s">
        <v>663</v>
      </c>
      <c r="C2245" s="383" t="s">
        <v>664</v>
      </c>
      <c r="D2245" s="383" t="s">
        <v>22</v>
      </c>
      <c r="E2245" s="383" t="s">
        <v>665</v>
      </c>
      <c r="F2245" s="383" t="s">
        <v>10</v>
      </c>
      <c r="G2245" s="384">
        <v>2150</v>
      </c>
      <c r="H2245" s="383" t="s">
        <v>704</v>
      </c>
      <c r="I2245" s="383" t="s">
        <v>721</v>
      </c>
      <c r="J2245" s="383" t="s">
        <v>617</v>
      </c>
      <c r="K2245" s="383" t="s">
        <v>618</v>
      </c>
      <c r="L2245" s="384">
        <v>0</v>
      </c>
      <c r="M2245" s="383" t="s">
        <v>619</v>
      </c>
      <c r="N2245" s="383" t="s">
        <v>620</v>
      </c>
      <c r="O2245" s="383" t="s">
        <v>230</v>
      </c>
    </row>
    <row r="2246" spans="1:15">
      <c r="A2246" s="385">
        <v>42000</v>
      </c>
      <c r="B2246" s="383" t="s">
        <v>663</v>
      </c>
      <c r="C2246" s="383" t="s">
        <v>664</v>
      </c>
      <c r="D2246" s="383" t="s">
        <v>22</v>
      </c>
      <c r="E2246" s="383" t="s">
        <v>665</v>
      </c>
      <c r="F2246" s="383" t="s">
        <v>10</v>
      </c>
      <c r="G2246" s="384">
        <v>2150</v>
      </c>
      <c r="H2246" s="383" t="s">
        <v>704</v>
      </c>
      <c r="I2246" s="383" t="s">
        <v>721</v>
      </c>
      <c r="J2246" s="383" t="s">
        <v>617</v>
      </c>
      <c r="K2246" s="383" t="s">
        <v>618</v>
      </c>
      <c r="L2246" s="384">
        <v>0</v>
      </c>
      <c r="M2246" s="383" t="s">
        <v>619</v>
      </c>
      <c r="N2246" s="383" t="s">
        <v>620</v>
      </c>
      <c r="O2246" s="383" t="s">
        <v>230</v>
      </c>
    </row>
    <row r="2247" spans="1:15">
      <c r="A2247" s="385">
        <v>42001</v>
      </c>
      <c r="B2247" s="383" t="s">
        <v>17</v>
      </c>
      <c r="C2247" s="383" t="s">
        <v>18</v>
      </c>
      <c r="D2247" s="383" t="s">
        <v>19</v>
      </c>
      <c r="E2247" s="383" t="s">
        <v>668</v>
      </c>
      <c r="F2247" s="383" t="s">
        <v>10</v>
      </c>
      <c r="G2247" s="384">
        <v>1500</v>
      </c>
      <c r="H2247" s="383" t="s">
        <v>724</v>
      </c>
      <c r="I2247" s="383" t="s">
        <v>725</v>
      </c>
      <c r="J2247" s="383" t="s">
        <v>617</v>
      </c>
      <c r="K2247" s="383" t="s">
        <v>618</v>
      </c>
      <c r="L2247" s="384">
        <v>0</v>
      </c>
      <c r="M2247" s="383" t="s">
        <v>619</v>
      </c>
      <c r="N2247" s="383" t="s">
        <v>620</v>
      </c>
      <c r="O2247" s="383" t="s">
        <v>230</v>
      </c>
    </row>
    <row r="2248" spans="1:15">
      <c r="A2248" s="385">
        <v>42002</v>
      </c>
      <c r="B2248" s="383" t="s">
        <v>663</v>
      </c>
      <c r="C2248" s="383" t="s">
        <v>664</v>
      </c>
      <c r="D2248" s="383" t="s">
        <v>22</v>
      </c>
      <c r="E2248" s="383" t="s">
        <v>665</v>
      </c>
      <c r="F2248" s="383" t="s">
        <v>10</v>
      </c>
      <c r="G2248" s="384">
        <v>2150</v>
      </c>
      <c r="H2248" s="383" t="s">
        <v>704</v>
      </c>
      <c r="I2248" s="383" t="s">
        <v>721</v>
      </c>
      <c r="J2248" s="383" t="s">
        <v>617</v>
      </c>
      <c r="K2248" s="383" t="s">
        <v>618</v>
      </c>
      <c r="L2248" s="384">
        <v>0</v>
      </c>
      <c r="M2248" s="383" t="s">
        <v>619</v>
      </c>
      <c r="N2248" s="383" t="s">
        <v>620</v>
      </c>
      <c r="O2248" s="383" t="s">
        <v>230</v>
      </c>
    </row>
    <row r="2249" spans="1:15">
      <c r="A2249" s="385">
        <v>42003</v>
      </c>
      <c r="B2249" s="383" t="s">
        <v>21</v>
      </c>
      <c r="C2249" s="383" t="s">
        <v>12</v>
      </c>
      <c r="D2249" s="383" t="s">
        <v>22</v>
      </c>
      <c r="E2249" s="383" t="s">
        <v>658</v>
      </c>
      <c r="F2249" s="383" t="s">
        <v>10</v>
      </c>
      <c r="G2249" s="384">
        <v>147</v>
      </c>
      <c r="H2249" s="383" t="s">
        <v>701</v>
      </c>
      <c r="I2249" s="383" t="s">
        <v>702</v>
      </c>
      <c r="J2249" s="383" t="s">
        <v>617</v>
      </c>
      <c r="K2249" s="383" t="s">
        <v>618</v>
      </c>
      <c r="L2249" s="384">
        <v>0</v>
      </c>
      <c r="M2249" s="383" t="s">
        <v>619</v>
      </c>
      <c r="N2249" s="383" t="s">
        <v>620</v>
      </c>
      <c r="O2249" s="383" t="s">
        <v>230</v>
      </c>
    </row>
    <row r="2250" spans="1:15">
      <c r="A2250" s="385">
        <v>42004</v>
      </c>
      <c r="B2250" s="383" t="s">
        <v>21</v>
      </c>
      <c r="C2250" s="383" t="s">
        <v>12</v>
      </c>
      <c r="D2250" s="383" t="s">
        <v>22</v>
      </c>
      <c r="E2250" s="383" t="s">
        <v>658</v>
      </c>
      <c r="F2250" s="383" t="s">
        <v>10</v>
      </c>
      <c r="G2250" s="384">
        <v>147</v>
      </c>
      <c r="H2250" s="383" t="s">
        <v>701</v>
      </c>
      <c r="I2250" s="383" t="s">
        <v>702</v>
      </c>
      <c r="J2250" s="383" t="s">
        <v>617</v>
      </c>
      <c r="K2250" s="383" t="s">
        <v>618</v>
      </c>
      <c r="L2250" s="384">
        <v>0</v>
      </c>
      <c r="M2250" s="383" t="s">
        <v>626</v>
      </c>
      <c r="N2250" s="383" t="s">
        <v>620</v>
      </c>
      <c r="O2250" s="383" t="s">
        <v>230</v>
      </c>
    </row>
    <row r="2251" spans="1:15">
      <c r="A2251" s="385">
        <v>42005</v>
      </c>
      <c r="B2251" s="383" t="s">
        <v>663</v>
      </c>
      <c r="C2251" s="383" t="s">
        <v>664</v>
      </c>
      <c r="D2251" s="383" t="s">
        <v>22</v>
      </c>
      <c r="E2251" s="383" t="s">
        <v>665</v>
      </c>
      <c r="F2251" s="383" t="s">
        <v>10</v>
      </c>
      <c r="G2251" s="384">
        <v>2274</v>
      </c>
      <c r="H2251" s="383" t="s">
        <v>704</v>
      </c>
      <c r="I2251" s="383" t="s">
        <v>707</v>
      </c>
      <c r="J2251" s="383" t="s">
        <v>617</v>
      </c>
      <c r="K2251" s="383" t="s">
        <v>618</v>
      </c>
      <c r="L2251" s="384">
        <v>0</v>
      </c>
      <c r="M2251" s="383" t="s">
        <v>626</v>
      </c>
      <c r="N2251" s="383" t="s">
        <v>620</v>
      </c>
      <c r="O2251" s="383" t="s">
        <v>230</v>
      </c>
    </row>
    <row r="2252" spans="1:15">
      <c r="A2252" s="385">
        <v>42006</v>
      </c>
      <c r="B2252" s="383" t="s">
        <v>621</v>
      </c>
      <c r="C2252" s="383" t="s">
        <v>8</v>
      </c>
      <c r="D2252" s="383" t="s">
        <v>9</v>
      </c>
      <c r="E2252" s="383" t="s">
        <v>622</v>
      </c>
      <c r="F2252" s="383" t="s">
        <v>10</v>
      </c>
      <c r="G2252" s="384">
        <v>590</v>
      </c>
      <c r="H2252" s="383" t="s">
        <v>14</v>
      </c>
      <c r="I2252" s="383" t="s">
        <v>691</v>
      </c>
      <c r="J2252" s="383" t="s">
        <v>617</v>
      </c>
      <c r="K2252" s="383" t="s">
        <v>618</v>
      </c>
      <c r="L2252" s="384">
        <v>6319</v>
      </c>
      <c r="M2252" s="383" t="s">
        <v>627</v>
      </c>
      <c r="N2252" s="383" t="s">
        <v>620</v>
      </c>
      <c r="O2252" s="383" t="s">
        <v>230</v>
      </c>
    </row>
    <row r="2253" spans="1:15">
      <c r="A2253" s="385">
        <v>42007</v>
      </c>
      <c r="B2253" s="383" t="s">
        <v>621</v>
      </c>
      <c r="C2253" s="383" t="s">
        <v>8</v>
      </c>
      <c r="D2253" s="383" t="s">
        <v>9</v>
      </c>
      <c r="E2253" s="383" t="s">
        <v>622</v>
      </c>
      <c r="F2253" s="383" t="s">
        <v>10</v>
      </c>
      <c r="G2253" s="384">
        <v>590</v>
      </c>
      <c r="H2253" s="383" t="s">
        <v>14</v>
      </c>
      <c r="I2253" s="383" t="s">
        <v>691</v>
      </c>
      <c r="J2253" s="383" t="s">
        <v>617</v>
      </c>
      <c r="K2253" s="383" t="s">
        <v>618</v>
      </c>
      <c r="L2253" s="384">
        <v>8221</v>
      </c>
      <c r="M2253" s="383" t="s">
        <v>627</v>
      </c>
      <c r="N2253" s="383" t="s">
        <v>620</v>
      </c>
      <c r="O2253" s="383" t="s">
        <v>230</v>
      </c>
    </row>
    <row r="2254" spans="1:15">
      <c r="A2254" s="385">
        <v>42008</v>
      </c>
      <c r="B2254" s="383" t="s">
        <v>621</v>
      </c>
      <c r="C2254" s="383" t="s">
        <v>8</v>
      </c>
      <c r="D2254" s="383" t="s">
        <v>9</v>
      </c>
      <c r="E2254" s="383" t="s">
        <v>622</v>
      </c>
      <c r="F2254" s="383" t="s">
        <v>10</v>
      </c>
      <c r="G2254" s="384">
        <v>590</v>
      </c>
      <c r="H2254" s="383" t="s">
        <v>14</v>
      </c>
      <c r="I2254" s="383" t="s">
        <v>691</v>
      </c>
      <c r="J2254" s="383" t="s">
        <v>617</v>
      </c>
      <c r="K2254" s="383" t="s">
        <v>618</v>
      </c>
      <c r="L2254" s="384">
        <v>8501</v>
      </c>
      <c r="M2254" s="383" t="s">
        <v>627</v>
      </c>
      <c r="N2254" s="383" t="s">
        <v>620</v>
      </c>
      <c r="O2254" s="383" t="s">
        <v>230</v>
      </c>
    </row>
    <row r="2255" spans="1:15">
      <c r="A2255" s="385">
        <v>42009</v>
      </c>
      <c r="B2255" s="383" t="s">
        <v>21</v>
      </c>
      <c r="C2255" s="383" t="s">
        <v>12</v>
      </c>
      <c r="D2255" s="383" t="s">
        <v>22</v>
      </c>
      <c r="E2255" s="383" t="s">
        <v>658</v>
      </c>
      <c r="F2255" s="383" t="s">
        <v>10</v>
      </c>
      <c r="G2255" s="384">
        <v>118</v>
      </c>
      <c r="H2255" s="383" t="s">
        <v>701</v>
      </c>
      <c r="I2255" s="383" t="s">
        <v>702</v>
      </c>
      <c r="J2255" s="383" t="s">
        <v>617</v>
      </c>
      <c r="K2255" s="383" t="s">
        <v>618</v>
      </c>
      <c r="L2255" s="384">
        <v>9088</v>
      </c>
      <c r="M2255" s="383" t="s">
        <v>627</v>
      </c>
      <c r="N2255" s="383" t="s">
        <v>620</v>
      </c>
      <c r="O2255" s="383" t="s">
        <v>230</v>
      </c>
    </row>
    <row r="2256" spans="1:15">
      <c r="A2256" s="385">
        <v>42010</v>
      </c>
      <c r="B2256" s="383" t="s">
        <v>694</v>
      </c>
      <c r="C2256" s="383" t="s">
        <v>23</v>
      </c>
      <c r="D2256" s="383" t="s">
        <v>22</v>
      </c>
      <c r="E2256" s="383" t="s">
        <v>695</v>
      </c>
      <c r="F2256" s="383" t="s">
        <v>10</v>
      </c>
      <c r="G2256" s="384">
        <v>3938</v>
      </c>
      <c r="H2256" s="383" t="s">
        <v>696</v>
      </c>
      <c r="I2256" s="383" t="s">
        <v>706</v>
      </c>
      <c r="J2256" s="383" t="s">
        <v>617</v>
      </c>
      <c r="K2256" s="383" t="s">
        <v>618</v>
      </c>
      <c r="L2256" s="384">
        <v>9280</v>
      </c>
      <c r="M2256" s="383" t="s">
        <v>629</v>
      </c>
      <c r="N2256" s="383" t="s">
        <v>620</v>
      </c>
      <c r="O2256" s="383" t="s">
        <v>230</v>
      </c>
    </row>
    <row r="2257" spans="1:15">
      <c r="A2257" s="385">
        <v>42011</v>
      </c>
      <c r="B2257" s="383" t="s">
        <v>621</v>
      </c>
      <c r="C2257" s="383" t="s">
        <v>8</v>
      </c>
      <c r="D2257" s="383" t="s">
        <v>9</v>
      </c>
      <c r="E2257" s="383" t="s">
        <v>622</v>
      </c>
      <c r="F2257" s="383" t="s">
        <v>10</v>
      </c>
      <c r="G2257" s="384">
        <v>590</v>
      </c>
      <c r="H2257" s="383" t="s">
        <v>14</v>
      </c>
      <c r="I2257" s="383" t="s">
        <v>691</v>
      </c>
      <c r="J2257" s="383" t="s">
        <v>617</v>
      </c>
      <c r="K2257" s="383" t="s">
        <v>618</v>
      </c>
      <c r="L2257" s="384">
        <v>9280</v>
      </c>
      <c r="M2257" s="383" t="s">
        <v>629</v>
      </c>
      <c r="N2257" s="383" t="s">
        <v>620</v>
      </c>
      <c r="O2257" s="383" t="s">
        <v>230</v>
      </c>
    </row>
    <row r="2258" spans="1:15">
      <c r="A2258" s="385">
        <v>42012</v>
      </c>
      <c r="B2258" s="383" t="s">
        <v>663</v>
      </c>
      <c r="C2258" s="383" t="s">
        <v>664</v>
      </c>
      <c r="D2258" s="383" t="s">
        <v>22</v>
      </c>
      <c r="E2258" s="383" t="s">
        <v>665</v>
      </c>
      <c r="F2258" s="383" t="s">
        <v>10</v>
      </c>
      <c r="G2258" s="384">
        <v>2274</v>
      </c>
      <c r="H2258" s="383" t="s">
        <v>704</v>
      </c>
      <c r="I2258" s="383" t="s">
        <v>707</v>
      </c>
      <c r="J2258" s="383" t="s">
        <v>617</v>
      </c>
      <c r="K2258" s="383" t="s">
        <v>618</v>
      </c>
      <c r="L2258" s="384">
        <v>9280</v>
      </c>
      <c r="M2258" s="383" t="s">
        <v>630</v>
      </c>
      <c r="N2258" s="383" t="s">
        <v>620</v>
      </c>
      <c r="O2258" s="383" t="s">
        <v>230</v>
      </c>
    </row>
    <row r="2259" spans="1:15">
      <c r="A2259" s="385">
        <v>42013</v>
      </c>
      <c r="B2259" s="383" t="s">
        <v>663</v>
      </c>
      <c r="C2259" s="383" t="s">
        <v>664</v>
      </c>
      <c r="D2259" s="383" t="s">
        <v>22</v>
      </c>
      <c r="E2259" s="383" t="s">
        <v>665</v>
      </c>
      <c r="F2259" s="383" t="s">
        <v>10</v>
      </c>
      <c r="G2259" s="384">
        <v>2274</v>
      </c>
      <c r="H2259" s="383" t="s">
        <v>704</v>
      </c>
      <c r="I2259" s="383" t="s">
        <v>707</v>
      </c>
      <c r="J2259" s="383" t="s">
        <v>617</v>
      </c>
      <c r="K2259" s="383" t="s">
        <v>618</v>
      </c>
      <c r="L2259" s="384">
        <v>9280</v>
      </c>
      <c r="M2259" s="383" t="s">
        <v>630</v>
      </c>
      <c r="N2259" s="383" t="s">
        <v>620</v>
      </c>
      <c r="O2259" s="383" t="s">
        <v>230</v>
      </c>
    </row>
    <row r="2260" spans="1:15">
      <c r="A2260" s="385">
        <v>42018</v>
      </c>
      <c r="B2260" s="383" t="s">
        <v>15</v>
      </c>
      <c r="C2260" s="383" t="s">
        <v>16</v>
      </c>
      <c r="D2260" s="383" t="s">
        <v>13</v>
      </c>
      <c r="E2260" s="383" t="s">
        <v>680</v>
      </c>
      <c r="F2260" s="383" t="s">
        <v>10</v>
      </c>
      <c r="G2260" s="384">
        <v>1500</v>
      </c>
      <c r="H2260" s="383" t="s">
        <v>681</v>
      </c>
      <c r="I2260" s="383" t="s">
        <v>700</v>
      </c>
      <c r="J2260" s="383" t="s">
        <v>617</v>
      </c>
      <c r="K2260" s="383" t="s">
        <v>618</v>
      </c>
      <c r="L2260" s="384">
        <v>9804</v>
      </c>
      <c r="M2260" s="383" t="s">
        <v>631</v>
      </c>
      <c r="N2260" s="383" t="s">
        <v>620</v>
      </c>
      <c r="O2260" s="383" t="s">
        <v>230</v>
      </c>
    </row>
    <row r="2261" spans="1:15">
      <c r="A2261" s="385">
        <v>42019</v>
      </c>
      <c r="B2261" s="383" t="s">
        <v>15</v>
      </c>
      <c r="C2261" s="383" t="s">
        <v>16</v>
      </c>
      <c r="D2261" s="383" t="s">
        <v>13</v>
      </c>
      <c r="E2261" s="383" t="s">
        <v>680</v>
      </c>
      <c r="F2261" s="383" t="s">
        <v>10</v>
      </c>
      <c r="G2261" s="384">
        <v>1300</v>
      </c>
      <c r="H2261" s="383" t="s">
        <v>681</v>
      </c>
      <c r="I2261" s="383" t="s">
        <v>690</v>
      </c>
      <c r="J2261" s="383" t="s">
        <v>617</v>
      </c>
      <c r="K2261" s="383" t="s">
        <v>618</v>
      </c>
      <c r="L2261" s="384">
        <v>11627</v>
      </c>
      <c r="M2261" s="383" t="s">
        <v>631</v>
      </c>
      <c r="N2261" s="383" t="s">
        <v>620</v>
      </c>
      <c r="O2261" s="383" t="s">
        <v>230</v>
      </c>
    </row>
    <row r="2262" spans="1:15">
      <c r="A2262" s="385">
        <v>42020</v>
      </c>
      <c r="B2262" s="383" t="s">
        <v>663</v>
      </c>
      <c r="C2262" s="383" t="s">
        <v>664</v>
      </c>
      <c r="D2262" s="383" t="s">
        <v>22</v>
      </c>
      <c r="E2262" s="383" t="s">
        <v>665</v>
      </c>
      <c r="F2262" s="383" t="s">
        <v>10</v>
      </c>
      <c r="G2262" s="384">
        <v>2185</v>
      </c>
      <c r="H2262" s="383" t="s">
        <v>704</v>
      </c>
      <c r="I2262" s="383" t="s">
        <v>705</v>
      </c>
      <c r="J2262" s="383" t="s">
        <v>617</v>
      </c>
      <c r="K2262" s="383" t="s">
        <v>618</v>
      </c>
      <c r="L2262" s="384">
        <v>12650</v>
      </c>
      <c r="M2262" s="383" t="s">
        <v>631</v>
      </c>
      <c r="N2262" s="383" t="s">
        <v>620</v>
      </c>
      <c r="O2262" s="383" t="s">
        <v>230</v>
      </c>
    </row>
    <row r="2263" spans="1:15">
      <c r="A2263" s="385">
        <v>42021</v>
      </c>
      <c r="B2263" s="383" t="s">
        <v>15</v>
      </c>
      <c r="C2263" s="383" t="s">
        <v>16</v>
      </c>
      <c r="D2263" s="383" t="s">
        <v>13</v>
      </c>
      <c r="E2263" s="383" t="s">
        <v>680</v>
      </c>
      <c r="F2263" s="383" t="s">
        <v>10</v>
      </c>
      <c r="G2263" s="384">
        <v>1300</v>
      </c>
      <c r="H2263" s="383" t="s">
        <v>681</v>
      </c>
      <c r="I2263" s="383" t="s">
        <v>690</v>
      </c>
      <c r="J2263" s="383" t="s">
        <v>617</v>
      </c>
      <c r="K2263" s="383" t="s">
        <v>618</v>
      </c>
      <c r="L2263" s="384">
        <v>12650</v>
      </c>
      <c r="M2263" s="383" t="s">
        <v>632</v>
      </c>
      <c r="N2263" s="383" t="s">
        <v>620</v>
      </c>
      <c r="O2263" s="383" t="s">
        <v>230</v>
      </c>
    </row>
    <row r="2264" spans="1:15">
      <c r="A2264" s="385">
        <v>42022</v>
      </c>
      <c r="B2264" s="383" t="s">
        <v>15</v>
      </c>
      <c r="C2264" s="383" t="s">
        <v>16</v>
      </c>
      <c r="D2264" s="383" t="s">
        <v>13</v>
      </c>
      <c r="E2264" s="383" t="s">
        <v>680</v>
      </c>
      <c r="F2264" s="383" t="s">
        <v>10</v>
      </c>
      <c r="G2264" s="384">
        <v>1300</v>
      </c>
      <c r="H2264" s="383" t="s">
        <v>681</v>
      </c>
      <c r="I2264" s="383" t="s">
        <v>690</v>
      </c>
      <c r="J2264" s="383" t="s">
        <v>617</v>
      </c>
      <c r="K2264" s="383" t="s">
        <v>618</v>
      </c>
      <c r="L2264" s="384">
        <v>12650</v>
      </c>
      <c r="M2264" s="383" t="s">
        <v>632</v>
      </c>
      <c r="N2264" s="383" t="s">
        <v>620</v>
      </c>
      <c r="O2264" s="383" t="s">
        <v>230</v>
      </c>
    </row>
    <row r="2265" spans="1:15">
      <c r="A2265" s="385">
        <v>42023</v>
      </c>
      <c r="B2265" s="383" t="s">
        <v>15</v>
      </c>
      <c r="C2265" s="383" t="s">
        <v>16</v>
      </c>
      <c r="D2265" s="383" t="s">
        <v>13</v>
      </c>
      <c r="E2265" s="383" t="s">
        <v>680</v>
      </c>
      <c r="F2265" s="383" t="s">
        <v>10</v>
      </c>
      <c r="G2265" s="384">
        <v>1300</v>
      </c>
      <c r="H2265" s="383" t="s">
        <v>681</v>
      </c>
      <c r="I2265" s="383" t="s">
        <v>690</v>
      </c>
      <c r="J2265" s="383" t="s">
        <v>617</v>
      </c>
      <c r="K2265" s="383" t="s">
        <v>618</v>
      </c>
      <c r="L2265" s="384">
        <v>12650</v>
      </c>
      <c r="M2265" s="383" t="s">
        <v>632</v>
      </c>
      <c r="N2265" s="383" t="s">
        <v>620</v>
      </c>
      <c r="O2265" s="383" t="s">
        <v>230</v>
      </c>
    </row>
    <row r="2266" spans="1:15">
      <c r="A2266" s="385">
        <v>42024</v>
      </c>
      <c r="B2266" s="383" t="s">
        <v>15</v>
      </c>
      <c r="C2266" s="383" t="s">
        <v>16</v>
      </c>
      <c r="D2266" s="383" t="s">
        <v>13</v>
      </c>
      <c r="E2266" s="383" t="s">
        <v>680</v>
      </c>
      <c r="F2266" s="383" t="s">
        <v>10</v>
      </c>
      <c r="G2266" s="384">
        <v>2600</v>
      </c>
      <c r="H2266" s="383" t="s">
        <v>681</v>
      </c>
      <c r="I2266" s="383" t="s">
        <v>690</v>
      </c>
      <c r="J2266" s="383" t="s">
        <v>617</v>
      </c>
      <c r="K2266" s="383" t="s">
        <v>618</v>
      </c>
      <c r="L2266" s="384">
        <v>12775</v>
      </c>
      <c r="M2266" s="383" t="s">
        <v>633</v>
      </c>
      <c r="N2266" s="383" t="s">
        <v>620</v>
      </c>
      <c r="O2266" s="383" t="s">
        <v>230</v>
      </c>
    </row>
    <row r="2267" spans="1:15">
      <c r="A2267" s="385">
        <v>42025</v>
      </c>
      <c r="B2267" s="383" t="s">
        <v>15</v>
      </c>
      <c r="C2267" s="383" t="s">
        <v>16</v>
      </c>
      <c r="D2267" s="383" t="s">
        <v>13</v>
      </c>
      <c r="E2267" s="383" t="s">
        <v>680</v>
      </c>
      <c r="F2267" s="383" t="s">
        <v>10</v>
      </c>
      <c r="G2267" s="384">
        <v>2600</v>
      </c>
      <c r="H2267" s="383" t="s">
        <v>681</v>
      </c>
      <c r="I2267" s="383" t="s">
        <v>690</v>
      </c>
      <c r="J2267" s="383" t="s">
        <v>617</v>
      </c>
      <c r="K2267" s="383" t="s">
        <v>618</v>
      </c>
      <c r="L2267" s="384">
        <v>14695</v>
      </c>
      <c r="M2267" s="383" t="s">
        <v>633</v>
      </c>
      <c r="N2267" s="383" t="s">
        <v>620</v>
      </c>
      <c r="O2267" s="383" t="s">
        <v>230</v>
      </c>
    </row>
    <row r="2268" spans="1:15">
      <c r="A2268" s="385">
        <v>42026</v>
      </c>
      <c r="B2268" s="383" t="s">
        <v>15</v>
      </c>
      <c r="C2268" s="383" t="s">
        <v>16</v>
      </c>
      <c r="D2268" s="383" t="s">
        <v>13</v>
      </c>
      <c r="E2268" s="383" t="s">
        <v>680</v>
      </c>
      <c r="F2268" s="383" t="s">
        <v>10</v>
      </c>
      <c r="G2268" s="384">
        <v>2600</v>
      </c>
      <c r="H2268" s="383" t="s">
        <v>681</v>
      </c>
      <c r="I2268" s="383" t="s">
        <v>690</v>
      </c>
      <c r="J2268" s="383" t="s">
        <v>617</v>
      </c>
      <c r="K2268" s="383" t="s">
        <v>618</v>
      </c>
      <c r="L2268" s="384">
        <v>15922</v>
      </c>
      <c r="M2268" s="383" t="s">
        <v>633</v>
      </c>
      <c r="N2268" s="383" t="s">
        <v>620</v>
      </c>
      <c r="O2268" s="383" t="s">
        <v>230</v>
      </c>
    </row>
    <row r="2269" spans="1:15">
      <c r="A2269" s="385">
        <v>42027</v>
      </c>
      <c r="B2269" s="383" t="s">
        <v>15</v>
      </c>
      <c r="C2269" s="383" t="s">
        <v>16</v>
      </c>
      <c r="D2269" s="383" t="s">
        <v>13</v>
      </c>
      <c r="E2269" s="383" t="s">
        <v>680</v>
      </c>
      <c r="F2269" s="383" t="s">
        <v>10</v>
      </c>
      <c r="G2269" s="384">
        <v>2600</v>
      </c>
      <c r="H2269" s="383" t="s">
        <v>681</v>
      </c>
      <c r="I2269" s="383" t="s">
        <v>690</v>
      </c>
      <c r="J2269" s="383" t="s">
        <v>617</v>
      </c>
      <c r="K2269" s="383" t="s">
        <v>618</v>
      </c>
      <c r="L2269" s="384">
        <v>17245</v>
      </c>
      <c r="M2269" s="383" t="s">
        <v>633</v>
      </c>
      <c r="N2269" s="383" t="s">
        <v>620</v>
      </c>
      <c r="O2269" s="383" t="s">
        <v>230</v>
      </c>
    </row>
    <row r="2270" spans="1:15">
      <c r="A2270" s="385">
        <v>42028</v>
      </c>
      <c r="B2270" s="383" t="s">
        <v>15</v>
      </c>
      <c r="C2270" s="383" t="s">
        <v>16</v>
      </c>
      <c r="D2270" s="383" t="s">
        <v>13</v>
      </c>
      <c r="E2270" s="383" t="s">
        <v>680</v>
      </c>
      <c r="F2270" s="383" t="s">
        <v>10</v>
      </c>
      <c r="G2270" s="384">
        <v>2600</v>
      </c>
      <c r="H2270" s="383" t="s">
        <v>681</v>
      </c>
      <c r="I2270" s="383" t="s">
        <v>690</v>
      </c>
      <c r="J2270" s="383" t="s">
        <v>617</v>
      </c>
      <c r="K2270" s="383" t="s">
        <v>618</v>
      </c>
      <c r="L2270" s="384">
        <v>18650</v>
      </c>
      <c r="M2270" s="383" t="s">
        <v>633</v>
      </c>
      <c r="N2270" s="383" t="s">
        <v>620</v>
      </c>
      <c r="O2270" s="383" t="s">
        <v>230</v>
      </c>
    </row>
    <row r="2271" spans="1:15">
      <c r="A2271" s="385">
        <v>42029</v>
      </c>
      <c r="B2271" s="383" t="s">
        <v>15</v>
      </c>
      <c r="C2271" s="383" t="s">
        <v>16</v>
      </c>
      <c r="D2271" s="383" t="s">
        <v>13</v>
      </c>
      <c r="E2271" s="383" t="s">
        <v>680</v>
      </c>
      <c r="F2271" s="383" t="s">
        <v>10</v>
      </c>
      <c r="G2271" s="384">
        <v>2600</v>
      </c>
      <c r="H2271" s="383" t="s">
        <v>681</v>
      </c>
      <c r="I2271" s="383" t="s">
        <v>690</v>
      </c>
      <c r="J2271" s="383" t="s">
        <v>617</v>
      </c>
      <c r="K2271" s="383" t="s">
        <v>618</v>
      </c>
      <c r="L2271" s="384">
        <v>18650</v>
      </c>
      <c r="M2271" s="383" t="s">
        <v>633</v>
      </c>
      <c r="N2271" s="383" t="s">
        <v>620</v>
      </c>
      <c r="O2271" s="383" t="s">
        <v>230</v>
      </c>
    </row>
    <row r="2272" spans="1:15">
      <c r="A2272" s="385">
        <v>42030</v>
      </c>
      <c r="B2272" s="383" t="s">
        <v>15</v>
      </c>
      <c r="C2272" s="383" t="s">
        <v>16</v>
      </c>
      <c r="D2272" s="383" t="s">
        <v>13</v>
      </c>
      <c r="E2272" s="383" t="s">
        <v>680</v>
      </c>
      <c r="F2272" s="383" t="s">
        <v>10</v>
      </c>
      <c r="G2272" s="384">
        <v>2600</v>
      </c>
      <c r="H2272" s="383" t="s">
        <v>681</v>
      </c>
      <c r="I2272" s="383" t="s">
        <v>690</v>
      </c>
      <c r="J2272" s="383" t="s">
        <v>617</v>
      </c>
      <c r="K2272" s="383" t="s">
        <v>618</v>
      </c>
      <c r="L2272" s="384">
        <v>18650</v>
      </c>
      <c r="M2272" s="383" t="s">
        <v>634</v>
      </c>
      <c r="N2272" s="383" t="s">
        <v>620</v>
      </c>
      <c r="O2272" s="383" t="s">
        <v>230</v>
      </c>
    </row>
    <row r="2273" spans="1:15">
      <c r="A2273" s="385">
        <v>42031</v>
      </c>
      <c r="B2273" s="383" t="s">
        <v>15</v>
      </c>
      <c r="C2273" s="383" t="s">
        <v>16</v>
      </c>
      <c r="D2273" s="383" t="s">
        <v>13</v>
      </c>
      <c r="E2273" s="383" t="s">
        <v>680</v>
      </c>
      <c r="F2273" s="383" t="s">
        <v>10</v>
      </c>
      <c r="G2273" s="384">
        <v>2600</v>
      </c>
      <c r="H2273" s="383" t="s">
        <v>681</v>
      </c>
      <c r="I2273" s="383" t="s">
        <v>690</v>
      </c>
      <c r="J2273" s="383" t="s">
        <v>617</v>
      </c>
      <c r="K2273" s="383" t="s">
        <v>618</v>
      </c>
      <c r="L2273" s="384">
        <v>18650</v>
      </c>
      <c r="M2273" s="383" t="s">
        <v>634</v>
      </c>
      <c r="N2273" s="383" t="s">
        <v>620</v>
      </c>
      <c r="O2273" s="383" t="s">
        <v>230</v>
      </c>
    </row>
    <row r="2274" spans="1:15">
      <c r="A2274" s="385">
        <v>42032</v>
      </c>
      <c r="B2274" s="383" t="s">
        <v>15</v>
      </c>
      <c r="C2274" s="383" t="s">
        <v>16</v>
      </c>
      <c r="D2274" s="383" t="s">
        <v>13</v>
      </c>
      <c r="E2274" s="383" t="s">
        <v>680</v>
      </c>
      <c r="F2274" s="383" t="s">
        <v>10</v>
      </c>
      <c r="G2274" s="384">
        <v>2600</v>
      </c>
      <c r="H2274" s="383" t="s">
        <v>681</v>
      </c>
      <c r="I2274" s="383" t="s">
        <v>690</v>
      </c>
      <c r="J2274" s="383" t="s">
        <v>617</v>
      </c>
      <c r="K2274" s="383" t="s">
        <v>618</v>
      </c>
      <c r="L2274" s="384">
        <v>18650</v>
      </c>
      <c r="M2274" s="383" t="s">
        <v>634</v>
      </c>
      <c r="N2274" s="383" t="s">
        <v>620</v>
      </c>
      <c r="O2274" s="383" t="s">
        <v>230</v>
      </c>
    </row>
    <row r="2275" spans="1:15">
      <c r="A2275" s="385">
        <v>42033</v>
      </c>
      <c r="B2275" s="383" t="s">
        <v>15</v>
      </c>
      <c r="C2275" s="383" t="s">
        <v>16</v>
      </c>
      <c r="D2275" s="383" t="s">
        <v>13</v>
      </c>
      <c r="E2275" s="383" t="s">
        <v>680</v>
      </c>
      <c r="F2275" s="383" t="s">
        <v>10</v>
      </c>
      <c r="G2275" s="384">
        <v>2600</v>
      </c>
      <c r="H2275" s="383" t="s">
        <v>681</v>
      </c>
      <c r="I2275" s="383" t="s">
        <v>690</v>
      </c>
      <c r="J2275" s="383" t="s">
        <v>617</v>
      </c>
      <c r="K2275" s="383" t="s">
        <v>618</v>
      </c>
      <c r="L2275" s="384">
        <v>18650</v>
      </c>
      <c r="M2275" s="383" t="s">
        <v>634</v>
      </c>
      <c r="N2275" s="383" t="s">
        <v>620</v>
      </c>
      <c r="O2275" s="383" t="s">
        <v>230</v>
      </c>
    </row>
    <row r="2276" spans="1:15">
      <c r="A2276" s="385">
        <v>42034</v>
      </c>
      <c r="B2276" s="383" t="s">
        <v>15</v>
      </c>
      <c r="C2276" s="383" t="s">
        <v>16</v>
      </c>
      <c r="D2276" s="383" t="s">
        <v>13</v>
      </c>
      <c r="E2276" s="383" t="s">
        <v>680</v>
      </c>
      <c r="F2276" s="383" t="s">
        <v>10</v>
      </c>
      <c r="G2276" s="384">
        <v>750</v>
      </c>
      <c r="H2276" s="383" t="s">
        <v>681</v>
      </c>
      <c r="I2276" s="383" t="s">
        <v>692</v>
      </c>
      <c r="J2276" s="383" t="s">
        <v>617</v>
      </c>
      <c r="K2276" s="383" t="s">
        <v>618</v>
      </c>
      <c r="L2276" s="384">
        <v>18650</v>
      </c>
      <c r="M2276" s="383" t="s">
        <v>634</v>
      </c>
      <c r="N2276" s="383" t="s">
        <v>620</v>
      </c>
      <c r="O2276" s="383" t="s">
        <v>230</v>
      </c>
    </row>
    <row r="2277" spans="1:15">
      <c r="A2277" s="385">
        <v>42035</v>
      </c>
      <c r="B2277" s="383" t="s">
        <v>15</v>
      </c>
      <c r="C2277" s="383" t="s">
        <v>16</v>
      </c>
      <c r="D2277" s="383" t="s">
        <v>13</v>
      </c>
      <c r="E2277" s="383" t="s">
        <v>680</v>
      </c>
      <c r="F2277" s="383" t="s">
        <v>10</v>
      </c>
      <c r="G2277" s="384">
        <v>2600</v>
      </c>
      <c r="H2277" s="383" t="s">
        <v>681</v>
      </c>
      <c r="I2277" s="383" t="s">
        <v>690</v>
      </c>
      <c r="J2277" s="383" t="s">
        <v>617</v>
      </c>
      <c r="K2277" s="383" t="s">
        <v>618</v>
      </c>
      <c r="L2277" s="384">
        <v>18650</v>
      </c>
      <c r="M2277" s="383" t="s">
        <v>634</v>
      </c>
      <c r="N2277" s="383" t="s">
        <v>620</v>
      </c>
      <c r="O2277" s="383" t="s">
        <v>230</v>
      </c>
    </row>
    <row r="2278" spans="1:15">
      <c r="A2278" s="385">
        <v>42036</v>
      </c>
      <c r="B2278" s="383" t="s">
        <v>15</v>
      </c>
      <c r="C2278" s="383" t="s">
        <v>16</v>
      </c>
      <c r="D2278" s="383" t="s">
        <v>13</v>
      </c>
      <c r="E2278" s="383" t="s">
        <v>680</v>
      </c>
      <c r="F2278" s="383" t="s">
        <v>10</v>
      </c>
      <c r="G2278" s="384">
        <v>2600</v>
      </c>
      <c r="H2278" s="383" t="s">
        <v>681</v>
      </c>
      <c r="I2278" s="383" t="s">
        <v>690</v>
      </c>
      <c r="J2278" s="383" t="s">
        <v>617</v>
      </c>
      <c r="K2278" s="383" t="s">
        <v>618</v>
      </c>
      <c r="L2278" s="384">
        <v>18660</v>
      </c>
      <c r="M2278" s="383" t="s">
        <v>634</v>
      </c>
      <c r="N2278" s="383" t="s">
        <v>620</v>
      </c>
      <c r="O2278" s="383" t="s">
        <v>230</v>
      </c>
    </row>
    <row r="2279" spans="1:15">
      <c r="A2279" s="385">
        <v>42037</v>
      </c>
      <c r="B2279" s="383" t="s">
        <v>15</v>
      </c>
      <c r="C2279" s="383" t="s">
        <v>16</v>
      </c>
      <c r="D2279" s="383" t="s">
        <v>13</v>
      </c>
      <c r="E2279" s="383" t="s">
        <v>680</v>
      </c>
      <c r="F2279" s="383" t="s">
        <v>10</v>
      </c>
      <c r="G2279" s="384">
        <v>2600</v>
      </c>
      <c r="H2279" s="383" t="s">
        <v>681</v>
      </c>
      <c r="I2279" s="383" t="s">
        <v>690</v>
      </c>
      <c r="J2279" s="383" t="s">
        <v>617</v>
      </c>
      <c r="K2279" s="383" t="s">
        <v>618</v>
      </c>
      <c r="L2279" s="384">
        <v>18660</v>
      </c>
      <c r="M2279" s="383" t="s">
        <v>634</v>
      </c>
      <c r="N2279" s="383" t="s">
        <v>620</v>
      </c>
      <c r="O2279" s="383" t="s">
        <v>230</v>
      </c>
    </row>
    <row r="2280" spans="1:15">
      <c r="A2280" s="385">
        <v>42038</v>
      </c>
      <c r="B2280" s="383" t="s">
        <v>21</v>
      </c>
      <c r="C2280" s="383" t="s">
        <v>12</v>
      </c>
      <c r="D2280" s="383" t="s">
        <v>22</v>
      </c>
      <c r="E2280" s="383" t="s">
        <v>658</v>
      </c>
      <c r="F2280" s="383" t="s">
        <v>10</v>
      </c>
      <c r="G2280" s="384">
        <v>118</v>
      </c>
      <c r="H2280" s="383" t="s">
        <v>701</v>
      </c>
      <c r="I2280" s="383" t="s">
        <v>702</v>
      </c>
      <c r="J2280" s="383" t="s">
        <v>617</v>
      </c>
      <c r="K2280" s="383" t="s">
        <v>618</v>
      </c>
      <c r="L2280" s="384">
        <v>18660</v>
      </c>
      <c r="M2280" s="383" t="s">
        <v>634</v>
      </c>
      <c r="N2280" s="383" t="s">
        <v>620</v>
      </c>
      <c r="O2280" s="383" t="s">
        <v>230</v>
      </c>
    </row>
    <row r="2281" spans="1:15">
      <c r="A2281" s="385">
        <v>42039</v>
      </c>
      <c r="B2281" s="383" t="s">
        <v>15</v>
      </c>
      <c r="C2281" s="383" t="s">
        <v>16</v>
      </c>
      <c r="D2281" s="383" t="s">
        <v>13</v>
      </c>
      <c r="E2281" s="383" t="s">
        <v>680</v>
      </c>
      <c r="F2281" s="383" t="s">
        <v>10</v>
      </c>
      <c r="G2281" s="384">
        <v>2600</v>
      </c>
      <c r="H2281" s="383" t="s">
        <v>681</v>
      </c>
      <c r="I2281" s="383" t="s">
        <v>690</v>
      </c>
      <c r="J2281" s="383" t="s">
        <v>617</v>
      </c>
      <c r="K2281" s="383" t="s">
        <v>618</v>
      </c>
      <c r="L2281" s="384">
        <v>18660</v>
      </c>
      <c r="M2281" s="383" t="s">
        <v>634</v>
      </c>
      <c r="N2281" s="383" t="s">
        <v>620</v>
      </c>
      <c r="O2281" s="383" t="s">
        <v>230</v>
      </c>
    </row>
    <row r="2282" spans="1:15">
      <c r="A2282" s="385">
        <v>42040</v>
      </c>
      <c r="B2282" s="383" t="s">
        <v>15</v>
      </c>
      <c r="C2282" s="383" t="s">
        <v>16</v>
      </c>
      <c r="D2282" s="383" t="s">
        <v>13</v>
      </c>
      <c r="E2282" s="383" t="s">
        <v>680</v>
      </c>
      <c r="F2282" s="383" t="s">
        <v>10</v>
      </c>
      <c r="G2282" s="384">
        <v>2600</v>
      </c>
      <c r="H2282" s="383" t="s">
        <v>681</v>
      </c>
      <c r="I2282" s="383" t="s">
        <v>690</v>
      </c>
      <c r="J2282" s="383" t="s">
        <v>617</v>
      </c>
      <c r="K2282" s="383" t="s">
        <v>618</v>
      </c>
      <c r="L2282" s="384">
        <v>18761</v>
      </c>
      <c r="M2282" s="383" t="s">
        <v>635</v>
      </c>
      <c r="N2282" s="383" t="s">
        <v>620</v>
      </c>
      <c r="O2282" s="383" t="s">
        <v>230</v>
      </c>
    </row>
    <row r="2283" spans="1:15">
      <c r="A2283" s="385">
        <v>42041</v>
      </c>
      <c r="B2283" s="383" t="s">
        <v>15</v>
      </c>
      <c r="C2283" s="383" t="s">
        <v>16</v>
      </c>
      <c r="D2283" s="383" t="s">
        <v>13</v>
      </c>
      <c r="E2283" s="383" t="s">
        <v>680</v>
      </c>
      <c r="F2283" s="383" t="s">
        <v>10</v>
      </c>
      <c r="G2283" s="384">
        <v>1300</v>
      </c>
      <c r="H2283" s="383" t="s">
        <v>681</v>
      </c>
      <c r="I2283" s="383" t="s">
        <v>690</v>
      </c>
      <c r="J2283" s="383" t="s">
        <v>617</v>
      </c>
      <c r="K2283" s="383" t="s">
        <v>618</v>
      </c>
      <c r="L2283" s="384">
        <v>18761</v>
      </c>
      <c r="M2283" s="383" t="s">
        <v>635</v>
      </c>
      <c r="N2283" s="383" t="s">
        <v>620</v>
      </c>
      <c r="O2283" s="383" t="s">
        <v>230</v>
      </c>
    </row>
    <row r="2284" spans="1:15">
      <c r="A2284" s="385">
        <v>42042</v>
      </c>
      <c r="B2284" s="383" t="s">
        <v>15</v>
      </c>
      <c r="C2284" s="383" t="s">
        <v>16</v>
      </c>
      <c r="D2284" s="383" t="s">
        <v>13</v>
      </c>
      <c r="E2284" s="383" t="s">
        <v>680</v>
      </c>
      <c r="F2284" s="383" t="s">
        <v>10</v>
      </c>
      <c r="G2284" s="384">
        <v>1300</v>
      </c>
      <c r="H2284" s="383" t="s">
        <v>681</v>
      </c>
      <c r="I2284" s="383" t="s">
        <v>690</v>
      </c>
      <c r="J2284" s="383" t="s">
        <v>617</v>
      </c>
      <c r="K2284" s="383" t="s">
        <v>618</v>
      </c>
      <c r="L2284" s="384">
        <v>18800</v>
      </c>
      <c r="M2284" s="383" t="s">
        <v>635</v>
      </c>
      <c r="N2284" s="383" t="s">
        <v>620</v>
      </c>
      <c r="O2284" s="383" t="s">
        <v>230</v>
      </c>
    </row>
    <row r="2285" spans="1:15">
      <c r="A2285" s="385">
        <v>42043</v>
      </c>
      <c r="B2285" s="383" t="s">
        <v>15</v>
      </c>
      <c r="C2285" s="383" t="s">
        <v>16</v>
      </c>
      <c r="D2285" s="383" t="s">
        <v>13</v>
      </c>
      <c r="E2285" s="383" t="s">
        <v>680</v>
      </c>
      <c r="F2285" s="383" t="s">
        <v>10</v>
      </c>
      <c r="G2285" s="384">
        <v>1300</v>
      </c>
      <c r="H2285" s="383" t="s">
        <v>681</v>
      </c>
      <c r="I2285" s="383" t="s">
        <v>690</v>
      </c>
      <c r="J2285" s="383" t="s">
        <v>617</v>
      </c>
      <c r="K2285" s="383" t="s">
        <v>618</v>
      </c>
      <c r="L2285" s="384">
        <v>20258</v>
      </c>
      <c r="M2285" s="383" t="s">
        <v>635</v>
      </c>
      <c r="N2285" s="383" t="s">
        <v>620</v>
      </c>
      <c r="O2285" s="383" t="s">
        <v>230</v>
      </c>
    </row>
    <row r="2286" spans="1:15">
      <c r="A2286" s="385">
        <v>42044</v>
      </c>
      <c r="B2286" s="383" t="s">
        <v>15</v>
      </c>
      <c r="C2286" s="383" t="s">
        <v>16</v>
      </c>
      <c r="D2286" s="383" t="s">
        <v>13</v>
      </c>
      <c r="E2286" s="383" t="s">
        <v>680</v>
      </c>
      <c r="F2286" s="383" t="s">
        <v>10</v>
      </c>
      <c r="G2286" s="384">
        <v>1300</v>
      </c>
      <c r="H2286" s="383" t="s">
        <v>681</v>
      </c>
      <c r="I2286" s="383" t="s">
        <v>690</v>
      </c>
      <c r="J2286" s="383" t="s">
        <v>617</v>
      </c>
      <c r="K2286" s="383" t="s">
        <v>618</v>
      </c>
      <c r="L2286" s="384">
        <v>20833</v>
      </c>
      <c r="M2286" s="383" t="s">
        <v>635</v>
      </c>
      <c r="N2286" s="383" t="s">
        <v>620</v>
      </c>
      <c r="O2286" s="383" t="s">
        <v>230</v>
      </c>
    </row>
    <row r="2287" spans="1:15">
      <c r="A2287" s="385">
        <v>42045</v>
      </c>
      <c r="B2287" s="383" t="s">
        <v>15</v>
      </c>
      <c r="C2287" s="383" t="s">
        <v>16</v>
      </c>
      <c r="D2287" s="383" t="s">
        <v>13</v>
      </c>
      <c r="E2287" s="383" t="s">
        <v>680</v>
      </c>
      <c r="F2287" s="383" t="s">
        <v>10</v>
      </c>
      <c r="G2287" s="384">
        <v>1300</v>
      </c>
      <c r="H2287" s="383" t="s">
        <v>681</v>
      </c>
      <c r="I2287" s="383" t="s">
        <v>690</v>
      </c>
      <c r="J2287" s="383" t="s">
        <v>617</v>
      </c>
      <c r="K2287" s="383" t="s">
        <v>618</v>
      </c>
      <c r="L2287" s="384">
        <v>20833</v>
      </c>
      <c r="M2287" s="383" t="s">
        <v>635</v>
      </c>
      <c r="N2287" s="383" t="s">
        <v>620</v>
      </c>
      <c r="O2287" s="383" t="s">
        <v>230</v>
      </c>
    </row>
    <row r="2288" spans="1:15">
      <c r="A2288" s="385">
        <v>42046</v>
      </c>
      <c r="B2288" s="383" t="s">
        <v>15</v>
      </c>
      <c r="C2288" s="383" t="s">
        <v>16</v>
      </c>
      <c r="D2288" s="383" t="s">
        <v>13</v>
      </c>
      <c r="E2288" s="383" t="s">
        <v>680</v>
      </c>
      <c r="F2288" s="383" t="s">
        <v>10</v>
      </c>
      <c r="G2288" s="384">
        <v>1300</v>
      </c>
      <c r="H2288" s="383" t="s">
        <v>681</v>
      </c>
      <c r="I2288" s="383" t="s">
        <v>690</v>
      </c>
      <c r="J2288" s="383" t="s">
        <v>617</v>
      </c>
      <c r="K2288" s="383" t="s">
        <v>618</v>
      </c>
      <c r="L2288" s="384">
        <v>20833</v>
      </c>
      <c r="M2288" s="383" t="s">
        <v>635</v>
      </c>
      <c r="N2288" s="383" t="s">
        <v>620</v>
      </c>
      <c r="O2288" s="383" t="s">
        <v>230</v>
      </c>
    </row>
    <row r="2289" spans="1:15">
      <c r="A2289" s="385">
        <v>42047</v>
      </c>
      <c r="B2289" s="383" t="s">
        <v>15</v>
      </c>
      <c r="C2289" s="383" t="s">
        <v>16</v>
      </c>
      <c r="D2289" s="383" t="s">
        <v>13</v>
      </c>
      <c r="E2289" s="383" t="s">
        <v>680</v>
      </c>
      <c r="F2289" s="383" t="s">
        <v>10</v>
      </c>
      <c r="G2289" s="384">
        <v>1300</v>
      </c>
      <c r="H2289" s="383" t="s">
        <v>681</v>
      </c>
      <c r="I2289" s="383" t="s">
        <v>690</v>
      </c>
      <c r="J2289" s="383" t="s">
        <v>617</v>
      </c>
      <c r="K2289" s="383" t="s">
        <v>618</v>
      </c>
      <c r="L2289" s="384">
        <v>20833</v>
      </c>
      <c r="M2289" s="383" t="s">
        <v>635</v>
      </c>
      <c r="N2289" s="383" t="s">
        <v>620</v>
      </c>
      <c r="O2289" s="383" t="s">
        <v>230</v>
      </c>
    </row>
    <row r="2290" spans="1:15">
      <c r="A2290" s="385">
        <v>42048</v>
      </c>
      <c r="B2290" s="383" t="s">
        <v>15</v>
      </c>
      <c r="C2290" s="383" t="s">
        <v>16</v>
      </c>
      <c r="D2290" s="383" t="s">
        <v>13</v>
      </c>
      <c r="E2290" s="383" t="s">
        <v>680</v>
      </c>
      <c r="F2290" s="383" t="s">
        <v>10</v>
      </c>
      <c r="G2290" s="384">
        <v>1300</v>
      </c>
      <c r="H2290" s="383" t="s">
        <v>681</v>
      </c>
      <c r="I2290" s="383" t="s">
        <v>690</v>
      </c>
      <c r="J2290" s="383" t="s">
        <v>617</v>
      </c>
      <c r="K2290" s="383" t="s">
        <v>618</v>
      </c>
      <c r="L2290" s="384">
        <v>20833</v>
      </c>
      <c r="M2290" s="383" t="s">
        <v>635</v>
      </c>
      <c r="N2290" s="383" t="s">
        <v>620</v>
      </c>
      <c r="O2290" s="383" t="s">
        <v>230</v>
      </c>
    </row>
    <row r="2291" spans="1:15">
      <c r="A2291" s="385">
        <v>42049</v>
      </c>
      <c r="B2291" s="383" t="s">
        <v>15</v>
      </c>
      <c r="C2291" s="383" t="s">
        <v>16</v>
      </c>
      <c r="D2291" s="383" t="s">
        <v>13</v>
      </c>
      <c r="E2291" s="383" t="s">
        <v>680</v>
      </c>
      <c r="F2291" s="383" t="s">
        <v>10</v>
      </c>
      <c r="G2291" s="384">
        <v>1300</v>
      </c>
      <c r="H2291" s="383" t="s">
        <v>681</v>
      </c>
      <c r="I2291" s="383" t="s">
        <v>690</v>
      </c>
      <c r="J2291" s="383" t="s">
        <v>617</v>
      </c>
      <c r="K2291" s="383" t="s">
        <v>618</v>
      </c>
      <c r="L2291" s="384">
        <v>21180</v>
      </c>
      <c r="M2291" s="383" t="s">
        <v>635</v>
      </c>
      <c r="N2291" s="383" t="s">
        <v>620</v>
      </c>
      <c r="O2291" s="383" t="s">
        <v>230</v>
      </c>
    </row>
    <row r="2292" spans="1:15">
      <c r="A2292" s="385">
        <v>42050</v>
      </c>
      <c r="B2292" s="383" t="s">
        <v>15</v>
      </c>
      <c r="C2292" s="383" t="s">
        <v>16</v>
      </c>
      <c r="D2292" s="383" t="s">
        <v>13</v>
      </c>
      <c r="E2292" s="383" t="s">
        <v>680</v>
      </c>
      <c r="F2292" s="383" t="s">
        <v>10</v>
      </c>
      <c r="G2292" s="384">
        <v>1300</v>
      </c>
      <c r="H2292" s="383" t="s">
        <v>681</v>
      </c>
      <c r="I2292" s="383" t="s">
        <v>690</v>
      </c>
      <c r="J2292" s="383" t="s">
        <v>617</v>
      </c>
      <c r="K2292" s="383" t="s">
        <v>618</v>
      </c>
      <c r="L2292" s="384">
        <v>22680</v>
      </c>
      <c r="M2292" s="383" t="s">
        <v>635</v>
      </c>
      <c r="N2292" s="383" t="s">
        <v>620</v>
      </c>
      <c r="O2292" s="383" t="s">
        <v>230</v>
      </c>
    </row>
    <row r="2293" spans="1:15">
      <c r="A2293" s="385">
        <v>42051</v>
      </c>
      <c r="B2293" s="383" t="s">
        <v>15</v>
      </c>
      <c r="C2293" s="383" t="s">
        <v>16</v>
      </c>
      <c r="D2293" s="383" t="s">
        <v>13</v>
      </c>
      <c r="E2293" s="383" t="s">
        <v>680</v>
      </c>
      <c r="F2293" s="383" t="s">
        <v>10</v>
      </c>
      <c r="G2293" s="384">
        <v>1300</v>
      </c>
      <c r="H2293" s="383" t="s">
        <v>681</v>
      </c>
      <c r="I2293" s="383" t="s">
        <v>690</v>
      </c>
      <c r="J2293" s="383" t="s">
        <v>617</v>
      </c>
      <c r="K2293" s="383" t="s">
        <v>618</v>
      </c>
      <c r="L2293" s="384">
        <v>23171</v>
      </c>
      <c r="M2293" s="383" t="s">
        <v>635</v>
      </c>
      <c r="N2293" s="383" t="s">
        <v>620</v>
      </c>
      <c r="O2293" s="383" t="s">
        <v>230</v>
      </c>
    </row>
    <row r="2294" spans="1:15">
      <c r="A2294" s="385">
        <v>42052</v>
      </c>
      <c r="B2294" s="383" t="s">
        <v>15</v>
      </c>
      <c r="C2294" s="383" t="s">
        <v>16</v>
      </c>
      <c r="D2294" s="383" t="s">
        <v>13</v>
      </c>
      <c r="E2294" s="383" t="s">
        <v>680</v>
      </c>
      <c r="F2294" s="383" t="s">
        <v>10</v>
      </c>
      <c r="G2294" s="384">
        <v>1300</v>
      </c>
      <c r="H2294" s="383" t="s">
        <v>681</v>
      </c>
      <c r="I2294" s="383" t="s">
        <v>690</v>
      </c>
      <c r="J2294" s="383" t="s">
        <v>617</v>
      </c>
      <c r="K2294" s="383" t="s">
        <v>618</v>
      </c>
      <c r="L2294" s="384">
        <v>23171</v>
      </c>
      <c r="M2294" s="383" t="s">
        <v>636</v>
      </c>
      <c r="N2294" s="383" t="s">
        <v>620</v>
      </c>
      <c r="O2294" s="383" t="s">
        <v>230</v>
      </c>
    </row>
    <row r="2295" spans="1:15">
      <c r="A2295" s="385">
        <v>42053</v>
      </c>
      <c r="B2295" s="383" t="s">
        <v>15</v>
      </c>
      <c r="C2295" s="383" t="s">
        <v>16</v>
      </c>
      <c r="D2295" s="383" t="s">
        <v>13</v>
      </c>
      <c r="E2295" s="383" t="s">
        <v>680</v>
      </c>
      <c r="F2295" s="383" t="s">
        <v>10</v>
      </c>
      <c r="G2295" s="384">
        <v>1300</v>
      </c>
      <c r="H2295" s="383" t="s">
        <v>681</v>
      </c>
      <c r="I2295" s="383" t="s">
        <v>690</v>
      </c>
      <c r="J2295" s="383" t="s">
        <v>617</v>
      </c>
      <c r="K2295" s="383" t="s">
        <v>618</v>
      </c>
      <c r="L2295" s="384">
        <v>23171</v>
      </c>
      <c r="M2295" s="383" t="s">
        <v>636</v>
      </c>
      <c r="N2295" s="383" t="s">
        <v>620</v>
      </c>
      <c r="O2295" s="383" t="s">
        <v>230</v>
      </c>
    </row>
    <row r="2296" spans="1:15">
      <c r="A2296" s="385">
        <v>42054</v>
      </c>
      <c r="B2296" s="383" t="s">
        <v>15</v>
      </c>
      <c r="C2296" s="383" t="s">
        <v>16</v>
      </c>
      <c r="D2296" s="383" t="s">
        <v>13</v>
      </c>
      <c r="E2296" s="383" t="s">
        <v>680</v>
      </c>
      <c r="F2296" s="383" t="s">
        <v>10</v>
      </c>
      <c r="G2296" s="384">
        <v>1300</v>
      </c>
      <c r="H2296" s="383" t="s">
        <v>681</v>
      </c>
      <c r="I2296" s="383" t="s">
        <v>690</v>
      </c>
      <c r="J2296" s="383" t="s">
        <v>617</v>
      </c>
      <c r="K2296" s="383" t="s">
        <v>618</v>
      </c>
      <c r="L2296" s="384">
        <v>23171</v>
      </c>
      <c r="M2296" s="383" t="s">
        <v>636</v>
      </c>
      <c r="N2296" s="383" t="s">
        <v>620</v>
      </c>
      <c r="O2296" s="383" t="s">
        <v>230</v>
      </c>
    </row>
    <row r="2297" spans="1:15">
      <c r="A2297" s="385">
        <v>42055</v>
      </c>
      <c r="B2297" s="383" t="s">
        <v>15</v>
      </c>
      <c r="C2297" s="383" t="s">
        <v>16</v>
      </c>
      <c r="D2297" s="383" t="s">
        <v>13</v>
      </c>
      <c r="E2297" s="383" t="s">
        <v>680</v>
      </c>
      <c r="F2297" s="383" t="s">
        <v>10</v>
      </c>
      <c r="G2297" s="384">
        <v>1300</v>
      </c>
      <c r="H2297" s="383" t="s">
        <v>681</v>
      </c>
      <c r="I2297" s="383" t="s">
        <v>690</v>
      </c>
      <c r="J2297" s="383" t="s">
        <v>617</v>
      </c>
      <c r="K2297" s="383" t="s">
        <v>618</v>
      </c>
      <c r="L2297" s="384">
        <v>23171</v>
      </c>
      <c r="M2297" s="383" t="s">
        <v>636</v>
      </c>
      <c r="N2297" s="383" t="s">
        <v>620</v>
      </c>
      <c r="O2297" s="383" t="s">
        <v>230</v>
      </c>
    </row>
    <row r="2298" spans="1:15">
      <c r="A2298" s="385">
        <v>42056</v>
      </c>
      <c r="B2298" s="383" t="s">
        <v>15</v>
      </c>
      <c r="C2298" s="383" t="s">
        <v>16</v>
      </c>
      <c r="D2298" s="383" t="s">
        <v>13</v>
      </c>
      <c r="E2298" s="383" t="s">
        <v>680</v>
      </c>
      <c r="F2298" s="383" t="s">
        <v>10</v>
      </c>
      <c r="G2298" s="384">
        <v>1300</v>
      </c>
      <c r="H2298" s="383" t="s">
        <v>681</v>
      </c>
      <c r="I2298" s="383" t="s">
        <v>690</v>
      </c>
      <c r="J2298" s="383" t="s">
        <v>617</v>
      </c>
      <c r="K2298" s="383" t="s">
        <v>618</v>
      </c>
      <c r="L2298" s="384">
        <v>23171</v>
      </c>
      <c r="M2298" s="383" t="s">
        <v>637</v>
      </c>
      <c r="N2298" s="383" t="s">
        <v>620</v>
      </c>
      <c r="O2298" s="383" t="s">
        <v>230</v>
      </c>
    </row>
    <row r="2299" spans="1:15">
      <c r="A2299" s="385">
        <v>42057</v>
      </c>
      <c r="B2299" s="383" t="s">
        <v>15</v>
      </c>
      <c r="C2299" s="383" t="s">
        <v>16</v>
      </c>
      <c r="D2299" s="383" t="s">
        <v>13</v>
      </c>
      <c r="E2299" s="383" t="s">
        <v>680</v>
      </c>
      <c r="F2299" s="383" t="s">
        <v>10</v>
      </c>
      <c r="G2299" s="384">
        <v>1300</v>
      </c>
      <c r="H2299" s="383" t="s">
        <v>681</v>
      </c>
      <c r="I2299" s="383" t="s">
        <v>690</v>
      </c>
      <c r="J2299" s="383" t="s">
        <v>617</v>
      </c>
      <c r="K2299" s="383" t="s">
        <v>618</v>
      </c>
      <c r="L2299" s="384">
        <v>23171</v>
      </c>
      <c r="M2299" s="383" t="s">
        <v>637</v>
      </c>
      <c r="N2299" s="383" t="s">
        <v>620</v>
      </c>
      <c r="O2299" s="383" t="s">
        <v>230</v>
      </c>
    </row>
    <row r="2300" spans="1:15">
      <c r="A2300" s="385">
        <v>42059</v>
      </c>
      <c r="B2300" s="383" t="s">
        <v>15</v>
      </c>
      <c r="C2300" s="383" t="s">
        <v>16</v>
      </c>
      <c r="D2300" s="383" t="s">
        <v>13</v>
      </c>
      <c r="E2300" s="383" t="s">
        <v>680</v>
      </c>
      <c r="F2300" s="383" t="s">
        <v>10</v>
      </c>
      <c r="G2300" s="384">
        <v>1300</v>
      </c>
      <c r="H2300" s="383" t="s">
        <v>681</v>
      </c>
      <c r="I2300" s="383" t="s">
        <v>690</v>
      </c>
      <c r="J2300" s="383" t="s">
        <v>617</v>
      </c>
      <c r="K2300" s="383" t="s">
        <v>618</v>
      </c>
      <c r="L2300" s="384">
        <v>23171</v>
      </c>
      <c r="M2300" s="383" t="s">
        <v>637</v>
      </c>
      <c r="N2300" s="383" t="s">
        <v>620</v>
      </c>
      <c r="O2300" s="383" t="s">
        <v>230</v>
      </c>
    </row>
    <row r="2301" spans="1:15">
      <c r="A2301" s="385">
        <v>42060</v>
      </c>
      <c r="B2301" s="383" t="s">
        <v>15</v>
      </c>
      <c r="C2301" s="383" t="s">
        <v>16</v>
      </c>
      <c r="D2301" s="383" t="s">
        <v>13</v>
      </c>
      <c r="E2301" s="383" t="s">
        <v>680</v>
      </c>
      <c r="F2301" s="383" t="s">
        <v>10</v>
      </c>
      <c r="G2301" s="384">
        <v>1300</v>
      </c>
      <c r="H2301" s="383" t="s">
        <v>681</v>
      </c>
      <c r="I2301" s="383" t="s">
        <v>690</v>
      </c>
      <c r="J2301" s="383" t="s">
        <v>617</v>
      </c>
      <c r="K2301" s="383" t="s">
        <v>618</v>
      </c>
      <c r="L2301" s="384">
        <v>23171</v>
      </c>
      <c r="M2301" s="383" t="s">
        <v>637</v>
      </c>
      <c r="N2301" s="383" t="s">
        <v>620</v>
      </c>
      <c r="O2301" s="383" t="s">
        <v>230</v>
      </c>
    </row>
    <row r="2302" spans="1:15">
      <c r="A2302" s="385">
        <v>42061</v>
      </c>
      <c r="B2302" s="383" t="s">
        <v>15</v>
      </c>
      <c r="C2302" s="383" t="s">
        <v>16</v>
      </c>
      <c r="D2302" s="383" t="s">
        <v>13</v>
      </c>
      <c r="E2302" s="383" t="s">
        <v>680</v>
      </c>
      <c r="F2302" s="383" t="s">
        <v>10</v>
      </c>
      <c r="G2302" s="384">
        <v>1300</v>
      </c>
      <c r="H2302" s="383" t="s">
        <v>681</v>
      </c>
      <c r="I2302" s="383" t="s">
        <v>690</v>
      </c>
      <c r="J2302" s="383" t="s">
        <v>617</v>
      </c>
      <c r="K2302" s="383" t="s">
        <v>618</v>
      </c>
      <c r="L2302" s="384">
        <v>23171</v>
      </c>
      <c r="M2302" s="383" t="s">
        <v>637</v>
      </c>
      <c r="N2302" s="383" t="s">
        <v>620</v>
      </c>
      <c r="O2302" s="383" t="s">
        <v>230</v>
      </c>
    </row>
    <row r="2303" spans="1:15">
      <c r="A2303" s="385">
        <v>42062</v>
      </c>
      <c r="B2303" s="383" t="s">
        <v>15</v>
      </c>
      <c r="C2303" s="383" t="s">
        <v>16</v>
      </c>
      <c r="D2303" s="383" t="s">
        <v>13</v>
      </c>
      <c r="E2303" s="383" t="s">
        <v>680</v>
      </c>
      <c r="F2303" s="383" t="s">
        <v>10</v>
      </c>
      <c r="G2303" s="384">
        <v>1300</v>
      </c>
      <c r="H2303" s="383" t="s">
        <v>681</v>
      </c>
      <c r="I2303" s="383" t="s">
        <v>690</v>
      </c>
      <c r="J2303" s="383" t="s">
        <v>617</v>
      </c>
      <c r="K2303" s="383" t="s">
        <v>618</v>
      </c>
      <c r="L2303" s="384">
        <v>23171</v>
      </c>
      <c r="M2303" s="383" t="s">
        <v>637</v>
      </c>
      <c r="N2303" s="383" t="s">
        <v>620</v>
      </c>
      <c r="O2303" s="383" t="s">
        <v>230</v>
      </c>
    </row>
    <row r="2304" spans="1:15">
      <c r="A2304" s="385">
        <v>42063</v>
      </c>
      <c r="B2304" s="383" t="s">
        <v>15</v>
      </c>
      <c r="C2304" s="383" t="s">
        <v>16</v>
      </c>
      <c r="D2304" s="383" t="s">
        <v>13</v>
      </c>
      <c r="E2304" s="383" t="s">
        <v>680</v>
      </c>
      <c r="F2304" s="383" t="s">
        <v>10</v>
      </c>
      <c r="G2304" s="384">
        <v>1300</v>
      </c>
      <c r="H2304" s="383" t="s">
        <v>681</v>
      </c>
      <c r="I2304" s="383" t="s">
        <v>690</v>
      </c>
      <c r="J2304" s="383" t="s">
        <v>617</v>
      </c>
      <c r="K2304" s="383" t="s">
        <v>618</v>
      </c>
      <c r="L2304" s="384">
        <v>23242</v>
      </c>
      <c r="M2304" s="383" t="s">
        <v>638</v>
      </c>
      <c r="N2304" s="383" t="s">
        <v>620</v>
      </c>
      <c r="O2304" s="383" t="s">
        <v>230</v>
      </c>
    </row>
    <row r="2305" spans="1:15">
      <c r="A2305" s="385">
        <v>42064</v>
      </c>
      <c r="B2305" s="383" t="s">
        <v>15</v>
      </c>
      <c r="C2305" s="383" t="s">
        <v>16</v>
      </c>
      <c r="D2305" s="383" t="s">
        <v>13</v>
      </c>
      <c r="E2305" s="383" t="s">
        <v>680</v>
      </c>
      <c r="F2305" s="383" t="s">
        <v>10</v>
      </c>
      <c r="G2305" s="384">
        <v>1300</v>
      </c>
      <c r="H2305" s="383" t="s">
        <v>681</v>
      </c>
      <c r="I2305" s="383" t="s">
        <v>690</v>
      </c>
      <c r="J2305" s="383" t="s">
        <v>617</v>
      </c>
      <c r="K2305" s="383" t="s">
        <v>618</v>
      </c>
      <c r="L2305" s="384">
        <v>24188</v>
      </c>
      <c r="M2305" s="383" t="s">
        <v>638</v>
      </c>
      <c r="N2305" s="383" t="s">
        <v>620</v>
      </c>
      <c r="O2305" s="383" t="s">
        <v>230</v>
      </c>
    </row>
    <row r="2306" spans="1:15">
      <c r="A2306" s="385">
        <v>42065</v>
      </c>
      <c r="B2306" s="383" t="s">
        <v>15</v>
      </c>
      <c r="C2306" s="383" t="s">
        <v>16</v>
      </c>
      <c r="D2306" s="383" t="s">
        <v>13</v>
      </c>
      <c r="E2306" s="383" t="s">
        <v>680</v>
      </c>
      <c r="F2306" s="383" t="s">
        <v>10</v>
      </c>
      <c r="G2306" s="384">
        <v>1300</v>
      </c>
      <c r="H2306" s="383" t="s">
        <v>681</v>
      </c>
      <c r="I2306" s="383" t="s">
        <v>690</v>
      </c>
      <c r="J2306" s="383" t="s">
        <v>617</v>
      </c>
      <c r="K2306" s="383" t="s">
        <v>618</v>
      </c>
      <c r="L2306" s="384">
        <v>24376</v>
      </c>
      <c r="M2306" s="383" t="s">
        <v>638</v>
      </c>
      <c r="N2306" s="383" t="s">
        <v>620</v>
      </c>
      <c r="O2306" s="383" t="s">
        <v>230</v>
      </c>
    </row>
    <row r="2307" spans="1:15">
      <c r="A2307" s="385">
        <v>42066</v>
      </c>
      <c r="B2307" s="383" t="s">
        <v>15</v>
      </c>
      <c r="C2307" s="383" t="s">
        <v>16</v>
      </c>
      <c r="D2307" s="383" t="s">
        <v>13</v>
      </c>
      <c r="E2307" s="383" t="s">
        <v>680</v>
      </c>
      <c r="F2307" s="383" t="s">
        <v>10</v>
      </c>
      <c r="G2307" s="384">
        <v>2600</v>
      </c>
      <c r="H2307" s="383" t="s">
        <v>681</v>
      </c>
      <c r="I2307" s="383" t="s">
        <v>690</v>
      </c>
      <c r="J2307" s="383" t="s">
        <v>617</v>
      </c>
      <c r="K2307" s="383" t="s">
        <v>618</v>
      </c>
      <c r="L2307" s="384">
        <v>24376</v>
      </c>
      <c r="M2307" s="383" t="s">
        <v>638</v>
      </c>
      <c r="N2307" s="383" t="s">
        <v>620</v>
      </c>
      <c r="O2307" s="383" t="s">
        <v>230</v>
      </c>
    </row>
    <row r="2308" spans="1:15">
      <c r="A2308" s="385">
        <v>42067</v>
      </c>
      <c r="B2308" s="383" t="s">
        <v>15</v>
      </c>
      <c r="C2308" s="383" t="s">
        <v>16</v>
      </c>
      <c r="D2308" s="383" t="s">
        <v>13</v>
      </c>
      <c r="E2308" s="383" t="s">
        <v>680</v>
      </c>
      <c r="F2308" s="383" t="s">
        <v>10</v>
      </c>
      <c r="G2308" s="384">
        <v>2600</v>
      </c>
      <c r="H2308" s="383" t="s">
        <v>681</v>
      </c>
      <c r="I2308" s="383" t="s">
        <v>690</v>
      </c>
      <c r="J2308" s="383" t="s">
        <v>617</v>
      </c>
      <c r="K2308" s="383" t="s">
        <v>618</v>
      </c>
      <c r="L2308" s="384">
        <v>24394</v>
      </c>
      <c r="M2308" s="383" t="s">
        <v>638</v>
      </c>
      <c r="N2308" s="383" t="s">
        <v>620</v>
      </c>
      <c r="O2308" s="383" t="s">
        <v>230</v>
      </c>
    </row>
    <row r="2309" spans="1:15">
      <c r="A2309" s="385">
        <v>42068</v>
      </c>
      <c r="B2309" s="383" t="s">
        <v>15</v>
      </c>
      <c r="C2309" s="383" t="s">
        <v>16</v>
      </c>
      <c r="D2309" s="383" t="s">
        <v>13</v>
      </c>
      <c r="E2309" s="383" t="s">
        <v>680</v>
      </c>
      <c r="F2309" s="383" t="s">
        <v>10</v>
      </c>
      <c r="G2309" s="384">
        <v>2600</v>
      </c>
      <c r="H2309" s="383" t="s">
        <v>681</v>
      </c>
      <c r="I2309" s="383" t="s">
        <v>690</v>
      </c>
      <c r="J2309" s="383" t="s">
        <v>617</v>
      </c>
      <c r="K2309" s="383" t="s">
        <v>618</v>
      </c>
      <c r="L2309" s="384">
        <v>24965</v>
      </c>
      <c r="M2309" s="383" t="s">
        <v>638</v>
      </c>
      <c r="N2309" s="383" t="s">
        <v>620</v>
      </c>
      <c r="O2309" s="383" t="s">
        <v>230</v>
      </c>
    </row>
    <row r="2310" spans="1:15">
      <c r="A2310" s="385">
        <v>42069</v>
      </c>
      <c r="B2310" s="383" t="s">
        <v>15</v>
      </c>
      <c r="C2310" s="383" t="s">
        <v>16</v>
      </c>
      <c r="D2310" s="383" t="s">
        <v>13</v>
      </c>
      <c r="E2310" s="383" t="s">
        <v>680</v>
      </c>
      <c r="F2310" s="383" t="s">
        <v>10</v>
      </c>
      <c r="G2310" s="384">
        <v>2600</v>
      </c>
      <c r="H2310" s="383" t="s">
        <v>681</v>
      </c>
      <c r="I2310" s="383" t="s">
        <v>690</v>
      </c>
      <c r="J2310" s="383" t="s">
        <v>617</v>
      </c>
      <c r="K2310" s="383" t="s">
        <v>618</v>
      </c>
      <c r="L2310" s="384">
        <v>25035</v>
      </c>
      <c r="M2310" s="383" t="s">
        <v>638</v>
      </c>
      <c r="N2310" s="383" t="s">
        <v>620</v>
      </c>
      <c r="O2310" s="383" t="s">
        <v>230</v>
      </c>
    </row>
    <row r="2311" spans="1:15">
      <c r="A2311" s="385">
        <v>42070</v>
      </c>
      <c r="B2311" s="383" t="s">
        <v>15</v>
      </c>
      <c r="C2311" s="383" t="s">
        <v>16</v>
      </c>
      <c r="D2311" s="383" t="s">
        <v>13</v>
      </c>
      <c r="E2311" s="383" t="s">
        <v>680</v>
      </c>
      <c r="F2311" s="383" t="s">
        <v>10</v>
      </c>
      <c r="G2311" s="384">
        <v>2600</v>
      </c>
      <c r="H2311" s="383" t="s">
        <v>681</v>
      </c>
      <c r="I2311" s="383" t="s">
        <v>690</v>
      </c>
      <c r="J2311" s="383" t="s">
        <v>617</v>
      </c>
      <c r="K2311" s="383" t="s">
        <v>618</v>
      </c>
      <c r="L2311" s="384">
        <v>25532</v>
      </c>
      <c r="M2311" s="383" t="s">
        <v>638</v>
      </c>
      <c r="N2311" s="383" t="s">
        <v>620</v>
      </c>
      <c r="O2311" s="383" t="s">
        <v>230</v>
      </c>
    </row>
    <row r="2312" spans="1:15">
      <c r="A2312" s="385">
        <v>42071</v>
      </c>
      <c r="B2312" s="383" t="s">
        <v>15</v>
      </c>
      <c r="C2312" s="383" t="s">
        <v>16</v>
      </c>
      <c r="D2312" s="383" t="s">
        <v>13</v>
      </c>
      <c r="E2312" s="383" t="s">
        <v>680</v>
      </c>
      <c r="F2312" s="383" t="s">
        <v>10</v>
      </c>
      <c r="G2312" s="384">
        <v>2600</v>
      </c>
      <c r="H2312" s="383" t="s">
        <v>681</v>
      </c>
      <c r="I2312" s="383" t="s">
        <v>690</v>
      </c>
      <c r="J2312" s="383" t="s">
        <v>617</v>
      </c>
      <c r="K2312" s="383" t="s">
        <v>618</v>
      </c>
      <c r="L2312" s="384">
        <v>25875</v>
      </c>
      <c r="M2312" s="383" t="s">
        <v>638</v>
      </c>
      <c r="N2312" s="383" t="s">
        <v>620</v>
      </c>
      <c r="O2312" s="383" t="s">
        <v>230</v>
      </c>
    </row>
    <row r="2313" spans="1:15">
      <c r="A2313" s="385">
        <v>42072</v>
      </c>
      <c r="B2313" s="383" t="s">
        <v>15</v>
      </c>
      <c r="C2313" s="383" t="s">
        <v>16</v>
      </c>
      <c r="D2313" s="383" t="s">
        <v>13</v>
      </c>
      <c r="E2313" s="383" t="s">
        <v>680</v>
      </c>
      <c r="F2313" s="383" t="s">
        <v>10</v>
      </c>
      <c r="G2313" s="384">
        <v>2600</v>
      </c>
      <c r="H2313" s="383" t="s">
        <v>681</v>
      </c>
      <c r="I2313" s="383" t="s">
        <v>690</v>
      </c>
      <c r="J2313" s="383" t="s">
        <v>617</v>
      </c>
      <c r="K2313" s="383" t="s">
        <v>618</v>
      </c>
      <c r="L2313" s="384">
        <v>25875</v>
      </c>
      <c r="M2313" s="383" t="s">
        <v>638</v>
      </c>
      <c r="N2313" s="383" t="s">
        <v>620</v>
      </c>
      <c r="O2313" s="383" t="s">
        <v>230</v>
      </c>
    </row>
    <row r="2314" spans="1:15">
      <c r="A2314" s="385">
        <v>42073</v>
      </c>
      <c r="B2314" s="383" t="s">
        <v>15</v>
      </c>
      <c r="C2314" s="383" t="s">
        <v>16</v>
      </c>
      <c r="D2314" s="383" t="s">
        <v>13</v>
      </c>
      <c r="E2314" s="383" t="s">
        <v>680</v>
      </c>
      <c r="F2314" s="383" t="s">
        <v>10</v>
      </c>
      <c r="G2314" s="384">
        <v>2600</v>
      </c>
      <c r="H2314" s="383" t="s">
        <v>681</v>
      </c>
      <c r="I2314" s="383" t="s">
        <v>690</v>
      </c>
      <c r="J2314" s="383" t="s">
        <v>617</v>
      </c>
      <c r="K2314" s="383" t="s">
        <v>618</v>
      </c>
      <c r="L2314" s="384">
        <v>25875</v>
      </c>
      <c r="M2314" s="383" t="s">
        <v>638</v>
      </c>
      <c r="N2314" s="383" t="s">
        <v>620</v>
      </c>
      <c r="O2314" s="383" t="s">
        <v>230</v>
      </c>
    </row>
    <row r="2315" spans="1:15">
      <c r="A2315" s="385">
        <v>42074</v>
      </c>
      <c r="B2315" s="383" t="s">
        <v>15</v>
      </c>
      <c r="C2315" s="383" t="s">
        <v>16</v>
      </c>
      <c r="D2315" s="383" t="s">
        <v>13</v>
      </c>
      <c r="E2315" s="383" t="s">
        <v>680</v>
      </c>
      <c r="F2315" s="383" t="s">
        <v>10</v>
      </c>
      <c r="G2315" s="384">
        <v>2600</v>
      </c>
      <c r="H2315" s="383" t="s">
        <v>681</v>
      </c>
      <c r="I2315" s="383" t="s">
        <v>690</v>
      </c>
      <c r="J2315" s="383" t="s">
        <v>617</v>
      </c>
      <c r="K2315" s="383" t="s">
        <v>618</v>
      </c>
      <c r="L2315" s="384">
        <v>25875</v>
      </c>
      <c r="M2315" s="383" t="s">
        <v>638</v>
      </c>
      <c r="N2315" s="383" t="s">
        <v>620</v>
      </c>
      <c r="O2315" s="383" t="s">
        <v>230</v>
      </c>
    </row>
    <row r="2316" spans="1:15">
      <c r="A2316" s="385">
        <v>42075</v>
      </c>
      <c r="B2316" s="383" t="s">
        <v>15</v>
      </c>
      <c r="C2316" s="383" t="s">
        <v>16</v>
      </c>
      <c r="D2316" s="383" t="s">
        <v>13</v>
      </c>
      <c r="E2316" s="383" t="s">
        <v>680</v>
      </c>
      <c r="F2316" s="383" t="s">
        <v>10</v>
      </c>
      <c r="G2316" s="384">
        <v>2600</v>
      </c>
      <c r="H2316" s="383" t="s">
        <v>681</v>
      </c>
      <c r="I2316" s="383" t="s">
        <v>690</v>
      </c>
      <c r="J2316" s="383" t="s">
        <v>617</v>
      </c>
      <c r="K2316" s="383" t="s">
        <v>618</v>
      </c>
      <c r="L2316" s="384">
        <v>25875</v>
      </c>
      <c r="M2316" s="383" t="s">
        <v>639</v>
      </c>
      <c r="N2316" s="383" t="s">
        <v>620</v>
      </c>
      <c r="O2316" s="383" t="s">
        <v>230</v>
      </c>
    </row>
    <row r="2317" spans="1:15">
      <c r="A2317" s="385">
        <v>42076</v>
      </c>
      <c r="B2317" s="383" t="s">
        <v>15</v>
      </c>
      <c r="C2317" s="383" t="s">
        <v>16</v>
      </c>
      <c r="D2317" s="383" t="s">
        <v>13</v>
      </c>
      <c r="E2317" s="383" t="s">
        <v>680</v>
      </c>
      <c r="F2317" s="383" t="s">
        <v>10</v>
      </c>
      <c r="G2317" s="384">
        <v>2600</v>
      </c>
      <c r="H2317" s="383" t="s">
        <v>681</v>
      </c>
      <c r="I2317" s="383" t="s">
        <v>690</v>
      </c>
      <c r="J2317" s="383" t="s">
        <v>617</v>
      </c>
      <c r="K2317" s="383" t="s">
        <v>618</v>
      </c>
      <c r="L2317" s="384">
        <v>25875</v>
      </c>
      <c r="M2317" s="383" t="s">
        <v>639</v>
      </c>
      <c r="N2317" s="383" t="s">
        <v>620</v>
      </c>
      <c r="O2317" s="383" t="s">
        <v>230</v>
      </c>
    </row>
    <row r="2318" spans="1:15">
      <c r="A2318" s="385">
        <v>42077</v>
      </c>
      <c r="B2318" s="383" t="s">
        <v>15</v>
      </c>
      <c r="C2318" s="383" t="s">
        <v>16</v>
      </c>
      <c r="D2318" s="383" t="s">
        <v>13</v>
      </c>
      <c r="E2318" s="383" t="s">
        <v>680</v>
      </c>
      <c r="F2318" s="383" t="s">
        <v>10</v>
      </c>
      <c r="G2318" s="384">
        <v>2600</v>
      </c>
      <c r="H2318" s="383" t="s">
        <v>681</v>
      </c>
      <c r="I2318" s="383" t="s">
        <v>690</v>
      </c>
      <c r="J2318" s="383" t="s">
        <v>617</v>
      </c>
      <c r="K2318" s="383" t="s">
        <v>618</v>
      </c>
      <c r="L2318" s="384">
        <v>25875</v>
      </c>
      <c r="M2318" s="383" t="s">
        <v>639</v>
      </c>
      <c r="N2318" s="383" t="s">
        <v>620</v>
      </c>
      <c r="O2318" s="383" t="s">
        <v>230</v>
      </c>
    </row>
    <row r="2319" spans="1:15">
      <c r="A2319" s="385">
        <v>42078</v>
      </c>
      <c r="B2319" s="383" t="s">
        <v>15</v>
      </c>
      <c r="C2319" s="383" t="s">
        <v>16</v>
      </c>
      <c r="D2319" s="383" t="s">
        <v>13</v>
      </c>
      <c r="E2319" s="383" t="s">
        <v>680</v>
      </c>
      <c r="F2319" s="383" t="s">
        <v>10</v>
      </c>
      <c r="G2319" s="384">
        <v>2600</v>
      </c>
      <c r="H2319" s="383" t="s">
        <v>681</v>
      </c>
      <c r="I2319" s="383" t="s">
        <v>690</v>
      </c>
      <c r="J2319" s="383" t="s">
        <v>617</v>
      </c>
      <c r="K2319" s="383" t="s">
        <v>618</v>
      </c>
      <c r="L2319" s="384">
        <v>25875</v>
      </c>
      <c r="M2319" s="383" t="s">
        <v>639</v>
      </c>
      <c r="N2319" s="383" t="s">
        <v>620</v>
      </c>
      <c r="O2319" s="383" t="s">
        <v>230</v>
      </c>
    </row>
    <row r="2320" spans="1:15">
      <c r="A2320" s="385">
        <v>42079</v>
      </c>
      <c r="B2320" s="383" t="s">
        <v>15</v>
      </c>
      <c r="C2320" s="383" t="s">
        <v>16</v>
      </c>
      <c r="D2320" s="383" t="s">
        <v>13</v>
      </c>
      <c r="E2320" s="383" t="s">
        <v>680</v>
      </c>
      <c r="F2320" s="383" t="s">
        <v>10</v>
      </c>
      <c r="G2320" s="384">
        <v>2600</v>
      </c>
      <c r="H2320" s="383" t="s">
        <v>681</v>
      </c>
      <c r="I2320" s="383" t="s">
        <v>690</v>
      </c>
      <c r="J2320" s="383" t="s">
        <v>617</v>
      </c>
      <c r="K2320" s="383" t="s">
        <v>618</v>
      </c>
      <c r="L2320" s="384">
        <v>25875</v>
      </c>
      <c r="M2320" s="383" t="s">
        <v>639</v>
      </c>
      <c r="N2320" s="383" t="s">
        <v>620</v>
      </c>
      <c r="O2320" s="383" t="s">
        <v>230</v>
      </c>
    </row>
    <row r="2321" spans="1:15">
      <c r="A2321" s="385">
        <v>42080</v>
      </c>
      <c r="B2321" s="383" t="s">
        <v>15</v>
      </c>
      <c r="C2321" s="383" t="s">
        <v>16</v>
      </c>
      <c r="D2321" s="383" t="s">
        <v>13</v>
      </c>
      <c r="E2321" s="383" t="s">
        <v>680</v>
      </c>
      <c r="F2321" s="383" t="s">
        <v>10</v>
      </c>
      <c r="G2321" s="384">
        <v>2600</v>
      </c>
      <c r="H2321" s="383" t="s">
        <v>681</v>
      </c>
      <c r="I2321" s="383" t="s">
        <v>690</v>
      </c>
      <c r="J2321" s="383" t="s">
        <v>617</v>
      </c>
      <c r="K2321" s="383" t="s">
        <v>618</v>
      </c>
      <c r="L2321" s="384">
        <v>25875</v>
      </c>
      <c r="M2321" s="383" t="s">
        <v>639</v>
      </c>
      <c r="N2321" s="383" t="s">
        <v>620</v>
      </c>
      <c r="O2321" s="383" t="s">
        <v>230</v>
      </c>
    </row>
    <row r="2322" spans="1:15">
      <c r="A2322" s="385">
        <v>42081</v>
      </c>
      <c r="B2322" s="383" t="s">
        <v>15</v>
      </c>
      <c r="C2322" s="383" t="s">
        <v>16</v>
      </c>
      <c r="D2322" s="383" t="s">
        <v>13</v>
      </c>
      <c r="E2322" s="383" t="s">
        <v>680</v>
      </c>
      <c r="F2322" s="383" t="s">
        <v>10</v>
      </c>
      <c r="G2322" s="384">
        <v>2600</v>
      </c>
      <c r="H2322" s="383" t="s">
        <v>681</v>
      </c>
      <c r="I2322" s="383" t="s">
        <v>690</v>
      </c>
      <c r="J2322" s="383" t="s">
        <v>617</v>
      </c>
      <c r="K2322" s="383" t="s">
        <v>618</v>
      </c>
      <c r="L2322" s="384">
        <v>26170</v>
      </c>
      <c r="M2322" s="383" t="s">
        <v>640</v>
      </c>
      <c r="N2322" s="383" t="s">
        <v>620</v>
      </c>
      <c r="O2322" s="383" t="s">
        <v>230</v>
      </c>
    </row>
    <row r="2323" spans="1:15">
      <c r="A2323" s="385">
        <v>42082</v>
      </c>
      <c r="B2323" s="383" t="s">
        <v>15</v>
      </c>
      <c r="C2323" s="383" t="s">
        <v>16</v>
      </c>
      <c r="D2323" s="383" t="s">
        <v>13</v>
      </c>
      <c r="E2323" s="383" t="s">
        <v>680</v>
      </c>
      <c r="F2323" s="383" t="s">
        <v>10</v>
      </c>
      <c r="G2323" s="384">
        <v>2600</v>
      </c>
      <c r="H2323" s="383" t="s">
        <v>681</v>
      </c>
      <c r="I2323" s="383" t="s">
        <v>690</v>
      </c>
      <c r="J2323" s="383" t="s">
        <v>617</v>
      </c>
      <c r="K2323" s="383" t="s">
        <v>618</v>
      </c>
      <c r="L2323" s="384">
        <v>26691</v>
      </c>
      <c r="M2323" s="383" t="s">
        <v>640</v>
      </c>
      <c r="N2323" s="383" t="s">
        <v>620</v>
      </c>
      <c r="O2323" s="383" t="s">
        <v>230</v>
      </c>
    </row>
    <row r="2324" spans="1:15">
      <c r="A2324" s="385">
        <v>42083</v>
      </c>
      <c r="B2324" s="383" t="s">
        <v>15</v>
      </c>
      <c r="C2324" s="383" t="s">
        <v>16</v>
      </c>
      <c r="D2324" s="383" t="s">
        <v>13</v>
      </c>
      <c r="E2324" s="383" t="s">
        <v>680</v>
      </c>
      <c r="F2324" s="383" t="s">
        <v>10</v>
      </c>
      <c r="G2324" s="384">
        <v>2600</v>
      </c>
      <c r="H2324" s="383" t="s">
        <v>681</v>
      </c>
      <c r="I2324" s="383" t="s">
        <v>690</v>
      </c>
      <c r="J2324" s="383" t="s">
        <v>617</v>
      </c>
      <c r="K2324" s="383" t="s">
        <v>618</v>
      </c>
      <c r="L2324" s="384">
        <v>27235</v>
      </c>
      <c r="M2324" s="383" t="s">
        <v>640</v>
      </c>
      <c r="N2324" s="383" t="s">
        <v>620</v>
      </c>
      <c r="O2324" s="383" t="s">
        <v>230</v>
      </c>
    </row>
    <row r="2325" spans="1:15">
      <c r="A2325" s="385">
        <v>42084</v>
      </c>
      <c r="B2325" s="383" t="s">
        <v>15</v>
      </c>
      <c r="C2325" s="383" t="s">
        <v>16</v>
      </c>
      <c r="D2325" s="383" t="s">
        <v>13</v>
      </c>
      <c r="E2325" s="383" t="s">
        <v>680</v>
      </c>
      <c r="F2325" s="383" t="s">
        <v>10</v>
      </c>
      <c r="G2325" s="384">
        <v>1300</v>
      </c>
      <c r="H2325" s="383" t="s">
        <v>681</v>
      </c>
      <c r="I2325" s="383" t="s">
        <v>690</v>
      </c>
      <c r="J2325" s="383" t="s">
        <v>617</v>
      </c>
      <c r="K2325" s="383" t="s">
        <v>618</v>
      </c>
      <c r="L2325" s="384">
        <v>27710</v>
      </c>
      <c r="M2325" s="383" t="s">
        <v>640</v>
      </c>
      <c r="N2325" s="383" t="s">
        <v>620</v>
      </c>
      <c r="O2325" s="383" t="s">
        <v>230</v>
      </c>
    </row>
    <row r="2326" spans="1:15">
      <c r="A2326" s="385">
        <v>42085</v>
      </c>
      <c r="B2326" s="383" t="s">
        <v>15</v>
      </c>
      <c r="C2326" s="383" t="s">
        <v>16</v>
      </c>
      <c r="D2326" s="383" t="s">
        <v>13</v>
      </c>
      <c r="E2326" s="383" t="s">
        <v>680</v>
      </c>
      <c r="F2326" s="383" t="s">
        <v>10</v>
      </c>
      <c r="G2326" s="384">
        <v>1300</v>
      </c>
      <c r="H2326" s="383" t="s">
        <v>681</v>
      </c>
      <c r="I2326" s="383" t="s">
        <v>690</v>
      </c>
      <c r="J2326" s="383" t="s">
        <v>617</v>
      </c>
      <c r="K2326" s="383" t="s">
        <v>618</v>
      </c>
      <c r="L2326" s="384">
        <v>27741</v>
      </c>
      <c r="M2326" s="383" t="s">
        <v>640</v>
      </c>
      <c r="N2326" s="383" t="s">
        <v>620</v>
      </c>
      <c r="O2326" s="383" t="s">
        <v>230</v>
      </c>
    </row>
    <row r="2327" spans="1:15">
      <c r="A2327" s="385">
        <v>42086</v>
      </c>
      <c r="B2327" s="383" t="s">
        <v>15</v>
      </c>
      <c r="C2327" s="383" t="s">
        <v>16</v>
      </c>
      <c r="D2327" s="383" t="s">
        <v>13</v>
      </c>
      <c r="E2327" s="383" t="s">
        <v>680</v>
      </c>
      <c r="F2327" s="383" t="s">
        <v>10</v>
      </c>
      <c r="G2327" s="384">
        <v>1300</v>
      </c>
      <c r="H2327" s="383" t="s">
        <v>681</v>
      </c>
      <c r="I2327" s="383" t="s">
        <v>690</v>
      </c>
      <c r="J2327" s="383" t="s">
        <v>617</v>
      </c>
      <c r="K2327" s="383" t="s">
        <v>618</v>
      </c>
      <c r="L2327" s="384">
        <v>27741</v>
      </c>
      <c r="M2327" s="383" t="s">
        <v>640</v>
      </c>
      <c r="N2327" s="383" t="s">
        <v>620</v>
      </c>
      <c r="O2327" s="383" t="s">
        <v>230</v>
      </c>
    </row>
    <row r="2328" spans="1:15">
      <c r="A2328" s="385">
        <v>42087</v>
      </c>
      <c r="B2328" s="383" t="s">
        <v>15</v>
      </c>
      <c r="C2328" s="383" t="s">
        <v>16</v>
      </c>
      <c r="D2328" s="383" t="s">
        <v>13</v>
      </c>
      <c r="E2328" s="383" t="s">
        <v>680</v>
      </c>
      <c r="F2328" s="383" t="s">
        <v>10</v>
      </c>
      <c r="G2328" s="384">
        <v>1300</v>
      </c>
      <c r="H2328" s="383" t="s">
        <v>681</v>
      </c>
      <c r="I2328" s="383" t="s">
        <v>690</v>
      </c>
      <c r="J2328" s="383" t="s">
        <v>617</v>
      </c>
      <c r="K2328" s="383" t="s">
        <v>618</v>
      </c>
      <c r="L2328" s="384">
        <v>27741</v>
      </c>
      <c r="M2328" s="383" t="s">
        <v>640</v>
      </c>
      <c r="N2328" s="383" t="s">
        <v>620</v>
      </c>
      <c r="O2328" s="383" t="s">
        <v>230</v>
      </c>
    </row>
    <row r="2329" spans="1:15">
      <c r="A2329" s="385">
        <v>42088</v>
      </c>
      <c r="B2329" s="383" t="s">
        <v>663</v>
      </c>
      <c r="C2329" s="383" t="s">
        <v>664</v>
      </c>
      <c r="D2329" s="383" t="s">
        <v>22</v>
      </c>
      <c r="E2329" s="383" t="s">
        <v>665</v>
      </c>
      <c r="F2329" s="383" t="s">
        <v>10</v>
      </c>
      <c r="G2329" s="384">
        <v>2185</v>
      </c>
      <c r="H2329" s="383" t="s">
        <v>704</v>
      </c>
      <c r="I2329" s="383" t="s">
        <v>705</v>
      </c>
      <c r="J2329" s="383" t="s">
        <v>617</v>
      </c>
      <c r="K2329" s="383" t="s">
        <v>618</v>
      </c>
      <c r="L2329" s="384">
        <v>27741</v>
      </c>
      <c r="M2329" s="383" t="s">
        <v>640</v>
      </c>
      <c r="N2329" s="383" t="s">
        <v>620</v>
      </c>
      <c r="O2329" s="383" t="s">
        <v>230</v>
      </c>
    </row>
    <row r="2330" spans="1:15">
      <c r="A2330" s="385">
        <v>42089</v>
      </c>
      <c r="B2330" s="383" t="s">
        <v>15</v>
      </c>
      <c r="C2330" s="383" t="s">
        <v>16</v>
      </c>
      <c r="D2330" s="383" t="s">
        <v>13</v>
      </c>
      <c r="E2330" s="383" t="s">
        <v>680</v>
      </c>
      <c r="F2330" s="383" t="s">
        <v>10</v>
      </c>
      <c r="G2330" s="384">
        <v>1300</v>
      </c>
      <c r="H2330" s="383" t="s">
        <v>681</v>
      </c>
      <c r="I2330" s="383" t="s">
        <v>690</v>
      </c>
      <c r="J2330" s="383" t="s">
        <v>617</v>
      </c>
      <c r="K2330" s="383" t="s">
        <v>618</v>
      </c>
      <c r="L2330" s="384">
        <v>27741</v>
      </c>
      <c r="M2330" s="383" t="s">
        <v>640</v>
      </c>
      <c r="N2330" s="383" t="s">
        <v>620</v>
      </c>
      <c r="O2330" s="383" t="s">
        <v>230</v>
      </c>
    </row>
    <row r="2331" spans="1:15">
      <c r="A2331" s="385">
        <v>42090</v>
      </c>
      <c r="B2331" s="383" t="s">
        <v>15</v>
      </c>
      <c r="C2331" s="383" t="s">
        <v>16</v>
      </c>
      <c r="D2331" s="383" t="s">
        <v>13</v>
      </c>
      <c r="E2331" s="383" t="s">
        <v>680</v>
      </c>
      <c r="F2331" s="383" t="s">
        <v>10</v>
      </c>
      <c r="G2331" s="384">
        <v>1300</v>
      </c>
      <c r="H2331" s="383" t="s">
        <v>681</v>
      </c>
      <c r="I2331" s="383" t="s">
        <v>690</v>
      </c>
      <c r="J2331" s="383" t="s">
        <v>617</v>
      </c>
      <c r="K2331" s="383" t="s">
        <v>618</v>
      </c>
      <c r="L2331" s="384">
        <v>27741</v>
      </c>
      <c r="M2331" s="383" t="s">
        <v>640</v>
      </c>
      <c r="N2331" s="383" t="s">
        <v>620</v>
      </c>
      <c r="O2331" s="383" t="s">
        <v>230</v>
      </c>
    </row>
    <row r="2332" spans="1:15">
      <c r="A2332" s="385">
        <v>42091</v>
      </c>
      <c r="B2332" s="383" t="s">
        <v>15</v>
      </c>
      <c r="C2332" s="383" t="s">
        <v>16</v>
      </c>
      <c r="D2332" s="383" t="s">
        <v>13</v>
      </c>
      <c r="E2332" s="383" t="s">
        <v>680</v>
      </c>
      <c r="F2332" s="383" t="s">
        <v>10</v>
      </c>
      <c r="G2332" s="384">
        <v>1300</v>
      </c>
      <c r="H2332" s="383" t="s">
        <v>681</v>
      </c>
      <c r="I2332" s="383" t="s">
        <v>690</v>
      </c>
      <c r="J2332" s="383" t="s">
        <v>617</v>
      </c>
      <c r="K2332" s="383" t="s">
        <v>618</v>
      </c>
      <c r="L2332" s="384">
        <v>27741</v>
      </c>
      <c r="M2332" s="383" t="s">
        <v>641</v>
      </c>
      <c r="N2332" s="383" t="s">
        <v>620</v>
      </c>
      <c r="O2332" s="383" t="s">
        <v>230</v>
      </c>
    </row>
    <row r="2333" spans="1:15">
      <c r="A2333" s="385">
        <v>42092</v>
      </c>
      <c r="B2333" s="383" t="s">
        <v>15</v>
      </c>
      <c r="C2333" s="383" t="s">
        <v>16</v>
      </c>
      <c r="D2333" s="383" t="s">
        <v>13</v>
      </c>
      <c r="E2333" s="383" t="s">
        <v>680</v>
      </c>
      <c r="F2333" s="383" t="s">
        <v>10</v>
      </c>
      <c r="G2333" s="384">
        <v>1300</v>
      </c>
      <c r="H2333" s="383" t="s">
        <v>681</v>
      </c>
      <c r="I2333" s="383" t="s">
        <v>690</v>
      </c>
      <c r="J2333" s="383" t="s">
        <v>617</v>
      </c>
      <c r="K2333" s="383" t="s">
        <v>618</v>
      </c>
      <c r="L2333" s="384">
        <v>27741</v>
      </c>
      <c r="M2333" s="383" t="s">
        <v>641</v>
      </c>
      <c r="N2333" s="383" t="s">
        <v>620</v>
      </c>
      <c r="O2333" s="383" t="s">
        <v>230</v>
      </c>
    </row>
    <row r="2334" spans="1:15">
      <c r="A2334" s="385">
        <v>42093</v>
      </c>
      <c r="B2334" s="383" t="s">
        <v>15</v>
      </c>
      <c r="C2334" s="383" t="s">
        <v>16</v>
      </c>
      <c r="D2334" s="383" t="s">
        <v>13</v>
      </c>
      <c r="E2334" s="383" t="s">
        <v>680</v>
      </c>
      <c r="F2334" s="383" t="s">
        <v>10</v>
      </c>
      <c r="G2334" s="384">
        <v>1300</v>
      </c>
      <c r="H2334" s="383" t="s">
        <v>681</v>
      </c>
      <c r="I2334" s="383" t="s">
        <v>690</v>
      </c>
      <c r="J2334" s="383" t="s">
        <v>617</v>
      </c>
      <c r="K2334" s="383" t="s">
        <v>618</v>
      </c>
      <c r="L2334" s="384">
        <v>27741</v>
      </c>
      <c r="M2334" s="383" t="s">
        <v>641</v>
      </c>
      <c r="N2334" s="383" t="s">
        <v>620</v>
      </c>
      <c r="O2334" s="383" t="s">
        <v>230</v>
      </c>
    </row>
    <row r="2335" spans="1:15">
      <c r="A2335" s="385">
        <v>42094</v>
      </c>
      <c r="B2335" s="383" t="s">
        <v>15</v>
      </c>
      <c r="C2335" s="383" t="s">
        <v>16</v>
      </c>
      <c r="D2335" s="383" t="s">
        <v>13</v>
      </c>
      <c r="E2335" s="383" t="s">
        <v>680</v>
      </c>
      <c r="F2335" s="383" t="s">
        <v>10</v>
      </c>
      <c r="G2335" s="384">
        <v>2600</v>
      </c>
      <c r="H2335" s="383" t="s">
        <v>681</v>
      </c>
      <c r="I2335" s="383" t="s">
        <v>690</v>
      </c>
      <c r="J2335" s="383" t="s">
        <v>617</v>
      </c>
      <c r="K2335" s="383" t="s">
        <v>618</v>
      </c>
      <c r="L2335" s="384">
        <v>27741</v>
      </c>
      <c r="M2335" s="383" t="s">
        <v>641</v>
      </c>
      <c r="N2335" s="383" t="s">
        <v>620</v>
      </c>
      <c r="O2335" s="383" t="s">
        <v>230</v>
      </c>
    </row>
    <row r="2336" spans="1:15">
      <c r="A2336" s="385">
        <v>42095</v>
      </c>
      <c r="B2336" s="383" t="s">
        <v>15</v>
      </c>
      <c r="C2336" s="383" t="s">
        <v>16</v>
      </c>
      <c r="D2336" s="383" t="s">
        <v>13</v>
      </c>
      <c r="E2336" s="383" t="s">
        <v>680</v>
      </c>
      <c r="F2336" s="383" t="s">
        <v>10</v>
      </c>
      <c r="G2336" s="384">
        <v>2600</v>
      </c>
      <c r="H2336" s="383" t="s">
        <v>681</v>
      </c>
      <c r="I2336" s="383" t="s">
        <v>690</v>
      </c>
      <c r="J2336" s="383" t="s">
        <v>617</v>
      </c>
      <c r="K2336" s="383" t="s">
        <v>618</v>
      </c>
      <c r="L2336" s="384">
        <v>27741</v>
      </c>
      <c r="M2336" s="383" t="s">
        <v>641</v>
      </c>
      <c r="N2336" s="383" t="s">
        <v>620</v>
      </c>
      <c r="O2336" s="383" t="s">
        <v>230</v>
      </c>
    </row>
    <row r="2337" spans="1:15">
      <c r="A2337" s="385">
        <v>42096</v>
      </c>
      <c r="B2337" s="383" t="s">
        <v>15</v>
      </c>
      <c r="C2337" s="383" t="s">
        <v>16</v>
      </c>
      <c r="D2337" s="383" t="s">
        <v>13</v>
      </c>
      <c r="E2337" s="383" t="s">
        <v>680</v>
      </c>
      <c r="F2337" s="383" t="s">
        <v>10</v>
      </c>
      <c r="G2337" s="384">
        <v>2600</v>
      </c>
      <c r="H2337" s="383" t="s">
        <v>681</v>
      </c>
      <c r="I2337" s="383" t="s">
        <v>690</v>
      </c>
      <c r="J2337" s="383" t="s">
        <v>617</v>
      </c>
      <c r="K2337" s="383" t="s">
        <v>618</v>
      </c>
      <c r="L2337" s="384">
        <v>27741</v>
      </c>
      <c r="M2337" s="383" t="s">
        <v>641</v>
      </c>
      <c r="N2337" s="383" t="s">
        <v>620</v>
      </c>
      <c r="O2337" s="383" t="s">
        <v>230</v>
      </c>
    </row>
    <row r="2338" spans="1:15">
      <c r="A2338" s="385">
        <v>42097</v>
      </c>
      <c r="B2338" s="383" t="s">
        <v>15</v>
      </c>
      <c r="C2338" s="383" t="s">
        <v>16</v>
      </c>
      <c r="D2338" s="383" t="s">
        <v>13</v>
      </c>
      <c r="E2338" s="383" t="s">
        <v>680</v>
      </c>
      <c r="F2338" s="383" t="s">
        <v>10</v>
      </c>
      <c r="G2338" s="384">
        <v>2600</v>
      </c>
      <c r="H2338" s="383" t="s">
        <v>681</v>
      </c>
      <c r="I2338" s="383" t="s">
        <v>690</v>
      </c>
      <c r="J2338" s="383" t="s">
        <v>617</v>
      </c>
      <c r="K2338" s="383" t="s">
        <v>618</v>
      </c>
      <c r="L2338" s="384">
        <v>27741</v>
      </c>
      <c r="M2338" s="383" t="s">
        <v>641</v>
      </c>
      <c r="N2338" s="383" t="s">
        <v>620</v>
      </c>
      <c r="O2338" s="383" t="s">
        <v>230</v>
      </c>
    </row>
    <row r="2339" spans="1:15">
      <c r="A2339" s="385">
        <v>42098</v>
      </c>
      <c r="B2339" s="383" t="s">
        <v>663</v>
      </c>
      <c r="C2339" s="383" t="s">
        <v>664</v>
      </c>
      <c r="D2339" s="383" t="s">
        <v>22</v>
      </c>
      <c r="E2339" s="383" t="s">
        <v>665</v>
      </c>
      <c r="F2339" s="383" t="s">
        <v>10</v>
      </c>
      <c r="G2339" s="384">
        <v>32222</v>
      </c>
      <c r="H2339" s="383" t="s">
        <v>704</v>
      </c>
      <c r="I2339" s="383" t="s">
        <v>711</v>
      </c>
      <c r="J2339" s="383" t="s">
        <v>617</v>
      </c>
      <c r="K2339" s="383" t="s">
        <v>618</v>
      </c>
      <c r="L2339" s="384">
        <v>27751</v>
      </c>
      <c r="M2339" s="383" t="s">
        <v>641</v>
      </c>
      <c r="N2339" s="383" t="s">
        <v>620</v>
      </c>
      <c r="O2339" s="383" t="s">
        <v>230</v>
      </c>
    </row>
    <row r="2340" spans="1:15">
      <c r="A2340" s="385">
        <v>42099</v>
      </c>
      <c r="B2340" s="383" t="s">
        <v>15</v>
      </c>
      <c r="C2340" s="383" t="s">
        <v>16</v>
      </c>
      <c r="D2340" s="383" t="s">
        <v>13</v>
      </c>
      <c r="E2340" s="383" t="s">
        <v>680</v>
      </c>
      <c r="F2340" s="383" t="s">
        <v>10</v>
      </c>
      <c r="G2340" s="384">
        <v>2600</v>
      </c>
      <c r="H2340" s="383" t="s">
        <v>681</v>
      </c>
      <c r="I2340" s="383" t="s">
        <v>690</v>
      </c>
      <c r="J2340" s="383" t="s">
        <v>617</v>
      </c>
      <c r="K2340" s="383" t="s">
        <v>618</v>
      </c>
      <c r="L2340" s="384">
        <v>28181</v>
      </c>
      <c r="M2340" s="383" t="s">
        <v>642</v>
      </c>
      <c r="N2340" s="383" t="s">
        <v>620</v>
      </c>
      <c r="O2340" s="383" t="s">
        <v>230</v>
      </c>
    </row>
    <row r="2341" spans="1:15">
      <c r="A2341" s="385">
        <v>42100</v>
      </c>
      <c r="B2341" s="383" t="s">
        <v>15</v>
      </c>
      <c r="C2341" s="383" t="s">
        <v>16</v>
      </c>
      <c r="D2341" s="383" t="s">
        <v>13</v>
      </c>
      <c r="E2341" s="383" t="s">
        <v>680</v>
      </c>
      <c r="F2341" s="383" t="s">
        <v>10</v>
      </c>
      <c r="G2341" s="384">
        <v>2600</v>
      </c>
      <c r="H2341" s="383" t="s">
        <v>681</v>
      </c>
      <c r="I2341" s="383" t="s">
        <v>690</v>
      </c>
      <c r="J2341" s="383" t="s">
        <v>617</v>
      </c>
      <c r="K2341" s="383" t="s">
        <v>618</v>
      </c>
      <c r="L2341" s="384">
        <v>28641</v>
      </c>
      <c r="M2341" s="383" t="s">
        <v>642</v>
      </c>
      <c r="N2341" s="383" t="s">
        <v>620</v>
      </c>
      <c r="O2341" s="383" t="s">
        <v>230</v>
      </c>
    </row>
    <row r="2342" spans="1:15">
      <c r="A2342" s="385">
        <v>42101</v>
      </c>
      <c r="B2342" s="383" t="s">
        <v>15</v>
      </c>
      <c r="C2342" s="383" t="s">
        <v>16</v>
      </c>
      <c r="D2342" s="383" t="s">
        <v>13</v>
      </c>
      <c r="E2342" s="383" t="s">
        <v>680</v>
      </c>
      <c r="F2342" s="383" t="s">
        <v>10</v>
      </c>
      <c r="G2342" s="384">
        <v>2600</v>
      </c>
      <c r="H2342" s="383" t="s">
        <v>681</v>
      </c>
      <c r="I2342" s="383" t="s">
        <v>690</v>
      </c>
      <c r="J2342" s="383" t="s">
        <v>617</v>
      </c>
      <c r="K2342" s="383" t="s">
        <v>618</v>
      </c>
      <c r="L2342" s="384">
        <v>29260</v>
      </c>
      <c r="M2342" s="383" t="s">
        <v>642</v>
      </c>
      <c r="N2342" s="383" t="s">
        <v>620</v>
      </c>
      <c r="O2342" s="383" t="s">
        <v>230</v>
      </c>
    </row>
    <row r="2343" spans="1:15">
      <c r="A2343" s="385">
        <v>42102</v>
      </c>
      <c r="B2343" s="383" t="s">
        <v>15</v>
      </c>
      <c r="C2343" s="383" t="s">
        <v>16</v>
      </c>
      <c r="D2343" s="383" t="s">
        <v>13</v>
      </c>
      <c r="E2343" s="383" t="s">
        <v>680</v>
      </c>
      <c r="F2343" s="383" t="s">
        <v>10</v>
      </c>
      <c r="G2343" s="384">
        <v>2600</v>
      </c>
      <c r="H2343" s="383" t="s">
        <v>681</v>
      </c>
      <c r="I2343" s="383" t="s">
        <v>690</v>
      </c>
      <c r="J2343" s="383" t="s">
        <v>617</v>
      </c>
      <c r="K2343" s="383" t="s">
        <v>618</v>
      </c>
      <c r="L2343" s="384">
        <v>29608</v>
      </c>
      <c r="M2343" s="383" t="s">
        <v>642</v>
      </c>
      <c r="N2343" s="383" t="s">
        <v>620</v>
      </c>
      <c r="O2343" s="383" t="s">
        <v>230</v>
      </c>
    </row>
    <row r="2344" spans="1:15">
      <c r="A2344" s="385">
        <v>42103</v>
      </c>
      <c r="B2344" s="383" t="s">
        <v>15</v>
      </c>
      <c r="C2344" s="383" t="s">
        <v>16</v>
      </c>
      <c r="D2344" s="383" t="s">
        <v>13</v>
      </c>
      <c r="E2344" s="383" t="s">
        <v>680</v>
      </c>
      <c r="F2344" s="383" t="s">
        <v>10</v>
      </c>
      <c r="G2344" s="384">
        <v>2600</v>
      </c>
      <c r="H2344" s="383" t="s">
        <v>681</v>
      </c>
      <c r="I2344" s="383" t="s">
        <v>690</v>
      </c>
      <c r="J2344" s="383" t="s">
        <v>617</v>
      </c>
      <c r="K2344" s="383" t="s">
        <v>618</v>
      </c>
      <c r="L2344" s="384">
        <v>29608</v>
      </c>
      <c r="M2344" s="383" t="s">
        <v>642</v>
      </c>
      <c r="N2344" s="383" t="s">
        <v>620</v>
      </c>
      <c r="O2344" s="383" t="s">
        <v>230</v>
      </c>
    </row>
    <row r="2345" spans="1:15">
      <c r="A2345" s="385">
        <v>42104</v>
      </c>
      <c r="B2345" s="383" t="s">
        <v>15</v>
      </c>
      <c r="C2345" s="383" t="s">
        <v>16</v>
      </c>
      <c r="D2345" s="383" t="s">
        <v>13</v>
      </c>
      <c r="E2345" s="383" t="s">
        <v>680</v>
      </c>
      <c r="F2345" s="383" t="s">
        <v>10</v>
      </c>
      <c r="G2345" s="384">
        <v>2600</v>
      </c>
      <c r="H2345" s="383" t="s">
        <v>681</v>
      </c>
      <c r="I2345" s="383" t="s">
        <v>690</v>
      </c>
      <c r="J2345" s="383" t="s">
        <v>617</v>
      </c>
      <c r="K2345" s="383" t="s">
        <v>618</v>
      </c>
      <c r="L2345" s="384">
        <v>29608</v>
      </c>
      <c r="M2345" s="383" t="s">
        <v>642</v>
      </c>
      <c r="N2345" s="383" t="s">
        <v>620</v>
      </c>
      <c r="O2345" s="383" t="s">
        <v>230</v>
      </c>
    </row>
    <row r="2346" spans="1:15">
      <c r="A2346" s="385">
        <v>42105</v>
      </c>
      <c r="B2346" s="383" t="s">
        <v>15</v>
      </c>
      <c r="C2346" s="383" t="s">
        <v>16</v>
      </c>
      <c r="D2346" s="383" t="s">
        <v>13</v>
      </c>
      <c r="E2346" s="383" t="s">
        <v>680</v>
      </c>
      <c r="F2346" s="383" t="s">
        <v>10</v>
      </c>
      <c r="G2346" s="384">
        <v>2600</v>
      </c>
      <c r="H2346" s="383" t="s">
        <v>681</v>
      </c>
      <c r="I2346" s="383" t="s">
        <v>690</v>
      </c>
      <c r="J2346" s="383" t="s">
        <v>617</v>
      </c>
      <c r="K2346" s="383" t="s">
        <v>618</v>
      </c>
      <c r="L2346" s="384">
        <v>29608</v>
      </c>
      <c r="M2346" s="383" t="s">
        <v>642</v>
      </c>
      <c r="N2346" s="383" t="s">
        <v>620</v>
      </c>
      <c r="O2346" s="383" t="s">
        <v>230</v>
      </c>
    </row>
    <row r="2347" spans="1:15">
      <c r="A2347" s="385">
        <v>42106</v>
      </c>
      <c r="B2347" s="383" t="s">
        <v>15</v>
      </c>
      <c r="C2347" s="383" t="s">
        <v>16</v>
      </c>
      <c r="D2347" s="383" t="s">
        <v>13</v>
      </c>
      <c r="E2347" s="383" t="s">
        <v>680</v>
      </c>
      <c r="F2347" s="383" t="s">
        <v>10</v>
      </c>
      <c r="G2347" s="384">
        <v>2600</v>
      </c>
      <c r="H2347" s="383" t="s">
        <v>681</v>
      </c>
      <c r="I2347" s="383" t="s">
        <v>690</v>
      </c>
      <c r="J2347" s="383" t="s">
        <v>617</v>
      </c>
      <c r="K2347" s="383" t="s">
        <v>618</v>
      </c>
      <c r="L2347" s="384">
        <v>29608</v>
      </c>
      <c r="M2347" s="383" t="s">
        <v>642</v>
      </c>
      <c r="N2347" s="383" t="s">
        <v>620</v>
      </c>
      <c r="O2347" s="383" t="s">
        <v>230</v>
      </c>
    </row>
    <row r="2348" spans="1:15">
      <c r="A2348" s="385">
        <v>42107</v>
      </c>
      <c r="B2348" s="383" t="s">
        <v>15</v>
      </c>
      <c r="C2348" s="383" t="s">
        <v>16</v>
      </c>
      <c r="D2348" s="383" t="s">
        <v>13</v>
      </c>
      <c r="E2348" s="383" t="s">
        <v>680</v>
      </c>
      <c r="F2348" s="383" t="s">
        <v>10</v>
      </c>
      <c r="G2348" s="384">
        <v>2600</v>
      </c>
      <c r="H2348" s="383" t="s">
        <v>681</v>
      </c>
      <c r="I2348" s="383" t="s">
        <v>690</v>
      </c>
      <c r="J2348" s="383" t="s">
        <v>617</v>
      </c>
      <c r="K2348" s="383" t="s">
        <v>618</v>
      </c>
      <c r="L2348" s="384">
        <v>29973</v>
      </c>
      <c r="M2348" s="383" t="s">
        <v>642</v>
      </c>
      <c r="N2348" s="383" t="s">
        <v>620</v>
      </c>
      <c r="O2348" s="383" t="s">
        <v>230</v>
      </c>
    </row>
    <row r="2349" spans="1:15">
      <c r="A2349" s="385">
        <v>42108</v>
      </c>
      <c r="B2349" s="383" t="s">
        <v>15</v>
      </c>
      <c r="C2349" s="383" t="s">
        <v>16</v>
      </c>
      <c r="D2349" s="383" t="s">
        <v>13</v>
      </c>
      <c r="E2349" s="383" t="s">
        <v>680</v>
      </c>
      <c r="F2349" s="383" t="s">
        <v>10</v>
      </c>
      <c r="G2349" s="384">
        <v>1300</v>
      </c>
      <c r="H2349" s="383" t="s">
        <v>681</v>
      </c>
      <c r="I2349" s="383" t="s">
        <v>690</v>
      </c>
      <c r="J2349" s="383" t="s">
        <v>617</v>
      </c>
      <c r="K2349" s="383" t="s">
        <v>618</v>
      </c>
      <c r="L2349" s="384">
        <v>30380</v>
      </c>
      <c r="M2349" s="383" t="s">
        <v>642</v>
      </c>
      <c r="N2349" s="383" t="s">
        <v>620</v>
      </c>
      <c r="O2349" s="383" t="s">
        <v>230</v>
      </c>
    </row>
    <row r="2350" spans="1:15">
      <c r="A2350" s="385">
        <v>42109</v>
      </c>
      <c r="B2350" s="383" t="s">
        <v>15</v>
      </c>
      <c r="C2350" s="383" t="s">
        <v>16</v>
      </c>
      <c r="D2350" s="383" t="s">
        <v>13</v>
      </c>
      <c r="E2350" s="383" t="s">
        <v>680</v>
      </c>
      <c r="F2350" s="383" t="s">
        <v>10</v>
      </c>
      <c r="G2350" s="384">
        <v>2600</v>
      </c>
      <c r="H2350" s="383" t="s">
        <v>681</v>
      </c>
      <c r="I2350" s="383" t="s">
        <v>690</v>
      </c>
      <c r="J2350" s="383" t="s">
        <v>617</v>
      </c>
      <c r="K2350" s="383" t="s">
        <v>618</v>
      </c>
      <c r="L2350" s="384">
        <v>30722</v>
      </c>
      <c r="M2350" s="383" t="s">
        <v>642</v>
      </c>
      <c r="N2350" s="383" t="s">
        <v>620</v>
      </c>
      <c r="O2350" s="383" t="s">
        <v>230</v>
      </c>
    </row>
    <row r="2351" spans="1:15">
      <c r="A2351" s="385">
        <v>42110</v>
      </c>
      <c r="B2351" s="383" t="s">
        <v>15</v>
      </c>
      <c r="C2351" s="383" t="s">
        <v>16</v>
      </c>
      <c r="D2351" s="383" t="s">
        <v>13</v>
      </c>
      <c r="E2351" s="383" t="s">
        <v>680</v>
      </c>
      <c r="F2351" s="383" t="s">
        <v>10</v>
      </c>
      <c r="G2351" s="384">
        <v>1300</v>
      </c>
      <c r="H2351" s="383" t="s">
        <v>681</v>
      </c>
      <c r="I2351" s="383" t="s">
        <v>690</v>
      </c>
      <c r="J2351" s="383" t="s">
        <v>617</v>
      </c>
      <c r="K2351" s="383" t="s">
        <v>618</v>
      </c>
      <c r="L2351" s="384">
        <v>30780</v>
      </c>
      <c r="M2351" s="383" t="s">
        <v>642</v>
      </c>
      <c r="N2351" s="383" t="s">
        <v>620</v>
      </c>
      <c r="O2351" s="383" t="s">
        <v>230</v>
      </c>
    </row>
    <row r="2352" spans="1:15">
      <c r="A2352" s="385">
        <v>42111</v>
      </c>
      <c r="B2352" s="383" t="s">
        <v>621</v>
      </c>
      <c r="C2352" s="383" t="s">
        <v>8</v>
      </c>
      <c r="D2352" s="383" t="s">
        <v>9</v>
      </c>
      <c r="E2352" s="383" t="s">
        <v>622</v>
      </c>
      <c r="F2352" s="383" t="s">
        <v>10</v>
      </c>
      <c r="G2352" s="384">
        <v>590</v>
      </c>
      <c r="H2352" s="383" t="s">
        <v>14</v>
      </c>
      <c r="I2352" s="383" t="s">
        <v>691</v>
      </c>
      <c r="J2352" s="383" t="s">
        <v>617</v>
      </c>
      <c r="K2352" s="383" t="s">
        <v>618</v>
      </c>
      <c r="L2352" s="384">
        <v>30780</v>
      </c>
      <c r="M2352" s="383" t="s">
        <v>642</v>
      </c>
      <c r="N2352" s="383" t="s">
        <v>620</v>
      </c>
      <c r="O2352" s="383" t="s">
        <v>230</v>
      </c>
    </row>
    <row r="2353" spans="1:15">
      <c r="A2353" s="385">
        <v>42112</v>
      </c>
      <c r="B2353" s="383" t="s">
        <v>621</v>
      </c>
      <c r="C2353" s="383" t="s">
        <v>8</v>
      </c>
      <c r="D2353" s="383" t="s">
        <v>9</v>
      </c>
      <c r="E2353" s="383" t="s">
        <v>622</v>
      </c>
      <c r="F2353" s="383" t="s">
        <v>10</v>
      </c>
      <c r="G2353" s="384">
        <v>590</v>
      </c>
      <c r="H2353" s="383" t="s">
        <v>14</v>
      </c>
      <c r="I2353" s="383" t="s">
        <v>691</v>
      </c>
      <c r="J2353" s="383" t="s">
        <v>617</v>
      </c>
      <c r="K2353" s="383" t="s">
        <v>618</v>
      </c>
      <c r="L2353" s="384">
        <v>30780</v>
      </c>
      <c r="M2353" s="383" t="s">
        <v>642</v>
      </c>
      <c r="N2353" s="383" t="s">
        <v>620</v>
      </c>
      <c r="O2353" s="383" t="s">
        <v>230</v>
      </c>
    </row>
    <row r="2354" spans="1:15">
      <c r="A2354" s="385">
        <v>42113</v>
      </c>
      <c r="B2354" s="383" t="s">
        <v>621</v>
      </c>
      <c r="C2354" s="383" t="s">
        <v>8</v>
      </c>
      <c r="D2354" s="383" t="s">
        <v>9</v>
      </c>
      <c r="E2354" s="383" t="s">
        <v>622</v>
      </c>
      <c r="F2354" s="383" t="s">
        <v>10</v>
      </c>
      <c r="G2354" s="384">
        <v>590</v>
      </c>
      <c r="H2354" s="383" t="s">
        <v>14</v>
      </c>
      <c r="I2354" s="383" t="s">
        <v>691</v>
      </c>
      <c r="J2354" s="383" t="s">
        <v>617</v>
      </c>
      <c r="K2354" s="383" t="s">
        <v>618</v>
      </c>
      <c r="L2354" s="384">
        <v>30780</v>
      </c>
      <c r="M2354" s="383" t="s">
        <v>643</v>
      </c>
      <c r="N2354" s="383" t="s">
        <v>620</v>
      </c>
      <c r="O2354" s="383" t="s">
        <v>230</v>
      </c>
    </row>
    <row r="2355" spans="1:15">
      <c r="A2355" s="385">
        <v>42116</v>
      </c>
      <c r="B2355" s="383" t="s">
        <v>663</v>
      </c>
      <c r="C2355" s="383" t="s">
        <v>664</v>
      </c>
      <c r="D2355" s="383" t="s">
        <v>22</v>
      </c>
      <c r="E2355" s="383" t="s">
        <v>665</v>
      </c>
      <c r="F2355" s="383" t="s">
        <v>10</v>
      </c>
      <c r="G2355" s="384">
        <v>2274</v>
      </c>
      <c r="H2355" s="383" t="s">
        <v>704</v>
      </c>
      <c r="I2355" s="383" t="s">
        <v>707</v>
      </c>
      <c r="J2355" s="383" t="s">
        <v>617</v>
      </c>
      <c r="K2355" s="383" t="s">
        <v>618</v>
      </c>
      <c r="L2355" s="384">
        <v>30780</v>
      </c>
      <c r="M2355" s="383" t="s">
        <v>643</v>
      </c>
      <c r="N2355" s="383" t="s">
        <v>620</v>
      </c>
      <c r="O2355" s="383" t="s">
        <v>230</v>
      </c>
    </row>
    <row r="2356" spans="1:15">
      <c r="A2356" s="385">
        <v>42117</v>
      </c>
      <c r="B2356" s="383" t="s">
        <v>663</v>
      </c>
      <c r="C2356" s="383" t="s">
        <v>664</v>
      </c>
      <c r="D2356" s="383" t="s">
        <v>22</v>
      </c>
      <c r="E2356" s="383" t="s">
        <v>665</v>
      </c>
      <c r="F2356" s="383" t="s">
        <v>10</v>
      </c>
      <c r="G2356" s="384">
        <v>2860</v>
      </c>
      <c r="H2356" s="383" t="s">
        <v>704</v>
      </c>
      <c r="I2356" s="383" t="s">
        <v>709</v>
      </c>
      <c r="J2356" s="383" t="s">
        <v>617</v>
      </c>
      <c r="K2356" s="383" t="s">
        <v>618</v>
      </c>
      <c r="L2356" s="384">
        <v>30780</v>
      </c>
      <c r="M2356" s="383" t="s">
        <v>643</v>
      </c>
      <c r="N2356" s="383" t="s">
        <v>620</v>
      </c>
      <c r="O2356" s="383" t="s">
        <v>230</v>
      </c>
    </row>
    <row r="2357" spans="1:15">
      <c r="A2357" s="385">
        <v>42118</v>
      </c>
      <c r="B2357" s="383" t="s">
        <v>663</v>
      </c>
      <c r="C2357" s="383" t="s">
        <v>664</v>
      </c>
      <c r="D2357" s="383" t="s">
        <v>22</v>
      </c>
      <c r="E2357" s="383" t="s">
        <v>665</v>
      </c>
      <c r="F2357" s="383" t="s">
        <v>10</v>
      </c>
      <c r="G2357" s="384">
        <v>2860</v>
      </c>
      <c r="H2357" s="383" t="s">
        <v>704</v>
      </c>
      <c r="I2357" s="383" t="s">
        <v>709</v>
      </c>
      <c r="J2357" s="383" t="s">
        <v>617</v>
      </c>
      <c r="K2357" s="383" t="s">
        <v>618</v>
      </c>
      <c r="L2357" s="384">
        <v>30780</v>
      </c>
      <c r="M2357" s="383" t="s">
        <v>643</v>
      </c>
      <c r="N2357" s="383" t="s">
        <v>620</v>
      </c>
      <c r="O2357" s="383" t="s">
        <v>230</v>
      </c>
    </row>
    <row r="2358" spans="1:15">
      <c r="A2358" s="385">
        <v>42119</v>
      </c>
      <c r="B2358" s="383" t="s">
        <v>663</v>
      </c>
      <c r="C2358" s="383" t="s">
        <v>664</v>
      </c>
      <c r="D2358" s="383" t="s">
        <v>22</v>
      </c>
      <c r="E2358" s="383" t="s">
        <v>665</v>
      </c>
      <c r="F2358" s="383" t="s">
        <v>10</v>
      </c>
      <c r="G2358" s="384">
        <v>32222</v>
      </c>
      <c r="H2358" s="383" t="s">
        <v>704</v>
      </c>
      <c r="I2358" s="383" t="s">
        <v>711</v>
      </c>
      <c r="J2358" s="383" t="s">
        <v>617</v>
      </c>
      <c r="K2358" s="383" t="s">
        <v>618</v>
      </c>
      <c r="L2358" s="384">
        <v>30780</v>
      </c>
      <c r="M2358" s="383" t="s">
        <v>643</v>
      </c>
      <c r="N2358" s="383" t="s">
        <v>620</v>
      </c>
      <c r="O2358" s="383" t="s">
        <v>230</v>
      </c>
    </row>
    <row r="2359" spans="1:15">
      <c r="A2359" s="385">
        <v>42120</v>
      </c>
      <c r="B2359" s="383" t="s">
        <v>663</v>
      </c>
      <c r="C2359" s="383" t="s">
        <v>664</v>
      </c>
      <c r="D2359" s="383" t="s">
        <v>22</v>
      </c>
      <c r="E2359" s="383" t="s">
        <v>665</v>
      </c>
      <c r="F2359" s="383" t="s">
        <v>10</v>
      </c>
      <c r="G2359" s="384">
        <v>32222</v>
      </c>
      <c r="H2359" s="383" t="s">
        <v>704</v>
      </c>
      <c r="I2359" s="383" t="s">
        <v>711</v>
      </c>
      <c r="J2359" s="383" t="s">
        <v>617</v>
      </c>
      <c r="K2359" s="383" t="s">
        <v>618</v>
      </c>
      <c r="L2359" s="384">
        <v>30780</v>
      </c>
      <c r="M2359" s="383" t="s">
        <v>643</v>
      </c>
      <c r="N2359" s="383" t="s">
        <v>620</v>
      </c>
      <c r="O2359" s="383" t="s">
        <v>230</v>
      </c>
    </row>
    <row r="2360" spans="1:15">
      <c r="A2360" s="385">
        <v>42121</v>
      </c>
      <c r="B2360" s="383" t="s">
        <v>663</v>
      </c>
      <c r="C2360" s="383" t="s">
        <v>664</v>
      </c>
      <c r="D2360" s="383" t="s">
        <v>22</v>
      </c>
      <c r="E2360" s="383" t="s">
        <v>665</v>
      </c>
      <c r="F2360" s="383" t="s">
        <v>10</v>
      </c>
      <c r="G2360" s="384">
        <v>2860</v>
      </c>
      <c r="H2360" s="383" t="s">
        <v>704</v>
      </c>
      <c r="I2360" s="383" t="s">
        <v>709</v>
      </c>
      <c r="J2360" s="383" t="s">
        <v>617</v>
      </c>
      <c r="K2360" s="383" t="s">
        <v>618</v>
      </c>
      <c r="L2360" s="384">
        <v>30780</v>
      </c>
      <c r="M2360" s="383" t="s">
        <v>643</v>
      </c>
      <c r="N2360" s="383" t="s">
        <v>620</v>
      </c>
      <c r="O2360" s="383" t="s">
        <v>230</v>
      </c>
    </row>
    <row r="2361" spans="1:15">
      <c r="A2361" s="385">
        <v>42122</v>
      </c>
      <c r="B2361" s="383" t="s">
        <v>663</v>
      </c>
      <c r="C2361" s="383" t="s">
        <v>664</v>
      </c>
      <c r="D2361" s="383" t="s">
        <v>22</v>
      </c>
      <c r="E2361" s="383" t="s">
        <v>665</v>
      </c>
      <c r="F2361" s="383" t="s">
        <v>10</v>
      </c>
      <c r="G2361" s="384">
        <v>32222</v>
      </c>
      <c r="H2361" s="383" t="s">
        <v>704</v>
      </c>
      <c r="I2361" s="383" t="s">
        <v>711</v>
      </c>
      <c r="J2361" s="383" t="s">
        <v>617</v>
      </c>
      <c r="K2361" s="383" t="s">
        <v>618</v>
      </c>
      <c r="L2361" s="384">
        <v>30780</v>
      </c>
      <c r="M2361" s="383" t="s">
        <v>643</v>
      </c>
      <c r="N2361" s="383" t="s">
        <v>620</v>
      </c>
      <c r="O2361" s="383" t="s">
        <v>230</v>
      </c>
    </row>
    <row r="2362" spans="1:15">
      <c r="A2362" s="385">
        <v>42123</v>
      </c>
      <c r="B2362" s="383" t="s">
        <v>663</v>
      </c>
      <c r="C2362" s="383" t="s">
        <v>664</v>
      </c>
      <c r="D2362" s="383" t="s">
        <v>22</v>
      </c>
      <c r="E2362" s="383" t="s">
        <v>665</v>
      </c>
      <c r="F2362" s="383" t="s">
        <v>10</v>
      </c>
      <c r="G2362" s="384">
        <v>2274</v>
      </c>
      <c r="H2362" s="383" t="s">
        <v>704</v>
      </c>
      <c r="I2362" s="383" t="s">
        <v>707</v>
      </c>
      <c r="J2362" s="383" t="s">
        <v>617</v>
      </c>
      <c r="K2362" s="383" t="s">
        <v>618</v>
      </c>
      <c r="L2362" s="384">
        <v>30780</v>
      </c>
      <c r="M2362" s="383" t="s">
        <v>643</v>
      </c>
      <c r="N2362" s="383" t="s">
        <v>620</v>
      </c>
      <c r="O2362" s="383" t="s">
        <v>230</v>
      </c>
    </row>
    <row r="2363" spans="1:15">
      <c r="A2363" s="385">
        <v>42124</v>
      </c>
      <c r="B2363" s="383" t="s">
        <v>663</v>
      </c>
      <c r="C2363" s="383" t="s">
        <v>664</v>
      </c>
      <c r="D2363" s="383" t="s">
        <v>22</v>
      </c>
      <c r="E2363" s="383" t="s">
        <v>665</v>
      </c>
      <c r="F2363" s="383" t="s">
        <v>10</v>
      </c>
      <c r="G2363" s="384">
        <v>32222</v>
      </c>
      <c r="H2363" s="383" t="s">
        <v>704</v>
      </c>
      <c r="I2363" s="383" t="s">
        <v>711</v>
      </c>
      <c r="J2363" s="383" t="s">
        <v>617</v>
      </c>
      <c r="K2363" s="383" t="s">
        <v>618</v>
      </c>
      <c r="L2363" s="384">
        <v>30780</v>
      </c>
      <c r="M2363" s="383" t="s">
        <v>643</v>
      </c>
      <c r="N2363" s="383" t="s">
        <v>620</v>
      </c>
      <c r="O2363" s="383" t="s">
        <v>230</v>
      </c>
    </row>
    <row r="2364" spans="1:15">
      <c r="A2364" s="385">
        <v>42125</v>
      </c>
      <c r="B2364" s="383" t="s">
        <v>663</v>
      </c>
      <c r="C2364" s="383" t="s">
        <v>664</v>
      </c>
      <c r="D2364" s="383" t="s">
        <v>22</v>
      </c>
      <c r="E2364" s="383" t="s">
        <v>665</v>
      </c>
      <c r="F2364" s="383" t="s">
        <v>10</v>
      </c>
      <c r="G2364" s="384">
        <v>2274</v>
      </c>
      <c r="H2364" s="383" t="s">
        <v>704</v>
      </c>
      <c r="I2364" s="383" t="s">
        <v>707</v>
      </c>
      <c r="J2364" s="383" t="s">
        <v>617</v>
      </c>
      <c r="K2364" s="383" t="s">
        <v>618</v>
      </c>
      <c r="L2364" s="384">
        <v>30780</v>
      </c>
      <c r="M2364" s="383" t="s">
        <v>643</v>
      </c>
      <c r="N2364" s="383" t="s">
        <v>620</v>
      </c>
      <c r="O2364" s="383" t="s">
        <v>230</v>
      </c>
    </row>
    <row r="2365" spans="1:15">
      <c r="A2365" s="385">
        <v>42126</v>
      </c>
      <c r="B2365" s="383" t="s">
        <v>663</v>
      </c>
      <c r="C2365" s="383" t="s">
        <v>664</v>
      </c>
      <c r="D2365" s="383" t="s">
        <v>22</v>
      </c>
      <c r="E2365" s="383" t="s">
        <v>665</v>
      </c>
      <c r="F2365" s="383" t="s">
        <v>10</v>
      </c>
      <c r="G2365" s="384">
        <v>2860</v>
      </c>
      <c r="H2365" s="383" t="s">
        <v>704</v>
      </c>
      <c r="I2365" s="383" t="s">
        <v>709</v>
      </c>
      <c r="J2365" s="383" t="s">
        <v>617</v>
      </c>
      <c r="K2365" s="383" t="s">
        <v>618</v>
      </c>
      <c r="L2365" s="384">
        <v>30780</v>
      </c>
      <c r="M2365" s="383" t="s">
        <v>643</v>
      </c>
      <c r="N2365" s="383" t="s">
        <v>620</v>
      </c>
      <c r="O2365" s="383" t="s">
        <v>230</v>
      </c>
    </row>
    <row r="2366" spans="1:15">
      <c r="A2366" s="385">
        <v>42127</v>
      </c>
      <c r="B2366" s="383" t="s">
        <v>663</v>
      </c>
      <c r="C2366" s="383" t="s">
        <v>664</v>
      </c>
      <c r="D2366" s="383" t="s">
        <v>22</v>
      </c>
      <c r="E2366" s="383" t="s">
        <v>665</v>
      </c>
      <c r="F2366" s="383" t="s">
        <v>10</v>
      </c>
      <c r="G2366" s="384">
        <v>32222</v>
      </c>
      <c r="H2366" s="383" t="s">
        <v>704</v>
      </c>
      <c r="I2366" s="383" t="s">
        <v>711</v>
      </c>
      <c r="J2366" s="383" t="s">
        <v>617</v>
      </c>
      <c r="K2366" s="383" t="s">
        <v>618</v>
      </c>
      <c r="L2366" s="384">
        <v>30780</v>
      </c>
      <c r="M2366" s="383" t="s">
        <v>643</v>
      </c>
      <c r="N2366" s="383" t="s">
        <v>620</v>
      </c>
      <c r="O2366" s="383" t="s">
        <v>230</v>
      </c>
    </row>
    <row r="2367" spans="1:15">
      <c r="A2367" s="385">
        <v>42128</v>
      </c>
      <c r="B2367" s="383" t="s">
        <v>663</v>
      </c>
      <c r="C2367" s="383" t="s">
        <v>664</v>
      </c>
      <c r="D2367" s="383" t="s">
        <v>22</v>
      </c>
      <c r="E2367" s="383" t="s">
        <v>665</v>
      </c>
      <c r="F2367" s="383" t="s">
        <v>10</v>
      </c>
      <c r="G2367" s="384">
        <v>32222</v>
      </c>
      <c r="H2367" s="383" t="s">
        <v>704</v>
      </c>
      <c r="I2367" s="383" t="s">
        <v>711</v>
      </c>
      <c r="J2367" s="383" t="s">
        <v>617</v>
      </c>
      <c r="K2367" s="383" t="s">
        <v>618</v>
      </c>
      <c r="L2367" s="384">
        <v>30780</v>
      </c>
      <c r="M2367" s="383" t="s">
        <v>643</v>
      </c>
      <c r="N2367" s="383" t="s">
        <v>620</v>
      </c>
      <c r="O2367" s="383" t="s">
        <v>230</v>
      </c>
    </row>
    <row r="2368" spans="1:15">
      <c r="A2368" s="385">
        <v>42133</v>
      </c>
      <c r="B2368" s="383" t="s">
        <v>663</v>
      </c>
      <c r="C2368" s="383" t="s">
        <v>664</v>
      </c>
      <c r="D2368" s="383" t="s">
        <v>22</v>
      </c>
      <c r="E2368" s="383" t="s">
        <v>665</v>
      </c>
      <c r="F2368" s="383" t="s">
        <v>10</v>
      </c>
      <c r="G2368" s="384">
        <v>2800</v>
      </c>
      <c r="H2368" s="383" t="s">
        <v>704</v>
      </c>
      <c r="I2368" s="383" t="s">
        <v>722</v>
      </c>
      <c r="J2368" s="383" t="s">
        <v>617</v>
      </c>
      <c r="K2368" s="383" t="s">
        <v>618</v>
      </c>
      <c r="L2368" s="384">
        <v>30780</v>
      </c>
      <c r="M2368" s="383" t="s">
        <v>643</v>
      </c>
      <c r="N2368" s="383" t="s">
        <v>620</v>
      </c>
      <c r="O2368" s="383" t="s">
        <v>230</v>
      </c>
    </row>
    <row r="2369" spans="1:15">
      <c r="A2369" s="385">
        <v>42134</v>
      </c>
      <c r="B2369" s="383" t="s">
        <v>663</v>
      </c>
      <c r="C2369" s="383" t="s">
        <v>664</v>
      </c>
      <c r="D2369" s="383" t="s">
        <v>22</v>
      </c>
      <c r="E2369" s="383" t="s">
        <v>665</v>
      </c>
      <c r="F2369" s="383" t="s">
        <v>10</v>
      </c>
      <c r="G2369" s="384">
        <v>2800</v>
      </c>
      <c r="H2369" s="383" t="s">
        <v>704</v>
      </c>
      <c r="I2369" s="383" t="s">
        <v>722</v>
      </c>
      <c r="J2369" s="383" t="s">
        <v>617</v>
      </c>
      <c r="K2369" s="383" t="s">
        <v>618</v>
      </c>
      <c r="L2369" s="384">
        <v>30780</v>
      </c>
      <c r="M2369" s="383" t="s">
        <v>643</v>
      </c>
      <c r="N2369" s="383" t="s">
        <v>620</v>
      </c>
      <c r="O2369" s="383" t="s">
        <v>230</v>
      </c>
    </row>
    <row r="2370" spans="1:15">
      <c r="A2370" s="385">
        <v>42135</v>
      </c>
      <c r="B2370" s="383" t="s">
        <v>11</v>
      </c>
      <c r="C2370" s="383" t="s">
        <v>12</v>
      </c>
      <c r="D2370" s="383" t="s">
        <v>13</v>
      </c>
      <c r="E2370" s="383" t="s">
        <v>678</v>
      </c>
      <c r="F2370" s="383" t="s">
        <v>10</v>
      </c>
      <c r="G2370" s="384">
        <v>110</v>
      </c>
      <c r="H2370" s="383" t="s">
        <v>726</v>
      </c>
      <c r="I2370" s="383" t="s">
        <v>727</v>
      </c>
      <c r="J2370" s="383" t="s">
        <v>617</v>
      </c>
      <c r="K2370" s="383" t="s">
        <v>618</v>
      </c>
      <c r="L2370" s="384">
        <v>30780</v>
      </c>
      <c r="M2370" s="383" t="s">
        <v>643</v>
      </c>
      <c r="N2370" s="383" t="s">
        <v>620</v>
      </c>
      <c r="O2370" s="383" t="s">
        <v>230</v>
      </c>
    </row>
    <row r="2371" spans="1:15">
      <c r="A2371" s="385">
        <v>42136</v>
      </c>
      <c r="B2371" s="383" t="s">
        <v>663</v>
      </c>
      <c r="C2371" s="383" t="s">
        <v>664</v>
      </c>
      <c r="D2371" s="383" t="s">
        <v>22</v>
      </c>
      <c r="E2371" s="383" t="s">
        <v>665</v>
      </c>
      <c r="F2371" s="383" t="s">
        <v>10</v>
      </c>
      <c r="G2371" s="384">
        <v>32222</v>
      </c>
      <c r="H2371" s="383" t="s">
        <v>704</v>
      </c>
      <c r="I2371" s="383" t="s">
        <v>711</v>
      </c>
      <c r="J2371" s="383" t="s">
        <v>617</v>
      </c>
      <c r="K2371" s="383" t="s">
        <v>618</v>
      </c>
      <c r="L2371" s="384">
        <v>30780</v>
      </c>
      <c r="M2371" s="383" t="s">
        <v>643</v>
      </c>
      <c r="N2371" s="383" t="s">
        <v>620</v>
      </c>
      <c r="O2371" s="383" t="s">
        <v>230</v>
      </c>
    </row>
    <row r="2372" spans="1:15">
      <c r="A2372" s="385">
        <v>42137</v>
      </c>
      <c r="B2372" s="383" t="s">
        <v>663</v>
      </c>
      <c r="C2372" s="383" t="s">
        <v>664</v>
      </c>
      <c r="D2372" s="383" t="s">
        <v>22</v>
      </c>
      <c r="E2372" s="383" t="s">
        <v>665</v>
      </c>
      <c r="F2372" s="383" t="s">
        <v>10</v>
      </c>
      <c r="G2372" s="384">
        <v>32222</v>
      </c>
      <c r="H2372" s="383" t="s">
        <v>704</v>
      </c>
      <c r="I2372" s="383" t="s">
        <v>711</v>
      </c>
      <c r="J2372" s="383" t="s">
        <v>617</v>
      </c>
      <c r="K2372" s="383" t="s">
        <v>618</v>
      </c>
      <c r="L2372" s="384">
        <v>30780</v>
      </c>
      <c r="M2372" s="383" t="s">
        <v>644</v>
      </c>
      <c r="N2372" s="383" t="s">
        <v>620</v>
      </c>
      <c r="O2372" s="383" t="s">
        <v>230</v>
      </c>
    </row>
    <row r="2373" spans="1:15">
      <c r="A2373" s="385">
        <v>42138</v>
      </c>
      <c r="B2373" s="383" t="s">
        <v>663</v>
      </c>
      <c r="C2373" s="383" t="s">
        <v>664</v>
      </c>
      <c r="D2373" s="383" t="s">
        <v>22</v>
      </c>
      <c r="E2373" s="383" t="s">
        <v>665</v>
      </c>
      <c r="F2373" s="383" t="s">
        <v>10</v>
      </c>
      <c r="G2373" s="384">
        <v>32222</v>
      </c>
      <c r="H2373" s="383" t="s">
        <v>704</v>
      </c>
      <c r="I2373" s="383" t="s">
        <v>711</v>
      </c>
      <c r="J2373" s="383" t="s">
        <v>617</v>
      </c>
      <c r="K2373" s="383" t="s">
        <v>618</v>
      </c>
      <c r="L2373" s="384">
        <v>30780</v>
      </c>
      <c r="M2373" s="383" t="s">
        <v>644</v>
      </c>
      <c r="N2373" s="383" t="s">
        <v>620</v>
      </c>
      <c r="O2373" s="383" t="s">
        <v>230</v>
      </c>
    </row>
    <row r="2374" spans="1:15">
      <c r="A2374" s="385">
        <v>42139</v>
      </c>
      <c r="B2374" s="383" t="s">
        <v>663</v>
      </c>
      <c r="C2374" s="383" t="s">
        <v>664</v>
      </c>
      <c r="D2374" s="383" t="s">
        <v>22</v>
      </c>
      <c r="E2374" s="383" t="s">
        <v>665</v>
      </c>
      <c r="F2374" s="383" t="s">
        <v>10</v>
      </c>
      <c r="G2374" s="384">
        <v>32222</v>
      </c>
      <c r="H2374" s="383" t="s">
        <v>704</v>
      </c>
      <c r="I2374" s="383" t="s">
        <v>711</v>
      </c>
      <c r="J2374" s="383" t="s">
        <v>617</v>
      </c>
      <c r="K2374" s="383" t="s">
        <v>618</v>
      </c>
      <c r="L2374" s="384">
        <v>30780</v>
      </c>
      <c r="M2374" s="383" t="s">
        <v>644</v>
      </c>
      <c r="N2374" s="383" t="s">
        <v>620</v>
      </c>
      <c r="O2374" s="383" t="s">
        <v>230</v>
      </c>
    </row>
    <row r="2375" spans="1:15">
      <c r="A2375" s="385">
        <v>42140</v>
      </c>
      <c r="B2375" s="383" t="s">
        <v>663</v>
      </c>
      <c r="C2375" s="383" t="s">
        <v>664</v>
      </c>
      <c r="D2375" s="383" t="s">
        <v>22</v>
      </c>
      <c r="E2375" s="383" t="s">
        <v>665</v>
      </c>
      <c r="F2375" s="383" t="s">
        <v>10</v>
      </c>
      <c r="G2375" s="384">
        <v>1792</v>
      </c>
      <c r="H2375" s="383" t="s">
        <v>704</v>
      </c>
      <c r="I2375" s="383" t="s">
        <v>723</v>
      </c>
      <c r="J2375" s="383" t="s">
        <v>617</v>
      </c>
      <c r="K2375" s="383" t="s">
        <v>618</v>
      </c>
      <c r="L2375" s="384">
        <v>30780</v>
      </c>
      <c r="M2375" s="383" t="s">
        <v>644</v>
      </c>
      <c r="N2375" s="383" t="s">
        <v>620</v>
      </c>
      <c r="O2375" s="383" t="s">
        <v>230</v>
      </c>
    </row>
    <row r="2376" spans="1:15">
      <c r="A2376" s="385">
        <v>42141</v>
      </c>
      <c r="B2376" s="383" t="s">
        <v>663</v>
      </c>
      <c r="C2376" s="383" t="s">
        <v>664</v>
      </c>
      <c r="D2376" s="383" t="s">
        <v>22</v>
      </c>
      <c r="E2376" s="383" t="s">
        <v>665</v>
      </c>
      <c r="F2376" s="383" t="s">
        <v>10</v>
      </c>
      <c r="G2376" s="384">
        <v>1792</v>
      </c>
      <c r="H2376" s="383" t="s">
        <v>704</v>
      </c>
      <c r="I2376" s="383" t="s">
        <v>723</v>
      </c>
      <c r="J2376" s="383" t="s">
        <v>617</v>
      </c>
      <c r="K2376" s="383" t="s">
        <v>618</v>
      </c>
      <c r="L2376" s="384">
        <v>30780</v>
      </c>
      <c r="M2376" s="383" t="s">
        <v>644</v>
      </c>
      <c r="N2376" s="383" t="s">
        <v>620</v>
      </c>
      <c r="O2376" s="383" t="s">
        <v>230</v>
      </c>
    </row>
    <row r="2377" spans="1:15">
      <c r="A2377" s="385">
        <v>42142</v>
      </c>
      <c r="B2377" s="383" t="s">
        <v>663</v>
      </c>
      <c r="C2377" s="383" t="s">
        <v>664</v>
      </c>
      <c r="D2377" s="383" t="s">
        <v>22</v>
      </c>
      <c r="E2377" s="383" t="s">
        <v>665</v>
      </c>
      <c r="F2377" s="383" t="s">
        <v>10</v>
      </c>
      <c r="G2377" s="384">
        <v>2383</v>
      </c>
      <c r="H2377" s="383" t="s">
        <v>704</v>
      </c>
      <c r="I2377" s="383" t="s">
        <v>718</v>
      </c>
      <c r="J2377" s="383" t="s">
        <v>617</v>
      </c>
      <c r="K2377" s="383" t="s">
        <v>618</v>
      </c>
      <c r="L2377" s="384">
        <v>30780</v>
      </c>
      <c r="M2377" s="383" t="s">
        <v>644</v>
      </c>
      <c r="N2377" s="383" t="s">
        <v>620</v>
      </c>
      <c r="O2377" s="383" t="s">
        <v>230</v>
      </c>
    </row>
    <row r="2378" spans="1:15">
      <c r="A2378" s="385">
        <v>42143</v>
      </c>
      <c r="B2378" s="383" t="s">
        <v>663</v>
      </c>
      <c r="C2378" s="383" t="s">
        <v>664</v>
      </c>
      <c r="D2378" s="383" t="s">
        <v>22</v>
      </c>
      <c r="E2378" s="383" t="s">
        <v>665</v>
      </c>
      <c r="F2378" s="383" t="s">
        <v>10</v>
      </c>
      <c r="G2378" s="384">
        <v>2383</v>
      </c>
      <c r="H2378" s="383" t="s">
        <v>704</v>
      </c>
      <c r="I2378" s="383" t="s">
        <v>715</v>
      </c>
      <c r="J2378" s="383" t="s">
        <v>617</v>
      </c>
      <c r="K2378" s="383" t="s">
        <v>618</v>
      </c>
      <c r="L2378" s="384">
        <v>30780</v>
      </c>
      <c r="M2378" s="383" t="s">
        <v>644</v>
      </c>
      <c r="N2378" s="383" t="s">
        <v>620</v>
      </c>
      <c r="O2378" s="383" t="s">
        <v>230</v>
      </c>
    </row>
    <row r="2379" spans="1:15">
      <c r="A2379" s="385">
        <v>42144</v>
      </c>
      <c r="B2379" s="383" t="s">
        <v>663</v>
      </c>
      <c r="C2379" s="383" t="s">
        <v>664</v>
      </c>
      <c r="D2379" s="383" t="s">
        <v>22</v>
      </c>
      <c r="E2379" s="383" t="s">
        <v>665</v>
      </c>
      <c r="F2379" s="383" t="s">
        <v>10</v>
      </c>
      <c r="G2379" s="384">
        <v>2383</v>
      </c>
      <c r="H2379" s="383" t="s">
        <v>704</v>
      </c>
      <c r="I2379" s="383" t="s">
        <v>718</v>
      </c>
      <c r="J2379" s="383" t="s">
        <v>617</v>
      </c>
      <c r="K2379" s="383" t="s">
        <v>618</v>
      </c>
      <c r="L2379" s="384">
        <v>30780</v>
      </c>
      <c r="M2379" s="383" t="s">
        <v>644</v>
      </c>
      <c r="N2379" s="383" t="s">
        <v>620</v>
      </c>
      <c r="O2379" s="383" t="s">
        <v>230</v>
      </c>
    </row>
    <row r="2380" spans="1:15">
      <c r="A2380" s="385">
        <v>42145</v>
      </c>
      <c r="B2380" s="383" t="s">
        <v>663</v>
      </c>
      <c r="C2380" s="383" t="s">
        <v>664</v>
      </c>
      <c r="D2380" s="383" t="s">
        <v>22</v>
      </c>
      <c r="E2380" s="383" t="s">
        <v>665</v>
      </c>
      <c r="F2380" s="383" t="s">
        <v>10</v>
      </c>
      <c r="G2380" s="384">
        <v>2383</v>
      </c>
      <c r="H2380" s="383" t="s">
        <v>704</v>
      </c>
      <c r="I2380" s="383" t="s">
        <v>718</v>
      </c>
      <c r="J2380" s="383" t="s">
        <v>617</v>
      </c>
      <c r="K2380" s="383" t="s">
        <v>618</v>
      </c>
      <c r="L2380" s="384">
        <v>30780</v>
      </c>
      <c r="M2380" s="383" t="s">
        <v>644</v>
      </c>
      <c r="N2380" s="383" t="s">
        <v>620</v>
      </c>
      <c r="O2380" s="383" t="s">
        <v>230</v>
      </c>
    </row>
    <row r="2381" spans="1:15">
      <c r="A2381" s="385">
        <v>42146</v>
      </c>
      <c r="B2381" s="383" t="s">
        <v>663</v>
      </c>
      <c r="C2381" s="383" t="s">
        <v>664</v>
      </c>
      <c r="D2381" s="383" t="s">
        <v>22</v>
      </c>
      <c r="E2381" s="383" t="s">
        <v>665</v>
      </c>
      <c r="F2381" s="383" t="s">
        <v>10</v>
      </c>
      <c r="G2381" s="384">
        <v>2383</v>
      </c>
      <c r="H2381" s="383" t="s">
        <v>704</v>
      </c>
      <c r="I2381" s="383" t="s">
        <v>715</v>
      </c>
      <c r="J2381" s="383" t="s">
        <v>617</v>
      </c>
      <c r="K2381" s="383" t="s">
        <v>618</v>
      </c>
      <c r="L2381" s="384">
        <v>30780</v>
      </c>
      <c r="M2381" s="383" t="s">
        <v>644</v>
      </c>
      <c r="N2381" s="383" t="s">
        <v>620</v>
      </c>
      <c r="O2381" s="383" t="s">
        <v>230</v>
      </c>
    </row>
    <row r="2382" spans="1:15">
      <c r="A2382" s="385">
        <v>42147</v>
      </c>
      <c r="B2382" s="383" t="s">
        <v>663</v>
      </c>
      <c r="C2382" s="383" t="s">
        <v>664</v>
      </c>
      <c r="D2382" s="383" t="s">
        <v>22</v>
      </c>
      <c r="E2382" s="383" t="s">
        <v>665</v>
      </c>
      <c r="F2382" s="383" t="s">
        <v>10</v>
      </c>
      <c r="G2382" s="384">
        <v>1792</v>
      </c>
      <c r="H2382" s="383" t="s">
        <v>704</v>
      </c>
      <c r="I2382" s="383" t="s">
        <v>723</v>
      </c>
      <c r="J2382" s="383" t="s">
        <v>617</v>
      </c>
      <c r="K2382" s="383" t="s">
        <v>618</v>
      </c>
      <c r="L2382" s="384">
        <v>30780</v>
      </c>
      <c r="M2382" s="383" t="s">
        <v>645</v>
      </c>
      <c r="N2382" s="383" t="s">
        <v>620</v>
      </c>
      <c r="O2382" s="383" t="s">
        <v>230</v>
      </c>
    </row>
    <row r="2383" spans="1:15">
      <c r="A2383" s="385">
        <v>42148</v>
      </c>
      <c r="B2383" s="383" t="s">
        <v>663</v>
      </c>
      <c r="C2383" s="383" t="s">
        <v>664</v>
      </c>
      <c r="D2383" s="383" t="s">
        <v>22</v>
      </c>
      <c r="E2383" s="383" t="s">
        <v>665</v>
      </c>
      <c r="F2383" s="383" t="s">
        <v>10</v>
      </c>
      <c r="G2383" s="384">
        <v>2333</v>
      </c>
      <c r="H2383" s="383" t="s">
        <v>704</v>
      </c>
      <c r="I2383" s="383" t="s">
        <v>728</v>
      </c>
      <c r="J2383" s="383" t="s">
        <v>617</v>
      </c>
      <c r="K2383" s="383" t="s">
        <v>618</v>
      </c>
      <c r="L2383" s="384">
        <v>30780</v>
      </c>
      <c r="M2383" s="383" t="s">
        <v>645</v>
      </c>
      <c r="N2383" s="383" t="s">
        <v>620</v>
      </c>
      <c r="O2383" s="383" t="s">
        <v>230</v>
      </c>
    </row>
    <row r="2384" spans="1:15">
      <c r="A2384" s="385">
        <v>42149</v>
      </c>
      <c r="B2384" s="383" t="s">
        <v>663</v>
      </c>
      <c r="C2384" s="383" t="s">
        <v>664</v>
      </c>
      <c r="D2384" s="383" t="s">
        <v>22</v>
      </c>
      <c r="E2384" s="383" t="s">
        <v>665</v>
      </c>
      <c r="F2384" s="383" t="s">
        <v>10</v>
      </c>
      <c r="G2384" s="384">
        <v>32222</v>
      </c>
      <c r="H2384" s="383" t="s">
        <v>704</v>
      </c>
      <c r="I2384" s="383" t="s">
        <v>711</v>
      </c>
      <c r="J2384" s="383" t="s">
        <v>617</v>
      </c>
      <c r="K2384" s="383" t="s">
        <v>618</v>
      </c>
      <c r="L2384" s="384">
        <v>30780</v>
      </c>
      <c r="M2384" s="383" t="s">
        <v>645</v>
      </c>
      <c r="N2384" s="383" t="s">
        <v>620</v>
      </c>
      <c r="O2384" s="383" t="s">
        <v>230</v>
      </c>
    </row>
    <row r="2385" spans="1:15">
      <c r="A2385" s="385">
        <v>42150</v>
      </c>
      <c r="B2385" s="383" t="s">
        <v>663</v>
      </c>
      <c r="C2385" s="383" t="s">
        <v>664</v>
      </c>
      <c r="D2385" s="383" t="s">
        <v>22</v>
      </c>
      <c r="E2385" s="383" t="s">
        <v>665</v>
      </c>
      <c r="F2385" s="383" t="s">
        <v>10</v>
      </c>
      <c r="G2385" s="384">
        <v>32222</v>
      </c>
      <c r="H2385" s="383" t="s">
        <v>704</v>
      </c>
      <c r="I2385" s="383" t="s">
        <v>711</v>
      </c>
      <c r="J2385" s="383" t="s">
        <v>617</v>
      </c>
      <c r="K2385" s="383" t="s">
        <v>618</v>
      </c>
      <c r="L2385" s="384">
        <v>30780</v>
      </c>
      <c r="M2385" s="383" t="s">
        <v>645</v>
      </c>
      <c r="N2385" s="383" t="s">
        <v>620</v>
      </c>
      <c r="O2385" s="383" t="s">
        <v>230</v>
      </c>
    </row>
    <row r="2386" spans="1:15">
      <c r="A2386" s="385">
        <v>41997</v>
      </c>
      <c r="B2386" s="383" t="s">
        <v>663</v>
      </c>
      <c r="C2386" s="383" t="s">
        <v>664</v>
      </c>
      <c r="D2386" s="383" t="s">
        <v>22</v>
      </c>
      <c r="E2386" s="383" t="s">
        <v>665</v>
      </c>
      <c r="F2386" s="383" t="s">
        <v>10</v>
      </c>
      <c r="G2386" s="384">
        <v>25000</v>
      </c>
      <c r="H2386" s="383" t="s">
        <v>704</v>
      </c>
      <c r="I2386" s="383" t="s">
        <v>719</v>
      </c>
      <c r="J2386" s="383" t="s">
        <v>617</v>
      </c>
      <c r="K2386" s="383" t="s">
        <v>618</v>
      </c>
      <c r="L2386" s="384">
        <v>0</v>
      </c>
      <c r="M2386" s="383" t="s">
        <v>619</v>
      </c>
      <c r="N2386" s="383" t="s">
        <v>620</v>
      </c>
      <c r="O2386" s="383" t="s">
        <v>230</v>
      </c>
    </row>
    <row r="2387" spans="1:15">
      <c r="A2387" s="385">
        <v>41998</v>
      </c>
      <c r="B2387" s="383" t="s">
        <v>17</v>
      </c>
      <c r="C2387" s="383" t="s">
        <v>18</v>
      </c>
      <c r="D2387" s="383" t="s">
        <v>19</v>
      </c>
      <c r="E2387" s="383" t="s">
        <v>668</v>
      </c>
      <c r="F2387" s="383" t="s">
        <v>10</v>
      </c>
      <c r="G2387" s="384">
        <v>1500</v>
      </c>
      <c r="H2387" s="383" t="s">
        <v>724</v>
      </c>
      <c r="I2387" s="383" t="s">
        <v>725</v>
      </c>
      <c r="J2387" s="383" t="s">
        <v>617</v>
      </c>
      <c r="K2387" s="383" t="s">
        <v>618</v>
      </c>
      <c r="L2387" s="384">
        <v>0</v>
      </c>
      <c r="M2387" s="383" t="s">
        <v>619</v>
      </c>
      <c r="N2387" s="383" t="s">
        <v>620</v>
      </c>
      <c r="O2387" s="383" t="s">
        <v>230</v>
      </c>
    </row>
    <row r="2388" spans="1:15">
      <c r="A2388" s="385">
        <v>41999</v>
      </c>
      <c r="B2388" s="383" t="s">
        <v>17</v>
      </c>
      <c r="C2388" s="383" t="s">
        <v>18</v>
      </c>
      <c r="D2388" s="383" t="s">
        <v>19</v>
      </c>
      <c r="E2388" s="383" t="s">
        <v>668</v>
      </c>
      <c r="F2388" s="383" t="s">
        <v>10</v>
      </c>
      <c r="G2388" s="384">
        <v>1500</v>
      </c>
      <c r="H2388" s="383" t="s">
        <v>724</v>
      </c>
      <c r="I2388" s="383" t="s">
        <v>725</v>
      </c>
      <c r="J2388" s="383" t="s">
        <v>617</v>
      </c>
      <c r="K2388" s="383" t="s">
        <v>618</v>
      </c>
      <c r="L2388" s="384">
        <v>0</v>
      </c>
      <c r="M2388" s="383" t="s">
        <v>619</v>
      </c>
      <c r="N2388" s="383" t="s">
        <v>620</v>
      </c>
      <c r="O2388" s="383" t="s">
        <v>230</v>
      </c>
    </row>
    <row r="2389" spans="1:15">
      <c r="A2389" s="385">
        <v>42000</v>
      </c>
      <c r="B2389" s="383" t="s">
        <v>17</v>
      </c>
      <c r="C2389" s="383" t="s">
        <v>18</v>
      </c>
      <c r="D2389" s="383" t="s">
        <v>19</v>
      </c>
      <c r="E2389" s="383" t="s">
        <v>668</v>
      </c>
      <c r="F2389" s="383" t="s">
        <v>10</v>
      </c>
      <c r="G2389" s="384">
        <v>1500</v>
      </c>
      <c r="H2389" s="383" t="s">
        <v>724</v>
      </c>
      <c r="I2389" s="383" t="s">
        <v>725</v>
      </c>
      <c r="J2389" s="383" t="s">
        <v>617</v>
      </c>
      <c r="K2389" s="383" t="s">
        <v>618</v>
      </c>
      <c r="L2389" s="384">
        <v>0</v>
      </c>
      <c r="M2389" s="383" t="s">
        <v>619</v>
      </c>
      <c r="N2389" s="383" t="s">
        <v>620</v>
      </c>
      <c r="O2389" s="383" t="s">
        <v>230</v>
      </c>
    </row>
    <row r="2390" spans="1:15">
      <c r="A2390" s="385">
        <v>42001</v>
      </c>
      <c r="B2390" s="383" t="s">
        <v>11</v>
      </c>
      <c r="C2390" s="383" t="s">
        <v>12</v>
      </c>
      <c r="D2390" s="383" t="s">
        <v>13</v>
      </c>
      <c r="E2390" s="383" t="s">
        <v>678</v>
      </c>
      <c r="F2390" s="383" t="s">
        <v>10</v>
      </c>
      <c r="G2390" s="384">
        <v>110</v>
      </c>
      <c r="H2390" s="383" t="s">
        <v>726</v>
      </c>
      <c r="I2390" s="383" t="s">
        <v>727</v>
      </c>
      <c r="J2390" s="383" t="s">
        <v>617</v>
      </c>
      <c r="K2390" s="383" t="s">
        <v>618</v>
      </c>
      <c r="L2390" s="384">
        <v>0</v>
      </c>
      <c r="M2390" s="383" t="s">
        <v>619</v>
      </c>
      <c r="N2390" s="383" t="s">
        <v>620</v>
      </c>
      <c r="O2390" s="383" t="s">
        <v>230</v>
      </c>
    </row>
    <row r="2391" spans="1:15">
      <c r="A2391" s="385">
        <v>42002</v>
      </c>
      <c r="B2391" s="383" t="s">
        <v>17</v>
      </c>
      <c r="C2391" s="383" t="s">
        <v>18</v>
      </c>
      <c r="D2391" s="383" t="s">
        <v>19</v>
      </c>
      <c r="E2391" s="383" t="s">
        <v>668</v>
      </c>
      <c r="F2391" s="383" t="s">
        <v>10</v>
      </c>
      <c r="G2391" s="384">
        <v>1500</v>
      </c>
      <c r="H2391" s="383" t="s">
        <v>724</v>
      </c>
      <c r="I2391" s="383" t="s">
        <v>725</v>
      </c>
      <c r="J2391" s="383" t="s">
        <v>617</v>
      </c>
      <c r="K2391" s="383" t="s">
        <v>618</v>
      </c>
      <c r="L2391" s="384">
        <v>0</v>
      </c>
      <c r="M2391" s="383" t="s">
        <v>619</v>
      </c>
      <c r="N2391" s="383" t="s">
        <v>620</v>
      </c>
      <c r="O2391" s="383" t="s">
        <v>230</v>
      </c>
    </row>
    <row r="2392" spans="1:15">
      <c r="A2392" s="385">
        <v>42003</v>
      </c>
      <c r="B2392" s="383" t="s">
        <v>663</v>
      </c>
      <c r="C2392" s="383" t="s">
        <v>664</v>
      </c>
      <c r="D2392" s="383" t="s">
        <v>22</v>
      </c>
      <c r="E2392" s="383" t="s">
        <v>665</v>
      </c>
      <c r="F2392" s="383" t="s">
        <v>10</v>
      </c>
      <c r="G2392" s="384">
        <v>2185</v>
      </c>
      <c r="H2392" s="383" t="s">
        <v>704</v>
      </c>
      <c r="I2392" s="383" t="s">
        <v>705</v>
      </c>
      <c r="J2392" s="383" t="s">
        <v>617</v>
      </c>
      <c r="K2392" s="383" t="s">
        <v>618</v>
      </c>
      <c r="L2392" s="384">
        <v>0</v>
      </c>
      <c r="M2392" s="383" t="s">
        <v>619</v>
      </c>
      <c r="N2392" s="383" t="s">
        <v>620</v>
      </c>
      <c r="O2392" s="383" t="s">
        <v>230</v>
      </c>
    </row>
    <row r="2393" spans="1:15">
      <c r="A2393" s="385">
        <v>42004</v>
      </c>
      <c r="B2393" s="383" t="s">
        <v>663</v>
      </c>
      <c r="C2393" s="383" t="s">
        <v>664</v>
      </c>
      <c r="D2393" s="383" t="s">
        <v>22</v>
      </c>
      <c r="E2393" s="383" t="s">
        <v>665</v>
      </c>
      <c r="F2393" s="383" t="s">
        <v>10</v>
      </c>
      <c r="G2393" s="384">
        <v>2185</v>
      </c>
      <c r="H2393" s="383" t="s">
        <v>704</v>
      </c>
      <c r="I2393" s="383" t="s">
        <v>705</v>
      </c>
      <c r="J2393" s="383" t="s">
        <v>617</v>
      </c>
      <c r="K2393" s="383" t="s">
        <v>618</v>
      </c>
      <c r="L2393" s="384">
        <v>0</v>
      </c>
      <c r="M2393" s="383" t="s">
        <v>626</v>
      </c>
      <c r="N2393" s="383" t="s">
        <v>620</v>
      </c>
      <c r="O2393" s="383" t="s">
        <v>230</v>
      </c>
    </row>
    <row r="2394" spans="1:15">
      <c r="A2394" s="385">
        <v>42005</v>
      </c>
      <c r="B2394" s="383" t="s">
        <v>663</v>
      </c>
      <c r="C2394" s="383" t="s">
        <v>664</v>
      </c>
      <c r="D2394" s="383" t="s">
        <v>22</v>
      </c>
      <c r="E2394" s="383" t="s">
        <v>665</v>
      </c>
      <c r="F2394" s="383" t="s">
        <v>10</v>
      </c>
      <c r="G2394" s="384">
        <v>2860</v>
      </c>
      <c r="H2394" s="383" t="s">
        <v>704</v>
      </c>
      <c r="I2394" s="383" t="s">
        <v>709</v>
      </c>
      <c r="J2394" s="383" t="s">
        <v>617</v>
      </c>
      <c r="K2394" s="383" t="s">
        <v>618</v>
      </c>
      <c r="L2394" s="384">
        <v>0</v>
      </c>
      <c r="M2394" s="383" t="s">
        <v>626</v>
      </c>
      <c r="N2394" s="383" t="s">
        <v>620</v>
      </c>
      <c r="O2394" s="383" t="s">
        <v>230</v>
      </c>
    </row>
    <row r="2395" spans="1:15">
      <c r="A2395" s="385">
        <v>42009</v>
      </c>
      <c r="B2395" s="383" t="s">
        <v>663</v>
      </c>
      <c r="C2395" s="383" t="s">
        <v>664</v>
      </c>
      <c r="D2395" s="383" t="s">
        <v>22</v>
      </c>
      <c r="E2395" s="383" t="s">
        <v>665</v>
      </c>
      <c r="F2395" s="383" t="s">
        <v>10</v>
      </c>
      <c r="G2395" s="384">
        <v>2185</v>
      </c>
      <c r="H2395" s="383" t="s">
        <v>704</v>
      </c>
      <c r="I2395" s="383" t="s">
        <v>705</v>
      </c>
      <c r="J2395" s="383" t="s">
        <v>617</v>
      </c>
      <c r="K2395" s="383" t="s">
        <v>618</v>
      </c>
      <c r="L2395" s="384">
        <v>9088</v>
      </c>
      <c r="M2395" s="383" t="s">
        <v>627</v>
      </c>
      <c r="N2395" s="383" t="s">
        <v>620</v>
      </c>
      <c r="O2395" s="383" t="s">
        <v>230</v>
      </c>
    </row>
    <row r="2396" spans="1:15">
      <c r="A2396" s="385">
        <v>42010</v>
      </c>
      <c r="B2396" s="383" t="s">
        <v>21</v>
      </c>
      <c r="C2396" s="383" t="s">
        <v>12</v>
      </c>
      <c r="D2396" s="383" t="s">
        <v>22</v>
      </c>
      <c r="E2396" s="383" t="s">
        <v>658</v>
      </c>
      <c r="F2396" s="383" t="s">
        <v>10</v>
      </c>
      <c r="G2396" s="384">
        <v>118</v>
      </c>
      <c r="H2396" s="383" t="s">
        <v>701</v>
      </c>
      <c r="I2396" s="383" t="s">
        <v>702</v>
      </c>
      <c r="J2396" s="383" t="s">
        <v>617</v>
      </c>
      <c r="K2396" s="383" t="s">
        <v>618</v>
      </c>
      <c r="L2396" s="384">
        <v>9280</v>
      </c>
      <c r="M2396" s="383" t="s">
        <v>629</v>
      </c>
      <c r="N2396" s="383" t="s">
        <v>620</v>
      </c>
      <c r="O2396" s="383" t="s">
        <v>230</v>
      </c>
    </row>
    <row r="2397" spans="1:15">
      <c r="A2397" s="385">
        <v>42012</v>
      </c>
      <c r="B2397" s="383" t="s">
        <v>663</v>
      </c>
      <c r="C2397" s="383" t="s">
        <v>664</v>
      </c>
      <c r="D2397" s="383" t="s">
        <v>22</v>
      </c>
      <c r="E2397" s="383" t="s">
        <v>665</v>
      </c>
      <c r="F2397" s="383" t="s">
        <v>10</v>
      </c>
      <c r="G2397" s="384">
        <v>2860</v>
      </c>
      <c r="H2397" s="383" t="s">
        <v>704</v>
      </c>
      <c r="I2397" s="383" t="s">
        <v>709</v>
      </c>
      <c r="J2397" s="383" t="s">
        <v>617</v>
      </c>
      <c r="K2397" s="383" t="s">
        <v>618</v>
      </c>
      <c r="L2397" s="384">
        <v>9280</v>
      </c>
      <c r="M2397" s="383" t="s">
        <v>630</v>
      </c>
      <c r="N2397" s="383" t="s">
        <v>620</v>
      </c>
      <c r="O2397" s="383" t="s">
        <v>230</v>
      </c>
    </row>
    <row r="2398" spans="1:15">
      <c r="A2398" s="385">
        <v>42013</v>
      </c>
      <c r="B2398" s="383" t="s">
        <v>663</v>
      </c>
      <c r="C2398" s="383" t="s">
        <v>664</v>
      </c>
      <c r="D2398" s="383" t="s">
        <v>22</v>
      </c>
      <c r="E2398" s="383" t="s">
        <v>665</v>
      </c>
      <c r="F2398" s="383" t="s">
        <v>10</v>
      </c>
      <c r="G2398" s="384">
        <v>2860</v>
      </c>
      <c r="H2398" s="383" t="s">
        <v>704</v>
      </c>
      <c r="I2398" s="383" t="s">
        <v>709</v>
      </c>
      <c r="J2398" s="383" t="s">
        <v>617</v>
      </c>
      <c r="K2398" s="383" t="s">
        <v>618</v>
      </c>
      <c r="L2398" s="384">
        <v>9280</v>
      </c>
      <c r="M2398" s="383" t="s">
        <v>630</v>
      </c>
      <c r="N2398" s="383" t="s">
        <v>620</v>
      </c>
      <c r="O2398" s="383" t="s">
        <v>230</v>
      </c>
    </row>
    <row r="2399" spans="1:15">
      <c r="A2399" s="385">
        <v>42014</v>
      </c>
      <c r="B2399" s="383" t="s">
        <v>15</v>
      </c>
      <c r="C2399" s="383" t="s">
        <v>16</v>
      </c>
      <c r="D2399" s="383" t="s">
        <v>13</v>
      </c>
      <c r="E2399" s="383" t="s">
        <v>680</v>
      </c>
      <c r="F2399" s="383" t="s">
        <v>10</v>
      </c>
      <c r="G2399" s="384">
        <v>1500</v>
      </c>
      <c r="H2399" s="383" t="s">
        <v>681</v>
      </c>
      <c r="I2399" s="383" t="s">
        <v>700</v>
      </c>
      <c r="J2399" s="383" t="s">
        <v>617</v>
      </c>
      <c r="K2399" s="383" t="s">
        <v>618</v>
      </c>
      <c r="L2399" s="384">
        <v>9280</v>
      </c>
      <c r="M2399" s="383" t="s">
        <v>630</v>
      </c>
      <c r="N2399" s="383" t="s">
        <v>620</v>
      </c>
      <c r="O2399" s="383" t="s">
        <v>230</v>
      </c>
    </row>
    <row r="2400" spans="1:15">
      <c r="A2400" s="385">
        <v>42015</v>
      </c>
      <c r="B2400" s="383" t="s">
        <v>15</v>
      </c>
      <c r="C2400" s="383" t="s">
        <v>16</v>
      </c>
      <c r="D2400" s="383" t="s">
        <v>13</v>
      </c>
      <c r="E2400" s="383" t="s">
        <v>680</v>
      </c>
      <c r="F2400" s="383" t="s">
        <v>10</v>
      </c>
      <c r="G2400" s="384">
        <v>1500</v>
      </c>
      <c r="H2400" s="383" t="s">
        <v>681</v>
      </c>
      <c r="I2400" s="383" t="s">
        <v>700</v>
      </c>
      <c r="J2400" s="383" t="s">
        <v>617</v>
      </c>
      <c r="K2400" s="383" t="s">
        <v>618</v>
      </c>
      <c r="L2400" s="384">
        <v>9280</v>
      </c>
      <c r="M2400" s="383" t="s">
        <v>630</v>
      </c>
      <c r="N2400" s="383" t="s">
        <v>620</v>
      </c>
      <c r="O2400" s="383" t="s">
        <v>230</v>
      </c>
    </row>
    <row r="2401" spans="1:15">
      <c r="A2401" s="385">
        <v>42016</v>
      </c>
      <c r="B2401" s="383" t="s">
        <v>15</v>
      </c>
      <c r="C2401" s="383" t="s">
        <v>16</v>
      </c>
      <c r="D2401" s="383" t="s">
        <v>13</v>
      </c>
      <c r="E2401" s="383" t="s">
        <v>680</v>
      </c>
      <c r="F2401" s="383" t="s">
        <v>10</v>
      </c>
      <c r="G2401" s="384">
        <v>1500</v>
      </c>
      <c r="H2401" s="383" t="s">
        <v>681</v>
      </c>
      <c r="I2401" s="383" t="s">
        <v>700</v>
      </c>
      <c r="J2401" s="383" t="s">
        <v>617</v>
      </c>
      <c r="K2401" s="383" t="s">
        <v>618</v>
      </c>
      <c r="L2401" s="384">
        <v>9280</v>
      </c>
      <c r="M2401" s="383" t="s">
        <v>630</v>
      </c>
      <c r="N2401" s="383" t="s">
        <v>620</v>
      </c>
      <c r="O2401" s="383" t="s">
        <v>230</v>
      </c>
    </row>
    <row r="2402" spans="1:15">
      <c r="A2402" s="385">
        <v>42017</v>
      </c>
      <c r="B2402" s="383" t="s">
        <v>15</v>
      </c>
      <c r="C2402" s="383" t="s">
        <v>16</v>
      </c>
      <c r="D2402" s="383" t="s">
        <v>13</v>
      </c>
      <c r="E2402" s="383" t="s">
        <v>680</v>
      </c>
      <c r="F2402" s="383" t="s">
        <v>10</v>
      </c>
      <c r="G2402" s="384">
        <v>1500</v>
      </c>
      <c r="H2402" s="383" t="s">
        <v>681</v>
      </c>
      <c r="I2402" s="383" t="s">
        <v>700</v>
      </c>
      <c r="J2402" s="383" t="s">
        <v>617</v>
      </c>
      <c r="K2402" s="383" t="s">
        <v>618</v>
      </c>
      <c r="L2402" s="384">
        <v>9280</v>
      </c>
      <c r="M2402" s="383" t="s">
        <v>631</v>
      </c>
      <c r="N2402" s="383" t="s">
        <v>620</v>
      </c>
      <c r="O2402" s="383" t="s">
        <v>230</v>
      </c>
    </row>
    <row r="2403" spans="1:15">
      <c r="A2403" s="385">
        <v>42018</v>
      </c>
      <c r="B2403" s="383" t="s">
        <v>621</v>
      </c>
      <c r="C2403" s="383" t="s">
        <v>8</v>
      </c>
      <c r="D2403" s="383" t="s">
        <v>9</v>
      </c>
      <c r="E2403" s="383" t="s">
        <v>622</v>
      </c>
      <c r="F2403" s="383" t="s">
        <v>10</v>
      </c>
      <c r="G2403" s="384">
        <v>590</v>
      </c>
      <c r="H2403" s="383" t="s">
        <v>14</v>
      </c>
      <c r="I2403" s="383" t="s">
        <v>691</v>
      </c>
      <c r="J2403" s="383" t="s">
        <v>617</v>
      </c>
      <c r="K2403" s="383" t="s">
        <v>618</v>
      </c>
      <c r="L2403" s="384">
        <v>9804</v>
      </c>
      <c r="M2403" s="383" t="s">
        <v>631</v>
      </c>
      <c r="N2403" s="383" t="s">
        <v>620</v>
      </c>
      <c r="O2403" s="383" t="s">
        <v>230</v>
      </c>
    </row>
    <row r="2404" spans="1:15">
      <c r="A2404" s="385">
        <v>42020</v>
      </c>
      <c r="B2404" s="383" t="s">
        <v>663</v>
      </c>
      <c r="C2404" s="383" t="s">
        <v>664</v>
      </c>
      <c r="D2404" s="383" t="s">
        <v>22</v>
      </c>
      <c r="E2404" s="383" t="s">
        <v>665</v>
      </c>
      <c r="F2404" s="383" t="s">
        <v>10</v>
      </c>
      <c r="G2404" s="384">
        <v>5003</v>
      </c>
      <c r="H2404" s="383" t="s">
        <v>704</v>
      </c>
      <c r="I2404" s="383" t="s">
        <v>729</v>
      </c>
      <c r="J2404" s="383" t="s">
        <v>617</v>
      </c>
      <c r="K2404" s="383" t="s">
        <v>618</v>
      </c>
      <c r="L2404" s="384">
        <v>12650</v>
      </c>
      <c r="M2404" s="383" t="s">
        <v>631</v>
      </c>
      <c r="N2404" s="383" t="s">
        <v>620</v>
      </c>
      <c r="O2404" s="383" t="s">
        <v>230</v>
      </c>
    </row>
    <row r="2405" spans="1:15">
      <c r="A2405" s="385">
        <v>42034</v>
      </c>
      <c r="B2405" s="383" t="s">
        <v>15</v>
      </c>
      <c r="C2405" s="383" t="s">
        <v>16</v>
      </c>
      <c r="D2405" s="383" t="s">
        <v>13</v>
      </c>
      <c r="E2405" s="383" t="s">
        <v>680</v>
      </c>
      <c r="F2405" s="383" t="s">
        <v>10</v>
      </c>
      <c r="G2405" s="384">
        <v>6000</v>
      </c>
      <c r="H2405" s="383" t="s">
        <v>681</v>
      </c>
      <c r="I2405" s="383" t="s">
        <v>689</v>
      </c>
      <c r="J2405" s="383" t="s">
        <v>617</v>
      </c>
      <c r="K2405" s="383" t="s">
        <v>618</v>
      </c>
      <c r="L2405" s="384">
        <v>18650</v>
      </c>
      <c r="M2405" s="383" t="s">
        <v>634</v>
      </c>
      <c r="N2405" s="383" t="s">
        <v>620</v>
      </c>
      <c r="O2405" s="383" t="s">
        <v>230</v>
      </c>
    </row>
    <row r="2406" spans="1:15">
      <c r="A2406" s="385">
        <v>42038</v>
      </c>
      <c r="B2406" s="383" t="s">
        <v>663</v>
      </c>
      <c r="C2406" s="383" t="s">
        <v>664</v>
      </c>
      <c r="D2406" s="383" t="s">
        <v>22</v>
      </c>
      <c r="E2406" s="383" t="s">
        <v>665</v>
      </c>
      <c r="F2406" s="383" t="s">
        <v>10</v>
      </c>
      <c r="G2406" s="384">
        <v>2185</v>
      </c>
      <c r="H2406" s="383" t="s">
        <v>704</v>
      </c>
      <c r="I2406" s="383" t="s">
        <v>705</v>
      </c>
      <c r="J2406" s="383" t="s">
        <v>617</v>
      </c>
      <c r="K2406" s="383" t="s">
        <v>618</v>
      </c>
      <c r="L2406" s="384">
        <v>18660</v>
      </c>
      <c r="M2406" s="383" t="s">
        <v>634</v>
      </c>
      <c r="N2406" s="383" t="s">
        <v>620</v>
      </c>
      <c r="O2406" s="383" t="s">
        <v>230</v>
      </c>
    </row>
    <row r="2407" spans="1:15">
      <c r="A2407" s="385">
        <v>42088</v>
      </c>
      <c r="B2407" s="383" t="s">
        <v>663</v>
      </c>
      <c r="C2407" s="383" t="s">
        <v>664</v>
      </c>
      <c r="D2407" s="383" t="s">
        <v>22</v>
      </c>
      <c r="E2407" s="383" t="s">
        <v>665</v>
      </c>
      <c r="F2407" s="383" t="s">
        <v>10</v>
      </c>
      <c r="G2407" s="384">
        <v>2274</v>
      </c>
      <c r="H2407" s="383" t="s">
        <v>704</v>
      </c>
      <c r="I2407" s="383" t="s">
        <v>707</v>
      </c>
      <c r="J2407" s="383" t="s">
        <v>617</v>
      </c>
      <c r="K2407" s="383" t="s">
        <v>618</v>
      </c>
      <c r="L2407" s="384">
        <v>27741</v>
      </c>
      <c r="M2407" s="383" t="s">
        <v>640</v>
      </c>
      <c r="N2407" s="383" t="s">
        <v>620</v>
      </c>
      <c r="O2407" s="383" t="s">
        <v>230</v>
      </c>
    </row>
    <row r="2408" spans="1:15">
      <c r="A2408" s="385">
        <v>42098</v>
      </c>
      <c r="B2408" s="383" t="s">
        <v>663</v>
      </c>
      <c r="C2408" s="383" t="s">
        <v>664</v>
      </c>
      <c r="D2408" s="383" t="s">
        <v>22</v>
      </c>
      <c r="E2408" s="383" t="s">
        <v>665</v>
      </c>
      <c r="F2408" s="383" t="s">
        <v>10</v>
      </c>
      <c r="G2408" s="384">
        <v>2150</v>
      </c>
      <c r="H2408" s="383" t="s">
        <v>704</v>
      </c>
      <c r="I2408" s="383" t="s">
        <v>721</v>
      </c>
      <c r="J2408" s="383" t="s">
        <v>617</v>
      </c>
      <c r="K2408" s="383" t="s">
        <v>618</v>
      </c>
      <c r="L2408" s="384">
        <v>27751</v>
      </c>
      <c r="M2408" s="383" t="s">
        <v>641</v>
      </c>
      <c r="N2408" s="383" t="s">
        <v>620</v>
      </c>
      <c r="O2408" s="383" t="s">
        <v>230</v>
      </c>
    </row>
    <row r="2409" spans="1:15">
      <c r="A2409" s="385">
        <v>42114</v>
      </c>
      <c r="B2409" s="383" t="s">
        <v>621</v>
      </c>
      <c r="C2409" s="383" t="s">
        <v>8</v>
      </c>
      <c r="D2409" s="383" t="s">
        <v>9</v>
      </c>
      <c r="E2409" s="383" t="s">
        <v>622</v>
      </c>
      <c r="F2409" s="383" t="s">
        <v>10</v>
      </c>
      <c r="G2409" s="384">
        <v>590</v>
      </c>
      <c r="H2409" s="383" t="s">
        <v>14</v>
      </c>
      <c r="I2409" s="383" t="s">
        <v>691</v>
      </c>
      <c r="J2409" s="383" t="s">
        <v>617</v>
      </c>
      <c r="K2409" s="383" t="s">
        <v>618</v>
      </c>
      <c r="L2409" s="384">
        <v>30780</v>
      </c>
      <c r="M2409" s="383" t="s">
        <v>643</v>
      </c>
      <c r="N2409" s="383" t="s">
        <v>620</v>
      </c>
      <c r="O2409" s="383" t="s">
        <v>230</v>
      </c>
    </row>
    <row r="2410" spans="1:15">
      <c r="A2410" s="385">
        <v>42115</v>
      </c>
      <c r="B2410" s="383" t="s">
        <v>621</v>
      </c>
      <c r="C2410" s="383" t="s">
        <v>8</v>
      </c>
      <c r="D2410" s="383" t="s">
        <v>9</v>
      </c>
      <c r="E2410" s="383" t="s">
        <v>622</v>
      </c>
      <c r="F2410" s="383" t="s">
        <v>10</v>
      </c>
      <c r="G2410" s="384">
        <v>590</v>
      </c>
      <c r="H2410" s="383" t="s">
        <v>14</v>
      </c>
      <c r="I2410" s="383" t="s">
        <v>691</v>
      </c>
      <c r="J2410" s="383" t="s">
        <v>617</v>
      </c>
      <c r="K2410" s="383" t="s">
        <v>618</v>
      </c>
      <c r="L2410" s="384">
        <v>30780</v>
      </c>
      <c r="M2410" s="383" t="s">
        <v>643</v>
      </c>
      <c r="N2410" s="383" t="s">
        <v>620</v>
      </c>
      <c r="O2410" s="383" t="s">
        <v>230</v>
      </c>
    </row>
    <row r="2411" spans="1:15">
      <c r="A2411" s="385">
        <v>42116</v>
      </c>
      <c r="B2411" s="383" t="s">
        <v>663</v>
      </c>
      <c r="C2411" s="383" t="s">
        <v>664</v>
      </c>
      <c r="D2411" s="383" t="s">
        <v>22</v>
      </c>
      <c r="E2411" s="383" t="s">
        <v>665</v>
      </c>
      <c r="F2411" s="383" t="s">
        <v>10</v>
      </c>
      <c r="G2411" s="384">
        <v>2860</v>
      </c>
      <c r="H2411" s="383" t="s">
        <v>704</v>
      </c>
      <c r="I2411" s="383" t="s">
        <v>709</v>
      </c>
      <c r="J2411" s="383" t="s">
        <v>617</v>
      </c>
      <c r="K2411" s="383" t="s">
        <v>618</v>
      </c>
      <c r="L2411" s="384">
        <v>30780</v>
      </c>
      <c r="M2411" s="383" t="s">
        <v>643</v>
      </c>
      <c r="N2411" s="383" t="s">
        <v>620</v>
      </c>
      <c r="O2411" s="383" t="s">
        <v>230</v>
      </c>
    </row>
    <row r="2412" spans="1:15">
      <c r="A2412" s="385">
        <v>42117</v>
      </c>
      <c r="B2412" s="383" t="s">
        <v>663</v>
      </c>
      <c r="C2412" s="383" t="s">
        <v>664</v>
      </c>
      <c r="D2412" s="383" t="s">
        <v>22</v>
      </c>
      <c r="E2412" s="383" t="s">
        <v>665</v>
      </c>
      <c r="F2412" s="383" t="s">
        <v>10</v>
      </c>
      <c r="G2412" s="384">
        <v>32222</v>
      </c>
      <c r="H2412" s="383" t="s">
        <v>704</v>
      </c>
      <c r="I2412" s="383" t="s">
        <v>711</v>
      </c>
      <c r="J2412" s="383" t="s">
        <v>617</v>
      </c>
      <c r="K2412" s="383" t="s">
        <v>618</v>
      </c>
      <c r="L2412" s="384">
        <v>30780</v>
      </c>
      <c r="M2412" s="383" t="s">
        <v>643</v>
      </c>
      <c r="N2412" s="383" t="s">
        <v>620</v>
      </c>
      <c r="O2412" s="383" t="s">
        <v>230</v>
      </c>
    </row>
    <row r="2413" spans="1:15">
      <c r="A2413" s="385">
        <v>42118</v>
      </c>
      <c r="B2413" s="383" t="s">
        <v>663</v>
      </c>
      <c r="C2413" s="383" t="s">
        <v>664</v>
      </c>
      <c r="D2413" s="383" t="s">
        <v>22</v>
      </c>
      <c r="E2413" s="383" t="s">
        <v>665</v>
      </c>
      <c r="F2413" s="383" t="s">
        <v>10</v>
      </c>
      <c r="G2413" s="384">
        <v>32222</v>
      </c>
      <c r="H2413" s="383" t="s">
        <v>704</v>
      </c>
      <c r="I2413" s="383" t="s">
        <v>711</v>
      </c>
      <c r="J2413" s="383" t="s">
        <v>617</v>
      </c>
      <c r="K2413" s="383" t="s">
        <v>618</v>
      </c>
      <c r="L2413" s="384">
        <v>30780</v>
      </c>
      <c r="M2413" s="383" t="s">
        <v>643</v>
      </c>
      <c r="N2413" s="383" t="s">
        <v>620</v>
      </c>
      <c r="O2413" s="383" t="s">
        <v>230</v>
      </c>
    </row>
    <row r="2414" spans="1:15">
      <c r="A2414" s="385">
        <v>42119</v>
      </c>
      <c r="B2414" s="383" t="s">
        <v>663</v>
      </c>
      <c r="C2414" s="383" t="s">
        <v>664</v>
      </c>
      <c r="D2414" s="383" t="s">
        <v>22</v>
      </c>
      <c r="E2414" s="383" t="s">
        <v>665</v>
      </c>
      <c r="F2414" s="383" t="s">
        <v>10</v>
      </c>
      <c r="G2414" s="384">
        <v>28000</v>
      </c>
      <c r="H2414" s="383" t="s">
        <v>704</v>
      </c>
      <c r="I2414" s="383" t="s">
        <v>714</v>
      </c>
      <c r="J2414" s="383" t="s">
        <v>617</v>
      </c>
      <c r="K2414" s="383" t="s">
        <v>618</v>
      </c>
      <c r="L2414" s="384">
        <v>30780</v>
      </c>
      <c r="M2414" s="383" t="s">
        <v>643</v>
      </c>
      <c r="N2414" s="383" t="s">
        <v>620</v>
      </c>
      <c r="O2414" s="383" t="s">
        <v>230</v>
      </c>
    </row>
    <row r="2415" spans="1:15">
      <c r="A2415" s="385">
        <v>42120</v>
      </c>
      <c r="B2415" s="383" t="s">
        <v>663</v>
      </c>
      <c r="C2415" s="383" t="s">
        <v>664</v>
      </c>
      <c r="D2415" s="383" t="s">
        <v>22</v>
      </c>
      <c r="E2415" s="383" t="s">
        <v>665</v>
      </c>
      <c r="F2415" s="383" t="s">
        <v>10</v>
      </c>
      <c r="G2415" s="384">
        <v>28000</v>
      </c>
      <c r="H2415" s="383" t="s">
        <v>704</v>
      </c>
      <c r="I2415" s="383" t="s">
        <v>714</v>
      </c>
      <c r="J2415" s="383" t="s">
        <v>617</v>
      </c>
      <c r="K2415" s="383" t="s">
        <v>618</v>
      </c>
      <c r="L2415" s="384">
        <v>30780</v>
      </c>
      <c r="M2415" s="383" t="s">
        <v>643</v>
      </c>
      <c r="N2415" s="383" t="s">
        <v>620</v>
      </c>
      <c r="O2415" s="383" t="s">
        <v>230</v>
      </c>
    </row>
    <row r="2416" spans="1:15">
      <c r="A2416" s="385">
        <v>42121</v>
      </c>
      <c r="B2416" s="383" t="s">
        <v>663</v>
      </c>
      <c r="C2416" s="383" t="s">
        <v>664</v>
      </c>
      <c r="D2416" s="383" t="s">
        <v>22</v>
      </c>
      <c r="E2416" s="383" t="s">
        <v>665</v>
      </c>
      <c r="F2416" s="383" t="s">
        <v>10</v>
      </c>
      <c r="G2416" s="384">
        <v>32222</v>
      </c>
      <c r="H2416" s="383" t="s">
        <v>704</v>
      </c>
      <c r="I2416" s="383" t="s">
        <v>711</v>
      </c>
      <c r="J2416" s="383" t="s">
        <v>617</v>
      </c>
      <c r="K2416" s="383" t="s">
        <v>618</v>
      </c>
      <c r="L2416" s="384">
        <v>30780</v>
      </c>
      <c r="M2416" s="383" t="s">
        <v>643</v>
      </c>
      <c r="N2416" s="383" t="s">
        <v>620</v>
      </c>
      <c r="O2416" s="383" t="s">
        <v>230</v>
      </c>
    </row>
    <row r="2417" spans="1:15">
      <c r="A2417" s="385">
        <v>42122</v>
      </c>
      <c r="B2417" s="383" t="s">
        <v>663</v>
      </c>
      <c r="C2417" s="383" t="s">
        <v>664</v>
      </c>
      <c r="D2417" s="383" t="s">
        <v>22</v>
      </c>
      <c r="E2417" s="383" t="s">
        <v>665</v>
      </c>
      <c r="F2417" s="383" t="s">
        <v>10</v>
      </c>
      <c r="G2417" s="384">
        <v>28000</v>
      </c>
      <c r="H2417" s="383" t="s">
        <v>704</v>
      </c>
      <c r="I2417" s="383" t="s">
        <v>714</v>
      </c>
      <c r="J2417" s="383" t="s">
        <v>617</v>
      </c>
      <c r="K2417" s="383" t="s">
        <v>618</v>
      </c>
      <c r="L2417" s="384">
        <v>30780</v>
      </c>
      <c r="M2417" s="383" t="s">
        <v>643</v>
      </c>
      <c r="N2417" s="383" t="s">
        <v>620</v>
      </c>
      <c r="O2417" s="383" t="s">
        <v>230</v>
      </c>
    </row>
    <row r="2418" spans="1:15">
      <c r="A2418" s="385">
        <v>42123</v>
      </c>
      <c r="B2418" s="383" t="s">
        <v>663</v>
      </c>
      <c r="C2418" s="383" t="s">
        <v>664</v>
      </c>
      <c r="D2418" s="383" t="s">
        <v>22</v>
      </c>
      <c r="E2418" s="383" t="s">
        <v>665</v>
      </c>
      <c r="F2418" s="383" t="s">
        <v>10</v>
      </c>
      <c r="G2418" s="384">
        <v>2860</v>
      </c>
      <c r="H2418" s="383" t="s">
        <v>704</v>
      </c>
      <c r="I2418" s="383" t="s">
        <v>709</v>
      </c>
      <c r="J2418" s="383" t="s">
        <v>617</v>
      </c>
      <c r="K2418" s="383" t="s">
        <v>618</v>
      </c>
      <c r="L2418" s="384">
        <v>30780</v>
      </c>
      <c r="M2418" s="383" t="s">
        <v>643</v>
      </c>
      <c r="N2418" s="383" t="s">
        <v>620</v>
      </c>
      <c r="O2418" s="383" t="s">
        <v>230</v>
      </c>
    </row>
    <row r="2419" spans="1:15">
      <c r="A2419" s="385">
        <v>42124</v>
      </c>
      <c r="B2419" s="383" t="s">
        <v>663</v>
      </c>
      <c r="C2419" s="383" t="s">
        <v>664</v>
      </c>
      <c r="D2419" s="383" t="s">
        <v>22</v>
      </c>
      <c r="E2419" s="383" t="s">
        <v>665</v>
      </c>
      <c r="F2419" s="383" t="s">
        <v>10</v>
      </c>
      <c r="G2419" s="384">
        <v>28000</v>
      </c>
      <c r="H2419" s="383" t="s">
        <v>704</v>
      </c>
      <c r="I2419" s="383" t="s">
        <v>714</v>
      </c>
      <c r="J2419" s="383" t="s">
        <v>617</v>
      </c>
      <c r="K2419" s="383" t="s">
        <v>618</v>
      </c>
      <c r="L2419" s="384">
        <v>30780</v>
      </c>
      <c r="M2419" s="383" t="s">
        <v>643</v>
      </c>
      <c r="N2419" s="383" t="s">
        <v>620</v>
      </c>
      <c r="O2419" s="383" t="s">
        <v>230</v>
      </c>
    </row>
    <row r="2420" spans="1:15">
      <c r="A2420" s="385">
        <v>42125</v>
      </c>
      <c r="B2420" s="383" t="s">
        <v>663</v>
      </c>
      <c r="C2420" s="383" t="s">
        <v>664</v>
      </c>
      <c r="D2420" s="383" t="s">
        <v>22</v>
      </c>
      <c r="E2420" s="383" t="s">
        <v>665</v>
      </c>
      <c r="F2420" s="383" t="s">
        <v>10</v>
      </c>
      <c r="G2420" s="384">
        <v>2860</v>
      </c>
      <c r="H2420" s="383" t="s">
        <v>704</v>
      </c>
      <c r="I2420" s="383" t="s">
        <v>709</v>
      </c>
      <c r="J2420" s="383" t="s">
        <v>617</v>
      </c>
      <c r="K2420" s="383" t="s">
        <v>618</v>
      </c>
      <c r="L2420" s="384">
        <v>30780</v>
      </c>
      <c r="M2420" s="383" t="s">
        <v>643</v>
      </c>
      <c r="N2420" s="383" t="s">
        <v>620</v>
      </c>
      <c r="O2420" s="383" t="s">
        <v>230</v>
      </c>
    </row>
    <row r="2421" spans="1:15">
      <c r="A2421" s="385">
        <v>42126</v>
      </c>
      <c r="B2421" s="383" t="s">
        <v>663</v>
      </c>
      <c r="C2421" s="383" t="s">
        <v>664</v>
      </c>
      <c r="D2421" s="383" t="s">
        <v>22</v>
      </c>
      <c r="E2421" s="383" t="s">
        <v>665</v>
      </c>
      <c r="F2421" s="383" t="s">
        <v>10</v>
      </c>
      <c r="G2421" s="384">
        <v>32222</v>
      </c>
      <c r="H2421" s="383" t="s">
        <v>704</v>
      </c>
      <c r="I2421" s="383" t="s">
        <v>711</v>
      </c>
      <c r="J2421" s="383" t="s">
        <v>617</v>
      </c>
      <c r="K2421" s="383" t="s">
        <v>618</v>
      </c>
      <c r="L2421" s="384">
        <v>30780</v>
      </c>
      <c r="M2421" s="383" t="s">
        <v>643</v>
      </c>
      <c r="N2421" s="383" t="s">
        <v>620</v>
      </c>
      <c r="O2421" s="383" t="s">
        <v>230</v>
      </c>
    </row>
    <row r="2422" spans="1:15">
      <c r="A2422" s="385">
        <v>42127</v>
      </c>
      <c r="B2422" s="383" t="s">
        <v>663</v>
      </c>
      <c r="C2422" s="383" t="s">
        <v>664</v>
      </c>
      <c r="D2422" s="383" t="s">
        <v>22</v>
      </c>
      <c r="E2422" s="383" t="s">
        <v>665</v>
      </c>
      <c r="F2422" s="383" t="s">
        <v>10</v>
      </c>
      <c r="G2422" s="384">
        <v>28000</v>
      </c>
      <c r="H2422" s="383" t="s">
        <v>704</v>
      </c>
      <c r="I2422" s="383" t="s">
        <v>714</v>
      </c>
      <c r="J2422" s="383" t="s">
        <v>617</v>
      </c>
      <c r="K2422" s="383" t="s">
        <v>618</v>
      </c>
      <c r="L2422" s="384">
        <v>30780</v>
      </c>
      <c r="M2422" s="383" t="s">
        <v>643</v>
      </c>
      <c r="N2422" s="383" t="s">
        <v>620</v>
      </c>
      <c r="O2422" s="383" t="s">
        <v>230</v>
      </c>
    </row>
    <row r="2423" spans="1:15">
      <c r="A2423" s="385">
        <v>42128</v>
      </c>
      <c r="B2423" s="383" t="s">
        <v>663</v>
      </c>
      <c r="C2423" s="383" t="s">
        <v>664</v>
      </c>
      <c r="D2423" s="383" t="s">
        <v>22</v>
      </c>
      <c r="E2423" s="383" t="s">
        <v>665</v>
      </c>
      <c r="F2423" s="383" t="s">
        <v>10</v>
      </c>
      <c r="G2423" s="384">
        <v>28000</v>
      </c>
      <c r="H2423" s="383" t="s">
        <v>704</v>
      </c>
      <c r="I2423" s="383" t="s">
        <v>714</v>
      </c>
      <c r="J2423" s="383" t="s">
        <v>617</v>
      </c>
      <c r="K2423" s="383" t="s">
        <v>618</v>
      </c>
      <c r="L2423" s="384">
        <v>30780</v>
      </c>
      <c r="M2423" s="383" t="s">
        <v>643</v>
      </c>
      <c r="N2423" s="383" t="s">
        <v>620</v>
      </c>
      <c r="O2423" s="383" t="s">
        <v>230</v>
      </c>
    </row>
    <row r="2424" spans="1:15">
      <c r="A2424" s="385">
        <v>42129</v>
      </c>
      <c r="B2424" s="383" t="s">
        <v>621</v>
      </c>
      <c r="C2424" s="383" t="s">
        <v>8</v>
      </c>
      <c r="D2424" s="383" t="s">
        <v>9</v>
      </c>
      <c r="E2424" s="383" t="s">
        <v>622</v>
      </c>
      <c r="F2424" s="383" t="s">
        <v>10</v>
      </c>
      <c r="G2424" s="384">
        <v>590</v>
      </c>
      <c r="H2424" s="383" t="s">
        <v>14</v>
      </c>
      <c r="I2424" s="383" t="s">
        <v>691</v>
      </c>
      <c r="J2424" s="383" t="s">
        <v>617</v>
      </c>
      <c r="K2424" s="383" t="s">
        <v>618</v>
      </c>
      <c r="L2424" s="384">
        <v>30780</v>
      </c>
      <c r="M2424" s="383" t="s">
        <v>643</v>
      </c>
      <c r="N2424" s="383" t="s">
        <v>620</v>
      </c>
      <c r="O2424" s="383" t="s">
        <v>230</v>
      </c>
    </row>
    <row r="2425" spans="1:15">
      <c r="A2425" s="385">
        <v>42130</v>
      </c>
      <c r="B2425" s="383" t="s">
        <v>621</v>
      </c>
      <c r="C2425" s="383" t="s">
        <v>8</v>
      </c>
      <c r="D2425" s="383" t="s">
        <v>9</v>
      </c>
      <c r="E2425" s="383" t="s">
        <v>622</v>
      </c>
      <c r="F2425" s="383" t="s">
        <v>10</v>
      </c>
      <c r="G2425" s="384">
        <v>590</v>
      </c>
      <c r="H2425" s="383" t="s">
        <v>14</v>
      </c>
      <c r="I2425" s="383" t="s">
        <v>691</v>
      </c>
      <c r="J2425" s="383" t="s">
        <v>617</v>
      </c>
      <c r="K2425" s="383" t="s">
        <v>618</v>
      </c>
      <c r="L2425" s="384">
        <v>30780</v>
      </c>
      <c r="M2425" s="383" t="s">
        <v>643</v>
      </c>
      <c r="N2425" s="383" t="s">
        <v>620</v>
      </c>
      <c r="O2425" s="383" t="s">
        <v>230</v>
      </c>
    </row>
    <row r="2426" spans="1:15">
      <c r="A2426" s="385">
        <v>42131</v>
      </c>
      <c r="B2426" s="383" t="s">
        <v>621</v>
      </c>
      <c r="C2426" s="383" t="s">
        <v>8</v>
      </c>
      <c r="D2426" s="383" t="s">
        <v>9</v>
      </c>
      <c r="E2426" s="383" t="s">
        <v>622</v>
      </c>
      <c r="F2426" s="383" t="s">
        <v>10</v>
      </c>
      <c r="G2426" s="384">
        <v>590</v>
      </c>
      <c r="H2426" s="383" t="s">
        <v>14</v>
      </c>
      <c r="I2426" s="383" t="s">
        <v>691</v>
      </c>
      <c r="J2426" s="383" t="s">
        <v>617</v>
      </c>
      <c r="K2426" s="383" t="s">
        <v>618</v>
      </c>
      <c r="L2426" s="384">
        <v>30780</v>
      </c>
      <c r="M2426" s="383" t="s">
        <v>643</v>
      </c>
      <c r="N2426" s="383" t="s">
        <v>620</v>
      </c>
      <c r="O2426" s="383" t="s">
        <v>230</v>
      </c>
    </row>
    <row r="2427" spans="1:15">
      <c r="A2427" s="385">
        <v>42132</v>
      </c>
      <c r="B2427" s="383" t="s">
        <v>621</v>
      </c>
      <c r="C2427" s="383" t="s">
        <v>8</v>
      </c>
      <c r="D2427" s="383" t="s">
        <v>9</v>
      </c>
      <c r="E2427" s="383" t="s">
        <v>622</v>
      </c>
      <c r="F2427" s="383" t="s">
        <v>10</v>
      </c>
      <c r="G2427" s="384">
        <v>590</v>
      </c>
      <c r="H2427" s="383" t="s">
        <v>14</v>
      </c>
      <c r="I2427" s="383" t="s">
        <v>691</v>
      </c>
      <c r="J2427" s="383" t="s">
        <v>617</v>
      </c>
      <c r="K2427" s="383" t="s">
        <v>618</v>
      </c>
      <c r="L2427" s="384">
        <v>30780</v>
      </c>
      <c r="M2427" s="383" t="s">
        <v>643</v>
      </c>
      <c r="N2427" s="383" t="s">
        <v>620</v>
      </c>
      <c r="O2427" s="383" t="s">
        <v>230</v>
      </c>
    </row>
    <row r="2428" spans="1:15">
      <c r="A2428" s="385">
        <v>42133</v>
      </c>
      <c r="B2428" s="383" t="s">
        <v>11</v>
      </c>
      <c r="C2428" s="383" t="s">
        <v>12</v>
      </c>
      <c r="D2428" s="383" t="s">
        <v>13</v>
      </c>
      <c r="E2428" s="383" t="s">
        <v>678</v>
      </c>
      <c r="F2428" s="383" t="s">
        <v>10</v>
      </c>
      <c r="G2428" s="384">
        <v>110</v>
      </c>
      <c r="H2428" s="383" t="s">
        <v>726</v>
      </c>
      <c r="I2428" s="383" t="s">
        <v>727</v>
      </c>
      <c r="J2428" s="383" t="s">
        <v>617</v>
      </c>
      <c r="K2428" s="383" t="s">
        <v>618</v>
      </c>
      <c r="L2428" s="384">
        <v>30780</v>
      </c>
      <c r="M2428" s="383" t="s">
        <v>643</v>
      </c>
      <c r="N2428" s="383" t="s">
        <v>620</v>
      </c>
      <c r="O2428" s="383" t="s">
        <v>230</v>
      </c>
    </row>
    <row r="2429" spans="1:15">
      <c r="A2429" s="385">
        <v>42134</v>
      </c>
      <c r="B2429" s="383" t="s">
        <v>11</v>
      </c>
      <c r="C2429" s="383" t="s">
        <v>12</v>
      </c>
      <c r="D2429" s="383" t="s">
        <v>13</v>
      </c>
      <c r="E2429" s="383" t="s">
        <v>678</v>
      </c>
      <c r="F2429" s="383" t="s">
        <v>10</v>
      </c>
      <c r="G2429" s="384">
        <v>110</v>
      </c>
      <c r="H2429" s="383" t="s">
        <v>726</v>
      </c>
      <c r="I2429" s="383" t="s">
        <v>727</v>
      </c>
      <c r="J2429" s="383" t="s">
        <v>617</v>
      </c>
      <c r="K2429" s="383" t="s">
        <v>618</v>
      </c>
      <c r="L2429" s="384">
        <v>30780</v>
      </c>
      <c r="M2429" s="383" t="s">
        <v>643</v>
      </c>
      <c r="N2429" s="383" t="s">
        <v>620</v>
      </c>
      <c r="O2429" s="383" t="s">
        <v>230</v>
      </c>
    </row>
    <row r="2430" spans="1:15">
      <c r="A2430" s="385">
        <v>42135</v>
      </c>
      <c r="B2430" s="383" t="s">
        <v>11</v>
      </c>
      <c r="C2430" s="383" t="s">
        <v>12</v>
      </c>
      <c r="D2430" s="383" t="s">
        <v>13</v>
      </c>
      <c r="E2430" s="383" t="s">
        <v>678</v>
      </c>
      <c r="F2430" s="383" t="s">
        <v>10</v>
      </c>
      <c r="G2430" s="384">
        <v>247</v>
      </c>
      <c r="H2430" s="383" t="s">
        <v>730</v>
      </c>
      <c r="I2430" s="383" t="s">
        <v>731</v>
      </c>
      <c r="J2430" s="383" t="s">
        <v>617</v>
      </c>
      <c r="K2430" s="383" t="s">
        <v>618</v>
      </c>
      <c r="L2430" s="384">
        <v>30780</v>
      </c>
      <c r="M2430" s="383" t="s">
        <v>643</v>
      </c>
      <c r="N2430" s="383" t="s">
        <v>620</v>
      </c>
      <c r="O2430" s="383" t="s">
        <v>230</v>
      </c>
    </row>
    <row r="2431" spans="1:15">
      <c r="A2431" s="385">
        <v>42136</v>
      </c>
      <c r="B2431" s="383" t="s">
        <v>663</v>
      </c>
      <c r="C2431" s="383" t="s">
        <v>664</v>
      </c>
      <c r="D2431" s="383" t="s">
        <v>22</v>
      </c>
      <c r="E2431" s="383" t="s">
        <v>665</v>
      </c>
      <c r="F2431" s="383" t="s">
        <v>10</v>
      </c>
      <c r="G2431" s="384">
        <v>2150</v>
      </c>
      <c r="H2431" s="383" t="s">
        <v>704</v>
      </c>
      <c r="I2431" s="383" t="s">
        <v>721</v>
      </c>
      <c r="J2431" s="383" t="s">
        <v>617</v>
      </c>
      <c r="K2431" s="383" t="s">
        <v>618</v>
      </c>
      <c r="L2431" s="384">
        <v>30780</v>
      </c>
      <c r="M2431" s="383" t="s">
        <v>643</v>
      </c>
      <c r="N2431" s="383" t="s">
        <v>620</v>
      </c>
      <c r="O2431" s="383" t="s">
        <v>230</v>
      </c>
    </row>
    <row r="2432" spans="1:15">
      <c r="A2432" s="385">
        <v>42137</v>
      </c>
      <c r="B2432" s="383" t="s">
        <v>663</v>
      </c>
      <c r="C2432" s="383" t="s">
        <v>664</v>
      </c>
      <c r="D2432" s="383" t="s">
        <v>22</v>
      </c>
      <c r="E2432" s="383" t="s">
        <v>665</v>
      </c>
      <c r="F2432" s="383" t="s">
        <v>10</v>
      </c>
      <c r="G2432" s="384">
        <v>2150</v>
      </c>
      <c r="H2432" s="383" t="s">
        <v>704</v>
      </c>
      <c r="I2432" s="383" t="s">
        <v>721</v>
      </c>
      <c r="J2432" s="383" t="s">
        <v>617</v>
      </c>
      <c r="K2432" s="383" t="s">
        <v>618</v>
      </c>
      <c r="L2432" s="384">
        <v>30780</v>
      </c>
      <c r="M2432" s="383" t="s">
        <v>644</v>
      </c>
      <c r="N2432" s="383" t="s">
        <v>620</v>
      </c>
      <c r="O2432" s="383" t="s">
        <v>230</v>
      </c>
    </row>
    <row r="2433" spans="1:15">
      <c r="A2433" s="385">
        <v>42138</v>
      </c>
      <c r="B2433" s="383" t="s">
        <v>663</v>
      </c>
      <c r="C2433" s="383" t="s">
        <v>664</v>
      </c>
      <c r="D2433" s="383" t="s">
        <v>22</v>
      </c>
      <c r="E2433" s="383" t="s">
        <v>665</v>
      </c>
      <c r="F2433" s="383" t="s">
        <v>10</v>
      </c>
      <c r="G2433" s="384">
        <v>1792</v>
      </c>
      <c r="H2433" s="383" t="s">
        <v>704</v>
      </c>
      <c r="I2433" s="383" t="s">
        <v>723</v>
      </c>
      <c r="J2433" s="383" t="s">
        <v>617</v>
      </c>
      <c r="K2433" s="383" t="s">
        <v>618</v>
      </c>
      <c r="L2433" s="384">
        <v>30780</v>
      </c>
      <c r="M2433" s="383" t="s">
        <v>644</v>
      </c>
      <c r="N2433" s="383" t="s">
        <v>620</v>
      </c>
      <c r="O2433" s="383" t="s">
        <v>230</v>
      </c>
    </row>
    <row r="2434" spans="1:15">
      <c r="A2434" s="385">
        <v>42139</v>
      </c>
      <c r="B2434" s="383" t="s">
        <v>663</v>
      </c>
      <c r="C2434" s="383" t="s">
        <v>664</v>
      </c>
      <c r="D2434" s="383" t="s">
        <v>22</v>
      </c>
      <c r="E2434" s="383" t="s">
        <v>665</v>
      </c>
      <c r="F2434" s="383" t="s">
        <v>10</v>
      </c>
      <c r="G2434" s="384">
        <v>1792</v>
      </c>
      <c r="H2434" s="383" t="s">
        <v>704</v>
      </c>
      <c r="I2434" s="383" t="s">
        <v>723</v>
      </c>
      <c r="J2434" s="383" t="s">
        <v>617</v>
      </c>
      <c r="K2434" s="383" t="s">
        <v>618</v>
      </c>
      <c r="L2434" s="384">
        <v>30780</v>
      </c>
      <c r="M2434" s="383" t="s">
        <v>644</v>
      </c>
      <c r="N2434" s="383" t="s">
        <v>620</v>
      </c>
      <c r="O2434" s="383" t="s">
        <v>230</v>
      </c>
    </row>
    <row r="2435" spans="1:15">
      <c r="A2435" s="385">
        <v>42140</v>
      </c>
      <c r="B2435" s="383" t="s">
        <v>663</v>
      </c>
      <c r="C2435" s="383" t="s">
        <v>664</v>
      </c>
      <c r="D2435" s="383" t="s">
        <v>22</v>
      </c>
      <c r="E2435" s="383" t="s">
        <v>665</v>
      </c>
      <c r="F2435" s="383" t="s">
        <v>10</v>
      </c>
      <c r="G2435" s="384">
        <v>2333</v>
      </c>
      <c r="H2435" s="383" t="s">
        <v>704</v>
      </c>
      <c r="I2435" s="383" t="s">
        <v>728</v>
      </c>
      <c r="J2435" s="383" t="s">
        <v>617</v>
      </c>
      <c r="K2435" s="383" t="s">
        <v>618</v>
      </c>
      <c r="L2435" s="384">
        <v>30780</v>
      </c>
      <c r="M2435" s="383" t="s">
        <v>644</v>
      </c>
      <c r="N2435" s="383" t="s">
        <v>620</v>
      </c>
      <c r="O2435" s="383" t="s">
        <v>230</v>
      </c>
    </row>
    <row r="2436" spans="1:15">
      <c r="A2436" s="385">
        <v>42141</v>
      </c>
      <c r="B2436" s="383" t="s">
        <v>663</v>
      </c>
      <c r="C2436" s="383" t="s">
        <v>664</v>
      </c>
      <c r="D2436" s="383" t="s">
        <v>22</v>
      </c>
      <c r="E2436" s="383" t="s">
        <v>665</v>
      </c>
      <c r="F2436" s="383" t="s">
        <v>10</v>
      </c>
      <c r="G2436" s="384">
        <v>2333</v>
      </c>
      <c r="H2436" s="383" t="s">
        <v>704</v>
      </c>
      <c r="I2436" s="383" t="s">
        <v>728</v>
      </c>
      <c r="J2436" s="383" t="s">
        <v>617</v>
      </c>
      <c r="K2436" s="383" t="s">
        <v>618</v>
      </c>
      <c r="L2436" s="384">
        <v>30780</v>
      </c>
      <c r="M2436" s="383" t="s">
        <v>644</v>
      </c>
      <c r="N2436" s="383" t="s">
        <v>620</v>
      </c>
      <c r="O2436" s="383" t="s">
        <v>230</v>
      </c>
    </row>
    <row r="2437" spans="1:15">
      <c r="A2437" s="385">
        <v>42142</v>
      </c>
      <c r="B2437" s="383" t="s">
        <v>663</v>
      </c>
      <c r="C2437" s="383" t="s">
        <v>664</v>
      </c>
      <c r="D2437" s="383" t="s">
        <v>22</v>
      </c>
      <c r="E2437" s="383" t="s">
        <v>665</v>
      </c>
      <c r="F2437" s="383" t="s">
        <v>10</v>
      </c>
      <c r="G2437" s="384">
        <v>32222</v>
      </c>
      <c r="H2437" s="383" t="s">
        <v>704</v>
      </c>
      <c r="I2437" s="383" t="s">
        <v>711</v>
      </c>
      <c r="J2437" s="383" t="s">
        <v>617</v>
      </c>
      <c r="K2437" s="383" t="s">
        <v>618</v>
      </c>
      <c r="L2437" s="384">
        <v>30780</v>
      </c>
      <c r="M2437" s="383" t="s">
        <v>644</v>
      </c>
      <c r="N2437" s="383" t="s">
        <v>620</v>
      </c>
      <c r="O2437" s="383" t="s">
        <v>230</v>
      </c>
    </row>
    <row r="2438" spans="1:15">
      <c r="A2438" s="385">
        <v>42143</v>
      </c>
      <c r="B2438" s="383" t="s">
        <v>663</v>
      </c>
      <c r="C2438" s="383" t="s">
        <v>664</v>
      </c>
      <c r="D2438" s="383" t="s">
        <v>22</v>
      </c>
      <c r="E2438" s="383" t="s">
        <v>665</v>
      </c>
      <c r="F2438" s="383" t="s">
        <v>10</v>
      </c>
      <c r="G2438" s="384">
        <v>2383</v>
      </c>
      <c r="H2438" s="383" t="s">
        <v>704</v>
      </c>
      <c r="I2438" s="383" t="s">
        <v>718</v>
      </c>
      <c r="J2438" s="383" t="s">
        <v>617</v>
      </c>
      <c r="K2438" s="383" t="s">
        <v>618</v>
      </c>
      <c r="L2438" s="384">
        <v>30780</v>
      </c>
      <c r="M2438" s="383" t="s">
        <v>644</v>
      </c>
      <c r="N2438" s="383" t="s">
        <v>620</v>
      </c>
      <c r="O2438" s="383" t="s">
        <v>230</v>
      </c>
    </row>
    <row r="2439" spans="1:15">
      <c r="A2439" s="385">
        <v>42144</v>
      </c>
      <c r="B2439" s="383" t="s">
        <v>663</v>
      </c>
      <c r="C2439" s="383" t="s">
        <v>664</v>
      </c>
      <c r="D2439" s="383" t="s">
        <v>22</v>
      </c>
      <c r="E2439" s="383" t="s">
        <v>665</v>
      </c>
      <c r="F2439" s="383" t="s">
        <v>10</v>
      </c>
      <c r="G2439" s="384">
        <v>32222</v>
      </c>
      <c r="H2439" s="383" t="s">
        <v>704</v>
      </c>
      <c r="I2439" s="383" t="s">
        <v>711</v>
      </c>
      <c r="J2439" s="383" t="s">
        <v>617</v>
      </c>
      <c r="K2439" s="383" t="s">
        <v>618</v>
      </c>
      <c r="L2439" s="384">
        <v>30780</v>
      </c>
      <c r="M2439" s="383" t="s">
        <v>644</v>
      </c>
      <c r="N2439" s="383" t="s">
        <v>620</v>
      </c>
      <c r="O2439" s="383" t="s">
        <v>230</v>
      </c>
    </row>
    <row r="2440" spans="1:15">
      <c r="A2440" s="385">
        <v>42145</v>
      </c>
      <c r="B2440" s="383" t="s">
        <v>663</v>
      </c>
      <c r="C2440" s="383" t="s">
        <v>664</v>
      </c>
      <c r="D2440" s="383" t="s">
        <v>22</v>
      </c>
      <c r="E2440" s="383" t="s">
        <v>665</v>
      </c>
      <c r="F2440" s="383" t="s">
        <v>10</v>
      </c>
      <c r="G2440" s="384">
        <v>32222</v>
      </c>
      <c r="H2440" s="383" t="s">
        <v>704</v>
      </c>
      <c r="I2440" s="383" t="s">
        <v>711</v>
      </c>
      <c r="J2440" s="383" t="s">
        <v>617</v>
      </c>
      <c r="K2440" s="383" t="s">
        <v>618</v>
      </c>
      <c r="L2440" s="384">
        <v>30780</v>
      </c>
      <c r="M2440" s="383" t="s">
        <v>644</v>
      </c>
      <c r="N2440" s="383" t="s">
        <v>620</v>
      </c>
      <c r="O2440" s="383" t="s">
        <v>230</v>
      </c>
    </row>
    <row r="2441" spans="1:15">
      <c r="A2441" s="385">
        <v>42146</v>
      </c>
      <c r="B2441" s="383" t="s">
        <v>663</v>
      </c>
      <c r="C2441" s="383" t="s">
        <v>664</v>
      </c>
      <c r="D2441" s="383" t="s">
        <v>22</v>
      </c>
      <c r="E2441" s="383" t="s">
        <v>665</v>
      </c>
      <c r="F2441" s="383" t="s">
        <v>10</v>
      </c>
      <c r="G2441" s="384">
        <v>2383</v>
      </c>
      <c r="H2441" s="383" t="s">
        <v>704</v>
      </c>
      <c r="I2441" s="383" t="s">
        <v>718</v>
      </c>
      <c r="J2441" s="383" t="s">
        <v>617</v>
      </c>
      <c r="K2441" s="383" t="s">
        <v>618</v>
      </c>
      <c r="L2441" s="384">
        <v>30780</v>
      </c>
      <c r="M2441" s="383" t="s">
        <v>644</v>
      </c>
      <c r="N2441" s="383" t="s">
        <v>620</v>
      </c>
      <c r="O2441" s="383" t="s">
        <v>230</v>
      </c>
    </row>
    <row r="2442" spans="1:15">
      <c r="A2442" s="385">
        <v>42147</v>
      </c>
      <c r="B2442" s="383" t="s">
        <v>663</v>
      </c>
      <c r="C2442" s="383" t="s">
        <v>664</v>
      </c>
      <c r="D2442" s="383" t="s">
        <v>22</v>
      </c>
      <c r="E2442" s="383" t="s">
        <v>665</v>
      </c>
      <c r="F2442" s="383" t="s">
        <v>10</v>
      </c>
      <c r="G2442" s="384">
        <v>2333</v>
      </c>
      <c r="H2442" s="383" t="s">
        <v>704</v>
      </c>
      <c r="I2442" s="383" t="s">
        <v>728</v>
      </c>
      <c r="J2442" s="383" t="s">
        <v>617</v>
      </c>
      <c r="K2442" s="383" t="s">
        <v>618</v>
      </c>
      <c r="L2442" s="384">
        <v>30780</v>
      </c>
      <c r="M2442" s="383" t="s">
        <v>645</v>
      </c>
      <c r="N2442" s="383" t="s">
        <v>620</v>
      </c>
      <c r="O2442" s="383" t="s">
        <v>230</v>
      </c>
    </row>
    <row r="2443" spans="1:15">
      <c r="A2443" s="385">
        <v>42148</v>
      </c>
      <c r="B2443" s="383" t="s">
        <v>17</v>
      </c>
      <c r="C2443" s="383" t="s">
        <v>18</v>
      </c>
      <c r="D2443" s="383" t="s">
        <v>19</v>
      </c>
      <c r="E2443" s="383" t="s">
        <v>668</v>
      </c>
      <c r="F2443" s="383" t="s">
        <v>10</v>
      </c>
      <c r="G2443" s="384">
        <v>750</v>
      </c>
      <c r="H2443" s="383" t="s">
        <v>724</v>
      </c>
      <c r="I2443" s="383" t="s">
        <v>732</v>
      </c>
      <c r="J2443" s="383" t="s">
        <v>617</v>
      </c>
      <c r="K2443" s="383" t="s">
        <v>618</v>
      </c>
      <c r="L2443" s="384">
        <v>30780</v>
      </c>
      <c r="M2443" s="383" t="s">
        <v>645</v>
      </c>
      <c r="N2443" s="383" t="s">
        <v>620</v>
      </c>
      <c r="O2443" s="383" t="s">
        <v>230</v>
      </c>
    </row>
    <row r="2444" spans="1:15">
      <c r="A2444" s="385">
        <v>42149</v>
      </c>
      <c r="B2444" s="383" t="s">
        <v>663</v>
      </c>
      <c r="C2444" s="383" t="s">
        <v>664</v>
      </c>
      <c r="D2444" s="383" t="s">
        <v>22</v>
      </c>
      <c r="E2444" s="383" t="s">
        <v>665</v>
      </c>
      <c r="F2444" s="383" t="s">
        <v>10</v>
      </c>
      <c r="G2444" s="384">
        <v>1792</v>
      </c>
      <c r="H2444" s="383" t="s">
        <v>704</v>
      </c>
      <c r="I2444" s="383" t="s">
        <v>723</v>
      </c>
      <c r="J2444" s="383" t="s">
        <v>617</v>
      </c>
      <c r="K2444" s="383" t="s">
        <v>618</v>
      </c>
      <c r="L2444" s="384">
        <v>30780</v>
      </c>
      <c r="M2444" s="383" t="s">
        <v>645</v>
      </c>
      <c r="N2444" s="383" t="s">
        <v>620</v>
      </c>
      <c r="O2444" s="383" t="s">
        <v>230</v>
      </c>
    </row>
    <row r="2445" spans="1:15">
      <c r="A2445" s="385">
        <v>42150</v>
      </c>
      <c r="B2445" s="383" t="s">
        <v>663</v>
      </c>
      <c r="C2445" s="383" t="s">
        <v>664</v>
      </c>
      <c r="D2445" s="383" t="s">
        <v>22</v>
      </c>
      <c r="E2445" s="383" t="s">
        <v>665</v>
      </c>
      <c r="F2445" s="383" t="s">
        <v>10</v>
      </c>
      <c r="G2445" s="384">
        <v>1792</v>
      </c>
      <c r="H2445" s="383" t="s">
        <v>704</v>
      </c>
      <c r="I2445" s="383" t="s">
        <v>723</v>
      </c>
      <c r="J2445" s="383" t="s">
        <v>617</v>
      </c>
      <c r="K2445" s="383" t="s">
        <v>618</v>
      </c>
      <c r="L2445" s="384">
        <v>30780</v>
      </c>
      <c r="M2445" s="383" t="s">
        <v>645</v>
      </c>
      <c r="N2445" s="383" t="s">
        <v>620</v>
      </c>
      <c r="O2445" s="383" t="s">
        <v>230</v>
      </c>
    </row>
    <row r="2446" spans="1:15">
      <c r="A2446" s="385">
        <v>41997</v>
      </c>
      <c r="B2446" s="383" t="s">
        <v>663</v>
      </c>
      <c r="C2446" s="383" t="s">
        <v>664</v>
      </c>
      <c r="D2446" s="383" t="s">
        <v>22</v>
      </c>
      <c r="E2446" s="383" t="s">
        <v>665</v>
      </c>
      <c r="F2446" s="383" t="s">
        <v>10</v>
      </c>
      <c r="G2446" s="384">
        <v>6241</v>
      </c>
      <c r="H2446" s="383" t="s">
        <v>704</v>
      </c>
      <c r="I2446" s="383" t="s">
        <v>720</v>
      </c>
      <c r="J2446" s="383" t="s">
        <v>617</v>
      </c>
      <c r="K2446" s="383" t="s">
        <v>618</v>
      </c>
      <c r="L2446" s="384">
        <v>0</v>
      </c>
      <c r="M2446" s="383" t="s">
        <v>619</v>
      </c>
      <c r="N2446" s="383" t="s">
        <v>620</v>
      </c>
      <c r="O2446" s="383" t="s">
        <v>230</v>
      </c>
    </row>
    <row r="2447" spans="1:15">
      <c r="A2447" s="385">
        <v>41998</v>
      </c>
      <c r="B2447" s="383" t="s">
        <v>11</v>
      </c>
      <c r="C2447" s="383" t="s">
        <v>12</v>
      </c>
      <c r="D2447" s="383" t="s">
        <v>13</v>
      </c>
      <c r="E2447" s="383" t="s">
        <v>678</v>
      </c>
      <c r="F2447" s="383" t="s">
        <v>10</v>
      </c>
      <c r="G2447" s="384">
        <v>110</v>
      </c>
      <c r="H2447" s="383" t="s">
        <v>726</v>
      </c>
      <c r="I2447" s="383" t="s">
        <v>727</v>
      </c>
      <c r="J2447" s="383" t="s">
        <v>617</v>
      </c>
      <c r="K2447" s="383" t="s">
        <v>618</v>
      </c>
      <c r="L2447" s="384">
        <v>0</v>
      </c>
      <c r="M2447" s="383" t="s">
        <v>619</v>
      </c>
      <c r="N2447" s="383" t="s">
        <v>620</v>
      </c>
      <c r="O2447" s="383" t="s">
        <v>230</v>
      </c>
    </row>
    <row r="2448" spans="1:15">
      <c r="A2448" s="385">
        <v>41999</v>
      </c>
      <c r="B2448" s="383" t="s">
        <v>11</v>
      </c>
      <c r="C2448" s="383" t="s">
        <v>12</v>
      </c>
      <c r="D2448" s="383" t="s">
        <v>13</v>
      </c>
      <c r="E2448" s="383" t="s">
        <v>678</v>
      </c>
      <c r="F2448" s="383" t="s">
        <v>10</v>
      </c>
      <c r="G2448" s="384">
        <v>110</v>
      </c>
      <c r="H2448" s="383" t="s">
        <v>726</v>
      </c>
      <c r="I2448" s="383" t="s">
        <v>727</v>
      </c>
      <c r="J2448" s="383" t="s">
        <v>617</v>
      </c>
      <c r="K2448" s="383" t="s">
        <v>618</v>
      </c>
      <c r="L2448" s="384">
        <v>0</v>
      </c>
      <c r="M2448" s="383" t="s">
        <v>619</v>
      </c>
      <c r="N2448" s="383" t="s">
        <v>620</v>
      </c>
      <c r="O2448" s="383" t="s">
        <v>230</v>
      </c>
    </row>
    <row r="2449" spans="1:15">
      <c r="A2449" s="385">
        <v>42000</v>
      </c>
      <c r="B2449" s="383" t="s">
        <v>11</v>
      </c>
      <c r="C2449" s="383" t="s">
        <v>12</v>
      </c>
      <c r="D2449" s="383" t="s">
        <v>13</v>
      </c>
      <c r="E2449" s="383" t="s">
        <v>678</v>
      </c>
      <c r="F2449" s="383" t="s">
        <v>10</v>
      </c>
      <c r="G2449" s="384">
        <v>110</v>
      </c>
      <c r="H2449" s="383" t="s">
        <v>726</v>
      </c>
      <c r="I2449" s="383" t="s">
        <v>727</v>
      </c>
      <c r="J2449" s="383" t="s">
        <v>617</v>
      </c>
      <c r="K2449" s="383" t="s">
        <v>618</v>
      </c>
      <c r="L2449" s="384">
        <v>0</v>
      </c>
      <c r="M2449" s="383" t="s">
        <v>619</v>
      </c>
      <c r="N2449" s="383" t="s">
        <v>620</v>
      </c>
      <c r="O2449" s="383" t="s">
        <v>230</v>
      </c>
    </row>
    <row r="2450" spans="1:15">
      <c r="A2450" s="385">
        <v>42001</v>
      </c>
      <c r="B2450" s="383" t="s">
        <v>11</v>
      </c>
      <c r="C2450" s="383" t="s">
        <v>12</v>
      </c>
      <c r="D2450" s="383" t="s">
        <v>13</v>
      </c>
      <c r="E2450" s="383" t="s">
        <v>678</v>
      </c>
      <c r="F2450" s="383" t="s">
        <v>10</v>
      </c>
      <c r="G2450" s="384">
        <v>247</v>
      </c>
      <c r="H2450" s="383" t="s">
        <v>730</v>
      </c>
      <c r="I2450" s="383" t="s">
        <v>731</v>
      </c>
      <c r="J2450" s="383" t="s">
        <v>617</v>
      </c>
      <c r="K2450" s="383" t="s">
        <v>618</v>
      </c>
      <c r="L2450" s="384">
        <v>0</v>
      </c>
      <c r="M2450" s="383" t="s">
        <v>619</v>
      </c>
      <c r="N2450" s="383" t="s">
        <v>620</v>
      </c>
      <c r="O2450" s="383" t="s">
        <v>230</v>
      </c>
    </row>
    <row r="2451" spans="1:15">
      <c r="A2451" s="385">
        <v>42002</v>
      </c>
      <c r="B2451" s="383" t="s">
        <v>11</v>
      </c>
      <c r="C2451" s="383" t="s">
        <v>12</v>
      </c>
      <c r="D2451" s="383" t="s">
        <v>13</v>
      </c>
      <c r="E2451" s="383" t="s">
        <v>678</v>
      </c>
      <c r="F2451" s="383" t="s">
        <v>10</v>
      </c>
      <c r="G2451" s="384">
        <v>110</v>
      </c>
      <c r="H2451" s="383" t="s">
        <v>726</v>
      </c>
      <c r="I2451" s="383" t="s">
        <v>727</v>
      </c>
      <c r="J2451" s="383" t="s">
        <v>617</v>
      </c>
      <c r="K2451" s="383" t="s">
        <v>618</v>
      </c>
      <c r="L2451" s="384">
        <v>0</v>
      </c>
      <c r="M2451" s="383" t="s">
        <v>619</v>
      </c>
      <c r="N2451" s="383" t="s">
        <v>620</v>
      </c>
      <c r="O2451" s="383" t="s">
        <v>230</v>
      </c>
    </row>
    <row r="2452" spans="1:15">
      <c r="A2452" s="385">
        <v>42003</v>
      </c>
      <c r="B2452" s="383" t="s">
        <v>663</v>
      </c>
      <c r="C2452" s="383" t="s">
        <v>664</v>
      </c>
      <c r="D2452" s="383" t="s">
        <v>22</v>
      </c>
      <c r="E2452" s="383" t="s">
        <v>665</v>
      </c>
      <c r="F2452" s="383" t="s">
        <v>10</v>
      </c>
      <c r="G2452" s="384">
        <v>2274</v>
      </c>
      <c r="H2452" s="383" t="s">
        <v>704</v>
      </c>
      <c r="I2452" s="383" t="s">
        <v>707</v>
      </c>
      <c r="J2452" s="383" t="s">
        <v>617</v>
      </c>
      <c r="K2452" s="383" t="s">
        <v>618</v>
      </c>
      <c r="L2452" s="384">
        <v>0</v>
      </c>
      <c r="M2452" s="383" t="s">
        <v>619</v>
      </c>
      <c r="N2452" s="383" t="s">
        <v>620</v>
      </c>
      <c r="O2452" s="383" t="s">
        <v>230</v>
      </c>
    </row>
    <row r="2453" spans="1:15">
      <c r="A2453" s="385">
        <v>42004</v>
      </c>
      <c r="B2453" s="383" t="s">
        <v>663</v>
      </c>
      <c r="C2453" s="383" t="s">
        <v>664</v>
      </c>
      <c r="D2453" s="383" t="s">
        <v>22</v>
      </c>
      <c r="E2453" s="383" t="s">
        <v>665</v>
      </c>
      <c r="F2453" s="383" t="s">
        <v>10</v>
      </c>
      <c r="G2453" s="384">
        <v>2274</v>
      </c>
      <c r="H2453" s="383" t="s">
        <v>704</v>
      </c>
      <c r="I2453" s="383" t="s">
        <v>707</v>
      </c>
      <c r="J2453" s="383" t="s">
        <v>617</v>
      </c>
      <c r="K2453" s="383" t="s">
        <v>618</v>
      </c>
      <c r="L2453" s="384">
        <v>0</v>
      </c>
      <c r="M2453" s="383" t="s">
        <v>626</v>
      </c>
      <c r="N2453" s="383" t="s">
        <v>620</v>
      </c>
      <c r="O2453" s="383" t="s">
        <v>230</v>
      </c>
    </row>
    <row r="2454" spans="1:15">
      <c r="A2454" s="385">
        <v>42005</v>
      </c>
      <c r="B2454" s="383" t="s">
        <v>663</v>
      </c>
      <c r="C2454" s="383" t="s">
        <v>664</v>
      </c>
      <c r="D2454" s="383" t="s">
        <v>22</v>
      </c>
      <c r="E2454" s="383" t="s">
        <v>665</v>
      </c>
      <c r="F2454" s="383" t="s">
        <v>10</v>
      </c>
      <c r="G2454" s="384">
        <v>32222</v>
      </c>
      <c r="H2454" s="383" t="s">
        <v>704</v>
      </c>
      <c r="I2454" s="383" t="s">
        <v>711</v>
      </c>
      <c r="J2454" s="383" t="s">
        <v>617</v>
      </c>
      <c r="K2454" s="383" t="s">
        <v>618</v>
      </c>
      <c r="L2454" s="384">
        <v>0</v>
      </c>
      <c r="M2454" s="383" t="s">
        <v>626</v>
      </c>
      <c r="N2454" s="383" t="s">
        <v>620</v>
      </c>
      <c r="O2454" s="383" t="s">
        <v>230</v>
      </c>
    </row>
    <row r="2455" spans="1:15">
      <c r="A2455" s="385">
        <v>42006</v>
      </c>
      <c r="B2455" s="383" t="s">
        <v>621</v>
      </c>
      <c r="C2455" s="383" t="s">
        <v>8</v>
      </c>
      <c r="D2455" s="383" t="s">
        <v>9</v>
      </c>
      <c r="E2455" s="383" t="s">
        <v>622</v>
      </c>
      <c r="F2455" s="383" t="s">
        <v>10</v>
      </c>
      <c r="G2455" s="384">
        <v>9855</v>
      </c>
      <c r="H2455" s="383" t="s">
        <v>14</v>
      </c>
      <c r="I2455" s="383" t="s">
        <v>693</v>
      </c>
      <c r="J2455" s="383" t="s">
        <v>617</v>
      </c>
      <c r="K2455" s="383" t="s">
        <v>618</v>
      </c>
      <c r="L2455" s="384">
        <v>6319</v>
      </c>
      <c r="M2455" s="383" t="s">
        <v>627</v>
      </c>
      <c r="N2455" s="383" t="s">
        <v>620</v>
      </c>
      <c r="O2455" s="383" t="s">
        <v>230</v>
      </c>
    </row>
    <row r="2456" spans="1:15">
      <c r="A2456" s="385">
        <v>42007</v>
      </c>
      <c r="B2456" s="383" t="s">
        <v>621</v>
      </c>
      <c r="C2456" s="383" t="s">
        <v>8</v>
      </c>
      <c r="D2456" s="383" t="s">
        <v>9</v>
      </c>
      <c r="E2456" s="383" t="s">
        <v>622</v>
      </c>
      <c r="F2456" s="383" t="s">
        <v>10</v>
      </c>
      <c r="G2456" s="384">
        <v>9855</v>
      </c>
      <c r="H2456" s="383" t="s">
        <v>14</v>
      </c>
      <c r="I2456" s="383" t="s">
        <v>693</v>
      </c>
      <c r="J2456" s="383" t="s">
        <v>617</v>
      </c>
      <c r="K2456" s="383" t="s">
        <v>618</v>
      </c>
      <c r="L2456" s="384">
        <v>8221</v>
      </c>
      <c r="M2456" s="383" t="s">
        <v>627</v>
      </c>
      <c r="N2456" s="383" t="s">
        <v>620</v>
      </c>
      <c r="O2456" s="383" t="s">
        <v>230</v>
      </c>
    </row>
    <row r="2457" spans="1:15">
      <c r="A2457" s="385">
        <v>42008</v>
      </c>
      <c r="B2457" s="383" t="s">
        <v>621</v>
      </c>
      <c r="C2457" s="383" t="s">
        <v>8</v>
      </c>
      <c r="D2457" s="383" t="s">
        <v>9</v>
      </c>
      <c r="E2457" s="383" t="s">
        <v>622</v>
      </c>
      <c r="F2457" s="383" t="s">
        <v>10</v>
      </c>
      <c r="G2457" s="384">
        <v>9855</v>
      </c>
      <c r="H2457" s="383" t="s">
        <v>14</v>
      </c>
      <c r="I2457" s="383" t="s">
        <v>693</v>
      </c>
      <c r="J2457" s="383" t="s">
        <v>617</v>
      </c>
      <c r="K2457" s="383" t="s">
        <v>618</v>
      </c>
      <c r="L2457" s="384">
        <v>8501</v>
      </c>
      <c r="M2457" s="383" t="s">
        <v>627</v>
      </c>
      <c r="N2457" s="383" t="s">
        <v>620</v>
      </c>
      <c r="O2457" s="383" t="s">
        <v>230</v>
      </c>
    </row>
    <row r="2458" spans="1:15">
      <c r="A2458" s="385">
        <v>42009</v>
      </c>
      <c r="B2458" s="383" t="s">
        <v>663</v>
      </c>
      <c r="C2458" s="383" t="s">
        <v>664</v>
      </c>
      <c r="D2458" s="383" t="s">
        <v>22</v>
      </c>
      <c r="E2458" s="383" t="s">
        <v>665</v>
      </c>
      <c r="F2458" s="383" t="s">
        <v>10</v>
      </c>
      <c r="G2458" s="384">
        <v>2274</v>
      </c>
      <c r="H2458" s="383" t="s">
        <v>704</v>
      </c>
      <c r="I2458" s="383" t="s">
        <v>707</v>
      </c>
      <c r="J2458" s="383" t="s">
        <v>617</v>
      </c>
      <c r="K2458" s="383" t="s">
        <v>618</v>
      </c>
      <c r="L2458" s="384">
        <v>9088</v>
      </c>
      <c r="M2458" s="383" t="s">
        <v>627</v>
      </c>
      <c r="N2458" s="383" t="s">
        <v>620</v>
      </c>
      <c r="O2458" s="383" t="s">
        <v>230</v>
      </c>
    </row>
    <row r="2459" spans="1:15">
      <c r="A2459" s="385">
        <v>42010</v>
      </c>
      <c r="B2459" s="383" t="s">
        <v>663</v>
      </c>
      <c r="C2459" s="383" t="s">
        <v>664</v>
      </c>
      <c r="D2459" s="383" t="s">
        <v>22</v>
      </c>
      <c r="E2459" s="383" t="s">
        <v>665</v>
      </c>
      <c r="F2459" s="383" t="s">
        <v>10</v>
      </c>
      <c r="G2459" s="384">
        <v>2185</v>
      </c>
      <c r="H2459" s="383" t="s">
        <v>704</v>
      </c>
      <c r="I2459" s="383" t="s">
        <v>705</v>
      </c>
      <c r="J2459" s="383" t="s">
        <v>617</v>
      </c>
      <c r="K2459" s="383" t="s">
        <v>618</v>
      </c>
      <c r="L2459" s="384">
        <v>9280</v>
      </c>
      <c r="M2459" s="383" t="s">
        <v>629</v>
      </c>
      <c r="N2459" s="383" t="s">
        <v>620</v>
      </c>
      <c r="O2459" s="383" t="s">
        <v>230</v>
      </c>
    </row>
    <row r="2460" spans="1:15">
      <c r="A2460" s="385">
        <v>42011</v>
      </c>
      <c r="B2460" s="383" t="s">
        <v>621</v>
      </c>
      <c r="C2460" s="383" t="s">
        <v>8</v>
      </c>
      <c r="D2460" s="383" t="s">
        <v>9</v>
      </c>
      <c r="E2460" s="383" t="s">
        <v>622</v>
      </c>
      <c r="F2460" s="383" t="s">
        <v>10</v>
      </c>
      <c r="G2460" s="384">
        <v>9855</v>
      </c>
      <c r="H2460" s="383" t="s">
        <v>14</v>
      </c>
      <c r="I2460" s="383" t="s">
        <v>693</v>
      </c>
      <c r="J2460" s="383" t="s">
        <v>617</v>
      </c>
      <c r="K2460" s="383" t="s">
        <v>618</v>
      </c>
      <c r="L2460" s="384">
        <v>9280</v>
      </c>
      <c r="M2460" s="383" t="s">
        <v>629</v>
      </c>
      <c r="N2460" s="383" t="s">
        <v>620</v>
      </c>
      <c r="O2460" s="383" t="s">
        <v>230</v>
      </c>
    </row>
    <row r="2461" spans="1:15">
      <c r="A2461" s="385">
        <v>42012</v>
      </c>
      <c r="B2461" s="383" t="s">
        <v>663</v>
      </c>
      <c r="C2461" s="383" t="s">
        <v>664</v>
      </c>
      <c r="D2461" s="383" t="s">
        <v>22</v>
      </c>
      <c r="E2461" s="383" t="s">
        <v>665</v>
      </c>
      <c r="F2461" s="383" t="s">
        <v>10</v>
      </c>
      <c r="G2461" s="384">
        <v>32222</v>
      </c>
      <c r="H2461" s="383" t="s">
        <v>704</v>
      </c>
      <c r="I2461" s="383" t="s">
        <v>711</v>
      </c>
      <c r="J2461" s="383" t="s">
        <v>617</v>
      </c>
      <c r="K2461" s="383" t="s">
        <v>618</v>
      </c>
      <c r="L2461" s="384">
        <v>9280</v>
      </c>
      <c r="M2461" s="383" t="s">
        <v>630</v>
      </c>
      <c r="N2461" s="383" t="s">
        <v>620</v>
      </c>
      <c r="O2461" s="383" t="s">
        <v>230</v>
      </c>
    </row>
    <row r="2462" spans="1:15">
      <c r="A2462" s="385">
        <v>42013</v>
      </c>
      <c r="B2462" s="383" t="s">
        <v>663</v>
      </c>
      <c r="C2462" s="383" t="s">
        <v>664</v>
      </c>
      <c r="D2462" s="383" t="s">
        <v>22</v>
      </c>
      <c r="E2462" s="383" t="s">
        <v>665</v>
      </c>
      <c r="F2462" s="383" t="s">
        <v>10</v>
      </c>
      <c r="G2462" s="384">
        <v>32222</v>
      </c>
      <c r="H2462" s="383" t="s">
        <v>704</v>
      </c>
      <c r="I2462" s="383" t="s">
        <v>711</v>
      </c>
      <c r="J2462" s="383" t="s">
        <v>617</v>
      </c>
      <c r="K2462" s="383" t="s">
        <v>618</v>
      </c>
      <c r="L2462" s="384">
        <v>9280</v>
      </c>
      <c r="M2462" s="383" t="s">
        <v>630</v>
      </c>
      <c r="N2462" s="383" t="s">
        <v>620</v>
      </c>
      <c r="O2462" s="383" t="s">
        <v>230</v>
      </c>
    </row>
    <row r="2463" spans="1:15">
      <c r="A2463" s="385">
        <v>42014</v>
      </c>
      <c r="B2463" s="383" t="s">
        <v>621</v>
      </c>
      <c r="C2463" s="383" t="s">
        <v>8</v>
      </c>
      <c r="D2463" s="383" t="s">
        <v>9</v>
      </c>
      <c r="E2463" s="383" t="s">
        <v>622</v>
      </c>
      <c r="F2463" s="383" t="s">
        <v>10</v>
      </c>
      <c r="G2463" s="384">
        <v>590</v>
      </c>
      <c r="H2463" s="383" t="s">
        <v>14</v>
      </c>
      <c r="I2463" s="383" t="s">
        <v>691</v>
      </c>
      <c r="J2463" s="383" t="s">
        <v>617</v>
      </c>
      <c r="K2463" s="383" t="s">
        <v>618</v>
      </c>
      <c r="L2463" s="384">
        <v>9280</v>
      </c>
      <c r="M2463" s="383" t="s">
        <v>630</v>
      </c>
      <c r="N2463" s="383" t="s">
        <v>620</v>
      </c>
      <c r="O2463" s="383" t="s">
        <v>230</v>
      </c>
    </row>
    <row r="2464" spans="1:15">
      <c r="A2464" s="385">
        <v>42015</v>
      </c>
      <c r="B2464" s="383" t="s">
        <v>621</v>
      </c>
      <c r="C2464" s="383" t="s">
        <v>8</v>
      </c>
      <c r="D2464" s="383" t="s">
        <v>9</v>
      </c>
      <c r="E2464" s="383" t="s">
        <v>622</v>
      </c>
      <c r="F2464" s="383" t="s">
        <v>10</v>
      </c>
      <c r="G2464" s="384">
        <v>590</v>
      </c>
      <c r="H2464" s="383" t="s">
        <v>14</v>
      </c>
      <c r="I2464" s="383" t="s">
        <v>691</v>
      </c>
      <c r="J2464" s="383" t="s">
        <v>617</v>
      </c>
      <c r="K2464" s="383" t="s">
        <v>618</v>
      </c>
      <c r="L2464" s="384">
        <v>9280</v>
      </c>
      <c r="M2464" s="383" t="s">
        <v>630</v>
      </c>
      <c r="N2464" s="383" t="s">
        <v>620</v>
      </c>
      <c r="O2464" s="383" t="s">
        <v>230</v>
      </c>
    </row>
    <row r="2465" spans="1:15">
      <c r="A2465" s="385">
        <v>42016</v>
      </c>
      <c r="B2465" s="383" t="s">
        <v>621</v>
      </c>
      <c r="C2465" s="383" t="s">
        <v>8</v>
      </c>
      <c r="D2465" s="383" t="s">
        <v>9</v>
      </c>
      <c r="E2465" s="383" t="s">
        <v>622</v>
      </c>
      <c r="F2465" s="383" t="s">
        <v>10</v>
      </c>
      <c r="G2465" s="384">
        <v>590</v>
      </c>
      <c r="H2465" s="383" t="s">
        <v>14</v>
      </c>
      <c r="I2465" s="383" t="s">
        <v>691</v>
      </c>
      <c r="J2465" s="383" t="s">
        <v>617</v>
      </c>
      <c r="K2465" s="383" t="s">
        <v>618</v>
      </c>
      <c r="L2465" s="384">
        <v>9280</v>
      </c>
      <c r="M2465" s="383" t="s">
        <v>630</v>
      </c>
      <c r="N2465" s="383" t="s">
        <v>620</v>
      </c>
      <c r="O2465" s="383" t="s">
        <v>230</v>
      </c>
    </row>
    <row r="2466" spans="1:15">
      <c r="A2466" s="385">
        <v>42017</v>
      </c>
      <c r="B2466" s="383" t="s">
        <v>621</v>
      </c>
      <c r="C2466" s="383" t="s">
        <v>8</v>
      </c>
      <c r="D2466" s="383" t="s">
        <v>9</v>
      </c>
      <c r="E2466" s="383" t="s">
        <v>622</v>
      </c>
      <c r="F2466" s="383" t="s">
        <v>10</v>
      </c>
      <c r="G2466" s="384">
        <v>590</v>
      </c>
      <c r="H2466" s="383" t="s">
        <v>14</v>
      </c>
      <c r="I2466" s="383" t="s">
        <v>691</v>
      </c>
      <c r="J2466" s="383" t="s">
        <v>617</v>
      </c>
      <c r="K2466" s="383" t="s">
        <v>618</v>
      </c>
      <c r="L2466" s="384">
        <v>9280</v>
      </c>
      <c r="M2466" s="383" t="s">
        <v>631</v>
      </c>
      <c r="N2466" s="383" t="s">
        <v>620</v>
      </c>
      <c r="O2466" s="383" t="s">
        <v>230</v>
      </c>
    </row>
    <row r="2467" spans="1:15">
      <c r="A2467" s="385">
        <v>42019</v>
      </c>
      <c r="B2467" s="383" t="s">
        <v>15</v>
      </c>
      <c r="C2467" s="383" t="s">
        <v>16</v>
      </c>
      <c r="D2467" s="383" t="s">
        <v>13</v>
      </c>
      <c r="E2467" s="383" t="s">
        <v>680</v>
      </c>
      <c r="F2467" s="383" t="s">
        <v>10</v>
      </c>
      <c r="G2467" s="384">
        <v>1500</v>
      </c>
      <c r="H2467" s="383" t="s">
        <v>681</v>
      </c>
      <c r="I2467" s="383" t="s">
        <v>700</v>
      </c>
      <c r="J2467" s="383" t="s">
        <v>617</v>
      </c>
      <c r="K2467" s="383" t="s">
        <v>618</v>
      </c>
      <c r="L2467" s="384">
        <v>11627</v>
      </c>
      <c r="M2467" s="383" t="s">
        <v>631</v>
      </c>
      <c r="N2467" s="383" t="s">
        <v>620</v>
      </c>
      <c r="O2467" s="383" t="s">
        <v>230</v>
      </c>
    </row>
    <row r="2468" spans="1:15">
      <c r="A2468" s="385">
        <v>42020</v>
      </c>
      <c r="B2468" s="383" t="s">
        <v>663</v>
      </c>
      <c r="C2468" s="383" t="s">
        <v>664</v>
      </c>
      <c r="D2468" s="383" t="s">
        <v>22</v>
      </c>
      <c r="E2468" s="383" t="s">
        <v>665</v>
      </c>
      <c r="F2468" s="383" t="s">
        <v>10</v>
      </c>
      <c r="G2468" s="384">
        <v>2274</v>
      </c>
      <c r="H2468" s="383" t="s">
        <v>704</v>
      </c>
      <c r="I2468" s="383" t="s">
        <v>707</v>
      </c>
      <c r="J2468" s="383" t="s">
        <v>617</v>
      </c>
      <c r="K2468" s="383" t="s">
        <v>618</v>
      </c>
      <c r="L2468" s="384">
        <v>12650</v>
      </c>
      <c r="M2468" s="383" t="s">
        <v>631</v>
      </c>
      <c r="N2468" s="383" t="s">
        <v>620</v>
      </c>
      <c r="O2468" s="383" t="s">
        <v>230</v>
      </c>
    </row>
    <row r="2469" spans="1:15">
      <c r="A2469" s="385">
        <v>42021</v>
      </c>
      <c r="B2469" s="383" t="s">
        <v>15</v>
      </c>
      <c r="C2469" s="383" t="s">
        <v>16</v>
      </c>
      <c r="D2469" s="383" t="s">
        <v>13</v>
      </c>
      <c r="E2469" s="383" t="s">
        <v>680</v>
      </c>
      <c r="F2469" s="383" t="s">
        <v>10</v>
      </c>
      <c r="G2469" s="384">
        <v>1500</v>
      </c>
      <c r="H2469" s="383" t="s">
        <v>681</v>
      </c>
      <c r="I2469" s="383" t="s">
        <v>700</v>
      </c>
      <c r="J2469" s="383" t="s">
        <v>617</v>
      </c>
      <c r="K2469" s="383" t="s">
        <v>618</v>
      </c>
      <c r="L2469" s="384">
        <v>12650</v>
      </c>
      <c r="M2469" s="383" t="s">
        <v>632</v>
      </c>
      <c r="N2469" s="383" t="s">
        <v>620</v>
      </c>
      <c r="O2469" s="383" t="s">
        <v>230</v>
      </c>
    </row>
    <row r="2470" spans="1:15">
      <c r="A2470" s="385">
        <v>42034</v>
      </c>
      <c r="B2470" s="383" t="s">
        <v>15</v>
      </c>
      <c r="C2470" s="383" t="s">
        <v>16</v>
      </c>
      <c r="D2470" s="383" t="s">
        <v>13</v>
      </c>
      <c r="E2470" s="383" t="s">
        <v>680</v>
      </c>
      <c r="F2470" s="383" t="s">
        <v>10</v>
      </c>
      <c r="G2470" s="384">
        <v>2600</v>
      </c>
      <c r="H2470" s="383" t="s">
        <v>681</v>
      </c>
      <c r="I2470" s="383" t="s">
        <v>690</v>
      </c>
      <c r="J2470" s="383" t="s">
        <v>617</v>
      </c>
      <c r="K2470" s="383" t="s">
        <v>618</v>
      </c>
      <c r="L2470" s="384">
        <v>18650</v>
      </c>
      <c r="M2470" s="383" t="s">
        <v>634</v>
      </c>
      <c r="N2470" s="383" t="s">
        <v>620</v>
      </c>
      <c r="O2470" s="383" t="s">
        <v>230</v>
      </c>
    </row>
    <row r="2471" spans="1:15">
      <c r="A2471" s="385">
        <v>42038</v>
      </c>
      <c r="B2471" s="383" t="s">
        <v>663</v>
      </c>
      <c r="C2471" s="383" t="s">
        <v>664</v>
      </c>
      <c r="D2471" s="383" t="s">
        <v>22</v>
      </c>
      <c r="E2471" s="383" t="s">
        <v>665</v>
      </c>
      <c r="F2471" s="383" t="s">
        <v>10</v>
      </c>
      <c r="G2471" s="384">
        <v>2274</v>
      </c>
      <c r="H2471" s="383" t="s">
        <v>704</v>
      </c>
      <c r="I2471" s="383" t="s">
        <v>707</v>
      </c>
      <c r="J2471" s="383" t="s">
        <v>617</v>
      </c>
      <c r="K2471" s="383" t="s">
        <v>618</v>
      </c>
      <c r="L2471" s="384">
        <v>18660</v>
      </c>
      <c r="M2471" s="383" t="s">
        <v>634</v>
      </c>
      <c r="N2471" s="383" t="s">
        <v>620</v>
      </c>
      <c r="O2471" s="383" t="s">
        <v>230</v>
      </c>
    </row>
    <row r="2472" spans="1:15">
      <c r="A2472" s="385">
        <v>42058</v>
      </c>
      <c r="B2472" s="383" t="s">
        <v>621</v>
      </c>
      <c r="C2472" s="383" t="s">
        <v>8</v>
      </c>
      <c r="D2472" s="383" t="s">
        <v>9</v>
      </c>
      <c r="E2472" s="383" t="s">
        <v>622</v>
      </c>
      <c r="F2472" s="383" t="s">
        <v>10</v>
      </c>
      <c r="G2472" s="384">
        <v>590</v>
      </c>
      <c r="H2472" s="383" t="s">
        <v>14</v>
      </c>
      <c r="I2472" s="383" t="s">
        <v>691</v>
      </c>
      <c r="J2472" s="383" t="s">
        <v>617</v>
      </c>
      <c r="K2472" s="383" t="s">
        <v>618</v>
      </c>
      <c r="L2472" s="384">
        <v>23171</v>
      </c>
      <c r="M2472" s="383" t="s">
        <v>637</v>
      </c>
      <c r="N2472" s="383" t="s">
        <v>620</v>
      </c>
      <c r="O2472" s="383" t="s">
        <v>230</v>
      </c>
    </row>
    <row r="2473" spans="1:15">
      <c r="A2473" s="385">
        <v>42088</v>
      </c>
      <c r="B2473" s="383" t="s">
        <v>663</v>
      </c>
      <c r="C2473" s="383" t="s">
        <v>664</v>
      </c>
      <c r="D2473" s="383" t="s">
        <v>22</v>
      </c>
      <c r="E2473" s="383" t="s">
        <v>665</v>
      </c>
      <c r="F2473" s="383" t="s">
        <v>10</v>
      </c>
      <c r="G2473" s="384">
        <v>2860</v>
      </c>
      <c r="H2473" s="383" t="s">
        <v>704</v>
      </c>
      <c r="I2473" s="383" t="s">
        <v>709</v>
      </c>
      <c r="J2473" s="383" t="s">
        <v>617</v>
      </c>
      <c r="K2473" s="383" t="s">
        <v>618</v>
      </c>
      <c r="L2473" s="384">
        <v>27741</v>
      </c>
      <c r="M2473" s="383" t="s">
        <v>640</v>
      </c>
      <c r="N2473" s="383" t="s">
        <v>620</v>
      </c>
      <c r="O2473" s="383" t="s">
        <v>230</v>
      </c>
    </row>
    <row r="2474" spans="1:15">
      <c r="A2474" s="385">
        <v>42098</v>
      </c>
      <c r="B2474" s="383" t="s">
        <v>663</v>
      </c>
      <c r="C2474" s="383" t="s">
        <v>664</v>
      </c>
      <c r="D2474" s="383" t="s">
        <v>22</v>
      </c>
      <c r="E2474" s="383" t="s">
        <v>665</v>
      </c>
      <c r="F2474" s="383" t="s">
        <v>10</v>
      </c>
      <c r="G2474" s="384">
        <v>2800</v>
      </c>
      <c r="H2474" s="383" t="s">
        <v>704</v>
      </c>
      <c r="I2474" s="383" t="s">
        <v>722</v>
      </c>
      <c r="J2474" s="383" t="s">
        <v>617</v>
      </c>
      <c r="K2474" s="383" t="s">
        <v>618</v>
      </c>
      <c r="L2474" s="384">
        <v>27751</v>
      </c>
      <c r="M2474" s="383" t="s">
        <v>641</v>
      </c>
      <c r="N2474" s="383" t="s">
        <v>620</v>
      </c>
      <c r="O2474" s="383" t="s">
        <v>230</v>
      </c>
    </row>
    <row r="2475" spans="1:15">
      <c r="A2475" s="385">
        <v>42111</v>
      </c>
      <c r="B2475" s="383" t="s">
        <v>621</v>
      </c>
      <c r="C2475" s="383" t="s">
        <v>8</v>
      </c>
      <c r="D2475" s="383" t="s">
        <v>9</v>
      </c>
      <c r="E2475" s="383" t="s">
        <v>622</v>
      </c>
      <c r="F2475" s="383" t="s">
        <v>10</v>
      </c>
      <c r="G2475" s="384">
        <v>9855</v>
      </c>
      <c r="H2475" s="383" t="s">
        <v>14</v>
      </c>
      <c r="I2475" s="383" t="s">
        <v>693</v>
      </c>
      <c r="J2475" s="383" t="s">
        <v>617</v>
      </c>
      <c r="K2475" s="383" t="s">
        <v>618</v>
      </c>
      <c r="L2475" s="384">
        <v>30780</v>
      </c>
      <c r="M2475" s="383" t="s">
        <v>642</v>
      </c>
      <c r="N2475" s="383" t="s">
        <v>620</v>
      </c>
      <c r="O2475" s="383" t="s">
        <v>230</v>
      </c>
    </row>
    <row r="2476" spans="1:15">
      <c r="A2476" s="385">
        <v>42112</v>
      </c>
      <c r="B2476" s="383" t="s">
        <v>621</v>
      </c>
      <c r="C2476" s="383" t="s">
        <v>8</v>
      </c>
      <c r="D2476" s="383" t="s">
        <v>9</v>
      </c>
      <c r="E2476" s="383" t="s">
        <v>622</v>
      </c>
      <c r="F2476" s="383" t="s">
        <v>10</v>
      </c>
      <c r="G2476" s="384">
        <v>9855</v>
      </c>
      <c r="H2476" s="383" t="s">
        <v>14</v>
      </c>
      <c r="I2476" s="383" t="s">
        <v>693</v>
      </c>
      <c r="J2476" s="383" t="s">
        <v>617</v>
      </c>
      <c r="K2476" s="383" t="s">
        <v>618</v>
      </c>
      <c r="L2476" s="384">
        <v>30780</v>
      </c>
      <c r="M2476" s="383" t="s">
        <v>642</v>
      </c>
      <c r="N2476" s="383" t="s">
        <v>620</v>
      </c>
      <c r="O2476" s="383" t="s">
        <v>230</v>
      </c>
    </row>
    <row r="2477" spans="1:15">
      <c r="A2477" s="385">
        <v>42113</v>
      </c>
      <c r="B2477" s="383" t="s">
        <v>621</v>
      </c>
      <c r="C2477" s="383" t="s">
        <v>8</v>
      </c>
      <c r="D2477" s="383" t="s">
        <v>9</v>
      </c>
      <c r="E2477" s="383" t="s">
        <v>622</v>
      </c>
      <c r="F2477" s="383" t="s">
        <v>10</v>
      </c>
      <c r="G2477" s="384">
        <v>9855</v>
      </c>
      <c r="H2477" s="383" t="s">
        <v>14</v>
      </c>
      <c r="I2477" s="383" t="s">
        <v>693</v>
      </c>
      <c r="J2477" s="383" t="s">
        <v>617</v>
      </c>
      <c r="K2477" s="383" t="s">
        <v>618</v>
      </c>
      <c r="L2477" s="384">
        <v>30780</v>
      </c>
      <c r="M2477" s="383" t="s">
        <v>643</v>
      </c>
      <c r="N2477" s="383" t="s">
        <v>620</v>
      </c>
      <c r="O2477" s="383" t="s">
        <v>230</v>
      </c>
    </row>
    <row r="2478" spans="1:15">
      <c r="A2478" s="385">
        <v>42114</v>
      </c>
      <c r="B2478" s="383" t="s">
        <v>613</v>
      </c>
      <c r="C2478" s="383" t="s">
        <v>25</v>
      </c>
      <c r="D2478" s="383" t="s">
        <v>26</v>
      </c>
      <c r="E2478" s="383" t="s">
        <v>614</v>
      </c>
      <c r="F2478" s="383" t="s">
        <v>10</v>
      </c>
      <c r="G2478" s="384">
        <v>25641</v>
      </c>
      <c r="H2478" s="383" t="s">
        <v>14</v>
      </c>
      <c r="I2478" s="383" t="s">
        <v>699</v>
      </c>
      <c r="J2478" s="383" t="s">
        <v>617</v>
      </c>
      <c r="K2478" s="383" t="s">
        <v>618</v>
      </c>
      <c r="L2478" s="384">
        <v>30780</v>
      </c>
      <c r="M2478" s="383" t="s">
        <v>643</v>
      </c>
      <c r="N2478" s="383" t="s">
        <v>620</v>
      </c>
      <c r="O2478" s="383" t="s">
        <v>230</v>
      </c>
    </row>
    <row r="2479" spans="1:15">
      <c r="A2479" s="385">
        <v>42115</v>
      </c>
      <c r="B2479" s="383" t="s">
        <v>613</v>
      </c>
      <c r="C2479" s="383" t="s">
        <v>25</v>
      </c>
      <c r="D2479" s="383" t="s">
        <v>26</v>
      </c>
      <c r="E2479" s="383" t="s">
        <v>614</v>
      </c>
      <c r="F2479" s="383" t="s">
        <v>10</v>
      </c>
      <c r="G2479" s="384">
        <v>14652</v>
      </c>
      <c r="H2479" s="383" t="s">
        <v>14</v>
      </c>
      <c r="I2479" s="383" t="s">
        <v>699</v>
      </c>
      <c r="J2479" s="383" t="s">
        <v>617</v>
      </c>
      <c r="K2479" s="383" t="s">
        <v>618</v>
      </c>
      <c r="L2479" s="384">
        <v>30780</v>
      </c>
      <c r="M2479" s="383" t="s">
        <v>643</v>
      </c>
      <c r="N2479" s="383" t="s">
        <v>620</v>
      </c>
      <c r="O2479" s="383" t="s">
        <v>230</v>
      </c>
    </row>
    <row r="2480" spans="1:15">
      <c r="A2480" s="385">
        <v>42116</v>
      </c>
      <c r="B2480" s="383" t="s">
        <v>663</v>
      </c>
      <c r="C2480" s="383" t="s">
        <v>664</v>
      </c>
      <c r="D2480" s="383" t="s">
        <v>22</v>
      </c>
      <c r="E2480" s="383" t="s">
        <v>665</v>
      </c>
      <c r="F2480" s="383" t="s">
        <v>10</v>
      </c>
      <c r="G2480" s="384">
        <v>32222</v>
      </c>
      <c r="H2480" s="383" t="s">
        <v>704</v>
      </c>
      <c r="I2480" s="383" t="s">
        <v>711</v>
      </c>
      <c r="J2480" s="383" t="s">
        <v>617</v>
      </c>
      <c r="K2480" s="383" t="s">
        <v>618</v>
      </c>
      <c r="L2480" s="384">
        <v>30780</v>
      </c>
      <c r="M2480" s="383" t="s">
        <v>643</v>
      </c>
      <c r="N2480" s="383" t="s">
        <v>620</v>
      </c>
      <c r="O2480" s="383" t="s">
        <v>230</v>
      </c>
    </row>
    <row r="2481" spans="1:15">
      <c r="A2481" s="385">
        <v>42117</v>
      </c>
      <c r="B2481" s="383" t="s">
        <v>663</v>
      </c>
      <c r="C2481" s="383" t="s">
        <v>664</v>
      </c>
      <c r="D2481" s="383" t="s">
        <v>22</v>
      </c>
      <c r="E2481" s="383" t="s">
        <v>665</v>
      </c>
      <c r="F2481" s="383" t="s">
        <v>10</v>
      </c>
      <c r="G2481" s="384">
        <v>28000</v>
      </c>
      <c r="H2481" s="383" t="s">
        <v>704</v>
      </c>
      <c r="I2481" s="383" t="s">
        <v>714</v>
      </c>
      <c r="J2481" s="383" t="s">
        <v>617</v>
      </c>
      <c r="K2481" s="383" t="s">
        <v>618</v>
      </c>
      <c r="L2481" s="384">
        <v>30780</v>
      </c>
      <c r="M2481" s="383" t="s">
        <v>643</v>
      </c>
      <c r="N2481" s="383" t="s">
        <v>620</v>
      </c>
      <c r="O2481" s="383" t="s">
        <v>230</v>
      </c>
    </row>
    <row r="2482" spans="1:15">
      <c r="A2482" s="385">
        <v>42118</v>
      </c>
      <c r="B2482" s="383" t="s">
        <v>663</v>
      </c>
      <c r="C2482" s="383" t="s">
        <v>664</v>
      </c>
      <c r="D2482" s="383" t="s">
        <v>22</v>
      </c>
      <c r="E2482" s="383" t="s">
        <v>665</v>
      </c>
      <c r="F2482" s="383" t="s">
        <v>10</v>
      </c>
      <c r="G2482" s="384">
        <v>28000</v>
      </c>
      <c r="H2482" s="383" t="s">
        <v>704</v>
      </c>
      <c r="I2482" s="383" t="s">
        <v>714</v>
      </c>
      <c r="J2482" s="383" t="s">
        <v>617</v>
      </c>
      <c r="K2482" s="383" t="s">
        <v>618</v>
      </c>
      <c r="L2482" s="384">
        <v>30780</v>
      </c>
      <c r="M2482" s="383" t="s">
        <v>643</v>
      </c>
      <c r="N2482" s="383" t="s">
        <v>620</v>
      </c>
      <c r="O2482" s="383" t="s">
        <v>230</v>
      </c>
    </row>
    <row r="2483" spans="1:15">
      <c r="A2483" s="385">
        <v>42119</v>
      </c>
      <c r="B2483" s="383" t="s">
        <v>663</v>
      </c>
      <c r="C2483" s="383" t="s">
        <v>664</v>
      </c>
      <c r="D2483" s="383" t="s">
        <v>22</v>
      </c>
      <c r="E2483" s="383" t="s">
        <v>665</v>
      </c>
      <c r="F2483" s="383" t="s">
        <v>10</v>
      </c>
      <c r="G2483" s="384">
        <v>2150</v>
      </c>
      <c r="H2483" s="383" t="s">
        <v>704</v>
      </c>
      <c r="I2483" s="383" t="s">
        <v>721</v>
      </c>
      <c r="J2483" s="383" t="s">
        <v>617</v>
      </c>
      <c r="K2483" s="383" t="s">
        <v>618</v>
      </c>
      <c r="L2483" s="384">
        <v>30780</v>
      </c>
      <c r="M2483" s="383" t="s">
        <v>643</v>
      </c>
      <c r="N2483" s="383" t="s">
        <v>620</v>
      </c>
      <c r="O2483" s="383" t="s">
        <v>230</v>
      </c>
    </row>
    <row r="2484" spans="1:15">
      <c r="A2484" s="385">
        <v>42120</v>
      </c>
      <c r="B2484" s="383" t="s">
        <v>663</v>
      </c>
      <c r="C2484" s="383" t="s">
        <v>664</v>
      </c>
      <c r="D2484" s="383" t="s">
        <v>22</v>
      </c>
      <c r="E2484" s="383" t="s">
        <v>665</v>
      </c>
      <c r="F2484" s="383" t="s">
        <v>10</v>
      </c>
      <c r="G2484" s="384">
        <v>2150</v>
      </c>
      <c r="H2484" s="383" t="s">
        <v>704</v>
      </c>
      <c r="I2484" s="383" t="s">
        <v>721</v>
      </c>
      <c r="J2484" s="383" t="s">
        <v>617</v>
      </c>
      <c r="K2484" s="383" t="s">
        <v>618</v>
      </c>
      <c r="L2484" s="384">
        <v>30780</v>
      </c>
      <c r="M2484" s="383" t="s">
        <v>643</v>
      </c>
      <c r="N2484" s="383" t="s">
        <v>620</v>
      </c>
      <c r="O2484" s="383" t="s">
        <v>230</v>
      </c>
    </row>
    <row r="2485" spans="1:15">
      <c r="A2485" s="385">
        <v>42121</v>
      </c>
      <c r="B2485" s="383" t="s">
        <v>663</v>
      </c>
      <c r="C2485" s="383" t="s">
        <v>664</v>
      </c>
      <c r="D2485" s="383" t="s">
        <v>22</v>
      </c>
      <c r="E2485" s="383" t="s">
        <v>665</v>
      </c>
      <c r="F2485" s="383" t="s">
        <v>10</v>
      </c>
      <c r="G2485" s="384">
        <v>28000</v>
      </c>
      <c r="H2485" s="383" t="s">
        <v>704</v>
      </c>
      <c r="I2485" s="383" t="s">
        <v>714</v>
      </c>
      <c r="J2485" s="383" t="s">
        <v>617</v>
      </c>
      <c r="K2485" s="383" t="s">
        <v>618</v>
      </c>
      <c r="L2485" s="384">
        <v>30780</v>
      </c>
      <c r="M2485" s="383" t="s">
        <v>643</v>
      </c>
      <c r="N2485" s="383" t="s">
        <v>620</v>
      </c>
      <c r="O2485" s="383" t="s">
        <v>230</v>
      </c>
    </row>
    <row r="2486" spans="1:15">
      <c r="A2486" s="385">
        <v>42122</v>
      </c>
      <c r="B2486" s="383" t="s">
        <v>663</v>
      </c>
      <c r="C2486" s="383" t="s">
        <v>664</v>
      </c>
      <c r="D2486" s="383" t="s">
        <v>22</v>
      </c>
      <c r="E2486" s="383" t="s">
        <v>665</v>
      </c>
      <c r="F2486" s="383" t="s">
        <v>10</v>
      </c>
      <c r="G2486" s="384">
        <v>2150</v>
      </c>
      <c r="H2486" s="383" t="s">
        <v>704</v>
      </c>
      <c r="I2486" s="383" t="s">
        <v>721</v>
      </c>
      <c r="J2486" s="383" t="s">
        <v>617</v>
      </c>
      <c r="K2486" s="383" t="s">
        <v>618</v>
      </c>
      <c r="L2486" s="384">
        <v>30780</v>
      </c>
      <c r="M2486" s="383" t="s">
        <v>643</v>
      </c>
      <c r="N2486" s="383" t="s">
        <v>620</v>
      </c>
      <c r="O2486" s="383" t="s">
        <v>230</v>
      </c>
    </row>
    <row r="2487" spans="1:15">
      <c r="A2487" s="385">
        <v>42123</v>
      </c>
      <c r="B2487" s="383" t="s">
        <v>663</v>
      </c>
      <c r="C2487" s="383" t="s">
        <v>664</v>
      </c>
      <c r="D2487" s="383" t="s">
        <v>22</v>
      </c>
      <c r="E2487" s="383" t="s">
        <v>665</v>
      </c>
      <c r="F2487" s="383" t="s">
        <v>10</v>
      </c>
      <c r="G2487" s="384">
        <v>32222</v>
      </c>
      <c r="H2487" s="383" t="s">
        <v>704</v>
      </c>
      <c r="I2487" s="383" t="s">
        <v>711</v>
      </c>
      <c r="J2487" s="383" t="s">
        <v>617</v>
      </c>
      <c r="K2487" s="383" t="s">
        <v>618</v>
      </c>
      <c r="L2487" s="384">
        <v>30780</v>
      </c>
      <c r="M2487" s="383" t="s">
        <v>643</v>
      </c>
      <c r="N2487" s="383" t="s">
        <v>620</v>
      </c>
      <c r="O2487" s="383" t="s">
        <v>230</v>
      </c>
    </row>
    <row r="2488" spans="1:15">
      <c r="A2488" s="385">
        <v>42124</v>
      </c>
      <c r="B2488" s="383" t="s">
        <v>663</v>
      </c>
      <c r="C2488" s="383" t="s">
        <v>664</v>
      </c>
      <c r="D2488" s="383" t="s">
        <v>22</v>
      </c>
      <c r="E2488" s="383" t="s">
        <v>665</v>
      </c>
      <c r="F2488" s="383" t="s">
        <v>10</v>
      </c>
      <c r="G2488" s="384">
        <v>2150</v>
      </c>
      <c r="H2488" s="383" t="s">
        <v>704</v>
      </c>
      <c r="I2488" s="383" t="s">
        <v>721</v>
      </c>
      <c r="J2488" s="383" t="s">
        <v>617</v>
      </c>
      <c r="K2488" s="383" t="s">
        <v>618</v>
      </c>
      <c r="L2488" s="384">
        <v>30780</v>
      </c>
      <c r="M2488" s="383" t="s">
        <v>643</v>
      </c>
      <c r="N2488" s="383" t="s">
        <v>620</v>
      </c>
      <c r="O2488" s="383" t="s">
        <v>230</v>
      </c>
    </row>
    <row r="2489" spans="1:15">
      <c r="A2489" s="385">
        <v>42125</v>
      </c>
      <c r="B2489" s="383" t="s">
        <v>663</v>
      </c>
      <c r="C2489" s="383" t="s">
        <v>664</v>
      </c>
      <c r="D2489" s="383" t="s">
        <v>22</v>
      </c>
      <c r="E2489" s="383" t="s">
        <v>665</v>
      </c>
      <c r="F2489" s="383" t="s">
        <v>10</v>
      </c>
      <c r="G2489" s="384">
        <v>32222</v>
      </c>
      <c r="H2489" s="383" t="s">
        <v>704</v>
      </c>
      <c r="I2489" s="383" t="s">
        <v>711</v>
      </c>
      <c r="J2489" s="383" t="s">
        <v>617</v>
      </c>
      <c r="K2489" s="383" t="s">
        <v>618</v>
      </c>
      <c r="L2489" s="384">
        <v>30780</v>
      </c>
      <c r="M2489" s="383" t="s">
        <v>643</v>
      </c>
      <c r="N2489" s="383" t="s">
        <v>620</v>
      </c>
      <c r="O2489" s="383" t="s">
        <v>230</v>
      </c>
    </row>
    <row r="2490" spans="1:15">
      <c r="A2490" s="385">
        <v>42126</v>
      </c>
      <c r="B2490" s="383" t="s">
        <v>663</v>
      </c>
      <c r="C2490" s="383" t="s">
        <v>664</v>
      </c>
      <c r="D2490" s="383" t="s">
        <v>22</v>
      </c>
      <c r="E2490" s="383" t="s">
        <v>665</v>
      </c>
      <c r="F2490" s="383" t="s">
        <v>10</v>
      </c>
      <c r="G2490" s="384">
        <v>28000</v>
      </c>
      <c r="H2490" s="383" t="s">
        <v>704</v>
      </c>
      <c r="I2490" s="383" t="s">
        <v>714</v>
      </c>
      <c r="J2490" s="383" t="s">
        <v>617</v>
      </c>
      <c r="K2490" s="383" t="s">
        <v>618</v>
      </c>
      <c r="L2490" s="384">
        <v>30780</v>
      </c>
      <c r="M2490" s="383" t="s">
        <v>643</v>
      </c>
      <c r="N2490" s="383" t="s">
        <v>620</v>
      </c>
      <c r="O2490" s="383" t="s">
        <v>230</v>
      </c>
    </row>
    <row r="2491" spans="1:15">
      <c r="A2491" s="385">
        <v>42127</v>
      </c>
      <c r="B2491" s="383" t="s">
        <v>663</v>
      </c>
      <c r="C2491" s="383" t="s">
        <v>664</v>
      </c>
      <c r="D2491" s="383" t="s">
        <v>22</v>
      </c>
      <c r="E2491" s="383" t="s">
        <v>665</v>
      </c>
      <c r="F2491" s="383" t="s">
        <v>10</v>
      </c>
      <c r="G2491" s="384">
        <v>2150</v>
      </c>
      <c r="H2491" s="383" t="s">
        <v>704</v>
      </c>
      <c r="I2491" s="383" t="s">
        <v>721</v>
      </c>
      <c r="J2491" s="383" t="s">
        <v>617</v>
      </c>
      <c r="K2491" s="383" t="s">
        <v>618</v>
      </c>
      <c r="L2491" s="384">
        <v>30780</v>
      </c>
      <c r="M2491" s="383" t="s">
        <v>643</v>
      </c>
      <c r="N2491" s="383" t="s">
        <v>620</v>
      </c>
      <c r="O2491" s="383" t="s">
        <v>230</v>
      </c>
    </row>
    <row r="2492" spans="1:15">
      <c r="A2492" s="385">
        <v>42128</v>
      </c>
      <c r="B2492" s="383" t="s">
        <v>663</v>
      </c>
      <c r="C2492" s="383" t="s">
        <v>664</v>
      </c>
      <c r="D2492" s="383" t="s">
        <v>22</v>
      </c>
      <c r="E2492" s="383" t="s">
        <v>665</v>
      </c>
      <c r="F2492" s="383" t="s">
        <v>10</v>
      </c>
      <c r="G2492" s="384">
        <v>2150</v>
      </c>
      <c r="H2492" s="383" t="s">
        <v>704</v>
      </c>
      <c r="I2492" s="383" t="s">
        <v>721</v>
      </c>
      <c r="J2492" s="383" t="s">
        <v>617</v>
      </c>
      <c r="K2492" s="383" t="s">
        <v>618</v>
      </c>
      <c r="L2492" s="384">
        <v>30780</v>
      </c>
      <c r="M2492" s="383" t="s">
        <v>643</v>
      </c>
      <c r="N2492" s="383" t="s">
        <v>620</v>
      </c>
      <c r="O2492" s="383" t="s">
        <v>230</v>
      </c>
    </row>
    <row r="2493" spans="1:15">
      <c r="A2493" s="385">
        <v>42129</v>
      </c>
      <c r="B2493" s="383" t="s">
        <v>613</v>
      </c>
      <c r="C2493" s="383" t="s">
        <v>25</v>
      </c>
      <c r="D2493" s="383" t="s">
        <v>26</v>
      </c>
      <c r="E2493" s="383" t="s">
        <v>614</v>
      </c>
      <c r="F2493" s="383" t="s">
        <v>10</v>
      </c>
      <c r="G2493" s="384">
        <v>19048</v>
      </c>
      <c r="H2493" s="383" t="s">
        <v>14</v>
      </c>
      <c r="I2493" s="383" t="s">
        <v>699</v>
      </c>
      <c r="J2493" s="383" t="s">
        <v>617</v>
      </c>
      <c r="K2493" s="383" t="s">
        <v>618</v>
      </c>
      <c r="L2493" s="384">
        <v>30780</v>
      </c>
      <c r="M2493" s="383" t="s">
        <v>643</v>
      </c>
      <c r="N2493" s="383" t="s">
        <v>620</v>
      </c>
      <c r="O2493" s="383" t="s">
        <v>230</v>
      </c>
    </row>
    <row r="2494" spans="1:15">
      <c r="A2494" s="385">
        <v>42130</v>
      </c>
      <c r="B2494" s="383" t="s">
        <v>613</v>
      </c>
      <c r="C2494" s="383" t="s">
        <v>25</v>
      </c>
      <c r="D2494" s="383" t="s">
        <v>26</v>
      </c>
      <c r="E2494" s="383" t="s">
        <v>614</v>
      </c>
      <c r="F2494" s="383" t="s">
        <v>10</v>
      </c>
      <c r="G2494" s="384">
        <v>27106</v>
      </c>
      <c r="H2494" s="383" t="s">
        <v>14</v>
      </c>
      <c r="I2494" s="383" t="s">
        <v>699</v>
      </c>
      <c r="J2494" s="383" t="s">
        <v>617</v>
      </c>
      <c r="K2494" s="383" t="s">
        <v>618</v>
      </c>
      <c r="L2494" s="384">
        <v>30780</v>
      </c>
      <c r="M2494" s="383" t="s">
        <v>643</v>
      </c>
      <c r="N2494" s="383" t="s">
        <v>620</v>
      </c>
      <c r="O2494" s="383" t="s">
        <v>230</v>
      </c>
    </row>
    <row r="2495" spans="1:15">
      <c r="A2495" s="385">
        <v>42133</v>
      </c>
      <c r="B2495" s="383" t="s">
        <v>11</v>
      </c>
      <c r="C2495" s="383" t="s">
        <v>12</v>
      </c>
      <c r="D2495" s="383" t="s">
        <v>13</v>
      </c>
      <c r="E2495" s="383" t="s">
        <v>678</v>
      </c>
      <c r="F2495" s="383" t="s">
        <v>10</v>
      </c>
      <c r="G2495" s="384">
        <v>247</v>
      </c>
      <c r="H2495" s="383" t="s">
        <v>730</v>
      </c>
      <c r="I2495" s="383" t="s">
        <v>731</v>
      </c>
      <c r="J2495" s="383" t="s">
        <v>617</v>
      </c>
      <c r="K2495" s="383" t="s">
        <v>618</v>
      </c>
      <c r="L2495" s="384">
        <v>30780</v>
      </c>
      <c r="M2495" s="383" t="s">
        <v>643</v>
      </c>
      <c r="N2495" s="383" t="s">
        <v>620</v>
      </c>
      <c r="O2495" s="383" t="s">
        <v>230</v>
      </c>
    </row>
    <row r="2496" spans="1:15">
      <c r="A2496" s="385">
        <v>42134</v>
      </c>
      <c r="B2496" s="383" t="s">
        <v>11</v>
      </c>
      <c r="C2496" s="383" t="s">
        <v>12</v>
      </c>
      <c r="D2496" s="383" t="s">
        <v>13</v>
      </c>
      <c r="E2496" s="383" t="s">
        <v>678</v>
      </c>
      <c r="F2496" s="383" t="s">
        <v>10</v>
      </c>
      <c r="G2496" s="384">
        <v>247</v>
      </c>
      <c r="H2496" s="383" t="s">
        <v>730</v>
      </c>
      <c r="I2496" s="383" t="s">
        <v>731</v>
      </c>
      <c r="J2496" s="383" t="s">
        <v>617</v>
      </c>
      <c r="K2496" s="383" t="s">
        <v>618</v>
      </c>
      <c r="L2496" s="384">
        <v>30780</v>
      </c>
      <c r="M2496" s="383" t="s">
        <v>643</v>
      </c>
      <c r="N2496" s="383" t="s">
        <v>620</v>
      </c>
      <c r="O2496" s="383" t="s">
        <v>230</v>
      </c>
    </row>
    <row r="2497" spans="1:15">
      <c r="A2497" s="385">
        <v>42135</v>
      </c>
      <c r="B2497" s="383" t="s">
        <v>21</v>
      </c>
      <c r="C2497" s="383" t="s">
        <v>12</v>
      </c>
      <c r="D2497" s="383" t="s">
        <v>22</v>
      </c>
      <c r="E2497" s="383" t="s">
        <v>658</v>
      </c>
      <c r="F2497" s="383" t="s">
        <v>10</v>
      </c>
      <c r="G2497" s="384">
        <v>1560</v>
      </c>
      <c r="H2497" s="383" t="s">
        <v>733</v>
      </c>
      <c r="I2497" s="383" t="s">
        <v>734</v>
      </c>
      <c r="J2497" s="383" t="s">
        <v>617</v>
      </c>
      <c r="K2497" s="383" t="s">
        <v>618</v>
      </c>
      <c r="L2497" s="384">
        <v>30780</v>
      </c>
      <c r="M2497" s="383" t="s">
        <v>643</v>
      </c>
      <c r="N2497" s="383" t="s">
        <v>620</v>
      </c>
      <c r="O2497" s="383" t="s">
        <v>230</v>
      </c>
    </row>
    <row r="2498" spans="1:15">
      <c r="A2498" s="385">
        <v>42136</v>
      </c>
      <c r="B2498" s="383" t="s">
        <v>663</v>
      </c>
      <c r="C2498" s="383" t="s">
        <v>664</v>
      </c>
      <c r="D2498" s="383" t="s">
        <v>22</v>
      </c>
      <c r="E2498" s="383" t="s">
        <v>665</v>
      </c>
      <c r="F2498" s="383" t="s">
        <v>10</v>
      </c>
      <c r="G2498" s="384">
        <v>2800</v>
      </c>
      <c r="H2498" s="383" t="s">
        <v>704</v>
      </c>
      <c r="I2498" s="383" t="s">
        <v>722</v>
      </c>
      <c r="J2498" s="383" t="s">
        <v>617</v>
      </c>
      <c r="K2498" s="383" t="s">
        <v>618</v>
      </c>
      <c r="L2498" s="384">
        <v>30780</v>
      </c>
      <c r="M2498" s="383" t="s">
        <v>643</v>
      </c>
      <c r="N2498" s="383" t="s">
        <v>620</v>
      </c>
      <c r="O2498" s="383" t="s">
        <v>230</v>
      </c>
    </row>
    <row r="2499" spans="1:15">
      <c r="A2499" s="385">
        <v>42137</v>
      </c>
      <c r="B2499" s="383" t="s">
        <v>663</v>
      </c>
      <c r="C2499" s="383" t="s">
        <v>664</v>
      </c>
      <c r="D2499" s="383" t="s">
        <v>22</v>
      </c>
      <c r="E2499" s="383" t="s">
        <v>665</v>
      </c>
      <c r="F2499" s="383" t="s">
        <v>10</v>
      </c>
      <c r="G2499" s="384">
        <v>2800</v>
      </c>
      <c r="H2499" s="383" t="s">
        <v>704</v>
      </c>
      <c r="I2499" s="383" t="s">
        <v>722</v>
      </c>
      <c r="J2499" s="383" t="s">
        <v>617</v>
      </c>
      <c r="K2499" s="383" t="s">
        <v>618</v>
      </c>
      <c r="L2499" s="384">
        <v>30780</v>
      </c>
      <c r="M2499" s="383" t="s">
        <v>644</v>
      </c>
      <c r="N2499" s="383" t="s">
        <v>620</v>
      </c>
      <c r="O2499" s="383" t="s">
        <v>230</v>
      </c>
    </row>
    <row r="2500" spans="1:15">
      <c r="A2500" s="385">
        <v>42138</v>
      </c>
      <c r="B2500" s="383" t="s">
        <v>663</v>
      </c>
      <c r="C2500" s="383" t="s">
        <v>664</v>
      </c>
      <c r="D2500" s="383" t="s">
        <v>22</v>
      </c>
      <c r="E2500" s="383" t="s">
        <v>665</v>
      </c>
      <c r="F2500" s="383" t="s">
        <v>10</v>
      </c>
      <c r="G2500" s="384">
        <v>2333</v>
      </c>
      <c r="H2500" s="383" t="s">
        <v>704</v>
      </c>
      <c r="I2500" s="383" t="s">
        <v>728</v>
      </c>
      <c r="J2500" s="383" t="s">
        <v>617</v>
      </c>
      <c r="K2500" s="383" t="s">
        <v>618</v>
      </c>
      <c r="L2500" s="384">
        <v>30780</v>
      </c>
      <c r="M2500" s="383" t="s">
        <v>644</v>
      </c>
      <c r="N2500" s="383" t="s">
        <v>620</v>
      </c>
      <c r="O2500" s="383" t="s">
        <v>230</v>
      </c>
    </row>
    <row r="2501" spans="1:15">
      <c r="A2501" s="385">
        <v>42139</v>
      </c>
      <c r="B2501" s="383" t="s">
        <v>663</v>
      </c>
      <c r="C2501" s="383" t="s">
        <v>664</v>
      </c>
      <c r="D2501" s="383" t="s">
        <v>22</v>
      </c>
      <c r="E2501" s="383" t="s">
        <v>665</v>
      </c>
      <c r="F2501" s="383" t="s">
        <v>10</v>
      </c>
      <c r="G2501" s="384">
        <v>2333</v>
      </c>
      <c r="H2501" s="383" t="s">
        <v>704</v>
      </c>
      <c r="I2501" s="383" t="s">
        <v>728</v>
      </c>
      <c r="J2501" s="383" t="s">
        <v>617</v>
      </c>
      <c r="K2501" s="383" t="s">
        <v>618</v>
      </c>
      <c r="L2501" s="384">
        <v>30780</v>
      </c>
      <c r="M2501" s="383" t="s">
        <v>644</v>
      </c>
      <c r="N2501" s="383" t="s">
        <v>620</v>
      </c>
      <c r="O2501" s="383" t="s">
        <v>230</v>
      </c>
    </row>
    <row r="2502" spans="1:15">
      <c r="A2502" s="385">
        <v>42140</v>
      </c>
      <c r="B2502" s="383" t="s">
        <v>17</v>
      </c>
      <c r="C2502" s="383" t="s">
        <v>18</v>
      </c>
      <c r="D2502" s="383" t="s">
        <v>19</v>
      </c>
      <c r="E2502" s="383" t="s">
        <v>668</v>
      </c>
      <c r="F2502" s="383" t="s">
        <v>10</v>
      </c>
      <c r="G2502" s="384">
        <v>1500</v>
      </c>
      <c r="H2502" s="383" t="s">
        <v>724</v>
      </c>
      <c r="I2502" s="383" t="s">
        <v>732</v>
      </c>
      <c r="J2502" s="383" t="s">
        <v>617</v>
      </c>
      <c r="K2502" s="383" t="s">
        <v>618</v>
      </c>
      <c r="L2502" s="384">
        <v>30780</v>
      </c>
      <c r="M2502" s="383" t="s">
        <v>644</v>
      </c>
      <c r="N2502" s="383" t="s">
        <v>620</v>
      </c>
      <c r="O2502" s="383" t="s">
        <v>230</v>
      </c>
    </row>
    <row r="2503" spans="1:15">
      <c r="A2503" s="385">
        <v>42141</v>
      </c>
      <c r="B2503" s="383" t="s">
        <v>17</v>
      </c>
      <c r="C2503" s="383" t="s">
        <v>18</v>
      </c>
      <c r="D2503" s="383" t="s">
        <v>19</v>
      </c>
      <c r="E2503" s="383" t="s">
        <v>668</v>
      </c>
      <c r="F2503" s="383" t="s">
        <v>10</v>
      </c>
      <c r="G2503" s="384">
        <v>1500</v>
      </c>
      <c r="H2503" s="383" t="s">
        <v>724</v>
      </c>
      <c r="I2503" s="383" t="s">
        <v>732</v>
      </c>
      <c r="J2503" s="383" t="s">
        <v>617</v>
      </c>
      <c r="K2503" s="383" t="s">
        <v>618</v>
      </c>
      <c r="L2503" s="384">
        <v>30780</v>
      </c>
      <c r="M2503" s="383" t="s">
        <v>644</v>
      </c>
      <c r="N2503" s="383" t="s">
        <v>620</v>
      </c>
      <c r="O2503" s="383" t="s">
        <v>230</v>
      </c>
    </row>
    <row r="2504" spans="1:15">
      <c r="A2504" s="385">
        <v>42142</v>
      </c>
      <c r="B2504" s="383" t="s">
        <v>663</v>
      </c>
      <c r="C2504" s="383" t="s">
        <v>664</v>
      </c>
      <c r="D2504" s="383" t="s">
        <v>22</v>
      </c>
      <c r="E2504" s="383" t="s">
        <v>665</v>
      </c>
      <c r="F2504" s="383" t="s">
        <v>10</v>
      </c>
      <c r="G2504" s="384">
        <v>1792</v>
      </c>
      <c r="H2504" s="383" t="s">
        <v>704</v>
      </c>
      <c r="I2504" s="383" t="s">
        <v>723</v>
      </c>
      <c r="J2504" s="383" t="s">
        <v>617</v>
      </c>
      <c r="K2504" s="383" t="s">
        <v>618</v>
      </c>
      <c r="L2504" s="384">
        <v>30780</v>
      </c>
      <c r="M2504" s="383" t="s">
        <v>644</v>
      </c>
      <c r="N2504" s="383" t="s">
        <v>620</v>
      </c>
      <c r="O2504" s="383" t="s">
        <v>230</v>
      </c>
    </row>
    <row r="2505" spans="1:15">
      <c r="A2505" s="385">
        <v>42143</v>
      </c>
      <c r="B2505" s="383" t="s">
        <v>663</v>
      </c>
      <c r="C2505" s="383" t="s">
        <v>664</v>
      </c>
      <c r="D2505" s="383" t="s">
        <v>22</v>
      </c>
      <c r="E2505" s="383" t="s">
        <v>665</v>
      </c>
      <c r="F2505" s="383" t="s">
        <v>10</v>
      </c>
      <c r="G2505" s="384">
        <v>32222</v>
      </c>
      <c r="H2505" s="383" t="s">
        <v>704</v>
      </c>
      <c r="I2505" s="383" t="s">
        <v>711</v>
      </c>
      <c r="J2505" s="383" t="s">
        <v>617</v>
      </c>
      <c r="K2505" s="383" t="s">
        <v>618</v>
      </c>
      <c r="L2505" s="384">
        <v>30780</v>
      </c>
      <c r="M2505" s="383" t="s">
        <v>644</v>
      </c>
      <c r="N2505" s="383" t="s">
        <v>620</v>
      </c>
      <c r="O2505" s="383" t="s">
        <v>230</v>
      </c>
    </row>
    <row r="2506" spans="1:15">
      <c r="A2506" s="385">
        <v>42144</v>
      </c>
      <c r="B2506" s="383" t="s">
        <v>663</v>
      </c>
      <c r="C2506" s="383" t="s">
        <v>664</v>
      </c>
      <c r="D2506" s="383" t="s">
        <v>22</v>
      </c>
      <c r="E2506" s="383" t="s">
        <v>665</v>
      </c>
      <c r="F2506" s="383" t="s">
        <v>10</v>
      </c>
      <c r="G2506" s="384">
        <v>1792</v>
      </c>
      <c r="H2506" s="383" t="s">
        <v>704</v>
      </c>
      <c r="I2506" s="383" t="s">
        <v>723</v>
      </c>
      <c r="J2506" s="383" t="s">
        <v>617</v>
      </c>
      <c r="K2506" s="383" t="s">
        <v>618</v>
      </c>
      <c r="L2506" s="384">
        <v>30780</v>
      </c>
      <c r="M2506" s="383" t="s">
        <v>644</v>
      </c>
      <c r="N2506" s="383" t="s">
        <v>620</v>
      </c>
      <c r="O2506" s="383" t="s">
        <v>230</v>
      </c>
    </row>
    <row r="2507" spans="1:15">
      <c r="A2507" s="385">
        <v>42145</v>
      </c>
      <c r="B2507" s="383" t="s">
        <v>663</v>
      </c>
      <c r="C2507" s="383" t="s">
        <v>664</v>
      </c>
      <c r="D2507" s="383" t="s">
        <v>22</v>
      </c>
      <c r="E2507" s="383" t="s">
        <v>665</v>
      </c>
      <c r="F2507" s="383" t="s">
        <v>10</v>
      </c>
      <c r="G2507" s="384">
        <v>1792</v>
      </c>
      <c r="H2507" s="383" t="s">
        <v>704</v>
      </c>
      <c r="I2507" s="383" t="s">
        <v>723</v>
      </c>
      <c r="J2507" s="383" t="s">
        <v>617</v>
      </c>
      <c r="K2507" s="383" t="s">
        <v>618</v>
      </c>
      <c r="L2507" s="384">
        <v>30780</v>
      </c>
      <c r="M2507" s="383" t="s">
        <v>644</v>
      </c>
      <c r="N2507" s="383" t="s">
        <v>620</v>
      </c>
      <c r="O2507" s="383" t="s">
        <v>230</v>
      </c>
    </row>
    <row r="2508" spans="1:15">
      <c r="A2508" s="385">
        <v>42146</v>
      </c>
      <c r="B2508" s="383" t="s">
        <v>663</v>
      </c>
      <c r="C2508" s="383" t="s">
        <v>664</v>
      </c>
      <c r="D2508" s="383" t="s">
        <v>22</v>
      </c>
      <c r="E2508" s="383" t="s">
        <v>665</v>
      </c>
      <c r="F2508" s="383" t="s">
        <v>10</v>
      </c>
      <c r="G2508" s="384">
        <v>32222</v>
      </c>
      <c r="H2508" s="383" t="s">
        <v>704</v>
      </c>
      <c r="I2508" s="383" t="s">
        <v>711</v>
      </c>
      <c r="J2508" s="383" t="s">
        <v>617</v>
      </c>
      <c r="K2508" s="383" t="s">
        <v>618</v>
      </c>
      <c r="L2508" s="384">
        <v>30780</v>
      </c>
      <c r="M2508" s="383" t="s">
        <v>644</v>
      </c>
      <c r="N2508" s="383" t="s">
        <v>620</v>
      </c>
      <c r="O2508" s="383" t="s">
        <v>230</v>
      </c>
    </row>
    <row r="2509" spans="1:15">
      <c r="A2509" s="385">
        <v>42147</v>
      </c>
      <c r="B2509" s="383" t="s">
        <v>17</v>
      </c>
      <c r="C2509" s="383" t="s">
        <v>18</v>
      </c>
      <c r="D2509" s="383" t="s">
        <v>19</v>
      </c>
      <c r="E2509" s="383" t="s">
        <v>668</v>
      </c>
      <c r="F2509" s="383" t="s">
        <v>10</v>
      </c>
      <c r="G2509" s="384">
        <v>750</v>
      </c>
      <c r="H2509" s="383" t="s">
        <v>724</v>
      </c>
      <c r="I2509" s="383" t="s">
        <v>732</v>
      </c>
      <c r="J2509" s="383" t="s">
        <v>617</v>
      </c>
      <c r="K2509" s="383" t="s">
        <v>618</v>
      </c>
      <c r="L2509" s="384">
        <v>30780</v>
      </c>
      <c r="M2509" s="383" t="s">
        <v>645</v>
      </c>
      <c r="N2509" s="383" t="s">
        <v>620</v>
      </c>
      <c r="O2509" s="383" t="s">
        <v>230</v>
      </c>
    </row>
    <row r="2510" spans="1:15">
      <c r="A2510" s="385">
        <v>42148</v>
      </c>
      <c r="B2510" s="383" t="s">
        <v>11</v>
      </c>
      <c r="C2510" s="383" t="s">
        <v>12</v>
      </c>
      <c r="D2510" s="383" t="s">
        <v>13</v>
      </c>
      <c r="E2510" s="383" t="s">
        <v>678</v>
      </c>
      <c r="F2510" s="383" t="s">
        <v>10</v>
      </c>
      <c r="G2510" s="384">
        <v>110</v>
      </c>
      <c r="H2510" s="383" t="s">
        <v>726</v>
      </c>
      <c r="I2510" s="383" t="s">
        <v>727</v>
      </c>
      <c r="J2510" s="383" t="s">
        <v>617</v>
      </c>
      <c r="K2510" s="383" t="s">
        <v>618</v>
      </c>
      <c r="L2510" s="384">
        <v>30780</v>
      </c>
      <c r="M2510" s="383" t="s">
        <v>645</v>
      </c>
      <c r="N2510" s="383" t="s">
        <v>620</v>
      </c>
      <c r="O2510" s="383" t="s">
        <v>230</v>
      </c>
    </row>
    <row r="2511" spans="1:15">
      <c r="A2511" s="385">
        <v>42149</v>
      </c>
      <c r="B2511" s="383" t="s">
        <v>663</v>
      </c>
      <c r="C2511" s="383" t="s">
        <v>664</v>
      </c>
      <c r="D2511" s="383" t="s">
        <v>22</v>
      </c>
      <c r="E2511" s="383" t="s">
        <v>665</v>
      </c>
      <c r="F2511" s="383" t="s">
        <v>10</v>
      </c>
      <c r="G2511" s="384">
        <v>2333</v>
      </c>
      <c r="H2511" s="383" t="s">
        <v>704</v>
      </c>
      <c r="I2511" s="383" t="s">
        <v>728</v>
      </c>
      <c r="J2511" s="383" t="s">
        <v>617</v>
      </c>
      <c r="K2511" s="383" t="s">
        <v>618</v>
      </c>
      <c r="L2511" s="384">
        <v>30780</v>
      </c>
      <c r="M2511" s="383" t="s">
        <v>645</v>
      </c>
      <c r="N2511" s="383" t="s">
        <v>620</v>
      </c>
      <c r="O2511" s="383" t="s">
        <v>230</v>
      </c>
    </row>
    <row r="2512" spans="1:15">
      <c r="A2512" s="385">
        <v>42150</v>
      </c>
      <c r="B2512" s="383" t="s">
        <v>663</v>
      </c>
      <c r="C2512" s="383" t="s">
        <v>664</v>
      </c>
      <c r="D2512" s="383" t="s">
        <v>22</v>
      </c>
      <c r="E2512" s="383" t="s">
        <v>665</v>
      </c>
      <c r="F2512" s="383" t="s">
        <v>10</v>
      </c>
      <c r="G2512" s="384">
        <v>2333</v>
      </c>
      <c r="H2512" s="383" t="s">
        <v>704</v>
      </c>
      <c r="I2512" s="383" t="s">
        <v>728</v>
      </c>
      <c r="J2512" s="383" t="s">
        <v>617</v>
      </c>
      <c r="K2512" s="383" t="s">
        <v>618</v>
      </c>
      <c r="L2512" s="384">
        <v>30780</v>
      </c>
      <c r="M2512" s="383" t="s">
        <v>645</v>
      </c>
      <c r="N2512" s="383" t="s">
        <v>620</v>
      </c>
      <c r="O2512" s="383" t="s">
        <v>230</v>
      </c>
    </row>
    <row r="2513" spans="1:15">
      <c r="A2513" s="385">
        <v>41997</v>
      </c>
      <c r="B2513" s="383" t="s">
        <v>663</v>
      </c>
      <c r="C2513" s="383" t="s">
        <v>664</v>
      </c>
      <c r="D2513" s="383" t="s">
        <v>22</v>
      </c>
      <c r="E2513" s="383" t="s">
        <v>665</v>
      </c>
      <c r="F2513" s="383" t="s">
        <v>10</v>
      </c>
      <c r="G2513" s="384">
        <v>2150</v>
      </c>
      <c r="H2513" s="383" t="s">
        <v>704</v>
      </c>
      <c r="I2513" s="383" t="s">
        <v>721</v>
      </c>
      <c r="J2513" s="383" t="s">
        <v>617</v>
      </c>
      <c r="K2513" s="383" t="s">
        <v>618</v>
      </c>
      <c r="L2513" s="384">
        <v>0</v>
      </c>
      <c r="M2513" s="383" t="s">
        <v>619</v>
      </c>
      <c r="N2513" s="383" t="s">
        <v>620</v>
      </c>
      <c r="O2513" s="383" t="s">
        <v>230</v>
      </c>
    </row>
    <row r="2514" spans="1:15">
      <c r="A2514" s="385">
        <v>41998</v>
      </c>
      <c r="B2514" s="383" t="s">
        <v>11</v>
      </c>
      <c r="C2514" s="383" t="s">
        <v>12</v>
      </c>
      <c r="D2514" s="383" t="s">
        <v>13</v>
      </c>
      <c r="E2514" s="383" t="s">
        <v>678</v>
      </c>
      <c r="F2514" s="383" t="s">
        <v>10</v>
      </c>
      <c r="G2514" s="384">
        <v>247</v>
      </c>
      <c r="H2514" s="383" t="s">
        <v>730</v>
      </c>
      <c r="I2514" s="383" t="s">
        <v>731</v>
      </c>
      <c r="J2514" s="383" t="s">
        <v>617</v>
      </c>
      <c r="K2514" s="383" t="s">
        <v>618</v>
      </c>
      <c r="L2514" s="384">
        <v>0</v>
      </c>
      <c r="M2514" s="383" t="s">
        <v>619</v>
      </c>
      <c r="N2514" s="383" t="s">
        <v>620</v>
      </c>
      <c r="O2514" s="383" t="s">
        <v>230</v>
      </c>
    </row>
    <row r="2515" spans="1:15">
      <c r="A2515" s="385">
        <v>41999</v>
      </c>
      <c r="B2515" s="383" t="s">
        <v>11</v>
      </c>
      <c r="C2515" s="383" t="s">
        <v>12</v>
      </c>
      <c r="D2515" s="383" t="s">
        <v>13</v>
      </c>
      <c r="E2515" s="383" t="s">
        <v>678</v>
      </c>
      <c r="F2515" s="383" t="s">
        <v>10</v>
      </c>
      <c r="G2515" s="384">
        <v>247</v>
      </c>
      <c r="H2515" s="383" t="s">
        <v>730</v>
      </c>
      <c r="I2515" s="383" t="s">
        <v>731</v>
      </c>
      <c r="J2515" s="383" t="s">
        <v>617</v>
      </c>
      <c r="K2515" s="383" t="s">
        <v>618</v>
      </c>
      <c r="L2515" s="384">
        <v>0</v>
      </c>
      <c r="M2515" s="383" t="s">
        <v>619</v>
      </c>
      <c r="N2515" s="383" t="s">
        <v>620</v>
      </c>
      <c r="O2515" s="383" t="s">
        <v>230</v>
      </c>
    </row>
    <row r="2516" spans="1:15">
      <c r="A2516" s="385">
        <v>42000</v>
      </c>
      <c r="B2516" s="383" t="s">
        <v>11</v>
      </c>
      <c r="C2516" s="383" t="s">
        <v>12</v>
      </c>
      <c r="D2516" s="383" t="s">
        <v>13</v>
      </c>
      <c r="E2516" s="383" t="s">
        <v>678</v>
      </c>
      <c r="F2516" s="383" t="s">
        <v>10</v>
      </c>
      <c r="G2516" s="384">
        <v>247</v>
      </c>
      <c r="H2516" s="383" t="s">
        <v>730</v>
      </c>
      <c r="I2516" s="383" t="s">
        <v>731</v>
      </c>
      <c r="J2516" s="383" t="s">
        <v>617</v>
      </c>
      <c r="K2516" s="383" t="s">
        <v>618</v>
      </c>
      <c r="L2516" s="384">
        <v>0</v>
      </c>
      <c r="M2516" s="383" t="s">
        <v>619</v>
      </c>
      <c r="N2516" s="383" t="s">
        <v>620</v>
      </c>
      <c r="O2516" s="383" t="s">
        <v>230</v>
      </c>
    </row>
    <row r="2517" spans="1:15">
      <c r="A2517" s="385">
        <v>42001</v>
      </c>
      <c r="B2517" s="383" t="s">
        <v>21</v>
      </c>
      <c r="C2517" s="383" t="s">
        <v>12</v>
      </c>
      <c r="D2517" s="383" t="s">
        <v>22</v>
      </c>
      <c r="E2517" s="383" t="s">
        <v>658</v>
      </c>
      <c r="F2517" s="383" t="s">
        <v>10</v>
      </c>
      <c r="G2517" s="384">
        <v>1420</v>
      </c>
      <c r="H2517" s="383" t="s">
        <v>733</v>
      </c>
      <c r="I2517" s="383" t="s">
        <v>735</v>
      </c>
      <c r="J2517" s="383" t="s">
        <v>617</v>
      </c>
      <c r="K2517" s="383" t="s">
        <v>618</v>
      </c>
      <c r="L2517" s="384">
        <v>0</v>
      </c>
      <c r="M2517" s="383" t="s">
        <v>619</v>
      </c>
      <c r="N2517" s="383" t="s">
        <v>620</v>
      </c>
      <c r="O2517" s="383" t="s">
        <v>230</v>
      </c>
    </row>
    <row r="2518" spans="1:15">
      <c r="A2518" s="385">
        <v>42002</v>
      </c>
      <c r="B2518" s="383" t="s">
        <v>11</v>
      </c>
      <c r="C2518" s="383" t="s">
        <v>12</v>
      </c>
      <c r="D2518" s="383" t="s">
        <v>13</v>
      </c>
      <c r="E2518" s="383" t="s">
        <v>678</v>
      </c>
      <c r="F2518" s="383" t="s">
        <v>10</v>
      </c>
      <c r="G2518" s="384">
        <v>247</v>
      </c>
      <c r="H2518" s="383" t="s">
        <v>730</v>
      </c>
      <c r="I2518" s="383" t="s">
        <v>731</v>
      </c>
      <c r="J2518" s="383" t="s">
        <v>617</v>
      </c>
      <c r="K2518" s="383" t="s">
        <v>618</v>
      </c>
      <c r="L2518" s="384">
        <v>0</v>
      </c>
      <c r="M2518" s="383" t="s">
        <v>619</v>
      </c>
      <c r="N2518" s="383" t="s">
        <v>620</v>
      </c>
      <c r="O2518" s="383" t="s">
        <v>230</v>
      </c>
    </row>
    <row r="2519" spans="1:15">
      <c r="A2519" s="385">
        <v>42003</v>
      </c>
      <c r="B2519" s="383" t="s">
        <v>663</v>
      </c>
      <c r="C2519" s="383" t="s">
        <v>664</v>
      </c>
      <c r="D2519" s="383" t="s">
        <v>22</v>
      </c>
      <c r="E2519" s="383" t="s">
        <v>665</v>
      </c>
      <c r="F2519" s="383" t="s">
        <v>10</v>
      </c>
      <c r="G2519" s="384">
        <v>2860</v>
      </c>
      <c r="H2519" s="383" t="s">
        <v>704</v>
      </c>
      <c r="I2519" s="383" t="s">
        <v>709</v>
      </c>
      <c r="J2519" s="383" t="s">
        <v>617</v>
      </c>
      <c r="K2519" s="383" t="s">
        <v>618</v>
      </c>
      <c r="L2519" s="384">
        <v>0</v>
      </c>
      <c r="M2519" s="383" t="s">
        <v>619</v>
      </c>
      <c r="N2519" s="383" t="s">
        <v>620</v>
      </c>
      <c r="O2519" s="383" t="s">
        <v>230</v>
      </c>
    </row>
    <row r="2520" spans="1:15">
      <c r="A2520" s="385">
        <v>42004</v>
      </c>
      <c r="B2520" s="383" t="s">
        <v>663</v>
      </c>
      <c r="C2520" s="383" t="s">
        <v>664</v>
      </c>
      <c r="D2520" s="383" t="s">
        <v>22</v>
      </c>
      <c r="E2520" s="383" t="s">
        <v>665</v>
      </c>
      <c r="F2520" s="383" t="s">
        <v>10</v>
      </c>
      <c r="G2520" s="384">
        <v>2860</v>
      </c>
      <c r="H2520" s="383" t="s">
        <v>704</v>
      </c>
      <c r="I2520" s="383" t="s">
        <v>709</v>
      </c>
      <c r="J2520" s="383" t="s">
        <v>617</v>
      </c>
      <c r="K2520" s="383" t="s">
        <v>618</v>
      </c>
      <c r="L2520" s="384">
        <v>0</v>
      </c>
      <c r="M2520" s="383" t="s">
        <v>626</v>
      </c>
      <c r="N2520" s="383" t="s">
        <v>620</v>
      </c>
      <c r="O2520" s="383" t="s">
        <v>230</v>
      </c>
    </row>
    <row r="2521" spans="1:15">
      <c r="A2521" s="385">
        <v>42005</v>
      </c>
      <c r="B2521" s="383" t="s">
        <v>663</v>
      </c>
      <c r="C2521" s="383" t="s">
        <v>664</v>
      </c>
      <c r="D2521" s="383" t="s">
        <v>22</v>
      </c>
      <c r="E2521" s="383" t="s">
        <v>665</v>
      </c>
      <c r="F2521" s="383" t="s">
        <v>10</v>
      </c>
      <c r="G2521" s="384">
        <v>28000</v>
      </c>
      <c r="H2521" s="383" t="s">
        <v>704</v>
      </c>
      <c r="I2521" s="383" t="s">
        <v>714</v>
      </c>
      <c r="J2521" s="383" t="s">
        <v>617</v>
      </c>
      <c r="K2521" s="383" t="s">
        <v>618</v>
      </c>
      <c r="L2521" s="384">
        <v>0</v>
      </c>
      <c r="M2521" s="383" t="s">
        <v>626</v>
      </c>
      <c r="N2521" s="383" t="s">
        <v>620</v>
      </c>
      <c r="O2521" s="383" t="s">
        <v>230</v>
      </c>
    </row>
    <row r="2522" spans="1:15">
      <c r="A2522" s="385">
        <v>42006</v>
      </c>
      <c r="B2522" s="383" t="s">
        <v>694</v>
      </c>
      <c r="C2522" s="383" t="s">
        <v>23</v>
      </c>
      <c r="D2522" s="383" t="s">
        <v>22</v>
      </c>
      <c r="E2522" s="383" t="s">
        <v>695</v>
      </c>
      <c r="F2522" s="383" t="s">
        <v>10</v>
      </c>
      <c r="G2522" s="384">
        <v>3938</v>
      </c>
      <c r="H2522" s="383" t="s">
        <v>696</v>
      </c>
      <c r="I2522" s="383" t="s">
        <v>706</v>
      </c>
      <c r="J2522" s="383" t="s">
        <v>617</v>
      </c>
      <c r="K2522" s="383" t="s">
        <v>618</v>
      </c>
      <c r="L2522" s="384">
        <v>6319</v>
      </c>
      <c r="M2522" s="383" t="s">
        <v>627</v>
      </c>
      <c r="N2522" s="383" t="s">
        <v>620</v>
      </c>
      <c r="O2522" s="383" t="s">
        <v>230</v>
      </c>
    </row>
    <row r="2523" spans="1:15">
      <c r="A2523" s="385">
        <v>42007</v>
      </c>
      <c r="B2523" s="383" t="s">
        <v>694</v>
      </c>
      <c r="C2523" s="383" t="s">
        <v>23</v>
      </c>
      <c r="D2523" s="383" t="s">
        <v>22</v>
      </c>
      <c r="E2523" s="383" t="s">
        <v>695</v>
      </c>
      <c r="F2523" s="383" t="s">
        <v>10</v>
      </c>
      <c r="G2523" s="384">
        <v>3938</v>
      </c>
      <c r="H2523" s="383" t="s">
        <v>696</v>
      </c>
      <c r="I2523" s="383" t="s">
        <v>706</v>
      </c>
      <c r="J2523" s="383" t="s">
        <v>617</v>
      </c>
      <c r="K2523" s="383" t="s">
        <v>618</v>
      </c>
      <c r="L2523" s="384">
        <v>8221</v>
      </c>
      <c r="M2523" s="383" t="s">
        <v>627</v>
      </c>
      <c r="N2523" s="383" t="s">
        <v>620</v>
      </c>
      <c r="O2523" s="383" t="s">
        <v>230</v>
      </c>
    </row>
    <row r="2524" spans="1:15">
      <c r="A2524" s="385">
        <v>42008</v>
      </c>
      <c r="B2524" s="383" t="s">
        <v>694</v>
      </c>
      <c r="C2524" s="383" t="s">
        <v>23</v>
      </c>
      <c r="D2524" s="383" t="s">
        <v>22</v>
      </c>
      <c r="E2524" s="383" t="s">
        <v>695</v>
      </c>
      <c r="F2524" s="383" t="s">
        <v>10</v>
      </c>
      <c r="G2524" s="384">
        <v>3938</v>
      </c>
      <c r="H2524" s="383" t="s">
        <v>696</v>
      </c>
      <c r="I2524" s="383" t="s">
        <v>706</v>
      </c>
      <c r="J2524" s="383" t="s">
        <v>617</v>
      </c>
      <c r="K2524" s="383" t="s">
        <v>618</v>
      </c>
      <c r="L2524" s="384">
        <v>8501</v>
      </c>
      <c r="M2524" s="383" t="s">
        <v>627</v>
      </c>
      <c r="N2524" s="383" t="s">
        <v>620</v>
      </c>
      <c r="O2524" s="383" t="s">
        <v>230</v>
      </c>
    </row>
    <row r="2525" spans="1:15">
      <c r="A2525" s="385">
        <v>42009</v>
      </c>
      <c r="B2525" s="383" t="s">
        <v>663</v>
      </c>
      <c r="C2525" s="383" t="s">
        <v>664</v>
      </c>
      <c r="D2525" s="383" t="s">
        <v>22</v>
      </c>
      <c r="E2525" s="383" t="s">
        <v>665</v>
      </c>
      <c r="F2525" s="383" t="s">
        <v>10</v>
      </c>
      <c r="G2525" s="384">
        <v>2860</v>
      </c>
      <c r="H2525" s="383" t="s">
        <v>704</v>
      </c>
      <c r="I2525" s="383" t="s">
        <v>709</v>
      </c>
      <c r="J2525" s="383" t="s">
        <v>617</v>
      </c>
      <c r="K2525" s="383" t="s">
        <v>618</v>
      </c>
      <c r="L2525" s="384">
        <v>9088</v>
      </c>
      <c r="M2525" s="383" t="s">
        <v>627</v>
      </c>
      <c r="N2525" s="383" t="s">
        <v>620</v>
      </c>
      <c r="O2525" s="383" t="s">
        <v>230</v>
      </c>
    </row>
    <row r="2526" spans="1:15">
      <c r="A2526" s="385">
        <v>42010</v>
      </c>
      <c r="B2526" s="383" t="s">
        <v>663</v>
      </c>
      <c r="C2526" s="383" t="s">
        <v>664</v>
      </c>
      <c r="D2526" s="383" t="s">
        <v>22</v>
      </c>
      <c r="E2526" s="383" t="s">
        <v>665</v>
      </c>
      <c r="F2526" s="383" t="s">
        <v>10</v>
      </c>
      <c r="G2526" s="384">
        <v>2274</v>
      </c>
      <c r="H2526" s="383" t="s">
        <v>704</v>
      </c>
      <c r="I2526" s="383" t="s">
        <v>707</v>
      </c>
      <c r="J2526" s="383" t="s">
        <v>617</v>
      </c>
      <c r="K2526" s="383" t="s">
        <v>618</v>
      </c>
      <c r="L2526" s="384">
        <v>9280</v>
      </c>
      <c r="M2526" s="383" t="s">
        <v>629</v>
      </c>
      <c r="N2526" s="383" t="s">
        <v>620</v>
      </c>
      <c r="O2526" s="383" t="s">
        <v>230</v>
      </c>
    </row>
    <row r="2527" spans="1:15">
      <c r="A2527" s="385">
        <v>42011</v>
      </c>
      <c r="B2527" s="383" t="s">
        <v>694</v>
      </c>
      <c r="C2527" s="383" t="s">
        <v>23</v>
      </c>
      <c r="D2527" s="383" t="s">
        <v>22</v>
      </c>
      <c r="E2527" s="383" t="s">
        <v>695</v>
      </c>
      <c r="F2527" s="383" t="s">
        <v>10</v>
      </c>
      <c r="G2527" s="384">
        <v>3938</v>
      </c>
      <c r="H2527" s="383" t="s">
        <v>696</v>
      </c>
      <c r="I2527" s="383" t="s">
        <v>706</v>
      </c>
      <c r="J2527" s="383" t="s">
        <v>617</v>
      </c>
      <c r="K2527" s="383" t="s">
        <v>618</v>
      </c>
      <c r="L2527" s="384">
        <v>9280</v>
      </c>
      <c r="M2527" s="383" t="s">
        <v>629</v>
      </c>
      <c r="N2527" s="383" t="s">
        <v>620</v>
      </c>
      <c r="O2527" s="383" t="s">
        <v>230</v>
      </c>
    </row>
    <row r="2528" spans="1:15">
      <c r="A2528" s="385">
        <v>42012</v>
      </c>
      <c r="B2528" s="383" t="s">
        <v>663</v>
      </c>
      <c r="C2528" s="383" t="s">
        <v>664</v>
      </c>
      <c r="D2528" s="383" t="s">
        <v>22</v>
      </c>
      <c r="E2528" s="383" t="s">
        <v>665</v>
      </c>
      <c r="F2528" s="383" t="s">
        <v>10</v>
      </c>
      <c r="G2528" s="384">
        <v>28000</v>
      </c>
      <c r="H2528" s="383" t="s">
        <v>704</v>
      </c>
      <c r="I2528" s="383" t="s">
        <v>714</v>
      </c>
      <c r="J2528" s="383" t="s">
        <v>617</v>
      </c>
      <c r="K2528" s="383" t="s">
        <v>618</v>
      </c>
      <c r="L2528" s="384">
        <v>9280</v>
      </c>
      <c r="M2528" s="383" t="s">
        <v>630</v>
      </c>
      <c r="N2528" s="383" t="s">
        <v>620</v>
      </c>
      <c r="O2528" s="383" t="s">
        <v>230</v>
      </c>
    </row>
    <row r="2529" spans="1:15">
      <c r="A2529" s="385">
        <v>42013</v>
      </c>
      <c r="B2529" s="383" t="s">
        <v>663</v>
      </c>
      <c r="C2529" s="383" t="s">
        <v>664</v>
      </c>
      <c r="D2529" s="383" t="s">
        <v>22</v>
      </c>
      <c r="E2529" s="383" t="s">
        <v>665</v>
      </c>
      <c r="F2529" s="383" t="s">
        <v>10</v>
      </c>
      <c r="G2529" s="384">
        <v>28000</v>
      </c>
      <c r="H2529" s="383" t="s">
        <v>704</v>
      </c>
      <c r="I2529" s="383" t="s">
        <v>714</v>
      </c>
      <c r="J2529" s="383" t="s">
        <v>617</v>
      </c>
      <c r="K2529" s="383" t="s">
        <v>618</v>
      </c>
      <c r="L2529" s="384">
        <v>9280</v>
      </c>
      <c r="M2529" s="383" t="s">
        <v>630</v>
      </c>
      <c r="N2529" s="383" t="s">
        <v>620</v>
      </c>
      <c r="O2529" s="383" t="s">
        <v>230</v>
      </c>
    </row>
    <row r="2530" spans="1:15">
      <c r="A2530" s="385">
        <v>42018</v>
      </c>
      <c r="B2530" s="383" t="s">
        <v>621</v>
      </c>
      <c r="C2530" s="383" t="s">
        <v>8</v>
      </c>
      <c r="D2530" s="383" t="s">
        <v>9</v>
      </c>
      <c r="E2530" s="383" t="s">
        <v>622</v>
      </c>
      <c r="F2530" s="383" t="s">
        <v>10</v>
      </c>
      <c r="G2530" s="384">
        <v>9855</v>
      </c>
      <c r="H2530" s="383" t="s">
        <v>14</v>
      </c>
      <c r="I2530" s="383" t="s">
        <v>693</v>
      </c>
      <c r="J2530" s="383" t="s">
        <v>617</v>
      </c>
      <c r="K2530" s="383" t="s">
        <v>618</v>
      </c>
      <c r="L2530" s="384">
        <v>9804</v>
      </c>
      <c r="M2530" s="383" t="s">
        <v>631</v>
      </c>
      <c r="N2530" s="383" t="s">
        <v>620</v>
      </c>
      <c r="O2530" s="383" t="s">
        <v>230</v>
      </c>
    </row>
    <row r="2531" spans="1:15">
      <c r="A2531" s="385">
        <v>42019</v>
      </c>
      <c r="B2531" s="383" t="s">
        <v>621</v>
      </c>
      <c r="C2531" s="383" t="s">
        <v>8</v>
      </c>
      <c r="D2531" s="383" t="s">
        <v>9</v>
      </c>
      <c r="E2531" s="383" t="s">
        <v>622</v>
      </c>
      <c r="F2531" s="383" t="s">
        <v>10</v>
      </c>
      <c r="G2531" s="384">
        <v>590</v>
      </c>
      <c r="H2531" s="383" t="s">
        <v>14</v>
      </c>
      <c r="I2531" s="383" t="s">
        <v>691</v>
      </c>
      <c r="J2531" s="383" t="s">
        <v>617</v>
      </c>
      <c r="K2531" s="383" t="s">
        <v>618</v>
      </c>
      <c r="L2531" s="384">
        <v>11627</v>
      </c>
      <c r="M2531" s="383" t="s">
        <v>631</v>
      </c>
      <c r="N2531" s="383" t="s">
        <v>620</v>
      </c>
      <c r="O2531" s="383" t="s">
        <v>230</v>
      </c>
    </row>
    <row r="2532" spans="1:15">
      <c r="A2532" s="385">
        <v>42021</v>
      </c>
      <c r="B2532" s="383" t="s">
        <v>621</v>
      </c>
      <c r="C2532" s="383" t="s">
        <v>8</v>
      </c>
      <c r="D2532" s="383" t="s">
        <v>9</v>
      </c>
      <c r="E2532" s="383" t="s">
        <v>622</v>
      </c>
      <c r="F2532" s="383" t="s">
        <v>10</v>
      </c>
      <c r="G2532" s="384">
        <v>590</v>
      </c>
      <c r="H2532" s="383" t="s">
        <v>14</v>
      </c>
      <c r="I2532" s="383" t="s">
        <v>691</v>
      </c>
      <c r="J2532" s="383" t="s">
        <v>617</v>
      </c>
      <c r="K2532" s="383" t="s">
        <v>618</v>
      </c>
      <c r="L2532" s="384">
        <v>12650</v>
      </c>
      <c r="M2532" s="383" t="s">
        <v>632</v>
      </c>
      <c r="N2532" s="383" t="s">
        <v>620</v>
      </c>
      <c r="O2532" s="383" t="s">
        <v>230</v>
      </c>
    </row>
    <row r="2533" spans="1:15">
      <c r="A2533" s="385">
        <v>42020</v>
      </c>
      <c r="B2533" s="383" t="s">
        <v>663</v>
      </c>
      <c r="C2533" s="383" t="s">
        <v>664</v>
      </c>
      <c r="D2533" s="383" t="s">
        <v>22</v>
      </c>
      <c r="E2533" s="383" t="s">
        <v>665</v>
      </c>
      <c r="F2533" s="383" t="s">
        <v>10</v>
      </c>
      <c r="G2533" s="384">
        <v>47885</v>
      </c>
      <c r="H2533" s="383" t="s">
        <v>704</v>
      </c>
      <c r="I2533" s="383" t="s">
        <v>736</v>
      </c>
      <c r="J2533" s="383" t="s">
        <v>617</v>
      </c>
      <c r="K2533" s="383" t="s">
        <v>618</v>
      </c>
      <c r="L2533" s="384">
        <v>12650</v>
      </c>
      <c r="M2533" s="383" t="s">
        <v>631</v>
      </c>
      <c r="N2533" s="383" t="s">
        <v>620</v>
      </c>
      <c r="O2533" s="383" t="s">
        <v>230</v>
      </c>
    </row>
    <row r="2534" spans="1:15">
      <c r="A2534" s="385">
        <v>42022</v>
      </c>
      <c r="B2534" s="383" t="s">
        <v>621</v>
      </c>
      <c r="C2534" s="383" t="s">
        <v>8</v>
      </c>
      <c r="D2534" s="383" t="s">
        <v>9</v>
      </c>
      <c r="E2534" s="383" t="s">
        <v>622</v>
      </c>
      <c r="F2534" s="383" t="s">
        <v>10</v>
      </c>
      <c r="G2534" s="384">
        <v>590</v>
      </c>
      <c r="H2534" s="383" t="s">
        <v>14</v>
      </c>
      <c r="I2534" s="383" t="s">
        <v>691</v>
      </c>
      <c r="J2534" s="383" t="s">
        <v>617</v>
      </c>
      <c r="K2534" s="383" t="s">
        <v>618</v>
      </c>
      <c r="L2534" s="384">
        <v>12650</v>
      </c>
      <c r="M2534" s="383" t="s">
        <v>632</v>
      </c>
      <c r="N2534" s="383" t="s">
        <v>620</v>
      </c>
      <c r="O2534" s="383" t="s">
        <v>230</v>
      </c>
    </row>
    <row r="2535" spans="1:15">
      <c r="A2535" s="385">
        <v>42023</v>
      </c>
      <c r="B2535" s="383" t="s">
        <v>621</v>
      </c>
      <c r="C2535" s="383" t="s">
        <v>8</v>
      </c>
      <c r="D2535" s="383" t="s">
        <v>9</v>
      </c>
      <c r="E2535" s="383" t="s">
        <v>622</v>
      </c>
      <c r="F2535" s="383" t="s">
        <v>10</v>
      </c>
      <c r="G2535" s="384">
        <v>590</v>
      </c>
      <c r="H2535" s="383" t="s">
        <v>14</v>
      </c>
      <c r="I2535" s="383" t="s">
        <v>691</v>
      </c>
      <c r="J2535" s="383" t="s">
        <v>617</v>
      </c>
      <c r="K2535" s="383" t="s">
        <v>618</v>
      </c>
      <c r="L2535" s="384">
        <v>12650</v>
      </c>
      <c r="M2535" s="383" t="s">
        <v>632</v>
      </c>
      <c r="N2535" s="383" t="s">
        <v>620</v>
      </c>
      <c r="O2535" s="383" t="s">
        <v>230</v>
      </c>
    </row>
    <row r="2536" spans="1:15">
      <c r="A2536" s="385">
        <v>42024</v>
      </c>
      <c r="B2536" s="383" t="s">
        <v>621</v>
      </c>
      <c r="C2536" s="383" t="s">
        <v>8</v>
      </c>
      <c r="D2536" s="383" t="s">
        <v>9</v>
      </c>
      <c r="E2536" s="383" t="s">
        <v>622</v>
      </c>
      <c r="F2536" s="383" t="s">
        <v>10</v>
      </c>
      <c r="G2536" s="384">
        <v>590</v>
      </c>
      <c r="H2536" s="383" t="s">
        <v>14</v>
      </c>
      <c r="I2536" s="383" t="s">
        <v>691</v>
      </c>
      <c r="J2536" s="383" t="s">
        <v>617</v>
      </c>
      <c r="K2536" s="383" t="s">
        <v>618</v>
      </c>
      <c r="L2536" s="384">
        <v>12775</v>
      </c>
      <c r="M2536" s="383" t="s">
        <v>633</v>
      </c>
      <c r="N2536" s="383" t="s">
        <v>620</v>
      </c>
      <c r="O2536" s="383" t="s">
        <v>230</v>
      </c>
    </row>
    <row r="2537" spans="1:15">
      <c r="A2537" s="385">
        <v>42025</v>
      </c>
      <c r="B2537" s="383" t="s">
        <v>621</v>
      </c>
      <c r="C2537" s="383" t="s">
        <v>8</v>
      </c>
      <c r="D2537" s="383" t="s">
        <v>9</v>
      </c>
      <c r="E2537" s="383" t="s">
        <v>622</v>
      </c>
      <c r="F2537" s="383" t="s">
        <v>10</v>
      </c>
      <c r="G2537" s="384">
        <v>590</v>
      </c>
      <c r="H2537" s="383" t="s">
        <v>14</v>
      </c>
      <c r="I2537" s="383" t="s">
        <v>691</v>
      </c>
      <c r="J2537" s="383" t="s">
        <v>617</v>
      </c>
      <c r="K2537" s="383" t="s">
        <v>618</v>
      </c>
      <c r="L2537" s="384">
        <v>14695</v>
      </c>
      <c r="M2537" s="383" t="s">
        <v>633</v>
      </c>
      <c r="N2537" s="383" t="s">
        <v>620</v>
      </c>
      <c r="O2537" s="383" t="s">
        <v>230</v>
      </c>
    </row>
    <row r="2538" spans="1:15">
      <c r="A2538" s="385">
        <v>42026</v>
      </c>
      <c r="B2538" s="383" t="s">
        <v>621</v>
      </c>
      <c r="C2538" s="383" t="s">
        <v>8</v>
      </c>
      <c r="D2538" s="383" t="s">
        <v>9</v>
      </c>
      <c r="E2538" s="383" t="s">
        <v>622</v>
      </c>
      <c r="F2538" s="383" t="s">
        <v>10</v>
      </c>
      <c r="G2538" s="384">
        <v>590</v>
      </c>
      <c r="H2538" s="383" t="s">
        <v>14</v>
      </c>
      <c r="I2538" s="383" t="s">
        <v>691</v>
      </c>
      <c r="J2538" s="383" t="s">
        <v>617</v>
      </c>
      <c r="K2538" s="383" t="s">
        <v>618</v>
      </c>
      <c r="L2538" s="384">
        <v>15922</v>
      </c>
      <c r="M2538" s="383" t="s">
        <v>633</v>
      </c>
      <c r="N2538" s="383" t="s">
        <v>620</v>
      </c>
      <c r="O2538" s="383" t="s">
        <v>230</v>
      </c>
    </row>
    <row r="2539" spans="1:15">
      <c r="A2539" s="385">
        <v>42027</v>
      </c>
      <c r="B2539" s="383" t="s">
        <v>621</v>
      </c>
      <c r="C2539" s="383" t="s">
        <v>8</v>
      </c>
      <c r="D2539" s="383" t="s">
        <v>9</v>
      </c>
      <c r="E2539" s="383" t="s">
        <v>622</v>
      </c>
      <c r="F2539" s="383" t="s">
        <v>10</v>
      </c>
      <c r="G2539" s="384">
        <v>590</v>
      </c>
      <c r="H2539" s="383" t="s">
        <v>14</v>
      </c>
      <c r="I2539" s="383" t="s">
        <v>691</v>
      </c>
      <c r="J2539" s="383" t="s">
        <v>617</v>
      </c>
      <c r="K2539" s="383" t="s">
        <v>618</v>
      </c>
      <c r="L2539" s="384">
        <v>17245</v>
      </c>
      <c r="M2539" s="383" t="s">
        <v>633</v>
      </c>
      <c r="N2539" s="383" t="s">
        <v>620</v>
      </c>
      <c r="O2539" s="383" t="s">
        <v>230</v>
      </c>
    </row>
    <row r="2540" spans="1:15">
      <c r="A2540" s="385">
        <v>42028</v>
      </c>
      <c r="B2540" s="383" t="s">
        <v>621</v>
      </c>
      <c r="C2540" s="383" t="s">
        <v>8</v>
      </c>
      <c r="D2540" s="383" t="s">
        <v>9</v>
      </c>
      <c r="E2540" s="383" t="s">
        <v>622</v>
      </c>
      <c r="F2540" s="383" t="s">
        <v>10</v>
      </c>
      <c r="G2540" s="384">
        <v>590</v>
      </c>
      <c r="H2540" s="383" t="s">
        <v>14</v>
      </c>
      <c r="I2540" s="383" t="s">
        <v>691</v>
      </c>
      <c r="J2540" s="383" t="s">
        <v>617</v>
      </c>
      <c r="K2540" s="383" t="s">
        <v>618</v>
      </c>
      <c r="L2540" s="384">
        <v>18650</v>
      </c>
      <c r="M2540" s="383" t="s">
        <v>633</v>
      </c>
      <c r="N2540" s="383" t="s">
        <v>620</v>
      </c>
      <c r="O2540" s="383" t="s">
        <v>230</v>
      </c>
    </row>
    <row r="2541" spans="1:15">
      <c r="A2541" s="385">
        <v>42029</v>
      </c>
      <c r="B2541" s="383" t="s">
        <v>621</v>
      </c>
      <c r="C2541" s="383" t="s">
        <v>8</v>
      </c>
      <c r="D2541" s="383" t="s">
        <v>9</v>
      </c>
      <c r="E2541" s="383" t="s">
        <v>622</v>
      </c>
      <c r="F2541" s="383" t="s">
        <v>10</v>
      </c>
      <c r="G2541" s="384">
        <v>590</v>
      </c>
      <c r="H2541" s="383" t="s">
        <v>14</v>
      </c>
      <c r="I2541" s="383" t="s">
        <v>691</v>
      </c>
      <c r="J2541" s="383" t="s">
        <v>617</v>
      </c>
      <c r="K2541" s="383" t="s">
        <v>618</v>
      </c>
      <c r="L2541" s="384">
        <v>18650</v>
      </c>
      <c r="M2541" s="383" t="s">
        <v>633</v>
      </c>
      <c r="N2541" s="383" t="s">
        <v>620</v>
      </c>
      <c r="O2541" s="383" t="s">
        <v>230</v>
      </c>
    </row>
    <row r="2542" spans="1:15">
      <c r="A2542" s="385">
        <v>42030</v>
      </c>
      <c r="B2542" s="383" t="s">
        <v>621</v>
      </c>
      <c r="C2542" s="383" t="s">
        <v>8</v>
      </c>
      <c r="D2542" s="383" t="s">
        <v>9</v>
      </c>
      <c r="E2542" s="383" t="s">
        <v>622</v>
      </c>
      <c r="F2542" s="383" t="s">
        <v>10</v>
      </c>
      <c r="G2542" s="384">
        <v>590</v>
      </c>
      <c r="H2542" s="383" t="s">
        <v>14</v>
      </c>
      <c r="I2542" s="383" t="s">
        <v>691</v>
      </c>
      <c r="J2542" s="383" t="s">
        <v>617</v>
      </c>
      <c r="K2542" s="383" t="s">
        <v>618</v>
      </c>
      <c r="L2542" s="384">
        <v>18650</v>
      </c>
      <c r="M2542" s="383" t="s">
        <v>634</v>
      </c>
      <c r="N2542" s="383" t="s">
        <v>620</v>
      </c>
      <c r="O2542" s="383" t="s">
        <v>230</v>
      </c>
    </row>
    <row r="2543" spans="1:15">
      <c r="A2543" s="385">
        <v>42031</v>
      </c>
      <c r="B2543" s="383" t="s">
        <v>621</v>
      </c>
      <c r="C2543" s="383" t="s">
        <v>8</v>
      </c>
      <c r="D2543" s="383" t="s">
        <v>9</v>
      </c>
      <c r="E2543" s="383" t="s">
        <v>622</v>
      </c>
      <c r="F2543" s="383" t="s">
        <v>10</v>
      </c>
      <c r="G2543" s="384">
        <v>590</v>
      </c>
      <c r="H2543" s="383" t="s">
        <v>14</v>
      </c>
      <c r="I2543" s="383" t="s">
        <v>691</v>
      </c>
      <c r="J2543" s="383" t="s">
        <v>617</v>
      </c>
      <c r="K2543" s="383" t="s">
        <v>618</v>
      </c>
      <c r="L2543" s="384">
        <v>18650</v>
      </c>
      <c r="M2543" s="383" t="s">
        <v>634</v>
      </c>
      <c r="N2543" s="383" t="s">
        <v>620</v>
      </c>
      <c r="O2543" s="383" t="s">
        <v>230</v>
      </c>
    </row>
    <row r="2544" spans="1:15">
      <c r="A2544" s="385">
        <v>42032</v>
      </c>
      <c r="B2544" s="383" t="s">
        <v>621</v>
      </c>
      <c r="C2544" s="383" t="s">
        <v>8</v>
      </c>
      <c r="D2544" s="383" t="s">
        <v>9</v>
      </c>
      <c r="E2544" s="383" t="s">
        <v>622</v>
      </c>
      <c r="F2544" s="383" t="s">
        <v>10</v>
      </c>
      <c r="G2544" s="384">
        <v>590</v>
      </c>
      <c r="H2544" s="383" t="s">
        <v>14</v>
      </c>
      <c r="I2544" s="383" t="s">
        <v>691</v>
      </c>
      <c r="J2544" s="383" t="s">
        <v>617</v>
      </c>
      <c r="K2544" s="383" t="s">
        <v>618</v>
      </c>
      <c r="L2544" s="384">
        <v>18650</v>
      </c>
      <c r="M2544" s="383" t="s">
        <v>634</v>
      </c>
      <c r="N2544" s="383" t="s">
        <v>620</v>
      </c>
      <c r="O2544" s="383" t="s">
        <v>230</v>
      </c>
    </row>
    <row r="2545" spans="1:15">
      <c r="A2545" s="385">
        <v>42033</v>
      </c>
      <c r="B2545" s="383" t="s">
        <v>621</v>
      </c>
      <c r="C2545" s="383" t="s">
        <v>8</v>
      </c>
      <c r="D2545" s="383" t="s">
        <v>9</v>
      </c>
      <c r="E2545" s="383" t="s">
        <v>622</v>
      </c>
      <c r="F2545" s="383" t="s">
        <v>10</v>
      </c>
      <c r="G2545" s="384">
        <v>590</v>
      </c>
      <c r="H2545" s="383" t="s">
        <v>14</v>
      </c>
      <c r="I2545" s="383" t="s">
        <v>691</v>
      </c>
      <c r="J2545" s="383" t="s">
        <v>617</v>
      </c>
      <c r="K2545" s="383" t="s">
        <v>618</v>
      </c>
      <c r="L2545" s="384">
        <v>18650</v>
      </c>
      <c r="M2545" s="383" t="s">
        <v>634</v>
      </c>
      <c r="N2545" s="383" t="s">
        <v>620</v>
      </c>
      <c r="O2545" s="383" t="s">
        <v>230</v>
      </c>
    </row>
    <row r="2546" spans="1:15">
      <c r="A2546" s="385">
        <v>42035</v>
      </c>
      <c r="B2546" s="383" t="s">
        <v>621</v>
      </c>
      <c r="C2546" s="383" t="s">
        <v>8</v>
      </c>
      <c r="D2546" s="383" t="s">
        <v>9</v>
      </c>
      <c r="E2546" s="383" t="s">
        <v>622</v>
      </c>
      <c r="F2546" s="383" t="s">
        <v>10</v>
      </c>
      <c r="G2546" s="384">
        <v>590</v>
      </c>
      <c r="H2546" s="383" t="s">
        <v>14</v>
      </c>
      <c r="I2546" s="383" t="s">
        <v>691</v>
      </c>
      <c r="J2546" s="383" t="s">
        <v>617</v>
      </c>
      <c r="K2546" s="383" t="s">
        <v>618</v>
      </c>
      <c r="L2546" s="384">
        <v>18650</v>
      </c>
      <c r="M2546" s="383" t="s">
        <v>634</v>
      </c>
      <c r="N2546" s="383" t="s">
        <v>620</v>
      </c>
      <c r="O2546" s="383" t="s">
        <v>230</v>
      </c>
    </row>
    <row r="2547" spans="1:15">
      <c r="A2547" s="385">
        <v>42036</v>
      </c>
      <c r="B2547" s="383" t="s">
        <v>621</v>
      </c>
      <c r="C2547" s="383" t="s">
        <v>8</v>
      </c>
      <c r="D2547" s="383" t="s">
        <v>9</v>
      </c>
      <c r="E2547" s="383" t="s">
        <v>622</v>
      </c>
      <c r="F2547" s="383" t="s">
        <v>10</v>
      </c>
      <c r="G2547" s="384">
        <v>590</v>
      </c>
      <c r="H2547" s="383" t="s">
        <v>14</v>
      </c>
      <c r="I2547" s="383" t="s">
        <v>691</v>
      </c>
      <c r="J2547" s="383" t="s">
        <v>617</v>
      </c>
      <c r="K2547" s="383" t="s">
        <v>618</v>
      </c>
      <c r="L2547" s="384">
        <v>18660</v>
      </c>
      <c r="M2547" s="383" t="s">
        <v>634</v>
      </c>
      <c r="N2547" s="383" t="s">
        <v>620</v>
      </c>
      <c r="O2547" s="383" t="s">
        <v>230</v>
      </c>
    </row>
    <row r="2548" spans="1:15">
      <c r="A2548" s="385">
        <v>42037</v>
      </c>
      <c r="B2548" s="383" t="s">
        <v>621</v>
      </c>
      <c r="C2548" s="383" t="s">
        <v>8</v>
      </c>
      <c r="D2548" s="383" t="s">
        <v>9</v>
      </c>
      <c r="E2548" s="383" t="s">
        <v>622</v>
      </c>
      <c r="F2548" s="383" t="s">
        <v>10</v>
      </c>
      <c r="G2548" s="384">
        <v>590</v>
      </c>
      <c r="H2548" s="383" t="s">
        <v>14</v>
      </c>
      <c r="I2548" s="383" t="s">
        <v>691</v>
      </c>
      <c r="J2548" s="383" t="s">
        <v>617</v>
      </c>
      <c r="K2548" s="383" t="s">
        <v>618</v>
      </c>
      <c r="L2548" s="384">
        <v>18660</v>
      </c>
      <c r="M2548" s="383" t="s">
        <v>634</v>
      </c>
      <c r="N2548" s="383" t="s">
        <v>620</v>
      </c>
      <c r="O2548" s="383" t="s">
        <v>230</v>
      </c>
    </row>
    <row r="2549" spans="1:15">
      <c r="A2549" s="385">
        <v>42038</v>
      </c>
      <c r="B2549" s="383" t="s">
        <v>663</v>
      </c>
      <c r="C2549" s="383" t="s">
        <v>664</v>
      </c>
      <c r="D2549" s="383" t="s">
        <v>22</v>
      </c>
      <c r="E2549" s="383" t="s">
        <v>665</v>
      </c>
      <c r="F2549" s="383" t="s">
        <v>10</v>
      </c>
      <c r="G2549" s="384">
        <v>2860</v>
      </c>
      <c r="H2549" s="383" t="s">
        <v>704</v>
      </c>
      <c r="I2549" s="383" t="s">
        <v>709</v>
      </c>
      <c r="J2549" s="383" t="s">
        <v>617</v>
      </c>
      <c r="K2549" s="383" t="s">
        <v>618</v>
      </c>
      <c r="L2549" s="384">
        <v>18660</v>
      </c>
      <c r="M2549" s="383" t="s">
        <v>634</v>
      </c>
      <c r="N2549" s="383" t="s">
        <v>620</v>
      </c>
      <c r="O2549" s="383" t="s">
        <v>230</v>
      </c>
    </row>
    <row r="2550" spans="1:15">
      <c r="A2550" s="385">
        <v>42039</v>
      </c>
      <c r="B2550" s="383" t="s">
        <v>621</v>
      </c>
      <c r="C2550" s="383" t="s">
        <v>8</v>
      </c>
      <c r="D2550" s="383" t="s">
        <v>9</v>
      </c>
      <c r="E2550" s="383" t="s">
        <v>622</v>
      </c>
      <c r="F2550" s="383" t="s">
        <v>10</v>
      </c>
      <c r="G2550" s="384">
        <v>590</v>
      </c>
      <c r="H2550" s="383" t="s">
        <v>14</v>
      </c>
      <c r="I2550" s="383" t="s">
        <v>691</v>
      </c>
      <c r="J2550" s="383" t="s">
        <v>617</v>
      </c>
      <c r="K2550" s="383" t="s">
        <v>618</v>
      </c>
      <c r="L2550" s="384">
        <v>18660</v>
      </c>
      <c r="M2550" s="383" t="s">
        <v>634</v>
      </c>
      <c r="N2550" s="383" t="s">
        <v>620</v>
      </c>
      <c r="O2550" s="383" t="s">
        <v>230</v>
      </c>
    </row>
    <row r="2551" spans="1:15">
      <c r="A2551" s="385">
        <v>42040</v>
      </c>
      <c r="B2551" s="383" t="s">
        <v>621</v>
      </c>
      <c r="C2551" s="383" t="s">
        <v>8</v>
      </c>
      <c r="D2551" s="383" t="s">
        <v>9</v>
      </c>
      <c r="E2551" s="383" t="s">
        <v>622</v>
      </c>
      <c r="F2551" s="383" t="s">
        <v>10</v>
      </c>
      <c r="G2551" s="384">
        <v>590</v>
      </c>
      <c r="H2551" s="383" t="s">
        <v>14</v>
      </c>
      <c r="I2551" s="383" t="s">
        <v>691</v>
      </c>
      <c r="J2551" s="383" t="s">
        <v>617</v>
      </c>
      <c r="K2551" s="383" t="s">
        <v>618</v>
      </c>
      <c r="L2551" s="384">
        <v>18761</v>
      </c>
      <c r="M2551" s="383" t="s">
        <v>635</v>
      </c>
      <c r="N2551" s="383" t="s">
        <v>620</v>
      </c>
      <c r="O2551" s="383" t="s">
        <v>230</v>
      </c>
    </row>
    <row r="2552" spans="1:15">
      <c r="A2552" s="385">
        <v>42041</v>
      </c>
      <c r="B2552" s="383" t="s">
        <v>621</v>
      </c>
      <c r="C2552" s="383" t="s">
        <v>8</v>
      </c>
      <c r="D2552" s="383" t="s">
        <v>9</v>
      </c>
      <c r="E2552" s="383" t="s">
        <v>622</v>
      </c>
      <c r="F2552" s="383" t="s">
        <v>10</v>
      </c>
      <c r="G2552" s="384">
        <v>590</v>
      </c>
      <c r="H2552" s="383" t="s">
        <v>14</v>
      </c>
      <c r="I2552" s="383" t="s">
        <v>691</v>
      </c>
      <c r="J2552" s="383" t="s">
        <v>617</v>
      </c>
      <c r="K2552" s="383" t="s">
        <v>618</v>
      </c>
      <c r="L2552" s="384">
        <v>18761</v>
      </c>
      <c r="M2552" s="383" t="s">
        <v>635</v>
      </c>
      <c r="N2552" s="383" t="s">
        <v>620</v>
      </c>
      <c r="O2552" s="383" t="s">
        <v>230</v>
      </c>
    </row>
    <row r="2553" spans="1:15">
      <c r="A2553" s="385">
        <v>42042</v>
      </c>
      <c r="B2553" s="383" t="s">
        <v>621</v>
      </c>
      <c r="C2553" s="383" t="s">
        <v>8</v>
      </c>
      <c r="D2553" s="383" t="s">
        <v>9</v>
      </c>
      <c r="E2553" s="383" t="s">
        <v>622</v>
      </c>
      <c r="F2553" s="383" t="s">
        <v>10</v>
      </c>
      <c r="G2553" s="384">
        <v>590</v>
      </c>
      <c r="H2553" s="383" t="s">
        <v>14</v>
      </c>
      <c r="I2553" s="383" t="s">
        <v>691</v>
      </c>
      <c r="J2553" s="383" t="s">
        <v>617</v>
      </c>
      <c r="K2553" s="383" t="s">
        <v>618</v>
      </c>
      <c r="L2553" s="384">
        <v>18800</v>
      </c>
      <c r="M2553" s="383" t="s">
        <v>635</v>
      </c>
      <c r="N2553" s="383" t="s">
        <v>620</v>
      </c>
      <c r="O2553" s="383" t="s">
        <v>230</v>
      </c>
    </row>
    <row r="2554" spans="1:15">
      <c r="A2554" s="385">
        <v>42043</v>
      </c>
      <c r="B2554" s="383" t="s">
        <v>621</v>
      </c>
      <c r="C2554" s="383" t="s">
        <v>8</v>
      </c>
      <c r="D2554" s="383" t="s">
        <v>9</v>
      </c>
      <c r="E2554" s="383" t="s">
        <v>622</v>
      </c>
      <c r="F2554" s="383" t="s">
        <v>10</v>
      </c>
      <c r="G2554" s="384">
        <v>590</v>
      </c>
      <c r="H2554" s="383" t="s">
        <v>14</v>
      </c>
      <c r="I2554" s="383" t="s">
        <v>691</v>
      </c>
      <c r="J2554" s="383" t="s">
        <v>617</v>
      </c>
      <c r="K2554" s="383" t="s">
        <v>618</v>
      </c>
      <c r="L2554" s="384">
        <v>20258</v>
      </c>
      <c r="M2554" s="383" t="s">
        <v>635</v>
      </c>
      <c r="N2554" s="383" t="s">
        <v>620</v>
      </c>
      <c r="O2554" s="383" t="s">
        <v>230</v>
      </c>
    </row>
    <row r="2555" spans="1:15">
      <c r="A2555" s="385">
        <v>42044</v>
      </c>
      <c r="B2555" s="383" t="s">
        <v>621</v>
      </c>
      <c r="C2555" s="383" t="s">
        <v>8</v>
      </c>
      <c r="D2555" s="383" t="s">
        <v>9</v>
      </c>
      <c r="E2555" s="383" t="s">
        <v>622</v>
      </c>
      <c r="F2555" s="383" t="s">
        <v>10</v>
      </c>
      <c r="G2555" s="384">
        <v>590</v>
      </c>
      <c r="H2555" s="383" t="s">
        <v>14</v>
      </c>
      <c r="I2555" s="383" t="s">
        <v>691</v>
      </c>
      <c r="J2555" s="383" t="s">
        <v>617</v>
      </c>
      <c r="K2555" s="383" t="s">
        <v>618</v>
      </c>
      <c r="L2555" s="384">
        <v>20833</v>
      </c>
      <c r="M2555" s="383" t="s">
        <v>635</v>
      </c>
      <c r="N2555" s="383" t="s">
        <v>620</v>
      </c>
      <c r="O2555" s="383" t="s">
        <v>230</v>
      </c>
    </row>
    <row r="2556" spans="1:15">
      <c r="A2556" s="385">
        <v>42045</v>
      </c>
      <c r="B2556" s="383" t="s">
        <v>621</v>
      </c>
      <c r="C2556" s="383" t="s">
        <v>8</v>
      </c>
      <c r="D2556" s="383" t="s">
        <v>9</v>
      </c>
      <c r="E2556" s="383" t="s">
        <v>622</v>
      </c>
      <c r="F2556" s="383" t="s">
        <v>10</v>
      </c>
      <c r="G2556" s="384">
        <v>590</v>
      </c>
      <c r="H2556" s="383" t="s">
        <v>14</v>
      </c>
      <c r="I2556" s="383" t="s">
        <v>691</v>
      </c>
      <c r="J2556" s="383" t="s">
        <v>617</v>
      </c>
      <c r="K2556" s="383" t="s">
        <v>618</v>
      </c>
      <c r="L2556" s="384">
        <v>20833</v>
      </c>
      <c r="M2556" s="383" t="s">
        <v>635</v>
      </c>
      <c r="N2556" s="383" t="s">
        <v>620</v>
      </c>
      <c r="O2556" s="383" t="s">
        <v>230</v>
      </c>
    </row>
    <row r="2557" spans="1:15">
      <c r="A2557" s="385">
        <v>42046</v>
      </c>
      <c r="B2557" s="383" t="s">
        <v>621</v>
      </c>
      <c r="C2557" s="383" t="s">
        <v>8</v>
      </c>
      <c r="D2557" s="383" t="s">
        <v>9</v>
      </c>
      <c r="E2557" s="383" t="s">
        <v>622</v>
      </c>
      <c r="F2557" s="383" t="s">
        <v>10</v>
      </c>
      <c r="G2557" s="384">
        <v>590</v>
      </c>
      <c r="H2557" s="383" t="s">
        <v>14</v>
      </c>
      <c r="I2557" s="383" t="s">
        <v>691</v>
      </c>
      <c r="J2557" s="383" t="s">
        <v>617</v>
      </c>
      <c r="K2557" s="383" t="s">
        <v>618</v>
      </c>
      <c r="L2557" s="384">
        <v>20833</v>
      </c>
      <c r="M2557" s="383" t="s">
        <v>635</v>
      </c>
      <c r="N2557" s="383" t="s">
        <v>620</v>
      </c>
      <c r="O2557" s="383" t="s">
        <v>230</v>
      </c>
    </row>
    <row r="2558" spans="1:15">
      <c r="A2558" s="385">
        <v>42047</v>
      </c>
      <c r="B2558" s="383" t="s">
        <v>621</v>
      </c>
      <c r="C2558" s="383" t="s">
        <v>8</v>
      </c>
      <c r="D2558" s="383" t="s">
        <v>9</v>
      </c>
      <c r="E2558" s="383" t="s">
        <v>622</v>
      </c>
      <c r="F2558" s="383" t="s">
        <v>10</v>
      </c>
      <c r="G2558" s="384">
        <v>590</v>
      </c>
      <c r="H2558" s="383" t="s">
        <v>14</v>
      </c>
      <c r="I2558" s="383" t="s">
        <v>691</v>
      </c>
      <c r="J2558" s="383" t="s">
        <v>617</v>
      </c>
      <c r="K2558" s="383" t="s">
        <v>618</v>
      </c>
      <c r="L2558" s="384">
        <v>20833</v>
      </c>
      <c r="M2558" s="383" t="s">
        <v>635</v>
      </c>
      <c r="N2558" s="383" t="s">
        <v>620</v>
      </c>
      <c r="O2558" s="383" t="s">
        <v>230</v>
      </c>
    </row>
    <row r="2559" spans="1:15">
      <c r="A2559" s="385">
        <v>42048</v>
      </c>
      <c r="B2559" s="383" t="s">
        <v>621</v>
      </c>
      <c r="C2559" s="383" t="s">
        <v>8</v>
      </c>
      <c r="D2559" s="383" t="s">
        <v>9</v>
      </c>
      <c r="E2559" s="383" t="s">
        <v>622</v>
      </c>
      <c r="F2559" s="383" t="s">
        <v>10</v>
      </c>
      <c r="G2559" s="384">
        <v>590</v>
      </c>
      <c r="H2559" s="383" t="s">
        <v>14</v>
      </c>
      <c r="I2559" s="383" t="s">
        <v>691</v>
      </c>
      <c r="J2559" s="383" t="s">
        <v>617</v>
      </c>
      <c r="K2559" s="383" t="s">
        <v>618</v>
      </c>
      <c r="L2559" s="384">
        <v>20833</v>
      </c>
      <c r="M2559" s="383" t="s">
        <v>635</v>
      </c>
      <c r="N2559" s="383" t="s">
        <v>620</v>
      </c>
      <c r="O2559" s="383" t="s">
        <v>230</v>
      </c>
    </row>
    <row r="2560" spans="1:15">
      <c r="A2560" s="385">
        <v>42049</v>
      </c>
      <c r="B2560" s="383" t="s">
        <v>621</v>
      </c>
      <c r="C2560" s="383" t="s">
        <v>8</v>
      </c>
      <c r="D2560" s="383" t="s">
        <v>9</v>
      </c>
      <c r="E2560" s="383" t="s">
        <v>622</v>
      </c>
      <c r="F2560" s="383" t="s">
        <v>10</v>
      </c>
      <c r="G2560" s="384">
        <v>590</v>
      </c>
      <c r="H2560" s="383" t="s">
        <v>14</v>
      </c>
      <c r="I2560" s="383" t="s">
        <v>691</v>
      </c>
      <c r="J2560" s="383" t="s">
        <v>617</v>
      </c>
      <c r="K2560" s="383" t="s">
        <v>618</v>
      </c>
      <c r="L2560" s="384">
        <v>21180</v>
      </c>
      <c r="M2560" s="383" t="s">
        <v>635</v>
      </c>
      <c r="N2560" s="383" t="s">
        <v>620</v>
      </c>
      <c r="O2560" s="383" t="s">
        <v>230</v>
      </c>
    </row>
    <row r="2561" spans="1:15">
      <c r="A2561" s="385">
        <v>42050</v>
      </c>
      <c r="B2561" s="383" t="s">
        <v>621</v>
      </c>
      <c r="C2561" s="383" t="s">
        <v>8</v>
      </c>
      <c r="D2561" s="383" t="s">
        <v>9</v>
      </c>
      <c r="E2561" s="383" t="s">
        <v>622</v>
      </c>
      <c r="F2561" s="383" t="s">
        <v>10</v>
      </c>
      <c r="G2561" s="384">
        <v>590</v>
      </c>
      <c r="H2561" s="383" t="s">
        <v>14</v>
      </c>
      <c r="I2561" s="383" t="s">
        <v>691</v>
      </c>
      <c r="J2561" s="383" t="s">
        <v>617</v>
      </c>
      <c r="K2561" s="383" t="s">
        <v>618</v>
      </c>
      <c r="L2561" s="384">
        <v>22680</v>
      </c>
      <c r="M2561" s="383" t="s">
        <v>635</v>
      </c>
      <c r="N2561" s="383" t="s">
        <v>620</v>
      </c>
      <c r="O2561" s="383" t="s">
        <v>230</v>
      </c>
    </row>
    <row r="2562" spans="1:15">
      <c r="A2562" s="385">
        <v>42051</v>
      </c>
      <c r="B2562" s="383" t="s">
        <v>621</v>
      </c>
      <c r="C2562" s="383" t="s">
        <v>8</v>
      </c>
      <c r="D2562" s="383" t="s">
        <v>9</v>
      </c>
      <c r="E2562" s="383" t="s">
        <v>622</v>
      </c>
      <c r="F2562" s="383" t="s">
        <v>10</v>
      </c>
      <c r="G2562" s="384">
        <v>590</v>
      </c>
      <c r="H2562" s="383" t="s">
        <v>14</v>
      </c>
      <c r="I2562" s="383" t="s">
        <v>691</v>
      </c>
      <c r="J2562" s="383" t="s">
        <v>617</v>
      </c>
      <c r="K2562" s="383" t="s">
        <v>618</v>
      </c>
      <c r="L2562" s="384">
        <v>23171</v>
      </c>
      <c r="M2562" s="383" t="s">
        <v>635</v>
      </c>
      <c r="N2562" s="383" t="s">
        <v>620</v>
      </c>
      <c r="O2562" s="383" t="s">
        <v>230</v>
      </c>
    </row>
    <row r="2563" spans="1:15">
      <c r="A2563" s="385">
        <v>42052</v>
      </c>
      <c r="B2563" s="383" t="s">
        <v>621</v>
      </c>
      <c r="C2563" s="383" t="s">
        <v>8</v>
      </c>
      <c r="D2563" s="383" t="s">
        <v>9</v>
      </c>
      <c r="E2563" s="383" t="s">
        <v>622</v>
      </c>
      <c r="F2563" s="383" t="s">
        <v>10</v>
      </c>
      <c r="G2563" s="384">
        <v>590</v>
      </c>
      <c r="H2563" s="383" t="s">
        <v>14</v>
      </c>
      <c r="I2563" s="383" t="s">
        <v>691</v>
      </c>
      <c r="J2563" s="383" t="s">
        <v>617</v>
      </c>
      <c r="K2563" s="383" t="s">
        <v>618</v>
      </c>
      <c r="L2563" s="384">
        <v>23171</v>
      </c>
      <c r="M2563" s="383" t="s">
        <v>636</v>
      </c>
      <c r="N2563" s="383" t="s">
        <v>620</v>
      </c>
      <c r="O2563" s="383" t="s">
        <v>230</v>
      </c>
    </row>
    <row r="2564" spans="1:15">
      <c r="A2564" s="385">
        <v>42053</v>
      </c>
      <c r="B2564" s="383" t="s">
        <v>621</v>
      </c>
      <c r="C2564" s="383" t="s">
        <v>8</v>
      </c>
      <c r="D2564" s="383" t="s">
        <v>9</v>
      </c>
      <c r="E2564" s="383" t="s">
        <v>622</v>
      </c>
      <c r="F2564" s="383" t="s">
        <v>10</v>
      </c>
      <c r="G2564" s="384">
        <v>590</v>
      </c>
      <c r="H2564" s="383" t="s">
        <v>14</v>
      </c>
      <c r="I2564" s="383" t="s">
        <v>691</v>
      </c>
      <c r="J2564" s="383" t="s">
        <v>617</v>
      </c>
      <c r="K2564" s="383" t="s">
        <v>618</v>
      </c>
      <c r="L2564" s="384">
        <v>23171</v>
      </c>
      <c r="M2564" s="383" t="s">
        <v>636</v>
      </c>
      <c r="N2564" s="383" t="s">
        <v>620</v>
      </c>
      <c r="O2564" s="383" t="s">
        <v>230</v>
      </c>
    </row>
    <row r="2565" spans="1:15">
      <c r="A2565" s="385">
        <v>42054</v>
      </c>
      <c r="B2565" s="383" t="s">
        <v>621</v>
      </c>
      <c r="C2565" s="383" t="s">
        <v>8</v>
      </c>
      <c r="D2565" s="383" t="s">
        <v>9</v>
      </c>
      <c r="E2565" s="383" t="s">
        <v>622</v>
      </c>
      <c r="F2565" s="383" t="s">
        <v>10</v>
      </c>
      <c r="G2565" s="384">
        <v>590</v>
      </c>
      <c r="H2565" s="383" t="s">
        <v>14</v>
      </c>
      <c r="I2565" s="383" t="s">
        <v>691</v>
      </c>
      <c r="J2565" s="383" t="s">
        <v>617</v>
      </c>
      <c r="K2565" s="383" t="s">
        <v>618</v>
      </c>
      <c r="L2565" s="384">
        <v>23171</v>
      </c>
      <c r="M2565" s="383" t="s">
        <v>636</v>
      </c>
      <c r="N2565" s="383" t="s">
        <v>620</v>
      </c>
      <c r="O2565" s="383" t="s">
        <v>230</v>
      </c>
    </row>
    <row r="2566" spans="1:15">
      <c r="A2566" s="385">
        <v>42055</v>
      </c>
      <c r="B2566" s="383" t="s">
        <v>621</v>
      </c>
      <c r="C2566" s="383" t="s">
        <v>8</v>
      </c>
      <c r="D2566" s="383" t="s">
        <v>9</v>
      </c>
      <c r="E2566" s="383" t="s">
        <v>622</v>
      </c>
      <c r="F2566" s="383" t="s">
        <v>10</v>
      </c>
      <c r="G2566" s="384">
        <v>590</v>
      </c>
      <c r="H2566" s="383" t="s">
        <v>14</v>
      </c>
      <c r="I2566" s="383" t="s">
        <v>691</v>
      </c>
      <c r="J2566" s="383" t="s">
        <v>617</v>
      </c>
      <c r="K2566" s="383" t="s">
        <v>618</v>
      </c>
      <c r="L2566" s="384">
        <v>23171</v>
      </c>
      <c r="M2566" s="383" t="s">
        <v>636</v>
      </c>
      <c r="N2566" s="383" t="s">
        <v>620</v>
      </c>
      <c r="O2566" s="383" t="s">
        <v>230</v>
      </c>
    </row>
    <row r="2567" spans="1:15">
      <c r="A2567" s="385">
        <v>42056</v>
      </c>
      <c r="B2567" s="383" t="s">
        <v>621</v>
      </c>
      <c r="C2567" s="383" t="s">
        <v>8</v>
      </c>
      <c r="D2567" s="383" t="s">
        <v>9</v>
      </c>
      <c r="E2567" s="383" t="s">
        <v>622</v>
      </c>
      <c r="F2567" s="383" t="s">
        <v>10</v>
      </c>
      <c r="G2567" s="384">
        <v>590</v>
      </c>
      <c r="H2567" s="383" t="s">
        <v>14</v>
      </c>
      <c r="I2567" s="383" t="s">
        <v>691</v>
      </c>
      <c r="J2567" s="383" t="s">
        <v>617</v>
      </c>
      <c r="K2567" s="383" t="s">
        <v>618</v>
      </c>
      <c r="L2567" s="384">
        <v>23171</v>
      </c>
      <c r="M2567" s="383" t="s">
        <v>637</v>
      </c>
      <c r="N2567" s="383" t="s">
        <v>620</v>
      </c>
      <c r="O2567" s="383" t="s">
        <v>230</v>
      </c>
    </row>
    <row r="2568" spans="1:15">
      <c r="A2568" s="385">
        <v>42057</v>
      </c>
      <c r="B2568" s="383" t="s">
        <v>621</v>
      </c>
      <c r="C2568" s="383" t="s">
        <v>8</v>
      </c>
      <c r="D2568" s="383" t="s">
        <v>9</v>
      </c>
      <c r="E2568" s="383" t="s">
        <v>622</v>
      </c>
      <c r="F2568" s="383" t="s">
        <v>10</v>
      </c>
      <c r="G2568" s="384">
        <v>590</v>
      </c>
      <c r="H2568" s="383" t="s">
        <v>14</v>
      </c>
      <c r="I2568" s="383" t="s">
        <v>691</v>
      </c>
      <c r="J2568" s="383" t="s">
        <v>617</v>
      </c>
      <c r="K2568" s="383" t="s">
        <v>618</v>
      </c>
      <c r="L2568" s="384">
        <v>23171</v>
      </c>
      <c r="M2568" s="383" t="s">
        <v>637</v>
      </c>
      <c r="N2568" s="383" t="s">
        <v>620</v>
      </c>
      <c r="O2568" s="383" t="s">
        <v>230</v>
      </c>
    </row>
    <row r="2569" spans="1:15">
      <c r="A2569" s="385">
        <v>42059</v>
      </c>
      <c r="B2569" s="383" t="s">
        <v>621</v>
      </c>
      <c r="C2569" s="383" t="s">
        <v>8</v>
      </c>
      <c r="D2569" s="383" t="s">
        <v>9</v>
      </c>
      <c r="E2569" s="383" t="s">
        <v>622</v>
      </c>
      <c r="F2569" s="383" t="s">
        <v>10</v>
      </c>
      <c r="G2569" s="384">
        <v>590</v>
      </c>
      <c r="H2569" s="383" t="s">
        <v>14</v>
      </c>
      <c r="I2569" s="383" t="s">
        <v>691</v>
      </c>
      <c r="J2569" s="383" t="s">
        <v>617</v>
      </c>
      <c r="K2569" s="383" t="s">
        <v>618</v>
      </c>
      <c r="L2569" s="384">
        <v>23171</v>
      </c>
      <c r="M2569" s="383" t="s">
        <v>637</v>
      </c>
      <c r="N2569" s="383" t="s">
        <v>620</v>
      </c>
      <c r="O2569" s="383" t="s">
        <v>230</v>
      </c>
    </row>
    <row r="2570" spans="1:15">
      <c r="A2570" s="385">
        <v>42060</v>
      </c>
      <c r="B2570" s="383" t="s">
        <v>621</v>
      </c>
      <c r="C2570" s="383" t="s">
        <v>8</v>
      </c>
      <c r="D2570" s="383" t="s">
        <v>9</v>
      </c>
      <c r="E2570" s="383" t="s">
        <v>622</v>
      </c>
      <c r="F2570" s="383" t="s">
        <v>10</v>
      </c>
      <c r="G2570" s="384">
        <v>590</v>
      </c>
      <c r="H2570" s="383" t="s">
        <v>14</v>
      </c>
      <c r="I2570" s="383" t="s">
        <v>691</v>
      </c>
      <c r="J2570" s="383" t="s">
        <v>617</v>
      </c>
      <c r="K2570" s="383" t="s">
        <v>618</v>
      </c>
      <c r="L2570" s="384">
        <v>23171</v>
      </c>
      <c r="M2570" s="383" t="s">
        <v>637</v>
      </c>
      <c r="N2570" s="383" t="s">
        <v>620</v>
      </c>
      <c r="O2570" s="383" t="s">
        <v>230</v>
      </c>
    </row>
    <row r="2571" spans="1:15">
      <c r="A2571" s="385">
        <v>42061</v>
      </c>
      <c r="B2571" s="383" t="s">
        <v>621</v>
      </c>
      <c r="C2571" s="383" t="s">
        <v>8</v>
      </c>
      <c r="D2571" s="383" t="s">
        <v>9</v>
      </c>
      <c r="E2571" s="383" t="s">
        <v>622</v>
      </c>
      <c r="F2571" s="383" t="s">
        <v>10</v>
      </c>
      <c r="G2571" s="384">
        <v>590</v>
      </c>
      <c r="H2571" s="383" t="s">
        <v>14</v>
      </c>
      <c r="I2571" s="383" t="s">
        <v>691</v>
      </c>
      <c r="J2571" s="383" t="s">
        <v>617</v>
      </c>
      <c r="K2571" s="383" t="s">
        <v>618</v>
      </c>
      <c r="L2571" s="384">
        <v>23171</v>
      </c>
      <c r="M2571" s="383" t="s">
        <v>637</v>
      </c>
      <c r="N2571" s="383" t="s">
        <v>620</v>
      </c>
      <c r="O2571" s="383" t="s">
        <v>230</v>
      </c>
    </row>
    <row r="2572" spans="1:15">
      <c r="A2572" s="385">
        <v>42062</v>
      </c>
      <c r="B2572" s="383" t="s">
        <v>621</v>
      </c>
      <c r="C2572" s="383" t="s">
        <v>8</v>
      </c>
      <c r="D2572" s="383" t="s">
        <v>9</v>
      </c>
      <c r="E2572" s="383" t="s">
        <v>622</v>
      </c>
      <c r="F2572" s="383" t="s">
        <v>10</v>
      </c>
      <c r="G2572" s="384">
        <v>590</v>
      </c>
      <c r="H2572" s="383" t="s">
        <v>14</v>
      </c>
      <c r="I2572" s="383" t="s">
        <v>691</v>
      </c>
      <c r="J2572" s="383" t="s">
        <v>617</v>
      </c>
      <c r="K2572" s="383" t="s">
        <v>618</v>
      </c>
      <c r="L2572" s="384">
        <v>23171</v>
      </c>
      <c r="M2572" s="383" t="s">
        <v>637</v>
      </c>
      <c r="N2572" s="383" t="s">
        <v>620</v>
      </c>
      <c r="O2572" s="383" t="s">
        <v>230</v>
      </c>
    </row>
    <row r="2573" spans="1:15">
      <c r="A2573" s="385">
        <v>42063</v>
      </c>
      <c r="B2573" s="383" t="s">
        <v>621</v>
      </c>
      <c r="C2573" s="383" t="s">
        <v>8</v>
      </c>
      <c r="D2573" s="383" t="s">
        <v>9</v>
      </c>
      <c r="E2573" s="383" t="s">
        <v>622</v>
      </c>
      <c r="F2573" s="383" t="s">
        <v>10</v>
      </c>
      <c r="G2573" s="384">
        <v>590</v>
      </c>
      <c r="H2573" s="383" t="s">
        <v>14</v>
      </c>
      <c r="I2573" s="383" t="s">
        <v>691</v>
      </c>
      <c r="J2573" s="383" t="s">
        <v>617</v>
      </c>
      <c r="K2573" s="383" t="s">
        <v>618</v>
      </c>
      <c r="L2573" s="384">
        <v>23242</v>
      </c>
      <c r="M2573" s="383" t="s">
        <v>638</v>
      </c>
      <c r="N2573" s="383" t="s">
        <v>620</v>
      </c>
      <c r="O2573" s="383" t="s">
        <v>230</v>
      </c>
    </row>
    <row r="2574" spans="1:15">
      <c r="A2574" s="385">
        <v>42064</v>
      </c>
      <c r="B2574" s="383" t="s">
        <v>621</v>
      </c>
      <c r="C2574" s="383" t="s">
        <v>8</v>
      </c>
      <c r="D2574" s="383" t="s">
        <v>9</v>
      </c>
      <c r="E2574" s="383" t="s">
        <v>622</v>
      </c>
      <c r="F2574" s="383" t="s">
        <v>10</v>
      </c>
      <c r="G2574" s="384">
        <v>590</v>
      </c>
      <c r="H2574" s="383" t="s">
        <v>14</v>
      </c>
      <c r="I2574" s="383" t="s">
        <v>691</v>
      </c>
      <c r="J2574" s="383" t="s">
        <v>617</v>
      </c>
      <c r="K2574" s="383" t="s">
        <v>618</v>
      </c>
      <c r="L2574" s="384">
        <v>24188</v>
      </c>
      <c r="M2574" s="383" t="s">
        <v>638</v>
      </c>
      <c r="N2574" s="383" t="s">
        <v>620</v>
      </c>
      <c r="O2574" s="383" t="s">
        <v>230</v>
      </c>
    </row>
    <row r="2575" spans="1:15">
      <c r="A2575" s="385">
        <v>42065</v>
      </c>
      <c r="B2575" s="383" t="s">
        <v>621</v>
      </c>
      <c r="C2575" s="383" t="s">
        <v>8</v>
      </c>
      <c r="D2575" s="383" t="s">
        <v>9</v>
      </c>
      <c r="E2575" s="383" t="s">
        <v>622</v>
      </c>
      <c r="F2575" s="383" t="s">
        <v>10</v>
      </c>
      <c r="G2575" s="384">
        <v>590</v>
      </c>
      <c r="H2575" s="383" t="s">
        <v>14</v>
      </c>
      <c r="I2575" s="383" t="s">
        <v>691</v>
      </c>
      <c r="J2575" s="383" t="s">
        <v>617</v>
      </c>
      <c r="K2575" s="383" t="s">
        <v>618</v>
      </c>
      <c r="L2575" s="384">
        <v>24376</v>
      </c>
      <c r="M2575" s="383" t="s">
        <v>638</v>
      </c>
      <c r="N2575" s="383" t="s">
        <v>620</v>
      </c>
      <c r="O2575" s="383" t="s">
        <v>230</v>
      </c>
    </row>
    <row r="2576" spans="1:15">
      <c r="A2576" s="385">
        <v>42066</v>
      </c>
      <c r="B2576" s="383" t="s">
        <v>621</v>
      </c>
      <c r="C2576" s="383" t="s">
        <v>8</v>
      </c>
      <c r="D2576" s="383" t="s">
        <v>9</v>
      </c>
      <c r="E2576" s="383" t="s">
        <v>622</v>
      </c>
      <c r="F2576" s="383" t="s">
        <v>10</v>
      </c>
      <c r="G2576" s="384">
        <v>590</v>
      </c>
      <c r="H2576" s="383" t="s">
        <v>14</v>
      </c>
      <c r="I2576" s="383" t="s">
        <v>691</v>
      </c>
      <c r="J2576" s="383" t="s">
        <v>617</v>
      </c>
      <c r="K2576" s="383" t="s">
        <v>618</v>
      </c>
      <c r="L2576" s="384">
        <v>24376</v>
      </c>
      <c r="M2576" s="383" t="s">
        <v>638</v>
      </c>
      <c r="N2576" s="383" t="s">
        <v>620</v>
      </c>
      <c r="O2576" s="383" t="s">
        <v>230</v>
      </c>
    </row>
    <row r="2577" spans="1:15">
      <c r="A2577" s="385">
        <v>42067</v>
      </c>
      <c r="B2577" s="383" t="s">
        <v>621</v>
      </c>
      <c r="C2577" s="383" t="s">
        <v>8</v>
      </c>
      <c r="D2577" s="383" t="s">
        <v>9</v>
      </c>
      <c r="E2577" s="383" t="s">
        <v>622</v>
      </c>
      <c r="F2577" s="383" t="s">
        <v>10</v>
      </c>
      <c r="G2577" s="384">
        <v>590</v>
      </c>
      <c r="H2577" s="383" t="s">
        <v>14</v>
      </c>
      <c r="I2577" s="383" t="s">
        <v>691</v>
      </c>
      <c r="J2577" s="383" t="s">
        <v>617</v>
      </c>
      <c r="K2577" s="383" t="s">
        <v>618</v>
      </c>
      <c r="L2577" s="384">
        <v>24394</v>
      </c>
      <c r="M2577" s="383" t="s">
        <v>638</v>
      </c>
      <c r="N2577" s="383" t="s">
        <v>620</v>
      </c>
      <c r="O2577" s="383" t="s">
        <v>230</v>
      </c>
    </row>
    <row r="2578" spans="1:15">
      <c r="A2578" s="385">
        <v>42068</v>
      </c>
      <c r="B2578" s="383" t="s">
        <v>621</v>
      </c>
      <c r="C2578" s="383" t="s">
        <v>8</v>
      </c>
      <c r="D2578" s="383" t="s">
        <v>9</v>
      </c>
      <c r="E2578" s="383" t="s">
        <v>622</v>
      </c>
      <c r="F2578" s="383" t="s">
        <v>10</v>
      </c>
      <c r="G2578" s="384">
        <v>590</v>
      </c>
      <c r="H2578" s="383" t="s">
        <v>14</v>
      </c>
      <c r="I2578" s="383" t="s">
        <v>691</v>
      </c>
      <c r="J2578" s="383" t="s">
        <v>617</v>
      </c>
      <c r="K2578" s="383" t="s">
        <v>618</v>
      </c>
      <c r="L2578" s="384">
        <v>24965</v>
      </c>
      <c r="M2578" s="383" t="s">
        <v>638</v>
      </c>
      <c r="N2578" s="383" t="s">
        <v>620</v>
      </c>
      <c r="O2578" s="383" t="s">
        <v>230</v>
      </c>
    </row>
    <row r="2579" spans="1:15">
      <c r="A2579" s="385">
        <v>42069</v>
      </c>
      <c r="B2579" s="383" t="s">
        <v>621</v>
      </c>
      <c r="C2579" s="383" t="s">
        <v>8</v>
      </c>
      <c r="D2579" s="383" t="s">
        <v>9</v>
      </c>
      <c r="E2579" s="383" t="s">
        <v>622</v>
      </c>
      <c r="F2579" s="383" t="s">
        <v>10</v>
      </c>
      <c r="G2579" s="384">
        <v>590</v>
      </c>
      <c r="H2579" s="383" t="s">
        <v>14</v>
      </c>
      <c r="I2579" s="383" t="s">
        <v>691</v>
      </c>
      <c r="J2579" s="383" t="s">
        <v>617</v>
      </c>
      <c r="K2579" s="383" t="s">
        <v>618</v>
      </c>
      <c r="L2579" s="384">
        <v>25035</v>
      </c>
      <c r="M2579" s="383" t="s">
        <v>638</v>
      </c>
      <c r="N2579" s="383" t="s">
        <v>620</v>
      </c>
      <c r="O2579" s="383" t="s">
        <v>230</v>
      </c>
    </row>
    <row r="2580" spans="1:15">
      <c r="A2580" s="385">
        <v>42070</v>
      </c>
      <c r="B2580" s="383" t="s">
        <v>621</v>
      </c>
      <c r="C2580" s="383" t="s">
        <v>8</v>
      </c>
      <c r="D2580" s="383" t="s">
        <v>9</v>
      </c>
      <c r="E2580" s="383" t="s">
        <v>622</v>
      </c>
      <c r="F2580" s="383" t="s">
        <v>10</v>
      </c>
      <c r="G2580" s="384">
        <v>590</v>
      </c>
      <c r="H2580" s="383" t="s">
        <v>14</v>
      </c>
      <c r="I2580" s="383" t="s">
        <v>691</v>
      </c>
      <c r="J2580" s="383" t="s">
        <v>617</v>
      </c>
      <c r="K2580" s="383" t="s">
        <v>618</v>
      </c>
      <c r="L2580" s="384">
        <v>25532</v>
      </c>
      <c r="M2580" s="383" t="s">
        <v>638</v>
      </c>
      <c r="N2580" s="383" t="s">
        <v>620</v>
      </c>
      <c r="O2580" s="383" t="s">
        <v>230</v>
      </c>
    </row>
    <row r="2581" spans="1:15">
      <c r="A2581" s="385">
        <v>42071</v>
      </c>
      <c r="B2581" s="383" t="s">
        <v>621</v>
      </c>
      <c r="C2581" s="383" t="s">
        <v>8</v>
      </c>
      <c r="D2581" s="383" t="s">
        <v>9</v>
      </c>
      <c r="E2581" s="383" t="s">
        <v>622</v>
      </c>
      <c r="F2581" s="383" t="s">
        <v>10</v>
      </c>
      <c r="G2581" s="384">
        <v>590</v>
      </c>
      <c r="H2581" s="383" t="s">
        <v>14</v>
      </c>
      <c r="I2581" s="383" t="s">
        <v>691</v>
      </c>
      <c r="J2581" s="383" t="s">
        <v>617</v>
      </c>
      <c r="K2581" s="383" t="s">
        <v>618</v>
      </c>
      <c r="L2581" s="384">
        <v>25875</v>
      </c>
      <c r="M2581" s="383" t="s">
        <v>638</v>
      </c>
      <c r="N2581" s="383" t="s">
        <v>620</v>
      </c>
      <c r="O2581" s="383" t="s">
        <v>230</v>
      </c>
    </row>
    <row r="2582" spans="1:15">
      <c r="A2582" s="385">
        <v>42072</v>
      </c>
      <c r="B2582" s="383" t="s">
        <v>621</v>
      </c>
      <c r="C2582" s="383" t="s">
        <v>8</v>
      </c>
      <c r="D2582" s="383" t="s">
        <v>9</v>
      </c>
      <c r="E2582" s="383" t="s">
        <v>622</v>
      </c>
      <c r="F2582" s="383" t="s">
        <v>10</v>
      </c>
      <c r="G2582" s="384">
        <v>590</v>
      </c>
      <c r="H2582" s="383" t="s">
        <v>14</v>
      </c>
      <c r="I2582" s="383" t="s">
        <v>691</v>
      </c>
      <c r="J2582" s="383" t="s">
        <v>617</v>
      </c>
      <c r="K2582" s="383" t="s">
        <v>618</v>
      </c>
      <c r="L2582" s="384">
        <v>25875</v>
      </c>
      <c r="M2582" s="383" t="s">
        <v>638</v>
      </c>
      <c r="N2582" s="383" t="s">
        <v>620</v>
      </c>
      <c r="O2582" s="383" t="s">
        <v>230</v>
      </c>
    </row>
    <row r="2583" spans="1:15">
      <c r="A2583" s="385">
        <v>42073</v>
      </c>
      <c r="B2583" s="383" t="s">
        <v>621</v>
      </c>
      <c r="C2583" s="383" t="s">
        <v>8</v>
      </c>
      <c r="D2583" s="383" t="s">
        <v>9</v>
      </c>
      <c r="E2583" s="383" t="s">
        <v>622</v>
      </c>
      <c r="F2583" s="383" t="s">
        <v>10</v>
      </c>
      <c r="G2583" s="384">
        <v>590</v>
      </c>
      <c r="H2583" s="383" t="s">
        <v>14</v>
      </c>
      <c r="I2583" s="383" t="s">
        <v>691</v>
      </c>
      <c r="J2583" s="383" t="s">
        <v>617</v>
      </c>
      <c r="K2583" s="383" t="s">
        <v>618</v>
      </c>
      <c r="L2583" s="384">
        <v>25875</v>
      </c>
      <c r="M2583" s="383" t="s">
        <v>638</v>
      </c>
      <c r="N2583" s="383" t="s">
        <v>620</v>
      </c>
      <c r="O2583" s="383" t="s">
        <v>230</v>
      </c>
    </row>
    <row r="2584" spans="1:15">
      <c r="A2584" s="385">
        <v>42074</v>
      </c>
      <c r="B2584" s="383" t="s">
        <v>621</v>
      </c>
      <c r="C2584" s="383" t="s">
        <v>8</v>
      </c>
      <c r="D2584" s="383" t="s">
        <v>9</v>
      </c>
      <c r="E2584" s="383" t="s">
        <v>622</v>
      </c>
      <c r="F2584" s="383" t="s">
        <v>10</v>
      </c>
      <c r="G2584" s="384">
        <v>590</v>
      </c>
      <c r="H2584" s="383" t="s">
        <v>14</v>
      </c>
      <c r="I2584" s="383" t="s">
        <v>691</v>
      </c>
      <c r="J2584" s="383" t="s">
        <v>617</v>
      </c>
      <c r="K2584" s="383" t="s">
        <v>618</v>
      </c>
      <c r="L2584" s="384">
        <v>25875</v>
      </c>
      <c r="M2584" s="383" t="s">
        <v>638</v>
      </c>
      <c r="N2584" s="383" t="s">
        <v>620</v>
      </c>
      <c r="O2584" s="383" t="s">
        <v>230</v>
      </c>
    </row>
    <row r="2585" spans="1:15">
      <c r="A2585" s="385">
        <v>42075</v>
      </c>
      <c r="B2585" s="383" t="s">
        <v>621</v>
      </c>
      <c r="C2585" s="383" t="s">
        <v>8</v>
      </c>
      <c r="D2585" s="383" t="s">
        <v>9</v>
      </c>
      <c r="E2585" s="383" t="s">
        <v>622</v>
      </c>
      <c r="F2585" s="383" t="s">
        <v>10</v>
      </c>
      <c r="G2585" s="384">
        <v>590</v>
      </c>
      <c r="H2585" s="383" t="s">
        <v>14</v>
      </c>
      <c r="I2585" s="383" t="s">
        <v>691</v>
      </c>
      <c r="J2585" s="383" t="s">
        <v>617</v>
      </c>
      <c r="K2585" s="383" t="s">
        <v>618</v>
      </c>
      <c r="L2585" s="384">
        <v>25875</v>
      </c>
      <c r="M2585" s="383" t="s">
        <v>639</v>
      </c>
      <c r="N2585" s="383" t="s">
        <v>620</v>
      </c>
      <c r="O2585" s="383" t="s">
        <v>230</v>
      </c>
    </row>
    <row r="2586" spans="1:15">
      <c r="A2586" s="385">
        <v>42076</v>
      </c>
      <c r="B2586" s="383" t="s">
        <v>621</v>
      </c>
      <c r="C2586" s="383" t="s">
        <v>8</v>
      </c>
      <c r="D2586" s="383" t="s">
        <v>9</v>
      </c>
      <c r="E2586" s="383" t="s">
        <v>622</v>
      </c>
      <c r="F2586" s="383" t="s">
        <v>10</v>
      </c>
      <c r="G2586" s="384">
        <v>590</v>
      </c>
      <c r="H2586" s="383" t="s">
        <v>14</v>
      </c>
      <c r="I2586" s="383" t="s">
        <v>691</v>
      </c>
      <c r="J2586" s="383" t="s">
        <v>617</v>
      </c>
      <c r="K2586" s="383" t="s">
        <v>618</v>
      </c>
      <c r="L2586" s="384">
        <v>25875</v>
      </c>
      <c r="M2586" s="383" t="s">
        <v>639</v>
      </c>
      <c r="N2586" s="383" t="s">
        <v>620</v>
      </c>
      <c r="O2586" s="383" t="s">
        <v>230</v>
      </c>
    </row>
    <row r="2587" spans="1:15">
      <c r="A2587" s="385">
        <v>42077</v>
      </c>
      <c r="B2587" s="383" t="s">
        <v>621</v>
      </c>
      <c r="C2587" s="383" t="s">
        <v>8</v>
      </c>
      <c r="D2587" s="383" t="s">
        <v>9</v>
      </c>
      <c r="E2587" s="383" t="s">
        <v>622</v>
      </c>
      <c r="F2587" s="383" t="s">
        <v>10</v>
      </c>
      <c r="G2587" s="384">
        <v>590</v>
      </c>
      <c r="H2587" s="383" t="s">
        <v>14</v>
      </c>
      <c r="I2587" s="383" t="s">
        <v>691</v>
      </c>
      <c r="J2587" s="383" t="s">
        <v>617</v>
      </c>
      <c r="K2587" s="383" t="s">
        <v>618</v>
      </c>
      <c r="L2587" s="384">
        <v>25875</v>
      </c>
      <c r="M2587" s="383" t="s">
        <v>639</v>
      </c>
      <c r="N2587" s="383" t="s">
        <v>620</v>
      </c>
      <c r="O2587" s="383" t="s">
        <v>230</v>
      </c>
    </row>
    <row r="2588" spans="1:15">
      <c r="A2588" s="385">
        <v>42078</v>
      </c>
      <c r="B2588" s="383" t="s">
        <v>621</v>
      </c>
      <c r="C2588" s="383" t="s">
        <v>8</v>
      </c>
      <c r="D2588" s="383" t="s">
        <v>9</v>
      </c>
      <c r="E2588" s="383" t="s">
        <v>622</v>
      </c>
      <c r="F2588" s="383" t="s">
        <v>10</v>
      </c>
      <c r="G2588" s="384">
        <v>590</v>
      </c>
      <c r="H2588" s="383" t="s">
        <v>14</v>
      </c>
      <c r="I2588" s="383" t="s">
        <v>691</v>
      </c>
      <c r="J2588" s="383" t="s">
        <v>617</v>
      </c>
      <c r="K2588" s="383" t="s">
        <v>618</v>
      </c>
      <c r="L2588" s="384">
        <v>25875</v>
      </c>
      <c r="M2588" s="383" t="s">
        <v>639</v>
      </c>
      <c r="N2588" s="383" t="s">
        <v>620</v>
      </c>
      <c r="O2588" s="383" t="s">
        <v>230</v>
      </c>
    </row>
    <row r="2589" spans="1:15">
      <c r="A2589" s="385">
        <v>42079</v>
      </c>
      <c r="B2589" s="383" t="s">
        <v>621</v>
      </c>
      <c r="C2589" s="383" t="s">
        <v>8</v>
      </c>
      <c r="D2589" s="383" t="s">
        <v>9</v>
      </c>
      <c r="E2589" s="383" t="s">
        <v>622</v>
      </c>
      <c r="F2589" s="383" t="s">
        <v>10</v>
      </c>
      <c r="G2589" s="384">
        <v>590</v>
      </c>
      <c r="H2589" s="383" t="s">
        <v>14</v>
      </c>
      <c r="I2589" s="383" t="s">
        <v>691</v>
      </c>
      <c r="J2589" s="383" t="s">
        <v>617</v>
      </c>
      <c r="K2589" s="383" t="s">
        <v>618</v>
      </c>
      <c r="L2589" s="384">
        <v>25875</v>
      </c>
      <c r="M2589" s="383" t="s">
        <v>639</v>
      </c>
      <c r="N2589" s="383" t="s">
        <v>620</v>
      </c>
      <c r="O2589" s="383" t="s">
        <v>230</v>
      </c>
    </row>
    <row r="2590" spans="1:15">
      <c r="A2590" s="385">
        <v>42080</v>
      </c>
      <c r="B2590" s="383" t="s">
        <v>621</v>
      </c>
      <c r="C2590" s="383" t="s">
        <v>8</v>
      </c>
      <c r="D2590" s="383" t="s">
        <v>9</v>
      </c>
      <c r="E2590" s="383" t="s">
        <v>622</v>
      </c>
      <c r="F2590" s="383" t="s">
        <v>10</v>
      </c>
      <c r="G2590" s="384">
        <v>590</v>
      </c>
      <c r="H2590" s="383" t="s">
        <v>14</v>
      </c>
      <c r="I2590" s="383" t="s">
        <v>691</v>
      </c>
      <c r="J2590" s="383" t="s">
        <v>617</v>
      </c>
      <c r="K2590" s="383" t="s">
        <v>618</v>
      </c>
      <c r="L2590" s="384">
        <v>25875</v>
      </c>
      <c r="M2590" s="383" t="s">
        <v>639</v>
      </c>
      <c r="N2590" s="383" t="s">
        <v>620</v>
      </c>
      <c r="O2590" s="383" t="s">
        <v>230</v>
      </c>
    </row>
    <row r="2591" spans="1:15">
      <c r="A2591" s="385">
        <v>42081</v>
      </c>
      <c r="B2591" s="383" t="s">
        <v>621</v>
      </c>
      <c r="C2591" s="383" t="s">
        <v>8</v>
      </c>
      <c r="D2591" s="383" t="s">
        <v>9</v>
      </c>
      <c r="E2591" s="383" t="s">
        <v>622</v>
      </c>
      <c r="F2591" s="383" t="s">
        <v>10</v>
      </c>
      <c r="G2591" s="384">
        <v>590</v>
      </c>
      <c r="H2591" s="383" t="s">
        <v>14</v>
      </c>
      <c r="I2591" s="383" t="s">
        <v>691</v>
      </c>
      <c r="J2591" s="383" t="s">
        <v>617</v>
      </c>
      <c r="K2591" s="383" t="s">
        <v>618</v>
      </c>
      <c r="L2591" s="384">
        <v>26170</v>
      </c>
      <c r="M2591" s="383" t="s">
        <v>640</v>
      </c>
      <c r="N2591" s="383" t="s">
        <v>620</v>
      </c>
      <c r="O2591" s="383" t="s">
        <v>230</v>
      </c>
    </row>
    <row r="2592" spans="1:15">
      <c r="A2592" s="385">
        <v>42082</v>
      </c>
      <c r="B2592" s="383" t="s">
        <v>621</v>
      </c>
      <c r="C2592" s="383" t="s">
        <v>8</v>
      </c>
      <c r="D2592" s="383" t="s">
        <v>9</v>
      </c>
      <c r="E2592" s="383" t="s">
        <v>622</v>
      </c>
      <c r="F2592" s="383" t="s">
        <v>10</v>
      </c>
      <c r="G2592" s="384">
        <v>590</v>
      </c>
      <c r="H2592" s="383" t="s">
        <v>14</v>
      </c>
      <c r="I2592" s="383" t="s">
        <v>691</v>
      </c>
      <c r="J2592" s="383" t="s">
        <v>617</v>
      </c>
      <c r="K2592" s="383" t="s">
        <v>618</v>
      </c>
      <c r="L2592" s="384">
        <v>26691</v>
      </c>
      <c r="M2592" s="383" t="s">
        <v>640</v>
      </c>
      <c r="N2592" s="383" t="s">
        <v>620</v>
      </c>
      <c r="O2592" s="383" t="s">
        <v>230</v>
      </c>
    </row>
    <row r="2593" spans="1:15">
      <c r="A2593" s="385">
        <v>42083</v>
      </c>
      <c r="B2593" s="383" t="s">
        <v>621</v>
      </c>
      <c r="C2593" s="383" t="s">
        <v>8</v>
      </c>
      <c r="D2593" s="383" t="s">
        <v>9</v>
      </c>
      <c r="E2593" s="383" t="s">
        <v>622</v>
      </c>
      <c r="F2593" s="383" t="s">
        <v>10</v>
      </c>
      <c r="G2593" s="384">
        <v>590</v>
      </c>
      <c r="H2593" s="383" t="s">
        <v>14</v>
      </c>
      <c r="I2593" s="383" t="s">
        <v>691</v>
      </c>
      <c r="J2593" s="383" t="s">
        <v>617</v>
      </c>
      <c r="K2593" s="383" t="s">
        <v>618</v>
      </c>
      <c r="L2593" s="384">
        <v>27235</v>
      </c>
      <c r="M2593" s="383" t="s">
        <v>640</v>
      </c>
      <c r="N2593" s="383" t="s">
        <v>620</v>
      </c>
      <c r="O2593" s="383" t="s">
        <v>230</v>
      </c>
    </row>
    <row r="2594" spans="1:15">
      <c r="A2594" s="385">
        <v>42084</v>
      </c>
      <c r="B2594" s="383" t="s">
        <v>621</v>
      </c>
      <c r="C2594" s="383" t="s">
        <v>8</v>
      </c>
      <c r="D2594" s="383" t="s">
        <v>9</v>
      </c>
      <c r="E2594" s="383" t="s">
        <v>622</v>
      </c>
      <c r="F2594" s="383" t="s">
        <v>10</v>
      </c>
      <c r="G2594" s="384">
        <v>590</v>
      </c>
      <c r="H2594" s="383" t="s">
        <v>14</v>
      </c>
      <c r="I2594" s="383" t="s">
        <v>691</v>
      </c>
      <c r="J2594" s="383" t="s">
        <v>617</v>
      </c>
      <c r="K2594" s="383" t="s">
        <v>618</v>
      </c>
      <c r="L2594" s="384">
        <v>27710</v>
      </c>
      <c r="M2594" s="383" t="s">
        <v>640</v>
      </c>
      <c r="N2594" s="383" t="s">
        <v>620</v>
      </c>
      <c r="O2594" s="383" t="s">
        <v>230</v>
      </c>
    </row>
    <row r="2595" spans="1:15">
      <c r="A2595" s="385">
        <v>42085</v>
      </c>
      <c r="B2595" s="383" t="s">
        <v>621</v>
      </c>
      <c r="C2595" s="383" t="s">
        <v>8</v>
      </c>
      <c r="D2595" s="383" t="s">
        <v>9</v>
      </c>
      <c r="E2595" s="383" t="s">
        <v>622</v>
      </c>
      <c r="F2595" s="383" t="s">
        <v>10</v>
      </c>
      <c r="G2595" s="384">
        <v>590</v>
      </c>
      <c r="H2595" s="383" t="s">
        <v>14</v>
      </c>
      <c r="I2595" s="383" t="s">
        <v>691</v>
      </c>
      <c r="J2595" s="383" t="s">
        <v>617</v>
      </c>
      <c r="K2595" s="383" t="s">
        <v>618</v>
      </c>
      <c r="L2595" s="384">
        <v>27741</v>
      </c>
      <c r="M2595" s="383" t="s">
        <v>640</v>
      </c>
      <c r="N2595" s="383" t="s">
        <v>620</v>
      </c>
      <c r="O2595" s="383" t="s">
        <v>230</v>
      </c>
    </row>
    <row r="2596" spans="1:15">
      <c r="A2596" s="385">
        <v>42086</v>
      </c>
      <c r="B2596" s="383" t="s">
        <v>621</v>
      </c>
      <c r="C2596" s="383" t="s">
        <v>8</v>
      </c>
      <c r="D2596" s="383" t="s">
        <v>9</v>
      </c>
      <c r="E2596" s="383" t="s">
        <v>622</v>
      </c>
      <c r="F2596" s="383" t="s">
        <v>10</v>
      </c>
      <c r="G2596" s="384">
        <v>590</v>
      </c>
      <c r="H2596" s="383" t="s">
        <v>14</v>
      </c>
      <c r="I2596" s="383" t="s">
        <v>691</v>
      </c>
      <c r="J2596" s="383" t="s">
        <v>617</v>
      </c>
      <c r="K2596" s="383" t="s">
        <v>618</v>
      </c>
      <c r="L2596" s="384">
        <v>27741</v>
      </c>
      <c r="M2596" s="383" t="s">
        <v>640</v>
      </c>
      <c r="N2596" s="383" t="s">
        <v>620</v>
      </c>
      <c r="O2596" s="383" t="s">
        <v>230</v>
      </c>
    </row>
    <row r="2597" spans="1:15">
      <c r="A2597" s="385">
        <v>42087</v>
      </c>
      <c r="B2597" s="383" t="s">
        <v>621</v>
      </c>
      <c r="C2597" s="383" t="s">
        <v>8</v>
      </c>
      <c r="D2597" s="383" t="s">
        <v>9</v>
      </c>
      <c r="E2597" s="383" t="s">
        <v>622</v>
      </c>
      <c r="F2597" s="383" t="s">
        <v>10</v>
      </c>
      <c r="G2597" s="384">
        <v>590</v>
      </c>
      <c r="H2597" s="383" t="s">
        <v>14</v>
      </c>
      <c r="I2597" s="383" t="s">
        <v>691</v>
      </c>
      <c r="J2597" s="383" t="s">
        <v>617</v>
      </c>
      <c r="K2597" s="383" t="s">
        <v>618</v>
      </c>
      <c r="L2597" s="384">
        <v>27741</v>
      </c>
      <c r="M2597" s="383" t="s">
        <v>640</v>
      </c>
      <c r="N2597" s="383" t="s">
        <v>620</v>
      </c>
      <c r="O2597" s="383" t="s">
        <v>230</v>
      </c>
    </row>
    <row r="2598" spans="1:15">
      <c r="A2598" s="385">
        <v>42088</v>
      </c>
      <c r="B2598" s="383" t="s">
        <v>663</v>
      </c>
      <c r="C2598" s="383" t="s">
        <v>664</v>
      </c>
      <c r="D2598" s="383" t="s">
        <v>22</v>
      </c>
      <c r="E2598" s="383" t="s">
        <v>665</v>
      </c>
      <c r="F2598" s="383" t="s">
        <v>10</v>
      </c>
      <c r="G2598" s="384">
        <v>32222</v>
      </c>
      <c r="H2598" s="383" t="s">
        <v>704</v>
      </c>
      <c r="I2598" s="383" t="s">
        <v>711</v>
      </c>
      <c r="J2598" s="383" t="s">
        <v>617</v>
      </c>
      <c r="K2598" s="383" t="s">
        <v>618</v>
      </c>
      <c r="L2598" s="384">
        <v>27741</v>
      </c>
      <c r="M2598" s="383" t="s">
        <v>640</v>
      </c>
      <c r="N2598" s="383" t="s">
        <v>620</v>
      </c>
      <c r="O2598" s="383" t="s">
        <v>230</v>
      </c>
    </row>
    <row r="2599" spans="1:15">
      <c r="A2599" s="385">
        <v>42089</v>
      </c>
      <c r="B2599" s="383" t="s">
        <v>621</v>
      </c>
      <c r="C2599" s="383" t="s">
        <v>8</v>
      </c>
      <c r="D2599" s="383" t="s">
        <v>9</v>
      </c>
      <c r="E2599" s="383" t="s">
        <v>622</v>
      </c>
      <c r="F2599" s="383" t="s">
        <v>10</v>
      </c>
      <c r="G2599" s="384">
        <v>590</v>
      </c>
      <c r="H2599" s="383" t="s">
        <v>14</v>
      </c>
      <c r="I2599" s="383" t="s">
        <v>691</v>
      </c>
      <c r="J2599" s="383" t="s">
        <v>617</v>
      </c>
      <c r="K2599" s="383" t="s">
        <v>618</v>
      </c>
      <c r="L2599" s="384">
        <v>27741</v>
      </c>
      <c r="M2599" s="383" t="s">
        <v>640</v>
      </c>
      <c r="N2599" s="383" t="s">
        <v>620</v>
      </c>
      <c r="O2599" s="383" t="s">
        <v>230</v>
      </c>
    </row>
    <row r="2600" spans="1:15">
      <c r="A2600" s="385">
        <v>42090</v>
      </c>
      <c r="B2600" s="383" t="s">
        <v>621</v>
      </c>
      <c r="C2600" s="383" t="s">
        <v>8</v>
      </c>
      <c r="D2600" s="383" t="s">
        <v>9</v>
      </c>
      <c r="E2600" s="383" t="s">
        <v>622</v>
      </c>
      <c r="F2600" s="383" t="s">
        <v>10</v>
      </c>
      <c r="G2600" s="384">
        <v>590</v>
      </c>
      <c r="H2600" s="383" t="s">
        <v>14</v>
      </c>
      <c r="I2600" s="383" t="s">
        <v>691</v>
      </c>
      <c r="J2600" s="383" t="s">
        <v>617</v>
      </c>
      <c r="K2600" s="383" t="s">
        <v>618</v>
      </c>
      <c r="L2600" s="384">
        <v>27741</v>
      </c>
      <c r="M2600" s="383" t="s">
        <v>640</v>
      </c>
      <c r="N2600" s="383" t="s">
        <v>620</v>
      </c>
      <c r="O2600" s="383" t="s">
        <v>230</v>
      </c>
    </row>
    <row r="2601" spans="1:15">
      <c r="A2601" s="385">
        <v>42091</v>
      </c>
      <c r="B2601" s="383" t="s">
        <v>621</v>
      </c>
      <c r="C2601" s="383" t="s">
        <v>8</v>
      </c>
      <c r="D2601" s="383" t="s">
        <v>9</v>
      </c>
      <c r="E2601" s="383" t="s">
        <v>622</v>
      </c>
      <c r="F2601" s="383" t="s">
        <v>10</v>
      </c>
      <c r="G2601" s="384">
        <v>590</v>
      </c>
      <c r="H2601" s="383" t="s">
        <v>14</v>
      </c>
      <c r="I2601" s="383" t="s">
        <v>691</v>
      </c>
      <c r="J2601" s="383" t="s">
        <v>617</v>
      </c>
      <c r="K2601" s="383" t="s">
        <v>618</v>
      </c>
      <c r="L2601" s="384">
        <v>27741</v>
      </c>
      <c r="M2601" s="383" t="s">
        <v>641</v>
      </c>
      <c r="N2601" s="383" t="s">
        <v>620</v>
      </c>
      <c r="O2601" s="383" t="s">
        <v>230</v>
      </c>
    </row>
    <row r="2602" spans="1:15">
      <c r="A2602" s="385">
        <v>42092</v>
      </c>
      <c r="B2602" s="383" t="s">
        <v>621</v>
      </c>
      <c r="C2602" s="383" t="s">
        <v>8</v>
      </c>
      <c r="D2602" s="383" t="s">
        <v>9</v>
      </c>
      <c r="E2602" s="383" t="s">
        <v>622</v>
      </c>
      <c r="F2602" s="383" t="s">
        <v>10</v>
      </c>
      <c r="G2602" s="384">
        <v>590</v>
      </c>
      <c r="H2602" s="383" t="s">
        <v>14</v>
      </c>
      <c r="I2602" s="383" t="s">
        <v>691</v>
      </c>
      <c r="J2602" s="383" t="s">
        <v>617</v>
      </c>
      <c r="K2602" s="383" t="s">
        <v>618</v>
      </c>
      <c r="L2602" s="384">
        <v>27741</v>
      </c>
      <c r="M2602" s="383" t="s">
        <v>641</v>
      </c>
      <c r="N2602" s="383" t="s">
        <v>620</v>
      </c>
      <c r="O2602" s="383" t="s">
        <v>230</v>
      </c>
    </row>
    <row r="2603" spans="1:15">
      <c r="A2603" s="385">
        <v>42093</v>
      </c>
      <c r="B2603" s="383" t="s">
        <v>621</v>
      </c>
      <c r="C2603" s="383" t="s">
        <v>8</v>
      </c>
      <c r="D2603" s="383" t="s">
        <v>9</v>
      </c>
      <c r="E2603" s="383" t="s">
        <v>622</v>
      </c>
      <c r="F2603" s="383" t="s">
        <v>10</v>
      </c>
      <c r="G2603" s="384">
        <v>590</v>
      </c>
      <c r="H2603" s="383" t="s">
        <v>14</v>
      </c>
      <c r="I2603" s="383" t="s">
        <v>691</v>
      </c>
      <c r="J2603" s="383" t="s">
        <v>617</v>
      </c>
      <c r="K2603" s="383" t="s">
        <v>618</v>
      </c>
      <c r="L2603" s="384">
        <v>27741</v>
      </c>
      <c r="M2603" s="383" t="s">
        <v>641</v>
      </c>
      <c r="N2603" s="383" t="s">
        <v>620</v>
      </c>
      <c r="O2603" s="383" t="s">
        <v>230</v>
      </c>
    </row>
    <row r="2604" spans="1:15">
      <c r="A2604" s="385">
        <v>42094</v>
      </c>
      <c r="B2604" s="383" t="s">
        <v>621</v>
      </c>
      <c r="C2604" s="383" t="s">
        <v>8</v>
      </c>
      <c r="D2604" s="383" t="s">
        <v>9</v>
      </c>
      <c r="E2604" s="383" t="s">
        <v>622</v>
      </c>
      <c r="F2604" s="383" t="s">
        <v>10</v>
      </c>
      <c r="G2604" s="384">
        <v>590</v>
      </c>
      <c r="H2604" s="383" t="s">
        <v>14</v>
      </c>
      <c r="I2604" s="383" t="s">
        <v>691</v>
      </c>
      <c r="J2604" s="383" t="s">
        <v>617</v>
      </c>
      <c r="K2604" s="383" t="s">
        <v>618</v>
      </c>
      <c r="L2604" s="384">
        <v>27741</v>
      </c>
      <c r="M2604" s="383" t="s">
        <v>641</v>
      </c>
      <c r="N2604" s="383" t="s">
        <v>620</v>
      </c>
      <c r="O2604" s="383" t="s">
        <v>230</v>
      </c>
    </row>
    <row r="2605" spans="1:15">
      <c r="A2605" s="385">
        <v>42095</v>
      </c>
      <c r="B2605" s="383" t="s">
        <v>621</v>
      </c>
      <c r="C2605" s="383" t="s">
        <v>8</v>
      </c>
      <c r="D2605" s="383" t="s">
        <v>9</v>
      </c>
      <c r="E2605" s="383" t="s">
        <v>622</v>
      </c>
      <c r="F2605" s="383" t="s">
        <v>10</v>
      </c>
      <c r="G2605" s="384">
        <v>590</v>
      </c>
      <c r="H2605" s="383" t="s">
        <v>14</v>
      </c>
      <c r="I2605" s="383" t="s">
        <v>691</v>
      </c>
      <c r="J2605" s="383" t="s">
        <v>617</v>
      </c>
      <c r="K2605" s="383" t="s">
        <v>618</v>
      </c>
      <c r="L2605" s="384">
        <v>27741</v>
      </c>
      <c r="M2605" s="383" t="s">
        <v>641</v>
      </c>
      <c r="N2605" s="383" t="s">
        <v>620</v>
      </c>
      <c r="O2605" s="383" t="s">
        <v>230</v>
      </c>
    </row>
    <row r="2606" spans="1:15">
      <c r="A2606" s="385">
        <v>42096</v>
      </c>
      <c r="B2606" s="383" t="s">
        <v>621</v>
      </c>
      <c r="C2606" s="383" t="s">
        <v>8</v>
      </c>
      <c r="D2606" s="383" t="s">
        <v>9</v>
      </c>
      <c r="E2606" s="383" t="s">
        <v>622</v>
      </c>
      <c r="F2606" s="383" t="s">
        <v>10</v>
      </c>
      <c r="G2606" s="384">
        <v>590</v>
      </c>
      <c r="H2606" s="383" t="s">
        <v>14</v>
      </c>
      <c r="I2606" s="383" t="s">
        <v>691</v>
      </c>
      <c r="J2606" s="383" t="s">
        <v>617</v>
      </c>
      <c r="K2606" s="383" t="s">
        <v>618</v>
      </c>
      <c r="L2606" s="384">
        <v>27741</v>
      </c>
      <c r="M2606" s="383" t="s">
        <v>641</v>
      </c>
      <c r="N2606" s="383" t="s">
        <v>620</v>
      </c>
      <c r="O2606" s="383" t="s">
        <v>230</v>
      </c>
    </row>
    <row r="2607" spans="1:15">
      <c r="A2607" s="385">
        <v>42097</v>
      </c>
      <c r="B2607" s="383" t="s">
        <v>621</v>
      </c>
      <c r="C2607" s="383" t="s">
        <v>8</v>
      </c>
      <c r="D2607" s="383" t="s">
        <v>9</v>
      </c>
      <c r="E2607" s="383" t="s">
        <v>622</v>
      </c>
      <c r="F2607" s="383" t="s">
        <v>10</v>
      </c>
      <c r="G2607" s="384">
        <v>590</v>
      </c>
      <c r="H2607" s="383" t="s">
        <v>14</v>
      </c>
      <c r="I2607" s="383" t="s">
        <v>691</v>
      </c>
      <c r="J2607" s="383" t="s">
        <v>617</v>
      </c>
      <c r="K2607" s="383" t="s">
        <v>618</v>
      </c>
      <c r="L2607" s="384">
        <v>27741</v>
      </c>
      <c r="M2607" s="383" t="s">
        <v>641</v>
      </c>
      <c r="N2607" s="383" t="s">
        <v>620</v>
      </c>
      <c r="O2607" s="383" t="s">
        <v>230</v>
      </c>
    </row>
    <row r="2608" spans="1:15">
      <c r="A2608" s="385">
        <v>42098</v>
      </c>
      <c r="B2608" s="383" t="s">
        <v>11</v>
      </c>
      <c r="C2608" s="383" t="s">
        <v>12</v>
      </c>
      <c r="D2608" s="383" t="s">
        <v>13</v>
      </c>
      <c r="E2608" s="383" t="s">
        <v>678</v>
      </c>
      <c r="F2608" s="383" t="s">
        <v>10</v>
      </c>
      <c r="G2608" s="384">
        <v>110</v>
      </c>
      <c r="H2608" s="383" t="s">
        <v>726</v>
      </c>
      <c r="I2608" s="383" t="s">
        <v>727</v>
      </c>
      <c r="J2608" s="383" t="s">
        <v>617</v>
      </c>
      <c r="K2608" s="383" t="s">
        <v>618</v>
      </c>
      <c r="L2608" s="384">
        <v>27751</v>
      </c>
      <c r="M2608" s="383" t="s">
        <v>641</v>
      </c>
      <c r="N2608" s="383" t="s">
        <v>620</v>
      </c>
      <c r="O2608" s="383" t="s">
        <v>230</v>
      </c>
    </row>
    <row r="2609" spans="1:15">
      <c r="A2609" s="385">
        <v>42099</v>
      </c>
      <c r="B2609" s="383" t="s">
        <v>621</v>
      </c>
      <c r="C2609" s="383" t="s">
        <v>8</v>
      </c>
      <c r="D2609" s="383" t="s">
        <v>9</v>
      </c>
      <c r="E2609" s="383" t="s">
        <v>622</v>
      </c>
      <c r="F2609" s="383" t="s">
        <v>10</v>
      </c>
      <c r="G2609" s="384">
        <v>590</v>
      </c>
      <c r="H2609" s="383" t="s">
        <v>14</v>
      </c>
      <c r="I2609" s="383" t="s">
        <v>691</v>
      </c>
      <c r="J2609" s="383" t="s">
        <v>617</v>
      </c>
      <c r="K2609" s="383" t="s">
        <v>618</v>
      </c>
      <c r="L2609" s="384">
        <v>28181</v>
      </c>
      <c r="M2609" s="383" t="s">
        <v>642</v>
      </c>
      <c r="N2609" s="383" t="s">
        <v>620</v>
      </c>
      <c r="O2609" s="383" t="s">
        <v>230</v>
      </c>
    </row>
    <row r="2610" spans="1:15">
      <c r="A2610" s="385">
        <v>42100</v>
      </c>
      <c r="B2610" s="383" t="s">
        <v>621</v>
      </c>
      <c r="C2610" s="383" t="s">
        <v>8</v>
      </c>
      <c r="D2610" s="383" t="s">
        <v>9</v>
      </c>
      <c r="E2610" s="383" t="s">
        <v>622</v>
      </c>
      <c r="F2610" s="383" t="s">
        <v>10</v>
      </c>
      <c r="G2610" s="384">
        <v>590</v>
      </c>
      <c r="H2610" s="383" t="s">
        <v>14</v>
      </c>
      <c r="I2610" s="383" t="s">
        <v>691</v>
      </c>
      <c r="J2610" s="383" t="s">
        <v>617</v>
      </c>
      <c r="K2610" s="383" t="s">
        <v>618</v>
      </c>
      <c r="L2610" s="384">
        <v>28641</v>
      </c>
      <c r="M2610" s="383" t="s">
        <v>642</v>
      </c>
      <c r="N2610" s="383" t="s">
        <v>620</v>
      </c>
      <c r="O2610" s="383" t="s">
        <v>230</v>
      </c>
    </row>
    <row r="2611" spans="1:15">
      <c r="A2611" s="385">
        <v>42101</v>
      </c>
      <c r="B2611" s="383" t="s">
        <v>621</v>
      </c>
      <c r="C2611" s="383" t="s">
        <v>8</v>
      </c>
      <c r="D2611" s="383" t="s">
        <v>9</v>
      </c>
      <c r="E2611" s="383" t="s">
        <v>622</v>
      </c>
      <c r="F2611" s="383" t="s">
        <v>10</v>
      </c>
      <c r="G2611" s="384">
        <v>590</v>
      </c>
      <c r="H2611" s="383" t="s">
        <v>14</v>
      </c>
      <c r="I2611" s="383" t="s">
        <v>691</v>
      </c>
      <c r="J2611" s="383" t="s">
        <v>617</v>
      </c>
      <c r="K2611" s="383" t="s">
        <v>618</v>
      </c>
      <c r="L2611" s="384">
        <v>29260</v>
      </c>
      <c r="M2611" s="383" t="s">
        <v>642</v>
      </c>
      <c r="N2611" s="383" t="s">
        <v>620</v>
      </c>
      <c r="O2611" s="383" t="s">
        <v>230</v>
      </c>
    </row>
    <row r="2612" spans="1:15">
      <c r="A2612" s="385">
        <v>42102</v>
      </c>
      <c r="B2612" s="383" t="s">
        <v>621</v>
      </c>
      <c r="C2612" s="383" t="s">
        <v>8</v>
      </c>
      <c r="D2612" s="383" t="s">
        <v>9</v>
      </c>
      <c r="E2612" s="383" t="s">
        <v>622</v>
      </c>
      <c r="F2612" s="383" t="s">
        <v>10</v>
      </c>
      <c r="G2612" s="384">
        <v>590</v>
      </c>
      <c r="H2612" s="383" t="s">
        <v>14</v>
      </c>
      <c r="I2612" s="383" t="s">
        <v>691</v>
      </c>
      <c r="J2612" s="383" t="s">
        <v>617</v>
      </c>
      <c r="K2612" s="383" t="s">
        <v>618</v>
      </c>
      <c r="L2612" s="384">
        <v>29608</v>
      </c>
      <c r="M2612" s="383" t="s">
        <v>642</v>
      </c>
      <c r="N2612" s="383" t="s">
        <v>620</v>
      </c>
      <c r="O2612" s="383" t="s">
        <v>230</v>
      </c>
    </row>
    <row r="2613" spans="1:15">
      <c r="A2613" s="385">
        <v>42103</v>
      </c>
      <c r="B2613" s="383" t="s">
        <v>621</v>
      </c>
      <c r="C2613" s="383" t="s">
        <v>8</v>
      </c>
      <c r="D2613" s="383" t="s">
        <v>9</v>
      </c>
      <c r="E2613" s="383" t="s">
        <v>622</v>
      </c>
      <c r="F2613" s="383" t="s">
        <v>10</v>
      </c>
      <c r="G2613" s="384">
        <v>590</v>
      </c>
      <c r="H2613" s="383" t="s">
        <v>14</v>
      </c>
      <c r="I2613" s="383" t="s">
        <v>691</v>
      </c>
      <c r="J2613" s="383" t="s">
        <v>617</v>
      </c>
      <c r="K2613" s="383" t="s">
        <v>618</v>
      </c>
      <c r="L2613" s="384">
        <v>29608</v>
      </c>
      <c r="M2613" s="383" t="s">
        <v>642</v>
      </c>
      <c r="N2613" s="383" t="s">
        <v>620</v>
      </c>
      <c r="O2613" s="383" t="s">
        <v>230</v>
      </c>
    </row>
    <row r="2614" spans="1:15">
      <c r="A2614" s="385">
        <v>42104</v>
      </c>
      <c r="B2614" s="383" t="s">
        <v>621</v>
      </c>
      <c r="C2614" s="383" t="s">
        <v>8</v>
      </c>
      <c r="D2614" s="383" t="s">
        <v>9</v>
      </c>
      <c r="E2614" s="383" t="s">
        <v>622</v>
      </c>
      <c r="F2614" s="383" t="s">
        <v>10</v>
      </c>
      <c r="G2614" s="384">
        <v>590</v>
      </c>
      <c r="H2614" s="383" t="s">
        <v>14</v>
      </c>
      <c r="I2614" s="383" t="s">
        <v>691</v>
      </c>
      <c r="J2614" s="383" t="s">
        <v>617</v>
      </c>
      <c r="K2614" s="383" t="s">
        <v>618</v>
      </c>
      <c r="L2614" s="384">
        <v>29608</v>
      </c>
      <c r="M2614" s="383" t="s">
        <v>642</v>
      </c>
      <c r="N2614" s="383" t="s">
        <v>620</v>
      </c>
      <c r="O2614" s="383" t="s">
        <v>230</v>
      </c>
    </row>
    <row r="2615" spans="1:15">
      <c r="A2615" s="385">
        <v>42105</v>
      </c>
      <c r="B2615" s="383" t="s">
        <v>621</v>
      </c>
      <c r="C2615" s="383" t="s">
        <v>8</v>
      </c>
      <c r="D2615" s="383" t="s">
        <v>9</v>
      </c>
      <c r="E2615" s="383" t="s">
        <v>622</v>
      </c>
      <c r="F2615" s="383" t="s">
        <v>10</v>
      </c>
      <c r="G2615" s="384">
        <v>590</v>
      </c>
      <c r="H2615" s="383" t="s">
        <v>14</v>
      </c>
      <c r="I2615" s="383" t="s">
        <v>691</v>
      </c>
      <c r="J2615" s="383" t="s">
        <v>617</v>
      </c>
      <c r="K2615" s="383" t="s">
        <v>618</v>
      </c>
      <c r="L2615" s="384">
        <v>29608</v>
      </c>
      <c r="M2615" s="383" t="s">
        <v>642</v>
      </c>
      <c r="N2615" s="383" t="s">
        <v>620</v>
      </c>
      <c r="O2615" s="383" t="s">
        <v>230</v>
      </c>
    </row>
    <row r="2616" spans="1:15">
      <c r="A2616" s="385">
        <v>42106</v>
      </c>
      <c r="B2616" s="383" t="s">
        <v>621</v>
      </c>
      <c r="C2616" s="383" t="s">
        <v>8</v>
      </c>
      <c r="D2616" s="383" t="s">
        <v>9</v>
      </c>
      <c r="E2616" s="383" t="s">
        <v>622</v>
      </c>
      <c r="F2616" s="383" t="s">
        <v>10</v>
      </c>
      <c r="G2616" s="384">
        <v>590</v>
      </c>
      <c r="H2616" s="383" t="s">
        <v>14</v>
      </c>
      <c r="I2616" s="383" t="s">
        <v>691</v>
      </c>
      <c r="J2616" s="383" t="s">
        <v>617</v>
      </c>
      <c r="K2616" s="383" t="s">
        <v>618</v>
      </c>
      <c r="L2616" s="384">
        <v>29608</v>
      </c>
      <c r="M2616" s="383" t="s">
        <v>642</v>
      </c>
      <c r="N2616" s="383" t="s">
        <v>620</v>
      </c>
      <c r="O2616" s="383" t="s">
        <v>230</v>
      </c>
    </row>
    <row r="2617" spans="1:15">
      <c r="A2617" s="385">
        <v>42107</v>
      </c>
      <c r="B2617" s="383" t="s">
        <v>621</v>
      </c>
      <c r="C2617" s="383" t="s">
        <v>8</v>
      </c>
      <c r="D2617" s="383" t="s">
        <v>9</v>
      </c>
      <c r="E2617" s="383" t="s">
        <v>622</v>
      </c>
      <c r="F2617" s="383" t="s">
        <v>10</v>
      </c>
      <c r="G2617" s="384">
        <v>590</v>
      </c>
      <c r="H2617" s="383" t="s">
        <v>14</v>
      </c>
      <c r="I2617" s="383" t="s">
        <v>691</v>
      </c>
      <c r="J2617" s="383" t="s">
        <v>617</v>
      </c>
      <c r="K2617" s="383" t="s">
        <v>618</v>
      </c>
      <c r="L2617" s="384">
        <v>29973</v>
      </c>
      <c r="M2617" s="383" t="s">
        <v>642</v>
      </c>
      <c r="N2617" s="383" t="s">
        <v>620</v>
      </c>
      <c r="O2617" s="383" t="s">
        <v>230</v>
      </c>
    </row>
    <row r="2618" spans="1:15">
      <c r="A2618" s="385">
        <v>42108</v>
      </c>
      <c r="B2618" s="383" t="s">
        <v>621</v>
      </c>
      <c r="C2618" s="383" t="s">
        <v>8</v>
      </c>
      <c r="D2618" s="383" t="s">
        <v>9</v>
      </c>
      <c r="E2618" s="383" t="s">
        <v>622</v>
      </c>
      <c r="F2618" s="383" t="s">
        <v>10</v>
      </c>
      <c r="G2618" s="384">
        <v>590</v>
      </c>
      <c r="H2618" s="383" t="s">
        <v>14</v>
      </c>
      <c r="I2618" s="383" t="s">
        <v>691</v>
      </c>
      <c r="J2618" s="383" t="s">
        <v>617</v>
      </c>
      <c r="K2618" s="383" t="s">
        <v>618</v>
      </c>
      <c r="L2618" s="384">
        <v>30380</v>
      </c>
      <c r="M2618" s="383" t="s">
        <v>642</v>
      </c>
      <c r="N2618" s="383" t="s">
        <v>620</v>
      </c>
      <c r="O2618" s="383" t="s">
        <v>230</v>
      </c>
    </row>
    <row r="2619" spans="1:15">
      <c r="A2619" s="385">
        <v>42109</v>
      </c>
      <c r="B2619" s="383" t="s">
        <v>621</v>
      </c>
      <c r="C2619" s="383" t="s">
        <v>8</v>
      </c>
      <c r="D2619" s="383" t="s">
        <v>9</v>
      </c>
      <c r="E2619" s="383" t="s">
        <v>622</v>
      </c>
      <c r="F2619" s="383" t="s">
        <v>10</v>
      </c>
      <c r="G2619" s="384">
        <v>590</v>
      </c>
      <c r="H2619" s="383" t="s">
        <v>14</v>
      </c>
      <c r="I2619" s="383" t="s">
        <v>691</v>
      </c>
      <c r="J2619" s="383" t="s">
        <v>617</v>
      </c>
      <c r="K2619" s="383" t="s">
        <v>618</v>
      </c>
      <c r="L2619" s="384">
        <v>30722</v>
      </c>
      <c r="M2619" s="383" t="s">
        <v>642</v>
      </c>
      <c r="N2619" s="383" t="s">
        <v>620</v>
      </c>
      <c r="O2619" s="383" t="s">
        <v>230</v>
      </c>
    </row>
    <row r="2620" spans="1:15">
      <c r="A2620" s="385">
        <v>42110</v>
      </c>
      <c r="B2620" s="383" t="s">
        <v>621</v>
      </c>
      <c r="C2620" s="383" t="s">
        <v>8</v>
      </c>
      <c r="D2620" s="383" t="s">
        <v>9</v>
      </c>
      <c r="E2620" s="383" t="s">
        <v>622</v>
      </c>
      <c r="F2620" s="383" t="s">
        <v>10</v>
      </c>
      <c r="G2620" s="384">
        <v>590</v>
      </c>
      <c r="H2620" s="383" t="s">
        <v>14</v>
      </c>
      <c r="I2620" s="383" t="s">
        <v>691</v>
      </c>
      <c r="J2620" s="383" t="s">
        <v>617</v>
      </c>
      <c r="K2620" s="383" t="s">
        <v>618</v>
      </c>
      <c r="L2620" s="384">
        <v>30780</v>
      </c>
      <c r="M2620" s="383" t="s">
        <v>642</v>
      </c>
      <c r="N2620" s="383" t="s">
        <v>620</v>
      </c>
      <c r="O2620" s="383" t="s">
        <v>230</v>
      </c>
    </row>
    <row r="2621" spans="1:15">
      <c r="A2621" s="385">
        <v>42111</v>
      </c>
      <c r="B2621" s="383" t="s">
        <v>694</v>
      </c>
      <c r="C2621" s="383" t="s">
        <v>23</v>
      </c>
      <c r="D2621" s="383" t="s">
        <v>22</v>
      </c>
      <c r="E2621" s="383" t="s">
        <v>695</v>
      </c>
      <c r="F2621" s="383" t="s">
        <v>10</v>
      </c>
      <c r="G2621" s="384">
        <v>3938</v>
      </c>
      <c r="H2621" s="383" t="s">
        <v>696</v>
      </c>
      <c r="I2621" s="383" t="s">
        <v>706</v>
      </c>
      <c r="J2621" s="383" t="s">
        <v>617</v>
      </c>
      <c r="K2621" s="383" t="s">
        <v>618</v>
      </c>
      <c r="L2621" s="384">
        <v>30780</v>
      </c>
      <c r="M2621" s="383" t="s">
        <v>642</v>
      </c>
      <c r="N2621" s="383" t="s">
        <v>620</v>
      </c>
      <c r="O2621" s="383" t="s">
        <v>230</v>
      </c>
    </row>
    <row r="2622" spans="1:15">
      <c r="A2622" s="385">
        <v>42112</v>
      </c>
      <c r="B2622" s="383" t="s">
        <v>694</v>
      </c>
      <c r="C2622" s="383" t="s">
        <v>23</v>
      </c>
      <c r="D2622" s="383" t="s">
        <v>22</v>
      </c>
      <c r="E2622" s="383" t="s">
        <v>695</v>
      </c>
      <c r="F2622" s="383" t="s">
        <v>10</v>
      </c>
      <c r="G2622" s="384">
        <v>3938</v>
      </c>
      <c r="H2622" s="383" t="s">
        <v>696</v>
      </c>
      <c r="I2622" s="383" t="s">
        <v>706</v>
      </c>
      <c r="J2622" s="383" t="s">
        <v>617</v>
      </c>
      <c r="K2622" s="383" t="s">
        <v>618</v>
      </c>
      <c r="L2622" s="384">
        <v>30780</v>
      </c>
      <c r="M2622" s="383" t="s">
        <v>642</v>
      </c>
      <c r="N2622" s="383" t="s">
        <v>620</v>
      </c>
      <c r="O2622" s="383" t="s">
        <v>230</v>
      </c>
    </row>
    <row r="2623" spans="1:15">
      <c r="A2623" s="385">
        <v>42113</v>
      </c>
      <c r="B2623" s="383" t="s">
        <v>694</v>
      </c>
      <c r="C2623" s="383" t="s">
        <v>23</v>
      </c>
      <c r="D2623" s="383" t="s">
        <v>22</v>
      </c>
      <c r="E2623" s="383" t="s">
        <v>695</v>
      </c>
      <c r="F2623" s="383" t="s">
        <v>10</v>
      </c>
      <c r="G2623" s="384">
        <v>3938</v>
      </c>
      <c r="H2623" s="383" t="s">
        <v>696</v>
      </c>
      <c r="I2623" s="383" t="s">
        <v>706</v>
      </c>
      <c r="J2623" s="383" t="s">
        <v>617</v>
      </c>
      <c r="K2623" s="383" t="s">
        <v>618</v>
      </c>
      <c r="L2623" s="384">
        <v>30780</v>
      </c>
      <c r="M2623" s="383" t="s">
        <v>643</v>
      </c>
      <c r="N2623" s="383" t="s">
        <v>620</v>
      </c>
      <c r="O2623" s="383" t="s">
        <v>230</v>
      </c>
    </row>
    <row r="2624" spans="1:15">
      <c r="A2624" s="385">
        <v>42114</v>
      </c>
      <c r="B2624" s="383" t="s">
        <v>621</v>
      </c>
      <c r="C2624" s="383" t="s">
        <v>8</v>
      </c>
      <c r="D2624" s="383" t="s">
        <v>9</v>
      </c>
      <c r="E2624" s="383" t="s">
        <v>622</v>
      </c>
      <c r="F2624" s="383" t="s">
        <v>10</v>
      </c>
      <c r="G2624" s="384">
        <v>9855</v>
      </c>
      <c r="H2624" s="383" t="s">
        <v>14</v>
      </c>
      <c r="I2624" s="383" t="s">
        <v>693</v>
      </c>
      <c r="J2624" s="383" t="s">
        <v>617</v>
      </c>
      <c r="K2624" s="383" t="s">
        <v>618</v>
      </c>
      <c r="L2624" s="384">
        <v>30780</v>
      </c>
      <c r="M2624" s="383" t="s">
        <v>643</v>
      </c>
      <c r="N2624" s="383" t="s">
        <v>620</v>
      </c>
      <c r="O2624" s="383" t="s">
        <v>230</v>
      </c>
    </row>
    <row r="2625" spans="1:15">
      <c r="A2625" s="385">
        <v>42115</v>
      </c>
      <c r="B2625" s="383" t="s">
        <v>621</v>
      </c>
      <c r="C2625" s="383" t="s">
        <v>8</v>
      </c>
      <c r="D2625" s="383" t="s">
        <v>9</v>
      </c>
      <c r="E2625" s="383" t="s">
        <v>622</v>
      </c>
      <c r="F2625" s="383" t="s">
        <v>10</v>
      </c>
      <c r="G2625" s="384">
        <v>9855</v>
      </c>
      <c r="H2625" s="383" t="s">
        <v>14</v>
      </c>
      <c r="I2625" s="383" t="s">
        <v>693</v>
      </c>
      <c r="J2625" s="383" t="s">
        <v>617</v>
      </c>
      <c r="K2625" s="383" t="s">
        <v>618</v>
      </c>
      <c r="L2625" s="384">
        <v>30780</v>
      </c>
      <c r="M2625" s="383" t="s">
        <v>643</v>
      </c>
      <c r="N2625" s="383" t="s">
        <v>620</v>
      </c>
      <c r="O2625" s="383" t="s">
        <v>230</v>
      </c>
    </row>
    <row r="2626" spans="1:15">
      <c r="A2626" s="385">
        <v>42116</v>
      </c>
      <c r="B2626" s="383" t="s">
        <v>663</v>
      </c>
      <c r="C2626" s="383" t="s">
        <v>664</v>
      </c>
      <c r="D2626" s="383" t="s">
        <v>22</v>
      </c>
      <c r="E2626" s="383" t="s">
        <v>665</v>
      </c>
      <c r="F2626" s="383" t="s">
        <v>10</v>
      </c>
      <c r="G2626" s="384">
        <v>28000</v>
      </c>
      <c r="H2626" s="383" t="s">
        <v>704</v>
      </c>
      <c r="I2626" s="383" t="s">
        <v>714</v>
      </c>
      <c r="J2626" s="383" t="s">
        <v>617</v>
      </c>
      <c r="K2626" s="383" t="s">
        <v>618</v>
      </c>
      <c r="L2626" s="384">
        <v>30780</v>
      </c>
      <c r="M2626" s="383" t="s">
        <v>643</v>
      </c>
      <c r="N2626" s="383" t="s">
        <v>620</v>
      </c>
      <c r="O2626" s="383" t="s">
        <v>230</v>
      </c>
    </row>
    <row r="2627" spans="1:15">
      <c r="A2627" s="385">
        <v>42117</v>
      </c>
      <c r="B2627" s="383" t="s">
        <v>663</v>
      </c>
      <c r="C2627" s="383" t="s">
        <v>664</v>
      </c>
      <c r="D2627" s="383" t="s">
        <v>22</v>
      </c>
      <c r="E2627" s="383" t="s">
        <v>665</v>
      </c>
      <c r="F2627" s="383" t="s">
        <v>10</v>
      </c>
      <c r="G2627" s="384">
        <v>2150</v>
      </c>
      <c r="H2627" s="383" t="s">
        <v>704</v>
      </c>
      <c r="I2627" s="383" t="s">
        <v>721</v>
      </c>
      <c r="J2627" s="383" t="s">
        <v>617</v>
      </c>
      <c r="K2627" s="383" t="s">
        <v>618</v>
      </c>
      <c r="L2627" s="384">
        <v>30780</v>
      </c>
      <c r="M2627" s="383" t="s">
        <v>643</v>
      </c>
      <c r="N2627" s="383" t="s">
        <v>620</v>
      </c>
      <c r="O2627" s="383" t="s">
        <v>230</v>
      </c>
    </row>
    <row r="2628" spans="1:15">
      <c r="A2628" s="385">
        <v>42118</v>
      </c>
      <c r="B2628" s="383" t="s">
        <v>663</v>
      </c>
      <c r="C2628" s="383" t="s">
        <v>664</v>
      </c>
      <c r="D2628" s="383" t="s">
        <v>22</v>
      </c>
      <c r="E2628" s="383" t="s">
        <v>665</v>
      </c>
      <c r="F2628" s="383" t="s">
        <v>10</v>
      </c>
      <c r="G2628" s="384">
        <v>2150</v>
      </c>
      <c r="H2628" s="383" t="s">
        <v>704</v>
      </c>
      <c r="I2628" s="383" t="s">
        <v>721</v>
      </c>
      <c r="J2628" s="383" t="s">
        <v>617</v>
      </c>
      <c r="K2628" s="383" t="s">
        <v>618</v>
      </c>
      <c r="L2628" s="384">
        <v>30780</v>
      </c>
      <c r="M2628" s="383" t="s">
        <v>643</v>
      </c>
      <c r="N2628" s="383" t="s">
        <v>620</v>
      </c>
      <c r="O2628" s="383" t="s">
        <v>230</v>
      </c>
    </row>
    <row r="2629" spans="1:15">
      <c r="A2629" s="385">
        <v>42119</v>
      </c>
      <c r="B2629" s="383" t="s">
        <v>663</v>
      </c>
      <c r="C2629" s="383" t="s">
        <v>664</v>
      </c>
      <c r="D2629" s="383" t="s">
        <v>22</v>
      </c>
      <c r="E2629" s="383" t="s">
        <v>665</v>
      </c>
      <c r="F2629" s="383" t="s">
        <v>10</v>
      </c>
      <c r="G2629" s="384">
        <v>2800</v>
      </c>
      <c r="H2629" s="383" t="s">
        <v>704</v>
      </c>
      <c r="I2629" s="383" t="s">
        <v>722</v>
      </c>
      <c r="J2629" s="383" t="s">
        <v>617</v>
      </c>
      <c r="K2629" s="383" t="s">
        <v>618</v>
      </c>
      <c r="L2629" s="384">
        <v>30780</v>
      </c>
      <c r="M2629" s="383" t="s">
        <v>643</v>
      </c>
      <c r="N2629" s="383" t="s">
        <v>620</v>
      </c>
      <c r="O2629" s="383" t="s">
        <v>230</v>
      </c>
    </row>
    <row r="2630" spans="1:15">
      <c r="A2630" s="385">
        <v>42120</v>
      </c>
      <c r="B2630" s="383" t="s">
        <v>663</v>
      </c>
      <c r="C2630" s="383" t="s">
        <v>664</v>
      </c>
      <c r="D2630" s="383" t="s">
        <v>22</v>
      </c>
      <c r="E2630" s="383" t="s">
        <v>665</v>
      </c>
      <c r="F2630" s="383" t="s">
        <v>10</v>
      </c>
      <c r="G2630" s="384">
        <v>2800</v>
      </c>
      <c r="H2630" s="383" t="s">
        <v>704</v>
      </c>
      <c r="I2630" s="383" t="s">
        <v>722</v>
      </c>
      <c r="J2630" s="383" t="s">
        <v>617</v>
      </c>
      <c r="K2630" s="383" t="s">
        <v>618</v>
      </c>
      <c r="L2630" s="384">
        <v>30780</v>
      </c>
      <c r="M2630" s="383" t="s">
        <v>643</v>
      </c>
      <c r="N2630" s="383" t="s">
        <v>620</v>
      </c>
      <c r="O2630" s="383" t="s">
        <v>230</v>
      </c>
    </row>
    <row r="2631" spans="1:15">
      <c r="A2631" s="385">
        <v>42121</v>
      </c>
      <c r="B2631" s="383" t="s">
        <v>663</v>
      </c>
      <c r="C2631" s="383" t="s">
        <v>664</v>
      </c>
      <c r="D2631" s="383" t="s">
        <v>22</v>
      </c>
      <c r="E2631" s="383" t="s">
        <v>665</v>
      </c>
      <c r="F2631" s="383" t="s">
        <v>10</v>
      </c>
      <c r="G2631" s="384">
        <v>2150</v>
      </c>
      <c r="H2631" s="383" t="s">
        <v>704</v>
      </c>
      <c r="I2631" s="383" t="s">
        <v>721</v>
      </c>
      <c r="J2631" s="383" t="s">
        <v>617</v>
      </c>
      <c r="K2631" s="383" t="s">
        <v>618</v>
      </c>
      <c r="L2631" s="384">
        <v>30780</v>
      </c>
      <c r="M2631" s="383" t="s">
        <v>643</v>
      </c>
      <c r="N2631" s="383" t="s">
        <v>620</v>
      </c>
      <c r="O2631" s="383" t="s">
        <v>230</v>
      </c>
    </row>
    <row r="2632" spans="1:15">
      <c r="A2632" s="385">
        <v>42122</v>
      </c>
      <c r="B2632" s="383" t="s">
        <v>663</v>
      </c>
      <c r="C2632" s="383" t="s">
        <v>664</v>
      </c>
      <c r="D2632" s="383" t="s">
        <v>22</v>
      </c>
      <c r="E2632" s="383" t="s">
        <v>665</v>
      </c>
      <c r="F2632" s="383" t="s">
        <v>10</v>
      </c>
      <c r="G2632" s="384">
        <v>2800</v>
      </c>
      <c r="H2632" s="383" t="s">
        <v>704</v>
      </c>
      <c r="I2632" s="383" t="s">
        <v>722</v>
      </c>
      <c r="J2632" s="383" t="s">
        <v>617</v>
      </c>
      <c r="K2632" s="383" t="s">
        <v>618</v>
      </c>
      <c r="L2632" s="384">
        <v>30780</v>
      </c>
      <c r="M2632" s="383" t="s">
        <v>643</v>
      </c>
      <c r="N2632" s="383" t="s">
        <v>620</v>
      </c>
      <c r="O2632" s="383" t="s">
        <v>230</v>
      </c>
    </row>
    <row r="2633" spans="1:15">
      <c r="A2633" s="385">
        <v>42123</v>
      </c>
      <c r="B2633" s="383" t="s">
        <v>663</v>
      </c>
      <c r="C2633" s="383" t="s">
        <v>664</v>
      </c>
      <c r="D2633" s="383" t="s">
        <v>22</v>
      </c>
      <c r="E2633" s="383" t="s">
        <v>665</v>
      </c>
      <c r="F2633" s="383" t="s">
        <v>10</v>
      </c>
      <c r="G2633" s="384">
        <v>28000</v>
      </c>
      <c r="H2633" s="383" t="s">
        <v>704</v>
      </c>
      <c r="I2633" s="383" t="s">
        <v>714</v>
      </c>
      <c r="J2633" s="383" t="s">
        <v>617</v>
      </c>
      <c r="K2633" s="383" t="s">
        <v>618</v>
      </c>
      <c r="L2633" s="384">
        <v>30780</v>
      </c>
      <c r="M2633" s="383" t="s">
        <v>643</v>
      </c>
      <c r="N2633" s="383" t="s">
        <v>620</v>
      </c>
      <c r="O2633" s="383" t="s">
        <v>230</v>
      </c>
    </row>
    <row r="2634" spans="1:15">
      <c r="A2634" s="385">
        <v>42124</v>
      </c>
      <c r="B2634" s="383" t="s">
        <v>663</v>
      </c>
      <c r="C2634" s="383" t="s">
        <v>664</v>
      </c>
      <c r="D2634" s="383" t="s">
        <v>22</v>
      </c>
      <c r="E2634" s="383" t="s">
        <v>665</v>
      </c>
      <c r="F2634" s="383" t="s">
        <v>10</v>
      </c>
      <c r="G2634" s="384">
        <v>2800</v>
      </c>
      <c r="H2634" s="383" t="s">
        <v>704</v>
      </c>
      <c r="I2634" s="383" t="s">
        <v>722</v>
      </c>
      <c r="J2634" s="383" t="s">
        <v>617</v>
      </c>
      <c r="K2634" s="383" t="s">
        <v>618</v>
      </c>
      <c r="L2634" s="384">
        <v>30780</v>
      </c>
      <c r="M2634" s="383" t="s">
        <v>643</v>
      </c>
      <c r="N2634" s="383" t="s">
        <v>620</v>
      </c>
      <c r="O2634" s="383" t="s">
        <v>230</v>
      </c>
    </row>
    <row r="2635" spans="1:15">
      <c r="A2635" s="385">
        <v>42125</v>
      </c>
      <c r="B2635" s="383" t="s">
        <v>663</v>
      </c>
      <c r="C2635" s="383" t="s">
        <v>664</v>
      </c>
      <c r="D2635" s="383" t="s">
        <v>22</v>
      </c>
      <c r="E2635" s="383" t="s">
        <v>665</v>
      </c>
      <c r="F2635" s="383" t="s">
        <v>10</v>
      </c>
      <c r="G2635" s="384">
        <v>28000</v>
      </c>
      <c r="H2635" s="383" t="s">
        <v>704</v>
      </c>
      <c r="I2635" s="383" t="s">
        <v>714</v>
      </c>
      <c r="J2635" s="383" t="s">
        <v>617</v>
      </c>
      <c r="K2635" s="383" t="s">
        <v>618</v>
      </c>
      <c r="L2635" s="384">
        <v>30780</v>
      </c>
      <c r="M2635" s="383" t="s">
        <v>643</v>
      </c>
      <c r="N2635" s="383" t="s">
        <v>620</v>
      </c>
      <c r="O2635" s="383" t="s">
        <v>230</v>
      </c>
    </row>
    <row r="2636" spans="1:15">
      <c r="A2636" s="385">
        <v>42126</v>
      </c>
      <c r="B2636" s="383" t="s">
        <v>663</v>
      </c>
      <c r="C2636" s="383" t="s">
        <v>664</v>
      </c>
      <c r="D2636" s="383" t="s">
        <v>22</v>
      </c>
      <c r="E2636" s="383" t="s">
        <v>665</v>
      </c>
      <c r="F2636" s="383" t="s">
        <v>10</v>
      </c>
      <c r="G2636" s="384">
        <v>2150</v>
      </c>
      <c r="H2636" s="383" t="s">
        <v>704</v>
      </c>
      <c r="I2636" s="383" t="s">
        <v>721</v>
      </c>
      <c r="J2636" s="383" t="s">
        <v>617</v>
      </c>
      <c r="K2636" s="383" t="s">
        <v>618</v>
      </c>
      <c r="L2636" s="384">
        <v>30780</v>
      </c>
      <c r="M2636" s="383" t="s">
        <v>643</v>
      </c>
      <c r="N2636" s="383" t="s">
        <v>620</v>
      </c>
      <c r="O2636" s="383" t="s">
        <v>230</v>
      </c>
    </row>
    <row r="2637" spans="1:15">
      <c r="A2637" s="385">
        <v>42127</v>
      </c>
      <c r="B2637" s="383" t="s">
        <v>663</v>
      </c>
      <c r="C2637" s="383" t="s">
        <v>664</v>
      </c>
      <c r="D2637" s="383" t="s">
        <v>22</v>
      </c>
      <c r="E2637" s="383" t="s">
        <v>665</v>
      </c>
      <c r="F2637" s="383" t="s">
        <v>10</v>
      </c>
      <c r="G2637" s="384">
        <v>2800</v>
      </c>
      <c r="H2637" s="383" t="s">
        <v>704</v>
      </c>
      <c r="I2637" s="383" t="s">
        <v>722</v>
      </c>
      <c r="J2637" s="383" t="s">
        <v>617</v>
      </c>
      <c r="K2637" s="383" t="s">
        <v>618</v>
      </c>
      <c r="L2637" s="384">
        <v>30780</v>
      </c>
      <c r="M2637" s="383" t="s">
        <v>643</v>
      </c>
      <c r="N2637" s="383" t="s">
        <v>620</v>
      </c>
      <c r="O2637" s="383" t="s">
        <v>230</v>
      </c>
    </row>
    <row r="2638" spans="1:15">
      <c r="A2638" s="385">
        <v>42128</v>
      </c>
      <c r="B2638" s="383" t="s">
        <v>663</v>
      </c>
      <c r="C2638" s="383" t="s">
        <v>664</v>
      </c>
      <c r="D2638" s="383" t="s">
        <v>22</v>
      </c>
      <c r="E2638" s="383" t="s">
        <v>665</v>
      </c>
      <c r="F2638" s="383" t="s">
        <v>10</v>
      </c>
      <c r="G2638" s="384">
        <v>2800</v>
      </c>
      <c r="H2638" s="383" t="s">
        <v>704</v>
      </c>
      <c r="I2638" s="383" t="s">
        <v>722</v>
      </c>
      <c r="J2638" s="383" t="s">
        <v>617</v>
      </c>
      <c r="K2638" s="383" t="s">
        <v>618</v>
      </c>
      <c r="L2638" s="384">
        <v>30780</v>
      </c>
      <c r="M2638" s="383" t="s">
        <v>643</v>
      </c>
      <c r="N2638" s="383" t="s">
        <v>620</v>
      </c>
      <c r="O2638" s="383" t="s">
        <v>230</v>
      </c>
    </row>
    <row r="2639" spans="1:15">
      <c r="A2639" s="385">
        <v>42129</v>
      </c>
      <c r="B2639" s="383" t="s">
        <v>621</v>
      </c>
      <c r="C2639" s="383" t="s">
        <v>8</v>
      </c>
      <c r="D2639" s="383" t="s">
        <v>9</v>
      </c>
      <c r="E2639" s="383" t="s">
        <v>622</v>
      </c>
      <c r="F2639" s="383" t="s">
        <v>10</v>
      </c>
      <c r="G2639" s="384">
        <v>9855</v>
      </c>
      <c r="H2639" s="383" t="s">
        <v>14</v>
      </c>
      <c r="I2639" s="383" t="s">
        <v>693</v>
      </c>
      <c r="J2639" s="383" t="s">
        <v>617</v>
      </c>
      <c r="K2639" s="383" t="s">
        <v>618</v>
      </c>
      <c r="L2639" s="384">
        <v>30780</v>
      </c>
      <c r="M2639" s="383" t="s">
        <v>643</v>
      </c>
      <c r="N2639" s="383" t="s">
        <v>620</v>
      </c>
      <c r="O2639" s="383" t="s">
        <v>230</v>
      </c>
    </row>
    <row r="2640" spans="1:15">
      <c r="A2640" s="385">
        <v>42130</v>
      </c>
      <c r="B2640" s="383" t="s">
        <v>621</v>
      </c>
      <c r="C2640" s="383" t="s">
        <v>8</v>
      </c>
      <c r="D2640" s="383" t="s">
        <v>9</v>
      </c>
      <c r="E2640" s="383" t="s">
        <v>622</v>
      </c>
      <c r="F2640" s="383" t="s">
        <v>10</v>
      </c>
      <c r="G2640" s="384">
        <v>9855</v>
      </c>
      <c r="H2640" s="383" t="s">
        <v>14</v>
      </c>
      <c r="I2640" s="383" t="s">
        <v>693</v>
      </c>
      <c r="J2640" s="383" t="s">
        <v>617</v>
      </c>
      <c r="K2640" s="383" t="s">
        <v>618</v>
      </c>
      <c r="L2640" s="384">
        <v>30780</v>
      </c>
      <c r="M2640" s="383" t="s">
        <v>643</v>
      </c>
      <c r="N2640" s="383" t="s">
        <v>620</v>
      </c>
      <c r="O2640" s="383" t="s">
        <v>230</v>
      </c>
    </row>
    <row r="2641" spans="1:15">
      <c r="A2641" s="385">
        <v>42131</v>
      </c>
      <c r="B2641" s="383" t="s">
        <v>621</v>
      </c>
      <c r="C2641" s="383" t="s">
        <v>8</v>
      </c>
      <c r="D2641" s="383" t="s">
        <v>9</v>
      </c>
      <c r="E2641" s="383" t="s">
        <v>622</v>
      </c>
      <c r="F2641" s="383" t="s">
        <v>10</v>
      </c>
      <c r="G2641" s="384">
        <v>9855</v>
      </c>
      <c r="H2641" s="383" t="s">
        <v>14</v>
      </c>
      <c r="I2641" s="383" t="s">
        <v>693</v>
      </c>
      <c r="J2641" s="383" t="s">
        <v>617</v>
      </c>
      <c r="K2641" s="383" t="s">
        <v>618</v>
      </c>
      <c r="L2641" s="384">
        <v>30780</v>
      </c>
      <c r="M2641" s="383" t="s">
        <v>643</v>
      </c>
      <c r="N2641" s="383" t="s">
        <v>620</v>
      </c>
      <c r="O2641" s="383" t="s">
        <v>230</v>
      </c>
    </row>
    <row r="2642" spans="1:15">
      <c r="A2642" s="385">
        <v>42132</v>
      </c>
      <c r="B2642" s="383" t="s">
        <v>621</v>
      </c>
      <c r="C2642" s="383" t="s">
        <v>8</v>
      </c>
      <c r="D2642" s="383" t="s">
        <v>9</v>
      </c>
      <c r="E2642" s="383" t="s">
        <v>622</v>
      </c>
      <c r="F2642" s="383" t="s">
        <v>10</v>
      </c>
      <c r="G2642" s="384">
        <v>9855</v>
      </c>
      <c r="H2642" s="383" t="s">
        <v>14</v>
      </c>
      <c r="I2642" s="383" t="s">
        <v>693</v>
      </c>
      <c r="J2642" s="383" t="s">
        <v>617</v>
      </c>
      <c r="K2642" s="383" t="s">
        <v>618</v>
      </c>
      <c r="L2642" s="384">
        <v>30780</v>
      </c>
      <c r="M2642" s="383" t="s">
        <v>643</v>
      </c>
      <c r="N2642" s="383" t="s">
        <v>620</v>
      </c>
      <c r="O2642" s="383" t="s">
        <v>230</v>
      </c>
    </row>
    <row r="2643" spans="1:15">
      <c r="A2643" s="385">
        <v>42133</v>
      </c>
      <c r="B2643" s="383" t="s">
        <v>21</v>
      </c>
      <c r="C2643" s="383" t="s">
        <v>12</v>
      </c>
      <c r="D2643" s="383" t="s">
        <v>22</v>
      </c>
      <c r="E2643" s="383" t="s">
        <v>658</v>
      </c>
      <c r="F2643" s="383" t="s">
        <v>10</v>
      </c>
      <c r="G2643" s="384">
        <v>1560</v>
      </c>
      <c r="H2643" s="383" t="s">
        <v>733</v>
      </c>
      <c r="I2643" s="383" t="s">
        <v>734</v>
      </c>
      <c r="J2643" s="383" t="s">
        <v>617</v>
      </c>
      <c r="K2643" s="383" t="s">
        <v>618</v>
      </c>
      <c r="L2643" s="384">
        <v>30780</v>
      </c>
      <c r="M2643" s="383" t="s">
        <v>643</v>
      </c>
      <c r="N2643" s="383" t="s">
        <v>620</v>
      </c>
      <c r="O2643" s="383" t="s">
        <v>230</v>
      </c>
    </row>
    <row r="2644" spans="1:15">
      <c r="A2644" s="385">
        <v>42134</v>
      </c>
      <c r="B2644" s="383" t="s">
        <v>21</v>
      </c>
      <c r="C2644" s="383" t="s">
        <v>12</v>
      </c>
      <c r="D2644" s="383" t="s">
        <v>22</v>
      </c>
      <c r="E2644" s="383" t="s">
        <v>658</v>
      </c>
      <c r="F2644" s="383" t="s">
        <v>10</v>
      </c>
      <c r="G2644" s="384">
        <v>1560</v>
      </c>
      <c r="H2644" s="383" t="s">
        <v>733</v>
      </c>
      <c r="I2644" s="383" t="s">
        <v>734</v>
      </c>
      <c r="J2644" s="383" t="s">
        <v>617</v>
      </c>
      <c r="K2644" s="383" t="s">
        <v>618</v>
      </c>
      <c r="L2644" s="384">
        <v>30780</v>
      </c>
      <c r="M2644" s="383" t="s">
        <v>643</v>
      </c>
      <c r="N2644" s="383" t="s">
        <v>620</v>
      </c>
      <c r="O2644" s="383" t="s">
        <v>230</v>
      </c>
    </row>
    <row r="2645" spans="1:15">
      <c r="A2645" s="385">
        <v>42135</v>
      </c>
      <c r="B2645" s="383" t="s">
        <v>21</v>
      </c>
      <c r="C2645" s="383" t="s">
        <v>12</v>
      </c>
      <c r="D2645" s="383" t="s">
        <v>22</v>
      </c>
      <c r="E2645" s="383" t="s">
        <v>658</v>
      </c>
      <c r="F2645" s="383" t="s">
        <v>10</v>
      </c>
      <c r="G2645" s="384">
        <v>2628</v>
      </c>
      <c r="H2645" s="383" t="s">
        <v>733</v>
      </c>
      <c r="I2645" s="383" t="s">
        <v>735</v>
      </c>
      <c r="J2645" s="383" t="s">
        <v>617</v>
      </c>
      <c r="K2645" s="383" t="s">
        <v>618</v>
      </c>
      <c r="L2645" s="384">
        <v>30780</v>
      </c>
      <c r="M2645" s="383" t="s">
        <v>643</v>
      </c>
      <c r="N2645" s="383" t="s">
        <v>620</v>
      </c>
      <c r="O2645" s="383" t="s">
        <v>230</v>
      </c>
    </row>
    <row r="2646" spans="1:15">
      <c r="A2646" s="385">
        <v>42136</v>
      </c>
      <c r="B2646" s="383" t="s">
        <v>17</v>
      </c>
      <c r="C2646" s="383" t="s">
        <v>18</v>
      </c>
      <c r="D2646" s="383" t="s">
        <v>19</v>
      </c>
      <c r="E2646" s="383" t="s">
        <v>668</v>
      </c>
      <c r="F2646" s="383" t="s">
        <v>10</v>
      </c>
      <c r="G2646" s="384">
        <v>6750</v>
      </c>
      <c r="H2646" s="383" t="s">
        <v>724</v>
      </c>
      <c r="I2646" s="383" t="s">
        <v>737</v>
      </c>
      <c r="J2646" s="383" t="s">
        <v>617</v>
      </c>
      <c r="K2646" s="383" t="s">
        <v>618</v>
      </c>
      <c r="L2646" s="384">
        <v>30780</v>
      </c>
      <c r="M2646" s="383" t="s">
        <v>643</v>
      </c>
      <c r="N2646" s="383" t="s">
        <v>620</v>
      </c>
      <c r="O2646" s="383" t="s">
        <v>230</v>
      </c>
    </row>
    <row r="2647" spans="1:15">
      <c r="A2647" s="385">
        <v>42137</v>
      </c>
      <c r="B2647" s="383" t="s">
        <v>17</v>
      </c>
      <c r="C2647" s="383" t="s">
        <v>18</v>
      </c>
      <c r="D2647" s="383" t="s">
        <v>19</v>
      </c>
      <c r="E2647" s="383" t="s">
        <v>668</v>
      </c>
      <c r="F2647" s="383" t="s">
        <v>10</v>
      </c>
      <c r="G2647" s="384">
        <v>6750</v>
      </c>
      <c r="H2647" s="383" t="s">
        <v>724</v>
      </c>
      <c r="I2647" s="383" t="s">
        <v>737</v>
      </c>
      <c r="J2647" s="383" t="s">
        <v>617</v>
      </c>
      <c r="K2647" s="383" t="s">
        <v>618</v>
      </c>
      <c r="L2647" s="384">
        <v>30780</v>
      </c>
      <c r="M2647" s="383" t="s">
        <v>644</v>
      </c>
      <c r="N2647" s="383" t="s">
        <v>620</v>
      </c>
      <c r="O2647" s="383" t="s">
        <v>230</v>
      </c>
    </row>
    <row r="2648" spans="1:15">
      <c r="A2648" s="385">
        <v>42138</v>
      </c>
      <c r="B2648" s="383" t="s">
        <v>17</v>
      </c>
      <c r="C2648" s="383" t="s">
        <v>18</v>
      </c>
      <c r="D2648" s="383" t="s">
        <v>19</v>
      </c>
      <c r="E2648" s="383" t="s">
        <v>668</v>
      </c>
      <c r="F2648" s="383" t="s">
        <v>10</v>
      </c>
      <c r="G2648" s="384">
        <v>1500</v>
      </c>
      <c r="H2648" s="383" t="s">
        <v>724</v>
      </c>
      <c r="I2648" s="383" t="s">
        <v>732</v>
      </c>
      <c r="J2648" s="383" t="s">
        <v>617</v>
      </c>
      <c r="K2648" s="383" t="s">
        <v>618</v>
      </c>
      <c r="L2648" s="384">
        <v>30780</v>
      </c>
      <c r="M2648" s="383" t="s">
        <v>644</v>
      </c>
      <c r="N2648" s="383" t="s">
        <v>620</v>
      </c>
      <c r="O2648" s="383" t="s">
        <v>230</v>
      </c>
    </row>
    <row r="2649" spans="1:15">
      <c r="A2649" s="385">
        <v>42139</v>
      </c>
      <c r="B2649" s="383" t="s">
        <v>17</v>
      </c>
      <c r="C2649" s="383" t="s">
        <v>18</v>
      </c>
      <c r="D2649" s="383" t="s">
        <v>19</v>
      </c>
      <c r="E2649" s="383" t="s">
        <v>668</v>
      </c>
      <c r="F2649" s="383" t="s">
        <v>10</v>
      </c>
      <c r="G2649" s="384">
        <v>1500</v>
      </c>
      <c r="H2649" s="383" t="s">
        <v>724</v>
      </c>
      <c r="I2649" s="383" t="s">
        <v>732</v>
      </c>
      <c r="J2649" s="383" t="s">
        <v>617</v>
      </c>
      <c r="K2649" s="383" t="s">
        <v>618</v>
      </c>
      <c r="L2649" s="384">
        <v>30780</v>
      </c>
      <c r="M2649" s="383" t="s">
        <v>644</v>
      </c>
      <c r="N2649" s="383" t="s">
        <v>620</v>
      </c>
      <c r="O2649" s="383" t="s">
        <v>230</v>
      </c>
    </row>
    <row r="2650" spans="1:15">
      <c r="A2650" s="385">
        <v>42140</v>
      </c>
      <c r="B2650" s="383" t="s">
        <v>11</v>
      </c>
      <c r="C2650" s="383" t="s">
        <v>12</v>
      </c>
      <c r="D2650" s="383" t="s">
        <v>13</v>
      </c>
      <c r="E2650" s="383" t="s">
        <v>678</v>
      </c>
      <c r="F2650" s="383" t="s">
        <v>10</v>
      </c>
      <c r="G2650" s="384">
        <v>110</v>
      </c>
      <c r="H2650" s="383" t="s">
        <v>726</v>
      </c>
      <c r="I2650" s="383" t="s">
        <v>727</v>
      </c>
      <c r="J2650" s="383" t="s">
        <v>617</v>
      </c>
      <c r="K2650" s="383" t="s">
        <v>618</v>
      </c>
      <c r="L2650" s="384">
        <v>30780</v>
      </c>
      <c r="M2650" s="383" t="s">
        <v>644</v>
      </c>
      <c r="N2650" s="383" t="s">
        <v>620</v>
      </c>
      <c r="O2650" s="383" t="s">
        <v>230</v>
      </c>
    </row>
    <row r="2651" spans="1:15">
      <c r="A2651" s="385">
        <v>42141</v>
      </c>
      <c r="B2651" s="383" t="s">
        <v>11</v>
      </c>
      <c r="C2651" s="383" t="s">
        <v>12</v>
      </c>
      <c r="D2651" s="383" t="s">
        <v>13</v>
      </c>
      <c r="E2651" s="383" t="s">
        <v>678</v>
      </c>
      <c r="F2651" s="383" t="s">
        <v>10</v>
      </c>
      <c r="G2651" s="384">
        <v>110</v>
      </c>
      <c r="H2651" s="383" t="s">
        <v>726</v>
      </c>
      <c r="I2651" s="383" t="s">
        <v>727</v>
      </c>
      <c r="J2651" s="383" t="s">
        <v>617</v>
      </c>
      <c r="K2651" s="383" t="s">
        <v>618</v>
      </c>
      <c r="L2651" s="384">
        <v>30780</v>
      </c>
      <c r="M2651" s="383" t="s">
        <v>644</v>
      </c>
      <c r="N2651" s="383" t="s">
        <v>620</v>
      </c>
      <c r="O2651" s="383" t="s">
        <v>230</v>
      </c>
    </row>
    <row r="2652" spans="1:15">
      <c r="A2652" s="385">
        <v>42142</v>
      </c>
      <c r="B2652" s="383" t="s">
        <v>663</v>
      </c>
      <c r="C2652" s="383" t="s">
        <v>664</v>
      </c>
      <c r="D2652" s="383" t="s">
        <v>22</v>
      </c>
      <c r="E2652" s="383" t="s">
        <v>665</v>
      </c>
      <c r="F2652" s="383" t="s">
        <v>10</v>
      </c>
      <c r="G2652" s="384">
        <v>2333</v>
      </c>
      <c r="H2652" s="383" t="s">
        <v>704</v>
      </c>
      <c r="I2652" s="383" t="s">
        <v>728</v>
      </c>
      <c r="J2652" s="383" t="s">
        <v>617</v>
      </c>
      <c r="K2652" s="383" t="s">
        <v>618</v>
      </c>
      <c r="L2652" s="384">
        <v>30780</v>
      </c>
      <c r="M2652" s="383" t="s">
        <v>644</v>
      </c>
      <c r="N2652" s="383" t="s">
        <v>620</v>
      </c>
      <c r="O2652" s="383" t="s">
        <v>230</v>
      </c>
    </row>
    <row r="2653" spans="1:15">
      <c r="A2653" s="385">
        <v>42143</v>
      </c>
      <c r="B2653" s="383" t="s">
        <v>663</v>
      </c>
      <c r="C2653" s="383" t="s">
        <v>664</v>
      </c>
      <c r="D2653" s="383" t="s">
        <v>22</v>
      </c>
      <c r="E2653" s="383" t="s">
        <v>665</v>
      </c>
      <c r="F2653" s="383" t="s">
        <v>10</v>
      </c>
      <c r="G2653" s="384">
        <v>1792</v>
      </c>
      <c r="H2653" s="383" t="s">
        <v>704</v>
      </c>
      <c r="I2653" s="383" t="s">
        <v>723</v>
      </c>
      <c r="J2653" s="383" t="s">
        <v>617</v>
      </c>
      <c r="K2653" s="383" t="s">
        <v>618</v>
      </c>
      <c r="L2653" s="384">
        <v>30780</v>
      </c>
      <c r="M2653" s="383" t="s">
        <v>644</v>
      </c>
      <c r="N2653" s="383" t="s">
        <v>620</v>
      </c>
      <c r="O2653" s="383" t="s">
        <v>230</v>
      </c>
    </row>
    <row r="2654" spans="1:15">
      <c r="A2654" s="385">
        <v>42144</v>
      </c>
      <c r="B2654" s="383" t="s">
        <v>663</v>
      </c>
      <c r="C2654" s="383" t="s">
        <v>664</v>
      </c>
      <c r="D2654" s="383" t="s">
        <v>22</v>
      </c>
      <c r="E2654" s="383" t="s">
        <v>665</v>
      </c>
      <c r="F2654" s="383" t="s">
        <v>10</v>
      </c>
      <c r="G2654" s="384">
        <v>2333</v>
      </c>
      <c r="H2654" s="383" t="s">
        <v>704</v>
      </c>
      <c r="I2654" s="383" t="s">
        <v>728</v>
      </c>
      <c r="J2654" s="383" t="s">
        <v>617</v>
      </c>
      <c r="K2654" s="383" t="s">
        <v>618</v>
      </c>
      <c r="L2654" s="384">
        <v>30780</v>
      </c>
      <c r="M2654" s="383" t="s">
        <v>644</v>
      </c>
      <c r="N2654" s="383" t="s">
        <v>620</v>
      </c>
      <c r="O2654" s="383" t="s">
        <v>230</v>
      </c>
    </row>
    <row r="2655" spans="1:15">
      <c r="A2655" s="385">
        <v>42145</v>
      </c>
      <c r="B2655" s="383" t="s">
        <v>663</v>
      </c>
      <c r="C2655" s="383" t="s">
        <v>664</v>
      </c>
      <c r="D2655" s="383" t="s">
        <v>22</v>
      </c>
      <c r="E2655" s="383" t="s">
        <v>665</v>
      </c>
      <c r="F2655" s="383" t="s">
        <v>10</v>
      </c>
      <c r="G2655" s="384">
        <v>2333</v>
      </c>
      <c r="H2655" s="383" t="s">
        <v>704</v>
      </c>
      <c r="I2655" s="383" t="s">
        <v>728</v>
      </c>
      <c r="J2655" s="383" t="s">
        <v>617</v>
      </c>
      <c r="K2655" s="383" t="s">
        <v>618</v>
      </c>
      <c r="L2655" s="384">
        <v>30780</v>
      </c>
      <c r="M2655" s="383" t="s">
        <v>644</v>
      </c>
      <c r="N2655" s="383" t="s">
        <v>620</v>
      </c>
      <c r="O2655" s="383" t="s">
        <v>230</v>
      </c>
    </row>
    <row r="2656" spans="1:15">
      <c r="A2656" s="385">
        <v>42146</v>
      </c>
      <c r="B2656" s="383" t="s">
        <v>663</v>
      </c>
      <c r="C2656" s="383" t="s">
        <v>664</v>
      </c>
      <c r="D2656" s="383" t="s">
        <v>22</v>
      </c>
      <c r="E2656" s="383" t="s">
        <v>665</v>
      </c>
      <c r="F2656" s="383" t="s">
        <v>10</v>
      </c>
      <c r="G2656" s="384">
        <v>1792</v>
      </c>
      <c r="H2656" s="383" t="s">
        <v>704</v>
      </c>
      <c r="I2656" s="383" t="s">
        <v>723</v>
      </c>
      <c r="J2656" s="383" t="s">
        <v>617</v>
      </c>
      <c r="K2656" s="383" t="s">
        <v>618</v>
      </c>
      <c r="L2656" s="384">
        <v>30780</v>
      </c>
      <c r="M2656" s="383" t="s">
        <v>644</v>
      </c>
      <c r="N2656" s="383" t="s">
        <v>620</v>
      </c>
      <c r="O2656" s="383" t="s">
        <v>230</v>
      </c>
    </row>
    <row r="2657" spans="1:15">
      <c r="A2657" s="385">
        <v>42147</v>
      </c>
      <c r="B2657" s="383" t="s">
        <v>11</v>
      </c>
      <c r="C2657" s="383" t="s">
        <v>12</v>
      </c>
      <c r="D2657" s="383" t="s">
        <v>13</v>
      </c>
      <c r="E2657" s="383" t="s">
        <v>678</v>
      </c>
      <c r="F2657" s="383" t="s">
        <v>10</v>
      </c>
      <c r="G2657" s="384">
        <v>110</v>
      </c>
      <c r="H2657" s="383" t="s">
        <v>726</v>
      </c>
      <c r="I2657" s="383" t="s">
        <v>727</v>
      </c>
      <c r="J2657" s="383" t="s">
        <v>617</v>
      </c>
      <c r="K2657" s="383" t="s">
        <v>618</v>
      </c>
      <c r="L2657" s="384">
        <v>30780</v>
      </c>
      <c r="M2657" s="383" t="s">
        <v>645</v>
      </c>
      <c r="N2657" s="383" t="s">
        <v>620</v>
      </c>
      <c r="O2657" s="383" t="s">
        <v>230</v>
      </c>
    </row>
    <row r="2658" spans="1:15">
      <c r="A2658" s="385">
        <v>42148</v>
      </c>
      <c r="B2658" s="383" t="s">
        <v>11</v>
      </c>
      <c r="C2658" s="383" t="s">
        <v>12</v>
      </c>
      <c r="D2658" s="383" t="s">
        <v>13</v>
      </c>
      <c r="E2658" s="383" t="s">
        <v>678</v>
      </c>
      <c r="F2658" s="383" t="s">
        <v>10</v>
      </c>
      <c r="G2658" s="384">
        <v>374</v>
      </c>
      <c r="H2658" s="383" t="s">
        <v>730</v>
      </c>
      <c r="I2658" s="383" t="s">
        <v>738</v>
      </c>
      <c r="J2658" s="383" t="s">
        <v>617</v>
      </c>
      <c r="K2658" s="383" t="s">
        <v>618</v>
      </c>
      <c r="L2658" s="384">
        <v>30780</v>
      </c>
      <c r="M2658" s="383" t="s">
        <v>645</v>
      </c>
      <c r="N2658" s="383" t="s">
        <v>620</v>
      </c>
      <c r="O2658" s="383" t="s">
        <v>230</v>
      </c>
    </row>
    <row r="2659" spans="1:15">
      <c r="A2659" s="385">
        <v>42149</v>
      </c>
      <c r="B2659" s="383" t="s">
        <v>17</v>
      </c>
      <c r="C2659" s="383" t="s">
        <v>18</v>
      </c>
      <c r="D2659" s="383" t="s">
        <v>19</v>
      </c>
      <c r="E2659" s="383" t="s">
        <v>668</v>
      </c>
      <c r="F2659" s="383" t="s">
        <v>10</v>
      </c>
      <c r="G2659" s="384">
        <v>750</v>
      </c>
      <c r="H2659" s="383" t="s">
        <v>724</v>
      </c>
      <c r="I2659" s="383" t="s">
        <v>732</v>
      </c>
      <c r="J2659" s="383" t="s">
        <v>617</v>
      </c>
      <c r="K2659" s="383" t="s">
        <v>618</v>
      </c>
      <c r="L2659" s="384">
        <v>30780</v>
      </c>
      <c r="M2659" s="383" t="s">
        <v>645</v>
      </c>
      <c r="N2659" s="383" t="s">
        <v>620</v>
      </c>
      <c r="O2659" s="383" t="s">
        <v>230</v>
      </c>
    </row>
    <row r="2660" spans="1:15">
      <c r="A2660" s="385">
        <v>42150</v>
      </c>
      <c r="B2660" s="383" t="s">
        <v>17</v>
      </c>
      <c r="C2660" s="383" t="s">
        <v>18</v>
      </c>
      <c r="D2660" s="383" t="s">
        <v>19</v>
      </c>
      <c r="E2660" s="383" t="s">
        <v>668</v>
      </c>
      <c r="F2660" s="383" t="s">
        <v>10</v>
      </c>
      <c r="G2660" s="384">
        <v>1500</v>
      </c>
      <c r="H2660" s="383" t="s">
        <v>724</v>
      </c>
      <c r="I2660" s="383" t="s">
        <v>732</v>
      </c>
      <c r="J2660" s="383" t="s">
        <v>617</v>
      </c>
      <c r="K2660" s="383" t="s">
        <v>618</v>
      </c>
      <c r="L2660" s="384">
        <v>30780</v>
      </c>
      <c r="M2660" s="383" t="s">
        <v>645</v>
      </c>
      <c r="N2660" s="383" t="s">
        <v>620</v>
      </c>
      <c r="O2660" s="383" t="s">
        <v>230</v>
      </c>
    </row>
    <row r="2661" spans="1:15">
      <c r="A2661" s="385">
        <v>41997</v>
      </c>
      <c r="B2661" s="383" t="s">
        <v>17</v>
      </c>
      <c r="C2661" s="383" t="s">
        <v>18</v>
      </c>
      <c r="D2661" s="383" t="s">
        <v>19</v>
      </c>
      <c r="E2661" s="383" t="s">
        <v>668</v>
      </c>
      <c r="F2661" s="383" t="s">
        <v>10</v>
      </c>
      <c r="G2661" s="384">
        <v>1500</v>
      </c>
      <c r="H2661" s="383" t="s">
        <v>724</v>
      </c>
      <c r="I2661" s="383" t="s">
        <v>725</v>
      </c>
      <c r="J2661" s="383" t="s">
        <v>617</v>
      </c>
      <c r="K2661" s="383" t="s">
        <v>618</v>
      </c>
      <c r="L2661" s="384">
        <v>0</v>
      </c>
      <c r="M2661" s="383" t="s">
        <v>619</v>
      </c>
      <c r="N2661" s="383" t="s">
        <v>620</v>
      </c>
      <c r="O2661" s="383" t="s">
        <v>230</v>
      </c>
    </row>
    <row r="2662" spans="1:15">
      <c r="A2662" s="385">
        <v>41998</v>
      </c>
      <c r="B2662" s="383" t="s">
        <v>21</v>
      </c>
      <c r="C2662" s="383" t="s">
        <v>12</v>
      </c>
      <c r="D2662" s="383" t="s">
        <v>22</v>
      </c>
      <c r="E2662" s="383" t="s">
        <v>658</v>
      </c>
      <c r="F2662" s="383" t="s">
        <v>10</v>
      </c>
      <c r="G2662" s="384">
        <v>1420</v>
      </c>
      <c r="H2662" s="383" t="s">
        <v>733</v>
      </c>
      <c r="I2662" s="383" t="s">
        <v>735</v>
      </c>
      <c r="J2662" s="383" t="s">
        <v>617</v>
      </c>
      <c r="K2662" s="383" t="s">
        <v>618</v>
      </c>
      <c r="L2662" s="384">
        <v>0</v>
      </c>
      <c r="M2662" s="383" t="s">
        <v>619</v>
      </c>
      <c r="N2662" s="383" t="s">
        <v>620</v>
      </c>
      <c r="O2662" s="383" t="s">
        <v>230</v>
      </c>
    </row>
    <row r="2663" spans="1:15">
      <c r="A2663" s="385">
        <v>41999</v>
      </c>
      <c r="B2663" s="383" t="s">
        <v>21</v>
      </c>
      <c r="C2663" s="383" t="s">
        <v>12</v>
      </c>
      <c r="D2663" s="383" t="s">
        <v>22</v>
      </c>
      <c r="E2663" s="383" t="s">
        <v>658</v>
      </c>
      <c r="F2663" s="383" t="s">
        <v>10</v>
      </c>
      <c r="G2663" s="384">
        <v>1420</v>
      </c>
      <c r="H2663" s="383" t="s">
        <v>733</v>
      </c>
      <c r="I2663" s="383" t="s">
        <v>735</v>
      </c>
      <c r="J2663" s="383" t="s">
        <v>617</v>
      </c>
      <c r="K2663" s="383" t="s">
        <v>618</v>
      </c>
      <c r="L2663" s="384">
        <v>0</v>
      </c>
      <c r="M2663" s="383" t="s">
        <v>619</v>
      </c>
      <c r="N2663" s="383" t="s">
        <v>620</v>
      </c>
      <c r="O2663" s="383" t="s">
        <v>230</v>
      </c>
    </row>
    <row r="2664" spans="1:15">
      <c r="A2664" s="385">
        <v>42000</v>
      </c>
      <c r="B2664" s="383" t="s">
        <v>21</v>
      </c>
      <c r="C2664" s="383" t="s">
        <v>12</v>
      </c>
      <c r="D2664" s="383" t="s">
        <v>22</v>
      </c>
      <c r="E2664" s="383" t="s">
        <v>658</v>
      </c>
      <c r="F2664" s="383" t="s">
        <v>10</v>
      </c>
      <c r="G2664" s="384">
        <v>1420</v>
      </c>
      <c r="H2664" s="383" t="s">
        <v>733</v>
      </c>
      <c r="I2664" s="383" t="s">
        <v>735</v>
      </c>
      <c r="J2664" s="383" t="s">
        <v>617</v>
      </c>
      <c r="K2664" s="383" t="s">
        <v>618</v>
      </c>
      <c r="L2664" s="384">
        <v>0</v>
      </c>
      <c r="M2664" s="383" t="s">
        <v>619</v>
      </c>
      <c r="N2664" s="383" t="s">
        <v>620</v>
      </c>
      <c r="O2664" s="383" t="s">
        <v>230</v>
      </c>
    </row>
    <row r="2665" spans="1:15">
      <c r="A2665" s="385">
        <v>42001</v>
      </c>
      <c r="B2665" s="383" t="s">
        <v>739</v>
      </c>
      <c r="C2665" s="383" t="s">
        <v>8</v>
      </c>
      <c r="D2665" s="383" t="s">
        <v>36</v>
      </c>
      <c r="E2665" s="383" t="s">
        <v>740</v>
      </c>
      <c r="F2665" s="383" t="s">
        <v>10</v>
      </c>
      <c r="G2665" s="384">
        <v>6005</v>
      </c>
      <c r="H2665" s="383" t="s">
        <v>741</v>
      </c>
      <c r="I2665" s="383" t="s">
        <v>742</v>
      </c>
      <c r="J2665" s="383" t="s">
        <v>617</v>
      </c>
      <c r="K2665" s="383" t="s">
        <v>618</v>
      </c>
      <c r="L2665" s="384">
        <v>0</v>
      </c>
      <c r="M2665" s="383" t="s">
        <v>619</v>
      </c>
      <c r="N2665" s="383" t="s">
        <v>620</v>
      </c>
      <c r="O2665" s="383" t="s">
        <v>230</v>
      </c>
    </row>
    <row r="2666" spans="1:15">
      <c r="A2666" s="385">
        <v>42002</v>
      </c>
      <c r="B2666" s="383" t="s">
        <v>21</v>
      </c>
      <c r="C2666" s="383" t="s">
        <v>12</v>
      </c>
      <c r="D2666" s="383" t="s">
        <v>22</v>
      </c>
      <c r="E2666" s="383" t="s">
        <v>658</v>
      </c>
      <c r="F2666" s="383" t="s">
        <v>10</v>
      </c>
      <c r="G2666" s="384">
        <v>53756</v>
      </c>
      <c r="H2666" s="383" t="s">
        <v>733</v>
      </c>
      <c r="I2666" s="383" t="s">
        <v>735</v>
      </c>
      <c r="J2666" s="383" t="s">
        <v>617</v>
      </c>
      <c r="K2666" s="383" t="s">
        <v>618</v>
      </c>
      <c r="L2666" s="384">
        <v>0</v>
      </c>
      <c r="M2666" s="383" t="s">
        <v>619</v>
      </c>
      <c r="N2666" s="383" t="s">
        <v>620</v>
      </c>
      <c r="O2666" s="383" t="s">
        <v>230</v>
      </c>
    </row>
    <row r="2667" spans="1:15">
      <c r="A2667" s="385">
        <v>42003</v>
      </c>
      <c r="B2667" s="383" t="s">
        <v>663</v>
      </c>
      <c r="C2667" s="383" t="s">
        <v>664</v>
      </c>
      <c r="D2667" s="383" t="s">
        <v>22</v>
      </c>
      <c r="E2667" s="383" t="s">
        <v>665</v>
      </c>
      <c r="F2667" s="383" t="s">
        <v>10</v>
      </c>
      <c r="G2667" s="384">
        <v>32222</v>
      </c>
      <c r="H2667" s="383" t="s">
        <v>704</v>
      </c>
      <c r="I2667" s="383" t="s">
        <v>711</v>
      </c>
      <c r="J2667" s="383" t="s">
        <v>617</v>
      </c>
      <c r="K2667" s="383" t="s">
        <v>618</v>
      </c>
      <c r="L2667" s="384">
        <v>0</v>
      </c>
      <c r="M2667" s="383" t="s">
        <v>619</v>
      </c>
      <c r="N2667" s="383" t="s">
        <v>620</v>
      </c>
      <c r="O2667" s="383" t="s">
        <v>230</v>
      </c>
    </row>
    <row r="2668" spans="1:15">
      <c r="A2668" s="385">
        <v>42004</v>
      </c>
      <c r="B2668" s="383" t="s">
        <v>663</v>
      </c>
      <c r="C2668" s="383" t="s">
        <v>664</v>
      </c>
      <c r="D2668" s="383" t="s">
        <v>22</v>
      </c>
      <c r="E2668" s="383" t="s">
        <v>665</v>
      </c>
      <c r="F2668" s="383" t="s">
        <v>10</v>
      </c>
      <c r="G2668" s="384">
        <v>32222</v>
      </c>
      <c r="H2668" s="383" t="s">
        <v>704</v>
      </c>
      <c r="I2668" s="383" t="s">
        <v>711</v>
      </c>
      <c r="J2668" s="383" t="s">
        <v>617</v>
      </c>
      <c r="K2668" s="383" t="s">
        <v>618</v>
      </c>
      <c r="L2668" s="384">
        <v>0</v>
      </c>
      <c r="M2668" s="383" t="s">
        <v>626</v>
      </c>
      <c r="N2668" s="383" t="s">
        <v>620</v>
      </c>
      <c r="O2668" s="383" t="s">
        <v>230</v>
      </c>
    </row>
    <row r="2669" spans="1:15">
      <c r="A2669" s="385">
        <v>42005</v>
      </c>
      <c r="B2669" s="383" t="s">
        <v>663</v>
      </c>
      <c r="C2669" s="383" t="s">
        <v>664</v>
      </c>
      <c r="D2669" s="383" t="s">
        <v>22</v>
      </c>
      <c r="E2669" s="383" t="s">
        <v>665</v>
      </c>
      <c r="F2669" s="383" t="s">
        <v>10</v>
      </c>
      <c r="G2669" s="384">
        <v>25000</v>
      </c>
      <c r="H2669" s="383" t="s">
        <v>704</v>
      </c>
      <c r="I2669" s="383" t="s">
        <v>716</v>
      </c>
      <c r="J2669" s="383" t="s">
        <v>617</v>
      </c>
      <c r="K2669" s="383" t="s">
        <v>618</v>
      </c>
      <c r="L2669" s="384">
        <v>0</v>
      </c>
      <c r="M2669" s="383" t="s">
        <v>626</v>
      </c>
      <c r="N2669" s="383" t="s">
        <v>620</v>
      </c>
      <c r="O2669" s="383" t="s">
        <v>230</v>
      </c>
    </row>
    <row r="2670" spans="1:15">
      <c r="A2670" s="385">
        <v>42006</v>
      </c>
      <c r="B2670" s="383" t="s">
        <v>21</v>
      </c>
      <c r="C2670" s="383" t="s">
        <v>12</v>
      </c>
      <c r="D2670" s="383" t="s">
        <v>22</v>
      </c>
      <c r="E2670" s="383" t="s">
        <v>658</v>
      </c>
      <c r="F2670" s="383" t="s">
        <v>10</v>
      </c>
      <c r="G2670" s="384">
        <v>118</v>
      </c>
      <c r="H2670" s="383" t="s">
        <v>701</v>
      </c>
      <c r="I2670" s="383" t="s">
        <v>702</v>
      </c>
      <c r="J2670" s="383" t="s">
        <v>617</v>
      </c>
      <c r="K2670" s="383" t="s">
        <v>618</v>
      </c>
      <c r="L2670" s="384">
        <v>6319</v>
      </c>
      <c r="M2670" s="383" t="s">
        <v>627</v>
      </c>
      <c r="N2670" s="383" t="s">
        <v>620</v>
      </c>
      <c r="O2670" s="383" t="s">
        <v>230</v>
      </c>
    </row>
    <row r="2671" spans="1:15">
      <c r="A2671" s="385">
        <v>42007</v>
      </c>
      <c r="B2671" s="383" t="s">
        <v>21</v>
      </c>
      <c r="C2671" s="383" t="s">
        <v>12</v>
      </c>
      <c r="D2671" s="383" t="s">
        <v>22</v>
      </c>
      <c r="E2671" s="383" t="s">
        <v>658</v>
      </c>
      <c r="F2671" s="383" t="s">
        <v>10</v>
      </c>
      <c r="G2671" s="384">
        <v>118</v>
      </c>
      <c r="H2671" s="383" t="s">
        <v>701</v>
      </c>
      <c r="I2671" s="383" t="s">
        <v>702</v>
      </c>
      <c r="J2671" s="383" t="s">
        <v>617</v>
      </c>
      <c r="K2671" s="383" t="s">
        <v>618</v>
      </c>
      <c r="L2671" s="384">
        <v>8221</v>
      </c>
      <c r="M2671" s="383" t="s">
        <v>627</v>
      </c>
      <c r="N2671" s="383" t="s">
        <v>620</v>
      </c>
      <c r="O2671" s="383" t="s">
        <v>230</v>
      </c>
    </row>
    <row r="2672" spans="1:15">
      <c r="A2672" s="385">
        <v>42008</v>
      </c>
      <c r="B2672" s="383" t="s">
        <v>21</v>
      </c>
      <c r="C2672" s="383" t="s">
        <v>12</v>
      </c>
      <c r="D2672" s="383" t="s">
        <v>22</v>
      </c>
      <c r="E2672" s="383" t="s">
        <v>658</v>
      </c>
      <c r="F2672" s="383" t="s">
        <v>10</v>
      </c>
      <c r="G2672" s="384">
        <v>118</v>
      </c>
      <c r="H2672" s="383" t="s">
        <v>701</v>
      </c>
      <c r="I2672" s="383" t="s">
        <v>702</v>
      </c>
      <c r="J2672" s="383" t="s">
        <v>617</v>
      </c>
      <c r="K2672" s="383" t="s">
        <v>618</v>
      </c>
      <c r="L2672" s="384">
        <v>8501</v>
      </c>
      <c r="M2672" s="383" t="s">
        <v>627</v>
      </c>
      <c r="N2672" s="383" t="s">
        <v>620</v>
      </c>
      <c r="O2672" s="383" t="s">
        <v>230</v>
      </c>
    </row>
    <row r="2673" spans="1:15">
      <c r="A2673" s="385">
        <v>42009</v>
      </c>
      <c r="B2673" s="383" t="s">
        <v>663</v>
      </c>
      <c r="C2673" s="383" t="s">
        <v>664</v>
      </c>
      <c r="D2673" s="383" t="s">
        <v>22</v>
      </c>
      <c r="E2673" s="383" t="s">
        <v>665</v>
      </c>
      <c r="F2673" s="383" t="s">
        <v>10</v>
      </c>
      <c r="G2673" s="384">
        <v>32222</v>
      </c>
      <c r="H2673" s="383" t="s">
        <v>704</v>
      </c>
      <c r="I2673" s="383" t="s">
        <v>711</v>
      </c>
      <c r="J2673" s="383" t="s">
        <v>617</v>
      </c>
      <c r="K2673" s="383" t="s">
        <v>618</v>
      </c>
      <c r="L2673" s="384">
        <v>9088</v>
      </c>
      <c r="M2673" s="383" t="s">
        <v>627</v>
      </c>
      <c r="N2673" s="383" t="s">
        <v>620</v>
      </c>
      <c r="O2673" s="383" t="s">
        <v>230</v>
      </c>
    </row>
    <row r="2674" spans="1:15">
      <c r="A2674" s="385">
        <v>42010</v>
      </c>
      <c r="B2674" s="383" t="s">
        <v>663</v>
      </c>
      <c r="C2674" s="383" t="s">
        <v>664</v>
      </c>
      <c r="D2674" s="383" t="s">
        <v>22</v>
      </c>
      <c r="E2674" s="383" t="s">
        <v>665</v>
      </c>
      <c r="F2674" s="383" t="s">
        <v>10</v>
      </c>
      <c r="G2674" s="384">
        <v>2860</v>
      </c>
      <c r="H2674" s="383" t="s">
        <v>704</v>
      </c>
      <c r="I2674" s="383" t="s">
        <v>709</v>
      </c>
      <c r="J2674" s="383" t="s">
        <v>617</v>
      </c>
      <c r="K2674" s="383" t="s">
        <v>618</v>
      </c>
      <c r="L2674" s="384">
        <v>9280</v>
      </c>
      <c r="M2674" s="383" t="s">
        <v>629</v>
      </c>
      <c r="N2674" s="383" t="s">
        <v>620</v>
      </c>
      <c r="O2674" s="383" t="s">
        <v>230</v>
      </c>
    </row>
    <row r="2675" spans="1:15">
      <c r="A2675" s="385">
        <v>42011</v>
      </c>
      <c r="B2675" s="383" t="s">
        <v>21</v>
      </c>
      <c r="C2675" s="383" t="s">
        <v>12</v>
      </c>
      <c r="D2675" s="383" t="s">
        <v>22</v>
      </c>
      <c r="E2675" s="383" t="s">
        <v>658</v>
      </c>
      <c r="F2675" s="383" t="s">
        <v>10</v>
      </c>
      <c r="G2675" s="384">
        <v>118</v>
      </c>
      <c r="H2675" s="383" t="s">
        <v>701</v>
      </c>
      <c r="I2675" s="383" t="s">
        <v>702</v>
      </c>
      <c r="J2675" s="383" t="s">
        <v>617</v>
      </c>
      <c r="K2675" s="383" t="s">
        <v>618</v>
      </c>
      <c r="L2675" s="384">
        <v>9280</v>
      </c>
      <c r="M2675" s="383" t="s">
        <v>629</v>
      </c>
      <c r="N2675" s="383" t="s">
        <v>620</v>
      </c>
      <c r="O2675" s="383" t="s">
        <v>230</v>
      </c>
    </row>
    <row r="2676" spans="1:15">
      <c r="A2676" s="385">
        <v>42012</v>
      </c>
      <c r="B2676" s="383" t="s">
        <v>663</v>
      </c>
      <c r="C2676" s="383" t="s">
        <v>664</v>
      </c>
      <c r="D2676" s="383" t="s">
        <v>22</v>
      </c>
      <c r="E2676" s="383" t="s">
        <v>665</v>
      </c>
      <c r="F2676" s="383" t="s">
        <v>10</v>
      </c>
      <c r="G2676" s="384">
        <v>25000</v>
      </c>
      <c r="H2676" s="383" t="s">
        <v>704</v>
      </c>
      <c r="I2676" s="383" t="s">
        <v>716</v>
      </c>
      <c r="J2676" s="383" t="s">
        <v>617</v>
      </c>
      <c r="K2676" s="383" t="s">
        <v>618</v>
      </c>
      <c r="L2676" s="384">
        <v>9280</v>
      </c>
      <c r="M2676" s="383" t="s">
        <v>630</v>
      </c>
      <c r="N2676" s="383" t="s">
        <v>620</v>
      </c>
      <c r="O2676" s="383" t="s">
        <v>230</v>
      </c>
    </row>
    <row r="2677" spans="1:15">
      <c r="A2677" s="385">
        <v>42013</v>
      </c>
      <c r="B2677" s="383" t="s">
        <v>663</v>
      </c>
      <c r="C2677" s="383" t="s">
        <v>664</v>
      </c>
      <c r="D2677" s="383" t="s">
        <v>22</v>
      </c>
      <c r="E2677" s="383" t="s">
        <v>665</v>
      </c>
      <c r="F2677" s="383" t="s">
        <v>10</v>
      </c>
      <c r="G2677" s="384">
        <v>25000</v>
      </c>
      <c r="H2677" s="383" t="s">
        <v>704</v>
      </c>
      <c r="I2677" s="383" t="s">
        <v>716</v>
      </c>
      <c r="J2677" s="383" t="s">
        <v>617</v>
      </c>
      <c r="K2677" s="383" t="s">
        <v>618</v>
      </c>
      <c r="L2677" s="384">
        <v>9280</v>
      </c>
      <c r="M2677" s="383" t="s">
        <v>630</v>
      </c>
      <c r="N2677" s="383" t="s">
        <v>620</v>
      </c>
      <c r="O2677" s="383" t="s">
        <v>230</v>
      </c>
    </row>
    <row r="2678" spans="1:15">
      <c r="A2678" s="385">
        <v>42014</v>
      </c>
      <c r="B2678" s="383" t="s">
        <v>621</v>
      </c>
      <c r="C2678" s="383" t="s">
        <v>8</v>
      </c>
      <c r="D2678" s="383" t="s">
        <v>9</v>
      </c>
      <c r="E2678" s="383" t="s">
        <v>622</v>
      </c>
      <c r="F2678" s="383" t="s">
        <v>10</v>
      </c>
      <c r="G2678" s="384">
        <v>9855</v>
      </c>
      <c r="H2678" s="383" t="s">
        <v>14</v>
      </c>
      <c r="I2678" s="383" t="s">
        <v>693</v>
      </c>
      <c r="J2678" s="383" t="s">
        <v>617</v>
      </c>
      <c r="K2678" s="383" t="s">
        <v>618</v>
      </c>
      <c r="L2678" s="384">
        <v>9280</v>
      </c>
      <c r="M2678" s="383" t="s">
        <v>630</v>
      </c>
      <c r="N2678" s="383" t="s">
        <v>620</v>
      </c>
      <c r="O2678" s="383" t="s">
        <v>230</v>
      </c>
    </row>
    <row r="2679" spans="1:15">
      <c r="A2679" s="385">
        <v>42015</v>
      </c>
      <c r="B2679" s="383" t="s">
        <v>621</v>
      </c>
      <c r="C2679" s="383" t="s">
        <v>8</v>
      </c>
      <c r="D2679" s="383" t="s">
        <v>9</v>
      </c>
      <c r="E2679" s="383" t="s">
        <v>622</v>
      </c>
      <c r="F2679" s="383" t="s">
        <v>10</v>
      </c>
      <c r="G2679" s="384">
        <v>9855</v>
      </c>
      <c r="H2679" s="383" t="s">
        <v>14</v>
      </c>
      <c r="I2679" s="383" t="s">
        <v>693</v>
      </c>
      <c r="J2679" s="383" t="s">
        <v>617</v>
      </c>
      <c r="K2679" s="383" t="s">
        <v>618</v>
      </c>
      <c r="L2679" s="384">
        <v>9280</v>
      </c>
      <c r="M2679" s="383" t="s">
        <v>630</v>
      </c>
      <c r="N2679" s="383" t="s">
        <v>620</v>
      </c>
      <c r="O2679" s="383" t="s">
        <v>230</v>
      </c>
    </row>
    <row r="2680" spans="1:15">
      <c r="A2680" s="385">
        <v>42016</v>
      </c>
      <c r="B2680" s="383" t="s">
        <v>621</v>
      </c>
      <c r="C2680" s="383" t="s">
        <v>8</v>
      </c>
      <c r="D2680" s="383" t="s">
        <v>9</v>
      </c>
      <c r="E2680" s="383" t="s">
        <v>622</v>
      </c>
      <c r="F2680" s="383" t="s">
        <v>10</v>
      </c>
      <c r="G2680" s="384">
        <v>9855</v>
      </c>
      <c r="H2680" s="383" t="s">
        <v>14</v>
      </c>
      <c r="I2680" s="383" t="s">
        <v>693</v>
      </c>
      <c r="J2680" s="383" t="s">
        <v>617</v>
      </c>
      <c r="K2680" s="383" t="s">
        <v>618</v>
      </c>
      <c r="L2680" s="384">
        <v>9280</v>
      </c>
      <c r="M2680" s="383" t="s">
        <v>630</v>
      </c>
      <c r="N2680" s="383" t="s">
        <v>620</v>
      </c>
      <c r="O2680" s="383" t="s">
        <v>230</v>
      </c>
    </row>
    <row r="2681" spans="1:15">
      <c r="A2681" s="385">
        <v>42017</v>
      </c>
      <c r="B2681" s="383" t="s">
        <v>621</v>
      </c>
      <c r="C2681" s="383" t="s">
        <v>8</v>
      </c>
      <c r="D2681" s="383" t="s">
        <v>9</v>
      </c>
      <c r="E2681" s="383" t="s">
        <v>622</v>
      </c>
      <c r="F2681" s="383" t="s">
        <v>10</v>
      </c>
      <c r="G2681" s="384">
        <v>9855</v>
      </c>
      <c r="H2681" s="383" t="s">
        <v>14</v>
      </c>
      <c r="I2681" s="383" t="s">
        <v>693</v>
      </c>
      <c r="J2681" s="383" t="s">
        <v>617</v>
      </c>
      <c r="K2681" s="383" t="s">
        <v>618</v>
      </c>
      <c r="L2681" s="384">
        <v>9280</v>
      </c>
      <c r="M2681" s="383" t="s">
        <v>631</v>
      </c>
      <c r="N2681" s="383" t="s">
        <v>620</v>
      </c>
      <c r="O2681" s="383" t="s">
        <v>230</v>
      </c>
    </row>
    <row r="2682" spans="1:15">
      <c r="A2682" s="385">
        <v>42018</v>
      </c>
      <c r="B2682" s="383" t="s">
        <v>694</v>
      </c>
      <c r="C2682" s="383" t="s">
        <v>23</v>
      </c>
      <c r="D2682" s="383" t="s">
        <v>22</v>
      </c>
      <c r="E2682" s="383" t="s">
        <v>695</v>
      </c>
      <c r="F2682" s="383" t="s">
        <v>10</v>
      </c>
      <c r="G2682" s="384">
        <v>3938</v>
      </c>
      <c r="H2682" s="383" t="s">
        <v>696</v>
      </c>
      <c r="I2682" s="383" t="s">
        <v>706</v>
      </c>
      <c r="J2682" s="383" t="s">
        <v>617</v>
      </c>
      <c r="K2682" s="383" t="s">
        <v>618</v>
      </c>
      <c r="L2682" s="384">
        <v>9804</v>
      </c>
      <c r="M2682" s="383" t="s">
        <v>631</v>
      </c>
      <c r="N2682" s="383" t="s">
        <v>620</v>
      </c>
      <c r="O2682" s="383" t="s">
        <v>230</v>
      </c>
    </row>
    <row r="2683" spans="1:15">
      <c r="A2683" s="385">
        <v>42020</v>
      </c>
      <c r="B2683" s="383" t="s">
        <v>663</v>
      </c>
      <c r="C2683" s="383" t="s">
        <v>664</v>
      </c>
      <c r="D2683" s="383" t="s">
        <v>22</v>
      </c>
      <c r="E2683" s="383" t="s">
        <v>665</v>
      </c>
      <c r="F2683" s="383" t="s">
        <v>10</v>
      </c>
      <c r="G2683" s="384">
        <v>2860</v>
      </c>
      <c r="H2683" s="383" t="s">
        <v>704</v>
      </c>
      <c r="I2683" s="383" t="s">
        <v>709</v>
      </c>
      <c r="J2683" s="383" t="s">
        <v>617</v>
      </c>
      <c r="K2683" s="383" t="s">
        <v>618</v>
      </c>
      <c r="L2683" s="384">
        <v>12650</v>
      </c>
      <c r="M2683" s="383" t="s">
        <v>631</v>
      </c>
      <c r="N2683" s="383" t="s">
        <v>620</v>
      </c>
      <c r="O2683" s="383" t="s">
        <v>230</v>
      </c>
    </row>
    <row r="2684" spans="1:15">
      <c r="A2684" s="385">
        <v>42037</v>
      </c>
      <c r="B2684" s="383" t="s">
        <v>613</v>
      </c>
      <c r="C2684" s="383" t="s">
        <v>25</v>
      </c>
      <c r="D2684" s="383" t="s">
        <v>26</v>
      </c>
      <c r="E2684" s="383" t="s">
        <v>614</v>
      </c>
      <c r="F2684" s="383" t="s">
        <v>10</v>
      </c>
      <c r="G2684" s="384">
        <v>2673</v>
      </c>
      <c r="H2684" s="383" t="s">
        <v>14</v>
      </c>
      <c r="I2684" s="383" t="s">
        <v>699</v>
      </c>
      <c r="J2684" s="383" t="s">
        <v>617</v>
      </c>
      <c r="K2684" s="383" t="s">
        <v>618</v>
      </c>
      <c r="L2684" s="384">
        <v>18660</v>
      </c>
      <c r="M2684" s="383" t="s">
        <v>634</v>
      </c>
      <c r="N2684" s="383" t="s">
        <v>620</v>
      </c>
      <c r="O2684" s="383" t="s">
        <v>230</v>
      </c>
    </row>
    <row r="2685" spans="1:15">
      <c r="A2685" s="385">
        <v>42038</v>
      </c>
      <c r="B2685" s="383" t="s">
        <v>663</v>
      </c>
      <c r="C2685" s="383" t="s">
        <v>664</v>
      </c>
      <c r="D2685" s="383" t="s">
        <v>22</v>
      </c>
      <c r="E2685" s="383" t="s">
        <v>665</v>
      </c>
      <c r="F2685" s="383" t="s">
        <v>10</v>
      </c>
      <c r="G2685" s="384">
        <v>32222</v>
      </c>
      <c r="H2685" s="383" t="s">
        <v>704</v>
      </c>
      <c r="I2685" s="383" t="s">
        <v>711</v>
      </c>
      <c r="J2685" s="383" t="s">
        <v>617</v>
      </c>
      <c r="K2685" s="383" t="s">
        <v>618</v>
      </c>
      <c r="L2685" s="384">
        <v>18660</v>
      </c>
      <c r="M2685" s="383" t="s">
        <v>634</v>
      </c>
      <c r="N2685" s="383" t="s">
        <v>620</v>
      </c>
      <c r="O2685" s="383" t="s">
        <v>230</v>
      </c>
    </row>
    <row r="2686" spans="1:15">
      <c r="A2686" s="385">
        <v>42041</v>
      </c>
      <c r="B2686" s="383" t="s">
        <v>613</v>
      </c>
      <c r="C2686" s="383" t="s">
        <v>25</v>
      </c>
      <c r="D2686" s="383" t="s">
        <v>26</v>
      </c>
      <c r="E2686" s="383" t="s">
        <v>614</v>
      </c>
      <c r="F2686" s="383" t="s">
        <v>10</v>
      </c>
      <c r="G2686" s="384">
        <v>18710</v>
      </c>
      <c r="H2686" s="383" t="s">
        <v>14</v>
      </c>
      <c r="I2686" s="383" t="s">
        <v>699</v>
      </c>
      <c r="J2686" s="383" t="s">
        <v>617</v>
      </c>
      <c r="K2686" s="383" t="s">
        <v>618</v>
      </c>
      <c r="L2686" s="384">
        <v>18761</v>
      </c>
      <c r="M2686" s="383" t="s">
        <v>635</v>
      </c>
      <c r="N2686" s="383" t="s">
        <v>620</v>
      </c>
      <c r="O2686" s="383" t="s">
        <v>230</v>
      </c>
    </row>
    <row r="2687" spans="1:15">
      <c r="A2687" s="385">
        <v>42044</v>
      </c>
      <c r="B2687" s="383" t="s">
        <v>613</v>
      </c>
      <c r="C2687" s="383" t="s">
        <v>25</v>
      </c>
      <c r="D2687" s="383" t="s">
        <v>26</v>
      </c>
      <c r="E2687" s="383" t="s">
        <v>614</v>
      </c>
      <c r="F2687" s="383" t="s">
        <v>10</v>
      </c>
      <c r="G2687" s="384">
        <v>27397</v>
      </c>
      <c r="H2687" s="383" t="s">
        <v>14</v>
      </c>
      <c r="I2687" s="383" t="s">
        <v>699</v>
      </c>
      <c r="J2687" s="383" t="s">
        <v>617</v>
      </c>
      <c r="K2687" s="383" t="s">
        <v>618</v>
      </c>
      <c r="L2687" s="384">
        <v>20833</v>
      </c>
      <c r="M2687" s="383" t="s">
        <v>635</v>
      </c>
      <c r="N2687" s="383" t="s">
        <v>620</v>
      </c>
      <c r="O2687" s="383" t="s">
        <v>230</v>
      </c>
    </row>
    <row r="2688" spans="1:15">
      <c r="A2688" s="385">
        <v>42048</v>
      </c>
      <c r="B2688" s="383" t="s">
        <v>613</v>
      </c>
      <c r="C2688" s="383" t="s">
        <v>25</v>
      </c>
      <c r="D2688" s="383" t="s">
        <v>26</v>
      </c>
      <c r="E2688" s="383" t="s">
        <v>614</v>
      </c>
      <c r="F2688" s="383" t="s">
        <v>10</v>
      </c>
      <c r="G2688" s="384">
        <v>13364</v>
      </c>
      <c r="H2688" s="383" t="s">
        <v>14</v>
      </c>
      <c r="I2688" s="383" t="s">
        <v>699</v>
      </c>
      <c r="J2688" s="383" t="s">
        <v>617</v>
      </c>
      <c r="K2688" s="383" t="s">
        <v>618</v>
      </c>
      <c r="L2688" s="384">
        <v>20833</v>
      </c>
      <c r="M2688" s="383" t="s">
        <v>635</v>
      </c>
      <c r="N2688" s="383" t="s">
        <v>620</v>
      </c>
      <c r="O2688" s="383" t="s">
        <v>230</v>
      </c>
    </row>
    <row r="2689" spans="1:15">
      <c r="A2689" s="385">
        <v>42051</v>
      </c>
      <c r="B2689" s="383" t="s">
        <v>613</v>
      </c>
      <c r="C2689" s="383" t="s">
        <v>25</v>
      </c>
      <c r="D2689" s="383" t="s">
        <v>26</v>
      </c>
      <c r="E2689" s="383" t="s">
        <v>614</v>
      </c>
      <c r="F2689" s="383" t="s">
        <v>10</v>
      </c>
      <c r="G2689" s="384">
        <v>23388</v>
      </c>
      <c r="H2689" s="383" t="s">
        <v>14</v>
      </c>
      <c r="I2689" s="383" t="s">
        <v>699</v>
      </c>
      <c r="J2689" s="383" t="s">
        <v>617</v>
      </c>
      <c r="K2689" s="383" t="s">
        <v>618</v>
      </c>
      <c r="L2689" s="384">
        <v>23171</v>
      </c>
      <c r="M2689" s="383" t="s">
        <v>635</v>
      </c>
      <c r="N2689" s="383" t="s">
        <v>620</v>
      </c>
      <c r="O2689" s="383" t="s">
        <v>230</v>
      </c>
    </row>
    <row r="2690" spans="1:15">
      <c r="A2690" s="385">
        <v>42053</v>
      </c>
      <c r="B2690" s="383" t="s">
        <v>613</v>
      </c>
      <c r="C2690" s="383" t="s">
        <v>25</v>
      </c>
      <c r="D2690" s="383" t="s">
        <v>26</v>
      </c>
      <c r="E2690" s="383" t="s">
        <v>614</v>
      </c>
      <c r="F2690" s="383" t="s">
        <v>10</v>
      </c>
      <c r="G2690" s="384">
        <v>19378</v>
      </c>
      <c r="H2690" s="383" t="s">
        <v>14</v>
      </c>
      <c r="I2690" s="383" t="s">
        <v>699</v>
      </c>
      <c r="J2690" s="383" t="s">
        <v>617</v>
      </c>
      <c r="K2690" s="383" t="s">
        <v>618</v>
      </c>
      <c r="L2690" s="384">
        <v>23171</v>
      </c>
      <c r="M2690" s="383" t="s">
        <v>636</v>
      </c>
      <c r="N2690" s="383" t="s">
        <v>620</v>
      </c>
      <c r="O2690" s="383" t="s">
        <v>230</v>
      </c>
    </row>
    <row r="2691" spans="1:15">
      <c r="A2691" s="385">
        <v>42056</v>
      </c>
      <c r="B2691" s="383" t="s">
        <v>613</v>
      </c>
      <c r="C2691" s="383" t="s">
        <v>25</v>
      </c>
      <c r="D2691" s="383" t="s">
        <v>26</v>
      </c>
      <c r="E2691" s="383" t="s">
        <v>614</v>
      </c>
      <c r="F2691" s="383" t="s">
        <v>10</v>
      </c>
      <c r="G2691" s="384">
        <v>1336</v>
      </c>
      <c r="H2691" s="383" t="s">
        <v>14</v>
      </c>
      <c r="I2691" s="383" t="s">
        <v>699</v>
      </c>
      <c r="J2691" s="383" t="s">
        <v>617</v>
      </c>
      <c r="K2691" s="383" t="s">
        <v>618</v>
      </c>
      <c r="L2691" s="384">
        <v>23171</v>
      </c>
      <c r="M2691" s="383" t="s">
        <v>637</v>
      </c>
      <c r="N2691" s="383" t="s">
        <v>620</v>
      </c>
      <c r="O2691" s="383" t="s">
        <v>230</v>
      </c>
    </row>
    <row r="2692" spans="1:15">
      <c r="A2692" s="385">
        <v>42058</v>
      </c>
      <c r="B2692" s="383" t="s">
        <v>621</v>
      </c>
      <c r="C2692" s="383" t="s">
        <v>8</v>
      </c>
      <c r="D2692" s="383" t="s">
        <v>9</v>
      </c>
      <c r="E2692" s="383" t="s">
        <v>622</v>
      </c>
      <c r="F2692" s="383" t="s">
        <v>10</v>
      </c>
      <c r="G2692" s="384">
        <v>9855</v>
      </c>
      <c r="H2692" s="383" t="s">
        <v>14</v>
      </c>
      <c r="I2692" s="383" t="s">
        <v>693</v>
      </c>
      <c r="J2692" s="383" t="s">
        <v>617</v>
      </c>
      <c r="K2692" s="383" t="s">
        <v>618</v>
      </c>
      <c r="L2692" s="384">
        <v>23171</v>
      </c>
      <c r="M2692" s="383" t="s">
        <v>637</v>
      </c>
      <c r="N2692" s="383" t="s">
        <v>620</v>
      </c>
      <c r="O2692" s="383" t="s">
        <v>230</v>
      </c>
    </row>
    <row r="2693" spans="1:15">
      <c r="A2693" s="385">
        <v>42060</v>
      </c>
      <c r="B2693" s="383" t="s">
        <v>613</v>
      </c>
      <c r="C2693" s="383" t="s">
        <v>25</v>
      </c>
      <c r="D2693" s="383" t="s">
        <v>26</v>
      </c>
      <c r="E2693" s="383" t="s">
        <v>614</v>
      </c>
      <c r="F2693" s="383" t="s">
        <v>10</v>
      </c>
      <c r="G2693" s="384">
        <v>22051</v>
      </c>
      <c r="H2693" s="383" t="s">
        <v>14</v>
      </c>
      <c r="I2693" s="383" t="s">
        <v>699</v>
      </c>
      <c r="J2693" s="383" t="s">
        <v>617</v>
      </c>
      <c r="K2693" s="383" t="s">
        <v>618</v>
      </c>
      <c r="L2693" s="384">
        <v>23171</v>
      </c>
      <c r="M2693" s="383" t="s">
        <v>637</v>
      </c>
      <c r="N2693" s="383" t="s">
        <v>620</v>
      </c>
      <c r="O2693" s="383" t="s">
        <v>230</v>
      </c>
    </row>
    <row r="2694" spans="1:15">
      <c r="A2694" s="385">
        <v>42061</v>
      </c>
      <c r="B2694" s="383" t="s">
        <v>613</v>
      </c>
      <c r="C2694" s="383" t="s">
        <v>25</v>
      </c>
      <c r="D2694" s="383" t="s">
        <v>26</v>
      </c>
      <c r="E2694" s="383" t="s">
        <v>614</v>
      </c>
      <c r="F2694" s="383" t="s">
        <v>10</v>
      </c>
      <c r="G2694" s="384">
        <v>4009</v>
      </c>
      <c r="H2694" s="383" t="s">
        <v>14</v>
      </c>
      <c r="I2694" s="383" t="s">
        <v>699</v>
      </c>
      <c r="J2694" s="383" t="s">
        <v>617</v>
      </c>
      <c r="K2694" s="383" t="s">
        <v>618</v>
      </c>
      <c r="L2694" s="384">
        <v>23171</v>
      </c>
      <c r="M2694" s="383" t="s">
        <v>637</v>
      </c>
      <c r="N2694" s="383" t="s">
        <v>620</v>
      </c>
      <c r="O2694" s="383" t="s">
        <v>230</v>
      </c>
    </row>
    <row r="2695" spans="1:15">
      <c r="A2695" s="385">
        <v>42065</v>
      </c>
      <c r="B2695" s="383" t="s">
        <v>613</v>
      </c>
      <c r="C2695" s="383" t="s">
        <v>25</v>
      </c>
      <c r="D2695" s="383" t="s">
        <v>26</v>
      </c>
      <c r="E2695" s="383" t="s">
        <v>614</v>
      </c>
      <c r="F2695" s="383" t="s">
        <v>10</v>
      </c>
      <c r="G2695" s="384">
        <v>22378</v>
      </c>
      <c r="H2695" s="383" t="s">
        <v>14</v>
      </c>
      <c r="I2695" s="383" t="s">
        <v>699</v>
      </c>
      <c r="J2695" s="383" t="s">
        <v>617</v>
      </c>
      <c r="K2695" s="383" t="s">
        <v>618</v>
      </c>
      <c r="L2695" s="384">
        <v>24376</v>
      </c>
      <c r="M2695" s="383" t="s">
        <v>638</v>
      </c>
      <c r="N2695" s="383" t="s">
        <v>620</v>
      </c>
      <c r="O2695" s="383" t="s">
        <v>230</v>
      </c>
    </row>
    <row r="2696" spans="1:15">
      <c r="A2696" s="385">
        <v>42066</v>
      </c>
      <c r="B2696" s="383" t="s">
        <v>613</v>
      </c>
      <c r="C2696" s="383" t="s">
        <v>25</v>
      </c>
      <c r="D2696" s="383" t="s">
        <v>26</v>
      </c>
      <c r="E2696" s="383" t="s">
        <v>614</v>
      </c>
      <c r="F2696" s="383" t="s">
        <v>10</v>
      </c>
      <c r="G2696" s="384">
        <v>24476</v>
      </c>
      <c r="H2696" s="383" t="s">
        <v>14</v>
      </c>
      <c r="I2696" s="383" t="s">
        <v>699</v>
      </c>
      <c r="J2696" s="383" t="s">
        <v>617</v>
      </c>
      <c r="K2696" s="383" t="s">
        <v>618</v>
      </c>
      <c r="L2696" s="384">
        <v>24376</v>
      </c>
      <c r="M2696" s="383" t="s">
        <v>638</v>
      </c>
      <c r="N2696" s="383" t="s">
        <v>620</v>
      </c>
      <c r="O2696" s="383" t="s">
        <v>230</v>
      </c>
    </row>
    <row r="2697" spans="1:15">
      <c r="A2697" s="385">
        <v>42069</v>
      </c>
      <c r="B2697" s="383" t="s">
        <v>613</v>
      </c>
      <c r="C2697" s="383" t="s">
        <v>25</v>
      </c>
      <c r="D2697" s="383" t="s">
        <v>26</v>
      </c>
      <c r="E2697" s="383" t="s">
        <v>614</v>
      </c>
      <c r="F2697" s="383" t="s">
        <v>10</v>
      </c>
      <c r="G2697" s="384">
        <v>12587</v>
      </c>
      <c r="H2697" s="383" t="s">
        <v>14</v>
      </c>
      <c r="I2697" s="383" t="s">
        <v>699</v>
      </c>
      <c r="J2697" s="383" t="s">
        <v>617</v>
      </c>
      <c r="K2697" s="383" t="s">
        <v>618</v>
      </c>
      <c r="L2697" s="384">
        <v>25035</v>
      </c>
      <c r="M2697" s="383" t="s">
        <v>638</v>
      </c>
      <c r="N2697" s="383" t="s">
        <v>620</v>
      </c>
      <c r="O2697" s="383" t="s">
        <v>230</v>
      </c>
    </row>
    <row r="2698" spans="1:15">
      <c r="A2698" s="385">
        <v>42072</v>
      </c>
      <c r="B2698" s="383" t="s">
        <v>613</v>
      </c>
      <c r="C2698" s="383" t="s">
        <v>25</v>
      </c>
      <c r="D2698" s="383" t="s">
        <v>26</v>
      </c>
      <c r="E2698" s="383" t="s">
        <v>614</v>
      </c>
      <c r="F2698" s="383" t="s">
        <v>10</v>
      </c>
      <c r="G2698" s="384">
        <v>34266</v>
      </c>
      <c r="H2698" s="383" t="s">
        <v>14</v>
      </c>
      <c r="I2698" s="383" t="s">
        <v>699</v>
      </c>
      <c r="J2698" s="383" t="s">
        <v>617</v>
      </c>
      <c r="K2698" s="383" t="s">
        <v>618</v>
      </c>
      <c r="L2698" s="384">
        <v>25875</v>
      </c>
      <c r="M2698" s="383" t="s">
        <v>638</v>
      </c>
      <c r="N2698" s="383" t="s">
        <v>620</v>
      </c>
      <c r="O2698" s="383" t="s">
        <v>230</v>
      </c>
    </row>
    <row r="2699" spans="1:15">
      <c r="A2699" s="385">
        <v>42073</v>
      </c>
      <c r="B2699" s="383" t="s">
        <v>613</v>
      </c>
      <c r="C2699" s="383" t="s">
        <v>25</v>
      </c>
      <c r="D2699" s="383" t="s">
        <v>26</v>
      </c>
      <c r="E2699" s="383" t="s">
        <v>614</v>
      </c>
      <c r="F2699" s="383" t="s">
        <v>10</v>
      </c>
      <c r="G2699" s="384">
        <v>34266</v>
      </c>
      <c r="H2699" s="383" t="s">
        <v>14</v>
      </c>
      <c r="I2699" s="383" t="s">
        <v>699</v>
      </c>
      <c r="J2699" s="383" t="s">
        <v>617</v>
      </c>
      <c r="K2699" s="383" t="s">
        <v>618</v>
      </c>
      <c r="L2699" s="384">
        <v>25875</v>
      </c>
      <c r="M2699" s="383" t="s">
        <v>638</v>
      </c>
      <c r="N2699" s="383" t="s">
        <v>620</v>
      </c>
      <c r="O2699" s="383" t="s">
        <v>230</v>
      </c>
    </row>
    <row r="2700" spans="1:15">
      <c r="A2700" s="385">
        <v>42074</v>
      </c>
      <c r="B2700" s="383" t="s">
        <v>613</v>
      </c>
      <c r="C2700" s="383" t="s">
        <v>25</v>
      </c>
      <c r="D2700" s="383" t="s">
        <v>26</v>
      </c>
      <c r="E2700" s="383" t="s">
        <v>614</v>
      </c>
      <c r="F2700" s="383" t="s">
        <v>10</v>
      </c>
      <c r="G2700" s="384">
        <v>26573</v>
      </c>
      <c r="H2700" s="383" t="s">
        <v>14</v>
      </c>
      <c r="I2700" s="383" t="s">
        <v>699</v>
      </c>
      <c r="J2700" s="383" t="s">
        <v>617</v>
      </c>
      <c r="K2700" s="383" t="s">
        <v>618</v>
      </c>
      <c r="L2700" s="384">
        <v>25875</v>
      </c>
      <c r="M2700" s="383" t="s">
        <v>638</v>
      </c>
      <c r="N2700" s="383" t="s">
        <v>620</v>
      </c>
      <c r="O2700" s="383" t="s">
        <v>230</v>
      </c>
    </row>
    <row r="2701" spans="1:15">
      <c r="A2701" s="385">
        <v>42078</v>
      </c>
      <c r="B2701" s="383" t="s">
        <v>613</v>
      </c>
      <c r="C2701" s="383" t="s">
        <v>25</v>
      </c>
      <c r="D2701" s="383" t="s">
        <v>26</v>
      </c>
      <c r="E2701" s="383" t="s">
        <v>614</v>
      </c>
      <c r="F2701" s="383" t="s">
        <v>10</v>
      </c>
      <c r="G2701" s="384">
        <v>4196</v>
      </c>
      <c r="H2701" s="383" t="s">
        <v>14</v>
      </c>
      <c r="I2701" s="383" t="s">
        <v>699</v>
      </c>
      <c r="J2701" s="383" t="s">
        <v>617</v>
      </c>
      <c r="K2701" s="383" t="s">
        <v>618</v>
      </c>
      <c r="L2701" s="384">
        <v>25875</v>
      </c>
      <c r="M2701" s="383" t="s">
        <v>639</v>
      </c>
      <c r="N2701" s="383" t="s">
        <v>620</v>
      </c>
      <c r="O2701" s="383" t="s">
        <v>230</v>
      </c>
    </row>
    <row r="2702" spans="1:15">
      <c r="A2702" s="385">
        <v>42079</v>
      </c>
      <c r="B2702" s="383" t="s">
        <v>613</v>
      </c>
      <c r="C2702" s="383" t="s">
        <v>25</v>
      </c>
      <c r="D2702" s="383" t="s">
        <v>26</v>
      </c>
      <c r="E2702" s="383" t="s">
        <v>614</v>
      </c>
      <c r="F2702" s="383" t="s">
        <v>10</v>
      </c>
      <c r="G2702" s="384">
        <v>25175</v>
      </c>
      <c r="H2702" s="383" t="s">
        <v>14</v>
      </c>
      <c r="I2702" s="383" t="s">
        <v>699</v>
      </c>
      <c r="J2702" s="383" t="s">
        <v>617</v>
      </c>
      <c r="K2702" s="383" t="s">
        <v>618</v>
      </c>
      <c r="L2702" s="384">
        <v>25875</v>
      </c>
      <c r="M2702" s="383" t="s">
        <v>639</v>
      </c>
      <c r="N2702" s="383" t="s">
        <v>620</v>
      </c>
      <c r="O2702" s="383" t="s">
        <v>230</v>
      </c>
    </row>
    <row r="2703" spans="1:15">
      <c r="A2703" s="385">
        <v>42080</v>
      </c>
      <c r="B2703" s="383" t="s">
        <v>613</v>
      </c>
      <c r="C2703" s="383" t="s">
        <v>25</v>
      </c>
      <c r="D2703" s="383" t="s">
        <v>26</v>
      </c>
      <c r="E2703" s="383" t="s">
        <v>614</v>
      </c>
      <c r="F2703" s="383" t="s">
        <v>10</v>
      </c>
      <c r="G2703" s="384">
        <v>24476</v>
      </c>
      <c r="H2703" s="383" t="s">
        <v>14</v>
      </c>
      <c r="I2703" s="383" t="s">
        <v>699</v>
      </c>
      <c r="J2703" s="383" t="s">
        <v>617</v>
      </c>
      <c r="K2703" s="383" t="s">
        <v>618</v>
      </c>
      <c r="L2703" s="384">
        <v>25875</v>
      </c>
      <c r="M2703" s="383" t="s">
        <v>639</v>
      </c>
      <c r="N2703" s="383" t="s">
        <v>620</v>
      </c>
      <c r="O2703" s="383" t="s">
        <v>230</v>
      </c>
    </row>
    <row r="2704" spans="1:15">
      <c r="A2704" s="385">
        <v>42081</v>
      </c>
      <c r="B2704" s="383" t="s">
        <v>613</v>
      </c>
      <c r="C2704" s="383" t="s">
        <v>25</v>
      </c>
      <c r="D2704" s="383" t="s">
        <v>26</v>
      </c>
      <c r="E2704" s="383" t="s">
        <v>614</v>
      </c>
      <c r="F2704" s="383" t="s">
        <v>10</v>
      </c>
      <c r="G2704" s="384">
        <v>30070</v>
      </c>
      <c r="H2704" s="383" t="s">
        <v>14</v>
      </c>
      <c r="I2704" s="383" t="s">
        <v>699</v>
      </c>
      <c r="J2704" s="383" t="s">
        <v>617</v>
      </c>
      <c r="K2704" s="383" t="s">
        <v>618</v>
      </c>
      <c r="L2704" s="384">
        <v>26170</v>
      </c>
      <c r="M2704" s="383" t="s">
        <v>640</v>
      </c>
      <c r="N2704" s="383" t="s">
        <v>620</v>
      </c>
      <c r="O2704" s="383" t="s">
        <v>230</v>
      </c>
    </row>
    <row r="2705" spans="1:15">
      <c r="A2705" s="385">
        <v>42083</v>
      </c>
      <c r="B2705" s="383" t="s">
        <v>613</v>
      </c>
      <c r="C2705" s="383" t="s">
        <v>25</v>
      </c>
      <c r="D2705" s="383" t="s">
        <v>26</v>
      </c>
      <c r="E2705" s="383" t="s">
        <v>614</v>
      </c>
      <c r="F2705" s="383" t="s">
        <v>10</v>
      </c>
      <c r="G2705" s="384">
        <v>18881</v>
      </c>
      <c r="H2705" s="383" t="s">
        <v>14</v>
      </c>
      <c r="I2705" s="383" t="s">
        <v>699</v>
      </c>
      <c r="J2705" s="383" t="s">
        <v>617</v>
      </c>
      <c r="K2705" s="383" t="s">
        <v>618</v>
      </c>
      <c r="L2705" s="384">
        <v>27235</v>
      </c>
      <c r="M2705" s="383" t="s">
        <v>640</v>
      </c>
      <c r="N2705" s="383" t="s">
        <v>620</v>
      </c>
      <c r="O2705" s="383" t="s">
        <v>230</v>
      </c>
    </row>
    <row r="2706" spans="1:15">
      <c r="A2706" s="385">
        <v>42086</v>
      </c>
      <c r="B2706" s="383" t="s">
        <v>613</v>
      </c>
      <c r="C2706" s="383" t="s">
        <v>25</v>
      </c>
      <c r="D2706" s="383" t="s">
        <v>26</v>
      </c>
      <c r="E2706" s="383" t="s">
        <v>614</v>
      </c>
      <c r="F2706" s="383" t="s">
        <v>10</v>
      </c>
      <c r="G2706" s="384">
        <v>29371</v>
      </c>
      <c r="H2706" s="383" t="s">
        <v>14</v>
      </c>
      <c r="I2706" s="383" t="s">
        <v>699</v>
      </c>
      <c r="J2706" s="383" t="s">
        <v>617</v>
      </c>
      <c r="K2706" s="383" t="s">
        <v>618</v>
      </c>
      <c r="L2706" s="384">
        <v>27741</v>
      </c>
      <c r="M2706" s="383" t="s">
        <v>640</v>
      </c>
      <c r="N2706" s="383" t="s">
        <v>620</v>
      </c>
      <c r="O2706" s="383" t="s">
        <v>230</v>
      </c>
    </row>
    <row r="2707" spans="1:15">
      <c r="A2707" s="385">
        <v>42087</v>
      </c>
      <c r="B2707" s="383" t="s">
        <v>613</v>
      </c>
      <c r="C2707" s="383" t="s">
        <v>25</v>
      </c>
      <c r="D2707" s="383" t="s">
        <v>26</v>
      </c>
      <c r="E2707" s="383" t="s">
        <v>614</v>
      </c>
      <c r="F2707" s="383" t="s">
        <v>10</v>
      </c>
      <c r="G2707" s="384">
        <v>41958</v>
      </c>
      <c r="H2707" s="383" t="s">
        <v>14</v>
      </c>
      <c r="I2707" s="383" t="s">
        <v>699</v>
      </c>
      <c r="J2707" s="383" t="s">
        <v>617</v>
      </c>
      <c r="K2707" s="383" t="s">
        <v>618</v>
      </c>
      <c r="L2707" s="384">
        <v>27741</v>
      </c>
      <c r="M2707" s="383" t="s">
        <v>640</v>
      </c>
      <c r="N2707" s="383" t="s">
        <v>620</v>
      </c>
      <c r="O2707" s="383" t="s">
        <v>230</v>
      </c>
    </row>
    <row r="2708" spans="1:15">
      <c r="A2708" s="385">
        <v>42088</v>
      </c>
      <c r="B2708" s="383" t="s">
        <v>663</v>
      </c>
      <c r="C2708" s="383" t="s">
        <v>664</v>
      </c>
      <c r="D2708" s="383" t="s">
        <v>22</v>
      </c>
      <c r="E2708" s="383" t="s">
        <v>665</v>
      </c>
      <c r="F2708" s="383" t="s">
        <v>10</v>
      </c>
      <c r="G2708" s="384">
        <v>28000</v>
      </c>
      <c r="H2708" s="383" t="s">
        <v>704</v>
      </c>
      <c r="I2708" s="383" t="s">
        <v>714</v>
      </c>
      <c r="J2708" s="383" t="s">
        <v>617</v>
      </c>
      <c r="K2708" s="383" t="s">
        <v>618</v>
      </c>
      <c r="L2708" s="384">
        <v>27741</v>
      </c>
      <c r="M2708" s="383" t="s">
        <v>640</v>
      </c>
      <c r="N2708" s="383" t="s">
        <v>620</v>
      </c>
      <c r="O2708" s="383" t="s">
        <v>230</v>
      </c>
    </row>
    <row r="2709" spans="1:15">
      <c r="A2709" s="385">
        <v>42092</v>
      </c>
      <c r="B2709" s="383" t="s">
        <v>613</v>
      </c>
      <c r="C2709" s="383" t="s">
        <v>25</v>
      </c>
      <c r="D2709" s="383" t="s">
        <v>26</v>
      </c>
      <c r="E2709" s="383" t="s">
        <v>614</v>
      </c>
      <c r="F2709" s="383" t="s">
        <v>10</v>
      </c>
      <c r="G2709" s="384">
        <v>1221</v>
      </c>
      <c r="H2709" s="383" t="s">
        <v>14</v>
      </c>
      <c r="I2709" s="383" t="s">
        <v>699</v>
      </c>
      <c r="J2709" s="383" t="s">
        <v>617</v>
      </c>
      <c r="K2709" s="383" t="s">
        <v>618</v>
      </c>
      <c r="L2709" s="384">
        <v>27741</v>
      </c>
      <c r="M2709" s="383" t="s">
        <v>641</v>
      </c>
      <c r="N2709" s="383" t="s">
        <v>620</v>
      </c>
      <c r="O2709" s="383" t="s">
        <v>230</v>
      </c>
    </row>
    <row r="2710" spans="1:15">
      <c r="A2710" s="385">
        <v>42093</v>
      </c>
      <c r="B2710" s="383" t="s">
        <v>613</v>
      </c>
      <c r="C2710" s="383" t="s">
        <v>25</v>
      </c>
      <c r="D2710" s="383" t="s">
        <v>26</v>
      </c>
      <c r="E2710" s="383" t="s">
        <v>614</v>
      </c>
      <c r="F2710" s="383" t="s">
        <v>10</v>
      </c>
      <c r="G2710" s="384">
        <v>19536</v>
      </c>
      <c r="H2710" s="383" t="s">
        <v>14</v>
      </c>
      <c r="I2710" s="383" t="s">
        <v>699</v>
      </c>
      <c r="J2710" s="383" t="s">
        <v>617</v>
      </c>
      <c r="K2710" s="383" t="s">
        <v>618</v>
      </c>
      <c r="L2710" s="384">
        <v>27741</v>
      </c>
      <c r="M2710" s="383" t="s">
        <v>641</v>
      </c>
      <c r="N2710" s="383" t="s">
        <v>620</v>
      </c>
      <c r="O2710" s="383" t="s">
        <v>230</v>
      </c>
    </row>
    <row r="2711" spans="1:15">
      <c r="A2711" s="385">
        <v>42094</v>
      </c>
      <c r="B2711" s="383" t="s">
        <v>613</v>
      </c>
      <c r="C2711" s="383" t="s">
        <v>25</v>
      </c>
      <c r="D2711" s="383" t="s">
        <v>26</v>
      </c>
      <c r="E2711" s="383" t="s">
        <v>614</v>
      </c>
      <c r="F2711" s="383" t="s">
        <v>10</v>
      </c>
      <c r="G2711" s="384">
        <v>28083</v>
      </c>
      <c r="H2711" s="383" t="s">
        <v>14</v>
      </c>
      <c r="I2711" s="383" t="s">
        <v>699</v>
      </c>
      <c r="J2711" s="383" t="s">
        <v>617</v>
      </c>
      <c r="K2711" s="383" t="s">
        <v>618</v>
      </c>
      <c r="L2711" s="384">
        <v>27741</v>
      </c>
      <c r="M2711" s="383" t="s">
        <v>641</v>
      </c>
      <c r="N2711" s="383" t="s">
        <v>620</v>
      </c>
      <c r="O2711" s="383" t="s">
        <v>230</v>
      </c>
    </row>
    <row r="2712" spans="1:15">
      <c r="A2712" s="385">
        <v>42095</v>
      </c>
      <c r="B2712" s="383" t="s">
        <v>613</v>
      </c>
      <c r="C2712" s="383" t="s">
        <v>25</v>
      </c>
      <c r="D2712" s="383" t="s">
        <v>26</v>
      </c>
      <c r="E2712" s="383" t="s">
        <v>614</v>
      </c>
      <c r="F2712" s="383" t="s">
        <v>10</v>
      </c>
      <c r="G2712" s="384">
        <v>29915</v>
      </c>
      <c r="H2712" s="383" t="s">
        <v>14</v>
      </c>
      <c r="I2712" s="383" t="s">
        <v>699</v>
      </c>
      <c r="J2712" s="383" t="s">
        <v>617</v>
      </c>
      <c r="K2712" s="383" t="s">
        <v>618</v>
      </c>
      <c r="L2712" s="384">
        <v>27741</v>
      </c>
      <c r="M2712" s="383" t="s">
        <v>641</v>
      </c>
      <c r="N2712" s="383" t="s">
        <v>620</v>
      </c>
      <c r="O2712" s="383" t="s">
        <v>230</v>
      </c>
    </row>
    <row r="2713" spans="1:15">
      <c r="A2713" s="385">
        <v>42097</v>
      </c>
      <c r="B2713" s="383" t="s">
        <v>613</v>
      </c>
      <c r="C2713" s="383" t="s">
        <v>25</v>
      </c>
      <c r="D2713" s="383" t="s">
        <v>26</v>
      </c>
      <c r="E2713" s="383" t="s">
        <v>614</v>
      </c>
      <c r="F2713" s="383" t="s">
        <v>10</v>
      </c>
      <c r="G2713" s="384">
        <v>15873</v>
      </c>
      <c r="H2713" s="383" t="s">
        <v>14</v>
      </c>
      <c r="I2713" s="383" t="s">
        <v>699</v>
      </c>
      <c r="J2713" s="383" t="s">
        <v>617</v>
      </c>
      <c r="K2713" s="383" t="s">
        <v>618</v>
      </c>
      <c r="L2713" s="384">
        <v>27741</v>
      </c>
      <c r="M2713" s="383" t="s">
        <v>641</v>
      </c>
      <c r="N2713" s="383" t="s">
        <v>620</v>
      </c>
      <c r="O2713" s="383" t="s">
        <v>230</v>
      </c>
    </row>
    <row r="2714" spans="1:15">
      <c r="A2714" s="385">
        <v>42098</v>
      </c>
      <c r="B2714" s="383" t="s">
        <v>11</v>
      </c>
      <c r="C2714" s="383" t="s">
        <v>12</v>
      </c>
      <c r="D2714" s="383" t="s">
        <v>13</v>
      </c>
      <c r="E2714" s="383" t="s">
        <v>678</v>
      </c>
      <c r="F2714" s="383" t="s">
        <v>10</v>
      </c>
      <c r="G2714" s="384">
        <v>247</v>
      </c>
      <c r="H2714" s="383" t="s">
        <v>730</v>
      </c>
      <c r="I2714" s="383" t="s">
        <v>731</v>
      </c>
      <c r="J2714" s="383" t="s">
        <v>617</v>
      </c>
      <c r="K2714" s="383" t="s">
        <v>618</v>
      </c>
      <c r="L2714" s="384">
        <v>27751</v>
      </c>
      <c r="M2714" s="383" t="s">
        <v>641</v>
      </c>
      <c r="N2714" s="383" t="s">
        <v>620</v>
      </c>
      <c r="O2714" s="383" t="s">
        <v>230</v>
      </c>
    </row>
    <row r="2715" spans="1:15">
      <c r="A2715" s="385">
        <v>42100</v>
      </c>
      <c r="B2715" s="383" t="s">
        <v>613</v>
      </c>
      <c r="C2715" s="383" t="s">
        <v>25</v>
      </c>
      <c r="D2715" s="383" t="s">
        <v>26</v>
      </c>
      <c r="E2715" s="383" t="s">
        <v>614</v>
      </c>
      <c r="F2715" s="383" t="s">
        <v>10</v>
      </c>
      <c r="G2715" s="384">
        <v>24420</v>
      </c>
      <c r="H2715" s="383" t="s">
        <v>14</v>
      </c>
      <c r="I2715" s="383" t="s">
        <v>699</v>
      </c>
      <c r="J2715" s="383" t="s">
        <v>617</v>
      </c>
      <c r="K2715" s="383" t="s">
        <v>618</v>
      </c>
      <c r="L2715" s="384">
        <v>28641</v>
      </c>
      <c r="M2715" s="383" t="s">
        <v>642</v>
      </c>
      <c r="N2715" s="383" t="s">
        <v>620</v>
      </c>
      <c r="O2715" s="383" t="s">
        <v>230</v>
      </c>
    </row>
    <row r="2716" spans="1:15">
      <c r="A2716" s="385">
        <v>42101</v>
      </c>
      <c r="B2716" s="383" t="s">
        <v>613</v>
      </c>
      <c r="C2716" s="383" t="s">
        <v>25</v>
      </c>
      <c r="D2716" s="383" t="s">
        <v>26</v>
      </c>
      <c r="E2716" s="383" t="s">
        <v>614</v>
      </c>
      <c r="F2716" s="383" t="s">
        <v>10</v>
      </c>
      <c r="G2716" s="384">
        <v>17094</v>
      </c>
      <c r="H2716" s="383" t="s">
        <v>14</v>
      </c>
      <c r="I2716" s="383" t="s">
        <v>699</v>
      </c>
      <c r="J2716" s="383" t="s">
        <v>617</v>
      </c>
      <c r="K2716" s="383" t="s">
        <v>618</v>
      </c>
      <c r="L2716" s="384">
        <v>29260</v>
      </c>
      <c r="M2716" s="383" t="s">
        <v>642</v>
      </c>
      <c r="N2716" s="383" t="s">
        <v>620</v>
      </c>
      <c r="O2716" s="383" t="s">
        <v>230</v>
      </c>
    </row>
    <row r="2717" spans="1:15">
      <c r="A2717" s="385">
        <v>42102</v>
      </c>
      <c r="B2717" s="383" t="s">
        <v>613</v>
      </c>
      <c r="C2717" s="383" t="s">
        <v>25</v>
      </c>
      <c r="D2717" s="383" t="s">
        <v>26</v>
      </c>
      <c r="E2717" s="383" t="s">
        <v>614</v>
      </c>
      <c r="F2717" s="383" t="s">
        <v>10</v>
      </c>
      <c r="G2717" s="384">
        <v>17094</v>
      </c>
      <c r="H2717" s="383" t="s">
        <v>14</v>
      </c>
      <c r="I2717" s="383" t="s">
        <v>699</v>
      </c>
      <c r="J2717" s="383" t="s">
        <v>617</v>
      </c>
      <c r="K2717" s="383" t="s">
        <v>618</v>
      </c>
      <c r="L2717" s="384">
        <v>29608</v>
      </c>
      <c r="M2717" s="383" t="s">
        <v>642</v>
      </c>
      <c r="N2717" s="383" t="s">
        <v>620</v>
      </c>
      <c r="O2717" s="383" t="s">
        <v>230</v>
      </c>
    </row>
    <row r="2718" spans="1:15">
      <c r="A2718" s="385">
        <v>42103</v>
      </c>
      <c r="B2718" s="383" t="s">
        <v>613</v>
      </c>
      <c r="C2718" s="383" t="s">
        <v>25</v>
      </c>
      <c r="D2718" s="383" t="s">
        <v>26</v>
      </c>
      <c r="E2718" s="383" t="s">
        <v>614</v>
      </c>
      <c r="F2718" s="383" t="s">
        <v>10</v>
      </c>
      <c r="G2718" s="384">
        <v>1832</v>
      </c>
      <c r="H2718" s="383" t="s">
        <v>14</v>
      </c>
      <c r="I2718" s="383" t="s">
        <v>699</v>
      </c>
      <c r="J2718" s="383" t="s">
        <v>617</v>
      </c>
      <c r="K2718" s="383" t="s">
        <v>618</v>
      </c>
      <c r="L2718" s="384">
        <v>29608</v>
      </c>
      <c r="M2718" s="383" t="s">
        <v>642</v>
      </c>
      <c r="N2718" s="383" t="s">
        <v>620</v>
      </c>
      <c r="O2718" s="383" t="s">
        <v>230</v>
      </c>
    </row>
    <row r="2719" spans="1:15">
      <c r="A2719" s="385">
        <v>42104</v>
      </c>
      <c r="B2719" s="383" t="s">
        <v>613</v>
      </c>
      <c r="C2719" s="383" t="s">
        <v>25</v>
      </c>
      <c r="D2719" s="383" t="s">
        <v>26</v>
      </c>
      <c r="E2719" s="383" t="s">
        <v>614</v>
      </c>
      <c r="F2719" s="383" t="s">
        <v>10</v>
      </c>
      <c r="G2719" s="384">
        <v>6105</v>
      </c>
      <c r="H2719" s="383" t="s">
        <v>14</v>
      </c>
      <c r="I2719" s="383" t="s">
        <v>699</v>
      </c>
      <c r="J2719" s="383" t="s">
        <v>617</v>
      </c>
      <c r="K2719" s="383" t="s">
        <v>618</v>
      </c>
      <c r="L2719" s="384">
        <v>29608</v>
      </c>
      <c r="M2719" s="383" t="s">
        <v>642</v>
      </c>
      <c r="N2719" s="383" t="s">
        <v>620</v>
      </c>
      <c r="O2719" s="383" t="s">
        <v>230</v>
      </c>
    </row>
    <row r="2720" spans="1:15">
      <c r="A2720" s="385">
        <v>42105</v>
      </c>
      <c r="B2720" s="383" t="s">
        <v>613</v>
      </c>
      <c r="C2720" s="383" t="s">
        <v>25</v>
      </c>
      <c r="D2720" s="383" t="s">
        <v>26</v>
      </c>
      <c r="E2720" s="383" t="s">
        <v>614</v>
      </c>
      <c r="F2720" s="383" t="s">
        <v>10</v>
      </c>
      <c r="G2720" s="384">
        <v>1832</v>
      </c>
      <c r="H2720" s="383" t="s">
        <v>14</v>
      </c>
      <c r="I2720" s="383" t="s">
        <v>699</v>
      </c>
      <c r="J2720" s="383" t="s">
        <v>617</v>
      </c>
      <c r="K2720" s="383" t="s">
        <v>618</v>
      </c>
      <c r="L2720" s="384">
        <v>29608</v>
      </c>
      <c r="M2720" s="383" t="s">
        <v>642</v>
      </c>
      <c r="N2720" s="383" t="s">
        <v>620</v>
      </c>
      <c r="O2720" s="383" t="s">
        <v>230</v>
      </c>
    </row>
    <row r="2721" spans="1:15">
      <c r="A2721" s="385">
        <v>42107</v>
      </c>
      <c r="B2721" s="383" t="s">
        <v>613</v>
      </c>
      <c r="C2721" s="383" t="s">
        <v>25</v>
      </c>
      <c r="D2721" s="383" t="s">
        <v>26</v>
      </c>
      <c r="E2721" s="383" t="s">
        <v>614</v>
      </c>
      <c r="F2721" s="383" t="s">
        <v>10</v>
      </c>
      <c r="G2721" s="384">
        <v>21368</v>
      </c>
      <c r="H2721" s="383" t="s">
        <v>14</v>
      </c>
      <c r="I2721" s="383" t="s">
        <v>699</v>
      </c>
      <c r="J2721" s="383" t="s">
        <v>617</v>
      </c>
      <c r="K2721" s="383" t="s">
        <v>618</v>
      </c>
      <c r="L2721" s="384">
        <v>29973</v>
      </c>
      <c r="M2721" s="383" t="s">
        <v>642</v>
      </c>
      <c r="N2721" s="383" t="s">
        <v>620</v>
      </c>
      <c r="O2721" s="383" t="s">
        <v>230</v>
      </c>
    </row>
    <row r="2722" spans="1:15">
      <c r="A2722" s="385">
        <v>42109</v>
      </c>
      <c r="B2722" s="383" t="s">
        <v>613</v>
      </c>
      <c r="C2722" s="383" t="s">
        <v>25</v>
      </c>
      <c r="D2722" s="383" t="s">
        <v>26</v>
      </c>
      <c r="E2722" s="383" t="s">
        <v>614</v>
      </c>
      <c r="F2722" s="383" t="s">
        <v>10</v>
      </c>
      <c r="G2722" s="384">
        <v>1221</v>
      </c>
      <c r="H2722" s="383" t="s">
        <v>14</v>
      </c>
      <c r="I2722" s="383" t="s">
        <v>699</v>
      </c>
      <c r="J2722" s="383" t="s">
        <v>617</v>
      </c>
      <c r="K2722" s="383" t="s">
        <v>618</v>
      </c>
      <c r="L2722" s="384">
        <v>30722</v>
      </c>
      <c r="M2722" s="383" t="s">
        <v>642</v>
      </c>
      <c r="N2722" s="383" t="s">
        <v>620</v>
      </c>
      <c r="O2722" s="383" t="s">
        <v>230</v>
      </c>
    </row>
    <row r="2723" spans="1:15">
      <c r="A2723" s="385">
        <v>42111</v>
      </c>
      <c r="B2723" s="383" t="s">
        <v>21</v>
      </c>
      <c r="C2723" s="383" t="s">
        <v>12</v>
      </c>
      <c r="D2723" s="383" t="s">
        <v>22</v>
      </c>
      <c r="E2723" s="383" t="s">
        <v>658</v>
      </c>
      <c r="F2723" s="383" t="s">
        <v>10</v>
      </c>
      <c r="G2723" s="384">
        <v>118</v>
      </c>
      <c r="H2723" s="383" t="s">
        <v>701</v>
      </c>
      <c r="I2723" s="383" t="s">
        <v>702</v>
      </c>
      <c r="J2723" s="383" t="s">
        <v>617</v>
      </c>
      <c r="K2723" s="383" t="s">
        <v>618</v>
      </c>
      <c r="L2723" s="384">
        <v>30780</v>
      </c>
      <c r="M2723" s="383" t="s">
        <v>642</v>
      </c>
      <c r="N2723" s="383" t="s">
        <v>620</v>
      </c>
      <c r="O2723" s="383" t="s">
        <v>230</v>
      </c>
    </row>
    <row r="2724" spans="1:15">
      <c r="A2724" s="385">
        <v>42112</v>
      </c>
      <c r="B2724" s="383" t="s">
        <v>21</v>
      </c>
      <c r="C2724" s="383" t="s">
        <v>12</v>
      </c>
      <c r="D2724" s="383" t="s">
        <v>22</v>
      </c>
      <c r="E2724" s="383" t="s">
        <v>658</v>
      </c>
      <c r="F2724" s="383" t="s">
        <v>10</v>
      </c>
      <c r="G2724" s="384">
        <v>118</v>
      </c>
      <c r="H2724" s="383" t="s">
        <v>701</v>
      </c>
      <c r="I2724" s="383" t="s">
        <v>702</v>
      </c>
      <c r="J2724" s="383" t="s">
        <v>617</v>
      </c>
      <c r="K2724" s="383" t="s">
        <v>618</v>
      </c>
      <c r="L2724" s="384">
        <v>30780</v>
      </c>
      <c r="M2724" s="383" t="s">
        <v>642</v>
      </c>
      <c r="N2724" s="383" t="s">
        <v>620</v>
      </c>
      <c r="O2724" s="383" t="s">
        <v>230</v>
      </c>
    </row>
    <row r="2725" spans="1:15">
      <c r="A2725" s="385">
        <v>42113</v>
      </c>
      <c r="B2725" s="383" t="s">
        <v>21</v>
      </c>
      <c r="C2725" s="383" t="s">
        <v>12</v>
      </c>
      <c r="D2725" s="383" t="s">
        <v>22</v>
      </c>
      <c r="E2725" s="383" t="s">
        <v>658</v>
      </c>
      <c r="F2725" s="383" t="s">
        <v>10</v>
      </c>
      <c r="G2725" s="384">
        <v>118</v>
      </c>
      <c r="H2725" s="383" t="s">
        <v>701</v>
      </c>
      <c r="I2725" s="383" t="s">
        <v>702</v>
      </c>
      <c r="J2725" s="383" t="s">
        <v>617</v>
      </c>
      <c r="K2725" s="383" t="s">
        <v>618</v>
      </c>
      <c r="L2725" s="384">
        <v>30780</v>
      </c>
      <c r="M2725" s="383" t="s">
        <v>643</v>
      </c>
      <c r="N2725" s="383" t="s">
        <v>620</v>
      </c>
      <c r="O2725" s="383" t="s">
        <v>230</v>
      </c>
    </row>
    <row r="2726" spans="1:15">
      <c r="A2726" s="385">
        <v>42114</v>
      </c>
      <c r="B2726" s="383" t="s">
        <v>694</v>
      </c>
      <c r="C2726" s="383" t="s">
        <v>23</v>
      </c>
      <c r="D2726" s="383" t="s">
        <v>22</v>
      </c>
      <c r="E2726" s="383" t="s">
        <v>695</v>
      </c>
      <c r="F2726" s="383" t="s">
        <v>10</v>
      </c>
      <c r="G2726" s="384">
        <v>3938</v>
      </c>
      <c r="H2726" s="383" t="s">
        <v>696</v>
      </c>
      <c r="I2726" s="383" t="s">
        <v>706</v>
      </c>
      <c r="J2726" s="383" t="s">
        <v>617</v>
      </c>
      <c r="K2726" s="383" t="s">
        <v>618</v>
      </c>
      <c r="L2726" s="384">
        <v>30780</v>
      </c>
      <c r="M2726" s="383" t="s">
        <v>643</v>
      </c>
      <c r="N2726" s="383" t="s">
        <v>620</v>
      </c>
      <c r="O2726" s="383" t="s">
        <v>230</v>
      </c>
    </row>
    <row r="2727" spans="1:15">
      <c r="A2727" s="385">
        <v>42115</v>
      </c>
      <c r="B2727" s="383" t="s">
        <v>694</v>
      </c>
      <c r="C2727" s="383" t="s">
        <v>23</v>
      </c>
      <c r="D2727" s="383" t="s">
        <v>22</v>
      </c>
      <c r="E2727" s="383" t="s">
        <v>695</v>
      </c>
      <c r="F2727" s="383" t="s">
        <v>10</v>
      </c>
      <c r="G2727" s="384">
        <v>3938</v>
      </c>
      <c r="H2727" s="383" t="s">
        <v>696</v>
      </c>
      <c r="I2727" s="383" t="s">
        <v>706</v>
      </c>
      <c r="J2727" s="383" t="s">
        <v>617</v>
      </c>
      <c r="K2727" s="383" t="s">
        <v>618</v>
      </c>
      <c r="L2727" s="384">
        <v>30780</v>
      </c>
      <c r="M2727" s="383" t="s">
        <v>643</v>
      </c>
      <c r="N2727" s="383" t="s">
        <v>620</v>
      </c>
      <c r="O2727" s="383" t="s">
        <v>230</v>
      </c>
    </row>
    <row r="2728" spans="1:15">
      <c r="A2728" s="385">
        <v>42116</v>
      </c>
      <c r="B2728" s="383" t="s">
        <v>663</v>
      </c>
      <c r="C2728" s="383" t="s">
        <v>664</v>
      </c>
      <c r="D2728" s="383" t="s">
        <v>22</v>
      </c>
      <c r="E2728" s="383" t="s">
        <v>665</v>
      </c>
      <c r="F2728" s="383" t="s">
        <v>10</v>
      </c>
      <c r="G2728" s="384">
        <v>2150</v>
      </c>
      <c r="H2728" s="383" t="s">
        <v>704</v>
      </c>
      <c r="I2728" s="383" t="s">
        <v>721</v>
      </c>
      <c r="J2728" s="383" t="s">
        <v>617</v>
      </c>
      <c r="K2728" s="383" t="s">
        <v>618</v>
      </c>
      <c r="L2728" s="384">
        <v>30780</v>
      </c>
      <c r="M2728" s="383" t="s">
        <v>643</v>
      </c>
      <c r="N2728" s="383" t="s">
        <v>620</v>
      </c>
      <c r="O2728" s="383" t="s">
        <v>230</v>
      </c>
    </row>
    <row r="2729" spans="1:15">
      <c r="A2729" s="385">
        <v>42117</v>
      </c>
      <c r="B2729" s="383" t="s">
        <v>663</v>
      </c>
      <c r="C2729" s="383" t="s">
        <v>664</v>
      </c>
      <c r="D2729" s="383" t="s">
        <v>22</v>
      </c>
      <c r="E2729" s="383" t="s">
        <v>665</v>
      </c>
      <c r="F2729" s="383" t="s">
        <v>10</v>
      </c>
      <c r="G2729" s="384">
        <v>2800</v>
      </c>
      <c r="H2729" s="383" t="s">
        <v>704</v>
      </c>
      <c r="I2729" s="383" t="s">
        <v>722</v>
      </c>
      <c r="J2729" s="383" t="s">
        <v>617</v>
      </c>
      <c r="K2729" s="383" t="s">
        <v>618</v>
      </c>
      <c r="L2729" s="384">
        <v>30780</v>
      </c>
      <c r="M2729" s="383" t="s">
        <v>643</v>
      </c>
      <c r="N2729" s="383" t="s">
        <v>620</v>
      </c>
      <c r="O2729" s="383" t="s">
        <v>230</v>
      </c>
    </row>
    <row r="2730" spans="1:15">
      <c r="A2730" s="385">
        <v>42118</v>
      </c>
      <c r="B2730" s="383" t="s">
        <v>663</v>
      </c>
      <c r="C2730" s="383" t="s">
        <v>664</v>
      </c>
      <c r="D2730" s="383" t="s">
        <v>22</v>
      </c>
      <c r="E2730" s="383" t="s">
        <v>665</v>
      </c>
      <c r="F2730" s="383" t="s">
        <v>10</v>
      </c>
      <c r="G2730" s="384">
        <v>2800</v>
      </c>
      <c r="H2730" s="383" t="s">
        <v>704</v>
      </c>
      <c r="I2730" s="383" t="s">
        <v>722</v>
      </c>
      <c r="J2730" s="383" t="s">
        <v>617</v>
      </c>
      <c r="K2730" s="383" t="s">
        <v>618</v>
      </c>
      <c r="L2730" s="384">
        <v>30780</v>
      </c>
      <c r="M2730" s="383" t="s">
        <v>643</v>
      </c>
      <c r="N2730" s="383" t="s">
        <v>620</v>
      </c>
      <c r="O2730" s="383" t="s">
        <v>230</v>
      </c>
    </row>
    <row r="2731" spans="1:15">
      <c r="A2731" s="385">
        <v>42119</v>
      </c>
      <c r="B2731" s="383" t="s">
        <v>17</v>
      </c>
      <c r="C2731" s="383" t="s">
        <v>18</v>
      </c>
      <c r="D2731" s="383" t="s">
        <v>19</v>
      </c>
      <c r="E2731" s="383" t="s">
        <v>668</v>
      </c>
      <c r="F2731" s="383" t="s">
        <v>10</v>
      </c>
      <c r="G2731" s="384">
        <v>750</v>
      </c>
      <c r="H2731" s="383" t="s">
        <v>724</v>
      </c>
      <c r="I2731" s="383" t="s">
        <v>725</v>
      </c>
      <c r="J2731" s="383" t="s">
        <v>617</v>
      </c>
      <c r="K2731" s="383" t="s">
        <v>618</v>
      </c>
      <c r="L2731" s="384">
        <v>30780</v>
      </c>
      <c r="M2731" s="383" t="s">
        <v>643</v>
      </c>
      <c r="N2731" s="383" t="s">
        <v>620</v>
      </c>
      <c r="O2731" s="383" t="s">
        <v>230</v>
      </c>
    </row>
    <row r="2732" spans="1:15">
      <c r="A2732" s="385">
        <v>42120</v>
      </c>
      <c r="B2732" s="383" t="s">
        <v>17</v>
      </c>
      <c r="C2732" s="383" t="s">
        <v>18</v>
      </c>
      <c r="D2732" s="383" t="s">
        <v>19</v>
      </c>
      <c r="E2732" s="383" t="s">
        <v>668</v>
      </c>
      <c r="F2732" s="383" t="s">
        <v>10</v>
      </c>
      <c r="G2732" s="384">
        <v>750</v>
      </c>
      <c r="H2732" s="383" t="s">
        <v>724</v>
      </c>
      <c r="I2732" s="383" t="s">
        <v>725</v>
      </c>
      <c r="J2732" s="383" t="s">
        <v>617</v>
      </c>
      <c r="K2732" s="383" t="s">
        <v>618</v>
      </c>
      <c r="L2732" s="384">
        <v>30780</v>
      </c>
      <c r="M2732" s="383" t="s">
        <v>643</v>
      </c>
      <c r="N2732" s="383" t="s">
        <v>620</v>
      </c>
      <c r="O2732" s="383" t="s">
        <v>230</v>
      </c>
    </row>
    <row r="2733" spans="1:15">
      <c r="A2733" s="385">
        <v>42121</v>
      </c>
      <c r="B2733" s="383" t="s">
        <v>663</v>
      </c>
      <c r="C2733" s="383" t="s">
        <v>664</v>
      </c>
      <c r="D2733" s="383" t="s">
        <v>22</v>
      </c>
      <c r="E2733" s="383" t="s">
        <v>665</v>
      </c>
      <c r="F2733" s="383" t="s">
        <v>10</v>
      </c>
      <c r="G2733" s="384">
        <v>2800</v>
      </c>
      <c r="H2733" s="383" t="s">
        <v>704</v>
      </c>
      <c r="I2733" s="383" t="s">
        <v>722</v>
      </c>
      <c r="J2733" s="383" t="s">
        <v>617</v>
      </c>
      <c r="K2733" s="383" t="s">
        <v>618</v>
      </c>
      <c r="L2733" s="384">
        <v>30780</v>
      </c>
      <c r="M2733" s="383" t="s">
        <v>643</v>
      </c>
      <c r="N2733" s="383" t="s">
        <v>620</v>
      </c>
      <c r="O2733" s="383" t="s">
        <v>230</v>
      </c>
    </row>
    <row r="2734" spans="1:15">
      <c r="A2734" s="385">
        <v>42122</v>
      </c>
      <c r="B2734" s="383" t="s">
        <v>17</v>
      </c>
      <c r="C2734" s="383" t="s">
        <v>18</v>
      </c>
      <c r="D2734" s="383" t="s">
        <v>19</v>
      </c>
      <c r="E2734" s="383" t="s">
        <v>668</v>
      </c>
      <c r="F2734" s="383" t="s">
        <v>10</v>
      </c>
      <c r="G2734" s="384">
        <v>750</v>
      </c>
      <c r="H2734" s="383" t="s">
        <v>724</v>
      </c>
      <c r="I2734" s="383" t="s">
        <v>725</v>
      </c>
      <c r="J2734" s="383" t="s">
        <v>617</v>
      </c>
      <c r="K2734" s="383" t="s">
        <v>618</v>
      </c>
      <c r="L2734" s="384">
        <v>30780</v>
      </c>
      <c r="M2734" s="383" t="s">
        <v>643</v>
      </c>
      <c r="N2734" s="383" t="s">
        <v>620</v>
      </c>
      <c r="O2734" s="383" t="s">
        <v>230</v>
      </c>
    </row>
    <row r="2735" spans="1:15">
      <c r="A2735" s="385">
        <v>42123</v>
      </c>
      <c r="B2735" s="383" t="s">
        <v>663</v>
      </c>
      <c r="C2735" s="383" t="s">
        <v>664</v>
      </c>
      <c r="D2735" s="383" t="s">
        <v>22</v>
      </c>
      <c r="E2735" s="383" t="s">
        <v>665</v>
      </c>
      <c r="F2735" s="383" t="s">
        <v>10</v>
      </c>
      <c r="G2735" s="384">
        <v>2150</v>
      </c>
      <c r="H2735" s="383" t="s">
        <v>704</v>
      </c>
      <c r="I2735" s="383" t="s">
        <v>721</v>
      </c>
      <c r="J2735" s="383" t="s">
        <v>617</v>
      </c>
      <c r="K2735" s="383" t="s">
        <v>618</v>
      </c>
      <c r="L2735" s="384">
        <v>30780</v>
      </c>
      <c r="M2735" s="383" t="s">
        <v>643</v>
      </c>
      <c r="N2735" s="383" t="s">
        <v>620</v>
      </c>
      <c r="O2735" s="383" t="s">
        <v>230</v>
      </c>
    </row>
    <row r="2736" spans="1:15">
      <c r="A2736" s="385">
        <v>42124</v>
      </c>
      <c r="B2736" s="383" t="s">
        <v>17</v>
      </c>
      <c r="C2736" s="383" t="s">
        <v>18</v>
      </c>
      <c r="D2736" s="383" t="s">
        <v>19</v>
      </c>
      <c r="E2736" s="383" t="s">
        <v>668</v>
      </c>
      <c r="F2736" s="383" t="s">
        <v>10</v>
      </c>
      <c r="G2736" s="384">
        <v>750</v>
      </c>
      <c r="H2736" s="383" t="s">
        <v>724</v>
      </c>
      <c r="I2736" s="383" t="s">
        <v>725</v>
      </c>
      <c r="J2736" s="383" t="s">
        <v>617</v>
      </c>
      <c r="K2736" s="383" t="s">
        <v>618</v>
      </c>
      <c r="L2736" s="384">
        <v>30780</v>
      </c>
      <c r="M2736" s="383" t="s">
        <v>643</v>
      </c>
      <c r="N2736" s="383" t="s">
        <v>620</v>
      </c>
      <c r="O2736" s="383" t="s">
        <v>230</v>
      </c>
    </row>
    <row r="2737" spans="1:15">
      <c r="A2737" s="385">
        <v>42125</v>
      </c>
      <c r="B2737" s="383" t="s">
        <v>663</v>
      </c>
      <c r="C2737" s="383" t="s">
        <v>664</v>
      </c>
      <c r="D2737" s="383" t="s">
        <v>22</v>
      </c>
      <c r="E2737" s="383" t="s">
        <v>665</v>
      </c>
      <c r="F2737" s="383" t="s">
        <v>10</v>
      </c>
      <c r="G2737" s="384">
        <v>2150</v>
      </c>
      <c r="H2737" s="383" t="s">
        <v>704</v>
      </c>
      <c r="I2737" s="383" t="s">
        <v>721</v>
      </c>
      <c r="J2737" s="383" t="s">
        <v>617</v>
      </c>
      <c r="K2737" s="383" t="s">
        <v>618</v>
      </c>
      <c r="L2737" s="384">
        <v>30780</v>
      </c>
      <c r="M2737" s="383" t="s">
        <v>643</v>
      </c>
      <c r="N2737" s="383" t="s">
        <v>620</v>
      </c>
      <c r="O2737" s="383" t="s">
        <v>230</v>
      </c>
    </row>
    <row r="2738" spans="1:15">
      <c r="A2738" s="385">
        <v>42126</v>
      </c>
      <c r="B2738" s="383" t="s">
        <v>663</v>
      </c>
      <c r="C2738" s="383" t="s">
        <v>664</v>
      </c>
      <c r="D2738" s="383" t="s">
        <v>22</v>
      </c>
      <c r="E2738" s="383" t="s">
        <v>665</v>
      </c>
      <c r="F2738" s="383" t="s">
        <v>10</v>
      </c>
      <c r="G2738" s="384">
        <v>2800</v>
      </c>
      <c r="H2738" s="383" t="s">
        <v>704</v>
      </c>
      <c r="I2738" s="383" t="s">
        <v>722</v>
      </c>
      <c r="J2738" s="383" t="s">
        <v>617</v>
      </c>
      <c r="K2738" s="383" t="s">
        <v>618</v>
      </c>
      <c r="L2738" s="384">
        <v>30780</v>
      </c>
      <c r="M2738" s="383" t="s">
        <v>643</v>
      </c>
      <c r="N2738" s="383" t="s">
        <v>620</v>
      </c>
      <c r="O2738" s="383" t="s">
        <v>230</v>
      </c>
    </row>
    <row r="2739" spans="1:15">
      <c r="A2739" s="385">
        <v>42127</v>
      </c>
      <c r="B2739" s="383" t="s">
        <v>11</v>
      </c>
      <c r="C2739" s="383" t="s">
        <v>12</v>
      </c>
      <c r="D2739" s="383" t="s">
        <v>13</v>
      </c>
      <c r="E2739" s="383" t="s">
        <v>678</v>
      </c>
      <c r="F2739" s="383" t="s">
        <v>10</v>
      </c>
      <c r="G2739" s="384">
        <v>110</v>
      </c>
      <c r="H2739" s="383" t="s">
        <v>726</v>
      </c>
      <c r="I2739" s="383" t="s">
        <v>727</v>
      </c>
      <c r="J2739" s="383" t="s">
        <v>617</v>
      </c>
      <c r="K2739" s="383" t="s">
        <v>618</v>
      </c>
      <c r="L2739" s="384">
        <v>30780</v>
      </c>
      <c r="M2739" s="383" t="s">
        <v>643</v>
      </c>
      <c r="N2739" s="383" t="s">
        <v>620</v>
      </c>
      <c r="O2739" s="383" t="s">
        <v>230</v>
      </c>
    </row>
    <row r="2740" spans="1:15">
      <c r="A2740" s="385">
        <v>42128</v>
      </c>
      <c r="B2740" s="383" t="s">
        <v>11</v>
      </c>
      <c r="C2740" s="383" t="s">
        <v>12</v>
      </c>
      <c r="D2740" s="383" t="s">
        <v>13</v>
      </c>
      <c r="E2740" s="383" t="s">
        <v>678</v>
      </c>
      <c r="F2740" s="383" t="s">
        <v>10</v>
      </c>
      <c r="G2740" s="384">
        <v>110</v>
      </c>
      <c r="H2740" s="383" t="s">
        <v>726</v>
      </c>
      <c r="I2740" s="383" t="s">
        <v>727</v>
      </c>
      <c r="J2740" s="383" t="s">
        <v>617</v>
      </c>
      <c r="K2740" s="383" t="s">
        <v>618</v>
      </c>
      <c r="L2740" s="384">
        <v>30780</v>
      </c>
      <c r="M2740" s="383" t="s">
        <v>643</v>
      </c>
      <c r="N2740" s="383" t="s">
        <v>620</v>
      </c>
      <c r="O2740" s="383" t="s">
        <v>230</v>
      </c>
    </row>
    <row r="2741" spans="1:15">
      <c r="A2741" s="385">
        <v>42129</v>
      </c>
      <c r="B2741" s="383" t="s">
        <v>694</v>
      </c>
      <c r="C2741" s="383" t="s">
        <v>23</v>
      </c>
      <c r="D2741" s="383" t="s">
        <v>22</v>
      </c>
      <c r="E2741" s="383" t="s">
        <v>695</v>
      </c>
      <c r="F2741" s="383" t="s">
        <v>10</v>
      </c>
      <c r="G2741" s="384">
        <v>3938</v>
      </c>
      <c r="H2741" s="383" t="s">
        <v>696</v>
      </c>
      <c r="I2741" s="383" t="s">
        <v>706</v>
      </c>
      <c r="J2741" s="383" t="s">
        <v>617</v>
      </c>
      <c r="K2741" s="383" t="s">
        <v>618</v>
      </c>
      <c r="L2741" s="384">
        <v>30780</v>
      </c>
      <c r="M2741" s="383" t="s">
        <v>643</v>
      </c>
      <c r="N2741" s="383" t="s">
        <v>620</v>
      </c>
      <c r="O2741" s="383" t="s">
        <v>230</v>
      </c>
    </row>
    <row r="2742" spans="1:15">
      <c r="A2742" s="385">
        <v>42130</v>
      </c>
      <c r="B2742" s="383" t="s">
        <v>694</v>
      </c>
      <c r="C2742" s="383" t="s">
        <v>23</v>
      </c>
      <c r="D2742" s="383" t="s">
        <v>22</v>
      </c>
      <c r="E2742" s="383" t="s">
        <v>695</v>
      </c>
      <c r="F2742" s="383" t="s">
        <v>10</v>
      </c>
      <c r="G2742" s="384">
        <v>3938</v>
      </c>
      <c r="H2742" s="383" t="s">
        <v>696</v>
      </c>
      <c r="I2742" s="383" t="s">
        <v>706</v>
      </c>
      <c r="J2742" s="383" t="s">
        <v>617</v>
      </c>
      <c r="K2742" s="383" t="s">
        <v>618</v>
      </c>
      <c r="L2742" s="384">
        <v>30780</v>
      </c>
      <c r="M2742" s="383" t="s">
        <v>643</v>
      </c>
      <c r="N2742" s="383" t="s">
        <v>620</v>
      </c>
      <c r="O2742" s="383" t="s">
        <v>230</v>
      </c>
    </row>
    <row r="2743" spans="1:15">
      <c r="A2743" s="385">
        <v>42131</v>
      </c>
      <c r="B2743" s="383" t="s">
        <v>694</v>
      </c>
      <c r="C2743" s="383" t="s">
        <v>23</v>
      </c>
      <c r="D2743" s="383" t="s">
        <v>22</v>
      </c>
      <c r="E2743" s="383" t="s">
        <v>695</v>
      </c>
      <c r="F2743" s="383" t="s">
        <v>10</v>
      </c>
      <c r="G2743" s="384">
        <v>3938</v>
      </c>
      <c r="H2743" s="383" t="s">
        <v>696</v>
      </c>
      <c r="I2743" s="383" t="s">
        <v>706</v>
      </c>
      <c r="J2743" s="383" t="s">
        <v>617</v>
      </c>
      <c r="K2743" s="383" t="s">
        <v>618</v>
      </c>
      <c r="L2743" s="384">
        <v>30780</v>
      </c>
      <c r="M2743" s="383" t="s">
        <v>643</v>
      </c>
      <c r="N2743" s="383" t="s">
        <v>620</v>
      </c>
      <c r="O2743" s="383" t="s">
        <v>230</v>
      </c>
    </row>
    <row r="2744" spans="1:15">
      <c r="A2744" s="385">
        <v>42132</v>
      </c>
      <c r="B2744" s="383" t="s">
        <v>694</v>
      </c>
      <c r="C2744" s="383" t="s">
        <v>23</v>
      </c>
      <c r="D2744" s="383" t="s">
        <v>22</v>
      </c>
      <c r="E2744" s="383" t="s">
        <v>695</v>
      </c>
      <c r="F2744" s="383" t="s">
        <v>10</v>
      </c>
      <c r="G2744" s="384">
        <v>3938</v>
      </c>
      <c r="H2744" s="383" t="s">
        <v>696</v>
      </c>
      <c r="I2744" s="383" t="s">
        <v>706</v>
      </c>
      <c r="J2744" s="383" t="s">
        <v>617</v>
      </c>
      <c r="K2744" s="383" t="s">
        <v>618</v>
      </c>
      <c r="L2744" s="384">
        <v>30780</v>
      </c>
      <c r="M2744" s="383" t="s">
        <v>643</v>
      </c>
      <c r="N2744" s="383" t="s">
        <v>620</v>
      </c>
      <c r="O2744" s="383" t="s">
        <v>230</v>
      </c>
    </row>
    <row r="2745" spans="1:15">
      <c r="A2745" s="385">
        <v>42133</v>
      </c>
      <c r="B2745" s="383" t="s">
        <v>21</v>
      </c>
      <c r="C2745" s="383" t="s">
        <v>12</v>
      </c>
      <c r="D2745" s="383" t="s">
        <v>22</v>
      </c>
      <c r="E2745" s="383" t="s">
        <v>658</v>
      </c>
      <c r="F2745" s="383" t="s">
        <v>10</v>
      </c>
      <c r="G2745" s="384">
        <v>2628</v>
      </c>
      <c r="H2745" s="383" t="s">
        <v>733</v>
      </c>
      <c r="I2745" s="383" t="s">
        <v>735</v>
      </c>
      <c r="J2745" s="383" t="s">
        <v>617</v>
      </c>
      <c r="K2745" s="383" t="s">
        <v>618</v>
      </c>
      <c r="L2745" s="384">
        <v>30780</v>
      </c>
      <c r="M2745" s="383" t="s">
        <v>643</v>
      </c>
      <c r="N2745" s="383" t="s">
        <v>620</v>
      </c>
      <c r="O2745" s="383" t="s">
        <v>230</v>
      </c>
    </row>
    <row r="2746" spans="1:15">
      <c r="A2746" s="385">
        <v>42134</v>
      </c>
      <c r="B2746" s="383" t="s">
        <v>21</v>
      </c>
      <c r="C2746" s="383" t="s">
        <v>12</v>
      </c>
      <c r="D2746" s="383" t="s">
        <v>22</v>
      </c>
      <c r="E2746" s="383" t="s">
        <v>658</v>
      </c>
      <c r="F2746" s="383" t="s">
        <v>10</v>
      </c>
      <c r="G2746" s="384">
        <v>2628</v>
      </c>
      <c r="H2746" s="383" t="s">
        <v>733</v>
      </c>
      <c r="I2746" s="383" t="s">
        <v>735</v>
      </c>
      <c r="J2746" s="383" t="s">
        <v>617</v>
      </c>
      <c r="K2746" s="383" t="s">
        <v>618</v>
      </c>
      <c r="L2746" s="384">
        <v>30780</v>
      </c>
      <c r="M2746" s="383" t="s">
        <v>643</v>
      </c>
      <c r="N2746" s="383" t="s">
        <v>620</v>
      </c>
      <c r="O2746" s="383" t="s">
        <v>230</v>
      </c>
    </row>
    <row r="2747" spans="1:15">
      <c r="A2747" s="385">
        <v>42135</v>
      </c>
      <c r="B2747" s="383" t="s">
        <v>739</v>
      </c>
      <c r="C2747" s="383" t="s">
        <v>8</v>
      </c>
      <c r="D2747" s="383" t="s">
        <v>36</v>
      </c>
      <c r="E2747" s="383" t="s">
        <v>740</v>
      </c>
      <c r="F2747" s="383" t="s">
        <v>10</v>
      </c>
      <c r="G2747" s="384">
        <v>5098</v>
      </c>
      <c r="H2747" s="383" t="s">
        <v>741</v>
      </c>
      <c r="I2747" s="383" t="s">
        <v>742</v>
      </c>
      <c r="J2747" s="383" t="s">
        <v>617</v>
      </c>
      <c r="K2747" s="383" t="s">
        <v>618</v>
      </c>
      <c r="L2747" s="384">
        <v>30780</v>
      </c>
      <c r="M2747" s="383" t="s">
        <v>643</v>
      </c>
      <c r="N2747" s="383" t="s">
        <v>620</v>
      </c>
      <c r="O2747" s="383" t="s">
        <v>230</v>
      </c>
    </row>
    <row r="2748" spans="1:15">
      <c r="A2748" s="385">
        <v>42136</v>
      </c>
      <c r="B2748" s="383" t="s">
        <v>11</v>
      </c>
      <c r="C2748" s="383" t="s">
        <v>12</v>
      </c>
      <c r="D2748" s="383" t="s">
        <v>13</v>
      </c>
      <c r="E2748" s="383" t="s">
        <v>678</v>
      </c>
      <c r="F2748" s="383" t="s">
        <v>10</v>
      </c>
      <c r="G2748" s="384">
        <v>110</v>
      </c>
      <c r="H2748" s="383" t="s">
        <v>726</v>
      </c>
      <c r="I2748" s="383" t="s">
        <v>727</v>
      </c>
      <c r="J2748" s="383" t="s">
        <v>617</v>
      </c>
      <c r="K2748" s="383" t="s">
        <v>618</v>
      </c>
      <c r="L2748" s="384">
        <v>30780</v>
      </c>
      <c r="M2748" s="383" t="s">
        <v>643</v>
      </c>
      <c r="N2748" s="383" t="s">
        <v>620</v>
      </c>
      <c r="O2748" s="383" t="s">
        <v>230</v>
      </c>
    </row>
    <row r="2749" spans="1:15">
      <c r="A2749" s="385">
        <v>42137</v>
      </c>
      <c r="B2749" s="383" t="s">
        <v>11</v>
      </c>
      <c r="C2749" s="383" t="s">
        <v>12</v>
      </c>
      <c r="D2749" s="383" t="s">
        <v>13</v>
      </c>
      <c r="E2749" s="383" t="s">
        <v>678</v>
      </c>
      <c r="F2749" s="383" t="s">
        <v>10</v>
      </c>
      <c r="G2749" s="384">
        <v>110</v>
      </c>
      <c r="H2749" s="383" t="s">
        <v>726</v>
      </c>
      <c r="I2749" s="383" t="s">
        <v>727</v>
      </c>
      <c r="J2749" s="383" t="s">
        <v>617</v>
      </c>
      <c r="K2749" s="383" t="s">
        <v>618</v>
      </c>
      <c r="L2749" s="384">
        <v>30780</v>
      </c>
      <c r="M2749" s="383" t="s">
        <v>644</v>
      </c>
      <c r="N2749" s="383" t="s">
        <v>620</v>
      </c>
      <c r="O2749" s="383" t="s">
        <v>230</v>
      </c>
    </row>
    <row r="2750" spans="1:15">
      <c r="A2750" s="385">
        <v>42138</v>
      </c>
      <c r="B2750" s="383" t="s">
        <v>11</v>
      </c>
      <c r="C2750" s="383" t="s">
        <v>12</v>
      </c>
      <c r="D2750" s="383" t="s">
        <v>13</v>
      </c>
      <c r="E2750" s="383" t="s">
        <v>678</v>
      </c>
      <c r="F2750" s="383" t="s">
        <v>10</v>
      </c>
      <c r="G2750" s="384">
        <v>110</v>
      </c>
      <c r="H2750" s="383" t="s">
        <v>726</v>
      </c>
      <c r="I2750" s="383" t="s">
        <v>727</v>
      </c>
      <c r="J2750" s="383" t="s">
        <v>617</v>
      </c>
      <c r="K2750" s="383" t="s">
        <v>618</v>
      </c>
      <c r="L2750" s="384">
        <v>30780</v>
      </c>
      <c r="M2750" s="383" t="s">
        <v>644</v>
      </c>
      <c r="N2750" s="383" t="s">
        <v>620</v>
      </c>
      <c r="O2750" s="383" t="s">
        <v>230</v>
      </c>
    </row>
    <row r="2751" spans="1:15">
      <c r="A2751" s="385">
        <v>42139</v>
      </c>
      <c r="B2751" s="383" t="s">
        <v>11</v>
      </c>
      <c r="C2751" s="383" t="s">
        <v>12</v>
      </c>
      <c r="D2751" s="383" t="s">
        <v>13</v>
      </c>
      <c r="E2751" s="383" t="s">
        <v>678</v>
      </c>
      <c r="F2751" s="383" t="s">
        <v>10</v>
      </c>
      <c r="G2751" s="384">
        <v>110</v>
      </c>
      <c r="H2751" s="383" t="s">
        <v>726</v>
      </c>
      <c r="I2751" s="383" t="s">
        <v>727</v>
      </c>
      <c r="J2751" s="383" t="s">
        <v>617</v>
      </c>
      <c r="K2751" s="383" t="s">
        <v>618</v>
      </c>
      <c r="L2751" s="384">
        <v>30780</v>
      </c>
      <c r="M2751" s="383" t="s">
        <v>644</v>
      </c>
      <c r="N2751" s="383" t="s">
        <v>620</v>
      </c>
      <c r="O2751" s="383" t="s">
        <v>230</v>
      </c>
    </row>
    <row r="2752" spans="1:15">
      <c r="A2752" s="385">
        <v>42140</v>
      </c>
      <c r="B2752" s="383" t="s">
        <v>11</v>
      </c>
      <c r="C2752" s="383" t="s">
        <v>12</v>
      </c>
      <c r="D2752" s="383" t="s">
        <v>13</v>
      </c>
      <c r="E2752" s="383" t="s">
        <v>678</v>
      </c>
      <c r="F2752" s="383" t="s">
        <v>10</v>
      </c>
      <c r="G2752" s="384">
        <v>247</v>
      </c>
      <c r="H2752" s="383" t="s">
        <v>730</v>
      </c>
      <c r="I2752" s="383" t="s">
        <v>731</v>
      </c>
      <c r="J2752" s="383" t="s">
        <v>617</v>
      </c>
      <c r="K2752" s="383" t="s">
        <v>618</v>
      </c>
      <c r="L2752" s="384">
        <v>30780</v>
      </c>
      <c r="M2752" s="383" t="s">
        <v>644</v>
      </c>
      <c r="N2752" s="383" t="s">
        <v>620</v>
      </c>
      <c r="O2752" s="383" t="s">
        <v>230</v>
      </c>
    </row>
    <row r="2753" spans="1:15">
      <c r="A2753" s="385">
        <v>42141</v>
      </c>
      <c r="B2753" s="383" t="s">
        <v>11</v>
      </c>
      <c r="C2753" s="383" t="s">
        <v>12</v>
      </c>
      <c r="D2753" s="383" t="s">
        <v>13</v>
      </c>
      <c r="E2753" s="383" t="s">
        <v>678</v>
      </c>
      <c r="F2753" s="383" t="s">
        <v>10</v>
      </c>
      <c r="G2753" s="384">
        <v>247</v>
      </c>
      <c r="H2753" s="383" t="s">
        <v>730</v>
      </c>
      <c r="I2753" s="383" t="s">
        <v>731</v>
      </c>
      <c r="J2753" s="383" t="s">
        <v>617</v>
      </c>
      <c r="K2753" s="383" t="s">
        <v>618</v>
      </c>
      <c r="L2753" s="384">
        <v>30780</v>
      </c>
      <c r="M2753" s="383" t="s">
        <v>644</v>
      </c>
      <c r="N2753" s="383" t="s">
        <v>620</v>
      </c>
      <c r="O2753" s="383" t="s">
        <v>230</v>
      </c>
    </row>
    <row r="2754" spans="1:15">
      <c r="A2754" s="385">
        <v>42142</v>
      </c>
      <c r="B2754" s="383" t="s">
        <v>17</v>
      </c>
      <c r="C2754" s="383" t="s">
        <v>18</v>
      </c>
      <c r="D2754" s="383" t="s">
        <v>19</v>
      </c>
      <c r="E2754" s="383" t="s">
        <v>668</v>
      </c>
      <c r="F2754" s="383" t="s">
        <v>10</v>
      </c>
      <c r="G2754" s="384">
        <v>1500</v>
      </c>
      <c r="H2754" s="383" t="s">
        <v>724</v>
      </c>
      <c r="I2754" s="383" t="s">
        <v>732</v>
      </c>
      <c r="J2754" s="383" t="s">
        <v>617</v>
      </c>
      <c r="K2754" s="383" t="s">
        <v>618</v>
      </c>
      <c r="L2754" s="384">
        <v>30780</v>
      </c>
      <c r="M2754" s="383" t="s">
        <v>644</v>
      </c>
      <c r="N2754" s="383" t="s">
        <v>620</v>
      </c>
      <c r="O2754" s="383" t="s">
        <v>230</v>
      </c>
    </row>
    <row r="2755" spans="1:15">
      <c r="A2755" s="385">
        <v>42143</v>
      </c>
      <c r="B2755" s="383" t="s">
        <v>663</v>
      </c>
      <c r="C2755" s="383" t="s">
        <v>664</v>
      </c>
      <c r="D2755" s="383" t="s">
        <v>22</v>
      </c>
      <c r="E2755" s="383" t="s">
        <v>665</v>
      </c>
      <c r="F2755" s="383" t="s">
        <v>10</v>
      </c>
      <c r="G2755" s="384">
        <v>2333</v>
      </c>
      <c r="H2755" s="383" t="s">
        <v>704</v>
      </c>
      <c r="I2755" s="383" t="s">
        <v>728</v>
      </c>
      <c r="J2755" s="383" t="s">
        <v>617</v>
      </c>
      <c r="K2755" s="383" t="s">
        <v>618</v>
      </c>
      <c r="L2755" s="384">
        <v>30780</v>
      </c>
      <c r="M2755" s="383" t="s">
        <v>644</v>
      </c>
      <c r="N2755" s="383" t="s">
        <v>620</v>
      </c>
      <c r="O2755" s="383" t="s">
        <v>230</v>
      </c>
    </row>
    <row r="2756" spans="1:15">
      <c r="A2756" s="385">
        <v>42144</v>
      </c>
      <c r="B2756" s="383" t="s">
        <v>17</v>
      </c>
      <c r="C2756" s="383" t="s">
        <v>18</v>
      </c>
      <c r="D2756" s="383" t="s">
        <v>19</v>
      </c>
      <c r="E2756" s="383" t="s">
        <v>668</v>
      </c>
      <c r="F2756" s="383" t="s">
        <v>10</v>
      </c>
      <c r="G2756" s="384">
        <v>750</v>
      </c>
      <c r="H2756" s="383" t="s">
        <v>724</v>
      </c>
      <c r="I2756" s="383" t="s">
        <v>732</v>
      </c>
      <c r="J2756" s="383" t="s">
        <v>617</v>
      </c>
      <c r="K2756" s="383" t="s">
        <v>618</v>
      </c>
      <c r="L2756" s="384">
        <v>30780</v>
      </c>
      <c r="M2756" s="383" t="s">
        <v>644</v>
      </c>
      <c r="N2756" s="383" t="s">
        <v>620</v>
      </c>
      <c r="O2756" s="383" t="s">
        <v>230</v>
      </c>
    </row>
    <row r="2757" spans="1:15">
      <c r="A2757" s="385">
        <v>42145</v>
      </c>
      <c r="B2757" s="383" t="s">
        <v>17</v>
      </c>
      <c r="C2757" s="383" t="s">
        <v>18</v>
      </c>
      <c r="D2757" s="383" t="s">
        <v>19</v>
      </c>
      <c r="E2757" s="383" t="s">
        <v>668</v>
      </c>
      <c r="F2757" s="383" t="s">
        <v>10</v>
      </c>
      <c r="G2757" s="384">
        <v>750</v>
      </c>
      <c r="H2757" s="383" t="s">
        <v>724</v>
      </c>
      <c r="I2757" s="383" t="s">
        <v>732</v>
      </c>
      <c r="J2757" s="383" t="s">
        <v>617</v>
      </c>
      <c r="K2757" s="383" t="s">
        <v>618</v>
      </c>
      <c r="L2757" s="384">
        <v>30780</v>
      </c>
      <c r="M2757" s="383" t="s">
        <v>644</v>
      </c>
      <c r="N2757" s="383" t="s">
        <v>620</v>
      </c>
      <c r="O2757" s="383" t="s">
        <v>230</v>
      </c>
    </row>
    <row r="2758" spans="1:15">
      <c r="A2758" s="385">
        <v>42146</v>
      </c>
      <c r="B2758" s="383" t="s">
        <v>663</v>
      </c>
      <c r="C2758" s="383" t="s">
        <v>664</v>
      </c>
      <c r="D2758" s="383" t="s">
        <v>22</v>
      </c>
      <c r="E2758" s="383" t="s">
        <v>665</v>
      </c>
      <c r="F2758" s="383" t="s">
        <v>10</v>
      </c>
      <c r="G2758" s="384">
        <v>2333</v>
      </c>
      <c r="H2758" s="383" t="s">
        <v>704</v>
      </c>
      <c r="I2758" s="383" t="s">
        <v>728</v>
      </c>
      <c r="J2758" s="383" t="s">
        <v>617</v>
      </c>
      <c r="K2758" s="383" t="s">
        <v>618</v>
      </c>
      <c r="L2758" s="384">
        <v>30780</v>
      </c>
      <c r="M2758" s="383" t="s">
        <v>644</v>
      </c>
      <c r="N2758" s="383" t="s">
        <v>620</v>
      </c>
      <c r="O2758" s="383" t="s">
        <v>230</v>
      </c>
    </row>
    <row r="2759" spans="1:15">
      <c r="A2759" s="385">
        <v>42147</v>
      </c>
      <c r="B2759" s="383" t="s">
        <v>11</v>
      </c>
      <c r="C2759" s="383" t="s">
        <v>12</v>
      </c>
      <c r="D2759" s="383" t="s">
        <v>13</v>
      </c>
      <c r="E2759" s="383" t="s">
        <v>678</v>
      </c>
      <c r="F2759" s="383" t="s">
        <v>10</v>
      </c>
      <c r="G2759" s="384">
        <v>374</v>
      </c>
      <c r="H2759" s="383" t="s">
        <v>730</v>
      </c>
      <c r="I2759" s="383" t="s">
        <v>738</v>
      </c>
      <c r="J2759" s="383" t="s">
        <v>617</v>
      </c>
      <c r="K2759" s="383" t="s">
        <v>618</v>
      </c>
      <c r="L2759" s="384">
        <v>30780</v>
      </c>
      <c r="M2759" s="383" t="s">
        <v>645</v>
      </c>
      <c r="N2759" s="383" t="s">
        <v>620</v>
      </c>
      <c r="O2759" s="383" t="s">
        <v>230</v>
      </c>
    </row>
    <row r="2760" spans="1:15">
      <c r="A2760" s="385">
        <v>42148</v>
      </c>
      <c r="B2760" s="383" t="s">
        <v>21</v>
      </c>
      <c r="C2760" s="383" t="s">
        <v>12</v>
      </c>
      <c r="D2760" s="383" t="s">
        <v>22</v>
      </c>
      <c r="E2760" s="383" t="s">
        <v>658</v>
      </c>
      <c r="F2760" s="383" t="s">
        <v>10</v>
      </c>
      <c r="G2760" s="384">
        <v>520</v>
      </c>
      <c r="H2760" s="383" t="s">
        <v>733</v>
      </c>
      <c r="I2760" s="383" t="s">
        <v>734</v>
      </c>
      <c r="J2760" s="383" t="s">
        <v>617</v>
      </c>
      <c r="K2760" s="383" t="s">
        <v>618</v>
      </c>
      <c r="L2760" s="384">
        <v>30780</v>
      </c>
      <c r="M2760" s="383" t="s">
        <v>645</v>
      </c>
      <c r="N2760" s="383" t="s">
        <v>620</v>
      </c>
      <c r="O2760" s="383" t="s">
        <v>230</v>
      </c>
    </row>
    <row r="2761" spans="1:15">
      <c r="A2761" s="385">
        <v>42149</v>
      </c>
      <c r="B2761" s="383" t="s">
        <v>11</v>
      </c>
      <c r="C2761" s="383" t="s">
        <v>12</v>
      </c>
      <c r="D2761" s="383" t="s">
        <v>13</v>
      </c>
      <c r="E2761" s="383" t="s">
        <v>678</v>
      </c>
      <c r="F2761" s="383" t="s">
        <v>10</v>
      </c>
      <c r="G2761" s="384">
        <v>110</v>
      </c>
      <c r="H2761" s="383" t="s">
        <v>726</v>
      </c>
      <c r="I2761" s="383" t="s">
        <v>727</v>
      </c>
      <c r="J2761" s="383" t="s">
        <v>617</v>
      </c>
      <c r="K2761" s="383" t="s">
        <v>618</v>
      </c>
      <c r="L2761" s="384">
        <v>30780</v>
      </c>
      <c r="M2761" s="383" t="s">
        <v>645</v>
      </c>
      <c r="N2761" s="383" t="s">
        <v>620</v>
      </c>
      <c r="O2761" s="383" t="s">
        <v>230</v>
      </c>
    </row>
    <row r="2762" spans="1:15">
      <c r="A2762" s="385">
        <v>42150</v>
      </c>
      <c r="B2762" s="383" t="s">
        <v>11</v>
      </c>
      <c r="C2762" s="383" t="s">
        <v>12</v>
      </c>
      <c r="D2762" s="383" t="s">
        <v>13</v>
      </c>
      <c r="E2762" s="383" t="s">
        <v>678</v>
      </c>
      <c r="F2762" s="383" t="s">
        <v>10</v>
      </c>
      <c r="G2762" s="384">
        <v>110</v>
      </c>
      <c r="H2762" s="383" t="s">
        <v>726</v>
      </c>
      <c r="I2762" s="383" t="s">
        <v>727</v>
      </c>
      <c r="J2762" s="383" t="s">
        <v>617</v>
      </c>
      <c r="K2762" s="383" t="s">
        <v>618</v>
      </c>
      <c r="L2762" s="384">
        <v>30780</v>
      </c>
      <c r="M2762" s="383" t="s">
        <v>645</v>
      </c>
      <c r="N2762" s="383" t="s">
        <v>620</v>
      </c>
      <c r="O2762" s="383" t="s">
        <v>230</v>
      </c>
    </row>
    <row r="2763" spans="1:15">
      <c r="A2763" s="385">
        <v>41997</v>
      </c>
      <c r="B2763" s="383" t="s">
        <v>11</v>
      </c>
      <c r="C2763" s="383" t="s">
        <v>12</v>
      </c>
      <c r="D2763" s="383" t="s">
        <v>13</v>
      </c>
      <c r="E2763" s="383" t="s">
        <v>678</v>
      </c>
      <c r="F2763" s="383" t="s">
        <v>10</v>
      </c>
      <c r="G2763" s="384">
        <v>110</v>
      </c>
      <c r="H2763" s="383" t="s">
        <v>726</v>
      </c>
      <c r="I2763" s="383" t="s">
        <v>727</v>
      </c>
      <c r="J2763" s="383" t="s">
        <v>617</v>
      </c>
      <c r="K2763" s="383" t="s">
        <v>618</v>
      </c>
      <c r="L2763" s="384">
        <v>0</v>
      </c>
      <c r="M2763" s="383" t="s">
        <v>619</v>
      </c>
      <c r="N2763" s="383" t="s">
        <v>620</v>
      </c>
      <c r="O2763" s="383" t="s">
        <v>230</v>
      </c>
    </row>
    <row r="2764" spans="1:15">
      <c r="A2764" s="385">
        <v>41998</v>
      </c>
      <c r="B2764" s="383" t="s">
        <v>11</v>
      </c>
      <c r="C2764" s="383" t="s">
        <v>12</v>
      </c>
      <c r="D2764" s="383" t="s">
        <v>13</v>
      </c>
      <c r="E2764" s="383" t="s">
        <v>678</v>
      </c>
      <c r="F2764" s="383" t="s">
        <v>10</v>
      </c>
      <c r="G2764" s="384">
        <v>112</v>
      </c>
      <c r="H2764" s="383" t="s">
        <v>743</v>
      </c>
      <c r="I2764" s="383" t="s">
        <v>744</v>
      </c>
      <c r="J2764" s="383" t="s">
        <v>617</v>
      </c>
      <c r="K2764" s="383" t="s">
        <v>618</v>
      </c>
      <c r="L2764" s="384">
        <v>0</v>
      </c>
      <c r="M2764" s="383" t="s">
        <v>619</v>
      </c>
      <c r="N2764" s="383" t="s">
        <v>620</v>
      </c>
      <c r="O2764" s="383" t="s">
        <v>230</v>
      </c>
    </row>
    <row r="2765" spans="1:15">
      <c r="A2765" s="385">
        <v>41999</v>
      </c>
      <c r="B2765" s="383" t="s">
        <v>739</v>
      </c>
      <c r="C2765" s="383" t="s">
        <v>8</v>
      </c>
      <c r="D2765" s="383" t="s">
        <v>36</v>
      </c>
      <c r="E2765" s="383" t="s">
        <v>740</v>
      </c>
      <c r="F2765" s="383" t="s">
        <v>10</v>
      </c>
      <c r="G2765" s="384">
        <v>6005</v>
      </c>
      <c r="H2765" s="383" t="s">
        <v>741</v>
      </c>
      <c r="I2765" s="383" t="s">
        <v>742</v>
      </c>
      <c r="J2765" s="383" t="s">
        <v>617</v>
      </c>
      <c r="K2765" s="383" t="s">
        <v>618</v>
      </c>
      <c r="L2765" s="384">
        <v>0</v>
      </c>
      <c r="M2765" s="383" t="s">
        <v>619</v>
      </c>
      <c r="N2765" s="383" t="s">
        <v>620</v>
      </c>
      <c r="O2765" s="383" t="s">
        <v>230</v>
      </c>
    </row>
    <row r="2766" spans="1:15">
      <c r="A2766" s="385">
        <v>42000</v>
      </c>
      <c r="B2766" s="383" t="s">
        <v>739</v>
      </c>
      <c r="C2766" s="383" t="s">
        <v>8</v>
      </c>
      <c r="D2766" s="383" t="s">
        <v>36</v>
      </c>
      <c r="E2766" s="383" t="s">
        <v>740</v>
      </c>
      <c r="F2766" s="383" t="s">
        <v>10</v>
      </c>
      <c r="G2766" s="384">
        <v>6005</v>
      </c>
      <c r="H2766" s="383" t="s">
        <v>741</v>
      </c>
      <c r="I2766" s="383" t="s">
        <v>742</v>
      </c>
      <c r="J2766" s="383" t="s">
        <v>617</v>
      </c>
      <c r="K2766" s="383" t="s">
        <v>618</v>
      </c>
      <c r="L2766" s="384">
        <v>0</v>
      </c>
      <c r="M2766" s="383" t="s">
        <v>619</v>
      </c>
      <c r="N2766" s="383" t="s">
        <v>620</v>
      </c>
      <c r="O2766" s="383" t="s">
        <v>230</v>
      </c>
    </row>
    <row r="2767" spans="1:15">
      <c r="A2767" s="385">
        <v>42001</v>
      </c>
      <c r="B2767" s="383" t="s">
        <v>739</v>
      </c>
      <c r="C2767" s="383" t="s">
        <v>8</v>
      </c>
      <c r="D2767" s="383" t="s">
        <v>36</v>
      </c>
      <c r="E2767" s="383" t="s">
        <v>740</v>
      </c>
      <c r="F2767" s="383" t="s">
        <v>10</v>
      </c>
      <c r="G2767" s="384">
        <v>4903</v>
      </c>
      <c r="H2767" s="383" t="s">
        <v>741</v>
      </c>
      <c r="I2767" s="383" t="s">
        <v>745</v>
      </c>
      <c r="J2767" s="383" t="s">
        <v>617</v>
      </c>
      <c r="K2767" s="383" t="s">
        <v>618</v>
      </c>
      <c r="L2767" s="384">
        <v>0</v>
      </c>
      <c r="M2767" s="383" t="s">
        <v>619</v>
      </c>
      <c r="N2767" s="383" t="s">
        <v>620</v>
      </c>
      <c r="O2767" s="383" t="s">
        <v>230</v>
      </c>
    </row>
    <row r="2768" spans="1:15">
      <c r="A2768" s="385">
        <v>42002</v>
      </c>
      <c r="B2768" s="383" t="s">
        <v>739</v>
      </c>
      <c r="C2768" s="383" t="s">
        <v>8</v>
      </c>
      <c r="D2768" s="383" t="s">
        <v>36</v>
      </c>
      <c r="E2768" s="383" t="s">
        <v>740</v>
      </c>
      <c r="F2768" s="383" t="s">
        <v>10</v>
      </c>
      <c r="G2768" s="384">
        <v>6005</v>
      </c>
      <c r="H2768" s="383" t="s">
        <v>741</v>
      </c>
      <c r="I2768" s="383" t="s">
        <v>742</v>
      </c>
      <c r="J2768" s="383" t="s">
        <v>617</v>
      </c>
      <c r="K2768" s="383" t="s">
        <v>618</v>
      </c>
      <c r="L2768" s="384">
        <v>0</v>
      </c>
      <c r="M2768" s="383" t="s">
        <v>619</v>
      </c>
      <c r="N2768" s="383" t="s">
        <v>620</v>
      </c>
      <c r="O2768" s="383" t="s">
        <v>230</v>
      </c>
    </row>
    <row r="2769" spans="1:15">
      <c r="A2769" s="385">
        <v>42003</v>
      </c>
      <c r="B2769" s="383" t="s">
        <v>663</v>
      </c>
      <c r="C2769" s="383" t="s">
        <v>664</v>
      </c>
      <c r="D2769" s="383" t="s">
        <v>22</v>
      </c>
      <c r="E2769" s="383" t="s">
        <v>665</v>
      </c>
      <c r="F2769" s="383" t="s">
        <v>10</v>
      </c>
      <c r="G2769" s="384">
        <v>28000</v>
      </c>
      <c r="H2769" s="383" t="s">
        <v>704</v>
      </c>
      <c r="I2769" s="383" t="s">
        <v>714</v>
      </c>
      <c r="J2769" s="383" t="s">
        <v>617</v>
      </c>
      <c r="K2769" s="383" t="s">
        <v>618</v>
      </c>
      <c r="L2769" s="384">
        <v>0</v>
      </c>
      <c r="M2769" s="383" t="s">
        <v>619</v>
      </c>
      <c r="N2769" s="383" t="s">
        <v>620</v>
      </c>
      <c r="O2769" s="383" t="s">
        <v>230</v>
      </c>
    </row>
    <row r="2770" spans="1:15">
      <c r="A2770" s="385">
        <v>42004</v>
      </c>
      <c r="B2770" s="383" t="s">
        <v>663</v>
      </c>
      <c r="C2770" s="383" t="s">
        <v>664</v>
      </c>
      <c r="D2770" s="383" t="s">
        <v>22</v>
      </c>
      <c r="E2770" s="383" t="s">
        <v>665</v>
      </c>
      <c r="F2770" s="383" t="s">
        <v>10</v>
      </c>
      <c r="G2770" s="384">
        <v>28000</v>
      </c>
      <c r="H2770" s="383" t="s">
        <v>704</v>
      </c>
      <c r="I2770" s="383" t="s">
        <v>714</v>
      </c>
      <c r="J2770" s="383" t="s">
        <v>617</v>
      </c>
      <c r="K2770" s="383" t="s">
        <v>618</v>
      </c>
      <c r="L2770" s="384">
        <v>0</v>
      </c>
      <c r="M2770" s="383" t="s">
        <v>626</v>
      </c>
      <c r="N2770" s="383" t="s">
        <v>620</v>
      </c>
      <c r="O2770" s="383" t="s">
        <v>230</v>
      </c>
    </row>
    <row r="2771" spans="1:15">
      <c r="A2771" s="385">
        <v>42005</v>
      </c>
      <c r="B2771" s="383" t="s">
        <v>663</v>
      </c>
      <c r="C2771" s="383" t="s">
        <v>664</v>
      </c>
      <c r="D2771" s="383" t="s">
        <v>22</v>
      </c>
      <c r="E2771" s="383" t="s">
        <v>665</v>
      </c>
      <c r="F2771" s="383" t="s">
        <v>10</v>
      </c>
      <c r="G2771" s="384">
        <v>2150</v>
      </c>
      <c r="H2771" s="383" t="s">
        <v>704</v>
      </c>
      <c r="I2771" s="383" t="s">
        <v>721</v>
      </c>
      <c r="J2771" s="383" t="s">
        <v>617</v>
      </c>
      <c r="K2771" s="383" t="s">
        <v>618</v>
      </c>
      <c r="L2771" s="384">
        <v>0</v>
      </c>
      <c r="M2771" s="383" t="s">
        <v>626</v>
      </c>
      <c r="N2771" s="383" t="s">
        <v>620</v>
      </c>
      <c r="O2771" s="383" t="s">
        <v>230</v>
      </c>
    </row>
    <row r="2772" spans="1:15">
      <c r="A2772" s="385">
        <v>42006</v>
      </c>
      <c r="B2772" s="383" t="s">
        <v>663</v>
      </c>
      <c r="C2772" s="383" t="s">
        <v>664</v>
      </c>
      <c r="D2772" s="383" t="s">
        <v>22</v>
      </c>
      <c r="E2772" s="383" t="s">
        <v>665</v>
      </c>
      <c r="F2772" s="383" t="s">
        <v>10</v>
      </c>
      <c r="G2772" s="384">
        <v>2185</v>
      </c>
      <c r="H2772" s="383" t="s">
        <v>704</v>
      </c>
      <c r="I2772" s="383" t="s">
        <v>705</v>
      </c>
      <c r="J2772" s="383" t="s">
        <v>617</v>
      </c>
      <c r="K2772" s="383" t="s">
        <v>618</v>
      </c>
      <c r="L2772" s="384">
        <v>6319</v>
      </c>
      <c r="M2772" s="383" t="s">
        <v>627</v>
      </c>
      <c r="N2772" s="383" t="s">
        <v>620</v>
      </c>
      <c r="O2772" s="383" t="s">
        <v>230</v>
      </c>
    </row>
    <row r="2773" spans="1:15">
      <c r="A2773" s="385">
        <v>42007</v>
      </c>
      <c r="B2773" s="383" t="s">
        <v>663</v>
      </c>
      <c r="C2773" s="383" t="s">
        <v>664</v>
      </c>
      <c r="D2773" s="383" t="s">
        <v>22</v>
      </c>
      <c r="E2773" s="383" t="s">
        <v>665</v>
      </c>
      <c r="F2773" s="383" t="s">
        <v>10</v>
      </c>
      <c r="G2773" s="384">
        <v>2185</v>
      </c>
      <c r="H2773" s="383" t="s">
        <v>704</v>
      </c>
      <c r="I2773" s="383" t="s">
        <v>705</v>
      </c>
      <c r="J2773" s="383" t="s">
        <v>617</v>
      </c>
      <c r="K2773" s="383" t="s">
        <v>618</v>
      </c>
      <c r="L2773" s="384">
        <v>8221</v>
      </c>
      <c r="M2773" s="383" t="s">
        <v>627</v>
      </c>
      <c r="N2773" s="383" t="s">
        <v>620</v>
      </c>
      <c r="O2773" s="383" t="s">
        <v>230</v>
      </c>
    </row>
    <row r="2774" spans="1:15">
      <c r="A2774" s="385">
        <v>42008</v>
      </c>
      <c r="B2774" s="383" t="s">
        <v>663</v>
      </c>
      <c r="C2774" s="383" t="s">
        <v>664</v>
      </c>
      <c r="D2774" s="383" t="s">
        <v>22</v>
      </c>
      <c r="E2774" s="383" t="s">
        <v>665</v>
      </c>
      <c r="F2774" s="383" t="s">
        <v>10</v>
      </c>
      <c r="G2774" s="384">
        <v>2185</v>
      </c>
      <c r="H2774" s="383" t="s">
        <v>704</v>
      </c>
      <c r="I2774" s="383" t="s">
        <v>705</v>
      </c>
      <c r="J2774" s="383" t="s">
        <v>617</v>
      </c>
      <c r="K2774" s="383" t="s">
        <v>618</v>
      </c>
      <c r="L2774" s="384">
        <v>8501</v>
      </c>
      <c r="M2774" s="383" t="s">
        <v>627</v>
      </c>
      <c r="N2774" s="383" t="s">
        <v>620</v>
      </c>
      <c r="O2774" s="383" t="s">
        <v>230</v>
      </c>
    </row>
    <row r="2775" spans="1:15">
      <c r="A2775" s="385">
        <v>42009</v>
      </c>
      <c r="B2775" s="383" t="s">
        <v>663</v>
      </c>
      <c r="C2775" s="383" t="s">
        <v>664</v>
      </c>
      <c r="D2775" s="383" t="s">
        <v>22</v>
      </c>
      <c r="E2775" s="383" t="s">
        <v>665</v>
      </c>
      <c r="F2775" s="383" t="s">
        <v>10</v>
      </c>
      <c r="G2775" s="384">
        <v>28000</v>
      </c>
      <c r="H2775" s="383" t="s">
        <v>704</v>
      </c>
      <c r="I2775" s="383" t="s">
        <v>714</v>
      </c>
      <c r="J2775" s="383" t="s">
        <v>617</v>
      </c>
      <c r="K2775" s="383" t="s">
        <v>618</v>
      </c>
      <c r="L2775" s="384">
        <v>9088</v>
      </c>
      <c r="M2775" s="383" t="s">
        <v>627</v>
      </c>
      <c r="N2775" s="383" t="s">
        <v>620</v>
      </c>
      <c r="O2775" s="383" t="s">
        <v>230</v>
      </c>
    </row>
    <row r="2776" spans="1:15">
      <c r="A2776" s="385">
        <v>42010</v>
      </c>
      <c r="B2776" s="383" t="s">
        <v>663</v>
      </c>
      <c r="C2776" s="383" t="s">
        <v>664</v>
      </c>
      <c r="D2776" s="383" t="s">
        <v>22</v>
      </c>
      <c r="E2776" s="383" t="s">
        <v>665</v>
      </c>
      <c r="F2776" s="383" t="s">
        <v>10</v>
      </c>
      <c r="G2776" s="384">
        <v>32222</v>
      </c>
      <c r="H2776" s="383" t="s">
        <v>704</v>
      </c>
      <c r="I2776" s="383" t="s">
        <v>711</v>
      </c>
      <c r="J2776" s="383" t="s">
        <v>617</v>
      </c>
      <c r="K2776" s="383" t="s">
        <v>618</v>
      </c>
      <c r="L2776" s="384">
        <v>9280</v>
      </c>
      <c r="M2776" s="383" t="s">
        <v>629</v>
      </c>
      <c r="N2776" s="383" t="s">
        <v>620</v>
      </c>
      <c r="O2776" s="383" t="s">
        <v>230</v>
      </c>
    </row>
    <row r="2777" spans="1:15">
      <c r="A2777" s="385">
        <v>42011</v>
      </c>
      <c r="B2777" s="383" t="s">
        <v>663</v>
      </c>
      <c r="C2777" s="383" t="s">
        <v>664</v>
      </c>
      <c r="D2777" s="383" t="s">
        <v>22</v>
      </c>
      <c r="E2777" s="383" t="s">
        <v>665</v>
      </c>
      <c r="F2777" s="383" t="s">
        <v>10</v>
      </c>
      <c r="G2777" s="384">
        <v>2185</v>
      </c>
      <c r="H2777" s="383" t="s">
        <v>704</v>
      </c>
      <c r="I2777" s="383" t="s">
        <v>705</v>
      </c>
      <c r="J2777" s="383" t="s">
        <v>617</v>
      </c>
      <c r="K2777" s="383" t="s">
        <v>618</v>
      </c>
      <c r="L2777" s="384">
        <v>9280</v>
      </c>
      <c r="M2777" s="383" t="s">
        <v>629</v>
      </c>
      <c r="N2777" s="383" t="s">
        <v>620</v>
      </c>
      <c r="O2777" s="383" t="s">
        <v>230</v>
      </c>
    </row>
    <row r="2778" spans="1:15">
      <c r="A2778" s="385">
        <v>42012</v>
      </c>
      <c r="B2778" s="383" t="s">
        <v>663</v>
      </c>
      <c r="C2778" s="383" t="s">
        <v>664</v>
      </c>
      <c r="D2778" s="383" t="s">
        <v>22</v>
      </c>
      <c r="E2778" s="383" t="s">
        <v>665</v>
      </c>
      <c r="F2778" s="383" t="s">
        <v>10</v>
      </c>
      <c r="G2778" s="384">
        <v>2150</v>
      </c>
      <c r="H2778" s="383" t="s">
        <v>704</v>
      </c>
      <c r="I2778" s="383" t="s">
        <v>721</v>
      </c>
      <c r="J2778" s="383" t="s">
        <v>617</v>
      </c>
      <c r="K2778" s="383" t="s">
        <v>618</v>
      </c>
      <c r="L2778" s="384">
        <v>9280</v>
      </c>
      <c r="M2778" s="383" t="s">
        <v>630</v>
      </c>
      <c r="N2778" s="383" t="s">
        <v>620</v>
      </c>
      <c r="O2778" s="383" t="s">
        <v>230</v>
      </c>
    </row>
    <row r="2779" spans="1:15">
      <c r="A2779" s="385">
        <v>42013</v>
      </c>
      <c r="B2779" s="383" t="s">
        <v>663</v>
      </c>
      <c r="C2779" s="383" t="s">
        <v>664</v>
      </c>
      <c r="D2779" s="383" t="s">
        <v>22</v>
      </c>
      <c r="E2779" s="383" t="s">
        <v>665</v>
      </c>
      <c r="F2779" s="383" t="s">
        <v>10</v>
      </c>
      <c r="G2779" s="384">
        <v>2150</v>
      </c>
      <c r="H2779" s="383" t="s">
        <v>704</v>
      </c>
      <c r="I2779" s="383" t="s">
        <v>721</v>
      </c>
      <c r="J2779" s="383" t="s">
        <v>617</v>
      </c>
      <c r="K2779" s="383" t="s">
        <v>618</v>
      </c>
      <c r="L2779" s="384">
        <v>9280</v>
      </c>
      <c r="M2779" s="383" t="s">
        <v>630</v>
      </c>
      <c r="N2779" s="383" t="s">
        <v>620</v>
      </c>
      <c r="O2779" s="383" t="s">
        <v>230</v>
      </c>
    </row>
    <row r="2780" spans="1:15">
      <c r="A2780" s="385">
        <v>42014</v>
      </c>
      <c r="B2780" s="383" t="s">
        <v>694</v>
      </c>
      <c r="C2780" s="383" t="s">
        <v>23</v>
      </c>
      <c r="D2780" s="383" t="s">
        <v>22</v>
      </c>
      <c r="E2780" s="383" t="s">
        <v>695</v>
      </c>
      <c r="F2780" s="383" t="s">
        <v>10</v>
      </c>
      <c r="G2780" s="384">
        <v>3938</v>
      </c>
      <c r="H2780" s="383" t="s">
        <v>696</v>
      </c>
      <c r="I2780" s="383" t="s">
        <v>706</v>
      </c>
      <c r="J2780" s="383" t="s">
        <v>617</v>
      </c>
      <c r="K2780" s="383" t="s">
        <v>618</v>
      </c>
      <c r="L2780" s="384">
        <v>9280</v>
      </c>
      <c r="M2780" s="383" t="s">
        <v>630</v>
      </c>
      <c r="N2780" s="383" t="s">
        <v>620</v>
      </c>
      <c r="O2780" s="383" t="s">
        <v>230</v>
      </c>
    </row>
    <row r="2781" spans="1:15">
      <c r="A2781" s="385">
        <v>42015</v>
      </c>
      <c r="B2781" s="383" t="s">
        <v>694</v>
      </c>
      <c r="C2781" s="383" t="s">
        <v>23</v>
      </c>
      <c r="D2781" s="383" t="s">
        <v>22</v>
      </c>
      <c r="E2781" s="383" t="s">
        <v>695</v>
      </c>
      <c r="F2781" s="383" t="s">
        <v>10</v>
      </c>
      <c r="G2781" s="384">
        <v>3938</v>
      </c>
      <c r="H2781" s="383" t="s">
        <v>696</v>
      </c>
      <c r="I2781" s="383" t="s">
        <v>706</v>
      </c>
      <c r="J2781" s="383" t="s">
        <v>617</v>
      </c>
      <c r="K2781" s="383" t="s">
        <v>618</v>
      </c>
      <c r="L2781" s="384">
        <v>9280</v>
      </c>
      <c r="M2781" s="383" t="s">
        <v>630</v>
      </c>
      <c r="N2781" s="383" t="s">
        <v>620</v>
      </c>
      <c r="O2781" s="383" t="s">
        <v>230</v>
      </c>
    </row>
    <row r="2782" spans="1:15">
      <c r="A2782" s="385">
        <v>42016</v>
      </c>
      <c r="B2782" s="383" t="s">
        <v>694</v>
      </c>
      <c r="C2782" s="383" t="s">
        <v>23</v>
      </c>
      <c r="D2782" s="383" t="s">
        <v>22</v>
      </c>
      <c r="E2782" s="383" t="s">
        <v>695</v>
      </c>
      <c r="F2782" s="383" t="s">
        <v>10</v>
      </c>
      <c r="G2782" s="384">
        <v>3938</v>
      </c>
      <c r="H2782" s="383" t="s">
        <v>696</v>
      </c>
      <c r="I2782" s="383" t="s">
        <v>706</v>
      </c>
      <c r="J2782" s="383" t="s">
        <v>617</v>
      </c>
      <c r="K2782" s="383" t="s">
        <v>618</v>
      </c>
      <c r="L2782" s="384">
        <v>9280</v>
      </c>
      <c r="M2782" s="383" t="s">
        <v>630</v>
      </c>
      <c r="N2782" s="383" t="s">
        <v>620</v>
      </c>
      <c r="O2782" s="383" t="s">
        <v>230</v>
      </c>
    </row>
    <row r="2783" spans="1:15">
      <c r="A2783" s="385">
        <v>42017</v>
      </c>
      <c r="B2783" s="383" t="s">
        <v>694</v>
      </c>
      <c r="C2783" s="383" t="s">
        <v>23</v>
      </c>
      <c r="D2783" s="383" t="s">
        <v>22</v>
      </c>
      <c r="E2783" s="383" t="s">
        <v>695</v>
      </c>
      <c r="F2783" s="383" t="s">
        <v>10</v>
      </c>
      <c r="G2783" s="384">
        <v>3938</v>
      </c>
      <c r="H2783" s="383" t="s">
        <v>696</v>
      </c>
      <c r="I2783" s="383" t="s">
        <v>706</v>
      </c>
      <c r="J2783" s="383" t="s">
        <v>617</v>
      </c>
      <c r="K2783" s="383" t="s">
        <v>618</v>
      </c>
      <c r="L2783" s="384">
        <v>9280</v>
      </c>
      <c r="M2783" s="383" t="s">
        <v>631</v>
      </c>
      <c r="N2783" s="383" t="s">
        <v>620</v>
      </c>
      <c r="O2783" s="383" t="s">
        <v>230</v>
      </c>
    </row>
    <row r="2784" spans="1:15">
      <c r="A2784" s="385">
        <v>42018</v>
      </c>
      <c r="B2784" s="383" t="s">
        <v>21</v>
      </c>
      <c r="C2784" s="383" t="s">
        <v>12</v>
      </c>
      <c r="D2784" s="383" t="s">
        <v>22</v>
      </c>
      <c r="E2784" s="383" t="s">
        <v>658</v>
      </c>
      <c r="F2784" s="383" t="s">
        <v>10</v>
      </c>
      <c r="G2784" s="384">
        <v>118</v>
      </c>
      <c r="H2784" s="383" t="s">
        <v>701</v>
      </c>
      <c r="I2784" s="383" t="s">
        <v>702</v>
      </c>
      <c r="J2784" s="383" t="s">
        <v>617</v>
      </c>
      <c r="K2784" s="383" t="s">
        <v>618</v>
      </c>
      <c r="L2784" s="384">
        <v>9804</v>
      </c>
      <c r="M2784" s="383" t="s">
        <v>631</v>
      </c>
      <c r="N2784" s="383" t="s">
        <v>620</v>
      </c>
      <c r="O2784" s="383" t="s">
        <v>230</v>
      </c>
    </row>
    <row r="2785" spans="1:15">
      <c r="A2785" s="385">
        <v>42019</v>
      </c>
      <c r="B2785" s="383" t="s">
        <v>621</v>
      </c>
      <c r="C2785" s="383" t="s">
        <v>8</v>
      </c>
      <c r="D2785" s="383" t="s">
        <v>9</v>
      </c>
      <c r="E2785" s="383" t="s">
        <v>622</v>
      </c>
      <c r="F2785" s="383" t="s">
        <v>10</v>
      </c>
      <c r="G2785" s="384">
        <v>9855</v>
      </c>
      <c r="H2785" s="383" t="s">
        <v>14</v>
      </c>
      <c r="I2785" s="383" t="s">
        <v>693</v>
      </c>
      <c r="J2785" s="383" t="s">
        <v>617</v>
      </c>
      <c r="K2785" s="383" t="s">
        <v>618</v>
      </c>
      <c r="L2785" s="384">
        <v>11627</v>
      </c>
      <c r="M2785" s="383" t="s">
        <v>631</v>
      </c>
      <c r="N2785" s="383" t="s">
        <v>620</v>
      </c>
      <c r="O2785" s="383" t="s">
        <v>230</v>
      </c>
    </row>
    <row r="2786" spans="1:15">
      <c r="A2786" s="385">
        <v>42020</v>
      </c>
      <c r="B2786" s="383" t="s">
        <v>663</v>
      </c>
      <c r="C2786" s="383" t="s">
        <v>664</v>
      </c>
      <c r="D2786" s="383" t="s">
        <v>22</v>
      </c>
      <c r="E2786" s="383" t="s">
        <v>665</v>
      </c>
      <c r="F2786" s="383" t="s">
        <v>10</v>
      </c>
      <c r="G2786" s="384">
        <v>32222</v>
      </c>
      <c r="H2786" s="383" t="s">
        <v>704</v>
      </c>
      <c r="I2786" s="383" t="s">
        <v>711</v>
      </c>
      <c r="J2786" s="383" t="s">
        <v>617</v>
      </c>
      <c r="K2786" s="383" t="s">
        <v>618</v>
      </c>
      <c r="L2786" s="384">
        <v>12650</v>
      </c>
      <c r="M2786" s="383" t="s">
        <v>631</v>
      </c>
      <c r="N2786" s="383" t="s">
        <v>620</v>
      </c>
      <c r="O2786" s="383" t="s">
        <v>230</v>
      </c>
    </row>
    <row r="2787" spans="1:15">
      <c r="A2787" s="385">
        <v>42021</v>
      </c>
      <c r="B2787" s="383" t="s">
        <v>621</v>
      </c>
      <c r="C2787" s="383" t="s">
        <v>8</v>
      </c>
      <c r="D2787" s="383" t="s">
        <v>9</v>
      </c>
      <c r="E2787" s="383" t="s">
        <v>622</v>
      </c>
      <c r="F2787" s="383" t="s">
        <v>10</v>
      </c>
      <c r="G2787" s="384">
        <v>9855</v>
      </c>
      <c r="H2787" s="383" t="s">
        <v>14</v>
      </c>
      <c r="I2787" s="383" t="s">
        <v>693</v>
      </c>
      <c r="J2787" s="383" t="s">
        <v>617</v>
      </c>
      <c r="K2787" s="383" t="s">
        <v>618</v>
      </c>
      <c r="L2787" s="384">
        <v>12650</v>
      </c>
      <c r="M2787" s="383" t="s">
        <v>632</v>
      </c>
      <c r="N2787" s="383" t="s">
        <v>620</v>
      </c>
      <c r="O2787" s="383" t="s">
        <v>230</v>
      </c>
    </row>
    <row r="2788" spans="1:15">
      <c r="A2788" s="385">
        <v>42022</v>
      </c>
      <c r="B2788" s="383" t="s">
        <v>621</v>
      </c>
      <c r="C2788" s="383" t="s">
        <v>8</v>
      </c>
      <c r="D2788" s="383" t="s">
        <v>9</v>
      </c>
      <c r="E2788" s="383" t="s">
        <v>622</v>
      </c>
      <c r="F2788" s="383" t="s">
        <v>10</v>
      </c>
      <c r="G2788" s="384">
        <v>9855</v>
      </c>
      <c r="H2788" s="383" t="s">
        <v>14</v>
      </c>
      <c r="I2788" s="383" t="s">
        <v>693</v>
      </c>
      <c r="J2788" s="383" t="s">
        <v>617</v>
      </c>
      <c r="K2788" s="383" t="s">
        <v>618</v>
      </c>
      <c r="L2788" s="384">
        <v>12650</v>
      </c>
      <c r="M2788" s="383" t="s">
        <v>632</v>
      </c>
      <c r="N2788" s="383" t="s">
        <v>620</v>
      </c>
      <c r="O2788" s="383" t="s">
        <v>230</v>
      </c>
    </row>
    <row r="2789" spans="1:15">
      <c r="A2789" s="385">
        <v>42023</v>
      </c>
      <c r="B2789" s="383" t="s">
        <v>621</v>
      </c>
      <c r="C2789" s="383" t="s">
        <v>8</v>
      </c>
      <c r="D2789" s="383" t="s">
        <v>9</v>
      </c>
      <c r="E2789" s="383" t="s">
        <v>622</v>
      </c>
      <c r="F2789" s="383" t="s">
        <v>10</v>
      </c>
      <c r="G2789" s="384">
        <v>9855</v>
      </c>
      <c r="H2789" s="383" t="s">
        <v>14</v>
      </c>
      <c r="I2789" s="383" t="s">
        <v>693</v>
      </c>
      <c r="J2789" s="383" t="s">
        <v>617</v>
      </c>
      <c r="K2789" s="383" t="s">
        <v>618</v>
      </c>
      <c r="L2789" s="384">
        <v>12650</v>
      </c>
      <c r="M2789" s="383" t="s">
        <v>632</v>
      </c>
      <c r="N2789" s="383" t="s">
        <v>620</v>
      </c>
      <c r="O2789" s="383" t="s">
        <v>230</v>
      </c>
    </row>
    <row r="2790" spans="1:15">
      <c r="A2790" s="385">
        <v>42024</v>
      </c>
      <c r="B2790" s="383" t="s">
        <v>621</v>
      </c>
      <c r="C2790" s="383" t="s">
        <v>8</v>
      </c>
      <c r="D2790" s="383" t="s">
        <v>9</v>
      </c>
      <c r="E2790" s="383" t="s">
        <v>622</v>
      </c>
      <c r="F2790" s="383" t="s">
        <v>10</v>
      </c>
      <c r="G2790" s="384">
        <v>9855</v>
      </c>
      <c r="H2790" s="383" t="s">
        <v>14</v>
      </c>
      <c r="I2790" s="383" t="s">
        <v>693</v>
      </c>
      <c r="J2790" s="383" t="s">
        <v>617</v>
      </c>
      <c r="K2790" s="383" t="s">
        <v>618</v>
      </c>
      <c r="L2790" s="384">
        <v>12775</v>
      </c>
      <c r="M2790" s="383" t="s">
        <v>633</v>
      </c>
      <c r="N2790" s="383" t="s">
        <v>620</v>
      </c>
      <c r="O2790" s="383" t="s">
        <v>230</v>
      </c>
    </row>
    <row r="2791" spans="1:15">
      <c r="A2791" s="385">
        <v>42025</v>
      </c>
      <c r="B2791" s="383" t="s">
        <v>621</v>
      </c>
      <c r="C2791" s="383" t="s">
        <v>8</v>
      </c>
      <c r="D2791" s="383" t="s">
        <v>9</v>
      </c>
      <c r="E2791" s="383" t="s">
        <v>622</v>
      </c>
      <c r="F2791" s="383" t="s">
        <v>10</v>
      </c>
      <c r="G2791" s="384">
        <v>9855</v>
      </c>
      <c r="H2791" s="383" t="s">
        <v>14</v>
      </c>
      <c r="I2791" s="383" t="s">
        <v>693</v>
      </c>
      <c r="J2791" s="383" t="s">
        <v>617</v>
      </c>
      <c r="K2791" s="383" t="s">
        <v>618</v>
      </c>
      <c r="L2791" s="384">
        <v>14695</v>
      </c>
      <c r="M2791" s="383" t="s">
        <v>633</v>
      </c>
      <c r="N2791" s="383" t="s">
        <v>620</v>
      </c>
      <c r="O2791" s="383" t="s">
        <v>230</v>
      </c>
    </row>
    <row r="2792" spans="1:15">
      <c r="A2792" s="385">
        <v>42026</v>
      </c>
      <c r="B2792" s="383" t="s">
        <v>621</v>
      </c>
      <c r="C2792" s="383" t="s">
        <v>8</v>
      </c>
      <c r="D2792" s="383" t="s">
        <v>9</v>
      </c>
      <c r="E2792" s="383" t="s">
        <v>622</v>
      </c>
      <c r="F2792" s="383" t="s">
        <v>10</v>
      </c>
      <c r="G2792" s="384">
        <v>9855</v>
      </c>
      <c r="H2792" s="383" t="s">
        <v>14</v>
      </c>
      <c r="I2792" s="383" t="s">
        <v>693</v>
      </c>
      <c r="J2792" s="383" t="s">
        <v>617</v>
      </c>
      <c r="K2792" s="383" t="s">
        <v>618</v>
      </c>
      <c r="L2792" s="384">
        <v>15922</v>
      </c>
      <c r="M2792" s="383" t="s">
        <v>633</v>
      </c>
      <c r="N2792" s="383" t="s">
        <v>620</v>
      </c>
      <c r="O2792" s="383" t="s">
        <v>230</v>
      </c>
    </row>
    <row r="2793" spans="1:15">
      <c r="A2793" s="385">
        <v>42027</v>
      </c>
      <c r="B2793" s="383" t="s">
        <v>621</v>
      </c>
      <c r="C2793" s="383" t="s">
        <v>8</v>
      </c>
      <c r="D2793" s="383" t="s">
        <v>9</v>
      </c>
      <c r="E2793" s="383" t="s">
        <v>622</v>
      </c>
      <c r="F2793" s="383" t="s">
        <v>10</v>
      </c>
      <c r="G2793" s="384">
        <v>9855</v>
      </c>
      <c r="H2793" s="383" t="s">
        <v>14</v>
      </c>
      <c r="I2793" s="383" t="s">
        <v>693</v>
      </c>
      <c r="J2793" s="383" t="s">
        <v>617</v>
      </c>
      <c r="K2793" s="383" t="s">
        <v>618</v>
      </c>
      <c r="L2793" s="384">
        <v>17245</v>
      </c>
      <c r="M2793" s="383" t="s">
        <v>633</v>
      </c>
      <c r="N2793" s="383" t="s">
        <v>620</v>
      </c>
      <c r="O2793" s="383" t="s">
        <v>230</v>
      </c>
    </row>
    <row r="2794" spans="1:15">
      <c r="A2794" s="385">
        <v>42028</v>
      </c>
      <c r="B2794" s="383" t="s">
        <v>621</v>
      </c>
      <c r="C2794" s="383" t="s">
        <v>8</v>
      </c>
      <c r="D2794" s="383" t="s">
        <v>9</v>
      </c>
      <c r="E2794" s="383" t="s">
        <v>622</v>
      </c>
      <c r="F2794" s="383" t="s">
        <v>10</v>
      </c>
      <c r="G2794" s="384">
        <v>9855</v>
      </c>
      <c r="H2794" s="383" t="s">
        <v>14</v>
      </c>
      <c r="I2794" s="383" t="s">
        <v>693</v>
      </c>
      <c r="J2794" s="383" t="s">
        <v>617</v>
      </c>
      <c r="K2794" s="383" t="s">
        <v>618</v>
      </c>
      <c r="L2794" s="384">
        <v>18650</v>
      </c>
      <c r="M2794" s="383" t="s">
        <v>633</v>
      </c>
      <c r="N2794" s="383" t="s">
        <v>620</v>
      </c>
      <c r="O2794" s="383" t="s">
        <v>230</v>
      </c>
    </row>
    <row r="2795" spans="1:15">
      <c r="A2795" s="385">
        <v>42029</v>
      </c>
      <c r="B2795" s="383" t="s">
        <v>621</v>
      </c>
      <c r="C2795" s="383" t="s">
        <v>8</v>
      </c>
      <c r="D2795" s="383" t="s">
        <v>9</v>
      </c>
      <c r="E2795" s="383" t="s">
        <v>622</v>
      </c>
      <c r="F2795" s="383" t="s">
        <v>10</v>
      </c>
      <c r="G2795" s="384">
        <v>9855</v>
      </c>
      <c r="H2795" s="383" t="s">
        <v>14</v>
      </c>
      <c r="I2795" s="383" t="s">
        <v>693</v>
      </c>
      <c r="J2795" s="383" t="s">
        <v>617</v>
      </c>
      <c r="K2795" s="383" t="s">
        <v>618</v>
      </c>
      <c r="L2795" s="384">
        <v>18650</v>
      </c>
      <c r="M2795" s="383" t="s">
        <v>633</v>
      </c>
      <c r="N2795" s="383" t="s">
        <v>620</v>
      </c>
      <c r="O2795" s="383" t="s">
        <v>230</v>
      </c>
    </row>
    <row r="2796" spans="1:15">
      <c r="A2796" s="385">
        <v>42030</v>
      </c>
      <c r="B2796" s="383" t="s">
        <v>621</v>
      </c>
      <c r="C2796" s="383" t="s">
        <v>8</v>
      </c>
      <c r="D2796" s="383" t="s">
        <v>9</v>
      </c>
      <c r="E2796" s="383" t="s">
        <v>622</v>
      </c>
      <c r="F2796" s="383" t="s">
        <v>10</v>
      </c>
      <c r="G2796" s="384">
        <v>9855</v>
      </c>
      <c r="H2796" s="383" t="s">
        <v>14</v>
      </c>
      <c r="I2796" s="383" t="s">
        <v>693</v>
      </c>
      <c r="J2796" s="383" t="s">
        <v>617</v>
      </c>
      <c r="K2796" s="383" t="s">
        <v>618</v>
      </c>
      <c r="L2796" s="384">
        <v>18650</v>
      </c>
      <c r="M2796" s="383" t="s">
        <v>634</v>
      </c>
      <c r="N2796" s="383" t="s">
        <v>620</v>
      </c>
      <c r="O2796" s="383" t="s">
        <v>230</v>
      </c>
    </row>
    <row r="2797" spans="1:15">
      <c r="A2797" s="385">
        <v>42031</v>
      </c>
      <c r="B2797" s="383" t="s">
        <v>621</v>
      </c>
      <c r="C2797" s="383" t="s">
        <v>8</v>
      </c>
      <c r="D2797" s="383" t="s">
        <v>9</v>
      </c>
      <c r="E2797" s="383" t="s">
        <v>622</v>
      </c>
      <c r="F2797" s="383" t="s">
        <v>10</v>
      </c>
      <c r="G2797" s="384">
        <v>9855</v>
      </c>
      <c r="H2797" s="383" t="s">
        <v>14</v>
      </c>
      <c r="I2797" s="383" t="s">
        <v>693</v>
      </c>
      <c r="J2797" s="383" t="s">
        <v>617</v>
      </c>
      <c r="K2797" s="383" t="s">
        <v>618</v>
      </c>
      <c r="L2797" s="384">
        <v>18650</v>
      </c>
      <c r="M2797" s="383" t="s">
        <v>634</v>
      </c>
      <c r="N2797" s="383" t="s">
        <v>620</v>
      </c>
      <c r="O2797" s="383" t="s">
        <v>230</v>
      </c>
    </row>
    <row r="2798" spans="1:15">
      <c r="A2798" s="385">
        <v>42032</v>
      </c>
      <c r="B2798" s="383" t="s">
        <v>621</v>
      </c>
      <c r="C2798" s="383" t="s">
        <v>8</v>
      </c>
      <c r="D2798" s="383" t="s">
        <v>9</v>
      </c>
      <c r="E2798" s="383" t="s">
        <v>622</v>
      </c>
      <c r="F2798" s="383" t="s">
        <v>10</v>
      </c>
      <c r="G2798" s="384">
        <v>9855</v>
      </c>
      <c r="H2798" s="383" t="s">
        <v>14</v>
      </c>
      <c r="I2798" s="383" t="s">
        <v>693</v>
      </c>
      <c r="J2798" s="383" t="s">
        <v>617</v>
      </c>
      <c r="K2798" s="383" t="s">
        <v>618</v>
      </c>
      <c r="L2798" s="384">
        <v>18650</v>
      </c>
      <c r="M2798" s="383" t="s">
        <v>634</v>
      </c>
      <c r="N2798" s="383" t="s">
        <v>620</v>
      </c>
      <c r="O2798" s="383" t="s">
        <v>230</v>
      </c>
    </row>
    <row r="2799" spans="1:15">
      <c r="A2799" s="385">
        <v>42033</v>
      </c>
      <c r="B2799" s="383" t="s">
        <v>621</v>
      </c>
      <c r="C2799" s="383" t="s">
        <v>8</v>
      </c>
      <c r="D2799" s="383" t="s">
        <v>9</v>
      </c>
      <c r="E2799" s="383" t="s">
        <v>622</v>
      </c>
      <c r="F2799" s="383" t="s">
        <v>10</v>
      </c>
      <c r="G2799" s="384">
        <v>9855</v>
      </c>
      <c r="H2799" s="383" t="s">
        <v>14</v>
      </c>
      <c r="I2799" s="383" t="s">
        <v>693</v>
      </c>
      <c r="J2799" s="383" t="s">
        <v>617</v>
      </c>
      <c r="K2799" s="383" t="s">
        <v>618</v>
      </c>
      <c r="L2799" s="384">
        <v>18650</v>
      </c>
      <c r="M2799" s="383" t="s">
        <v>634</v>
      </c>
      <c r="N2799" s="383" t="s">
        <v>620</v>
      </c>
      <c r="O2799" s="383" t="s">
        <v>230</v>
      </c>
    </row>
    <row r="2800" spans="1:15">
      <c r="A2800" s="385">
        <v>42034</v>
      </c>
      <c r="B2800" s="383" t="s">
        <v>621</v>
      </c>
      <c r="C2800" s="383" t="s">
        <v>8</v>
      </c>
      <c r="D2800" s="383" t="s">
        <v>9</v>
      </c>
      <c r="E2800" s="383" t="s">
        <v>622</v>
      </c>
      <c r="F2800" s="383" t="s">
        <v>10</v>
      </c>
      <c r="G2800" s="384">
        <v>590</v>
      </c>
      <c r="H2800" s="383" t="s">
        <v>14</v>
      </c>
      <c r="I2800" s="383" t="s">
        <v>691</v>
      </c>
      <c r="J2800" s="383" t="s">
        <v>617</v>
      </c>
      <c r="K2800" s="383" t="s">
        <v>618</v>
      </c>
      <c r="L2800" s="384">
        <v>18650</v>
      </c>
      <c r="M2800" s="383" t="s">
        <v>634</v>
      </c>
      <c r="N2800" s="383" t="s">
        <v>620</v>
      </c>
      <c r="O2800" s="383" t="s">
        <v>230</v>
      </c>
    </row>
    <row r="2801" spans="1:15">
      <c r="A2801" s="385">
        <v>42035</v>
      </c>
      <c r="B2801" s="383" t="s">
        <v>621</v>
      </c>
      <c r="C2801" s="383" t="s">
        <v>8</v>
      </c>
      <c r="D2801" s="383" t="s">
        <v>9</v>
      </c>
      <c r="E2801" s="383" t="s">
        <v>622</v>
      </c>
      <c r="F2801" s="383" t="s">
        <v>10</v>
      </c>
      <c r="G2801" s="384">
        <v>9855</v>
      </c>
      <c r="H2801" s="383" t="s">
        <v>14</v>
      </c>
      <c r="I2801" s="383" t="s">
        <v>693</v>
      </c>
      <c r="J2801" s="383" t="s">
        <v>617</v>
      </c>
      <c r="K2801" s="383" t="s">
        <v>618</v>
      </c>
      <c r="L2801" s="384">
        <v>18650</v>
      </c>
      <c r="M2801" s="383" t="s">
        <v>634</v>
      </c>
      <c r="N2801" s="383" t="s">
        <v>620</v>
      </c>
      <c r="O2801" s="383" t="s">
        <v>230</v>
      </c>
    </row>
    <row r="2802" spans="1:15">
      <c r="A2802" s="385">
        <v>42036</v>
      </c>
      <c r="B2802" s="383" t="s">
        <v>621</v>
      </c>
      <c r="C2802" s="383" t="s">
        <v>8</v>
      </c>
      <c r="D2802" s="383" t="s">
        <v>9</v>
      </c>
      <c r="E2802" s="383" t="s">
        <v>622</v>
      </c>
      <c r="F2802" s="383" t="s">
        <v>10</v>
      </c>
      <c r="G2802" s="384">
        <v>9855</v>
      </c>
      <c r="H2802" s="383" t="s">
        <v>14</v>
      </c>
      <c r="I2802" s="383" t="s">
        <v>693</v>
      </c>
      <c r="J2802" s="383" t="s">
        <v>617</v>
      </c>
      <c r="K2802" s="383" t="s">
        <v>618</v>
      </c>
      <c r="L2802" s="384">
        <v>18660</v>
      </c>
      <c r="M2802" s="383" t="s">
        <v>634</v>
      </c>
      <c r="N2802" s="383" t="s">
        <v>620</v>
      </c>
      <c r="O2802" s="383" t="s">
        <v>230</v>
      </c>
    </row>
    <row r="2803" spans="1:15">
      <c r="A2803" s="385">
        <v>42037</v>
      </c>
      <c r="B2803" s="383" t="s">
        <v>621</v>
      </c>
      <c r="C2803" s="383" t="s">
        <v>8</v>
      </c>
      <c r="D2803" s="383" t="s">
        <v>9</v>
      </c>
      <c r="E2803" s="383" t="s">
        <v>622</v>
      </c>
      <c r="F2803" s="383" t="s">
        <v>10</v>
      </c>
      <c r="G2803" s="384">
        <v>9855</v>
      </c>
      <c r="H2803" s="383" t="s">
        <v>14</v>
      </c>
      <c r="I2803" s="383" t="s">
        <v>693</v>
      </c>
      <c r="J2803" s="383" t="s">
        <v>617</v>
      </c>
      <c r="K2803" s="383" t="s">
        <v>618</v>
      </c>
      <c r="L2803" s="384">
        <v>18660</v>
      </c>
      <c r="M2803" s="383" t="s">
        <v>634</v>
      </c>
      <c r="N2803" s="383" t="s">
        <v>620</v>
      </c>
      <c r="O2803" s="383" t="s">
        <v>230</v>
      </c>
    </row>
    <row r="2804" spans="1:15">
      <c r="A2804" s="385">
        <v>42038</v>
      </c>
      <c r="B2804" s="383" t="s">
        <v>663</v>
      </c>
      <c r="C2804" s="383" t="s">
        <v>664</v>
      </c>
      <c r="D2804" s="383" t="s">
        <v>22</v>
      </c>
      <c r="E2804" s="383" t="s">
        <v>665</v>
      </c>
      <c r="F2804" s="383" t="s">
        <v>10</v>
      </c>
      <c r="G2804" s="384">
        <v>28000</v>
      </c>
      <c r="H2804" s="383" t="s">
        <v>704</v>
      </c>
      <c r="I2804" s="383" t="s">
        <v>714</v>
      </c>
      <c r="J2804" s="383" t="s">
        <v>617</v>
      </c>
      <c r="K2804" s="383" t="s">
        <v>618</v>
      </c>
      <c r="L2804" s="384">
        <v>18660</v>
      </c>
      <c r="M2804" s="383" t="s">
        <v>634</v>
      </c>
      <c r="N2804" s="383" t="s">
        <v>620</v>
      </c>
      <c r="O2804" s="383" t="s">
        <v>230</v>
      </c>
    </row>
    <row r="2805" spans="1:15">
      <c r="A2805" s="385">
        <v>42039</v>
      </c>
      <c r="B2805" s="383" t="s">
        <v>621</v>
      </c>
      <c r="C2805" s="383" t="s">
        <v>8</v>
      </c>
      <c r="D2805" s="383" t="s">
        <v>9</v>
      </c>
      <c r="E2805" s="383" t="s">
        <v>622</v>
      </c>
      <c r="F2805" s="383" t="s">
        <v>10</v>
      </c>
      <c r="G2805" s="384">
        <v>9855</v>
      </c>
      <c r="H2805" s="383" t="s">
        <v>14</v>
      </c>
      <c r="I2805" s="383" t="s">
        <v>693</v>
      </c>
      <c r="J2805" s="383" t="s">
        <v>617</v>
      </c>
      <c r="K2805" s="383" t="s">
        <v>618</v>
      </c>
      <c r="L2805" s="384">
        <v>18660</v>
      </c>
      <c r="M2805" s="383" t="s">
        <v>634</v>
      </c>
      <c r="N2805" s="383" t="s">
        <v>620</v>
      </c>
      <c r="O2805" s="383" t="s">
        <v>230</v>
      </c>
    </row>
    <row r="2806" spans="1:15">
      <c r="A2806" s="385">
        <v>42040</v>
      </c>
      <c r="B2806" s="383" t="s">
        <v>621</v>
      </c>
      <c r="C2806" s="383" t="s">
        <v>8</v>
      </c>
      <c r="D2806" s="383" t="s">
        <v>9</v>
      </c>
      <c r="E2806" s="383" t="s">
        <v>622</v>
      </c>
      <c r="F2806" s="383" t="s">
        <v>10</v>
      </c>
      <c r="G2806" s="384">
        <v>9855</v>
      </c>
      <c r="H2806" s="383" t="s">
        <v>14</v>
      </c>
      <c r="I2806" s="383" t="s">
        <v>693</v>
      </c>
      <c r="J2806" s="383" t="s">
        <v>617</v>
      </c>
      <c r="K2806" s="383" t="s">
        <v>618</v>
      </c>
      <c r="L2806" s="384">
        <v>18761</v>
      </c>
      <c r="M2806" s="383" t="s">
        <v>635</v>
      </c>
      <c r="N2806" s="383" t="s">
        <v>620</v>
      </c>
      <c r="O2806" s="383" t="s">
        <v>230</v>
      </c>
    </row>
    <row r="2807" spans="1:15">
      <c r="A2807" s="385">
        <v>42041</v>
      </c>
      <c r="B2807" s="383" t="s">
        <v>621</v>
      </c>
      <c r="C2807" s="383" t="s">
        <v>8</v>
      </c>
      <c r="D2807" s="383" t="s">
        <v>9</v>
      </c>
      <c r="E2807" s="383" t="s">
        <v>622</v>
      </c>
      <c r="F2807" s="383" t="s">
        <v>10</v>
      </c>
      <c r="G2807" s="384">
        <v>9855</v>
      </c>
      <c r="H2807" s="383" t="s">
        <v>14</v>
      </c>
      <c r="I2807" s="383" t="s">
        <v>693</v>
      </c>
      <c r="J2807" s="383" t="s">
        <v>617</v>
      </c>
      <c r="K2807" s="383" t="s">
        <v>618</v>
      </c>
      <c r="L2807" s="384">
        <v>18761</v>
      </c>
      <c r="M2807" s="383" t="s">
        <v>635</v>
      </c>
      <c r="N2807" s="383" t="s">
        <v>620</v>
      </c>
      <c r="O2807" s="383" t="s">
        <v>230</v>
      </c>
    </row>
    <row r="2808" spans="1:15">
      <c r="A2808" s="385">
        <v>42042</v>
      </c>
      <c r="B2808" s="383" t="s">
        <v>621</v>
      </c>
      <c r="C2808" s="383" t="s">
        <v>8</v>
      </c>
      <c r="D2808" s="383" t="s">
        <v>9</v>
      </c>
      <c r="E2808" s="383" t="s">
        <v>622</v>
      </c>
      <c r="F2808" s="383" t="s">
        <v>10</v>
      </c>
      <c r="G2808" s="384">
        <v>9855</v>
      </c>
      <c r="H2808" s="383" t="s">
        <v>14</v>
      </c>
      <c r="I2808" s="383" t="s">
        <v>693</v>
      </c>
      <c r="J2808" s="383" t="s">
        <v>617</v>
      </c>
      <c r="K2808" s="383" t="s">
        <v>618</v>
      </c>
      <c r="L2808" s="384">
        <v>18800</v>
      </c>
      <c r="M2808" s="383" t="s">
        <v>635</v>
      </c>
      <c r="N2808" s="383" t="s">
        <v>620</v>
      </c>
      <c r="O2808" s="383" t="s">
        <v>230</v>
      </c>
    </row>
    <row r="2809" spans="1:15">
      <c r="A2809" s="385">
        <v>42043</v>
      </c>
      <c r="B2809" s="383" t="s">
        <v>621</v>
      </c>
      <c r="C2809" s="383" t="s">
        <v>8</v>
      </c>
      <c r="D2809" s="383" t="s">
        <v>9</v>
      </c>
      <c r="E2809" s="383" t="s">
        <v>622</v>
      </c>
      <c r="F2809" s="383" t="s">
        <v>10</v>
      </c>
      <c r="G2809" s="384">
        <v>9855</v>
      </c>
      <c r="H2809" s="383" t="s">
        <v>14</v>
      </c>
      <c r="I2809" s="383" t="s">
        <v>693</v>
      </c>
      <c r="J2809" s="383" t="s">
        <v>617</v>
      </c>
      <c r="K2809" s="383" t="s">
        <v>618</v>
      </c>
      <c r="L2809" s="384">
        <v>20258</v>
      </c>
      <c r="M2809" s="383" t="s">
        <v>635</v>
      </c>
      <c r="N2809" s="383" t="s">
        <v>620</v>
      </c>
      <c r="O2809" s="383" t="s">
        <v>230</v>
      </c>
    </row>
    <row r="2810" spans="1:15">
      <c r="A2810" s="385">
        <v>42044</v>
      </c>
      <c r="B2810" s="383" t="s">
        <v>621</v>
      </c>
      <c r="C2810" s="383" t="s">
        <v>8</v>
      </c>
      <c r="D2810" s="383" t="s">
        <v>9</v>
      </c>
      <c r="E2810" s="383" t="s">
        <v>622</v>
      </c>
      <c r="F2810" s="383" t="s">
        <v>10</v>
      </c>
      <c r="G2810" s="384">
        <v>9855</v>
      </c>
      <c r="H2810" s="383" t="s">
        <v>14</v>
      </c>
      <c r="I2810" s="383" t="s">
        <v>693</v>
      </c>
      <c r="J2810" s="383" t="s">
        <v>617</v>
      </c>
      <c r="K2810" s="383" t="s">
        <v>618</v>
      </c>
      <c r="L2810" s="384">
        <v>20833</v>
      </c>
      <c r="M2810" s="383" t="s">
        <v>635</v>
      </c>
      <c r="N2810" s="383" t="s">
        <v>620</v>
      </c>
      <c r="O2810" s="383" t="s">
        <v>230</v>
      </c>
    </row>
    <row r="2811" spans="1:15">
      <c r="A2811" s="385">
        <v>42045</v>
      </c>
      <c r="B2811" s="383" t="s">
        <v>621</v>
      </c>
      <c r="C2811" s="383" t="s">
        <v>8</v>
      </c>
      <c r="D2811" s="383" t="s">
        <v>9</v>
      </c>
      <c r="E2811" s="383" t="s">
        <v>622</v>
      </c>
      <c r="F2811" s="383" t="s">
        <v>10</v>
      </c>
      <c r="G2811" s="384">
        <v>9855</v>
      </c>
      <c r="H2811" s="383" t="s">
        <v>14</v>
      </c>
      <c r="I2811" s="383" t="s">
        <v>693</v>
      </c>
      <c r="J2811" s="383" t="s">
        <v>617</v>
      </c>
      <c r="K2811" s="383" t="s">
        <v>618</v>
      </c>
      <c r="L2811" s="384">
        <v>20833</v>
      </c>
      <c r="M2811" s="383" t="s">
        <v>635</v>
      </c>
      <c r="N2811" s="383" t="s">
        <v>620</v>
      </c>
      <c r="O2811" s="383" t="s">
        <v>230</v>
      </c>
    </row>
    <row r="2812" spans="1:15">
      <c r="A2812" s="385">
        <v>42046</v>
      </c>
      <c r="B2812" s="383" t="s">
        <v>621</v>
      </c>
      <c r="C2812" s="383" t="s">
        <v>8</v>
      </c>
      <c r="D2812" s="383" t="s">
        <v>9</v>
      </c>
      <c r="E2812" s="383" t="s">
        <v>622</v>
      </c>
      <c r="F2812" s="383" t="s">
        <v>10</v>
      </c>
      <c r="G2812" s="384">
        <v>9855</v>
      </c>
      <c r="H2812" s="383" t="s">
        <v>14</v>
      </c>
      <c r="I2812" s="383" t="s">
        <v>693</v>
      </c>
      <c r="J2812" s="383" t="s">
        <v>617</v>
      </c>
      <c r="K2812" s="383" t="s">
        <v>618</v>
      </c>
      <c r="L2812" s="384">
        <v>20833</v>
      </c>
      <c r="M2812" s="383" t="s">
        <v>635</v>
      </c>
      <c r="N2812" s="383" t="s">
        <v>620</v>
      </c>
      <c r="O2812" s="383" t="s">
        <v>230</v>
      </c>
    </row>
    <row r="2813" spans="1:15">
      <c r="A2813" s="385">
        <v>42047</v>
      </c>
      <c r="B2813" s="383" t="s">
        <v>621</v>
      </c>
      <c r="C2813" s="383" t="s">
        <v>8</v>
      </c>
      <c r="D2813" s="383" t="s">
        <v>9</v>
      </c>
      <c r="E2813" s="383" t="s">
        <v>622</v>
      </c>
      <c r="F2813" s="383" t="s">
        <v>10</v>
      </c>
      <c r="G2813" s="384">
        <v>9855</v>
      </c>
      <c r="H2813" s="383" t="s">
        <v>14</v>
      </c>
      <c r="I2813" s="383" t="s">
        <v>693</v>
      </c>
      <c r="J2813" s="383" t="s">
        <v>617</v>
      </c>
      <c r="K2813" s="383" t="s">
        <v>618</v>
      </c>
      <c r="L2813" s="384">
        <v>20833</v>
      </c>
      <c r="M2813" s="383" t="s">
        <v>635</v>
      </c>
      <c r="N2813" s="383" t="s">
        <v>620</v>
      </c>
      <c r="O2813" s="383" t="s">
        <v>230</v>
      </c>
    </row>
    <row r="2814" spans="1:15">
      <c r="A2814" s="385">
        <v>42048</v>
      </c>
      <c r="B2814" s="383" t="s">
        <v>621</v>
      </c>
      <c r="C2814" s="383" t="s">
        <v>8</v>
      </c>
      <c r="D2814" s="383" t="s">
        <v>9</v>
      </c>
      <c r="E2814" s="383" t="s">
        <v>622</v>
      </c>
      <c r="F2814" s="383" t="s">
        <v>10</v>
      </c>
      <c r="G2814" s="384">
        <v>9855</v>
      </c>
      <c r="H2814" s="383" t="s">
        <v>14</v>
      </c>
      <c r="I2814" s="383" t="s">
        <v>693</v>
      </c>
      <c r="J2814" s="383" t="s">
        <v>617</v>
      </c>
      <c r="K2814" s="383" t="s">
        <v>618</v>
      </c>
      <c r="L2814" s="384">
        <v>20833</v>
      </c>
      <c r="M2814" s="383" t="s">
        <v>635</v>
      </c>
      <c r="N2814" s="383" t="s">
        <v>620</v>
      </c>
      <c r="O2814" s="383" t="s">
        <v>230</v>
      </c>
    </row>
    <row r="2815" spans="1:15">
      <c r="A2815" s="385">
        <v>42049</v>
      </c>
      <c r="B2815" s="383" t="s">
        <v>621</v>
      </c>
      <c r="C2815" s="383" t="s">
        <v>8</v>
      </c>
      <c r="D2815" s="383" t="s">
        <v>9</v>
      </c>
      <c r="E2815" s="383" t="s">
        <v>622</v>
      </c>
      <c r="F2815" s="383" t="s">
        <v>10</v>
      </c>
      <c r="G2815" s="384">
        <v>9855</v>
      </c>
      <c r="H2815" s="383" t="s">
        <v>14</v>
      </c>
      <c r="I2815" s="383" t="s">
        <v>693</v>
      </c>
      <c r="J2815" s="383" t="s">
        <v>617</v>
      </c>
      <c r="K2815" s="383" t="s">
        <v>618</v>
      </c>
      <c r="L2815" s="384">
        <v>21180</v>
      </c>
      <c r="M2815" s="383" t="s">
        <v>635</v>
      </c>
      <c r="N2815" s="383" t="s">
        <v>620</v>
      </c>
      <c r="O2815" s="383" t="s">
        <v>230</v>
      </c>
    </row>
    <row r="2816" spans="1:15">
      <c r="A2816" s="385">
        <v>42050</v>
      </c>
      <c r="B2816" s="383" t="s">
        <v>621</v>
      </c>
      <c r="C2816" s="383" t="s">
        <v>8</v>
      </c>
      <c r="D2816" s="383" t="s">
        <v>9</v>
      </c>
      <c r="E2816" s="383" t="s">
        <v>622</v>
      </c>
      <c r="F2816" s="383" t="s">
        <v>10</v>
      </c>
      <c r="G2816" s="384">
        <v>9855</v>
      </c>
      <c r="H2816" s="383" t="s">
        <v>14</v>
      </c>
      <c r="I2816" s="383" t="s">
        <v>693</v>
      </c>
      <c r="J2816" s="383" t="s">
        <v>617</v>
      </c>
      <c r="K2816" s="383" t="s">
        <v>618</v>
      </c>
      <c r="L2816" s="384">
        <v>22680</v>
      </c>
      <c r="M2816" s="383" t="s">
        <v>635</v>
      </c>
      <c r="N2816" s="383" t="s">
        <v>620</v>
      </c>
      <c r="O2816" s="383" t="s">
        <v>230</v>
      </c>
    </row>
    <row r="2817" spans="1:15">
      <c r="A2817" s="385">
        <v>42051</v>
      </c>
      <c r="B2817" s="383" t="s">
        <v>621</v>
      </c>
      <c r="C2817" s="383" t="s">
        <v>8</v>
      </c>
      <c r="D2817" s="383" t="s">
        <v>9</v>
      </c>
      <c r="E2817" s="383" t="s">
        <v>622</v>
      </c>
      <c r="F2817" s="383" t="s">
        <v>10</v>
      </c>
      <c r="G2817" s="384">
        <v>9855</v>
      </c>
      <c r="H2817" s="383" t="s">
        <v>14</v>
      </c>
      <c r="I2817" s="383" t="s">
        <v>693</v>
      </c>
      <c r="J2817" s="383" t="s">
        <v>617</v>
      </c>
      <c r="K2817" s="383" t="s">
        <v>618</v>
      </c>
      <c r="L2817" s="384">
        <v>23171</v>
      </c>
      <c r="M2817" s="383" t="s">
        <v>635</v>
      </c>
      <c r="N2817" s="383" t="s">
        <v>620</v>
      </c>
      <c r="O2817" s="383" t="s">
        <v>230</v>
      </c>
    </row>
    <row r="2818" spans="1:15">
      <c r="A2818" s="385">
        <v>42052</v>
      </c>
      <c r="B2818" s="383" t="s">
        <v>621</v>
      </c>
      <c r="C2818" s="383" t="s">
        <v>8</v>
      </c>
      <c r="D2818" s="383" t="s">
        <v>9</v>
      </c>
      <c r="E2818" s="383" t="s">
        <v>622</v>
      </c>
      <c r="F2818" s="383" t="s">
        <v>10</v>
      </c>
      <c r="G2818" s="384">
        <v>9855</v>
      </c>
      <c r="H2818" s="383" t="s">
        <v>14</v>
      </c>
      <c r="I2818" s="383" t="s">
        <v>693</v>
      </c>
      <c r="J2818" s="383" t="s">
        <v>617</v>
      </c>
      <c r="K2818" s="383" t="s">
        <v>618</v>
      </c>
      <c r="L2818" s="384">
        <v>23171</v>
      </c>
      <c r="M2818" s="383" t="s">
        <v>636</v>
      </c>
      <c r="N2818" s="383" t="s">
        <v>620</v>
      </c>
      <c r="O2818" s="383" t="s">
        <v>230</v>
      </c>
    </row>
    <row r="2819" spans="1:15">
      <c r="A2819" s="385">
        <v>42053</v>
      </c>
      <c r="B2819" s="383" t="s">
        <v>621</v>
      </c>
      <c r="C2819" s="383" t="s">
        <v>8</v>
      </c>
      <c r="D2819" s="383" t="s">
        <v>9</v>
      </c>
      <c r="E2819" s="383" t="s">
        <v>622</v>
      </c>
      <c r="F2819" s="383" t="s">
        <v>10</v>
      </c>
      <c r="G2819" s="384">
        <v>9855</v>
      </c>
      <c r="H2819" s="383" t="s">
        <v>14</v>
      </c>
      <c r="I2819" s="383" t="s">
        <v>693</v>
      </c>
      <c r="J2819" s="383" t="s">
        <v>617</v>
      </c>
      <c r="K2819" s="383" t="s">
        <v>618</v>
      </c>
      <c r="L2819" s="384">
        <v>23171</v>
      </c>
      <c r="M2819" s="383" t="s">
        <v>636</v>
      </c>
      <c r="N2819" s="383" t="s">
        <v>620</v>
      </c>
      <c r="O2819" s="383" t="s">
        <v>230</v>
      </c>
    </row>
    <row r="2820" spans="1:15">
      <c r="A2820" s="385">
        <v>42054</v>
      </c>
      <c r="B2820" s="383" t="s">
        <v>621</v>
      </c>
      <c r="C2820" s="383" t="s">
        <v>8</v>
      </c>
      <c r="D2820" s="383" t="s">
        <v>9</v>
      </c>
      <c r="E2820" s="383" t="s">
        <v>622</v>
      </c>
      <c r="F2820" s="383" t="s">
        <v>10</v>
      </c>
      <c r="G2820" s="384">
        <v>9855</v>
      </c>
      <c r="H2820" s="383" t="s">
        <v>14</v>
      </c>
      <c r="I2820" s="383" t="s">
        <v>693</v>
      </c>
      <c r="J2820" s="383" t="s">
        <v>617</v>
      </c>
      <c r="K2820" s="383" t="s">
        <v>618</v>
      </c>
      <c r="L2820" s="384">
        <v>23171</v>
      </c>
      <c r="M2820" s="383" t="s">
        <v>636</v>
      </c>
      <c r="N2820" s="383" t="s">
        <v>620</v>
      </c>
      <c r="O2820" s="383" t="s">
        <v>230</v>
      </c>
    </row>
    <row r="2821" spans="1:15">
      <c r="A2821" s="385">
        <v>42055</v>
      </c>
      <c r="B2821" s="383" t="s">
        <v>621</v>
      </c>
      <c r="C2821" s="383" t="s">
        <v>8</v>
      </c>
      <c r="D2821" s="383" t="s">
        <v>9</v>
      </c>
      <c r="E2821" s="383" t="s">
        <v>622</v>
      </c>
      <c r="F2821" s="383" t="s">
        <v>10</v>
      </c>
      <c r="G2821" s="384">
        <v>9855</v>
      </c>
      <c r="H2821" s="383" t="s">
        <v>14</v>
      </c>
      <c r="I2821" s="383" t="s">
        <v>693</v>
      </c>
      <c r="J2821" s="383" t="s">
        <v>617</v>
      </c>
      <c r="K2821" s="383" t="s">
        <v>618</v>
      </c>
      <c r="L2821" s="384">
        <v>23171</v>
      </c>
      <c r="M2821" s="383" t="s">
        <v>636</v>
      </c>
      <c r="N2821" s="383" t="s">
        <v>620</v>
      </c>
      <c r="O2821" s="383" t="s">
        <v>230</v>
      </c>
    </row>
    <row r="2822" spans="1:15">
      <c r="A2822" s="385">
        <v>42056</v>
      </c>
      <c r="B2822" s="383" t="s">
        <v>621</v>
      </c>
      <c r="C2822" s="383" t="s">
        <v>8</v>
      </c>
      <c r="D2822" s="383" t="s">
        <v>9</v>
      </c>
      <c r="E2822" s="383" t="s">
        <v>622</v>
      </c>
      <c r="F2822" s="383" t="s">
        <v>10</v>
      </c>
      <c r="G2822" s="384">
        <v>9855</v>
      </c>
      <c r="H2822" s="383" t="s">
        <v>14</v>
      </c>
      <c r="I2822" s="383" t="s">
        <v>693</v>
      </c>
      <c r="J2822" s="383" t="s">
        <v>617</v>
      </c>
      <c r="K2822" s="383" t="s">
        <v>618</v>
      </c>
      <c r="L2822" s="384">
        <v>23171</v>
      </c>
      <c r="M2822" s="383" t="s">
        <v>637</v>
      </c>
      <c r="N2822" s="383" t="s">
        <v>620</v>
      </c>
      <c r="O2822" s="383" t="s">
        <v>230</v>
      </c>
    </row>
    <row r="2823" spans="1:15">
      <c r="A2823" s="385">
        <v>42057</v>
      </c>
      <c r="B2823" s="383" t="s">
        <v>621</v>
      </c>
      <c r="C2823" s="383" t="s">
        <v>8</v>
      </c>
      <c r="D2823" s="383" t="s">
        <v>9</v>
      </c>
      <c r="E2823" s="383" t="s">
        <v>622</v>
      </c>
      <c r="F2823" s="383" t="s">
        <v>10</v>
      </c>
      <c r="G2823" s="384">
        <v>9855</v>
      </c>
      <c r="H2823" s="383" t="s">
        <v>14</v>
      </c>
      <c r="I2823" s="383" t="s">
        <v>693</v>
      </c>
      <c r="J2823" s="383" t="s">
        <v>617</v>
      </c>
      <c r="K2823" s="383" t="s">
        <v>618</v>
      </c>
      <c r="L2823" s="384">
        <v>23171</v>
      </c>
      <c r="M2823" s="383" t="s">
        <v>637</v>
      </c>
      <c r="N2823" s="383" t="s">
        <v>620</v>
      </c>
      <c r="O2823" s="383" t="s">
        <v>230</v>
      </c>
    </row>
    <row r="2824" spans="1:15">
      <c r="A2824" s="385">
        <v>42058</v>
      </c>
      <c r="B2824" s="383" t="s">
        <v>694</v>
      </c>
      <c r="C2824" s="383" t="s">
        <v>23</v>
      </c>
      <c r="D2824" s="383" t="s">
        <v>22</v>
      </c>
      <c r="E2824" s="383" t="s">
        <v>695</v>
      </c>
      <c r="F2824" s="383" t="s">
        <v>10</v>
      </c>
      <c r="G2824" s="384">
        <v>3938</v>
      </c>
      <c r="H2824" s="383" t="s">
        <v>696</v>
      </c>
      <c r="I2824" s="383" t="s">
        <v>706</v>
      </c>
      <c r="J2824" s="383" t="s">
        <v>617</v>
      </c>
      <c r="K2824" s="383" t="s">
        <v>618</v>
      </c>
      <c r="L2824" s="384">
        <v>23171</v>
      </c>
      <c r="M2824" s="383" t="s">
        <v>637</v>
      </c>
      <c r="N2824" s="383" t="s">
        <v>620</v>
      </c>
      <c r="O2824" s="383" t="s">
        <v>230</v>
      </c>
    </row>
    <row r="2825" spans="1:15">
      <c r="A2825" s="385">
        <v>42059</v>
      </c>
      <c r="B2825" s="383" t="s">
        <v>621</v>
      </c>
      <c r="C2825" s="383" t="s">
        <v>8</v>
      </c>
      <c r="D2825" s="383" t="s">
        <v>9</v>
      </c>
      <c r="E2825" s="383" t="s">
        <v>622</v>
      </c>
      <c r="F2825" s="383" t="s">
        <v>10</v>
      </c>
      <c r="G2825" s="384">
        <v>9855</v>
      </c>
      <c r="H2825" s="383" t="s">
        <v>14</v>
      </c>
      <c r="I2825" s="383" t="s">
        <v>693</v>
      </c>
      <c r="J2825" s="383" t="s">
        <v>617</v>
      </c>
      <c r="K2825" s="383" t="s">
        <v>618</v>
      </c>
      <c r="L2825" s="384">
        <v>23171</v>
      </c>
      <c r="M2825" s="383" t="s">
        <v>637</v>
      </c>
      <c r="N2825" s="383" t="s">
        <v>620</v>
      </c>
      <c r="O2825" s="383" t="s">
        <v>230</v>
      </c>
    </row>
    <row r="2826" spans="1:15">
      <c r="A2826" s="385">
        <v>42060</v>
      </c>
      <c r="B2826" s="383" t="s">
        <v>621</v>
      </c>
      <c r="C2826" s="383" t="s">
        <v>8</v>
      </c>
      <c r="D2826" s="383" t="s">
        <v>9</v>
      </c>
      <c r="E2826" s="383" t="s">
        <v>622</v>
      </c>
      <c r="F2826" s="383" t="s">
        <v>10</v>
      </c>
      <c r="G2826" s="384">
        <v>9855</v>
      </c>
      <c r="H2826" s="383" t="s">
        <v>14</v>
      </c>
      <c r="I2826" s="383" t="s">
        <v>693</v>
      </c>
      <c r="J2826" s="383" t="s">
        <v>617</v>
      </c>
      <c r="K2826" s="383" t="s">
        <v>618</v>
      </c>
      <c r="L2826" s="384">
        <v>23171</v>
      </c>
      <c r="M2826" s="383" t="s">
        <v>637</v>
      </c>
      <c r="N2826" s="383" t="s">
        <v>620</v>
      </c>
      <c r="O2826" s="383" t="s">
        <v>230</v>
      </c>
    </row>
    <row r="2827" spans="1:15">
      <c r="A2827" s="385">
        <v>42061</v>
      </c>
      <c r="B2827" s="383" t="s">
        <v>621</v>
      </c>
      <c r="C2827" s="383" t="s">
        <v>8</v>
      </c>
      <c r="D2827" s="383" t="s">
        <v>9</v>
      </c>
      <c r="E2827" s="383" t="s">
        <v>622</v>
      </c>
      <c r="F2827" s="383" t="s">
        <v>10</v>
      </c>
      <c r="G2827" s="384">
        <v>9855</v>
      </c>
      <c r="H2827" s="383" t="s">
        <v>14</v>
      </c>
      <c r="I2827" s="383" t="s">
        <v>693</v>
      </c>
      <c r="J2827" s="383" t="s">
        <v>617</v>
      </c>
      <c r="K2827" s="383" t="s">
        <v>618</v>
      </c>
      <c r="L2827" s="384">
        <v>23171</v>
      </c>
      <c r="M2827" s="383" t="s">
        <v>637</v>
      </c>
      <c r="N2827" s="383" t="s">
        <v>620</v>
      </c>
      <c r="O2827" s="383" t="s">
        <v>230</v>
      </c>
    </row>
    <row r="2828" spans="1:15">
      <c r="A2828" s="385">
        <v>42062</v>
      </c>
      <c r="B2828" s="383" t="s">
        <v>621</v>
      </c>
      <c r="C2828" s="383" t="s">
        <v>8</v>
      </c>
      <c r="D2828" s="383" t="s">
        <v>9</v>
      </c>
      <c r="E2828" s="383" t="s">
        <v>622</v>
      </c>
      <c r="F2828" s="383" t="s">
        <v>10</v>
      </c>
      <c r="G2828" s="384">
        <v>9855</v>
      </c>
      <c r="H2828" s="383" t="s">
        <v>14</v>
      </c>
      <c r="I2828" s="383" t="s">
        <v>693</v>
      </c>
      <c r="J2828" s="383" t="s">
        <v>617</v>
      </c>
      <c r="K2828" s="383" t="s">
        <v>618</v>
      </c>
      <c r="L2828" s="384">
        <v>23171</v>
      </c>
      <c r="M2828" s="383" t="s">
        <v>637</v>
      </c>
      <c r="N2828" s="383" t="s">
        <v>620</v>
      </c>
      <c r="O2828" s="383" t="s">
        <v>230</v>
      </c>
    </row>
    <row r="2829" spans="1:15">
      <c r="A2829" s="385">
        <v>42063</v>
      </c>
      <c r="B2829" s="383" t="s">
        <v>621</v>
      </c>
      <c r="C2829" s="383" t="s">
        <v>8</v>
      </c>
      <c r="D2829" s="383" t="s">
        <v>9</v>
      </c>
      <c r="E2829" s="383" t="s">
        <v>622</v>
      </c>
      <c r="F2829" s="383" t="s">
        <v>10</v>
      </c>
      <c r="G2829" s="384">
        <v>9855</v>
      </c>
      <c r="H2829" s="383" t="s">
        <v>14</v>
      </c>
      <c r="I2829" s="383" t="s">
        <v>693</v>
      </c>
      <c r="J2829" s="383" t="s">
        <v>617</v>
      </c>
      <c r="K2829" s="383" t="s">
        <v>618</v>
      </c>
      <c r="L2829" s="384">
        <v>23242</v>
      </c>
      <c r="M2829" s="383" t="s">
        <v>638</v>
      </c>
      <c r="N2829" s="383" t="s">
        <v>620</v>
      </c>
      <c r="O2829" s="383" t="s">
        <v>230</v>
      </c>
    </row>
    <row r="2830" spans="1:15">
      <c r="A2830" s="385">
        <v>42064</v>
      </c>
      <c r="B2830" s="383" t="s">
        <v>621</v>
      </c>
      <c r="C2830" s="383" t="s">
        <v>8</v>
      </c>
      <c r="D2830" s="383" t="s">
        <v>9</v>
      </c>
      <c r="E2830" s="383" t="s">
        <v>622</v>
      </c>
      <c r="F2830" s="383" t="s">
        <v>10</v>
      </c>
      <c r="G2830" s="384">
        <v>9855</v>
      </c>
      <c r="H2830" s="383" t="s">
        <v>14</v>
      </c>
      <c r="I2830" s="383" t="s">
        <v>693</v>
      </c>
      <c r="J2830" s="383" t="s">
        <v>617</v>
      </c>
      <c r="K2830" s="383" t="s">
        <v>618</v>
      </c>
      <c r="L2830" s="384">
        <v>24188</v>
      </c>
      <c r="M2830" s="383" t="s">
        <v>638</v>
      </c>
      <c r="N2830" s="383" t="s">
        <v>620</v>
      </c>
      <c r="O2830" s="383" t="s">
        <v>230</v>
      </c>
    </row>
    <row r="2831" spans="1:15">
      <c r="A2831" s="385">
        <v>42065</v>
      </c>
      <c r="B2831" s="383" t="s">
        <v>621</v>
      </c>
      <c r="C2831" s="383" t="s">
        <v>8</v>
      </c>
      <c r="D2831" s="383" t="s">
        <v>9</v>
      </c>
      <c r="E2831" s="383" t="s">
        <v>622</v>
      </c>
      <c r="F2831" s="383" t="s">
        <v>10</v>
      </c>
      <c r="G2831" s="384">
        <v>9855</v>
      </c>
      <c r="H2831" s="383" t="s">
        <v>14</v>
      </c>
      <c r="I2831" s="383" t="s">
        <v>693</v>
      </c>
      <c r="J2831" s="383" t="s">
        <v>617</v>
      </c>
      <c r="K2831" s="383" t="s">
        <v>618</v>
      </c>
      <c r="L2831" s="384">
        <v>24376</v>
      </c>
      <c r="M2831" s="383" t="s">
        <v>638</v>
      </c>
      <c r="N2831" s="383" t="s">
        <v>620</v>
      </c>
      <c r="O2831" s="383" t="s">
        <v>230</v>
      </c>
    </row>
    <row r="2832" spans="1:15">
      <c r="A2832" s="385">
        <v>42066</v>
      </c>
      <c r="B2832" s="383" t="s">
        <v>621</v>
      </c>
      <c r="C2832" s="383" t="s">
        <v>8</v>
      </c>
      <c r="D2832" s="383" t="s">
        <v>9</v>
      </c>
      <c r="E2832" s="383" t="s">
        <v>622</v>
      </c>
      <c r="F2832" s="383" t="s">
        <v>10</v>
      </c>
      <c r="G2832" s="384">
        <v>9855</v>
      </c>
      <c r="H2832" s="383" t="s">
        <v>14</v>
      </c>
      <c r="I2832" s="383" t="s">
        <v>693</v>
      </c>
      <c r="J2832" s="383" t="s">
        <v>617</v>
      </c>
      <c r="K2832" s="383" t="s">
        <v>618</v>
      </c>
      <c r="L2832" s="384">
        <v>24376</v>
      </c>
      <c r="M2832" s="383" t="s">
        <v>638</v>
      </c>
      <c r="N2832" s="383" t="s">
        <v>620</v>
      </c>
      <c r="O2832" s="383" t="s">
        <v>230</v>
      </c>
    </row>
    <row r="2833" spans="1:15">
      <c r="A2833" s="385">
        <v>42067</v>
      </c>
      <c r="B2833" s="383" t="s">
        <v>621</v>
      </c>
      <c r="C2833" s="383" t="s">
        <v>8</v>
      </c>
      <c r="D2833" s="383" t="s">
        <v>9</v>
      </c>
      <c r="E2833" s="383" t="s">
        <v>622</v>
      </c>
      <c r="F2833" s="383" t="s">
        <v>10</v>
      </c>
      <c r="G2833" s="384">
        <v>9855</v>
      </c>
      <c r="H2833" s="383" t="s">
        <v>14</v>
      </c>
      <c r="I2833" s="383" t="s">
        <v>693</v>
      </c>
      <c r="J2833" s="383" t="s">
        <v>617</v>
      </c>
      <c r="K2833" s="383" t="s">
        <v>618</v>
      </c>
      <c r="L2833" s="384">
        <v>24394</v>
      </c>
      <c r="M2833" s="383" t="s">
        <v>638</v>
      </c>
      <c r="N2833" s="383" t="s">
        <v>620</v>
      </c>
      <c r="O2833" s="383" t="s">
        <v>230</v>
      </c>
    </row>
    <row r="2834" spans="1:15">
      <c r="A2834" s="385">
        <v>42068</v>
      </c>
      <c r="B2834" s="383" t="s">
        <v>621</v>
      </c>
      <c r="C2834" s="383" t="s">
        <v>8</v>
      </c>
      <c r="D2834" s="383" t="s">
        <v>9</v>
      </c>
      <c r="E2834" s="383" t="s">
        <v>622</v>
      </c>
      <c r="F2834" s="383" t="s">
        <v>10</v>
      </c>
      <c r="G2834" s="384">
        <v>9855</v>
      </c>
      <c r="H2834" s="383" t="s">
        <v>14</v>
      </c>
      <c r="I2834" s="383" t="s">
        <v>693</v>
      </c>
      <c r="J2834" s="383" t="s">
        <v>617</v>
      </c>
      <c r="K2834" s="383" t="s">
        <v>618</v>
      </c>
      <c r="L2834" s="384">
        <v>24965</v>
      </c>
      <c r="M2834" s="383" t="s">
        <v>638</v>
      </c>
      <c r="N2834" s="383" t="s">
        <v>620</v>
      </c>
      <c r="O2834" s="383" t="s">
        <v>230</v>
      </c>
    </row>
    <row r="2835" spans="1:15">
      <c r="A2835" s="385">
        <v>42069</v>
      </c>
      <c r="B2835" s="383" t="s">
        <v>621</v>
      </c>
      <c r="C2835" s="383" t="s">
        <v>8</v>
      </c>
      <c r="D2835" s="383" t="s">
        <v>9</v>
      </c>
      <c r="E2835" s="383" t="s">
        <v>622</v>
      </c>
      <c r="F2835" s="383" t="s">
        <v>10</v>
      </c>
      <c r="G2835" s="384">
        <v>9855</v>
      </c>
      <c r="H2835" s="383" t="s">
        <v>14</v>
      </c>
      <c r="I2835" s="383" t="s">
        <v>693</v>
      </c>
      <c r="J2835" s="383" t="s">
        <v>617</v>
      </c>
      <c r="K2835" s="383" t="s">
        <v>618</v>
      </c>
      <c r="L2835" s="384">
        <v>25035</v>
      </c>
      <c r="M2835" s="383" t="s">
        <v>638</v>
      </c>
      <c r="N2835" s="383" t="s">
        <v>620</v>
      </c>
      <c r="O2835" s="383" t="s">
        <v>230</v>
      </c>
    </row>
    <row r="2836" spans="1:15">
      <c r="A2836" s="385">
        <v>42070</v>
      </c>
      <c r="B2836" s="383" t="s">
        <v>621</v>
      </c>
      <c r="C2836" s="383" t="s">
        <v>8</v>
      </c>
      <c r="D2836" s="383" t="s">
        <v>9</v>
      </c>
      <c r="E2836" s="383" t="s">
        <v>622</v>
      </c>
      <c r="F2836" s="383" t="s">
        <v>10</v>
      </c>
      <c r="G2836" s="384">
        <v>9855</v>
      </c>
      <c r="H2836" s="383" t="s">
        <v>14</v>
      </c>
      <c r="I2836" s="383" t="s">
        <v>693</v>
      </c>
      <c r="J2836" s="383" t="s">
        <v>617</v>
      </c>
      <c r="K2836" s="383" t="s">
        <v>618</v>
      </c>
      <c r="L2836" s="384">
        <v>25532</v>
      </c>
      <c r="M2836" s="383" t="s">
        <v>638</v>
      </c>
      <c r="N2836" s="383" t="s">
        <v>620</v>
      </c>
      <c r="O2836" s="383" t="s">
        <v>230</v>
      </c>
    </row>
    <row r="2837" spans="1:15">
      <c r="A2837" s="385">
        <v>42071</v>
      </c>
      <c r="B2837" s="383" t="s">
        <v>621</v>
      </c>
      <c r="C2837" s="383" t="s">
        <v>8</v>
      </c>
      <c r="D2837" s="383" t="s">
        <v>9</v>
      </c>
      <c r="E2837" s="383" t="s">
        <v>622</v>
      </c>
      <c r="F2837" s="383" t="s">
        <v>10</v>
      </c>
      <c r="G2837" s="384">
        <v>9855</v>
      </c>
      <c r="H2837" s="383" t="s">
        <v>14</v>
      </c>
      <c r="I2837" s="383" t="s">
        <v>693</v>
      </c>
      <c r="J2837" s="383" t="s">
        <v>617</v>
      </c>
      <c r="K2837" s="383" t="s">
        <v>618</v>
      </c>
      <c r="L2837" s="384">
        <v>25875</v>
      </c>
      <c r="M2837" s="383" t="s">
        <v>638</v>
      </c>
      <c r="N2837" s="383" t="s">
        <v>620</v>
      </c>
      <c r="O2837" s="383" t="s">
        <v>230</v>
      </c>
    </row>
    <row r="2838" spans="1:15">
      <c r="A2838" s="385">
        <v>42072</v>
      </c>
      <c r="B2838" s="383" t="s">
        <v>621</v>
      </c>
      <c r="C2838" s="383" t="s">
        <v>8</v>
      </c>
      <c r="D2838" s="383" t="s">
        <v>9</v>
      </c>
      <c r="E2838" s="383" t="s">
        <v>622</v>
      </c>
      <c r="F2838" s="383" t="s">
        <v>10</v>
      </c>
      <c r="G2838" s="384">
        <v>9855</v>
      </c>
      <c r="H2838" s="383" t="s">
        <v>14</v>
      </c>
      <c r="I2838" s="383" t="s">
        <v>693</v>
      </c>
      <c r="J2838" s="383" t="s">
        <v>617</v>
      </c>
      <c r="K2838" s="383" t="s">
        <v>618</v>
      </c>
      <c r="L2838" s="384">
        <v>25875</v>
      </c>
      <c r="M2838" s="383" t="s">
        <v>638</v>
      </c>
      <c r="N2838" s="383" t="s">
        <v>620</v>
      </c>
      <c r="O2838" s="383" t="s">
        <v>230</v>
      </c>
    </row>
    <row r="2839" spans="1:15">
      <c r="A2839" s="385">
        <v>42073</v>
      </c>
      <c r="B2839" s="383" t="s">
        <v>621</v>
      </c>
      <c r="C2839" s="383" t="s">
        <v>8</v>
      </c>
      <c r="D2839" s="383" t="s">
        <v>9</v>
      </c>
      <c r="E2839" s="383" t="s">
        <v>622</v>
      </c>
      <c r="F2839" s="383" t="s">
        <v>10</v>
      </c>
      <c r="G2839" s="384">
        <v>9855</v>
      </c>
      <c r="H2839" s="383" t="s">
        <v>14</v>
      </c>
      <c r="I2839" s="383" t="s">
        <v>693</v>
      </c>
      <c r="J2839" s="383" t="s">
        <v>617</v>
      </c>
      <c r="K2839" s="383" t="s">
        <v>618</v>
      </c>
      <c r="L2839" s="384">
        <v>25875</v>
      </c>
      <c r="M2839" s="383" t="s">
        <v>638</v>
      </c>
      <c r="N2839" s="383" t="s">
        <v>620</v>
      </c>
      <c r="O2839" s="383" t="s">
        <v>230</v>
      </c>
    </row>
    <row r="2840" spans="1:15">
      <c r="A2840" s="385">
        <v>42074</v>
      </c>
      <c r="B2840" s="383" t="s">
        <v>621</v>
      </c>
      <c r="C2840" s="383" t="s">
        <v>8</v>
      </c>
      <c r="D2840" s="383" t="s">
        <v>9</v>
      </c>
      <c r="E2840" s="383" t="s">
        <v>622</v>
      </c>
      <c r="F2840" s="383" t="s">
        <v>10</v>
      </c>
      <c r="G2840" s="384">
        <v>9855</v>
      </c>
      <c r="H2840" s="383" t="s">
        <v>14</v>
      </c>
      <c r="I2840" s="383" t="s">
        <v>693</v>
      </c>
      <c r="J2840" s="383" t="s">
        <v>617</v>
      </c>
      <c r="K2840" s="383" t="s">
        <v>618</v>
      </c>
      <c r="L2840" s="384">
        <v>25875</v>
      </c>
      <c r="M2840" s="383" t="s">
        <v>638</v>
      </c>
      <c r="N2840" s="383" t="s">
        <v>620</v>
      </c>
      <c r="O2840" s="383" t="s">
        <v>230</v>
      </c>
    </row>
    <row r="2841" spans="1:15">
      <c r="A2841" s="385">
        <v>42075</v>
      </c>
      <c r="B2841" s="383" t="s">
        <v>621</v>
      </c>
      <c r="C2841" s="383" t="s">
        <v>8</v>
      </c>
      <c r="D2841" s="383" t="s">
        <v>9</v>
      </c>
      <c r="E2841" s="383" t="s">
        <v>622</v>
      </c>
      <c r="F2841" s="383" t="s">
        <v>10</v>
      </c>
      <c r="G2841" s="384">
        <v>9855</v>
      </c>
      <c r="H2841" s="383" t="s">
        <v>14</v>
      </c>
      <c r="I2841" s="383" t="s">
        <v>693</v>
      </c>
      <c r="J2841" s="383" t="s">
        <v>617</v>
      </c>
      <c r="K2841" s="383" t="s">
        <v>618</v>
      </c>
      <c r="L2841" s="384">
        <v>25875</v>
      </c>
      <c r="M2841" s="383" t="s">
        <v>639</v>
      </c>
      <c r="N2841" s="383" t="s">
        <v>620</v>
      </c>
      <c r="O2841" s="383" t="s">
        <v>230</v>
      </c>
    </row>
    <row r="2842" spans="1:15">
      <c r="A2842" s="385">
        <v>42076</v>
      </c>
      <c r="B2842" s="383" t="s">
        <v>621</v>
      </c>
      <c r="C2842" s="383" t="s">
        <v>8</v>
      </c>
      <c r="D2842" s="383" t="s">
        <v>9</v>
      </c>
      <c r="E2842" s="383" t="s">
        <v>622</v>
      </c>
      <c r="F2842" s="383" t="s">
        <v>10</v>
      </c>
      <c r="G2842" s="384">
        <v>9855</v>
      </c>
      <c r="H2842" s="383" t="s">
        <v>14</v>
      </c>
      <c r="I2842" s="383" t="s">
        <v>693</v>
      </c>
      <c r="J2842" s="383" t="s">
        <v>617</v>
      </c>
      <c r="K2842" s="383" t="s">
        <v>618</v>
      </c>
      <c r="L2842" s="384">
        <v>25875</v>
      </c>
      <c r="M2842" s="383" t="s">
        <v>639</v>
      </c>
      <c r="N2842" s="383" t="s">
        <v>620</v>
      </c>
      <c r="O2842" s="383" t="s">
        <v>230</v>
      </c>
    </row>
    <row r="2843" spans="1:15">
      <c r="A2843" s="385">
        <v>42077</v>
      </c>
      <c r="B2843" s="383" t="s">
        <v>621</v>
      </c>
      <c r="C2843" s="383" t="s">
        <v>8</v>
      </c>
      <c r="D2843" s="383" t="s">
        <v>9</v>
      </c>
      <c r="E2843" s="383" t="s">
        <v>622</v>
      </c>
      <c r="F2843" s="383" t="s">
        <v>10</v>
      </c>
      <c r="G2843" s="384">
        <v>9855</v>
      </c>
      <c r="H2843" s="383" t="s">
        <v>14</v>
      </c>
      <c r="I2843" s="383" t="s">
        <v>693</v>
      </c>
      <c r="J2843" s="383" t="s">
        <v>617</v>
      </c>
      <c r="K2843" s="383" t="s">
        <v>618</v>
      </c>
      <c r="L2843" s="384">
        <v>25875</v>
      </c>
      <c r="M2843" s="383" t="s">
        <v>639</v>
      </c>
      <c r="N2843" s="383" t="s">
        <v>620</v>
      </c>
      <c r="O2843" s="383" t="s">
        <v>230</v>
      </c>
    </row>
    <row r="2844" spans="1:15">
      <c r="A2844" s="385">
        <v>42078</v>
      </c>
      <c r="B2844" s="383" t="s">
        <v>621</v>
      </c>
      <c r="C2844" s="383" t="s">
        <v>8</v>
      </c>
      <c r="D2844" s="383" t="s">
        <v>9</v>
      </c>
      <c r="E2844" s="383" t="s">
        <v>622</v>
      </c>
      <c r="F2844" s="383" t="s">
        <v>10</v>
      </c>
      <c r="G2844" s="384">
        <v>9855</v>
      </c>
      <c r="H2844" s="383" t="s">
        <v>14</v>
      </c>
      <c r="I2844" s="383" t="s">
        <v>693</v>
      </c>
      <c r="J2844" s="383" t="s">
        <v>617</v>
      </c>
      <c r="K2844" s="383" t="s">
        <v>618</v>
      </c>
      <c r="L2844" s="384">
        <v>25875</v>
      </c>
      <c r="M2844" s="383" t="s">
        <v>639</v>
      </c>
      <c r="N2844" s="383" t="s">
        <v>620</v>
      </c>
      <c r="O2844" s="383" t="s">
        <v>230</v>
      </c>
    </row>
    <row r="2845" spans="1:15">
      <c r="A2845" s="385">
        <v>42079</v>
      </c>
      <c r="B2845" s="383" t="s">
        <v>621</v>
      </c>
      <c r="C2845" s="383" t="s">
        <v>8</v>
      </c>
      <c r="D2845" s="383" t="s">
        <v>9</v>
      </c>
      <c r="E2845" s="383" t="s">
        <v>622</v>
      </c>
      <c r="F2845" s="383" t="s">
        <v>10</v>
      </c>
      <c r="G2845" s="384">
        <v>9855</v>
      </c>
      <c r="H2845" s="383" t="s">
        <v>14</v>
      </c>
      <c r="I2845" s="383" t="s">
        <v>693</v>
      </c>
      <c r="J2845" s="383" t="s">
        <v>617</v>
      </c>
      <c r="K2845" s="383" t="s">
        <v>618</v>
      </c>
      <c r="L2845" s="384">
        <v>25875</v>
      </c>
      <c r="M2845" s="383" t="s">
        <v>639</v>
      </c>
      <c r="N2845" s="383" t="s">
        <v>620</v>
      </c>
      <c r="O2845" s="383" t="s">
        <v>230</v>
      </c>
    </row>
    <row r="2846" spans="1:15">
      <c r="A2846" s="385">
        <v>42080</v>
      </c>
      <c r="B2846" s="383" t="s">
        <v>621</v>
      </c>
      <c r="C2846" s="383" t="s">
        <v>8</v>
      </c>
      <c r="D2846" s="383" t="s">
        <v>9</v>
      </c>
      <c r="E2846" s="383" t="s">
        <v>622</v>
      </c>
      <c r="F2846" s="383" t="s">
        <v>10</v>
      </c>
      <c r="G2846" s="384">
        <v>9855</v>
      </c>
      <c r="H2846" s="383" t="s">
        <v>14</v>
      </c>
      <c r="I2846" s="383" t="s">
        <v>693</v>
      </c>
      <c r="J2846" s="383" t="s">
        <v>617</v>
      </c>
      <c r="K2846" s="383" t="s">
        <v>618</v>
      </c>
      <c r="L2846" s="384">
        <v>25875</v>
      </c>
      <c r="M2846" s="383" t="s">
        <v>639</v>
      </c>
      <c r="N2846" s="383" t="s">
        <v>620</v>
      </c>
      <c r="O2846" s="383" t="s">
        <v>230</v>
      </c>
    </row>
    <row r="2847" spans="1:15">
      <c r="A2847" s="385">
        <v>42081</v>
      </c>
      <c r="B2847" s="383" t="s">
        <v>621</v>
      </c>
      <c r="C2847" s="383" t="s">
        <v>8</v>
      </c>
      <c r="D2847" s="383" t="s">
        <v>9</v>
      </c>
      <c r="E2847" s="383" t="s">
        <v>622</v>
      </c>
      <c r="F2847" s="383" t="s">
        <v>10</v>
      </c>
      <c r="G2847" s="384">
        <v>9855</v>
      </c>
      <c r="H2847" s="383" t="s">
        <v>14</v>
      </c>
      <c r="I2847" s="383" t="s">
        <v>693</v>
      </c>
      <c r="J2847" s="383" t="s">
        <v>617</v>
      </c>
      <c r="K2847" s="383" t="s">
        <v>618</v>
      </c>
      <c r="L2847" s="384">
        <v>26170</v>
      </c>
      <c r="M2847" s="383" t="s">
        <v>640</v>
      </c>
      <c r="N2847" s="383" t="s">
        <v>620</v>
      </c>
      <c r="O2847" s="383" t="s">
        <v>230</v>
      </c>
    </row>
    <row r="2848" spans="1:15">
      <c r="A2848" s="385">
        <v>42082</v>
      </c>
      <c r="B2848" s="383" t="s">
        <v>621</v>
      </c>
      <c r="C2848" s="383" t="s">
        <v>8</v>
      </c>
      <c r="D2848" s="383" t="s">
        <v>9</v>
      </c>
      <c r="E2848" s="383" t="s">
        <v>622</v>
      </c>
      <c r="F2848" s="383" t="s">
        <v>10</v>
      </c>
      <c r="G2848" s="384">
        <v>9855</v>
      </c>
      <c r="H2848" s="383" t="s">
        <v>14</v>
      </c>
      <c r="I2848" s="383" t="s">
        <v>693</v>
      </c>
      <c r="J2848" s="383" t="s">
        <v>617</v>
      </c>
      <c r="K2848" s="383" t="s">
        <v>618</v>
      </c>
      <c r="L2848" s="384">
        <v>26691</v>
      </c>
      <c r="M2848" s="383" t="s">
        <v>640</v>
      </c>
      <c r="N2848" s="383" t="s">
        <v>620</v>
      </c>
      <c r="O2848" s="383" t="s">
        <v>230</v>
      </c>
    </row>
    <row r="2849" spans="1:15">
      <c r="A2849" s="385">
        <v>42083</v>
      </c>
      <c r="B2849" s="383" t="s">
        <v>621</v>
      </c>
      <c r="C2849" s="383" t="s">
        <v>8</v>
      </c>
      <c r="D2849" s="383" t="s">
        <v>9</v>
      </c>
      <c r="E2849" s="383" t="s">
        <v>622</v>
      </c>
      <c r="F2849" s="383" t="s">
        <v>10</v>
      </c>
      <c r="G2849" s="384">
        <v>9855</v>
      </c>
      <c r="H2849" s="383" t="s">
        <v>14</v>
      </c>
      <c r="I2849" s="383" t="s">
        <v>693</v>
      </c>
      <c r="J2849" s="383" t="s">
        <v>617</v>
      </c>
      <c r="K2849" s="383" t="s">
        <v>618</v>
      </c>
      <c r="L2849" s="384">
        <v>27235</v>
      </c>
      <c r="M2849" s="383" t="s">
        <v>640</v>
      </c>
      <c r="N2849" s="383" t="s">
        <v>620</v>
      </c>
      <c r="O2849" s="383" t="s">
        <v>230</v>
      </c>
    </row>
    <row r="2850" spans="1:15">
      <c r="A2850" s="385">
        <v>42084</v>
      </c>
      <c r="B2850" s="383" t="s">
        <v>621</v>
      </c>
      <c r="C2850" s="383" t="s">
        <v>8</v>
      </c>
      <c r="D2850" s="383" t="s">
        <v>9</v>
      </c>
      <c r="E2850" s="383" t="s">
        <v>622</v>
      </c>
      <c r="F2850" s="383" t="s">
        <v>10</v>
      </c>
      <c r="G2850" s="384">
        <v>9855</v>
      </c>
      <c r="H2850" s="383" t="s">
        <v>14</v>
      </c>
      <c r="I2850" s="383" t="s">
        <v>693</v>
      </c>
      <c r="J2850" s="383" t="s">
        <v>617</v>
      </c>
      <c r="K2850" s="383" t="s">
        <v>618</v>
      </c>
      <c r="L2850" s="384">
        <v>27710</v>
      </c>
      <c r="M2850" s="383" t="s">
        <v>640</v>
      </c>
      <c r="N2850" s="383" t="s">
        <v>620</v>
      </c>
      <c r="O2850" s="383" t="s">
        <v>230</v>
      </c>
    </row>
    <row r="2851" spans="1:15">
      <c r="A2851" s="385">
        <v>42085</v>
      </c>
      <c r="B2851" s="383" t="s">
        <v>621</v>
      </c>
      <c r="C2851" s="383" t="s">
        <v>8</v>
      </c>
      <c r="D2851" s="383" t="s">
        <v>9</v>
      </c>
      <c r="E2851" s="383" t="s">
        <v>622</v>
      </c>
      <c r="F2851" s="383" t="s">
        <v>10</v>
      </c>
      <c r="G2851" s="384">
        <v>9855</v>
      </c>
      <c r="H2851" s="383" t="s">
        <v>14</v>
      </c>
      <c r="I2851" s="383" t="s">
        <v>693</v>
      </c>
      <c r="J2851" s="383" t="s">
        <v>617</v>
      </c>
      <c r="K2851" s="383" t="s">
        <v>618</v>
      </c>
      <c r="L2851" s="384">
        <v>27741</v>
      </c>
      <c r="M2851" s="383" t="s">
        <v>640</v>
      </c>
      <c r="N2851" s="383" t="s">
        <v>620</v>
      </c>
      <c r="O2851" s="383" t="s">
        <v>230</v>
      </c>
    </row>
    <row r="2852" spans="1:15">
      <c r="A2852" s="385">
        <v>42086</v>
      </c>
      <c r="B2852" s="383" t="s">
        <v>621</v>
      </c>
      <c r="C2852" s="383" t="s">
        <v>8</v>
      </c>
      <c r="D2852" s="383" t="s">
        <v>9</v>
      </c>
      <c r="E2852" s="383" t="s">
        <v>622</v>
      </c>
      <c r="F2852" s="383" t="s">
        <v>10</v>
      </c>
      <c r="G2852" s="384">
        <v>9855</v>
      </c>
      <c r="H2852" s="383" t="s">
        <v>14</v>
      </c>
      <c r="I2852" s="383" t="s">
        <v>693</v>
      </c>
      <c r="J2852" s="383" t="s">
        <v>617</v>
      </c>
      <c r="K2852" s="383" t="s">
        <v>618</v>
      </c>
      <c r="L2852" s="384">
        <v>27741</v>
      </c>
      <c r="M2852" s="383" t="s">
        <v>640</v>
      </c>
      <c r="N2852" s="383" t="s">
        <v>620</v>
      </c>
      <c r="O2852" s="383" t="s">
        <v>230</v>
      </c>
    </row>
    <row r="2853" spans="1:15">
      <c r="A2853" s="385">
        <v>42087</v>
      </c>
      <c r="B2853" s="383" t="s">
        <v>621</v>
      </c>
      <c r="C2853" s="383" t="s">
        <v>8</v>
      </c>
      <c r="D2853" s="383" t="s">
        <v>9</v>
      </c>
      <c r="E2853" s="383" t="s">
        <v>622</v>
      </c>
      <c r="F2853" s="383" t="s">
        <v>10</v>
      </c>
      <c r="G2853" s="384">
        <v>9855</v>
      </c>
      <c r="H2853" s="383" t="s">
        <v>14</v>
      </c>
      <c r="I2853" s="383" t="s">
        <v>693</v>
      </c>
      <c r="J2853" s="383" t="s">
        <v>617</v>
      </c>
      <c r="K2853" s="383" t="s">
        <v>618</v>
      </c>
      <c r="L2853" s="384">
        <v>27741</v>
      </c>
      <c r="M2853" s="383" t="s">
        <v>640</v>
      </c>
      <c r="N2853" s="383" t="s">
        <v>620</v>
      </c>
      <c r="O2853" s="383" t="s">
        <v>230</v>
      </c>
    </row>
    <row r="2854" spans="1:15">
      <c r="A2854" s="385">
        <v>42088</v>
      </c>
      <c r="B2854" s="383" t="s">
        <v>663</v>
      </c>
      <c r="C2854" s="383" t="s">
        <v>664</v>
      </c>
      <c r="D2854" s="383" t="s">
        <v>22</v>
      </c>
      <c r="E2854" s="383" t="s">
        <v>665</v>
      </c>
      <c r="F2854" s="383" t="s">
        <v>10</v>
      </c>
      <c r="G2854" s="384">
        <v>2150</v>
      </c>
      <c r="H2854" s="383" t="s">
        <v>704</v>
      </c>
      <c r="I2854" s="383" t="s">
        <v>721</v>
      </c>
      <c r="J2854" s="383" t="s">
        <v>617</v>
      </c>
      <c r="K2854" s="383" t="s">
        <v>618</v>
      </c>
      <c r="L2854" s="384">
        <v>27741</v>
      </c>
      <c r="M2854" s="383" t="s">
        <v>640</v>
      </c>
      <c r="N2854" s="383" t="s">
        <v>620</v>
      </c>
      <c r="O2854" s="383" t="s">
        <v>230</v>
      </c>
    </row>
    <row r="2855" spans="1:15">
      <c r="A2855" s="385">
        <v>42089</v>
      </c>
      <c r="B2855" s="383" t="s">
        <v>621</v>
      </c>
      <c r="C2855" s="383" t="s">
        <v>8</v>
      </c>
      <c r="D2855" s="383" t="s">
        <v>9</v>
      </c>
      <c r="E2855" s="383" t="s">
        <v>622</v>
      </c>
      <c r="F2855" s="383" t="s">
        <v>10</v>
      </c>
      <c r="G2855" s="384">
        <v>9855</v>
      </c>
      <c r="H2855" s="383" t="s">
        <v>14</v>
      </c>
      <c r="I2855" s="383" t="s">
        <v>693</v>
      </c>
      <c r="J2855" s="383" t="s">
        <v>617</v>
      </c>
      <c r="K2855" s="383" t="s">
        <v>618</v>
      </c>
      <c r="L2855" s="384">
        <v>27741</v>
      </c>
      <c r="M2855" s="383" t="s">
        <v>640</v>
      </c>
      <c r="N2855" s="383" t="s">
        <v>620</v>
      </c>
      <c r="O2855" s="383" t="s">
        <v>230</v>
      </c>
    </row>
    <row r="2856" spans="1:15">
      <c r="A2856" s="385">
        <v>42090</v>
      </c>
      <c r="B2856" s="383" t="s">
        <v>621</v>
      </c>
      <c r="C2856" s="383" t="s">
        <v>8</v>
      </c>
      <c r="D2856" s="383" t="s">
        <v>9</v>
      </c>
      <c r="E2856" s="383" t="s">
        <v>622</v>
      </c>
      <c r="F2856" s="383" t="s">
        <v>10</v>
      </c>
      <c r="G2856" s="384">
        <v>9855</v>
      </c>
      <c r="H2856" s="383" t="s">
        <v>14</v>
      </c>
      <c r="I2856" s="383" t="s">
        <v>693</v>
      </c>
      <c r="J2856" s="383" t="s">
        <v>617</v>
      </c>
      <c r="K2856" s="383" t="s">
        <v>618</v>
      </c>
      <c r="L2856" s="384">
        <v>27741</v>
      </c>
      <c r="M2856" s="383" t="s">
        <v>640</v>
      </c>
      <c r="N2856" s="383" t="s">
        <v>620</v>
      </c>
      <c r="O2856" s="383" t="s">
        <v>230</v>
      </c>
    </row>
    <row r="2857" spans="1:15">
      <c r="A2857" s="385">
        <v>42091</v>
      </c>
      <c r="B2857" s="383" t="s">
        <v>621</v>
      </c>
      <c r="C2857" s="383" t="s">
        <v>8</v>
      </c>
      <c r="D2857" s="383" t="s">
        <v>9</v>
      </c>
      <c r="E2857" s="383" t="s">
        <v>622</v>
      </c>
      <c r="F2857" s="383" t="s">
        <v>10</v>
      </c>
      <c r="G2857" s="384">
        <v>9855</v>
      </c>
      <c r="H2857" s="383" t="s">
        <v>14</v>
      </c>
      <c r="I2857" s="383" t="s">
        <v>693</v>
      </c>
      <c r="J2857" s="383" t="s">
        <v>617</v>
      </c>
      <c r="K2857" s="383" t="s">
        <v>618</v>
      </c>
      <c r="L2857" s="384">
        <v>27741</v>
      </c>
      <c r="M2857" s="383" t="s">
        <v>641</v>
      </c>
      <c r="N2857" s="383" t="s">
        <v>620</v>
      </c>
      <c r="O2857" s="383" t="s">
        <v>230</v>
      </c>
    </row>
    <row r="2858" spans="1:15">
      <c r="A2858" s="385">
        <v>42092</v>
      </c>
      <c r="B2858" s="383" t="s">
        <v>621</v>
      </c>
      <c r="C2858" s="383" t="s">
        <v>8</v>
      </c>
      <c r="D2858" s="383" t="s">
        <v>9</v>
      </c>
      <c r="E2858" s="383" t="s">
        <v>622</v>
      </c>
      <c r="F2858" s="383" t="s">
        <v>10</v>
      </c>
      <c r="G2858" s="384">
        <v>9855</v>
      </c>
      <c r="H2858" s="383" t="s">
        <v>14</v>
      </c>
      <c r="I2858" s="383" t="s">
        <v>693</v>
      </c>
      <c r="J2858" s="383" t="s">
        <v>617</v>
      </c>
      <c r="K2858" s="383" t="s">
        <v>618</v>
      </c>
      <c r="L2858" s="384">
        <v>27741</v>
      </c>
      <c r="M2858" s="383" t="s">
        <v>641</v>
      </c>
      <c r="N2858" s="383" t="s">
        <v>620</v>
      </c>
      <c r="O2858" s="383" t="s">
        <v>230</v>
      </c>
    </row>
    <row r="2859" spans="1:15">
      <c r="A2859" s="385">
        <v>42093</v>
      </c>
      <c r="B2859" s="383" t="s">
        <v>621</v>
      </c>
      <c r="C2859" s="383" t="s">
        <v>8</v>
      </c>
      <c r="D2859" s="383" t="s">
        <v>9</v>
      </c>
      <c r="E2859" s="383" t="s">
        <v>622</v>
      </c>
      <c r="F2859" s="383" t="s">
        <v>10</v>
      </c>
      <c r="G2859" s="384">
        <v>9855</v>
      </c>
      <c r="H2859" s="383" t="s">
        <v>14</v>
      </c>
      <c r="I2859" s="383" t="s">
        <v>693</v>
      </c>
      <c r="J2859" s="383" t="s">
        <v>617</v>
      </c>
      <c r="K2859" s="383" t="s">
        <v>618</v>
      </c>
      <c r="L2859" s="384">
        <v>27741</v>
      </c>
      <c r="M2859" s="383" t="s">
        <v>641</v>
      </c>
      <c r="N2859" s="383" t="s">
        <v>620</v>
      </c>
      <c r="O2859" s="383" t="s">
        <v>230</v>
      </c>
    </row>
    <row r="2860" spans="1:15">
      <c r="A2860" s="385">
        <v>42094</v>
      </c>
      <c r="B2860" s="383" t="s">
        <v>621</v>
      </c>
      <c r="C2860" s="383" t="s">
        <v>8</v>
      </c>
      <c r="D2860" s="383" t="s">
        <v>9</v>
      </c>
      <c r="E2860" s="383" t="s">
        <v>622</v>
      </c>
      <c r="F2860" s="383" t="s">
        <v>10</v>
      </c>
      <c r="G2860" s="384">
        <v>9855</v>
      </c>
      <c r="H2860" s="383" t="s">
        <v>14</v>
      </c>
      <c r="I2860" s="383" t="s">
        <v>693</v>
      </c>
      <c r="J2860" s="383" t="s">
        <v>617</v>
      </c>
      <c r="K2860" s="383" t="s">
        <v>618</v>
      </c>
      <c r="L2860" s="384">
        <v>27741</v>
      </c>
      <c r="M2860" s="383" t="s">
        <v>641</v>
      </c>
      <c r="N2860" s="383" t="s">
        <v>620</v>
      </c>
      <c r="O2860" s="383" t="s">
        <v>230</v>
      </c>
    </row>
    <row r="2861" spans="1:15">
      <c r="A2861" s="385">
        <v>42095</v>
      </c>
      <c r="B2861" s="383" t="s">
        <v>621</v>
      </c>
      <c r="C2861" s="383" t="s">
        <v>8</v>
      </c>
      <c r="D2861" s="383" t="s">
        <v>9</v>
      </c>
      <c r="E2861" s="383" t="s">
        <v>622</v>
      </c>
      <c r="F2861" s="383" t="s">
        <v>10</v>
      </c>
      <c r="G2861" s="384">
        <v>9855</v>
      </c>
      <c r="H2861" s="383" t="s">
        <v>14</v>
      </c>
      <c r="I2861" s="383" t="s">
        <v>693</v>
      </c>
      <c r="J2861" s="383" t="s">
        <v>617</v>
      </c>
      <c r="K2861" s="383" t="s">
        <v>618</v>
      </c>
      <c r="L2861" s="384">
        <v>27741</v>
      </c>
      <c r="M2861" s="383" t="s">
        <v>641</v>
      </c>
      <c r="N2861" s="383" t="s">
        <v>620</v>
      </c>
      <c r="O2861" s="383" t="s">
        <v>230</v>
      </c>
    </row>
    <row r="2862" spans="1:15">
      <c r="A2862" s="385">
        <v>42096</v>
      </c>
      <c r="B2862" s="383" t="s">
        <v>621</v>
      </c>
      <c r="C2862" s="383" t="s">
        <v>8</v>
      </c>
      <c r="D2862" s="383" t="s">
        <v>9</v>
      </c>
      <c r="E2862" s="383" t="s">
        <v>622</v>
      </c>
      <c r="F2862" s="383" t="s">
        <v>10</v>
      </c>
      <c r="G2862" s="384">
        <v>9855</v>
      </c>
      <c r="H2862" s="383" t="s">
        <v>14</v>
      </c>
      <c r="I2862" s="383" t="s">
        <v>693</v>
      </c>
      <c r="J2862" s="383" t="s">
        <v>617</v>
      </c>
      <c r="K2862" s="383" t="s">
        <v>618</v>
      </c>
      <c r="L2862" s="384">
        <v>27741</v>
      </c>
      <c r="M2862" s="383" t="s">
        <v>641</v>
      </c>
      <c r="N2862" s="383" t="s">
        <v>620</v>
      </c>
      <c r="O2862" s="383" t="s">
        <v>230</v>
      </c>
    </row>
    <row r="2863" spans="1:15">
      <c r="A2863" s="385">
        <v>42097</v>
      </c>
      <c r="B2863" s="383" t="s">
        <v>621</v>
      </c>
      <c r="C2863" s="383" t="s">
        <v>8</v>
      </c>
      <c r="D2863" s="383" t="s">
        <v>9</v>
      </c>
      <c r="E2863" s="383" t="s">
        <v>622</v>
      </c>
      <c r="F2863" s="383" t="s">
        <v>10</v>
      </c>
      <c r="G2863" s="384">
        <v>9855</v>
      </c>
      <c r="H2863" s="383" t="s">
        <v>14</v>
      </c>
      <c r="I2863" s="383" t="s">
        <v>693</v>
      </c>
      <c r="J2863" s="383" t="s">
        <v>617</v>
      </c>
      <c r="K2863" s="383" t="s">
        <v>618</v>
      </c>
      <c r="L2863" s="384">
        <v>27741</v>
      </c>
      <c r="M2863" s="383" t="s">
        <v>641</v>
      </c>
      <c r="N2863" s="383" t="s">
        <v>620</v>
      </c>
      <c r="O2863" s="383" t="s">
        <v>230</v>
      </c>
    </row>
    <row r="2864" spans="1:15">
      <c r="A2864" s="385">
        <v>42098</v>
      </c>
      <c r="B2864" s="383" t="s">
        <v>21</v>
      </c>
      <c r="C2864" s="383" t="s">
        <v>12</v>
      </c>
      <c r="D2864" s="383" t="s">
        <v>22</v>
      </c>
      <c r="E2864" s="383" t="s">
        <v>658</v>
      </c>
      <c r="F2864" s="383" t="s">
        <v>10</v>
      </c>
      <c r="G2864" s="384">
        <v>2080</v>
      </c>
      <c r="H2864" s="383" t="s">
        <v>733</v>
      </c>
      <c r="I2864" s="383" t="s">
        <v>734</v>
      </c>
      <c r="J2864" s="383" t="s">
        <v>617</v>
      </c>
      <c r="K2864" s="383" t="s">
        <v>618</v>
      </c>
      <c r="L2864" s="384">
        <v>27751</v>
      </c>
      <c r="M2864" s="383" t="s">
        <v>641</v>
      </c>
      <c r="N2864" s="383" t="s">
        <v>620</v>
      </c>
      <c r="O2864" s="383" t="s">
        <v>230</v>
      </c>
    </row>
    <row r="2865" spans="1:15">
      <c r="A2865" s="385">
        <v>42099</v>
      </c>
      <c r="B2865" s="383" t="s">
        <v>621</v>
      </c>
      <c r="C2865" s="383" t="s">
        <v>8</v>
      </c>
      <c r="D2865" s="383" t="s">
        <v>9</v>
      </c>
      <c r="E2865" s="383" t="s">
        <v>622</v>
      </c>
      <c r="F2865" s="383" t="s">
        <v>10</v>
      </c>
      <c r="G2865" s="384">
        <v>9855</v>
      </c>
      <c r="H2865" s="383" t="s">
        <v>14</v>
      </c>
      <c r="I2865" s="383" t="s">
        <v>693</v>
      </c>
      <c r="J2865" s="383" t="s">
        <v>617</v>
      </c>
      <c r="K2865" s="383" t="s">
        <v>618</v>
      </c>
      <c r="L2865" s="384">
        <v>28181</v>
      </c>
      <c r="M2865" s="383" t="s">
        <v>642</v>
      </c>
      <c r="N2865" s="383" t="s">
        <v>620</v>
      </c>
      <c r="O2865" s="383" t="s">
        <v>230</v>
      </c>
    </row>
    <row r="2866" spans="1:15">
      <c r="A2866" s="385">
        <v>42100</v>
      </c>
      <c r="B2866" s="383" t="s">
        <v>621</v>
      </c>
      <c r="C2866" s="383" t="s">
        <v>8</v>
      </c>
      <c r="D2866" s="383" t="s">
        <v>9</v>
      </c>
      <c r="E2866" s="383" t="s">
        <v>622</v>
      </c>
      <c r="F2866" s="383" t="s">
        <v>10</v>
      </c>
      <c r="G2866" s="384">
        <v>9855</v>
      </c>
      <c r="H2866" s="383" t="s">
        <v>14</v>
      </c>
      <c r="I2866" s="383" t="s">
        <v>693</v>
      </c>
      <c r="J2866" s="383" t="s">
        <v>617</v>
      </c>
      <c r="K2866" s="383" t="s">
        <v>618</v>
      </c>
      <c r="L2866" s="384">
        <v>28641</v>
      </c>
      <c r="M2866" s="383" t="s">
        <v>642</v>
      </c>
      <c r="N2866" s="383" t="s">
        <v>620</v>
      </c>
      <c r="O2866" s="383" t="s">
        <v>230</v>
      </c>
    </row>
    <row r="2867" spans="1:15">
      <c r="A2867" s="385">
        <v>42101</v>
      </c>
      <c r="B2867" s="383" t="s">
        <v>621</v>
      </c>
      <c r="C2867" s="383" t="s">
        <v>8</v>
      </c>
      <c r="D2867" s="383" t="s">
        <v>9</v>
      </c>
      <c r="E2867" s="383" t="s">
        <v>622</v>
      </c>
      <c r="F2867" s="383" t="s">
        <v>10</v>
      </c>
      <c r="G2867" s="384">
        <v>9855</v>
      </c>
      <c r="H2867" s="383" t="s">
        <v>14</v>
      </c>
      <c r="I2867" s="383" t="s">
        <v>693</v>
      </c>
      <c r="J2867" s="383" t="s">
        <v>617</v>
      </c>
      <c r="K2867" s="383" t="s">
        <v>618</v>
      </c>
      <c r="L2867" s="384">
        <v>29260</v>
      </c>
      <c r="M2867" s="383" t="s">
        <v>642</v>
      </c>
      <c r="N2867" s="383" t="s">
        <v>620</v>
      </c>
      <c r="O2867" s="383" t="s">
        <v>230</v>
      </c>
    </row>
    <row r="2868" spans="1:15">
      <c r="A2868" s="385">
        <v>42102</v>
      </c>
      <c r="B2868" s="383" t="s">
        <v>621</v>
      </c>
      <c r="C2868" s="383" t="s">
        <v>8</v>
      </c>
      <c r="D2868" s="383" t="s">
        <v>9</v>
      </c>
      <c r="E2868" s="383" t="s">
        <v>622</v>
      </c>
      <c r="F2868" s="383" t="s">
        <v>10</v>
      </c>
      <c r="G2868" s="384">
        <v>9855</v>
      </c>
      <c r="H2868" s="383" t="s">
        <v>14</v>
      </c>
      <c r="I2868" s="383" t="s">
        <v>693</v>
      </c>
      <c r="J2868" s="383" t="s">
        <v>617</v>
      </c>
      <c r="K2868" s="383" t="s">
        <v>618</v>
      </c>
      <c r="L2868" s="384">
        <v>29608</v>
      </c>
      <c r="M2868" s="383" t="s">
        <v>642</v>
      </c>
      <c r="N2868" s="383" t="s">
        <v>620</v>
      </c>
      <c r="O2868" s="383" t="s">
        <v>230</v>
      </c>
    </row>
    <row r="2869" spans="1:15">
      <c r="A2869" s="385">
        <v>42103</v>
      </c>
      <c r="B2869" s="383" t="s">
        <v>621</v>
      </c>
      <c r="C2869" s="383" t="s">
        <v>8</v>
      </c>
      <c r="D2869" s="383" t="s">
        <v>9</v>
      </c>
      <c r="E2869" s="383" t="s">
        <v>622</v>
      </c>
      <c r="F2869" s="383" t="s">
        <v>10</v>
      </c>
      <c r="G2869" s="384">
        <v>9855</v>
      </c>
      <c r="H2869" s="383" t="s">
        <v>14</v>
      </c>
      <c r="I2869" s="383" t="s">
        <v>693</v>
      </c>
      <c r="J2869" s="383" t="s">
        <v>617</v>
      </c>
      <c r="K2869" s="383" t="s">
        <v>618</v>
      </c>
      <c r="L2869" s="384">
        <v>29608</v>
      </c>
      <c r="M2869" s="383" t="s">
        <v>642</v>
      </c>
      <c r="N2869" s="383" t="s">
        <v>620</v>
      </c>
      <c r="O2869" s="383" t="s">
        <v>230</v>
      </c>
    </row>
    <row r="2870" spans="1:15">
      <c r="A2870" s="385">
        <v>42104</v>
      </c>
      <c r="B2870" s="383" t="s">
        <v>621</v>
      </c>
      <c r="C2870" s="383" t="s">
        <v>8</v>
      </c>
      <c r="D2870" s="383" t="s">
        <v>9</v>
      </c>
      <c r="E2870" s="383" t="s">
        <v>622</v>
      </c>
      <c r="F2870" s="383" t="s">
        <v>10</v>
      </c>
      <c r="G2870" s="384">
        <v>9855</v>
      </c>
      <c r="H2870" s="383" t="s">
        <v>14</v>
      </c>
      <c r="I2870" s="383" t="s">
        <v>693</v>
      </c>
      <c r="J2870" s="383" t="s">
        <v>617</v>
      </c>
      <c r="K2870" s="383" t="s">
        <v>618</v>
      </c>
      <c r="L2870" s="384">
        <v>29608</v>
      </c>
      <c r="M2870" s="383" t="s">
        <v>642</v>
      </c>
      <c r="N2870" s="383" t="s">
        <v>620</v>
      </c>
      <c r="O2870" s="383" t="s">
        <v>230</v>
      </c>
    </row>
    <row r="2871" spans="1:15">
      <c r="A2871" s="385">
        <v>42105</v>
      </c>
      <c r="B2871" s="383" t="s">
        <v>621</v>
      </c>
      <c r="C2871" s="383" t="s">
        <v>8</v>
      </c>
      <c r="D2871" s="383" t="s">
        <v>9</v>
      </c>
      <c r="E2871" s="383" t="s">
        <v>622</v>
      </c>
      <c r="F2871" s="383" t="s">
        <v>10</v>
      </c>
      <c r="G2871" s="384">
        <v>9855</v>
      </c>
      <c r="H2871" s="383" t="s">
        <v>14</v>
      </c>
      <c r="I2871" s="383" t="s">
        <v>693</v>
      </c>
      <c r="J2871" s="383" t="s">
        <v>617</v>
      </c>
      <c r="K2871" s="383" t="s">
        <v>618</v>
      </c>
      <c r="L2871" s="384">
        <v>29608</v>
      </c>
      <c r="M2871" s="383" t="s">
        <v>642</v>
      </c>
      <c r="N2871" s="383" t="s">
        <v>620</v>
      </c>
      <c r="O2871" s="383" t="s">
        <v>230</v>
      </c>
    </row>
    <row r="2872" spans="1:15">
      <c r="A2872" s="385">
        <v>42106</v>
      </c>
      <c r="B2872" s="383" t="s">
        <v>621</v>
      </c>
      <c r="C2872" s="383" t="s">
        <v>8</v>
      </c>
      <c r="D2872" s="383" t="s">
        <v>9</v>
      </c>
      <c r="E2872" s="383" t="s">
        <v>622</v>
      </c>
      <c r="F2872" s="383" t="s">
        <v>10</v>
      </c>
      <c r="G2872" s="384">
        <v>9855</v>
      </c>
      <c r="H2872" s="383" t="s">
        <v>14</v>
      </c>
      <c r="I2872" s="383" t="s">
        <v>693</v>
      </c>
      <c r="J2872" s="383" t="s">
        <v>617</v>
      </c>
      <c r="K2872" s="383" t="s">
        <v>618</v>
      </c>
      <c r="L2872" s="384">
        <v>29608</v>
      </c>
      <c r="M2872" s="383" t="s">
        <v>642</v>
      </c>
      <c r="N2872" s="383" t="s">
        <v>620</v>
      </c>
      <c r="O2872" s="383" t="s">
        <v>230</v>
      </c>
    </row>
    <row r="2873" spans="1:15">
      <c r="A2873" s="385">
        <v>42107</v>
      </c>
      <c r="B2873" s="383" t="s">
        <v>621</v>
      </c>
      <c r="C2873" s="383" t="s">
        <v>8</v>
      </c>
      <c r="D2873" s="383" t="s">
        <v>9</v>
      </c>
      <c r="E2873" s="383" t="s">
        <v>622</v>
      </c>
      <c r="F2873" s="383" t="s">
        <v>10</v>
      </c>
      <c r="G2873" s="384">
        <v>9855</v>
      </c>
      <c r="H2873" s="383" t="s">
        <v>14</v>
      </c>
      <c r="I2873" s="383" t="s">
        <v>693</v>
      </c>
      <c r="J2873" s="383" t="s">
        <v>617</v>
      </c>
      <c r="K2873" s="383" t="s">
        <v>618</v>
      </c>
      <c r="L2873" s="384">
        <v>29973</v>
      </c>
      <c r="M2873" s="383" t="s">
        <v>642</v>
      </c>
      <c r="N2873" s="383" t="s">
        <v>620</v>
      </c>
      <c r="O2873" s="383" t="s">
        <v>230</v>
      </c>
    </row>
    <row r="2874" spans="1:15">
      <c r="A2874" s="385">
        <v>42108</v>
      </c>
      <c r="B2874" s="383" t="s">
        <v>621</v>
      </c>
      <c r="C2874" s="383" t="s">
        <v>8</v>
      </c>
      <c r="D2874" s="383" t="s">
        <v>9</v>
      </c>
      <c r="E2874" s="383" t="s">
        <v>622</v>
      </c>
      <c r="F2874" s="383" t="s">
        <v>10</v>
      </c>
      <c r="G2874" s="384">
        <v>9855</v>
      </c>
      <c r="H2874" s="383" t="s">
        <v>14</v>
      </c>
      <c r="I2874" s="383" t="s">
        <v>693</v>
      </c>
      <c r="J2874" s="383" t="s">
        <v>617</v>
      </c>
      <c r="K2874" s="383" t="s">
        <v>618</v>
      </c>
      <c r="L2874" s="384">
        <v>30380</v>
      </c>
      <c r="M2874" s="383" t="s">
        <v>642</v>
      </c>
      <c r="N2874" s="383" t="s">
        <v>620</v>
      </c>
      <c r="O2874" s="383" t="s">
        <v>230</v>
      </c>
    </row>
    <row r="2875" spans="1:15">
      <c r="A2875" s="385">
        <v>42109</v>
      </c>
      <c r="B2875" s="383" t="s">
        <v>621</v>
      </c>
      <c r="C2875" s="383" t="s">
        <v>8</v>
      </c>
      <c r="D2875" s="383" t="s">
        <v>9</v>
      </c>
      <c r="E2875" s="383" t="s">
        <v>622</v>
      </c>
      <c r="F2875" s="383" t="s">
        <v>10</v>
      </c>
      <c r="G2875" s="384">
        <v>9855</v>
      </c>
      <c r="H2875" s="383" t="s">
        <v>14</v>
      </c>
      <c r="I2875" s="383" t="s">
        <v>693</v>
      </c>
      <c r="J2875" s="383" t="s">
        <v>617</v>
      </c>
      <c r="K2875" s="383" t="s">
        <v>618</v>
      </c>
      <c r="L2875" s="384">
        <v>30722</v>
      </c>
      <c r="M2875" s="383" t="s">
        <v>642</v>
      </c>
      <c r="N2875" s="383" t="s">
        <v>620</v>
      </c>
      <c r="O2875" s="383" t="s">
        <v>230</v>
      </c>
    </row>
    <row r="2876" spans="1:15">
      <c r="A2876" s="385">
        <v>42110</v>
      </c>
      <c r="B2876" s="383" t="s">
        <v>621</v>
      </c>
      <c r="C2876" s="383" t="s">
        <v>8</v>
      </c>
      <c r="D2876" s="383" t="s">
        <v>9</v>
      </c>
      <c r="E2876" s="383" t="s">
        <v>622</v>
      </c>
      <c r="F2876" s="383" t="s">
        <v>10</v>
      </c>
      <c r="G2876" s="384">
        <v>9855</v>
      </c>
      <c r="H2876" s="383" t="s">
        <v>14</v>
      </c>
      <c r="I2876" s="383" t="s">
        <v>693</v>
      </c>
      <c r="J2876" s="383" t="s">
        <v>617</v>
      </c>
      <c r="K2876" s="383" t="s">
        <v>618</v>
      </c>
      <c r="L2876" s="384">
        <v>30780</v>
      </c>
      <c r="M2876" s="383" t="s">
        <v>642</v>
      </c>
      <c r="N2876" s="383" t="s">
        <v>620</v>
      </c>
      <c r="O2876" s="383" t="s">
        <v>230</v>
      </c>
    </row>
    <row r="2877" spans="1:15">
      <c r="A2877" s="385">
        <v>42111</v>
      </c>
      <c r="B2877" s="383" t="s">
        <v>663</v>
      </c>
      <c r="C2877" s="383" t="s">
        <v>664</v>
      </c>
      <c r="D2877" s="383" t="s">
        <v>22</v>
      </c>
      <c r="E2877" s="383" t="s">
        <v>665</v>
      </c>
      <c r="F2877" s="383" t="s">
        <v>10</v>
      </c>
      <c r="G2877" s="384">
        <v>2185</v>
      </c>
      <c r="H2877" s="383" t="s">
        <v>704</v>
      </c>
      <c r="I2877" s="383" t="s">
        <v>705</v>
      </c>
      <c r="J2877" s="383" t="s">
        <v>617</v>
      </c>
      <c r="K2877" s="383" t="s">
        <v>618</v>
      </c>
      <c r="L2877" s="384">
        <v>30780</v>
      </c>
      <c r="M2877" s="383" t="s">
        <v>642</v>
      </c>
      <c r="N2877" s="383" t="s">
        <v>620</v>
      </c>
      <c r="O2877" s="383" t="s">
        <v>230</v>
      </c>
    </row>
    <row r="2878" spans="1:15">
      <c r="A2878" s="385">
        <v>42112</v>
      </c>
      <c r="B2878" s="383" t="s">
        <v>663</v>
      </c>
      <c r="C2878" s="383" t="s">
        <v>664</v>
      </c>
      <c r="D2878" s="383" t="s">
        <v>22</v>
      </c>
      <c r="E2878" s="383" t="s">
        <v>665</v>
      </c>
      <c r="F2878" s="383" t="s">
        <v>10</v>
      </c>
      <c r="G2878" s="384">
        <v>2185</v>
      </c>
      <c r="H2878" s="383" t="s">
        <v>704</v>
      </c>
      <c r="I2878" s="383" t="s">
        <v>705</v>
      </c>
      <c r="J2878" s="383" t="s">
        <v>617</v>
      </c>
      <c r="K2878" s="383" t="s">
        <v>618</v>
      </c>
      <c r="L2878" s="384">
        <v>30780</v>
      </c>
      <c r="M2878" s="383" t="s">
        <v>642</v>
      </c>
      <c r="N2878" s="383" t="s">
        <v>620</v>
      </c>
      <c r="O2878" s="383" t="s">
        <v>230</v>
      </c>
    </row>
    <row r="2879" spans="1:15">
      <c r="A2879" s="385">
        <v>42113</v>
      </c>
      <c r="B2879" s="383" t="s">
        <v>663</v>
      </c>
      <c r="C2879" s="383" t="s">
        <v>664</v>
      </c>
      <c r="D2879" s="383" t="s">
        <v>22</v>
      </c>
      <c r="E2879" s="383" t="s">
        <v>665</v>
      </c>
      <c r="F2879" s="383" t="s">
        <v>10</v>
      </c>
      <c r="G2879" s="384">
        <v>2185</v>
      </c>
      <c r="H2879" s="383" t="s">
        <v>704</v>
      </c>
      <c r="I2879" s="383" t="s">
        <v>705</v>
      </c>
      <c r="J2879" s="383" t="s">
        <v>617</v>
      </c>
      <c r="K2879" s="383" t="s">
        <v>618</v>
      </c>
      <c r="L2879" s="384">
        <v>30780</v>
      </c>
      <c r="M2879" s="383" t="s">
        <v>643</v>
      </c>
      <c r="N2879" s="383" t="s">
        <v>620</v>
      </c>
      <c r="O2879" s="383" t="s">
        <v>230</v>
      </c>
    </row>
    <row r="2880" spans="1:15">
      <c r="A2880" s="385">
        <v>42114</v>
      </c>
      <c r="B2880" s="383" t="s">
        <v>21</v>
      </c>
      <c r="C2880" s="383" t="s">
        <v>12</v>
      </c>
      <c r="D2880" s="383" t="s">
        <v>22</v>
      </c>
      <c r="E2880" s="383" t="s">
        <v>658</v>
      </c>
      <c r="F2880" s="383" t="s">
        <v>10</v>
      </c>
      <c r="G2880" s="384">
        <v>118</v>
      </c>
      <c r="H2880" s="383" t="s">
        <v>701</v>
      </c>
      <c r="I2880" s="383" t="s">
        <v>702</v>
      </c>
      <c r="J2880" s="383" t="s">
        <v>617</v>
      </c>
      <c r="K2880" s="383" t="s">
        <v>618</v>
      </c>
      <c r="L2880" s="384">
        <v>30780</v>
      </c>
      <c r="M2880" s="383" t="s">
        <v>643</v>
      </c>
      <c r="N2880" s="383" t="s">
        <v>620</v>
      </c>
      <c r="O2880" s="383" t="s">
        <v>230</v>
      </c>
    </row>
    <row r="2881" spans="1:15">
      <c r="A2881" s="385">
        <v>42115</v>
      </c>
      <c r="B2881" s="383" t="s">
        <v>21</v>
      </c>
      <c r="C2881" s="383" t="s">
        <v>12</v>
      </c>
      <c r="D2881" s="383" t="s">
        <v>22</v>
      </c>
      <c r="E2881" s="383" t="s">
        <v>658</v>
      </c>
      <c r="F2881" s="383" t="s">
        <v>10</v>
      </c>
      <c r="G2881" s="384">
        <v>118</v>
      </c>
      <c r="H2881" s="383" t="s">
        <v>701</v>
      </c>
      <c r="I2881" s="383" t="s">
        <v>702</v>
      </c>
      <c r="J2881" s="383" t="s">
        <v>617</v>
      </c>
      <c r="K2881" s="383" t="s">
        <v>618</v>
      </c>
      <c r="L2881" s="384">
        <v>30780</v>
      </c>
      <c r="M2881" s="383" t="s">
        <v>643</v>
      </c>
      <c r="N2881" s="383" t="s">
        <v>620</v>
      </c>
      <c r="O2881" s="383" t="s">
        <v>230</v>
      </c>
    </row>
    <row r="2882" spans="1:15">
      <c r="A2882" s="385">
        <v>42116</v>
      </c>
      <c r="B2882" s="383" t="s">
        <v>663</v>
      </c>
      <c r="C2882" s="383" t="s">
        <v>664</v>
      </c>
      <c r="D2882" s="383" t="s">
        <v>22</v>
      </c>
      <c r="E2882" s="383" t="s">
        <v>665</v>
      </c>
      <c r="F2882" s="383" t="s">
        <v>10</v>
      </c>
      <c r="G2882" s="384">
        <v>2800</v>
      </c>
      <c r="H2882" s="383" t="s">
        <v>704</v>
      </c>
      <c r="I2882" s="383" t="s">
        <v>722</v>
      </c>
      <c r="J2882" s="383" t="s">
        <v>617</v>
      </c>
      <c r="K2882" s="383" t="s">
        <v>618</v>
      </c>
      <c r="L2882" s="384">
        <v>30780</v>
      </c>
      <c r="M2882" s="383" t="s">
        <v>643</v>
      </c>
      <c r="N2882" s="383" t="s">
        <v>620</v>
      </c>
      <c r="O2882" s="383" t="s">
        <v>230</v>
      </c>
    </row>
    <row r="2883" spans="1:15">
      <c r="A2883" s="385">
        <v>42117</v>
      </c>
      <c r="B2883" s="383" t="s">
        <v>17</v>
      </c>
      <c r="C2883" s="383" t="s">
        <v>18</v>
      </c>
      <c r="D2883" s="383" t="s">
        <v>19</v>
      </c>
      <c r="E2883" s="383" t="s">
        <v>668</v>
      </c>
      <c r="F2883" s="383" t="s">
        <v>10</v>
      </c>
      <c r="G2883" s="384">
        <v>750</v>
      </c>
      <c r="H2883" s="383" t="s">
        <v>724</v>
      </c>
      <c r="I2883" s="383" t="s">
        <v>725</v>
      </c>
      <c r="J2883" s="383" t="s">
        <v>617</v>
      </c>
      <c r="K2883" s="383" t="s">
        <v>618</v>
      </c>
      <c r="L2883" s="384">
        <v>30780</v>
      </c>
      <c r="M2883" s="383" t="s">
        <v>643</v>
      </c>
      <c r="N2883" s="383" t="s">
        <v>620</v>
      </c>
      <c r="O2883" s="383" t="s">
        <v>230</v>
      </c>
    </row>
    <row r="2884" spans="1:15">
      <c r="A2884" s="385">
        <v>42118</v>
      </c>
      <c r="B2884" s="383" t="s">
        <v>17</v>
      </c>
      <c r="C2884" s="383" t="s">
        <v>18</v>
      </c>
      <c r="D2884" s="383" t="s">
        <v>19</v>
      </c>
      <c r="E2884" s="383" t="s">
        <v>668</v>
      </c>
      <c r="F2884" s="383" t="s">
        <v>10</v>
      </c>
      <c r="G2884" s="384">
        <v>750</v>
      </c>
      <c r="H2884" s="383" t="s">
        <v>724</v>
      </c>
      <c r="I2884" s="383" t="s">
        <v>725</v>
      </c>
      <c r="J2884" s="383" t="s">
        <v>617</v>
      </c>
      <c r="K2884" s="383" t="s">
        <v>618</v>
      </c>
      <c r="L2884" s="384">
        <v>30780</v>
      </c>
      <c r="M2884" s="383" t="s">
        <v>643</v>
      </c>
      <c r="N2884" s="383" t="s">
        <v>620</v>
      </c>
      <c r="O2884" s="383" t="s">
        <v>230</v>
      </c>
    </row>
    <row r="2885" spans="1:15">
      <c r="A2885" s="385">
        <v>42119</v>
      </c>
      <c r="B2885" s="383" t="s">
        <v>11</v>
      </c>
      <c r="C2885" s="383" t="s">
        <v>12</v>
      </c>
      <c r="D2885" s="383" t="s">
        <v>13</v>
      </c>
      <c r="E2885" s="383" t="s">
        <v>678</v>
      </c>
      <c r="F2885" s="383" t="s">
        <v>10</v>
      </c>
      <c r="G2885" s="384">
        <v>110</v>
      </c>
      <c r="H2885" s="383" t="s">
        <v>726</v>
      </c>
      <c r="I2885" s="383" t="s">
        <v>727</v>
      </c>
      <c r="J2885" s="383" t="s">
        <v>617</v>
      </c>
      <c r="K2885" s="383" t="s">
        <v>618</v>
      </c>
      <c r="L2885" s="384">
        <v>30780</v>
      </c>
      <c r="M2885" s="383" t="s">
        <v>643</v>
      </c>
      <c r="N2885" s="383" t="s">
        <v>620</v>
      </c>
      <c r="O2885" s="383" t="s">
        <v>230</v>
      </c>
    </row>
    <row r="2886" spans="1:15">
      <c r="A2886" s="385">
        <v>42120</v>
      </c>
      <c r="B2886" s="383" t="s">
        <v>11</v>
      </c>
      <c r="C2886" s="383" t="s">
        <v>12</v>
      </c>
      <c r="D2886" s="383" t="s">
        <v>13</v>
      </c>
      <c r="E2886" s="383" t="s">
        <v>678</v>
      </c>
      <c r="F2886" s="383" t="s">
        <v>10</v>
      </c>
      <c r="G2886" s="384">
        <v>110</v>
      </c>
      <c r="H2886" s="383" t="s">
        <v>726</v>
      </c>
      <c r="I2886" s="383" t="s">
        <v>727</v>
      </c>
      <c r="J2886" s="383" t="s">
        <v>617</v>
      </c>
      <c r="K2886" s="383" t="s">
        <v>618</v>
      </c>
      <c r="L2886" s="384">
        <v>30780</v>
      </c>
      <c r="M2886" s="383" t="s">
        <v>643</v>
      </c>
      <c r="N2886" s="383" t="s">
        <v>620</v>
      </c>
      <c r="O2886" s="383" t="s">
        <v>230</v>
      </c>
    </row>
    <row r="2887" spans="1:15">
      <c r="A2887" s="385">
        <v>42121</v>
      </c>
      <c r="B2887" s="383" t="s">
        <v>17</v>
      </c>
      <c r="C2887" s="383" t="s">
        <v>18</v>
      </c>
      <c r="D2887" s="383" t="s">
        <v>19</v>
      </c>
      <c r="E2887" s="383" t="s">
        <v>668</v>
      </c>
      <c r="F2887" s="383" t="s">
        <v>10</v>
      </c>
      <c r="G2887" s="384">
        <v>750</v>
      </c>
      <c r="H2887" s="383" t="s">
        <v>724</v>
      </c>
      <c r="I2887" s="383" t="s">
        <v>725</v>
      </c>
      <c r="J2887" s="383" t="s">
        <v>617</v>
      </c>
      <c r="K2887" s="383" t="s">
        <v>618</v>
      </c>
      <c r="L2887" s="384">
        <v>30780</v>
      </c>
      <c r="M2887" s="383" t="s">
        <v>643</v>
      </c>
      <c r="N2887" s="383" t="s">
        <v>620</v>
      </c>
      <c r="O2887" s="383" t="s">
        <v>230</v>
      </c>
    </row>
    <row r="2888" spans="1:15">
      <c r="A2888" s="385">
        <v>42122</v>
      </c>
      <c r="B2888" s="383" t="s">
        <v>11</v>
      </c>
      <c r="C2888" s="383" t="s">
        <v>12</v>
      </c>
      <c r="D2888" s="383" t="s">
        <v>13</v>
      </c>
      <c r="E2888" s="383" t="s">
        <v>678</v>
      </c>
      <c r="F2888" s="383" t="s">
        <v>10</v>
      </c>
      <c r="G2888" s="384">
        <v>110</v>
      </c>
      <c r="H2888" s="383" t="s">
        <v>726</v>
      </c>
      <c r="I2888" s="383" t="s">
        <v>727</v>
      </c>
      <c r="J2888" s="383" t="s">
        <v>617</v>
      </c>
      <c r="K2888" s="383" t="s">
        <v>618</v>
      </c>
      <c r="L2888" s="384">
        <v>30780</v>
      </c>
      <c r="M2888" s="383" t="s">
        <v>643</v>
      </c>
      <c r="N2888" s="383" t="s">
        <v>620</v>
      </c>
      <c r="O2888" s="383" t="s">
        <v>230</v>
      </c>
    </row>
    <row r="2889" spans="1:15">
      <c r="A2889" s="385">
        <v>42123</v>
      </c>
      <c r="B2889" s="383" t="s">
        <v>663</v>
      </c>
      <c r="C2889" s="383" t="s">
        <v>664</v>
      </c>
      <c r="D2889" s="383" t="s">
        <v>22</v>
      </c>
      <c r="E2889" s="383" t="s">
        <v>665</v>
      </c>
      <c r="F2889" s="383" t="s">
        <v>10</v>
      </c>
      <c r="G2889" s="384">
        <v>2800</v>
      </c>
      <c r="H2889" s="383" t="s">
        <v>704</v>
      </c>
      <c r="I2889" s="383" t="s">
        <v>722</v>
      </c>
      <c r="J2889" s="383" t="s">
        <v>617</v>
      </c>
      <c r="K2889" s="383" t="s">
        <v>618</v>
      </c>
      <c r="L2889" s="384">
        <v>30780</v>
      </c>
      <c r="M2889" s="383" t="s">
        <v>643</v>
      </c>
      <c r="N2889" s="383" t="s">
        <v>620</v>
      </c>
      <c r="O2889" s="383" t="s">
        <v>230</v>
      </c>
    </row>
    <row r="2890" spans="1:15">
      <c r="A2890" s="385">
        <v>42124</v>
      </c>
      <c r="B2890" s="383" t="s">
        <v>11</v>
      </c>
      <c r="C2890" s="383" t="s">
        <v>12</v>
      </c>
      <c r="D2890" s="383" t="s">
        <v>13</v>
      </c>
      <c r="E2890" s="383" t="s">
        <v>678</v>
      </c>
      <c r="F2890" s="383" t="s">
        <v>10</v>
      </c>
      <c r="G2890" s="384">
        <v>110</v>
      </c>
      <c r="H2890" s="383" t="s">
        <v>726</v>
      </c>
      <c r="I2890" s="383" t="s">
        <v>727</v>
      </c>
      <c r="J2890" s="383" t="s">
        <v>617</v>
      </c>
      <c r="K2890" s="383" t="s">
        <v>618</v>
      </c>
      <c r="L2890" s="384">
        <v>30780</v>
      </c>
      <c r="M2890" s="383" t="s">
        <v>643</v>
      </c>
      <c r="N2890" s="383" t="s">
        <v>620</v>
      </c>
      <c r="O2890" s="383" t="s">
        <v>230</v>
      </c>
    </row>
    <row r="2891" spans="1:15">
      <c r="A2891" s="385">
        <v>42125</v>
      </c>
      <c r="B2891" s="383" t="s">
        <v>663</v>
      </c>
      <c r="C2891" s="383" t="s">
        <v>664</v>
      </c>
      <c r="D2891" s="383" t="s">
        <v>22</v>
      </c>
      <c r="E2891" s="383" t="s">
        <v>665</v>
      </c>
      <c r="F2891" s="383" t="s">
        <v>10</v>
      </c>
      <c r="G2891" s="384">
        <v>2800</v>
      </c>
      <c r="H2891" s="383" t="s">
        <v>704</v>
      </c>
      <c r="I2891" s="383" t="s">
        <v>722</v>
      </c>
      <c r="J2891" s="383" t="s">
        <v>617</v>
      </c>
      <c r="K2891" s="383" t="s">
        <v>618</v>
      </c>
      <c r="L2891" s="384">
        <v>30780</v>
      </c>
      <c r="M2891" s="383" t="s">
        <v>643</v>
      </c>
      <c r="N2891" s="383" t="s">
        <v>620</v>
      </c>
      <c r="O2891" s="383" t="s">
        <v>230</v>
      </c>
    </row>
    <row r="2892" spans="1:15">
      <c r="A2892" s="385">
        <v>42126</v>
      </c>
      <c r="B2892" s="383" t="s">
        <v>17</v>
      </c>
      <c r="C2892" s="383" t="s">
        <v>18</v>
      </c>
      <c r="D2892" s="383" t="s">
        <v>19</v>
      </c>
      <c r="E2892" s="383" t="s">
        <v>668</v>
      </c>
      <c r="F2892" s="383" t="s">
        <v>10</v>
      </c>
      <c r="G2892" s="384">
        <v>-2250</v>
      </c>
      <c r="H2892" s="383" t="s">
        <v>724</v>
      </c>
      <c r="I2892" s="383" t="s">
        <v>746</v>
      </c>
      <c r="J2892" s="383" t="s">
        <v>617</v>
      </c>
      <c r="K2892" s="383" t="s">
        <v>618</v>
      </c>
      <c r="L2892" s="384">
        <v>30780</v>
      </c>
      <c r="M2892" s="383" t="s">
        <v>643</v>
      </c>
      <c r="N2892" s="383" t="s">
        <v>620</v>
      </c>
      <c r="O2892" s="383" t="s">
        <v>230</v>
      </c>
    </row>
    <row r="2893" spans="1:15">
      <c r="A2893" s="385">
        <v>42127</v>
      </c>
      <c r="B2893" s="383" t="s">
        <v>11</v>
      </c>
      <c r="C2893" s="383" t="s">
        <v>12</v>
      </c>
      <c r="D2893" s="383" t="s">
        <v>13</v>
      </c>
      <c r="E2893" s="383" t="s">
        <v>678</v>
      </c>
      <c r="F2893" s="383" t="s">
        <v>10</v>
      </c>
      <c r="G2893" s="384">
        <v>247</v>
      </c>
      <c r="H2893" s="383" t="s">
        <v>730</v>
      </c>
      <c r="I2893" s="383" t="s">
        <v>731</v>
      </c>
      <c r="J2893" s="383" t="s">
        <v>617</v>
      </c>
      <c r="K2893" s="383" t="s">
        <v>618</v>
      </c>
      <c r="L2893" s="384">
        <v>30780</v>
      </c>
      <c r="M2893" s="383" t="s">
        <v>643</v>
      </c>
      <c r="N2893" s="383" t="s">
        <v>620</v>
      </c>
      <c r="O2893" s="383" t="s">
        <v>230</v>
      </c>
    </row>
    <row r="2894" spans="1:15">
      <c r="A2894" s="385">
        <v>42128</v>
      </c>
      <c r="B2894" s="383" t="s">
        <v>11</v>
      </c>
      <c r="C2894" s="383" t="s">
        <v>12</v>
      </c>
      <c r="D2894" s="383" t="s">
        <v>13</v>
      </c>
      <c r="E2894" s="383" t="s">
        <v>678</v>
      </c>
      <c r="F2894" s="383" t="s">
        <v>10</v>
      </c>
      <c r="G2894" s="384">
        <v>247</v>
      </c>
      <c r="H2894" s="383" t="s">
        <v>730</v>
      </c>
      <c r="I2894" s="383" t="s">
        <v>731</v>
      </c>
      <c r="J2894" s="383" t="s">
        <v>617</v>
      </c>
      <c r="K2894" s="383" t="s">
        <v>618</v>
      </c>
      <c r="L2894" s="384">
        <v>30780</v>
      </c>
      <c r="M2894" s="383" t="s">
        <v>643</v>
      </c>
      <c r="N2894" s="383" t="s">
        <v>620</v>
      </c>
      <c r="O2894" s="383" t="s">
        <v>230</v>
      </c>
    </row>
    <row r="2895" spans="1:15">
      <c r="A2895" s="385">
        <v>42129</v>
      </c>
      <c r="B2895" s="383" t="s">
        <v>21</v>
      </c>
      <c r="C2895" s="383" t="s">
        <v>12</v>
      </c>
      <c r="D2895" s="383" t="s">
        <v>22</v>
      </c>
      <c r="E2895" s="383" t="s">
        <v>658</v>
      </c>
      <c r="F2895" s="383" t="s">
        <v>10</v>
      </c>
      <c r="G2895" s="384">
        <v>118</v>
      </c>
      <c r="H2895" s="383" t="s">
        <v>701</v>
      </c>
      <c r="I2895" s="383" t="s">
        <v>702</v>
      </c>
      <c r="J2895" s="383" t="s">
        <v>617</v>
      </c>
      <c r="K2895" s="383" t="s">
        <v>618</v>
      </c>
      <c r="L2895" s="384">
        <v>30780</v>
      </c>
      <c r="M2895" s="383" t="s">
        <v>643</v>
      </c>
      <c r="N2895" s="383" t="s">
        <v>620</v>
      </c>
      <c r="O2895" s="383" t="s">
        <v>230</v>
      </c>
    </row>
    <row r="2896" spans="1:15">
      <c r="A2896" s="385">
        <v>42130</v>
      </c>
      <c r="B2896" s="383" t="s">
        <v>21</v>
      </c>
      <c r="C2896" s="383" t="s">
        <v>12</v>
      </c>
      <c r="D2896" s="383" t="s">
        <v>22</v>
      </c>
      <c r="E2896" s="383" t="s">
        <v>658</v>
      </c>
      <c r="F2896" s="383" t="s">
        <v>10</v>
      </c>
      <c r="G2896" s="384">
        <v>118</v>
      </c>
      <c r="H2896" s="383" t="s">
        <v>701</v>
      </c>
      <c r="I2896" s="383" t="s">
        <v>702</v>
      </c>
      <c r="J2896" s="383" t="s">
        <v>617</v>
      </c>
      <c r="K2896" s="383" t="s">
        <v>618</v>
      </c>
      <c r="L2896" s="384">
        <v>30780</v>
      </c>
      <c r="M2896" s="383" t="s">
        <v>643</v>
      </c>
      <c r="N2896" s="383" t="s">
        <v>620</v>
      </c>
      <c r="O2896" s="383" t="s">
        <v>230</v>
      </c>
    </row>
    <row r="2897" spans="1:15">
      <c r="A2897" s="385">
        <v>42131</v>
      </c>
      <c r="B2897" s="383" t="s">
        <v>21</v>
      </c>
      <c r="C2897" s="383" t="s">
        <v>12</v>
      </c>
      <c r="D2897" s="383" t="s">
        <v>22</v>
      </c>
      <c r="E2897" s="383" t="s">
        <v>658</v>
      </c>
      <c r="F2897" s="383" t="s">
        <v>10</v>
      </c>
      <c r="G2897" s="384">
        <v>118</v>
      </c>
      <c r="H2897" s="383" t="s">
        <v>701</v>
      </c>
      <c r="I2897" s="383" t="s">
        <v>702</v>
      </c>
      <c r="J2897" s="383" t="s">
        <v>617</v>
      </c>
      <c r="K2897" s="383" t="s">
        <v>618</v>
      </c>
      <c r="L2897" s="384">
        <v>30780</v>
      </c>
      <c r="M2897" s="383" t="s">
        <v>643</v>
      </c>
      <c r="N2897" s="383" t="s">
        <v>620</v>
      </c>
      <c r="O2897" s="383" t="s">
        <v>230</v>
      </c>
    </row>
    <row r="2898" spans="1:15">
      <c r="A2898" s="385">
        <v>42132</v>
      </c>
      <c r="B2898" s="383" t="s">
        <v>21</v>
      </c>
      <c r="C2898" s="383" t="s">
        <v>12</v>
      </c>
      <c r="D2898" s="383" t="s">
        <v>22</v>
      </c>
      <c r="E2898" s="383" t="s">
        <v>658</v>
      </c>
      <c r="F2898" s="383" t="s">
        <v>10</v>
      </c>
      <c r="G2898" s="384">
        <v>118</v>
      </c>
      <c r="H2898" s="383" t="s">
        <v>701</v>
      </c>
      <c r="I2898" s="383" t="s">
        <v>702</v>
      </c>
      <c r="J2898" s="383" t="s">
        <v>617</v>
      </c>
      <c r="K2898" s="383" t="s">
        <v>618</v>
      </c>
      <c r="L2898" s="384">
        <v>30780</v>
      </c>
      <c r="M2898" s="383" t="s">
        <v>643</v>
      </c>
      <c r="N2898" s="383" t="s">
        <v>620</v>
      </c>
      <c r="O2898" s="383" t="s">
        <v>230</v>
      </c>
    </row>
    <row r="2899" spans="1:15">
      <c r="A2899" s="385">
        <v>42133</v>
      </c>
      <c r="B2899" s="383" t="s">
        <v>739</v>
      </c>
      <c r="C2899" s="383" t="s">
        <v>8</v>
      </c>
      <c r="D2899" s="383" t="s">
        <v>36</v>
      </c>
      <c r="E2899" s="383" t="s">
        <v>740</v>
      </c>
      <c r="F2899" s="383" t="s">
        <v>10</v>
      </c>
      <c r="G2899" s="384">
        <v>5098</v>
      </c>
      <c r="H2899" s="383" t="s">
        <v>741</v>
      </c>
      <c r="I2899" s="383" t="s">
        <v>742</v>
      </c>
      <c r="J2899" s="383" t="s">
        <v>617</v>
      </c>
      <c r="K2899" s="383" t="s">
        <v>618</v>
      </c>
      <c r="L2899" s="384">
        <v>30780</v>
      </c>
      <c r="M2899" s="383" t="s">
        <v>643</v>
      </c>
      <c r="N2899" s="383" t="s">
        <v>620</v>
      </c>
      <c r="O2899" s="383" t="s">
        <v>230</v>
      </c>
    </row>
    <row r="2900" spans="1:15">
      <c r="A2900" s="385">
        <v>42134</v>
      </c>
      <c r="B2900" s="383" t="s">
        <v>739</v>
      </c>
      <c r="C2900" s="383" t="s">
        <v>8</v>
      </c>
      <c r="D2900" s="383" t="s">
        <v>36</v>
      </c>
      <c r="E2900" s="383" t="s">
        <v>740</v>
      </c>
      <c r="F2900" s="383" t="s">
        <v>10</v>
      </c>
      <c r="G2900" s="384">
        <v>5098</v>
      </c>
      <c r="H2900" s="383" t="s">
        <v>741</v>
      </c>
      <c r="I2900" s="383" t="s">
        <v>742</v>
      </c>
      <c r="J2900" s="383" t="s">
        <v>617</v>
      </c>
      <c r="K2900" s="383" t="s">
        <v>618</v>
      </c>
      <c r="L2900" s="384">
        <v>30780</v>
      </c>
      <c r="M2900" s="383" t="s">
        <v>643</v>
      </c>
      <c r="N2900" s="383" t="s">
        <v>620</v>
      </c>
      <c r="O2900" s="383" t="s">
        <v>230</v>
      </c>
    </row>
    <row r="2901" spans="1:15">
      <c r="A2901" s="385">
        <v>42135</v>
      </c>
      <c r="B2901" s="383" t="s">
        <v>739</v>
      </c>
      <c r="C2901" s="383" t="s">
        <v>8</v>
      </c>
      <c r="D2901" s="383" t="s">
        <v>36</v>
      </c>
      <c r="E2901" s="383" t="s">
        <v>740</v>
      </c>
      <c r="F2901" s="383" t="s">
        <v>10</v>
      </c>
      <c r="G2901" s="384">
        <v>4084</v>
      </c>
      <c r="H2901" s="383" t="s">
        <v>741</v>
      </c>
      <c r="I2901" s="383" t="s">
        <v>745</v>
      </c>
      <c r="J2901" s="383" t="s">
        <v>617</v>
      </c>
      <c r="K2901" s="383" t="s">
        <v>618</v>
      </c>
      <c r="L2901" s="384">
        <v>30780</v>
      </c>
      <c r="M2901" s="383" t="s">
        <v>643</v>
      </c>
      <c r="N2901" s="383" t="s">
        <v>620</v>
      </c>
      <c r="O2901" s="383" t="s">
        <v>230</v>
      </c>
    </row>
    <row r="2902" spans="1:15">
      <c r="A2902" s="385">
        <v>42136</v>
      </c>
      <c r="B2902" s="383" t="s">
        <v>11</v>
      </c>
      <c r="C2902" s="383" t="s">
        <v>12</v>
      </c>
      <c r="D2902" s="383" t="s">
        <v>13</v>
      </c>
      <c r="E2902" s="383" t="s">
        <v>678</v>
      </c>
      <c r="F2902" s="383" t="s">
        <v>10</v>
      </c>
      <c r="G2902" s="384">
        <v>247</v>
      </c>
      <c r="H2902" s="383" t="s">
        <v>730</v>
      </c>
      <c r="I2902" s="383" t="s">
        <v>731</v>
      </c>
      <c r="J2902" s="383" t="s">
        <v>617</v>
      </c>
      <c r="K2902" s="383" t="s">
        <v>618</v>
      </c>
      <c r="L2902" s="384">
        <v>30780</v>
      </c>
      <c r="M2902" s="383" t="s">
        <v>643</v>
      </c>
      <c r="N2902" s="383" t="s">
        <v>620</v>
      </c>
      <c r="O2902" s="383" t="s">
        <v>230</v>
      </c>
    </row>
    <row r="2903" spans="1:15">
      <c r="A2903" s="385">
        <v>42137</v>
      </c>
      <c r="B2903" s="383" t="s">
        <v>11</v>
      </c>
      <c r="C2903" s="383" t="s">
        <v>12</v>
      </c>
      <c r="D2903" s="383" t="s">
        <v>13</v>
      </c>
      <c r="E2903" s="383" t="s">
        <v>678</v>
      </c>
      <c r="F2903" s="383" t="s">
        <v>10</v>
      </c>
      <c r="G2903" s="384">
        <v>247</v>
      </c>
      <c r="H2903" s="383" t="s">
        <v>730</v>
      </c>
      <c r="I2903" s="383" t="s">
        <v>731</v>
      </c>
      <c r="J2903" s="383" t="s">
        <v>617</v>
      </c>
      <c r="K2903" s="383" t="s">
        <v>618</v>
      </c>
      <c r="L2903" s="384">
        <v>30780</v>
      </c>
      <c r="M2903" s="383" t="s">
        <v>644</v>
      </c>
      <c r="N2903" s="383" t="s">
        <v>620</v>
      </c>
      <c r="O2903" s="383" t="s">
        <v>230</v>
      </c>
    </row>
    <row r="2904" spans="1:15">
      <c r="A2904" s="385">
        <v>42138</v>
      </c>
      <c r="B2904" s="383" t="s">
        <v>11</v>
      </c>
      <c r="C2904" s="383" t="s">
        <v>12</v>
      </c>
      <c r="D2904" s="383" t="s">
        <v>13</v>
      </c>
      <c r="E2904" s="383" t="s">
        <v>678</v>
      </c>
      <c r="F2904" s="383" t="s">
        <v>10</v>
      </c>
      <c r="G2904" s="384">
        <v>247</v>
      </c>
      <c r="H2904" s="383" t="s">
        <v>730</v>
      </c>
      <c r="I2904" s="383" t="s">
        <v>731</v>
      </c>
      <c r="J2904" s="383" t="s">
        <v>617</v>
      </c>
      <c r="K2904" s="383" t="s">
        <v>618</v>
      </c>
      <c r="L2904" s="384">
        <v>30780</v>
      </c>
      <c r="M2904" s="383" t="s">
        <v>644</v>
      </c>
      <c r="N2904" s="383" t="s">
        <v>620</v>
      </c>
      <c r="O2904" s="383" t="s">
        <v>230</v>
      </c>
    </row>
    <row r="2905" spans="1:15">
      <c r="A2905" s="385">
        <v>42139</v>
      </c>
      <c r="B2905" s="383" t="s">
        <v>11</v>
      </c>
      <c r="C2905" s="383" t="s">
        <v>12</v>
      </c>
      <c r="D2905" s="383" t="s">
        <v>13</v>
      </c>
      <c r="E2905" s="383" t="s">
        <v>678</v>
      </c>
      <c r="F2905" s="383" t="s">
        <v>10</v>
      </c>
      <c r="G2905" s="384">
        <v>247</v>
      </c>
      <c r="H2905" s="383" t="s">
        <v>730</v>
      </c>
      <c r="I2905" s="383" t="s">
        <v>731</v>
      </c>
      <c r="J2905" s="383" t="s">
        <v>617</v>
      </c>
      <c r="K2905" s="383" t="s">
        <v>618</v>
      </c>
      <c r="L2905" s="384">
        <v>30780</v>
      </c>
      <c r="M2905" s="383" t="s">
        <v>644</v>
      </c>
      <c r="N2905" s="383" t="s">
        <v>620</v>
      </c>
      <c r="O2905" s="383" t="s">
        <v>230</v>
      </c>
    </row>
    <row r="2906" spans="1:15">
      <c r="A2906" s="385">
        <v>42140</v>
      </c>
      <c r="B2906" s="383" t="s">
        <v>21</v>
      </c>
      <c r="C2906" s="383" t="s">
        <v>12</v>
      </c>
      <c r="D2906" s="383" t="s">
        <v>22</v>
      </c>
      <c r="E2906" s="383" t="s">
        <v>658</v>
      </c>
      <c r="F2906" s="383" t="s">
        <v>10</v>
      </c>
      <c r="G2906" s="384">
        <v>520</v>
      </c>
      <c r="H2906" s="383" t="s">
        <v>733</v>
      </c>
      <c r="I2906" s="383" t="s">
        <v>734</v>
      </c>
      <c r="J2906" s="383" t="s">
        <v>617</v>
      </c>
      <c r="K2906" s="383" t="s">
        <v>618</v>
      </c>
      <c r="L2906" s="384">
        <v>30780</v>
      </c>
      <c r="M2906" s="383" t="s">
        <v>644</v>
      </c>
      <c r="N2906" s="383" t="s">
        <v>620</v>
      </c>
      <c r="O2906" s="383" t="s">
        <v>230</v>
      </c>
    </row>
    <row r="2907" spans="1:15">
      <c r="A2907" s="385">
        <v>42141</v>
      </c>
      <c r="B2907" s="383" t="s">
        <v>21</v>
      </c>
      <c r="C2907" s="383" t="s">
        <v>12</v>
      </c>
      <c r="D2907" s="383" t="s">
        <v>22</v>
      </c>
      <c r="E2907" s="383" t="s">
        <v>658</v>
      </c>
      <c r="F2907" s="383" t="s">
        <v>10</v>
      </c>
      <c r="G2907" s="384">
        <v>520</v>
      </c>
      <c r="H2907" s="383" t="s">
        <v>733</v>
      </c>
      <c r="I2907" s="383" t="s">
        <v>734</v>
      </c>
      <c r="J2907" s="383" t="s">
        <v>617</v>
      </c>
      <c r="K2907" s="383" t="s">
        <v>618</v>
      </c>
      <c r="L2907" s="384">
        <v>30780</v>
      </c>
      <c r="M2907" s="383" t="s">
        <v>644</v>
      </c>
      <c r="N2907" s="383" t="s">
        <v>620</v>
      </c>
      <c r="O2907" s="383" t="s">
        <v>230</v>
      </c>
    </row>
    <row r="2908" spans="1:15">
      <c r="A2908" s="385">
        <v>42142</v>
      </c>
      <c r="B2908" s="383" t="s">
        <v>11</v>
      </c>
      <c r="C2908" s="383" t="s">
        <v>12</v>
      </c>
      <c r="D2908" s="383" t="s">
        <v>13</v>
      </c>
      <c r="E2908" s="383" t="s">
        <v>678</v>
      </c>
      <c r="F2908" s="383" t="s">
        <v>10</v>
      </c>
      <c r="G2908" s="384">
        <v>110</v>
      </c>
      <c r="H2908" s="383" t="s">
        <v>726</v>
      </c>
      <c r="I2908" s="383" t="s">
        <v>727</v>
      </c>
      <c r="J2908" s="383" t="s">
        <v>617</v>
      </c>
      <c r="K2908" s="383" t="s">
        <v>618</v>
      </c>
      <c r="L2908" s="384">
        <v>30780</v>
      </c>
      <c r="M2908" s="383" t="s">
        <v>644</v>
      </c>
      <c r="N2908" s="383" t="s">
        <v>620</v>
      </c>
      <c r="O2908" s="383" t="s">
        <v>230</v>
      </c>
    </row>
    <row r="2909" spans="1:15">
      <c r="A2909" s="385">
        <v>42143</v>
      </c>
      <c r="B2909" s="383" t="s">
        <v>17</v>
      </c>
      <c r="C2909" s="383" t="s">
        <v>18</v>
      </c>
      <c r="D2909" s="383" t="s">
        <v>19</v>
      </c>
      <c r="E2909" s="383" t="s">
        <v>668</v>
      </c>
      <c r="F2909" s="383" t="s">
        <v>10</v>
      </c>
      <c r="G2909" s="384">
        <v>1500</v>
      </c>
      <c r="H2909" s="383" t="s">
        <v>724</v>
      </c>
      <c r="I2909" s="383" t="s">
        <v>732</v>
      </c>
      <c r="J2909" s="383" t="s">
        <v>617</v>
      </c>
      <c r="K2909" s="383" t="s">
        <v>618</v>
      </c>
      <c r="L2909" s="384">
        <v>30780</v>
      </c>
      <c r="M2909" s="383" t="s">
        <v>644</v>
      </c>
      <c r="N2909" s="383" t="s">
        <v>620</v>
      </c>
      <c r="O2909" s="383" t="s">
        <v>230</v>
      </c>
    </row>
    <row r="2910" spans="1:15">
      <c r="A2910" s="385">
        <v>42144</v>
      </c>
      <c r="B2910" s="383" t="s">
        <v>11</v>
      </c>
      <c r="C2910" s="383" t="s">
        <v>12</v>
      </c>
      <c r="D2910" s="383" t="s">
        <v>13</v>
      </c>
      <c r="E2910" s="383" t="s">
        <v>678</v>
      </c>
      <c r="F2910" s="383" t="s">
        <v>10</v>
      </c>
      <c r="G2910" s="384">
        <v>110</v>
      </c>
      <c r="H2910" s="383" t="s">
        <v>726</v>
      </c>
      <c r="I2910" s="383" t="s">
        <v>727</v>
      </c>
      <c r="J2910" s="383" t="s">
        <v>617</v>
      </c>
      <c r="K2910" s="383" t="s">
        <v>618</v>
      </c>
      <c r="L2910" s="384">
        <v>30780</v>
      </c>
      <c r="M2910" s="383" t="s">
        <v>644</v>
      </c>
      <c r="N2910" s="383" t="s">
        <v>620</v>
      </c>
      <c r="O2910" s="383" t="s">
        <v>230</v>
      </c>
    </row>
    <row r="2911" spans="1:15">
      <c r="A2911" s="385">
        <v>42145</v>
      </c>
      <c r="B2911" s="383" t="s">
        <v>11</v>
      </c>
      <c r="C2911" s="383" t="s">
        <v>12</v>
      </c>
      <c r="D2911" s="383" t="s">
        <v>13</v>
      </c>
      <c r="E2911" s="383" t="s">
        <v>678</v>
      </c>
      <c r="F2911" s="383" t="s">
        <v>10</v>
      </c>
      <c r="G2911" s="384">
        <v>110</v>
      </c>
      <c r="H2911" s="383" t="s">
        <v>726</v>
      </c>
      <c r="I2911" s="383" t="s">
        <v>727</v>
      </c>
      <c r="J2911" s="383" t="s">
        <v>617</v>
      </c>
      <c r="K2911" s="383" t="s">
        <v>618</v>
      </c>
      <c r="L2911" s="384">
        <v>30780</v>
      </c>
      <c r="M2911" s="383" t="s">
        <v>644</v>
      </c>
      <c r="N2911" s="383" t="s">
        <v>620</v>
      </c>
      <c r="O2911" s="383" t="s">
        <v>230</v>
      </c>
    </row>
    <row r="2912" spans="1:15">
      <c r="A2912" s="385">
        <v>42146</v>
      </c>
      <c r="B2912" s="383" t="s">
        <v>17</v>
      </c>
      <c r="C2912" s="383" t="s">
        <v>18</v>
      </c>
      <c r="D2912" s="383" t="s">
        <v>19</v>
      </c>
      <c r="E2912" s="383" t="s">
        <v>668</v>
      </c>
      <c r="F2912" s="383" t="s">
        <v>10</v>
      </c>
      <c r="G2912" s="384">
        <v>750</v>
      </c>
      <c r="H2912" s="383" t="s">
        <v>724</v>
      </c>
      <c r="I2912" s="383" t="s">
        <v>732</v>
      </c>
      <c r="J2912" s="383" t="s">
        <v>617</v>
      </c>
      <c r="K2912" s="383" t="s">
        <v>618</v>
      </c>
      <c r="L2912" s="384">
        <v>30780</v>
      </c>
      <c r="M2912" s="383" t="s">
        <v>644</v>
      </c>
      <c r="N2912" s="383" t="s">
        <v>620</v>
      </c>
      <c r="O2912" s="383" t="s">
        <v>230</v>
      </c>
    </row>
    <row r="2913" spans="1:15">
      <c r="A2913" s="385">
        <v>42147</v>
      </c>
      <c r="B2913" s="383" t="s">
        <v>21</v>
      </c>
      <c r="C2913" s="383" t="s">
        <v>12</v>
      </c>
      <c r="D2913" s="383" t="s">
        <v>22</v>
      </c>
      <c r="E2913" s="383" t="s">
        <v>658</v>
      </c>
      <c r="F2913" s="383" t="s">
        <v>10</v>
      </c>
      <c r="G2913" s="384">
        <v>520</v>
      </c>
      <c r="H2913" s="383" t="s">
        <v>733</v>
      </c>
      <c r="I2913" s="383" t="s">
        <v>734</v>
      </c>
      <c r="J2913" s="383" t="s">
        <v>617</v>
      </c>
      <c r="K2913" s="383" t="s">
        <v>618</v>
      </c>
      <c r="L2913" s="384">
        <v>30780</v>
      </c>
      <c r="M2913" s="383" t="s">
        <v>645</v>
      </c>
      <c r="N2913" s="383" t="s">
        <v>620</v>
      </c>
      <c r="O2913" s="383" t="s">
        <v>230</v>
      </c>
    </row>
    <row r="2914" spans="1:15">
      <c r="A2914" s="385">
        <v>42148</v>
      </c>
      <c r="B2914" s="383" t="s">
        <v>739</v>
      </c>
      <c r="C2914" s="383" t="s">
        <v>8</v>
      </c>
      <c r="D2914" s="383" t="s">
        <v>36</v>
      </c>
      <c r="E2914" s="383" t="s">
        <v>740</v>
      </c>
      <c r="F2914" s="383" t="s">
        <v>10</v>
      </c>
      <c r="G2914" s="384">
        <v>5098</v>
      </c>
      <c r="H2914" s="383" t="s">
        <v>741</v>
      </c>
      <c r="I2914" s="383" t="s">
        <v>742</v>
      </c>
      <c r="J2914" s="383" t="s">
        <v>617</v>
      </c>
      <c r="K2914" s="383" t="s">
        <v>618</v>
      </c>
      <c r="L2914" s="384">
        <v>30780</v>
      </c>
      <c r="M2914" s="383" t="s">
        <v>645</v>
      </c>
      <c r="N2914" s="383" t="s">
        <v>620</v>
      </c>
      <c r="O2914" s="383" t="s">
        <v>230</v>
      </c>
    </row>
    <row r="2915" spans="1:15">
      <c r="A2915" s="385">
        <v>42149</v>
      </c>
      <c r="B2915" s="383" t="s">
        <v>11</v>
      </c>
      <c r="C2915" s="383" t="s">
        <v>12</v>
      </c>
      <c r="D2915" s="383" t="s">
        <v>13</v>
      </c>
      <c r="E2915" s="383" t="s">
        <v>678</v>
      </c>
      <c r="F2915" s="383" t="s">
        <v>10</v>
      </c>
      <c r="G2915" s="384">
        <v>374</v>
      </c>
      <c r="H2915" s="383" t="s">
        <v>730</v>
      </c>
      <c r="I2915" s="383" t="s">
        <v>738</v>
      </c>
      <c r="J2915" s="383" t="s">
        <v>617</v>
      </c>
      <c r="K2915" s="383" t="s">
        <v>618</v>
      </c>
      <c r="L2915" s="384">
        <v>30780</v>
      </c>
      <c r="M2915" s="383" t="s">
        <v>645</v>
      </c>
      <c r="N2915" s="383" t="s">
        <v>620</v>
      </c>
      <c r="O2915" s="383" t="s">
        <v>230</v>
      </c>
    </row>
    <row r="2916" spans="1:15">
      <c r="A2916" s="385">
        <v>42150</v>
      </c>
      <c r="B2916" s="383" t="s">
        <v>11</v>
      </c>
      <c r="C2916" s="383" t="s">
        <v>12</v>
      </c>
      <c r="D2916" s="383" t="s">
        <v>13</v>
      </c>
      <c r="E2916" s="383" t="s">
        <v>678</v>
      </c>
      <c r="F2916" s="383" t="s">
        <v>10</v>
      </c>
      <c r="G2916" s="384">
        <v>374</v>
      </c>
      <c r="H2916" s="383" t="s">
        <v>730</v>
      </c>
      <c r="I2916" s="383" t="s">
        <v>738</v>
      </c>
      <c r="J2916" s="383" t="s">
        <v>617</v>
      </c>
      <c r="K2916" s="383" t="s">
        <v>618</v>
      </c>
      <c r="L2916" s="384">
        <v>30780</v>
      </c>
      <c r="M2916" s="383" t="s">
        <v>645</v>
      </c>
      <c r="N2916" s="383" t="s">
        <v>620</v>
      </c>
      <c r="O2916" s="383" t="s">
        <v>230</v>
      </c>
    </row>
    <row r="2917" spans="1:15">
      <c r="A2917" s="385">
        <v>41997</v>
      </c>
      <c r="B2917" s="383" t="s">
        <v>11</v>
      </c>
      <c r="C2917" s="383" t="s">
        <v>12</v>
      </c>
      <c r="D2917" s="383" t="s">
        <v>13</v>
      </c>
      <c r="E2917" s="383" t="s">
        <v>678</v>
      </c>
      <c r="F2917" s="383" t="s">
        <v>10</v>
      </c>
      <c r="G2917" s="384">
        <v>247</v>
      </c>
      <c r="H2917" s="383" t="s">
        <v>730</v>
      </c>
      <c r="I2917" s="383" t="s">
        <v>731</v>
      </c>
      <c r="J2917" s="383" t="s">
        <v>617</v>
      </c>
      <c r="K2917" s="383" t="s">
        <v>618</v>
      </c>
      <c r="L2917" s="384">
        <v>0</v>
      </c>
      <c r="M2917" s="383" t="s">
        <v>619</v>
      </c>
      <c r="N2917" s="383" t="s">
        <v>620</v>
      </c>
      <c r="O2917" s="383" t="s">
        <v>230</v>
      </c>
    </row>
    <row r="2918" spans="1:15">
      <c r="A2918" s="385">
        <v>41998</v>
      </c>
      <c r="B2918" s="383" t="s">
        <v>646</v>
      </c>
      <c r="C2918" s="383" t="s">
        <v>8</v>
      </c>
      <c r="D2918" s="383" t="s">
        <v>32</v>
      </c>
      <c r="E2918" s="383" t="s">
        <v>647</v>
      </c>
      <c r="F2918" s="383" t="s">
        <v>10</v>
      </c>
      <c r="G2918" s="384">
        <v>1383</v>
      </c>
      <c r="H2918" s="383" t="s">
        <v>747</v>
      </c>
      <c r="I2918" s="383" t="s">
        <v>748</v>
      </c>
      <c r="J2918" s="383" t="s">
        <v>617</v>
      </c>
      <c r="K2918" s="383" t="s">
        <v>618</v>
      </c>
      <c r="L2918" s="384">
        <v>0</v>
      </c>
      <c r="M2918" s="383" t="s">
        <v>619</v>
      </c>
      <c r="N2918" s="383" t="s">
        <v>620</v>
      </c>
      <c r="O2918" s="383" t="s">
        <v>230</v>
      </c>
    </row>
    <row r="2919" spans="1:15">
      <c r="A2919" s="385">
        <v>41999</v>
      </c>
      <c r="B2919" s="383" t="s">
        <v>739</v>
      </c>
      <c r="C2919" s="383" t="s">
        <v>8</v>
      </c>
      <c r="D2919" s="383" t="s">
        <v>36</v>
      </c>
      <c r="E2919" s="383" t="s">
        <v>740</v>
      </c>
      <c r="F2919" s="383" t="s">
        <v>10</v>
      </c>
      <c r="G2919" s="384">
        <v>4903</v>
      </c>
      <c r="H2919" s="383" t="s">
        <v>741</v>
      </c>
      <c r="I2919" s="383" t="s">
        <v>745</v>
      </c>
      <c r="J2919" s="383" t="s">
        <v>617</v>
      </c>
      <c r="K2919" s="383" t="s">
        <v>618</v>
      </c>
      <c r="L2919" s="384">
        <v>0</v>
      </c>
      <c r="M2919" s="383" t="s">
        <v>619</v>
      </c>
      <c r="N2919" s="383" t="s">
        <v>620</v>
      </c>
      <c r="O2919" s="383" t="s">
        <v>230</v>
      </c>
    </row>
    <row r="2920" spans="1:15">
      <c r="A2920" s="385">
        <v>42000</v>
      </c>
      <c r="B2920" s="383" t="s">
        <v>739</v>
      </c>
      <c r="C2920" s="383" t="s">
        <v>8</v>
      </c>
      <c r="D2920" s="383" t="s">
        <v>36</v>
      </c>
      <c r="E2920" s="383" t="s">
        <v>740</v>
      </c>
      <c r="F2920" s="383" t="s">
        <v>10</v>
      </c>
      <c r="G2920" s="384">
        <v>4903</v>
      </c>
      <c r="H2920" s="383" t="s">
        <v>741</v>
      </c>
      <c r="I2920" s="383" t="s">
        <v>745</v>
      </c>
      <c r="J2920" s="383" t="s">
        <v>617</v>
      </c>
      <c r="K2920" s="383" t="s">
        <v>618</v>
      </c>
      <c r="L2920" s="384">
        <v>0</v>
      </c>
      <c r="M2920" s="383" t="s">
        <v>619</v>
      </c>
      <c r="N2920" s="383" t="s">
        <v>620</v>
      </c>
      <c r="O2920" s="383" t="s">
        <v>230</v>
      </c>
    </row>
    <row r="2921" spans="1:15">
      <c r="A2921" s="385">
        <v>42001</v>
      </c>
      <c r="B2921" s="383" t="s">
        <v>11</v>
      </c>
      <c r="C2921" s="383" t="s">
        <v>12</v>
      </c>
      <c r="D2921" s="383" t="s">
        <v>13</v>
      </c>
      <c r="E2921" s="383" t="s">
        <v>678</v>
      </c>
      <c r="F2921" s="383" t="s">
        <v>10</v>
      </c>
      <c r="G2921" s="384">
        <v>112</v>
      </c>
      <c r="H2921" s="383" t="s">
        <v>743</v>
      </c>
      <c r="I2921" s="383" t="s">
        <v>744</v>
      </c>
      <c r="J2921" s="383" t="s">
        <v>617</v>
      </c>
      <c r="K2921" s="383" t="s">
        <v>618</v>
      </c>
      <c r="L2921" s="384">
        <v>0</v>
      </c>
      <c r="M2921" s="383" t="s">
        <v>619</v>
      </c>
      <c r="N2921" s="383" t="s">
        <v>620</v>
      </c>
      <c r="O2921" s="383" t="s">
        <v>230</v>
      </c>
    </row>
    <row r="2922" spans="1:15">
      <c r="A2922" s="385">
        <v>42002</v>
      </c>
      <c r="B2922" s="383" t="s">
        <v>739</v>
      </c>
      <c r="C2922" s="383" t="s">
        <v>8</v>
      </c>
      <c r="D2922" s="383" t="s">
        <v>36</v>
      </c>
      <c r="E2922" s="383" t="s">
        <v>740</v>
      </c>
      <c r="F2922" s="383" t="s">
        <v>10</v>
      </c>
      <c r="G2922" s="384">
        <v>4903</v>
      </c>
      <c r="H2922" s="383" t="s">
        <v>741</v>
      </c>
      <c r="I2922" s="383" t="s">
        <v>745</v>
      </c>
      <c r="J2922" s="383" t="s">
        <v>617</v>
      </c>
      <c r="K2922" s="383" t="s">
        <v>618</v>
      </c>
      <c r="L2922" s="384">
        <v>0</v>
      </c>
      <c r="M2922" s="383" t="s">
        <v>619</v>
      </c>
      <c r="N2922" s="383" t="s">
        <v>620</v>
      </c>
      <c r="O2922" s="383" t="s">
        <v>230</v>
      </c>
    </row>
    <row r="2923" spans="1:15">
      <c r="A2923" s="385">
        <v>42003</v>
      </c>
      <c r="B2923" s="383" t="s">
        <v>663</v>
      </c>
      <c r="C2923" s="383" t="s">
        <v>664</v>
      </c>
      <c r="D2923" s="383" t="s">
        <v>22</v>
      </c>
      <c r="E2923" s="383" t="s">
        <v>665</v>
      </c>
      <c r="F2923" s="383" t="s">
        <v>10</v>
      </c>
      <c r="G2923" s="384">
        <v>25000</v>
      </c>
      <c r="H2923" s="383" t="s">
        <v>704</v>
      </c>
      <c r="I2923" s="383" t="s">
        <v>716</v>
      </c>
      <c r="J2923" s="383" t="s">
        <v>617</v>
      </c>
      <c r="K2923" s="383" t="s">
        <v>618</v>
      </c>
      <c r="L2923" s="384">
        <v>0</v>
      </c>
      <c r="M2923" s="383" t="s">
        <v>619</v>
      </c>
      <c r="N2923" s="383" t="s">
        <v>620</v>
      </c>
      <c r="O2923" s="383" t="s">
        <v>230</v>
      </c>
    </row>
    <row r="2924" spans="1:15">
      <c r="A2924" s="385">
        <v>42004</v>
      </c>
      <c r="B2924" s="383" t="s">
        <v>663</v>
      </c>
      <c r="C2924" s="383" t="s">
        <v>664</v>
      </c>
      <c r="D2924" s="383" t="s">
        <v>22</v>
      </c>
      <c r="E2924" s="383" t="s">
        <v>665</v>
      </c>
      <c r="F2924" s="383" t="s">
        <v>10</v>
      </c>
      <c r="G2924" s="384">
        <v>25000</v>
      </c>
      <c r="H2924" s="383" t="s">
        <v>704</v>
      </c>
      <c r="I2924" s="383" t="s">
        <v>716</v>
      </c>
      <c r="J2924" s="383" t="s">
        <v>617</v>
      </c>
      <c r="K2924" s="383" t="s">
        <v>618</v>
      </c>
      <c r="L2924" s="384">
        <v>0</v>
      </c>
      <c r="M2924" s="383" t="s">
        <v>626</v>
      </c>
      <c r="N2924" s="383" t="s">
        <v>620</v>
      </c>
      <c r="O2924" s="383" t="s">
        <v>230</v>
      </c>
    </row>
    <row r="2925" spans="1:15">
      <c r="A2925" s="385">
        <v>42005</v>
      </c>
      <c r="B2925" s="383" t="s">
        <v>17</v>
      </c>
      <c r="C2925" s="383" t="s">
        <v>18</v>
      </c>
      <c r="D2925" s="383" t="s">
        <v>19</v>
      </c>
      <c r="E2925" s="383" t="s">
        <v>668</v>
      </c>
      <c r="F2925" s="383" t="s">
        <v>10</v>
      </c>
      <c r="G2925" s="384">
        <v>750</v>
      </c>
      <c r="H2925" s="383" t="s">
        <v>724</v>
      </c>
      <c r="I2925" s="383" t="s">
        <v>725</v>
      </c>
      <c r="J2925" s="383" t="s">
        <v>617</v>
      </c>
      <c r="K2925" s="383" t="s">
        <v>618</v>
      </c>
      <c r="L2925" s="384">
        <v>0</v>
      </c>
      <c r="M2925" s="383" t="s">
        <v>626</v>
      </c>
      <c r="N2925" s="383" t="s">
        <v>620</v>
      </c>
      <c r="O2925" s="383" t="s">
        <v>230</v>
      </c>
    </row>
    <row r="2926" spans="1:15">
      <c r="A2926" s="385">
        <v>42006</v>
      </c>
      <c r="B2926" s="383" t="s">
        <v>663</v>
      </c>
      <c r="C2926" s="383" t="s">
        <v>664</v>
      </c>
      <c r="D2926" s="383" t="s">
        <v>22</v>
      </c>
      <c r="E2926" s="383" t="s">
        <v>665</v>
      </c>
      <c r="F2926" s="383" t="s">
        <v>10</v>
      </c>
      <c r="G2926" s="384">
        <v>2274</v>
      </c>
      <c r="H2926" s="383" t="s">
        <v>704</v>
      </c>
      <c r="I2926" s="383" t="s">
        <v>707</v>
      </c>
      <c r="J2926" s="383" t="s">
        <v>617</v>
      </c>
      <c r="K2926" s="383" t="s">
        <v>618</v>
      </c>
      <c r="L2926" s="384">
        <v>6319</v>
      </c>
      <c r="M2926" s="383" t="s">
        <v>627</v>
      </c>
      <c r="N2926" s="383" t="s">
        <v>620</v>
      </c>
      <c r="O2926" s="383" t="s">
        <v>230</v>
      </c>
    </row>
    <row r="2927" spans="1:15">
      <c r="A2927" s="385">
        <v>42007</v>
      </c>
      <c r="B2927" s="383" t="s">
        <v>663</v>
      </c>
      <c r="C2927" s="383" t="s">
        <v>664</v>
      </c>
      <c r="D2927" s="383" t="s">
        <v>22</v>
      </c>
      <c r="E2927" s="383" t="s">
        <v>665</v>
      </c>
      <c r="F2927" s="383" t="s">
        <v>10</v>
      </c>
      <c r="G2927" s="384">
        <v>2274</v>
      </c>
      <c r="H2927" s="383" t="s">
        <v>704</v>
      </c>
      <c r="I2927" s="383" t="s">
        <v>707</v>
      </c>
      <c r="J2927" s="383" t="s">
        <v>617</v>
      </c>
      <c r="K2927" s="383" t="s">
        <v>618</v>
      </c>
      <c r="L2927" s="384">
        <v>8221</v>
      </c>
      <c r="M2927" s="383" t="s">
        <v>627</v>
      </c>
      <c r="N2927" s="383" t="s">
        <v>620</v>
      </c>
      <c r="O2927" s="383" t="s">
        <v>230</v>
      </c>
    </row>
    <row r="2928" spans="1:15">
      <c r="A2928" s="385">
        <v>42008</v>
      </c>
      <c r="B2928" s="383" t="s">
        <v>663</v>
      </c>
      <c r="C2928" s="383" t="s">
        <v>664</v>
      </c>
      <c r="D2928" s="383" t="s">
        <v>22</v>
      </c>
      <c r="E2928" s="383" t="s">
        <v>665</v>
      </c>
      <c r="F2928" s="383" t="s">
        <v>10</v>
      </c>
      <c r="G2928" s="384">
        <v>2274</v>
      </c>
      <c r="H2928" s="383" t="s">
        <v>704</v>
      </c>
      <c r="I2928" s="383" t="s">
        <v>707</v>
      </c>
      <c r="J2928" s="383" t="s">
        <v>617</v>
      </c>
      <c r="K2928" s="383" t="s">
        <v>618</v>
      </c>
      <c r="L2928" s="384">
        <v>8501</v>
      </c>
      <c r="M2928" s="383" t="s">
        <v>627</v>
      </c>
      <c r="N2928" s="383" t="s">
        <v>620</v>
      </c>
      <c r="O2928" s="383" t="s">
        <v>230</v>
      </c>
    </row>
    <row r="2929" spans="1:15">
      <c r="A2929" s="385">
        <v>42009</v>
      </c>
      <c r="B2929" s="383" t="s">
        <v>663</v>
      </c>
      <c r="C2929" s="383" t="s">
        <v>664</v>
      </c>
      <c r="D2929" s="383" t="s">
        <v>22</v>
      </c>
      <c r="E2929" s="383" t="s">
        <v>665</v>
      </c>
      <c r="F2929" s="383" t="s">
        <v>10</v>
      </c>
      <c r="G2929" s="384">
        <v>25000</v>
      </c>
      <c r="H2929" s="383" t="s">
        <v>704</v>
      </c>
      <c r="I2929" s="383" t="s">
        <v>716</v>
      </c>
      <c r="J2929" s="383" t="s">
        <v>617</v>
      </c>
      <c r="K2929" s="383" t="s">
        <v>618</v>
      </c>
      <c r="L2929" s="384">
        <v>9088</v>
      </c>
      <c r="M2929" s="383" t="s">
        <v>627</v>
      </c>
      <c r="N2929" s="383" t="s">
        <v>620</v>
      </c>
      <c r="O2929" s="383" t="s">
        <v>230</v>
      </c>
    </row>
    <row r="2930" spans="1:15">
      <c r="A2930" s="385">
        <v>42010</v>
      </c>
      <c r="B2930" s="383" t="s">
        <v>663</v>
      </c>
      <c r="C2930" s="383" t="s">
        <v>664</v>
      </c>
      <c r="D2930" s="383" t="s">
        <v>22</v>
      </c>
      <c r="E2930" s="383" t="s">
        <v>665</v>
      </c>
      <c r="F2930" s="383" t="s">
        <v>10</v>
      </c>
      <c r="G2930" s="384">
        <v>28000</v>
      </c>
      <c r="H2930" s="383" t="s">
        <v>704</v>
      </c>
      <c r="I2930" s="383" t="s">
        <v>714</v>
      </c>
      <c r="J2930" s="383" t="s">
        <v>617</v>
      </c>
      <c r="K2930" s="383" t="s">
        <v>618</v>
      </c>
      <c r="L2930" s="384">
        <v>9280</v>
      </c>
      <c r="M2930" s="383" t="s">
        <v>629</v>
      </c>
      <c r="N2930" s="383" t="s">
        <v>620</v>
      </c>
      <c r="O2930" s="383" t="s">
        <v>230</v>
      </c>
    </row>
    <row r="2931" spans="1:15">
      <c r="A2931" s="385">
        <v>42011</v>
      </c>
      <c r="B2931" s="383" t="s">
        <v>663</v>
      </c>
      <c r="C2931" s="383" t="s">
        <v>664</v>
      </c>
      <c r="D2931" s="383" t="s">
        <v>22</v>
      </c>
      <c r="E2931" s="383" t="s">
        <v>665</v>
      </c>
      <c r="F2931" s="383" t="s">
        <v>10</v>
      </c>
      <c r="G2931" s="384">
        <v>2274</v>
      </c>
      <c r="H2931" s="383" t="s">
        <v>704</v>
      </c>
      <c r="I2931" s="383" t="s">
        <v>707</v>
      </c>
      <c r="J2931" s="383" t="s">
        <v>617</v>
      </c>
      <c r="K2931" s="383" t="s">
        <v>618</v>
      </c>
      <c r="L2931" s="384">
        <v>9280</v>
      </c>
      <c r="M2931" s="383" t="s">
        <v>629</v>
      </c>
      <c r="N2931" s="383" t="s">
        <v>620</v>
      </c>
      <c r="O2931" s="383" t="s">
        <v>230</v>
      </c>
    </row>
    <row r="2932" spans="1:15">
      <c r="A2932" s="385">
        <v>42012</v>
      </c>
      <c r="B2932" s="383" t="s">
        <v>17</v>
      </c>
      <c r="C2932" s="383" t="s">
        <v>18</v>
      </c>
      <c r="D2932" s="383" t="s">
        <v>19</v>
      </c>
      <c r="E2932" s="383" t="s">
        <v>668</v>
      </c>
      <c r="F2932" s="383" t="s">
        <v>10</v>
      </c>
      <c r="G2932" s="384">
        <v>750</v>
      </c>
      <c r="H2932" s="383" t="s">
        <v>724</v>
      </c>
      <c r="I2932" s="383" t="s">
        <v>725</v>
      </c>
      <c r="J2932" s="383" t="s">
        <v>617</v>
      </c>
      <c r="K2932" s="383" t="s">
        <v>618</v>
      </c>
      <c r="L2932" s="384">
        <v>9280</v>
      </c>
      <c r="M2932" s="383" t="s">
        <v>630</v>
      </c>
      <c r="N2932" s="383" t="s">
        <v>620</v>
      </c>
      <c r="O2932" s="383" t="s">
        <v>230</v>
      </c>
    </row>
    <row r="2933" spans="1:15">
      <c r="A2933" s="385">
        <v>42013</v>
      </c>
      <c r="B2933" s="383" t="s">
        <v>17</v>
      </c>
      <c r="C2933" s="383" t="s">
        <v>18</v>
      </c>
      <c r="D2933" s="383" t="s">
        <v>19</v>
      </c>
      <c r="E2933" s="383" t="s">
        <v>668</v>
      </c>
      <c r="F2933" s="383" t="s">
        <v>10</v>
      </c>
      <c r="G2933" s="384">
        <v>750</v>
      </c>
      <c r="H2933" s="383" t="s">
        <v>724</v>
      </c>
      <c r="I2933" s="383" t="s">
        <v>725</v>
      </c>
      <c r="J2933" s="383" t="s">
        <v>617</v>
      </c>
      <c r="K2933" s="383" t="s">
        <v>618</v>
      </c>
      <c r="L2933" s="384">
        <v>9280</v>
      </c>
      <c r="M2933" s="383" t="s">
        <v>630</v>
      </c>
      <c r="N2933" s="383" t="s">
        <v>620</v>
      </c>
      <c r="O2933" s="383" t="s">
        <v>230</v>
      </c>
    </row>
    <row r="2934" spans="1:15">
      <c r="A2934" s="385">
        <v>42014</v>
      </c>
      <c r="B2934" s="383" t="s">
        <v>21</v>
      </c>
      <c r="C2934" s="383" t="s">
        <v>12</v>
      </c>
      <c r="D2934" s="383" t="s">
        <v>22</v>
      </c>
      <c r="E2934" s="383" t="s">
        <v>658</v>
      </c>
      <c r="F2934" s="383" t="s">
        <v>10</v>
      </c>
      <c r="G2934" s="384">
        <v>118</v>
      </c>
      <c r="H2934" s="383" t="s">
        <v>701</v>
      </c>
      <c r="I2934" s="383" t="s">
        <v>702</v>
      </c>
      <c r="J2934" s="383" t="s">
        <v>617</v>
      </c>
      <c r="K2934" s="383" t="s">
        <v>618</v>
      </c>
      <c r="L2934" s="384">
        <v>9280</v>
      </c>
      <c r="M2934" s="383" t="s">
        <v>630</v>
      </c>
      <c r="N2934" s="383" t="s">
        <v>620</v>
      </c>
      <c r="O2934" s="383" t="s">
        <v>230</v>
      </c>
    </row>
    <row r="2935" spans="1:15">
      <c r="A2935" s="385">
        <v>42015</v>
      </c>
      <c r="B2935" s="383" t="s">
        <v>21</v>
      </c>
      <c r="C2935" s="383" t="s">
        <v>12</v>
      </c>
      <c r="D2935" s="383" t="s">
        <v>22</v>
      </c>
      <c r="E2935" s="383" t="s">
        <v>658</v>
      </c>
      <c r="F2935" s="383" t="s">
        <v>10</v>
      </c>
      <c r="G2935" s="384">
        <v>118</v>
      </c>
      <c r="H2935" s="383" t="s">
        <v>701</v>
      </c>
      <c r="I2935" s="383" t="s">
        <v>702</v>
      </c>
      <c r="J2935" s="383" t="s">
        <v>617</v>
      </c>
      <c r="K2935" s="383" t="s">
        <v>618</v>
      </c>
      <c r="L2935" s="384">
        <v>9280</v>
      </c>
      <c r="M2935" s="383" t="s">
        <v>630</v>
      </c>
      <c r="N2935" s="383" t="s">
        <v>620</v>
      </c>
      <c r="O2935" s="383" t="s">
        <v>230</v>
      </c>
    </row>
    <row r="2936" spans="1:15">
      <c r="A2936" s="385">
        <v>42016</v>
      </c>
      <c r="B2936" s="383" t="s">
        <v>21</v>
      </c>
      <c r="C2936" s="383" t="s">
        <v>12</v>
      </c>
      <c r="D2936" s="383" t="s">
        <v>22</v>
      </c>
      <c r="E2936" s="383" t="s">
        <v>658</v>
      </c>
      <c r="F2936" s="383" t="s">
        <v>10</v>
      </c>
      <c r="G2936" s="384">
        <v>118</v>
      </c>
      <c r="H2936" s="383" t="s">
        <v>701</v>
      </c>
      <c r="I2936" s="383" t="s">
        <v>702</v>
      </c>
      <c r="J2936" s="383" t="s">
        <v>617</v>
      </c>
      <c r="K2936" s="383" t="s">
        <v>618</v>
      </c>
      <c r="L2936" s="384">
        <v>9280</v>
      </c>
      <c r="M2936" s="383" t="s">
        <v>630</v>
      </c>
      <c r="N2936" s="383" t="s">
        <v>620</v>
      </c>
      <c r="O2936" s="383" t="s">
        <v>230</v>
      </c>
    </row>
    <row r="2937" spans="1:15">
      <c r="A2937" s="385">
        <v>42017</v>
      </c>
      <c r="B2937" s="383" t="s">
        <v>21</v>
      </c>
      <c r="C2937" s="383" t="s">
        <v>12</v>
      </c>
      <c r="D2937" s="383" t="s">
        <v>22</v>
      </c>
      <c r="E2937" s="383" t="s">
        <v>658</v>
      </c>
      <c r="F2937" s="383" t="s">
        <v>10</v>
      </c>
      <c r="G2937" s="384">
        <v>118</v>
      </c>
      <c r="H2937" s="383" t="s">
        <v>701</v>
      </c>
      <c r="I2937" s="383" t="s">
        <v>702</v>
      </c>
      <c r="J2937" s="383" t="s">
        <v>617</v>
      </c>
      <c r="K2937" s="383" t="s">
        <v>618</v>
      </c>
      <c r="L2937" s="384">
        <v>9280</v>
      </c>
      <c r="M2937" s="383" t="s">
        <v>631</v>
      </c>
      <c r="N2937" s="383" t="s">
        <v>620</v>
      </c>
      <c r="O2937" s="383" t="s">
        <v>230</v>
      </c>
    </row>
    <row r="2938" spans="1:15">
      <c r="A2938" s="385">
        <v>42018</v>
      </c>
      <c r="B2938" s="383" t="s">
        <v>663</v>
      </c>
      <c r="C2938" s="383" t="s">
        <v>664</v>
      </c>
      <c r="D2938" s="383" t="s">
        <v>22</v>
      </c>
      <c r="E2938" s="383" t="s">
        <v>665</v>
      </c>
      <c r="F2938" s="383" t="s">
        <v>10</v>
      </c>
      <c r="G2938" s="384">
        <v>2185</v>
      </c>
      <c r="H2938" s="383" t="s">
        <v>704</v>
      </c>
      <c r="I2938" s="383" t="s">
        <v>705</v>
      </c>
      <c r="J2938" s="383" t="s">
        <v>617</v>
      </c>
      <c r="K2938" s="383" t="s">
        <v>618</v>
      </c>
      <c r="L2938" s="384">
        <v>9804</v>
      </c>
      <c r="M2938" s="383" t="s">
        <v>631</v>
      </c>
      <c r="N2938" s="383" t="s">
        <v>620</v>
      </c>
      <c r="O2938" s="383" t="s">
        <v>230</v>
      </c>
    </row>
    <row r="2939" spans="1:15">
      <c r="A2939" s="385">
        <v>42019</v>
      </c>
      <c r="B2939" s="383" t="s">
        <v>694</v>
      </c>
      <c r="C2939" s="383" t="s">
        <v>23</v>
      </c>
      <c r="D2939" s="383" t="s">
        <v>22</v>
      </c>
      <c r="E2939" s="383" t="s">
        <v>695</v>
      </c>
      <c r="F2939" s="383" t="s">
        <v>10</v>
      </c>
      <c r="G2939" s="384">
        <v>3938</v>
      </c>
      <c r="H2939" s="383" t="s">
        <v>696</v>
      </c>
      <c r="I2939" s="383" t="s">
        <v>706</v>
      </c>
      <c r="J2939" s="383" t="s">
        <v>617</v>
      </c>
      <c r="K2939" s="383" t="s">
        <v>618</v>
      </c>
      <c r="L2939" s="384">
        <v>11627</v>
      </c>
      <c r="M2939" s="383" t="s">
        <v>631</v>
      </c>
      <c r="N2939" s="383" t="s">
        <v>620</v>
      </c>
      <c r="O2939" s="383" t="s">
        <v>230</v>
      </c>
    </row>
    <row r="2940" spans="1:15">
      <c r="A2940" s="385">
        <v>42021</v>
      </c>
      <c r="B2940" s="383" t="s">
        <v>694</v>
      </c>
      <c r="C2940" s="383" t="s">
        <v>23</v>
      </c>
      <c r="D2940" s="383" t="s">
        <v>22</v>
      </c>
      <c r="E2940" s="383" t="s">
        <v>695</v>
      </c>
      <c r="F2940" s="383" t="s">
        <v>10</v>
      </c>
      <c r="G2940" s="384">
        <v>3938</v>
      </c>
      <c r="H2940" s="383" t="s">
        <v>696</v>
      </c>
      <c r="I2940" s="383" t="s">
        <v>706</v>
      </c>
      <c r="J2940" s="383" t="s">
        <v>617</v>
      </c>
      <c r="K2940" s="383" t="s">
        <v>618</v>
      </c>
      <c r="L2940" s="384">
        <v>12650</v>
      </c>
      <c r="M2940" s="383" t="s">
        <v>632</v>
      </c>
      <c r="N2940" s="383" t="s">
        <v>620</v>
      </c>
      <c r="O2940" s="383" t="s">
        <v>230</v>
      </c>
    </row>
    <row r="2941" spans="1:15">
      <c r="A2941" s="385">
        <v>42020</v>
      </c>
      <c r="B2941" s="383" t="s">
        <v>663</v>
      </c>
      <c r="C2941" s="383" t="s">
        <v>664</v>
      </c>
      <c r="D2941" s="383" t="s">
        <v>22</v>
      </c>
      <c r="E2941" s="383" t="s">
        <v>665</v>
      </c>
      <c r="F2941" s="383" t="s">
        <v>10</v>
      </c>
      <c r="G2941" s="384">
        <v>161897</v>
      </c>
      <c r="H2941" s="383" t="s">
        <v>704</v>
      </c>
      <c r="I2941" s="383" t="s">
        <v>749</v>
      </c>
      <c r="J2941" s="383" t="s">
        <v>617</v>
      </c>
      <c r="K2941" s="383" t="s">
        <v>618</v>
      </c>
      <c r="L2941" s="384">
        <v>12650</v>
      </c>
      <c r="M2941" s="383" t="s">
        <v>631</v>
      </c>
      <c r="N2941" s="383" t="s">
        <v>620</v>
      </c>
      <c r="O2941" s="383" t="s">
        <v>230</v>
      </c>
    </row>
    <row r="2942" spans="1:15">
      <c r="A2942" s="385">
        <v>42022</v>
      </c>
      <c r="B2942" s="383" t="s">
        <v>694</v>
      </c>
      <c r="C2942" s="383" t="s">
        <v>23</v>
      </c>
      <c r="D2942" s="383" t="s">
        <v>22</v>
      </c>
      <c r="E2942" s="383" t="s">
        <v>695</v>
      </c>
      <c r="F2942" s="383" t="s">
        <v>10</v>
      </c>
      <c r="G2942" s="384">
        <v>3938</v>
      </c>
      <c r="H2942" s="383" t="s">
        <v>696</v>
      </c>
      <c r="I2942" s="383" t="s">
        <v>706</v>
      </c>
      <c r="J2942" s="383" t="s">
        <v>617</v>
      </c>
      <c r="K2942" s="383" t="s">
        <v>618</v>
      </c>
      <c r="L2942" s="384">
        <v>12650</v>
      </c>
      <c r="M2942" s="383" t="s">
        <v>632</v>
      </c>
      <c r="N2942" s="383" t="s">
        <v>620</v>
      </c>
      <c r="O2942" s="383" t="s">
        <v>230</v>
      </c>
    </row>
    <row r="2943" spans="1:15">
      <c r="A2943" s="385">
        <v>42023</v>
      </c>
      <c r="B2943" s="383" t="s">
        <v>694</v>
      </c>
      <c r="C2943" s="383" t="s">
        <v>23</v>
      </c>
      <c r="D2943" s="383" t="s">
        <v>22</v>
      </c>
      <c r="E2943" s="383" t="s">
        <v>695</v>
      </c>
      <c r="F2943" s="383" t="s">
        <v>10</v>
      </c>
      <c r="G2943" s="384">
        <v>3938</v>
      </c>
      <c r="H2943" s="383" t="s">
        <v>696</v>
      </c>
      <c r="I2943" s="383" t="s">
        <v>706</v>
      </c>
      <c r="J2943" s="383" t="s">
        <v>617</v>
      </c>
      <c r="K2943" s="383" t="s">
        <v>618</v>
      </c>
      <c r="L2943" s="384">
        <v>12650</v>
      </c>
      <c r="M2943" s="383" t="s">
        <v>632</v>
      </c>
      <c r="N2943" s="383" t="s">
        <v>620</v>
      </c>
      <c r="O2943" s="383" t="s">
        <v>230</v>
      </c>
    </row>
    <row r="2944" spans="1:15">
      <c r="A2944" s="385">
        <v>42024</v>
      </c>
      <c r="B2944" s="383" t="s">
        <v>694</v>
      </c>
      <c r="C2944" s="383" t="s">
        <v>23</v>
      </c>
      <c r="D2944" s="383" t="s">
        <v>22</v>
      </c>
      <c r="E2944" s="383" t="s">
        <v>695</v>
      </c>
      <c r="F2944" s="383" t="s">
        <v>10</v>
      </c>
      <c r="G2944" s="384">
        <v>3938</v>
      </c>
      <c r="H2944" s="383" t="s">
        <v>696</v>
      </c>
      <c r="I2944" s="383" t="s">
        <v>706</v>
      </c>
      <c r="J2944" s="383" t="s">
        <v>617</v>
      </c>
      <c r="K2944" s="383" t="s">
        <v>618</v>
      </c>
      <c r="L2944" s="384">
        <v>12775</v>
      </c>
      <c r="M2944" s="383" t="s">
        <v>633</v>
      </c>
      <c r="N2944" s="383" t="s">
        <v>620</v>
      </c>
      <c r="O2944" s="383" t="s">
        <v>230</v>
      </c>
    </row>
    <row r="2945" spans="1:15">
      <c r="A2945" s="385">
        <v>42025</v>
      </c>
      <c r="B2945" s="383" t="s">
        <v>694</v>
      </c>
      <c r="C2945" s="383" t="s">
        <v>23</v>
      </c>
      <c r="D2945" s="383" t="s">
        <v>22</v>
      </c>
      <c r="E2945" s="383" t="s">
        <v>695</v>
      </c>
      <c r="F2945" s="383" t="s">
        <v>10</v>
      </c>
      <c r="G2945" s="384">
        <v>3938</v>
      </c>
      <c r="H2945" s="383" t="s">
        <v>696</v>
      </c>
      <c r="I2945" s="383" t="s">
        <v>706</v>
      </c>
      <c r="J2945" s="383" t="s">
        <v>617</v>
      </c>
      <c r="K2945" s="383" t="s">
        <v>618</v>
      </c>
      <c r="L2945" s="384">
        <v>14695</v>
      </c>
      <c r="M2945" s="383" t="s">
        <v>633</v>
      </c>
      <c r="N2945" s="383" t="s">
        <v>620</v>
      </c>
      <c r="O2945" s="383" t="s">
        <v>230</v>
      </c>
    </row>
    <row r="2946" spans="1:15">
      <c r="A2946" s="385">
        <v>42026</v>
      </c>
      <c r="B2946" s="383" t="s">
        <v>694</v>
      </c>
      <c r="C2946" s="383" t="s">
        <v>23</v>
      </c>
      <c r="D2946" s="383" t="s">
        <v>22</v>
      </c>
      <c r="E2946" s="383" t="s">
        <v>695</v>
      </c>
      <c r="F2946" s="383" t="s">
        <v>10</v>
      </c>
      <c r="G2946" s="384">
        <v>3938</v>
      </c>
      <c r="H2946" s="383" t="s">
        <v>696</v>
      </c>
      <c r="I2946" s="383" t="s">
        <v>706</v>
      </c>
      <c r="J2946" s="383" t="s">
        <v>617</v>
      </c>
      <c r="K2946" s="383" t="s">
        <v>618</v>
      </c>
      <c r="L2946" s="384">
        <v>15922</v>
      </c>
      <c r="M2946" s="383" t="s">
        <v>633</v>
      </c>
      <c r="N2946" s="383" t="s">
        <v>620</v>
      </c>
      <c r="O2946" s="383" t="s">
        <v>230</v>
      </c>
    </row>
    <row r="2947" spans="1:15">
      <c r="A2947" s="385">
        <v>42027</v>
      </c>
      <c r="B2947" s="383" t="s">
        <v>694</v>
      </c>
      <c r="C2947" s="383" t="s">
        <v>23</v>
      </c>
      <c r="D2947" s="383" t="s">
        <v>22</v>
      </c>
      <c r="E2947" s="383" t="s">
        <v>695</v>
      </c>
      <c r="F2947" s="383" t="s">
        <v>10</v>
      </c>
      <c r="G2947" s="384">
        <v>3938</v>
      </c>
      <c r="H2947" s="383" t="s">
        <v>696</v>
      </c>
      <c r="I2947" s="383" t="s">
        <v>706</v>
      </c>
      <c r="J2947" s="383" t="s">
        <v>617</v>
      </c>
      <c r="K2947" s="383" t="s">
        <v>618</v>
      </c>
      <c r="L2947" s="384">
        <v>17245</v>
      </c>
      <c r="M2947" s="383" t="s">
        <v>633</v>
      </c>
      <c r="N2947" s="383" t="s">
        <v>620</v>
      </c>
      <c r="O2947" s="383" t="s">
        <v>230</v>
      </c>
    </row>
    <row r="2948" spans="1:15">
      <c r="A2948" s="385">
        <v>42028</v>
      </c>
      <c r="B2948" s="383" t="s">
        <v>694</v>
      </c>
      <c r="C2948" s="383" t="s">
        <v>23</v>
      </c>
      <c r="D2948" s="383" t="s">
        <v>22</v>
      </c>
      <c r="E2948" s="383" t="s">
        <v>695</v>
      </c>
      <c r="F2948" s="383" t="s">
        <v>10</v>
      </c>
      <c r="G2948" s="384">
        <v>3938</v>
      </c>
      <c r="H2948" s="383" t="s">
        <v>696</v>
      </c>
      <c r="I2948" s="383" t="s">
        <v>706</v>
      </c>
      <c r="J2948" s="383" t="s">
        <v>617</v>
      </c>
      <c r="K2948" s="383" t="s">
        <v>618</v>
      </c>
      <c r="L2948" s="384">
        <v>18650</v>
      </c>
      <c r="M2948" s="383" t="s">
        <v>633</v>
      </c>
      <c r="N2948" s="383" t="s">
        <v>620</v>
      </c>
      <c r="O2948" s="383" t="s">
        <v>230</v>
      </c>
    </row>
    <row r="2949" spans="1:15">
      <c r="A2949" s="385">
        <v>42029</v>
      </c>
      <c r="B2949" s="383" t="s">
        <v>694</v>
      </c>
      <c r="C2949" s="383" t="s">
        <v>23</v>
      </c>
      <c r="D2949" s="383" t="s">
        <v>22</v>
      </c>
      <c r="E2949" s="383" t="s">
        <v>695</v>
      </c>
      <c r="F2949" s="383" t="s">
        <v>10</v>
      </c>
      <c r="G2949" s="384">
        <v>3938</v>
      </c>
      <c r="H2949" s="383" t="s">
        <v>696</v>
      </c>
      <c r="I2949" s="383" t="s">
        <v>706</v>
      </c>
      <c r="J2949" s="383" t="s">
        <v>617</v>
      </c>
      <c r="K2949" s="383" t="s">
        <v>618</v>
      </c>
      <c r="L2949" s="384">
        <v>18650</v>
      </c>
      <c r="M2949" s="383" t="s">
        <v>633</v>
      </c>
      <c r="N2949" s="383" t="s">
        <v>620</v>
      </c>
      <c r="O2949" s="383" t="s">
        <v>230</v>
      </c>
    </row>
    <row r="2950" spans="1:15">
      <c r="A2950" s="385">
        <v>42030</v>
      </c>
      <c r="B2950" s="383" t="s">
        <v>694</v>
      </c>
      <c r="C2950" s="383" t="s">
        <v>23</v>
      </c>
      <c r="D2950" s="383" t="s">
        <v>22</v>
      </c>
      <c r="E2950" s="383" t="s">
        <v>695</v>
      </c>
      <c r="F2950" s="383" t="s">
        <v>10</v>
      </c>
      <c r="G2950" s="384">
        <v>3938</v>
      </c>
      <c r="H2950" s="383" t="s">
        <v>696</v>
      </c>
      <c r="I2950" s="383" t="s">
        <v>706</v>
      </c>
      <c r="J2950" s="383" t="s">
        <v>617</v>
      </c>
      <c r="K2950" s="383" t="s">
        <v>618</v>
      </c>
      <c r="L2950" s="384">
        <v>18650</v>
      </c>
      <c r="M2950" s="383" t="s">
        <v>634</v>
      </c>
      <c r="N2950" s="383" t="s">
        <v>620</v>
      </c>
      <c r="O2950" s="383" t="s">
        <v>230</v>
      </c>
    </row>
    <row r="2951" spans="1:15">
      <c r="A2951" s="385">
        <v>42031</v>
      </c>
      <c r="B2951" s="383" t="s">
        <v>694</v>
      </c>
      <c r="C2951" s="383" t="s">
        <v>23</v>
      </c>
      <c r="D2951" s="383" t="s">
        <v>22</v>
      </c>
      <c r="E2951" s="383" t="s">
        <v>695</v>
      </c>
      <c r="F2951" s="383" t="s">
        <v>10</v>
      </c>
      <c r="G2951" s="384">
        <v>3938</v>
      </c>
      <c r="H2951" s="383" t="s">
        <v>696</v>
      </c>
      <c r="I2951" s="383" t="s">
        <v>706</v>
      </c>
      <c r="J2951" s="383" t="s">
        <v>617</v>
      </c>
      <c r="K2951" s="383" t="s">
        <v>618</v>
      </c>
      <c r="L2951" s="384">
        <v>18650</v>
      </c>
      <c r="M2951" s="383" t="s">
        <v>634</v>
      </c>
      <c r="N2951" s="383" t="s">
        <v>620</v>
      </c>
      <c r="O2951" s="383" t="s">
        <v>230</v>
      </c>
    </row>
    <row r="2952" spans="1:15">
      <c r="A2952" s="385">
        <v>42032</v>
      </c>
      <c r="B2952" s="383" t="s">
        <v>694</v>
      </c>
      <c r="C2952" s="383" t="s">
        <v>23</v>
      </c>
      <c r="D2952" s="383" t="s">
        <v>22</v>
      </c>
      <c r="E2952" s="383" t="s">
        <v>695</v>
      </c>
      <c r="F2952" s="383" t="s">
        <v>10</v>
      </c>
      <c r="G2952" s="384">
        <v>3938</v>
      </c>
      <c r="H2952" s="383" t="s">
        <v>696</v>
      </c>
      <c r="I2952" s="383" t="s">
        <v>706</v>
      </c>
      <c r="J2952" s="383" t="s">
        <v>617</v>
      </c>
      <c r="K2952" s="383" t="s">
        <v>618</v>
      </c>
      <c r="L2952" s="384">
        <v>18650</v>
      </c>
      <c r="M2952" s="383" t="s">
        <v>634</v>
      </c>
      <c r="N2952" s="383" t="s">
        <v>620</v>
      </c>
      <c r="O2952" s="383" t="s">
        <v>230</v>
      </c>
    </row>
    <row r="2953" spans="1:15">
      <c r="A2953" s="385">
        <v>42033</v>
      </c>
      <c r="B2953" s="383" t="s">
        <v>694</v>
      </c>
      <c r="C2953" s="383" t="s">
        <v>23</v>
      </c>
      <c r="D2953" s="383" t="s">
        <v>22</v>
      </c>
      <c r="E2953" s="383" t="s">
        <v>695</v>
      </c>
      <c r="F2953" s="383" t="s">
        <v>10</v>
      </c>
      <c r="G2953" s="384">
        <v>3938</v>
      </c>
      <c r="H2953" s="383" t="s">
        <v>696</v>
      </c>
      <c r="I2953" s="383" t="s">
        <v>706</v>
      </c>
      <c r="J2953" s="383" t="s">
        <v>617</v>
      </c>
      <c r="K2953" s="383" t="s">
        <v>618</v>
      </c>
      <c r="L2953" s="384">
        <v>18650</v>
      </c>
      <c r="M2953" s="383" t="s">
        <v>634</v>
      </c>
      <c r="N2953" s="383" t="s">
        <v>620</v>
      </c>
      <c r="O2953" s="383" t="s">
        <v>230</v>
      </c>
    </row>
    <row r="2954" spans="1:15">
      <c r="A2954" s="385">
        <v>42035</v>
      </c>
      <c r="B2954" s="383" t="s">
        <v>694</v>
      </c>
      <c r="C2954" s="383" t="s">
        <v>23</v>
      </c>
      <c r="D2954" s="383" t="s">
        <v>22</v>
      </c>
      <c r="E2954" s="383" t="s">
        <v>695</v>
      </c>
      <c r="F2954" s="383" t="s">
        <v>10</v>
      </c>
      <c r="G2954" s="384">
        <v>3938</v>
      </c>
      <c r="H2954" s="383" t="s">
        <v>696</v>
      </c>
      <c r="I2954" s="383" t="s">
        <v>706</v>
      </c>
      <c r="J2954" s="383" t="s">
        <v>617</v>
      </c>
      <c r="K2954" s="383" t="s">
        <v>618</v>
      </c>
      <c r="L2954" s="384">
        <v>18650</v>
      </c>
      <c r="M2954" s="383" t="s">
        <v>634</v>
      </c>
      <c r="N2954" s="383" t="s">
        <v>620</v>
      </c>
      <c r="O2954" s="383" t="s">
        <v>230</v>
      </c>
    </row>
    <row r="2955" spans="1:15">
      <c r="A2955" s="385">
        <v>42036</v>
      </c>
      <c r="B2955" s="383" t="s">
        <v>694</v>
      </c>
      <c r="C2955" s="383" t="s">
        <v>23</v>
      </c>
      <c r="D2955" s="383" t="s">
        <v>22</v>
      </c>
      <c r="E2955" s="383" t="s">
        <v>695</v>
      </c>
      <c r="F2955" s="383" t="s">
        <v>10</v>
      </c>
      <c r="G2955" s="384">
        <v>3938</v>
      </c>
      <c r="H2955" s="383" t="s">
        <v>696</v>
      </c>
      <c r="I2955" s="383" t="s">
        <v>706</v>
      </c>
      <c r="J2955" s="383" t="s">
        <v>617</v>
      </c>
      <c r="K2955" s="383" t="s">
        <v>618</v>
      </c>
      <c r="L2955" s="384">
        <v>18660</v>
      </c>
      <c r="M2955" s="383" t="s">
        <v>634</v>
      </c>
      <c r="N2955" s="383" t="s">
        <v>620</v>
      </c>
      <c r="O2955" s="383" t="s">
        <v>230</v>
      </c>
    </row>
    <row r="2956" spans="1:15">
      <c r="A2956" s="385">
        <v>42037</v>
      </c>
      <c r="B2956" s="383" t="s">
        <v>694</v>
      </c>
      <c r="C2956" s="383" t="s">
        <v>23</v>
      </c>
      <c r="D2956" s="383" t="s">
        <v>22</v>
      </c>
      <c r="E2956" s="383" t="s">
        <v>695</v>
      </c>
      <c r="F2956" s="383" t="s">
        <v>10</v>
      </c>
      <c r="G2956" s="384">
        <v>3938</v>
      </c>
      <c r="H2956" s="383" t="s">
        <v>696</v>
      </c>
      <c r="I2956" s="383" t="s">
        <v>706</v>
      </c>
      <c r="J2956" s="383" t="s">
        <v>617</v>
      </c>
      <c r="K2956" s="383" t="s">
        <v>618</v>
      </c>
      <c r="L2956" s="384">
        <v>18660</v>
      </c>
      <c r="M2956" s="383" t="s">
        <v>634</v>
      </c>
      <c r="N2956" s="383" t="s">
        <v>620</v>
      </c>
      <c r="O2956" s="383" t="s">
        <v>230</v>
      </c>
    </row>
    <row r="2957" spans="1:15">
      <c r="A2957" s="385">
        <v>42038</v>
      </c>
      <c r="B2957" s="383" t="s">
        <v>663</v>
      </c>
      <c r="C2957" s="383" t="s">
        <v>664</v>
      </c>
      <c r="D2957" s="383" t="s">
        <v>22</v>
      </c>
      <c r="E2957" s="383" t="s">
        <v>665</v>
      </c>
      <c r="F2957" s="383" t="s">
        <v>10</v>
      </c>
      <c r="G2957" s="384">
        <v>2150</v>
      </c>
      <c r="H2957" s="383" t="s">
        <v>704</v>
      </c>
      <c r="I2957" s="383" t="s">
        <v>721</v>
      </c>
      <c r="J2957" s="383" t="s">
        <v>617</v>
      </c>
      <c r="K2957" s="383" t="s">
        <v>618</v>
      </c>
      <c r="L2957" s="384">
        <v>18660</v>
      </c>
      <c r="M2957" s="383" t="s">
        <v>634</v>
      </c>
      <c r="N2957" s="383" t="s">
        <v>620</v>
      </c>
      <c r="O2957" s="383" t="s">
        <v>230</v>
      </c>
    </row>
    <row r="2958" spans="1:15">
      <c r="A2958" s="385">
        <v>42039</v>
      </c>
      <c r="B2958" s="383" t="s">
        <v>694</v>
      </c>
      <c r="C2958" s="383" t="s">
        <v>23</v>
      </c>
      <c r="D2958" s="383" t="s">
        <v>22</v>
      </c>
      <c r="E2958" s="383" t="s">
        <v>695</v>
      </c>
      <c r="F2958" s="383" t="s">
        <v>10</v>
      </c>
      <c r="G2958" s="384">
        <v>3938</v>
      </c>
      <c r="H2958" s="383" t="s">
        <v>696</v>
      </c>
      <c r="I2958" s="383" t="s">
        <v>706</v>
      </c>
      <c r="J2958" s="383" t="s">
        <v>617</v>
      </c>
      <c r="K2958" s="383" t="s">
        <v>618</v>
      </c>
      <c r="L2958" s="384">
        <v>18660</v>
      </c>
      <c r="M2958" s="383" t="s">
        <v>634</v>
      </c>
      <c r="N2958" s="383" t="s">
        <v>620</v>
      </c>
      <c r="O2958" s="383" t="s">
        <v>230</v>
      </c>
    </row>
    <row r="2959" spans="1:15">
      <c r="A2959" s="385">
        <v>42040</v>
      </c>
      <c r="B2959" s="383" t="s">
        <v>694</v>
      </c>
      <c r="C2959" s="383" t="s">
        <v>23</v>
      </c>
      <c r="D2959" s="383" t="s">
        <v>22</v>
      </c>
      <c r="E2959" s="383" t="s">
        <v>695</v>
      </c>
      <c r="F2959" s="383" t="s">
        <v>10</v>
      </c>
      <c r="G2959" s="384">
        <v>3938</v>
      </c>
      <c r="H2959" s="383" t="s">
        <v>696</v>
      </c>
      <c r="I2959" s="383" t="s">
        <v>706</v>
      </c>
      <c r="J2959" s="383" t="s">
        <v>617</v>
      </c>
      <c r="K2959" s="383" t="s">
        <v>618</v>
      </c>
      <c r="L2959" s="384">
        <v>18761</v>
      </c>
      <c r="M2959" s="383" t="s">
        <v>635</v>
      </c>
      <c r="N2959" s="383" t="s">
        <v>620</v>
      </c>
      <c r="O2959" s="383" t="s">
        <v>230</v>
      </c>
    </row>
    <row r="2960" spans="1:15">
      <c r="A2960" s="385">
        <v>42041</v>
      </c>
      <c r="B2960" s="383" t="s">
        <v>694</v>
      </c>
      <c r="C2960" s="383" t="s">
        <v>23</v>
      </c>
      <c r="D2960" s="383" t="s">
        <v>22</v>
      </c>
      <c r="E2960" s="383" t="s">
        <v>695</v>
      </c>
      <c r="F2960" s="383" t="s">
        <v>10</v>
      </c>
      <c r="G2960" s="384">
        <v>3938</v>
      </c>
      <c r="H2960" s="383" t="s">
        <v>696</v>
      </c>
      <c r="I2960" s="383" t="s">
        <v>706</v>
      </c>
      <c r="J2960" s="383" t="s">
        <v>617</v>
      </c>
      <c r="K2960" s="383" t="s">
        <v>618</v>
      </c>
      <c r="L2960" s="384">
        <v>18761</v>
      </c>
      <c r="M2960" s="383" t="s">
        <v>635</v>
      </c>
      <c r="N2960" s="383" t="s">
        <v>620</v>
      </c>
      <c r="O2960" s="383" t="s">
        <v>230</v>
      </c>
    </row>
    <row r="2961" spans="1:15">
      <c r="A2961" s="385">
        <v>42042</v>
      </c>
      <c r="B2961" s="383" t="s">
        <v>694</v>
      </c>
      <c r="C2961" s="383" t="s">
        <v>23</v>
      </c>
      <c r="D2961" s="383" t="s">
        <v>22</v>
      </c>
      <c r="E2961" s="383" t="s">
        <v>695</v>
      </c>
      <c r="F2961" s="383" t="s">
        <v>10</v>
      </c>
      <c r="G2961" s="384">
        <v>3938</v>
      </c>
      <c r="H2961" s="383" t="s">
        <v>696</v>
      </c>
      <c r="I2961" s="383" t="s">
        <v>706</v>
      </c>
      <c r="J2961" s="383" t="s">
        <v>617</v>
      </c>
      <c r="K2961" s="383" t="s">
        <v>618</v>
      </c>
      <c r="L2961" s="384">
        <v>18800</v>
      </c>
      <c r="M2961" s="383" t="s">
        <v>635</v>
      </c>
      <c r="N2961" s="383" t="s">
        <v>620</v>
      </c>
      <c r="O2961" s="383" t="s">
        <v>230</v>
      </c>
    </row>
    <row r="2962" spans="1:15">
      <c r="A2962" s="385">
        <v>42043</v>
      </c>
      <c r="B2962" s="383" t="s">
        <v>694</v>
      </c>
      <c r="C2962" s="383" t="s">
        <v>23</v>
      </c>
      <c r="D2962" s="383" t="s">
        <v>22</v>
      </c>
      <c r="E2962" s="383" t="s">
        <v>695</v>
      </c>
      <c r="F2962" s="383" t="s">
        <v>10</v>
      </c>
      <c r="G2962" s="384">
        <v>3938</v>
      </c>
      <c r="H2962" s="383" t="s">
        <v>696</v>
      </c>
      <c r="I2962" s="383" t="s">
        <v>706</v>
      </c>
      <c r="J2962" s="383" t="s">
        <v>617</v>
      </c>
      <c r="K2962" s="383" t="s">
        <v>618</v>
      </c>
      <c r="L2962" s="384">
        <v>20258</v>
      </c>
      <c r="M2962" s="383" t="s">
        <v>635</v>
      </c>
      <c r="N2962" s="383" t="s">
        <v>620</v>
      </c>
      <c r="O2962" s="383" t="s">
        <v>230</v>
      </c>
    </row>
    <row r="2963" spans="1:15">
      <c r="A2963" s="385">
        <v>42044</v>
      </c>
      <c r="B2963" s="383" t="s">
        <v>694</v>
      </c>
      <c r="C2963" s="383" t="s">
        <v>23</v>
      </c>
      <c r="D2963" s="383" t="s">
        <v>22</v>
      </c>
      <c r="E2963" s="383" t="s">
        <v>695</v>
      </c>
      <c r="F2963" s="383" t="s">
        <v>10</v>
      </c>
      <c r="G2963" s="384">
        <v>3938</v>
      </c>
      <c r="H2963" s="383" t="s">
        <v>696</v>
      </c>
      <c r="I2963" s="383" t="s">
        <v>706</v>
      </c>
      <c r="J2963" s="383" t="s">
        <v>617</v>
      </c>
      <c r="K2963" s="383" t="s">
        <v>618</v>
      </c>
      <c r="L2963" s="384">
        <v>20833</v>
      </c>
      <c r="M2963" s="383" t="s">
        <v>635</v>
      </c>
      <c r="N2963" s="383" t="s">
        <v>620</v>
      </c>
      <c r="O2963" s="383" t="s">
        <v>230</v>
      </c>
    </row>
    <row r="2964" spans="1:15">
      <c r="A2964" s="385">
        <v>42045</v>
      </c>
      <c r="B2964" s="383" t="s">
        <v>694</v>
      </c>
      <c r="C2964" s="383" t="s">
        <v>23</v>
      </c>
      <c r="D2964" s="383" t="s">
        <v>22</v>
      </c>
      <c r="E2964" s="383" t="s">
        <v>695</v>
      </c>
      <c r="F2964" s="383" t="s">
        <v>10</v>
      </c>
      <c r="G2964" s="384">
        <v>3938</v>
      </c>
      <c r="H2964" s="383" t="s">
        <v>696</v>
      </c>
      <c r="I2964" s="383" t="s">
        <v>706</v>
      </c>
      <c r="J2964" s="383" t="s">
        <v>617</v>
      </c>
      <c r="K2964" s="383" t="s">
        <v>618</v>
      </c>
      <c r="L2964" s="384">
        <v>20833</v>
      </c>
      <c r="M2964" s="383" t="s">
        <v>635</v>
      </c>
      <c r="N2964" s="383" t="s">
        <v>620</v>
      </c>
      <c r="O2964" s="383" t="s">
        <v>230</v>
      </c>
    </row>
    <row r="2965" spans="1:15">
      <c r="A2965" s="385">
        <v>42046</v>
      </c>
      <c r="B2965" s="383" t="s">
        <v>694</v>
      </c>
      <c r="C2965" s="383" t="s">
        <v>23</v>
      </c>
      <c r="D2965" s="383" t="s">
        <v>22</v>
      </c>
      <c r="E2965" s="383" t="s">
        <v>695</v>
      </c>
      <c r="F2965" s="383" t="s">
        <v>10</v>
      </c>
      <c r="G2965" s="384">
        <v>3938</v>
      </c>
      <c r="H2965" s="383" t="s">
        <v>696</v>
      </c>
      <c r="I2965" s="383" t="s">
        <v>706</v>
      </c>
      <c r="J2965" s="383" t="s">
        <v>617</v>
      </c>
      <c r="K2965" s="383" t="s">
        <v>618</v>
      </c>
      <c r="L2965" s="384">
        <v>20833</v>
      </c>
      <c r="M2965" s="383" t="s">
        <v>635</v>
      </c>
      <c r="N2965" s="383" t="s">
        <v>620</v>
      </c>
      <c r="O2965" s="383" t="s">
        <v>230</v>
      </c>
    </row>
    <row r="2966" spans="1:15">
      <c r="A2966" s="385">
        <v>42047</v>
      </c>
      <c r="B2966" s="383" t="s">
        <v>694</v>
      </c>
      <c r="C2966" s="383" t="s">
        <v>23</v>
      </c>
      <c r="D2966" s="383" t="s">
        <v>22</v>
      </c>
      <c r="E2966" s="383" t="s">
        <v>695</v>
      </c>
      <c r="F2966" s="383" t="s">
        <v>10</v>
      </c>
      <c r="G2966" s="384">
        <v>3938</v>
      </c>
      <c r="H2966" s="383" t="s">
        <v>696</v>
      </c>
      <c r="I2966" s="383" t="s">
        <v>706</v>
      </c>
      <c r="J2966" s="383" t="s">
        <v>617</v>
      </c>
      <c r="K2966" s="383" t="s">
        <v>618</v>
      </c>
      <c r="L2966" s="384">
        <v>20833</v>
      </c>
      <c r="M2966" s="383" t="s">
        <v>635</v>
      </c>
      <c r="N2966" s="383" t="s">
        <v>620</v>
      </c>
      <c r="O2966" s="383" t="s">
        <v>230</v>
      </c>
    </row>
    <row r="2967" spans="1:15">
      <c r="A2967" s="385">
        <v>42048</v>
      </c>
      <c r="B2967" s="383" t="s">
        <v>694</v>
      </c>
      <c r="C2967" s="383" t="s">
        <v>23</v>
      </c>
      <c r="D2967" s="383" t="s">
        <v>22</v>
      </c>
      <c r="E2967" s="383" t="s">
        <v>695</v>
      </c>
      <c r="F2967" s="383" t="s">
        <v>10</v>
      </c>
      <c r="G2967" s="384">
        <v>3938</v>
      </c>
      <c r="H2967" s="383" t="s">
        <v>696</v>
      </c>
      <c r="I2967" s="383" t="s">
        <v>706</v>
      </c>
      <c r="J2967" s="383" t="s">
        <v>617</v>
      </c>
      <c r="K2967" s="383" t="s">
        <v>618</v>
      </c>
      <c r="L2967" s="384">
        <v>20833</v>
      </c>
      <c r="M2967" s="383" t="s">
        <v>635</v>
      </c>
      <c r="N2967" s="383" t="s">
        <v>620</v>
      </c>
      <c r="O2967" s="383" t="s">
        <v>230</v>
      </c>
    </row>
    <row r="2968" spans="1:15">
      <c r="A2968" s="385">
        <v>42049</v>
      </c>
      <c r="B2968" s="383" t="s">
        <v>694</v>
      </c>
      <c r="C2968" s="383" t="s">
        <v>23</v>
      </c>
      <c r="D2968" s="383" t="s">
        <v>22</v>
      </c>
      <c r="E2968" s="383" t="s">
        <v>695</v>
      </c>
      <c r="F2968" s="383" t="s">
        <v>10</v>
      </c>
      <c r="G2968" s="384">
        <v>3938</v>
      </c>
      <c r="H2968" s="383" t="s">
        <v>696</v>
      </c>
      <c r="I2968" s="383" t="s">
        <v>706</v>
      </c>
      <c r="J2968" s="383" t="s">
        <v>617</v>
      </c>
      <c r="K2968" s="383" t="s">
        <v>618</v>
      </c>
      <c r="L2968" s="384">
        <v>21180</v>
      </c>
      <c r="M2968" s="383" t="s">
        <v>635</v>
      </c>
      <c r="N2968" s="383" t="s">
        <v>620</v>
      </c>
      <c r="O2968" s="383" t="s">
        <v>230</v>
      </c>
    </row>
    <row r="2969" spans="1:15">
      <c r="A2969" s="385">
        <v>42050</v>
      </c>
      <c r="B2969" s="383" t="s">
        <v>694</v>
      </c>
      <c r="C2969" s="383" t="s">
        <v>23</v>
      </c>
      <c r="D2969" s="383" t="s">
        <v>22</v>
      </c>
      <c r="E2969" s="383" t="s">
        <v>695</v>
      </c>
      <c r="F2969" s="383" t="s">
        <v>10</v>
      </c>
      <c r="G2969" s="384">
        <v>3938</v>
      </c>
      <c r="H2969" s="383" t="s">
        <v>696</v>
      </c>
      <c r="I2969" s="383" t="s">
        <v>706</v>
      </c>
      <c r="J2969" s="383" t="s">
        <v>617</v>
      </c>
      <c r="K2969" s="383" t="s">
        <v>618</v>
      </c>
      <c r="L2969" s="384">
        <v>22680</v>
      </c>
      <c r="M2969" s="383" t="s">
        <v>635</v>
      </c>
      <c r="N2969" s="383" t="s">
        <v>620</v>
      </c>
      <c r="O2969" s="383" t="s">
        <v>230</v>
      </c>
    </row>
    <row r="2970" spans="1:15">
      <c r="A2970" s="385">
        <v>42051</v>
      </c>
      <c r="B2970" s="383" t="s">
        <v>694</v>
      </c>
      <c r="C2970" s="383" t="s">
        <v>23</v>
      </c>
      <c r="D2970" s="383" t="s">
        <v>22</v>
      </c>
      <c r="E2970" s="383" t="s">
        <v>695</v>
      </c>
      <c r="F2970" s="383" t="s">
        <v>10</v>
      </c>
      <c r="G2970" s="384">
        <v>3938</v>
      </c>
      <c r="H2970" s="383" t="s">
        <v>696</v>
      </c>
      <c r="I2970" s="383" t="s">
        <v>706</v>
      </c>
      <c r="J2970" s="383" t="s">
        <v>617</v>
      </c>
      <c r="K2970" s="383" t="s">
        <v>618</v>
      </c>
      <c r="L2970" s="384">
        <v>23171</v>
      </c>
      <c r="M2970" s="383" t="s">
        <v>635</v>
      </c>
      <c r="N2970" s="383" t="s">
        <v>620</v>
      </c>
      <c r="O2970" s="383" t="s">
        <v>230</v>
      </c>
    </row>
    <row r="2971" spans="1:15">
      <c r="A2971" s="385">
        <v>42052</v>
      </c>
      <c r="B2971" s="383" t="s">
        <v>694</v>
      </c>
      <c r="C2971" s="383" t="s">
        <v>23</v>
      </c>
      <c r="D2971" s="383" t="s">
        <v>22</v>
      </c>
      <c r="E2971" s="383" t="s">
        <v>695</v>
      </c>
      <c r="F2971" s="383" t="s">
        <v>10</v>
      </c>
      <c r="G2971" s="384">
        <v>3938</v>
      </c>
      <c r="H2971" s="383" t="s">
        <v>696</v>
      </c>
      <c r="I2971" s="383" t="s">
        <v>706</v>
      </c>
      <c r="J2971" s="383" t="s">
        <v>617</v>
      </c>
      <c r="K2971" s="383" t="s">
        <v>618</v>
      </c>
      <c r="L2971" s="384">
        <v>23171</v>
      </c>
      <c r="M2971" s="383" t="s">
        <v>636</v>
      </c>
      <c r="N2971" s="383" t="s">
        <v>620</v>
      </c>
      <c r="O2971" s="383" t="s">
        <v>230</v>
      </c>
    </row>
    <row r="2972" spans="1:15">
      <c r="A2972" s="385">
        <v>42053</v>
      </c>
      <c r="B2972" s="383" t="s">
        <v>694</v>
      </c>
      <c r="C2972" s="383" t="s">
        <v>23</v>
      </c>
      <c r="D2972" s="383" t="s">
        <v>22</v>
      </c>
      <c r="E2972" s="383" t="s">
        <v>695</v>
      </c>
      <c r="F2972" s="383" t="s">
        <v>10</v>
      </c>
      <c r="G2972" s="384">
        <v>3938</v>
      </c>
      <c r="H2972" s="383" t="s">
        <v>696</v>
      </c>
      <c r="I2972" s="383" t="s">
        <v>706</v>
      </c>
      <c r="J2972" s="383" t="s">
        <v>617</v>
      </c>
      <c r="K2972" s="383" t="s">
        <v>618</v>
      </c>
      <c r="L2972" s="384">
        <v>23171</v>
      </c>
      <c r="M2972" s="383" t="s">
        <v>636</v>
      </c>
      <c r="N2972" s="383" t="s">
        <v>620</v>
      </c>
      <c r="O2972" s="383" t="s">
        <v>230</v>
      </c>
    </row>
    <row r="2973" spans="1:15">
      <c r="A2973" s="385">
        <v>42054</v>
      </c>
      <c r="B2973" s="383" t="s">
        <v>694</v>
      </c>
      <c r="C2973" s="383" t="s">
        <v>23</v>
      </c>
      <c r="D2973" s="383" t="s">
        <v>22</v>
      </c>
      <c r="E2973" s="383" t="s">
        <v>695</v>
      </c>
      <c r="F2973" s="383" t="s">
        <v>10</v>
      </c>
      <c r="G2973" s="384">
        <v>3938</v>
      </c>
      <c r="H2973" s="383" t="s">
        <v>696</v>
      </c>
      <c r="I2973" s="383" t="s">
        <v>706</v>
      </c>
      <c r="J2973" s="383" t="s">
        <v>617</v>
      </c>
      <c r="K2973" s="383" t="s">
        <v>618</v>
      </c>
      <c r="L2973" s="384">
        <v>23171</v>
      </c>
      <c r="M2973" s="383" t="s">
        <v>636</v>
      </c>
      <c r="N2973" s="383" t="s">
        <v>620</v>
      </c>
      <c r="O2973" s="383" t="s">
        <v>230</v>
      </c>
    </row>
    <row r="2974" spans="1:15">
      <c r="A2974" s="385">
        <v>42055</v>
      </c>
      <c r="B2974" s="383" t="s">
        <v>694</v>
      </c>
      <c r="C2974" s="383" t="s">
        <v>23</v>
      </c>
      <c r="D2974" s="383" t="s">
        <v>22</v>
      </c>
      <c r="E2974" s="383" t="s">
        <v>695</v>
      </c>
      <c r="F2974" s="383" t="s">
        <v>10</v>
      </c>
      <c r="G2974" s="384">
        <v>3938</v>
      </c>
      <c r="H2974" s="383" t="s">
        <v>696</v>
      </c>
      <c r="I2974" s="383" t="s">
        <v>706</v>
      </c>
      <c r="J2974" s="383" t="s">
        <v>617</v>
      </c>
      <c r="K2974" s="383" t="s">
        <v>618</v>
      </c>
      <c r="L2974" s="384">
        <v>23171</v>
      </c>
      <c r="M2974" s="383" t="s">
        <v>636</v>
      </c>
      <c r="N2974" s="383" t="s">
        <v>620</v>
      </c>
      <c r="O2974" s="383" t="s">
        <v>230</v>
      </c>
    </row>
    <row r="2975" spans="1:15">
      <c r="A2975" s="385">
        <v>42056</v>
      </c>
      <c r="B2975" s="383" t="s">
        <v>694</v>
      </c>
      <c r="C2975" s="383" t="s">
        <v>23</v>
      </c>
      <c r="D2975" s="383" t="s">
        <v>22</v>
      </c>
      <c r="E2975" s="383" t="s">
        <v>695</v>
      </c>
      <c r="F2975" s="383" t="s">
        <v>10</v>
      </c>
      <c r="G2975" s="384">
        <v>3938</v>
      </c>
      <c r="H2975" s="383" t="s">
        <v>696</v>
      </c>
      <c r="I2975" s="383" t="s">
        <v>706</v>
      </c>
      <c r="J2975" s="383" t="s">
        <v>617</v>
      </c>
      <c r="K2975" s="383" t="s">
        <v>618</v>
      </c>
      <c r="L2975" s="384">
        <v>23171</v>
      </c>
      <c r="M2975" s="383" t="s">
        <v>637</v>
      </c>
      <c r="N2975" s="383" t="s">
        <v>620</v>
      </c>
      <c r="O2975" s="383" t="s">
        <v>230</v>
      </c>
    </row>
    <row r="2976" spans="1:15">
      <c r="A2976" s="385">
        <v>42057</v>
      </c>
      <c r="B2976" s="383" t="s">
        <v>694</v>
      </c>
      <c r="C2976" s="383" t="s">
        <v>23</v>
      </c>
      <c r="D2976" s="383" t="s">
        <v>22</v>
      </c>
      <c r="E2976" s="383" t="s">
        <v>695</v>
      </c>
      <c r="F2976" s="383" t="s">
        <v>10</v>
      </c>
      <c r="G2976" s="384">
        <v>3938</v>
      </c>
      <c r="H2976" s="383" t="s">
        <v>696</v>
      </c>
      <c r="I2976" s="383" t="s">
        <v>706</v>
      </c>
      <c r="J2976" s="383" t="s">
        <v>617</v>
      </c>
      <c r="K2976" s="383" t="s">
        <v>618</v>
      </c>
      <c r="L2976" s="384">
        <v>23171</v>
      </c>
      <c r="M2976" s="383" t="s">
        <v>637</v>
      </c>
      <c r="N2976" s="383" t="s">
        <v>620</v>
      </c>
      <c r="O2976" s="383" t="s">
        <v>230</v>
      </c>
    </row>
    <row r="2977" spans="1:15">
      <c r="A2977" s="385">
        <v>42058</v>
      </c>
      <c r="B2977" s="383" t="s">
        <v>21</v>
      </c>
      <c r="C2977" s="383" t="s">
        <v>12</v>
      </c>
      <c r="D2977" s="383" t="s">
        <v>22</v>
      </c>
      <c r="E2977" s="383" t="s">
        <v>658</v>
      </c>
      <c r="F2977" s="383" t="s">
        <v>10</v>
      </c>
      <c r="G2977" s="384">
        <v>118</v>
      </c>
      <c r="H2977" s="383" t="s">
        <v>701</v>
      </c>
      <c r="I2977" s="383" t="s">
        <v>702</v>
      </c>
      <c r="J2977" s="383" t="s">
        <v>617</v>
      </c>
      <c r="K2977" s="383" t="s">
        <v>618</v>
      </c>
      <c r="L2977" s="384">
        <v>23171</v>
      </c>
      <c r="M2977" s="383" t="s">
        <v>637</v>
      </c>
      <c r="N2977" s="383" t="s">
        <v>620</v>
      </c>
      <c r="O2977" s="383" t="s">
        <v>230</v>
      </c>
    </row>
    <row r="2978" spans="1:15">
      <c r="A2978" s="385">
        <v>42059</v>
      </c>
      <c r="B2978" s="383" t="s">
        <v>694</v>
      </c>
      <c r="C2978" s="383" t="s">
        <v>23</v>
      </c>
      <c r="D2978" s="383" t="s">
        <v>22</v>
      </c>
      <c r="E2978" s="383" t="s">
        <v>695</v>
      </c>
      <c r="F2978" s="383" t="s">
        <v>10</v>
      </c>
      <c r="G2978" s="384">
        <v>3938</v>
      </c>
      <c r="H2978" s="383" t="s">
        <v>696</v>
      </c>
      <c r="I2978" s="383" t="s">
        <v>706</v>
      </c>
      <c r="J2978" s="383" t="s">
        <v>617</v>
      </c>
      <c r="K2978" s="383" t="s">
        <v>618</v>
      </c>
      <c r="L2978" s="384">
        <v>23171</v>
      </c>
      <c r="M2978" s="383" t="s">
        <v>637</v>
      </c>
      <c r="N2978" s="383" t="s">
        <v>620</v>
      </c>
      <c r="O2978" s="383" t="s">
        <v>230</v>
      </c>
    </row>
    <row r="2979" spans="1:15">
      <c r="A2979" s="385">
        <v>42060</v>
      </c>
      <c r="B2979" s="383" t="s">
        <v>694</v>
      </c>
      <c r="C2979" s="383" t="s">
        <v>23</v>
      </c>
      <c r="D2979" s="383" t="s">
        <v>22</v>
      </c>
      <c r="E2979" s="383" t="s">
        <v>695</v>
      </c>
      <c r="F2979" s="383" t="s">
        <v>10</v>
      </c>
      <c r="G2979" s="384">
        <v>3938</v>
      </c>
      <c r="H2979" s="383" t="s">
        <v>696</v>
      </c>
      <c r="I2979" s="383" t="s">
        <v>706</v>
      </c>
      <c r="J2979" s="383" t="s">
        <v>617</v>
      </c>
      <c r="K2979" s="383" t="s">
        <v>618</v>
      </c>
      <c r="L2979" s="384">
        <v>23171</v>
      </c>
      <c r="M2979" s="383" t="s">
        <v>637</v>
      </c>
      <c r="N2979" s="383" t="s">
        <v>620</v>
      </c>
      <c r="O2979" s="383" t="s">
        <v>230</v>
      </c>
    </row>
    <row r="2980" spans="1:15">
      <c r="A2980" s="385">
        <v>42061</v>
      </c>
      <c r="B2980" s="383" t="s">
        <v>694</v>
      </c>
      <c r="C2980" s="383" t="s">
        <v>23</v>
      </c>
      <c r="D2980" s="383" t="s">
        <v>22</v>
      </c>
      <c r="E2980" s="383" t="s">
        <v>695</v>
      </c>
      <c r="F2980" s="383" t="s">
        <v>10</v>
      </c>
      <c r="G2980" s="384">
        <v>3938</v>
      </c>
      <c r="H2980" s="383" t="s">
        <v>696</v>
      </c>
      <c r="I2980" s="383" t="s">
        <v>706</v>
      </c>
      <c r="J2980" s="383" t="s">
        <v>617</v>
      </c>
      <c r="K2980" s="383" t="s">
        <v>618</v>
      </c>
      <c r="L2980" s="384">
        <v>23171</v>
      </c>
      <c r="M2980" s="383" t="s">
        <v>637</v>
      </c>
      <c r="N2980" s="383" t="s">
        <v>620</v>
      </c>
      <c r="O2980" s="383" t="s">
        <v>230</v>
      </c>
    </row>
    <row r="2981" spans="1:15">
      <c r="A2981" s="385">
        <v>42062</v>
      </c>
      <c r="B2981" s="383" t="s">
        <v>694</v>
      </c>
      <c r="C2981" s="383" t="s">
        <v>23</v>
      </c>
      <c r="D2981" s="383" t="s">
        <v>22</v>
      </c>
      <c r="E2981" s="383" t="s">
        <v>695</v>
      </c>
      <c r="F2981" s="383" t="s">
        <v>10</v>
      </c>
      <c r="G2981" s="384">
        <v>3938</v>
      </c>
      <c r="H2981" s="383" t="s">
        <v>696</v>
      </c>
      <c r="I2981" s="383" t="s">
        <v>706</v>
      </c>
      <c r="J2981" s="383" t="s">
        <v>617</v>
      </c>
      <c r="K2981" s="383" t="s">
        <v>618</v>
      </c>
      <c r="L2981" s="384">
        <v>23171</v>
      </c>
      <c r="M2981" s="383" t="s">
        <v>637</v>
      </c>
      <c r="N2981" s="383" t="s">
        <v>620</v>
      </c>
      <c r="O2981" s="383" t="s">
        <v>230</v>
      </c>
    </row>
    <row r="2982" spans="1:15">
      <c r="A2982" s="385">
        <v>42063</v>
      </c>
      <c r="B2982" s="383" t="s">
        <v>694</v>
      </c>
      <c r="C2982" s="383" t="s">
        <v>23</v>
      </c>
      <c r="D2982" s="383" t="s">
        <v>22</v>
      </c>
      <c r="E2982" s="383" t="s">
        <v>695</v>
      </c>
      <c r="F2982" s="383" t="s">
        <v>10</v>
      </c>
      <c r="G2982" s="384">
        <v>3938</v>
      </c>
      <c r="H2982" s="383" t="s">
        <v>696</v>
      </c>
      <c r="I2982" s="383" t="s">
        <v>706</v>
      </c>
      <c r="J2982" s="383" t="s">
        <v>617</v>
      </c>
      <c r="K2982" s="383" t="s">
        <v>618</v>
      </c>
      <c r="L2982" s="384">
        <v>23242</v>
      </c>
      <c r="M2982" s="383" t="s">
        <v>638</v>
      </c>
      <c r="N2982" s="383" t="s">
        <v>620</v>
      </c>
      <c r="O2982" s="383" t="s">
        <v>230</v>
      </c>
    </row>
    <row r="2983" spans="1:15">
      <c r="A2983" s="385">
        <v>42064</v>
      </c>
      <c r="B2983" s="383" t="s">
        <v>694</v>
      </c>
      <c r="C2983" s="383" t="s">
        <v>23</v>
      </c>
      <c r="D2983" s="383" t="s">
        <v>22</v>
      </c>
      <c r="E2983" s="383" t="s">
        <v>695</v>
      </c>
      <c r="F2983" s="383" t="s">
        <v>10</v>
      </c>
      <c r="G2983" s="384">
        <v>3938</v>
      </c>
      <c r="H2983" s="383" t="s">
        <v>696</v>
      </c>
      <c r="I2983" s="383" t="s">
        <v>706</v>
      </c>
      <c r="J2983" s="383" t="s">
        <v>617</v>
      </c>
      <c r="K2983" s="383" t="s">
        <v>618</v>
      </c>
      <c r="L2983" s="384">
        <v>24188</v>
      </c>
      <c r="M2983" s="383" t="s">
        <v>638</v>
      </c>
      <c r="N2983" s="383" t="s">
        <v>620</v>
      </c>
      <c r="O2983" s="383" t="s">
        <v>230</v>
      </c>
    </row>
    <row r="2984" spans="1:15">
      <c r="A2984" s="385">
        <v>42065</v>
      </c>
      <c r="B2984" s="383" t="s">
        <v>694</v>
      </c>
      <c r="C2984" s="383" t="s">
        <v>23</v>
      </c>
      <c r="D2984" s="383" t="s">
        <v>22</v>
      </c>
      <c r="E2984" s="383" t="s">
        <v>695</v>
      </c>
      <c r="F2984" s="383" t="s">
        <v>10</v>
      </c>
      <c r="G2984" s="384">
        <v>3938</v>
      </c>
      <c r="H2984" s="383" t="s">
        <v>696</v>
      </c>
      <c r="I2984" s="383" t="s">
        <v>706</v>
      </c>
      <c r="J2984" s="383" t="s">
        <v>617</v>
      </c>
      <c r="K2984" s="383" t="s">
        <v>618</v>
      </c>
      <c r="L2984" s="384">
        <v>24376</v>
      </c>
      <c r="M2984" s="383" t="s">
        <v>638</v>
      </c>
      <c r="N2984" s="383" t="s">
        <v>620</v>
      </c>
      <c r="O2984" s="383" t="s">
        <v>230</v>
      </c>
    </row>
    <row r="2985" spans="1:15">
      <c r="A2985" s="385">
        <v>42066</v>
      </c>
      <c r="B2985" s="383" t="s">
        <v>694</v>
      </c>
      <c r="C2985" s="383" t="s">
        <v>23</v>
      </c>
      <c r="D2985" s="383" t="s">
        <v>22</v>
      </c>
      <c r="E2985" s="383" t="s">
        <v>695</v>
      </c>
      <c r="F2985" s="383" t="s">
        <v>10</v>
      </c>
      <c r="G2985" s="384">
        <v>3938</v>
      </c>
      <c r="H2985" s="383" t="s">
        <v>696</v>
      </c>
      <c r="I2985" s="383" t="s">
        <v>706</v>
      </c>
      <c r="J2985" s="383" t="s">
        <v>617</v>
      </c>
      <c r="K2985" s="383" t="s">
        <v>618</v>
      </c>
      <c r="L2985" s="384">
        <v>24376</v>
      </c>
      <c r="M2985" s="383" t="s">
        <v>638</v>
      </c>
      <c r="N2985" s="383" t="s">
        <v>620</v>
      </c>
      <c r="O2985" s="383" t="s">
        <v>230</v>
      </c>
    </row>
    <row r="2986" spans="1:15">
      <c r="A2986" s="385">
        <v>42067</v>
      </c>
      <c r="B2986" s="383" t="s">
        <v>694</v>
      </c>
      <c r="C2986" s="383" t="s">
        <v>23</v>
      </c>
      <c r="D2986" s="383" t="s">
        <v>22</v>
      </c>
      <c r="E2986" s="383" t="s">
        <v>695</v>
      </c>
      <c r="F2986" s="383" t="s">
        <v>10</v>
      </c>
      <c r="G2986" s="384">
        <v>3938</v>
      </c>
      <c r="H2986" s="383" t="s">
        <v>696</v>
      </c>
      <c r="I2986" s="383" t="s">
        <v>706</v>
      </c>
      <c r="J2986" s="383" t="s">
        <v>617</v>
      </c>
      <c r="K2986" s="383" t="s">
        <v>618</v>
      </c>
      <c r="L2986" s="384">
        <v>24394</v>
      </c>
      <c r="M2986" s="383" t="s">
        <v>638</v>
      </c>
      <c r="N2986" s="383" t="s">
        <v>620</v>
      </c>
      <c r="O2986" s="383" t="s">
        <v>230</v>
      </c>
    </row>
    <row r="2987" spans="1:15">
      <c r="A2987" s="385">
        <v>42068</v>
      </c>
      <c r="B2987" s="383" t="s">
        <v>694</v>
      </c>
      <c r="C2987" s="383" t="s">
        <v>23</v>
      </c>
      <c r="D2987" s="383" t="s">
        <v>22</v>
      </c>
      <c r="E2987" s="383" t="s">
        <v>695</v>
      </c>
      <c r="F2987" s="383" t="s">
        <v>10</v>
      </c>
      <c r="G2987" s="384">
        <v>3938</v>
      </c>
      <c r="H2987" s="383" t="s">
        <v>696</v>
      </c>
      <c r="I2987" s="383" t="s">
        <v>706</v>
      </c>
      <c r="J2987" s="383" t="s">
        <v>617</v>
      </c>
      <c r="K2987" s="383" t="s">
        <v>618</v>
      </c>
      <c r="L2987" s="384">
        <v>24965</v>
      </c>
      <c r="M2987" s="383" t="s">
        <v>638</v>
      </c>
      <c r="N2987" s="383" t="s">
        <v>620</v>
      </c>
      <c r="O2987" s="383" t="s">
        <v>230</v>
      </c>
    </row>
    <row r="2988" spans="1:15">
      <c r="A2988" s="385">
        <v>42069</v>
      </c>
      <c r="B2988" s="383" t="s">
        <v>694</v>
      </c>
      <c r="C2988" s="383" t="s">
        <v>23</v>
      </c>
      <c r="D2988" s="383" t="s">
        <v>22</v>
      </c>
      <c r="E2988" s="383" t="s">
        <v>695</v>
      </c>
      <c r="F2988" s="383" t="s">
        <v>10</v>
      </c>
      <c r="G2988" s="384">
        <v>3938</v>
      </c>
      <c r="H2988" s="383" t="s">
        <v>696</v>
      </c>
      <c r="I2988" s="383" t="s">
        <v>706</v>
      </c>
      <c r="J2988" s="383" t="s">
        <v>617</v>
      </c>
      <c r="K2988" s="383" t="s">
        <v>618</v>
      </c>
      <c r="L2988" s="384">
        <v>25035</v>
      </c>
      <c r="M2988" s="383" t="s">
        <v>638</v>
      </c>
      <c r="N2988" s="383" t="s">
        <v>620</v>
      </c>
      <c r="O2988" s="383" t="s">
        <v>230</v>
      </c>
    </row>
    <row r="2989" spans="1:15">
      <c r="A2989" s="385">
        <v>42070</v>
      </c>
      <c r="B2989" s="383" t="s">
        <v>694</v>
      </c>
      <c r="C2989" s="383" t="s">
        <v>23</v>
      </c>
      <c r="D2989" s="383" t="s">
        <v>22</v>
      </c>
      <c r="E2989" s="383" t="s">
        <v>695</v>
      </c>
      <c r="F2989" s="383" t="s">
        <v>10</v>
      </c>
      <c r="G2989" s="384">
        <v>3938</v>
      </c>
      <c r="H2989" s="383" t="s">
        <v>696</v>
      </c>
      <c r="I2989" s="383" t="s">
        <v>706</v>
      </c>
      <c r="J2989" s="383" t="s">
        <v>617</v>
      </c>
      <c r="K2989" s="383" t="s">
        <v>618</v>
      </c>
      <c r="L2989" s="384">
        <v>25532</v>
      </c>
      <c r="M2989" s="383" t="s">
        <v>638</v>
      </c>
      <c r="N2989" s="383" t="s">
        <v>620</v>
      </c>
      <c r="O2989" s="383" t="s">
        <v>230</v>
      </c>
    </row>
    <row r="2990" spans="1:15">
      <c r="A2990" s="385">
        <v>42071</v>
      </c>
      <c r="B2990" s="383" t="s">
        <v>694</v>
      </c>
      <c r="C2990" s="383" t="s">
        <v>23</v>
      </c>
      <c r="D2990" s="383" t="s">
        <v>22</v>
      </c>
      <c r="E2990" s="383" t="s">
        <v>695</v>
      </c>
      <c r="F2990" s="383" t="s">
        <v>10</v>
      </c>
      <c r="G2990" s="384">
        <v>3938</v>
      </c>
      <c r="H2990" s="383" t="s">
        <v>696</v>
      </c>
      <c r="I2990" s="383" t="s">
        <v>706</v>
      </c>
      <c r="J2990" s="383" t="s">
        <v>617</v>
      </c>
      <c r="K2990" s="383" t="s">
        <v>618</v>
      </c>
      <c r="L2990" s="384">
        <v>25875</v>
      </c>
      <c r="M2990" s="383" t="s">
        <v>638</v>
      </c>
      <c r="N2990" s="383" t="s">
        <v>620</v>
      </c>
      <c r="O2990" s="383" t="s">
        <v>230</v>
      </c>
    </row>
    <row r="2991" spans="1:15">
      <c r="A2991" s="385">
        <v>42072</v>
      </c>
      <c r="B2991" s="383" t="s">
        <v>694</v>
      </c>
      <c r="C2991" s="383" t="s">
        <v>23</v>
      </c>
      <c r="D2991" s="383" t="s">
        <v>22</v>
      </c>
      <c r="E2991" s="383" t="s">
        <v>695</v>
      </c>
      <c r="F2991" s="383" t="s">
        <v>10</v>
      </c>
      <c r="G2991" s="384">
        <v>3938</v>
      </c>
      <c r="H2991" s="383" t="s">
        <v>696</v>
      </c>
      <c r="I2991" s="383" t="s">
        <v>706</v>
      </c>
      <c r="J2991" s="383" t="s">
        <v>617</v>
      </c>
      <c r="K2991" s="383" t="s">
        <v>618</v>
      </c>
      <c r="L2991" s="384">
        <v>25875</v>
      </c>
      <c r="M2991" s="383" t="s">
        <v>638</v>
      </c>
      <c r="N2991" s="383" t="s">
        <v>620</v>
      </c>
      <c r="O2991" s="383" t="s">
        <v>230</v>
      </c>
    </row>
    <row r="2992" spans="1:15">
      <c r="A2992" s="385">
        <v>42073</v>
      </c>
      <c r="B2992" s="383" t="s">
        <v>694</v>
      </c>
      <c r="C2992" s="383" t="s">
        <v>23</v>
      </c>
      <c r="D2992" s="383" t="s">
        <v>22</v>
      </c>
      <c r="E2992" s="383" t="s">
        <v>695</v>
      </c>
      <c r="F2992" s="383" t="s">
        <v>10</v>
      </c>
      <c r="G2992" s="384">
        <v>3938</v>
      </c>
      <c r="H2992" s="383" t="s">
        <v>696</v>
      </c>
      <c r="I2992" s="383" t="s">
        <v>706</v>
      </c>
      <c r="J2992" s="383" t="s">
        <v>617</v>
      </c>
      <c r="K2992" s="383" t="s">
        <v>618</v>
      </c>
      <c r="L2992" s="384">
        <v>25875</v>
      </c>
      <c r="M2992" s="383" t="s">
        <v>638</v>
      </c>
      <c r="N2992" s="383" t="s">
        <v>620</v>
      </c>
      <c r="O2992" s="383" t="s">
        <v>230</v>
      </c>
    </row>
    <row r="2993" spans="1:15">
      <c r="A2993" s="385">
        <v>42074</v>
      </c>
      <c r="B2993" s="383" t="s">
        <v>694</v>
      </c>
      <c r="C2993" s="383" t="s">
        <v>23</v>
      </c>
      <c r="D2993" s="383" t="s">
        <v>22</v>
      </c>
      <c r="E2993" s="383" t="s">
        <v>695</v>
      </c>
      <c r="F2993" s="383" t="s">
        <v>10</v>
      </c>
      <c r="G2993" s="384">
        <v>3938</v>
      </c>
      <c r="H2993" s="383" t="s">
        <v>696</v>
      </c>
      <c r="I2993" s="383" t="s">
        <v>706</v>
      </c>
      <c r="J2993" s="383" t="s">
        <v>617</v>
      </c>
      <c r="K2993" s="383" t="s">
        <v>618</v>
      </c>
      <c r="L2993" s="384">
        <v>25875</v>
      </c>
      <c r="M2993" s="383" t="s">
        <v>638</v>
      </c>
      <c r="N2993" s="383" t="s">
        <v>620</v>
      </c>
      <c r="O2993" s="383" t="s">
        <v>230</v>
      </c>
    </row>
    <row r="2994" spans="1:15">
      <c r="A2994" s="385">
        <v>42075</v>
      </c>
      <c r="B2994" s="383" t="s">
        <v>694</v>
      </c>
      <c r="C2994" s="383" t="s">
        <v>23</v>
      </c>
      <c r="D2994" s="383" t="s">
        <v>22</v>
      </c>
      <c r="E2994" s="383" t="s">
        <v>695</v>
      </c>
      <c r="F2994" s="383" t="s">
        <v>10</v>
      </c>
      <c r="G2994" s="384">
        <v>3938</v>
      </c>
      <c r="H2994" s="383" t="s">
        <v>696</v>
      </c>
      <c r="I2994" s="383" t="s">
        <v>706</v>
      </c>
      <c r="J2994" s="383" t="s">
        <v>617</v>
      </c>
      <c r="K2994" s="383" t="s">
        <v>618</v>
      </c>
      <c r="L2994" s="384">
        <v>25875</v>
      </c>
      <c r="M2994" s="383" t="s">
        <v>639</v>
      </c>
      <c r="N2994" s="383" t="s">
        <v>620</v>
      </c>
      <c r="O2994" s="383" t="s">
        <v>230</v>
      </c>
    </row>
    <row r="2995" spans="1:15">
      <c r="A2995" s="385">
        <v>42076</v>
      </c>
      <c r="B2995" s="383" t="s">
        <v>694</v>
      </c>
      <c r="C2995" s="383" t="s">
        <v>23</v>
      </c>
      <c r="D2995" s="383" t="s">
        <v>22</v>
      </c>
      <c r="E2995" s="383" t="s">
        <v>695</v>
      </c>
      <c r="F2995" s="383" t="s">
        <v>10</v>
      </c>
      <c r="G2995" s="384">
        <v>3938</v>
      </c>
      <c r="H2995" s="383" t="s">
        <v>696</v>
      </c>
      <c r="I2995" s="383" t="s">
        <v>706</v>
      </c>
      <c r="J2995" s="383" t="s">
        <v>617</v>
      </c>
      <c r="K2995" s="383" t="s">
        <v>618</v>
      </c>
      <c r="L2995" s="384">
        <v>25875</v>
      </c>
      <c r="M2995" s="383" t="s">
        <v>639</v>
      </c>
      <c r="N2995" s="383" t="s">
        <v>620</v>
      </c>
      <c r="O2995" s="383" t="s">
        <v>230</v>
      </c>
    </row>
    <row r="2996" spans="1:15">
      <c r="A2996" s="385">
        <v>42077</v>
      </c>
      <c r="B2996" s="383" t="s">
        <v>694</v>
      </c>
      <c r="C2996" s="383" t="s">
        <v>23</v>
      </c>
      <c r="D2996" s="383" t="s">
        <v>22</v>
      </c>
      <c r="E2996" s="383" t="s">
        <v>695</v>
      </c>
      <c r="F2996" s="383" t="s">
        <v>10</v>
      </c>
      <c r="G2996" s="384">
        <v>3938</v>
      </c>
      <c r="H2996" s="383" t="s">
        <v>696</v>
      </c>
      <c r="I2996" s="383" t="s">
        <v>706</v>
      </c>
      <c r="J2996" s="383" t="s">
        <v>617</v>
      </c>
      <c r="K2996" s="383" t="s">
        <v>618</v>
      </c>
      <c r="L2996" s="384">
        <v>25875</v>
      </c>
      <c r="M2996" s="383" t="s">
        <v>639</v>
      </c>
      <c r="N2996" s="383" t="s">
        <v>620</v>
      </c>
      <c r="O2996" s="383" t="s">
        <v>230</v>
      </c>
    </row>
    <row r="2997" spans="1:15">
      <c r="A2997" s="385">
        <v>42078</v>
      </c>
      <c r="B2997" s="383" t="s">
        <v>694</v>
      </c>
      <c r="C2997" s="383" t="s">
        <v>23</v>
      </c>
      <c r="D2997" s="383" t="s">
        <v>22</v>
      </c>
      <c r="E2997" s="383" t="s">
        <v>695</v>
      </c>
      <c r="F2997" s="383" t="s">
        <v>10</v>
      </c>
      <c r="G2997" s="384">
        <v>3938</v>
      </c>
      <c r="H2997" s="383" t="s">
        <v>696</v>
      </c>
      <c r="I2997" s="383" t="s">
        <v>706</v>
      </c>
      <c r="J2997" s="383" t="s">
        <v>617</v>
      </c>
      <c r="K2997" s="383" t="s">
        <v>618</v>
      </c>
      <c r="L2997" s="384">
        <v>25875</v>
      </c>
      <c r="M2997" s="383" t="s">
        <v>639</v>
      </c>
      <c r="N2997" s="383" t="s">
        <v>620</v>
      </c>
      <c r="O2997" s="383" t="s">
        <v>230</v>
      </c>
    </row>
    <row r="2998" spans="1:15">
      <c r="A2998" s="385">
        <v>42079</v>
      </c>
      <c r="B2998" s="383" t="s">
        <v>694</v>
      </c>
      <c r="C2998" s="383" t="s">
        <v>23</v>
      </c>
      <c r="D2998" s="383" t="s">
        <v>22</v>
      </c>
      <c r="E2998" s="383" t="s">
        <v>695</v>
      </c>
      <c r="F2998" s="383" t="s">
        <v>10</v>
      </c>
      <c r="G2998" s="384">
        <v>3938</v>
      </c>
      <c r="H2998" s="383" t="s">
        <v>696</v>
      </c>
      <c r="I2998" s="383" t="s">
        <v>706</v>
      </c>
      <c r="J2998" s="383" t="s">
        <v>617</v>
      </c>
      <c r="K2998" s="383" t="s">
        <v>618</v>
      </c>
      <c r="L2998" s="384">
        <v>25875</v>
      </c>
      <c r="M2998" s="383" t="s">
        <v>639</v>
      </c>
      <c r="N2998" s="383" t="s">
        <v>620</v>
      </c>
      <c r="O2998" s="383" t="s">
        <v>230</v>
      </c>
    </row>
    <row r="2999" spans="1:15">
      <c r="A2999" s="385">
        <v>42080</v>
      </c>
      <c r="B2999" s="383" t="s">
        <v>694</v>
      </c>
      <c r="C2999" s="383" t="s">
        <v>23</v>
      </c>
      <c r="D2999" s="383" t="s">
        <v>22</v>
      </c>
      <c r="E2999" s="383" t="s">
        <v>695</v>
      </c>
      <c r="F2999" s="383" t="s">
        <v>10</v>
      </c>
      <c r="G2999" s="384">
        <v>3938</v>
      </c>
      <c r="H2999" s="383" t="s">
        <v>696</v>
      </c>
      <c r="I2999" s="383" t="s">
        <v>706</v>
      </c>
      <c r="J2999" s="383" t="s">
        <v>617</v>
      </c>
      <c r="K2999" s="383" t="s">
        <v>618</v>
      </c>
      <c r="L2999" s="384">
        <v>25875</v>
      </c>
      <c r="M2999" s="383" t="s">
        <v>639</v>
      </c>
      <c r="N2999" s="383" t="s">
        <v>620</v>
      </c>
      <c r="O2999" s="383" t="s">
        <v>230</v>
      </c>
    </row>
    <row r="3000" spans="1:15">
      <c r="A3000" s="385">
        <v>42081</v>
      </c>
      <c r="B3000" s="383" t="s">
        <v>694</v>
      </c>
      <c r="C3000" s="383" t="s">
        <v>23</v>
      </c>
      <c r="D3000" s="383" t="s">
        <v>22</v>
      </c>
      <c r="E3000" s="383" t="s">
        <v>695</v>
      </c>
      <c r="F3000" s="383" t="s">
        <v>10</v>
      </c>
      <c r="G3000" s="384">
        <v>3938</v>
      </c>
      <c r="H3000" s="383" t="s">
        <v>696</v>
      </c>
      <c r="I3000" s="383" t="s">
        <v>706</v>
      </c>
      <c r="J3000" s="383" t="s">
        <v>617</v>
      </c>
      <c r="K3000" s="383" t="s">
        <v>618</v>
      </c>
      <c r="L3000" s="384">
        <v>26170</v>
      </c>
      <c r="M3000" s="383" t="s">
        <v>640</v>
      </c>
      <c r="N3000" s="383" t="s">
        <v>620</v>
      </c>
      <c r="O3000" s="383" t="s">
        <v>230</v>
      </c>
    </row>
    <row r="3001" spans="1:15">
      <c r="A3001" s="385">
        <v>42082</v>
      </c>
      <c r="B3001" s="383" t="s">
        <v>694</v>
      </c>
      <c r="C3001" s="383" t="s">
        <v>23</v>
      </c>
      <c r="D3001" s="383" t="s">
        <v>22</v>
      </c>
      <c r="E3001" s="383" t="s">
        <v>695</v>
      </c>
      <c r="F3001" s="383" t="s">
        <v>10</v>
      </c>
      <c r="G3001" s="384">
        <v>3938</v>
      </c>
      <c r="H3001" s="383" t="s">
        <v>696</v>
      </c>
      <c r="I3001" s="383" t="s">
        <v>706</v>
      </c>
      <c r="J3001" s="383" t="s">
        <v>617</v>
      </c>
      <c r="K3001" s="383" t="s">
        <v>618</v>
      </c>
      <c r="L3001" s="384">
        <v>26691</v>
      </c>
      <c r="M3001" s="383" t="s">
        <v>640</v>
      </c>
      <c r="N3001" s="383" t="s">
        <v>620</v>
      </c>
      <c r="O3001" s="383" t="s">
        <v>230</v>
      </c>
    </row>
    <row r="3002" spans="1:15">
      <c r="A3002" s="385">
        <v>42083</v>
      </c>
      <c r="B3002" s="383" t="s">
        <v>694</v>
      </c>
      <c r="C3002" s="383" t="s">
        <v>23</v>
      </c>
      <c r="D3002" s="383" t="s">
        <v>22</v>
      </c>
      <c r="E3002" s="383" t="s">
        <v>695</v>
      </c>
      <c r="F3002" s="383" t="s">
        <v>10</v>
      </c>
      <c r="G3002" s="384">
        <v>3938</v>
      </c>
      <c r="H3002" s="383" t="s">
        <v>696</v>
      </c>
      <c r="I3002" s="383" t="s">
        <v>706</v>
      </c>
      <c r="J3002" s="383" t="s">
        <v>617</v>
      </c>
      <c r="K3002" s="383" t="s">
        <v>618</v>
      </c>
      <c r="L3002" s="384">
        <v>27235</v>
      </c>
      <c r="M3002" s="383" t="s">
        <v>640</v>
      </c>
      <c r="N3002" s="383" t="s">
        <v>620</v>
      </c>
      <c r="O3002" s="383" t="s">
        <v>230</v>
      </c>
    </row>
    <row r="3003" spans="1:15">
      <c r="A3003" s="385">
        <v>42084</v>
      </c>
      <c r="B3003" s="383" t="s">
        <v>694</v>
      </c>
      <c r="C3003" s="383" t="s">
        <v>23</v>
      </c>
      <c r="D3003" s="383" t="s">
        <v>22</v>
      </c>
      <c r="E3003" s="383" t="s">
        <v>695</v>
      </c>
      <c r="F3003" s="383" t="s">
        <v>10</v>
      </c>
      <c r="G3003" s="384">
        <v>3938</v>
      </c>
      <c r="H3003" s="383" t="s">
        <v>696</v>
      </c>
      <c r="I3003" s="383" t="s">
        <v>706</v>
      </c>
      <c r="J3003" s="383" t="s">
        <v>617</v>
      </c>
      <c r="K3003" s="383" t="s">
        <v>618</v>
      </c>
      <c r="L3003" s="384">
        <v>27710</v>
      </c>
      <c r="M3003" s="383" t="s">
        <v>640</v>
      </c>
      <c r="N3003" s="383" t="s">
        <v>620</v>
      </c>
      <c r="O3003" s="383" t="s">
        <v>230</v>
      </c>
    </row>
    <row r="3004" spans="1:15">
      <c r="A3004" s="385">
        <v>42085</v>
      </c>
      <c r="B3004" s="383" t="s">
        <v>694</v>
      </c>
      <c r="C3004" s="383" t="s">
        <v>23</v>
      </c>
      <c r="D3004" s="383" t="s">
        <v>22</v>
      </c>
      <c r="E3004" s="383" t="s">
        <v>695</v>
      </c>
      <c r="F3004" s="383" t="s">
        <v>10</v>
      </c>
      <c r="G3004" s="384">
        <v>3938</v>
      </c>
      <c r="H3004" s="383" t="s">
        <v>696</v>
      </c>
      <c r="I3004" s="383" t="s">
        <v>706</v>
      </c>
      <c r="J3004" s="383" t="s">
        <v>617</v>
      </c>
      <c r="K3004" s="383" t="s">
        <v>618</v>
      </c>
      <c r="L3004" s="384">
        <v>27741</v>
      </c>
      <c r="M3004" s="383" t="s">
        <v>640</v>
      </c>
      <c r="N3004" s="383" t="s">
        <v>620</v>
      </c>
      <c r="O3004" s="383" t="s">
        <v>230</v>
      </c>
    </row>
    <row r="3005" spans="1:15">
      <c r="A3005" s="385">
        <v>42086</v>
      </c>
      <c r="B3005" s="383" t="s">
        <v>694</v>
      </c>
      <c r="C3005" s="383" t="s">
        <v>23</v>
      </c>
      <c r="D3005" s="383" t="s">
        <v>22</v>
      </c>
      <c r="E3005" s="383" t="s">
        <v>695</v>
      </c>
      <c r="F3005" s="383" t="s">
        <v>10</v>
      </c>
      <c r="G3005" s="384">
        <v>3938</v>
      </c>
      <c r="H3005" s="383" t="s">
        <v>696</v>
      </c>
      <c r="I3005" s="383" t="s">
        <v>706</v>
      </c>
      <c r="J3005" s="383" t="s">
        <v>617</v>
      </c>
      <c r="K3005" s="383" t="s">
        <v>618</v>
      </c>
      <c r="L3005" s="384">
        <v>27741</v>
      </c>
      <c r="M3005" s="383" t="s">
        <v>640</v>
      </c>
      <c r="N3005" s="383" t="s">
        <v>620</v>
      </c>
      <c r="O3005" s="383" t="s">
        <v>230</v>
      </c>
    </row>
    <row r="3006" spans="1:15">
      <c r="A3006" s="385">
        <v>42087</v>
      </c>
      <c r="B3006" s="383" t="s">
        <v>694</v>
      </c>
      <c r="C3006" s="383" t="s">
        <v>23</v>
      </c>
      <c r="D3006" s="383" t="s">
        <v>22</v>
      </c>
      <c r="E3006" s="383" t="s">
        <v>695</v>
      </c>
      <c r="F3006" s="383" t="s">
        <v>10</v>
      </c>
      <c r="G3006" s="384">
        <v>3938</v>
      </c>
      <c r="H3006" s="383" t="s">
        <v>696</v>
      </c>
      <c r="I3006" s="383" t="s">
        <v>706</v>
      </c>
      <c r="J3006" s="383" t="s">
        <v>617</v>
      </c>
      <c r="K3006" s="383" t="s">
        <v>618</v>
      </c>
      <c r="L3006" s="384">
        <v>27741</v>
      </c>
      <c r="M3006" s="383" t="s">
        <v>640</v>
      </c>
      <c r="N3006" s="383" t="s">
        <v>620</v>
      </c>
      <c r="O3006" s="383" t="s">
        <v>230</v>
      </c>
    </row>
    <row r="3007" spans="1:15">
      <c r="A3007" s="385">
        <v>42088</v>
      </c>
      <c r="B3007" s="383" t="s">
        <v>663</v>
      </c>
      <c r="C3007" s="383" t="s">
        <v>664</v>
      </c>
      <c r="D3007" s="383" t="s">
        <v>22</v>
      </c>
      <c r="E3007" s="383" t="s">
        <v>665</v>
      </c>
      <c r="F3007" s="383" t="s">
        <v>10</v>
      </c>
      <c r="G3007" s="384">
        <v>2800</v>
      </c>
      <c r="H3007" s="383" t="s">
        <v>704</v>
      </c>
      <c r="I3007" s="383" t="s">
        <v>722</v>
      </c>
      <c r="J3007" s="383" t="s">
        <v>617</v>
      </c>
      <c r="K3007" s="383" t="s">
        <v>618</v>
      </c>
      <c r="L3007" s="384">
        <v>27741</v>
      </c>
      <c r="M3007" s="383" t="s">
        <v>640</v>
      </c>
      <c r="N3007" s="383" t="s">
        <v>620</v>
      </c>
      <c r="O3007" s="383" t="s">
        <v>230</v>
      </c>
    </row>
    <row r="3008" spans="1:15">
      <c r="A3008" s="385">
        <v>42089</v>
      </c>
      <c r="B3008" s="383" t="s">
        <v>694</v>
      </c>
      <c r="C3008" s="383" t="s">
        <v>23</v>
      </c>
      <c r="D3008" s="383" t="s">
        <v>22</v>
      </c>
      <c r="E3008" s="383" t="s">
        <v>695</v>
      </c>
      <c r="F3008" s="383" t="s">
        <v>10</v>
      </c>
      <c r="G3008" s="384">
        <v>3938</v>
      </c>
      <c r="H3008" s="383" t="s">
        <v>696</v>
      </c>
      <c r="I3008" s="383" t="s">
        <v>706</v>
      </c>
      <c r="J3008" s="383" t="s">
        <v>617</v>
      </c>
      <c r="K3008" s="383" t="s">
        <v>618</v>
      </c>
      <c r="L3008" s="384">
        <v>27741</v>
      </c>
      <c r="M3008" s="383" t="s">
        <v>640</v>
      </c>
      <c r="N3008" s="383" t="s">
        <v>620</v>
      </c>
      <c r="O3008" s="383" t="s">
        <v>230</v>
      </c>
    </row>
    <row r="3009" spans="1:15">
      <c r="A3009" s="385">
        <v>42090</v>
      </c>
      <c r="B3009" s="383" t="s">
        <v>694</v>
      </c>
      <c r="C3009" s="383" t="s">
        <v>23</v>
      </c>
      <c r="D3009" s="383" t="s">
        <v>22</v>
      </c>
      <c r="E3009" s="383" t="s">
        <v>695</v>
      </c>
      <c r="F3009" s="383" t="s">
        <v>10</v>
      </c>
      <c r="G3009" s="384">
        <v>3938</v>
      </c>
      <c r="H3009" s="383" t="s">
        <v>696</v>
      </c>
      <c r="I3009" s="383" t="s">
        <v>706</v>
      </c>
      <c r="J3009" s="383" t="s">
        <v>617</v>
      </c>
      <c r="K3009" s="383" t="s">
        <v>618</v>
      </c>
      <c r="L3009" s="384">
        <v>27741</v>
      </c>
      <c r="M3009" s="383" t="s">
        <v>640</v>
      </c>
      <c r="N3009" s="383" t="s">
        <v>620</v>
      </c>
      <c r="O3009" s="383" t="s">
        <v>230</v>
      </c>
    </row>
    <row r="3010" spans="1:15">
      <c r="A3010" s="385">
        <v>42091</v>
      </c>
      <c r="B3010" s="383" t="s">
        <v>694</v>
      </c>
      <c r="C3010" s="383" t="s">
        <v>23</v>
      </c>
      <c r="D3010" s="383" t="s">
        <v>22</v>
      </c>
      <c r="E3010" s="383" t="s">
        <v>695</v>
      </c>
      <c r="F3010" s="383" t="s">
        <v>10</v>
      </c>
      <c r="G3010" s="384">
        <v>3938</v>
      </c>
      <c r="H3010" s="383" t="s">
        <v>696</v>
      </c>
      <c r="I3010" s="383" t="s">
        <v>706</v>
      </c>
      <c r="J3010" s="383" t="s">
        <v>617</v>
      </c>
      <c r="K3010" s="383" t="s">
        <v>618</v>
      </c>
      <c r="L3010" s="384">
        <v>27741</v>
      </c>
      <c r="M3010" s="383" t="s">
        <v>641</v>
      </c>
      <c r="N3010" s="383" t="s">
        <v>620</v>
      </c>
      <c r="O3010" s="383" t="s">
        <v>230</v>
      </c>
    </row>
    <row r="3011" spans="1:15">
      <c r="A3011" s="385">
        <v>42092</v>
      </c>
      <c r="B3011" s="383" t="s">
        <v>694</v>
      </c>
      <c r="C3011" s="383" t="s">
        <v>23</v>
      </c>
      <c r="D3011" s="383" t="s">
        <v>22</v>
      </c>
      <c r="E3011" s="383" t="s">
        <v>695</v>
      </c>
      <c r="F3011" s="383" t="s">
        <v>10</v>
      </c>
      <c r="G3011" s="384">
        <v>3938</v>
      </c>
      <c r="H3011" s="383" t="s">
        <v>696</v>
      </c>
      <c r="I3011" s="383" t="s">
        <v>706</v>
      </c>
      <c r="J3011" s="383" t="s">
        <v>617</v>
      </c>
      <c r="K3011" s="383" t="s">
        <v>618</v>
      </c>
      <c r="L3011" s="384">
        <v>27741</v>
      </c>
      <c r="M3011" s="383" t="s">
        <v>641</v>
      </c>
      <c r="N3011" s="383" t="s">
        <v>620</v>
      </c>
      <c r="O3011" s="383" t="s">
        <v>230</v>
      </c>
    </row>
    <row r="3012" spans="1:15">
      <c r="A3012" s="385">
        <v>42093</v>
      </c>
      <c r="B3012" s="383" t="s">
        <v>694</v>
      </c>
      <c r="C3012" s="383" t="s">
        <v>23</v>
      </c>
      <c r="D3012" s="383" t="s">
        <v>22</v>
      </c>
      <c r="E3012" s="383" t="s">
        <v>695</v>
      </c>
      <c r="F3012" s="383" t="s">
        <v>10</v>
      </c>
      <c r="G3012" s="384">
        <v>3938</v>
      </c>
      <c r="H3012" s="383" t="s">
        <v>696</v>
      </c>
      <c r="I3012" s="383" t="s">
        <v>706</v>
      </c>
      <c r="J3012" s="383" t="s">
        <v>617</v>
      </c>
      <c r="K3012" s="383" t="s">
        <v>618</v>
      </c>
      <c r="L3012" s="384">
        <v>27741</v>
      </c>
      <c r="M3012" s="383" t="s">
        <v>641</v>
      </c>
      <c r="N3012" s="383" t="s">
        <v>620</v>
      </c>
      <c r="O3012" s="383" t="s">
        <v>230</v>
      </c>
    </row>
    <row r="3013" spans="1:15">
      <c r="A3013" s="385">
        <v>42094</v>
      </c>
      <c r="B3013" s="383" t="s">
        <v>694</v>
      </c>
      <c r="C3013" s="383" t="s">
        <v>23</v>
      </c>
      <c r="D3013" s="383" t="s">
        <v>22</v>
      </c>
      <c r="E3013" s="383" t="s">
        <v>695</v>
      </c>
      <c r="F3013" s="383" t="s">
        <v>10</v>
      </c>
      <c r="G3013" s="384">
        <v>3938</v>
      </c>
      <c r="H3013" s="383" t="s">
        <v>696</v>
      </c>
      <c r="I3013" s="383" t="s">
        <v>706</v>
      </c>
      <c r="J3013" s="383" t="s">
        <v>617</v>
      </c>
      <c r="K3013" s="383" t="s">
        <v>618</v>
      </c>
      <c r="L3013" s="384">
        <v>27741</v>
      </c>
      <c r="M3013" s="383" t="s">
        <v>641</v>
      </c>
      <c r="N3013" s="383" t="s">
        <v>620</v>
      </c>
      <c r="O3013" s="383" t="s">
        <v>230</v>
      </c>
    </row>
    <row r="3014" spans="1:15">
      <c r="A3014" s="385">
        <v>42095</v>
      </c>
      <c r="B3014" s="383" t="s">
        <v>694</v>
      </c>
      <c r="C3014" s="383" t="s">
        <v>23</v>
      </c>
      <c r="D3014" s="383" t="s">
        <v>22</v>
      </c>
      <c r="E3014" s="383" t="s">
        <v>695</v>
      </c>
      <c r="F3014" s="383" t="s">
        <v>10</v>
      </c>
      <c r="G3014" s="384">
        <v>3938</v>
      </c>
      <c r="H3014" s="383" t="s">
        <v>696</v>
      </c>
      <c r="I3014" s="383" t="s">
        <v>706</v>
      </c>
      <c r="J3014" s="383" t="s">
        <v>617</v>
      </c>
      <c r="K3014" s="383" t="s">
        <v>618</v>
      </c>
      <c r="L3014" s="384">
        <v>27741</v>
      </c>
      <c r="M3014" s="383" t="s">
        <v>641</v>
      </c>
      <c r="N3014" s="383" t="s">
        <v>620</v>
      </c>
      <c r="O3014" s="383" t="s">
        <v>230</v>
      </c>
    </row>
    <row r="3015" spans="1:15">
      <c r="A3015" s="385">
        <v>42096</v>
      </c>
      <c r="B3015" s="383" t="s">
        <v>694</v>
      </c>
      <c r="C3015" s="383" t="s">
        <v>23</v>
      </c>
      <c r="D3015" s="383" t="s">
        <v>22</v>
      </c>
      <c r="E3015" s="383" t="s">
        <v>695</v>
      </c>
      <c r="F3015" s="383" t="s">
        <v>10</v>
      </c>
      <c r="G3015" s="384">
        <v>3938</v>
      </c>
      <c r="H3015" s="383" t="s">
        <v>696</v>
      </c>
      <c r="I3015" s="383" t="s">
        <v>706</v>
      </c>
      <c r="J3015" s="383" t="s">
        <v>617</v>
      </c>
      <c r="K3015" s="383" t="s">
        <v>618</v>
      </c>
      <c r="L3015" s="384">
        <v>27741</v>
      </c>
      <c r="M3015" s="383" t="s">
        <v>641</v>
      </c>
      <c r="N3015" s="383" t="s">
        <v>620</v>
      </c>
      <c r="O3015" s="383" t="s">
        <v>230</v>
      </c>
    </row>
    <row r="3016" spans="1:15">
      <c r="A3016" s="385">
        <v>42097</v>
      </c>
      <c r="B3016" s="383" t="s">
        <v>694</v>
      </c>
      <c r="C3016" s="383" t="s">
        <v>23</v>
      </c>
      <c r="D3016" s="383" t="s">
        <v>22</v>
      </c>
      <c r="E3016" s="383" t="s">
        <v>695</v>
      </c>
      <c r="F3016" s="383" t="s">
        <v>10</v>
      </c>
      <c r="G3016" s="384">
        <v>3938</v>
      </c>
      <c r="H3016" s="383" t="s">
        <v>696</v>
      </c>
      <c r="I3016" s="383" t="s">
        <v>706</v>
      </c>
      <c r="J3016" s="383" t="s">
        <v>617</v>
      </c>
      <c r="K3016" s="383" t="s">
        <v>618</v>
      </c>
      <c r="L3016" s="384">
        <v>27741</v>
      </c>
      <c r="M3016" s="383" t="s">
        <v>641</v>
      </c>
      <c r="N3016" s="383" t="s">
        <v>620</v>
      </c>
      <c r="O3016" s="383" t="s">
        <v>230</v>
      </c>
    </row>
    <row r="3017" spans="1:15">
      <c r="A3017" s="385">
        <v>42098</v>
      </c>
      <c r="B3017" s="383" t="s">
        <v>21</v>
      </c>
      <c r="C3017" s="383" t="s">
        <v>12</v>
      </c>
      <c r="D3017" s="383" t="s">
        <v>22</v>
      </c>
      <c r="E3017" s="383" t="s">
        <v>658</v>
      </c>
      <c r="F3017" s="383" t="s">
        <v>10</v>
      </c>
      <c r="G3017" s="384">
        <v>22961</v>
      </c>
      <c r="H3017" s="383" t="s">
        <v>733</v>
      </c>
      <c r="I3017" s="383" t="s">
        <v>735</v>
      </c>
      <c r="J3017" s="383" t="s">
        <v>617</v>
      </c>
      <c r="K3017" s="383" t="s">
        <v>618</v>
      </c>
      <c r="L3017" s="384">
        <v>27751</v>
      </c>
      <c r="M3017" s="383" t="s">
        <v>641</v>
      </c>
      <c r="N3017" s="383" t="s">
        <v>620</v>
      </c>
      <c r="O3017" s="383" t="s">
        <v>230</v>
      </c>
    </row>
    <row r="3018" spans="1:15">
      <c r="A3018" s="385">
        <v>42099</v>
      </c>
      <c r="B3018" s="383" t="s">
        <v>694</v>
      </c>
      <c r="C3018" s="383" t="s">
        <v>23</v>
      </c>
      <c r="D3018" s="383" t="s">
        <v>22</v>
      </c>
      <c r="E3018" s="383" t="s">
        <v>695</v>
      </c>
      <c r="F3018" s="383" t="s">
        <v>10</v>
      </c>
      <c r="G3018" s="384">
        <v>3938</v>
      </c>
      <c r="H3018" s="383" t="s">
        <v>696</v>
      </c>
      <c r="I3018" s="383" t="s">
        <v>706</v>
      </c>
      <c r="J3018" s="383" t="s">
        <v>617</v>
      </c>
      <c r="K3018" s="383" t="s">
        <v>618</v>
      </c>
      <c r="L3018" s="384">
        <v>28181</v>
      </c>
      <c r="M3018" s="383" t="s">
        <v>642</v>
      </c>
      <c r="N3018" s="383" t="s">
        <v>620</v>
      </c>
      <c r="O3018" s="383" t="s">
        <v>230</v>
      </c>
    </row>
    <row r="3019" spans="1:15">
      <c r="A3019" s="385">
        <v>42100</v>
      </c>
      <c r="B3019" s="383" t="s">
        <v>694</v>
      </c>
      <c r="C3019" s="383" t="s">
        <v>23</v>
      </c>
      <c r="D3019" s="383" t="s">
        <v>22</v>
      </c>
      <c r="E3019" s="383" t="s">
        <v>695</v>
      </c>
      <c r="F3019" s="383" t="s">
        <v>10</v>
      </c>
      <c r="G3019" s="384">
        <v>3938</v>
      </c>
      <c r="H3019" s="383" t="s">
        <v>696</v>
      </c>
      <c r="I3019" s="383" t="s">
        <v>706</v>
      </c>
      <c r="J3019" s="383" t="s">
        <v>617</v>
      </c>
      <c r="K3019" s="383" t="s">
        <v>618</v>
      </c>
      <c r="L3019" s="384">
        <v>28641</v>
      </c>
      <c r="M3019" s="383" t="s">
        <v>642</v>
      </c>
      <c r="N3019" s="383" t="s">
        <v>620</v>
      </c>
      <c r="O3019" s="383" t="s">
        <v>230</v>
      </c>
    </row>
    <row r="3020" spans="1:15">
      <c r="A3020" s="385">
        <v>42101</v>
      </c>
      <c r="B3020" s="383" t="s">
        <v>694</v>
      </c>
      <c r="C3020" s="383" t="s">
        <v>23</v>
      </c>
      <c r="D3020" s="383" t="s">
        <v>22</v>
      </c>
      <c r="E3020" s="383" t="s">
        <v>695</v>
      </c>
      <c r="F3020" s="383" t="s">
        <v>10</v>
      </c>
      <c r="G3020" s="384">
        <v>3938</v>
      </c>
      <c r="H3020" s="383" t="s">
        <v>696</v>
      </c>
      <c r="I3020" s="383" t="s">
        <v>706</v>
      </c>
      <c r="J3020" s="383" t="s">
        <v>617</v>
      </c>
      <c r="K3020" s="383" t="s">
        <v>618</v>
      </c>
      <c r="L3020" s="384">
        <v>29260</v>
      </c>
      <c r="M3020" s="383" t="s">
        <v>642</v>
      </c>
      <c r="N3020" s="383" t="s">
        <v>620</v>
      </c>
      <c r="O3020" s="383" t="s">
        <v>230</v>
      </c>
    </row>
    <row r="3021" spans="1:15">
      <c r="A3021" s="385">
        <v>42102</v>
      </c>
      <c r="B3021" s="383" t="s">
        <v>694</v>
      </c>
      <c r="C3021" s="383" t="s">
        <v>23</v>
      </c>
      <c r="D3021" s="383" t="s">
        <v>22</v>
      </c>
      <c r="E3021" s="383" t="s">
        <v>695</v>
      </c>
      <c r="F3021" s="383" t="s">
        <v>10</v>
      </c>
      <c r="G3021" s="384">
        <v>3938</v>
      </c>
      <c r="H3021" s="383" t="s">
        <v>696</v>
      </c>
      <c r="I3021" s="383" t="s">
        <v>706</v>
      </c>
      <c r="J3021" s="383" t="s">
        <v>617</v>
      </c>
      <c r="K3021" s="383" t="s">
        <v>618</v>
      </c>
      <c r="L3021" s="384">
        <v>29608</v>
      </c>
      <c r="M3021" s="383" t="s">
        <v>642</v>
      </c>
      <c r="N3021" s="383" t="s">
        <v>620</v>
      </c>
      <c r="O3021" s="383" t="s">
        <v>230</v>
      </c>
    </row>
    <row r="3022" spans="1:15">
      <c r="A3022" s="385">
        <v>42103</v>
      </c>
      <c r="B3022" s="383" t="s">
        <v>694</v>
      </c>
      <c r="C3022" s="383" t="s">
        <v>23</v>
      </c>
      <c r="D3022" s="383" t="s">
        <v>22</v>
      </c>
      <c r="E3022" s="383" t="s">
        <v>695</v>
      </c>
      <c r="F3022" s="383" t="s">
        <v>10</v>
      </c>
      <c r="G3022" s="384">
        <v>3938</v>
      </c>
      <c r="H3022" s="383" t="s">
        <v>696</v>
      </c>
      <c r="I3022" s="383" t="s">
        <v>706</v>
      </c>
      <c r="J3022" s="383" t="s">
        <v>617</v>
      </c>
      <c r="K3022" s="383" t="s">
        <v>618</v>
      </c>
      <c r="L3022" s="384">
        <v>29608</v>
      </c>
      <c r="M3022" s="383" t="s">
        <v>642</v>
      </c>
      <c r="N3022" s="383" t="s">
        <v>620</v>
      </c>
      <c r="O3022" s="383" t="s">
        <v>230</v>
      </c>
    </row>
    <row r="3023" spans="1:15">
      <c r="A3023" s="385">
        <v>42104</v>
      </c>
      <c r="B3023" s="383" t="s">
        <v>694</v>
      </c>
      <c r="C3023" s="383" t="s">
        <v>23</v>
      </c>
      <c r="D3023" s="383" t="s">
        <v>22</v>
      </c>
      <c r="E3023" s="383" t="s">
        <v>695</v>
      </c>
      <c r="F3023" s="383" t="s">
        <v>10</v>
      </c>
      <c r="G3023" s="384">
        <v>3938</v>
      </c>
      <c r="H3023" s="383" t="s">
        <v>696</v>
      </c>
      <c r="I3023" s="383" t="s">
        <v>706</v>
      </c>
      <c r="J3023" s="383" t="s">
        <v>617</v>
      </c>
      <c r="K3023" s="383" t="s">
        <v>618</v>
      </c>
      <c r="L3023" s="384">
        <v>29608</v>
      </c>
      <c r="M3023" s="383" t="s">
        <v>642</v>
      </c>
      <c r="N3023" s="383" t="s">
        <v>620</v>
      </c>
      <c r="O3023" s="383" t="s">
        <v>230</v>
      </c>
    </row>
    <row r="3024" spans="1:15">
      <c r="A3024" s="385">
        <v>42105</v>
      </c>
      <c r="B3024" s="383" t="s">
        <v>694</v>
      </c>
      <c r="C3024" s="383" t="s">
        <v>23</v>
      </c>
      <c r="D3024" s="383" t="s">
        <v>22</v>
      </c>
      <c r="E3024" s="383" t="s">
        <v>695</v>
      </c>
      <c r="F3024" s="383" t="s">
        <v>10</v>
      </c>
      <c r="G3024" s="384">
        <v>3938</v>
      </c>
      <c r="H3024" s="383" t="s">
        <v>696</v>
      </c>
      <c r="I3024" s="383" t="s">
        <v>706</v>
      </c>
      <c r="J3024" s="383" t="s">
        <v>617</v>
      </c>
      <c r="K3024" s="383" t="s">
        <v>618</v>
      </c>
      <c r="L3024" s="384">
        <v>29608</v>
      </c>
      <c r="M3024" s="383" t="s">
        <v>642</v>
      </c>
      <c r="N3024" s="383" t="s">
        <v>620</v>
      </c>
      <c r="O3024" s="383" t="s">
        <v>230</v>
      </c>
    </row>
    <row r="3025" spans="1:15">
      <c r="A3025" s="385">
        <v>42106</v>
      </c>
      <c r="B3025" s="383" t="s">
        <v>694</v>
      </c>
      <c r="C3025" s="383" t="s">
        <v>23</v>
      </c>
      <c r="D3025" s="383" t="s">
        <v>22</v>
      </c>
      <c r="E3025" s="383" t="s">
        <v>695</v>
      </c>
      <c r="F3025" s="383" t="s">
        <v>10</v>
      </c>
      <c r="G3025" s="384">
        <v>3938</v>
      </c>
      <c r="H3025" s="383" t="s">
        <v>696</v>
      </c>
      <c r="I3025" s="383" t="s">
        <v>706</v>
      </c>
      <c r="J3025" s="383" t="s">
        <v>617</v>
      </c>
      <c r="K3025" s="383" t="s">
        <v>618</v>
      </c>
      <c r="L3025" s="384">
        <v>29608</v>
      </c>
      <c r="M3025" s="383" t="s">
        <v>642</v>
      </c>
      <c r="N3025" s="383" t="s">
        <v>620</v>
      </c>
      <c r="O3025" s="383" t="s">
        <v>230</v>
      </c>
    </row>
    <row r="3026" spans="1:15">
      <c r="A3026" s="385">
        <v>42107</v>
      </c>
      <c r="B3026" s="383" t="s">
        <v>694</v>
      </c>
      <c r="C3026" s="383" t="s">
        <v>23</v>
      </c>
      <c r="D3026" s="383" t="s">
        <v>22</v>
      </c>
      <c r="E3026" s="383" t="s">
        <v>695</v>
      </c>
      <c r="F3026" s="383" t="s">
        <v>10</v>
      </c>
      <c r="G3026" s="384">
        <v>3938</v>
      </c>
      <c r="H3026" s="383" t="s">
        <v>696</v>
      </c>
      <c r="I3026" s="383" t="s">
        <v>706</v>
      </c>
      <c r="J3026" s="383" t="s">
        <v>617</v>
      </c>
      <c r="K3026" s="383" t="s">
        <v>618</v>
      </c>
      <c r="L3026" s="384">
        <v>29973</v>
      </c>
      <c r="M3026" s="383" t="s">
        <v>642</v>
      </c>
      <c r="N3026" s="383" t="s">
        <v>620</v>
      </c>
      <c r="O3026" s="383" t="s">
        <v>230</v>
      </c>
    </row>
    <row r="3027" spans="1:15">
      <c r="A3027" s="385">
        <v>42108</v>
      </c>
      <c r="B3027" s="383" t="s">
        <v>694</v>
      </c>
      <c r="C3027" s="383" t="s">
        <v>23</v>
      </c>
      <c r="D3027" s="383" t="s">
        <v>22</v>
      </c>
      <c r="E3027" s="383" t="s">
        <v>695</v>
      </c>
      <c r="F3027" s="383" t="s">
        <v>10</v>
      </c>
      <c r="G3027" s="384">
        <v>3938</v>
      </c>
      <c r="H3027" s="383" t="s">
        <v>696</v>
      </c>
      <c r="I3027" s="383" t="s">
        <v>706</v>
      </c>
      <c r="J3027" s="383" t="s">
        <v>617</v>
      </c>
      <c r="K3027" s="383" t="s">
        <v>618</v>
      </c>
      <c r="L3027" s="384">
        <v>30380</v>
      </c>
      <c r="M3027" s="383" t="s">
        <v>642</v>
      </c>
      <c r="N3027" s="383" t="s">
        <v>620</v>
      </c>
      <c r="O3027" s="383" t="s">
        <v>230</v>
      </c>
    </row>
    <row r="3028" spans="1:15">
      <c r="A3028" s="385">
        <v>42109</v>
      </c>
      <c r="B3028" s="383" t="s">
        <v>694</v>
      </c>
      <c r="C3028" s="383" t="s">
        <v>23</v>
      </c>
      <c r="D3028" s="383" t="s">
        <v>22</v>
      </c>
      <c r="E3028" s="383" t="s">
        <v>695</v>
      </c>
      <c r="F3028" s="383" t="s">
        <v>10</v>
      </c>
      <c r="G3028" s="384">
        <v>3938</v>
      </c>
      <c r="H3028" s="383" t="s">
        <v>696</v>
      </c>
      <c r="I3028" s="383" t="s">
        <v>706</v>
      </c>
      <c r="J3028" s="383" t="s">
        <v>617</v>
      </c>
      <c r="K3028" s="383" t="s">
        <v>618</v>
      </c>
      <c r="L3028" s="384">
        <v>30722</v>
      </c>
      <c r="M3028" s="383" t="s">
        <v>642</v>
      </c>
      <c r="N3028" s="383" t="s">
        <v>620</v>
      </c>
      <c r="O3028" s="383" t="s">
        <v>230</v>
      </c>
    </row>
    <row r="3029" spans="1:15">
      <c r="A3029" s="385">
        <v>42110</v>
      </c>
      <c r="B3029" s="383" t="s">
        <v>694</v>
      </c>
      <c r="C3029" s="383" t="s">
        <v>23</v>
      </c>
      <c r="D3029" s="383" t="s">
        <v>22</v>
      </c>
      <c r="E3029" s="383" t="s">
        <v>695</v>
      </c>
      <c r="F3029" s="383" t="s">
        <v>10</v>
      </c>
      <c r="G3029" s="384">
        <v>3938</v>
      </c>
      <c r="H3029" s="383" t="s">
        <v>696</v>
      </c>
      <c r="I3029" s="383" t="s">
        <v>706</v>
      </c>
      <c r="J3029" s="383" t="s">
        <v>617</v>
      </c>
      <c r="K3029" s="383" t="s">
        <v>618</v>
      </c>
      <c r="L3029" s="384">
        <v>30780</v>
      </c>
      <c r="M3029" s="383" t="s">
        <v>642</v>
      </c>
      <c r="N3029" s="383" t="s">
        <v>620</v>
      </c>
      <c r="O3029" s="383" t="s">
        <v>230</v>
      </c>
    </row>
    <row r="3030" spans="1:15">
      <c r="A3030" s="385">
        <v>42111</v>
      </c>
      <c r="B3030" s="383" t="s">
        <v>663</v>
      </c>
      <c r="C3030" s="383" t="s">
        <v>664</v>
      </c>
      <c r="D3030" s="383" t="s">
        <v>22</v>
      </c>
      <c r="E3030" s="383" t="s">
        <v>665</v>
      </c>
      <c r="F3030" s="383" t="s">
        <v>10</v>
      </c>
      <c r="G3030" s="384">
        <v>2274</v>
      </c>
      <c r="H3030" s="383" t="s">
        <v>704</v>
      </c>
      <c r="I3030" s="383" t="s">
        <v>707</v>
      </c>
      <c r="J3030" s="383" t="s">
        <v>617</v>
      </c>
      <c r="K3030" s="383" t="s">
        <v>618</v>
      </c>
      <c r="L3030" s="384">
        <v>30780</v>
      </c>
      <c r="M3030" s="383" t="s">
        <v>642</v>
      </c>
      <c r="N3030" s="383" t="s">
        <v>620</v>
      </c>
      <c r="O3030" s="383" t="s">
        <v>230</v>
      </c>
    </row>
    <row r="3031" spans="1:15">
      <c r="A3031" s="385">
        <v>42112</v>
      </c>
      <c r="B3031" s="383" t="s">
        <v>663</v>
      </c>
      <c r="C3031" s="383" t="s">
        <v>664</v>
      </c>
      <c r="D3031" s="383" t="s">
        <v>22</v>
      </c>
      <c r="E3031" s="383" t="s">
        <v>665</v>
      </c>
      <c r="F3031" s="383" t="s">
        <v>10</v>
      </c>
      <c r="G3031" s="384">
        <v>2274</v>
      </c>
      <c r="H3031" s="383" t="s">
        <v>704</v>
      </c>
      <c r="I3031" s="383" t="s">
        <v>707</v>
      </c>
      <c r="J3031" s="383" t="s">
        <v>617</v>
      </c>
      <c r="K3031" s="383" t="s">
        <v>618</v>
      </c>
      <c r="L3031" s="384">
        <v>30780</v>
      </c>
      <c r="M3031" s="383" t="s">
        <v>642</v>
      </c>
      <c r="N3031" s="383" t="s">
        <v>620</v>
      </c>
      <c r="O3031" s="383" t="s">
        <v>230</v>
      </c>
    </row>
    <row r="3032" spans="1:15">
      <c r="A3032" s="385">
        <v>42113</v>
      </c>
      <c r="B3032" s="383" t="s">
        <v>663</v>
      </c>
      <c r="C3032" s="383" t="s">
        <v>664</v>
      </c>
      <c r="D3032" s="383" t="s">
        <v>22</v>
      </c>
      <c r="E3032" s="383" t="s">
        <v>665</v>
      </c>
      <c r="F3032" s="383" t="s">
        <v>10</v>
      </c>
      <c r="G3032" s="384">
        <v>2274</v>
      </c>
      <c r="H3032" s="383" t="s">
        <v>704</v>
      </c>
      <c r="I3032" s="383" t="s">
        <v>707</v>
      </c>
      <c r="J3032" s="383" t="s">
        <v>617</v>
      </c>
      <c r="K3032" s="383" t="s">
        <v>618</v>
      </c>
      <c r="L3032" s="384">
        <v>30780</v>
      </c>
      <c r="M3032" s="383" t="s">
        <v>643</v>
      </c>
      <c r="N3032" s="383" t="s">
        <v>620</v>
      </c>
      <c r="O3032" s="383" t="s">
        <v>230</v>
      </c>
    </row>
    <row r="3033" spans="1:15">
      <c r="A3033" s="385">
        <v>42114</v>
      </c>
      <c r="B3033" s="383" t="s">
        <v>663</v>
      </c>
      <c r="C3033" s="383" t="s">
        <v>664</v>
      </c>
      <c r="D3033" s="383" t="s">
        <v>22</v>
      </c>
      <c r="E3033" s="383" t="s">
        <v>665</v>
      </c>
      <c r="F3033" s="383" t="s">
        <v>10</v>
      </c>
      <c r="G3033" s="384">
        <v>2185</v>
      </c>
      <c r="H3033" s="383" t="s">
        <v>704</v>
      </c>
      <c r="I3033" s="383" t="s">
        <v>705</v>
      </c>
      <c r="J3033" s="383" t="s">
        <v>617</v>
      </c>
      <c r="K3033" s="383" t="s">
        <v>618</v>
      </c>
      <c r="L3033" s="384">
        <v>30780</v>
      </c>
      <c r="M3033" s="383" t="s">
        <v>643</v>
      </c>
      <c r="N3033" s="383" t="s">
        <v>620</v>
      </c>
      <c r="O3033" s="383" t="s">
        <v>230</v>
      </c>
    </row>
    <row r="3034" spans="1:15">
      <c r="A3034" s="385">
        <v>42115</v>
      </c>
      <c r="B3034" s="383" t="s">
        <v>663</v>
      </c>
      <c r="C3034" s="383" t="s">
        <v>664</v>
      </c>
      <c r="D3034" s="383" t="s">
        <v>22</v>
      </c>
      <c r="E3034" s="383" t="s">
        <v>665</v>
      </c>
      <c r="F3034" s="383" t="s">
        <v>10</v>
      </c>
      <c r="G3034" s="384">
        <v>2185</v>
      </c>
      <c r="H3034" s="383" t="s">
        <v>704</v>
      </c>
      <c r="I3034" s="383" t="s">
        <v>705</v>
      </c>
      <c r="J3034" s="383" t="s">
        <v>617</v>
      </c>
      <c r="K3034" s="383" t="s">
        <v>618</v>
      </c>
      <c r="L3034" s="384">
        <v>30780</v>
      </c>
      <c r="M3034" s="383" t="s">
        <v>643</v>
      </c>
      <c r="N3034" s="383" t="s">
        <v>620</v>
      </c>
      <c r="O3034" s="383" t="s">
        <v>230</v>
      </c>
    </row>
    <row r="3035" spans="1:15">
      <c r="A3035" s="385">
        <v>42116</v>
      </c>
      <c r="B3035" s="383" t="s">
        <v>17</v>
      </c>
      <c r="C3035" s="383" t="s">
        <v>18</v>
      </c>
      <c r="D3035" s="383" t="s">
        <v>19</v>
      </c>
      <c r="E3035" s="383" t="s">
        <v>668</v>
      </c>
      <c r="F3035" s="383" t="s">
        <v>10</v>
      </c>
      <c r="G3035" s="384">
        <v>750</v>
      </c>
      <c r="H3035" s="383" t="s">
        <v>724</v>
      </c>
      <c r="I3035" s="383" t="s">
        <v>725</v>
      </c>
      <c r="J3035" s="383" t="s">
        <v>617</v>
      </c>
      <c r="K3035" s="383" t="s">
        <v>618</v>
      </c>
      <c r="L3035" s="384">
        <v>30780</v>
      </c>
      <c r="M3035" s="383" t="s">
        <v>643</v>
      </c>
      <c r="N3035" s="383" t="s">
        <v>620</v>
      </c>
      <c r="O3035" s="383" t="s">
        <v>230</v>
      </c>
    </row>
    <row r="3036" spans="1:15">
      <c r="A3036" s="385">
        <v>42117</v>
      </c>
      <c r="B3036" s="383" t="s">
        <v>11</v>
      </c>
      <c r="C3036" s="383" t="s">
        <v>12</v>
      </c>
      <c r="D3036" s="383" t="s">
        <v>13</v>
      </c>
      <c r="E3036" s="383" t="s">
        <v>678</v>
      </c>
      <c r="F3036" s="383" t="s">
        <v>10</v>
      </c>
      <c r="G3036" s="384">
        <v>110</v>
      </c>
      <c r="H3036" s="383" t="s">
        <v>726</v>
      </c>
      <c r="I3036" s="383" t="s">
        <v>727</v>
      </c>
      <c r="J3036" s="383" t="s">
        <v>617</v>
      </c>
      <c r="K3036" s="383" t="s">
        <v>618</v>
      </c>
      <c r="L3036" s="384">
        <v>30780</v>
      </c>
      <c r="M3036" s="383" t="s">
        <v>643</v>
      </c>
      <c r="N3036" s="383" t="s">
        <v>620</v>
      </c>
      <c r="O3036" s="383" t="s">
        <v>230</v>
      </c>
    </row>
    <row r="3037" spans="1:15">
      <c r="A3037" s="385">
        <v>42118</v>
      </c>
      <c r="B3037" s="383" t="s">
        <v>11</v>
      </c>
      <c r="C3037" s="383" t="s">
        <v>12</v>
      </c>
      <c r="D3037" s="383" t="s">
        <v>13</v>
      </c>
      <c r="E3037" s="383" t="s">
        <v>678</v>
      </c>
      <c r="F3037" s="383" t="s">
        <v>10</v>
      </c>
      <c r="G3037" s="384">
        <v>110</v>
      </c>
      <c r="H3037" s="383" t="s">
        <v>726</v>
      </c>
      <c r="I3037" s="383" t="s">
        <v>727</v>
      </c>
      <c r="J3037" s="383" t="s">
        <v>617</v>
      </c>
      <c r="K3037" s="383" t="s">
        <v>618</v>
      </c>
      <c r="L3037" s="384">
        <v>30780</v>
      </c>
      <c r="M3037" s="383" t="s">
        <v>643</v>
      </c>
      <c r="N3037" s="383" t="s">
        <v>620</v>
      </c>
      <c r="O3037" s="383" t="s">
        <v>230</v>
      </c>
    </row>
    <row r="3038" spans="1:15">
      <c r="A3038" s="385">
        <v>42119</v>
      </c>
      <c r="B3038" s="383" t="s">
        <v>11</v>
      </c>
      <c r="C3038" s="383" t="s">
        <v>12</v>
      </c>
      <c r="D3038" s="383" t="s">
        <v>13</v>
      </c>
      <c r="E3038" s="383" t="s">
        <v>678</v>
      </c>
      <c r="F3038" s="383" t="s">
        <v>10</v>
      </c>
      <c r="G3038" s="384">
        <v>247</v>
      </c>
      <c r="H3038" s="383" t="s">
        <v>730</v>
      </c>
      <c r="I3038" s="383" t="s">
        <v>731</v>
      </c>
      <c r="J3038" s="383" t="s">
        <v>617</v>
      </c>
      <c r="K3038" s="383" t="s">
        <v>618</v>
      </c>
      <c r="L3038" s="384">
        <v>30780</v>
      </c>
      <c r="M3038" s="383" t="s">
        <v>643</v>
      </c>
      <c r="N3038" s="383" t="s">
        <v>620</v>
      </c>
      <c r="O3038" s="383" t="s">
        <v>230</v>
      </c>
    </row>
    <row r="3039" spans="1:15">
      <c r="A3039" s="385">
        <v>42120</v>
      </c>
      <c r="B3039" s="383" t="s">
        <v>11</v>
      </c>
      <c r="C3039" s="383" t="s">
        <v>12</v>
      </c>
      <c r="D3039" s="383" t="s">
        <v>13</v>
      </c>
      <c r="E3039" s="383" t="s">
        <v>678</v>
      </c>
      <c r="F3039" s="383" t="s">
        <v>10</v>
      </c>
      <c r="G3039" s="384">
        <v>247</v>
      </c>
      <c r="H3039" s="383" t="s">
        <v>730</v>
      </c>
      <c r="I3039" s="383" t="s">
        <v>731</v>
      </c>
      <c r="J3039" s="383" t="s">
        <v>617</v>
      </c>
      <c r="K3039" s="383" t="s">
        <v>618</v>
      </c>
      <c r="L3039" s="384">
        <v>30780</v>
      </c>
      <c r="M3039" s="383" t="s">
        <v>643</v>
      </c>
      <c r="N3039" s="383" t="s">
        <v>620</v>
      </c>
      <c r="O3039" s="383" t="s">
        <v>230</v>
      </c>
    </row>
    <row r="3040" spans="1:15">
      <c r="A3040" s="385">
        <v>42121</v>
      </c>
      <c r="B3040" s="383" t="s">
        <v>11</v>
      </c>
      <c r="C3040" s="383" t="s">
        <v>12</v>
      </c>
      <c r="D3040" s="383" t="s">
        <v>13</v>
      </c>
      <c r="E3040" s="383" t="s">
        <v>678</v>
      </c>
      <c r="F3040" s="383" t="s">
        <v>10</v>
      </c>
      <c r="G3040" s="384">
        <v>110</v>
      </c>
      <c r="H3040" s="383" t="s">
        <v>726</v>
      </c>
      <c r="I3040" s="383" t="s">
        <v>727</v>
      </c>
      <c r="J3040" s="383" t="s">
        <v>617</v>
      </c>
      <c r="K3040" s="383" t="s">
        <v>618</v>
      </c>
      <c r="L3040" s="384">
        <v>30780</v>
      </c>
      <c r="M3040" s="383" t="s">
        <v>643</v>
      </c>
      <c r="N3040" s="383" t="s">
        <v>620</v>
      </c>
      <c r="O3040" s="383" t="s">
        <v>230</v>
      </c>
    </row>
    <row r="3041" spans="1:15">
      <c r="A3041" s="385">
        <v>42122</v>
      </c>
      <c r="B3041" s="383" t="s">
        <v>11</v>
      </c>
      <c r="C3041" s="383" t="s">
        <v>12</v>
      </c>
      <c r="D3041" s="383" t="s">
        <v>13</v>
      </c>
      <c r="E3041" s="383" t="s">
        <v>678</v>
      </c>
      <c r="F3041" s="383" t="s">
        <v>10</v>
      </c>
      <c r="G3041" s="384">
        <v>247</v>
      </c>
      <c r="H3041" s="383" t="s">
        <v>730</v>
      </c>
      <c r="I3041" s="383" t="s">
        <v>731</v>
      </c>
      <c r="J3041" s="383" t="s">
        <v>617</v>
      </c>
      <c r="K3041" s="383" t="s">
        <v>618</v>
      </c>
      <c r="L3041" s="384">
        <v>30780</v>
      </c>
      <c r="M3041" s="383" t="s">
        <v>643</v>
      </c>
      <c r="N3041" s="383" t="s">
        <v>620</v>
      </c>
      <c r="O3041" s="383" t="s">
        <v>230</v>
      </c>
    </row>
    <row r="3042" spans="1:15">
      <c r="A3042" s="385">
        <v>42123</v>
      </c>
      <c r="B3042" s="383" t="s">
        <v>17</v>
      </c>
      <c r="C3042" s="383" t="s">
        <v>18</v>
      </c>
      <c r="D3042" s="383" t="s">
        <v>19</v>
      </c>
      <c r="E3042" s="383" t="s">
        <v>668</v>
      </c>
      <c r="F3042" s="383" t="s">
        <v>10</v>
      </c>
      <c r="G3042" s="384">
        <v>750</v>
      </c>
      <c r="H3042" s="383" t="s">
        <v>724</v>
      </c>
      <c r="I3042" s="383" t="s">
        <v>725</v>
      </c>
      <c r="J3042" s="383" t="s">
        <v>617</v>
      </c>
      <c r="K3042" s="383" t="s">
        <v>618</v>
      </c>
      <c r="L3042" s="384">
        <v>30780</v>
      </c>
      <c r="M3042" s="383" t="s">
        <v>643</v>
      </c>
      <c r="N3042" s="383" t="s">
        <v>620</v>
      </c>
      <c r="O3042" s="383" t="s">
        <v>230</v>
      </c>
    </row>
    <row r="3043" spans="1:15">
      <c r="A3043" s="385">
        <v>42124</v>
      </c>
      <c r="B3043" s="383" t="s">
        <v>11</v>
      </c>
      <c r="C3043" s="383" t="s">
        <v>12</v>
      </c>
      <c r="D3043" s="383" t="s">
        <v>13</v>
      </c>
      <c r="E3043" s="383" t="s">
        <v>678</v>
      </c>
      <c r="F3043" s="383" t="s">
        <v>10</v>
      </c>
      <c r="G3043" s="384">
        <v>247</v>
      </c>
      <c r="H3043" s="383" t="s">
        <v>730</v>
      </c>
      <c r="I3043" s="383" t="s">
        <v>731</v>
      </c>
      <c r="J3043" s="383" t="s">
        <v>617</v>
      </c>
      <c r="K3043" s="383" t="s">
        <v>618</v>
      </c>
      <c r="L3043" s="384">
        <v>30780</v>
      </c>
      <c r="M3043" s="383" t="s">
        <v>643</v>
      </c>
      <c r="N3043" s="383" t="s">
        <v>620</v>
      </c>
      <c r="O3043" s="383" t="s">
        <v>230</v>
      </c>
    </row>
    <row r="3044" spans="1:15">
      <c r="A3044" s="385">
        <v>42125</v>
      </c>
      <c r="B3044" s="383" t="s">
        <v>17</v>
      </c>
      <c r="C3044" s="383" t="s">
        <v>18</v>
      </c>
      <c r="D3044" s="383" t="s">
        <v>19</v>
      </c>
      <c r="E3044" s="383" t="s">
        <v>668</v>
      </c>
      <c r="F3044" s="383" t="s">
        <v>10</v>
      </c>
      <c r="G3044" s="384">
        <v>750</v>
      </c>
      <c r="H3044" s="383" t="s">
        <v>724</v>
      </c>
      <c r="I3044" s="383" t="s">
        <v>725</v>
      </c>
      <c r="J3044" s="383" t="s">
        <v>617</v>
      </c>
      <c r="K3044" s="383" t="s">
        <v>618</v>
      </c>
      <c r="L3044" s="384">
        <v>30780</v>
      </c>
      <c r="M3044" s="383" t="s">
        <v>643</v>
      </c>
      <c r="N3044" s="383" t="s">
        <v>620</v>
      </c>
      <c r="O3044" s="383" t="s">
        <v>230</v>
      </c>
    </row>
    <row r="3045" spans="1:15">
      <c r="A3045" s="385">
        <v>42126</v>
      </c>
      <c r="B3045" s="383" t="s">
        <v>11</v>
      </c>
      <c r="C3045" s="383" t="s">
        <v>12</v>
      </c>
      <c r="D3045" s="383" t="s">
        <v>13</v>
      </c>
      <c r="E3045" s="383" t="s">
        <v>678</v>
      </c>
      <c r="F3045" s="383" t="s">
        <v>10</v>
      </c>
      <c r="G3045" s="384">
        <v>110</v>
      </c>
      <c r="H3045" s="383" t="s">
        <v>726</v>
      </c>
      <c r="I3045" s="383" t="s">
        <v>727</v>
      </c>
      <c r="J3045" s="383" t="s">
        <v>617</v>
      </c>
      <c r="K3045" s="383" t="s">
        <v>618</v>
      </c>
      <c r="L3045" s="384">
        <v>30780</v>
      </c>
      <c r="M3045" s="383" t="s">
        <v>643</v>
      </c>
      <c r="N3045" s="383" t="s">
        <v>620</v>
      </c>
      <c r="O3045" s="383" t="s">
        <v>230</v>
      </c>
    </row>
    <row r="3046" spans="1:15">
      <c r="A3046" s="385">
        <v>42127</v>
      </c>
      <c r="B3046" s="383" t="s">
        <v>21</v>
      </c>
      <c r="C3046" s="383" t="s">
        <v>12</v>
      </c>
      <c r="D3046" s="383" t="s">
        <v>22</v>
      </c>
      <c r="E3046" s="383" t="s">
        <v>658</v>
      </c>
      <c r="F3046" s="383" t="s">
        <v>10</v>
      </c>
      <c r="G3046" s="384">
        <v>1560</v>
      </c>
      <c r="H3046" s="383" t="s">
        <v>733</v>
      </c>
      <c r="I3046" s="383" t="s">
        <v>734</v>
      </c>
      <c r="J3046" s="383" t="s">
        <v>617</v>
      </c>
      <c r="K3046" s="383" t="s">
        <v>618</v>
      </c>
      <c r="L3046" s="384">
        <v>30780</v>
      </c>
      <c r="M3046" s="383" t="s">
        <v>643</v>
      </c>
      <c r="N3046" s="383" t="s">
        <v>620</v>
      </c>
      <c r="O3046" s="383" t="s">
        <v>230</v>
      </c>
    </row>
    <row r="3047" spans="1:15">
      <c r="A3047" s="385">
        <v>42128</v>
      </c>
      <c r="B3047" s="383" t="s">
        <v>21</v>
      </c>
      <c r="C3047" s="383" t="s">
        <v>12</v>
      </c>
      <c r="D3047" s="383" t="s">
        <v>22</v>
      </c>
      <c r="E3047" s="383" t="s">
        <v>658</v>
      </c>
      <c r="F3047" s="383" t="s">
        <v>10</v>
      </c>
      <c r="G3047" s="384">
        <v>3120</v>
      </c>
      <c r="H3047" s="383" t="s">
        <v>733</v>
      </c>
      <c r="I3047" s="383" t="s">
        <v>734</v>
      </c>
      <c r="J3047" s="383" t="s">
        <v>617</v>
      </c>
      <c r="K3047" s="383" t="s">
        <v>618</v>
      </c>
      <c r="L3047" s="384">
        <v>30780</v>
      </c>
      <c r="M3047" s="383" t="s">
        <v>643</v>
      </c>
      <c r="N3047" s="383" t="s">
        <v>620</v>
      </c>
      <c r="O3047" s="383" t="s">
        <v>230</v>
      </c>
    </row>
    <row r="3048" spans="1:15">
      <c r="A3048" s="385">
        <v>42129</v>
      </c>
      <c r="B3048" s="383" t="s">
        <v>663</v>
      </c>
      <c r="C3048" s="383" t="s">
        <v>664</v>
      </c>
      <c r="D3048" s="383" t="s">
        <v>22</v>
      </c>
      <c r="E3048" s="383" t="s">
        <v>665</v>
      </c>
      <c r="F3048" s="383" t="s">
        <v>10</v>
      </c>
      <c r="G3048" s="384">
        <v>2185</v>
      </c>
      <c r="H3048" s="383" t="s">
        <v>704</v>
      </c>
      <c r="I3048" s="383" t="s">
        <v>705</v>
      </c>
      <c r="J3048" s="383" t="s">
        <v>617</v>
      </c>
      <c r="K3048" s="383" t="s">
        <v>618</v>
      </c>
      <c r="L3048" s="384">
        <v>30780</v>
      </c>
      <c r="M3048" s="383" t="s">
        <v>643</v>
      </c>
      <c r="N3048" s="383" t="s">
        <v>620</v>
      </c>
      <c r="O3048" s="383" t="s">
        <v>230</v>
      </c>
    </row>
    <row r="3049" spans="1:15">
      <c r="A3049" s="385">
        <v>42130</v>
      </c>
      <c r="B3049" s="383" t="s">
        <v>663</v>
      </c>
      <c r="C3049" s="383" t="s">
        <v>664</v>
      </c>
      <c r="D3049" s="383" t="s">
        <v>22</v>
      </c>
      <c r="E3049" s="383" t="s">
        <v>665</v>
      </c>
      <c r="F3049" s="383" t="s">
        <v>10</v>
      </c>
      <c r="G3049" s="384">
        <v>2185</v>
      </c>
      <c r="H3049" s="383" t="s">
        <v>704</v>
      </c>
      <c r="I3049" s="383" t="s">
        <v>705</v>
      </c>
      <c r="J3049" s="383" t="s">
        <v>617</v>
      </c>
      <c r="K3049" s="383" t="s">
        <v>618</v>
      </c>
      <c r="L3049" s="384">
        <v>30780</v>
      </c>
      <c r="M3049" s="383" t="s">
        <v>643</v>
      </c>
      <c r="N3049" s="383" t="s">
        <v>620</v>
      </c>
      <c r="O3049" s="383" t="s">
        <v>230</v>
      </c>
    </row>
    <row r="3050" spans="1:15">
      <c r="A3050" s="385">
        <v>42131</v>
      </c>
      <c r="B3050" s="383" t="s">
        <v>663</v>
      </c>
      <c r="C3050" s="383" t="s">
        <v>664</v>
      </c>
      <c r="D3050" s="383" t="s">
        <v>22</v>
      </c>
      <c r="E3050" s="383" t="s">
        <v>665</v>
      </c>
      <c r="F3050" s="383" t="s">
        <v>10</v>
      </c>
      <c r="G3050" s="384">
        <v>2185</v>
      </c>
      <c r="H3050" s="383" t="s">
        <v>704</v>
      </c>
      <c r="I3050" s="383" t="s">
        <v>705</v>
      </c>
      <c r="J3050" s="383" t="s">
        <v>617</v>
      </c>
      <c r="K3050" s="383" t="s">
        <v>618</v>
      </c>
      <c r="L3050" s="384">
        <v>30780</v>
      </c>
      <c r="M3050" s="383" t="s">
        <v>643</v>
      </c>
      <c r="N3050" s="383" t="s">
        <v>620</v>
      </c>
      <c r="O3050" s="383" t="s">
        <v>230</v>
      </c>
    </row>
    <row r="3051" spans="1:15">
      <c r="A3051" s="385">
        <v>42132</v>
      </c>
      <c r="B3051" s="383" t="s">
        <v>663</v>
      </c>
      <c r="C3051" s="383" t="s">
        <v>664</v>
      </c>
      <c r="D3051" s="383" t="s">
        <v>22</v>
      </c>
      <c r="E3051" s="383" t="s">
        <v>665</v>
      </c>
      <c r="F3051" s="383" t="s">
        <v>10</v>
      </c>
      <c r="G3051" s="384">
        <v>2185</v>
      </c>
      <c r="H3051" s="383" t="s">
        <v>704</v>
      </c>
      <c r="I3051" s="383" t="s">
        <v>705</v>
      </c>
      <c r="J3051" s="383" t="s">
        <v>617</v>
      </c>
      <c r="K3051" s="383" t="s">
        <v>618</v>
      </c>
      <c r="L3051" s="384">
        <v>30780</v>
      </c>
      <c r="M3051" s="383" t="s">
        <v>643</v>
      </c>
      <c r="N3051" s="383" t="s">
        <v>620</v>
      </c>
      <c r="O3051" s="383" t="s">
        <v>230</v>
      </c>
    </row>
    <row r="3052" spans="1:15">
      <c r="A3052" s="385">
        <v>42133</v>
      </c>
      <c r="B3052" s="383" t="s">
        <v>739</v>
      </c>
      <c r="C3052" s="383" t="s">
        <v>8</v>
      </c>
      <c r="D3052" s="383" t="s">
        <v>36</v>
      </c>
      <c r="E3052" s="383" t="s">
        <v>740</v>
      </c>
      <c r="F3052" s="383" t="s">
        <v>10</v>
      </c>
      <c r="G3052" s="384">
        <v>4084</v>
      </c>
      <c r="H3052" s="383" t="s">
        <v>741</v>
      </c>
      <c r="I3052" s="383" t="s">
        <v>745</v>
      </c>
      <c r="J3052" s="383" t="s">
        <v>617</v>
      </c>
      <c r="K3052" s="383" t="s">
        <v>618</v>
      </c>
      <c r="L3052" s="384">
        <v>30780</v>
      </c>
      <c r="M3052" s="383" t="s">
        <v>643</v>
      </c>
      <c r="N3052" s="383" t="s">
        <v>620</v>
      </c>
      <c r="O3052" s="383" t="s">
        <v>230</v>
      </c>
    </row>
    <row r="3053" spans="1:15">
      <c r="A3053" s="385">
        <v>42134</v>
      </c>
      <c r="B3053" s="383" t="s">
        <v>739</v>
      </c>
      <c r="C3053" s="383" t="s">
        <v>8</v>
      </c>
      <c r="D3053" s="383" t="s">
        <v>36</v>
      </c>
      <c r="E3053" s="383" t="s">
        <v>740</v>
      </c>
      <c r="F3053" s="383" t="s">
        <v>10</v>
      </c>
      <c r="G3053" s="384">
        <v>4084</v>
      </c>
      <c r="H3053" s="383" t="s">
        <v>741</v>
      </c>
      <c r="I3053" s="383" t="s">
        <v>745</v>
      </c>
      <c r="J3053" s="383" t="s">
        <v>617</v>
      </c>
      <c r="K3053" s="383" t="s">
        <v>618</v>
      </c>
      <c r="L3053" s="384">
        <v>30780</v>
      </c>
      <c r="M3053" s="383" t="s">
        <v>643</v>
      </c>
      <c r="N3053" s="383" t="s">
        <v>620</v>
      </c>
      <c r="O3053" s="383" t="s">
        <v>230</v>
      </c>
    </row>
    <row r="3054" spans="1:15">
      <c r="A3054" s="385">
        <v>42135</v>
      </c>
      <c r="B3054" s="383" t="s">
        <v>11</v>
      </c>
      <c r="C3054" s="383" t="s">
        <v>12</v>
      </c>
      <c r="D3054" s="383" t="s">
        <v>13</v>
      </c>
      <c r="E3054" s="383" t="s">
        <v>678</v>
      </c>
      <c r="F3054" s="383" t="s">
        <v>10</v>
      </c>
      <c r="G3054" s="384">
        <v>410</v>
      </c>
      <c r="H3054" s="383" t="s">
        <v>743</v>
      </c>
      <c r="I3054" s="383" t="s">
        <v>744</v>
      </c>
      <c r="J3054" s="383" t="s">
        <v>617</v>
      </c>
      <c r="K3054" s="383" t="s">
        <v>618</v>
      </c>
      <c r="L3054" s="384">
        <v>30780</v>
      </c>
      <c r="M3054" s="383" t="s">
        <v>643</v>
      </c>
      <c r="N3054" s="383" t="s">
        <v>620</v>
      </c>
      <c r="O3054" s="383" t="s">
        <v>230</v>
      </c>
    </row>
    <row r="3055" spans="1:15">
      <c r="A3055" s="385">
        <v>42136</v>
      </c>
      <c r="B3055" s="383" t="s">
        <v>21</v>
      </c>
      <c r="C3055" s="383" t="s">
        <v>12</v>
      </c>
      <c r="D3055" s="383" t="s">
        <v>22</v>
      </c>
      <c r="E3055" s="383" t="s">
        <v>658</v>
      </c>
      <c r="F3055" s="383" t="s">
        <v>10</v>
      </c>
      <c r="G3055" s="384">
        <v>1560</v>
      </c>
      <c r="H3055" s="383" t="s">
        <v>733</v>
      </c>
      <c r="I3055" s="383" t="s">
        <v>734</v>
      </c>
      <c r="J3055" s="383" t="s">
        <v>617</v>
      </c>
      <c r="K3055" s="383" t="s">
        <v>618</v>
      </c>
      <c r="L3055" s="384">
        <v>30780</v>
      </c>
      <c r="M3055" s="383" t="s">
        <v>643</v>
      </c>
      <c r="N3055" s="383" t="s">
        <v>620</v>
      </c>
      <c r="O3055" s="383" t="s">
        <v>230</v>
      </c>
    </row>
    <row r="3056" spans="1:15">
      <c r="A3056" s="385">
        <v>42137</v>
      </c>
      <c r="B3056" s="383" t="s">
        <v>21</v>
      </c>
      <c r="C3056" s="383" t="s">
        <v>12</v>
      </c>
      <c r="D3056" s="383" t="s">
        <v>22</v>
      </c>
      <c r="E3056" s="383" t="s">
        <v>658</v>
      </c>
      <c r="F3056" s="383" t="s">
        <v>10</v>
      </c>
      <c r="G3056" s="384">
        <v>520</v>
      </c>
      <c r="H3056" s="383" t="s">
        <v>733</v>
      </c>
      <c r="I3056" s="383" t="s">
        <v>734</v>
      </c>
      <c r="J3056" s="383" t="s">
        <v>617</v>
      </c>
      <c r="K3056" s="383" t="s">
        <v>618</v>
      </c>
      <c r="L3056" s="384">
        <v>30780</v>
      </c>
      <c r="M3056" s="383" t="s">
        <v>644</v>
      </c>
      <c r="N3056" s="383" t="s">
        <v>620</v>
      </c>
      <c r="O3056" s="383" t="s">
        <v>230</v>
      </c>
    </row>
    <row r="3057" spans="1:15">
      <c r="A3057" s="385">
        <v>42138</v>
      </c>
      <c r="B3057" s="383" t="s">
        <v>21</v>
      </c>
      <c r="C3057" s="383" t="s">
        <v>12</v>
      </c>
      <c r="D3057" s="383" t="s">
        <v>22</v>
      </c>
      <c r="E3057" s="383" t="s">
        <v>658</v>
      </c>
      <c r="F3057" s="383" t="s">
        <v>10</v>
      </c>
      <c r="G3057" s="384">
        <v>520</v>
      </c>
      <c r="H3057" s="383" t="s">
        <v>733</v>
      </c>
      <c r="I3057" s="383" t="s">
        <v>734</v>
      </c>
      <c r="J3057" s="383" t="s">
        <v>617</v>
      </c>
      <c r="K3057" s="383" t="s">
        <v>618</v>
      </c>
      <c r="L3057" s="384">
        <v>30780</v>
      </c>
      <c r="M3057" s="383" t="s">
        <v>644</v>
      </c>
      <c r="N3057" s="383" t="s">
        <v>620</v>
      </c>
      <c r="O3057" s="383" t="s">
        <v>230</v>
      </c>
    </row>
    <row r="3058" spans="1:15">
      <c r="A3058" s="385">
        <v>42139</v>
      </c>
      <c r="B3058" s="383" t="s">
        <v>21</v>
      </c>
      <c r="C3058" s="383" t="s">
        <v>12</v>
      </c>
      <c r="D3058" s="383" t="s">
        <v>22</v>
      </c>
      <c r="E3058" s="383" t="s">
        <v>658</v>
      </c>
      <c r="F3058" s="383" t="s">
        <v>10</v>
      </c>
      <c r="G3058" s="384">
        <v>520</v>
      </c>
      <c r="H3058" s="383" t="s">
        <v>733</v>
      </c>
      <c r="I3058" s="383" t="s">
        <v>734</v>
      </c>
      <c r="J3058" s="383" t="s">
        <v>617</v>
      </c>
      <c r="K3058" s="383" t="s">
        <v>618</v>
      </c>
      <c r="L3058" s="384">
        <v>30780</v>
      </c>
      <c r="M3058" s="383" t="s">
        <v>644</v>
      </c>
      <c r="N3058" s="383" t="s">
        <v>620</v>
      </c>
      <c r="O3058" s="383" t="s">
        <v>230</v>
      </c>
    </row>
    <row r="3059" spans="1:15">
      <c r="A3059" s="385">
        <v>42140</v>
      </c>
      <c r="B3059" s="383" t="s">
        <v>739</v>
      </c>
      <c r="C3059" s="383" t="s">
        <v>8</v>
      </c>
      <c r="D3059" s="383" t="s">
        <v>36</v>
      </c>
      <c r="E3059" s="383" t="s">
        <v>740</v>
      </c>
      <c r="F3059" s="383" t="s">
        <v>10</v>
      </c>
      <c r="G3059" s="384">
        <v>5098</v>
      </c>
      <c r="H3059" s="383" t="s">
        <v>741</v>
      </c>
      <c r="I3059" s="383" t="s">
        <v>742</v>
      </c>
      <c r="J3059" s="383" t="s">
        <v>617</v>
      </c>
      <c r="K3059" s="383" t="s">
        <v>618</v>
      </c>
      <c r="L3059" s="384">
        <v>30780</v>
      </c>
      <c r="M3059" s="383" t="s">
        <v>644</v>
      </c>
      <c r="N3059" s="383" t="s">
        <v>620</v>
      </c>
      <c r="O3059" s="383" t="s">
        <v>230</v>
      </c>
    </row>
    <row r="3060" spans="1:15">
      <c r="A3060" s="385">
        <v>42141</v>
      </c>
      <c r="B3060" s="383" t="s">
        <v>739</v>
      </c>
      <c r="C3060" s="383" t="s">
        <v>8</v>
      </c>
      <c r="D3060" s="383" t="s">
        <v>36</v>
      </c>
      <c r="E3060" s="383" t="s">
        <v>740</v>
      </c>
      <c r="F3060" s="383" t="s">
        <v>10</v>
      </c>
      <c r="G3060" s="384">
        <v>5098</v>
      </c>
      <c r="H3060" s="383" t="s">
        <v>741</v>
      </c>
      <c r="I3060" s="383" t="s">
        <v>742</v>
      </c>
      <c r="J3060" s="383" t="s">
        <v>617</v>
      </c>
      <c r="K3060" s="383" t="s">
        <v>618</v>
      </c>
      <c r="L3060" s="384">
        <v>30780</v>
      </c>
      <c r="M3060" s="383" t="s">
        <v>644</v>
      </c>
      <c r="N3060" s="383" t="s">
        <v>620</v>
      </c>
      <c r="O3060" s="383" t="s">
        <v>230</v>
      </c>
    </row>
    <row r="3061" spans="1:15">
      <c r="A3061" s="385">
        <v>42142</v>
      </c>
      <c r="B3061" s="383" t="s">
        <v>11</v>
      </c>
      <c r="C3061" s="383" t="s">
        <v>12</v>
      </c>
      <c r="D3061" s="383" t="s">
        <v>13</v>
      </c>
      <c r="E3061" s="383" t="s">
        <v>678</v>
      </c>
      <c r="F3061" s="383" t="s">
        <v>10</v>
      </c>
      <c r="G3061" s="384">
        <v>247</v>
      </c>
      <c r="H3061" s="383" t="s">
        <v>730</v>
      </c>
      <c r="I3061" s="383" t="s">
        <v>731</v>
      </c>
      <c r="J3061" s="383" t="s">
        <v>617</v>
      </c>
      <c r="K3061" s="383" t="s">
        <v>618</v>
      </c>
      <c r="L3061" s="384">
        <v>30780</v>
      </c>
      <c r="M3061" s="383" t="s">
        <v>644</v>
      </c>
      <c r="N3061" s="383" t="s">
        <v>620</v>
      </c>
      <c r="O3061" s="383" t="s">
        <v>230</v>
      </c>
    </row>
    <row r="3062" spans="1:15">
      <c r="A3062" s="385">
        <v>42143</v>
      </c>
      <c r="B3062" s="383" t="s">
        <v>11</v>
      </c>
      <c r="C3062" s="383" t="s">
        <v>12</v>
      </c>
      <c r="D3062" s="383" t="s">
        <v>13</v>
      </c>
      <c r="E3062" s="383" t="s">
        <v>678</v>
      </c>
      <c r="F3062" s="383" t="s">
        <v>10</v>
      </c>
      <c r="G3062" s="384">
        <v>110</v>
      </c>
      <c r="H3062" s="383" t="s">
        <v>726</v>
      </c>
      <c r="I3062" s="383" t="s">
        <v>727</v>
      </c>
      <c r="J3062" s="383" t="s">
        <v>617</v>
      </c>
      <c r="K3062" s="383" t="s">
        <v>618</v>
      </c>
      <c r="L3062" s="384">
        <v>30780</v>
      </c>
      <c r="M3062" s="383" t="s">
        <v>644</v>
      </c>
      <c r="N3062" s="383" t="s">
        <v>620</v>
      </c>
      <c r="O3062" s="383" t="s">
        <v>230</v>
      </c>
    </row>
    <row r="3063" spans="1:15">
      <c r="A3063" s="385">
        <v>42144</v>
      </c>
      <c r="B3063" s="383" t="s">
        <v>11</v>
      </c>
      <c r="C3063" s="383" t="s">
        <v>12</v>
      </c>
      <c r="D3063" s="383" t="s">
        <v>13</v>
      </c>
      <c r="E3063" s="383" t="s">
        <v>678</v>
      </c>
      <c r="F3063" s="383" t="s">
        <v>10</v>
      </c>
      <c r="G3063" s="384">
        <v>374</v>
      </c>
      <c r="H3063" s="383" t="s">
        <v>730</v>
      </c>
      <c r="I3063" s="383" t="s">
        <v>738</v>
      </c>
      <c r="J3063" s="383" t="s">
        <v>617</v>
      </c>
      <c r="K3063" s="383" t="s">
        <v>618</v>
      </c>
      <c r="L3063" s="384">
        <v>30780</v>
      </c>
      <c r="M3063" s="383" t="s">
        <v>644</v>
      </c>
      <c r="N3063" s="383" t="s">
        <v>620</v>
      </c>
      <c r="O3063" s="383" t="s">
        <v>230</v>
      </c>
    </row>
    <row r="3064" spans="1:15">
      <c r="A3064" s="385">
        <v>42145</v>
      </c>
      <c r="B3064" s="383" t="s">
        <v>11</v>
      </c>
      <c r="C3064" s="383" t="s">
        <v>12</v>
      </c>
      <c r="D3064" s="383" t="s">
        <v>13</v>
      </c>
      <c r="E3064" s="383" t="s">
        <v>678</v>
      </c>
      <c r="F3064" s="383" t="s">
        <v>10</v>
      </c>
      <c r="G3064" s="384">
        <v>374</v>
      </c>
      <c r="H3064" s="383" t="s">
        <v>730</v>
      </c>
      <c r="I3064" s="383" t="s">
        <v>738</v>
      </c>
      <c r="J3064" s="383" t="s">
        <v>617</v>
      </c>
      <c r="K3064" s="383" t="s">
        <v>618</v>
      </c>
      <c r="L3064" s="384">
        <v>30780</v>
      </c>
      <c r="M3064" s="383" t="s">
        <v>644</v>
      </c>
      <c r="N3064" s="383" t="s">
        <v>620</v>
      </c>
      <c r="O3064" s="383" t="s">
        <v>230</v>
      </c>
    </row>
    <row r="3065" spans="1:15">
      <c r="A3065" s="385">
        <v>42146</v>
      </c>
      <c r="B3065" s="383" t="s">
        <v>11</v>
      </c>
      <c r="C3065" s="383" t="s">
        <v>12</v>
      </c>
      <c r="D3065" s="383" t="s">
        <v>13</v>
      </c>
      <c r="E3065" s="383" t="s">
        <v>678</v>
      </c>
      <c r="F3065" s="383" t="s">
        <v>10</v>
      </c>
      <c r="G3065" s="384">
        <v>110</v>
      </c>
      <c r="H3065" s="383" t="s">
        <v>726</v>
      </c>
      <c r="I3065" s="383" t="s">
        <v>727</v>
      </c>
      <c r="J3065" s="383" t="s">
        <v>617</v>
      </c>
      <c r="K3065" s="383" t="s">
        <v>618</v>
      </c>
      <c r="L3065" s="384">
        <v>30780</v>
      </c>
      <c r="M3065" s="383" t="s">
        <v>644</v>
      </c>
      <c r="N3065" s="383" t="s">
        <v>620</v>
      </c>
      <c r="O3065" s="383" t="s">
        <v>230</v>
      </c>
    </row>
    <row r="3066" spans="1:15">
      <c r="A3066" s="385">
        <v>42147</v>
      </c>
      <c r="B3066" s="383" t="s">
        <v>739</v>
      </c>
      <c r="C3066" s="383" t="s">
        <v>8</v>
      </c>
      <c r="D3066" s="383" t="s">
        <v>36</v>
      </c>
      <c r="E3066" s="383" t="s">
        <v>740</v>
      </c>
      <c r="F3066" s="383" t="s">
        <v>10</v>
      </c>
      <c r="G3066" s="384">
        <v>5098</v>
      </c>
      <c r="H3066" s="383" t="s">
        <v>741</v>
      </c>
      <c r="I3066" s="383" t="s">
        <v>742</v>
      </c>
      <c r="J3066" s="383" t="s">
        <v>617</v>
      </c>
      <c r="K3066" s="383" t="s">
        <v>618</v>
      </c>
      <c r="L3066" s="384">
        <v>30780</v>
      </c>
      <c r="M3066" s="383" t="s">
        <v>645</v>
      </c>
      <c r="N3066" s="383" t="s">
        <v>620</v>
      </c>
      <c r="O3066" s="383" t="s">
        <v>230</v>
      </c>
    </row>
    <row r="3067" spans="1:15">
      <c r="A3067" s="385">
        <v>42148</v>
      </c>
      <c r="B3067" s="383" t="s">
        <v>739</v>
      </c>
      <c r="C3067" s="383" t="s">
        <v>8</v>
      </c>
      <c r="D3067" s="383" t="s">
        <v>36</v>
      </c>
      <c r="E3067" s="383" t="s">
        <v>740</v>
      </c>
      <c r="F3067" s="383" t="s">
        <v>10</v>
      </c>
      <c r="G3067" s="384">
        <v>4084</v>
      </c>
      <c r="H3067" s="383" t="s">
        <v>741</v>
      </c>
      <c r="I3067" s="383" t="s">
        <v>745</v>
      </c>
      <c r="J3067" s="383" t="s">
        <v>617</v>
      </c>
      <c r="K3067" s="383" t="s">
        <v>618</v>
      </c>
      <c r="L3067" s="384">
        <v>30780</v>
      </c>
      <c r="M3067" s="383" t="s">
        <v>645</v>
      </c>
      <c r="N3067" s="383" t="s">
        <v>620</v>
      </c>
      <c r="O3067" s="383" t="s">
        <v>230</v>
      </c>
    </row>
    <row r="3068" spans="1:15">
      <c r="A3068" s="385">
        <v>42149</v>
      </c>
      <c r="B3068" s="383" t="s">
        <v>21</v>
      </c>
      <c r="C3068" s="383" t="s">
        <v>12</v>
      </c>
      <c r="D3068" s="383" t="s">
        <v>22</v>
      </c>
      <c r="E3068" s="383" t="s">
        <v>658</v>
      </c>
      <c r="F3068" s="383" t="s">
        <v>10</v>
      </c>
      <c r="G3068" s="384">
        <v>520</v>
      </c>
      <c r="H3068" s="383" t="s">
        <v>733</v>
      </c>
      <c r="I3068" s="383" t="s">
        <v>734</v>
      </c>
      <c r="J3068" s="383" t="s">
        <v>617</v>
      </c>
      <c r="K3068" s="383" t="s">
        <v>618</v>
      </c>
      <c r="L3068" s="384">
        <v>30780</v>
      </c>
      <c r="M3068" s="383" t="s">
        <v>645</v>
      </c>
      <c r="N3068" s="383" t="s">
        <v>620</v>
      </c>
      <c r="O3068" s="383" t="s">
        <v>230</v>
      </c>
    </row>
    <row r="3069" spans="1:15">
      <c r="A3069" s="385">
        <v>42150</v>
      </c>
      <c r="B3069" s="383" t="s">
        <v>21</v>
      </c>
      <c r="C3069" s="383" t="s">
        <v>12</v>
      </c>
      <c r="D3069" s="383" t="s">
        <v>22</v>
      </c>
      <c r="E3069" s="383" t="s">
        <v>658</v>
      </c>
      <c r="F3069" s="383" t="s">
        <v>10</v>
      </c>
      <c r="G3069" s="384">
        <v>520</v>
      </c>
      <c r="H3069" s="383" t="s">
        <v>733</v>
      </c>
      <c r="I3069" s="383" t="s">
        <v>734</v>
      </c>
      <c r="J3069" s="383" t="s">
        <v>617</v>
      </c>
      <c r="K3069" s="383" t="s">
        <v>618</v>
      </c>
      <c r="L3069" s="384">
        <v>30780</v>
      </c>
      <c r="M3069" s="383" t="s">
        <v>645</v>
      </c>
      <c r="N3069" s="383" t="s">
        <v>620</v>
      </c>
      <c r="O3069" s="383" t="s">
        <v>230</v>
      </c>
    </row>
    <row r="3070" spans="1:15">
      <c r="A3070" s="385">
        <v>41997</v>
      </c>
      <c r="B3070" s="383" t="s">
        <v>21</v>
      </c>
      <c r="C3070" s="383" t="s">
        <v>12</v>
      </c>
      <c r="D3070" s="383" t="s">
        <v>22</v>
      </c>
      <c r="E3070" s="383" t="s">
        <v>658</v>
      </c>
      <c r="F3070" s="383" t="s">
        <v>10</v>
      </c>
      <c r="G3070" s="384">
        <v>1420</v>
      </c>
      <c r="H3070" s="383" t="s">
        <v>733</v>
      </c>
      <c r="I3070" s="383" t="s">
        <v>735</v>
      </c>
      <c r="J3070" s="383" t="s">
        <v>617</v>
      </c>
      <c r="K3070" s="383" t="s">
        <v>618</v>
      </c>
      <c r="L3070" s="384">
        <v>0</v>
      </c>
      <c r="M3070" s="383" t="s">
        <v>619</v>
      </c>
      <c r="N3070" s="383" t="s">
        <v>620</v>
      </c>
      <c r="O3070" s="383" t="s">
        <v>230</v>
      </c>
    </row>
    <row r="3071" spans="1:15">
      <c r="A3071" s="385">
        <v>41998</v>
      </c>
      <c r="B3071" s="383" t="s">
        <v>646</v>
      </c>
      <c r="C3071" s="383" t="s">
        <v>8</v>
      </c>
      <c r="D3071" s="383" t="s">
        <v>32</v>
      </c>
      <c r="E3071" s="383" t="s">
        <v>647</v>
      </c>
      <c r="F3071" s="383" t="s">
        <v>10</v>
      </c>
      <c r="G3071" s="384">
        <v>2095</v>
      </c>
      <c r="H3071" s="383" t="s">
        <v>747</v>
      </c>
      <c r="I3071" s="383" t="s">
        <v>750</v>
      </c>
      <c r="J3071" s="383" t="s">
        <v>617</v>
      </c>
      <c r="K3071" s="383" t="s">
        <v>618</v>
      </c>
      <c r="L3071" s="384">
        <v>0</v>
      </c>
      <c r="M3071" s="383" t="s">
        <v>619</v>
      </c>
      <c r="N3071" s="383" t="s">
        <v>620</v>
      </c>
      <c r="O3071" s="383" t="s">
        <v>230</v>
      </c>
    </row>
    <row r="3072" spans="1:15">
      <c r="A3072" s="385">
        <v>41999</v>
      </c>
      <c r="B3072" s="383" t="s">
        <v>11</v>
      </c>
      <c r="C3072" s="383" t="s">
        <v>12</v>
      </c>
      <c r="D3072" s="383" t="s">
        <v>13</v>
      </c>
      <c r="E3072" s="383" t="s">
        <v>678</v>
      </c>
      <c r="F3072" s="383" t="s">
        <v>10</v>
      </c>
      <c r="G3072" s="384">
        <v>112</v>
      </c>
      <c r="H3072" s="383" t="s">
        <v>743</v>
      </c>
      <c r="I3072" s="383" t="s">
        <v>744</v>
      </c>
      <c r="J3072" s="383" t="s">
        <v>617</v>
      </c>
      <c r="K3072" s="383" t="s">
        <v>618</v>
      </c>
      <c r="L3072" s="384">
        <v>0</v>
      </c>
      <c r="M3072" s="383" t="s">
        <v>619</v>
      </c>
      <c r="N3072" s="383" t="s">
        <v>620</v>
      </c>
      <c r="O3072" s="383" t="s">
        <v>230</v>
      </c>
    </row>
    <row r="3073" spans="1:15">
      <c r="A3073" s="385">
        <v>42000</v>
      </c>
      <c r="B3073" s="383" t="s">
        <v>11</v>
      </c>
      <c r="C3073" s="383" t="s">
        <v>12</v>
      </c>
      <c r="D3073" s="383" t="s">
        <v>13</v>
      </c>
      <c r="E3073" s="383" t="s">
        <v>678</v>
      </c>
      <c r="F3073" s="383" t="s">
        <v>10</v>
      </c>
      <c r="G3073" s="384">
        <v>112</v>
      </c>
      <c r="H3073" s="383" t="s">
        <v>743</v>
      </c>
      <c r="I3073" s="383" t="s">
        <v>744</v>
      </c>
      <c r="J3073" s="383" t="s">
        <v>617</v>
      </c>
      <c r="K3073" s="383" t="s">
        <v>618</v>
      </c>
      <c r="L3073" s="384">
        <v>0</v>
      </c>
      <c r="M3073" s="383" t="s">
        <v>619</v>
      </c>
      <c r="N3073" s="383" t="s">
        <v>620</v>
      </c>
      <c r="O3073" s="383" t="s">
        <v>230</v>
      </c>
    </row>
    <row r="3074" spans="1:15">
      <c r="A3074" s="385">
        <v>42001</v>
      </c>
      <c r="B3074" s="383" t="s">
        <v>646</v>
      </c>
      <c r="C3074" s="383" t="s">
        <v>8</v>
      </c>
      <c r="D3074" s="383" t="s">
        <v>32</v>
      </c>
      <c r="E3074" s="383" t="s">
        <v>647</v>
      </c>
      <c r="F3074" s="383" t="s">
        <v>10</v>
      </c>
      <c r="G3074" s="384">
        <v>1383</v>
      </c>
      <c r="H3074" s="383" t="s">
        <v>747</v>
      </c>
      <c r="I3074" s="383" t="s">
        <v>748</v>
      </c>
      <c r="J3074" s="383" t="s">
        <v>617</v>
      </c>
      <c r="K3074" s="383" t="s">
        <v>618</v>
      </c>
      <c r="L3074" s="384">
        <v>0</v>
      </c>
      <c r="M3074" s="383" t="s">
        <v>619</v>
      </c>
      <c r="N3074" s="383" t="s">
        <v>620</v>
      </c>
      <c r="O3074" s="383" t="s">
        <v>230</v>
      </c>
    </row>
    <row r="3075" spans="1:15">
      <c r="A3075" s="385">
        <v>42002</v>
      </c>
      <c r="B3075" s="383" t="s">
        <v>11</v>
      </c>
      <c r="C3075" s="383" t="s">
        <v>12</v>
      </c>
      <c r="D3075" s="383" t="s">
        <v>13</v>
      </c>
      <c r="E3075" s="383" t="s">
        <v>678</v>
      </c>
      <c r="F3075" s="383" t="s">
        <v>10</v>
      </c>
      <c r="G3075" s="384">
        <v>112</v>
      </c>
      <c r="H3075" s="383" t="s">
        <v>743</v>
      </c>
      <c r="I3075" s="383" t="s">
        <v>744</v>
      </c>
      <c r="J3075" s="383" t="s">
        <v>617</v>
      </c>
      <c r="K3075" s="383" t="s">
        <v>618</v>
      </c>
      <c r="L3075" s="384">
        <v>0</v>
      </c>
      <c r="M3075" s="383" t="s">
        <v>619</v>
      </c>
      <c r="N3075" s="383" t="s">
        <v>620</v>
      </c>
      <c r="O3075" s="383" t="s">
        <v>230</v>
      </c>
    </row>
    <row r="3076" spans="1:15">
      <c r="A3076" s="385">
        <v>42003</v>
      </c>
      <c r="B3076" s="383" t="s">
        <v>663</v>
      </c>
      <c r="C3076" s="383" t="s">
        <v>664</v>
      </c>
      <c r="D3076" s="383" t="s">
        <v>22</v>
      </c>
      <c r="E3076" s="383" t="s">
        <v>665</v>
      </c>
      <c r="F3076" s="383" t="s">
        <v>10</v>
      </c>
      <c r="G3076" s="384">
        <v>6241</v>
      </c>
      <c r="H3076" s="383" t="s">
        <v>704</v>
      </c>
      <c r="I3076" s="383" t="s">
        <v>720</v>
      </c>
      <c r="J3076" s="383" t="s">
        <v>617</v>
      </c>
      <c r="K3076" s="383" t="s">
        <v>618</v>
      </c>
      <c r="L3076" s="384">
        <v>0</v>
      </c>
      <c r="M3076" s="383" t="s">
        <v>619</v>
      </c>
      <c r="N3076" s="383" t="s">
        <v>620</v>
      </c>
      <c r="O3076" s="383" t="s">
        <v>230</v>
      </c>
    </row>
    <row r="3077" spans="1:15">
      <c r="A3077" s="385">
        <v>42004</v>
      </c>
      <c r="B3077" s="383" t="s">
        <v>663</v>
      </c>
      <c r="C3077" s="383" t="s">
        <v>664</v>
      </c>
      <c r="D3077" s="383" t="s">
        <v>22</v>
      </c>
      <c r="E3077" s="383" t="s">
        <v>665</v>
      </c>
      <c r="F3077" s="383" t="s">
        <v>10</v>
      </c>
      <c r="G3077" s="384">
        <v>6241</v>
      </c>
      <c r="H3077" s="383" t="s">
        <v>704</v>
      </c>
      <c r="I3077" s="383" t="s">
        <v>720</v>
      </c>
      <c r="J3077" s="383" t="s">
        <v>617</v>
      </c>
      <c r="K3077" s="383" t="s">
        <v>618</v>
      </c>
      <c r="L3077" s="384">
        <v>0</v>
      </c>
      <c r="M3077" s="383" t="s">
        <v>626</v>
      </c>
      <c r="N3077" s="383" t="s">
        <v>620</v>
      </c>
      <c r="O3077" s="383" t="s">
        <v>230</v>
      </c>
    </row>
    <row r="3078" spans="1:15">
      <c r="A3078" s="385">
        <v>42005</v>
      </c>
      <c r="B3078" s="383" t="s">
        <v>11</v>
      </c>
      <c r="C3078" s="383" t="s">
        <v>12</v>
      </c>
      <c r="D3078" s="383" t="s">
        <v>13</v>
      </c>
      <c r="E3078" s="383" t="s">
        <v>678</v>
      </c>
      <c r="F3078" s="383" t="s">
        <v>10</v>
      </c>
      <c r="G3078" s="384">
        <v>110</v>
      </c>
      <c r="H3078" s="383" t="s">
        <v>726</v>
      </c>
      <c r="I3078" s="383" t="s">
        <v>727</v>
      </c>
      <c r="J3078" s="383" t="s">
        <v>617</v>
      </c>
      <c r="K3078" s="383" t="s">
        <v>618</v>
      </c>
      <c r="L3078" s="384">
        <v>0</v>
      </c>
      <c r="M3078" s="383" t="s">
        <v>626</v>
      </c>
      <c r="N3078" s="383" t="s">
        <v>620</v>
      </c>
      <c r="O3078" s="383" t="s">
        <v>230</v>
      </c>
    </row>
    <row r="3079" spans="1:15">
      <c r="A3079" s="385">
        <v>42006</v>
      </c>
      <c r="B3079" s="383" t="s">
        <v>663</v>
      </c>
      <c r="C3079" s="383" t="s">
        <v>664</v>
      </c>
      <c r="D3079" s="383" t="s">
        <v>22</v>
      </c>
      <c r="E3079" s="383" t="s">
        <v>665</v>
      </c>
      <c r="F3079" s="383" t="s">
        <v>10</v>
      </c>
      <c r="G3079" s="384">
        <v>2860</v>
      </c>
      <c r="H3079" s="383" t="s">
        <v>704</v>
      </c>
      <c r="I3079" s="383" t="s">
        <v>709</v>
      </c>
      <c r="J3079" s="383" t="s">
        <v>617</v>
      </c>
      <c r="K3079" s="383" t="s">
        <v>618</v>
      </c>
      <c r="L3079" s="384">
        <v>6319</v>
      </c>
      <c r="M3079" s="383" t="s">
        <v>627</v>
      </c>
      <c r="N3079" s="383" t="s">
        <v>620</v>
      </c>
      <c r="O3079" s="383" t="s">
        <v>230</v>
      </c>
    </row>
    <row r="3080" spans="1:15">
      <c r="A3080" s="385">
        <v>42007</v>
      </c>
      <c r="B3080" s="383" t="s">
        <v>663</v>
      </c>
      <c r="C3080" s="383" t="s">
        <v>664</v>
      </c>
      <c r="D3080" s="383" t="s">
        <v>22</v>
      </c>
      <c r="E3080" s="383" t="s">
        <v>665</v>
      </c>
      <c r="F3080" s="383" t="s">
        <v>10</v>
      </c>
      <c r="G3080" s="384">
        <v>2860</v>
      </c>
      <c r="H3080" s="383" t="s">
        <v>704</v>
      </c>
      <c r="I3080" s="383" t="s">
        <v>709</v>
      </c>
      <c r="J3080" s="383" t="s">
        <v>617</v>
      </c>
      <c r="K3080" s="383" t="s">
        <v>618</v>
      </c>
      <c r="L3080" s="384">
        <v>8221</v>
      </c>
      <c r="M3080" s="383" t="s">
        <v>627</v>
      </c>
      <c r="N3080" s="383" t="s">
        <v>620</v>
      </c>
      <c r="O3080" s="383" t="s">
        <v>230</v>
      </c>
    </row>
    <row r="3081" spans="1:15">
      <c r="A3081" s="385">
        <v>42008</v>
      </c>
      <c r="B3081" s="383" t="s">
        <v>663</v>
      </c>
      <c r="C3081" s="383" t="s">
        <v>664</v>
      </c>
      <c r="D3081" s="383" t="s">
        <v>22</v>
      </c>
      <c r="E3081" s="383" t="s">
        <v>665</v>
      </c>
      <c r="F3081" s="383" t="s">
        <v>10</v>
      </c>
      <c r="G3081" s="384">
        <v>2860</v>
      </c>
      <c r="H3081" s="383" t="s">
        <v>704</v>
      </c>
      <c r="I3081" s="383" t="s">
        <v>709</v>
      </c>
      <c r="J3081" s="383" t="s">
        <v>617</v>
      </c>
      <c r="K3081" s="383" t="s">
        <v>618</v>
      </c>
      <c r="L3081" s="384">
        <v>8501</v>
      </c>
      <c r="M3081" s="383" t="s">
        <v>627</v>
      </c>
      <c r="N3081" s="383" t="s">
        <v>620</v>
      </c>
      <c r="O3081" s="383" t="s">
        <v>230</v>
      </c>
    </row>
    <row r="3082" spans="1:15">
      <c r="A3082" s="385">
        <v>42009</v>
      </c>
      <c r="B3082" s="383" t="s">
        <v>663</v>
      </c>
      <c r="C3082" s="383" t="s">
        <v>664</v>
      </c>
      <c r="D3082" s="383" t="s">
        <v>22</v>
      </c>
      <c r="E3082" s="383" t="s">
        <v>665</v>
      </c>
      <c r="F3082" s="383" t="s">
        <v>10</v>
      </c>
      <c r="G3082" s="384">
        <v>6241</v>
      </c>
      <c r="H3082" s="383" t="s">
        <v>704</v>
      </c>
      <c r="I3082" s="383" t="s">
        <v>720</v>
      </c>
      <c r="J3082" s="383" t="s">
        <v>617</v>
      </c>
      <c r="K3082" s="383" t="s">
        <v>618</v>
      </c>
      <c r="L3082" s="384">
        <v>9088</v>
      </c>
      <c r="M3082" s="383" t="s">
        <v>627</v>
      </c>
      <c r="N3082" s="383" t="s">
        <v>620</v>
      </c>
      <c r="O3082" s="383" t="s">
        <v>230</v>
      </c>
    </row>
    <row r="3083" spans="1:15">
      <c r="A3083" s="385">
        <v>42010</v>
      </c>
      <c r="B3083" s="383" t="s">
        <v>663</v>
      </c>
      <c r="C3083" s="383" t="s">
        <v>664</v>
      </c>
      <c r="D3083" s="383" t="s">
        <v>22</v>
      </c>
      <c r="E3083" s="383" t="s">
        <v>665</v>
      </c>
      <c r="F3083" s="383" t="s">
        <v>10</v>
      </c>
      <c r="G3083" s="384">
        <v>25000</v>
      </c>
      <c r="H3083" s="383" t="s">
        <v>704</v>
      </c>
      <c r="I3083" s="383" t="s">
        <v>716</v>
      </c>
      <c r="J3083" s="383" t="s">
        <v>617</v>
      </c>
      <c r="K3083" s="383" t="s">
        <v>618</v>
      </c>
      <c r="L3083" s="384">
        <v>9280</v>
      </c>
      <c r="M3083" s="383" t="s">
        <v>629</v>
      </c>
      <c r="N3083" s="383" t="s">
        <v>620</v>
      </c>
      <c r="O3083" s="383" t="s">
        <v>230</v>
      </c>
    </row>
    <row r="3084" spans="1:15">
      <c r="A3084" s="385">
        <v>42011</v>
      </c>
      <c r="B3084" s="383" t="s">
        <v>663</v>
      </c>
      <c r="C3084" s="383" t="s">
        <v>664</v>
      </c>
      <c r="D3084" s="383" t="s">
        <v>22</v>
      </c>
      <c r="E3084" s="383" t="s">
        <v>665</v>
      </c>
      <c r="F3084" s="383" t="s">
        <v>10</v>
      </c>
      <c r="G3084" s="384">
        <v>2860</v>
      </c>
      <c r="H3084" s="383" t="s">
        <v>704</v>
      </c>
      <c r="I3084" s="383" t="s">
        <v>709</v>
      </c>
      <c r="J3084" s="383" t="s">
        <v>617</v>
      </c>
      <c r="K3084" s="383" t="s">
        <v>618</v>
      </c>
      <c r="L3084" s="384">
        <v>9280</v>
      </c>
      <c r="M3084" s="383" t="s">
        <v>629</v>
      </c>
      <c r="N3084" s="383" t="s">
        <v>620</v>
      </c>
      <c r="O3084" s="383" t="s">
        <v>230</v>
      </c>
    </row>
    <row r="3085" spans="1:15">
      <c r="A3085" s="385">
        <v>42012</v>
      </c>
      <c r="B3085" s="383" t="s">
        <v>11</v>
      </c>
      <c r="C3085" s="383" t="s">
        <v>12</v>
      </c>
      <c r="D3085" s="383" t="s">
        <v>13</v>
      </c>
      <c r="E3085" s="383" t="s">
        <v>678</v>
      </c>
      <c r="F3085" s="383" t="s">
        <v>10</v>
      </c>
      <c r="G3085" s="384">
        <v>110</v>
      </c>
      <c r="H3085" s="383" t="s">
        <v>726</v>
      </c>
      <c r="I3085" s="383" t="s">
        <v>727</v>
      </c>
      <c r="J3085" s="383" t="s">
        <v>617</v>
      </c>
      <c r="K3085" s="383" t="s">
        <v>618</v>
      </c>
      <c r="L3085" s="384">
        <v>9280</v>
      </c>
      <c r="M3085" s="383" t="s">
        <v>630</v>
      </c>
      <c r="N3085" s="383" t="s">
        <v>620</v>
      </c>
      <c r="O3085" s="383" t="s">
        <v>230</v>
      </c>
    </row>
    <row r="3086" spans="1:15">
      <c r="A3086" s="385">
        <v>42013</v>
      </c>
      <c r="B3086" s="383" t="s">
        <v>11</v>
      </c>
      <c r="C3086" s="383" t="s">
        <v>12</v>
      </c>
      <c r="D3086" s="383" t="s">
        <v>13</v>
      </c>
      <c r="E3086" s="383" t="s">
        <v>678</v>
      </c>
      <c r="F3086" s="383" t="s">
        <v>10</v>
      </c>
      <c r="G3086" s="384">
        <v>110</v>
      </c>
      <c r="H3086" s="383" t="s">
        <v>726</v>
      </c>
      <c r="I3086" s="383" t="s">
        <v>727</v>
      </c>
      <c r="J3086" s="383" t="s">
        <v>617</v>
      </c>
      <c r="K3086" s="383" t="s">
        <v>618</v>
      </c>
      <c r="L3086" s="384">
        <v>9280</v>
      </c>
      <c r="M3086" s="383" t="s">
        <v>630</v>
      </c>
      <c r="N3086" s="383" t="s">
        <v>620</v>
      </c>
      <c r="O3086" s="383" t="s">
        <v>230</v>
      </c>
    </row>
    <row r="3087" spans="1:15">
      <c r="A3087" s="385">
        <v>42014</v>
      </c>
      <c r="B3087" s="383" t="s">
        <v>663</v>
      </c>
      <c r="C3087" s="383" t="s">
        <v>664</v>
      </c>
      <c r="D3087" s="383" t="s">
        <v>22</v>
      </c>
      <c r="E3087" s="383" t="s">
        <v>665</v>
      </c>
      <c r="F3087" s="383" t="s">
        <v>10</v>
      </c>
      <c r="G3087" s="384">
        <v>2185</v>
      </c>
      <c r="H3087" s="383" t="s">
        <v>704</v>
      </c>
      <c r="I3087" s="383" t="s">
        <v>705</v>
      </c>
      <c r="J3087" s="383" t="s">
        <v>617</v>
      </c>
      <c r="K3087" s="383" t="s">
        <v>618</v>
      </c>
      <c r="L3087" s="384">
        <v>9280</v>
      </c>
      <c r="M3087" s="383" t="s">
        <v>630</v>
      </c>
      <c r="N3087" s="383" t="s">
        <v>620</v>
      </c>
      <c r="O3087" s="383" t="s">
        <v>230</v>
      </c>
    </row>
    <row r="3088" spans="1:15">
      <c r="A3088" s="385">
        <v>42015</v>
      </c>
      <c r="B3088" s="383" t="s">
        <v>663</v>
      </c>
      <c r="C3088" s="383" t="s">
        <v>664</v>
      </c>
      <c r="D3088" s="383" t="s">
        <v>22</v>
      </c>
      <c r="E3088" s="383" t="s">
        <v>665</v>
      </c>
      <c r="F3088" s="383" t="s">
        <v>10</v>
      </c>
      <c r="G3088" s="384">
        <v>2185</v>
      </c>
      <c r="H3088" s="383" t="s">
        <v>704</v>
      </c>
      <c r="I3088" s="383" t="s">
        <v>705</v>
      </c>
      <c r="J3088" s="383" t="s">
        <v>617</v>
      </c>
      <c r="K3088" s="383" t="s">
        <v>618</v>
      </c>
      <c r="L3088" s="384">
        <v>9280</v>
      </c>
      <c r="M3088" s="383" t="s">
        <v>630</v>
      </c>
      <c r="N3088" s="383" t="s">
        <v>620</v>
      </c>
      <c r="O3088" s="383" t="s">
        <v>230</v>
      </c>
    </row>
    <row r="3089" spans="1:15">
      <c r="A3089" s="385">
        <v>42016</v>
      </c>
      <c r="B3089" s="383" t="s">
        <v>663</v>
      </c>
      <c r="C3089" s="383" t="s">
        <v>664</v>
      </c>
      <c r="D3089" s="383" t="s">
        <v>22</v>
      </c>
      <c r="E3089" s="383" t="s">
        <v>665</v>
      </c>
      <c r="F3089" s="383" t="s">
        <v>10</v>
      </c>
      <c r="G3089" s="384">
        <v>2185</v>
      </c>
      <c r="H3089" s="383" t="s">
        <v>704</v>
      </c>
      <c r="I3089" s="383" t="s">
        <v>705</v>
      </c>
      <c r="J3089" s="383" t="s">
        <v>617</v>
      </c>
      <c r="K3089" s="383" t="s">
        <v>618</v>
      </c>
      <c r="L3089" s="384">
        <v>9280</v>
      </c>
      <c r="M3089" s="383" t="s">
        <v>630</v>
      </c>
      <c r="N3089" s="383" t="s">
        <v>620</v>
      </c>
      <c r="O3089" s="383" t="s">
        <v>230</v>
      </c>
    </row>
    <row r="3090" spans="1:15">
      <c r="A3090" s="385">
        <v>42017</v>
      </c>
      <c r="B3090" s="383" t="s">
        <v>663</v>
      </c>
      <c r="C3090" s="383" t="s">
        <v>664</v>
      </c>
      <c r="D3090" s="383" t="s">
        <v>22</v>
      </c>
      <c r="E3090" s="383" t="s">
        <v>665</v>
      </c>
      <c r="F3090" s="383" t="s">
        <v>10</v>
      </c>
      <c r="G3090" s="384">
        <v>2185</v>
      </c>
      <c r="H3090" s="383" t="s">
        <v>704</v>
      </c>
      <c r="I3090" s="383" t="s">
        <v>705</v>
      </c>
      <c r="J3090" s="383" t="s">
        <v>617</v>
      </c>
      <c r="K3090" s="383" t="s">
        <v>618</v>
      </c>
      <c r="L3090" s="384">
        <v>9280</v>
      </c>
      <c r="M3090" s="383" t="s">
        <v>631</v>
      </c>
      <c r="N3090" s="383" t="s">
        <v>620</v>
      </c>
      <c r="O3090" s="383" t="s">
        <v>230</v>
      </c>
    </row>
    <row r="3091" spans="1:15">
      <c r="A3091" s="385">
        <v>42018</v>
      </c>
      <c r="B3091" s="383" t="s">
        <v>663</v>
      </c>
      <c r="C3091" s="383" t="s">
        <v>664</v>
      </c>
      <c r="D3091" s="383" t="s">
        <v>22</v>
      </c>
      <c r="E3091" s="383" t="s">
        <v>665</v>
      </c>
      <c r="F3091" s="383" t="s">
        <v>10</v>
      </c>
      <c r="G3091" s="384">
        <v>2274</v>
      </c>
      <c r="H3091" s="383" t="s">
        <v>704</v>
      </c>
      <c r="I3091" s="383" t="s">
        <v>707</v>
      </c>
      <c r="J3091" s="383" t="s">
        <v>617</v>
      </c>
      <c r="K3091" s="383" t="s">
        <v>618</v>
      </c>
      <c r="L3091" s="384">
        <v>9804</v>
      </c>
      <c r="M3091" s="383" t="s">
        <v>631</v>
      </c>
      <c r="N3091" s="383" t="s">
        <v>620</v>
      </c>
      <c r="O3091" s="383" t="s">
        <v>230</v>
      </c>
    </row>
    <row r="3092" spans="1:15">
      <c r="A3092" s="385">
        <v>42019</v>
      </c>
      <c r="B3092" s="383" t="s">
        <v>21</v>
      </c>
      <c r="C3092" s="383" t="s">
        <v>12</v>
      </c>
      <c r="D3092" s="383" t="s">
        <v>22</v>
      </c>
      <c r="E3092" s="383" t="s">
        <v>658</v>
      </c>
      <c r="F3092" s="383" t="s">
        <v>10</v>
      </c>
      <c r="G3092" s="384">
        <v>118</v>
      </c>
      <c r="H3092" s="383" t="s">
        <v>701</v>
      </c>
      <c r="I3092" s="383" t="s">
        <v>702</v>
      </c>
      <c r="J3092" s="383" t="s">
        <v>617</v>
      </c>
      <c r="K3092" s="383" t="s">
        <v>618</v>
      </c>
      <c r="L3092" s="384">
        <v>11627</v>
      </c>
      <c r="M3092" s="383" t="s">
        <v>631</v>
      </c>
      <c r="N3092" s="383" t="s">
        <v>620</v>
      </c>
      <c r="O3092" s="383" t="s">
        <v>230</v>
      </c>
    </row>
    <row r="3093" spans="1:15">
      <c r="A3093" s="385">
        <v>42020</v>
      </c>
      <c r="B3093" s="383" t="s">
        <v>663</v>
      </c>
      <c r="C3093" s="383" t="s">
        <v>664</v>
      </c>
      <c r="D3093" s="383" t="s">
        <v>22</v>
      </c>
      <c r="E3093" s="383" t="s">
        <v>665</v>
      </c>
      <c r="F3093" s="383" t="s">
        <v>10</v>
      </c>
      <c r="G3093" s="384">
        <v>28000</v>
      </c>
      <c r="H3093" s="383" t="s">
        <v>704</v>
      </c>
      <c r="I3093" s="383" t="s">
        <v>714</v>
      </c>
      <c r="J3093" s="383" t="s">
        <v>617</v>
      </c>
      <c r="K3093" s="383" t="s">
        <v>618</v>
      </c>
      <c r="L3093" s="384">
        <v>12650</v>
      </c>
      <c r="M3093" s="383" t="s">
        <v>631</v>
      </c>
      <c r="N3093" s="383" t="s">
        <v>620</v>
      </c>
      <c r="O3093" s="383" t="s">
        <v>230</v>
      </c>
    </row>
    <row r="3094" spans="1:15">
      <c r="A3094" s="385">
        <v>42021</v>
      </c>
      <c r="B3094" s="383" t="s">
        <v>21</v>
      </c>
      <c r="C3094" s="383" t="s">
        <v>12</v>
      </c>
      <c r="D3094" s="383" t="s">
        <v>22</v>
      </c>
      <c r="E3094" s="383" t="s">
        <v>658</v>
      </c>
      <c r="F3094" s="383" t="s">
        <v>10</v>
      </c>
      <c r="G3094" s="384">
        <v>118</v>
      </c>
      <c r="H3094" s="383" t="s">
        <v>701</v>
      </c>
      <c r="I3094" s="383" t="s">
        <v>702</v>
      </c>
      <c r="J3094" s="383" t="s">
        <v>617</v>
      </c>
      <c r="K3094" s="383" t="s">
        <v>618</v>
      </c>
      <c r="L3094" s="384">
        <v>12650</v>
      </c>
      <c r="M3094" s="383" t="s">
        <v>632</v>
      </c>
      <c r="N3094" s="383" t="s">
        <v>620</v>
      </c>
      <c r="O3094" s="383" t="s">
        <v>230</v>
      </c>
    </row>
    <row r="3095" spans="1:15">
      <c r="A3095" s="385">
        <v>42022</v>
      </c>
      <c r="B3095" s="383" t="s">
        <v>21</v>
      </c>
      <c r="C3095" s="383" t="s">
        <v>12</v>
      </c>
      <c r="D3095" s="383" t="s">
        <v>22</v>
      </c>
      <c r="E3095" s="383" t="s">
        <v>658</v>
      </c>
      <c r="F3095" s="383" t="s">
        <v>10</v>
      </c>
      <c r="G3095" s="384">
        <v>118</v>
      </c>
      <c r="H3095" s="383" t="s">
        <v>701</v>
      </c>
      <c r="I3095" s="383" t="s">
        <v>702</v>
      </c>
      <c r="J3095" s="383" t="s">
        <v>617</v>
      </c>
      <c r="K3095" s="383" t="s">
        <v>618</v>
      </c>
      <c r="L3095" s="384">
        <v>12650</v>
      </c>
      <c r="M3095" s="383" t="s">
        <v>632</v>
      </c>
      <c r="N3095" s="383" t="s">
        <v>620</v>
      </c>
      <c r="O3095" s="383" t="s">
        <v>230</v>
      </c>
    </row>
    <row r="3096" spans="1:15">
      <c r="A3096" s="385">
        <v>42023</v>
      </c>
      <c r="B3096" s="383" t="s">
        <v>21</v>
      </c>
      <c r="C3096" s="383" t="s">
        <v>12</v>
      </c>
      <c r="D3096" s="383" t="s">
        <v>22</v>
      </c>
      <c r="E3096" s="383" t="s">
        <v>658</v>
      </c>
      <c r="F3096" s="383" t="s">
        <v>10</v>
      </c>
      <c r="G3096" s="384">
        <v>118</v>
      </c>
      <c r="H3096" s="383" t="s">
        <v>701</v>
      </c>
      <c r="I3096" s="383" t="s">
        <v>702</v>
      </c>
      <c r="J3096" s="383" t="s">
        <v>617</v>
      </c>
      <c r="K3096" s="383" t="s">
        <v>618</v>
      </c>
      <c r="L3096" s="384">
        <v>12650</v>
      </c>
      <c r="M3096" s="383" t="s">
        <v>632</v>
      </c>
      <c r="N3096" s="383" t="s">
        <v>620</v>
      </c>
      <c r="O3096" s="383" t="s">
        <v>230</v>
      </c>
    </row>
    <row r="3097" spans="1:15">
      <c r="A3097" s="385">
        <v>42024</v>
      </c>
      <c r="B3097" s="383" t="s">
        <v>21</v>
      </c>
      <c r="C3097" s="383" t="s">
        <v>12</v>
      </c>
      <c r="D3097" s="383" t="s">
        <v>22</v>
      </c>
      <c r="E3097" s="383" t="s">
        <v>658</v>
      </c>
      <c r="F3097" s="383" t="s">
        <v>10</v>
      </c>
      <c r="G3097" s="384">
        <v>118</v>
      </c>
      <c r="H3097" s="383" t="s">
        <v>701</v>
      </c>
      <c r="I3097" s="383" t="s">
        <v>702</v>
      </c>
      <c r="J3097" s="383" t="s">
        <v>617</v>
      </c>
      <c r="K3097" s="383" t="s">
        <v>618</v>
      </c>
      <c r="L3097" s="384">
        <v>12775</v>
      </c>
      <c r="M3097" s="383" t="s">
        <v>633</v>
      </c>
      <c r="N3097" s="383" t="s">
        <v>620</v>
      </c>
      <c r="O3097" s="383" t="s">
        <v>230</v>
      </c>
    </row>
    <row r="3098" spans="1:15">
      <c r="A3098" s="385">
        <v>42025</v>
      </c>
      <c r="B3098" s="383" t="s">
        <v>21</v>
      </c>
      <c r="C3098" s="383" t="s">
        <v>12</v>
      </c>
      <c r="D3098" s="383" t="s">
        <v>22</v>
      </c>
      <c r="E3098" s="383" t="s">
        <v>658</v>
      </c>
      <c r="F3098" s="383" t="s">
        <v>10</v>
      </c>
      <c r="G3098" s="384">
        <v>118</v>
      </c>
      <c r="H3098" s="383" t="s">
        <v>701</v>
      </c>
      <c r="I3098" s="383" t="s">
        <v>702</v>
      </c>
      <c r="J3098" s="383" t="s">
        <v>617</v>
      </c>
      <c r="K3098" s="383" t="s">
        <v>618</v>
      </c>
      <c r="L3098" s="384">
        <v>14695</v>
      </c>
      <c r="M3098" s="383" t="s">
        <v>633</v>
      </c>
      <c r="N3098" s="383" t="s">
        <v>620</v>
      </c>
      <c r="O3098" s="383" t="s">
        <v>230</v>
      </c>
    </row>
    <row r="3099" spans="1:15">
      <c r="A3099" s="385">
        <v>42026</v>
      </c>
      <c r="B3099" s="383" t="s">
        <v>21</v>
      </c>
      <c r="C3099" s="383" t="s">
        <v>12</v>
      </c>
      <c r="D3099" s="383" t="s">
        <v>22</v>
      </c>
      <c r="E3099" s="383" t="s">
        <v>658</v>
      </c>
      <c r="F3099" s="383" t="s">
        <v>10</v>
      </c>
      <c r="G3099" s="384">
        <v>118</v>
      </c>
      <c r="H3099" s="383" t="s">
        <v>701</v>
      </c>
      <c r="I3099" s="383" t="s">
        <v>702</v>
      </c>
      <c r="J3099" s="383" t="s">
        <v>617</v>
      </c>
      <c r="K3099" s="383" t="s">
        <v>618</v>
      </c>
      <c r="L3099" s="384">
        <v>15922</v>
      </c>
      <c r="M3099" s="383" t="s">
        <v>633</v>
      </c>
      <c r="N3099" s="383" t="s">
        <v>620</v>
      </c>
      <c r="O3099" s="383" t="s">
        <v>230</v>
      </c>
    </row>
    <row r="3100" spans="1:15">
      <c r="A3100" s="385">
        <v>42027</v>
      </c>
      <c r="B3100" s="383" t="s">
        <v>21</v>
      </c>
      <c r="C3100" s="383" t="s">
        <v>12</v>
      </c>
      <c r="D3100" s="383" t="s">
        <v>22</v>
      </c>
      <c r="E3100" s="383" t="s">
        <v>658</v>
      </c>
      <c r="F3100" s="383" t="s">
        <v>10</v>
      </c>
      <c r="G3100" s="384">
        <v>118</v>
      </c>
      <c r="H3100" s="383" t="s">
        <v>701</v>
      </c>
      <c r="I3100" s="383" t="s">
        <v>702</v>
      </c>
      <c r="J3100" s="383" t="s">
        <v>617</v>
      </c>
      <c r="K3100" s="383" t="s">
        <v>618</v>
      </c>
      <c r="L3100" s="384">
        <v>17245</v>
      </c>
      <c r="M3100" s="383" t="s">
        <v>633</v>
      </c>
      <c r="N3100" s="383" t="s">
        <v>620</v>
      </c>
      <c r="O3100" s="383" t="s">
        <v>230</v>
      </c>
    </row>
    <row r="3101" spans="1:15">
      <c r="A3101" s="385">
        <v>42028</v>
      </c>
      <c r="B3101" s="383" t="s">
        <v>21</v>
      </c>
      <c r="C3101" s="383" t="s">
        <v>12</v>
      </c>
      <c r="D3101" s="383" t="s">
        <v>22</v>
      </c>
      <c r="E3101" s="383" t="s">
        <v>658</v>
      </c>
      <c r="F3101" s="383" t="s">
        <v>10</v>
      </c>
      <c r="G3101" s="384">
        <v>118</v>
      </c>
      <c r="H3101" s="383" t="s">
        <v>701</v>
      </c>
      <c r="I3101" s="383" t="s">
        <v>702</v>
      </c>
      <c r="J3101" s="383" t="s">
        <v>617</v>
      </c>
      <c r="K3101" s="383" t="s">
        <v>618</v>
      </c>
      <c r="L3101" s="384">
        <v>18650</v>
      </c>
      <c r="M3101" s="383" t="s">
        <v>633</v>
      </c>
      <c r="N3101" s="383" t="s">
        <v>620</v>
      </c>
      <c r="O3101" s="383" t="s">
        <v>230</v>
      </c>
    </row>
    <row r="3102" spans="1:15">
      <c r="A3102" s="385">
        <v>42029</v>
      </c>
      <c r="B3102" s="383" t="s">
        <v>21</v>
      </c>
      <c r="C3102" s="383" t="s">
        <v>12</v>
      </c>
      <c r="D3102" s="383" t="s">
        <v>22</v>
      </c>
      <c r="E3102" s="383" t="s">
        <v>658</v>
      </c>
      <c r="F3102" s="383" t="s">
        <v>10</v>
      </c>
      <c r="G3102" s="384">
        <v>118</v>
      </c>
      <c r="H3102" s="383" t="s">
        <v>701</v>
      </c>
      <c r="I3102" s="383" t="s">
        <v>702</v>
      </c>
      <c r="J3102" s="383" t="s">
        <v>617</v>
      </c>
      <c r="K3102" s="383" t="s">
        <v>618</v>
      </c>
      <c r="L3102" s="384">
        <v>18650</v>
      </c>
      <c r="M3102" s="383" t="s">
        <v>633</v>
      </c>
      <c r="N3102" s="383" t="s">
        <v>620</v>
      </c>
      <c r="O3102" s="383" t="s">
        <v>230</v>
      </c>
    </row>
    <row r="3103" spans="1:15">
      <c r="A3103" s="385">
        <v>42030</v>
      </c>
      <c r="B3103" s="383" t="s">
        <v>21</v>
      </c>
      <c r="C3103" s="383" t="s">
        <v>12</v>
      </c>
      <c r="D3103" s="383" t="s">
        <v>22</v>
      </c>
      <c r="E3103" s="383" t="s">
        <v>658</v>
      </c>
      <c r="F3103" s="383" t="s">
        <v>10</v>
      </c>
      <c r="G3103" s="384">
        <v>118</v>
      </c>
      <c r="H3103" s="383" t="s">
        <v>701</v>
      </c>
      <c r="I3103" s="383" t="s">
        <v>702</v>
      </c>
      <c r="J3103" s="383" t="s">
        <v>617</v>
      </c>
      <c r="K3103" s="383" t="s">
        <v>618</v>
      </c>
      <c r="L3103" s="384">
        <v>18650</v>
      </c>
      <c r="M3103" s="383" t="s">
        <v>634</v>
      </c>
      <c r="N3103" s="383" t="s">
        <v>620</v>
      </c>
      <c r="O3103" s="383" t="s">
        <v>230</v>
      </c>
    </row>
    <row r="3104" spans="1:15">
      <c r="A3104" s="385">
        <v>42031</v>
      </c>
      <c r="B3104" s="383" t="s">
        <v>21</v>
      </c>
      <c r="C3104" s="383" t="s">
        <v>12</v>
      </c>
      <c r="D3104" s="383" t="s">
        <v>22</v>
      </c>
      <c r="E3104" s="383" t="s">
        <v>658</v>
      </c>
      <c r="F3104" s="383" t="s">
        <v>10</v>
      </c>
      <c r="G3104" s="384">
        <v>118</v>
      </c>
      <c r="H3104" s="383" t="s">
        <v>701</v>
      </c>
      <c r="I3104" s="383" t="s">
        <v>702</v>
      </c>
      <c r="J3104" s="383" t="s">
        <v>617</v>
      </c>
      <c r="K3104" s="383" t="s">
        <v>618</v>
      </c>
      <c r="L3104" s="384">
        <v>18650</v>
      </c>
      <c r="M3104" s="383" t="s">
        <v>634</v>
      </c>
      <c r="N3104" s="383" t="s">
        <v>620</v>
      </c>
      <c r="O3104" s="383" t="s">
        <v>230</v>
      </c>
    </row>
    <row r="3105" spans="1:15">
      <c r="A3105" s="385">
        <v>42032</v>
      </c>
      <c r="B3105" s="383" t="s">
        <v>21</v>
      </c>
      <c r="C3105" s="383" t="s">
        <v>12</v>
      </c>
      <c r="D3105" s="383" t="s">
        <v>22</v>
      </c>
      <c r="E3105" s="383" t="s">
        <v>658</v>
      </c>
      <c r="F3105" s="383" t="s">
        <v>10</v>
      </c>
      <c r="G3105" s="384">
        <v>118</v>
      </c>
      <c r="H3105" s="383" t="s">
        <v>701</v>
      </c>
      <c r="I3105" s="383" t="s">
        <v>702</v>
      </c>
      <c r="J3105" s="383" t="s">
        <v>617</v>
      </c>
      <c r="K3105" s="383" t="s">
        <v>618</v>
      </c>
      <c r="L3105" s="384">
        <v>18650</v>
      </c>
      <c r="M3105" s="383" t="s">
        <v>634</v>
      </c>
      <c r="N3105" s="383" t="s">
        <v>620</v>
      </c>
      <c r="O3105" s="383" t="s">
        <v>230</v>
      </c>
    </row>
    <row r="3106" spans="1:15">
      <c r="A3106" s="385">
        <v>42033</v>
      </c>
      <c r="B3106" s="383" t="s">
        <v>21</v>
      </c>
      <c r="C3106" s="383" t="s">
        <v>12</v>
      </c>
      <c r="D3106" s="383" t="s">
        <v>22</v>
      </c>
      <c r="E3106" s="383" t="s">
        <v>658</v>
      </c>
      <c r="F3106" s="383" t="s">
        <v>10</v>
      </c>
      <c r="G3106" s="384">
        <v>118</v>
      </c>
      <c r="H3106" s="383" t="s">
        <v>701</v>
      </c>
      <c r="I3106" s="383" t="s">
        <v>702</v>
      </c>
      <c r="J3106" s="383" t="s">
        <v>617</v>
      </c>
      <c r="K3106" s="383" t="s">
        <v>618</v>
      </c>
      <c r="L3106" s="384">
        <v>18650</v>
      </c>
      <c r="M3106" s="383" t="s">
        <v>634</v>
      </c>
      <c r="N3106" s="383" t="s">
        <v>620</v>
      </c>
      <c r="O3106" s="383" t="s">
        <v>230</v>
      </c>
    </row>
    <row r="3107" spans="1:15">
      <c r="A3107" s="385">
        <v>42034</v>
      </c>
      <c r="B3107" s="383" t="s">
        <v>621</v>
      </c>
      <c r="C3107" s="383" t="s">
        <v>8</v>
      </c>
      <c r="D3107" s="383" t="s">
        <v>9</v>
      </c>
      <c r="E3107" s="383" t="s">
        <v>622</v>
      </c>
      <c r="F3107" s="383" t="s">
        <v>10</v>
      </c>
      <c r="G3107" s="384">
        <v>9855</v>
      </c>
      <c r="H3107" s="383" t="s">
        <v>14</v>
      </c>
      <c r="I3107" s="383" t="s">
        <v>693</v>
      </c>
      <c r="J3107" s="383" t="s">
        <v>617</v>
      </c>
      <c r="K3107" s="383" t="s">
        <v>618</v>
      </c>
      <c r="L3107" s="384">
        <v>18650</v>
      </c>
      <c r="M3107" s="383" t="s">
        <v>634</v>
      </c>
      <c r="N3107" s="383" t="s">
        <v>620</v>
      </c>
      <c r="O3107" s="383" t="s">
        <v>230</v>
      </c>
    </row>
    <row r="3108" spans="1:15">
      <c r="A3108" s="385">
        <v>42035</v>
      </c>
      <c r="B3108" s="383" t="s">
        <v>21</v>
      </c>
      <c r="C3108" s="383" t="s">
        <v>12</v>
      </c>
      <c r="D3108" s="383" t="s">
        <v>22</v>
      </c>
      <c r="E3108" s="383" t="s">
        <v>658</v>
      </c>
      <c r="F3108" s="383" t="s">
        <v>10</v>
      </c>
      <c r="G3108" s="384">
        <v>118</v>
      </c>
      <c r="H3108" s="383" t="s">
        <v>701</v>
      </c>
      <c r="I3108" s="383" t="s">
        <v>702</v>
      </c>
      <c r="J3108" s="383" t="s">
        <v>617</v>
      </c>
      <c r="K3108" s="383" t="s">
        <v>618</v>
      </c>
      <c r="L3108" s="384">
        <v>18650</v>
      </c>
      <c r="M3108" s="383" t="s">
        <v>634</v>
      </c>
      <c r="N3108" s="383" t="s">
        <v>620</v>
      </c>
      <c r="O3108" s="383" t="s">
        <v>230</v>
      </c>
    </row>
    <row r="3109" spans="1:15">
      <c r="A3109" s="385">
        <v>42036</v>
      </c>
      <c r="B3109" s="383" t="s">
        <v>21</v>
      </c>
      <c r="C3109" s="383" t="s">
        <v>12</v>
      </c>
      <c r="D3109" s="383" t="s">
        <v>22</v>
      </c>
      <c r="E3109" s="383" t="s">
        <v>658</v>
      </c>
      <c r="F3109" s="383" t="s">
        <v>10</v>
      </c>
      <c r="G3109" s="384">
        <v>118</v>
      </c>
      <c r="H3109" s="383" t="s">
        <v>701</v>
      </c>
      <c r="I3109" s="383" t="s">
        <v>702</v>
      </c>
      <c r="J3109" s="383" t="s">
        <v>617</v>
      </c>
      <c r="K3109" s="383" t="s">
        <v>618</v>
      </c>
      <c r="L3109" s="384">
        <v>18660</v>
      </c>
      <c r="M3109" s="383" t="s">
        <v>634</v>
      </c>
      <c r="N3109" s="383" t="s">
        <v>620</v>
      </c>
      <c r="O3109" s="383" t="s">
        <v>230</v>
      </c>
    </row>
    <row r="3110" spans="1:15">
      <c r="A3110" s="385">
        <v>42037</v>
      </c>
      <c r="B3110" s="383" t="s">
        <v>21</v>
      </c>
      <c r="C3110" s="383" t="s">
        <v>12</v>
      </c>
      <c r="D3110" s="383" t="s">
        <v>22</v>
      </c>
      <c r="E3110" s="383" t="s">
        <v>658</v>
      </c>
      <c r="F3110" s="383" t="s">
        <v>10</v>
      </c>
      <c r="G3110" s="384">
        <v>118</v>
      </c>
      <c r="H3110" s="383" t="s">
        <v>701</v>
      </c>
      <c r="I3110" s="383" t="s">
        <v>702</v>
      </c>
      <c r="J3110" s="383" t="s">
        <v>617</v>
      </c>
      <c r="K3110" s="383" t="s">
        <v>618</v>
      </c>
      <c r="L3110" s="384">
        <v>18660</v>
      </c>
      <c r="M3110" s="383" t="s">
        <v>634</v>
      </c>
      <c r="N3110" s="383" t="s">
        <v>620</v>
      </c>
      <c r="O3110" s="383" t="s">
        <v>230</v>
      </c>
    </row>
    <row r="3111" spans="1:15">
      <c r="A3111" s="385">
        <v>42038</v>
      </c>
      <c r="B3111" s="383" t="s">
        <v>663</v>
      </c>
      <c r="C3111" s="383" t="s">
        <v>664</v>
      </c>
      <c r="D3111" s="383" t="s">
        <v>22</v>
      </c>
      <c r="E3111" s="383" t="s">
        <v>665</v>
      </c>
      <c r="F3111" s="383" t="s">
        <v>10</v>
      </c>
      <c r="G3111" s="384">
        <v>2800</v>
      </c>
      <c r="H3111" s="383" t="s">
        <v>704</v>
      </c>
      <c r="I3111" s="383" t="s">
        <v>722</v>
      </c>
      <c r="J3111" s="383" t="s">
        <v>617</v>
      </c>
      <c r="K3111" s="383" t="s">
        <v>618</v>
      </c>
      <c r="L3111" s="384">
        <v>18660</v>
      </c>
      <c r="M3111" s="383" t="s">
        <v>634</v>
      </c>
      <c r="N3111" s="383" t="s">
        <v>620</v>
      </c>
      <c r="O3111" s="383" t="s">
        <v>230</v>
      </c>
    </row>
    <row r="3112" spans="1:15">
      <c r="A3112" s="385">
        <v>42039</v>
      </c>
      <c r="B3112" s="383" t="s">
        <v>21</v>
      </c>
      <c r="C3112" s="383" t="s">
        <v>12</v>
      </c>
      <c r="D3112" s="383" t="s">
        <v>22</v>
      </c>
      <c r="E3112" s="383" t="s">
        <v>658</v>
      </c>
      <c r="F3112" s="383" t="s">
        <v>10</v>
      </c>
      <c r="G3112" s="384">
        <v>118</v>
      </c>
      <c r="H3112" s="383" t="s">
        <v>701</v>
      </c>
      <c r="I3112" s="383" t="s">
        <v>702</v>
      </c>
      <c r="J3112" s="383" t="s">
        <v>617</v>
      </c>
      <c r="K3112" s="383" t="s">
        <v>618</v>
      </c>
      <c r="L3112" s="384">
        <v>18660</v>
      </c>
      <c r="M3112" s="383" t="s">
        <v>634</v>
      </c>
      <c r="N3112" s="383" t="s">
        <v>620</v>
      </c>
      <c r="O3112" s="383" t="s">
        <v>230</v>
      </c>
    </row>
    <row r="3113" spans="1:15">
      <c r="A3113" s="385">
        <v>42040</v>
      </c>
      <c r="B3113" s="383" t="s">
        <v>21</v>
      </c>
      <c r="C3113" s="383" t="s">
        <v>12</v>
      </c>
      <c r="D3113" s="383" t="s">
        <v>22</v>
      </c>
      <c r="E3113" s="383" t="s">
        <v>658</v>
      </c>
      <c r="F3113" s="383" t="s">
        <v>10</v>
      </c>
      <c r="G3113" s="384">
        <v>118</v>
      </c>
      <c r="H3113" s="383" t="s">
        <v>701</v>
      </c>
      <c r="I3113" s="383" t="s">
        <v>702</v>
      </c>
      <c r="J3113" s="383" t="s">
        <v>617</v>
      </c>
      <c r="K3113" s="383" t="s">
        <v>618</v>
      </c>
      <c r="L3113" s="384">
        <v>18761</v>
      </c>
      <c r="M3113" s="383" t="s">
        <v>635</v>
      </c>
      <c r="N3113" s="383" t="s">
        <v>620</v>
      </c>
      <c r="O3113" s="383" t="s">
        <v>230</v>
      </c>
    </row>
    <row r="3114" spans="1:15">
      <c r="A3114" s="385">
        <v>42041</v>
      </c>
      <c r="B3114" s="383" t="s">
        <v>21</v>
      </c>
      <c r="C3114" s="383" t="s">
        <v>12</v>
      </c>
      <c r="D3114" s="383" t="s">
        <v>22</v>
      </c>
      <c r="E3114" s="383" t="s">
        <v>658</v>
      </c>
      <c r="F3114" s="383" t="s">
        <v>10</v>
      </c>
      <c r="G3114" s="384">
        <v>118</v>
      </c>
      <c r="H3114" s="383" t="s">
        <v>701</v>
      </c>
      <c r="I3114" s="383" t="s">
        <v>702</v>
      </c>
      <c r="J3114" s="383" t="s">
        <v>617</v>
      </c>
      <c r="K3114" s="383" t="s">
        <v>618</v>
      </c>
      <c r="L3114" s="384">
        <v>18761</v>
      </c>
      <c r="M3114" s="383" t="s">
        <v>635</v>
      </c>
      <c r="N3114" s="383" t="s">
        <v>620</v>
      </c>
      <c r="O3114" s="383" t="s">
        <v>230</v>
      </c>
    </row>
    <row r="3115" spans="1:15">
      <c r="A3115" s="385">
        <v>42042</v>
      </c>
      <c r="B3115" s="383" t="s">
        <v>21</v>
      </c>
      <c r="C3115" s="383" t="s">
        <v>12</v>
      </c>
      <c r="D3115" s="383" t="s">
        <v>22</v>
      </c>
      <c r="E3115" s="383" t="s">
        <v>658</v>
      </c>
      <c r="F3115" s="383" t="s">
        <v>10</v>
      </c>
      <c r="G3115" s="384">
        <v>118</v>
      </c>
      <c r="H3115" s="383" t="s">
        <v>701</v>
      </c>
      <c r="I3115" s="383" t="s">
        <v>702</v>
      </c>
      <c r="J3115" s="383" t="s">
        <v>617</v>
      </c>
      <c r="K3115" s="383" t="s">
        <v>618</v>
      </c>
      <c r="L3115" s="384">
        <v>18800</v>
      </c>
      <c r="M3115" s="383" t="s">
        <v>635</v>
      </c>
      <c r="N3115" s="383" t="s">
        <v>620</v>
      </c>
      <c r="O3115" s="383" t="s">
        <v>230</v>
      </c>
    </row>
    <row r="3116" spans="1:15">
      <c r="A3116" s="385">
        <v>42043</v>
      </c>
      <c r="B3116" s="383" t="s">
        <v>21</v>
      </c>
      <c r="C3116" s="383" t="s">
        <v>12</v>
      </c>
      <c r="D3116" s="383" t="s">
        <v>22</v>
      </c>
      <c r="E3116" s="383" t="s">
        <v>658</v>
      </c>
      <c r="F3116" s="383" t="s">
        <v>10</v>
      </c>
      <c r="G3116" s="384">
        <v>118</v>
      </c>
      <c r="H3116" s="383" t="s">
        <v>701</v>
      </c>
      <c r="I3116" s="383" t="s">
        <v>702</v>
      </c>
      <c r="J3116" s="383" t="s">
        <v>617</v>
      </c>
      <c r="K3116" s="383" t="s">
        <v>618</v>
      </c>
      <c r="L3116" s="384">
        <v>20258</v>
      </c>
      <c r="M3116" s="383" t="s">
        <v>635</v>
      </c>
      <c r="N3116" s="383" t="s">
        <v>620</v>
      </c>
      <c r="O3116" s="383" t="s">
        <v>230</v>
      </c>
    </row>
    <row r="3117" spans="1:15">
      <c r="A3117" s="385">
        <v>42044</v>
      </c>
      <c r="B3117" s="383" t="s">
        <v>21</v>
      </c>
      <c r="C3117" s="383" t="s">
        <v>12</v>
      </c>
      <c r="D3117" s="383" t="s">
        <v>22</v>
      </c>
      <c r="E3117" s="383" t="s">
        <v>658</v>
      </c>
      <c r="F3117" s="383" t="s">
        <v>10</v>
      </c>
      <c r="G3117" s="384">
        <v>118</v>
      </c>
      <c r="H3117" s="383" t="s">
        <v>701</v>
      </c>
      <c r="I3117" s="383" t="s">
        <v>702</v>
      </c>
      <c r="J3117" s="383" t="s">
        <v>617</v>
      </c>
      <c r="K3117" s="383" t="s">
        <v>618</v>
      </c>
      <c r="L3117" s="384">
        <v>20833</v>
      </c>
      <c r="M3117" s="383" t="s">
        <v>635</v>
      </c>
      <c r="N3117" s="383" t="s">
        <v>620</v>
      </c>
      <c r="O3117" s="383" t="s">
        <v>230</v>
      </c>
    </row>
    <row r="3118" spans="1:15">
      <c r="A3118" s="385">
        <v>42045</v>
      </c>
      <c r="B3118" s="383" t="s">
        <v>21</v>
      </c>
      <c r="C3118" s="383" t="s">
        <v>12</v>
      </c>
      <c r="D3118" s="383" t="s">
        <v>22</v>
      </c>
      <c r="E3118" s="383" t="s">
        <v>658</v>
      </c>
      <c r="F3118" s="383" t="s">
        <v>10</v>
      </c>
      <c r="G3118" s="384">
        <v>118</v>
      </c>
      <c r="H3118" s="383" t="s">
        <v>701</v>
      </c>
      <c r="I3118" s="383" t="s">
        <v>702</v>
      </c>
      <c r="J3118" s="383" t="s">
        <v>617</v>
      </c>
      <c r="K3118" s="383" t="s">
        <v>618</v>
      </c>
      <c r="L3118" s="384">
        <v>20833</v>
      </c>
      <c r="M3118" s="383" t="s">
        <v>635</v>
      </c>
      <c r="N3118" s="383" t="s">
        <v>620</v>
      </c>
      <c r="O3118" s="383" t="s">
        <v>230</v>
      </c>
    </row>
    <row r="3119" spans="1:15">
      <c r="A3119" s="385">
        <v>42046</v>
      </c>
      <c r="B3119" s="383" t="s">
        <v>21</v>
      </c>
      <c r="C3119" s="383" t="s">
        <v>12</v>
      </c>
      <c r="D3119" s="383" t="s">
        <v>22</v>
      </c>
      <c r="E3119" s="383" t="s">
        <v>658</v>
      </c>
      <c r="F3119" s="383" t="s">
        <v>10</v>
      </c>
      <c r="G3119" s="384">
        <v>118</v>
      </c>
      <c r="H3119" s="383" t="s">
        <v>701</v>
      </c>
      <c r="I3119" s="383" t="s">
        <v>702</v>
      </c>
      <c r="J3119" s="383" t="s">
        <v>617</v>
      </c>
      <c r="K3119" s="383" t="s">
        <v>618</v>
      </c>
      <c r="L3119" s="384">
        <v>20833</v>
      </c>
      <c r="M3119" s="383" t="s">
        <v>635</v>
      </c>
      <c r="N3119" s="383" t="s">
        <v>620</v>
      </c>
      <c r="O3119" s="383" t="s">
        <v>230</v>
      </c>
    </row>
    <row r="3120" spans="1:15">
      <c r="A3120" s="385">
        <v>42047</v>
      </c>
      <c r="B3120" s="383" t="s">
        <v>21</v>
      </c>
      <c r="C3120" s="383" t="s">
        <v>12</v>
      </c>
      <c r="D3120" s="383" t="s">
        <v>22</v>
      </c>
      <c r="E3120" s="383" t="s">
        <v>658</v>
      </c>
      <c r="F3120" s="383" t="s">
        <v>10</v>
      </c>
      <c r="G3120" s="384">
        <v>118</v>
      </c>
      <c r="H3120" s="383" t="s">
        <v>701</v>
      </c>
      <c r="I3120" s="383" t="s">
        <v>702</v>
      </c>
      <c r="J3120" s="383" t="s">
        <v>617</v>
      </c>
      <c r="K3120" s="383" t="s">
        <v>618</v>
      </c>
      <c r="L3120" s="384">
        <v>20833</v>
      </c>
      <c r="M3120" s="383" t="s">
        <v>635</v>
      </c>
      <c r="N3120" s="383" t="s">
        <v>620</v>
      </c>
      <c r="O3120" s="383" t="s">
        <v>230</v>
      </c>
    </row>
    <row r="3121" spans="1:15">
      <c r="A3121" s="385">
        <v>42048</v>
      </c>
      <c r="B3121" s="383" t="s">
        <v>21</v>
      </c>
      <c r="C3121" s="383" t="s">
        <v>12</v>
      </c>
      <c r="D3121" s="383" t="s">
        <v>22</v>
      </c>
      <c r="E3121" s="383" t="s">
        <v>658</v>
      </c>
      <c r="F3121" s="383" t="s">
        <v>10</v>
      </c>
      <c r="G3121" s="384">
        <v>118</v>
      </c>
      <c r="H3121" s="383" t="s">
        <v>701</v>
      </c>
      <c r="I3121" s="383" t="s">
        <v>702</v>
      </c>
      <c r="J3121" s="383" t="s">
        <v>617</v>
      </c>
      <c r="K3121" s="383" t="s">
        <v>618</v>
      </c>
      <c r="L3121" s="384">
        <v>20833</v>
      </c>
      <c r="M3121" s="383" t="s">
        <v>635</v>
      </c>
      <c r="N3121" s="383" t="s">
        <v>620</v>
      </c>
      <c r="O3121" s="383" t="s">
        <v>230</v>
      </c>
    </row>
    <row r="3122" spans="1:15">
      <c r="A3122" s="385">
        <v>42049</v>
      </c>
      <c r="B3122" s="383" t="s">
        <v>21</v>
      </c>
      <c r="C3122" s="383" t="s">
        <v>12</v>
      </c>
      <c r="D3122" s="383" t="s">
        <v>22</v>
      </c>
      <c r="E3122" s="383" t="s">
        <v>658</v>
      </c>
      <c r="F3122" s="383" t="s">
        <v>10</v>
      </c>
      <c r="G3122" s="384">
        <v>118</v>
      </c>
      <c r="H3122" s="383" t="s">
        <v>701</v>
      </c>
      <c r="I3122" s="383" t="s">
        <v>702</v>
      </c>
      <c r="J3122" s="383" t="s">
        <v>617</v>
      </c>
      <c r="K3122" s="383" t="s">
        <v>618</v>
      </c>
      <c r="L3122" s="384">
        <v>21180</v>
      </c>
      <c r="M3122" s="383" t="s">
        <v>635</v>
      </c>
      <c r="N3122" s="383" t="s">
        <v>620</v>
      </c>
      <c r="O3122" s="383" t="s">
        <v>230</v>
      </c>
    </row>
    <row r="3123" spans="1:15">
      <c r="A3123" s="385">
        <v>42050</v>
      </c>
      <c r="B3123" s="383" t="s">
        <v>21</v>
      </c>
      <c r="C3123" s="383" t="s">
        <v>12</v>
      </c>
      <c r="D3123" s="383" t="s">
        <v>22</v>
      </c>
      <c r="E3123" s="383" t="s">
        <v>658</v>
      </c>
      <c r="F3123" s="383" t="s">
        <v>10</v>
      </c>
      <c r="G3123" s="384">
        <v>118</v>
      </c>
      <c r="H3123" s="383" t="s">
        <v>701</v>
      </c>
      <c r="I3123" s="383" t="s">
        <v>702</v>
      </c>
      <c r="J3123" s="383" t="s">
        <v>617</v>
      </c>
      <c r="K3123" s="383" t="s">
        <v>618</v>
      </c>
      <c r="L3123" s="384">
        <v>22680</v>
      </c>
      <c r="M3123" s="383" t="s">
        <v>635</v>
      </c>
      <c r="N3123" s="383" t="s">
        <v>620</v>
      </c>
      <c r="O3123" s="383" t="s">
        <v>230</v>
      </c>
    </row>
    <row r="3124" spans="1:15">
      <c r="A3124" s="385">
        <v>42051</v>
      </c>
      <c r="B3124" s="383" t="s">
        <v>21</v>
      </c>
      <c r="C3124" s="383" t="s">
        <v>12</v>
      </c>
      <c r="D3124" s="383" t="s">
        <v>22</v>
      </c>
      <c r="E3124" s="383" t="s">
        <v>658</v>
      </c>
      <c r="F3124" s="383" t="s">
        <v>10</v>
      </c>
      <c r="G3124" s="384">
        <v>118</v>
      </c>
      <c r="H3124" s="383" t="s">
        <v>701</v>
      </c>
      <c r="I3124" s="383" t="s">
        <v>702</v>
      </c>
      <c r="J3124" s="383" t="s">
        <v>617</v>
      </c>
      <c r="K3124" s="383" t="s">
        <v>618</v>
      </c>
      <c r="L3124" s="384">
        <v>23171</v>
      </c>
      <c r="M3124" s="383" t="s">
        <v>635</v>
      </c>
      <c r="N3124" s="383" t="s">
        <v>620</v>
      </c>
      <c r="O3124" s="383" t="s">
        <v>230</v>
      </c>
    </row>
    <row r="3125" spans="1:15">
      <c r="A3125" s="385">
        <v>42052</v>
      </c>
      <c r="B3125" s="383" t="s">
        <v>21</v>
      </c>
      <c r="C3125" s="383" t="s">
        <v>12</v>
      </c>
      <c r="D3125" s="383" t="s">
        <v>22</v>
      </c>
      <c r="E3125" s="383" t="s">
        <v>658</v>
      </c>
      <c r="F3125" s="383" t="s">
        <v>10</v>
      </c>
      <c r="G3125" s="384">
        <v>118</v>
      </c>
      <c r="H3125" s="383" t="s">
        <v>701</v>
      </c>
      <c r="I3125" s="383" t="s">
        <v>702</v>
      </c>
      <c r="J3125" s="383" t="s">
        <v>617</v>
      </c>
      <c r="K3125" s="383" t="s">
        <v>618</v>
      </c>
      <c r="L3125" s="384">
        <v>23171</v>
      </c>
      <c r="M3125" s="383" t="s">
        <v>636</v>
      </c>
      <c r="N3125" s="383" t="s">
        <v>620</v>
      </c>
      <c r="O3125" s="383" t="s">
        <v>230</v>
      </c>
    </row>
    <row r="3126" spans="1:15">
      <c r="A3126" s="385">
        <v>42053</v>
      </c>
      <c r="B3126" s="383" t="s">
        <v>21</v>
      </c>
      <c r="C3126" s="383" t="s">
        <v>12</v>
      </c>
      <c r="D3126" s="383" t="s">
        <v>22</v>
      </c>
      <c r="E3126" s="383" t="s">
        <v>658</v>
      </c>
      <c r="F3126" s="383" t="s">
        <v>10</v>
      </c>
      <c r="G3126" s="384">
        <v>118</v>
      </c>
      <c r="H3126" s="383" t="s">
        <v>701</v>
      </c>
      <c r="I3126" s="383" t="s">
        <v>702</v>
      </c>
      <c r="J3126" s="383" t="s">
        <v>617</v>
      </c>
      <c r="K3126" s="383" t="s">
        <v>618</v>
      </c>
      <c r="L3126" s="384">
        <v>23171</v>
      </c>
      <c r="M3126" s="383" t="s">
        <v>636</v>
      </c>
      <c r="N3126" s="383" t="s">
        <v>620</v>
      </c>
      <c r="O3126" s="383" t="s">
        <v>230</v>
      </c>
    </row>
    <row r="3127" spans="1:15">
      <c r="A3127" s="385">
        <v>42054</v>
      </c>
      <c r="B3127" s="383" t="s">
        <v>21</v>
      </c>
      <c r="C3127" s="383" t="s">
        <v>12</v>
      </c>
      <c r="D3127" s="383" t="s">
        <v>22</v>
      </c>
      <c r="E3127" s="383" t="s">
        <v>658</v>
      </c>
      <c r="F3127" s="383" t="s">
        <v>10</v>
      </c>
      <c r="G3127" s="384">
        <v>118</v>
      </c>
      <c r="H3127" s="383" t="s">
        <v>701</v>
      </c>
      <c r="I3127" s="383" t="s">
        <v>702</v>
      </c>
      <c r="J3127" s="383" t="s">
        <v>617</v>
      </c>
      <c r="K3127" s="383" t="s">
        <v>618</v>
      </c>
      <c r="L3127" s="384">
        <v>23171</v>
      </c>
      <c r="M3127" s="383" t="s">
        <v>636</v>
      </c>
      <c r="N3127" s="383" t="s">
        <v>620</v>
      </c>
      <c r="O3127" s="383" t="s">
        <v>230</v>
      </c>
    </row>
    <row r="3128" spans="1:15">
      <c r="A3128" s="385">
        <v>42055</v>
      </c>
      <c r="B3128" s="383" t="s">
        <v>21</v>
      </c>
      <c r="C3128" s="383" t="s">
        <v>12</v>
      </c>
      <c r="D3128" s="383" t="s">
        <v>22</v>
      </c>
      <c r="E3128" s="383" t="s">
        <v>658</v>
      </c>
      <c r="F3128" s="383" t="s">
        <v>10</v>
      </c>
      <c r="G3128" s="384">
        <v>118</v>
      </c>
      <c r="H3128" s="383" t="s">
        <v>701</v>
      </c>
      <c r="I3128" s="383" t="s">
        <v>702</v>
      </c>
      <c r="J3128" s="383" t="s">
        <v>617</v>
      </c>
      <c r="K3128" s="383" t="s">
        <v>618</v>
      </c>
      <c r="L3128" s="384">
        <v>23171</v>
      </c>
      <c r="M3128" s="383" t="s">
        <v>636</v>
      </c>
      <c r="N3128" s="383" t="s">
        <v>620</v>
      </c>
      <c r="O3128" s="383" t="s">
        <v>230</v>
      </c>
    </row>
    <row r="3129" spans="1:15">
      <c r="A3129" s="385">
        <v>42056</v>
      </c>
      <c r="B3129" s="383" t="s">
        <v>21</v>
      </c>
      <c r="C3129" s="383" t="s">
        <v>12</v>
      </c>
      <c r="D3129" s="383" t="s">
        <v>22</v>
      </c>
      <c r="E3129" s="383" t="s">
        <v>658</v>
      </c>
      <c r="F3129" s="383" t="s">
        <v>10</v>
      </c>
      <c r="G3129" s="384">
        <v>118</v>
      </c>
      <c r="H3129" s="383" t="s">
        <v>701</v>
      </c>
      <c r="I3129" s="383" t="s">
        <v>702</v>
      </c>
      <c r="J3129" s="383" t="s">
        <v>617</v>
      </c>
      <c r="K3129" s="383" t="s">
        <v>618</v>
      </c>
      <c r="L3129" s="384">
        <v>23171</v>
      </c>
      <c r="M3129" s="383" t="s">
        <v>637</v>
      </c>
      <c r="N3129" s="383" t="s">
        <v>620</v>
      </c>
      <c r="O3129" s="383" t="s">
        <v>230</v>
      </c>
    </row>
    <row r="3130" spans="1:15">
      <c r="A3130" s="385">
        <v>42057</v>
      </c>
      <c r="B3130" s="383" t="s">
        <v>21</v>
      </c>
      <c r="C3130" s="383" t="s">
        <v>12</v>
      </c>
      <c r="D3130" s="383" t="s">
        <v>22</v>
      </c>
      <c r="E3130" s="383" t="s">
        <v>658</v>
      </c>
      <c r="F3130" s="383" t="s">
        <v>10</v>
      </c>
      <c r="G3130" s="384">
        <v>118</v>
      </c>
      <c r="H3130" s="383" t="s">
        <v>701</v>
      </c>
      <c r="I3130" s="383" t="s">
        <v>702</v>
      </c>
      <c r="J3130" s="383" t="s">
        <v>617</v>
      </c>
      <c r="K3130" s="383" t="s">
        <v>618</v>
      </c>
      <c r="L3130" s="384">
        <v>23171</v>
      </c>
      <c r="M3130" s="383" t="s">
        <v>637</v>
      </c>
      <c r="N3130" s="383" t="s">
        <v>620</v>
      </c>
      <c r="O3130" s="383" t="s">
        <v>230</v>
      </c>
    </row>
    <row r="3131" spans="1:15">
      <c r="A3131" s="385">
        <v>42058</v>
      </c>
      <c r="B3131" s="383" t="s">
        <v>663</v>
      </c>
      <c r="C3131" s="383" t="s">
        <v>664</v>
      </c>
      <c r="D3131" s="383" t="s">
        <v>22</v>
      </c>
      <c r="E3131" s="383" t="s">
        <v>665</v>
      </c>
      <c r="F3131" s="383" t="s">
        <v>10</v>
      </c>
      <c r="G3131" s="384">
        <v>2185</v>
      </c>
      <c r="H3131" s="383" t="s">
        <v>704</v>
      </c>
      <c r="I3131" s="383" t="s">
        <v>705</v>
      </c>
      <c r="J3131" s="383" t="s">
        <v>617</v>
      </c>
      <c r="K3131" s="383" t="s">
        <v>618</v>
      </c>
      <c r="L3131" s="384">
        <v>23171</v>
      </c>
      <c r="M3131" s="383" t="s">
        <v>637</v>
      </c>
      <c r="N3131" s="383" t="s">
        <v>620</v>
      </c>
      <c r="O3131" s="383" t="s">
        <v>230</v>
      </c>
    </row>
    <row r="3132" spans="1:15">
      <c r="A3132" s="385">
        <v>42059</v>
      </c>
      <c r="B3132" s="383" t="s">
        <v>21</v>
      </c>
      <c r="C3132" s="383" t="s">
        <v>12</v>
      </c>
      <c r="D3132" s="383" t="s">
        <v>22</v>
      </c>
      <c r="E3132" s="383" t="s">
        <v>658</v>
      </c>
      <c r="F3132" s="383" t="s">
        <v>10</v>
      </c>
      <c r="G3132" s="384">
        <v>118</v>
      </c>
      <c r="H3132" s="383" t="s">
        <v>701</v>
      </c>
      <c r="I3132" s="383" t="s">
        <v>702</v>
      </c>
      <c r="J3132" s="383" t="s">
        <v>617</v>
      </c>
      <c r="K3132" s="383" t="s">
        <v>618</v>
      </c>
      <c r="L3132" s="384">
        <v>23171</v>
      </c>
      <c r="M3132" s="383" t="s">
        <v>637</v>
      </c>
      <c r="N3132" s="383" t="s">
        <v>620</v>
      </c>
      <c r="O3132" s="383" t="s">
        <v>230</v>
      </c>
    </row>
    <row r="3133" spans="1:15">
      <c r="A3133" s="385">
        <v>42060</v>
      </c>
      <c r="B3133" s="383" t="s">
        <v>21</v>
      </c>
      <c r="C3133" s="383" t="s">
        <v>12</v>
      </c>
      <c r="D3133" s="383" t="s">
        <v>22</v>
      </c>
      <c r="E3133" s="383" t="s">
        <v>658</v>
      </c>
      <c r="F3133" s="383" t="s">
        <v>10</v>
      </c>
      <c r="G3133" s="384">
        <v>118</v>
      </c>
      <c r="H3133" s="383" t="s">
        <v>701</v>
      </c>
      <c r="I3133" s="383" t="s">
        <v>702</v>
      </c>
      <c r="J3133" s="383" t="s">
        <v>617</v>
      </c>
      <c r="K3133" s="383" t="s">
        <v>618</v>
      </c>
      <c r="L3133" s="384">
        <v>23171</v>
      </c>
      <c r="M3133" s="383" t="s">
        <v>637</v>
      </c>
      <c r="N3133" s="383" t="s">
        <v>620</v>
      </c>
      <c r="O3133" s="383" t="s">
        <v>230</v>
      </c>
    </row>
    <row r="3134" spans="1:15">
      <c r="A3134" s="385">
        <v>42061</v>
      </c>
      <c r="B3134" s="383" t="s">
        <v>21</v>
      </c>
      <c r="C3134" s="383" t="s">
        <v>12</v>
      </c>
      <c r="D3134" s="383" t="s">
        <v>22</v>
      </c>
      <c r="E3134" s="383" t="s">
        <v>658</v>
      </c>
      <c r="F3134" s="383" t="s">
        <v>10</v>
      </c>
      <c r="G3134" s="384">
        <v>118</v>
      </c>
      <c r="H3134" s="383" t="s">
        <v>701</v>
      </c>
      <c r="I3134" s="383" t="s">
        <v>702</v>
      </c>
      <c r="J3134" s="383" t="s">
        <v>617</v>
      </c>
      <c r="K3134" s="383" t="s">
        <v>618</v>
      </c>
      <c r="L3134" s="384">
        <v>23171</v>
      </c>
      <c r="M3134" s="383" t="s">
        <v>637</v>
      </c>
      <c r="N3134" s="383" t="s">
        <v>620</v>
      </c>
      <c r="O3134" s="383" t="s">
        <v>230</v>
      </c>
    </row>
    <row r="3135" spans="1:15">
      <c r="A3135" s="385">
        <v>42062</v>
      </c>
      <c r="B3135" s="383" t="s">
        <v>21</v>
      </c>
      <c r="C3135" s="383" t="s">
        <v>12</v>
      </c>
      <c r="D3135" s="383" t="s">
        <v>22</v>
      </c>
      <c r="E3135" s="383" t="s">
        <v>658</v>
      </c>
      <c r="F3135" s="383" t="s">
        <v>10</v>
      </c>
      <c r="G3135" s="384">
        <v>118</v>
      </c>
      <c r="H3135" s="383" t="s">
        <v>701</v>
      </c>
      <c r="I3135" s="383" t="s">
        <v>702</v>
      </c>
      <c r="J3135" s="383" t="s">
        <v>617</v>
      </c>
      <c r="K3135" s="383" t="s">
        <v>618</v>
      </c>
      <c r="L3135" s="384">
        <v>23171</v>
      </c>
      <c r="M3135" s="383" t="s">
        <v>637</v>
      </c>
      <c r="N3135" s="383" t="s">
        <v>620</v>
      </c>
      <c r="O3135" s="383" t="s">
        <v>230</v>
      </c>
    </row>
    <row r="3136" spans="1:15">
      <c r="A3136" s="385">
        <v>42063</v>
      </c>
      <c r="B3136" s="383" t="s">
        <v>21</v>
      </c>
      <c r="C3136" s="383" t="s">
        <v>12</v>
      </c>
      <c r="D3136" s="383" t="s">
        <v>22</v>
      </c>
      <c r="E3136" s="383" t="s">
        <v>658</v>
      </c>
      <c r="F3136" s="383" t="s">
        <v>10</v>
      </c>
      <c r="G3136" s="384">
        <v>118</v>
      </c>
      <c r="H3136" s="383" t="s">
        <v>701</v>
      </c>
      <c r="I3136" s="383" t="s">
        <v>702</v>
      </c>
      <c r="J3136" s="383" t="s">
        <v>617</v>
      </c>
      <c r="K3136" s="383" t="s">
        <v>618</v>
      </c>
      <c r="L3136" s="384">
        <v>23242</v>
      </c>
      <c r="M3136" s="383" t="s">
        <v>638</v>
      </c>
      <c r="N3136" s="383" t="s">
        <v>620</v>
      </c>
      <c r="O3136" s="383" t="s">
        <v>230</v>
      </c>
    </row>
    <row r="3137" spans="1:15">
      <c r="A3137" s="385">
        <v>42064</v>
      </c>
      <c r="B3137" s="383" t="s">
        <v>21</v>
      </c>
      <c r="C3137" s="383" t="s">
        <v>12</v>
      </c>
      <c r="D3137" s="383" t="s">
        <v>22</v>
      </c>
      <c r="E3137" s="383" t="s">
        <v>658</v>
      </c>
      <c r="F3137" s="383" t="s">
        <v>10</v>
      </c>
      <c r="G3137" s="384">
        <v>118</v>
      </c>
      <c r="H3137" s="383" t="s">
        <v>701</v>
      </c>
      <c r="I3137" s="383" t="s">
        <v>702</v>
      </c>
      <c r="J3137" s="383" t="s">
        <v>617</v>
      </c>
      <c r="K3137" s="383" t="s">
        <v>618</v>
      </c>
      <c r="L3137" s="384">
        <v>24188</v>
      </c>
      <c r="M3137" s="383" t="s">
        <v>638</v>
      </c>
      <c r="N3137" s="383" t="s">
        <v>620</v>
      </c>
      <c r="O3137" s="383" t="s">
        <v>230</v>
      </c>
    </row>
    <row r="3138" spans="1:15">
      <c r="A3138" s="385">
        <v>42065</v>
      </c>
      <c r="B3138" s="383" t="s">
        <v>21</v>
      </c>
      <c r="C3138" s="383" t="s">
        <v>12</v>
      </c>
      <c r="D3138" s="383" t="s">
        <v>22</v>
      </c>
      <c r="E3138" s="383" t="s">
        <v>658</v>
      </c>
      <c r="F3138" s="383" t="s">
        <v>10</v>
      </c>
      <c r="G3138" s="384">
        <v>118</v>
      </c>
      <c r="H3138" s="383" t="s">
        <v>701</v>
      </c>
      <c r="I3138" s="383" t="s">
        <v>702</v>
      </c>
      <c r="J3138" s="383" t="s">
        <v>617</v>
      </c>
      <c r="K3138" s="383" t="s">
        <v>618</v>
      </c>
      <c r="L3138" s="384">
        <v>24376</v>
      </c>
      <c r="M3138" s="383" t="s">
        <v>638</v>
      </c>
      <c r="N3138" s="383" t="s">
        <v>620</v>
      </c>
      <c r="O3138" s="383" t="s">
        <v>230</v>
      </c>
    </row>
    <row r="3139" spans="1:15">
      <c r="A3139" s="385">
        <v>42066</v>
      </c>
      <c r="B3139" s="383" t="s">
        <v>21</v>
      </c>
      <c r="C3139" s="383" t="s">
        <v>12</v>
      </c>
      <c r="D3139" s="383" t="s">
        <v>22</v>
      </c>
      <c r="E3139" s="383" t="s">
        <v>658</v>
      </c>
      <c r="F3139" s="383" t="s">
        <v>10</v>
      </c>
      <c r="G3139" s="384">
        <v>118</v>
      </c>
      <c r="H3139" s="383" t="s">
        <v>701</v>
      </c>
      <c r="I3139" s="383" t="s">
        <v>702</v>
      </c>
      <c r="J3139" s="383" t="s">
        <v>617</v>
      </c>
      <c r="K3139" s="383" t="s">
        <v>618</v>
      </c>
      <c r="L3139" s="384">
        <v>24376</v>
      </c>
      <c r="M3139" s="383" t="s">
        <v>638</v>
      </c>
      <c r="N3139" s="383" t="s">
        <v>620</v>
      </c>
      <c r="O3139" s="383" t="s">
        <v>230</v>
      </c>
    </row>
    <row r="3140" spans="1:15">
      <c r="A3140" s="385">
        <v>42067</v>
      </c>
      <c r="B3140" s="383" t="s">
        <v>21</v>
      </c>
      <c r="C3140" s="383" t="s">
        <v>12</v>
      </c>
      <c r="D3140" s="383" t="s">
        <v>22</v>
      </c>
      <c r="E3140" s="383" t="s">
        <v>658</v>
      </c>
      <c r="F3140" s="383" t="s">
        <v>10</v>
      </c>
      <c r="G3140" s="384">
        <v>118</v>
      </c>
      <c r="H3140" s="383" t="s">
        <v>701</v>
      </c>
      <c r="I3140" s="383" t="s">
        <v>702</v>
      </c>
      <c r="J3140" s="383" t="s">
        <v>617</v>
      </c>
      <c r="K3140" s="383" t="s">
        <v>618</v>
      </c>
      <c r="L3140" s="384">
        <v>24394</v>
      </c>
      <c r="M3140" s="383" t="s">
        <v>638</v>
      </c>
      <c r="N3140" s="383" t="s">
        <v>620</v>
      </c>
      <c r="O3140" s="383" t="s">
        <v>230</v>
      </c>
    </row>
    <row r="3141" spans="1:15">
      <c r="A3141" s="385">
        <v>42068</v>
      </c>
      <c r="B3141" s="383" t="s">
        <v>21</v>
      </c>
      <c r="C3141" s="383" t="s">
        <v>12</v>
      </c>
      <c r="D3141" s="383" t="s">
        <v>22</v>
      </c>
      <c r="E3141" s="383" t="s">
        <v>658</v>
      </c>
      <c r="F3141" s="383" t="s">
        <v>10</v>
      </c>
      <c r="G3141" s="384">
        <v>118</v>
      </c>
      <c r="H3141" s="383" t="s">
        <v>701</v>
      </c>
      <c r="I3141" s="383" t="s">
        <v>702</v>
      </c>
      <c r="J3141" s="383" t="s">
        <v>617</v>
      </c>
      <c r="K3141" s="383" t="s">
        <v>618</v>
      </c>
      <c r="L3141" s="384">
        <v>24965</v>
      </c>
      <c r="M3141" s="383" t="s">
        <v>638</v>
      </c>
      <c r="N3141" s="383" t="s">
        <v>620</v>
      </c>
      <c r="O3141" s="383" t="s">
        <v>230</v>
      </c>
    </row>
    <row r="3142" spans="1:15">
      <c r="A3142" s="385">
        <v>42069</v>
      </c>
      <c r="B3142" s="383" t="s">
        <v>21</v>
      </c>
      <c r="C3142" s="383" t="s">
        <v>12</v>
      </c>
      <c r="D3142" s="383" t="s">
        <v>22</v>
      </c>
      <c r="E3142" s="383" t="s">
        <v>658</v>
      </c>
      <c r="F3142" s="383" t="s">
        <v>10</v>
      </c>
      <c r="G3142" s="384">
        <v>118</v>
      </c>
      <c r="H3142" s="383" t="s">
        <v>701</v>
      </c>
      <c r="I3142" s="383" t="s">
        <v>702</v>
      </c>
      <c r="J3142" s="383" t="s">
        <v>617</v>
      </c>
      <c r="K3142" s="383" t="s">
        <v>618</v>
      </c>
      <c r="L3142" s="384">
        <v>25035</v>
      </c>
      <c r="M3142" s="383" t="s">
        <v>638</v>
      </c>
      <c r="N3142" s="383" t="s">
        <v>620</v>
      </c>
      <c r="O3142" s="383" t="s">
        <v>230</v>
      </c>
    </row>
    <row r="3143" spans="1:15">
      <c r="A3143" s="385">
        <v>42070</v>
      </c>
      <c r="B3143" s="383" t="s">
        <v>21</v>
      </c>
      <c r="C3143" s="383" t="s">
        <v>12</v>
      </c>
      <c r="D3143" s="383" t="s">
        <v>22</v>
      </c>
      <c r="E3143" s="383" t="s">
        <v>658</v>
      </c>
      <c r="F3143" s="383" t="s">
        <v>10</v>
      </c>
      <c r="G3143" s="384">
        <v>118</v>
      </c>
      <c r="H3143" s="383" t="s">
        <v>701</v>
      </c>
      <c r="I3143" s="383" t="s">
        <v>702</v>
      </c>
      <c r="J3143" s="383" t="s">
        <v>617</v>
      </c>
      <c r="K3143" s="383" t="s">
        <v>618</v>
      </c>
      <c r="L3143" s="384">
        <v>25532</v>
      </c>
      <c r="M3143" s="383" t="s">
        <v>638</v>
      </c>
      <c r="N3143" s="383" t="s">
        <v>620</v>
      </c>
      <c r="O3143" s="383" t="s">
        <v>230</v>
      </c>
    </row>
    <row r="3144" spans="1:15">
      <c r="A3144" s="385">
        <v>42071</v>
      </c>
      <c r="B3144" s="383" t="s">
        <v>21</v>
      </c>
      <c r="C3144" s="383" t="s">
        <v>12</v>
      </c>
      <c r="D3144" s="383" t="s">
        <v>22</v>
      </c>
      <c r="E3144" s="383" t="s">
        <v>658</v>
      </c>
      <c r="F3144" s="383" t="s">
        <v>10</v>
      </c>
      <c r="G3144" s="384">
        <v>118</v>
      </c>
      <c r="H3144" s="383" t="s">
        <v>701</v>
      </c>
      <c r="I3144" s="383" t="s">
        <v>702</v>
      </c>
      <c r="J3144" s="383" t="s">
        <v>617</v>
      </c>
      <c r="K3144" s="383" t="s">
        <v>618</v>
      </c>
      <c r="L3144" s="384">
        <v>25875</v>
      </c>
      <c r="M3144" s="383" t="s">
        <v>638</v>
      </c>
      <c r="N3144" s="383" t="s">
        <v>620</v>
      </c>
      <c r="O3144" s="383" t="s">
        <v>230</v>
      </c>
    </row>
    <row r="3145" spans="1:15">
      <c r="A3145" s="385">
        <v>42072</v>
      </c>
      <c r="B3145" s="383" t="s">
        <v>21</v>
      </c>
      <c r="C3145" s="383" t="s">
        <v>12</v>
      </c>
      <c r="D3145" s="383" t="s">
        <v>22</v>
      </c>
      <c r="E3145" s="383" t="s">
        <v>658</v>
      </c>
      <c r="F3145" s="383" t="s">
        <v>10</v>
      </c>
      <c r="G3145" s="384">
        <v>118</v>
      </c>
      <c r="H3145" s="383" t="s">
        <v>701</v>
      </c>
      <c r="I3145" s="383" t="s">
        <v>702</v>
      </c>
      <c r="J3145" s="383" t="s">
        <v>617</v>
      </c>
      <c r="K3145" s="383" t="s">
        <v>618</v>
      </c>
      <c r="L3145" s="384">
        <v>25875</v>
      </c>
      <c r="M3145" s="383" t="s">
        <v>638</v>
      </c>
      <c r="N3145" s="383" t="s">
        <v>620</v>
      </c>
      <c r="O3145" s="383" t="s">
        <v>230</v>
      </c>
    </row>
    <row r="3146" spans="1:15">
      <c r="A3146" s="385">
        <v>42073</v>
      </c>
      <c r="B3146" s="383" t="s">
        <v>21</v>
      </c>
      <c r="C3146" s="383" t="s">
        <v>12</v>
      </c>
      <c r="D3146" s="383" t="s">
        <v>22</v>
      </c>
      <c r="E3146" s="383" t="s">
        <v>658</v>
      </c>
      <c r="F3146" s="383" t="s">
        <v>10</v>
      </c>
      <c r="G3146" s="384">
        <v>118</v>
      </c>
      <c r="H3146" s="383" t="s">
        <v>701</v>
      </c>
      <c r="I3146" s="383" t="s">
        <v>702</v>
      </c>
      <c r="J3146" s="383" t="s">
        <v>617</v>
      </c>
      <c r="K3146" s="383" t="s">
        <v>618</v>
      </c>
      <c r="L3146" s="384">
        <v>25875</v>
      </c>
      <c r="M3146" s="383" t="s">
        <v>638</v>
      </c>
      <c r="N3146" s="383" t="s">
        <v>620</v>
      </c>
      <c r="O3146" s="383" t="s">
        <v>230</v>
      </c>
    </row>
    <row r="3147" spans="1:15">
      <c r="A3147" s="385">
        <v>42074</v>
      </c>
      <c r="B3147" s="383" t="s">
        <v>21</v>
      </c>
      <c r="C3147" s="383" t="s">
        <v>12</v>
      </c>
      <c r="D3147" s="383" t="s">
        <v>22</v>
      </c>
      <c r="E3147" s="383" t="s">
        <v>658</v>
      </c>
      <c r="F3147" s="383" t="s">
        <v>10</v>
      </c>
      <c r="G3147" s="384">
        <v>118</v>
      </c>
      <c r="H3147" s="383" t="s">
        <v>701</v>
      </c>
      <c r="I3147" s="383" t="s">
        <v>702</v>
      </c>
      <c r="J3147" s="383" t="s">
        <v>617</v>
      </c>
      <c r="K3147" s="383" t="s">
        <v>618</v>
      </c>
      <c r="L3147" s="384">
        <v>25875</v>
      </c>
      <c r="M3147" s="383" t="s">
        <v>638</v>
      </c>
      <c r="N3147" s="383" t="s">
        <v>620</v>
      </c>
      <c r="O3147" s="383" t="s">
        <v>230</v>
      </c>
    </row>
    <row r="3148" spans="1:15">
      <c r="A3148" s="385">
        <v>42075</v>
      </c>
      <c r="B3148" s="383" t="s">
        <v>21</v>
      </c>
      <c r="C3148" s="383" t="s">
        <v>12</v>
      </c>
      <c r="D3148" s="383" t="s">
        <v>22</v>
      </c>
      <c r="E3148" s="383" t="s">
        <v>658</v>
      </c>
      <c r="F3148" s="383" t="s">
        <v>10</v>
      </c>
      <c r="G3148" s="384">
        <v>118</v>
      </c>
      <c r="H3148" s="383" t="s">
        <v>701</v>
      </c>
      <c r="I3148" s="383" t="s">
        <v>702</v>
      </c>
      <c r="J3148" s="383" t="s">
        <v>617</v>
      </c>
      <c r="K3148" s="383" t="s">
        <v>618</v>
      </c>
      <c r="L3148" s="384">
        <v>25875</v>
      </c>
      <c r="M3148" s="383" t="s">
        <v>639</v>
      </c>
      <c r="N3148" s="383" t="s">
        <v>620</v>
      </c>
      <c r="O3148" s="383" t="s">
        <v>230</v>
      </c>
    </row>
    <row r="3149" spans="1:15">
      <c r="A3149" s="385">
        <v>42076</v>
      </c>
      <c r="B3149" s="383" t="s">
        <v>21</v>
      </c>
      <c r="C3149" s="383" t="s">
        <v>12</v>
      </c>
      <c r="D3149" s="383" t="s">
        <v>22</v>
      </c>
      <c r="E3149" s="383" t="s">
        <v>658</v>
      </c>
      <c r="F3149" s="383" t="s">
        <v>10</v>
      </c>
      <c r="G3149" s="384">
        <v>118</v>
      </c>
      <c r="H3149" s="383" t="s">
        <v>701</v>
      </c>
      <c r="I3149" s="383" t="s">
        <v>702</v>
      </c>
      <c r="J3149" s="383" t="s">
        <v>617</v>
      </c>
      <c r="K3149" s="383" t="s">
        <v>618</v>
      </c>
      <c r="L3149" s="384">
        <v>25875</v>
      </c>
      <c r="M3149" s="383" t="s">
        <v>639</v>
      </c>
      <c r="N3149" s="383" t="s">
        <v>620</v>
      </c>
      <c r="O3149" s="383" t="s">
        <v>230</v>
      </c>
    </row>
    <row r="3150" spans="1:15">
      <c r="A3150" s="385">
        <v>42077</v>
      </c>
      <c r="B3150" s="383" t="s">
        <v>21</v>
      </c>
      <c r="C3150" s="383" t="s">
        <v>12</v>
      </c>
      <c r="D3150" s="383" t="s">
        <v>22</v>
      </c>
      <c r="E3150" s="383" t="s">
        <v>658</v>
      </c>
      <c r="F3150" s="383" t="s">
        <v>10</v>
      </c>
      <c r="G3150" s="384">
        <v>118</v>
      </c>
      <c r="H3150" s="383" t="s">
        <v>701</v>
      </c>
      <c r="I3150" s="383" t="s">
        <v>702</v>
      </c>
      <c r="J3150" s="383" t="s">
        <v>617</v>
      </c>
      <c r="K3150" s="383" t="s">
        <v>618</v>
      </c>
      <c r="L3150" s="384">
        <v>25875</v>
      </c>
      <c r="M3150" s="383" t="s">
        <v>639</v>
      </c>
      <c r="N3150" s="383" t="s">
        <v>620</v>
      </c>
      <c r="O3150" s="383" t="s">
        <v>230</v>
      </c>
    </row>
    <row r="3151" spans="1:15">
      <c r="A3151" s="385">
        <v>42078</v>
      </c>
      <c r="B3151" s="383" t="s">
        <v>21</v>
      </c>
      <c r="C3151" s="383" t="s">
        <v>12</v>
      </c>
      <c r="D3151" s="383" t="s">
        <v>22</v>
      </c>
      <c r="E3151" s="383" t="s">
        <v>658</v>
      </c>
      <c r="F3151" s="383" t="s">
        <v>10</v>
      </c>
      <c r="G3151" s="384">
        <v>118</v>
      </c>
      <c r="H3151" s="383" t="s">
        <v>701</v>
      </c>
      <c r="I3151" s="383" t="s">
        <v>702</v>
      </c>
      <c r="J3151" s="383" t="s">
        <v>617</v>
      </c>
      <c r="K3151" s="383" t="s">
        <v>618</v>
      </c>
      <c r="L3151" s="384">
        <v>25875</v>
      </c>
      <c r="M3151" s="383" t="s">
        <v>639</v>
      </c>
      <c r="N3151" s="383" t="s">
        <v>620</v>
      </c>
      <c r="O3151" s="383" t="s">
        <v>230</v>
      </c>
    </row>
    <row r="3152" spans="1:15">
      <c r="A3152" s="385">
        <v>42079</v>
      </c>
      <c r="B3152" s="383" t="s">
        <v>21</v>
      </c>
      <c r="C3152" s="383" t="s">
        <v>12</v>
      </c>
      <c r="D3152" s="383" t="s">
        <v>22</v>
      </c>
      <c r="E3152" s="383" t="s">
        <v>658</v>
      </c>
      <c r="F3152" s="383" t="s">
        <v>10</v>
      </c>
      <c r="G3152" s="384">
        <v>118</v>
      </c>
      <c r="H3152" s="383" t="s">
        <v>701</v>
      </c>
      <c r="I3152" s="383" t="s">
        <v>702</v>
      </c>
      <c r="J3152" s="383" t="s">
        <v>617</v>
      </c>
      <c r="K3152" s="383" t="s">
        <v>618</v>
      </c>
      <c r="L3152" s="384">
        <v>25875</v>
      </c>
      <c r="M3152" s="383" t="s">
        <v>639</v>
      </c>
      <c r="N3152" s="383" t="s">
        <v>620</v>
      </c>
      <c r="O3152" s="383" t="s">
        <v>230</v>
      </c>
    </row>
    <row r="3153" spans="1:15">
      <c r="A3153" s="385">
        <v>42080</v>
      </c>
      <c r="B3153" s="383" t="s">
        <v>21</v>
      </c>
      <c r="C3153" s="383" t="s">
        <v>12</v>
      </c>
      <c r="D3153" s="383" t="s">
        <v>22</v>
      </c>
      <c r="E3153" s="383" t="s">
        <v>658</v>
      </c>
      <c r="F3153" s="383" t="s">
        <v>10</v>
      </c>
      <c r="G3153" s="384">
        <v>118</v>
      </c>
      <c r="H3153" s="383" t="s">
        <v>701</v>
      </c>
      <c r="I3153" s="383" t="s">
        <v>702</v>
      </c>
      <c r="J3153" s="383" t="s">
        <v>617</v>
      </c>
      <c r="K3153" s="383" t="s">
        <v>618</v>
      </c>
      <c r="L3153" s="384">
        <v>25875</v>
      </c>
      <c r="M3153" s="383" t="s">
        <v>639</v>
      </c>
      <c r="N3153" s="383" t="s">
        <v>620</v>
      </c>
      <c r="O3153" s="383" t="s">
        <v>230</v>
      </c>
    </row>
    <row r="3154" spans="1:15">
      <c r="A3154" s="385">
        <v>42081</v>
      </c>
      <c r="B3154" s="383" t="s">
        <v>21</v>
      </c>
      <c r="C3154" s="383" t="s">
        <v>12</v>
      </c>
      <c r="D3154" s="383" t="s">
        <v>22</v>
      </c>
      <c r="E3154" s="383" t="s">
        <v>658</v>
      </c>
      <c r="F3154" s="383" t="s">
        <v>10</v>
      </c>
      <c r="G3154" s="384">
        <v>118</v>
      </c>
      <c r="H3154" s="383" t="s">
        <v>701</v>
      </c>
      <c r="I3154" s="383" t="s">
        <v>702</v>
      </c>
      <c r="J3154" s="383" t="s">
        <v>617</v>
      </c>
      <c r="K3154" s="383" t="s">
        <v>618</v>
      </c>
      <c r="L3154" s="384">
        <v>26170</v>
      </c>
      <c r="M3154" s="383" t="s">
        <v>640</v>
      </c>
      <c r="N3154" s="383" t="s">
        <v>620</v>
      </c>
      <c r="O3154" s="383" t="s">
        <v>230</v>
      </c>
    </row>
    <row r="3155" spans="1:15">
      <c r="A3155" s="385">
        <v>42082</v>
      </c>
      <c r="B3155" s="383" t="s">
        <v>21</v>
      </c>
      <c r="C3155" s="383" t="s">
        <v>12</v>
      </c>
      <c r="D3155" s="383" t="s">
        <v>22</v>
      </c>
      <c r="E3155" s="383" t="s">
        <v>658</v>
      </c>
      <c r="F3155" s="383" t="s">
        <v>10</v>
      </c>
      <c r="G3155" s="384">
        <v>118</v>
      </c>
      <c r="H3155" s="383" t="s">
        <v>701</v>
      </c>
      <c r="I3155" s="383" t="s">
        <v>702</v>
      </c>
      <c r="J3155" s="383" t="s">
        <v>617</v>
      </c>
      <c r="K3155" s="383" t="s">
        <v>618</v>
      </c>
      <c r="L3155" s="384">
        <v>26691</v>
      </c>
      <c r="M3155" s="383" t="s">
        <v>640</v>
      </c>
      <c r="N3155" s="383" t="s">
        <v>620</v>
      </c>
      <c r="O3155" s="383" t="s">
        <v>230</v>
      </c>
    </row>
    <row r="3156" spans="1:15">
      <c r="A3156" s="385">
        <v>42083</v>
      </c>
      <c r="B3156" s="383" t="s">
        <v>21</v>
      </c>
      <c r="C3156" s="383" t="s">
        <v>12</v>
      </c>
      <c r="D3156" s="383" t="s">
        <v>22</v>
      </c>
      <c r="E3156" s="383" t="s">
        <v>658</v>
      </c>
      <c r="F3156" s="383" t="s">
        <v>10</v>
      </c>
      <c r="G3156" s="384">
        <v>118</v>
      </c>
      <c r="H3156" s="383" t="s">
        <v>701</v>
      </c>
      <c r="I3156" s="383" t="s">
        <v>702</v>
      </c>
      <c r="J3156" s="383" t="s">
        <v>617</v>
      </c>
      <c r="K3156" s="383" t="s">
        <v>618</v>
      </c>
      <c r="L3156" s="384">
        <v>27235</v>
      </c>
      <c r="M3156" s="383" t="s">
        <v>640</v>
      </c>
      <c r="N3156" s="383" t="s">
        <v>620</v>
      </c>
      <c r="O3156" s="383" t="s">
        <v>230</v>
      </c>
    </row>
    <row r="3157" spans="1:15">
      <c r="A3157" s="385">
        <v>42084</v>
      </c>
      <c r="B3157" s="383" t="s">
        <v>21</v>
      </c>
      <c r="C3157" s="383" t="s">
        <v>12</v>
      </c>
      <c r="D3157" s="383" t="s">
        <v>22</v>
      </c>
      <c r="E3157" s="383" t="s">
        <v>658</v>
      </c>
      <c r="F3157" s="383" t="s">
        <v>10</v>
      </c>
      <c r="G3157" s="384">
        <v>118</v>
      </c>
      <c r="H3157" s="383" t="s">
        <v>701</v>
      </c>
      <c r="I3157" s="383" t="s">
        <v>702</v>
      </c>
      <c r="J3157" s="383" t="s">
        <v>617</v>
      </c>
      <c r="K3157" s="383" t="s">
        <v>618</v>
      </c>
      <c r="L3157" s="384">
        <v>27710</v>
      </c>
      <c r="M3157" s="383" t="s">
        <v>640</v>
      </c>
      <c r="N3157" s="383" t="s">
        <v>620</v>
      </c>
      <c r="O3157" s="383" t="s">
        <v>230</v>
      </c>
    </row>
    <row r="3158" spans="1:15">
      <c r="A3158" s="385">
        <v>42085</v>
      </c>
      <c r="B3158" s="383" t="s">
        <v>21</v>
      </c>
      <c r="C3158" s="383" t="s">
        <v>12</v>
      </c>
      <c r="D3158" s="383" t="s">
        <v>22</v>
      </c>
      <c r="E3158" s="383" t="s">
        <v>658</v>
      </c>
      <c r="F3158" s="383" t="s">
        <v>10</v>
      </c>
      <c r="G3158" s="384">
        <v>118</v>
      </c>
      <c r="H3158" s="383" t="s">
        <v>701</v>
      </c>
      <c r="I3158" s="383" t="s">
        <v>702</v>
      </c>
      <c r="J3158" s="383" t="s">
        <v>617</v>
      </c>
      <c r="K3158" s="383" t="s">
        <v>618</v>
      </c>
      <c r="L3158" s="384">
        <v>27741</v>
      </c>
      <c r="M3158" s="383" t="s">
        <v>640</v>
      </c>
      <c r="N3158" s="383" t="s">
        <v>620</v>
      </c>
      <c r="O3158" s="383" t="s">
        <v>230</v>
      </c>
    </row>
    <row r="3159" spans="1:15">
      <c r="A3159" s="385">
        <v>42086</v>
      </c>
      <c r="B3159" s="383" t="s">
        <v>21</v>
      </c>
      <c r="C3159" s="383" t="s">
        <v>12</v>
      </c>
      <c r="D3159" s="383" t="s">
        <v>22</v>
      </c>
      <c r="E3159" s="383" t="s">
        <v>658</v>
      </c>
      <c r="F3159" s="383" t="s">
        <v>10</v>
      </c>
      <c r="G3159" s="384">
        <v>118</v>
      </c>
      <c r="H3159" s="383" t="s">
        <v>701</v>
      </c>
      <c r="I3159" s="383" t="s">
        <v>702</v>
      </c>
      <c r="J3159" s="383" t="s">
        <v>617</v>
      </c>
      <c r="K3159" s="383" t="s">
        <v>618</v>
      </c>
      <c r="L3159" s="384">
        <v>27741</v>
      </c>
      <c r="M3159" s="383" t="s">
        <v>640</v>
      </c>
      <c r="N3159" s="383" t="s">
        <v>620</v>
      </c>
      <c r="O3159" s="383" t="s">
        <v>230</v>
      </c>
    </row>
    <row r="3160" spans="1:15">
      <c r="A3160" s="385">
        <v>42087</v>
      </c>
      <c r="B3160" s="383" t="s">
        <v>21</v>
      </c>
      <c r="C3160" s="383" t="s">
        <v>12</v>
      </c>
      <c r="D3160" s="383" t="s">
        <v>22</v>
      </c>
      <c r="E3160" s="383" t="s">
        <v>658</v>
      </c>
      <c r="F3160" s="383" t="s">
        <v>10</v>
      </c>
      <c r="G3160" s="384">
        <v>118</v>
      </c>
      <c r="H3160" s="383" t="s">
        <v>701</v>
      </c>
      <c r="I3160" s="383" t="s">
        <v>702</v>
      </c>
      <c r="J3160" s="383" t="s">
        <v>617</v>
      </c>
      <c r="K3160" s="383" t="s">
        <v>618</v>
      </c>
      <c r="L3160" s="384">
        <v>27741</v>
      </c>
      <c r="M3160" s="383" t="s">
        <v>640</v>
      </c>
      <c r="N3160" s="383" t="s">
        <v>620</v>
      </c>
      <c r="O3160" s="383" t="s">
        <v>230</v>
      </c>
    </row>
    <row r="3161" spans="1:15">
      <c r="A3161" s="385">
        <v>42088</v>
      </c>
      <c r="B3161" s="383" t="s">
        <v>17</v>
      </c>
      <c r="C3161" s="383" t="s">
        <v>18</v>
      </c>
      <c r="D3161" s="383" t="s">
        <v>19</v>
      </c>
      <c r="E3161" s="383" t="s">
        <v>668</v>
      </c>
      <c r="F3161" s="383" t="s">
        <v>10</v>
      </c>
      <c r="G3161" s="384">
        <v>750</v>
      </c>
      <c r="H3161" s="383" t="s">
        <v>724</v>
      </c>
      <c r="I3161" s="383" t="s">
        <v>725</v>
      </c>
      <c r="J3161" s="383" t="s">
        <v>617</v>
      </c>
      <c r="K3161" s="383" t="s">
        <v>618</v>
      </c>
      <c r="L3161" s="384">
        <v>27741</v>
      </c>
      <c r="M3161" s="383" t="s">
        <v>640</v>
      </c>
      <c r="N3161" s="383" t="s">
        <v>620</v>
      </c>
      <c r="O3161" s="383" t="s">
        <v>230</v>
      </c>
    </row>
    <row r="3162" spans="1:15">
      <c r="A3162" s="385">
        <v>42089</v>
      </c>
      <c r="B3162" s="383" t="s">
        <v>21</v>
      </c>
      <c r="C3162" s="383" t="s">
        <v>12</v>
      </c>
      <c r="D3162" s="383" t="s">
        <v>22</v>
      </c>
      <c r="E3162" s="383" t="s">
        <v>658</v>
      </c>
      <c r="F3162" s="383" t="s">
        <v>10</v>
      </c>
      <c r="G3162" s="384">
        <v>118</v>
      </c>
      <c r="H3162" s="383" t="s">
        <v>701</v>
      </c>
      <c r="I3162" s="383" t="s">
        <v>702</v>
      </c>
      <c r="J3162" s="383" t="s">
        <v>617</v>
      </c>
      <c r="K3162" s="383" t="s">
        <v>618</v>
      </c>
      <c r="L3162" s="384">
        <v>27741</v>
      </c>
      <c r="M3162" s="383" t="s">
        <v>640</v>
      </c>
      <c r="N3162" s="383" t="s">
        <v>620</v>
      </c>
      <c r="O3162" s="383" t="s">
        <v>230</v>
      </c>
    </row>
    <row r="3163" spans="1:15">
      <c r="A3163" s="385">
        <v>42090</v>
      </c>
      <c r="B3163" s="383" t="s">
        <v>21</v>
      </c>
      <c r="C3163" s="383" t="s">
        <v>12</v>
      </c>
      <c r="D3163" s="383" t="s">
        <v>22</v>
      </c>
      <c r="E3163" s="383" t="s">
        <v>658</v>
      </c>
      <c r="F3163" s="383" t="s">
        <v>10</v>
      </c>
      <c r="G3163" s="384">
        <v>118</v>
      </c>
      <c r="H3163" s="383" t="s">
        <v>701</v>
      </c>
      <c r="I3163" s="383" t="s">
        <v>702</v>
      </c>
      <c r="J3163" s="383" t="s">
        <v>617</v>
      </c>
      <c r="K3163" s="383" t="s">
        <v>618</v>
      </c>
      <c r="L3163" s="384">
        <v>27741</v>
      </c>
      <c r="M3163" s="383" t="s">
        <v>640</v>
      </c>
      <c r="N3163" s="383" t="s">
        <v>620</v>
      </c>
      <c r="O3163" s="383" t="s">
        <v>230</v>
      </c>
    </row>
    <row r="3164" spans="1:15">
      <c r="A3164" s="385">
        <v>42091</v>
      </c>
      <c r="B3164" s="383" t="s">
        <v>21</v>
      </c>
      <c r="C3164" s="383" t="s">
        <v>12</v>
      </c>
      <c r="D3164" s="383" t="s">
        <v>22</v>
      </c>
      <c r="E3164" s="383" t="s">
        <v>658</v>
      </c>
      <c r="F3164" s="383" t="s">
        <v>10</v>
      </c>
      <c r="G3164" s="384">
        <v>118</v>
      </c>
      <c r="H3164" s="383" t="s">
        <v>701</v>
      </c>
      <c r="I3164" s="383" t="s">
        <v>702</v>
      </c>
      <c r="J3164" s="383" t="s">
        <v>617</v>
      </c>
      <c r="K3164" s="383" t="s">
        <v>618</v>
      </c>
      <c r="L3164" s="384">
        <v>27741</v>
      </c>
      <c r="M3164" s="383" t="s">
        <v>641</v>
      </c>
      <c r="N3164" s="383" t="s">
        <v>620</v>
      </c>
      <c r="O3164" s="383" t="s">
        <v>230</v>
      </c>
    </row>
    <row r="3165" spans="1:15">
      <c r="A3165" s="385">
        <v>42092</v>
      </c>
      <c r="B3165" s="383" t="s">
        <v>21</v>
      </c>
      <c r="C3165" s="383" t="s">
        <v>12</v>
      </c>
      <c r="D3165" s="383" t="s">
        <v>22</v>
      </c>
      <c r="E3165" s="383" t="s">
        <v>658</v>
      </c>
      <c r="F3165" s="383" t="s">
        <v>10</v>
      </c>
      <c r="G3165" s="384">
        <v>118</v>
      </c>
      <c r="H3165" s="383" t="s">
        <v>701</v>
      </c>
      <c r="I3165" s="383" t="s">
        <v>702</v>
      </c>
      <c r="J3165" s="383" t="s">
        <v>617</v>
      </c>
      <c r="K3165" s="383" t="s">
        <v>618</v>
      </c>
      <c r="L3165" s="384">
        <v>27741</v>
      </c>
      <c r="M3165" s="383" t="s">
        <v>641</v>
      </c>
      <c r="N3165" s="383" t="s">
        <v>620</v>
      </c>
      <c r="O3165" s="383" t="s">
        <v>230</v>
      </c>
    </row>
    <row r="3166" spans="1:15">
      <c r="A3166" s="385">
        <v>42093</v>
      </c>
      <c r="B3166" s="383" t="s">
        <v>21</v>
      </c>
      <c r="C3166" s="383" t="s">
        <v>12</v>
      </c>
      <c r="D3166" s="383" t="s">
        <v>22</v>
      </c>
      <c r="E3166" s="383" t="s">
        <v>658</v>
      </c>
      <c r="F3166" s="383" t="s">
        <v>10</v>
      </c>
      <c r="G3166" s="384">
        <v>118</v>
      </c>
      <c r="H3166" s="383" t="s">
        <v>701</v>
      </c>
      <c r="I3166" s="383" t="s">
        <v>702</v>
      </c>
      <c r="J3166" s="383" t="s">
        <v>617</v>
      </c>
      <c r="K3166" s="383" t="s">
        <v>618</v>
      </c>
      <c r="L3166" s="384">
        <v>27741</v>
      </c>
      <c r="M3166" s="383" t="s">
        <v>641</v>
      </c>
      <c r="N3166" s="383" t="s">
        <v>620</v>
      </c>
      <c r="O3166" s="383" t="s">
        <v>230</v>
      </c>
    </row>
    <row r="3167" spans="1:15">
      <c r="A3167" s="385">
        <v>42094</v>
      </c>
      <c r="B3167" s="383" t="s">
        <v>21</v>
      </c>
      <c r="C3167" s="383" t="s">
        <v>12</v>
      </c>
      <c r="D3167" s="383" t="s">
        <v>22</v>
      </c>
      <c r="E3167" s="383" t="s">
        <v>658</v>
      </c>
      <c r="F3167" s="383" t="s">
        <v>10</v>
      </c>
      <c r="G3167" s="384">
        <v>118</v>
      </c>
      <c r="H3167" s="383" t="s">
        <v>701</v>
      </c>
      <c r="I3167" s="383" t="s">
        <v>702</v>
      </c>
      <c r="J3167" s="383" t="s">
        <v>617</v>
      </c>
      <c r="K3167" s="383" t="s">
        <v>618</v>
      </c>
      <c r="L3167" s="384">
        <v>27741</v>
      </c>
      <c r="M3167" s="383" t="s">
        <v>641</v>
      </c>
      <c r="N3167" s="383" t="s">
        <v>620</v>
      </c>
      <c r="O3167" s="383" t="s">
        <v>230</v>
      </c>
    </row>
    <row r="3168" spans="1:15">
      <c r="A3168" s="385">
        <v>42095</v>
      </c>
      <c r="B3168" s="383" t="s">
        <v>21</v>
      </c>
      <c r="C3168" s="383" t="s">
        <v>12</v>
      </c>
      <c r="D3168" s="383" t="s">
        <v>22</v>
      </c>
      <c r="E3168" s="383" t="s">
        <v>658</v>
      </c>
      <c r="F3168" s="383" t="s">
        <v>10</v>
      </c>
      <c r="G3168" s="384">
        <v>118</v>
      </c>
      <c r="H3168" s="383" t="s">
        <v>701</v>
      </c>
      <c r="I3168" s="383" t="s">
        <v>702</v>
      </c>
      <c r="J3168" s="383" t="s">
        <v>617</v>
      </c>
      <c r="K3168" s="383" t="s">
        <v>618</v>
      </c>
      <c r="L3168" s="384">
        <v>27741</v>
      </c>
      <c r="M3168" s="383" t="s">
        <v>641</v>
      </c>
      <c r="N3168" s="383" t="s">
        <v>620</v>
      </c>
      <c r="O3168" s="383" t="s">
        <v>230</v>
      </c>
    </row>
    <row r="3169" spans="1:15">
      <c r="A3169" s="385">
        <v>42096</v>
      </c>
      <c r="B3169" s="383" t="s">
        <v>21</v>
      </c>
      <c r="C3169" s="383" t="s">
        <v>12</v>
      </c>
      <c r="D3169" s="383" t="s">
        <v>22</v>
      </c>
      <c r="E3169" s="383" t="s">
        <v>658</v>
      </c>
      <c r="F3169" s="383" t="s">
        <v>10</v>
      </c>
      <c r="G3169" s="384">
        <v>118</v>
      </c>
      <c r="H3169" s="383" t="s">
        <v>701</v>
      </c>
      <c r="I3169" s="383" t="s">
        <v>702</v>
      </c>
      <c r="J3169" s="383" t="s">
        <v>617</v>
      </c>
      <c r="K3169" s="383" t="s">
        <v>618</v>
      </c>
      <c r="L3169" s="384">
        <v>27741</v>
      </c>
      <c r="M3169" s="383" t="s">
        <v>641</v>
      </c>
      <c r="N3169" s="383" t="s">
        <v>620</v>
      </c>
      <c r="O3169" s="383" t="s">
        <v>230</v>
      </c>
    </row>
    <row r="3170" spans="1:15">
      <c r="A3170" s="385">
        <v>42097</v>
      </c>
      <c r="B3170" s="383" t="s">
        <v>21</v>
      </c>
      <c r="C3170" s="383" t="s">
        <v>12</v>
      </c>
      <c r="D3170" s="383" t="s">
        <v>22</v>
      </c>
      <c r="E3170" s="383" t="s">
        <v>658</v>
      </c>
      <c r="F3170" s="383" t="s">
        <v>10</v>
      </c>
      <c r="G3170" s="384">
        <v>118</v>
      </c>
      <c r="H3170" s="383" t="s">
        <v>701</v>
      </c>
      <c r="I3170" s="383" t="s">
        <v>702</v>
      </c>
      <c r="J3170" s="383" t="s">
        <v>617</v>
      </c>
      <c r="K3170" s="383" t="s">
        <v>618</v>
      </c>
      <c r="L3170" s="384">
        <v>27741</v>
      </c>
      <c r="M3170" s="383" t="s">
        <v>641</v>
      </c>
      <c r="N3170" s="383" t="s">
        <v>620</v>
      </c>
      <c r="O3170" s="383" t="s">
        <v>230</v>
      </c>
    </row>
    <row r="3171" spans="1:15">
      <c r="A3171" s="385">
        <v>42098</v>
      </c>
      <c r="B3171" s="383" t="s">
        <v>739</v>
      </c>
      <c r="C3171" s="383" t="s">
        <v>8</v>
      </c>
      <c r="D3171" s="383" t="s">
        <v>36</v>
      </c>
      <c r="E3171" s="383" t="s">
        <v>740</v>
      </c>
      <c r="F3171" s="383" t="s">
        <v>10</v>
      </c>
      <c r="G3171" s="384">
        <v>7490</v>
      </c>
      <c r="H3171" s="383" t="s">
        <v>741</v>
      </c>
      <c r="I3171" s="383" t="s">
        <v>742</v>
      </c>
      <c r="J3171" s="383" t="s">
        <v>617</v>
      </c>
      <c r="K3171" s="383" t="s">
        <v>618</v>
      </c>
      <c r="L3171" s="384">
        <v>27751</v>
      </c>
      <c r="M3171" s="383" t="s">
        <v>641</v>
      </c>
      <c r="N3171" s="383" t="s">
        <v>620</v>
      </c>
      <c r="O3171" s="383" t="s">
        <v>230</v>
      </c>
    </row>
    <row r="3172" spans="1:15">
      <c r="A3172" s="385">
        <v>42099</v>
      </c>
      <c r="B3172" s="383" t="s">
        <v>21</v>
      </c>
      <c r="C3172" s="383" t="s">
        <v>12</v>
      </c>
      <c r="D3172" s="383" t="s">
        <v>22</v>
      </c>
      <c r="E3172" s="383" t="s">
        <v>658</v>
      </c>
      <c r="F3172" s="383" t="s">
        <v>10</v>
      </c>
      <c r="G3172" s="384">
        <v>118</v>
      </c>
      <c r="H3172" s="383" t="s">
        <v>701</v>
      </c>
      <c r="I3172" s="383" t="s">
        <v>702</v>
      </c>
      <c r="J3172" s="383" t="s">
        <v>617</v>
      </c>
      <c r="K3172" s="383" t="s">
        <v>618</v>
      </c>
      <c r="L3172" s="384">
        <v>28181</v>
      </c>
      <c r="M3172" s="383" t="s">
        <v>642</v>
      </c>
      <c r="N3172" s="383" t="s">
        <v>620</v>
      </c>
      <c r="O3172" s="383" t="s">
        <v>230</v>
      </c>
    </row>
    <row r="3173" spans="1:15">
      <c r="A3173" s="385">
        <v>42100</v>
      </c>
      <c r="B3173" s="383" t="s">
        <v>21</v>
      </c>
      <c r="C3173" s="383" t="s">
        <v>12</v>
      </c>
      <c r="D3173" s="383" t="s">
        <v>22</v>
      </c>
      <c r="E3173" s="383" t="s">
        <v>658</v>
      </c>
      <c r="F3173" s="383" t="s">
        <v>10</v>
      </c>
      <c r="G3173" s="384">
        <v>118</v>
      </c>
      <c r="H3173" s="383" t="s">
        <v>701</v>
      </c>
      <c r="I3173" s="383" t="s">
        <v>702</v>
      </c>
      <c r="J3173" s="383" t="s">
        <v>617</v>
      </c>
      <c r="K3173" s="383" t="s">
        <v>618</v>
      </c>
      <c r="L3173" s="384">
        <v>28641</v>
      </c>
      <c r="M3173" s="383" t="s">
        <v>642</v>
      </c>
      <c r="N3173" s="383" t="s">
        <v>620</v>
      </c>
      <c r="O3173" s="383" t="s">
        <v>230</v>
      </c>
    </row>
    <row r="3174" spans="1:15">
      <c r="A3174" s="385">
        <v>42101</v>
      </c>
      <c r="B3174" s="383" t="s">
        <v>21</v>
      </c>
      <c r="C3174" s="383" t="s">
        <v>12</v>
      </c>
      <c r="D3174" s="383" t="s">
        <v>22</v>
      </c>
      <c r="E3174" s="383" t="s">
        <v>658</v>
      </c>
      <c r="F3174" s="383" t="s">
        <v>10</v>
      </c>
      <c r="G3174" s="384">
        <v>118</v>
      </c>
      <c r="H3174" s="383" t="s">
        <v>701</v>
      </c>
      <c r="I3174" s="383" t="s">
        <v>702</v>
      </c>
      <c r="J3174" s="383" t="s">
        <v>617</v>
      </c>
      <c r="K3174" s="383" t="s">
        <v>618</v>
      </c>
      <c r="L3174" s="384">
        <v>29260</v>
      </c>
      <c r="M3174" s="383" t="s">
        <v>642</v>
      </c>
      <c r="N3174" s="383" t="s">
        <v>620</v>
      </c>
      <c r="O3174" s="383" t="s">
        <v>230</v>
      </c>
    </row>
    <row r="3175" spans="1:15">
      <c r="A3175" s="385">
        <v>42102</v>
      </c>
      <c r="B3175" s="383" t="s">
        <v>21</v>
      </c>
      <c r="C3175" s="383" t="s">
        <v>12</v>
      </c>
      <c r="D3175" s="383" t="s">
        <v>22</v>
      </c>
      <c r="E3175" s="383" t="s">
        <v>658</v>
      </c>
      <c r="F3175" s="383" t="s">
        <v>10</v>
      </c>
      <c r="G3175" s="384">
        <v>118</v>
      </c>
      <c r="H3175" s="383" t="s">
        <v>701</v>
      </c>
      <c r="I3175" s="383" t="s">
        <v>702</v>
      </c>
      <c r="J3175" s="383" t="s">
        <v>617</v>
      </c>
      <c r="K3175" s="383" t="s">
        <v>618</v>
      </c>
      <c r="L3175" s="384">
        <v>29608</v>
      </c>
      <c r="M3175" s="383" t="s">
        <v>642</v>
      </c>
      <c r="N3175" s="383" t="s">
        <v>620</v>
      </c>
      <c r="O3175" s="383" t="s">
        <v>230</v>
      </c>
    </row>
    <row r="3176" spans="1:15">
      <c r="A3176" s="385">
        <v>42103</v>
      </c>
      <c r="B3176" s="383" t="s">
        <v>21</v>
      </c>
      <c r="C3176" s="383" t="s">
        <v>12</v>
      </c>
      <c r="D3176" s="383" t="s">
        <v>22</v>
      </c>
      <c r="E3176" s="383" t="s">
        <v>658</v>
      </c>
      <c r="F3176" s="383" t="s">
        <v>10</v>
      </c>
      <c r="G3176" s="384">
        <v>118</v>
      </c>
      <c r="H3176" s="383" t="s">
        <v>701</v>
      </c>
      <c r="I3176" s="383" t="s">
        <v>702</v>
      </c>
      <c r="J3176" s="383" t="s">
        <v>617</v>
      </c>
      <c r="K3176" s="383" t="s">
        <v>618</v>
      </c>
      <c r="L3176" s="384">
        <v>29608</v>
      </c>
      <c r="M3176" s="383" t="s">
        <v>642</v>
      </c>
      <c r="N3176" s="383" t="s">
        <v>620</v>
      </c>
      <c r="O3176" s="383" t="s">
        <v>230</v>
      </c>
    </row>
    <row r="3177" spans="1:15">
      <c r="A3177" s="385">
        <v>42104</v>
      </c>
      <c r="B3177" s="383" t="s">
        <v>21</v>
      </c>
      <c r="C3177" s="383" t="s">
        <v>12</v>
      </c>
      <c r="D3177" s="383" t="s">
        <v>22</v>
      </c>
      <c r="E3177" s="383" t="s">
        <v>658</v>
      </c>
      <c r="F3177" s="383" t="s">
        <v>10</v>
      </c>
      <c r="G3177" s="384">
        <v>118</v>
      </c>
      <c r="H3177" s="383" t="s">
        <v>701</v>
      </c>
      <c r="I3177" s="383" t="s">
        <v>702</v>
      </c>
      <c r="J3177" s="383" t="s">
        <v>617</v>
      </c>
      <c r="K3177" s="383" t="s">
        <v>618</v>
      </c>
      <c r="L3177" s="384">
        <v>29608</v>
      </c>
      <c r="M3177" s="383" t="s">
        <v>642</v>
      </c>
      <c r="N3177" s="383" t="s">
        <v>620</v>
      </c>
      <c r="O3177" s="383" t="s">
        <v>230</v>
      </c>
    </row>
    <row r="3178" spans="1:15">
      <c r="A3178" s="385">
        <v>42105</v>
      </c>
      <c r="B3178" s="383" t="s">
        <v>21</v>
      </c>
      <c r="C3178" s="383" t="s">
        <v>12</v>
      </c>
      <c r="D3178" s="383" t="s">
        <v>22</v>
      </c>
      <c r="E3178" s="383" t="s">
        <v>658</v>
      </c>
      <c r="F3178" s="383" t="s">
        <v>10</v>
      </c>
      <c r="G3178" s="384">
        <v>118</v>
      </c>
      <c r="H3178" s="383" t="s">
        <v>701</v>
      </c>
      <c r="I3178" s="383" t="s">
        <v>702</v>
      </c>
      <c r="J3178" s="383" t="s">
        <v>617</v>
      </c>
      <c r="K3178" s="383" t="s">
        <v>618</v>
      </c>
      <c r="L3178" s="384">
        <v>29608</v>
      </c>
      <c r="M3178" s="383" t="s">
        <v>642</v>
      </c>
      <c r="N3178" s="383" t="s">
        <v>620</v>
      </c>
      <c r="O3178" s="383" t="s">
        <v>230</v>
      </c>
    </row>
    <row r="3179" spans="1:15">
      <c r="A3179" s="385">
        <v>42106</v>
      </c>
      <c r="B3179" s="383" t="s">
        <v>21</v>
      </c>
      <c r="C3179" s="383" t="s">
        <v>12</v>
      </c>
      <c r="D3179" s="383" t="s">
        <v>22</v>
      </c>
      <c r="E3179" s="383" t="s">
        <v>658</v>
      </c>
      <c r="F3179" s="383" t="s">
        <v>10</v>
      </c>
      <c r="G3179" s="384">
        <v>118</v>
      </c>
      <c r="H3179" s="383" t="s">
        <v>701</v>
      </c>
      <c r="I3179" s="383" t="s">
        <v>702</v>
      </c>
      <c r="J3179" s="383" t="s">
        <v>617</v>
      </c>
      <c r="K3179" s="383" t="s">
        <v>618</v>
      </c>
      <c r="L3179" s="384">
        <v>29608</v>
      </c>
      <c r="M3179" s="383" t="s">
        <v>642</v>
      </c>
      <c r="N3179" s="383" t="s">
        <v>620</v>
      </c>
      <c r="O3179" s="383" t="s">
        <v>230</v>
      </c>
    </row>
    <row r="3180" spans="1:15">
      <c r="A3180" s="385">
        <v>42107</v>
      </c>
      <c r="B3180" s="383" t="s">
        <v>21</v>
      </c>
      <c r="C3180" s="383" t="s">
        <v>12</v>
      </c>
      <c r="D3180" s="383" t="s">
        <v>22</v>
      </c>
      <c r="E3180" s="383" t="s">
        <v>658</v>
      </c>
      <c r="F3180" s="383" t="s">
        <v>10</v>
      </c>
      <c r="G3180" s="384">
        <v>118</v>
      </c>
      <c r="H3180" s="383" t="s">
        <v>701</v>
      </c>
      <c r="I3180" s="383" t="s">
        <v>702</v>
      </c>
      <c r="J3180" s="383" t="s">
        <v>617</v>
      </c>
      <c r="K3180" s="383" t="s">
        <v>618</v>
      </c>
      <c r="L3180" s="384">
        <v>29973</v>
      </c>
      <c r="M3180" s="383" t="s">
        <v>642</v>
      </c>
      <c r="N3180" s="383" t="s">
        <v>620</v>
      </c>
      <c r="O3180" s="383" t="s">
        <v>230</v>
      </c>
    </row>
    <row r="3181" spans="1:15">
      <c r="A3181" s="385">
        <v>42108</v>
      </c>
      <c r="B3181" s="383" t="s">
        <v>21</v>
      </c>
      <c r="C3181" s="383" t="s">
        <v>12</v>
      </c>
      <c r="D3181" s="383" t="s">
        <v>22</v>
      </c>
      <c r="E3181" s="383" t="s">
        <v>658</v>
      </c>
      <c r="F3181" s="383" t="s">
        <v>10</v>
      </c>
      <c r="G3181" s="384">
        <v>118</v>
      </c>
      <c r="H3181" s="383" t="s">
        <v>701</v>
      </c>
      <c r="I3181" s="383" t="s">
        <v>702</v>
      </c>
      <c r="J3181" s="383" t="s">
        <v>617</v>
      </c>
      <c r="K3181" s="383" t="s">
        <v>618</v>
      </c>
      <c r="L3181" s="384">
        <v>30380</v>
      </c>
      <c r="M3181" s="383" t="s">
        <v>642</v>
      </c>
      <c r="N3181" s="383" t="s">
        <v>620</v>
      </c>
      <c r="O3181" s="383" t="s">
        <v>230</v>
      </c>
    </row>
    <row r="3182" spans="1:15">
      <c r="A3182" s="385">
        <v>42109</v>
      </c>
      <c r="B3182" s="383" t="s">
        <v>21</v>
      </c>
      <c r="C3182" s="383" t="s">
        <v>12</v>
      </c>
      <c r="D3182" s="383" t="s">
        <v>22</v>
      </c>
      <c r="E3182" s="383" t="s">
        <v>658</v>
      </c>
      <c r="F3182" s="383" t="s">
        <v>10</v>
      </c>
      <c r="G3182" s="384">
        <v>118</v>
      </c>
      <c r="H3182" s="383" t="s">
        <v>701</v>
      </c>
      <c r="I3182" s="383" t="s">
        <v>702</v>
      </c>
      <c r="J3182" s="383" t="s">
        <v>617</v>
      </c>
      <c r="K3182" s="383" t="s">
        <v>618</v>
      </c>
      <c r="L3182" s="384">
        <v>30722</v>
      </c>
      <c r="M3182" s="383" t="s">
        <v>642</v>
      </c>
      <c r="N3182" s="383" t="s">
        <v>620</v>
      </c>
      <c r="O3182" s="383" t="s">
        <v>230</v>
      </c>
    </row>
    <row r="3183" spans="1:15">
      <c r="A3183" s="385">
        <v>42110</v>
      </c>
      <c r="B3183" s="383" t="s">
        <v>21</v>
      </c>
      <c r="C3183" s="383" t="s">
        <v>12</v>
      </c>
      <c r="D3183" s="383" t="s">
        <v>22</v>
      </c>
      <c r="E3183" s="383" t="s">
        <v>658</v>
      </c>
      <c r="F3183" s="383" t="s">
        <v>10</v>
      </c>
      <c r="G3183" s="384">
        <v>118</v>
      </c>
      <c r="H3183" s="383" t="s">
        <v>701</v>
      </c>
      <c r="I3183" s="383" t="s">
        <v>702</v>
      </c>
      <c r="J3183" s="383" t="s">
        <v>617</v>
      </c>
      <c r="K3183" s="383" t="s">
        <v>618</v>
      </c>
      <c r="L3183" s="384">
        <v>30780</v>
      </c>
      <c r="M3183" s="383" t="s">
        <v>642</v>
      </c>
      <c r="N3183" s="383" t="s">
        <v>620</v>
      </c>
      <c r="O3183" s="383" t="s">
        <v>230</v>
      </c>
    </row>
    <row r="3184" spans="1:15">
      <c r="A3184" s="385">
        <v>42111</v>
      </c>
      <c r="B3184" s="383" t="s">
        <v>663</v>
      </c>
      <c r="C3184" s="383" t="s">
        <v>664</v>
      </c>
      <c r="D3184" s="383" t="s">
        <v>22</v>
      </c>
      <c r="E3184" s="383" t="s">
        <v>665</v>
      </c>
      <c r="F3184" s="383" t="s">
        <v>10</v>
      </c>
      <c r="G3184" s="384">
        <v>2860</v>
      </c>
      <c r="H3184" s="383" t="s">
        <v>704</v>
      </c>
      <c r="I3184" s="383" t="s">
        <v>709</v>
      </c>
      <c r="J3184" s="383" t="s">
        <v>617</v>
      </c>
      <c r="K3184" s="383" t="s">
        <v>618</v>
      </c>
      <c r="L3184" s="384">
        <v>30780</v>
      </c>
      <c r="M3184" s="383" t="s">
        <v>642</v>
      </c>
      <c r="N3184" s="383" t="s">
        <v>620</v>
      </c>
      <c r="O3184" s="383" t="s">
        <v>230</v>
      </c>
    </row>
    <row r="3185" spans="1:15">
      <c r="A3185" s="385">
        <v>42112</v>
      </c>
      <c r="B3185" s="383" t="s">
        <v>663</v>
      </c>
      <c r="C3185" s="383" t="s">
        <v>664</v>
      </c>
      <c r="D3185" s="383" t="s">
        <v>22</v>
      </c>
      <c r="E3185" s="383" t="s">
        <v>665</v>
      </c>
      <c r="F3185" s="383" t="s">
        <v>10</v>
      </c>
      <c r="G3185" s="384">
        <v>2860</v>
      </c>
      <c r="H3185" s="383" t="s">
        <v>704</v>
      </c>
      <c r="I3185" s="383" t="s">
        <v>709</v>
      </c>
      <c r="J3185" s="383" t="s">
        <v>617</v>
      </c>
      <c r="K3185" s="383" t="s">
        <v>618</v>
      </c>
      <c r="L3185" s="384">
        <v>30780</v>
      </c>
      <c r="M3185" s="383" t="s">
        <v>642</v>
      </c>
      <c r="N3185" s="383" t="s">
        <v>620</v>
      </c>
      <c r="O3185" s="383" t="s">
        <v>230</v>
      </c>
    </row>
    <row r="3186" spans="1:15">
      <c r="A3186" s="385">
        <v>42113</v>
      </c>
      <c r="B3186" s="383" t="s">
        <v>663</v>
      </c>
      <c r="C3186" s="383" t="s">
        <v>664</v>
      </c>
      <c r="D3186" s="383" t="s">
        <v>22</v>
      </c>
      <c r="E3186" s="383" t="s">
        <v>665</v>
      </c>
      <c r="F3186" s="383" t="s">
        <v>10</v>
      </c>
      <c r="G3186" s="384">
        <v>2860</v>
      </c>
      <c r="H3186" s="383" t="s">
        <v>704</v>
      </c>
      <c r="I3186" s="383" t="s">
        <v>709</v>
      </c>
      <c r="J3186" s="383" t="s">
        <v>617</v>
      </c>
      <c r="K3186" s="383" t="s">
        <v>618</v>
      </c>
      <c r="L3186" s="384">
        <v>30780</v>
      </c>
      <c r="M3186" s="383" t="s">
        <v>643</v>
      </c>
      <c r="N3186" s="383" t="s">
        <v>620</v>
      </c>
      <c r="O3186" s="383" t="s">
        <v>230</v>
      </c>
    </row>
    <row r="3187" spans="1:15">
      <c r="A3187" s="385">
        <v>42114</v>
      </c>
      <c r="B3187" s="383" t="s">
        <v>663</v>
      </c>
      <c r="C3187" s="383" t="s">
        <v>664</v>
      </c>
      <c r="D3187" s="383" t="s">
        <v>22</v>
      </c>
      <c r="E3187" s="383" t="s">
        <v>665</v>
      </c>
      <c r="F3187" s="383" t="s">
        <v>10</v>
      </c>
      <c r="G3187" s="384">
        <v>2274</v>
      </c>
      <c r="H3187" s="383" t="s">
        <v>704</v>
      </c>
      <c r="I3187" s="383" t="s">
        <v>707</v>
      </c>
      <c r="J3187" s="383" t="s">
        <v>617</v>
      </c>
      <c r="K3187" s="383" t="s">
        <v>618</v>
      </c>
      <c r="L3187" s="384">
        <v>30780</v>
      </c>
      <c r="M3187" s="383" t="s">
        <v>643</v>
      </c>
      <c r="N3187" s="383" t="s">
        <v>620</v>
      </c>
      <c r="O3187" s="383" t="s">
        <v>230</v>
      </c>
    </row>
    <row r="3188" spans="1:15">
      <c r="A3188" s="385">
        <v>42115</v>
      </c>
      <c r="B3188" s="383" t="s">
        <v>663</v>
      </c>
      <c r="C3188" s="383" t="s">
        <v>664</v>
      </c>
      <c r="D3188" s="383" t="s">
        <v>22</v>
      </c>
      <c r="E3188" s="383" t="s">
        <v>665</v>
      </c>
      <c r="F3188" s="383" t="s">
        <v>10</v>
      </c>
      <c r="G3188" s="384">
        <v>2274</v>
      </c>
      <c r="H3188" s="383" t="s">
        <v>704</v>
      </c>
      <c r="I3188" s="383" t="s">
        <v>707</v>
      </c>
      <c r="J3188" s="383" t="s">
        <v>617</v>
      </c>
      <c r="K3188" s="383" t="s">
        <v>618</v>
      </c>
      <c r="L3188" s="384">
        <v>30780</v>
      </c>
      <c r="M3188" s="383" t="s">
        <v>643</v>
      </c>
      <c r="N3188" s="383" t="s">
        <v>620</v>
      </c>
      <c r="O3188" s="383" t="s">
        <v>230</v>
      </c>
    </row>
    <row r="3189" spans="1:15">
      <c r="A3189" s="385">
        <v>42116</v>
      </c>
      <c r="B3189" s="383" t="s">
        <v>11</v>
      </c>
      <c r="C3189" s="383" t="s">
        <v>12</v>
      </c>
      <c r="D3189" s="383" t="s">
        <v>13</v>
      </c>
      <c r="E3189" s="383" t="s">
        <v>678</v>
      </c>
      <c r="F3189" s="383" t="s">
        <v>10</v>
      </c>
      <c r="G3189" s="384">
        <v>110</v>
      </c>
      <c r="H3189" s="383" t="s">
        <v>726</v>
      </c>
      <c r="I3189" s="383" t="s">
        <v>727</v>
      </c>
      <c r="J3189" s="383" t="s">
        <v>617</v>
      </c>
      <c r="K3189" s="383" t="s">
        <v>618</v>
      </c>
      <c r="L3189" s="384">
        <v>30780</v>
      </c>
      <c r="M3189" s="383" t="s">
        <v>643</v>
      </c>
      <c r="N3189" s="383" t="s">
        <v>620</v>
      </c>
      <c r="O3189" s="383" t="s">
        <v>230</v>
      </c>
    </row>
    <row r="3190" spans="1:15">
      <c r="A3190" s="385">
        <v>42117</v>
      </c>
      <c r="B3190" s="383" t="s">
        <v>11</v>
      </c>
      <c r="C3190" s="383" t="s">
        <v>12</v>
      </c>
      <c r="D3190" s="383" t="s">
        <v>13</v>
      </c>
      <c r="E3190" s="383" t="s">
        <v>678</v>
      </c>
      <c r="F3190" s="383" t="s">
        <v>10</v>
      </c>
      <c r="G3190" s="384">
        <v>247</v>
      </c>
      <c r="H3190" s="383" t="s">
        <v>730</v>
      </c>
      <c r="I3190" s="383" t="s">
        <v>731</v>
      </c>
      <c r="J3190" s="383" t="s">
        <v>617</v>
      </c>
      <c r="K3190" s="383" t="s">
        <v>618</v>
      </c>
      <c r="L3190" s="384">
        <v>30780</v>
      </c>
      <c r="M3190" s="383" t="s">
        <v>643</v>
      </c>
      <c r="N3190" s="383" t="s">
        <v>620</v>
      </c>
      <c r="O3190" s="383" t="s">
        <v>230</v>
      </c>
    </row>
    <row r="3191" spans="1:15">
      <c r="A3191" s="385">
        <v>42118</v>
      </c>
      <c r="B3191" s="383" t="s">
        <v>11</v>
      </c>
      <c r="C3191" s="383" t="s">
        <v>12</v>
      </c>
      <c r="D3191" s="383" t="s">
        <v>13</v>
      </c>
      <c r="E3191" s="383" t="s">
        <v>678</v>
      </c>
      <c r="F3191" s="383" t="s">
        <v>10</v>
      </c>
      <c r="G3191" s="384">
        <v>247</v>
      </c>
      <c r="H3191" s="383" t="s">
        <v>730</v>
      </c>
      <c r="I3191" s="383" t="s">
        <v>731</v>
      </c>
      <c r="J3191" s="383" t="s">
        <v>617</v>
      </c>
      <c r="K3191" s="383" t="s">
        <v>618</v>
      </c>
      <c r="L3191" s="384">
        <v>30780</v>
      </c>
      <c r="M3191" s="383" t="s">
        <v>643</v>
      </c>
      <c r="N3191" s="383" t="s">
        <v>620</v>
      </c>
      <c r="O3191" s="383" t="s">
        <v>230</v>
      </c>
    </row>
    <row r="3192" spans="1:15">
      <c r="A3192" s="385">
        <v>42119</v>
      </c>
      <c r="B3192" s="383" t="s">
        <v>21</v>
      </c>
      <c r="C3192" s="383" t="s">
        <v>12</v>
      </c>
      <c r="D3192" s="383" t="s">
        <v>22</v>
      </c>
      <c r="E3192" s="383" t="s">
        <v>658</v>
      </c>
      <c r="F3192" s="383" t="s">
        <v>10</v>
      </c>
      <c r="G3192" s="384">
        <v>1560</v>
      </c>
      <c r="H3192" s="383" t="s">
        <v>733</v>
      </c>
      <c r="I3192" s="383" t="s">
        <v>734</v>
      </c>
      <c r="J3192" s="383" t="s">
        <v>617</v>
      </c>
      <c r="K3192" s="383" t="s">
        <v>618</v>
      </c>
      <c r="L3192" s="384">
        <v>30780</v>
      </c>
      <c r="M3192" s="383" t="s">
        <v>643</v>
      </c>
      <c r="N3192" s="383" t="s">
        <v>620</v>
      </c>
      <c r="O3192" s="383" t="s">
        <v>230</v>
      </c>
    </row>
    <row r="3193" spans="1:15">
      <c r="A3193" s="385">
        <v>42120</v>
      </c>
      <c r="B3193" s="383" t="s">
        <v>21</v>
      </c>
      <c r="C3193" s="383" t="s">
        <v>12</v>
      </c>
      <c r="D3193" s="383" t="s">
        <v>22</v>
      </c>
      <c r="E3193" s="383" t="s">
        <v>658</v>
      </c>
      <c r="F3193" s="383" t="s">
        <v>10</v>
      </c>
      <c r="G3193" s="384">
        <v>1560</v>
      </c>
      <c r="H3193" s="383" t="s">
        <v>733</v>
      </c>
      <c r="I3193" s="383" t="s">
        <v>734</v>
      </c>
      <c r="J3193" s="383" t="s">
        <v>617</v>
      </c>
      <c r="K3193" s="383" t="s">
        <v>618</v>
      </c>
      <c r="L3193" s="384">
        <v>30780</v>
      </c>
      <c r="M3193" s="383" t="s">
        <v>643</v>
      </c>
      <c r="N3193" s="383" t="s">
        <v>620</v>
      </c>
      <c r="O3193" s="383" t="s">
        <v>230</v>
      </c>
    </row>
    <row r="3194" spans="1:15">
      <c r="A3194" s="385">
        <v>42121</v>
      </c>
      <c r="B3194" s="383" t="s">
        <v>11</v>
      </c>
      <c r="C3194" s="383" t="s">
        <v>12</v>
      </c>
      <c r="D3194" s="383" t="s">
        <v>13</v>
      </c>
      <c r="E3194" s="383" t="s">
        <v>678</v>
      </c>
      <c r="F3194" s="383" t="s">
        <v>10</v>
      </c>
      <c r="G3194" s="384">
        <v>247</v>
      </c>
      <c r="H3194" s="383" t="s">
        <v>730</v>
      </c>
      <c r="I3194" s="383" t="s">
        <v>731</v>
      </c>
      <c r="J3194" s="383" t="s">
        <v>617</v>
      </c>
      <c r="K3194" s="383" t="s">
        <v>618</v>
      </c>
      <c r="L3194" s="384">
        <v>30780</v>
      </c>
      <c r="M3194" s="383" t="s">
        <v>643</v>
      </c>
      <c r="N3194" s="383" t="s">
        <v>620</v>
      </c>
      <c r="O3194" s="383" t="s">
        <v>230</v>
      </c>
    </row>
    <row r="3195" spans="1:15">
      <c r="A3195" s="385">
        <v>42122</v>
      </c>
      <c r="B3195" s="383" t="s">
        <v>21</v>
      </c>
      <c r="C3195" s="383" t="s">
        <v>12</v>
      </c>
      <c r="D3195" s="383" t="s">
        <v>22</v>
      </c>
      <c r="E3195" s="383" t="s">
        <v>658</v>
      </c>
      <c r="F3195" s="383" t="s">
        <v>10</v>
      </c>
      <c r="G3195" s="384">
        <v>1560</v>
      </c>
      <c r="H3195" s="383" t="s">
        <v>733</v>
      </c>
      <c r="I3195" s="383" t="s">
        <v>734</v>
      </c>
      <c r="J3195" s="383" t="s">
        <v>617</v>
      </c>
      <c r="K3195" s="383" t="s">
        <v>618</v>
      </c>
      <c r="L3195" s="384">
        <v>30780</v>
      </c>
      <c r="M3195" s="383" t="s">
        <v>643</v>
      </c>
      <c r="N3195" s="383" t="s">
        <v>620</v>
      </c>
      <c r="O3195" s="383" t="s">
        <v>230</v>
      </c>
    </row>
    <row r="3196" spans="1:15">
      <c r="A3196" s="385">
        <v>42123</v>
      </c>
      <c r="B3196" s="383" t="s">
        <v>11</v>
      </c>
      <c r="C3196" s="383" t="s">
        <v>12</v>
      </c>
      <c r="D3196" s="383" t="s">
        <v>13</v>
      </c>
      <c r="E3196" s="383" t="s">
        <v>678</v>
      </c>
      <c r="F3196" s="383" t="s">
        <v>10</v>
      </c>
      <c r="G3196" s="384">
        <v>110</v>
      </c>
      <c r="H3196" s="383" t="s">
        <v>726</v>
      </c>
      <c r="I3196" s="383" t="s">
        <v>727</v>
      </c>
      <c r="J3196" s="383" t="s">
        <v>617</v>
      </c>
      <c r="K3196" s="383" t="s">
        <v>618</v>
      </c>
      <c r="L3196" s="384">
        <v>30780</v>
      </c>
      <c r="M3196" s="383" t="s">
        <v>643</v>
      </c>
      <c r="N3196" s="383" t="s">
        <v>620</v>
      </c>
      <c r="O3196" s="383" t="s">
        <v>230</v>
      </c>
    </row>
    <row r="3197" spans="1:15">
      <c r="A3197" s="385">
        <v>42124</v>
      </c>
      <c r="B3197" s="383" t="s">
        <v>21</v>
      </c>
      <c r="C3197" s="383" t="s">
        <v>12</v>
      </c>
      <c r="D3197" s="383" t="s">
        <v>22</v>
      </c>
      <c r="E3197" s="383" t="s">
        <v>658</v>
      </c>
      <c r="F3197" s="383" t="s">
        <v>10</v>
      </c>
      <c r="G3197" s="384">
        <v>1560</v>
      </c>
      <c r="H3197" s="383" t="s">
        <v>733</v>
      </c>
      <c r="I3197" s="383" t="s">
        <v>734</v>
      </c>
      <c r="J3197" s="383" t="s">
        <v>617</v>
      </c>
      <c r="K3197" s="383" t="s">
        <v>618</v>
      </c>
      <c r="L3197" s="384">
        <v>30780</v>
      </c>
      <c r="M3197" s="383" t="s">
        <v>643</v>
      </c>
      <c r="N3197" s="383" t="s">
        <v>620</v>
      </c>
      <c r="O3197" s="383" t="s">
        <v>230</v>
      </c>
    </row>
    <row r="3198" spans="1:15">
      <c r="A3198" s="385">
        <v>42125</v>
      </c>
      <c r="B3198" s="383" t="s">
        <v>11</v>
      </c>
      <c r="C3198" s="383" t="s">
        <v>12</v>
      </c>
      <c r="D3198" s="383" t="s">
        <v>13</v>
      </c>
      <c r="E3198" s="383" t="s">
        <v>678</v>
      </c>
      <c r="F3198" s="383" t="s">
        <v>10</v>
      </c>
      <c r="G3198" s="384">
        <v>110</v>
      </c>
      <c r="H3198" s="383" t="s">
        <v>726</v>
      </c>
      <c r="I3198" s="383" t="s">
        <v>727</v>
      </c>
      <c r="J3198" s="383" t="s">
        <v>617</v>
      </c>
      <c r="K3198" s="383" t="s">
        <v>618</v>
      </c>
      <c r="L3198" s="384">
        <v>30780</v>
      </c>
      <c r="M3198" s="383" t="s">
        <v>643</v>
      </c>
      <c r="N3198" s="383" t="s">
        <v>620</v>
      </c>
      <c r="O3198" s="383" t="s">
        <v>230</v>
      </c>
    </row>
    <row r="3199" spans="1:15">
      <c r="A3199" s="385">
        <v>42126</v>
      </c>
      <c r="B3199" s="383" t="s">
        <v>11</v>
      </c>
      <c r="C3199" s="383" t="s">
        <v>12</v>
      </c>
      <c r="D3199" s="383" t="s">
        <v>13</v>
      </c>
      <c r="E3199" s="383" t="s">
        <v>678</v>
      </c>
      <c r="F3199" s="383" t="s">
        <v>10</v>
      </c>
      <c r="G3199" s="384">
        <v>247</v>
      </c>
      <c r="H3199" s="383" t="s">
        <v>730</v>
      </c>
      <c r="I3199" s="383" t="s">
        <v>731</v>
      </c>
      <c r="J3199" s="383" t="s">
        <v>617</v>
      </c>
      <c r="K3199" s="383" t="s">
        <v>618</v>
      </c>
      <c r="L3199" s="384">
        <v>30780</v>
      </c>
      <c r="M3199" s="383" t="s">
        <v>643</v>
      </c>
      <c r="N3199" s="383" t="s">
        <v>620</v>
      </c>
      <c r="O3199" s="383" t="s">
        <v>230</v>
      </c>
    </row>
    <row r="3200" spans="1:15">
      <c r="A3200" s="385">
        <v>42127</v>
      </c>
      <c r="B3200" s="383" t="s">
        <v>21</v>
      </c>
      <c r="C3200" s="383" t="s">
        <v>12</v>
      </c>
      <c r="D3200" s="383" t="s">
        <v>22</v>
      </c>
      <c r="E3200" s="383" t="s">
        <v>658</v>
      </c>
      <c r="F3200" s="383" t="s">
        <v>10</v>
      </c>
      <c r="G3200" s="384">
        <v>1328</v>
      </c>
      <c r="H3200" s="383" t="s">
        <v>733</v>
      </c>
      <c r="I3200" s="383" t="s">
        <v>735</v>
      </c>
      <c r="J3200" s="383" t="s">
        <v>617</v>
      </c>
      <c r="K3200" s="383" t="s">
        <v>618</v>
      </c>
      <c r="L3200" s="384">
        <v>30780</v>
      </c>
      <c r="M3200" s="383" t="s">
        <v>643</v>
      </c>
      <c r="N3200" s="383" t="s">
        <v>620</v>
      </c>
      <c r="O3200" s="383" t="s">
        <v>230</v>
      </c>
    </row>
    <row r="3201" spans="1:15">
      <c r="A3201" s="385">
        <v>42128</v>
      </c>
      <c r="B3201" s="383" t="s">
        <v>21</v>
      </c>
      <c r="C3201" s="383" t="s">
        <v>12</v>
      </c>
      <c r="D3201" s="383" t="s">
        <v>22</v>
      </c>
      <c r="E3201" s="383" t="s">
        <v>658</v>
      </c>
      <c r="F3201" s="383" t="s">
        <v>10</v>
      </c>
      <c r="G3201" s="384">
        <v>2628</v>
      </c>
      <c r="H3201" s="383" t="s">
        <v>733</v>
      </c>
      <c r="I3201" s="383" t="s">
        <v>735</v>
      </c>
      <c r="J3201" s="383" t="s">
        <v>617</v>
      </c>
      <c r="K3201" s="383" t="s">
        <v>618</v>
      </c>
      <c r="L3201" s="384">
        <v>30780</v>
      </c>
      <c r="M3201" s="383" t="s">
        <v>643</v>
      </c>
      <c r="N3201" s="383" t="s">
        <v>620</v>
      </c>
      <c r="O3201" s="383" t="s">
        <v>230</v>
      </c>
    </row>
    <row r="3202" spans="1:15">
      <c r="A3202" s="385">
        <v>42129</v>
      </c>
      <c r="B3202" s="383" t="s">
        <v>663</v>
      </c>
      <c r="C3202" s="383" t="s">
        <v>664</v>
      </c>
      <c r="D3202" s="383" t="s">
        <v>22</v>
      </c>
      <c r="E3202" s="383" t="s">
        <v>665</v>
      </c>
      <c r="F3202" s="383" t="s">
        <v>10</v>
      </c>
      <c r="G3202" s="384">
        <v>2274</v>
      </c>
      <c r="H3202" s="383" t="s">
        <v>704</v>
      </c>
      <c r="I3202" s="383" t="s">
        <v>707</v>
      </c>
      <c r="J3202" s="383" t="s">
        <v>617</v>
      </c>
      <c r="K3202" s="383" t="s">
        <v>618</v>
      </c>
      <c r="L3202" s="384">
        <v>30780</v>
      </c>
      <c r="M3202" s="383" t="s">
        <v>643</v>
      </c>
      <c r="N3202" s="383" t="s">
        <v>620</v>
      </c>
      <c r="O3202" s="383" t="s">
        <v>230</v>
      </c>
    </row>
    <row r="3203" spans="1:15">
      <c r="A3203" s="385">
        <v>42130</v>
      </c>
      <c r="B3203" s="383" t="s">
        <v>663</v>
      </c>
      <c r="C3203" s="383" t="s">
        <v>664</v>
      </c>
      <c r="D3203" s="383" t="s">
        <v>22</v>
      </c>
      <c r="E3203" s="383" t="s">
        <v>665</v>
      </c>
      <c r="F3203" s="383" t="s">
        <v>10</v>
      </c>
      <c r="G3203" s="384">
        <v>2274</v>
      </c>
      <c r="H3203" s="383" t="s">
        <v>704</v>
      </c>
      <c r="I3203" s="383" t="s">
        <v>707</v>
      </c>
      <c r="J3203" s="383" t="s">
        <v>617</v>
      </c>
      <c r="K3203" s="383" t="s">
        <v>618</v>
      </c>
      <c r="L3203" s="384">
        <v>30780</v>
      </c>
      <c r="M3203" s="383" t="s">
        <v>643</v>
      </c>
      <c r="N3203" s="383" t="s">
        <v>620</v>
      </c>
      <c r="O3203" s="383" t="s">
        <v>230</v>
      </c>
    </row>
    <row r="3204" spans="1:15">
      <c r="A3204" s="385">
        <v>42131</v>
      </c>
      <c r="B3204" s="383" t="s">
        <v>663</v>
      </c>
      <c r="C3204" s="383" t="s">
        <v>664</v>
      </c>
      <c r="D3204" s="383" t="s">
        <v>22</v>
      </c>
      <c r="E3204" s="383" t="s">
        <v>665</v>
      </c>
      <c r="F3204" s="383" t="s">
        <v>10</v>
      </c>
      <c r="G3204" s="384">
        <v>2274</v>
      </c>
      <c r="H3204" s="383" t="s">
        <v>704</v>
      </c>
      <c r="I3204" s="383" t="s">
        <v>707</v>
      </c>
      <c r="J3204" s="383" t="s">
        <v>617</v>
      </c>
      <c r="K3204" s="383" t="s">
        <v>618</v>
      </c>
      <c r="L3204" s="384">
        <v>30780</v>
      </c>
      <c r="M3204" s="383" t="s">
        <v>643</v>
      </c>
      <c r="N3204" s="383" t="s">
        <v>620</v>
      </c>
      <c r="O3204" s="383" t="s">
        <v>230</v>
      </c>
    </row>
    <row r="3205" spans="1:15">
      <c r="A3205" s="385">
        <v>42132</v>
      </c>
      <c r="B3205" s="383" t="s">
        <v>663</v>
      </c>
      <c r="C3205" s="383" t="s">
        <v>664</v>
      </c>
      <c r="D3205" s="383" t="s">
        <v>22</v>
      </c>
      <c r="E3205" s="383" t="s">
        <v>665</v>
      </c>
      <c r="F3205" s="383" t="s">
        <v>10</v>
      </c>
      <c r="G3205" s="384">
        <v>2274</v>
      </c>
      <c r="H3205" s="383" t="s">
        <v>704</v>
      </c>
      <c r="I3205" s="383" t="s">
        <v>707</v>
      </c>
      <c r="J3205" s="383" t="s">
        <v>617</v>
      </c>
      <c r="K3205" s="383" t="s">
        <v>618</v>
      </c>
      <c r="L3205" s="384">
        <v>30780</v>
      </c>
      <c r="M3205" s="383" t="s">
        <v>643</v>
      </c>
      <c r="N3205" s="383" t="s">
        <v>620</v>
      </c>
      <c r="O3205" s="383" t="s">
        <v>230</v>
      </c>
    </row>
    <row r="3206" spans="1:15">
      <c r="A3206" s="385">
        <v>42133</v>
      </c>
      <c r="B3206" s="383" t="s">
        <v>11</v>
      </c>
      <c r="C3206" s="383" t="s">
        <v>12</v>
      </c>
      <c r="D3206" s="383" t="s">
        <v>13</v>
      </c>
      <c r="E3206" s="383" t="s">
        <v>678</v>
      </c>
      <c r="F3206" s="383" t="s">
        <v>10</v>
      </c>
      <c r="G3206" s="384">
        <v>410</v>
      </c>
      <c r="H3206" s="383" t="s">
        <v>743</v>
      </c>
      <c r="I3206" s="383" t="s">
        <v>744</v>
      </c>
      <c r="J3206" s="383" t="s">
        <v>617</v>
      </c>
      <c r="K3206" s="383" t="s">
        <v>618</v>
      </c>
      <c r="L3206" s="384">
        <v>30780</v>
      </c>
      <c r="M3206" s="383" t="s">
        <v>643</v>
      </c>
      <c r="N3206" s="383" t="s">
        <v>620</v>
      </c>
      <c r="O3206" s="383" t="s">
        <v>230</v>
      </c>
    </row>
    <row r="3207" spans="1:15">
      <c r="A3207" s="385">
        <v>42134</v>
      </c>
      <c r="B3207" s="383" t="s">
        <v>11</v>
      </c>
      <c r="C3207" s="383" t="s">
        <v>12</v>
      </c>
      <c r="D3207" s="383" t="s">
        <v>13</v>
      </c>
      <c r="E3207" s="383" t="s">
        <v>678</v>
      </c>
      <c r="F3207" s="383" t="s">
        <v>10</v>
      </c>
      <c r="G3207" s="384">
        <v>410</v>
      </c>
      <c r="H3207" s="383" t="s">
        <v>743</v>
      </c>
      <c r="I3207" s="383" t="s">
        <v>744</v>
      </c>
      <c r="J3207" s="383" t="s">
        <v>617</v>
      </c>
      <c r="K3207" s="383" t="s">
        <v>618</v>
      </c>
      <c r="L3207" s="384">
        <v>30780</v>
      </c>
      <c r="M3207" s="383" t="s">
        <v>643</v>
      </c>
      <c r="N3207" s="383" t="s">
        <v>620</v>
      </c>
      <c r="O3207" s="383" t="s">
        <v>230</v>
      </c>
    </row>
    <row r="3208" spans="1:15">
      <c r="A3208" s="385">
        <v>42135</v>
      </c>
      <c r="B3208" s="383" t="s">
        <v>646</v>
      </c>
      <c r="C3208" s="383" t="s">
        <v>8</v>
      </c>
      <c r="D3208" s="383" t="s">
        <v>32</v>
      </c>
      <c r="E3208" s="383" t="s">
        <v>647</v>
      </c>
      <c r="F3208" s="383" t="s">
        <v>10</v>
      </c>
      <c r="G3208" s="384">
        <v>1618</v>
      </c>
      <c r="H3208" s="383" t="s">
        <v>747</v>
      </c>
      <c r="I3208" s="383" t="s">
        <v>748</v>
      </c>
      <c r="J3208" s="383" t="s">
        <v>617</v>
      </c>
      <c r="K3208" s="383" t="s">
        <v>618</v>
      </c>
      <c r="L3208" s="384">
        <v>30780</v>
      </c>
      <c r="M3208" s="383" t="s">
        <v>643</v>
      </c>
      <c r="N3208" s="383" t="s">
        <v>620</v>
      </c>
      <c r="O3208" s="383" t="s">
        <v>230</v>
      </c>
    </row>
    <row r="3209" spans="1:15">
      <c r="A3209" s="385">
        <v>42136</v>
      </c>
      <c r="B3209" s="383" t="s">
        <v>21</v>
      </c>
      <c r="C3209" s="383" t="s">
        <v>12</v>
      </c>
      <c r="D3209" s="383" t="s">
        <v>22</v>
      </c>
      <c r="E3209" s="383" t="s">
        <v>658</v>
      </c>
      <c r="F3209" s="383" t="s">
        <v>10</v>
      </c>
      <c r="G3209" s="384">
        <v>2628</v>
      </c>
      <c r="H3209" s="383" t="s">
        <v>733</v>
      </c>
      <c r="I3209" s="383" t="s">
        <v>735</v>
      </c>
      <c r="J3209" s="383" t="s">
        <v>617</v>
      </c>
      <c r="K3209" s="383" t="s">
        <v>618</v>
      </c>
      <c r="L3209" s="384">
        <v>30780</v>
      </c>
      <c r="M3209" s="383" t="s">
        <v>643</v>
      </c>
      <c r="N3209" s="383" t="s">
        <v>620</v>
      </c>
      <c r="O3209" s="383" t="s">
        <v>230</v>
      </c>
    </row>
    <row r="3210" spans="1:15">
      <c r="A3210" s="385">
        <v>42137</v>
      </c>
      <c r="B3210" s="383" t="s">
        <v>739</v>
      </c>
      <c r="C3210" s="383" t="s">
        <v>8</v>
      </c>
      <c r="D3210" s="383" t="s">
        <v>36</v>
      </c>
      <c r="E3210" s="383" t="s">
        <v>740</v>
      </c>
      <c r="F3210" s="383" t="s">
        <v>10</v>
      </c>
      <c r="G3210" s="384">
        <v>5098</v>
      </c>
      <c r="H3210" s="383" t="s">
        <v>741</v>
      </c>
      <c r="I3210" s="383" t="s">
        <v>742</v>
      </c>
      <c r="J3210" s="383" t="s">
        <v>617</v>
      </c>
      <c r="K3210" s="383" t="s">
        <v>618</v>
      </c>
      <c r="L3210" s="384">
        <v>30780</v>
      </c>
      <c r="M3210" s="383" t="s">
        <v>644</v>
      </c>
      <c r="N3210" s="383" t="s">
        <v>620</v>
      </c>
      <c r="O3210" s="383" t="s">
        <v>230</v>
      </c>
    </row>
    <row r="3211" spans="1:15">
      <c r="A3211" s="385">
        <v>42138</v>
      </c>
      <c r="B3211" s="383" t="s">
        <v>739</v>
      </c>
      <c r="C3211" s="383" t="s">
        <v>8</v>
      </c>
      <c r="D3211" s="383" t="s">
        <v>36</v>
      </c>
      <c r="E3211" s="383" t="s">
        <v>740</v>
      </c>
      <c r="F3211" s="383" t="s">
        <v>10</v>
      </c>
      <c r="G3211" s="384">
        <v>5098</v>
      </c>
      <c r="H3211" s="383" t="s">
        <v>741</v>
      </c>
      <c r="I3211" s="383" t="s">
        <v>742</v>
      </c>
      <c r="J3211" s="383" t="s">
        <v>617</v>
      </c>
      <c r="K3211" s="383" t="s">
        <v>618</v>
      </c>
      <c r="L3211" s="384">
        <v>30780</v>
      </c>
      <c r="M3211" s="383" t="s">
        <v>644</v>
      </c>
      <c r="N3211" s="383" t="s">
        <v>620</v>
      </c>
      <c r="O3211" s="383" t="s">
        <v>230</v>
      </c>
    </row>
    <row r="3212" spans="1:15">
      <c r="A3212" s="385">
        <v>42139</v>
      </c>
      <c r="B3212" s="383" t="s">
        <v>739</v>
      </c>
      <c r="C3212" s="383" t="s">
        <v>8</v>
      </c>
      <c r="D3212" s="383" t="s">
        <v>36</v>
      </c>
      <c r="E3212" s="383" t="s">
        <v>740</v>
      </c>
      <c r="F3212" s="383" t="s">
        <v>10</v>
      </c>
      <c r="G3212" s="384">
        <v>5098</v>
      </c>
      <c r="H3212" s="383" t="s">
        <v>741</v>
      </c>
      <c r="I3212" s="383" t="s">
        <v>742</v>
      </c>
      <c r="J3212" s="383" t="s">
        <v>617</v>
      </c>
      <c r="K3212" s="383" t="s">
        <v>618</v>
      </c>
      <c r="L3212" s="384">
        <v>30780</v>
      </c>
      <c r="M3212" s="383" t="s">
        <v>644</v>
      </c>
      <c r="N3212" s="383" t="s">
        <v>620</v>
      </c>
      <c r="O3212" s="383" t="s">
        <v>230</v>
      </c>
    </row>
    <row r="3213" spans="1:15">
      <c r="A3213" s="385">
        <v>42140</v>
      </c>
      <c r="B3213" s="383" t="s">
        <v>739</v>
      </c>
      <c r="C3213" s="383" t="s">
        <v>8</v>
      </c>
      <c r="D3213" s="383" t="s">
        <v>36</v>
      </c>
      <c r="E3213" s="383" t="s">
        <v>740</v>
      </c>
      <c r="F3213" s="383" t="s">
        <v>10</v>
      </c>
      <c r="G3213" s="384">
        <v>4084</v>
      </c>
      <c r="H3213" s="383" t="s">
        <v>741</v>
      </c>
      <c r="I3213" s="383" t="s">
        <v>745</v>
      </c>
      <c r="J3213" s="383" t="s">
        <v>617</v>
      </c>
      <c r="K3213" s="383" t="s">
        <v>618</v>
      </c>
      <c r="L3213" s="384">
        <v>30780</v>
      </c>
      <c r="M3213" s="383" t="s">
        <v>644</v>
      </c>
      <c r="N3213" s="383" t="s">
        <v>620</v>
      </c>
      <c r="O3213" s="383" t="s">
        <v>230</v>
      </c>
    </row>
    <row r="3214" spans="1:15">
      <c r="A3214" s="385">
        <v>42141</v>
      </c>
      <c r="B3214" s="383" t="s">
        <v>739</v>
      </c>
      <c r="C3214" s="383" t="s">
        <v>8</v>
      </c>
      <c r="D3214" s="383" t="s">
        <v>36</v>
      </c>
      <c r="E3214" s="383" t="s">
        <v>740</v>
      </c>
      <c r="F3214" s="383" t="s">
        <v>10</v>
      </c>
      <c r="G3214" s="384">
        <v>4084</v>
      </c>
      <c r="H3214" s="383" t="s">
        <v>741</v>
      </c>
      <c r="I3214" s="383" t="s">
        <v>745</v>
      </c>
      <c r="J3214" s="383" t="s">
        <v>617</v>
      </c>
      <c r="K3214" s="383" t="s">
        <v>618</v>
      </c>
      <c r="L3214" s="384">
        <v>30780</v>
      </c>
      <c r="M3214" s="383" t="s">
        <v>644</v>
      </c>
      <c r="N3214" s="383" t="s">
        <v>620</v>
      </c>
      <c r="O3214" s="383" t="s">
        <v>230</v>
      </c>
    </row>
    <row r="3215" spans="1:15">
      <c r="A3215" s="385">
        <v>42142</v>
      </c>
      <c r="B3215" s="383" t="s">
        <v>21</v>
      </c>
      <c r="C3215" s="383" t="s">
        <v>12</v>
      </c>
      <c r="D3215" s="383" t="s">
        <v>22</v>
      </c>
      <c r="E3215" s="383" t="s">
        <v>658</v>
      </c>
      <c r="F3215" s="383" t="s">
        <v>10</v>
      </c>
      <c r="G3215" s="384">
        <v>520</v>
      </c>
      <c r="H3215" s="383" t="s">
        <v>733</v>
      </c>
      <c r="I3215" s="383" t="s">
        <v>734</v>
      </c>
      <c r="J3215" s="383" t="s">
        <v>617</v>
      </c>
      <c r="K3215" s="383" t="s">
        <v>618</v>
      </c>
      <c r="L3215" s="384">
        <v>30780</v>
      </c>
      <c r="M3215" s="383" t="s">
        <v>644</v>
      </c>
      <c r="N3215" s="383" t="s">
        <v>620</v>
      </c>
      <c r="O3215" s="383" t="s">
        <v>230</v>
      </c>
    </row>
    <row r="3216" spans="1:15">
      <c r="A3216" s="385">
        <v>42143</v>
      </c>
      <c r="B3216" s="383" t="s">
        <v>11</v>
      </c>
      <c r="C3216" s="383" t="s">
        <v>12</v>
      </c>
      <c r="D3216" s="383" t="s">
        <v>13</v>
      </c>
      <c r="E3216" s="383" t="s">
        <v>678</v>
      </c>
      <c r="F3216" s="383" t="s">
        <v>10</v>
      </c>
      <c r="G3216" s="384">
        <v>247</v>
      </c>
      <c r="H3216" s="383" t="s">
        <v>730</v>
      </c>
      <c r="I3216" s="383" t="s">
        <v>731</v>
      </c>
      <c r="J3216" s="383" t="s">
        <v>617</v>
      </c>
      <c r="K3216" s="383" t="s">
        <v>618</v>
      </c>
      <c r="L3216" s="384">
        <v>30780</v>
      </c>
      <c r="M3216" s="383" t="s">
        <v>644</v>
      </c>
      <c r="N3216" s="383" t="s">
        <v>620</v>
      </c>
      <c r="O3216" s="383" t="s">
        <v>230</v>
      </c>
    </row>
    <row r="3217" spans="1:15">
      <c r="A3217" s="385">
        <v>42144</v>
      </c>
      <c r="B3217" s="383" t="s">
        <v>21</v>
      </c>
      <c r="C3217" s="383" t="s">
        <v>12</v>
      </c>
      <c r="D3217" s="383" t="s">
        <v>22</v>
      </c>
      <c r="E3217" s="383" t="s">
        <v>658</v>
      </c>
      <c r="F3217" s="383" t="s">
        <v>10</v>
      </c>
      <c r="G3217" s="384">
        <v>520</v>
      </c>
      <c r="H3217" s="383" t="s">
        <v>733</v>
      </c>
      <c r="I3217" s="383" t="s">
        <v>734</v>
      </c>
      <c r="J3217" s="383" t="s">
        <v>617</v>
      </c>
      <c r="K3217" s="383" t="s">
        <v>618</v>
      </c>
      <c r="L3217" s="384">
        <v>30780</v>
      </c>
      <c r="M3217" s="383" t="s">
        <v>644</v>
      </c>
      <c r="N3217" s="383" t="s">
        <v>620</v>
      </c>
      <c r="O3217" s="383" t="s">
        <v>230</v>
      </c>
    </row>
    <row r="3218" spans="1:15">
      <c r="A3218" s="385">
        <v>42145</v>
      </c>
      <c r="B3218" s="383" t="s">
        <v>21</v>
      </c>
      <c r="C3218" s="383" t="s">
        <v>12</v>
      </c>
      <c r="D3218" s="383" t="s">
        <v>22</v>
      </c>
      <c r="E3218" s="383" t="s">
        <v>658</v>
      </c>
      <c r="F3218" s="383" t="s">
        <v>10</v>
      </c>
      <c r="G3218" s="384">
        <v>520</v>
      </c>
      <c r="H3218" s="383" t="s">
        <v>733</v>
      </c>
      <c r="I3218" s="383" t="s">
        <v>734</v>
      </c>
      <c r="J3218" s="383" t="s">
        <v>617</v>
      </c>
      <c r="K3218" s="383" t="s">
        <v>618</v>
      </c>
      <c r="L3218" s="384">
        <v>30780</v>
      </c>
      <c r="M3218" s="383" t="s">
        <v>644</v>
      </c>
      <c r="N3218" s="383" t="s">
        <v>620</v>
      </c>
      <c r="O3218" s="383" t="s">
        <v>230</v>
      </c>
    </row>
    <row r="3219" spans="1:15">
      <c r="A3219" s="385">
        <v>42146</v>
      </c>
      <c r="B3219" s="383" t="s">
        <v>11</v>
      </c>
      <c r="C3219" s="383" t="s">
        <v>12</v>
      </c>
      <c r="D3219" s="383" t="s">
        <v>13</v>
      </c>
      <c r="E3219" s="383" t="s">
        <v>678</v>
      </c>
      <c r="F3219" s="383" t="s">
        <v>10</v>
      </c>
      <c r="G3219" s="384">
        <v>374</v>
      </c>
      <c r="H3219" s="383" t="s">
        <v>730</v>
      </c>
      <c r="I3219" s="383" t="s">
        <v>738</v>
      </c>
      <c r="J3219" s="383" t="s">
        <v>617</v>
      </c>
      <c r="K3219" s="383" t="s">
        <v>618</v>
      </c>
      <c r="L3219" s="384">
        <v>30780</v>
      </c>
      <c r="M3219" s="383" t="s">
        <v>644</v>
      </c>
      <c r="N3219" s="383" t="s">
        <v>620</v>
      </c>
      <c r="O3219" s="383" t="s">
        <v>230</v>
      </c>
    </row>
    <row r="3220" spans="1:15">
      <c r="A3220" s="385">
        <v>42147</v>
      </c>
      <c r="B3220" s="383" t="s">
        <v>739</v>
      </c>
      <c r="C3220" s="383" t="s">
        <v>8</v>
      </c>
      <c r="D3220" s="383" t="s">
        <v>36</v>
      </c>
      <c r="E3220" s="383" t="s">
        <v>740</v>
      </c>
      <c r="F3220" s="383" t="s">
        <v>10</v>
      </c>
      <c r="G3220" s="384">
        <v>4084</v>
      </c>
      <c r="H3220" s="383" t="s">
        <v>741</v>
      </c>
      <c r="I3220" s="383" t="s">
        <v>745</v>
      </c>
      <c r="J3220" s="383" t="s">
        <v>617</v>
      </c>
      <c r="K3220" s="383" t="s">
        <v>618</v>
      </c>
      <c r="L3220" s="384">
        <v>30780</v>
      </c>
      <c r="M3220" s="383" t="s">
        <v>645</v>
      </c>
      <c r="N3220" s="383" t="s">
        <v>620</v>
      </c>
      <c r="O3220" s="383" t="s">
        <v>230</v>
      </c>
    </row>
    <row r="3221" spans="1:15">
      <c r="A3221" s="385">
        <v>42148</v>
      </c>
      <c r="B3221" s="383" t="s">
        <v>11</v>
      </c>
      <c r="C3221" s="383" t="s">
        <v>12</v>
      </c>
      <c r="D3221" s="383" t="s">
        <v>13</v>
      </c>
      <c r="E3221" s="383" t="s">
        <v>678</v>
      </c>
      <c r="F3221" s="383" t="s">
        <v>10</v>
      </c>
      <c r="G3221" s="384">
        <v>410</v>
      </c>
      <c r="H3221" s="383" t="s">
        <v>743</v>
      </c>
      <c r="I3221" s="383" t="s">
        <v>744</v>
      </c>
      <c r="J3221" s="383" t="s">
        <v>617</v>
      </c>
      <c r="K3221" s="383" t="s">
        <v>618</v>
      </c>
      <c r="L3221" s="384">
        <v>30780</v>
      </c>
      <c r="M3221" s="383" t="s">
        <v>645</v>
      </c>
      <c r="N3221" s="383" t="s">
        <v>620</v>
      </c>
      <c r="O3221" s="383" t="s">
        <v>230</v>
      </c>
    </row>
    <row r="3222" spans="1:15">
      <c r="A3222" s="385">
        <v>42149</v>
      </c>
      <c r="B3222" s="383" t="s">
        <v>739</v>
      </c>
      <c r="C3222" s="383" t="s">
        <v>8</v>
      </c>
      <c r="D3222" s="383" t="s">
        <v>36</v>
      </c>
      <c r="E3222" s="383" t="s">
        <v>740</v>
      </c>
      <c r="F3222" s="383" t="s">
        <v>10</v>
      </c>
      <c r="G3222" s="384">
        <v>5098</v>
      </c>
      <c r="H3222" s="383" t="s">
        <v>741</v>
      </c>
      <c r="I3222" s="383" t="s">
        <v>742</v>
      </c>
      <c r="J3222" s="383" t="s">
        <v>617</v>
      </c>
      <c r="K3222" s="383" t="s">
        <v>618</v>
      </c>
      <c r="L3222" s="384">
        <v>30780</v>
      </c>
      <c r="M3222" s="383" t="s">
        <v>645</v>
      </c>
      <c r="N3222" s="383" t="s">
        <v>620</v>
      </c>
      <c r="O3222" s="383" t="s">
        <v>230</v>
      </c>
    </row>
    <row r="3223" spans="1:15">
      <c r="A3223" s="385">
        <v>42150</v>
      </c>
      <c r="B3223" s="383" t="s">
        <v>739</v>
      </c>
      <c r="C3223" s="383" t="s">
        <v>8</v>
      </c>
      <c r="D3223" s="383" t="s">
        <v>36</v>
      </c>
      <c r="E3223" s="383" t="s">
        <v>740</v>
      </c>
      <c r="F3223" s="383" t="s">
        <v>10</v>
      </c>
      <c r="G3223" s="384">
        <v>4084</v>
      </c>
      <c r="H3223" s="383" t="s">
        <v>741</v>
      </c>
      <c r="I3223" s="383" t="s">
        <v>745</v>
      </c>
      <c r="J3223" s="383" t="s">
        <v>617</v>
      </c>
      <c r="K3223" s="383" t="s">
        <v>618</v>
      </c>
      <c r="L3223" s="384">
        <v>30780</v>
      </c>
      <c r="M3223" s="383" t="s">
        <v>645</v>
      </c>
      <c r="N3223" s="383" t="s">
        <v>620</v>
      </c>
      <c r="O3223" s="383" t="s">
        <v>230</v>
      </c>
    </row>
    <row r="3224" spans="1:15">
      <c r="A3224" s="385">
        <v>41997</v>
      </c>
      <c r="B3224" s="383" t="s">
        <v>11</v>
      </c>
      <c r="C3224" s="383" t="s">
        <v>12</v>
      </c>
      <c r="D3224" s="383" t="s">
        <v>13</v>
      </c>
      <c r="E3224" s="383" t="s">
        <v>678</v>
      </c>
      <c r="F3224" s="383" t="s">
        <v>10</v>
      </c>
      <c r="G3224" s="384">
        <v>112</v>
      </c>
      <c r="H3224" s="383" t="s">
        <v>743</v>
      </c>
      <c r="I3224" s="383" t="s">
        <v>744</v>
      </c>
      <c r="J3224" s="383" t="s">
        <v>617</v>
      </c>
      <c r="K3224" s="383" t="s">
        <v>618</v>
      </c>
      <c r="L3224" s="384">
        <v>0</v>
      </c>
      <c r="M3224" s="383" t="s">
        <v>619</v>
      </c>
      <c r="N3224" s="383" t="s">
        <v>620</v>
      </c>
      <c r="O3224" s="383" t="s">
        <v>230</v>
      </c>
    </row>
    <row r="3225" spans="1:15">
      <c r="A3225" s="385">
        <v>41998</v>
      </c>
      <c r="B3225" s="383" t="s">
        <v>11</v>
      </c>
      <c r="C3225" s="383" t="s">
        <v>12</v>
      </c>
      <c r="D3225" s="383" t="s">
        <v>13</v>
      </c>
      <c r="E3225" s="383" t="s">
        <v>678</v>
      </c>
      <c r="F3225" s="383" t="s">
        <v>10</v>
      </c>
      <c r="G3225" s="384">
        <v>1700</v>
      </c>
      <c r="H3225" s="383" t="s">
        <v>751</v>
      </c>
      <c r="I3225" s="383" t="s">
        <v>752</v>
      </c>
      <c r="J3225" s="383" t="s">
        <v>617</v>
      </c>
      <c r="K3225" s="383" t="s">
        <v>618</v>
      </c>
      <c r="L3225" s="384">
        <v>0</v>
      </c>
      <c r="M3225" s="383" t="s">
        <v>619</v>
      </c>
      <c r="N3225" s="383" t="s">
        <v>620</v>
      </c>
      <c r="O3225" s="383" t="s">
        <v>230</v>
      </c>
    </row>
    <row r="3226" spans="1:15">
      <c r="A3226" s="385">
        <v>41999</v>
      </c>
      <c r="B3226" s="383" t="s">
        <v>646</v>
      </c>
      <c r="C3226" s="383" t="s">
        <v>8</v>
      </c>
      <c r="D3226" s="383" t="s">
        <v>32</v>
      </c>
      <c r="E3226" s="383" t="s">
        <v>647</v>
      </c>
      <c r="F3226" s="383" t="s">
        <v>10</v>
      </c>
      <c r="G3226" s="384">
        <v>1383</v>
      </c>
      <c r="H3226" s="383" t="s">
        <v>747</v>
      </c>
      <c r="I3226" s="383" t="s">
        <v>748</v>
      </c>
      <c r="J3226" s="383" t="s">
        <v>617</v>
      </c>
      <c r="K3226" s="383" t="s">
        <v>618</v>
      </c>
      <c r="L3226" s="384">
        <v>0</v>
      </c>
      <c r="M3226" s="383" t="s">
        <v>619</v>
      </c>
      <c r="N3226" s="383" t="s">
        <v>620</v>
      </c>
      <c r="O3226" s="383" t="s">
        <v>230</v>
      </c>
    </row>
    <row r="3227" spans="1:15">
      <c r="A3227" s="385">
        <v>42000</v>
      </c>
      <c r="B3227" s="383" t="s">
        <v>646</v>
      </c>
      <c r="C3227" s="383" t="s">
        <v>8</v>
      </c>
      <c r="D3227" s="383" t="s">
        <v>32</v>
      </c>
      <c r="E3227" s="383" t="s">
        <v>647</v>
      </c>
      <c r="F3227" s="383" t="s">
        <v>10</v>
      </c>
      <c r="G3227" s="384">
        <v>1383</v>
      </c>
      <c r="H3227" s="383" t="s">
        <v>747</v>
      </c>
      <c r="I3227" s="383" t="s">
        <v>748</v>
      </c>
      <c r="J3227" s="383" t="s">
        <v>617</v>
      </c>
      <c r="K3227" s="383" t="s">
        <v>618</v>
      </c>
      <c r="L3227" s="384">
        <v>0</v>
      </c>
      <c r="M3227" s="383" t="s">
        <v>619</v>
      </c>
      <c r="N3227" s="383" t="s">
        <v>620</v>
      </c>
      <c r="O3227" s="383" t="s">
        <v>230</v>
      </c>
    </row>
    <row r="3228" spans="1:15">
      <c r="A3228" s="385">
        <v>42001</v>
      </c>
      <c r="B3228" s="383" t="s">
        <v>646</v>
      </c>
      <c r="C3228" s="383" t="s">
        <v>8</v>
      </c>
      <c r="D3228" s="383" t="s">
        <v>32</v>
      </c>
      <c r="E3228" s="383" t="s">
        <v>647</v>
      </c>
      <c r="F3228" s="383" t="s">
        <v>10</v>
      </c>
      <c r="G3228" s="384">
        <v>2095</v>
      </c>
      <c r="H3228" s="383" t="s">
        <v>747</v>
      </c>
      <c r="I3228" s="383" t="s">
        <v>750</v>
      </c>
      <c r="J3228" s="383" t="s">
        <v>617</v>
      </c>
      <c r="K3228" s="383" t="s">
        <v>618</v>
      </c>
      <c r="L3228" s="384">
        <v>0</v>
      </c>
      <c r="M3228" s="383" t="s">
        <v>619</v>
      </c>
      <c r="N3228" s="383" t="s">
        <v>620</v>
      </c>
      <c r="O3228" s="383" t="s">
        <v>230</v>
      </c>
    </row>
    <row r="3229" spans="1:15">
      <c r="A3229" s="385">
        <v>42002</v>
      </c>
      <c r="B3229" s="383" t="s">
        <v>646</v>
      </c>
      <c r="C3229" s="383" t="s">
        <v>8</v>
      </c>
      <c r="D3229" s="383" t="s">
        <v>32</v>
      </c>
      <c r="E3229" s="383" t="s">
        <v>647</v>
      </c>
      <c r="F3229" s="383" t="s">
        <v>10</v>
      </c>
      <c r="G3229" s="384">
        <v>1383</v>
      </c>
      <c r="H3229" s="383" t="s">
        <v>747</v>
      </c>
      <c r="I3229" s="383" t="s">
        <v>748</v>
      </c>
      <c r="J3229" s="383" t="s">
        <v>617</v>
      </c>
      <c r="K3229" s="383" t="s">
        <v>618</v>
      </c>
      <c r="L3229" s="384">
        <v>0</v>
      </c>
      <c r="M3229" s="383" t="s">
        <v>619</v>
      </c>
      <c r="N3229" s="383" t="s">
        <v>620</v>
      </c>
      <c r="O3229" s="383" t="s">
        <v>230</v>
      </c>
    </row>
    <row r="3230" spans="1:15">
      <c r="A3230" s="385">
        <v>42003</v>
      </c>
      <c r="B3230" s="383" t="s">
        <v>663</v>
      </c>
      <c r="C3230" s="383" t="s">
        <v>664</v>
      </c>
      <c r="D3230" s="383" t="s">
        <v>22</v>
      </c>
      <c r="E3230" s="383" t="s">
        <v>665</v>
      </c>
      <c r="F3230" s="383" t="s">
        <v>10</v>
      </c>
      <c r="G3230" s="384">
        <v>2150</v>
      </c>
      <c r="H3230" s="383" t="s">
        <v>704</v>
      </c>
      <c r="I3230" s="383" t="s">
        <v>721</v>
      </c>
      <c r="J3230" s="383" t="s">
        <v>617</v>
      </c>
      <c r="K3230" s="383" t="s">
        <v>618</v>
      </c>
      <c r="L3230" s="384">
        <v>0</v>
      </c>
      <c r="M3230" s="383" t="s">
        <v>619</v>
      </c>
      <c r="N3230" s="383" t="s">
        <v>620</v>
      </c>
      <c r="O3230" s="383" t="s">
        <v>230</v>
      </c>
    </row>
    <row r="3231" spans="1:15">
      <c r="A3231" s="385">
        <v>42004</v>
      </c>
      <c r="B3231" s="383" t="s">
        <v>663</v>
      </c>
      <c r="C3231" s="383" t="s">
        <v>664</v>
      </c>
      <c r="D3231" s="383" t="s">
        <v>22</v>
      </c>
      <c r="E3231" s="383" t="s">
        <v>665</v>
      </c>
      <c r="F3231" s="383" t="s">
        <v>10</v>
      </c>
      <c r="G3231" s="384">
        <v>2150</v>
      </c>
      <c r="H3231" s="383" t="s">
        <v>704</v>
      </c>
      <c r="I3231" s="383" t="s">
        <v>721</v>
      </c>
      <c r="J3231" s="383" t="s">
        <v>617</v>
      </c>
      <c r="K3231" s="383" t="s">
        <v>618</v>
      </c>
      <c r="L3231" s="384">
        <v>0</v>
      </c>
      <c r="M3231" s="383" t="s">
        <v>626</v>
      </c>
      <c r="N3231" s="383" t="s">
        <v>620</v>
      </c>
      <c r="O3231" s="383" t="s">
        <v>230</v>
      </c>
    </row>
    <row r="3232" spans="1:15">
      <c r="A3232" s="385">
        <v>42005</v>
      </c>
      <c r="B3232" s="383" t="s">
        <v>11</v>
      </c>
      <c r="C3232" s="383" t="s">
        <v>12</v>
      </c>
      <c r="D3232" s="383" t="s">
        <v>13</v>
      </c>
      <c r="E3232" s="383" t="s">
        <v>678</v>
      </c>
      <c r="F3232" s="383" t="s">
        <v>10</v>
      </c>
      <c r="G3232" s="384">
        <v>247</v>
      </c>
      <c r="H3232" s="383" t="s">
        <v>730</v>
      </c>
      <c r="I3232" s="383" t="s">
        <v>731</v>
      </c>
      <c r="J3232" s="383" t="s">
        <v>617</v>
      </c>
      <c r="K3232" s="383" t="s">
        <v>618</v>
      </c>
      <c r="L3232" s="384">
        <v>0</v>
      </c>
      <c r="M3232" s="383" t="s">
        <v>626</v>
      </c>
      <c r="N3232" s="383" t="s">
        <v>620</v>
      </c>
      <c r="O3232" s="383" t="s">
        <v>230</v>
      </c>
    </row>
    <row r="3233" spans="1:15">
      <c r="A3233" s="385">
        <v>42006</v>
      </c>
      <c r="B3233" s="383" t="s">
        <v>663</v>
      </c>
      <c r="C3233" s="383" t="s">
        <v>664</v>
      </c>
      <c r="D3233" s="383" t="s">
        <v>22</v>
      </c>
      <c r="E3233" s="383" t="s">
        <v>665</v>
      </c>
      <c r="F3233" s="383" t="s">
        <v>10</v>
      </c>
      <c r="G3233" s="384">
        <v>32222</v>
      </c>
      <c r="H3233" s="383" t="s">
        <v>704</v>
      </c>
      <c r="I3233" s="383" t="s">
        <v>711</v>
      </c>
      <c r="J3233" s="383" t="s">
        <v>617</v>
      </c>
      <c r="K3233" s="383" t="s">
        <v>618</v>
      </c>
      <c r="L3233" s="384">
        <v>6319</v>
      </c>
      <c r="M3233" s="383" t="s">
        <v>627</v>
      </c>
      <c r="N3233" s="383" t="s">
        <v>620</v>
      </c>
      <c r="O3233" s="383" t="s">
        <v>230</v>
      </c>
    </row>
    <row r="3234" spans="1:15">
      <c r="A3234" s="385">
        <v>42007</v>
      </c>
      <c r="B3234" s="383" t="s">
        <v>663</v>
      </c>
      <c r="C3234" s="383" t="s">
        <v>664</v>
      </c>
      <c r="D3234" s="383" t="s">
        <v>22</v>
      </c>
      <c r="E3234" s="383" t="s">
        <v>665</v>
      </c>
      <c r="F3234" s="383" t="s">
        <v>10</v>
      </c>
      <c r="G3234" s="384">
        <v>32222</v>
      </c>
      <c r="H3234" s="383" t="s">
        <v>704</v>
      </c>
      <c r="I3234" s="383" t="s">
        <v>711</v>
      </c>
      <c r="J3234" s="383" t="s">
        <v>617</v>
      </c>
      <c r="K3234" s="383" t="s">
        <v>618</v>
      </c>
      <c r="L3234" s="384">
        <v>8221</v>
      </c>
      <c r="M3234" s="383" t="s">
        <v>627</v>
      </c>
      <c r="N3234" s="383" t="s">
        <v>620</v>
      </c>
      <c r="O3234" s="383" t="s">
        <v>230</v>
      </c>
    </row>
    <row r="3235" spans="1:15">
      <c r="A3235" s="385">
        <v>42008</v>
      </c>
      <c r="B3235" s="383" t="s">
        <v>663</v>
      </c>
      <c r="C3235" s="383" t="s">
        <v>664</v>
      </c>
      <c r="D3235" s="383" t="s">
        <v>22</v>
      </c>
      <c r="E3235" s="383" t="s">
        <v>665</v>
      </c>
      <c r="F3235" s="383" t="s">
        <v>10</v>
      </c>
      <c r="G3235" s="384">
        <v>32222</v>
      </c>
      <c r="H3235" s="383" t="s">
        <v>704</v>
      </c>
      <c r="I3235" s="383" t="s">
        <v>711</v>
      </c>
      <c r="J3235" s="383" t="s">
        <v>617</v>
      </c>
      <c r="K3235" s="383" t="s">
        <v>618</v>
      </c>
      <c r="L3235" s="384">
        <v>8501</v>
      </c>
      <c r="M3235" s="383" t="s">
        <v>627</v>
      </c>
      <c r="N3235" s="383" t="s">
        <v>620</v>
      </c>
      <c r="O3235" s="383" t="s">
        <v>230</v>
      </c>
    </row>
    <row r="3236" spans="1:15">
      <c r="A3236" s="385">
        <v>42009</v>
      </c>
      <c r="B3236" s="383" t="s">
        <v>663</v>
      </c>
      <c r="C3236" s="383" t="s">
        <v>664</v>
      </c>
      <c r="D3236" s="383" t="s">
        <v>22</v>
      </c>
      <c r="E3236" s="383" t="s">
        <v>665</v>
      </c>
      <c r="F3236" s="383" t="s">
        <v>10</v>
      </c>
      <c r="G3236" s="384">
        <v>2150</v>
      </c>
      <c r="H3236" s="383" t="s">
        <v>704</v>
      </c>
      <c r="I3236" s="383" t="s">
        <v>721</v>
      </c>
      <c r="J3236" s="383" t="s">
        <v>617</v>
      </c>
      <c r="K3236" s="383" t="s">
        <v>618</v>
      </c>
      <c r="L3236" s="384">
        <v>9088</v>
      </c>
      <c r="M3236" s="383" t="s">
        <v>627</v>
      </c>
      <c r="N3236" s="383" t="s">
        <v>620</v>
      </c>
      <c r="O3236" s="383" t="s">
        <v>230</v>
      </c>
    </row>
    <row r="3237" spans="1:15">
      <c r="A3237" s="385">
        <v>42010</v>
      </c>
      <c r="B3237" s="383" t="s">
        <v>663</v>
      </c>
      <c r="C3237" s="383" t="s">
        <v>664</v>
      </c>
      <c r="D3237" s="383" t="s">
        <v>22</v>
      </c>
      <c r="E3237" s="383" t="s">
        <v>665</v>
      </c>
      <c r="F3237" s="383" t="s">
        <v>10</v>
      </c>
      <c r="G3237" s="384">
        <v>2150</v>
      </c>
      <c r="H3237" s="383" t="s">
        <v>704</v>
      </c>
      <c r="I3237" s="383" t="s">
        <v>721</v>
      </c>
      <c r="J3237" s="383" t="s">
        <v>617</v>
      </c>
      <c r="K3237" s="383" t="s">
        <v>618</v>
      </c>
      <c r="L3237" s="384">
        <v>9280</v>
      </c>
      <c r="M3237" s="383" t="s">
        <v>629</v>
      </c>
      <c r="N3237" s="383" t="s">
        <v>620</v>
      </c>
      <c r="O3237" s="383" t="s">
        <v>230</v>
      </c>
    </row>
    <row r="3238" spans="1:15">
      <c r="A3238" s="385">
        <v>42011</v>
      </c>
      <c r="B3238" s="383" t="s">
        <v>663</v>
      </c>
      <c r="C3238" s="383" t="s">
        <v>664</v>
      </c>
      <c r="D3238" s="383" t="s">
        <v>22</v>
      </c>
      <c r="E3238" s="383" t="s">
        <v>665</v>
      </c>
      <c r="F3238" s="383" t="s">
        <v>10</v>
      </c>
      <c r="G3238" s="384">
        <v>32222</v>
      </c>
      <c r="H3238" s="383" t="s">
        <v>704</v>
      </c>
      <c r="I3238" s="383" t="s">
        <v>711</v>
      </c>
      <c r="J3238" s="383" t="s">
        <v>617</v>
      </c>
      <c r="K3238" s="383" t="s">
        <v>618</v>
      </c>
      <c r="L3238" s="384">
        <v>9280</v>
      </c>
      <c r="M3238" s="383" t="s">
        <v>629</v>
      </c>
      <c r="N3238" s="383" t="s">
        <v>620</v>
      </c>
      <c r="O3238" s="383" t="s">
        <v>230</v>
      </c>
    </row>
    <row r="3239" spans="1:15">
      <c r="A3239" s="385">
        <v>42012</v>
      </c>
      <c r="B3239" s="383" t="s">
        <v>11</v>
      </c>
      <c r="C3239" s="383" t="s">
        <v>12</v>
      </c>
      <c r="D3239" s="383" t="s">
        <v>13</v>
      </c>
      <c r="E3239" s="383" t="s">
        <v>678</v>
      </c>
      <c r="F3239" s="383" t="s">
        <v>10</v>
      </c>
      <c r="G3239" s="384">
        <v>247</v>
      </c>
      <c r="H3239" s="383" t="s">
        <v>730</v>
      </c>
      <c r="I3239" s="383" t="s">
        <v>731</v>
      </c>
      <c r="J3239" s="383" t="s">
        <v>617</v>
      </c>
      <c r="K3239" s="383" t="s">
        <v>618</v>
      </c>
      <c r="L3239" s="384">
        <v>9280</v>
      </c>
      <c r="M3239" s="383" t="s">
        <v>630</v>
      </c>
      <c r="N3239" s="383" t="s">
        <v>620</v>
      </c>
      <c r="O3239" s="383" t="s">
        <v>230</v>
      </c>
    </row>
    <row r="3240" spans="1:15">
      <c r="A3240" s="385">
        <v>42013</v>
      </c>
      <c r="B3240" s="383" t="s">
        <v>11</v>
      </c>
      <c r="C3240" s="383" t="s">
        <v>12</v>
      </c>
      <c r="D3240" s="383" t="s">
        <v>13</v>
      </c>
      <c r="E3240" s="383" t="s">
        <v>678</v>
      </c>
      <c r="F3240" s="383" t="s">
        <v>10</v>
      </c>
      <c r="G3240" s="384">
        <v>247</v>
      </c>
      <c r="H3240" s="383" t="s">
        <v>730</v>
      </c>
      <c r="I3240" s="383" t="s">
        <v>731</v>
      </c>
      <c r="J3240" s="383" t="s">
        <v>617</v>
      </c>
      <c r="K3240" s="383" t="s">
        <v>618</v>
      </c>
      <c r="L3240" s="384">
        <v>9280</v>
      </c>
      <c r="M3240" s="383" t="s">
        <v>630</v>
      </c>
      <c r="N3240" s="383" t="s">
        <v>620</v>
      </c>
      <c r="O3240" s="383" t="s">
        <v>230</v>
      </c>
    </row>
    <row r="3241" spans="1:15">
      <c r="A3241" s="385">
        <v>42014</v>
      </c>
      <c r="B3241" s="383" t="s">
        <v>663</v>
      </c>
      <c r="C3241" s="383" t="s">
        <v>664</v>
      </c>
      <c r="D3241" s="383" t="s">
        <v>22</v>
      </c>
      <c r="E3241" s="383" t="s">
        <v>665</v>
      </c>
      <c r="F3241" s="383" t="s">
        <v>10</v>
      </c>
      <c r="G3241" s="384">
        <v>2274</v>
      </c>
      <c r="H3241" s="383" t="s">
        <v>704</v>
      </c>
      <c r="I3241" s="383" t="s">
        <v>707</v>
      </c>
      <c r="J3241" s="383" t="s">
        <v>617</v>
      </c>
      <c r="K3241" s="383" t="s">
        <v>618</v>
      </c>
      <c r="L3241" s="384">
        <v>9280</v>
      </c>
      <c r="M3241" s="383" t="s">
        <v>630</v>
      </c>
      <c r="N3241" s="383" t="s">
        <v>620</v>
      </c>
      <c r="O3241" s="383" t="s">
        <v>230</v>
      </c>
    </row>
    <row r="3242" spans="1:15">
      <c r="A3242" s="385">
        <v>42015</v>
      </c>
      <c r="B3242" s="383" t="s">
        <v>663</v>
      </c>
      <c r="C3242" s="383" t="s">
        <v>664</v>
      </c>
      <c r="D3242" s="383" t="s">
        <v>22</v>
      </c>
      <c r="E3242" s="383" t="s">
        <v>665</v>
      </c>
      <c r="F3242" s="383" t="s">
        <v>10</v>
      </c>
      <c r="G3242" s="384">
        <v>2274</v>
      </c>
      <c r="H3242" s="383" t="s">
        <v>704</v>
      </c>
      <c r="I3242" s="383" t="s">
        <v>707</v>
      </c>
      <c r="J3242" s="383" t="s">
        <v>617</v>
      </c>
      <c r="K3242" s="383" t="s">
        <v>618</v>
      </c>
      <c r="L3242" s="384">
        <v>9280</v>
      </c>
      <c r="M3242" s="383" t="s">
        <v>630</v>
      </c>
      <c r="N3242" s="383" t="s">
        <v>620</v>
      </c>
      <c r="O3242" s="383" t="s">
        <v>230</v>
      </c>
    </row>
    <row r="3243" spans="1:15">
      <c r="A3243" s="385">
        <v>42016</v>
      </c>
      <c r="B3243" s="383" t="s">
        <v>663</v>
      </c>
      <c r="C3243" s="383" t="s">
        <v>664</v>
      </c>
      <c r="D3243" s="383" t="s">
        <v>22</v>
      </c>
      <c r="E3243" s="383" t="s">
        <v>665</v>
      </c>
      <c r="F3243" s="383" t="s">
        <v>10</v>
      </c>
      <c r="G3243" s="384">
        <v>2274</v>
      </c>
      <c r="H3243" s="383" t="s">
        <v>704</v>
      </c>
      <c r="I3243" s="383" t="s">
        <v>707</v>
      </c>
      <c r="J3243" s="383" t="s">
        <v>617</v>
      </c>
      <c r="K3243" s="383" t="s">
        <v>618</v>
      </c>
      <c r="L3243" s="384">
        <v>9280</v>
      </c>
      <c r="M3243" s="383" t="s">
        <v>630</v>
      </c>
      <c r="N3243" s="383" t="s">
        <v>620</v>
      </c>
      <c r="O3243" s="383" t="s">
        <v>230</v>
      </c>
    </row>
    <row r="3244" spans="1:15">
      <c r="A3244" s="385">
        <v>42017</v>
      </c>
      <c r="B3244" s="383" t="s">
        <v>663</v>
      </c>
      <c r="C3244" s="383" t="s">
        <v>664</v>
      </c>
      <c r="D3244" s="383" t="s">
        <v>22</v>
      </c>
      <c r="E3244" s="383" t="s">
        <v>665</v>
      </c>
      <c r="F3244" s="383" t="s">
        <v>10</v>
      </c>
      <c r="G3244" s="384">
        <v>2274</v>
      </c>
      <c r="H3244" s="383" t="s">
        <v>704</v>
      </c>
      <c r="I3244" s="383" t="s">
        <v>707</v>
      </c>
      <c r="J3244" s="383" t="s">
        <v>617</v>
      </c>
      <c r="K3244" s="383" t="s">
        <v>618</v>
      </c>
      <c r="L3244" s="384">
        <v>9280</v>
      </c>
      <c r="M3244" s="383" t="s">
        <v>631</v>
      </c>
      <c r="N3244" s="383" t="s">
        <v>620</v>
      </c>
      <c r="O3244" s="383" t="s">
        <v>230</v>
      </c>
    </row>
    <row r="3245" spans="1:15">
      <c r="A3245" s="385">
        <v>42018</v>
      </c>
      <c r="B3245" s="383" t="s">
        <v>663</v>
      </c>
      <c r="C3245" s="383" t="s">
        <v>664</v>
      </c>
      <c r="D3245" s="383" t="s">
        <v>22</v>
      </c>
      <c r="E3245" s="383" t="s">
        <v>665</v>
      </c>
      <c r="F3245" s="383" t="s">
        <v>10</v>
      </c>
      <c r="G3245" s="384">
        <v>2860</v>
      </c>
      <c r="H3245" s="383" t="s">
        <v>704</v>
      </c>
      <c r="I3245" s="383" t="s">
        <v>709</v>
      </c>
      <c r="J3245" s="383" t="s">
        <v>617</v>
      </c>
      <c r="K3245" s="383" t="s">
        <v>618</v>
      </c>
      <c r="L3245" s="384">
        <v>9804</v>
      </c>
      <c r="M3245" s="383" t="s">
        <v>631</v>
      </c>
      <c r="N3245" s="383" t="s">
        <v>620</v>
      </c>
      <c r="O3245" s="383" t="s">
        <v>230</v>
      </c>
    </row>
    <row r="3246" spans="1:15">
      <c r="A3246" s="385">
        <v>42019</v>
      </c>
      <c r="B3246" s="383" t="s">
        <v>663</v>
      </c>
      <c r="C3246" s="383" t="s">
        <v>664</v>
      </c>
      <c r="D3246" s="383" t="s">
        <v>22</v>
      </c>
      <c r="E3246" s="383" t="s">
        <v>665</v>
      </c>
      <c r="F3246" s="383" t="s">
        <v>10</v>
      </c>
      <c r="G3246" s="384">
        <v>2185</v>
      </c>
      <c r="H3246" s="383" t="s">
        <v>704</v>
      </c>
      <c r="I3246" s="383" t="s">
        <v>705</v>
      </c>
      <c r="J3246" s="383" t="s">
        <v>617</v>
      </c>
      <c r="K3246" s="383" t="s">
        <v>618</v>
      </c>
      <c r="L3246" s="384">
        <v>11627</v>
      </c>
      <c r="M3246" s="383" t="s">
        <v>631</v>
      </c>
      <c r="N3246" s="383" t="s">
        <v>620</v>
      </c>
      <c r="O3246" s="383" t="s">
        <v>230</v>
      </c>
    </row>
    <row r="3247" spans="1:15">
      <c r="A3247" s="385">
        <v>42021</v>
      </c>
      <c r="B3247" s="383" t="s">
        <v>663</v>
      </c>
      <c r="C3247" s="383" t="s">
        <v>664</v>
      </c>
      <c r="D3247" s="383" t="s">
        <v>22</v>
      </c>
      <c r="E3247" s="383" t="s">
        <v>665</v>
      </c>
      <c r="F3247" s="383" t="s">
        <v>10</v>
      </c>
      <c r="G3247" s="384">
        <v>2185</v>
      </c>
      <c r="H3247" s="383" t="s">
        <v>704</v>
      </c>
      <c r="I3247" s="383" t="s">
        <v>705</v>
      </c>
      <c r="J3247" s="383" t="s">
        <v>617</v>
      </c>
      <c r="K3247" s="383" t="s">
        <v>618</v>
      </c>
      <c r="L3247" s="384">
        <v>12650</v>
      </c>
      <c r="M3247" s="383" t="s">
        <v>632</v>
      </c>
      <c r="N3247" s="383" t="s">
        <v>620</v>
      </c>
      <c r="O3247" s="383" t="s">
        <v>230</v>
      </c>
    </row>
    <row r="3248" spans="1:15">
      <c r="A3248" s="385">
        <v>42020</v>
      </c>
      <c r="B3248" s="383" t="s">
        <v>663</v>
      </c>
      <c r="C3248" s="383" t="s">
        <v>664</v>
      </c>
      <c r="D3248" s="383" t="s">
        <v>22</v>
      </c>
      <c r="E3248" s="383" t="s">
        <v>665</v>
      </c>
      <c r="F3248" s="383" t="s">
        <v>10</v>
      </c>
      <c r="G3248" s="384">
        <v>93969</v>
      </c>
      <c r="H3248" s="383" t="s">
        <v>704</v>
      </c>
      <c r="I3248" s="383" t="s">
        <v>753</v>
      </c>
      <c r="J3248" s="383" t="s">
        <v>617</v>
      </c>
      <c r="K3248" s="383" t="s">
        <v>618</v>
      </c>
      <c r="L3248" s="384">
        <v>12650</v>
      </c>
      <c r="M3248" s="383" t="s">
        <v>631</v>
      </c>
      <c r="N3248" s="383" t="s">
        <v>620</v>
      </c>
      <c r="O3248" s="383" t="s">
        <v>230</v>
      </c>
    </row>
    <row r="3249" spans="1:15">
      <c r="A3249" s="385">
        <v>42022</v>
      </c>
      <c r="B3249" s="383" t="s">
        <v>663</v>
      </c>
      <c r="C3249" s="383" t="s">
        <v>664</v>
      </c>
      <c r="D3249" s="383" t="s">
        <v>22</v>
      </c>
      <c r="E3249" s="383" t="s">
        <v>665</v>
      </c>
      <c r="F3249" s="383" t="s">
        <v>10</v>
      </c>
      <c r="G3249" s="384">
        <v>2185</v>
      </c>
      <c r="H3249" s="383" t="s">
        <v>704</v>
      </c>
      <c r="I3249" s="383" t="s">
        <v>705</v>
      </c>
      <c r="J3249" s="383" t="s">
        <v>617</v>
      </c>
      <c r="K3249" s="383" t="s">
        <v>618</v>
      </c>
      <c r="L3249" s="384">
        <v>12650</v>
      </c>
      <c r="M3249" s="383" t="s">
        <v>632</v>
      </c>
      <c r="N3249" s="383" t="s">
        <v>620</v>
      </c>
      <c r="O3249" s="383" t="s">
        <v>230</v>
      </c>
    </row>
    <row r="3250" spans="1:15">
      <c r="A3250" s="385">
        <v>42023</v>
      </c>
      <c r="B3250" s="383" t="s">
        <v>663</v>
      </c>
      <c r="C3250" s="383" t="s">
        <v>664</v>
      </c>
      <c r="D3250" s="383" t="s">
        <v>22</v>
      </c>
      <c r="E3250" s="383" t="s">
        <v>665</v>
      </c>
      <c r="F3250" s="383" t="s">
        <v>10</v>
      </c>
      <c r="G3250" s="384">
        <v>2185</v>
      </c>
      <c r="H3250" s="383" t="s">
        <v>704</v>
      </c>
      <c r="I3250" s="383" t="s">
        <v>705</v>
      </c>
      <c r="J3250" s="383" t="s">
        <v>617</v>
      </c>
      <c r="K3250" s="383" t="s">
        <v>618</v>
      </c>
      <c r="L3250" s="384">
        <v>12650</v>
      </c>
      <c r="M3250" s="383" t="s">
        <v>632</v>
      </c>
      <c r="N3250" s="383" t="s">
        <v>620</v>
      </c>
      <c r="O3250" s="383" t="s">
        <v>230</v>
      </c>
    </row>
    <row r="3251" spans="1:15">
      <c r="A3251" s="385">
        <v>42024</v>
      </c>
      <c r="B3251" s="383" t="s">
        <v>663</v>
      </c>
      <c r="C3251" s="383" t="s">
        <v>664</v>
      </c>
      <c r="D3251" s="383" t="s">
        <v>22</v>
      </c>
      <c r="E3251" s="383" t="s">
        <v>665</v>
      </c>
      <c r="F3251" s="383" t="s">
        <v>10</v>
      </c>
      <c r="G3251" s="384">
        <v>2185</v>
      </c>
      <c r="H3251" s="383" t="s">
        <v>704</v>
      </c>
      <c r="I3251" s="383" t="s">
        <v>705</v>
      </c>
      <c r="J3251" s="383" t="s">
        <v>617</v>
      </c>
      <c r="K3251" s="383" t="s">
        <v>618</v>
      </c>
      <c r="L3251" s="384">
        <v>12775</v>
      </c>
      <c r="M3251" s="383" t="s">
        <v>633</v>
      </c>
      <c r="N3251" s="383" t="s">
        <v>620</v>
      </c>
      <c r="O3251" s="383" t="s">
        <v>230</v>
      </c>
    </row>
    <row r="3252" spans="1:15">
      <c r="A3252" s="385">
        <v>42025</v>
      </c>
      <c r="B3252" s="383" t="s">
        <v>663</v>
      </c>
      <c r="C3252" s="383" t="s">
        <v>664</v>
      </c>
      <c r="D3252" s="383" t="s">
        <v>22</v>
      </c>
      <c r="E3252" s="383" t="s">
        <v>665</v>
      </c>
      <c r="F3252" s="383" t="s">
        <v>10</v>
      </c>
      <c r="G3252" s="384">
        <v>2185</v>
      </c>
      <c r="H3252" s="383" t="s">
        <v>704</v>
      </c>
      <c r="I3252" s="383" t="s">
        <v>705</v>
      </c>
      <c r="J3252" s="383" t="s">
        <v>617</v>
      </c>
      <c r="K3252" s="383" t="s">
        <v>618</v>
      </c>
      <c r="L3252" s="384">
        <v>14695</v>
      </c>
      <c r="M3252" s="383" t="s">
        <v>633</v>
      </c>
      <c r="N3252" s="383" t="s">
        <v>620</v>
      </c>
      <c r="O3252" s="383" t="s">
        <v>230</v>
      </c>
    </row>
    <row r="3253" spans="1:15">
      <c r="A3253" s="385">
        <v>42026</v>
      </c>
      <c r="B3253" s="383" t="s">
        <v>663</v>
      </c>
      <c r="C3253" s="383" t="s">
        <v>664</v>
      </c>
      <c r="D3253" s="383" t="s">
        <v>22</v>
      </c>
      <c r="E3253" s="383" t="s">
        <v>665</v>
      </c>
      <c r="F3253" s="383" t="s">
        <v>10</v>
      </c>
      <c r="G3253" s="384">
        <v>2185</v>
      </c>
      <c r="H3253" s="383" t="s">
        <v>704</v>
      </c>
      <c r="I3253" s="383" t="s">
        <v>705</v>
      </c>
      <c r="J3253" s="383" t="s">
        <v>617</v>
      </c>
      <c r="K3253" s="383" t="s">
        <v>618</v>
      </c>
      <c r="L3253" s="384">
        <v>15922</v>
      </c>
      <c r="M3253" s="383" t="s">
        <v>633</v>
      </c>
      <c r="N3253" s="383" t="s">
        <v>620</v>
      </c>
      <c r="O3253" s="383" t="s">
        <v>230</v>
      </c>
    </row>
    <row r="3254" spans="1:15">
      <c r="A3254" s="385">
        <v>42027</v>
      </c>
      <c r="B3254" s="383" t="s">
        <v>663</v>
      </c>
      <c r="C3254" s="383" t="s">
        <v>664</v>
      </c>
      <c r="D3254" s="383" t="s">
        <v>22</v>
      </c>
      <c r="E3254" s="383" t="s">
        <v>665</v>
      </c>
      <c r="F3254" s="383" t="s">
        <v>10</v>
      </c>
      <c r="G3254" s="384">
        <v>2185</v>
      </c>
      <c r="H3254" s="383" t="s">
        <v>704</v>
      </c>
      <c r="I3254" s="383" t="s">
        <v>705</v>
      </c>
      <c r="J3254" s="383" t="s">
        <v>617</v>
      </c>
      <c r="K3254" s="383" t="s">
        <v>618</v>
      </c>
      <c r="L3254" s="384">
        <v>17245</v>
      </c>
      <c r="M3254" s="383" t="s">
        <v>633</v>
      </c>
      <c r="N3254" s="383" t="s">
        <v>620</v>
      </c>
      <c r="O3254" s="383" t="s">
        <v>230</v>
      </c>
    </row>
    <row r="3255" spans="1:15">
      <c r="A3255" s="385">
        <v>42028</v>
      </c>
      <c r="B3255" s="383" t="s">
        <v>663</v>
      </c>
      <c r="C3255" s="383" t="s">
        <v>664</v>
      </c>
      <c r="D3255" s="383" t="s">
        <v>22</v>
      </c>
      <c r="E3255" s="383" t="s">
        <v>665</v>
      </c>
      <c r="F3255" s="383" t="s">
        <v>10</v>
      </c>
      <c r="G3255" s="384">
        <v>2185</v>
      </c>
      <c r="H3255" s="383" t="s">
        <v>704</v>
      </c>
      <c r="I3255" s="383" t="s">
        <v>705</v>
      </c>
      <c r="J3255" s="383" t="s">
        <v>617</v>
      </c>
      <c r="K3255" s="383" t="s">
        <v>618</v>
      </c>
      <c r="L3255" s="384">
        <v>18650</v>
      </c>
      <c r="M3255" s="383" t="s">
        <v>633</v>
      </c>
      <c r="N3255" s="383" t="s">
        <v>620</v>
      </c>
      <c r="O3255" s="383" t="s">
        <v>230</v>
      </c>
    </row>
    <row r="3256" spans="1:15">
      <c r="A3256" s="385">
        <v>42029</v>
      </c>
      <c r="B3256" s="383" t="s">
        <v>663</v>
      </c>
      <c r="C3256" s="383" t="s">
        <v>664</v>
      </c>
      <c r="D3256" s="383" t="s">
        <v>22</v>
      </c>
      <c r="E3256" s="383" t="s">
        <v>665</v>
      </c>
      <c r="F3256" s="383" t="s">
        <v>10</v>
      </c>
      <c r="G3256" s="384">
        <v>2185</v>
      </c>
      <c r="H3256" s="383" t="s">
        <v>704</v>
      </c>
      <c r="I3256" s="383" t="s">
        <v>705</v>
      </c>
      <c r="J3256" s="383" t="s">
        <v>617</v>
      </c>
      <c r="K3256" s="383" t="s">
        <v>618</v>
      </c>
      <c r="L3256" s="384">
        <v>18650</v>
      </c>
      <c r="M3256" s="383" t="s">
        <v>633</v>
      </c>
      <c r="N3256" s="383" t="s">
        <v>620</v>
      </c>
      <c r="O3256" s="383" t="s">
        <v>230</v>
      </c>
    </row>
    <row r="3257" spans="1:15">
      <c r="A3257" s="385">
        <v>42030</v>
      </c>
      <c r="B3257" s="383" t="s">
        <v>663</v>
      </c>
      <c r="C3257" s="383" t="s">
        <v>664</v>
      </c>
      <c r="D3257" s="383" t="s">
        <v>22</v>
      </c>
      <c r="E3257" s="383" t="s">
        <v>665</v>
      </c>
      <c r="F3257" s="383" t="s">
        <v>10</v>
      </c>
      <c r="G3257" s="384">
        <v>2185</v>
      </c>
      <c r="H3257" s="383" t="s">
        <v>704</v>
      </c>
      <c r="I3257" s="383" t="s">
        <v>705</v>
      </c>
      <c r="J3257" s="383" t="s">
        <v>617</v>
      </c>
      <c r="K3257" s="383" t="s">
        <v>618</v>
      </c>
      <c r="L3257" s="384">
        <v>18650</v>
      </c>
      <c r="M3257" s="383" t="s">
        <v>634</v>
      </c>
      <c r="N3257" s="383" t="s">
        <v>620</v>
      </c>
      <c r="O3257" s="383" t="s">
        <v>230</v>
      </c>
    </row>
    <row r="3258" spans="1:15">
      <c r="A3258" s="385">
        <v>42031</v>
      </c>
      <c r="B3258" s="383" t="s">
        <v>663</v>
      </c>
      <c r="C3258" s="383" t="s">
        <v>664</v>
      </c>
      <c r="D3258" s="383" t="s">
        <v>22</v>
      </c>
      <c r="E3258" s="383" t="s">
        <v>665</v>
      </c>
      <c r="F3258" s="383" t="s">
        <v>10</v>
      </c>
      <c r="G3258" s="384">
        <v>2185</v>
      </c>
      <c r="H3258" s="383" t="s">
        <v>704</v>
      </c>
      <c r="I3258" s="383" t="s">
        <v>705</v>
      </c>
      <c r="J3258" s="383" t="s">
        <v>617</v>
      </c>
      <c r="K3258" s="383" t="s">
        <v>618</v>
      </c>
      <c r="L3258" s="384">
        <v>18650</v>
      </c>
      <c r="M3258" s="383" t="s">
        <v>634</v>
      </c>
      <c r="N3258" s="383" t="s">
        <v>620</v>
      </c>
      <c r="O3258" s="383" t="s">
        <v>230</v>
      </c>
    </row>
    <row r="3259" spans="1:15">
      <c r="A3259" s="385">
        <v>42032</v>
      </c>
      <c r="B3259" s="383" t="s">
        <v>663</v>
      </c>
      <c r="C3259" s="383" t="s">
        <v>664</v>
      </c>
      <c r="D3259" s="383" t="s">
        <v>22</v>
      </c>
      <c r="E3259" s="383" t="s">
        <v>665</v>
      </c>
      <c r="F3259" s="383" t="s">
        <v>10</v>
      </c>
      <c r="G3259" s="384">
        <v>2185</v>
      </c>
      <c r="H3259" s="383" t="s">
        <v>704</v>
      </c>
      <c r="I3259" s="383" t="s">
        <v>705</v>
      </c>
      <c r="J3259" s="383" t="s">
        <v>617</v>
      </c>
      <c r="K3259" s="383" t="s">
        <v>618</v>
      </c>
      <c r="L3259" s="384">
        <v>18650</v>
      </c>
      <c r="M3259" s="383" t="s">
        <v>634</v>
      </c>
      <c r="N3259" s="383" t="s">
        <v>620</v>
      </c>
      <c r="O3259" s="383" t="s">
        <v>230</v>
      </c>
    </row>
    <row r="3260" spans="1:15">
      <c r="A3260" s="385">
        <v>42033</v>
      </c>
      <c r="B3260" s="383" t="s">
        <v>663</v>
      </c>
      <c r="C3260" s="383" t="s">
        <v>664</v>
      </c>
      <c r="D3260" s="383" t="s">
        <v>22</v>
      </c>
      <c r="E3260" s="383" t="s">
        <v>665</v>
      </c>
      <c r="F3260" s="383" t="s">
        <v>10</v>
      </c>
      <c r="G3260" s="384">
        <v>2185</v>
      </c>
      <c r="H3260" s="383" t="s">
        <v>704</v>
      </c>
      <c r="I3260" s="383" t="s">
        <v>705</v>
      </c>
      <c r="J3260" s="383" t="s">
        <v>617</v>
      </c>
      <c r="K3260" s="383" t="s">
        <v>618</v>
      </c>
      <c r="L3260" s="384">
        <v>18650</v>
      </c>
      <c r="M3260" s="383" t="s">
        <v>634</v>
      </c>
      <c r="N3260" s="383" t="s">
        <v>620</v>
      </c>
      <c r="O3260" s="383" t="s">
        <v>230</v>
      </c>
    </row>
    <row r="3261" spans="1:15">
      <c r="A3261" s="385">
        <v>42034</v>
      </c>
      <c r="B3261" s="383" t="s">
        <v>694</v>
      </c>
      <c r="C3261" s="383" t="s">
        <v>23</v>
      </c>
      <c r="D3261" s="383" t="s">
        <v>22</v>
      </c>
      <c r="E3261" s="383" t="s">
        <v>695</v>
      </c>
      <c r="F3261" s="383" t="s">
        <v>10</v>
      </c>
      <c r="G3261" s="384">
        <v>3938</v>
      </c>
      <c r="H3261" s="383" t="s">
        <v>696</v>
      </c>
      <c r="I3261" s="383" t="s">
        <v>706</v>
      </c>
      <c r="J3261" s="383" t="s">
        <v>617</v>
      </c>
      <c r="K3261" s="383" t="s">
        <v>618</v>
      </c>
      <c r="L3261" s="384">
        <v>18650</v>
      </c>
      <c r="M3261" s="383" t="s">
        <v>634</v>
      </c>
      <c r="N3261" s="383" t="s">
        <v>620</v>
      </c>
      <c r="O3261" s="383" t="s">
        <v>230</v>
      </c>
    </row>
    <row r="3262" spans="1:15">
      <c r="A3262" s="385">
        <v>42035</v>
      </c>
      <c r="B3262" s="383" t="s">
        <v>663</v>
      </c>
      <c r="C3262" s="383" t="s">
        <v>664</v>
      </c>
      <c r="D3262" s="383" t="s">
        <v>22</v>
      </c>
      <c r="E3262" s="383" t="s">
        <v>665</v>
      </c>
      <c r="F3262" s="383" t="s">
        <v>10</v>
      </c>
      <c r="G3262" s="384">
        <v>2185</v>
      </c>
      <c r="H3262" s="383" t="s">
        <v>704</v>
      </c>
      <c r="I3262" s="383" t="s">
        <v>705</v>
      </c>
      <c r="J3262" s="383" t="s">
        <v>617</v>
      </c>
      <c r="K3262" s="383" t="s">
        <v>618</v>
      </c>
      <c r="L3262" s="384">
        <v>18650</v>
      </c>
      <c r="M3262" s="383" t="s">
        <v>634</v>
      </c>
      <c r="N3262" s="383" t="s">
        <v>620</v>
      </c>
      <c r="O3262" s="383" t="s">
        <v>230</v>
      </c>
    </row>
    <row r="3263" spans="1:15">
      <c r="A3263" s="385">
        <v>42036</v>
      </c>
      <c r="B3263" s="383" t="s">
        <v>663</v>
      </c>
      <c r="C3263" s="383" t="s">
        <v>664</v>
      </c>
      <c r="D3263" s="383" t="s">
        <v>22</v>
      </c>
      <c r="E3263" s="383" t="s">
        <v>665</v>
      </c>
      <c r="F3263" s="383" t="s">
        <v>10</v>
      </c>
      <c r="G3263" s="384">
        <v>2185</v>
      </c>
      <c r="H3263" s="383" t="s">
        <v>704</v>
      </c>
      <c r="I3263" s="383" t="s">
        <v>705</v>
      </c>
      <c r="J3263" s="383" t="s">
        <v>617</v>
      </c>
      <c r="K3263" s="383" t="s">
        <v>618</v>
      </c>
      <c r="L3263" s="384">
        <v>18660</v>
      </c>
      <c r="M3263" s="383" t="s">
        <v>634</v>
      </c>
      <c r="N3263" s="383" t="s">
        <v>620</v>
      </c>
      <c r="O3263" s="383" t="s">
        <v>230</v>
      </c>
    </row>
    <row r="3264" spans="1:15">
      <c r="A3264" s="385">
        <v>42037</v>
      </c>
      <c r="B3264" s="383" t="s">
        <v>663</v>
      </c>
      <c r="C3264" s="383" t="s">
        <v>664</v>
      </c>
      <c r="D3264" s="383" t="s">
        <v>22</v>
      </c>
      <c r="E3264" s="383" t="s">
        <v>665</v>
      </c>
      <c r="F3264" s="383" t="s">
        <v>10</v>
      </c>
      <c r="G3264" s="384">
        <v>2185</v>
      </c>
      <c r="H3264" s="383" t="s">
        <v>704</v>
      </c>
      <c r="I3264" s="383" t="s">
        <v>705</v>
      </c>
      <c r="J3264" s="383" t="s">
        <v>617</v>
      </c>
      <c r="K3264" s="383" t="s">
        <v>618</v>
      </c>
      <c r="L3264" s="384">
        <v>18660</v>
      </c>
      <c r="M3264" s="383" t="s">
        <v>634</v>
      </c>
      <c r="N3264" s="383" t="s">
        <v>620</v>
      </c>
      <c r="O3264" s="383" t="s">
        <v>230</v>
      </c>
    </row>
    <row r="3265" spans="1:15">
      <c r="A3265" s="385">
        <v>42038</v>
      </c>
      <c r="B3265" s="383" t="s">
        <v>17</v>
      </c>
      <c r="C3265" s="383" t="s">
        <v>18</v>
      </c>
      <c r="D3265" s="383" t="s">
        <v>19</v>
      </c>
      <c r="E3265" s="383" t="s">
        <v>668</v>
      </c>
      <c r="F3265" s="383" t="s">
        <v>10</v>
      </c>
      <c r="G3265" s="384">
        <v>750</v>
      </c>
      <c r="H3265" s="383" t="s">
        <v>724</v>
      </c>
      <c r="I3265" s="383" t="s">
        <v>725</v>
      </c>
      <c r="J3265" s="383" t="s">
        <v>617</v>
      </c>
      <c r="K3265" s="383" t="s">
        <v>618</v>
      </c>
      <c r="L3265" s="384">
        <v>18660</v>
      </c>
      <c r="M3265" s="383" t="s">
        <v>634</v>
      </c>
      <c r="N3265" s="383" t="s">
        <v>620</v>
      </c>
      <c r="O3265" s="383" t="s">
        <v>230</v>
      </c>
    </row>
    <row r="3266" spans="1:15">
      <c r="A3266" s="385">
        <v>42039</v>
      </c>
      <c r="B3266" s="383" t="s">
        <v>663</v>
      </c>
      <c r="C3266" s="383" t="s">
        <v>664</v>
      </c>
      <c r="D3266" s="383" t="s">
        <v>22</v>
      </c>
      <c r="E3266" s="383" t="s">
        <v>665</v>
      </c>
      <c r="F3266" s="383" t="s">
        <v>10</v>
      </c>
      <c r="G3266" s="384">
        <v>2185</v>
      </c>
      <c r="H3266" s="383" t="s">
        <v>704</v>
      </c>
      <c r="I3266" s="383" t="s">
        <v>705</v>
      </c>
      <c r="J3266" s="383" t="s">
        <v>617</v>
      </c>
      <c r="K3266" s="383" t="s">
        <v>618</v>
      </c>
      <c r="L3266" s="384">
        <v>18660</v>
      </c>
      <c r="M3266" s="383" t="s">
        <v>634</v>
      </c>
      <c r="N3266" s="383" t="s">
        <v>620</v>
      </c>
      <c r="O3266" s="383" t="s">
        <v>230</v>
      </c>
    </row>
    <row r="3267" spans="1:15">
      <c r="A3267" s="385">
        <v>42040</v>
      </c>
      <c r="B3267" s="383" t="s">
        <v>663</v>
      </c>
      <c r="C3267" s="383" t="s">
        <v>664</v>
      </c>
      <c r="D3267" s="383" t="s">
        <v>22</v>
      </c>
      <c r="E3267" s="383" t="s">
        <v>665</v>
      </c>
      <c r="F3267" s="383" t="s">
        <v>10</v>
      </c>
      <c r="G3267" s="384">
        <v>2185</v>
      </c>
      <c r="H3267" s="383" t="s">
        <v>704</v>
      </c>
      <c r="I3267" s="383" t="s">
        <v>705</v>
      </c>
      <c r="J3267" s="383" t="s">
        <v>617</v>
      </c>
      <c r="K3267" s="383" t="s">
        <v>618</v>
      </c>
      <c r="L3267" s="384">
        <v>18761</v>
      </c>
      <c r="M3267" s="383" t="s">
        <v>635</v>
      </c>
      <c r="N3267" s="383" t="s">
        <v>620</v>
      </c>
      <c r="O3267" s="383" t="s">
        <v>230</v>
      </c>
    </row>
    <row r="3268" spans="1:15">
      <c r="A3268" s="385">
        <v>42041</v>
      </c>
      <c r="B3268" s="383" t="s">
        <v>663</v>
      </c>
      <c r="C3268" s="383" t="s">
        <v>664</v>
      </c>
      <c r="D3268" s="383" t="s">
        <v>22</v>
      </c>
      <c r="E3268" s="383" t="s">
        <v>665</v>
      </c>
      <c r="F3268" s="383" t="s">
        <v>10</v>
      </c>
      <c r="G3268" s="384">
        <v>2185</v>
      </c>
      <c r="H3268" s="383" t="s">
        <v>704</v>
      </c>
      <c r="I3268" s="383" t="s">
        <v>705</v>
      </c>
      <c r="J3268" s="383" t="s">
        <v>617</v>
      </c>
      <c r="K3268" s="383" t="s">
        <v>618</v>
      </c>
      <c r="L3268" s="384">
        <v>18761</v>
      </c>
      <c r="M3268" s="383" t="s">
        <v>635</v>
      </c>
      <c r="N3268" s="383" t="s">
        <v>620</v>
      </c>
      <c r="O3268" s="383" t="s">
        <v>230</v>
      </c>
    </row>
    <row r="3269" spans="1:15">
      <c r="A3269" s="385">
        <v>42042</v>
      </c>
      <c r="B3269" s="383" t="s">
        <v>663</v>
      </c>
      <c r="C3269" s="383" t="s">
        <v>664</v>
      </c>
      <c r="D3269" s="383" t="s">
        <v>22</v>
      </c>
      <c r="E3269" s="383" t="s">
        <v>665</v>
      </c>
      <c r="F3269" s="383" t="s">
        <v>10</v>
      </c>
      <c r="G3269" s="384">
        <v>2185</v>
      </c>
      <c r="H3269" s="383" t="s">
        <v>704</v>
      </c>
      <c r="I3269" s="383" t="s">
        <v>705</v>
      </c>
      <c r="J3269" s="383" t="s">
        <v>617</v>
      </c>
      <c r="K3269" s="383" t="s">
        <v>618</v>
      </c>
      <c r="L3269" s="384">
        <v>18800</v>
      </c>
      <c r="M3269" s="383" t="s">
        <v>635</v>
      </c>
      <c r="N3269" s="383" t="s">
        <v>620</v>
      </c>
      <c r="O3269" s="383" t="s">
        <v>230</v>
      </c>
    </row>
    <row r="3270" spans="1:15">
      <c r="A3270" s="385">
        <v>42043</v>
      </c>
      <c r="B3270" s="383" t="s">
        <v>663</v>
      </c>
      <c r="C3270" s="383" t="s">
        <v>664</v>
      </c>
      <c r="D3270" s="383" t="s">
        <v>22</v>
      </c>
      <c r="E3270" s="383" t="s">
        <v>665</v>
      </c>
      <c r="F3270" s="383" t="s">
        <v>10</v>
      </c>
      <c r="G3270" s="384">
        <v>2185</v>
      </c>
      <c r="H3270" s="383" t="s">
        <v>704</v>
      </c>
      <c r="I3270" s="383" t="s">
        <v>705</v>
      </c>
      <c r="J3270" s="383" t="s">
        <v>617</v>
      </c>
      <c r="K3270" s="383" t="s">
        <v>618</v>
      </c>
      <c r="L3270" s="384">
        <v>20258</v>
      </c>
      <c r="M3270" s="383" t="s">
        <v>635</v>
      </c>
      <c r="N3270" s="383" t="s">
        <v>620</v>
      </c>
      <c r="O3270" s="383" t="s">
        <v>230</v>
      </c>
    </row>
    <row r="3271" spans="1:15">
      <c r="A3271" s="385">
        <v>42044</v>
      </c>
      <c r="B3271" s="383" t="s">
        <v>663</v>
      </c>
      <c r="C3271" s="383" t="s">
        <v>664</v>
      </c>
      <c r="D3271" s="383" t="s">
        <v>22</v>
      </c>
      <c r="E3271" s="383" t="s">
        <v>665</v>
      </c>
      <c r="F3271" s="383" t="s">
        <v>10</v>
      </c>
      <c r="G3271" s="384">
        <v>2185</v>
      </c>
      <c r="H3271" s="383" t="s">
        <v>704</v>
      </c>
      <c r="I3271" s="383" t="s">
        <v>705</v>
      </c>
      <c r="J3271" s="383" t="s">
        <v>617</v>
      </c>
      <c r="K3271" s="383" t="s">
        <v>618</v>
      </c>
      <c r="L3271" s="384">
        <v>20833</v>
      </c>
      <c r="M3271" s="383" t="s">
        <v>635</v>
      </c>
      <c r="N3271" s="383" t="s">
        <v>620</v>
      </c>
      <c r="O3271" s="383" t="s">
        <v>230</v>
      </c>
    </row>
    <row r="3272" spans="1:15">
      <c r="A3272" s="385">
        <v>42045</v>
      </c>
      <c r="B3272" s="383" t="s">
        <v>663</v>
      </c>
      <c r="C3272" s="383" t="s">
        <v>664</v>
      </c>
      <c r="D3272" s="383" t="s">
        <v>22</v>
      </c>
      <c r="E3272" s="383" t="s">
        <v>665</v>
      </c>
      <c r="F3272" s="383" t="s">
        <v>10</v>
      </c>
      <c r="G3272" s="384">
        <v>2185</v>
      </c>
      <c r="H3272" s="383" t="s">
        <v>704</v>
      </c>
      <c r="I3272" s="383" t="s">
        <v>705</v>
      </c>
      <c r="J3272" s="383" t="s">
        <v>617</v>
      </c>
      <c r="K3272" s="383" t="s">
        <v>618</v>
      </c>
      <c r="L3272" s="384">
        <v>20833</v>
      </c>
      <c r="M3272" s="383" t="s">
        <v>635</v>
      </c>
      <c r="N3272" s="383" t="s">
        <v>620</v>
      </c>
      <c r="O3272" s="383" t="s">
        <v>230</v>
      </c>
    </row>
    <row r="3273" spans="1:15">
      <c r="A3273" s="385">
        <v>42046</v>
      </c>
      <c r="B3273" s="383" t="s">
        <v>663</v>
      </c>
      <c r="C3273" s="383" t="s">
        <v>664</v>
      </c>
      <c r="D3273" s="383" t="s">
        <v>22</v>
      </c>
      <c r="E3273" s="383" t="s">
        <v>665</v>
      </c>
      <c r="F3273" s="383" t="s">
        <v>10</v>
      </c>
      <c r="G3273" s="384">
        <v>2185</v>
      </c>
      <c r="H3273" s="383" t="s">
        <v>704</v>
      </c>
      <c r="I3273" s="383" t="s">
        <v>705</v>
      </c>
      <c r="J3273" s="383" t="s">
        <v>617</v>
      </c>
      <c r="K3273" s="383" t="s">
        <v>618</v>
      </c>
      <c r="L3273" s="384">
        <v>20833</v>
      </c>
      <c r="M3273" s="383" t="s">
        <v>635</v>
      </c>
      <c r="N3273" s="383" t="s">
        <v>620</v>
      </c>
      <c r="O3273" s="383" t="s">
        <v>230</v>
      </c>
    </row>
    <row r="3274" spans="1:15">
      <c r="A3274" s="385">
        <v>42047</v>
      </c>
      <c r="B3274" s="383" t="s">
        <v>663</v>
      </c>
      <c r="C3274" s="383" t="s">
        <v>664</v>
      </c>
      <c r="D3274" s="383" t="s">
        <v>22</v>
      </c>
      <c r="E3274" s="383" t="s">
        <v>665</v>
      </c>
      <c r="F3274" s="383" t="s">
        <v>10</v>
      </c>
      <c r="G3274" s="384">
        <v>2185</v>
      </c>
      <c r="H3274" s="383" t="s">
        <v>704</v>
      </c>
      <c r="I3274" s="383" t="s">
        <v>705</v>
      </c>
      <c r="J3274" s="383" t="s">
        <v>617</v>
      </c>
      <c r="K3274" s="383" t="s">
        <v>618</v>
      </c>
      <c r="L3274" s="384">
        <v>20833</v>
      </c>
      <c r="M3274" s="383" t="s">
        <v>635</v>
      </c>
      <c r="N3274" s="383" t="s">
        <v>620</v>
      </c>
      <c r="O3274" s="383" t="s">
        <v>230</v>
      </c>
    </row>
    <row r="3275" spans="1:15">
      <c r="A3275" s="385">
        <v>42048</v>
      </c>
      <c r="B3275" s="383" t="s">
        <v>663</v>
      </c>
      <c r="C3275" s="383" t="s">
        <v>664</v>
      </c>
      <c r="D3275" s="383" t="s">
        <v>22</v>
      </c>
      <c r="E3275" s="383" t="s">
        <v>665</v>
      </c>
      <c r="F3275" s="383" t="s">
        <v>10</v>
      </c>
      <c r="G3275" s="384">
        <v>2185</v>
      </c>
      <c r="H3275" s="383" t="s">
        <v>704</v>
      </c>
      <c r="I3275" s="383" t="s">
        <v>705</v>
      </c>
      <c r="J3275" s="383" t="s">
        <v>617</v>
      </c>
      <c r="K3275" s="383" t="s">
        <v>618</v>
      </c>
      <c r="L3275" s="384">
        <v>20833</v>
      </c>
      <c r="M3275" s="383" t="s">
        <v>635</v>
      </c>
      <c r="N3275" s="383" t="s">
        <v>620</v>
      </c>
      <c r="O3275" s="383" t="s">
        <v>230</v>
      </c>
    </row>
    <row r="3276" spans="1:15">
      <c r="A3276" s="385">
        <v>42049</v>
      </c>
      <c r="B3276" s="383" t="s">
        <v>663</v>
      </c>
      <c r="C3276" s="383" t="s">
        <v>664</v>
      </c>
      <c r="D3276" s="383" t="s">
        <v>22</v>
      </c>
      <c r="E3276" s="383" t="s">
        <v>665</v>
      </c>
      <c r="F3276" s="383" t="s">
        <v>10</v>
      </c>
      <c r="G3276" s="384">
        <v>2185</v>
      </c>
      <c r="H3276" s="383" t="s">
        <v>704</v>
      </c>
      <c r="I3276" s="383" t="s">
        <v>705</v>
      </c>
      <c r="J3276" s="383" t="s">
        <v>617</v>
      </c>
      <c r="K3276" s="383" t="s">
        <v>618</v>
      </c>
      <c r="L3276" s="384">
        <v>21180</v>
      </c>
      <c r="M3276" s="383" t="s">
        <v>635</v>
      </c>
      <c r="N3276" s="383" t="s">
        <v>620</v>
      </c>
      <c r="O3276" s="383" t="s">
        <v>230</v>
      </c>
    </row>
    <row r="3277" spans="1:15">
      <c r="A3277" s="385">
        <v>42050</v>
      </c>
      <c r="B3277" s="383" t="s">
        <v>663</v>
      </c>
      <c r="C3277" s="383" t="s">
        <v>664</v>
      </c>
      <c r="D3277" s="383" t="s">
        <v>22</v>
      </c>
      <c r="E3277" s="383" t="s">
        <v>665</v>
      </c>
      <c r="F3277" s="383" t="s">
        <v>10</v>
      </c>
      <c r="G3277" s="384">
        <v>2185</v>
      </c>
      <c r="H3277" s="383" t="s">
        <v>704</v>
      </c>
      <c r="I3277" s="383" t="s">
        <v>705</v>
      </c>
      <c r="J3277" s="383" t="s">
        <v>617</v>
      </c>
      <c r="K3277" s="383" t="s">
        <v>618</v>
      </c>
      <c r="L3277" s="384">
        <v>22680</v>
      </c>
      <c r="M3277" s="383" t="s">
        <v>635</v>
      </c>
      <c r="N3277" s="383" t="s">
        <v>620</v>
      </c>
      <c r="O3277" s="383" t="s">
        <v>230</v>
      </c>
    </row>
    <row r="3278" spans="1:15">
      <c r="A3278" s="385">
        <v>42051</v>
      </c>
      <c r="B3278" s="383" t="s">
        <v>663</v>
      </c>
      <c r="C3278" s="383" t="s">
        <v>664</v>
      </c>
      <c r="D3278" s="383" t="s">
        <v>22</v>
      </c>
      <c r="E3278" s="383" t="s">
        <v>665</v>
      </c>
      <c r="F3278" s="383" t="s">
        <v>10</v>
      </c>
      <c r="G3278" s="384">
        <v>2185</v>
      </c>
      <c r="H3278" s="383" t="s">
        <v>704</v>
      </c>
      <c r="I3278" s="383" t="s">
        <v>705</v>
      </c>
      <c r="J3278" s="383" t="s">
        <v>617</v>
      </c>
      <c r="K3278" s="383" t="s">
        <v>618</v>
      </c>
      <c r="L3278" s="384">
        <v>23171</v>
      </c>
      <c r="M3278" s="383" t="s">
        <v>635</v>
      </c>
      <c r="N3278" s="383" t="s">
        <v>620</v>
      </c>
      <c r="O3278" s="383" t="s">
        <v>230</v>
      </c>
    </row>
    <row r="3279" spans="1:15">
      <c r="A3279" s="385">
        <v>42052</v>
      </c>
      <c r="B3279" s="383" t="s">
        <v>663</v>
      </c>
      <c r="C3279" s="383" t="s">
        <v>664</v>
      </c>
      <c r="D3279" s="383" t="s">
        <v>22</v>
      </c>
      <c r="E3279" s="383" t="s">
        <v>665</v>
      </c>
      <c r="F3279" s="383" t="s">
        <v>10</v>
      </c>
      <c r="G3279" s="384">
        <v>2185</v>
      </c>
      <c r="H3279" s="383" t="s">
        <v>704</v>
      </c>
      <c r="I3279" s="383" t="s">
        <v>705</v>
      </c>
      <c r="J3279" s="383" t="s">
        <v>617</v>
      </c>
      <c r="K3279" s="383" t="s">
        <v>618</v>
      </c>
      <c r="L3279" s="384">
        <v>23171</v>
      </c>
      <c r="M3279" s="383" t="s">
        <v>636</v>
      </c>
      <c r="N3279" s="383" t="s">
        <v>620</v>
      </c>
      <c r="O3279" s="383" t="s">
        <v>230</v>
      </c>
    </row>
    <row r="3280" spans="1:15">
      <c r="A3280" s="385">
        <v>42053</v>
      </c>
      <c r="B3280" s="383" t="s">
        <v>663</v>
      </c>
      <c r="C3280" s="383" t="s">
        <v>664</v>
      </c>
      <c r="D3280" s="383" t="s">
        <v>22</v>
      </c>
      <c r="E3280" s="383" t="s">
        <v>665</v>
      </c>
      <c r="F3280" s="383" t="s">
        <v>10</v>
      </c>
      <c r="G3280" s="384">
        <v>2185</v>
      </c>
      <c r="H3280" s="383" t="s">
        <v>704</v>
      </c>
      <c r="I3280" s="383" t="s">
        <v>705</v>
      </c>
      <c r="J3280" s="383" t="s">
        <v>617</v>
      </c>
      <c r="K3280" s="383" t="s">
        <v>618</v>
      </c>
      <c r="L3280" s="384">
        <v>23171</v>
      </c>
      <c r="M3280" s="383" t="s">
        <v>636</v>
      </c>
      <c r="N3280" s="383" t="s">
        <v>620</v>
      </c>
      <c r="O3280" s="383" t="s">
        <v>230</v>
      </c>
    </row>
    <row r="3281" spans="1:15">
      <c r="A3281" s="385">
        <v>42054</v>
      </c>
      <c r="B3281" s="383" t="s">
        <v>663</v>
      </c>
      <c r="C3281" s="383" t="s">
        <v>664</v>
      </c>
      <c r="D3281" s="383" t="s">
        <v>22</v>
      </c>
      <c r="E3281" s="383" t="s">
        <v>665</v>
      </c>
      <c r="F3281" s="383" t="s">
        <v>10</v>
      </c>
      <c r="G3281" s="384">
        <v>2185</v>
      </c>
      <c r="H3281" s="383" t="s">
        <v>704</v>
      </c>
      <c r="I3281" s="383" t="s">
        <v>705</v>
      </c>
      <c r="J3281" s="383" t="s">
        <v>617</v>
      </c>
      <c r="K3281" s="383" t="s">
        <v>618</v>
      </c>
      <c r="L3281" s="384">
        <v>23171</v>
      </c>
      <c r="M3281" s="383" t="s">
        <v>636</v>
      </c>
      <c r="N3281" s="383" t="s">
        <v>620</v>
      </c>
      <c r="O3281" s="383" t="s">
        <v>230</v>
      </c>
    </row>
    <row r="3282" spans="1:15">
      <c r="A3282" s="385">
        <v>42055</v>
      </c>
      <c r="B3282" s="383" t="s">
        <v>663</v>
      </c>
      <c r="C3282" s="383" t="s">
        <v>664</v>
      </c>
      <c r="D3282" s="383" t="s">
        <v>22</v>
      </c>
      <c r="E3282" s="383" t="s">
        <v>665</v>
      </c>
      <c r="F3282" s="383" t="s">
        <v>10</v>
      </c>
      <c r="G3282" s="384">
        <v>2185</v>
      </c>
      <c r="H3282" s="383" t="s">
        <v>704</v>
      </c>
      <c r="I3282" s="383" t="s">
        <v>705</v>
      </c>
      <c r="J3282" s="383" t="s">
        <v>617</v>
      </c>
      <c r="K3282" s="383" t="s">
        <v>618</v>
      </c>
      <c r="L3282" s="384">
        <v>23171</v>
      </c>
      <c r="M3282" s="383" t="s">
        <v>636</v>
      </c>
      <c r="N3282" s="383" t="s">
        <v>620</v>
      </c>
      <c r="O3282" s="383" t="s">
        <v>230</v>
      </c>
    </row>
    <row r="3283" spans="1:15">
      <c r="A3283" s="385">
        <v>42056</v>
      </c>
      <c r="B3283" s="383" t="s">
        <v>663</v>
      </c>
      <c r="C3283" s="383" t="s">
        <v>664</v>
      </c>
      <c r="D3283" s="383" t="s">
        <v>22</v>
      </c>
      <c r="E3283" s="383" t="s">
        <v>665</v>
      </c>
      <c r="F3283" s="383" t="s">
        <v>10</v>
      </c>
      <c r="G3283" s="384">
        <v>2185</v>
      </c>
      <c r="H3283" s="383" t="s">
        <v>704</v>
      </c>
      <c r="I3283" s="383" t="s">
        <v>705</v>
      </c>
      <c r="J3283" s="383" t="s">
        <v>617</v>
      </c>
      <c r="K3283" s="383" t="s">
        <v>618</v>
      </c>
      <c r="L3283" s="384">
        <v>23171</v>
      </c>
      <c r="M3283" s="383" t="s">
        <v>637</v>
      </c>
      <c r="N3283" s="383" t="s">
        <v>620</v>
      </c>
      <c r="O3283" s="383" t="s">
        <v>230</v>
      </c>
    </row>
    <row r="3284" spans="1:15">
      <c r="A3284" s="385">
        <v>42057</v>
      </c>
      <c r="B3284" s="383" t="s">
        <v>663</v>
      </c>
      <c r="C3284" s="383" t="s">
        <v>664</v>
      </c>
      <c r="D3284" s="383" t="s">
        <v>22</v>
      </c>
      <c r="E3284" s="383" t="s">
        <v>665</v>
      </c>
      <c r="F3284" s="383" t="s">
        <v>10</v>
      </c>
      <c r="G3284" s="384">
        <v>2185</v>
      </c>
      <c r="H3284" s="383" t="s">
        <v>704</v>
      </c>
      <c r="I3284" s="383" t="s">
        <v>705</v>
      </c>
      <c r="J3284" s="383" t="s">
        <v>617</v>
      </c>
      <c r="K3284" s="383" t="s">
        <v>618</v>
      </c>
      <c r="L3284" s="384">
        <v>23171</v>
      </c>
      <c r="M3284" s="383" t="s">
        <v>637</v>
      </c>
      <c r="N3284" s="383" t="s">
        <v>620</v>
      </c>
      <c r="O3284" s="383" t="s">
        <v>230</v>
      </c>
    </row>
    <row r="3285" spans="1:15">
      <c r="A3285" s="385">
        <v>42058</v>
      </c>
      <c r="B3285" s="383" t="s">
        <v>663</v>
      </c>
      <c r="C3285" s="383" t="s">
        <v>664</v>
      </c>
      <c r="D3285" s="383" t="s">
        <v>22</v>
      </c>
      <c r="E3285" s="383" t="s">
        <v>665</v>
      </c>
      <c r="F3285" s="383" t="s">
        <v>10</v>
      </c>
      <c r="G3285" s="384">
        <v>2274</v>
      </c>
      <c r="H3285" s="383" t="s">
        <v>704</v>
      </c>
      <c r="I3285" s="383" t="s">
        <v>707</v>
      </c>
      <c r="J3285" s="383" t="s">
        <v>617</v>
      </c>
      <c r="K3285" s="383" t="s">
        <v>618</v>
      </c>
      <c r="L3285" s="384">
        <v>23171</v>
      </c>
      <c r="M3285" s="383" t="s">
        <v>637</v>
      </c>
      <c r="N3285" s="383" t="s">
        <v>620</v>
      </c>
      <c r="O3285" s="383" t="s">
        <v>230</v>
      </c>
    </row>
    <row r="3286" spans="1:15">
      <c r="A3286" s="385">
        <v>42059</v>
      </c>
      <c r="B3286" s="383" t="s">
        <v>663</v>
      </c>
      <c r="C3286" s="383" t="s">
        <v>664</v>
      </c>
      <c r="D3286" s="383" t="s">
        <v>22</v>
      </c>
      <c r="E3286" s="383" t="s">
        <v>665</v>
      </c>
      <c r="F3286" s="383" t="s">
        <v>10</v>
      </c>
      <c r="G3286" s="384">
        <v>2185</v>
      </c>
      <c r="H3286" s="383" t="s">
        <v>704</v>
      </c>
      <c r="I3286" s="383" t="s">
        <v>705</v>
      </c>
      <c r="J3286" s="383" t="s">
        <v>617</v>
      </c>
      <c r="K3286" s="383" t="s">
        <v>618</v>
      </c>
      <c r="L3286" s="384">
        <v>23171</v>
      </c>
      <c r="M3286" s="383" t="s">
        <v>637</v>
      </c>
      <c r="N3286" s="383" t="s">
        <v>620</v>
      </c>
      <c r="O3286" s="383" t="s">
        <v>230</v>
      </c>
    </row>
    <row r="3287" spans="1:15">
      <c r="A3287" s="385">
        <v>42060</v>
      </c>
      <c r="B3287" s="383" t="s">
        <v>663</v>
      </c>
      <c r="C3287" s="383" t="s">
        <v>664</v>
      </c>
      <c r="D3287" s="383" t="s">
        <v>22</v>
      </c>
      <c r="E3287" s="383" t="s">
        <v>665</v>
      </c>
      <c r="F3287" s="383" t="s">
        <v>10</v>
      </c>
      <c r="G3287" s="384">
        <v>2185</v>
      </c>
      <c r="H3287" s="383" t="s">
        <v>704</v>
      </c>
      <c r="I3287" s="383" t="s">
        <v>705</v>
      </c>
      <c r="J3287" s="383" t="s">
        <v>617</v>
      </c>
      <c r="K3287" s="383" t="s">
        <v>618</v>
      </c>
      <c r="L3287" s="384">
        <v>23171</v>
      </c>
      <c r="M3287" s="383" t="s">
        <v>637</v>
      </c>
      <c r="N3287" s="383" t="s">
        <v>620</v>
      </c>
      <c r="O3287" s="383" t="s">
        <v>230</v>
      </c>
    </row>
    <row r="3288" spans="1:15">
      <c r="A3288" s="385">
        <v>42061</v>
      </c>
      <c r="B3288" s="383" t="s">
        <v>663</v>
      </c>
      <c r="C3288" s="383" t="s">
        <v>664</v>
      </c>
      <c r="D3288" s="383" t="s">
        <v>22</v>
      </c>
      <c r="E3288" s="383" t="s">
        <v>665</v>
      </c>
      <c r="F3288" s="383" t="s">
        <v>10</v>
      </c>
      <c r="G3288" s="384">
        <v>2185</v>
      </c>
      <c r="H3288" s="383" t="s">
        <v>704</v>
      </c>
      <c r="I3288" s="383" t="s">
        <v>705</v>
      </c>
      <c r="J3288" s="383" t="s">
        <v>617</v>
      </c>
      <c r="K3288" s="383" t="s">
        <v>618</v>
      </c>
      <c r="L3288" s="384">
        <v>23171</v>
      </c>
      <c r="M3288" s="383" t="s">
        <v>637</v>
      </c>
      <c r="N3288" s="383" t="s">
        <v>620</v>
      </c>
      <c r="O3288" s="383" t="s">
        <v>230</v>
      </c>
    </row>
    <row r="3289" spans="1:15">
      <c r="A3289" s="385">
        <v>42062</v>
      </c>
      <c r="B3289" s="383" t="s">
        <v>663</v>
      </c>
      <c r="C3289" s="383" t="s">
        <v>664</v>
      </c>
      <c r="D3289" s="383" t="s">
        <v>22</v>
      </c>
      <c r="E3289" s="383" t="s">
        <v>665</v>
      </c>
      <c r="F3289" s="383" t="s">
        <v>10</v>
      </c>
      <c r="G3289" s="384">
        <v>2185</v>
      </c>
      <c r="H3289" s="383" t="s">
        <v>704</v>
      </c>
      <c r="I3289" s="383" t="s">
        <v>705</v>
      </c>
      <c r="J3289" s="383" t="s">
        <v>617</v>
      </c>
      <c r="K3289" s="383" t="s">
        <v>618</v>
      </c>
      <c r="L3289" s="384">
        <v>23171</v>
      </c>
      <c r="M3289" s="383" t="s">
        <v>637</v>
      </c>
      <c r="N3289" s="383" t="s">
        <v>620</v>
      </c>
      <c r="O3289" s="383" t="s">
        <v>230</v>
      </c>
    </row>
    <row r="3290" spans="1:15">
      <c r="A3290" s="385">
        <v>42063</v>
      </c>
      <c r="B3290" s="383" t="s">
        <v>663</v>
      </c>
      <c r="C3290" s="383" t="s">
        <v>664</v>
      </c>
      <c r="D3290" s="383" t="s">
        <v>22</v>
      </c>
      <c r="E3290" s="383" t="s">
        <v>665</v>
      </c>
      <c r="F3290" s="383" t="s">
        <v>10</v>
      </c>
      <c r="G3290" s="384">
        <v>2185</v>
      </c>
      <c r="H3290" s="383" t="s">
        <v>704</v>
      </c>
      <c r="I3290" s="383" t="s">
        <v>705</v>
      </c>
      <c r="J3290" s="383" t="s">
        <v>617</v>
      </c>
      <c r="K3290" s="383" t="s">
        <v>618</v>
      </c>
      <c r="L3290" s="384">
        <v>23242</v>
      </c>
      <c r="M3290" s="383" t="s">
        <v>638</v>
      </c>
      <c r="N3290" s="383" t="s">
        <v>620</v>
      </c>
      <c r="O3290" s="383" t="s">
        <v>230</v>
      </c>
    </row>
    <row r="3291" spans="1:15">
      <c r="A3291" s="385">
        <v>42064</v>
      </c>
      <c r="B3291" s="383" t="s">
        <v>663</v>
      </c>
      <c r="C3291" s="383" t="s">
        <v>664</v>
      </c>
      <c r="D3291" s="383" t="s">
        <v>22</v>
      </c>
      <c r="E3291" s="383" t="s">
        <v>665</v>
      </c>
      <c r="F3291" s="383" t="s">
        <v>10</v>
      </c>
      <c r="G3291" s="384">
        <v>2185</v>
      </c>
      <c r="H3291" s="383" t="s">
        <v>704</v>
      </c>
      <c r="I3291" s="383" t="s">
        <v>705</v>
      </c>
      <c r="J3291" s="383" t="s">
        <v>617</v>
      </c>
      <c r="K3291" s="383" t="s">
        <v>618</v>
      </c>
      <c r="L3291" s="384">
        <v>24188</v>
      </c>
      <c r="M3291" s="383" t="s">
        <v>638</v>
      </c>
      <c r="N3291" s="383" t="s">
        <v>620</v>
      </c>
      <c r="O3291" s="383" t="s">
        <v>230</v>
      </c>
    </row>
    <row r="3292" spans="1:15">
      <c r="A3292" s="385">
        <v>42065</v>
      </c>
      <c r="B3292" s="383" t="s">
        <v>663</v>
      </c>
      <c r="C3292" s="383" t="s">
        <v>664</v>
      </c>
      <c r="D3292" s="383" t="s">
        <v>22</v>
      </c>
      <c r="E3292" s="383" t="s">
        <v>665</v>
      </c>
      <c r="F3292" s="383" t="s">
        <v>10</v>
      </c>
      <c r="G3292" s="384">
        <v>2185</v>
      </c>
      <c r="H3292" s="383" t="s">
        <v>704</v>
      </c>
      <c r="I3292" s="383" t="s">
        <v>705</v>
      </c>
      <c r="J3292" s="383" t="s">
        <v>617</v>
      </c>
      <c r="K3292" s="383" t="s">
        <v>618</v>
      </c>
      <c r="L3292" s="384">
        <v>24376</v>
      </c>
      <c r="M3292" s="383" t="s">
        <v>638</v>
      </c>
      <c r="N3292" s="383" t="s">
        <v>620</v>
      </c>
      <c r="O3292" s="383" t="s">
        <v>230</v>
      </c>
    </row>
    <row r="3293" spans="1:15">
      <c r="A3293" s="385">
        <v>42066</v>
      </c>
      <c r="B3293" s="383" t="s">
        <v>663</v>
      </c>
      <c r="C3293" s="383" t="s">
        <v>664</v>
      </c>
      <c r="D3293" s="383" t="s">
        <v>22</v>
      </c>
      <c r="E3293" s="383" t="s">
        <v>665</v>
      </c>
      <c r="F3293" s="383" t="s">
        <v>10</v>
      </c>
      <c r="G3293" s="384">
        <v>2185</v>
      </c>
      <c r="H3293" s="383" t="s">
        <v>704</v>
      </c>
      <c r="I3293" s="383" t="s">
        <v>705</v>
      </c>
      <c r="J3293" s="383" t="s">
        <v>617</v>
      </c>
      <c r="K3293" s="383" t="s">
        <v>618</v>
      </c>
      <c r="L3293" s="384">
        <v>24376</v>
      </c>
      <c r="M3293" s="383" t="s">
        <v>638</v>
      </c>
      <c r="N3293" s="383" t="s">
        <v>620</v>
      </c>
      <c r="O3293" s="383" t="s">
        <v>230</v>
      </c>
    </row>
    <row r="3294" spans="1:15">
      <c r="A3294" s="385">
        <v>42067</v>
      </c>
      <c r="B3294" s="383" t="s">
        <v>663</v>
      </c>
      <c r="C3294" s="383" t="s">
        <v>664</v>
      </c>
      <c r="D3294" s="383" t="s">
        <v>22</v>
      </c>
      <c r="E3294" s="383" t="s">
        <v>665</v>
      </c>
      <c r="F3294" s="383" t="s">
        <v>10</v>
      </c>
      <c r="G3294" s="384">
        <v>2185</v>
      </c>
      <c r="H3294" s="383" t="s">
        <v>704</v>
      </c>
      <c r="I3294" s="383" t="s">
        <v>705</v>
      </c>
      <c r="J3294" s="383" t="s">
        <v>617</v>
      </c>
      <c r="K3294" s="383" t="s">
        <v>618</v>
      </c>
      <c r="L3294" s="384">
        <v>24394</v>
      </c>
      <c r="M3294" s="383" t="s">
        <v>638</v>
      </c>
      <c r="N3294" s="383" t="s">
        <v>620</v>
      </c>
      <c r="O3294" s="383" t="s">
        <v>230</v>
      </c>
    </row>
    <row r="3295" spans="1:15">
      <c r="A3295" s="385">
        <v>42068</v>
      </c>
      <c r="B3295" s="383" t="s">
        <v>663</v>
      </c>
      <c r="C3295" s="383" t="s">
        <v>664</v>
      </c>
      <c r="D3295" s="383" t="s">
        <v>22</v>
      </c>
      <c r="E3295" s="383" t="s">
        <v>665</v>
      </c>
      <c r="F3295" s="383" t="s">
        <v>10</v>
      </c>
      <c r="G3295" s="384">
        <v>2185</v>
      </c>
      <c r="H3295" s="383" t="s">
        <v>704</v>
      </c>
      <c r="I3295" s="383" t="s">
        <v>705</v>
      </c>
      <c r="J3295" s="383" t="s">
        <v>617</v>
      </c>
      <c r="K3295" s="383" t="s">
        <v>618</v>
      </c>
      <c r="L3295" s="384">
        <v>24965</v>
      </c>
      <c r="M3295" s="383" t="s">
        <v>638</v>
      </c>
      <c r="N3295" s="383" t="s">
        <v>620</v>
      </c>
      <c r="O3295" s="383" t="s">
        <v>230</v>
      </c>
    </row>
    <row r="3296" spans="1:15">
      <c r="A3296" s="385">
        <v>42069</v>
      </c>
      <c r="B3296" s="383" t="s">
        <v>663</v>
      </c>
      <c r="C3296" s="383" t="s">
        <v>664</v>
      </c>
      <c r="D3296" s="383" t="s">
        <v>22</v>
      </c>
      <c r="E3296" s="383" t="s">
        <v>665</v>
      </c>
      <c r="F3296" s="383" t="s">
        <v>10</v>
      </c>
      <c r="G3296" s="384">
        <v>2185</v>
      </c>
      <c r="H3296" s="383" t="s">
        <v>704</v>
      </c>
      <c r="I3296" s="383" t="s">
        <v>705</v>
      </c>
      <c r="J3296" s="383" t="s">
        <v>617</v>
      </c>
      <c r="K3296" s="383" t="s">
        <v>618</v>
      </c>
      <c r="L3296" s="384">
        <v>25035</v>
      </c>
      <c r="M3296" s="383" t="s">
        <v>638</v>
      </c>
      <c r="N3296" s="383" t="s">
        <v>620</v>
      </c>
      <c r="O3296" s="383" t="s">
        <v>230</v>
      </c>
    </row>
    <row r="3297" spans="1:15">
      <c r="A3297" s="385">
        <v>42070</v>
      </c>
      <c r="B3297" s="383" t="s">
        <v>663</v>
      </c>
      <c r="C3297" s="383" t="s">
        <v>664</v>
      </c>
      <c r="D3297" s="383" t="s">
        <v>22</v>
      </c>
      <c r="E3297" s="383" t="s">
        <v>665</v>
      </c>
      <c r="F3297" s="383" t="s">
        <v>10</v>
      </c>
      <c r="G3297" s="384">
        <v>2185</v>
      </c>
      <c r="H3297" s="383" t="s">
        <v>704</v>
      </c>
      <c r="I3297" s="383" t="s">
        <v>705</v>
      </c>
      <c r="J3297" s="383" t="s">
        <v>617</v>
      </c>
      <c r="K3297" s="383" t="s">
        <v>618</v>
      </c>
      <c r="L3297" s="384">
        <v>25532</v>
      </c>
      <c r="M3297" s="383" t="s">
        <v>638</v>
      </c>
      <c r="N3297" s="383" t="s">
        <v>620</v>
      </c>
      <c r="O3297" s="383" t="s">
        <v>230</v>
      </c>
    </row>
    <row r="3298" spans="1:15">
      <c r="A3298" s="385">
        <v>42071</v>
      </c>
      <c r="B3298" s="383" t="s">
        <v>663</v>
      </c>
      <c r="C3298" s="383" t="s">
        <v>664</v>
      </c>
      <c r="D3298" s="383" t="s">
        <v>22</v>
      </c>
      <c r="E3298" s="383" t="s">
        <v>665</v>
      </c>
      <c r="F3298" s="383" t="s">
        <v>10</v>
      </c>
      <c r="G3298" s="384">
        <v>2185</v>
      </c>
      <c r="H3298" s="383" t="s">
        <v>704</v>
      </c>
      <c r="I3298" s="383" t="s">
        <v>705</v>
      </c>
      <c r="J3298" s="383" t="s">
        <v>617</v>
      </c>
      <c r="K3298" s="383" t="s">
        <v>618</v>
      </c>
      <c r="L3298" s="384">
        <v>25875</v>
      </c>
      <c r="M3298" s="383" t="s">
        <v>638</v>
      </c>
      <c r="N3298" s="383" t="s">
        <v>620</v>
      </c>
      <c r="O3298" s="383" t="s">
        <v>230</v>
      </c>
    </row>
    <row r="3299" spans="1:15">
      <c r="A3299" s="385">
        <v>42072</v>
      </c>
      <c r="B3299" s="383" t="s">
        <v>663</v>
      </c>
      <c r="C3299" s="383" t="s">
        <v>664</v>
      </c>
      <c r="D3299" s="383" t="s">
        <v>22</v>
      </c>
      <c r="E3299" s="383" t="s">
        <v>665</v>
      </c>
      <c r="F3299" s="383" t="s">
        <v>10</v>
      </c>
      <c r="G3299" s="384">
        <v>2185</v>
      </c>
      <c r="H3299" s="383" t="s">
        <v>704</v>
      </c>
      <c r="I3299" s="383" t="s">
        <v>705</v>
      </c>
      <c r="J3299" s="383" t="s">
        <v>617</v>
      </c>
      <c r="K3299" s="383" t="s">
        <v>618</v>
      </c>
      <c r="L3299" s="384">
        <v>25875</v>
      </c>
      <c r="M3299" s="383" t="s">
        <v>638</v>
      </c>
      <c r="N3299" s="383" t="s">
        <v>620</v>
      </c>
      <c r="O3299" s="383" t="s">
        <v>230</v>
      </c>
    </row>
    <row r="3300" spans="1:15">
      <c r="A3300" s="385">
        <v>42073</v>
      </c>
      <c r="B3300" s="383" t="s">
        <v>663</v>
      </c>
      <c r="C3300" s="383" t="s">
        <v>664</v>
      </c>
      <c r="D3300" s="383" t="s">
        <v>22</v>
      </c>
      <c r="E3300" s="383" t="s">
        <v>665</v>
      </c>
      <c r="F3300" s="383" t="s">
        <v>10</v>
      </c>
      <c r="G3300" s="384">
        <v>2185</v>
      </c>
      <c r="H3300" s="383" t="s">
        <v>704</v>
      </c>
      <c r="I3300" s="383" t="s">
        <v>705</v>
      </c>
      <c r="J3300" s="383" t="s">
        <v>617</v>
      </c>
      <c r="K3300" s="383" t="s">
        <v>618</v>
      </c>
      <c r="L3300" s="384">
        <v>25875</v>
      </c>
      <c r="M3300" s="383" t="s">
        <v>638</v>
      </c>
      <c r="N3300" s="383" t="s">
        <v>620</v>
      </c>
      <c r="O3300" s="383" t="s">
        <v>230</v>
      </c>
    </row>
    <row r="3301" spans="1:15">
      <c r="A3301" s="385">
        <v>42074</v>
      </c>
      <c r="B3301" s="383" t="s">
        <v>663</v>
      </c>
      <c r="C3301" s="383" t="s">
        <v>664</v>
      </c>
      <c r="D3301" s="383" t="s">
        <v>22</v>
      </c>
      <c r="E3301" s="383" t="s">
        <v>665</v>
      </c>
      <c r="F3301" s="383" t="s">
        <v>10</v>
      </c>
      <c r="G3301" s="384">
        <v>2185</v>
      </c>
      <c r="H3301" s="383" t="s">
        <v>704</v>
      </c>
      <c r="I3301" s="383" t="s">
        <v>705</v>
      </c>
      <c r="J3301" s="383" t="s">
        <v>617</v>
      </c>
      <c r="K3301" s="383" t="s">
        <v>618</v>
      </c>
      <c r="L3301" s="384">
        <v>25875</v>
      </c>
      <c r="M3301" s="383" t="s">
        <v>638</v>
      </c>
      <c r="N3301" s="383" t="s">
        <v>620</v>
      </c>
      <c r="O3301" s="383" t="s">
        <v>230</v>
      </c>
    </row>
    <row r="3302" spans="1:15">
      <c r="A3302" s="385">
        <v>42075</v>
      </c>
      <c r="B3302" s="383" t="s">
        <v>663</v>
      </c>
      <c r="C3302" s="383" t="s">
        <v>664</v>
      </c>
      <c r="D3302" s="383" t="s">
        <v>22</v>
      </c>
      <c r="E3302" s="383" t="s">
        <v>665</v>
      </c>
      <c r="F3302" s="383" t="s">
        <v>10</v>
      </c>
      <c r="G3302" s="384">
        <v>2185</v>
      </c>
      <c r="H3302" s="383" t="s">
        <v>704</v>
      </c>
      <c r="I3302" s="383" t="s">
        <v>705</v>
      </c>
      <c r="J3302" s="383" t="s">
        <v>617</v>
      </c>
      <c r="K3302" s="383" t="s">
        <v>618</v>
      </c>
      <c r="L3302" s="384">
        <v>25875</v>
      </c>
      <c r="M3302" s="383" t="s">
        <v>639</v>
      </c>
      <c r="N3302" s="383" t="s">
        <v>620</v>
      </c>
      <c r="O3302" s="383" t="s">
        <v>230</v>
      </c>
    </row>
    <row r="3303" spans="1:15">
      <c r="A3303" s="385">
        <v>42076</v>
      </c>
      <c r="B3303" s="383" t="s">
        <v>663</v>
      </c>
      <c r="C3303" s="383" t="s">
        <v>664</v>
      </c>
      <c r="D3303" s="383" t="s">
        <v>22</v>
      </c>
      <c r="E3303" s="383" t="s">
        <v>665</v>
      </c>
      <c r="F3303" s="383" t="s">
        <v>10</v>
      </c>
      <c r="G3303" s="384">
        <v>2185</v>
      </c>
      <c r="H3303" s="383" t="s">
        <v>704</v>
      </c>
      <c r="I3303" s="383" t="s">
        <v>705</v>
      </c>
      <c r="J3303" s="383" t="s">
        <v>617</v>
      </c>
      <c r="K3303" s="383" t="s">
        <v>618</v>
      </c>
      <c r="L3303" s="384">
        <v>25875</v>
      </c>
      <c r="M3303" s="383" t="s">
        <v>639</v>
      </c>
      <c r="N3303" s="383" t="s">
        <v>620</v>
      </c>
      <c r="O3303" s="383" t="s">
        <v>230</v>
      </c>
    </row>
    <row r="3304" spans="1:15">
      <c r="A3304" s="385">
        <v>42077</v>
      </c>
      <c r="B3304" s="383" t="s">
        <v>663</v>
      </c>
      <c r="C3304" s="383" t="s">
        <v>664</v>
      </c>
      <c r="D3304" s="383" t="s">
        <v>22</v>
      </c>
      <c r="E3304" s="383" t="s">
        <v>665</v>
      </c>
      <c r="F3304" s="383" t="s">
        <v>10</v>
      </c>
      <c r="G3304" s="384">
        <v>2185</v>
      </c>
      <c r="H3304" s="383" t="s">
        <v>704</v>
      </c>
      <c r="I3304" s="383" t="s">
        <v>705</v>
      </c>
      <c r="J3304" s="383" t="s">
        <v>617</v>
      </c>
      <c r="K3304" s="383" t="s">
        <v>618</v>
      </c>
      <c r="L3304" s="384">
        <v>25875</v>
      </c>
      <c r="M3304" s="383" t="s">
        <v>639</v>
      </c>
      <c r="N3304" s="383" t="s">
        <v>620</v>
      </c>
      <c r="O3304" s="383" t="s">
        <v>230</v>
      </c>
    </row>
    <row r="3305" spans="1:15">
      <c r="A3305" s="385">
        <v>42078</v>
      </c>
      <c r="B3305" s="383" t="s">
        <v>663</v>
      </c>
      <c r="C3305" s="383" t="s">
        <v>664</v>
      </c>
      <c r="D3305" s="383" t="s">
        <v>22</v>
      </c>
      <c r="E3305" s="383" t="s">
        <v>665</v>
      </c>
      <c r="F3305" s="383" t="s">
        <v>10</v>
      </c>
      <c r="G3305" s="384">
        <v>2185</v>
      </c>
      <c r="H3305" s="383" t="s">
        <v>704</v>
      </c>
      <c r="I3305" s="383" t="s">
        <v>705</v>
      </c>
      <c r="J3305" s="383" t="s">
        <v>617</v>
      </c>
      <c r="K3305" s="383" t="s">
        <v>618</v>
      </c>
      <c r="L3305" s="384">
        <v>25875</v>
      </c>
      <c r="M3305" s="383" t="s">
        <v>639</v>
      </c>
      <c r="N3305" s="383" t="s">
        <v>620</v>
      </c>
      <c r="O3305" s="383" t="s">
        <v>230</v>
      </c>
    </row>
    <row r="3306" spans="1:15">
      <c r="A3306" s="385">
        <v>42079</v>
      </c>
      <c r="B3306" s="383" t="s">
        <v>663</v>
      </c>
      <c r="C3306" s="383" t="s">
        <v>664</v>
      </c>
      <c r="D3306" s="383" t="s">
        <v>22</v>
      </c>
      <c r="E3306" s="383" t="s">
        <v>665</v>
      </c>
      <c r="F3306" s="383" t="s">
        <v>10</v>
      </c>
      <c r="G3306" s="384">
        <v>2185</v>
      </c>
      <c r="H3306" s="383" t="s">
        <v>704</v>
      </c>
      <c r="I3306" s="383" t="s">
        <v>705</v>
      </c>
      <c r="J3306" s="383" t="s">
        <v>617</v>
      </c>
      <c r="K3306" s="383" t="s">
        <v>618</v>
      </c>
      <c r="L3306" s="384">
        <v>25875</v>
      </c>
      <c r="M3306" s="383" t="s">
        <v>639</v>
      </c>
      <c r="N3306" s="383" t="s">
        <v>620</v>
      </c>
      <c r="O3306" s="383" t="s">
        <v>230</v>
      </c>
    </row>
    <row r="3307" spans="1:15">
      <c r="A3307" s="385">
        <v>42080</v>
      </c>
      <c r="B3307" s="383" t="s">
        <v>663</v>
      </c>
      <c r="C3307" s="383" t="s">
        <v>664</v>
      </c>
      <c r="D3307" s="383" t="s">
        <v>22</v>
      </c>
      <c r="E3307" s="383" t="s">
        <v>665</v>
      </c>
      <c r="F3307" s="383" t="s">
        <v>10</v>
      </c>
      <c r="G3307" s="384">
        <v>2185</v>
      </c>
      <c r="H3307" s="383" t="s">
        <v>704</v>
      </c>
      <c r="I3307" s="383" t="s">
        <v>705</v>
      </c>
      <c r="J3307" s="383" t="s">
        <v>617</v>
      </c>
      <c r="K3307" s="383" t="s">
        <v>618</v>
      </c>
      <c r="L3307" s="384">
        <v>25875</v>
      </c>
      <c r="M3307" s="383" t="s">
        <v>639</v>
      </c>
      <c r="N3307" s="383" t="s">
        <v>620</v>
      </c>
      <c r="O3307" s="383" t="s">
        <v>230</v>
      </c>
    </row>
    <row r="3308" spans="1:15">
      <c r="A3308" s="385">
        <v>42081</v>
      </c>
      <c r="B3308" s="383" t="s">
        <v>663</v>
      </c>
      <c r="C3308" s="383" t="s">
        <v>664</v>
      </c>
      <c r="D3308" s="383" t="s">
        <v>22</v>
      </c>
      <c r="E3308" s="383" t="s">
        <v>665</v>
      </c>
      <c r="F3308" s="383" t="s">
        <v>10</v>
      </c>
      <c r="G3308" s="384">
        <v>2185</v>
      </c>
      <c r="H3308" s="383" t="s">
        <v>704</v>
      </c>
      <c r="I3308" s="383" t="s">
        <v>705</v>
      </c>
      <c r="J3308" s="383" t="s">
        <v>617</v>
      </c>
      <c r="K3308" s="383" t="s">
        <v>618</v>
      </c>
      <c r="L3308" s="384">
        <v>26170</v>
      </c>
      <c r="M3308" s="383" t="s">
        <v>640</v>
      </c>
      <c r="N3308" s="383" t="s">
        <v>620</v>
      </c>
      <c r="O3308" s="383" t="s">
        <v>230</v>
      </c>
    </row>
    <row r="3309" spans="1:15">
      <c r="A3309" s="385">
        <v>42082</v>
      </c>
      <c r="B3309" s="383" t="s">
        <v>663</v>
      </c>
      <c r="C3309" s="383" t="s">
        <v>664</v>
      </c>
      <c r="D3309" s="383" t="s">
        <v>22</v>
      </c>
      <c r="E3309" s="383" t="s">
        <v>665</v>
      </c>
      <c r="F3309" s="383" t="s">
        <v>10</v>
      </c>
      <c r="G3309" s="384">
        <v>2185</v>
      </c>
      <c r="H3309" s="383" t="s">
        <v>704</v>
      </c>
      <c r="I3309" s="383" t="s">
        <v>705</v>
      </c>
      <c r="J3309" s="383" t="s">
        <v>617</v>
      </c>
      <c r="K3309" s="383" t="s">
        <v>618</v>
      </c>
      <c r="L3309" s="384">
        <v>26691</v>
      </c>
      <c r="M3309" s="383" t="s">
        <v>640</v>
      </c>
      <c r="N3309" s="383" t="s">
        <v>620</v>
      </c>
      <c r="O3309" s="383" t="s">
        <v>230</v>
      </c>
    </row>
    <row r="3310" spans="1:15">
      <c r="A3310" s="385">
        <v>42083</v>
      </c>
      <c r="B3310" s="383" t="s">
        <v>663</v>
      </c>
      <c r="C3310" s="383" t="s">
        <v>664</v>
      </c>
      <c r="D3310" s="383" t="s">
        <v>22</v>
      </c>
      <c r="E3310" s="383" t="s">
        <v>665</v>
      </c>
      <c r="F3310" s="383" t="s">
        <v>10</v>
      </c>
      <c r="G3310" s="384">
        <v>2185</v>
      </c>
      <c r="H3310" s="383" t="s">
        <v>704</v>
      </c>
      <c r="I3310" s="383" t="s">
        <v>705</v>
      </c>
      <c r="J3310" s="383" t="s">
        <v>617</v>
      </c>
      <c r="K3310" s="383" t="s">
        <v>618</v>
      </c>
      <c r="L3310" s="384">
        <v>27235</v>
      </c>
      <c r="M3310" s="383" t="s">
        <v>640</v>
      </c>
      <c r="N3310" s="383" t="s">
        <v>620</v>
      </c>
      <c r="O3310" s="383" t="s">
        <v>230</v>
      </c>
    </row>
    <row r="3311" spans="1:15">
      <c r="A3311" s="385">
        <v>42084</v>
      </c>
      <c r="B3311" s="383" t="s">
        <v>663</v>
      </c>
      <c r="C3311" s="383" t="s">
        <v>664</v>
      </c>
      <c r="D3311" s="383" t="s">
        <v>22</v>
      </c>
      <c r="E3311" s="383" t="s">
        <v>665</v>
      </c>
      <c r="F3311" s="383" t="s">
        <v>10</v>
      </c>
      <c r="G3311" s="384">
        <v>2185</v>
      </c>
      <c r="H3311" s="383" t="s">
        <v>704</v>
      </c>
      <c r="I3311" s="383" t="s">
        <v>705</v>
      </c>
      <c r="J3311" s="383" t="s">
        <v>617</v>
      </c>
      <c r="K3311" s="383" t="s">
        <v>618</v>
      </c>
      <c r="L3311" s="384">
        <v>27710</v>
      </c>
      <c r="M3311" s="383" t="s">
        <v>640</v>
      </c>
      <c r="N3311" s="383" t="s">
        <v>620</v>
      </c>
      <c r="O3311" s="383" t="s">
        <v>230</v>
      </c>
    </row>
    <row r="3312" spans="1:15">
      <c r="A3312" s="385">
        <v>42085</v>
      </c>
      <c r="B3312" s="383" t="s">
        <v>663</v>
      </c>
      <c r="C3312" s="383" t="s">
        <v>664</v>
      </c>
      <c r="D3312" s="383" t="s">
        <v>22</v>
      </c>
      <c r="E3312" s="383" t="s">
        <v>665</v>
      </c>
      <c r="F3312" s="383" t="s">
        <v>10</v>
      </c>
      <c r="G3312" s="384">
        <v>2185</v>
      </c>
      <c r="H3312" s="383" t="s">
        <v>704</v>
      </c>
      <c r="I3312" s="383" t="s">
        <v>705</v>
      </c>
      <c r="J3312" s="383" t="s">
        <v>617</v>
      </c>
      <c r="K3312" s="383" t="s">
        <v>618</v>
      </c>
      <c r="L3312" s="384">
        <v>27741</v>
      </c>
      <c r="M3312" s="383" t="s">
        <v>640</v>
      </c>
      <c r="N3312" s="383" t="s">
        <v>620</v>
      </c>
      <c r="O3312" s="383" t="s">
        <v>230</v>
      </c>
    </row>
    <row r="3313" spans="1:15">
      <c r="A3313" s="385">
        <v>42086</v>
      </c>
      <c r="B3313" s="383" t="s">
        <v>663</v>
      </c>
      <c r="C3313" s="383" t="s">
        <v>664</v>
      </c>
      <c r="D3313" s="383" t="s">
        <v>22</v>
      </c>
      <c r="E3313" s="383" t="s">
        <v>665</v>
      </c>
      <c r="F3313" s="383" t="s">
        <v>10</v>
      </c>
      <c r="G3313" s="384">
        <v>2185</v>
      </c>
      <c r="H3313" s="383" t="s">
        <v>704</v>
      </c>
      <c r="I3313" s="383" t="s">
        <v>705</v>
      </c>
      <c r="J3313" s="383" t="s">
        <v>617</v>
      </c>
      <c r="K3313" s="383" t="s">
        <v>618</v>
      </c>
      <c r="L3313" s="384">
        <v>27741</v>
      </c>
      <c r="M3313" s="383" t="s">
        <v>640</v>
      </c>
      <c r="N3313" s="383" t="s">
        <v>620</v>
      </c>
      <c r="O3313" s="383" t="s">
        <v>230</v>
      </c>
    </row>
    <row r="3314" spans="1:15">
      <c r="A3314" s="385">
        <v>42087</v>
      </c>
      <c r="B3314" s="383" t="s">
        <v>663</v>
      </c>
      <c r="C3314" s="383" t="s">
        <v>664</v>
      </c>
      <c r="D3314" s="383" t="s">
        <v>22</v>
      </c>
      <c r="E3314" s="383" t="s">
        <v>665</v>
      </c>
      <c r="F3314" s="383" t="s">
        <v>10</v>
      </c>
      <c r="G3314" s="384">
        <v>2185</v>
      </c>
      <c r="H3314" s="383" t="s">
        <v>704</v>
      </c>
      <c r="I3314" s="383" t="s">
        <v>705</v>
      </c>
      <c r="J3314" s="383" t="s">
        <v>617</v>
      </c>
      <c r="K3314" s="383" t="s">
        <v>618</v>
      </c>
      <c r="L3314" s="384">
        <v>27741</v>
      </c>
      <c r="M3314" s="383" t="s">
        <v>640</v>
      </c>
      <c r="N3314" s="383" t="s">
        <v>620</v>
      </c>
      <c r="O3314" s="383" t="s">
        <v>230</v>
      </c>
    </row>
    <row r="3315" spans="1:15">
      <c r="A3315" s="385">
        <v>42088</v>
      </c>
      <c r="B3315" s="383" t="s">
        <v>11</v>
      </c>
      <c r="C3315" s="383" t="s">
        <v>12</v>
      </c>
      <c r="D3315" s="383" t="s">
        <v>13</v>
      </c>
      <c r="E3315" s="383" t="s">
        <v>678</v>
      </c>
      <c r="F3315" s="383" t="s">
        <v>10</v>
      </c>
      <c r="G3315" s="384">
        <v>110</v>
      </c>
      <c r="H3315" s="383" t="s">
        <v>726</v>
      </c>
      <c r="I3315" s="383" t="s">
        <v>727</v>
      </c>
      <c r="J3315" s="383" t="s">
        <v>617</v>
      </c>
      <c r="K3315" s="383" t="s">
        <v>618</v>
      </c>
      <c r="L3315" s="384">
        <v>27741</v>
      </c>
      <c r="M3315" s="383" t="s">
        <v>640</v>
      </c>
      <c r="N3315" s="383" t="s">
        <v>620</v>
      </c>
      <c r="O3315" s="383" t="s">
        <v>230</v>
      </c>
    </row>
    <row r="3316" spans="1:15">
      <c r="A3316" s="385">
        <v>42089</v>
      </c>
      <c r="B3316" s="383" t="s">
        <v>663</v>
      </c>
      <c r="C3316" s="383" t="s">
        <v>664</v>
      </c>
      <c r="D3316" s="383" t="s">
        <v>22</v>
      </c>
      <c r="E3316" s="383" t="s">
        <v>665</v>
      </c>
      <c r="F3316" s="383" t="s">
        <v>10</v>
      </c>
      <c r="G3316" s="384">
        <v>2185</v>
      </c>
      <c r="H3316" s="383" t="s">
        <v>704</v>
      </c>
      <c r="I3316" s="383" t="s">
        <v>705</v>
      </c>
      <c r="J3316" s="383" t="s">
        <v>617</v>
      </c>
      <c r="K3316" s="383" t="s">
        <v>618</v>
      </c>
      <c r="L3316" s="384">
        <v>27741</v>
      </c>
      <c r="M3316" s="383" t="s">
        <v>640</v>
      </c>
      <c r="N3316" s="383" t="s">
        <v>620</v>
      </c>
      <c r="O3316" s="383" t="s">
        <v>230</v>
      </c>
    </row>
    <row r="3317" spans="1:15">
      <c r="A3317" s="385">
        <v>42090</v>
      </c>
      <c r="B3317" s="383" t="s">
        <v>663</v>
      </c>
      <c r="C3317" s="383" t="s">
        <v>664</v>
      </c>
      <c r="D3317" s="383" t="s">
        <v>22</v>
      </c>
      <c r="E3317" s="383" t="s">
        <v>665</v>
      </c>
      <c r="F3317" s="383" t="s">
        <v>10</v>
      </c>
      <c r="G3317" s="384">
        <v>2185</v>
      </c>
      <c r="H3317" s="383" t="s">
        <v>704</v>
      </c>
      <c r="I3317" s="383" t="s">
        <v>705</v>
      </c>
      <c r="J3317" s="383" t="s">
        <v>617</v>
      </c>
      <c r="K3317" s="383" t="s">
        <v>618</v>
      </c>
      <c r="L3317" s="384">
        <v>27741</v>
      </c>
      <c r="M3317" s="383" t="s">
        <v>640</v>
      </c>
      <c r="N3317" s="383" t="s">
        <v>620</v>
      </c>
      <c r="O3317" s="383" t="s">
        <v>230</v>
      </c>
    </row>
    <row r="3318" spans="1:15">
      <c r="A3318" s="385">
        <v>42091</v>
      </c>
      <c r="B3318" s="383" t="s">
        <v>663</v>
      </c>
      <c r="C3318" s="383" t="s">
        <v>664</v>
      </c>
      <c r="D3318" s="383" t="s">
        <v>22</v>
      </c>
      <c r="E3318" s="383" t="s">
        <v>665</v>
      </c>
      <c r="F3318" s="383" t="s">
        <v>10</v>
      </c>
      <c r="G3318" s="384">
        <v>2185</v>
      </c>
      <c r="H3318" s="383" t="s">
        <v>704</v>
      </c>
      <c r="I3318" s="383" t="s">
        <v>705</v>
      </c>
      <c r="J3318" s="383" t="s">
        <v>617</v>
      </c>
      <c r="K3318" s="383" t="s">
        <v>618</v>
      </c>
      <c r="L3318" s="384">
        <v>27741</v>
      </c>
      <c r="M3318" s="383" t="s">
        <v>641</v>
      </c>
      <c r="N3318" s="383" t="s">
        <v>620</v>
      </c>
      <c r="O3318" s="383" t="s">
        <v>230</v>
      </c>
    </row>
    <row r="3319" spans="1:15">
      <c r="A3319" s="385">
        <v>42092</v>
      </c>
      <c r="B3319" s="383" t="s">
        <v>663</v>
      </c>
      <c r="C3319" s="383" t="s">
        <v>664</v>
      </c>
      <c r="D3319" s="383" t="s">
        <v>22</v>
      </c>
      <c r="E3319" s="383" t="s">
        <v>665</v>
      </c>
      <c r="F3319" s="383" t="s">
        <v>10</v>
      </c>
      <c r="G3319" s="384">
        <v>2185</v>
      </c>
      <c r="H3319" s="383" t="s">
        <v>704</v>
      </c>
      <c r="I3319" s="383" t="s">
        <v>705</v>
      </c>
      <c r="J3319" s="383" t="s">
        <v>617</v>
      </c>
      <c r="K3319" s="383" t="s">
        <v>618</v>
      </c>
      <c r="L3319" s="384">
        <v>27741</v>
      </c>
      <c r="M3319" s="383" t="s">
        <v>641</v>
      </c>
      <c r="N3319" s="383" t="s">
        <v>620</v>
      </c>
      <c r="O3319" s="383" t="s">
        <v>230</v>
      </c>
    </row>
    <row r="3320" spans="1:15">
      <c r="A3320" s="385">
        <v>42093</v>
      </c>
      <c r="B3320" s="383" t="s">
        <v>663</v>
      </c>
      <c r="C3320" s="383" t="s">
        <v>664</v>
      </c>
      <c r="D3320" s="383" t="s">
        <v>22</v>
      </c>
      <c r="E3320" s="383" t="s">
        <v>665</v>
      </c>
      <c r="F3320" s="383" t="s">
        <v>10</v>
      </c>
      <c r="G3320" s="384">
        <v>2185</v>
      </c>
      <c r="H3320" s="383" t="s">
        <v>704</v>
      </c>
      <c r="I3320" s="383" t="s">
        <v>705</v>
      </c>
      <c r="J3320" s="383" t="s">
        <v>617</v>
      </c>
      <c r="K3320" s="383" t="s">
        <v>618</v>
      </c>
      <c r="L3320" s="384">
        <v>27741</v>
      </c>
      <c r="M3320" s="383" t="s">
        <v>641</v>
      </c>
      <c r="N3320" s="383" t="s">
        <v>620</v>
      </c>
      <c r="O3320" s="383" t="s">
        <v>230</v>
      </c>
    </row>
    <row r="3321" spans="1:15">
      <c r="A3321" s="385">
        <v>42094</v>
      </c>
      <c r="B3321" s="383" t="s">
        <v>663</v>
      </c>
      <c r="C3321" s="383" t="s">
        <v>664</v>
      </c>
      <c r="D3321" s="383" t="s">
        <v>22</v>
      </c>
      <c r="E3321" s="383" t="s">
        <v>665</v>
      </c>
      <c r="F3321" s="383" t="s">
        <v>10</v>
      </c>
      <c r="G3321" s="384">
        <v>2185</v>
      </c>
      <c r="H3321" s="383" t="s">
        <v>704</v>
      </c>
      <c r="I3321" s="383" t="s">
        <v>705</v>
      </c>
      <c r="J3321" s="383" t="s">
        <v>617</v>
      </c>
      <c r="K3321" s="383" t="s">
        <v>618</v>
      </c>
      <c r="L3321" s="384">
        <v>27741</v>
      </c>
      <c r="M3321" s="383" t="s">
        <v>641</v>
      </c>
      <c r="N3321" s="383" t="s">
        <v>620</v>
      </c>
      <c r="O3321" s="383" t="s">
        <v>230</v>
      </c>
    </row>
    <row r="3322" spans="1:15">
      <c r="A3322" s="385">
        <v>42095</v>
      </c>
      <c r="B3322" s="383" t="s">
        <v>663</v>
      </c>
      <c r="C3322" s="383" t="s">
        <v>664</v>
      </c>
      <c r="D3322" s="383" t="s">
        <v>22</v>
      </c>
      <c r="E3322" s="383" t="s">
        <v>665</v>
      </c>
      <c r="F3322" s="383" t="s">
        <v>10</v>
      </c>
      <c r="G3322" s="384">
        <v>2185</v>
      </c>
      <c r="H3322" s="383" t="s">
        <v>704</v>
      </c>
      <c r="I3322" s="383" t="s">
        <v>705</v>
      </c>
      <c r="J3322" s="383" t="s">
        <v>617</v>
      </c>
      <c r="K3322" s="383" t="s">
        <v>618</v>
      </c>
      <c r="L3322" s="384">
        <v>27741</v>
      </c>
      <c r="M3322" s="383" t="s">
        <v>641</v>
      </c>
      <c r="N3322" s="383" t="s">
        <v>620</v>
      </c>
      <c r="O3322" s="383" t="s">
        <v>230</v>
      </c>
    </row>
    <row r="3323" spans="1:15">
      <c r="A3323" s="385">
        <v>42096</v>
      </c>
      <c r="B3323" s="383" t="s">
        <v>663</v>
      </c>
      <c r="C3323" s="383" t="s">
        <v>664</v>
      </c>
      <c r="D3323" s="383" t="s">
        <v>22</v>
      </c>
      <c r="E3323" s="383" t="s">
        <v>665</v>
      </c>
      <c r="F3323" s="383" t="s">
        <v>10</v>
      </c>
      <c r="G3323" s="384">
        <v>2185</v>
      </c>
      <c r="H3323" s="383" t="s">
        <v>704</v>
      </c>
      <c r="I3323" s="383" t="s">
        <v>705</v>
      </c>
      <c r="J3323" s="383" t="s">
        <v>617</v>
      </c>
      <c r="K3323" s="383" t="s">
        <v>618</v>
      </c>
      <c r="L3323" s="384">
        <v>27741</v>
      </c>
      <c r="M3323" s="383" t="s">
        <v>641</v>
      </c>
      <c r="N3323" s="383" t="s">
        <v>620</v>
      </c>
      <c r="O3323" s="383" t="s">
        <v>230</v>
      </c>
    </row>
    <row r="3324" spans="1:15">
      <c r="A3324" s="385">
        <v>42097</v>
      </c>
      <c r="B3324" s="383" t="s">
        <v>663</v>
      </c>
      <c r="C3324" s="383" t="s">
        <v>664</v>
      </c>
      <c r="D3324" s="383" t="s">
        <v>22</v>
      </c>
      <c r="E3324" s="383" t="s">
        <v>665</v>
      </c>
      <c r="F3324" s="383" t="s">
        <v>10</v>
      </c>
      <c r="G3324" s="384">
        <v>2185</v>
      </c>
      <c r="H3324" s="383" t="s">
        <v>704</v>
      </c>
      <c r="I3324" s="383" t="s">
        <v>705</v>
      </c>
      <c r="J3324" s="383" t="s">
        <v>617</v>
      </c>
      <c r="K3324" s="383" t="s">
        <v>618</v>
      </c>
      <c r="L3324" s="384">
        <v>27741</v>
      </c>
      <c r="M3324" s="383" t="s">
        <v>641</v>
      </c>
      <c r="N3324" s="383" t="s">
        <v>620</v>
      </c>
      <c r="O3324" s="383" t="s">
        <v>230</v>
      </c>
    </row>
    <row r="3325" spans="1:15">
      <c r="A3325" s="385">
        <v>42098</v>
      </c>
      <c r="B3325" s="383" t="s">
        <v>739</v>
      </c>
      <c r="C3325" s="383" t="s">
        <v>8</v>
      </c>
      <c r="D3325" s="383" t="s">
        <v>36</v>
      </c>
      <c r="E3325" s="383" t="s">
        <v>740</v>
      </c>
      <c r="F3325" s="383" t="s">
        <v>10</v>
      </c>
      <c r="G3325" s="384">
        <v>10396</v>
      </c>
      <c r="H3325" s="383" t="s">
        <v>741</v>
      </c>
      <c r="I3325" s="383" t="s">
        <v>745</v>
      </c>
      <c r="J3325" s="383" t="s">
        <v>617</v>
      </c>
      <c r="K3325" s="383" t="s">
        <v>618</v>
      </c>
      <c r="L3325" s="384">
        <v>27751</v>
      </c>
      <c r="M3325" s="383" t="s">
        <v>641</v>
      </c>
      <c r="N3325" s="383" t="s">
        <v>620</v>
      </c>
      <c r="O3325" s="383" t="s">
        <v>230</v>
      </c>
    </row>
    <row r="3326" spans="1:15">
      <c r="A3326" s="385">
        <v>42099</v>
      </c>
      <c r="B3326" s="383" t="s">
        <v>663</v>
      </c>
      <c r="C3326" s="383" t="s">
        <v>664</v>
      </c>
      <c r="D3326" s="383" t="s">
        <v>22</v>
      </c>
      <c r="E3326" s="383" t="s">
        <v>665</v>
      </c>
      <c r="F3326" s="383" t="s">
        <v>10</v>
      </c>
      <c r="G3326" s="384">
        <v>2185</v>
      </c>
      <c r="H3326" s="383" t="s">
        <v>704</v>
      </c>
      <c r="I3326" s="383" t="s">
        <v>705</v>
      </c>
      <c r="J3326" s="383" t="s">
        <v>617</v>
      </c>
      <c r="K3326" s="383" t="s">
        <v>618</v>
      </c>
      <c r="L3326" s="384">
        <v>28181</v>
      </c>
      <c r="M3326" s="383" t="s">
        <v>642</v>
      </c>
      <c r="N3326" s="383" t="s">
        <v>620</v>
      </c>
      <c r="O3326" s="383" t="s">
        <v>230</v>
      </c>
    </row>
    <row r="3327" spans="1:15">
      <c r="A3327" s="385">
        <v>42100</v>
      </c>
      <c r="B3327" s="383" t="s">
        <v>663</v>
      </c>
      <c r="C3327" s="383" t="s">
        <v>664</v>
      </c>
      <c r="D3327" s="383" t="s">
        <v>22</v>
      </c>
      <c r="E3327" s="383" t="s">
        <v>665</v>
      </c>
      <c r="F3327" s="383" t="s">
        <v>10</v>
      </c>
      <c r="G3327" s="384">
        <v>2185</v>
      </c>
      <c r="H3327" s="383" t="s">
        <v>704</v>
      </c>
      <c r="I3327" s="383" t="s">
        <v>705</v>
      </c>
      <c r="J3327" s="383" t="s">
        <v>617</v>
      </c>
      <c r="K3327" s="383" t="s">
        <v>618</v>
      </c>
      <c r="L3327" s="384">
        <v>28641</v>
      </c>
      <c r="M3327" s="383" t="s">
        <v>642</v>
      </c>
      <c r="N3327" s="383" t="s">
        <v>620</v>
      </c>
      <c r="O3327" s="383" t="s">
        <v>230</v>
      </c>
    </row>
    <row r="3328" spans="1:15">
      <c r="A3328" s="385">
        <v>42101</v>
      </c>
      <c r="B3328" s="383" t="s">
        <v>663</v>
      </c>
      <c r="C3328" s="383" t="s">
        <v>664</v>
      </c>
      <c r="D3328" s="383" t="s">
        <v>22</v>
      </c>
      <c r="E3328" s="383" t="s">
        <v>665</v>
      </c>
      <c r="F3328" s="383" t="s">
        <v>10</v>
      </c>
      <c r="G3328" s="384">
        <v>2185</v>
      </c>
      <c r="H3328" s="383" t="s">
        <v>704</v>
      </c>
      <c r="I3328" s="383" t="s">
        <v>705</v>
      </c>
      <c r="J3328" s="383" t="s">
        <v>617</v>
      </c>
      <c r="K3328" s="383" t="s">
        <v>618</v>
      </c>
      <c r="L3328" s="384">
        <v>29260</v>
      </c>
      <c r="M3328" s="383" t="s">
        <v>642</v>
      </c>
      <c r="N3328" s="383" t="s">
        <v>620</v>
      </c>
      <c r="O3328" s="383" t="s">
        <v>230</v>
      </c>
    </row>
    <row r="3329" spans="1:15">
      <c r="A3329" s="385">
        <v>42102</v>
      </c>
      <c r="B3329" s="383" t="s">
        <v>663</v>
      </c>
      <c r="C3329" s="383" t="s">
        <v>664</v>
      </c>
      <c r="D3329" s="383" t="s">
        <v>22</v>
      </c>
      <c r="E3329" s="383" t="s">
        <v>665</v>
      </c>
      <c r="F3329" s="383" t="s">
        <v>10</v>
      </c>
      <c r="G3329" s="384">
        <v>2185</v>
      </c>
      <c r="H3329" s="383" t="s">
        <v>704</v>
      </c>
      <c r="I3329" s="383" t="s">
        <v>705</v>
      </c>
      <c r="J3329" s="383" t="s">
        <v>617</v>
      </c>
      <c r="K3329" s="383" t="s">
        <v>618</v>
      </c>
      <c r="L3329" s="384">
        <v>29608</v>
      </c>
      <c r="M3329" s="383" t="s">
        <v>642</v>
      </c>
      <c r="N3329" s="383" t="s">
        <v>620</v>
      </c>
      <c r="O3329" s="383" t="s">
        <v>230</v>
      </c>
    </row>
    <row r="3330" spans="1:15">
      <c r="A3330" s="385">
        <v>42103</v>
      </c>
      <c r="B3330" s="383" t="s">
        <v>663</v>
      </c>
      <c r="C3330" s="383" t="s">
        <v>664</v>
      </c>
      <c r="D3330" s="383" t="s">
        <v>22</v>
      </c>
      <c r="E3330" s="383" t="s">
        <v>665</v>
      </c>
      <c r="F3330" s="383" t="s">
        <v>10</v>
      </c>
      <c r="G3330" s="384">
        <v>2185</v>
      </c>
      <c r="H3330" s="383" t="s">
        <v>704</v>
      </c>
      <c r="I3330" s="383" t="s">
        <v>705</v>
      </c>
      <c r="J3330" s="383" t="s">
        <v>617</v>
      </c>
      <c r="K3330" s="383" t="s">
        <v>618</v>
      </c>
      <c r="L3330" s="384">
        <v>29608</v>
      </c>
      <c r="M3330" s="383" t="s">
        <v>642</v>
      </c>
      <c r="N3330" s="383" t="s">
        <v>620</v>
      </c>
      <c r="O3330" s="383" t="s">
        <v>230</v>
      </c>
    </row>
    <row r="3331" spans="1:15">
      <c r="A3331" s="385">
        <v>42104</v>
      </c>
      <c r="B3331" s="383" t="s">
        <v>663</v>
      </c>
      <c r="C3331" s="383" t="s">
        <v>664</v>
      </c>
      <c r="D3331" s="383" t="s">
        <v>22</v>
      </c>
      <c r="E3331" s="383" t="s">
        <v>665</v>
      </c>
      <c r="F3331" s="383" t="s">
        <v>10</v>
      </c>
      <c r="G3331" s="384">
        <v>2185</v>
      </c>
      <c r="H3331" s="383" t="s">
        <v>704</v>
      </c>
      <c r="I3331" s="383" t="s">
        <v>705</v>
      </c>
      <c r="J3331" s="383" t="s">
        <v>617</v>
      </c>
      <c r="K3331" s="383" t="s">
        <v>618</v>
      </c>
      <c r="L3331" s="384">
        <v>29608</v>
      </c>
      <c r="M3331" s="383" t="s">
        <v>642</v>
      </c>
      <c r="N3331" s="383" t="s">
        <v>620</v>
      </c>
      <c r="O3331" s="383" t="s">
        <v>230</v>
      </c>
    </row>
    <row r="3332" spans="1:15">
      <c r="A3332" s="385">
        <v>42105</v>
      </c>
      <c r="B3332" s="383" t="s">
        <v>663</v>
      </c>
      <c r="C3332" s="383" t="s">
        <v>664</v>
      </c>
      <c r="D3332" s="383" t="s">
        <v>22</v>
      </c>
      <c r="E3332" s="383" t="s">
        <v>665</v>
      </c>
      <c r="F3332" s="383" t="s">
        <v>10</v>
      </c>
      <c r="G3332" s="384">
        <v>2185</v>
      </c>
      <c r="H3332" s="383" t="s">
        <v>704</v>
      </c>
      <c r="I3332" s="383" t="s">
        <v>705</v>
      </c>
      <c r="J3332" s="383" t="s">
        <v>617</v>
      </c>
      <c r="K3332" s="383" t="s">
        <v>618</v>
      </c>
      <c r="L3332" s="384">
        <v>29608</v>
      </c>
      <c r="M3332" s="383" t="s">
        <v>642</v>
      </c>
      <c r="N3332" s="383" t="s">
        <v>620</v>
      </c>
      <c r="O3332" s="383" t="s">
        <v>230</v>
      </c>
    </row>
    <row r="3333" spans="1:15">
      <c r="A3333" s="385">
        <v>42106</v>
      </c>
      <c r="B3333" s="383" t="s">
        <v>663</v>
      </c>
      <c r="C3333" s="383" t="s">
        <v>664</v>
      </c>
      <c r="D3333" s="383" t="s">
        <v>22</v>
      </c>
      <c r="E3333" s="383" t="s">
        <v>665</v>
      </c>
      <c r="F3333" s="383" t="s">
        <v>10</v>
      </c>
      <c r="G3333" s="384">
        <v>2185</v>
      </c>
      <c r="H3333" s="383" t="s">
        <v>704</v>
      </c>
      <c r="I3333" s="383" t="s">
        <v>705</v>
      </c>
      <c r="J3333" s="383" t="s">
        <v>617</v>
      </c>
      <c r="K3333" s="383" t="s">
        <v>618</v>
      </c>
      <c r="L3333" s="384">
        <v>29608</v>
      </c>
      <c r="M3333" s="383" t="s">
        <v>642</v>
      </c>
      <c r="N3333" s="383" t="s">
        <v>620</v>
      </c>
      <c r="O3333" s="383" t="s">
        <v>230</v>
      </c>
    </row>
    <row r="3334" spans="1:15">
      <c r="A3334" s="385">
        <v>42107</v>
      </c>
      <c r="B3334" s="383" t="s">
        <v>663</v>
      </c>
      <c r="C3334" s="383" t="s">
        <v>664</v>
      </c>
      <c r="D3334" s="383" t="s">
        <v>22</v>
      </c>
      <c r="E3334" s="383" t="s">
        <v>665</v>
      </c>
      <c r="F3334" s="383" t="s">
        <v>10</v>
      </c>
      <c r="G3334" s="384">
        <v>2185</v>
      </c>
      <c r="H3334" s="383" t="s">
        <v>704</v>
      </c>
      <c r="I3334" s="383" t="s">
        <v>705</v>
      </c>
      <c r="J3334" s="383" t="s">
        <v>617</v>
      </c>
      <c r="K3334" s="383" t="s">
        <v>618</v>
      </c>
      <c r="L3334" s="384">
        <v>29973</v>
      </c>
      <c r="M3334" s="383" t="s">
        <v>642</v>
      </c>
      <c r="N3334" s="383" t="s">
        <v>620</v>
      </c>
      <c r="O3334" s="383" t="s">
        <v>230</v>
      </c>
    </row>
    <row r="3335" spans="1:15">
      <c r="A3335" s="385">
        <v>42108</v>
      </c>
      <c r="B3335" s="383" t="s">
        <v>663</v>
      </c>
      <c r="C3335" s="383" t="s">
        <v>664</v>
      </c>
      <c r="D3335" s="383" t="s">
        <v>22</v>
      </c>
      <c r="E3335" s="383" t="s">
        <v>665</v>
      </c>
      <c r="F3335" s="383" t="s">
        <v>10</v>
      </c>
      <c r="G3335" s="384">
        <v>2185</v>
      </c>
      <c r="H3335" s="383" t="s">
        <v>704</v>
      </c>
      <c r="I3335" s="383" t="s">
        <v>705</v>
      </c>
      <c r="J3335" s="383" t="s">
        <v>617</v>
      </c>
      <c r="K3335" s="383" t="s">
        <v>618</v>
      </c>
      <c r="L3335" s="384">
        <v>30380</v>
      </c>
      <c r="M3335" s="383" t="s">
        <v>642</v>
      </c>
      <c r="N3335" s="383" t="s">
        <v>620</v>
      </c>
      <c r="O3335" s="383" t="s">
        <v>230</v>
      </c>
    </row>
    <row r="3336" spans="1:15">
      <c r="A3336" s="385">
        <v>42109</v>
      </c>
      <c r="B3336" s="383" t="s">
        <v>663</v>
      </c>
      <c r="C3336" s="383" t="s">
        <v>664</v>
      </c>
      <c r="D3336" s="383" t="s">
        <v>22</v>
      </c>
      <c r="E3336" s="383" t="s">
        <v>665</v>
      </c>
      <c r="F3336" s="383" t="s">
        <v>10</v>
      </c>
      <c r="G3336" s="384">
        <v>2185</v>
      </c>
      <c r="H3336" s="383" t="s">
        <v>704</v>
      </c>
      <c r="I3336" s="383" t="s">
        <v>705</v>
      </c>
      <c r="J3336" s="383" t="s">
        <v>617</v>
      </c>
      <c r="K3336" s="383" t="s">
        <v>618</v>
      </c>
      <c r="L3336" s="384">
        <v>30722</v>
      </c>
      <c r="M3336" s="383" t="s">
        <v>642</v>
      </c>
      <c r="N3336" s="383" t="s">
        <v>620</v>
      </c>
      <c r="O3336" s="383" t="s">
        <v>230</v>
      </c>
    </row>
    <row r="3337" spans="1:15">
      <c r="A3337" s="385">
        <v>42110</v>
      </c>
      <c r="B3337" s="383" t="s">
        <v>663</v>
      </c>
      <c r="C3337" s="383" t="s">
        <v>664</v>
      </c>
      <c r="D3337" s="383" t="s">
        <v>22</v>
      </c>
      <c r="E3337" s="383" t="s">
        <v>665</v>
      </c>
      <c r="F3337" s="383" t="s">
        <v>10</v>
      </c>
      <c r="G3337" s="384">
        <v>2185</v>
      </c>
      <c r="H3337" s="383" t="s">
        <v>704</v>
      </c>
      <c r="I3337" s="383" t="s">
        <v>705</v>
      </c>
      <c r="J3337" s="383" t="s">
        <v>617</v>
      </c>
      <c r="K3337" s="383" t="s">
        <v>618</v>
      </c>
      <c r="L3337" s="384">
        <v>30780</v>
      </c>
      <c r="M3337" s="383" t="s">
        <v>642</v>
      </c>
      <c r="N3337" s="383" t="s">
        <v>620</v>
      </c>
      <c r="O3337" s="383" t="s">
        <v>230</v>
      </c>
    </row>
    <row r="3338" spans="1:15">
      <c r="A3338" s="385">
        <v>42111</v>
      </c>
      <c r="B3338" s="383" t="s">
        <v>663</v>
      </c>
      <c r="C3338" s="383" t="s">
        <v>664</v>
      </c>
      <c r="D3338" s="383" t="s">
        <v>22</v>
      </c>
      <c r="E3338" s="383" t="s">
        <v>665</v>
      </c>
      <c r="F3338" s="383" t="s">
        <v>10</v>
      </c>
      <c r="G3338" s="384">
        <v>32222</v>
      </c>
      <c r="H3338" s="383" t="s">
        <v>704</v>
      </c>
      <c r="I3338" s="383" t="s">
        <v>711</v>
      </c>
      <c r="J3338" s="383" t="s">
        <v>617</v>
      </c>
      <c r="K3338" s="383" t="s">
        <v>618</v>
      </c>
      <c r="L3338" s="384">
        <v>30780</v>
      </c>
      <c r="M3338" s="383" t="s">
        <v>642</v>
      </c>
      <c r="N3338" s="383" t="s">
        <v>620</v>
      </c>
      <c r="O3338" s="383" t="s">
        <v>230</v>
      </c>
    </row>
    <row r="3339" spans="1:15">
      <c r="A3339" s="385">
        <v>42112</v>
      </c>
      <c r="B3339" s="383" t="s">
        <v>663</v>
      </c>
      <c r="C3339" s="383" t="s">
        <v>664</v>
      </c>
      <c r="D3339" s="383" t="s">
        <v>22</v>
      </c>
      <c r="E3339" s="383" t="s">
        <v>665</v>
      </c>
      <c r="F3339" s="383" t="s">
        <v>10</v>
      </c>
      <c r="G3339" s="384">
        <v>32222</v>
      </c>
      <c r="H3339" s="383" t="s">
        <v>704</v>
      </c>
      <c r="I3339" s="383" t="s">
        <v>711</v>
      </c>
      <c r="J3339" s="383" t="s">
        <v>617</v>
      </c>
      <c r="K3339" s="383" t="s">
        <v>618</v>
      </c>
      <c r="L3339" s="384">
        <v>30780</v>
      </c>
      <c r="M3339" s="383" t="s">
        <v>642</v>
      </c>
      <c r="N3339" s="383" t="s">
        <v>620</v>
      </c>
      <c r="O3339" s="383" t="s">
        <v>230</v>
      </c>
    </row>
    <row r="3340" spans="1:15">
      <c r="A3340" s="385">
        <v>42113</v>
      </c>
      <c r="B3340" s="383" t="s">
        <v>663</v>
      </c>
      <c r="C3340" s="383" t="s">
        <v>664</v>
      </c>
      <c r="D3340" s="383" t="s">
        <v>22</v>
      </c>
      <c r="E3340" s="383" t="s">
        <v>665</v>
      </c>
      <c r="F3340" s="383" t="s">
        <v>10</v>
      </c>
      <c r="G3340" s="384">
        <v>32222</v>
      </c>
      <c r="H3340" s="383" t="s">
        <v>704</v>
      </c>
      <c r="I3340" s="383" t="s">
        <v>711</v>
      </c>
      <c r="J3340" s="383" t="s">
        <v>617</v>
      </c>
      <c r="K3340" s="383" t="s">
        <v>618</v>
      </c>
      <c r="L3340" s="384">
        <v>30780</v>
      </c>
      <c r="M3340" s="383" t="s">
        <v>643</v>
      </c>
      <c r="N3340" s="383" t="s">
        <v>620</v>
      </c>
      <c r="O3340" s="383" t="s">
        <v>230</v>
      </c>
    </row>
    <row r="3341" spans="1:15">
      <c r="A3341" s="385">
        <v>42114</v>
      </c>
      <c r="B3341" s="383" t="s">
        <v>663</v>
      </c>
      <c r="C3341" s="383" t="s">
        <v>664</v>
      </c>
      <c r="D3341" s="383" t="s">
        <v>22</v>
      </c>
      <c r="E3341" s="383" t="s">
        <v>665</v>
      </c>
      <c r="F3341" s="383" t="s">
        <v>10</v>
      </c>
      <c r="G3341" s="384">
        <v>2860</v>
      </c>
      <c r="H3341" s="383" t="s">
        <v>704</v>
      </c>
      <c r="I3341" s="383" t="s">
        <v>709</v>
      </c>
      <c r="J3341" s="383" t="s">
        <v>617</v>
      </c>
      <c r="K3341" s="383" t="s">
        <v>618</v>
      </c>
      <c r="L3341" s="384">
        <v>30780</v>
      </c>
      <c r="M3341" s="383" t="s">
        <v>643</v>
      </c>
      <c r="N3341" s="383" t="s">
        <v>620</v>
      </c>
      <c r="O3341" s="383" t="s">
        <v>230</v>
      </c>
    </row>
    <row r="3342" spans="1:15">
      <c r="A3342" s="385">
        <v>42115</v>
      </c>
      <c r="B3342" s="383" t="s">
        <v>663</v>
      </c>
      <c r="C3342" s="383" t="s">
        <v>664</v>
      </c>
      <c r="D3342" s="383" t="s">
        <v>22</v>
      </c>
      <c r="E3342" s="383" t="s">
        <v>665</v>
      </c>
      <c r="F3342" s="383" t="s">
        <v>10</v>
      </c>
      <c r="G3342" s="384">
        <v>2860</v>
      </c>
      <c r="H3342" s="383" t="s">
        <v>704</v>
      </c>
      <c r="I3342" s="383" t="s">
        <v>709</v>
      </c>
      <c r="J3342" s="383" t="s">
        <v>617</v>
      </c>
      <c r="K3342" s="383" t="s">
        <v>618</v>
      </c>
      <c r="L3342" s="384">
        <v>30780</v>
      </c>
      <c r="M3342" s="383" t="s">
        <v>643</v>
      </c>
      <c r="N3342" s="383" t="s">
        <v>620</v>
      </c>
      <c r="O3342" s="383" t="s">
        <v>230</v>
      </c>
    </row>
    <row r="3343" spans="1:15">
      <c r="A3343" s="385">
        <v>42116</v>
      </c>
      <c r="B3343" s="383" t="s">
        <v>11</v>
      </c>
      <c r="C3343" s="383" t="s">
        <v>12</v>
      </c>
      <c r="D3343" s="383" t="s">
        <v>13</v>
      </c>
      <c r="E3343" s="383" t="s">
        <v>678</v>
      </c>
      <c r="F3343" s="383" t="s">
        <v>10</v>
      </c>
      <c r="G3343" s="384">
        <v>247</v>
      </c>
      <c r="H3343" s="383" t="s">
        <v>730</v>
      </c>
      <c r="I3343" s="383" t="s">
        <v>731</v>
      </c>
      <c r="J3343" s="383" t="s">
        <v>617</v>
      </c>
      <c r="K3343" s="383" t="s">
        <v>618</v>
      </c>
      <c r="L3343" s="384">
        <v>30780</v>
      </c>
      <c r="M3343" s="383" t="s">
        <v>643</v>
      </c>
      <c r="N3343" s="383" t="s">
        <v>620</v>
      </c>
      <c r="O3343" s="383" t="s">
        <v>230</v>
      </c>
    </row>
    <row r="3344" spans="1:15">
      <c r="A3344" s="385">
        <v>42117</v>
      </c>
      <c r="B3344" s="383" t="s">
        <v>21</v>
      </c>
      <c r="C3344" s="383" t="s">
        <v>12</v>
      </c>
      <c r="D3344" s="383" t="s">
        <v>22</v>
      </c>
      <c r="E3344" s="383" t="s">
        <v>658</v>
      </c>
      <c r="F3344" s="383" t="s">
        <v>10</v>
      </c>
      <c r="G3344" s="384">
        <v>1560</v>
      </c>
      <c r="H3344" s="383" t="s">
        <v>733</v>
      </c>
      <c r="I3344" s="383" t="s">
        <v>734</v>
      </c>
      <c r="J3344" s="383" t="s">
        <v>617</v>
      </c>
      <c r="K3344" s="383" t="s">
        <v>618</v>
      </c>
      <c r="L3344" s="384">
        <v>30780</v>
      </c>
      <c r="M3344" s="383" t="s">
        <v>643</v>
      </c>
      <c r="N3344" s="383" t="s">
        <v>620</v>
      </c>
      <c r="O3344" s="383" t="s">
        <v>230</v>
      </c>
    </row>
    <row r="3345" spans="1:15">
      <c r="A3345" s="385">
        <v>42118</v>
      </c>
      <c r="B3345" s="383" t="s">
        <v>21</v>
      </c>
      <c r="C3345" s="383" t="s">
        <v>12</v>
      </c>
      <c r="D3345" s="383" t="s">
        <v>22</v>
      </c>
      <c r="E3345" s="383" t="s">
        <v>658</v>
      </c>
      <c r="F3345" s="383" t="s">
        <v>10</v>
      </c>
      <c r="G3345" s="384">
        <v>1560</v>
      </c>
      <c r="H3345" s="383" t="s">
        <v>733</v>
      </c>
      <c r="I3345" s="383" t="s">
        <v>734</v>
      </c>
      <c r="J3345" s="383" t="s">
        <v>617</v>
      </c>
      <c r="K3345" s="383" t="s">
        <v>618</v>
      </c>
      <c r="L3345" s="384">
        <v>30780</v>
      </c>
      <c r="M3345" s="383" t="s">
        <v>643</v>
      </c>
      <c r="N3345" s="383" t="s">
        <v>620</v>
      </c>
      <c r="O3345" s="383" t="s">
        <v>230</v>
      </c>
    </row>
    <row r="3346" spans="1:15">
      <c r="A3346" s="385">
        <v>42119</v>
      </c>
      <c r="B3346" s="383" t="s">
        <v>21</v>
      </c>
      <c r="C3346" s="383" t="s">
        <v>12</v>
      </c>
      <c r="D3346" s="383" t="s">
        <v>22</v>
      </c>
      <c r="E3346" s="383" t="s">
        <v>658</v>
      </c>
      <c r="F3346" s="383" t="s">
        <v>10</v>
      </c>
      <c r="G3346" s="384">
        <v>1398</v>
      </c>
      <c r="H3346" s="383" t="s">
        <v>733</v>
      </c>
      <c r="I3346" s="383" t="s">
        <v>735</v>
      </c>
      <c r="J3346" s="383" t="s">
        <v>617</v>
      </c>
      <c r="K3346" s="383" t="s">
        <v>618</v>
      </c>
      <c r="L3346" s="384">
        <v>30780</v>
      </c>
      <c r="M3346" s="383" t="s">
        <v>643</v>
      </c>
      <c r="N3346" s="383" t="s">
        <v>620</v>
      </c>
      <c r="O3346" s="383" t="s">
        <v>230</v>
      </c>
    </row>
    <row r="3347" spans="1:15">
      <c r="A3347" s="385">
        <v>42120</v>
      </c>
      <c r="B3347" s="383" t="s">
        <v>21</v>
      </c>
      <c r="C3347" s="383" t="s">
        <v>12</v>
      </c>
      <c r="D3347" s="383" t="s">
        <v>22</v>
      </c>
      <c r="E3347" s="383" t="s">
        <v>658</v>
      </c>
      <c r="F3347" s="383" t="s">
        <v>10</v>
      </c>
      <c r="G3347" s="384">
        <v>1398</v>
      </c>
      <c r="H3347" s="383" t="s">
        <v>733</v>
      </c>
      <c r="I3347" s="383" t="s">
        <v>735</v>
      </c>
      <c r="J3347" s="383" t="s">
        <v>617</v>
      </c>
      <c r="K3347" s="383" t="s">
        <v>618</v>
      </c>
      <c r="L3347" s="384">
        <v>30780</v>
      </c>
      <c r="M3347" s="383" t="s">
        <v>643</v>
      </c>
      <c r="N3347" s="383" t="s">
        <v>620</v>
      </c>
      <c r="O3347" s="383" t="s">
        <v>230</v>
      </c>
    </row>
    <row r="3348" spans="1:15">
      <c r="A3348" s="385">
        <v>42121</v>
      </c>
      <c r="B3348" s="383" t="s">
        <v>21</v>
      </c>
      <c r="C3348" s="383" t="s">
        <v>12</v>
      </c>
      <c r="D3348" s="383" t="s">
        <v>22</v>
      </c>
      <c r="E3348" s="383" t="s">
        <v>658</v>
      </c>
      <c r="F3348" s="383" t="s">
        <v>10</v>
      </c>
      <c r="G3348" s="384">
        <v>1560</v>
      </c>
      <c r="H3348" s="383" t="s">
        <v>733</v>
      </c>
      <c r="I3348" s="383" t="s">
        <v>734</v>
      </c>
      <c r="J3348" s="383" t="s">
        <v>617</v>
      </c>
      <c r="K3348" s="383" t="s">
        <v>618</v>
      </c>
      <c r="L3348" s="384">
        <v>30780</v>
      </c>
      <c r="M3348" s="383" t="s">
        <v>643</v>
      </c>
      <c r="N3348" s="383" t="s">
        <v>620</v>
      </c>
      <c r="O3348" s="383" t="s">
        <v>230</v>
      </c>
    </row>
    <row r="3349" spans="1:15">
      <c r="A3349" s="385">
        <v>42122</v>
      </c>
      <c r="B3349" s="383" t="s">
        <v>21</v>
      </c>
      <c r="C3349" s="383" t="s">
        <v>12</v>
      </c>
      <c r="D3349" s="383" t="s">
        <v>22</v>
      </c>
      <c r="E3349" s="383" t="s">
        <v>658</v>
      </c>
      <c r="F3349" s="383" t="s">
        <v>10</v>
      </c>
      <c r="G3349" s="384">
        <v>1398</v>
      </c>
      <c r="H3349" s="383" t="s">
        <v>733</v>
      </c>
      <c r="I3349" s="383" t="s">
        <v>735</v>
      </c>
      <c r="J3349" s="383" t="s">
        <v>617</v>
      </c>
      <c r="K3349" s="383" t="s">
        <v>618</v>
      </c>
      <c r="L3349" s="384">
        <v>30780</v>
      </c>
      <c r="M3349" s="383" t="s">
        <v>643</v>
      </c>
      <c r="N3349" s="383" t="s">
        <v>620</v>
      </c>
      <c r="O3349" s="383" t="s">
        <v>230</v>
      </c>
    </row>
    <row r="3350" spans="1:15">
      <c r="A3350" s="385">
        <v>42123</v>
      </c>
      <c r="B3350" s="383" t="s">
        <v>11</v>
      </c>
      <c r="C3350" s="383" t="s">
        <v>12</v>
      </c>
      <c r="D3350" s="383" t="s">
        <v>13</v>
      </c>
      <c r="E3350" s="383" t="s">
        <v>678</v>
      </c>
      <c r="F3350" s="383" t="s">
        <v>10</v>
      </c>
      <c r="G3350" s="384">
        <v>247</v>
      </c>
      <c r="H3350" s="383" t="s">
        <v>730</v>
      </c>
      <c r="I3350" s="383" t="s">
        <v>731</v>
      </c>
      <c r="J3350" s="383" t="s">
        <v>617</v>
      </c>
      <c r="K3350" s="383" t="s">
        <v>618</v>
      </c>
      <c r="L3350" s="384">
        <v>30780</v>
      </c>
      <c r="M3350" s="383" t="s">
        <v>643</v>
      </c>
      <c r="N3350" s="383" t="s">
        <v>620</v>
      </c>
      <c r="O3350" s="383" t="s">
        <v>230</v>
      </c>
    </row>
    <row r="3351" spans="1:15">
      <c r="A3351" s="385">
        <v>42124</v>
      </c>
      <c r="B3351" s="383" t="s">
        <v>21</v>
      </c>
      <c r="C3351" s="383" t="s">
        <v>12</v>
      </c>
      <c r="D3351" s="383" t="s">
        <v>22</v>
      </c>
      <c r="E3351" s="383" t="s">
        <v>658</v>
      </c>
      <c r="F3351" s="383" t="s">
        <v>10</v>
      </c>
      <c r="G3351" s="384">
        <v>1328</v>
      </c>
      <c r="H3351" s="383" t="s">
        <v>733</v>
      </c>
      <c r="I3351" s="383" t="s">
        <v>735</v>
      </c>
      <c r="J3351" s="383" t="s">
        <v>617</v>
      </c>
      <c r="K3351" s="383" t="s">
        <v>618</v>
      </c>
      <c r="L3351" s="384">
        <v>30780</v>
      </c>
      <c r="M3351" s="383" t="s">
        <v>643</v>
      </c>
      <c r="N3351" s="383" t="s">
        <v>620</v>
      </c>
      <c r="O3351" s="383" t="s">
        <v>230</v>
      </c>
    </row>
    <row r="3352" spans="1:15">
      <c r="A3352" s="385">
        <v>42125</v>
      </c>
      <c r="B3352" s="383" t="s">
        <v>11</v>
      </c>
      <c r="C3352" s="383" t="s">
        <v>12</v>
      </c>
      <c r="D3352" s="383" t="s">
        <v>13</v>
      </c>
      <c r="E3352" s="383" t="s">
        <v>678</v>
      </c>
      <c r="F3352" s="383" t="s">
        <v>10</v>
      </c>
      <c r="G3352" s="384">
        <v>247</v>
      </c>
      <c r="H3352" s="383" t="s">
        <v>730</v>
      </c>
      <c r="I3352" s="383" t="s">
        <v>731</v>
      </c>
      <c r="J3352" s="383" t="s">
        <v>617</v>
      </c>
      <c r="K3352" s="383" t="s">
        <v>618</v>
      </c>
      <c r="L3352" s="384">
        <v>30780</v>
      </c>
      <c r="M3352" s="383" t="s">
        <v>643</v>
      </c>
      <c r="N3352" s="383" t="s">
        <v>620</v>
      </c>
      <c r="O3352" s="383" t="s">
        <v>230</v>
      </c>
    </row>
    <row r="3353" spans="1:15">
      <c r="A3353" s="385">
        <v>42126</v>
      </c>
      <c r="B3353" s="383" t="s">
        <v>21</v>
      </c>
      <c r="C3353" s="383" t="s">
        <v>12</v>
      </c>
      <c r="D3353" s="383" t="s">
        <v>22</v>
      </c>
      <c r="E3353" s="383" t="s">
        <v>658</v>
      </c>
      <c r="F3353" s="383" t="s">
        <v>10</v>
      </c>
      <c r="G3353" s="384">
        <v>1560</v>
      </c>
      <c r="H3353" s="383" t="s">
        <v>733</v>
      </c>
      <c r="I3353" s="383" t="s">
        <v>734</v>
      </c>
      <c r="J3353" s="383" t="s">
        <v>617</v>
      </c>
      <c r="K3353" s="383" t="s">
        <v>618</v>
      </c>
      <c r="L3353" s="384">
        <v>30780</v>
      </c>
      <c r="M3353" s="383" t="s">
        <v>643</v>
      </c>
      <c r="N3353" s="383" t="s">
        <v>620</v>
      </c>
      <c r="O3353" s="383" t="s">
        <v>230</v>
      </c>
    </row>
    <row r="3354" spans="1:15">
      <c r="A3354" s="385">
        <v>42127</v>
      </c>
      <c r="B3354" s="383" t="s">
        <v>739</v>
      </c>
      <c r="C3354" s="383" t="s">
        <v>8</v>
      </c>
      <c r="D3354" s="383" t="s">
        <v>36</v>
      </c>
      <c r="E3354" s="383" t="s">
        <v>740</v>
      </c>
      <c r="F3354" s="383" t="s">
        <v>10</v>
      </c>
      <c r="G3354" s="384">
        <v>5098</v>
      </c>
      <c r="H3354" s="383" t="s">
        <v>741</v>
      </c>
      <c r="I3354" s="383" t="s">
        <v>742</v>
      </c>
      <c r="J3354" s="383" t="s">
        <v>617</v>
      </c>
      <c r="K3354" s="383" t="s">
        <v>618</v>
      </c>
      <c r="L3354" s="384">
        <v>30780</v>
      </c>
      <c r="M3354" s="383" t="s">
        <v>643</v>
      </c>
      <c r="N3354" s="383" t="s">
        <v>620</v>
      </c>
      <c r="O3354" s="383" t="s">
        <v>230</v>
      </c>
    </row>
    <row r="3355" spans="1:15">
      <c r="A3355" s="385">
        <v>42128</v>
      </c>
      <c r="B3355" s="383" t="s">
        <v>739</v>
      </c>
      <c r="C3355" s="383" t="s">
        <v>8</v>
      </c>
      <c r="D3355" s="383" t="s">
        <v>36</v>
      </c>
      <c r="E3355" s="383" t="s">
        <v>740</v>
      </c>
      <c r="F3355" s="383" t="s">
        <v>10</v>
      </c>
      <c r="G3355" s="384">
        <v>5098</v>
      </c>
      <c r="H3355" s="383" t="s">
        <v>741</v>
      </c>
      <c r="I3355" s="383" t="s">
        <v>742</v>
      </c>
      <c r="J3355" s="383" t="s">
        <v>617</v>
      </c>
      <c r="K3355" s="383" t="s">
        <v>618</v>
      </c>
      <c r="L3355" s="384">
        <v>30780</v>
      </c>
      <c r="M3355" s="383" t="s">
        <v>643</v>
      </c>
      <c r="N3355" s="383" t="s">
        <v>620</v>
      </c>
      <c r="O3355" s="383" t="s">
        <v>230</v>
      </c>
    </row>
    <row r="3356" spans="1:15">
      <c r="A3356" s="385">
        <v>42129</v>
      </c>
      <c r="B3356" s="383" t="s">
        <v>663</v>
      </c>
      <c r="C3356" s="383" t="s">
        <v>664</v>
      </c>
      <c r="D3356" s="383" t="s">
        <v>22</v>
      </c>
      <c r="E3356" s="383" t="s">
        <v>665</v>
      </c>
      <c r="F3356" s="383" t="s">
        <v>10</v>
      </c>
      <c r="G3356" s="384">
        <v>2860</v>
      </c>
      <c r="H3356" s="383" t="s">
        <v>704</v>
      </c>
      <c r="I3356" s="383" t="s">
        <v>709</v>
      </c>
      <c r="J3356" s="383" t="s">
        <v>617</v>
      </c>
      <c r="K3356" s="383" t="s">
        <v>618</v>
      </c>
      <c r="L3356" s="384">
        <v>30780</v>
      </c>
      <c r="M3356" s="383" t="s">
        <v>643</v>
      </c>
      <c r="N3356" s="383" t="s">
        <v>620</v>
      </c>
      <c r="O3356" s="383" t="s">
        <v>230</v>
      </c>
    </row>
    <row r="3357" spans="1:15">
      <c r="A3357" s="385">
        <v>42130</v>
      </c>
      <c r="B3357" s="383" t="s">
        <v>663</v>
      </c>
      <c r="C3357" s="383" t="s">
        <v>664</v>
      </c>
      <c r="D3357" s="383" t="s">
        <v>22</v>
      </c>
      <c r="E3357" s="383" t="s">
        <v>665</v>
      </c>
      <c r="F3357" s="383" t="s">
        <v>10</v>
      </c>
      <c r="G3357" s="384">
        <v>2860</v>
      </c>
      <c r="H3357" s="383" t="s">
        <v>704</v>
      </c>
      <c r="I3357" s="383" t="s">
        <v>709</v>
      </c>
      <c r="J3357" s="383" t="s">
        <v>617</v>
      </c>
      <c r="K3357" s="383" t="s">
        <v>618</v>
      </c>
      <c r="L3357" s="384">
        <v>30780</v>
      </c>
      <c r="M3357" s="383" t="s">
        <v>643</v>
      </c>
      <c r="N3357" s="383" t="s">
        <v>620</v>
      </c>
      <c r="O3357" s="383" t="s">
        <v>230</v>
      </c>
    </row>
    <row r="3358" spans="1:15">
      <c r="A3358" s="385">
        <v>42131</v>
      </c>
      <c r="B3358" s="383" t="s">
        <v>663</v>
      </c>
      <c r="C3358" s="383" t="s">
        <v>664</v>
      </c>
      <c r="D3358" s="383" t="s">
        <v>22</v>
      </c>
      <c r="E3358" s="383" t="s">
        <v>665</v>
      </c>
      <c r="F3358" s="383" t="s">
        <v>10</v>
      </c>
      <c r="G3358" s="384">
        <v>2860</v>
      </c>
      <c r="H3358" s="383" t="s">
        <v>704</v>
      </c>
      <c r="I3358" s="383" t="s">
        <v>709</v>
      </c>
      <c r="J3358" s="383" t="s">
        <v>617</v>
      </c>
      <c r="K3358" s="383" t="s">
        <v>618</v>
      </c>
      <c r="L3358" s="384">
        <v>30780</v>
      </c>
      <c r="M3358" s="383" t="s">
        <v>643</v>
      </c>
      <c r="N3358" s="383" t="s">
        <v>620</v>
      </c>
      <c r="O3358" s="383" t="s">
        <v>230</v>
      </c>
    </row>
    <row r="3359" spans="1:15">
      <c r="A3359" s="385">
        <v>42132</v>
      </c>
      <c r="B3359" s="383" t="s">
        <v>663</v>
      </c>
      <c r="C3359" s="383" t="s">
        <v>664</v>
      </c>
      <c r="D3359" s="383" t="s">
        <v>22</v>
      </c>
      <c r="E3359" s="383" t="s">
        <v>665</v>
      </c>
      <c r="F3359" s="383" t="s">
        <v>10</v>
      </c>
      <c r="G3359" s="384">
        <v>2860</v>
      </c>
      <c r="H3359" s="383" t="s">
        <v>704</v>
      </c>
      <c r="I3359" s="383" t="s">
        <v>709</v>
      </c>
      <c r="J3359" s="383" t="s">
        <v>617</v>
      </c>
      <c r="K3359" s="383" t="s">
        <v>618</v>
      </c>
      <c r="L3359" s="384">
        <v>30780</v>
      </c>
      <c r="M3359" s="383" t="s">
        <v>643</v>
      </c>
      <c r="N3359" s="383" t="s">
        <v>620</v>
      </c>
      <c r="O3359" s="383" t="s">
        <v>230</v>
      </c>
    </row>
    <row r="3360" spans="1:15">
      <c r="A3360" s="385">
        <v>42133</v>
      </c>
      <c r="B3360" s="383" t="s">
        <v>646</v>
      </c>
      <c r="C3360" s="383" t="s">
        <v>8</v>
      </c>
      <c r="D3360" s="383" t="s">
        <v>32</v>
      </c>
      <c r="E3360" s="383" t="s">
        <v>647</v>
      </c>
      <c r="F3360" s="383" t="s">
        <v>10</v>
      </c>
      <c r="G3360" s="384">
        <v>1618</v>
      </c>
      <c r="H3360" s="383" t="s">
        <v>747</v>
      </c>
      <c r="I3360" s="383" t="s">
        <v>748</v>
      </c>
      <c r="J3360" s="383" t="s">
        <v>617</v>
      </c>
      <c r="K3360" s="383" t="s">
        <v>618</v>
      </c>
      <c r="L3360" s="384">
        <v>30780</v>
      </c>
      <c r="M3360" s="383" t="s">
        <v>643</v>
      </c>
      <c r="N3360" s="383" t="s">
        <v>620</v>
      </c>
      <c r="O3360" s="383" t="s">
        <v>230</v>
      </c>
    </row>
    <row r="3361" spans="1:15">
      <c r="A3361" s="385">
        <v>42134</v>
      </c>
      <c r="B3361" s="383" t="s">
        <v>646</v>
      </c>
      <c r="C3361" s="383" t="s">
        <v>8</v>
      </c>
      <c r="D3361" s="383" t="s">
        <v>32</v>
      </c>
      <c r="E3361" s="383" t="s">
        <v>647</v>
      </c>
      <c r="F3361" s="383" t="s">
        <v>10</v>
      </c>
      <c r="G3361" s="384">
        <v>1618</v>
      </c>
      <c r="H3361" s="383" t="s">
        <v>747</v>
      </c>
      <c r="I3361" s="383" t="s">
        <v>748</v>
      </c>
      <c r="J3361" s="383" t="s">
        <v>617</v>
      </c>
      <c r="K3361" s="383" t="s">
        <v>618</v>
      </c>
      <c r="L3361" s="384">
        <v>30780</v>
      </c>
      <c r="M3361" s="383" t="s">
        <v>643</v>
      </c>
      <c r="N3361" s="383" t="s">
        <v>620</v>
      </c>
      <c r="O3361" s="383" t="s">
        <v>230</v>
      </c>
    </row>
    <row r="3362" spans="1:15">
      <c r="A3362" s="385">
        <v>42135</v>
      </c>
      <c r="B3362" s="383" t="s">
        <v>646</v>
      </c>
      <c r="C3362" s="383" t="s">
        <v>8</v>
      </c>
      <c r="D3362" s="383" t="s">
        <v>32</v>
      </c>
      <c r="E3362" s="383" t="s">
        <v>647</v>
      </c>
      <c r="F3362" s="383" t="s">
        <v>10</v>
      </c>
      <c r="G3362" s="384">
        <v>1476</v>
      </c>
      <c r="H3362" s="383" t="s">
        <v>747</v>
      </c>
      <c r="I3362" s="383" t="s">
        <v>750</v>
      </c>
      <c r="J3362" s="383" t="s">
        <v>617</v>
      </c>
      <c r="K3362" s="383" t="s">
        <v>618</v>
      </c>
      <c r="L3362" s="384">
        <v>30780</v>
      </c>
      <c r="M3362" s="383" t="s">
        <v>643</v>
      </c>
      <c r="N3362" s="383" t="s">
        <v>620</v>
      </c>
      <c r="O3362" s="383" t="s">
        <v>230</v>
      </c>
    </row>
    <row r="3363" spans="1:15">
      <c r="A3363" s="385">
        <v>42136</v>
      </c>
      <c r="B3363" s="383" t="s">
        <v>739</v>
      </c>
      <c r="C3363" s="383" t="s">
        <v>8</v>
      </c>
      <c r="D3363" s="383" t="s">
        <v>36</v>
      </c>
      <c r="E3363" s="383" t="s">
        <v>740</v>
      </c>
      <c r="F3363" s="383" t="s">
        <v>10</v>
      </c>
      <c r="G3363" s="384">
        <v>5098</v>
      </c>
      <c r="H3363" s="383" t="s">
        <v>741</v>
      </c>
      <c r="I3363" s="383" t="s">
        <v>742</v>
      </c>
      <c r="J3363" s="383" t="s">
        <v>617</v>
      </c>
      <c r="K3363" s="383" t="s">
        <v>618</v>
      </c>
      <c r="L3363" s="384">
        <v>30780</v>
      </c>
      <c r="M3363" s="383" t="s">
        <v>643</v>
      </c>
      <c r="N3363" s="383" t="s">
        <v>620</v>
      </c>
      <c r="O3363" s="383" t="s">
        <v>230</v>
      </c>
    </row>
    <row r="3364" spans="1:15">
      <c r="A3364" s="385">
        <v>42137</v>
      </c>
      <c r="B3364" s="383" t="s">
        <v>739</v>
      </c>
      <c r="C3364" s="383" t="s">
        <v>8</v>
      </c>
      <c r="D3364" s="383" t="s">
        <v>36</v>
      </c>
      <c r="E3364" s="383" t="s">
        <v>740</v>
      </c>
      <c r="F3364" s="383" t="s">
        <v>10</v>
      </c>
      <c r="G3364" s="384">
        <v>4084</v>
      </c>
      <c r="H3364" s="383" t="s">
        <v>741</v>
      </c>
      <c r="I3364" s="383" t="s">
        <v>745</v>
      </c>
      <c r="J3364" s="383" t="s">
        <v>617</v>
      </c>
      <c r="K3364" s="383" t="s">
        <v>618</v>
      </c>
      <c r="L3364" s="384">
        <v>30780</v>
      </c>
      <c r="M3364" s="383" t="s">
        <v>644</v>
      </c>
      <c r="N3364" s="383" t="s">
        <v>620</v>
      </c>
      <c r="O3364" s="383" t="s">
        <v>230</v>
      </c>
    </row>
    <row r="3365" spans="1:15">
      <c r="A3365" s="385">
        <v>42138</v>
      </c>
      <c r="B3365" s="383" t="s">
        <v>739</v>
      </c>
      <c r="C3365" s="383" t="s">
        <v>8</v>
      </c>
      <c r="D3365" s="383" t="s">
        <v>36</v>
      </c>
      <c r="E3365" s="383" t="s">
        <v>740</v>
      </c>
      <c r="F3365" s="383" t="s">
        <v>10</v>
      </c>
      <c r="G3365" s="384">
        <v>4084</v>
      </c>
      <c r="H3365" s="383" t="s">
        <v>741</v>
      </c>
      <c r="I3365" s="383" t="s">
        <v>745</v>
      </c>
      <c r="J3365" s="383" t="s">
        <v>617</v>
      </c>
      <c r="K3365" s="383" t="s">
        <v>618</v>
      </c>
      <c r="L3365" s="384">
        <v>30780</v>
      </c>
      <c r="M3365" s="383" t="s">
        <v>644</v>
      </c>
      <c r="N3365" s="383" t="s">
        <v>620</v>
      </c>
      <c r="O3365" s="383" t="s">
        <v>230</v>
      </c>
    </row>
    <row r="3366" spans="1:15">
      <c r="A3366" s="385">
        <v>42139</v>
      </c>
      <c r="B3366" s="383" t="s">
        <v>739</v>
      </c>
      <c r="C3366" s="383" t="s">
        <v>8</v>
      </c>
      <c r="D3366" s="383" t="s">
        <v>36</v>
      </c>
      <c r="E3366" s="383" t="s">
        <v>740</v>
      </c>
      <c r="F3366" s="383" t="s">
        <v>10</v>
      </c>
      <c r="G3366" s="384">
        <v>4084</v>
      </c>
      <c r="H3366" s="383" t="s">
        <v>741</v>
      </c>
      <c r="I3366" s="383" t="s">
        <v>745</v>
      </c>
      <c r="J3366" s="383" t="s">
        <v>617</v>
      </c>
      <c r="K3366" s="383" t="s">
        <v>618</v>
      </c>
      <c r="L3366" s="384">
        <v>30780</v>
      </c>
      <c r="M3366" s="383" t="s">
        <v>644</v>
      </c>
      <c r="N3366" s="383" t="s">
        <v>620</v>
      </c>
      <c r="O3366" s="383" t="s">
        <v>230</v>
      </c>
    </row>
    <row r="3367" spans="1:15">
      <c r="A3367" s="385">
        <v>42140</v>
      </c>
      <c r="B3367" s="383" t="s">
        <v>11</v>
      </c>
      <c r="C3367" s="383" t="s">
        <v>12</v>
      </c>
      <c r="D3367" s="383" t="s">
        <v>13</v>
      </c>
      <c r="E3367" s="383" t="s">
        <v>678</v>
      </c>
      <c r="F3367" s="383" t="s">
        <v>10</v>
      </c>
      <c r="G3367" s="384">
        <v>410</v>
      </c>
      <c r="H3367" s="383" t="s">
        <v>743</v>
      </c>
      <c r="I3367" s="383" t="s">
        <v>744</v>
      </c>
      <c r="J3367" s="383" t="s">
        <v>617</v>
      </c>
      <c r="K3367" s="383" t="s">
        <v>618</v>
      </c>
      <c r="L3367" s="384">
        <v>30780</v>
      </c>
      <c r="M3367" s="383" t="s">
        <v>644</v>
      </c>
      <c r="N3367" s="383" t="s">
        <v>620</v>
      </c>
      <c r="O3367" s="383" t="s">
        <v>230</v>
      </c>
    </row>
    <row r="3368" spans="1:15">
      <c r="A3368" s="385">
        <v>42141</v>
      </c>
      <c r="B3368" s="383" t="s">
        <v>11</v>
      </c>
      <c r="C3368" s="383" t="s">
        <v>12</v>
      </c>
      <c r="D3368" s="383" t="s">
        <v>13</v>
      </c>
      <c r="E3368" s="383" t="s">
        <v>678</v>
      </c>
      <c r="F3368" s="383" t="s">
        <v>10</v>
      </c>
      <c r="G3368" s="384">
        <v>410</v>
      </c>
      <c r="H3368" s="383" t="s">
        <v>743</v>
      </c>
      <c r="I3368" s="383" t="s">
        <v>744</v>
      </c>
      <c r="J3368" s="383" t="s">
        <v>617</v>
      </c>
      <c r="K3368" s="383" t="s">
        <v>618</v>
      </c>
      <c r="L3368" s="384">
        <v>30780</v>
      </c>
      <c r="M3368" s="383" t="s">
        <v>644</v>
      </c>
      <c r="N3368" s="383" t="s">
        <v>620</v>
      </c>
      <c r="O3368" s="383" t="s">
        <v>230</v>
      </c>
    </row>
    <row r="3369" spans="1:15">
      <c r="A3369" s="385">
        <v>42142</v>
      </c>
      <c r="B3369" s="383" t="s">
        <v>739</v>
      </c>
      <c r="C3369" s="383" t="s">
        <v>8</v>
      </c>
      <c r="D3369" s="383" t="s">
        <v>36</v>
      </c>
      <c r="E3369" s="383" t="s">
        <v>740</v>
      </c>
      <c r="F3369" s="383" t="s">
        <v>10</v>
      </c>
      <c r="G3369" s="384">
        <v>5098</v>
      </c>
      <c r="H3369" s="383" t="s">
        <v>741</v>
      </c>
      <c r="I3369" s="383" t="s">
        <v>742</v>
      </c>
      <c r="J3369" s="383" t="s">
        <v>617</v>
      </c>
      <c r="K3369" s="383" t="s">
        <v>618</v>
      </c>
      <c r="L3369" s="384">
        <v>30780</v>
      </c>
      <c r="M3369" s="383" t="s">
        <v>644</v>
      </c>
      <c r="N3369" s="383" t="s">
        <v>620</v>
      </c>
      <c r="O3369" s="383" t="s">
        <v>230</v>
      </c>
    </row>
    <row r="3370" spans="1:15">
      <c r="A3370" s="385">
        <v>42143</v>
      </c>
      <c r="B3370" s="383" t="s">
        <v>21</v>
      </c>
      <c r="C3370" s="383" t="s">
        <v>12</v>
      </c>
      <c r="D3370" s="383" t="s">
        <v>22</v>
      </c>
      <c r="E3370" s="383" t="s">
        <v>658</v>
      </c>
      <c r="F3370" s="383" t="s">
        <v>10</v>
      </c>
      <c r="G3370" s="384">
        <v>520</v>
      </c>
      <c r="H3370" s="383" t="s">
        <v>733</v>
      </c>
      <c r="I3370" s="383" t="s">
        <v>734</v>
      </c>
      <c r="J3370" s="383" t="s">
        <v>617</v>
      </c>
      <c r="K3370" s="383" t="s">
        <v>618</v>
      </c>
      <c r="L3370" s="384">
        <v>30780</v>
      </c>
      <c r="M3370" s="383" t="s">
        <v>644</v>
      </c>
      <c r="N3370" s="383" t="s">
        <v>620</v>
      </c>
      <c r="O3370" s="383" t="s">
        <v>230</v>
      </c>
    </row>
    <row r="3371" spans="1:15">
      <c r="A3371" s="385">
        <v>42144</v>
      </c>
      <c r="B3371" s="383" t="s">
        <v>739</v>
      </c>
      <c r="C3371" s="383" t="s">
        <v>8</v>
      </c>
      <c r="D3371" s="383" t="s">
        <v>36</v>
      </c>
      <c r="E3371" s="383" t="s">
        <v>740</v>
      </c>
      <c r="F3371" s="383" t="s">
        <v>10</v>
      </c>
      <c r="G3371" s="384">
        <v>5098</v>
      </c>
      <c r="H3371" s="383" t="s">
        <v>741</v>
      </c>
      <c r="I3371" s="383" t="s">
        <v>742</v>
      </c>
      <c r="J3371" s="383" t="s">
        <v>617</v>
      </c>
      <c r="K3371" s="383" t="s">
        <v>618</v>
      </c>
      <c r="L3371" s="384">
        <v>30780</v>
      </c>
      <c r="M3371" s="383" t="s">
        <v>644</v>
      </c>
      <c r="N3371" s="383" t="s">
        <v>620</v>
      </c>
      <c r="O3371" s="383" t="s">
        <v>230</v>
      </c>
    </row>
    <row r="3372" spans="1:15">
      <c r="A3372" s="385">
        <v>42145</v>
      </c>
      <c r="B3372" s="383" t="s">
        <v>739</v>
      </c>
      <c r="C3372" s="383" t="s">
        <v>8</v>
      </c>
      <c r="D3372" s="383" t="s">
        <v>36</v>
      </c>
      <c r="E3372" s="383" t="s">
        <v>740</v>
      </c>
      <c r="F3372" s="383" t="s">
        <v>10</v>
      </c>
      <c r="G3372" s="384">
        <v>5098</v>
      </c>
      <c r="H3372" s="383" t="s">
        <v>741</v>
      </c>
      <c r="I3372" s="383" t="s">
        <v>742</v>
      </c>
      <c r="J3372" s="383" t="s">
        <v>617</v>
      </c>
      <c r="K3372" s="383" t="s">
        <v>618</v>
      </c>
      <c r="L3372" s="384">
        <v>30780</v>
      </c>
      <c r="M3372" s="383" t="s">
        <v>644</v>
      </c>
      <c r="N3372" s="383" t="s">
        <v>620</v>
      </c>
      <c r="O3372" s="383" t="s">
        <v>230</v>
      </c>
    </row>
    <row r="3373" spans="1:15">
      <c r="A3373" s="385">
        <v>42146</v>
      </c>
      <c r="B3373" s="383" t="s">
        <v>21</v>
      </c>
      <c r="C3373" s="383" t="s">
        <v>12</v>
      </c>
      <c r="D3373" s="383" t="s">
        <v>22</v>
      </c>
      <c r="E3373" s="383" t="s">
        <v>658</v>
      </c>
      <c r="F3373" s="383" t="s">
        <v>10</v>
      </c>
      <c r="G3373" s="384">
        <v>520</v>
      </c>
      <c r="H3373" s="383" t="s">
        <v>733</v>
      </c>
      <c r="I3373" s="383" t="s">
        <v>734</v>
      </c>
      <c r="J3373" s="383" t="s">
        <v>617</v>
      </c>
      <c r="K3373" s="383" t="s">
        <v>618</v>
      </c>
      <c r="L3373" s="384">
        <v>30780</v>
      </c>
      <c r="M3373" s="383" t="s">
        <v>644</v>
      </c>
      <c r="N3373" s="383" t="s">
        <v>620</v>
      </c>
      <c r="O3373" s="383" t="s">
        <v>230</v>
      </c>
    </row>
    <row r="3374" spans="1:15">
      <c r="A3374" s="385">
        <v>42147</v>
      </c>
      <c r="B3374" s="383" t="s">
        <v>11</v>
      </c>
      <c r="C3374" s="383" t="s">
        <v>12</v>
      </c>
      <c r="D3374" s="383" t="s">
        <v>13</v>
      </c>
      <c r="E3374" s="383" t="s">
        <v>678</v>
      </c>
      <c r="F3374" s="383" t="s">
        <v>10</v>
      </c>
      <c r="G3374" s="384">
        <v>410</v>
      </c>
      <c r="H3374" s="383" t="s">
        <v>743</v>
      </c>
      <c r="I3374" s="383" t="s">
        <v>744</v>
      </c>
      <c r="J3374" s="383" t="s">
        <v>617</v>
      </c>
      <c r="K3374" s="383" t="s">
        <v>618</v>
      </c>
      <c r="L3374" s="384">
        <v>30780</v>
      </c>
      <c r="M3374" s="383" t="s">
        <v>645</v>
      </c>
      <c r="N3374" s="383" t="s">
        <v>620</v>
      </c>
      <c r="O3374" s="383" t="s">
        <v>230</v>
      </c>
    </row>
    <row r="3375" spans="1:15">
      <c r="A3375" s="385">
        <v>42148</v>
      </c>
      <c r="B3375" s="383" t="s">
        <v>646</v>
      </c>
      <c r="C3375" s="383" t="s">
        <v>8</v>
      </c>
      <c r="D3375" s="383" t="s">
        <v>32</v>
      </c>
      <c r="E3375" s="383" t="s">
        <v>647</v>
      </c>
      <c r="F3375" s="383" t="s">
        <v>10</v>
      </c>
      <c r="G3375" s="384">
        <v>1618</v>
      </c>
      <c r="H3375" s="383" t="s">
        <v>747</v>
      </c>
      <c r="I3375" s="383" t="s">
        <v>748</v>
      </c>
      <c r="J3375" s="383" t="s">
        <v>617</v>
      </c>
      <c r="K3375" s="383" t="s">
        <v>618</v>
      </c>
      <c r="L3375" s="384">
        <v>30780</v>
      </c>
      <c r="M3375" s="383" t="s">
        <v>645</v>
      </c>
      <c r="N3375" s="383" t="s">
        <v>620</v>
      </c>
      <c r="O3375" s="383" t="s">
        <v>230</v>
      </c>
    </row>
    <row r="3376" spans="1:15">
      <c r="A3376" s="385">
        <v>42149</v>
      </c>
      <c r="B3376" s="383" t="s">
        <v>739</v>
      </c>
      <c r="C3376" s="383" t="s">
        <v>8</v>
      </c>
      <c r="D3376" s="383" t="s">
        <v>36</v>
      </c>
      <c r="E3376" s="383" t="s">
        <v>740</v>
      </c>
      <c r="F3376" s="383" t="s">
        <v>10</v>
      </c>
      <c r="G3376" s="384">
        <v>4084</v>
      </c>
      <c r="H3376" s="383" t="s">
        <v>741</v>
      </c>
      <c r="I3376" s="383" t="s">
        <v>745</v>
      </c>
      <c r="J3376" s="383" t="s">
        <v>617</v>
      </c>
      <c r="K3376" s="383" t="s">
        <v>618</v>
      </c>
      <c r="L3376" s="384">
        <v>30780</v>
      </c>
      <c r="M3376" s="383" t="s">
        <v>645</v>
      </c>
      <c r="N3376" s="383" t="s">
        <v>620</v>
      </c>
      <c r="O3376" s="383" t="s">
        <v>230</v>
      </c>
    </row>
    <row r="3377" spans="1:15">
      <c r="A3377" s="385">
        <v>42150</v>
      </c>
      <c r="B3377" s="383" t="s">
        <v>11</v>
      </c>
      <c r="C3377" s="383" t="s">
        <v>12</v>
      </c>
      <c r="D3377" s="383" t="s">
        <v>13</v>
      </c>
      <c r="E3377" s="383" t="s">
        <v>678</v>
      </c>
      <c r="F3377" s="383" t="s">
        <v>10</v>
      </c>
      <c r="G3377" s="384">
        <v>410</v>
      </c>
      <c r="H3377" s="383" t="s">
        <v>743</v>
      </c>
      <c r="I3377" s="383" t="s">
        <v>744</v>
      </c>
      <c r="J3377" s="383" t="s">
        <v>617</v>
      </c>
      <c r="K3377" s="383" t="s">
        <v>618</v>
      </c>
      <c r="L3377" s="384">
        <v>30780</v>
      </c>
      <c r="M3377" s="383" t="s">
        <v>645</v>
      </c>
      <c r="N3377" s="383" t="s">
        <v>620</v>
      </c>
      <c r="O3377" s="383" t="s">
        <v>230</v>
      </c>
    </row>
    <row r="3378" spans="1:15">
      <c r="A3378" s="385">
        <v>41997</v>
      </c>
      <c r="B3378" s="383" t="s">
        <v>646</v>
      </c>
      <c r="C3378" s="383" t="s">
        <v>8</v>
      </c>
      <c r="D3378" s="383" t="s">
        <v>32</v>
      </c>
      <c r="E3378" s="383" t="s">
        <v>647</v>
      </c>
      <c r="F3378" s="383" t="s">
        <v>10</v>
      </c>
      <c r="G3378" s="384">
        <v>1383</v>
      </c>
      <c r="H3378" s="383" t="s">
        <v>747</v>
      </c>
      <c r="I3378" s="383" t="s">
        <v>748</v>
      </c>
      <c r="J3378" s="383" t="s">
        <v>617</v>
      </c>
      <c r="K3378" s="383" t="s">
        <v>618</v>
      </c>
      <c r="L3378" s="384">
        <v>0</v>
      </c>
      <c r="M3378" s="383" t="s">
        <v>619</v>
      </c>
      <c r="N3378" s="383" t="s">
        <v>620</v>
      </c>
      <c r="O3378" s="383" t="s">
        <v>230</v>
      </c>
    </row>
    <row r="3379" spans="1:15">
      <c r="A3379" s="385">
        <v>41998</v>
      </c>
      <c r="B3379" s="383" t="s">
        <v>754</v>
      </c>
      <c r="C3379" s="383" t="s">
        <v>8</v>
      </c>
      <c r="D3379" s="383" t="s">
        <v>755</v>
      </c>
      <c r="E3379" s="383" t="s">
        <v>756</v>
      </c>
      <c r="F3379" s="383" t="s">
        <v>10</v>
      </c>
      <c r="G3379" s="384">
        <v>460</v>
      </c>
      <c r="H3379" s="383" t="s">
        <v>757</v>
      </c>
      <c r="I3379" s="383" t="s">
        <v>758</v>
      </c>
      <c r="J3379" s="383" t="s">
        <v>617</v>
      </c>
      <c r="K3379" s="383" t="s">
        <v>618</v>
      </c>
      <c r="L3379" s="384">
        <v>0</v>
      </c>
      <c r="M3379" s="383" t="s">
        <v>619</v>
      </c>
      <c r="N3379" s="383" t="s">
        <v>620</v>
      </c>
      <c r="O3379" s="383" t="s">
        <v>230</v>
      </c>
    </row>
    <row r="3380" spans="1:15">
      <c r="A3380" s="385">
        <v>41999</v>
      </c>
      <c r="B3380" s="383" t="s">
        <v>646</v>
      </c>
      <c r="C3380" s="383" t="s">
        <v>8</v>
      </c>
      <c r="D3380" s="383" t="s">
        <v>32</v>
      </c>
      <c r="E3380" s="383" t="s">
        <v>647</v>
      </c>
      <c r="F3380" s="383" t="s">
        <v>10</v>
      </c>
      <c r="G3380" s="384">
        <v>2095</v>
      </c>
      <c r="H3380" s="383" t="s">
        <v>747</v>
      </c>
      <c r="I3380" s="383" t="s">
        <v>750</v>
      </c>
      <c r="J3380" s="383" t="s">
        <v>617</v>
      </c>
      <c r="K3380" s="383" t="s">
        <v>618</v>
      </c>
      <c r="L3380" s="384">
        <v>0</v>
      </c>
      <c r="M3380" s="383" t="s">
        <v>619</v>
      </c>
      <c r="N3380" s="383" t="s">
        <v>620</v>
      </c>
      <c r="O3380" s="383" t="s">
        <v>230</v>
      </c>
    </row>
    <row r="3381" spans="1:15">
      <c r="A3381" s="385">
        <v>42000</v>
      </c>
      <c r="B3381" s="383" t="s">
        <v>646</v>
      </c>
      <c r="C3381" s="383" t="s">
        <v>8</v>
      </c>
      <c r="D3381" s="383" t="s">
        <v>32</v>
      </c>
      <c r="E3381" s="383" t="s">
        <v>647</v>
      </c>
      <c r="F3381" s="383" t="s">
        <v>10</v>
      </c>
      <c r="G3381" s="384">
        <v>2095</v>
      </c>
      <c r="H3381" s="383" t="s">
        <v>747</v>
      </c>
      <c r="I3381" s="383" t="s">
        <v>750</v>
      </c>
      <c r="J3381" s="383" t="s">
        <v>617</v>
      </c>
      <c r="K3381" s="383" t="s">
        <v>618</v>
      </c>
      <c r="L3381" s="384">
        <v>0</v>
      </c>
      <c r="M3381" s="383" t="s">
        <v>619</v>
      </c>
      <c r="N3381" s="383" t="s">
        <v>620</v>
      </c>
      <c r="O3381" s="383" t="s">
        <v>230</v>
      </c>
    </row>
    <row r="3382" spans="1:15">
      <c r="A3382" s="385">
        <v>42001</v>
      </c>
      <c r="B3382" s="383" t="s">
        <v>11</v>
      </c>
      <c r="C3382" s="383" t="s">
        <v>12</v>
      </c>
      <c r="D3382" s="383" t="s">
        <v>13</v>
      </c>
      <c r="E3382" s="383" t="s">
        <v>678</v>
      </c>
      <c r="F3382" s="383" t="s">
        <v>10</v>
      </c>
      <c r="G3382" s="384">
        <v>1700</v>
      </c>
      <c r="H3382" s="383" t="s">
        <v>751</v>
      </c>
      <c r="I3382" s="383" t="s">
        <v>752</v>
      </c>
      <c r="J3382" s="383" t="s">
        <v>617</v>
      </c>
      <c r="K3382" s="383" t="s">
        <v>618</v>
      </c>
      <c r="L3382" s="384">
        <v>0</v>
      </c>
      <c r="M3382" s="383" t="s">
        <v>619</v>
      </c>
      <c r="N3382" s="383" t="s">
        <v>620</v>
      </c>
      <c r="O3382" s="383" t="s">
        <v>230</v>
      </c>
    </row>
    <row r="3383" spans="1:15">
      <c r="A3383" s="385">
        <v>42002</v>
      </c>
      <c r="B3383" s="383" t="s">
        <v>646</v>
      </c>
      <c r="C3383" s="383" t="s">
        <v>8</v>
      </c>
      <c r="D3383" s="383" t="s">
        <v>32</v>
      </c>
      <c r="E3383" s="383" t="s">
        <v>647</v>
      </c>
      <c r="F3383" s="383" t="s">
        <v>10</v>
      </c>
      <c r="G3383" s="384">
        <v>2095</v>
      </c>
      <c r="H3383" s="383" t="s">
        <v>747</v>
      </c>
      <c r="I3383" s="383" t="s">
        <v>750</v>
      </c>
      <c r="J3383" s="383" t="s">
        <v>617</v>
      </c>
      <c r="K3383" s="383" t="s">
        <v>618</v>
      </c>
      <c r="L3383" s="384">
        <v>0</v>
      </c>
      <c r="M3383" s="383" t="s">
        <v>619</v>
      </c>
      <c r="N3383" s="383" t="s">
        <v>620</v>
      </c>
      <c r="O3383" s="383" t="s">
        <v>230</v>
      </c>
    </row>
    <row r="3384" spans="1:15">
      <c r="A3384" s="385">
        <v>42003</v>
      </c>
      <c r="B3384" s="383" t="s">
        <v>17</v>
      </c>
      <c r="C3384" s="383" t="s">
        <v>18</v>
      </c>
      <c r="D3384" s="383" t="s">
        <v>19</v>
      </c>
      <c r="E3384" s="383" t="s">
        <v>668</v>
      </c>
      <c r="F3384" s="383" t="s">
        <v>10</v>
      </c>
      <c r="G3384" s="384">
        <v>1500</v>
      </c>
      <c r="H3384" s="383" t="s">
        <v>724</v>
      </c>
      <c r="I3384" s="383" t="s">
        <v>725</v>
      </c>
      <c r="J3384" s="383" t="s">
        <v>617</v>
      </c>
      <c r="K3384" s="383" t="s">
        <v>618</v>
      </c>
      <c r="L3384" s="384">
        <v>0</v>
      </c>
      <c r="M3384" s="383" t="s">
        <v>619</v>
      </c>
      <c r="N3384" s="383" t="s">
        <v>620</v>
      </c>
      <c r="O3384" s="383" t="s">
        <v>230</v>
      </c>
    </row>
    <row r="3385" spans="1:15">
      <c r="A3385" s="385">
        <v>42004</v>
      </c>
      <c r="B3385" s="383" t="s">
        <v>17</v>
      </c>
      <c r="C3385" s="383" t="s">
        <v>18</v>
      </c>
      <c r="D3385" s="383" t="s">
        <v>19</v>
      </c>
      <c r="E3385" s="383" t="s">
        <v>668</v>
      </c>
      <c r="F3385" s="383" t="s">
        <v>10</v>
      </c>
      <c r="G3385" s="384">
        <v>750</v>
      </c>
      <c r="H3385" s="383" t="s">
        <v>724</v>
      </c>
      <c r="I3385" s="383" t="s">
        <v>725</v>
      </c>
      <c r="J3385" s="383" t="s">
        <v>617</v>
      </c>
      <c r="K3385" s="383" t="s">
        <v>618</v>
      </c>
      <c r="L3385" s="384">
        <v>0</v>
      </c>
      <c r="M3385" s="383" t="s">
        <v>626</v>
      </c>
      <c r="N3385" s="383" t="s">
        <v>620</v>
      </c>
      <c r="O3385" s="383" t="s">
        <v>230</v>
      </c>
    </row>
    <row r="3386" spans="1:15">
      <c r="A3386" s="385">
        <v>42005</v>
      </c>
      <c r="B3386" s="383" t="s">
        <v>21</v>
      </c>
      <c r="C3386" s="383" t="s">
        <v>12</v>
      </c>
      <c r="D3386" s="383" t="s">
        <v>22</v>
      </c>
      <c r="E3386" s="383" t="s">
        <v>658</v>
      </c>
      <c r="F3386" s="383" t="s">
        <v>10</v>
      </c>
      <c r="G3386" s="384">
        <v>3136</v>
      </c>
      <c r="H3386" s="383" t="s">
        <v>733</v>
      </c>
      <c r="I3386" s="383" t="s">
        <v>734</v>
      </c>
      <c r="J3386" s="383" t="s">
        <v>617</v>
      </c>
      <c r="K3386" s="383" t="s">
        <v>618</v>
      </c>
      <c r="L3386" s="384">
        <v>0</v>
      </c>
      <c r="M3386" s="383" t="s">
        <v>626</v>
      </c>
      <c r="N3386" s="383" t="s">
        <v>620</v>
      </c>
      <c r="O3386" s="383" t="s">
        <v>230</v>
      </c>
    </row>
    <row r="3387" spans="1:15">
      <c r="A3387" s="385">
        <v>42006</v>
      </c>
      <c r="B3387" s="383" t="s">
        <v>663</v>
      </c>
      <c r="C3387" s="383" t="s">
        <v>664</v>
      </c>
      <c r="D3387" s="383" t="s">
        <v>22</v>
      </c>
      <c r="E3387" s="383" t="s">
        <v>665</v>
      </c>
      <c r="F3387" s="383" t="s">
        <v>10</v>
      </c>
      <c r="G3387" s="384">
        <v>28000</v>
      </c>
      <c r="H3387" s="383" t="s">
        <v>704</v>
      </c>
      <c r="I3387" s="383" t="s">
        <v>714</v>
      </c>
      <c r="J3387" s="383" t="s">
        <v>617</v>
      </c>
      <c r="K3387" s="383" t="s">
        <v>618</v>
      </c>
      <c r="L3387" s="384">
        <v>6319</v>
      </c>
      <c r="M3387" s="383" t="s">
        <v>627</v>
      </c>
      <c r="N3387" s="383" t="s">
        <v>620</v>
      </c>
      <c r="O3387" s="383" t="s">
        <v>230</v>
      </c>
    </row>
    <row r="3388" spans="1:15">
      <c r="A3388" s="385">
        <v>42007</v>
      </c>
      <c r="B3388" s="383" t="s">
        <v>663</v>
      </c>
      <c r="C3388" s="383" t="s">
        <v>664</v>
      </c>
      <c r="D3388" s="383" t="s">
        <v>22</v>
      </c>
      <c r="E3388" s="383" t="s">
        <v>665</v>
      </c>
      <c r="F3388" s="383" t="s">
        <v>10</v>
      </c>
      <c r="G3388" s="384">
        <v>28000</v>
      </c>
      <c r="H3388" s="383" t="s">
        <v>704</v>
      </c>
      <c r="I3388" s="383" t="s">
        <v>714</v>
      </c>
      <c r="J3388" s="383" t="s">
        <v>617</v>
      </c>
      <c r="K3388" s="383" t="s">
        <v>618</v>
      </c>
      <c r="L3388" s="384">
        <v>8221</v>
      </c>
      <c r="M3388" s="383" t="s">
        <v>627</v>
      </c>
      <c r="N3388" s="383" t="s">
        <v>620</v>
      </c>
      <c r="O3388" s="383" t="s">
        <v>230</v>
      </c>
    </row>
    <row r="3389" spans="1:15">
      <c r="A3389" s="385">
        <v>42008</v>
      </c>
      <c r="B3389" s="383" t="s">
        <v>663</v>
      </c>
      <c r="C3389" s="383" t="s">
        <v>664</v>
      </c>
      <c r="D3389" s="383" t="s">
        <v>22</v>
      </c>
      <c r="E3389" s="383" t="s">
        <v>665</v>
      </c>
      <c r="F3389" s="383" t="s">
        <v>10</v>
      </c>
      <c r="G3389" s="384">
        <v>28000</v>
      </c>
      <c r="H3389" s="383" t="s">
        <v>704</v>
      </c>
      <c r="I3389" s="383" t="s">
        <v>714</v>
      </c>
      <c r="J3389" s="383" t="s">
        <v>617</v>
      </c>
      <c r="K3389" s="383" t="s">
        <v>618</v>
      </c>
      <c r="L3389" s="384">
        <v>8501</v>
      </c>
      <c r="M3389" s="383" t="s">
        <v>627</v>
      </c>
      <c r="N3389" s="383" t="s">
        <v>620</v>
      </c>
      <c r="O3389" s="383" t="s">
        <v>230</v>
      </c>
    </row>
    <row r="3390" spans="1:15">
      <c r="A3390" s="385">
        <v>42009</v>
      </c>
      <c r="B3390" s="383" t="s">
        <v>17</v>
      </c>
      <c r="C3390" s="383" t="s">
        <v>18</v>
      </c>
      <c r="D3390" s="383" t="s">
        <v>19</v>
      </c>
      <c r="E3390" s="383" t="s">
        <v>668</v>
      </c>
      <c r="F3390" s="383" t="s">
        <v>10</v>
      </c>
      <c r="G3390" s="384">
        <v>750</v>
      </c>
      <c r="H3390" s="383" t="s">
        <v>724</v>
      </c>
      <c r="I3390" s="383" t="s">
        <v>725</v>
      </c>
      <c r="J3390" s="383" t="s">
        <v>617</v>
      </c>
      <c r="K3390" s="383" t="s">
        <v>618</v>
      </c>
      <c r="L3390" s="384">
        <v>9088</v>
      </c>
      <c r="M3390" s="383" t="s">
        <v>627</v>
      </c>
      <c r="N3390" s="383" t="s">
        <v>620</v>
      </c>
      <c r="O3390" s="383" t="s">
        <v>230</v>
      </c>
    </row>
    <row r="3391" spans="1:15">
      <c r="A3391" s="385">
        <v>42010</v>
      </c>
      <c r="B3391" s="383" t="s">
        <v>17</v>
      </c>
      <c r="C3391" s="383" t="s">
        <v>18</v>
      </c>
      <c r="D3391" s="383" t="s">
        <v>19</v>
      </c>
      <c r="E3391" s="383" t="s">
        <v>668</v>
      </c>
      <c r="F3391" s="383" t="s">
        <v>10</v>
      </c>
      <c r="G3391" s="384">
        <v>1500</v>
      </c>
      <c r="H3391" s="383" t="s">
        <v>724</v>
      </c>
      <c r="I3391" s="383" t="s">
        <v>725</v>
      </c>
      <c r="J3391" s="383" t="s">
        <v>617</v>
      </c>
      <c r="K3391" s="383" t="s">
        <v>618</v>
      </c>
      <c r="L3391" s="384">
        <v>9280</v>
      </c>
      <c r="M3391" s="383" t="s">
        <v>629</v>
      </c>
      <c r="N3391" s="383" t="s">
        <v>620</v>
      </c>
      <c r="O3391" s="383" t="s">
        <v>230</v>
      </c>
    </row>
    <row r="3392" spans="1:15">
      <c r="A3392" s="385">
        <v>42011</v>
      </c>
      <c r="B3392" s="383" t="s">
        <v>663</v>
      </c>
      <c r="C3392" s="383" t="s">
        <v>664</v>
      </c>
      <c r="D3392" s="383" t="s">
        <v>22</v>
      </c>
      <c r="E3392" s="383" t="s">
        <v>665</v>
      </c>
      <c r="F3392" s="383" t="s">
        <v>10</v>
      </c>
      <c r="G3392" s="384">
        <v>28000</v>
      </c>
      <c r="H3392" s="383" t="s">
        <v>704</v>
      </c>
      <c r="I3392" s="383" t="s">
        <v>714</v>
      </c>
      <c r="J3392" s="383" t="s">
        <v>617</v>
      </c>
      <c r="K3392" s="383" t="s">
        <v>618</v>
      </c>
      <c r="L3392" s="384">
        <v>9280</v>
      </c>
      <c r="M3392" s="383" t="s">
        <v>629</v>
      </c>
      <c r="N3392" s="383" t="s">
        <v>620</v>
      </c>
      <c r="O3392" s="383" t="s">
        <v>230</v>
      </c>
    </row>
    <row r="3393" spans="1:15">
      <c r="A3393" s="385">
        <v>42012</v>
      </c>
      <c r="B3393" s="383" t="s">
        <v>11</v>
      </c>
      <c r="C3393" s="383" t="s">
        <v>12</v>
      </c>
      <c r="D3393" s="383" t="s">
        <v>13</v>
      </c>
      <c r="E3393" s="383" t="s">
        <v>678</v>
      </c>
      <c r="F3393" s="383" t="s">
        <v>10</v>
      </c>
      <c r="G3393" s="384">
        <v>10915</v>
      </c>
      <c r="H3393" s="383" t="s">
        <v>733</v>
      </c>
      <c r="I3393" s="383" t="s">
        <v>734</v>
      </c>
      <c r="J3393" s="383" t="s">
        <v>617</v>
      </c>
      <c r="K3393" s="383" t="s">
        <v>618</v>
      </c>
      <c r="L3393" s="384">
        <v>9280</v>
      </c>
      <c r="M3393" s="383" t="s">
        <v>630</v>
      </c>
      <c r="N3393" s="383" t="s">
        <v>620</v>
      </c>
      <c r="O3393" s="383" t="s">
        <v>230</v>
      </c>
    </row>
    <row r="3394" spans="1:15">
      <c r="A3394" s="385">
        <v>42013</v>
      </c>
      <c r="B3394" s="383" t="s">
        <v>21</v>
      </c>
      <c r="C3394" s="383" t="s">
        <v>12</v>
      </c>
      <c r="D3394" s="383" t="s">
        <v>22</v>
      </c>
      <c r="E3394" s="383" t="s">
        <v>658</v>
      </c>
      <c r="F3394" s="383" t="s">
        <v>10</v>
      </c>
      <c r="G3394" s="384">
        <v>8200</v>
      </c>
      <c r="H3394" s="383" t="s">
        <v>733</v>
      </c>
      <c r="I3394" s="383" t="s">
        <v>734</v>
      </c>
      <c r="J3394" s="383" t="s">
        <v>617</v>
      </c>
      <c r="K3394" s="383" t="s">
        <v>618</v>
      </c>
      <c r="L3394" s="384">
        <v>9280</v>
      </c>
      <c r="M3394" s="383" t="s">
        <v>630</v>
      </c>
      <c r="N3394" s="383" t="s">
        <v>620</v>
      </c>
      <c r="O3394" s="383" t="s">
        <v>230</v>
      </c>
    </row>
    <row r="3395" spans="1:15">
      <c r="A3395" s="385">
        <v>42014</v>
      </c>
      <c r="B3395" s="383" t="s">
        <v>663</v>
      </c>
      <c r="C3395" s="383" t="s">
        <v>664</v>
      </c>
      <c r="D3395" s="383" t="s">
        <v>22</v>
      </c>
      <c r="E3395" s="383" t="s">
        <v>665</v>
      </c>
      <c r="F3395" s="383" t="s">
        <v>10</v>
      </c>
      <c r="G3395" s="384">
        <v>2860</v>
      </c>
      <c r="H3395" s="383" t="s">
        <v>704</v>
      </c>
      <c r="I3395" s="383" t="s">
        <v>709</v>
      </c>
      <c r="J3395" s="383" t="s">
        <v>617</v>
      </c>
      <c r="K3395" s="383" t="s">
        <v>618</v>
      </c>
      <c r="L3395" s="384">
        <v>9280</v>
      </c>
      <c r="M3395" s="383" t="s">
        <v>630</v>
      </c>
      <c r="N3395" s="383" t="s">
        <v>620</v>
      </c>
      <c r="O3395" s="383" t="s">
        <v>230</v>
      </c>
    </row>
    <row r="3396" spans="1:15">
      <c r="A3396" s="385">
        <v>42015</v>
      </c>
      <c r="B3396" s="383" t="s">
        <v>663</v>
      </c>
      <c r="C3396" s="383" t="s">
        <v>664</v>
      </c>
      <c r="D3396" s="383" t="s">
        <v>22</v>
      </c>
      <c r="E3396" s="383" t="s">
        <v>665</v>
      </c>
      <c r="F3396" s="383" t="s">
        <v>10</v>
      </c>
      <c r="G3396" s="384">
        <v>2860</v>
      </c>
      <c r="H3396" s="383" t="s">
        <v>704</v>
      </c>
      <c r="I3396" s="383" t="s">
        <v>709</v>
      </c>
      <c r="J3396" s="383" t="s">
        <v>617</v>
      </c>
      <c r="K3396" s="383" t="s">
        <v>618</v>
      </c>
      <c r="L3396" s="384">
        <v>9280</v>
      </c>
      <c r="M3396" s="383" t="s">
        <v>630</v>
      </c>
      <c r="N3396" s="383" t="s">
        <v>620</v>
      </c>
      <c r="O3396" s="383" t="s">
        <v>230</v>
      </c>
    </row>
    <row r="3397" spans="1:15">
      <c r="A3397" s="385">
        <v>42016</v>
      </c>
      <c r="B3397" s="383" t="s">
        <v>663</v>
      </c>
      <c r="C3397" s="383" t="s">
        <v>664</v>
      </c>
      <c r="D3397" s="383" t="s">
        <v>22</v>
      </c>
      <c r="E3397" s="383" t="s">
        <v>665</v>
      </c>
      <c r="F3397" s="383" t="s">
        <v>10</v>
      </c>
      <c r="G3397" s="384">
        <v>2860</v>
      </c>
      <c r="H3397" s="383" t="s">
        <v>704</v>
      </c>
      <c r="I3397" s="383" t="s">
        <v>709</v>
      </c>
      <c r="J3397" s="383" t="s">
        <v>617</v>
      </c>
      <c r="K3397" s="383" t="s">
        <v>618</v>
      </c>
      <c r="L3397" s="384">
        <v>9280</v>
      </c>
      <c r="M3397" s="383" t="s">
        <v>630</v>
      </c>
      <c r="N3397" s="383" t="s">
        <v>620</v>
      </c>
      <c r="O3397" s="383" t="s">
        <v>230</v>
      </c>
    </row>
    <row r="3398" spans="1:15">
      <c r="A3398" s="385">
        <v>42017</v>
      </c>
      <c r="B3398" s="383" t="s">
        <v>663</v>
      </c>
      <c r="C3398" s="383" t="s">
        <v>664</v>
      </c>
      <c r="D3398" s="383" t="s">
        <v>22</v>
      </c>
      <c r="E3398" s="383" t="s">
        <v>665</v>
      </c>
      <c r="F3398" s="383" t="s">
        <v>10</v>
      </c>
      <c r="G3398" s="384">
        <v>2860</v>
      </c>
      <c r="H3398" s="383" t="s">
        <v>704</v>
      </c>
      <c r="I3398" s="383" t="s">
        <v>709</v>
      </c>
      <c r="J3398" s="383" t="s">
        <v>617</v>
      </c>
      <c r="K3398" s="383" t="s">
        <v>618</v>
      </c>
      <c r="L3398" s="384">
        <v>9280</v>
      </c>
      <c r="M3398" s="383" t="s">
        <v>631</v>
      </c>
      <c r="N3398" s="383" t="s">
        <v>620</v>
      </c>
      <c r="O3398" s="383" t="s">
        <v>230</v>
      </c>
    </row>
    <row r="3399" spans="1:15">
      <c r="A3399" s="385">
        <v>42018</v>
      </c>
      <c r="B3399" s="383" t="s">
        <v>663</v>
      </c>
      <c r="C3399" s="383" t="s">
        <v>664</v>
      </c>
      <c r="D3399" s="383" t="s">
        <v>22</v>
      </c>
      <c r="E3399" s="383" t="s">
        <v>665</v>
      </c>
      <c r="F3399" s="383" t="s">
        <v>10</v>
      </c>
      <c r="G3399" s="384">
        <v>32222</v>
      </c>
      <c r="H3399" s="383" t="s">
        <v>704</v>
      </c>
      <c r="I3399" s="383" t="s">
        <v>711</v>
      </c>
      <c r="J3399" s="383" t="s">
        <v>617</v>
      </c>
      <c r="K3399" s="383" t="s">
        <v>618</v>
      </c>
      <c r="L3399" s="384">
        <v>9804</v>
      </c>
      <c r="M3399" s="383" t="s">
        <v>631</v>
      </c>
      <c r="N3399" s="383" t="s">
        <v>620</v>
      </c>
      <c r="O3399" s="383" t="s">
        <v>230</v>
      </c>
    </row>
    <row r="3400" spans="1:15">
      <c r="A3400" s="385">
        <v>42019</v>
      </c>
      <c r="B3400" s="383" t="s">
        <v>663</v>
      </c>
      <c r="C3400" s="383" t="s">
        <v>664</v>
      </c>
      <c r="D3400" s="383" t="s">
        <v>22</v>
      </c>
      <c r="E3400" s="383" t="s">
        <v>665</v>
      </c>
      <c r="F3400" s="383" t="s">
        <v>10</v>
      </c>
      <c r="G3400" s="384">
        <v>2274</v>
      </c>
      <c r="H3400" s="383" t="s">
        <v>704</v>
      </c>
      <c r="I3400" s="383" t="s">
        <v>707</v>
      </c>
      <c r="J3400" s="383" t="s">
        <v>617</v>
      </c>
      <c r="K3400" s="383" t="s">
        <v>618</v>
      </c>
      <c r="L3400" s="384">
        <v>11627</v>
      </c>
      <c r="M3400" s="383" t="s">
        <v>631</v>
      </c>
      <c r="N3400" s="383" t="s">
        <v>620</v>
      </c>
      <c r="O3400" s="383" t="s">
        <v>230</v>
      </c>
    </row>
    <row r="3401" spans="1:15">
      <c r="A3401" s="385">
        <v>42020</v>
      </c>
      <c r="B3401" s="383" t="s">
        <v>663</v>
      </c>
      <c r="C3401" s="383" t="s">
        <v>664</v>
      </c>
      <c r="D3401" s="383" t="s">
        <v>22</v>
      </c>
      <c r="E3401" s="383" t="s">
        <v>665</v>
      </c>
      <c r="F3401" s="383" t="s">
        <v>10</v>
      </c>
      <c r="G3401" s="384">
        <v>25000</v>
      </c>
      <c r="H3401" s="383" t="s">
        <v>704</v>
      </c>
      <c r="I3401" s="383" t="s">
        <v>716</v>
      </c>
      <c r="J3401" s="383" t="s">
        <v>617</v>
      </c>
      <c r="K3401" s="383" t="s">
        <v>618</v>
      </c>
      <c r="L3401" s="384">
        <v>12650</v>
      </c>
      <c r="M3401" s="383" t="s">
        <v>631</v>
      </c>
      <c r="N3401" s="383" t="s">
        <v>620</v>
      </c>
      <c r="O3401" s="383" t="s">
        <v>230</v>
      </c>
    </row>
    <row r="3402" spans="1:15">
      <c r="A3402" s="385">
        <v>42021</v>
      </c>
      <c r="B3402" s="383" t="s">
        <v>663</v>
      </c>
      <c r="C3402" s="383" t="s">
        <v>664</v>
      </c>
      <c r="D3402" s="383" t="s">
        <v>22</v>
      </c>
      <c r="E3402" s="383" t="s">
        <v>665</v>
      </c>
      <c r="F3402" s="383" t="s">
        <v>10</v>
      </c>
      <c r="G3402" s="384">
        <v>2274</v>
      </c>
      <c r="H3402" s="383" t="s">
        <v>704</v>
      </c>
      <c r="I3402" s="383" t="s">
        <v>707</v>
      </c>
      <c r="J3402" s="383" t="s">
        <v>617</v>
      </c>
      <c r="K3402" s="383" t="s">
        <v>618</v>
      </c>
      <c r="L3402" s="384">
        <v>12650</v>
      </c>
      <c r="M3402" s="383" t="s">
        <v>632</v>
      </c>
      <c r="N3402" s="383" t="s">
        <v>620</v>
      </c>
      <c r="O3402" s="383" t="s">
        <v>230</v>
      </c>
    </row>
    <row r="3403" spans="1:15">
      <c r="A3403" s="385">
        <v>42022</v>
      </c>
      <c r="B3403" s="383" t="s">
        <v>663</v>
      </c>
      <c r="C3403" s="383" t="s">
        <v>664</v>
      </c>
      <c r="D3403" s="383" t="s">
        <v>22</v>
      </c>
      <c r="E3403" s="383" t="s">
        <v>665</v>
      </c>
      <c r="F3403" s="383" t="s">
        <v>10</v>
      </c>
      <c r="G3403" s="384">
        <v>2274</v>
      </c>
      <c r="H3403" s="383" t="s">
        <v>704</v>
      </c>
      <c r="I3403" s="383" t="s">
        <v>707</v>
      </c>
      <c r="J3403" s="383" t="s">
        <v>617</v>
      </c>
      <c r="K3403" s="383" t="s">
        <v>618</v>
      </c>
      <c r="L3403" s="384">
        <v>12650</v>
      </c>
      <c r="M3403" s="383" t="s">
        <v>632</v>
      </c>
      <c r="N3403" s="383" t="s">
        <v>620</v>
      </c>
      <c r="O3403" s="383" t="s">
        <v>230</v>
      </c>
    </row>
    <row r="3404" spans="1:15">
      <c r="A3404" s="385">
        <v>42023</v>
      </c>
      <c r="B3404" s="383" t="s">
        <v>663</v>
      </c>
      <c r="C3404" s="383" t="s">
        <v>664</v>
      </c>
      <c r="D3404" s="383" t="s">
        <v>22</v>
      </c>
      <c r="E3404" s="383" t="s">
        <v>665</v>
      </c>
      <c r="F3404" s="383" t="s">
        <v>10</v>
      </c>
      <c r="G3404" s="384">
        <v>2274</v>
      </c>
      <c r="H3404" s="383" t="s">
        <v>704</v>
      </c>
      <c r="I3404" s="383" t="s">
        <v>707</v>
      </c>
      <c r="J3404" s="383" t="s">
        <v>617</v>
      </c>
      <c r="K3404" s="383" t="s">
        <v>618</v>
      </c>
      <c r="L3404" s="384">
        <v>12650</v>
      </c>
      <c r="M3404" s="383" t="s">
        <v>632</v>
      </c>
      <c r="N3404" s="383" t="s">
        <v>620</v>
      </c>
      <c r="O3404" s="383" t="s">
        <v>230</v>
      </c>
    </row>
    <row r="3405" spans="1:15">
      <c r="A3405" s="385">
        <v>42024</v>
      </c>
      <c r="B3405" s="383" t="s">
        <v>663</v>
      </c>
      <c r="C3405" s="383" t="s">
        <v>664</v>
      </c>
      <c r="D3405" s="383" t="s">
        <v>22</v>
      </c>
      <c r="E3405" s="383" t="s">
        <v>665</v>
      </c>
      <c r="F3405" s="383" t="s">
        <v>10</v>
      </c>
      <c r="G3405" s="384">
        <v>2274</v>
      </c>
      <c r="H3405" s="383" t="s">
        <v>704</v>
      </c>
      <c r="I3405" s="383" t="s">
        <v>707</v>
      </c>
      <c r="J3405" s="383" t="s">
        <v>617</v>
      </c>
      <c r="K3405" s="383" t="s">
        <v>618</v>
      </c>
      <c r="L3405" s="384">
        <v>12775</v>
      </c>
      <c r="M3405" s="383" t="s">
        <v>633</v>
      </c>
      <c r="N3405" s="383" t="s">
        <v>620</v>
      </c>
      <c r="O3405" s="383" t="s">
        <v>230</v>
      </c>
    </row>
    <row r="3406" spans="1:15">
      <c r="A3406" s="385">
        <v>42025</v>
      </c>
      <c r="B3406" s="383" t="s">
        <v>663</v>
      </c>
      <c r="C3406" s="383" t="s">
        <v>664</v>
      </c>
      <c r="D3406" s="383" t="s">
        <v>22</v>
      </c>
      <c r="E3406" s="383" t="s">
        <v>665</v>
      </c>
      <c r="F3406" s="383" t="s">
        <v>10</v>
      </c>
      <c r="G3406" s="384">
        <v>2274</v>
      </c>
      <c r="H3406" s="383" t="s">
        <v>704</v>
      </c>
      <c r="I3406" s="383" t="s">
        <v>707</v>
      </c>
      <c r="J3406" s="383" t="s">
        <v>617</v>
      </c>
      <c r="K3406" s="383" t="s">
        <v>618</v>
      </c>
      <c r="L3406" s="384">
        <v>14695</v>
      </c>
      <c r="M3406" s="383" t="s">
        <v>633</v>
      </c>
      <c r="N3406" s="383" t="s">
        <v>620</v>
      </c>
      <c r="O3406" s="383" t="s">
        <v>230</v>
      </c>
    </row>
    <row r="3407" spans="1:15">
      <c r="A3407" s="385">
        <v>42026</v>
      </c>
      <c r="B3407" s="383" t="s">
        <v>663</v>
      </c>
      <c r="C3407" s="383" t="s">
        <v>664</v>
      </c>
      <c r="D3407" s="383" t="s">
        <v>22</v>
      </c>
      <c r="E3407" s="383" t="s">
        <v>665</v>
      </c>
      <c r="F3407" s="383" t="s">
        <v>10</v>
      </c>
      <c r="G3407" s="384">
        <v>2274</v>
      </c>
      <c r="H3407" s="383" t="s">
        <v>704</v>
      </c>
      <c r="I3407" s="383" t="s">
        <v>707</v>
      </c>
      <c r="J3407" s="383" t="s">
        <v>617</v>
      </c>
      <c r="K3407" s="383" t="s">
        <v>618</v>
      </c>
      <c r="L3407" s="384">
        <v>15922</v>
      </c>
      <c r="M3407" s="383" t="s">
        <v>633</v>
      </c>
      <c r="N3407" s="383" t="s">
        <v>620</v>
      </c>
      <c r="O3407" s="383" t="s">
        <v>230</v>
      </c>
    </row>
    <row r="3408" spans="1:15">
      <c r="A3408" s="385">
        <v>42027</v>
      </c>
      <c r="B3408" s="383" t="s">
        <v>663</v>
      </c>
      <c r="C3408" s="383" t="s">
        <v>664</v>
      </c>
      <c r="D3408" s="383" t="s">
        <v>22</v>
      </c>
      <c r="E3408" s="383" t="s">
        <v>665</v>
      </c>
      <c r="F3408" s="383" t="s">
        <v>10</v>
      </c>
      <c r="G3408" s="384">
        <v>2274</v>
      </c>
      <c r="H3408" s="383" t="s">
        <v>704</v>
      </c>
      <c r="I3408" s="383" t="s">
        <v>707</v>
      </c>
      <c r="J3408" s="383" t="s">
        <v>617</v>
      </c>
      <c r="K3408" s="383" t="s">
        <v>618</v>
      </c>
      <c r="L3408" s="384">
        <v>17245</v>
      </c>
      <c r="M3408" s="383" t="s">
        <v>633</v>
      </c>
      <c r="N3408" s="383" t="s">
        <v>620</v>
      </c>
      <c r="O3408" s="383" t="s">
        <v>230</v>
      </c>
    </row>
    <row r="3409" spans="1:15">
      <c r="A3409" s="385">
        <v>42028</v>
      </c>
      <c r="B3409" s="383" t="s">
        <v>663</v>
      </c>
      <c r="C3409" s="383" t="s">
        <v>664</v>
      </c>
      <c r="D3409" s="383" t="s">
        <v>22</v>
      </c>
      <c r="E3409" s="383" t="s">
        <v>665</v>
      </c>
      <c r="F3409" s="383" t="s">
        <v>10</v>
      </c>
      <c r="G3409" s="384">
        <v>2274</v>
      </c>
      <c r="H3409" s="383" t="s">
        <v>704</v>
      </c>
      <c r="I3409" s="383" t="s">
        <v>707</v>
      </c>
      <c r="J3409" s="383" t="s">
        <v>617</v>
      </c>
      <c r="K3409" s="383" t="s">
        <v>618</v>
      </c>
      <c r="L3409" s="384">
        <v>18650</v>
      </c>
      <c r="M3409" s="383" t="s">
        <v>633</v>
      </c>
      <c r="N3409" s="383" t="s">
        <v>620</v>
      </c>
      <c r="O3409" s="383" t="s">
        <v>230</v>
      </c>
    </row>
    <row r="3410" spans="1:15">
      <c r="A3410" s="385">
        <v>42029</v>
      </c>
      <c r="B3410" s="383" t="s">
        <v>663</v>
      </c>
      <c r="C3410" s="383" t="s">
        <v>664</v>
      </c>
      <c r="D3410" s="383" t="s">
        <v>22</v>
      </c>
      <c r="E3410" s="383" t="s">
        <v>665</v>
      </c>
      <c r="F3410" s="383" t="s">
        <v>10</v>
      </c>
      <c r="G3410" s="384">
        <v>2274</v>
      </c>
      <c r="H3410" s="383" t="s">
        <v>704</v>
      </c>
      <c r="I3410" s="383" t="s">
        <v>707</v>
      </c>
      <c r="J3410" s="383" t="s">
        <v>617</v>
      </c>
      <c r="K3410" s="383" t="s">
        <v>618</v>
      </c>
      <c r="L3410" s="384">
        <v>18650</v>
      </c>
      <c r="M3410" s="383" t="s">
        <v>633</v>
      </c>
      <c r="N3410" s="383" t="s">
        <v>620</v>
      </c>
      <c r="O3410" s="383" t="s">
        <v>230</v>
      </c>
    </row>
    <row r="3411" spans="1:15">
      <c r="A3411" s="385">
        <v>42030</v>
      </c>
      <c r="B3411" s="383" t="s">
        <v>663</v>
      </c>
      <c r="C3411" s="383" t="s">
        <v>664</v>
      </c>
      <c r="D3411" s="383" t="s">
        <v>22</v>
      </c>
      <c r="E3411" s="383" t="s">
        <v>665</v>
      </c>
      <c r="F3411" s="383" t="s">
        <v>10</v>
      </c>
      <c r="G3411" s="384">
        <v>2274</v>
      </c>
      <c r="H3411" s="383" t="s">
        <v>704</v>
      </c>
      <c r="I3411" s="383" t="s">
        <v>707</v>
      </c>
      <c r="J3411" s="383" t="s">
        <v>617</v>
      </c>
      <c r="K3411" s="383" t="s">
        <v>618</v>
      </c>
      <c r="L3411" s="384">
        <v>18650</v>
      </c>
      <c r="M3411" s="383" t="s">
        <v>634</v>
      </c>
      <c r="N3411" s="383" t="s">
        <v>620</v>
      </c>
      <c r="O3411" s="383" t="s">
        <v>230</v>
      </c>
    </row>
    <row r="3412" spans="1:15">
      <c r="A3412" s="385">
        <v>42031</v>
      </c>
      <c r="B3412" s="383" t="s">
        <v>663</v>
      </c>
      <c r="C3412" s="383" t="s">
        <v>664</v>
      </c>
      <c r="D3412" s="383" t="s">
        <v>22</v>
      </c>
      <c r="E3412" s="383" t="s">
        <v>665</v>
      </c>
      <c r="F3412" s="383" t="s">
        <v>10</v>
      </c>
      <c r="G3412" s="384">
        <v>2274</v>
      </c>
      <c r="H3412" s="383" t="s">
        <v>704</v>
      </c>
      <c r="I3412" s="383" t="s">
        <v>707</v>
      </c>
      <c r="J3412" s="383" t="s">
        <v>617</v>
      </c>
      <c r="K3412" s="383" t="s">
        <v>618</v>
      </c>
      <c r="L3412" s="384">
        <v>18650</v>
      </c>
      <c r="M3412" s="383" t="s">
        <v>634</v>
      </c>
      <c r="N3412" s="383" t="s">
        <v>620</v>
      </c>
      <c r="O3412" s="383" t="s">
        <v>230</v>
      </c>
    </row>
    <row r="3413" spans="1:15">
      <c r="A3413" s="385">
        <v>42032</v>
      </c>
      <c r="B3413" s="383" t="s">
        <v>663</v>
      </c>
      <c r="C3413" s="383" t="s">
        <v>664</v>
      </c>
      <c r="D3413" s="383" t="s">
        <v>22</v>
      </c>
      <c r="E3413" s="383" t="s">
        <v>665</v>
      </c>
      <c r="F3413" s="383" t="s">
        <v>10</v>
      </c>
      <c r="G3413" s="384">
        <v>2274</v>
      </c>
      <c r="H3413" s="383" t="s">
        <v>704</v>
      </c>
      <c r="I3413" s="383" t="s">
        <v>707</v>
      </c>
      <c r="J3413" s="383" t="s">
        <v>617</v>
      </c>
      <c r="K3413" s="383" t="s">
        <v>618</v>
      </c>
      <c r="L3413" s="384">
        <v>18650</v>
      </c>
      <c r="M3413" s="383" t="s">
        <v>634</v>
      </c>
      <c r="N3413" s="383" t="s">
        <v>620</v>
      </c>
      <c r="O3413" s="383" t="s">
        <v>230</v>
      </c>
    </row>
    <row r="3414" spans="1:15">
      <c r="A3414" s="385">
        <v>42033</v>
      </c>
      <c r="B3414" s="383" t="s">
        <v>663</v>
      </c>
      <c r="C3414" s="383" t="s">
        <v>664</v>
      </c>
      <c r="D3414" s="383" t="s">
        <v>22</v>
      </c>
      <c r="E3414" s="383" t="s">
        <v>665</v>
      </c>
      <c r="F3414" s="383" t="s">
        <v>10</v>
      </c>
      <c r="G3414" s="384">
        <v>2274</v>
      </c>
      <c r="H3414" s="383" t="s">
        <v>704</v>
      </c>
      <c r="I3414" s="383" t="s">
        <v>707</v>
      </c>
      <c r="J3414" s="383" t="s">
        <v>617</v>
      </c>
      <c r="K3414" s="383" t="s">
        <v>618</v>
      </c>
      <c r="L3414" s="384">
        <v>18650</v>
      </c>
      <c r="M3414" s="383" t="s">
        <v>634</v>
      </c>
      <c r="N3414" s="383" t="s">
        <v>620</v>
      </c>
      <c r="O3414" s="383" t="s">
        <v>230</v>
      </c>
    </row>
    <row r="3415" spans="1:15">
      <c r="A3415" s="385">
        <v>42034</v>
      </c>
      <c r="B3415" s="383" t="s">
        <v>21</v>
      </c>
      <c r="C3415" s="383" t="s">
        <v>12</v>
      </c>
      <c r="D3415" s="383" t="s">
        <v>22</v>
      </c>
      <c r="E3415" s="383" t="s">
        <v>658</v>
      </c>
      <c r="F3415" s="383" t="s">
        <v>10</v>
      </c>
      <c r="G3415" s="384">
        <v>118</v>
      </c>
      <c r="H3415" s="383" t="s">
        <v>701</v>
      </c>
      <c r="I3415" s="383" t="s">
        <v>702</v>
      </c>
      <c r="J3415" s="383" t="s">
        <v>617</v>
      </c>
      <c r="K3415" s="383" t="s">
        <v>618</v>
      </c>
      <c r="L3415" s="384">
        <v>18650</v>
      </c>
      <c r="M3415" s="383" t="s">
        <v>634</v>
      </c>
      <c r="N3415" s="383" t="s">
        <v>620</v>
      </c>
      <c r="O3415" s="383" t="s">
        <v>230</v>
      </c>
    </row>
    <row r="3416" spans="1:15">
      <c r="A3416" s="385">
        <v>42035</v>
      </c>
      <c r="B3416" s="383" t="s">
        <v>663</v>
      </c>
      <c r="C3416" s="383" t="s">
        <v>664</v>
      </c>
      <c r="D3416" s="383" t="s">
        <v>22</v>
      </c>
      <c r="E3416" s="383" t="s">
        <v>665</v>
      </c>
      <c r="F3416" s="383" t="s">
        <v>10</v>
      </c>
      <c r="G3416" s="384">
        <v>2274</v>
      </c>
      <c r="H3416" s="383" t="s">
        <v>704</v>
      </c>
      <c r="I3416" s="383" t="s">
        <v>707</v>
      </c>
      <c r="J3416" s="383" t="s">
        <v>617</v>
      </c>
      <c r="K3416" s="383" t="s">
        <v>618</v>
      </c>
      <c r="L3416" s="384">
        <v>18650</v>
      </c>
      <c r="M3416" s="383" t="s">
        <v>634</v>
      </c>
      <c r="N3416" s="383" t="s">
        <v>620</v>
      </c>
      <c r="O3416" s="383" t="s">
        <v>230</v>
      </c>
    </row>
    <row r="3417" spans="1:15">
      <c r="A3417" s="385">
        <v>42036</v>
      </c>
      <c r="B3417" s="383" t="s">
        <v>663</v>
      </c>
      <c r="C3417" s="383" t="s">
        <v>664</v>
      </c>
      <c r="D3417" s="383" t="s">
        <v>22</v>
      </c>
      <c r="E3417" s="383" t="s">
        <v>665</v>
      </c>
      <c r="F3417" s="383" t="s">
        <v>10</v>
      </c>
      <c r="G3417" s="384">
        <v>2274</v>
      </c>
      <c r="H3417" s="383" t="s">
        <v>704</v>
      </c>
      <c r="I3417" s="383" t="s">
        <v>707</v>
      </c>
      <c r="J3417" s="383" t="s">
        <v>617</v>
      </c>
      <c r="K3417" s="383" t="s">
        <v>618</v>
      </c>
      <c r="L3417" s="384">
        <v>18660</v>
      </c>
      <c r="M3417" s="383" t="s">
        <v>634</v>
      </c>
      <c r="N3417" s="383" t="s">
        <v>620</v>
      </c>
      <c r="O3417" s="383" t="s">
        <v>230</v>
      </c>
    </row>
    <row r="3418" spans="1:15">
      <c r="A3418" s="385">
        <v>42037</v>
      </c>
      <c r="B3418" s="383" t="s">
        <v>663</v>
      </c>
      <c r="C3418" s="383" t="s">
        <v>664</v>
      </c>
      <c r="D3418" s="383" t="s">
        <v>22</v>
      </c>
      <c r="E3418" s="383" t="s">
        <v>665</v>
      </c>
      <c r="F3418" s="383" t="s">
        <v>10</v>
      </c>
      <c r="G3418" s="384">
        <v>2274</v>
      </c>
      <c r="H3418" s="383" t="s">
        <v>704</v>
      </c>
      <c r="I3418" s="383" t="s">
        <v>707</v>
      </c>
      <c r="J3418" s="383" t="s">
        <v>617</v>
      </c>
      <c r="K3418" s="383" t="s">
        <v>618</v>
      </c>
      <c r="L3418" s="384">
        <v>18660</v>
      </c>
      <c r="M3418" s="383" t="s">
        <v>634</v>
      </c>
      <c r="N3418" s="383" t="s">
        <v>620</v>
      </c>
      <c r="O3418" s="383" t="s">
        <v>230</v>
      </c>
    </row>
    <row r="3419" spans="1:15">
      <c r="A3419" s="385">
        <v>42038</v>
      </c>
      <c r="B3419" s="383" t="s">
        <v>11</v>
      </c>
      <c r="C3419" s="383" t="s">
        <v>12</v>
      </c>
      <c r="D3419" s="383" t="s">
        <v>13</v>
      </c>
      <c r="E3419" s="383" t="s">
        <v>678</v>
      </c>
      <c r="F3419" s="383" t="s">
        <v>10</v>
      </c>
      <c r="G3419" s="384">
        <v>110</v>
      </c>
      <c r="H3419" s="383" t="s">
        <v>726</v>
      </c>
      <c r="I3419" s="383" t="s">
        <v>727</v>
      </c>
      <c r="J3419" s="383" t="s">
        <v>617</v>
      </c>
      <c r="K3419" s="383" t="s">
        <v>618</v>
      </c>
      <c r="L3419" s="384">
        <v>18660</v>
      </c>
      <c r="M3419" s="383" t="s">
        <v>634</v>
      </c>
      <c r="N3419" s="383" t="s">
        <v>620</v>
      </c>
      <c r="O3419" s="383" t="s">
        <v>230</v>
      </c>
    </row>
    <row r="3420" spans="1:15">
      <c r="A3420" s="385">
        <v>42039</v>
      </c>
      <c r="B3420" s="383" t="s">
        <v>663</v>
      </c>
      <c r="C3420" s="383" t="s">
        <v>664</v>
      </c>
      <c r="D3420" s="383" t="s">
        <v>22</v>
      </c>
      <c r="E3420" s="383" t="s">
        <v>665</v>
      </c>
      <c r="F3420" s="383" t="s">
        <v>10</v>
      </c>
      <c r="G3420" s="384">
        <v>2274</v>
      </c>
      <c r="H3420" s="383" t="s">
        <v>704</v>
      </c>
      <c r="I3420" s="383" t="s">
        <v>707</v>
      </c>
      <c r="J3420" s="383" t="s">
        <v>617</v>
      </c>
      <c r="K3420" s="383" t="s">
        <v>618</v>
      </c>
      <c r="L3420" s="384">
        <v>18660</v>
      </c>
      <c r="M3420" s="383" t="s">
        <v>634</v>
      </c>
      <c r="N3420" s="383" t="s">
        <v>620</v>
      </c>
      <c r="O3420" s="383" t="s">
        <v>230</v>
      </c>
    </row>
    <row r="3421" spans="1:15">
      <c r="A3421" s="385">
        <v>42040</v>
      </c>
      <c r="B3421" s="383" t="s">
        <v>663</v>
      </c>
      <c r="C3421" s="383" t="s">
        <v>664</v>
      </c>
      <c r="D3421" s="383" t="s">
        <v>22</v>
      </c>
      <c r="E3421" s="383" t="s">
        <v>665</v>
      </c>
      <c r="F3421" s="383" t="s">
        <v>10</v>
      </c>
      <c r="G3421" s="384">
        <v>2274</v>
      </c>
      <c r="H3421" s="383" t="s">
        <v>704</v>
      </c>
      <c r="I3421" s="383" t="s">
        <v>707</v>
      </c>
      <c r="J3421" s="383" t="s">
        <v>617</v>
      </c>
      <c r="K3421" s="383" t="s">
        <v>618</v>
      </c>
      <c r="L3421" s="384">
        <v>18761</v>
      </c>
      <c r="M3421" s="383" t="s">
        <v>635</v>
      </c>
      <c r="N3421" s="383" t="s">
        <v>620</v>
      </c>
      <c r="O3421" s="383" t="s">
        <v>230</v>
      </c>
    </row>
    <row r="3422" spans="1:15">
      <c r="A3422" s="385">
        <v>42043</v>
      </c>
      <c r="B3422" s="383" t="s">
        <v>663</v>
      </c>
      <c r="C3422" s="383" t="s">
        <v>664</v>
      </c>
      <c r="D3422" s="383" t="s">
        <v>22</v>
      </c>
      <c r="E3422" s="383" t="s">
        <v>665</v>
      </c>
      <c r="F3422" s="383" t="s">
        <v>10</v>
      </c>
      <c r="G3422" s="384">
        <v>2274</v>
      </c>
      <c r="H3422" s="383" t="s">
        <v>704</v>
      </c>
      <c r="I3422" s="383" t="s">
        <v>707</v>
      </c>
      <c r="J3422" s="383" t="s">
        <v>617</v>
      </c>
      <c r="K3422" s="383" t="s">
        <v>618</v>
      </c>
      <c r="L3422" s="384">
        <v>20258</v>
      </c>
      <c r="M3422" s="383" t="s">
        <v>635</v>
      </c>
      <c r="N3422" s="383" t="s">
        <v>620</v>
      </c>
      <c r="O3422" s="383" t="s">
        <v>230</v>
      </c>
    </row>
    <row r="3423" spans="1:15">
      <c r="A3423" s="385">
        <v>42044</v>
      </c>
      <c r="B3423" s="383" t="s">
        <v>663</v>
      </c>
      <c r="C3423" s="383" t="s">
        <v>664</v>
      </c>
      <c r="D3423" s="383" t="s">
        <v>22</v>
      </c>
      <c r="E3423" s="383" t="s">
        <v>665</v>
      </c>
      <c r="F3423" s="383" t="s">
        <v>10</v>
      </c>
      <c r="G3423" s="384">
        <v>2274</v>
      </c>
      <c r="H3423" s="383" t="s">
        <v>704</v>
      </c>
      <c r="I3423" s="383" t="s">
        <v>707</v>
      </c>
      <c r="J3423" s="383" t="s">
        <v>617</v>
      </c>
      <c r="K3423" s="383" t="s">
        <v>618</v>
      </c>
      <c r="L3423" s="384">
        <v>20833</v>
      </c>
      <c r="M3423" s="383" t="s">
        <v>635</v>
      </c>
      <c r="N3423" s="383" t="s">
        <v>620</v>
      </c>
      <c r="O3423" s="383" t="s">
        <v>230</v>
      </c>
    </row>
    <row r="3424" spans="1:15">
      <c r="A3424" s="385">
        <v>42045</v>
      </c>
      <c r="B3424" s="383" t="s">
        <v>663</v>
      </c>
      <c r="C3424" s="383" t="s">
        <v>664</v>
      </c>
      <c r="D3424" s="383" t="s">
        <v>22</v>
      </c>
      <c r="E3424" s="383" t="s">
        <v>665</v>
      </c>
      <c r="F3424" s="383" t="s">
        <v>10</v>
      </c>
      <c r="G3424" s="384">
        <v>2274</v>
      </c>
      <c r="H3424" s="383" t="s">
        <v>704</v>
      </c>
      <c r="I3424" s="383" t="s">
        <v>707</v>
      </c>
      <c r="J3424" s="383" t="s">
        <v>617</v>
      </c>
      <c r="K3424" s="383" t="s">
        <v>618</v>
      </c>
      <c r="L3424" s="384">
        <v>20833</v>
      </c>
      <c r="M3424" s="383" t="s">
        <v>635</v>
      </c>
      <c r="N3424" s="383" t="s">
        <v>620</v>
      </c>
      <c r="O3424" s="383" t="s">
        <v>230</v>
      </c>
    </row>
    <row r="3425" spans="1:15">
      <c r="A3425" s="385">
        <v>42046</v>
      </c>
      <c r="B3425" s="383" t="s">
        <v>663</v>
      </c>
      <c r="C3425" s="383" t="s">
        <v>664</v>
      </c>
      <c r="D3425" s="383" t="s">
        <v>22</v>
      </c>
      <c r="E3425" s="383" t="s">
        <v>665</v>
      </c>
      <c r="F3425" s="383" t="s">
        <v>10</v>
      </c>
      <c r="G3425" s="384">
        <v>2274</v>
      </c>
      <c r="H3425" s="383" t="s">
        <v>704</v>
      </c>
      <c r="I3425" s="383" t="s">
        <v>707</v>
      </c>
      <c r="J3425" s="383" t="s">
        <v>617</v>
      </c>
      <c r="K3425" s="383" t="s">
        <v>618</v>
      </c>
      <c r="L3425" s="384">
        <v>20833</v>
      </c>
      <c r="M3425" s="383" t="s">
        <v>635</v>
      </c>
      <c r="N3425" s="383" t="s">
        <v>620</v>
      </c>
      <c r="O3425" s="383" t="s">
        <v>230</v>
      </c>
    </row>
    <row r="3426" spans="1:15">
      <c r="A3426" s="385">
        <v>42047</v>
      </c>
      <c r="B3426" s="383" t="s">
        <v>663</v>
      </c>
      <c r="C3426" s="383" t="s">
        <v>664</v>
      </c>
      <c r="D3426" s="383" t="s">
        <v>22</v>
      </c>
      <c r="E3426" s="383" t="s">
        <v>665</v>
      </c>
      <c r="F3426" s="383" t="s">
        <v>10</v>
      </c>
      <c r="G3426" s="384">
        <v>2274</v>
      </c>
      <c r="H3426" s="383" t="s">
        <v>704</v>
      </c>
      <c r="I3426" s="383" t="s">
        <v>707</v>
      </c>
      <c r="J3426" s="383" t="s">
        <v>617</v>
      </c>
      <c r="K3426" s="383" t="s">
        <v>618</v>
      </c>
      <c r="L3426" s="384">
        <v>20833</v>
      </c>
      <c r="M3426" s="383" t="s">
        <v>635</v>
      </c>
      <c r="N3426" s="383" t="s">
        <v>620</v>
      </c>
      <c r="O3426" s="383" t="s">
        <v>230</v>
      </c>
    </row>
    <row r="3427" spans="1:15">
      <c r="A3427" s="385">
        <v>42048</v>
      </c>
      <c r="B3427" s="383" t="s">
        <v>663</v>
      </c>
      <c r="C3427" s="383" t="s">
        <v>664</v>
      </c>
      <c r="D3427" s="383" t="s">
        <v>22</v>
      </c>
      <c r="E3427" s="383" t="s">
        <v>665</v>
      </c>
      <c r="F3427" s="383" t="s">
        <v>10</v>
      </c>
      <c r="G3427" s="384">
        <v>2274</v>
      </c>
      <c r="H3427" s="383" t="s">
        <v>704</v>
      </c>
      <c r="I3427" s="383" t="s">
        <v>707</v>
      </c>
      <c r="J3427" s="383" t="s">
        <v>617</v>
      </c>
      <c r="K3427" s="383" t="s">
        <v>618</v>
      </c>
      <c r="L3427" s="384">
        <v>20833</v>
      </c>
      <c r="M3427" s="383" t="s">
        <v>635</v>
      </c>
      <c r="N3427" s="383" t="s">
        <v>620</v>
      </c>
      <c r="O3427" s="383" t="s">
        <v>230</v>
      </c>
    </row>
    <row r="3428" spans="1:15">
      <c r="A3428" s="385">
        <v>42049</v>
      </c>
      <c r="B3428" s="383" t="s">
        <v>663</v>
      </c>
      <c r="C3428" s="383" t="s">
        <v>664</v>
      </c>
      <c r="D3428" s="383" t="s">
        <v>22</v>
      </c>
      <c r="E3428" s="383" t="s">
        <v>665</v>
      </c>
      <c r="F3428" s="383" t="s">
        <v>10</v>
      </c>
      <c r="G3428" s="384">
        <v>2274</v>
      </c>
      <c r="H3428" s="383" t="s">
        <v>704</v>
      </c>
      <c r="I3428" s="383" t="s">
        <v>707</v>
      </c>
      <c r="J3428" s="383" t="s">
        <v>617</v>
      </c>
      <c r="K3428" s="383" t="s">
        <v>618</v>
      </c>
      <c r="L3428" s="384">
        <v>21180</v>
      </c>
      <c r="M3428" s="383" t="s">
        <v>635</v>
      </c>
      <c r="N3428" s="383" t="s">
        <v>620</v>
      </c>
      <c r="O3428" s="383" t="s">
        <v>230</v>
      </c>
    </row>
    <row r="3429" spans="1:15">
      <c r="A3429" s="385">
        <v>42050</v>
      </c>
      <c r="B3429" s="383" t="s">
        <v>663</v>
      </c>
      <c r="C3429" s="383" t="s">
        <v>664</v>
      </c>
      <c r="D3429" s="383" t="s">
        <v>22</v>
      </c>
      <c r="E3429" s="383" t="s">
        <v>665</v>
      </c>
      <c r="F3429" s="383" t="s">
        <v>10</v>
      </c>
      <c r="G3429" s="384">
        <v>2274</v>
      </c>
      <c r="H3429" s="383" t="s">
        <v>704</v>
      </c>
      <c r="I3429" s="383" t="s">
        <v>707</v>
      </c>
      <c r="J3429" s="383" t="s">
        <v>617</v>
      </c>
      <c r="K3429" s="383" t="s">
        <v>618</v>
      </c>
      <c r="L3429" s="384">
        <v>22680</v>
      </c>
      <c r="M3429" s="383" t="s">
        <v>635</v>
      </c>
      <c r="N3429" s="383" t="s">
        <v>620</v>
      </c>
      <c r="O3429" s="383" t="s">
        <v>230</v>
      </c>
    </row>
    <row r="3430" spans="1:15">
      <c r="A3430" s="385">
        <v>42051</v>
      </c>
      <c r="B3430" s="383" t="s">
        <v>663</v>
      </c>
      <c r="C3430" s="383" t="s">
        <v>664</v>
      </c>
      <c r="D3430" s="383" t="s">
        <v>22</v>
      </c>
      <c r="E3430" s="383" t="s">
        <v>665</v>
      </c>
      <c r="F3430" s="383" t="s">
        <v>10</v>
      </c>
      <c r="G3430" s="384">
        <v>2274</v>
      </c>
      <c r="H3430" s="383" t="s">
        <v>704</v>
      </c>
      <c r="I3430" s="383" t="s">
        <v>707</v>
      </c>
      <c r="J3430" s="383" t="s">
        <v>617</v>
      </c>
      <c r="K3430" s="383" t="s">
        <v>618</v>
      </c>
      <c r="L3430" s="384">
        <v>23171</v>
      </c>
      <c r="M3430" s="383" t="s">
        <v>635</v>
      </c>
      <c r="N3430" s="383" t="s">
        <v>620</v>
      </c>
      <c r="O3430" s="383" t="s">
        <v>230</v>
      </c>
    </row>
    <row r="3431" spans="1:15">
      <c r="A3431" s="385">
        <v>42052</v>
      </c>
      <c r="B3431" s="383" t="s">
        <v>663</v>
      </c>
      <c r="C3431" s="383" t="s">
        <v>664</v>
      </c>
      <c r="D3431" s="383" t="s">
        <v>22</v>
      </c>
      <c r="E3431" s="383" t="s">
        <v>665</v>
      </c>
      <c r="F3431" s="383" t="s">
        <v>10</v>
      </c>
      <c r="G3431" s="384">
        <v>2274</v>
      </c>
      <c r="H3431" s="383" t="s">
        <v>704</v>
      </c>
      <c r="I3431" s="383" t="s">
        <v>707</v>
      </c>
      <c r="J3431" s="383" t="s">
        <v>617</v>
      </c>
      <c r="K3431" s="383" t="s">
        <v>618</v>
      </c>
      <c r="L3431" s="384">
        <v>23171</v>
      </c>
      <c r="M3431" s="383" t="s">
        <v>636</v>
      </c>
      <c r="N3431" s="383" t="s">
        <v>620</v>
      </c>
      <c r="O3431" s="383" t="s">
        <v>230</v>
      </c>
    </row>
    <row r="3432" spans="1:15">
      <c r="A3432" s="385">
        <v>42053</v>
      </c>
      <c r="B3432" s="383" t="s">
        <v>663</v>
      </c>
      <c r="C3432" s="383" t="s">
        <v>664</v>
      </c>
      <c r="D3432" s="383" t="s">
        <v>22</v>
      </c>
      <c r="E3432" s="383" t="s">
        <v>665</v>
      </c>
      <c r="F3432" s="383" t="s">
        <v>10</v>
      </c>
      <c r="G3432" s="384">
        <v>2274</v>
      </c>
      <c r="H3432" s="383" t="s">
        <v>704</v>
      </c>
      <c r="I3432" s="383" t="s">
        <v>707</v>
      </c>
      <c r="J3432" s="383" t="s">
        <v>617</v>
      </c>
      <c r="K3432" s="383" t="s">
        <v>618</v>
      </c>
      <c r="L3432" s="384">
        <v>23171</v>
      </c>
      <c r="M3432" s="383" t="s">
        <v>636</v>
      </c>
      <c r="N3432" s="383" t="s">
        <v>620</v>
      </c>
      <c r="O3432" s="383" t="s">
        <v>230</v>
      </c>
    </row>
    <row r="3433" spans="1:15">
      <c r="A3433" s="385">
        <v>42054</v>
      </c>
      <c r="B3433" s="383" t="s">
        <v>663</v>
      </c>
      <c r="C3433" s="383" t="s">
        <v>664</v>
      </c>
      <c r="D3433" s="383" t="s">
        <v>22</v>
      </c>
      <c r="E3433" s="383" t="s">
        <v>665</v>
      </c>
      <c r="F3433" s="383" t="s">
        <v>10</v>
      </c>
      <c r="G3433" s="384">
        <v>2274</v>
      </c>
      <c r="H3433" s="383" t="s">
        <v>704</v>
      </c>
      <c r="I3433" s="383" t="s">
        <v>707</v>
      </c>
      <c r="J3433" s="383" t="s">
        <v>617</v>
      </c>
      <c r="K3433" s="383" t="s">
        <v>618</v>
      </c>
      <c r="L3433" s="384">
        <v>23171</v>
      </c>
      <c r="M3433" s="383" t="s">
        <v>636</v>
      </c>
      <c r="N3433" s="383" t="s">
        <v>620</v>
      </c>
      <c r="O3433" s="383" t="s">
        <v>230</v>
      </c>
    </row>
    <row r="3434" spans="1:15">
      <c r="A3434" s="385">
        <v>42055</v>
      </c>
      <c r="B3434" s="383" t="s">
        <v>663</v>
      </c>
      <c r="C3434" s="383" t="s">
        <v>664</v>
      </c>
      <c r="D3434" s="383" t="s">
        <v>22</v>
      </c>
      <c r="E3434" s="383" t="s">
        <v>665</v>
      </c>
      <c r="F3434" s="383" t="s">
        <v>10</v>
      </c>
      <c r="G3434" s="384">
        <v>2274</v>
      </c>
      <c r="H3434" s="383" t="s">
        <v>704</v>
      </c>
      <c r="I3434" s="383" t="s">
        <v>707</v>
      </c>
      <c r="J3434" s="383" t="s">
        <v>617</v>
      </c>
      <c r="K3434" s="383" t="s">
        <v>618</v>
      </c>
      <c r="L3434" s="384">
        <v>23171</v>
      </c>
      <c r="M3434" s="383" t="s">
        <v>636</v>
      </c>
      <c r="N3434" s="383" t="s">
        <v>620</v>
      </c>
      <c r="O3434" s="383" t="s">
        <v>230</v>
      </c>
    </row>
    <row r="3435" spans="1:15">
      <c r="A3435" s="385">
        <v>42056</v>
      </c>
      <c r="B3435" s="383" t="s">
        <v>663</v>
      </c>
      <c r="C3435" s="383" t="s">
        <v>664</v>
      </c>
      <c r="D3435" s="383" t="s">
        <v>22</v>
      </c>
      <c r="E3435" s="383" t="s">
        <v>665</v>
      </c>
      <c r="F3435" s="383" t="s">
        <v>10</v>
      </c>
      <c r="G3435" s="384">
        <v>2274</v>
      </c>
      <c r="H3435" s="383" t="s">
        <v>704</v>
      </c>
      <c r="I3435" s="383" t="s">
        <v>707</v>
      </c>
      <c r="J3435" s="383" t="s">
        <v>617</v>
      </c>
      <c r="K3435" s="383" t="s">
        <v>618</v>
      </c>
      <c r="L3435" s="384">
        <v>23171</v>
      </c>
      <c r="M3435" s="383" t="s">
        <v>637</v>
      </c>
      <c r="N3435" s="383" t="s">
        <v>620</v>
      </c>
      <c r="O3435" s="383" t="s">
        <v>230</v>
      </c>
    </row>
    <row r="3436" spans="1:15">
      <c r="A3436" s="385">
        <v>42057</v>
      </c>
      <c r="B3436" s="383" t="s">
        <v>663</v>
      </c>
      <c r="C3436" s="383" t="s">
        <v>664</v>
      </c>
      <c r="D3436" s="383" t="s">
        <v>22</v>
      </c>
      <c r="E3436" s="383" t="s">
        <v>665</v>
      </c>
      <c r="F3436" s="383" t="s">
        <v>10</v>
      </c>
      <c r="G3436" s="384">
        <v>2274</v>
      </c>
      <c r="H3436" s="383" t="s">
        <v>704</v>
      </c>
      <c r="I3436" s="383" t="s">
        <v>707</v>
      </c>
      <c r="J3436" s="383" t="s">
        <v>617</v>
      </c>
      <c r="K3436" s="383" t="s">
        <v>618</v>
      </c>
      <c r="L3436" s="384">
        <v>23171</v>
      </c>
      <c r="M3436" s="383" t="s">
        <v>637</v>
      </c>
      <c r="N3436" s="383" t="s">
        <v>620</v>
      </c>
      <c r="O3436" s="383" t="s">
        <v>230</v>
      </c>
    </row>
    <row r="3437" spans="1:15">
      <c r="A3437" s="385">
        <v>42058</v>
      </c>
      <c r="B3437" s="383" t="s">
        <v>663</v>
      </c>
      <c r="C3437" s="383" t="s">
        <v>664</v>
      </c>
      <c r="D3437" s="383" t="s">
        <v>22</v>
      </c>
      <c r="E3437" s="383" t="s">
        <v>665</v>
      </c>
      <c r="F3437" s="383" t="s">
        <v>10</v>
      </c>
      <c r="G3437" s="384">
        <v>2860</v>
      </c>
      <c r="H3437" s="383" t="s">
        <v>704</v>
      </c>
      <c r="I3437" s="383" t="s">
        <v>709</v>
      </c>
      <c r="J3437" s="383" t="s">
        <v>617</v>
      </c>
      <c r="K3437" s="383" t="s">
        <v>618</v>
      </c>
      <c r="L3437" s="384">
        <v>23171</v>
      </c>
      <c r="M3437" s="383" t="s">
        <v>637</v>
      </c>
      <c r="N3437" s="383" t="s">
        <v>620</v>
      </c>
      <c r="O3437" s="383" t="s">
        <v>230</v>
      </c>
    </row>
    <row r="3438" spans="1:15">
      <c r="A3438" s="385">
        <v>42059</v>
      </c>
      <c r="B3438" s="383" t="s">
        <v>663</v>
      </c>
      <c r="C3438" s="383" t="s">
        <v>664</v>
      </c>
      <c r="D3438" s="383" t="s">
        <v>22</v>
      </c>
      <c r="E3438" s="383" t="s">
        <v>665</v>
      </c>
      <c r="F3438" s="383" t="s">
        <v>10</v>
      </c>
      <c r="G3438" s="384">
        <v>2274</v>
      </c>
      <c r="H3438" s="383" t="s">
        <v>704</v>
      </c>
      <c r="I3438" s="383" t="s">
        <v>707</v>
      </c>
      <c r="J3438" s="383" t="s">
        <v>617</v>
      </c>
      <c r="K3438" s="383" t="s">
        <v>618</v>
      </c>
      <c r="L3438" s="384">
        <v>23171</v>
      </c>
      <c r="M3438" s="383" t="s">
        <v>637</v>
      </c>
      <c r="N3438" s="383" t="s">
        <v>620</v>
      </c>
      <c r="O3438" s="383" t="s">
        <v>230</v>
      </c>
    </row>
    <row r="3439" spans="1:15">
      <c r="A3439" s="385">
        <v>42060</v>
      </c>
      <c r="B3439" s="383" t="s">
        <v>663</v>
      </c>
      <c r="C3439" s="383" t="s">
        <v>664</v>
      </c>
      <c r="D3439" s="383" t="s">
        <v>22</v>
      </c>
      <c r="E3439" s="383" t="s">
        <v>665</v>
      </c>
      <c r="F3439" s="383" t="s">
        <v>10</v>
      </c>
      <c r="G3439" s="384">
        <v>2274</v>
      </c>
      <c r="H3439" s="383" t="s">
        <v>704</v>
      </c>
      <c r="I3439" s="383" t="s">
        <v>707</v>
      </c>
      <c r="J3439" s="383" t="s">
        <v>617</v>
      </c>
      <c r="K3439" s="383" t="s">
        <v>618</v>
      </c>
      <c r="L3439" s="384">
        <v>23171</v>
      </c>
      <c r="M3439" s="383" t="s">
        <v>637</v>
      </c>
      <c r="N3439" s="383" t="s">
        <v>620</v>
      </c>
      <c r="O3439" s="383" t="s">
        <v>230</v>
      </c>
    </row>
    <row r="3440" spans="1:15">
      <c r="A3440" s="385">
        <v>42061</v>
      </c>
      <c r="B3440" s="383" t="s">
        <v>663</v>
      </c>
      <c r="C3440" s="383" t="s">
        <v>664</v>
      </c>
      <c r="D3440" s="383" t="s">
        <v>22</v>
      </c>
      <c r="E3440" s="383" t="s">
        <v>665</v>
      </c>
      <c r="F3440" s="383" t="s">
        <v>10</v>
      </c>
      <c r="G3440" s="384">
        <v>2274</v>
      </c>
      <c r="H3440" s="383" t="s">
        <v>704</v>
      </c>
      <c r="I3440" s="383" t="s">
        <v>707</v>
      </c>
      <c r="J3440" s="383" t="s">
        <v>617</v>
      </c>
      <c r="K3440" s="383" t="s">
        <v>618</v>
      </c>
      <c r="L3440" s="384">
        <v>23171</v>
      </c>
      <c r="M3440" s="383" t="s">
        <v>637</v>
      </c>
      <c r="N3440" s="383" t="s">
        <v>620</v>
      </c>
      <c r="O3440" s="383" t="s">
        <v>230</v>
      </c>
    </row>
    <row r="3441" spans="1:15">
      <c r="A3441" s="385">
        <v>42062</v>
      </c>
      <c r="B3441" s="383" t="s">
        <v>663</v>
      </c>
      <c r="C3441" s="383" t="s">
        <v>664</v>
      </c>
      <c r="D3441" s="383" t="s">
        <v>22</v>
      </c>
      <c r="E3441" s="383" t="s">
        <v>665</v>
      </c>
      <c r="F3441" s="383" t="s">
        <v>10</v>
      </c>
      <c r="G3441" s="384">
        <v>2274</v>
      </c>
      <c r="H3441" s="383" t="s">
        <v>704</v>
      </c>
      <c r="I3441" s="383" t="s">
        <v>707</v>
      </c>
      <c r="J3441" s="383" t="s">
        <v>617</v>
      </c>
      <c r="K3441" s="383" t="s">
        <v>618</v>
      </c>
      <c r="L3441" s="384">
        <v>23171</v>
      </c>
      <c r="M3441" s="383" t="s">
        <v>637</v>
      </c>
      <c r="N3441" s="383" t="s">
        <v>620</v>
      </c>
      <c r="O3441" s="383" t="s">
        <v>230</v>
      </c>
    </row>
    <row r="3442" spans="1:15">
      <c r="A3442" s="385">
        <v>42063</v>
      </c>
      <c r="B3442" s="383" t="s">
        <v>663</v>
      </c>
      <c r="C3442" s="383" t="s">
        <v>664</v>
      </c>
      <c r="D3442" s="383" t="s">
        <v>22</v>
      </c>
      <c r="E3442" s="383" t="s">
        <v>665</v>
      </c>
      <c r="F3442" s="383" t="s">
        <v>10</v>
      </c>
      <c r="G3442" s="384">
        <v>2274</v>
      </c>
      <c r="H3442" s="383" t="s">
        <v>704</v>
      </c>
      <c r="I3442" s="383" t="s">
        <v>707</v>
      </c>
      <c r="J3442" s="383" t="s">
        <v>617</v>
      </c>
      <c r="K3442" s="383" t="s">
        <v>618</v>
      </c>
      <c r="L3442" s="384">
        <v>23242</v>
      </c>
      <c r="M3442" s="383" t="s">
        <v>638</v>
      </c>
      <c r="N3442" s="383" t="s">
        <v>620</v>
      </c>
      <c r="O3442" s="383" t="s">
        <v>230</v>
      </c>
    </row>
    <row r="3443" spans="1:15">
      <c r="A3443" s="385">
        <v>42064</v>
      </c>
      <c r="B3443" s="383" t="s">
        <v>663</v>
      </c>
      <c r="C3443" s="383" t="s">
        <v>664</v>
      </c>
      <c r="D3443" s="383" t="s">
        <v>22</v>
      </c>
      <c r="E3443" s="383" t="s">
        <v>665</v>
      </c>
      <c r="F3443" s="383" t="s">
        <v>10</v>
      </c>
      <c r="G3443" s="384">
        <v>2274</v>
      </c>
      <c r="H3443" s="383" t="s">
        <v>704</v>
      </c>
      <c r="I3443" s="383" t="s">
        <v>707</v>
      </c>
      <c r="J3443" s="383" t="s">
        <v>617</v>
      </c>
      <c r="K3443" s="383" t="s">
        <v>618</v>
      </c>
      <c r="L3443" s="384">
        <v>24188</v>
      </c>
      <c r="M3443" s="383" t="s">
        <v>638</v>
      </c>
      <c r="N3443" s="383" t="s">
        <v>620</v>
      </c>
      <c r="O3443" s="383" t="s">
        <v>230</v>
      </c>
    </row>
    <row r="3444" spans="1:15">
      <c r="A3444" s="385">
        <v>42065</v>
      </c>
      <c r="B3444" s="383" t="s">
        <v>663</v>
      </c>
      <c r="C3444" s="383" t="s">
        <v>664</v>
      </c>
      <c r="D3444" s="383" t="s">
        <v>22</v>
      </c>
      <c r="E3444" s="383" t="s">
        <v>665</v>
      </c>
      <c r="F3444" s="383" t="s">
        <v>10</v>
      </c>
      <c r="G3444" s="384">
        <v>2274</v>
      </c>
      <c r="H3444" s="383" t="s">
        <v>704</v>
      </c>
      <c r="I3444" s="383" t="s">
        <v>707</v>
      </c>
      <c r="J3444" s="383" t="s">
        <v>617</v>
      </c>
      <c r="K3444" s="383" t="s">
        <v>618</v>
      </c>
      <c r="L3444" s="384">
        <v>24376</v>
      </c>
      <c r="M3444" s="383" t="s">
        <v>638</v>
      </c>
      <c r="N3444" s="383" t="s">
        <v>620</v>
      </c>
      <c r="O3444" s="383" t="s">
        <v>230</v>
      </c>
    </row>
    <row r="3445" spans="1:15">
      <c r="A3445" s="385">
        <v>42066</v>
      </c>
      <c r="B3445" s="383" t="s">
        <v>663</v>
      </c>
      <c r="C3445" s="383" t="s">
        <v>664</v>
      </c>
      <c r="D3445" s="383" t="s">
        <v>22</v>
      </c>
      <c r="E3445" s="383" t="s">
        <v>665</v>
      </c>
      <c r="F3445" s="383" t="s">
        <v>10</v>
      </c>
      <c r="G3445" s="384">
        <v>2274</v>
      </c>
      <c r="H3445" s="383" t="s">
        <v>704</v>
      </c>
      <c r="I3445" s="383" t="s">
        <v>707</v>
      </c>
      <c r="J3445" s="383" t="s">
        <v>617</v>
      </c>
      <c r="K3445" s="383" t="s">
        <v>618</v>
      </c>
      <c r="L3445" s="384">
        <v>24376</v>
      </c>
      <c r="M3445" s="383" t="s">
        <v>638</v>
      </c>
      <c r="N3445" s="383" t="s">
        <v>620</v>
      </c>
      <c r="O3445" s="383" t="s">
        <v>230</v>
      </c>
    </row>
    <row r="3446" spans="1:15">
      <c r="A3446" s="385">
        <v>42067</v>
      </c>
      <c r="B3446" s="383" t="s">
        <v>663</v>
      </c>
      <c r="C3446" s="383" t="s">
        <v>664</v>
      </c>
      <c r="D3446" s="383" t="s">
        <v>22</v>
      </c>
      <c r="E3446" s="383" t="s">
        <v>665</v>
      </c>
      <c r="F3446" s="383" t="s">
        <v>10</v>
      </c>
      <c r="G3446" s="384">
        <v>2274</v>
      </c>
      <c r="H3446" s="383" t="s">
        <v>704</v>
      </c>
      <c r="I3446" s="383" t="s">
        <v>707</v>
      </c>
      <c r="J3446" s="383" t="s">
        <v>617</v>
      </c>
      <c r="K3446" s="383" t="s">
        <v>618</v>
      </c>
      <c r="L3446" s="384">
        <v>24394</v>
      </c>
      <c r="M3446" s="383" t="s">
        <v>638</v>
      </c>
      <c r="N3446" s="383" t="s">
        <v>620</v>
      </c>
      <c r="O3446" s="383" t="s">
        <v>230</v>
      </c>
    </row>
    <row r="3447" spans="1:15">
      <c r="A3447" s="385">
        <v>42068</v>
      </c>
      <c r="B3447" s="383" t="s">
        <v>663</v>
      </c>
      <c r="C3447" s="383" t="s">
        <v>664</v>
      </c>
      <c r="D3447" s="383" t="s">
        <v>22</v>
      </c>
      <c r="E3447" s="383" t="s">
        <v>665</v>
      </c>
      <c r="F3447" s="383" t="s">
        <v>10</v>
      </c>
      <c r="G3447" s="384">
        <v>2274</v>
      </c>
      <c r="H3447" s="383" t="s">
        <v>704</v>
      </c>
      <c r="I3447" s="383" t="s">
        <v>707</v>
      </c>
      <c r="J3447" s="383" t="s">
        <v>617</v>
      </c>
      <c r="K3447" s="383" t="s">
        <v>618</v>
      </c>
      <c r="L3447" s="384">
        <v>24965</v>
      </c>
      <c r="M3447" s="383" t="s">
        <v>638</v>
      </c>
      <c r="N3447" s="383" t="s">
        <v>620</v>
      </c>
      <c r="O3447" s="383" t="s">
        <v>230</v>
      </c>
    </row>
    <row r="3448" spans="1:15">
      <c r="A3448" s="385">
        <v>42069</v>
      </c>
      <c r="B3448" s="383" t="s">
        <v>663</v>
      </c>
      <c r="C3448" s="383" t="s">
        <v>664</v>
      </c>
      <c r="D3448" s="383" t="s">
        <v>22</v>
      </c>
      <c r="E3448" s="383" t="s">
        <v>665</v>
      </c>
      <c r="F3448" s="383" t="s">
        <v>10</v>
      </c>
      <c r="G3448" s="384">
        <v>2274</v>
      </c>
      <c r="H3448" s="383" t="s">
        <v>704</v>
      </c>
      <c r="I3448" s="383" t="s">
        <v>707</v>
      </c>
      <c r="J3448" s="383" t="s">
        <v>617</v>
      </c>
      <c r="K3448" s="383" t="s">
        <v>618</v>
      </c>
      <c r="L3448" s="384">
        <v>25035</v>
      </c>
      <c r="M3448" s="383" t="s">
        <v>638</v>
      </c>
      <c r="N3448" s="383" t="s">
        <v>620</v>
      </c>
      <c r="O3448" s="383" t="s">
        <v>230</v>
      </c>
    </row>
    <row r="3449" spans="1:15">
      <c r="A3449" s="385">
        <v>42070</v>
      </c>
      <c r="B3449" s="383" t="s">
        <v>663</v>
      </c>
      <c r="C3449" s="383" t="s">
        <v>664</v>
      </c>
      <c r="D3449" s="383" t="s">
        <v>22</v>
      </c>
      <c r="E3449" s="383" t="s">
        <v>665</v>
      </c>
      <c r="F3449" s="383" t="s">
        <v>10</v>
      </c>
      <c r="G3449" s="384">
        <v>2274</v>
      </c>
      <c r="H3449" s="383" t="s">
        <v>704</v>
      </c>
      <c r="I3449" s="383" t="s">
        <v>707</v>
      </c>
      <c r="J3449" s="383" t="s">
        <v>617</v>
      </c>
      <c r="K3449" s="383" t="s">
        <v>618</v>
      </c>
      <c r="L3449" s="384">
        <v>25532</v>
      </c>
      <c r="M3449" s="383" t="s">
        <v>638</v>
      </c>
      <c r="N3449" s="383" t="s">
        <v>620</v>
      </c>
      <c r="O3449" s="383" t="s">
        <v>230</v>
      </c>
    </row>
    <row r="3450" spans="1:15">
      <c r="A3450" s="385">
        <v>42071</v>
      </c>
      <c r="B3450" s="383" t="s">
        <v>663</v>
      </c>
      <c r="C3450" s="383" t="s">
        <v>664</v>
      </c>
      <c r="D3450" s="383" t="s">
        <v>22</v>
      </c>
      <c r="E3450" s="383" t="s">
        <v>665</v>
      </c>
      <c r="F3450" s="383" t="s">
        <v>10</v>
      </c>
      <c r="G3450" s="384">
        <v>2274</v>
      </c>
      <c r="H3450" s="383" t="s">
        <v>704</v>
      </c>
      <c r="I3450" s="383" t="s">
        <v>707</v>
      </c>
      <c r="J3450" s="383" t="s">
        <v>617</v>
      </c>
      <c r="K3450" s="383" t="s">
        <v>618</v>
      </c>
      <c r="L3450" s="384">
        <v>25875</v>
      </c>
      <c r="M3450" s="383" t="s">
        <v>638</v>
      </c>
      <c r="N3450" s="383" t="s">
        <v>620</v>
      </c>
      <c r="O3450" s="383" t="s">
        <v>230</v>
      </c>
    </row>
    <row r="3451" spans="1:15">
      <c r="A3451" s="385">
        <v>42072</v>
      </c>
      <c r="B3451" s="383" t="s">
        <v>663</v>
      </c>
      <c r="C3451" s="383" t="s">
        <v>664</v>
      </c>
      <c r="D3451" s="383" t="s">
        <v>22</v>
      </c>
      <c r="E3451" s="383" t="s">
        <v>665</v>
      </c>
      <c r="F3451" s="383" t="s">
        <v>10</v>
      </c>
      <c r="G3451" s="384">
        <v>2274</v>
      </c>
      <c r="H3451" s="383" t="s">
        <v>704</v>
      </c>
      <c r="I3451" s="383" t="s">
        <v>707</v>
      </c>
      <c r="J3451" s="383" t="s">
        <v>617</v>
      </c>
      <c r="K3451" s="383" t="s">
        <v>618</v>
      </c>
      <c r="L3451" s="384">
        <v>25875</v>
      </c>
      <c r="M3451" s="383" t="s">
        <v>638</v>
      </c>
      <c r="N3451" s="383" t="s">
        <v>620</v>
      </c>
      <c r="O3451" s="383" t="s">
        <v>230</v>
      </c>
    </row>
    <row r="3452" spans="1:15">
      <c r="A3452" s="385">
        <v>42073</v>
      </c>
      <c r="B3452" s="383" t="s">
        <v>663</v>
      </c>
      <c r="C3452" s="383" t="s">
        <v>664</v>
      </c>
      <c r="D3452" s="383" t="s">
        <v>22</v>
      </c>
      <c r="E3452" s="383" t="s">
        <v>665</v>
      </c>
      <c r="F3452" s="383" t="s">
        <v>10</v>
      </c>
      <c r="G3452" s="384">
        <v>2274</v>
      </c>
      <c r="H3452" s="383" t="s">
        <v>704</v>
      </c>
      <c r="I3452" s="383" t="s">
        <v>707</v>
      </c>
      <c r="J3452" s="383" t="s">
        <v>617</v>
      </c>
      <c r="K3452" s="383" t="s">
        <v>618</v>
      </c>
      <c r="L3452" s="384">
        <v>25875</v>
      </c>
      <c r="M3452" s="383" t="s">
        <v>638</v>
      </c>
      <c r="N3452" s="383" t="s">
        <v>620</v>
      </c>
      <c r="O3452" s="383" t="s">
        <v>230</v>
      </c>
    </row>
    <row r="3453" spans="1:15">
      <c r="A3453" s="385">
        <v>42074</v>
      </c>
      <c r="B3453" s="383" t="s">
        <v>663</v>
      </c>
      <c r="C3453" s="383" t="s">
        <v>664</v>
      </c>
      <c r="D3453" s="383" t="s">
        <v>22</v>
      </c>
      <c r="E3453" s="383" t="s">
        <v>665</v>
      </c>
      <c r="F3453" s="383" t="s">
        <v>10</v>
      </c>
      <c r="G3453" s="384">
        <v>2274</v>
      </c>
      <c r="H3453" s="383" t="s">
        <v>704</v>
      </c>
      <c r="I3453" s="383" t="s">
        <v>707</v>
      </c>
      <c r="J3453" s="383" t="s">
        <v>617</v>
      </c>
      <c r="K3453" s="383" t="s">
        <v>618</v>
      </c>
      <c r="L3453" s="384">
        <v>25875</v>
      </c>
      <c r="M3453" s="383" t="s">
        <v>638</v>
      </c>
      <c r="N3453" s="383" t="s">
        <v>620</v>
      </c>
      <c r="O3453" s="383" t="s">
        <v>230</v>
      </c>
    </row>
    <row r="3454" spans="1:15">
      <c r="A3454" s="385">
        <v>42075</v>
      </c>
      <c r="B3454" s="383" t="s">
        <v>663</v>
      </c>
      <c r="C3454" s="383" t="s">
        <v>664</v>
      </c>
      <c r="D3454" s="383" t="s">
        <v>22</v>
      </c>
      <c r="E3454" s="383" t="s">
        <v>665</v>
      </c>
      <c r="F3454" s="383" t="s">
        <v>10</v>
      </c>
      <c r="G3454" s="384">
        <v>2274</v>
      </c>
      <c r="H3454" s="383" t="s">
        <v>704</v>
      </c>
      <c r="I3454" s="383" t="s">
        <v>707</v>
      </c>
      <c r="J3454" s="383" t="s">
        <v>617</v>
      </c>
      <c r="K3454" s="383" t="s">
        <v>618</v>
      </c>
      <c r="L3454" s="384">
        <v>25875</v>
      </c>
      <c r="M3454" s="383" t="s">
        <v>639</v>
      </c>
      <c r="N3454" s="383" t="s">
        <v>620</v>
      </c>
      <c r="O3454" s="383" t="s">
        <v>230</v>
      </c>
    </row>
    <row r="3455" spans="1:15">
      <c r="A3455" s="385">
        <v>42076</v>
      </c>
      <c r="B3455" s="383" t="s">
        <v>663</v>
      </c>
      <c r="C3455" s="383" t="s">
        <v>664</v>
      </c>
      <c r="D3455" s="383" t="s">
        <v>22</v>
      </c>
      <c r="E3455" s="383" t="s">
        <v>665</v>
      </c>
      <c r="F3455" s="383" t="s">
        <v>10</v>
      </c>
      <c r="G3455" s="384">
        <v>2274</v>
      </c>
      <c r="H3455" s="383" t="s">
        <v>704</v>
      </c>
      <c r="I3455" s="383" t="s">
        <v>707</v>
      </c>
      <c r="J3455" s="383" t="s">
        <v>617</v>
      </c>
      <c r="K3455" s="383" t="s">
        <v>618</v>
      </c>
      <c r="L3455" s="384">
        <v>25875</v>
      </c>
      <c r="M3455" s="383" t="s">
        <v>639</v>
      </c>
      <c r="N3455" s="383" t="s">
        <v>620</v>
      </c>
      <c r="O3455" s="383" t="s">
        <v>230</v>
      </c>
    </row>
    <row r="3456" spans="1:15">
      <c r="A3456" s="385">
        <v>42077</v>
      </c>
      <c r="B3456" s="383" t="s">
        <v>663</v>
      </c>
      <c r="C3456" s="383" t="s">
        <v>664</v>
      </c>
      <c r="D3456" s="383" t="s">
        <v>22</v>
      </c>
      <c r="E3456" s="383" t="s">
        <v>665</v>
      </c>
      <c r="F3456" s="383" t="s">
        <v>10</v>
      </c>
      <c r="G3456" s="384">
        <v>2274</v>
      </c>
      <c r="H3456" s="383" t="s">
        <v>704</v>
      </c>
      <c r="I3456" s="383" t="s">
        <v>707</v>
      </c>
      <c r="J3456" s="383" t="s">
        <v>617</v>
      </c>
      <c r="K3456" s="383" t="s">
        <v>618</v>
      </c>
      <c r="L3456" s="384">
        <v>25875</v>
      </c>
      <c r="M3456" s="383" t="s">
        <v>639</v>
      </c>
      <c r="N3456" s="383" t="s">
        <v>620</v>
      </c>
      <c r="O3456" s="383" t="s">
        <v>230</v>
      </c>
    </row>
    <row r="3457" spans="1:15">
      <c r="A3457" s="385">
        <v>42078</v>
      </c>
      <c r="B3457" s="383" t="s">
        <v>663</v>
      </c>
      <c r="C3457" s="383" t="s">
        <v>664</v>
      </c>
      <c r="D3457" s="383" t="s">
        <v>22</v>
      </c>
      <c r="E3457" s="383" t="s">
        <v>665</v>
      </c>
      <c r="F3457" s="383" t="s">
        <v>10</v>
      </c>
      <c r="G3457" s="384">
        <v>2274</v>
      </c>
      <c r="H3457" s="383" t="s">
        <v>704</v>
      </c>
      <c r="I3457" s="383" t="s">
        <v>707</v>
      </c>
      <c r="J3457" s="383" t="s">
        <v>617</v>
      </c>
      <c r="K3457" s="383" t="s">
        <v>618</v>
      </c>
      <c r="L3457" s="384">
        <v>25875</v>
      </c>
      <c r="M3457" s="383" t="s">
        <v>639</v>
      </c>
      <c r="N3457" s="383" t="s">
        <v>620</v>
      </c>
      <c r="O3457" s="383" t="s">
        <v>230</v>
      </c>
    </row>
    <row r="3458" spans="1:15">
      <c r="A3458" s="385">
        <v>42079</v>
      </c>
      <c r="B3458" s="383" t="s">
        <v>663</v>
      </c>
      <c r="C3458" s="383" t="s">
        <v>664</v>
      </c>
      <c r="D3458" s="383" t="s">
        <v>22</v>
      </c>
      <c r="E3458" s="383" t="s">
        <v>665</v>
      </c>
      <c r="F3458" s="383" t="s">
        <v>10</v>
      </c>
      <c r="G3458" s="384">
        <v>2274</v>
      </c>
      <c r="H3458" s="383" t="s">
        <v>704</v>
      </c>
      <c r="I3458" s="383" t="s">
        <v>707</v>
      </c>
      <c r="J3458" s="383" t="s">
        <v>617</v>
      </c>
      <c r="K3458" s="383" t="s">
        <v>618</v>
      </c>
      <c r="L3458" s="384">
        <v>25875</v>
      </c>
      <c r="M3458" s="383" t="s">
        <v>639</v>
      </c>
      <c r="N3458" s="383" t="s">
        <v>620</v>
      </c>
      <c r="O3458" s="383" t="s">
        <v>230</v>
      </c>
    </row>
    <row r="3459" spans="1:15">
      <c r="A3459" s="385">
        <v>42080</v>
      </c>
      <c r="B3459" s="383" t="s">
        <v>663</v>
      </c>
      <c r="C3459" s="383" t="s">
        <v>664</v>
      </c>
      <c r="D3459" s="383" t="s">
        <v>22</v>
      </c>
      <c r="E3459" s="383" t="s">
        <v>665</v>
      </c>
      <c r="F3459" s="383" t="s">
        <v>10</v>
      </c>
      <c r="G3459" s="384">
        <v>2274</v>
      </c>
      <c r="H3459" s="383" t="s">
        <v>704</v>
      </c>
      <c r="I3459" s="383" t="s">
        <v>707</v>
      </c>
      <c r="J3459" s="383" t="s">
        <v>617</v>
      </c>
      <c r="K3459" s="383" t="s">
        <v>618</v>
      </c>
      <c r="L3459" s="384">
        <v>25875</v>
      </c>
      <c r="M3459" s="383" t="s">
        <v>639</v>
      </c>
      <c r="N3459" s="383" t="s">
        <v>620</v>
      </c>
      <c r="O3459" s="383" t="s">
        <v>230</v>
      </c>
    </row>
    <row r="3460" spans="1:15">
      <c r="A3460" s="385">
        <v>42081</v>
      </c>
      <c r="B3460" s="383" t="s">
        <v>663</v>
      </c>
      <c r="C3460" s="383" t="s">
        <v>664</v>
      </c>
      <c r="D3460" s="383" t="s">
        <v>22</v>
      </c>
      <c r="E3460" s="383" t="s">
        <v>665</v>
      </c>
      <c r="F3460" s="383" t="s">
        <v>10</v>
      </c>
      <c r="G3460" s="384">
        <v>2274</v>
      </c>
      <c r="H3460" s="383" t="s">
        <v>704</v>
      </c>
      <c r="I3460" s="383" t="s">
        <v>707</v>
      </c>
      <c r="J3460" s="383" t="s">
        <v>617</v>
      </c>
      <c r="K3460" s="383" t="s">
        <v>618</v>
      </c>
      <c r="L3460" s="384">
        <v>26170</v>
      </c>
      <c r="M3460" s="383" t="s">
        <v>640</v>
      </c>
      <c r="N3460" s="383" t="s">
        <v>620</v>
      </c>
      <c r="O3460" s="383" t="s">
        <v>230</v>
      </c>
    </row>
    <row r="3461" spans="1:15">
      <c r="A3461" s="385">
        <v>42082</v>
      </c>
      <c r="B3461" s="383" t="s">
        <v>663</v>
      </c>
      <c r="C3461" s="383" t="s">
        <v>664</v>
      </c>
      <c r="D3461" s="383" t="s">
        <v>22</v>
      </c>
      <c r="E3461" s="383" t="s">
        <v>665</v>
      </c>
      <c r="F3461" s="383" t="s">
        <v>10</v>
      </c>
      <c r="G3461" s="384">
        <v>2274</v>
      </c>
      <c r="H3461" s="383" t="s">
        <v>704</v>
      </c>
      <c r="I3461" s="383" t="s">
        <v>707</v>
      </c>
      <c r="J3461" s="383" t="s">
        <v>617</v>
      </c>
      <c r="K3461" s="383" t="s">
        <v>618</v>
      </c>
      <c r="L3461" s="384">
        <v>26691</v>
      </c>
      <c r="M3461" s="383" t="s">
        <v>640</v>
      </c>
      <c r="N3461" s="383" t="s">
        <v>620</v>
      </c>
      <c r="O3461" s="383" t="s">
        <v>230</v>
      </c>
    </row>
    <row r="3462" spans="1:15">
      <c r="A3462" s="385">
        <v>42083</v>
      </c>
      <c r="B3462" s="383" t="s">
        <v>663</v>
      </c>
      <c r="C3462" s="383" t="s">
        <v>664</v>
      </c>
      <c r="D3462" s="383" t="s">
        <v>22</v>
      </c>
      <c r="E3462" s="383" t="s">
        <v>665</v>
      </c>
      <c r="F3462" s="383" t="s">
        <v>10</v>
      </c>
      <c r="G3462" s="384">
        <v>2274</v>
      </c>
      <c r="H3462" s="383" t="s">
        <v>704</v>
      </c>
      <c r="I3462" s="383" t="s">
        <v>707</v>
      </c>
      <c r="J3462" s="383" t="s">
        <v>617</v>
      </c>
      <c r="K3462" s="383" t="s">
        <v>618</v>
      </c>
      <c r="L3462" s="384">
        <v>27235</v>
      </c>
      <c r="M3462" s="383" t="s">
        <v>640</v>
      </c>
      <c r="N3462" s="383" t="s">
        <v>620</v>
      </c>
      <c r="O3462" s="383" t="s">
        <v>230</v>
      </c>
    </row>
    <row r="3463" spans="1:15">
      <c r="A3463" s="385">
        <v>42084</v>
      </c>
      <c r="B3463" s="383" t="s">
        <v>663</v>
      </c>
      <c r="C3463" s="383" t="s">
        <v>664</v>
      </c>
      <c r="D3463" s="383" t="s">
        <v>22</v>
      </c>
      <c r="E3463" s="383" t="s">
        <v>665</v>
      </c>
      <c r="F3463" s="383" t="s">
        <v>10</v>
      </c>
      <c r="G3463" s="384">
        <v>2274</v>
      </c>
      <c r="H3463" s="383" t="s">
        <v>704</v>
      </c>
      <c r="I3463" s="383" t="s">
        <v>707</v>
      </c>
      <c r="J3463" s="383" t="s">
        <v>617</v>
      </c>
      <c r="K3463" s="383" t="s">
        <v>618</v>
      </c>
      <c r="L3463" s="384">
        <v>27710</v>
      </c>
      <c r="M3463" s="383" t="s">
        <v>640</v>
      </c>
      <c r="N3463" s="383" t="s">
        <v>620</v>
      </c>
      <c r="O3463" s="383" t="s">
        <v>230</v>
      </c>
    </row>
    <row r="3464" spans="1:15">
      <c r="A3464" s="385">
        <v>42085</v>
      </c>
      <c r="B3464" s="383" t="s">
        <v>663</v>
      </c>
      <c r="C3464" s="383" t="s">
        <v>664</v>
      </c>
      <c r="D3464" s="383" t="s">
        <v>22</v>
      </c>
      <c r="E3464" s="383" t="s">
        <v>665</v>
      </c>
      <c r="F3464" s="383" t="s">
        <v>10</v>
      </c>
      <c r="G3464" s="384">
        <v>2274</v>
      </c>
      <c r="H3464" s="383" t="s">
        <v>704</v>
      </c>
      <c r="I3464" s="383" t="s">
        <v>707</v>
      </c>
      <c r="J3464" s="383" t="s">
        <v>617</v>
      </c>
      <c r="K3464" s="383" t="s">
        <v>618</v>
      </c>
      <c r="L3464" s="384">
        <v>27741</v>
      </c>
      <c r="M3464" s="383" t="s">
        <v>640</v>
      </c>
      <c r="N3464" s="383" t="s">
        <v>620</v>
      </c>
      <c r="O3464" s="383" t="s">
        <v>230</v>
      </c>
    </row>
    <row r="3465" spans="1:15">
      <c r="A3465" s="385">
        <v>42086</v>
      </c>
      <c r="B3465" s="383" t="s">
        <v>663</v>
      </c>
      <c r="C3465" s="383" t="s">
        <v>664</v>
      </c>
      <c r="D3465" s="383" t="s">
        <v>22</v>
      </c>
      <c r="E3465" s="383" t="s">
        <v>665</v>
      </c>
      <c r="F3465" s="383" t="s">
        <v>10</v>
      </c>
      <c r="G3465" s="384">
        <v>2274</v>
      </c>
      <c r="H3465" s="383" t="s">
        <v>704</v>
      </c>
      <c r="I3465" s="383" t="s">
        <v>707</v>
      </c>
      <c r="J3465" s="383" t="s">
        <v>617</v>
      </c>
      <c r="K3465" s="383" t="s">
        <v>618</v>
      </c>
      <c r="L3465" s="384">
        <v>27741</v>
      </c>
      <c r="M3465" s="383" t="s">
        <v>640</v>
      </c>
      <c r="N3465" s="383" t="s">
        <v>620</v>
      </c>
      <c r="O3465" s="383" t="s">
        <v>230</v>
      </c>
    </row>
    <row r="3466" spans="1:15">
      <c r="A3466" s="385">
        <v>42087</v>
      </c>
      <c r="B3466" s="383" t="s">
        <v>663</v>
      </c>
      <c r="C3466" s="383" t="s">
        <v>664</v>
      </c>
      <c r="D3466" s="383" t="s">
        <v>22</v>
      </c>
      <c r="E3466" s="383" t="s">
        <v>665</v>
      </c>
      <c r="F3466" s="383" t="s">
        <v>10</v>
      </c>
      <c r="G3466" s="384">
        <v>2274</v>
      </c>
      <c r="H3466" s="383" t="s">
        <v>704</v>
      </c>
      <c r="I3466" s="383" t="s">
        <v>707</v>
      </c>
      <c r="J3466" s="383" t="s">
        <v>617</v>
      </c>
      <c r="K3466" s="383" t="s">
        <v>618</v>
      </c>
      <c r="L3466" s="384">
        <v>27741</v>
      </c>
      <c r="M3466" s="383" t="s">
        <v>640</v>
      </c>
      <c r="N3466" s="383" t="s">
        <v>620</v>
      </c>
      <c r="O3466" s="383" t="s">
        <v>230</v>
      </c>
    </row>
    <row r="3467" spans="1:15">
      <c r="A3467" s="385">
        <v>42088</v>
      </c>
      <c r="B3467" s="383" t="s">
        <v>11</v>
      </c>
      <c r="C3467" s="383" t="s">
        <v>12</v>
      </c>
      <c r="D3467" s="383" t="s">
        <v>13</v>
      </c>
      <c r="E3467" s="383" t="s">
        <v>678</v>
      </c>
      <c r="F3467" s="383" t="s">
        <v>10</v>
      </c>
      <c r="G3467" s="384">
        <v>247</v>
      </c>
      <c r="H3467" s="383" t="s">
        <v>730</v>
      </c>
      <c r="I3467" s="383" t="s">
        <v>731</v>
      </c>
      <c r="J3467" s="383" t="s">
        <v>617</v>
      </c>
      <c r="K3467" s="383" t="s">
        <v>618</v>
      </c>
      <c r="L3467" s="384">
        <v>27741</v>
      </c>
      <c r="M3467" s="383" t="s">
        <v>640</v>
      </c>
      <c r="N3467" s="383" t="s">
        <v>620</v>
      </c>
      <c r="O3467" s="383" t="s">
        <v>230</v>
      </c>
    </row>
    <row r="3468" spans="1:15">
      <c r="A3468" s="385">
        <v>42089</v>
      </c>
      <c r="B3468" s="383" t="s">
        <v>663</v>
      </c>
      <c r="C3468" s="383" t="s">
        <v>664</v>
      </c>
      <c r="D3468" s="383" t="s">
        <v>22</v>
      </c>
      <c r="E3468" s="383" t="s">
        <v>665</v>
      </c>
      <c r="F3468" s="383" t="s">
        <v>10</v>
      </c>
      <c r="G3468" s="384">
        <v>2274</v>
      </c>
      <c r="H3468" s="383" t="s">
        <v>704</v>
      </c>
      <c r="I3468" s="383" t="s">
        <v>707</v>
      </c>
      <c r="J3468" s="383" t="s">
        <v>617</v>
      </c>
      <c r="K3468" s="383" t="s">
        <v>618</v>
      </c>
      <c r="L3468" s="384">
        <v>27741</v>
      </c>
      <c r="M3468" s="383" t="s">
        <v>640</v>
      </c>
      <c r="N3468" s="383" t="s">
        <v>620</v>
      </c>
      <c r="O3468" s="383" t="s">
        <v>230</v>
      </c>
    </row>
    <row r="3469" spans="1:15">
      <c r="A3469" s="385">
        <v>42090</v>
      </c>
      <c r="B3469" s="383" t="s">
        <v>663</v>
      </c>
      <c r="C3469" s="383" t="s">
        <v>664</v>
      </c>
      <c r="D3469" s="383" t="s">
        <v>22</v>
      </c>
      <c r="E3469" s="383" t="s">
        <v>665</v>
      </c>
      <c r="F3469" s="383" t="s">
        <v>10</v>
      </c>
      <c r="G3469" s="384">
        <v>2274</v>
      </c>
      <c r="H3469" s="383" t="s">
        <v>704</v>
      </c>
      <c r="I3469" s="383" t="s">
        <v>707</v>
      </c>
      <c r="J3469" s="383" t="s">
        <v>617</v>
      </c>
      <c r="K3469" s="383" t="s">
        <v>618</v>
      </c>
      <c r="L3469" s="384">
        <v>27741</v>
      </c>
      <c r="M3469" s="383" t="s">
        <v>640</v>
      </c>
      <c r="N3469" s="383" t="s">
        <v>620</v>
      </c>
      <c r="O3469" s="383" t="s">
        <v>230</v>
      </c>
    </row>
    <row r="3470" spans="1:15">
      <c r="A3470" s="385">
        <v>42091</v>
      </c>
      <c r="B3470" s="383" t="s">
        <v>663</v>
      </c>
      <c r="C3470" s="383" t="s">
        <v>664</v>
      </c>
      <c r="D3470" s="383" t="s">
        <v>22</v>
      </c>
      <c r="E3470" s="383" t="s">
        <v>665</v>
      </c>
      <c r="F3470" s="383" t="s">
        <v>10</v>
      </c>
      <c r="G3470" s="384">
        <v>2274</v>
      </c>
      <c r="H3470" s="383" t="s">
        <v>704</v>
      </c>
      <c r="I3470" s="383" t="s">
        <v>707</v>
      </c>
      <c r="J3470" s="383" t="s">
        <v>617</v>
      </c>
      <c r="K3470" s="383" t="s">
        <v>618</v>
      </c>
      <c r="L3470" s="384">
        <v>27741</v>
      </c>
      <c r="M3470" s="383" t="s">
        <v>641</v>
      </c>
      <c r="N3470" s="383" t="s">
        <v>620</v>
      </c>
      <c r="O3470" s="383" t="s">
        <v>230</v>
      </c>
    </row>
    <row r="3471" spans="1:15">
      <c r="A3471" s="385">
        <v>42092</v>
      </c>
      <c r="B3471" s="383" t="s">
        <v>663</v>
      </c>
      <c r="C3471" s="383" t="s">
        <v>664</v>
      </c>
      <c r="D3471" s="383" t="s">
        <v>22</v>
      </c>
      <c r="E3471" s="383" t="s">
        <v>665</v>
      </c>
      <c r="F3471" s="383" t="s">
        <v>10</v>
      </c>
      <c r="G3471" s="384">
        <v>2274</v>
      </c>
      <c r="H3471" s="383" t="s">
        <v>704</v>
      </c>
      <c r="I3471" s="383" t="s">
        <v>707</v>
      </c>
      <c r="J3471" s="383" t="s">
        <v>617</v>
      </c>
      <c r="K3471" s="383" t="s">
        <v>618</v>
      </c>
      <c r="L3471" s="384">
        <v>27741</v>
      </c>
      <c r="M3471" s="383" t="s">
        <v>641</v>
      </c>
      <c r="N3471" s="383" t="s">
        <v>620</v>
      </c>
      <c r="O3471" s="383" t="s">
        <v>230</v>
      </c>
    </row>
    <row r="3472" spans="1:15">
      <c r="A3472" s="385">
        <v>42093</v>
      </c>
      <c r="B3472" s="383" t="s">
        <v>663</v>
      </c>
      <c r="C3472" s="383" t="s">
        <v>664</v>
      </c>
      <c r="D3472" s="383" t="s">
        <v>22</v>
      </c>
      <c r="E3472" s="383" t="s">
        <v>665</v>
      </c>
      <c r="F3472" s="383" t="s">
        <v>10</v>
      </c>
      <c r="G3472" s="384">
        <v>2274</v>
      </c>
      <c r="H3472" s="383" t="s">
        <v>704</v>
      </c>
      <c r="I3472" s="383" t="s">
        <v>707</v>
      </c>
      <c r="J3472" s="383" t="s">
        <v>617</v>
      </c>
      <c r="K3472" s="383" t="s">
        <v>618</v>
      </c>
      <c r="L3472" s="384">
        <v>27741</v>
      </c>
      <c r="M3472" s="383" t="s">
        <v>641</v>
      </c>
      <c r="N3472" s="383" t="s">
        <v>620</v>
      </c>
      <c r="O3472" s="383" t="s">
        <v>230</v>
      </c>
    </row>
    <row r="3473" spans="1:15">
      <c r="A3473" s="385">
        <v>42094</v>
      </c>
      <c r="B3473" s="383" t="s">
        <v>663</v>
      </c>
      <c r="C3473" s="383" t="s">
        <v>664</v>
      </c>
      <c r="D3473" s="383" t="s">
        <v>22</v>
      </c>
      <c r="E3473" s="383" t="s">
        <v>665</v>
      </c>
      <c r="F3473" s="383" t="s">
        <v>10</v>
      </c>
      <c r="G3473" s="384">
        <v>2274</v>
      </c>
      <c r="H3473" s="383" t="s">
        <v>704</v>
      </c>
      <c r="I3473" s="383" t="s">
        <v>707</v>
      </c>
      <c r="J3473" s="383" t="s">
        <v>617</v>
      </c>
      <c r="K3473" s="383" t="s">
        <v>618</v>
      </c>
      <c r="L3473" s="384">
        <v>27741</v>
      </c>
      <c r="M3473" s="383" t="s">
        <v>641</v>
      </c>
      <c r="N3473" s="383" t="s">
        <v>620</v>
      </c>
      <c r="O3473" s="383" t="s">
        <v>230</v>
      </c>
    </row>
    <row r="3474" spans="1:15">
      <c r="A3474" s="385">
        <v>42095</v>
      </c>
      <c r="B3474" s="383" t="s">
        <v>663</v>
      </c>
      <c r="C3474" s="383" t="s">
        <v>664</v>
      </c>
      <c r="D3474" s="383" t="s">
        <v>22</v>
      </c>
      <c r="E3474" s="383" t="s">
        <v>665</v>
      </c>
      <c r="F3474" s="383" t="s">
        <v>10</v>
      </c>
      <c r="G3474" s="384">
        <v>2274</v>
      </c>
      <c r="H3474" s="383" t="s">
        <v>704</v>
      </c>
      <c r="I3474" s="383" t="s">
        <v>707</v>
      </c>
      <c r="J3474" s="383" t="s">
        <v>617</v>
      </c>
      <c r="K3474" s="383" t="s">
        <v>618</v>
      </c>
      <c r="L3474" s="384">
        <v>27741</v>
      </c>
      <c r="M3474" s="383" t="s">
        <v>641</v>
      </c>
      <c r="N3474" s="383" t="s">
        <v>620</v>
      </c>
      <c r="O3474" s="383" t="s">
        <v>230</v>
      </c>
    </row>
    <row r="3475" spans="1:15">
      <c r="A3475" s="385">
        <v>42096</v>
      </c>
      <c r="B3475" s="383" t="s">
        <v>663</v>
      </c>
      <c r="C3475" s="383" t="s">
        <v>664</v>
      </c>
      <c r="D3475" s="383" t="s">
        <v>22</v>
      </c>
      <c r="E3475" s="383" t="s">
        <v>665</v>
      </c>
      <c r="F3475" s="383" t="s">
        <v>10</v>
      </c>
      <c r="G3475" s="384">
        <v>2274</v>
      </c>
      <c r="H3475" s="383" t="s">
        <v>704</v>
      </c>
      <c r="I3475" s="383" t="s">
        <v>707</v>
      </c>
      <c r="J3475" s="383" t="s">
        <v>617</v>
      </c>
      <c r="K3475" s="383" t="s">
        <v>618</v>
      </c>
      <c r="L3475" s="384">
        <v>27741</v>
      </c>
      <c r="M3475" s="383" t="s">
        <v>641</v>
      </c>
      <c r="N3475" s="383" t="s">
        <v>620</v>
      </c>
      <c r="O3475" s="383" t="s">
        <v>230</v>
      </c>
    </row>
    <row r="3476" spans="1:15">
      <c r="A3476" s="385">
        <v>42097</v>
      </c>
      <c r="B3476" s="383" t="s">
        <v>663</v>
      </c>
      <c r="C3476" s="383" t="s">
        <v>664</v>
      </c>
      <c r="D3476" s="383" t="s">
        <v>22</v>
      </c>
      <c r="E3476" s="383" t="s">
        <v>665</v>
      </c>
      <c r="F3476" s="383" t="s">
        <v>10</v>
      </c>
      <c r="G3476" s="384">
        <v>2274</v>
      </c>
      <c r="H3476" s="383" t="s">
        <v>704</v>
      </c>
      <c r="I3476" s="383" t="s">
        <v>707</v>
      </c>
      <c r="J3476" s="383" t="s">
        <v>617</v>
      </c>
      <c r="K3476" s="383" t="s">
        <v>618</v>
      </c>
      <c r="L3476" s="384">
        <v>27741</v>
      </c>
      <c r="M3476" s="383" t="s">
        <v>641</v>
      </c>
      <c r="N3476" s="383" t="s">
        <v>620</v>
      </c>
      <c r="O3476" s="383" t="s">
        <v>230</v>
      </c>
    </row>
    <row r="3477" spans="1:15">
      <c r="A3477" s="385">
        <v>42098</v>
      </c>
      <c r="B3477" s="383" t="s">
        <v>11</v>
      </c>
      <c r="C3477" s="383" t="s">
        <v>12</v>
      </c>
      <c r="D3477" s="383" t="s">
        <v>13</v>
      </c>
      <c r="E3477" s="383" t="s">
        <v>678</v>
      </c>
      <c r="F3477" s="383" t="s">
        <v>10</v>
      </c>
      <c r="G3477" s="384">
        <v>112</v>
      </c>
      <c r="H3477" s="383" t="s">
        <v>743</v>
      </c>
      <c r="I3477" s="383" t="s">
        <v>744</v>
      </c>
      <c r="J3477" s="383" t="s">
        <v>617</v>
      </c>
      <c r="K3477" s="383" t="s">
        <v>618</v>
      </c>
      <c r="L3477" s="384">
        <v>27751</v>
      </c>
      <c r="M3477" s="383" t="s">
        <v>641</v>
      </c>
      <c r="N3477" s="383" t="s">
        <v>620</v>
      </c>
      <c r="O3477" s="383" t="s">
        <v>230</v>
      </c>
    </row>
    <row r="3478" spans="1:15">
      <c r="A3478" s="385">
        <v>42099</v>
      </c>
      <c r="B3478" s="383" t="s">
        <v>663</v>
      </c>
      <c r="C3478" s="383" t="s">
        <v>664</v>
      </c>
      <c r="D3478" s="383" t="s">
        <v>22</v>
      </c>
      <c r="E3478" s="383" t="s">
        <v>665</v>
      </c>
      <c r="F3478" s="383" t="s">
        <v>10</v>
      </c>
      <c r="G3478" s="384">
        <v>2274</v>
      </c>
      <c r="H3478" s="383" t="s">
        <v>704</v>
      </c>
      <c r="I3478" s="383" t="s">
        <v>707</v>
      </c>
      <c r="J3478" s="383" t="s">
        <v>617</v>
      </c>
      <c r="K3478" s="383" t="s">
        <v>618</v>
      </c>
      <c r="L3478" s="384">
        <v>28181</v>
      </c>
      <c r="M3478" s="383" t="s">
        <v>642</v>
      </c>
      <c r="N3478" s="383" t="s">
        <v>620</v>
      </c>
      <c r="O3478" s="383" t="s">
        <v>230</v>
      </c>
    </row>
    <row r="3479" spans="1:15">
      <c r="A3479" s="385">
        <v>42100</v>
      </c>
      <c r="B3479" s="383" t="s">
        <v>663</v>
      </c>
      <c r="C3479" s="383" t="s">
        <v>664</v>
      </c>
      <c r="D3479" s="383" t="s">
        <v>22</v>
      </c>
      <c r="E3479" s="383" t="s">
        <v>665</v>
      </c>
      <c r="F3479" s="383" t="s">
        <v>10</v>
      </c>
      <c r="G3479" s="384">
        <v>2274</v>
      </c>
      <c r="H3479" s="383" t="s">
        <v>704</v>
      </c>
      <c r="I3479" s="383" t="s">
        <v>707</v>
      </c>
      <c r="J3479" s="383" t="s">
        <v>617</v>
      </c>
      <c r="K3479" s="383" t="s">
        <v>618</v>
      </c>
      <c r="L3479" s="384">
        <v>28641</v>
      </c>
      <c r="M3479" s="383" t="s">
        <v>642</v>
      </c>
      <c r="N3479" s="383" t="s">
        <v>620</v>
      </c>
      <c r="O3479" s="383" t="s">
        <v>230</v>
      </c>
    </row>
    <row r="3480" spans="1:15">
      <c r="A3480" s="385">
        <v>42101</v>
      </c>
      <c r="B3480" s="383" t="s">
        <v>663</v>
      </c>
      <c r="C3480" s="383" t="s">
        <v>664</v>
      </c>
      <c r="D3480" s="383" t="s">
        <v>22</v>
      </c>
      <c r="E3480" s="383" t="s">
        <v>665</v>
      </c>
      <c r="F3480" s="383" t="s">
        <v>10</v>
      </c>
      <c r="G3480" s="384">
        <v>2274</v>
      </c>
      <c r="H3480" s="383" t="s">
        <v>704</v>
      </c>
      <c r="I3480" s="383" t="s">
        <v>707</v>
      </c>
      <c r="J3480" s="383" t="s">
        <v>617</v>
      </c>
      <c r="K3480" s="383" t="s">
        <v>618</v>
      </c>
      <c r="L3480" s="384">
        <v>29260</v>
      </c>
      <c r="M3480" s="383" t="s">
        <v>642</v>
      </c>
      <c r="N3480" s="383" t="s">
        <v>620</v>
      </c>
      <c r="O3480" s="383" t="s">
        <v>230</v>
      </c>
    </row>
    <row r="3481" spans="1:15">
      <c r="A3481" s="385">
        <v>42102</v>
      </c>
      <c r="B3481" s="383" t="s">
        <v>663</v>
      </c>
      <c r="C3481" s="383" t="s">
        <v>664</v>
      </c>
      <c r="D3481" s="383" t="s">
        <v>22</v>
      </c>
      <c r="E3481" s="383" t="s">
        <v>665</v>
      </c>
      <c r="F3481" s="383" t="s">
        <v>10</v>
      </c>
      <c r="G3481" s="384">
        <v>2274</v>
      </c>
      <c r="H3481" s="383" t="s">
        <v>704</v>
      </c>
      <c r="I3481" s="383" t="s">
        <v>707</v>
      </c>
      <c r="J3481" s="383" t="s">
        <v>617</v>
      </c>
      <c r="K3481" s="383" t="s">
        <v>618</v>
      </c>
      <c r="L3481" s="384">
        <v>29608</v>
      </c>
      <c r="M3481" s="383" t="s">
        <v>642</v>
      </c>
      <c r="N3481" s="383" t="s">
        <v>620</v>
      </c>
      <c r="O3481" s="383" t="s">
        <v>230</v>
      </c>
    </row>
    <row r="3482" spans="1:15">
      <c r="A3482" s="385">
        <v>42103</v>
      </c>
      <c r="B3482" s="383" t="s">
        <v>663</v>
      </c>
      <c r="C3482" s="383" t="s">
        <v>664</v>
      </c>
      <c r="D3482" s="383" t="s">
        <v>22</v>
      </c>
      <c r="E3482" s="383" t="s">
        <v>665</v>
      </c>
      <c r="F3482" s="383" t="s">
        <v>10</v>
      </c>
      <c r="G3482" s="384">
        <v>2274</v>
      </c>
      <c r="H3482" s="383" t="s">
        <v>704</v>
      </c>
      <c r="I3482" s="383" t="s">
        <v>707</v>
      </c>
      <c r="J3482" s="383" t="s">
        <v>617</v>
      </c>
      <c r="K3482" s="383" t="s">
        <v>618</v>
      </c>
      <c r="L3482" s="384">
        <v>29608</v>
      </c>
      <c r="M3482" s="383" t="s">
        <v>642</v>
      </c>
      <c r="N3482" s="383" t="s">
        <v>620</v>
      </c>
      <c r="O3482" s="383" t="s">
        <v>230</v>
      </c>
    </row>
    <row r="3483" spans="1:15">
      <c r="A3483" s="385">
        <v>42104</v>
      </c>
      <c r="B3483" s="383" t="s">
        <v>663</v>
      </c>
      <c r="C3483" s="383" t="s">
        <v>664</v>
      </c>
      <c r="D3483" s="383" t="s">
        <v>22</v>
      </c>
      <c r="E3483" s="383" t="s">
        <v>665</v>
      </c>
      <c r="F3483" s="383" t="s">
        <v>10</v>
      </c>
      <c r="G3483" s="384">
        <v>2274</v>
      </c>
      <c r="H3483" s="383" t="s">
        <v>704</v>
      </c>
      <c r="I3483" s="383" t="s">
        <v>707</v>
      </c>
      <c r="J3483" s="383" t="s">
        <v>617</v>
      </c>
      <c r="K3483" s="383" t="s">
        <v>618</v>
      </c>
      <c r="L3483" s="384">
        <v>29608</v>
      </c>
      <c r="M3483" s="383" t="s">
        <v>642</v>
      </c>
      <c r="N3483" s="383" t="s">
        <v>620</v>
      </c>
      <c r="O3483" s="383" t="s">
        <v>230</v>
      </c>
    </row>
    <row r="3484" spans="1:15">
      <c r="A3484" s="385">
        <v>42105</v>
      </c>
      <c r="B3484" s="383" t="s">
        <v>663</v>
      </c>
      <c r="C3484" s="383" t="s">
        <v>664</v>
      </c>
      <c r="D3484" s="383" t="s">
        <v>22</v>
      </c>
      <c r="E3484" s="383" t="s">
        <v>665</v>
      </c>
      <c r="F3484" s="383" t="s">
        <v>10</v>
      </c>
      <c r="G3484" s="384">
        <v>2274</v>
      </c>
      <c r="H3484" s="383" t="s">
        <v>704</v>
      </c>
      <c r="I3484" s="383" t="s">
        <v>707</v>
      </c>
      <c r="J3484" s="383" t="s">
        <v>617</v>
      </c>
      <c r="K3484" s="383" t="s">
        <v>618</v>
      </c>
      <c r="L3484" s="384">
        <v>29608</v>
      </c>
      <c r="M3484" s="383" t="s">
        <v>642</v>
      </c>
      <c r="N3484" s="383" t="s">
        <v>620</v>
      </c>
      <c r="O3484" s="383" t="s">
        <v>230</v>
      </c>
    </row>
    <row r="3485" spans="1:15">
      <c r="A3485" s="385">
        <v>42106</v>
      </c>
      <c r="B3485" s="383" t="s">
        <v>663</v>
      </c>
      <c r="C3485" s="383" t="s">
        <v>664</v>
      </c>
      <c r="D3485" s="383" t="s">
        <v>22</v>
      </c>
      <c r="E3485" s="383" t="s">
        <v>665</v>
      </c>
      <c r="F3485" s="383" t="s">
        <v>10</v>
      </c>
      <c r="G3485" s="384">
        <v>2274</v>
      </c>
      <c r="H3485" s="383" t="s">
        <v>704</v>
      </c>
      <c r="I3485" s="383" t="s">
        <v>707</v>
      </c>
      <c r="J3485" s="383" t="s">
        <v>617</v>
      </c>
      <c r="K3485" s="383" t="s">
        <v>618</v>
      </c>
      <c r="L3485" s="384">
        <v>29608</v>
      </c>
      <c r="M3485" s="383" t="s">
        <v>642</v>
      </c>
      <c r="N3485" s="383" t="s">
        <v>620</v>
      </c>
      <c r="O3485" s="383" t="s">
        <v>230</v>
      </c>
    </row>
    <row r="3486" spans="1:15">
      <c r="A3486" s="385">
        <v>42107</v>
      </c>
      <c r="B3486" s="383" t="s">
        <v>663</v>
      </c>
      <c r="C3486" s="383" t="s">
        <v>664</v>
      </c>
      <c r="D3486" s="383" t="s">
        <v>22</v>
      </c>
      <c r="E3486" s="383" t="s">
        <v>665</v>
      </c>
      <c r="F3486" s="383" t="s">
        <v>10</v>
      </c>
      <c r="G3486" s="384">
        <v>2274</v>
      </c>
      <c r="H3486" s="383" t="s">
        <v>704</v>
      </c>
      <c r="I3486" s="383" t="s">
        <v>707</v>
      </c>
      <c r="J3486" s="383" t="s">
        <v>617</v>
      </c>
      <c r="K3486" s="383" t="s">
        <v>618</v>
      </c>
      <c r="L3486" s="384">
        <v>29973</v>
      </c>
      <c r="M3486" s="383" t="s">
        <v>642</v>
      </c>
      <c r="N3486" s="383" t="s">
        <v>620</v>
      </c>
      <c r="O3486" s="383" t="s">
        <v>230</v>
      </c>
    </row>
    <row r="3487" spans="1:15">
      <c r="A3487" s="385">
        <v>42108</v>
      </c>
      <c r="B3487" s="383" t="s">
        <v>663</v>
      </c>
      <c r="C3487" s="383" t="s">
        <v>664</v>
      </c>
      <c r="D3487" s="383" t="s">
        <v>22</v>
      </c>
      <c r="E3487" s="383" t="s">
        <v>665</v>
      </c>
      <c r="F3487" s="383" t="s">
        <v>10</v>
      </c>
      <c r="G3487" s="384">
        <v>2274</v>
      </c>
      <c r="H3487" s="383" t="s">
        <v>704</v>
      </c>
      <c r="I3487" s="383" t="s">
        <v>707</v>
      </c>
      <c r="J3487" s="383" t="s">
        <v>617</v>
      </c>
      <c r="K3487" s="383" t="s">
        <v>618</v>
      </c>
      <c r="L3487" s="384">
        <v>30380</v>
      </c>
      <c r="M3487" s="383" t="s">
        <v>642</v>
      </c>
      <c r="N3487" s="383" t="s">
        <v>620</v>
      </c>
      <c r="O3487" s="383" t="s">
        <v>230</v>
      </c>
    </row>
    <row r="3488" spans="1:15">
      <c r="A3488" s="385">
        <v>42109</v>
      </c>
      <c r="B3488" s="383" t="s">
        <v>663</v>
      </c>
      <c r="C3488" s="383" t="s">
        <v>664</v>
      </c>
      <c r="D3488" s="383" t="s">
        <v>22</v>
      </c>
      <c r="E3488" s="383" t="s">
        <v>665</v>
      </c>
      <c r="F3488" s="383" t="s">
        <v>10</v>
      </c>
      <c r="G3488" s="384">
        <v>2274</v>
      </c>
      <c r="H3488" s="383" t="s">
        <v>704</v>
      </c>
      <c r="I3488" s="383" t="s">
        <v>707</v>
      </c>
      <c r="J3488" s="383" t="s">
        <v>617</v>
      </c>
      <c r="K3488" s="383" t="s">
        <v>618</v>
      </c>
      <c r="L3488" s="384">
        <v>30722</v>
      </c>
      <c r="M3488" s="383" t="s">
        <v>642</v>
      </c>
      <c r="N3488" s="383" t="s">
        <v>620</v>
      </c>
      <c r="O3488" s="383" t="s">
        <v>230</v>
      </c>
    </row>
    <row r="3489" spans="1:15">
      <c r="A3489" s="385">
        <v>42110</v>
      </c>
      <c r="B3489" s="383" t="s">
        <v>663</v>
      </c>
      <c r="C3489" s="383" t="s">
        <v>664</v>
      </c>
      <c r="D3489" s="383" t="s">
        <v>22</v>
      </c>
      <c r="E3489" s="383" t="s">
        <v>665</v>
      </c>
      <c r="F3489" s="383" t="s">
        <v>10</v>
      </c>
      <c r="G3489" s="384">
        <v>2274</v>
      </c>
      <c r="H3489" s="383" t="s">
        <v>704</v>
      </c>
      <c r="I3489" s="383" t="s">
        <v>707</v>
      </c>
      <c r="J3489" s="383" t="s">
        <v>617</v>
      </c>
      <c r="K3489" s="383" t="s">
        <v>618</v>
      </c>
      <c r="L3489" s="384">
        <v>30780</v>
      </c>
      <c r="M3489" s="383" t="s">
        <v>642</v>
      </c>
      <c r="N3489" s="383" t="s">
        <v>620</v>
      </c>
      <c r="O3489" s="383" t="s">
        <v>230</v>
      </c>
    </row>
    <row r="3490" spans="1:15">
      <c r="A3490" s="385">
        <v>42112</v>
      </c>
      <c r="B3490" s="383" t="s">
        <v>663</v>
      </c>
      <c r="C3490" s="383" t="s">
        <v>664</v>
      </c>
      <c r="D3490" s="383" t="s">
        <v>22</v>
      </c>
      <c r="E3490" s="383" t="s">
        <v>665</v>
      </c>
      <c r="F3490" s="383" t="s">
        <v>10</v>
      </c>
      <c r="G3490" s="384">
        <v>12250</v>
      </c>
      <c r="H3490" s="383" t="s">
        <v>704</v>
      </c>
      <c r="I3490" s="383" t="s">
        <v>714</v>
      </c>
      <c r="J3490" s="383" t="s">
        <v>617</v>
      </c>
      <c r="K3490" s="383" t="s">
        <v>618</v>
      </c>
      <c r="L3490" s="384">
        <v>30780</v>
      </c>
      <c r="M3490" s="383" t="s">
        <v>642</v>
      </c>
      <c r="N3490" s="383" t="s">
        <v>620</v>
      </c>
      <c r="O3490" s="383" t="s">
        <v>230</v>
      </c>
    </row>
    <row r="3491" spans="1:15">
      <c r="A3491" s="385">
        <v>42113</v>
      </c>
      <c r="B3491" s="383" t="s">
        <v>663</v>
      </c>
      <c r="C3491" s="383" t="s">
        <v>664</v>
      </c>
      <c r="D3491" s="383" t="s">
        <v>22</v>
      </c>
      <c r="E3491" s="383" t="s">
        <v>665</v>
      </c>
      <c r="F3491" s="383" t="s">
        <v>10</v>
      </c>
      <c r="G3491" s="384">
        <v>28000</v>
      </c>
      <c r="H3491" s="383" t="s">
        <v>704</v>
      </c>
      <c r="I3491" s="383" t="s">
        <v>714</v>
      </c>
      <c r="J3491" s="383" t="s">
        <v>617</v>
      </c>
      <c r="K3491" s="383" t="s">
        <v>618</v>
      </c>
      <c r="L3491" s="384">
        <v>30780</v>
      </c>
      <c r="M3491" s="383" t="s">
        <v>643</v>
      </c>
      <c r="N3491" s="383" t="s">
        <v>620</v>
      </c>
      <c r="O3491" s="383" t="s">
        <v>230</v>
      </c>
    </row>
    <row r="3492" spans="1:15">
      <c r="A3492" s="385">
        <v>42114</v>
      </c>
      <c r="B3492" s="383" t="s">
        <v>663</v>
      </c>
      <c r="C3492" s="383" t="s">
        <v>664</v>
      </c>
      <c r="D3492" s="383" t="s">
        <v>22</v>
      </c>
      <c r="E3492" s="383" t="s">
        <v>665</v>
      </c>
      <c r="F3492" s="383" t="s">
        <v>10</v>
      </c>
      <c r="G3492" s="384">
        <v>32222</v>
      </c>
      <c r="H3492" s="383" t="s">
        <v>704</v>
      </c>
      <c r="I3492" s="383" t="s">
        <v>711</v>
      </c>
      <c r="J3492" s="383" t="s">
        <v>617</v>
      </c>
      <c r="K3492" s="383" t="s">
        <v>618</v>
      </c>
      <c r="L3492" s="384">
        <v>30780</v>
      </c>
      <c r="M3492" s="383" t="s">
        <v>643</v>
      </c>
      <c r="N3492" s="383" t="s">
        <v>620</v>
      </c>
      <c r="O3492" s="383" t="s">
        <v>230</v>
      </c>
    </row>
    <row r="3493" spans="1:15">
      <c r="A3493" s="385">
        <v>42115</v>
      </c>
      <c r="B3493" s="383" t="s">
        <v>663</v>
      </c>
      <c r="C3493" s="383" t="s">
        <v>664</v>
      </c>
      <c r="D3493" s="383" t="s">
        <v>22</v>
      </c>
      <c r="E3493" s="383" t="s">
        <v>665</v>
      </c>
      <c r="F3493" s="383" t="s">
        <v>10</v>
      </c>
      <c r="G3493" s="384">
        <v>32222</v>
      </c>
      <c r="H3493" s="383" t="s">
        <v>704</v>
      </c>
      <c r="I3493" s="383" t="s">
        <v>711</v>
      </c>
      <c r="J3493" s="383" t="s">
        <v>617</v>
      </c>
      <c r="K3493" s="383" t="s">
        <v>618</v>
      </c>
      <c r="L3493" s="384">
        <v>30780</v>
      </c>
      <c r="M3493" s="383" t="s">
        <v>643</v>
      </c>
      <c r="N3493" s="383" t="s">
        <v>620</v>
      </c>
      <c r="O3493" s="383" t="s">
        <v>230</v>
      </c>
    </row>
    <row r="3494" spans="1:15">
      <c r="A3494" s="385">
        <v>42116</v>
      </c>
      <c r="B3494" s="383" t="s">
        <v>21</v>
      </c>
      <c r="C3494" s="383" t="s">
        <v>12</v>
      </c>
      <c r="D3494" s="383" t="s">
        <v>22</v>
      </c>
      <c r="E3494" s="383" t="s">
        <v>658</v>
      </c>
      <c r="F3494" s="383" t="s">
        <v>10</v>
      </c>
      <c r="G3494" s="384">
        <v>1560</v>
      </c>
      <c r="H3494" s="383" t="s">
        <v>733</v>
      </c>
      <c r="I3494" s="383" t="s">
        <v>734</v>
      </c>
      <c r="J3494" s="383" t="s">
        <v>617</v>
      </c>
      <c r="K3494" s="383" t="s">
        <v>618</v>
      </c>
      <c r="L3494" s="384">
        <v>30780</v>
      </c>
      <c r="M3494" s="383" t="s">
        <v>643</v>
      </c>
      <c r="N3494" s="383" t="s">
        <v>620</v>
      </c>
      <c r="O3494" s="383" t="s">
        <v>230</v>
      </c>
    </row>
    <row r="3495" spans="1:15">
      <c r="A3495" s="385">
        <v>42117</v>
      </c>
      <c r="B3495" s="383" t="s">
        <v>21</v>
      </c>
      <c r="C3495" s="383" t="s">
        <v>12</v>
      </c>
      <c r="D3495" s="383" t="s">
        <v>22</v>
      </c>
      <c r="E3495" s="383" t="s">
        <v>658</v>
      </c>
      <c r="F3495" s="383" t="s">
        <v>10</v>
      </c>
      <c r="G3495" s="384">
        <v>1398</v>
      </c>
      <c r="H3495" s="383" t="s">
        <v>733</v>
      </c>
      <c r="I3495" s="383" t="s">
        <v>735</v>
      </c>
      <c r="J3495" s="383" t="s">
        <v>617</v>
      </c>
      <c r="K3495" s="383" t="s">
        <v>618</v>
      </c>
      <c r="L3495" s="384">
        <v>30780</v>
      </c>
      <c r="M3495" s="383" t="s">
        <v>643</v>
      </c>
      <c r="N3495" s="383" t="s">
        <v>620</v>
      </c>
      <c r="O3495" s="383" t="s">
        <v>230</v>
      </c>
    </row>
    <row r="3496" spans="1:15">
      <c r="A3496" s="385">
        <v>42118</v>
      </c>
      <c r="B3496" s="383" t="s">
        <v>21</v>
      </c>
      <c r="C3496" s="383" t="s">
        <v>12</v>
      </c>
      <c r="D3496" s="383" t="s">
        <v>22</v>
      </c>
      <c r="E3496" s="383" t="s">
        <v>658</v>
      </c>
      <c r="F3496" s="383" t="s">
        <v>10</v>
      </c>
      <c r="G3496" s="384">
        <v>1398</v>
      </c>
      <c r="H3496" s="383" t="s">
        <v>733</v>
      </c>
      <c r="I3496" s="383" t="s">
        <v>735</v>
      </c>
      <c r="J3496" s="383" t="s">
        <v>617</v>
      </c>
      <c r="K3496" s="383" t="s">
        <v>618</v>
      </c>
      <c r="L3496" s="384">
        <v>30780</v>
      </c>
      <c r="M3496" s="383" t="s">
        <v>643</v>
      </c>
      <c r="N3496" s="383" t="s">
        <v>620</v>
      </c>
      <c r="O3496" s="383" t="s">
        <v>230</v>
      </c>
    </row>
    <row r="3497" spans="1:15">
      <c r="A3497" s="385">
        <v>42119</v>
      </c>
      <c r="B3497" s="383" t="s">
        <v>739</v>
      </c>
      <c r="C3497" s="383" t="s">
        <v>8</v>
      </c>
      <c r="D3497" s="383" t="s">
        <v>36</v>
      </c>
      <c r="E3497" s="383" t="s">
        <v>740</v>
      </c>
      <c r="F3497" s="383" t="s">
        <v>10</v>
      </c>
      <c r="G3497" s="384">
        <v>5098</v>
      </c>
      <c r="H3497" s="383" t="s">
        <v>741</v>
      </c>
      <c r="I3497" s="383" t="s">
        <v>742</v>
      </c>
      <c r="J3497" s="383" t="s">
        <v>617</v>
      </c>
      <c r="K3497" s="383" t="s">
        <v>618</v>
      </c>
      <c r="L3497" s="384">
        <v>30780</v>
      </c>
      <c r="M3497" s="383" t="s">
        <v>643</v>
      </c>
      <c r="N3497" s="383" t="s">
        <v>620</v>
      </c>
      <c r="O3497" s="383" t="s">
        <v>230</v>
      </c>
    </row>
    <row r="3498" spans="1:15">
      <c r="A3498" s="385">
        <v>42120</v>
      </c>
      <c r="B3498" s="383" t="s">
        <v>739</v>
      </c>
      <c r="C3498" s="383" t="s">
        <v>8</v>
      </c>
      <c r="D3498" s="383" t="s">
        <v>36</v>
      </c>
      <c r="E3498" s="383" t="s">
        <v>740</v>
      </c>
      <c r="F3498" s="383" t="s">
        <v>10</v>
      </c>
      <c r="G3498" s="384">
        <v>5098</v>
      </c>
      <c r="H3498" s="383" t="s">
        <v>741</v>
      </c>
      <c r="I3498" s="383" t="s">
        <v>742</v>
      </c>
      <c r="J3498" s="383" t="s">
        <v>617</v>
      </c>
      <c r="K3498" s="383" t="s">
        <v>618</v>
      </c>
      <c r="L3498" s="384">
        <v>30780</v>
      </c>
      <c r="M3498" s="383" t="s">
        <v>643</v>
      </c>
      <c r="N3498" s="383" t="s">
        <v>620</v>
      </c>
      <c r="O3498" s="383" t="s">
        <v>230</v>
      </c>
    </row>
    <row r="3499" spans="1:15">
      <c r="A3499" s="385">
        <v>42121</v>
      </c>
      <c r="B3499" s="383" t="s">
        <v>21</v>
      </c>
      <c r="C3499" s="383" t="s">
        <v>12</v>
      </c>
      <c r="D3499" s="383" t="s">
        <v>22</v>
      </c>
      <c r="E3499" s="383" t="s">
        <v>658</v>
      </c>
      <c r="F3499" s="383" t="s">
        <v>10</v>
      </c>
      <c r="G3499" s="384">
        <v>1398</v>
      </c>
      <c r="H3499" s="383" t="s">
        <v>733</v>
      </c>
      <c r="I3499" s="383" t="s">
        <v>735</v>
      </c>
      <c r="J3499" s="383" t="s">
        <v>617</v>
      </c>
      <c r="K3499" s="383" t="s">
        <v>618</v>
      </c>
      <c r="L3499" s="384">
        <v>30780</v>
      </c>
      <c r="M3499" s="383" t="s">
        <v>643</v>
      </c>
      <c r="N3499" s="383" t="s">
        <v>620</v>
      </c>
      <c r="O3499" s="383" t="s">
        <v>230</v>
      </c>
    </row>
    <row r="3500" spans="1:15">
      <c r="A3500" s="385">
        <v>42122</v>
      </c>
      <c r="B3500" s="383" t="s">
        <v>739</v>
      </c>
      <c r="C3500" s="383" t="s">
        <v>8</v>
      </c>
      <c r="D3500" s="383" t="s">
        <v>36</v>
      </c>
      <c r="E3500" s="383" t="s">
        <v>740</v>
      </c>
      <c r="F3500" s="383" t="s">
        <v>10</v>
      </c>
      <c r="G3500" s="384">
        <v>5098</v>
      </c>
      <c r="H3500" s="383" t="s">
        <v>741</v>
      </c>
      <c r="I3500" s="383" t="s">
        <v>742</v>
      </c>
      <c r="J3500" s="383" t="s">
        <v>617</v>
      </c>
      <c r="K3500" s="383" t="s">
        <v>618</v>
      </c>
      <c r="L3500" s="384">
        <v>30780</v>
      </c>
      <c r="M3500" s="383" t="s">
        <v>643</v>
      </c>
      <c r="N3500" s="383" t="s">
        <v>620</v>
      </c>
      <c r="O3500" s="383" t="s">
        <v>230</v>
      </c>
    </row>
    <row r="3501" spans="1:15">
      <c r="A3501" s="385">
        <v>42123</v>
      </c>
      <c r="B3501" s="383" t="s">
        <v>21</v>
      </c>
      <c r="C3501" s="383" t="s">
        <v>12</v>
      </c>
      <c r="D3501" s="383" t="s">
        <v>22</v>
      </c>
      <c r="E3501" s="383" t="s">
        <v>658</v>
      </c>
      <c r="F3501" s="383" t="s">
        <v>10</v>
      </c>
      <c r="G3501" s="384">
        <v>1560</v>
      </c>
      <c r="H3501" s="383" t="s">
        <v>733</v>
      </c>
      <c r="I3501" s="383" t="s">
        <v>734</v>
      </c>
      <c r="J3501" s="383" t="s">
        <v>617</v>
      </c>
      <c r="K3501" s="383" t="s">
        <v>618</v>
      </c>
      <c r="L3501" s="384">
        <v>30780</v>
      </c>
      <c r="M3501" s="383" t="s">
        <v>643</v>
      </c>
      <c r="N3501" s="383" t="s">
        <v>620</v>
      </c>
      <c r="O3501" s="383" t="s">
        <v>230</v>
      </c>
    </row>
    <row r="3502" spans="1:15">
      <c r="A3502" s="385">
        <v>42124</v>
      </c>
      <c r="B3502" s="383" t="s">
        <v>739</v>
      </c>
      <c r="C3502" s="383" t="s">
        <v>8</v>
      </c>
      <c r="D3502" s="383" t="s">
        <v>36</v>
      </c>
      <c r="E3502" s="383" t="s">
        <v>740</v>
      </c>
      <c r="F3502" s="383" t="s">
        <v>10</v>
      </c>
      <c r="G3502" s="384">
        <v>5098</v>
      </c>
      <c r="H3502" s="383" t="s">
        <v>741</v>
      </c>
      <c r="I3502" s="383" t="s">
        <v>742</v>
      </c>
      <c r="J3502" s="383" t="s">
        <v>617</v>
      </c>
      <c r="K3502" s="383" t="s">
        <v>618</v>
      </c>
      <c r="L3502" s="384">
        <v>30780</v>
      </c>
      <c r="M3502" s="383" t="s">
        <v>643</v>
      </c>
      <c r="N3502" s="383" t="s">
        <v>620</v>
      </c>
      <c r="O3502" s="383" t="s">
        <v>230</v>
      </c>
    </row>
    <row r="3503" spans="1:15">
      <c r="A3503" s="385">
        <v>42125</v>
      </c>
      <c r="B3503" s="383" t="s">
        <v>21</v>
      </c>
      <c r="C3503" s="383" t="s">
        <v>12</v>
      </c>
      <c r="D3503" s="383" t="s">
        <v>22</v>
      </c>
      <c r="E3503" s="383" t="s">
        <v>658</v>
      </c>
      <c r="F3503" s="383" t="s">
        <v>10</v>
      </c>
      <c r="G3503" s="384">
        <v>1560</v>
      </c>
      <c r="H3503" s="383" t="s">
        <v>733</v>
      </c>
      <c r="I3503" s="383" t="s">
        <v>734</v>
      </c>
      <c r="J3503" s="383" t="s">
        <v>617</v>
      </c>
      <c r="K3503" s="383" t="s">
        <v>618</v>
      </c>
      <c r="L3503" s="384">
        <v>30780</v>
      </c>
      <c r="M3503" s="383" t="s">
        <v>643</v>
      </c>
      <c r="N3503" s="383" t="s">
        <v>620</v>
      </c>
      <c r="O3503" s="383" t="s">
        <v>230</v>
      </c>
    </row>
    <row r="3504" spans="1:15">
      <c r="A3504" s="385">
        <v>42126</v>
      </c>
      <c r="B3504" s="383" t="s">
        <v>21</v>
      </c>
      <c r="C3504" s="383" t="s">
        <v>12</v>
      </c>
      <c r="D3504" s="383" t="s">
        <v>22</v>
      </c>
      <c r="E3504" s="383" t="s">
        <v>658</v>
      </c>
      <c r="F3504" s="383" t="s">
        <v>10</v>
      </c>
      <c r="G3504" s="384">
        <v>1328</v>
      </c>
      <c r="H3504" s="383" t="s">
        <v>733</v>
      </c>
      <c r="I3504" s="383" t="s">
        <v>735</v>
      </c>
      <c r="J3504" s="383" t="s">
        <v>617</v>
      </c>
      <c r="K3504" s="383" t="s">
        <v>618</v>
      </c>
      <c r="L3504" s="384">
        <v>30780</v>
      </c>
      <c r="M3504" s="383" t="s">
        <v>643</v>
      </c>
      <c r="N3504" s="383" t="s">
        <v>620</v>
      </c>
      <c r="O3504" s="383" t="s">
        <v>230</v>
      </c>
    </row>
    <row r="3505" spans="1:15">
      <c r="A3505" s="385">
        <v>42127</v>
      </c>
      <c r="B3505" s="383" t="s">
        <v>739</v>
      </c>
      <c r="C3505" s="383" t="s">
        <v>8</v>
      </c>
      <c r="D3505" s="383" t="s">
        <v>36</v>
      </c>
      <c r="E3505" s="383" t="s">
        <v>740</v>
      </c>
      <c r="F3505" s="383" t="s">
        <v>10</v>
      </c>
      <c r="G3505" s="384">
        <v>4084</v>
      </c>
      <c r="H3505" s="383" t="s">
        <v>741</v>
      </c>
      <c r="I3505" s="383" t="s">
        <v>745</v>
      </c>
      <c r="J3505" s="383" t="s">
        <v>617</v>
      </c>
      <c r="K3505" s="383" t="s">
        <v>618</v>
      </c>
      <c r="L3505" s="384">
        <v>30780</v>
      </c>
      <c r="M3505" s="383" t="s">
        <v>643</v>
      </c>
      <c r="N3505" s="383" t="s">
        <v>620</v>
      </c>
      <c r="O3505" s="383" t="s">
        <v>230</v>
      </c>
    </row>
    <row r="3506" spans="1:15">
      <c r="A3506" s="385">
        <v>42128</v>
      </c>
      <c r="B3506" s="383" t="s">
        <v>739</v>
      </c>
      <c r="C3506" s="383" t="s">
        <v>8</v>
      </c>
      <c r="D3506" s="383" t="s">
        <v>36</v>
      </c>
      <c r="E3506" s="383" t="s">
        <v>740</v>
      </c>
      <c r="F3506" s="383" t="s">
        <v>10</v>
      </c>
      <c r="G3506" s="384">
        <v>4084</v>
      </c>
      <c r="H3506" s="383" t="s">
        <v>741</v>
      </c>
      <c r="I3506" s="383" t="s">
        <v>745</v>
      </c>
      <c r="J3506" s="383" t="s">
        <v>617</v>
      </c>
      <c r="K3506" s="383" t="s">
        <v>618</v>
      </c>
      <c r="L3506" s="384">
        <v>30780</v>
      </c>
      <c r="M3506" s="383" t="s">
        <v>643</v>
      </c>
      <c r="N3506" s="383" t="s">
        <v>620</v>
      </c>
      <c r="O3506" s="383" t="s">
        <v>230</v>
      </c>
    </row>
    <row r="3507" spans="1:15">
      <c r="A3507" s="385">
        <v>42129</v>
      </c>
      <c r="B3507" s="383" t="s">
        <v>663</v>
      </c>
      <c r="C3507" s="383" t="s">
        <v>664</v>
      </c>
      <c r="D3507" s="383" t="s">
        <v>22</v>
      </c>
      <c r="E3507" s="383" t="s">
        <v>665</v>
      </c>
      <c r="F3507" s="383" t="s">
        <v>10</v>
      </c>
      <c r="G3507" s="384">
        <v>32222</v>
      </c>
      <c r="H3507" s="383" t="s">
        <v>704</v>
      </c>
      <c r="I3507" s="383" t="s">
        <v>711</v>
      </c>
      <c r="J3507" s="383" t="s">
        <v>617</v>
      </c>
      <c r="K3507" s="383" t="s">
        <v>618</v>
      </c>
      <c r="L3507" s="384">
        <v>30780</v>
      </c>
      <c r="M3507" s="383" t="s">
        <v>643</v>
      </c>
      <c r="N3507" s="383" t="s">
        <v>620</v>
      </c>
      <c r="O3507" s="383" t="s">
        <v>230</v>
      </c>
    </row>
    <row r="3508" spans="1:15">
      <c r="A3508" s="385">
        <v>42130</v>
      </c>
      <c r="B3508" s="383" t="s">
        <v>663</v>
      </c>
      <c r="C3508" s="383" t="s">
        <v>664</v>
      </c>
      <c r="D3508" s="383" t="s">
        <v>22</v>
      </c>
      <c r="E3508" s="383" t="s">
        <v>665</v>
      </c>
      <c r="F3508" s="383" t="s">
        <v>10</v>
      </c>
      <c r="G3508" s="384">
        <v>32222</v>
      </c>
      <c r="H3508" s="383" t="s">
        <v>704</v>
      </c>
      <c r="I3508" s="383" t="s">
        <v>711</v>
      </c>
      <c r="J3508" s="383" t="s">
        <v>617</v>
      </c>
      <c r="K3508" s="383" t="s">
        <v>618</v>
      </c>
      <c r="L3508" s="384">
        <v>30780</v>
      </c>
      <c r="M3508" s="383" t="s">
        <v>643</v>
      </c>
      <c r="N3508" s="383" t="s">
        <v>620</v>
      </c>
      <c r="O3508" s="383" t="s">
        <v>230</v>
      </c>
    </row>
    <row r="3509" spans="1:15">
      <c r="A3509" s="385">
        <v>42131</v>
      </c>
      <c r="B3509" s="383" t="s">
        <v>663</v>
      </c>
      <c r="C3509" s="383" t="s">
        <v>664</v>
      </c>
      <c r="D3509" s="383" t="s">
        <v>22</v>
      </c>
      <c r="E3509" s="383" t="s">
        <v>665</v>
      </c>
      <c r="F3509" s="383" t="s">
        <v>10</v>
      </c>
      <c r="G3509" s="384">
        <v>32222</v>
      </c>
      <c r="H3509" s="383" t="s">
        <v>704</v>
      </c>
      <c r="I3509" s="383" t="s">
        <v>711</v>
      </c>
      <c r="J3509" s="383" t="s">
        <v>617</v>
      </c>
      <c r="K3509" s="383" t="s">
        <v>618</v>
      </c>
      <c r="L3509" s="384">
        <v>30780</v>
      </c>
      <c r="M3509" s="383" t="s">
        <v>643</v>
      </c>
      <c r="N3509" s="383" t="s">
        <v>620</v>
      </c>
      <c r="O3509" s="383" t="s">
        <v>230</v>
      </c>
    </row>
    <row r="3510" spans="1:15">
      <c r="A3510" s="385">
        <v>42132</v>
      </c>
      <c r="B3510" s="383" t="s">
        <v>663</v>
      </c>
      <c r="C3510" s="383" t="s">
        <v>664</v>
      </c>
      <c r="D3510" s="383" t="s">
        <v>22</v>
      </c>
      <c r="E3510" s="383" t="s">
        <v>665</v>
      </c>
      <c r="F3510" s="383" t="s">
        <v>10</v>
      </c>
      <c r="G3510" s="384">
        <v>32222</v>
      </c>
      <c r="H3510" s="383" t="s">
        <v>704</v>
      </c>
      <c r="I3510" s="383" t="s">
        <v>711</v>
      </c>
      <c r="J3510" s="383" t="s">
        <v>617</v>
      </c>
      <c r="K3510" s="383" t="s">
        <v>618</v>
      </c>
      <c r="L3510" s="384">
        <v>30780</v>
      </c>
      <c r="M3510" s="383" t="s">
        <v>643</v>
      </c>
      <c r="N3510" s="383" t="s">
        <v>620</v>
      </c>
      <c r="O3510" s="383" t="s">
        <v>230</v>
      </c>
    </row>
    <row r="3511" spans="1:15">
      <c r="A3511" s="385">
        <v>42133</v>
      </c>
      <c r="B3511" s="383" t="s">
        <v>646</v>
      </c>
      <c r="C3511" s="383" t="s">
        <v>8</v>
      </c>
      <c r="D3511" s="383" t="s">
        <v>32</v>
      </c>
      <c r="E3511" s="383" t="s">
        <v>647</v>
      </c>
      <c r="F3511" s="383" t="s">
        <v>10</v>
      </c>
      <c r="G3511" s="384">
        <v>1476</v>
      </c>
      <c r="H3511" s="383" t="s">
        <v>747</v>
      </c>
      <c r="I3511" s="383" t="s">
        <v>750</v>
      </c>
      <c r="J3511" s="383" t="s">
        <v>617</v>
      </c>
      <c r="K3511" s="383" t="s">
        <v>618</v>
      </c>
      <c r="L3511" s="384">
        <v>30780</v>
      </c>
      <c r="M3511" s="383" t="s">
        <v>643</v>
      </c>
      <c r="N3511" s="383" t="s">
        <v>620</v>
      </c>
      <c r="O3511" s="383" t="s">
        <v>230</v>
      </c>
    </row>
    <row r="3512" spans="1:15">
      <c r="A3512" s="385">
        <v>42134</v>
      </c>
      <c r="B3512" s="383" t="s">
        <v>646</v>
      </c>
      <c r="C3512" s="383" t="s">
        <v>8</v>
      </c>
      <c r="D3512" s="383" t="s">
        <v>32</v>
      </c>
      <c r="E3512" s="383" t="s">
        <v>647</v>
      </c>
      <c r="F3512" s="383" t="s">
        <v>10</v>
      </c>
      <c r="G3512" s="384">
        <v>1476</v>
      </c>
      <c r="H3512" s="383" t="s">
        <v>747</v>
      </c>
      <c r="I3512" s="383" t="s">
        <v>750</v>
      </c>
      <c r="J3512" s="383" t="s">
        <v>617</v>
      </c>
      <c r="K3512" s="383" t="s">
        <v>618</v>
      </c>
      <c r="L3512" s="384">
        <v>30780</v>
      </c>
      <c r="M3512" s="383" t="s">
        <v>643</v>
      </c>
      <c r="N3512" s="383" t="s">
        <v>620</v>
      </c>
      <c r="O3512" s="383" t="s">
        <v>230</v>
      </c>
    </row>
    <row r="3513" spans="1:15">
      <c r="A3513" s="385">
        <v>42135</v>
      </c>
      <c r="B3513" s="383" t="s">
        <v>646</v>
      </c>
      <c r="C3513" s="383" t="s">
        <v>8</v>
      </c>
      <c r="D3513" s="383" t="s">
        <v>32</v>
      </c>
      <c r="E3513" s="383" t="s">
        <v>647</v>
      </c>
      <c r="F3513" s="383" t="s">
        <v>10</v>
      </c>
      <c r="G3513" s="384">
        <v>4200</v>
      </c>
      <c r="H3513" s="383" t="s">
        <v>759</v>
      </c>
      <c r="I3513" s="383" t="s">
        <v>760</v>
      </c>
      <c r="J3513" s="383" t="s">
        <v>617</v>
      </c>
      <c r="K3513" s="383" t="s">
        <v>618</v>
      </c>
      <c r="L3513" s="384">
        <v>30780</v>
      </c>
      <c r="M3513" s="383" t="s">
        <v>643</v>
      </c>
      <c r="N3513" s="383" t="s">
        <v>620</v>
      </c>
      <c r="O3513" s="383" t="s">
        <v>230</v>
      </c>
    </row>
    <row r="3514" spans="1:15">
      <c r="A3514" s="385">
        <v>42136</v>
      </c>
      <c r="B3514" s="383" t="s">
        <v>739</v>
      </c>
      <c r="C3514" s="383" t="s">
        <v>8</v>
      </c>
      <c r="D3514" s="383" t="s">
        <v>36</v>
      </c>
      <c r="E3514" s="383" t="s">
        <v>740</v>
      </c>
      <c r="F3514" s="383" t="s">
        <v>10</v>
      </c>
      <c r="G3514" s="384">
        <v>4084</v>
      </c>
      <c r="H3514" s="383" t="s">
        <v>741</v>
      </c>
      <c r="I3514" s="383" t="s">
        <v>745</v>
      </c>
      <c r="J3514" s="383" t="s">
        <v>617</v>
      </c>
      <c r="K3514" s="383" t="s">
        <v>618</v>
      </c>
      <c r="L3514" s="384">
        <v>30780</v>
      </c>
      <c r="M3514" s="383" t="s">
        <v>643</v>
      </c>
      <c r="N3514" s="383" t="s">
        <v>620</v>
      </c>
      <c r="O3514" s="383" t="s">
        <v>230</v>
      </c>
    </row>
    <row r="3515" spans="1:15">
      <c r="A3515" s="385">
        <v>42137</v>
      </c>
      <c r="B3515" s="383" t="s">
        <v>11</v>
      </c>
      <c r="C3515" s="383" t="s">
        <v>12</v>
      </c>
      <c r="D3515" s="383" t="s">
        <v>13</v>
      </c>
      <c r="E3515" s="383" t="s">
        <v>678</v>
      </c>
      <c r="F3515" s="383" t="s">
        <v>10</v>
      </c>
      <c r="G3515" s="384">
        <v>410</v>
      </c>
      <c r="H3515" s="383" t="s">
        <v>743</v>
      </c>
      <c r="I3515" s="383" t="s">
        <v>744</v>
      </c>
      <c r="J3515" s="383" t="s">
        <v>617</v>
      </c>
      <c r="K3515" s="383" t="s">
        <v>618</v>
      </c>
      <c r="L3515" s="384">
        <v>30780</v>
      </c>
      <c r="M3515" s="383" t="s">
        <v>644</v>
      </c>
      <c r="N3515" s="383" t="s">
        <v>620</v>
      </c>
      <c r="O3515" s="383" t="s">
        <v>230</v>
      </c>
    </row>
    <row r="3516" spans="1:15">
      <c r="A3516" s="385">
        <v>42138</v>
      </c>
      <c r="B3516" s="383" t="s">
        <v>11</v>
      </c>
      <c r="C3516" s="383" t="s">
        <v>12</v>
      </c>
      <c r="D3516" s="383" t="s">
        <v>13</v>
      </c>
      <c r="E3516" s="383" t="s">
        <v>678</v>
      </c>
      <c r="F3516" s="383" t="s">
        <v>10</v>
      </c>
      <c r="G3516" s="384">
        <v>410</v>
      </c>
      <c r="H3516" s="383" t="s">
        <v>743</v>
      </c>
      <c r="I3516" s="383" t="s">
        <v>744</v>
      </c>
      <c r="J3516" s="383" t="s">
        <v>617</v>
      </c>
      <c r="K3516" s="383" t="s">
        <v>618</v>
      </c>
      <c r="L3516" s="384">
        <v>30780</v>
      </c>
      <c r="M3516" s="383" t="s">
        <v>644</v>
      </c>
      <c r="N3516" s="383" t="s">
        <v>620</v>
      </c>
      <c r="O3516" s="383" t="s">
        <v>230</v>
      </c>
    </row>
    <row r="3517" spans="1:15">
      <c r="A3517" s="385">
        <v>42139</v>
      </c>
      <c r="B3517" s="383" t="s">
        <v>11</v>
      </c>
      <c r="C3517" s="383" t="s">
        <v>12</v>
      </c>
      <c r="D3517" s="383" t="s">
        <v>13</v>
      </c>
      <c r="E3517" s="383" t="s">
        <v>678</v>
      </c>
      <c r="F3517" s="383" t="s">
        <v>10</v>
      </c>
      <c r="G3517" s="384">
        <v>410</v>
      </c>
      <c r="H3517" s="383" t="s">
        <v>743</v>
      </c>
      <c r="I3517" s="383" t="s">
        <v>744</v>
      </c>
      <c r="J3517" s="383" t="s">
        <v>617</v>
      </c>
      <c r="K3517" s="383" t="s">
        <v>618</v>
      </c>
      <c r="L3517" s="384">
        <v>30780</v>
      </c>
      <c r="M3517" s="383" t="s">
        <v>644</v>
      </c>
      <c r="N3517" s="383" t="s">
        <v>620</v>
      </c>
      <c r="O3517" s="383" t="s">
        <v>230</v>
      </c>
    </row>
    <row r="3518" spans="1:15">
      <c r="A3518" s="385">
        <v>42140</v>
      </c>
      <c r="B3518" s="383" t="s">
        <v>646</v>
      </c>
      <c r="C3518" s="383" t="s">
        <v>8</v>
      </c>
      <c r="D3518" s="383" t="s">
        <v>32</v>
      </c>
      <c r="E3518" s="383" t="s">
        <v>647</v>
      </c>
      <c r="F3518" s="383" t="s">
        <v>10</v>
      </c>
      <c r="G3518" s="384">
        <v>1618</v>
      </c>
      <c r="H3518" s="383" t="s">
        <v>747</v>
      </c>
      <c r="I3518" s="383" t="s">
        <v>748</v>
      </c>
      <c r="J3518" s="383" t="s">
        <v>617</v>
      </c>
      <c r="K3518" s="383" t="s">
        <v>618</v>
      </c>
      <c r="L3518" s="384">
        <v>30780</v>
      </c>
      <c r="M3518" s="383" t="s">
        <v>644</v>
      </c>
      <c r="N3518" s="383" t="s">
        <v>620</v>
      </c>
      <c r="O3518" s="383" t="s">
        <v>230</v>
      </c>
    </row>
    <row r="3519" spans="1:15">
      <c r="A3519" s="385">
        <v>42141</v>
      </c>
      <c r="B3519" s="383" t="s">
        <v>646</v>
      </c>
      <c r="C3519" s="383" t="s">
        <v>8</v>
      </c>
      <c r="D3519" s="383" t="s">
        <v>32</v>
      </c>
      <c r="E3519" s="383" t="s">
        <v>647</v>
      </c>
      <c r="F3519" s="383" t="s">
        <v>10</v>
      </c>
      <c r="G3519" s="384">
        <v>1618</v>
      </c>
      <c r="H3519" s="383" t="s">
        <v>747</v>
      </c>
      <c r="I3519" s="383" t="s">
        <v>748</v>
      </c>
      <c r="J3519" s="383" t="s">
        <v>617</v>
      </c>
      <c r="K3519" s="383" t="s">
        <v>618</v>
      </c>
      <c r="L3519" s="384">
        <v>30780</v>
      </c>
      <c r="M3519" s="383" t="s">
        <v>644</v>
      </c>
      <c r="N3519" s="383" t="s">
        <v>620</v>
      </c>
      <c r="O3519" s="383" t="s">
        <v>230</v>
      </c>
    </row>
    <row r="3520" spans="1:15">
      <c r="A3520" s="385">
        <v>42142</v>
      </c>
      <c r="B3520" s="383" t="s">
        <v>739</v>
      </c>
      <c r="C3520" s="383" t="s">
        <v>8</v>
      </c>
      <c r="D3520" s="383" t="s">
        <v>36</v>
      </c>
      <c r="E3520" s="383" t="s">
        <v>740</v>
      </c>
      <c r="F3520" s="383" t="s">
        <v>10</v>
      </c>
      <c r="G3520" s="384">
        <v>4084</v>
      </c>
      <c r="H3520" s="383" t="s">
        <v>741</v>
      </c>
      <c r="I3520" s="383" t="s">
        <v>745</v>
      </c>
      <c r="J3520" s="383" t="s">
        <v>617</v>
      </c>
      <c r="K3520" s="383" t="s">
        <v>618</v>
      </c>
      <c r="L3520" s="384">
        <v>30780</v>
      </c>
      <c r="M3520" s="383" t="s">
        <v>644</v>
      </c>
      <c r="N3520" s="383" t="s">
        <v>620</v>
      </c>
      <c r="O3520" s="383" t="s">
        <v>230</v>
      </c>
    </row>
    <row r="3521" spans="1:15">
      <c r="A3521" s="385">
        <v>42143</v>
      </c>
      <c r="B3521" s="383" t="s">
        <v>739</v>
      </c>
      <c r="C3521" s="383" t="s">
        <v>8</v>
      </c>
      <c r="D3521" s="383" t="s">
        <v>36</v>
      </c>
      <c r="E3521" s="383" t="s">
        <v>740</v>
      </c>
      <c r="F3521" s="383" t="s">
        <v>10</v>
      </c>
      <c r="G3521" s="384">
        <v>5098</v>
      </c>
      <c r="H3521" s="383" t="s">
        <v>741</v>
      </c>
      <c r="I3521" s="383" t="s">
        <v>742</v>
      </c>
      <c r="J3521" s="383" t="s">
        <v>617</v>
      </c>
      <c r="K3521" s="383" t="s">
        <v>618</v>
      </c>
      <c r="L3521" s="384">
        <v>30780</v>
      </c>
      <c r="M3521" s="383" t="s">
        <v>644</v>
      </c>
      <c r="N3521" s="383" t="s">
        <v>620</v>
      </c>
      <c r="O3521" s="383" t="s">
        <v>230</v>
      </c>
    </row>
    <row r="3522" spans="1:15">
      <c r="A3522" s="385">
        <v>42144</v>
      </c>
      <c r="B3522" s="383" t="s">
        <v>739</v>
      </c>
      <c r="C3522" s="383" t="s">
        <v>8</v>
      </c>
      <c r="D3522" s="383" t="s">
        <v>36</v>
      </c>
      <c r="E3522" s="383" t="s">
        <v>740</v>
      </c>
      <c r="F3522" s="383" t="s">
        <v>10</v>
      </c>
      <c r="G3522" s="384">
        <v>4084</v>
      </c>
      <c r="H3522" s="383" t="s">
        <v>741</v>
      </c>
      <c r="I3522" s="383" t="s">
        <v>745</v>
      </c>
      <c r="J3522" s="383" t="s">
        <v>617</v>
      </c>
      <c r="K3522" s="383" t="s">
        <v>618</v>
      </c>
      <c r="L3522" s="384">
        <v>30780</v>
      </c>
      <c r="M3522" s="383" t="s">
        <v>644</v>
      </c>
      <c r="N3522" s="383" t="s">
        <v>620</v>
      </c>
      <c r="O3522" s="383" t="s">
        <v>230</v>
      </c>
    </row>
    <row r="3523" spans="1:15">
      <c r="A3523" s="385">
        <v>42145</v>
      </c>
      <c r="B3523" s="383" t="s">
        <v>739</v>
      </c>
      <c r="C3523" s="383" t="s">
        <v>8</v>
      </c>
      <c r="D3523" s="383" t="s">
        <v>36</v>
      </c>
      <c r="E3523" s="383" t="s">
        <v>740</v>
      </c>
      <c r="F3523" s="383" t="s">
        <v>10</v>
      </c>
      <c r="G3523" s="384">
        <v>4084</v>
      </c>
      <c r="H3523" s="383" t="s">
        <v>741</v>
      </c>
      <c r="I3523" s="383" t="s">
        <v>745</v>
      </c>
      <c r="J3523" s="383" t="s">
        <v>617</v>
      </c>
      <c r="K3523" s="383" t="s">
        <v>618</v>
      </c>
      <c r="L3523" s="384">
        <v>30780</v>
      </c>
      <c r="M3523" s="383" t="s">
        <v>644</v>
      </c>
      <c r="N3523" s="383" t="s">
        <v>620</v>
      </c>
      <c r="O3523" s="383" t="s">
        <v>230</v>
      </c>
    </row>
    <row r="3524" spans="1:15">
      <c r="A3524" s="385">
        <v>42146</v>
      </c>
      <c r="B3524" s="383" t="s">
        <v>739</v>
      </c>
      <c r="C3524" s="383" t="s">
        <v>8</v>
      </c>
      <c r="D3524" s="383" t="s">
        <v>36</v>
      </c>
      <c r="E3524" s="383" t="s">
        <v>740</v>
      </c>
      <c r="F3524" s="383" t="s">
        <v>10</v>
      </c>
      <c r="G3524" s="384">
        <v>5098</v>
      </c>
      <c r="H3524" s="383" t="s">
        <v>741</v>
      </c>
      <c r="I3524" s="383" t="s">
        <v>742</v>
      </c>
      <c r="J3524" s="383" t="s">
        <v>617</v>
      </c>
      <c r="K3524" s="383" t="s">
        <v>618</v>
      </c>
      <c r="L3524" s="384">
        <v>30780</v>
      </c>
      <c r="M3524" s="383" t="s">
        <v>644</v>
      </c>
      <c r="N3524" s="383" t="s">
        <v>620</v>
      </c>
      <c r="O3524" s="383" t="s">
        <v>230</v>
      </c>
    </row>
    <row r="3525" spans="1:15">
      <c r="A3525" s="385">
        <v>42147</v>
      </c>
      <c r="B3525" s="383" t="s">
        <v>646</v>
      </c>
      <c r="C3525" s="383" t="s">
        <v>8</v>
      </c>
      <c r="D3525" s="383" t="s">
        <v>32</v>
      </c>
      <c r="E3525" s="383" t="s">
        <v>647</v>
      </c>
      <c r="F3525" s="383" t="s">
        <v>10</v>
      </c>
      <c r="G3525" s="384">
        <v>1618</v>
      </c>
      <c r="H3525" s="383" t="s">
        <v>747</v>
      </c>
      <c r="I3525" s="383" t="s">
        <v>748</v>
      </c>
      <c r="J3525" s="383" t="s">
        <v>617</v>
      </c>
      <c r="K3525" s="383" t="s">
        <v>618</v>
      </c>
      <c r="L3525" s="384">
        <v>30780</v>
      </c>
      <c r="M3525" s="383" t="s">
        <v>645</v>
      </c>
      <c r="N3525" s="383" t="s">
        <v>620</v>
      </c>
      <c r="O3525" s="383" t="s">
        <v>230</v>
      </c>
    </row>
    <row r="3526" spans="1:15">
      <c r="A3526" s="385">
        <v>42148</v>
      </c>
      <c r="B3526" s="383" t="s">
        <v>646</v>
      </c>
      <c r="C3526" s="383" t="s">
        <v>8</v>
      </c>
      <c r="D3526" s="383" t="s">
        <v>32</v>
      </c>
      <c r="E3526" s="383" t="s">
        <v>647</v>
      </c>
      <c r="F3526" s="383" t="s">
        <v>10</v>
      </c>
      <c r="G3526" s="384">
        <v>1476</v>
      </c>
      <c r="H3526" s="383" t="s">
        <v>747</v>
      </c>
      <c r="I3526" s="383" t="s">
        <v>750</v>
      </c>
      <c r="J3526" s="383" t="s">
        <v>617</v>
      </c>
      <c r="K3526" s="383" t="s">
        <v>618</v>
      </c>
      <c r="L3526" s="384">
        <v>30780</v>
      </c>
      <c r="M3526" s="383" t="s">
        <v>645</v>
      </c>
      <c r="N3526" s="383" t="s">
        <v>620</v>
      </c>
      <c r="O3526" s="383" t="s">
        <v>230</v>
      </c>
    </row>
    <row r="3527" spans="1:15">
      <c r="A3527" s="385">
        <v>42149</v>
      </c>
      <c r="B3527" s="383" t="s">
        <v>11</v>
      </c>
      <c r="C3527" s="383" t="s">
        <v>12</v>
      </c>
      <c r="D3527" s="383" t="s">
        <v>13</v>
      </c>
      <c r="E3527" s="383" t="s">
        <v>678</v>
      </c>
      <c r="F3527" s="383" t="s">
        <v>10</v>
      </c>
      <c r="G3527" s="384">
        <v>410</v>
      </c>
      <c r="H3527" s="383" t="s">
        <v>743</v>
      </c>
      <c r="I3527" s="383" t="s">
        <v>744</v>
      </c>
      <c r="J3527" s="383" t="s">
        <v>617</v>
      </c>
      <c r="K3527" s="383" t="s">
        <v>618</v>
      </c>
      <c r="L3527" s="384">
        <v>30780</v>
      </c>
      <c r="M3527" s="383" t="s">
        <v>645</v>
      </c>
      <c r="N3527" s="383" t="s">
        <v>620</v>
      </c>
      <c r="O3527" s="383" t="s">
        <v>230</v>
      </c>
    </row>
    <row r="3528" spans="1:15">
      <c r="A3528" s="385">
        <v>42150</v>
      </c>
      <c r="B3528" s="383" t="s">
        <v>646</v>
      </c>
      <c r="C3528" s="383" t="s">
        <v>8</v>
      </c>
      <c r="D3528" s="383" t="s">
        <v>32</v>
      </c>
      <c r="E3528" s="383" t="s">
        <v>647</v>
      </c>
      <c r="F3528" s="383" t="s">
        <v>10</v>
      </c>
      <c r="G3528" s="384">
        <v>1618</v>
      </c>
      <c r="H3528" s="383" t="s">
        <v>747</v>
      </c>
      <c r="I3528" s="383" t="s">
        <v>748</v>
      </c>
      <c r="J3528" s="383" t="s">
        <v>617</v>
      </c>
      <c r="K3528" s="383" t="s">
        <v>618</v>
      </c>
      <c r="L3528" s="384">
        <v>30780</v>
      </c>
      <c r="M3528" s="383" t="s">
        <v>645</v>
      </c>
      <c r="N3528" s="383" t="s">
        <v>620</v>
      </c>
      <c r="O3528" s="383" t="s">
        <v>230</v>
      </c>
    </row>
    <row r="3529" spans="1:15">
      <c r="A3529" s="385">
        <v>41997</v>
      </c>
      <c r="B3529" s="383" t="s">
        <v>646</v>
      </c>
      <c r="C3529" s="383" t="s">
        <v>8</v>
      </c>
      <c r="D3529" s="383" t="s">
        <v>32</v>
      </c>
      <c r="E3529" s="383" t="s">
        <v>647</v>
      </c>
      <c r="F3529" s="383" t="s">
        <v>10</v>
      </c>
      <c r="G3529" s="384">
        <v>2095</v>
      </c>
      <c r="H3529" s="383" t="s">
        <v>747</v>
      </c>
      <c r="I3529" s="383" t="s">
        <v>750</v>
      </c>
      <c r="J3529" s="383" t="s">
        <v>617</v>
      </c>
      <c r="K3529" s="383" t="s">
        <v>618</v>
      </c>
      <c r="L3529" s="384">
        <v>0</v>
      </c>
      <c r="M3529" s="383" t="s">
        <v>619</v>
      </c>
      <c r="N3529" s="383" t="s">
        <v>620</v>
      </c>
      <c r="O3529" s="383" t="s">
        <v>230</v>
      </c>
    </row>
    <row r="3530" spans="1:15">
      <c r="A3530" s="385">
        <v>41998</v>
      </c>
      <c r="B3530" s="383" t="s">
        <v>754</v>
      </c>
      <c r="C3530" s="383" t="s">
        <v>8</v>
      </c>
      <c r="D3530" s="383" t="s">
        <v>755</v>
      </c>
      <c r="E3530" s="383" t="s">
        <v>756</v>
      </c>
      <c r="F3530" s="383" t="s">
        <v>10</v>
      </c>
      <c r="G3530" s="384">
        <v>1107</v>
      </c>
      <c r="H3530" s="383" t="s">
        <v>757</v>
      </c>
      <c r="I3530" s="383" t="s">
        <v>761</v>
      </c>
      <c r="J3530" s="383" t="s">
        <v>617</v>
      </c>
      <c r="K3530" s="383" t="s">
        <v>618</v>
      </c>
      <c r="L3530" s="384">
        <v>0</v>
      </c>
      <c r="M3530" s="383" t="s">
        <v>619</v>
      </c>
      <c r="N3530" s="383" t="s">
        <v>620</v>
      </c>
      <c r="O3530" s="383" t="s">
        <v>230</v>
      </c>
    </row>
    <row r="3531" spans="1:15">
      <c r="A3531" s="385">
        <v>41999</v>
      </c>
      <c r="B3531" s="383" t="s">
        <v>11</v>
      </c>
      <c r="C3531" s="383" t="s">
        <v>12</v>
      </c>
      <c r="D3531" s="383" t="s">
        <v>13</v>
      </c>
      <c r="E3531" s="383" t="s">
        <v>678</v>
      </c>
      <c r="F3531" s="383" t="s">
        <v>10</v>
      </c>
      <c r="G3531" s="384">
        <v>1700</v>
      </c>
      <c r="H3531" s="383" t="s">
        <v>751</v>
      </c>
      <c r="I3531" s="383" t="s">
        <v>752</v>
      </c>
      <c r="J3531" s="383" t="s">
        <v>617</v>
      </c>
      <c r="K3531" s="383" t="s">
        <v>618</v>
      </c>
      <c r="L3531" s="384">
        <v>0</v>
      </c>
      <c r="M3531" s="383" t="s">
        <v>619</v>
      </c>
      <c r="N3531" s="383" t="s">
        <v>620</v>
      </c>
      <c r="O3531" s="383" t="s">
        <v>230</v>
      </c>
    </row>
    <row r="3532" spans="1:15">
      <c r="A3532" s="385">
        <v>42000</v>
      </c>
      <c r="B3532" s="383" t="s">
        <v>11</v>
      </c>
      <c r="C3532" s="383" t="s">
        <v>12</v>
      </c>
      <c r="D3532" s="383" t="s">
        <v>13</v>
      </c>
      <c r="E3532" s="383" t="s">
        <v>678</v>
      </c>
      <c r="F3532" s="383" t="s">
        <v>10</v>
      </c>
      <c r="G3532" s="384">
        <v>1700</v>
      </c>
      <c r="H3532" s="383" t="s">
        <v>751</v>
      </c>
      <c r="I3532" s="383" t="s">
        <v>752</v>
      </c>
      <c r="J3532" s="383" t="s">
        <v>617</v>
      </c>
      <c r="K3532" s="383" t="s">
        <v>618</v>
      </c>
      <c r="L3532" s="384">
        <v>0</v>
      </c>
      <c r="M3532" s="383" t="s">
        <v>619</v>
      </c>
      <c r="N3532" s="383" t="s">
        <v>620</v>
      </c>
      <c r="O3532" s="383" t="s">
        <v>230</v>
      </c>
    </row>
    <row r="3533" spans="1:15">
      <c r="A3533" s="385">
        <v>42001</v>
      </c>
      <c r="B3533" s="383" t="s">
        <v>754</v>
      </c>
      <c r="C3533" s="383" t="s">
        <v>8</v>
      </c>
      <c r="D3533" s="383" t="s">
        <v>755</v>
      </c>
      <c r="E3533" s="383" t="s">
        <v>756</v>
      </c>
      <c r="F3533" s="383" t="s">
        <v>10</v>
      </c>
      <c r="G3533" s="384">
        <v>460</v>
      </c>
      <c r="H3533" s="383" t="s">
        <v>757</v>
      </c>
      <c r="I3533" s="383" t="s">
        <v>758</v>
      </c>
      <c r="J3533" s="383" t="s">
        <v>617</v>
      </c>
      <c r="K3533" s="383" t="s">
        <v>618</v>
      </c>
      <c r="L3533" s="384">
        <v>0</v>
      </c>
      <c r="M3533" s="383" t="s">
        <v>619</v>
      </c>
      <c r="N3533" s="383" t="s">
        <v>620</v>
      </c>
      <c r="O3533" s="383" t="s">
        <v>230</v>
      </c>
    </row>
    <row r="3534" spans="1:15">
      <c r="A3534" s="385">
        <v>42002</v>
      </c>
      <c r="B3534" s="383" t="s">
        <v>11</v>
      </c>
      <c r="C3534" s="383" t="s">
        <v>12</v>
      </c>
      <c r="D3534" s="383" t="s">
        <v>13</v>
      </c>
      <c r="E3534" s="383" t="s">
        <v>678</v>
      </c>
      <c r="F3534" s="383" t="s">
        <v>10</v>
      </c>
      <c r="G3534" s="384">
        <v>1700</v>
      </c>
      <c r="H3534" s="383" t="s">
        <v>751</v>
      </c>
      <c r="I3534" s="383" t="s">
        <v>752</v>
      </c>
      <c r="J3534" s="383" t="s">
        <v>617</v>
      </c>
      <c r="K3534" s="383" t="s">
        <v>618</v>
      </c>
      <c r="L3534" s="384">
        <v>0</v>
      </c>
      <c r="M3534" s="383" t="s">
        <v>619</v>
      </c>
      <c r="N3534" s="383" t="s">
        <v>620</v>
      </c>
      <c r="O3534" s="383" t="s">
        <v>230</v>
      </c>
    </row>
    <row r="3535" spans="1:15">
      <c r="A3535" s="385">
        <v>42003</v>
      </c>
      <c r="B3535" s="383" t="s">
        <v>11</v>
      </c>
      <c r="C3535" s="383" t="s">
        <v>12</v>
      </c>
      <c r="D3535" s="383" t="s">
        <v>13</v>
      </c>
      <c r="E3535" s="383" t="s">
        <v>678</v>
      </c>
      <c r="F3535" s="383" t="s">
        <v>10</v>
      </c>
      <c r="G3535" s="384">
        <v>110</v>
      </c>
      <c r="H3535" s="383" t="s">
        <v>726</v>
      </c>
      <c r="I3535" s="383" t="s">
        <v>727</v>
      </c>
      <c r="J3535" s="383" t="s">
        <v>617</v>
      </c>
      <c r="K3535" s="383" t="s">
        <v>618</v>
      </c>
      <c r="L3535" s="384">
        <v>0</v>
      </c>
      <c r="M3535" s="383" t="s">
        <v>619</v>
      </c>
      <c r="N3535" s="383" t="s">
        <v>620</v>
      </c>
      <c r="O3535" s="383" t="s">
        <v>230</v>
      </c>
    </row>
    <row r="3536" spans="1:15">
      <c r="A3536" s="385">
        <v>42004</v>
      </c>
      <c r="B3536" s="383" t="s">
        <v>11</v>
      </c>
      <c r="C3536" s="383" t="s">
        <v>12</v>
      </c>
      <c r="D3536" s="383" t="s">
        <v>13</v>
      </c>
      <c r="E3536" s="383" t="s">
        <v>678</v>
      </c>
      <c r="F3536" s="383" t="s">
        <v>10</v>
      </c>
      <c r="G3536" s="384">
        <v>110</v>
      </c>
      <c r="H3536" s="383" t="s">
        <v>726</v>
      </c>
      <c r="I3536" s="383" t="s">
        <v>727</v>
      </c>
      <c r="J3536" s="383" t="s">
        <v>617</v>
      </c>
      <c r="K3536" s="383" t="s">
        <v>618</v>
      </c>
      <c r="L3536" s="384">
        <v>0</v>
      </c>
      <c r="M3536" s="383" t="s">
        <v>626</v>
      </c>
      <c r="N3536" s="383" t="s">
        <v>620</v>
      </c>
      <c r="O3536" s="383" t="s">
        <v>230</v>
      </c>
    </row>
    <row r="3537" spans="1:15">
      <c r="A3537" s="385">
        <v>42005</v>
      </c>
      <c r="B3537" s="383" t="s">
        <v>21</v>
      </c>
      <c r="C3537" s="383" t="s">
        <v>12</v>
      </c>
      <c r="D3537" s="383" t="s">
        <v>22</v>
      </c>
      <c r="E3537" s="383" t="s">
        <v>658</v>
      </c>
      <c r="F3537" s="383" t="s">
        <v>10</v>
      </c>
      <c r="G3537" s="384">
        <v>51273</v>
      </c>
      <c r="H3537" s="383" t="s">
        <v>733</v>
      </c>
      <c r="I3537" s="383" t="s">
        <v>735</v>
      </c>
      <c r="J3537" s="383" t="s">
        <v>617</v>
      </c>
      <c r="K3537" s="383" t="s">
        <v>618</v>
      </c>
      <c r="L3537" s="384">
        <v>0</v>
      </c>
      <c r="M3537" s="383" t="s">
        <v>626</v>
      </c>
      <c r="N3537" s="383" t="s">
        <v>620</v>
      </c>
      <c r="O3537" s="383" t="s">
        <v>230</v>
      </c>
    </row>
    <row r="3538" spans="1:15">
      <c r="A3538" s="385">
        <v>42006</v>
      </c>
      <c r="B3538" s="383" t="s">
        <v>663</v>
      </c>
      <c r="C3538" s="383" t="s">
        <v>664</v>
      </c>
      <c r="D3538" s="383" t="s">
        <v>22</v>
      </c>
      <c r="E3538" s="383" t="s">
        <v>665</v>
      </c>
      <c r="F3538" s="383" t="s">
        <v>10</v>
      </c>
      <c r="G3538" s="384">
        <v>25000</v>
      </c>
      <c r="H3538" s="383" t="s">
        <v>704</v>
      </c>
      <c r="I3538" s="383" t="s">
        <v>716</v>
      </c>
      <c r="J3538" s="383" t="s">
        <v>617</v>
      </c>
      <c r="K3538" s="383" t="s">
        <v>618</v>
      </c>
      <c r="L3538" s="384">
        <v>6319</v>
      </c>
      <c r="M3538" s="383" t="s">
        <v>627</v>
      </c>
      <c r="N3538" s="383" t="s">
        <v>620</v>
      </c>
      <c r="O3538" s="383" t="s">
        <v>230</v>
      </c>
    </row>
    <row r="3539" spans="1:15">
      <c r="A3539" s="385">
        <v>42007</v>
      </c>
      <c r="B3539" s="383" t="s">
        <v>663</v>
      </c>
      <c r="C3539" s="383" t="s">
        <v>664</v>
      </c>
      <c r="D3539" s="383" t="s">
        <v>22</v>
      </c>
      <c r="E3539" s="383" t="s">
        <v>665</v>
      </c>
      <c r="F3539" s="383" t="s">
        <v>10</v>
      </c>
      <c r="G3539" s="384">
        <v>25000</v>
      </c>
      <c r="H3539" s="383" t="s">
        <v>704</v>
      </c>
      <c r="I3539" s="383" t="s">
        <v>716</v>
      </c>
      <c r="J3539" s="383" t="s">
        <v>617</v>
      </c>
      <c r="K3539" s="383" t="s">
        <v>618</v>
      </c>
      <c r="L3539" s="384">
        <v>8221</v>
      </c>
      <c r="M3539" s="383" t="s">
        <v>627</v>
      </c>
      <c r="N3539" s="383" t="s">
        <v>620</v>
      </c>
      <c r="O3539" s="383" t="s">
        <v>230</v>
      </c>
    </row>
    <row r="3540" spans="1:15">
      <c r="A3540" s="385">
        <v>42008</v>
      </c>
      <c r="B3540" s="383" t="s">
        <v>663</v>
      </c>
      <c r="C3540" s="383" t="s">
        <v>664</v>
      </c>
      <c r="D3540" s="383" t="s">
        <v>22</v>
      </c>
      <c r="E3540" s="383" t="s">
        <v>665</v>
      </c>
      <c r="F3540" s="383" t="s">
        <v>10</v>
      </c>
      <c r="G3540" s="384">
        <v>25000</v>
      </c>
      <c r="H3540" s="383" t="s">
        <v>704</v>
      </c>
      <c r="I3540" s="383" t="s">
        <v>716</v>
      </c>
      <c r="J3540" s="383" t="s">
        <v>617</v>
      </c>
      <c r="K3540" s="383" t="s">
        <v>618</v>
      </c>
      <c r="L3540" s="384">
        <v>8501</v>
      </c>
      <c r="M3540" s="383" t="s">
        <v>627</v>
      </c>
      <c r="N3540" s="383" t="s">
        <v>620</v>
      </c>
      <c r="O3540" s="383" t="s">
        <v>230</v>
      </c>
    </row>
    <row r="3541" spans="1:15">
      <c r="A3541" s="385">
        <v>42009</v>
      </c>
      <c r="B3541" s="383" t="s">
        <v>11</v>
      </c>
      <c r="C3541" s="383" t="s">
        <v>12</v>
      </c>
      <c r="D3541" s="383" t="s">
        <v>13</v>
      </c>
      <c r="E3541" s="383" t="s">
        <v>678</v>
      </c>
      <c r="F3541" s="383" t="s">
        <v>10</v>
      </c>
      <c r="G3541" s="384">
        <v>110</v>
      </c>
      <c r="H3541" s="383" t="s">
        <v>726</v>
      </c>
      <c r="I3541" s="383" t="s">
        <v>727</v>
      </c>
      <c r="J3541" s="383" t="s">
        <v>617</v>
      </c>
      <c r="K3541" s="383" t="s">
        <v>618</v>
      </c>
      <c r="L3541" s="384">
        <v>9088</v>
      </c>
      <c r="M3541" s="383" t="s">
        <v>627</v>
      </c>
      <c r="N3541" s="383" t="s">
        <v>620</v>
      </c>
      <c r="O3541" s="383" t="s">
        <v>230</v>
      </c>
    </row>
    <row r="3542" spans="1:15">
      <c r="A3542" s="385">
        <v>42010</v>
      </c>
      <c r="B3542" s="383" t="s">
        <v>11</v>
      </c>
      <c r="C3542" s="383" t="s">
        <v>12</v>
      </c>
      <c r="D3542" s="383" t="s">
        <v>13</v>
      </c>
      <c r="E3542" s="383" t="s">
        <v>678</v>
      </c>
      <c r="F3542" s="383" t="s">
        <v>10</v>
      </c>
      <c r="G3542" s="384">
        <v>110</v>
      </c>
      <c r="H3542" s="383" t="s">
        <v>726</v>
      </c>
      <c r="I3542" s="383" t="s">
        <v>727</v>
      </c>
      <c r="J3542" s="383" t="s">
        <v>617</v>
      </c>
      <c r="K3542" s="383" t="s">
        <v>618</v>
      </c>
      <c r="L3542" s="384">
        <v>9280</v>
      </c>
      <c r="M3542" s="383" t="s">
        <v>629</v>
      </c>
      <c r="N3542" s="383" t="s">
        <v>620</v>
      </c>
      <c r="O3542" s="383" t="s">
        <v>230</v>
      </c>
    </row>
    <row r="3543" spans="1:15">
      <c r="A3543" s="385">
        <v>42011</v>
      </c>
      <c r="B3543" s="383" t="s">
        <v>663</v>
      </c>
      <c r="C3543" s="383" t="s">
        <v>664</v>
      </c>
      <c r="D3543" s="383" t="s">
        <v>22</v>
      </c>
      <c r="E3543" s="383" t="s">
        <v>665</v>
      </c>
      <c r="F3543" s="383" t="s">
        <v>10</v>
      </c>
      <c r="G3543" s="384">
        <v>25000</v>
      </c>
      <c r="H3543" s="383" t="s">
        <v>704</v>
      </c>
      <c r="I3543" s="383" t="s">
        <v>716</v>
      </c>
      <c r="J3543" s="383" t="s">
        <v>617</v>
      </c>
      <c r="K3543" s="383" t="s">
        <v>618</v>
      </c>
      <c r="L3543" s="384">
        <v>9280</v>
      </c>
      <c r="M3543" s="383" t="s">
        <v>629</v>
      </c>
      <c r="N3543" s="383" t="s">
        <v>620</v>
      </c>
      <c r="O3543" s="383" t="s">
        <v>230</v>
      </c>
    </row>
    <row r="3544" spans="1:15">
      <c r="A3544" s="385">
        <v>42012</v>
      </c>
      <c r="B3544" s="383" t="s">
        <v>21</v>
      </c>
      <c r="C3544" s="383" t="s">
        <v>12</v>
      </c>
      <c r="D3544" s="383" t="s">
        <v>22</v>
      </c>
      <c r="E3544" s="383" t="s">
        <v>658</v>
      </c>
      <c r="F3544" s="383" t="s">
        <v>10</v>
      </c>
      <c r="G3544" s="384">
        <v>37428</v>
      </c>
      <c r="H3544" s="383" t="s">
        <v>733</v>
      </c>
      <c r="I3544" s="383" t="s">
        <v>735</v>
      </c>
      <c r="J3544" s="383" t="s">
        <v>617</v>
      </c>
      <c r="K3544" s="383" t="s">
        <v>618</v>
      </c>
      <c r="L3544" s="384">
        <v>9280</v>
      </c>
      <c r="M3544" s="383" t="s">
        <v>630</v>
      </c>
      <c r="N3544" s="383" t="s">
        <v>620</v>
      </c>
      <c r="O3544" s="383" t="s">
        <v>230</v>
      </c>
    </row>
    <row r="3545" spans="1:15">
      <c r="A3545" s="385">
        <v>42013</v>
      </c>
      <c r="B3545" s="383" t="s">
        <v>21</v>
      </c>
      <c r="C3545" s="383" t="s">
        <v>12</v>
      </c>
      <c r="D3545" s="383" t="s">
        <v>22</v>
      </c>
      <c r="E3545" s="383" t="s">
        <v>658</v>
      </c>
      <c r="F3545" s="383" t="s">
        <v>10</v>
      </c>
      <c r="G3545" s="384">
        <v>37428</v>
      </c>
      <c r="H3545" s="383" t="s">
        <v>733</v>
      </c>
      <c r="I3545" s="383" t="s">
        <v>735</v>
      </c>
      <c r="J3545" s="383" t="s">
        <v>617</v>
      </c>
      <c r="K3545" s="383" t="s">
        <v>618</v>
      </c>
      <c r="L3545" s="384">
        <v>9280</v>
      </c>
      <c r="M3545" s="383" t="s">
        <v>630</v>
      </c>
      <c r="N3545" s="383" t="s">
        <v>620</v>
      </c>
      <c r="O3545" s="383" t="s">
        <v>230</v>
      </c>
    </row>
    <row r="3546" spans="1:15">
      <c r="A3546" s="385">
        <v>42014</v>
      </c>
      <c r="B3546" s="383" t="s">
        <v>663</v>
      </c>
      <c r="C3546" s="383" t="s">
        <v>664</v>
      </c>
      <c r="D3546" s="383" t="s">
        <v>22</v>
      </c>
      <c r="E3546" s="383" t="s">
        <v>665</v>
      </c>
      <c r="F3546" s="383" t="s">
        <v>10</v>
      </c>
      <c r="G3546" s="384">
        <v>32222</v>
      </c>
      <c r="H3546" s="383" t="s">
        <v>704</v>
      </c>
      <c r="I3546" s="383" t="s">
        <v>711</v>
      </c>
      <c r="J3546" s="383" t="s">
        <v>617</v>
      </c>
      <c r="K3546" s="383" t="s">
        <v>618</v>
      </c>
      <c r="L3546" s="384">
        <v>9280</v>
      </c>
      <c r="M3546" s="383" t="s">
        <v>630</v>
      </c>
      <c r="N3546" s="383" t="s">
        <v>620</v>
      </c>
      <c r="O3546" s="383" t="s">
        <v>230</v>
      </c>
    </row>
    <row r="3547" spans="1:15">
      <c r="A3547" s="385">
        <v>42015</v>
      </c>
      <c r="B3547" s="383" t="s">
        <v>663</v>
      </c>
      <c r="C3547" s="383" t="s">
        <v>664</v>
      </c>
      <c r="D3547" s="383" t="s">
        <v>22</v>
      </c>
      <c r="E3547" s="383" t="s">
        <v>665</v>
      </c>
      <c r="F3547" s="383" t="s">
        <v>10</v>
      </c>
      <c r="G3547" s="384">
        <v>32222</v>
      </c>
      <c r="H3547" s="383" t="s">
        <v>704</v>
      </c>
      <c r="I3547" s="383" t="s">
        <v>711</v>
      </c>
      <c r="J3547" s="383" t="s">
        <v>617</v>
      </c>
      <c r="K3547" s="383" t="s">
        <v>618</v>
      </c>
      <c r="L3547" s="384">
        <v>9280</v>
      </c>
      <c r="M3547" s="383" t="s">
        <v>630</v>
      </c>
      <c r="N3547" s="383" t="s">
        <v>620</v>
      </c>
      <c r="O3547" s="383" t="s">
        <v>230</v>
      </c>
    </row>
    <row r="3548" spans="1:15">
      <c r="A3548" s="385">
        <v>42016</v>
      </c>
      <c r="B3548" s="383" t="s">
        <v>663</v>
      </c>
      <c r="C3548" s="383" t="s">
        <v>664</v>
      </c>
      <c r="D3548" s="383" t="s">
        <v>22</v>
      </c>
      <c r="E3548" s="383" t="s">
        <v>665</v>
      </c>
      <c r="F3548" s="383" t="s">
        <v>10</v>
      </c>
      <c r="G3548" s="384">
        <v>32222</v>
      </c>
      <c r="H3548" s="383" t="s">
        <v>704</v>
      </c>
      <c r="I3548" s="383" t="s">
        <v>711</v>
      </c>
      <c r="J3548" s="383" t="s">
        <v>617</v>
      </c>
      <c r="K3548" s="383" t="s">
        <v>618</v>
      </c>
      <c r="L3548" s="384">
        <v>9280</v>
      </c>
      <c r="M3548" s="383" t="s">
        <v>630</v>
      </c>
      <c r="N3548" s="383" t="s">
        <v>620</v>
      </c>
      <c r="O3548" s="383" t="s">
        <v>230</v>
      </c>
    </row>
    <row r="3549" spans="1:15">
      <c r="A3549" s="385">
        <v>42017</v>
      </c>
      <c r="B3549" s="383" t="s">
        <v>663</v>
      </c>
      <c r="C3549" s="383" t="s">
        <v>664</v>
      </c>
      <c r="D3549" s="383" t="s">
        <v>22</v>
      </c>
      <c r="E3549" s="383" t="s">
        <v>665</v>
      </c>
      <c r="F3549" s="383" t="s">
        <v>10</v>
      </c>
      <c r="G3549" s="384">
        <v>32222</v>
      </c>
      <c r="H3549" s="383" t="s">
        <v>704</v>
      </c>
      <c r="I3549" s="383" t="s">
        <v>711</v>
      </c>
      <c r="J3549" s="383" t="s">
        <v>617</v>
      </c>
      <c r="K3549" s="383" t="s">
        <v>618</v>
      </c>
      <c r="L3549" s="384">
        <v>9280</v>
      </c>
      <c r="M3549" s="383" t="s">
        <v>631</v>
      </c>
      <c r="N3549" s="383" t="s">
        <v>620</v>
      </c>
      <c r="O3549" s="383" t="s">
        <v>230</v>
      </c>
    </row>
    <row r="3550" spans="1:15">
      <c r="A3550" s="385">
        <v>42018</v>
      </c>
      <c r="B3550" s="383" t="s">
        <v>663</v>
      </c>
      <c r="C3550" s="383" t="s">
        <v>664</v>
      </c>
      <c r="D3550" s="383" t="s">
        <v>22</v>
      </c>
      <c r="E3550" s="383" t="s">
        <v>665</v>
      </c>
      <c r="F3550" s="383" t="s">
        <v>10</v>
      </c>
      <c r="G3550" s="384">
        <v>28000</v>
      </c>
      <c r="H3550" s="383" t="s">
        <v>704</v>
      </c>
      <c r="I3550" s="383" t="s">
        <v>714</v>
      </c>
      <c r="J3550" s="383" t="s">
        <v>617</v>
      </c>
      <c r="K3550" s="383" t="s">
        <v>618</v>
      </c>
      <c r="L3550" s="384">
        <v>9804</v>
      </c>
      <c r="M3550" s="383" t="s">
        <v>631</v>
      </c>
      <c r="N3550" s="383" t="s">
        <v>620</v>
      </c>
      <c r="O3550" s="383" t="s">
        <v>230</v>
      </c>
    </row>
    <row r="3551" spans="1:15">
      <c r="A3551" s="385">
        <v>42019</v>
      </c>
      <c r="B3551" s="383" t="s">
        <v>663</v>
      </c>
      <c r="C3551" s="383" t="s">
        <v>664</v>
      </c>
      <c r="D3551" s="383" t="s">
        <v>22</v>
      </c>
      <c r="E3551" s="383" t="s">
        <v>665</v>
      </c>
      <c r="F3551" s="383" t="s">
        <v>10</v>
      </c>
      <c r="G3551" s="384">
        <v>2860</v>
      </c>
      <c r="H3551" s="383" t="s">
        <v>704</v>
      </c>
      <c r="I3551" s="383" t="s">
        <v>709</v>
      </c>
      <c r="J3551" s="383" t="s">
        <v>617</v>
      </c>
      <c r="K3551" s="383" t="s">
        <v>618</v>
      </c>
      <c r="L3551" s="384">
        <v>11627</v>
      </c>
      <c r="M3551" s="383" t="s">
        <v>631</v>
      </c>
      <c r="N3551" s="383" t="s">
        <v>620</v>
      </c>
      <c r="O3551" s="383" t="s">
        <v>230</v>
      </c>
    </row>
    <row r="3552" spans="1:15">
      <c r="A3552" s="385">
        <v>42021</v>
      </c>
      <c r="B3552" s="383" t="s">
        <v>663</v>
      </c>
      <c r="C3552" s="383" t="s">
        <v>664</v>
      </c>
      <c r="D3552" s="383" t="s">
        <v>22</v>
      </c>
      <c r="E3552" s="383" t="s">
        <v>665</v>
      </c>
      <c r="F3552" s="383" t="s">
        <v>10</v>
      </c>
      <c r="G3552" s="384">
        <v>2860</v>
      </c>
      <c r="H3552" s="383" t="s">
        <v>704</v>
      </c>
      <c r="I3552" s="383" t="s">
        <v>709</v>
      </c>
      <c r="J3552" s="383" t="s">
        <v>617</v>
      </c>
      <c r="K3552" s="383" t="s">
        <v>618</v>
      </c>
      <c r="L3552" s="384">
        <v>12650</v>
      </c>
      <c r="M3552" s="383" t="s">
        <v>632</v>
      </c>
      <c r="N3552" s="383" t="s">
        <v>620</v>
      </c>
      <c r="O3552" s="383" t="s">
        <v>230</v>
      </c>
    </row>
    <row r="3553" spans="1:15">
      <c r="A3553" s="385">
        <v>42020</v>
      </c>
      <c r="B3553" s="383" t="s">
        <v>663</v>
      </c>
      <c r="C3553" s="383" t="s">
        <v>664</v>
      </c>
      <c r="D3553" s="383" t="s">
        <v>22</v>
      </c>
      <c r="E3553" s="383" t="s">
        <v>665</v>
      </c>
      <c r="F3553" s="383" t="s">
        <v>10</v>
      </c>
      <c r="G3553" s="384">
        <v>57882</v>
      </c>
      <c r="H3553" s="383" t="s">
        <v>704</v>
      </c>
      <c r="I3553" s="383" t="s">
        <v>762</v>
      </c>
      <c r="J3553" s="383" t="s">
        <v>617</v>
      </c>
      <c r="K3553" s="383" t="s">
        <v>618</v>
      </c>
      <c r="L3553" s="384">
        <v>12650</v>
      </c>
      <c r="M3553" s="383" t="s">
        <v>631</v>
      </c>
      <c r="N3553" s="383" t="s">
        <v>620</v>
      </c>
      <c r="O3553" s="383" t="s">
        <v>230</v>
      </c>
    </row>
    <row r="3554" spans="1:15">
      <c r="A3554" s="385">
        <v>42022</v>
      </c>
      <c r="B3554" s="383" t="s">
        <v>663</v>
      </c>
      <c r="C3554" s="383" t="s">
        <v>664</v>
      </c>
      <c r="D3554" s="383" t="s">
        <v>22</v>
      </c>
      <c r="E3554" s="383" t="s">
        <v>665</v>
      </c>
      <c r="F3554" s="383" t="s">
        <v>10</v>
      </c>
      <c r="G3554" s="384">
        <v>2860</v>
      </c>
      <c r="H3554" s="383" t="s">
        <v>704</v>
      </c>
      <c r="I3554" s="383" t="s">
        <v>709</v>
      </c>
      <c r="J3554" s="383" t="s">
        <v>617</v>
      </c>
      <c r="K3554" s="383" t="s">
        <v>618</v>
      </c>
      <c r="L3554" s="384">
        <v>12650</v>
      </c>
      <c r="M3554" s="383" t="s">
        <v>632</v>
      </c>
      <c r="N3554" s="383" t="s">
        <v>620</v>
      </c>
      <c r="O3554" s="383" t="s">
        <v>230</v>
      </c>
    </row>
    <row r="3555" spans="1:15">
      <c r="A3555" s="385">
        <v>42023</v>
      </c>
      <c r="B3555" s="383" t="s">
        <v>663</v>
      </c>
      <c r="C3555" s="383" t="s">
        <v>664</v>
      </c>
      <c r="D3555" s="383" t="s">
        <v>22</v>
      </c>
      <c r="E3555" s="383" t="s">
        <v>665</v>
      </c>
      <c r="F3555" s="383" t="s">
        <v>10</v>
      </c>
      <c r="G3555" s="384">
        <v>2860</v>
      </c>
      <c r="H3555" s="383" t="s">
        <v>704</v>
      </c>
      <c r="I3555" s="383" t="s">
        <v>709</v>
      </c>
      <c r="J3555" s="383" t="s">
        <v>617</v>
      </c>
      <c r="K3555" s="383" t="s">
        <v>618</v>
      </c>
      <c r="L3555" s="384">
        <v>12650</v>
      </c>
      <c r="M3555" s="383" t="s">
        <v>632</v>
      </c>
      <c r="N3555" s="383" t="s">
        <v>620</v>
      </c>
      <c r="O3555" s="383" t="s">
        <v>230</v>
      </c>
    </row>
    <row r="3556" spans="1:15">
      <c r="A3556" s="385">
        <v>42024</v>
      </c>
      <c r="B3556" s="383" t="s">
        <v>663</v>
      </c>
      <c r="C3556" s="383" t="s">
        <v>664</v>
      </c>
      <c r="D3556" s="383" t="s">
        <v>22</v>
      </c>
      <c r="E3556" s="383" t="s">
        <v>665</v>
      </c>
      <c r="F3556" s="383" t="s">
        <v>10</v>
      </c>
      <c r="G3556" s="384">
        <v>2860</v>
      </c>
      <c r="H3556" s="383" t="s">
        <v>704</v>
      </c>
      <c r="I3556" s="383" t="s">
        <v>709</v>
      </c>
      <c r="J3556" s="383" t="s">
        <v>617</v>
      </c>
      <c r="K3556" s="383" t="s">
        <v>618</v>
      </c>
      <c r="L3556" s="384">
        <v>12775</v>
      </c>
      <c r="M3556" s="383" t="s">
        <v>633</v>
      </c>
      <c r="N3556" s="383" t="s">
        <v>620</v>
      </c>
      <c r="O3556" s="383" t="s">
        <v>230</v>
      </c>
    </row>
    <row r="3557" spans="1:15">
      <c r="A3557" s="385">
        <v>42025</v>
      </c>
      <c r="B3557" s="383" t="s">
        <v>663</v>
      </c>
      <c r="C3557" s="383" t="s">
        <v>664</v>
      </c>
      <c r="D3557" s="383" t="s">
        <v>22</v>
      </c>
      <c r="E3557" s="383" t="s">
        <v>665</v>
      </c>
      <c r="F3557" s="383" t="s">
        <v>10</v>
      </c>
      <c r="G3557" s="384">
        <v>2860</v>
      </c>
      <c r="H3557" s="383" t="s">
        <v>704</v>
      </c>
      <c r="I3557" s="383" t="s">
        <v>709</v>
      </c>
      <c r="J3557" s="383" t="s">
        <v>617</v>
      </c>
      <c r="K3557" s="383" t="s">
        <v>618</v>
      </c>
      <c r="L3557" s="384">
        <v>14695</v>
      </c>
      <c r="M3557" s="383" t="s">
        <v>633</v>
      </c>
      <c r="N3557" s="383" t="s">
        <v>620</v>
      </c>
      <c r="O3557" s="383" t="s">
        <v>230</v>
      </c>
    </row>
    <row r="3558" spans="1:15">
      <c r="A3558" s="385">
        <v>42026</v>
      </c>
      <c r="B3558" s="383" t="s">
        <v>663</v>
      </c>
      <c r="C3558" s="383" t="s">
        <v>664</v>
      </c>
      <c r="D3558" s="383" t="s">
        <v>22</v>
      </c>
      <c r="E3558" s="383" t="s">
        <v>665</v>
      </c>
      <c r="F3558" s="383" t="s">
        <v>10</v>
      </c>
      <c r="G3558" s="384">
        <v>2860</v>
      </c>
      <c r="H3558" s="383" t="s">
        <v>704</v>
      </c>
      <c r="I3558" s="383" t="s">
        <v>709</v>
      </c>
      <c r="J3558" s="383" t="s">
        <v>617</v>
      </c>
      <c r="K3558" s="383" t="s">
        <v>618</v>
      </c>
      <c r="L3558" s="384">
        <v>15922</v>
      </c>
      <c r="M3558" s="383" t="s">
        <v>633</v>
      </c>
      <c r="N3558" s="383" t="s">
        <v>620</v>
      </c>
      <c r="O3558" s="383" t="s">
        <v>230</v>
      </c>
    </row>
    <row r="3559" spans="1:15">
      <c r="A3559" s="385">
        <v>42027</v>
      </c>
      <c r="B3559" s="383" t="s">
        <v>663</v>
      </c>
      <c r="C3559" s="383" t="s">
        <v>664</v>
      </c>
      <c r="D3559" s="383" t="s">
        <v>22</v>
      </c>
      <c r="E3559" s="383" t="s">
        <v>665</v>
      </c>
      <c r="F3559" s="383" t="s">
        <v>10</v>
      </c>
      <c r="G3559" s="384">
        <v>2860</v>
      </c>
      <c r="H3559" s="383" t="s">
        <v>704</v>
      </c>
      <c r="I3559" s="383" t="s">
        <v>709</v>
      </c>
      <c r="J3559" s="383" t="s">
        <v>617</v>
      </c>
      <c r="K3559" s="383" t="s">
        <v>618</v>
      </c>
      <c r="L3559" s="384">
        <v>17245</v>
      </c>
      <c r="M3559" s="383" t="s">
        <v>633</v>
      </c>
      <c r="N3559" s="383" t="s">
        <v>620</v>
      </c>
      <c r="O3559" s="383" t="s">
        <v>230</v>
      </c>
    </row>
    <row r="3560" spans="1:15">
      <c r="A3560" s="385">
        <v>42028</v>
      </c>
      <c r="B3560" s="383" t="s">
        <v>663</v>
      </c>
      <c r="C3560" s="383" t="s">
        <v>664</v>
      </c>
      <c r="D3560" s="383" t="s">
        <v>22</v>
      </c>
      <c r="E3560" s="383" t="s">
        <v>665</v>
      </c>
      <c r="F3560" s="383" t="s">
        <v>10</v>
      </c>
      <c r="G3560" s="384">
        <v>2860</v>
      </c>
      <c r="H3560" s="383" t="s">
        <v>704</v>
      </c>
      <c r="I3560" s="383" t="s">
        <v>709</v>
      </c>
      <c r="J3560" s="383" t="s">
        <v>617</v>
      </c>
      <c r="K3560" s="383" t="s">
        <v>618</v>
      </c>
      <c r="L3560" s="384">
        <v>18650</v>
      </c>
      <c r="M3560" s="383" t="s">
        <v>633</v>
      </c>
      <c r="N3560" s="383" t="s">
        <v>620</v>
      </c>
      <c r="O3560" s="383" t="s">
        <v>230</v>
      </c>
    </row>
    <row r="3561" spans="1:15">
      <c r="A3561" s="385">
        <v>42029</v>
      </c>
      <c r="B3561" s="383" t="s">
        <v>663</v>
      </c>
      <c r="C3561" s="383" t="s">
        <v>664</v>
      </c>
      <c r="D3561" s="383" t="s">
        <v>22</v>
      </c>
      <c r="E3561" s="383" t="s">
        <v>665</v>
      </c>
      <c r="F3561" s="383" t="s">
        <v>10</v>
      </c>
      <c r="G3561" s="384">
        <v>2860</v>
      </c>
      <c r="H3561" s="383" t="s">
        <v>704</v>
      </c>
      <c r="I3561" s="383" t="s">
        <v>709</v>
      </c>
      <c r="J3561" s="383" t="s">
        <v>617</v>
      </c>
      <c r="K3561" s="383" t="s">
        <v>618</v>
      </c>
      <c r="L3561" s="384">
        <v>18650</v>
      </c>
      <c r="M3561" s="383" t="s">
        <v>633</v>
      </c>
      <c r="N3561" s="383" t="s">
        <v>620</v>
      </c>
      <c r="O3561" s="383" t="s">
        <v>230</v>
      </c>
    </row>
    <row r="3562" spans="1:15">
      <c r="A3562" s="385">
        <v>42030</v>
      </c>
      <c r="B3562" s="383" t="s">
        <v>663</v>
      </c>
      <c r="C3562" s="383" t="s">
        <v>664</v>
      </c>
      <c r="D3562" s="383" t="s">
        <v>22</v>
      </c>
      <c r="E3562" s="383" t="s">
        <v>665</v>
      </c>
      <c r="F3562" s="383" t="s">
        <v>10</v>
      </c>
      <c r="G3562" s="384">
        <v>2860</v>
      </c>
      <c r="H3562" s="383" t="s">
        <v>704</v>
      </c>
      <c r="I3562" s="383" t="s">
        <v>709</v>
      </c>
      <c r="J3562" s="383" t="s">
        <v>617</v>
      </c>
      <c r="K3562" s="383" t="s">
        <v>618</v>
      </c>
      <c r="L3562" s="384">
        <v>18650</v>
      </c>
      <c r="M3562" s="383" t="s">
        <v>634</v>
      </c>
      <c r="N3562" s="383" t="s">
        <v>620</v>
      </c>
      <c r="O3562" s="383" t="s">
        <v>230</v>
      </c>
    </row>
    <row r="3563" spans="1:15">
      <c r="A3563" s="385">
        <v>42031</v>
      </c>
      <c r="B3563" s="383" t="s">
        <v>663</v>
      </c>
      <c r="C3563" s="383" t="s">
        <v>664</v>
      </c>
      <c r="D3563" s="383" t="s">
        <v>22</v>
      </c>
      <c r="E3563" s="383" t="s">
        <v>665</v>
      </c>
      <c r="F3563" s="383" t="s">
        <v>10</v>
      </c>
      <c r="G3563" s="384">
        <v>2860</v>
      </c>
      <c r="H3563" s="383" t="s">
        <v>704</v>
      </c>
      <c r="I3563" s="383" t="s">
        <v>709</v>
      </c>
      <c r="J3563" s="383" t="s">
        <v>617</v>
      </c>
      <c r="K3563" s="383" t="s">
        <v>618</v>
      </c>
      <c r="L3563" s="384">
        <v>18650</v>
      </c>
      <c r="M3563" s="383" t="s">
        <v>634</v>
      </c>
      <c r="N3563" s="383" t="s">
        <v>620</v>
      </c>
      <c r="O3563" s="383" t="s">
        <v>230</v>
      </c>
    </row>
    <row r="3564" spans="1:15">
      <c r="A3564" s="385">
        <v>42032</v>
      </c>
      <c r="B3564" s="383" t="s">
        <v>663</v>
      </c>
      <c r="C3564" s="383" t="s">
        <v>664</v>
      </c>
      <c r="D3564" s="383" t="s">
        <v>22</v>
      </c>
      <c r="E3564" s="383" t="s">
        <v>665</v>
      </c>
      <c r="F3564" s="383" t="s">
        <v>10</v>
      </c>
      <c r="G3564" s="384">
        <v>2860</v>
      </c>
      <c r="H3564" s="383" t="s">
        <v>704</v>
      </c>
      <c r="I3564" s="383" t="s">
        <v>709</v>
      </c>
      <c r="J3564" s="383" t="s">
        <v>617</v>
      </c>
      <c r="K3564" s="383" t="s">
        <v>618</v>
      </c>
      <c r="L3564" s="384">
        <v>18650</v>
      </c>
      <c r="M3564" s="383" t="s">
        <v>634</v>
      </c>
      <c r="N3564" s="383" t="s">
        <v>620</v>
      </c>
      <c r="O3564" s="383" t="s">
        <v>230</v>
      </c>
    </row>
    <row r="3565" spans="1:15">
      <c r="A3565" s="385">
        <v>42033</v>
      </c>
      <c r="B3565" s="383" t="s">
        <v>663</v>
      </c>
      <c r="C3565" s="383" t="s">
        <v>664</v>
      </c>
      <c r="D3565" s="383" t="s">
        <v>22</v>
      </c>
      <c r="E3565" s="383" t="s">
        <v>665</v>
      </c>
      <c r="F3565" s="383" t="s">
        <v>10</v>
      </c>
      <c r="G3565" s="384">
        <v>2860</v>
      </c>
      <c r="H3565" s="383" t="s">
        <v>704</v>
      </c>
      <c r="I3565" s="383" t="s">
        <v>709</v>
      </c>
      <c r="J3565" s="383" t="s">
        <v>617</v>
      </c>
      <c r="K3565" s="383" t="s">
        <v>618</v>
      </c>
      <c r="L3565" s="384">
        <v>18650</v>
      </c>
      <c r="M3565" s="383" t="s">
        <v>634</v>
      </c>
      <c r="N3565" s="383" t="s">
        <v>620</v>
      </c>
      <c r="O3565" s="383" t="s">
        <v>230</v>
      </c>
    </row>
    <row r="3566" spans="1:15">
      <c r="A3566" s="385">
        <v>42034</v>
      </c>
      <c r="B3566" s="383" t="s">
        <v>663</v>
      </c>
      <c r="C3566" s="383" t="s">
        <v>664</v>
      </c>
      <c r="D3566" s="383" t="s">
        <v>22</v>
      </c>
      <c r="E3566" s="383" t="s">
        <v>665</v>
      </c>
      <c r="F3566" s="383" t="s">
        <v>10</v>
      </c>
      <c r="G3566" s="384">
        <v>2185</v>
      </c>
      <c r="H3566" s="383" t="s">
        <v>704</v>
      </c>
      <c r="I3566" s="383" t="s">
        <v>705</v>
      </c>
      <c r="J3566" s="383" t="s">
        <v>617</v>
      </c>
      <c r="K3566" s="383" t="s">
        <v>618</v>
      </c>
      <c r="L3566" s="384">
        <v>18650</v>
      </c>
      <c r="M3566" s="383" t="s">
        <v>634</v>
      </c>
      <c r="N3566" s="383" t="s">
        <v>620</v>
      </c>
      <c r="O3566" s="383" t="s">
        <v>230</v>
      </c>
    </row>
    <row r="3567" spans="1:15">
      <c r="A3567" s="385">
        <v>42035</v>
      </c>
      <c r="B3567" s="383" t="s">
        <v>663</v>
      </c>
      <c r="C3567" s="383" t="s">
        <v>664</v>
      </c>
      <c r="D3567" s="383" t="s">
        <v>22</v>
      </c>
      <c r="E3567" s="383" t="s">
        <v>665</v>
      </c>
      <c r="F3567" s="383" t="s">
        <v>10</v>
      </c>
      <c r="G3567" s="384">
        <v>2860</v>
      </c>
      <c r="H3567" s="383" t="s">
        <v>704</v>
      </c>
      <c r="I3567" s="383" t="s">
        <v>709</v>
      </c>
      <c r="J3567" s="383" t="s">
        <v>617</v>
      </c>
      <c r="K3567" s="383" t="s">
        <v>618</v>
      </c>
      <c r="L3567" s="384">
        <v>18650</v>
      </c>
      <c r="M3567" s="383" t="s">
        <v>634</v>
      </c>
      <c r="N3567" s="383" t="s">
        <v>620</v>
      </c>
      <c r="O3567" s="383" t="s">
        <v>230</v>
      </c>
    </row>
    <row r="3568" spans="1:15">
      <c r="A3568" s="385">
        <v>42036</v>
      </c>
      <c r="B3568" s="383" t="s">
        <v>663</v>
      </c>
      <c r="C3568" s="383" t="s">
        <v>664</v>
      </c>
      <c r="D3568" s="383" t="s">
        <v>22</v>
      </c>
      <c r="E3568" s="383" t="s">
        <v>665</v>
      </c>
      <c r="F3568" s="383" t="s">
        <v>10</v>
      </c>
      <c r="G3568" s="384">
        <v>2860</v>
      </c>
      <c r="H3568" s="383" t="s">
        <v>704</v>
      </c>
      <c r="I3568" s="383" t="s">
        <v>709</v>
      </c>
      <c r="J3568" s="383" t="s">
        <v>617</v>
      </c>
      <c r="K3568" s="383" t="s">
        <v>618</v>
      </c>
      <c r="L3568" s="384">
        <v>18660</v>
      </c>
      <c r="M3568" s="383" t="s">
        <v>634</v>
      </c>
      <c r="N3568" s="383" t="s">
        <v>620</v>
      </c>
      <c r="O3568" s="383" t="s">
        <v>230</v>
      </c>
    </row>
    <row r="3569" spans="1:15">
      <c r="A3569" s="385">
        <v>42037</v>
      </c>
      <c r="B3569" s="383" t="s">
        <v>663</v>
      </c>
      <c r="C3569" s="383" t="s">
        <v>664</v>
      </c>
      <c r="D3569" s="383" t="s">
        <v>22</v>
      </c>
      <c r="E3569" s="383" t="s">
        <v>665</v>
      </c>
      <c r="F3569" s="383" t="s">
        <v>10</v>
      </c>
      <c r="G3569" s="384">
        <v>2860</v>
      </c>
      <c r="H3569" s="383" t="s">
        <v>704</v>
      </c>
      <c r="I3569" s="383" t="s">
        <v>709</v>
      </c>
      <c r="J3569" s="383" t="s">
        <v>617</v>
      </c>
      <c r="K3569" s="383" t="s">
        <v>618</v>
      </c>
      <c r="L3569" s="384">
        <v>18660</v>
      </c>
      <c r="M3569" s="383" t="s">
        <v>634</v>
      </c>
      <c r="N3569" s="383" t="s">
        <v>620</v>
      </c>
      <c r="O3569" s="383" t="s">
        <v>230</v>
      </c>
    </row>
    <row r="3570" spans="1:15">
      <c r="A3570" s="385">
        <v>42038</v>
      </c>
      <c r="B3570" s="383" t="s">
        <v>11</v>
      </c>
      <c r="C3570" s="383" t="s">
        <v>12</v>
      </c>
      <c r="D3570" s="383" t="s">
        <v>13</v>
      </c>
      <c r="E3570" s="383" t="s">
        <v>678</v>
      </c>
      <c r="F3570" s="383" t="s">
        <v>10</v>
      </c>
      <c r="G3570" s="384">
        <v>247</v>
      </c>
      <c r="H3570" s="383" t="s">
        <v>730</v>
      </c>
      <c r="I3570" s="383" t="s">
        <v>731</v>
      </c>
      <c r="J3570" s="383" t="s">
        <v>617</v>
      </c>
      <c r="K3570" s="383" t="s">
        <v>618</v>
      </c>
      <c r="L3570" s="384">
        <v>18660</v>
      </c>
      <c r="M3570" s="383" t="s">
        <v>634</v>
      </c>
      <c r="N3570" s="383" t="s">
        <v>620</v>
      </c>
      <c r="O3570" s="383" t="s">
        <v>230</v>
      </c>
    </row>
    <row r="3571" spans="1:15">
      <c r="A3571" s="385">
        <v>42039</v>
      </c>
      <c r="B3571" s="383" t="s">
        <v>663</v>
      </c>
      <c r="C3571" s="383" t="s">
        <v>664</v>
      </c>
      <c r="D3571" s="383" t="s">
        <v>22</v>
      </c>
      <c r="E3571" s="383" t="s">
        <v>665</v>
      </c>
      <c r="F3571" s="383" t="s">
        <v>10</v>
      </c>
      <c r="G3571" s="384">
        <v>2860</v>
      </c>
      <c r="H3571" s="383" t="s">
        <v>704</v>
      </c>
      <c r="I3571" s="383" t="s">
        <v>709</v>
      </c>
      <c r="J3571" s="383" t="s">
        <v>617</v>
      </c>
      <c r="K3571" s="383" t="s">
        <v>618</v>
      </c>
      <c r="L3571" s="384">
        <v>18660</v>
      </c>
      <c r="M3571" s="383" t="s">
        <v>634</v>
      </c>
      <c r="N3571" s="383" t="s">
        <v>620</v>
      </c>
      <c r="O3571" s="383" t="s">
        <v>230</v>
      </c>
    </row>
    <row r="3572" spans="1:15">
      <c r="A3572" s="385">
        <v>42040</v>
      </c>
      <c r="B3572" s="383" t="s">
        <v>663</v>
      </c>
      <c r="C3572" s="383" t="s">
        <v>664</v>
      </c>
      <c r="D3572" s="383" t="s">
        <v>22</v>
      </c>
      <c r="E3572" s="383" t="s">
        <v>665</v>
      </c>
      <c r="F3572" s="383" t="s">
        <v>10</v>
      </c>
      <c r="G3572" s="384">
        <v>2860</v>
      </c>
      <c r="H3572" s="383" t="s">
        <v>704</v>
      </c>
      <c r="I3572" s="383" t="s">
        <v>709</v>
      </c>
      <c r="J3572" s="383" t="s">
        <v>617</v>
      </c>
      <c r="K3572" s="383" t="s">
        <v>618</v>
      </c>
      <c r="L3572" s="384">
        <v>18761</v>
      </c>
      <c r="M3572" s="383" t="s">
        <v>635</v>
      </c>
      <c r="N3572" s="383" t="s">
        <v>620</v>
      </c>
      <c r="O3572" s="383" t="s">
        <v>230</v>
      </c>
    </row>
    <row r="3573" spans="1:15">
      <c r="A3573" s="385">
        <v>42041</v>
      </c>
      <c r="B3573" s="383" t="s">
        <v>663</v>
      </c>
      <c r="C3573" s="383" t="s">
        <v>664</v>
      </c>
      <c r="D3573" s="383" t="s">
        <v>22</v>
      </c>
      <c r="E3573" s="383" t="s">
        <v>665</v>
      </c>
      <c r="F3573" s="383" t="s">
        <v>10</v>
      </c>
      <c r="G3573" s="384">
        <v>2860</v>
      </c>
      <c r="H3573" s="383" t="s">
        <v>704</v>
      </c>
      <c r="I3573" s="383" t="s">
        <v>709</v>
      </c>
      <c r="J3573" s="383" t="s">
        <v>617</v>
      </c>
      <c r="K3573" s="383" t="s">
        <v>618</v>
      </c>
      <c r="L3573" s="384">
        <v>18761</v>
      </c>
      <c r="M3573" s="383" t="s">
        <v>635</v>
      </c>
      <c r="N3573" s="383" t="s">
        <v>620</v>
      </c>
      <c r="O3573" s="383" t="s">
        <v>230</v>
      </c>
    </row>
    <row r="3574" spans="1:15">
      <c r="A3574" s="385">
        <v>42042</v>
      </c>
      <c r="B3574" s="383" t="s">
        <v>663</v>
      </c>
      <c r="C3574" s="383" t="s">
        <v>664</v>
      </c>
      <c r="D3574" s="383" t="s">
        <v>22</v>
      </c>
      <c r="E3574" s="383" t="s">
        <v>665</v>
      </c>
      <c r="F3574" s="383" t="s">
        <v>10</v>
      </c>
      <c r="G3574" s="384">
        <v>2860</v>
      </c>
      <c r="H3574" s="383" t="s">
        <v>704</v>
      </c>
      <c r="I3574" s="383" t="s">
        <v>709</v>
      </c>
      <c r="J3574" s="383" t="s">
        <v>617</v>
      </c>
      <c r="K3574" s="383" t="s">
        <v>618</v>
      </c>
      <c r="L3574" s="384">
        <v>18800</v>
      </c>
      <c r="M3574" s="383" t="s">
        <v>635</v>
      </c>
      <c r="N3574" s="383" t="s">
        <v>620</v>
      </c>
      <c r="O3574" s="383" t="s">
        <v>230</v>
      </c>
    </row>
    <row r="3575" spans="1:15">
      <c r="A3575" s="385">
        <v>42043</v>
      </c>
      <c r="B3575" s="383" t="s">
        <v>663</v>
      </c>
      <c r="C3575" s="383" t="s">
        <v>664</v>
      </c>
      <c r="D3575" s="383" t="s">
        <v>22</v>
      </c>
      <c r="E3575" s="383" t="s">
        <v>665</v>
      </c>
      <c r="F3575" s="383" t="s">
        <v>10</v>
      </c>
      <c r="G3575" s="384">
        <v>2860</v>
      </c>
      <c r="H3575" s="383" t="s">
        <v>704</v>
      </c>
      <c r="I3575" s="383" t="s">
        <v>709</v>
      </c>
      <c r="J3575" s="383" t="s">
        <v>617</v>
      </c>
      <c r="K3575" s="383" t="s">
        <v>618</v>
      </c>
      <c r="L3575" s="384">
        <v>20258</v>
      </c>
      <c r="M3575" s="383" t="s">
        <v>635</v>
      </c>
      <c r="N3575" s="383" t="s">
        <v>620</v>
      </c>
      <c r="O3575" s="383" t="s">
        <v>230</v>
      </c>
    </row>
    <row r="3576" spans="1:15">
      <c r="A3576" s="385">
        <v>42044</v>
      </c>
      <c r="B3576" s="383" t="s">
        <v>663</v>
      </c>
      <c r="C3576" s="383" t="s">
        <v>664</v>
      </c>
      <c r="D3576" s="383" t="s">
        <v>22</v>
      </c>
      <c r="E3576" s="383" t="s">
        <v>665</v>
      </c>
      <c r="F3576" s="383" t="s">
        <v>10</v>
      </c>
      <c r="G3576" s="384">
        <v>2860</v>
      </c>
      <c r="H3576" s="383" t="s">
        <v>704</v>
      </c>
      <c r="I3576" s="383" t="s">
        <v>709</v>
      </c>
      <c r="J3576" s="383" t="s">
        <v>617</v>
      </c>
      <c r="K3576" s="383" t="s">
        <v>618</v>
      </c>
      <c r="L3576" s="384">
        <v>20833</v>
      </c>
      <c r="M3576" s="383" t="s">
        <v>635</v>
      </c>
      <c r="N3576" s="383" t="s">
        <v>620</v>
      </c>
      <c r="O3576" s="383" t="s">
        <v>230</v>
      </c>
    </row>
    <row r="3577" spans="1:15">
      <c r="A3577" s="385">
        <v>42045</v>
      </c>
      <c r="B3577" s="383" t="s">
        <v>663</v>
      </c>
      <c r="C3577" s="383" t="s">
        <v>664</v>
      </c>
      <c r="D3577" s="383" t="s">
        <v>22</v>
      </c>
      <c r="E3577" s="383" t="s">
        <v>665</v>
      </c>
      <c r="F3577" s="383" t="s">
        <v>10</v>
      </c>
      <c r="G3577" s="384">
        <v>2860</v>
      </c>
      <c r="H3577" s="383" t="s">
        <v>704</v>
      </c>
      <c r="I3577" s="383" t="s">
        <v>709</v>
      </c>
      <c r="J3577" s="383" t="s">
        <v>617</v>
      </c>
      <c r="K3577" s="383" t="s">
        <v>618</v>
      </c>
      <c r="L3577" s="384">
        <v>20833</v>
      </c>
      <c r="M3577" s="383" t="s">
        <v>635</v>
      </c>
      <c r="N3577" s="383" t="s">
        <v>620</v>
      </c>
      <c r="O3577" s="383" t="s">
        <v>230</v>
      </c>
    </row>
    <row r="3578" spans="1:15">
      <c r="A3578" s="385">
        <v>42046</v>
      </c>
      <c r="B3578" s="383" t="s">
        <v>663</v>
      </c>
      <c r="C3578" s="383" t="s">
        <v>664</v>
      </c>
      <c r="D3578" s="383" t="s">
        <v>22</v>
      </c>
      <c r="E3578" s="383" t="s">
        <v>665</v>
      </c>
      <c r="F3578" s="383" t="s">
        <v>10</v>
      </c>
      <c r="G3578" s="384">
        <v>2860</v>
      </c>
      <c r="H3578" s="383" t="s">
        <v>704</v>
      </c>
      <c r="I3578" s="383" t="s">
        <v>709</v>
      </c>
      <c r="J3578" s="383" t="s">
        <v>617</v>
      </c>
      <c r="K3578" s="383" t="s">
        <v>618</v>
      </c>
      <c r="L3578" s="384">
        <v>20833</v>
      </c>
      <c r="M3578" s="383" t="s">
        <v>635</v>
      </c>
      <c r="N3578" s="383" t="s">
        <v>620</v>
      </c>
      <c r="O3578" s="383" t="s">
        <v>230</v>
      </c>
    </row>
    <row r="3579" spans="1:15">
      <c r="A3579" s="385">
        <v>42047</v>
      </c>
      <c r="B3579" s="383" t="s">
        <v>663</v>
      </c>
      <c r="C3579" s="383" t="s">
        <v>664</v>
      </c>
      <c r="D3579" s="383" t="s">
        <v>22</v>
      </c>
      <c r="E3579" s="383" t="s">
        <v>665</v>
      </c>
      <c r="F3579" s="383" t="s">
        <v>10</v>
      </c>
      <c r="G3579" s="384">
        <v>2860</v>
      </c>
      <c r="H3579" s="383" t="s">
        <v>704</v>
      </c>
      <c r="I3579" s="383" t="s">
        <v>709</v>
      </c>
      <c r="J3579" s="383" t="s">
        <v>617</v>
      </c>
      <c r="K3579" s="383" t="s">
        <v>618</v>
      </c>
      <c r="L3579" s="384">
        <v>20833</v>
      </c>
      <c r="M3579" s="383" t="s">
        <v>635</v>
      </c>
      <c r="N3579" s="383" t="s">
        <v>620</v>
      </c>
      <c r="O3579" s="383" t="s">
        <v>230</v>
      </c>
    </row>
    <row r="3580" spans="1:15">
      <c r="A3580" s="385">
        <v>42048</v>
      </c>
      <c r="B3580" s="383" t="s">
        <v>663</v>
      </c>
      <c r="C3580" s="383" t="s">
        <v>664</v>
      </c>
      <c r="D3580" s="383" t="s">
        <v>22</v>
      </c>
      <c r="E3580" s="383" t="s">
        <v>665</v>
      </c>
      <c r="F3580" s="383" t="s">
        <v>10</v>
      </c>
      <c r="G3580" s="384">
        <v>2860</v>
      </c>
      <c r="H3580" s="383" t="s">
        <v>704</v>
      </c>
      <c r="I3580" s="383" t="s">
        <v>709</v>
      </c>
      <c r="J3580" s="383" t="s">
        <v>617</v>
      </c>
      <c r="K3580" s="383" t="s">
        <v>618</v>
      </c>
      <c r="L3580" s="384">
        <v>20833</v>
      </c>
      <c r="M3580" s="383" t="s">
        <v>635</v>
      </c>
      <c r="N3580" s="383" t="s">
        <v>620</v>
      </c>
      <c r="O3580" s="383" t="s">
        <v>230</v>
      </c>
    </row>
    <row r="3581" spans="1:15">
      <c r="A3581" s="385">
        <v>42049</v>
      </c>
      <c r="B3581" s="383" t="s">
        <v>663</v>
      </c>
      <c r="C3581" s="383" t="s">
        <v>664</v>
      </c>
      <c r="D3581" s="383" t="s">
        <v>22</v>
      </c>
      <c r="E3581" s="383" t="s">
        <v>665</v>
      </c>
      <c r="F3581" s="383" t="s">
        <v>10</v>
      </c>
      <c r="G3581" s="384">
        <v>2860</v>
      </c>
      <c r="H3581" s="383" t="s">
        <v>704</v>
      </c>
      <c r="I3581" s="383" t="s">
        <v>709</v>
      </c>
      <c r="J3581" s="383" t="s">
        <v>617</v>
      </c>
      <c r="K3581" s="383" t="s">
        <v>618</v>
      </c>
      <c r="L3581" s="384">
        <v>21180</v>
      </c>
      <c r="M3581" s="383" t="s">
        <v>635</v>
      </c>
      <c r="N3581" s="383" t="s">
        <v>620</v>
      </c>
      <c r="O3581" s="383" t="s">
        <v>230</v>
      </c>
    </row>
    <row r="3582" spans="1:15">
      <c r="A3582" s="385">
        <v>42050</v>
      </c>
      <c r="B3582" s="383" t="s">
        <v>663</v>
      </c>
      <c r="C3582" s="383" t="s">
        <v>664</v>
      </c>
      <c r="D3582" s="383" t="s">
        <v>22</v>
      </c>
      <c r="E3582" s="383" t="s">
        <v>665</v>
      </c>
      <c r="F3582" s="383" t="s">
        <v>10</v>
      </c>
      <c r="G3582" s="384">
        <v>2860</v>
      </c>
      <c r="H3582" s="383" t="s">
        <v>704</v>
      </c>
      <c r="I3582" s="383" t="s">
        <v>709</v>
      </c>
      <c r="J3582" s="383" t="s">
        <v>617</v>
      </c>
      <c r="K3582" s="383" t="s">
        <v>618</v>
      </c>
      <c r="L3582" s="384">
        <v>22680</v>
      </c>
      <c r="M3582" s="383" t="s">
        <v>635</v>
      </c>
      <c r="N3582" s="383" t="s">
        <v>620</v>
      </c>
      <c r="O3582" s="383" t="s">
        <v>230</v>
      </c>
    </row>
    <row r="3583" spans="1:15">
      <c r="A3583" s="385">
        <v>42051</v>
      </c>
      <c r="B3583" s="383" t="s">
        <v>663</v>
      </c>
      <c r="C3583" s="383" t="s">
        <v>664</v>
      </c>
      <c r="D3583" s="383" t="s">
        <v>22</v>
      </c>
      <c r="E3583" s="383" t="s">
        <v>665</v>
      </c>
      <c r="F3583" s="383" t="s">
        <v>10</v>
      </c>
      <c r="G3583" s="384">
        <v>2860</v>
      </c>
      <c r="H3583" s="383" t="s">
        <v>704</v>
      </c>
      <c r="I3583" s="383" t="s">
        <v>709</v>
      </c>
      <c r="J3583" s="383" t="s">
        <v>617</v>
      </c>
      <c r="K3583" s="383" t="s">
        <v>618</v>
      </c>
      <c r="L3583" s="384">
        <v>23171</v>
      </c>
      <c r="M3583" s="383" t="s">
        <v>635</v>
      </c>
      <c r="N3583" s="383" t="s">
        <v>620</v>
      </c>
      <c r="O3583" s="383" t="s">
        <v>230</v>
      </c>
    </row>
    <row r="3584" spans="1:15">
      <c r="A3584" s="385">
        <v>42052</v>
      </c>
      <c r="B3584" s="383" t="s">
        <v>663</v>
      </c>
      <c r="C3584" s="383" t="s">
        <v>664</v>
      </c>
      <c r="D3584" s="383" t="s">
        <v>22</v>
      </c>
      <c r="E3584" s="383" t="s">
        <v>665</v>
      </c>
      <c r="F3584" s="383" t="s">
        <v>10</v>
      </c>
      <c r="G3584" s="384">
        <v>2860</v>
      </c>
      <c r="H3584" s="383" t="s">
        <v>704</v>
      </c>
      <c r="I3584" s="383" t="s">
        <v>709</v>
      </c>
      <c r="J3584" s="383" t="s">
        <v>617</v>
      </c>
      <c r="K3584" s="383" t="s">
        <v>618</v>
      </c>
      <c r="L3584" s="384">
        <v>23171</v>
      </c>
      <c r="M3584" s="383" t="s">
        <v>636</v>
      </c>
      <c r="N3584" s="383" t="s">
        <v>620</v>
      </c>
      <c r="O3584" s="383" t="s">
        <v>230</v>
      </c>
    </row>
    <row r="3585" spans="1:15">
      <c r="A3585" s="385">
        <v>42053</v>
      </c>
      <c r="B3585" s="383" t="s">
        <v>663</v>
      </c>
      <c r="C3585" s="383" t="s">
        <v>664</v>
      </c>
      <c r="D3585" s="383" t="s">
        <v>22</v>
      </c>
      <c r="E3585" s="383" t="s">
        <v>665</v>
      </c>
      <c r="F3585" s="383" t="s">
        <v>10</v>
      </c>
      <c r="G3585" s="384">
        <v>2860</v>
      </c>
      <c r="H3585" s="383" t="s">
        <v>704</v>
      </c>
      <c r="I3585" s="383" t="s">
        <v>709</v>
      </c>
      <c r="J3585" s="383" t="s">
        <v>617</v>
      </c>
      <c r="K3585" s="383" t="s">
        <v>618</v>
      </c>
      <c r="L3585" s="384">
        <v>23171</v>
      </c>
      <c r="M3585" s="383" t="s">
        <v>636</v>
      </c>
      <c r="N3585" s="383" t="s">
        <v>620</v>
      </c>
      <c r="O3585" s="383" t="s">
        <v>230</v>
      </c>
    </row>
    <row r="3586" spans="1:15">
      <c r="A3586" s="385">
        <v>42054</v>
      </c>
      <c r="B3586" s="383" t="s">
        <v>663</v>
      </c>
      <c r="C3586" s="383" t="s">
        <v>664</v>
      </c>
      <c r="D3586" s="383" t="s">
        <v>22</v>
      </c>
      <c r="E3586" s="383" t="s">
        <v>665</v>
      </c>
      <c r="F3586" s="383" t="s">
        <v>10</v>
      </c>
      <c r="G3586" s="384">
        <v>2860</v>
      </c>
      <c r="H3586" s="383" t="s">
        <v>704</v>
      </c>
      <c r="I3586" s="383" t="s">
        <v>709</v>
      </c>
      <c r="J3586" s="383" t="s">
        <v>617</v>
      </c>
      <c r="K3586" s="383" t="s">
        <v>618</v>
      </c>
      <c r="L3586" s="384">
        <v>23171</v>
      </c>
      <c r="M3586" s="383" t="s">
        <v>636</v>
      </c>
      <c r="N3586" s="383" t="s">
        <v>620</v>
      </c>
      <c r="O3586" s="383" t="s">
        <v>230</v>
      </c>
    </row>
    <row r="3587" spans="1:15">
      <c r="A3587" s="385">
        <v>42055</v>
      </c>
      <c r="B3587" s="383" t="s">
        <v>663</v>
      </c>
      <c r="C3587" s="383" t="s">
        <v>664</v>
      </c>
      <c r="D3587" s="383" t="s">
        <v>22</v>
      </c>
      <c r="E3587" s="383" t="s">
        <v>665</v>
      </c>
      <c r="F3587" s="383" t="s">
        <v>10</v>
      </c>
      <c r="G3587" s="384">
        <v>2860</v>
      </c>
      <c r="H3587" s="383" t="s">
        <v>704</v>
      </c>
      <c r="I3587" s="383" t="s">
        <v>709</v>
      </c>
      <c r="J3587" s="383" t="s">
        <v>617</v>
      </c>
      <c r="K3587" s="383" t="s">
        <v>618</v>
      </c>
      <c r="L3587" s="384">
        <v>23171</v>
      </c>
      <c r="M3587" s="383" t="s">
        <v>636</v>
      </c>
      <c r="N3587" s="383" t="s">
        <v>620</v>
      </c>
      <c r="O3587" s="383" t="s">
        <v>230</v>
      </c>
    </row>
    <row r="3588" spans="1:15">
      <c r="A3588" s="385">
        <v>42056</v>
      </c>
      <c r="B3588" s="383" t="s">
        <v>663</v>
      </c>
      <c r="C3588" s="383" t="s">
        <v>664</v>
      </c>
      <c r="D3588" s="383" t="s">
        <v>22</v>
      </c>
      <c r="E3588" s="383" t="s">
        <v>665</v>
      </c>
      <c r="F3588" s="383" t="s">
        <v>10</v>
      </c>
      <c r="G3588" s="384">
        <v>2860</v>
      </c>
      <c r="H3588" s="383" t="s">
        <v>704</v>
      </c>
      <c r="I3588" s="383" t="s">
        <v>709</v>
      </c>
      <c r="J3588" s="383" t="s">
        <v>617</v>
      </c>
      <c r="K3588" s="383" t="s">
        <v>618</v>
      </c>
      <c r="L3588" s="384">
        <v>23171</v>
      </c>
      <c r="M3588" s="383" t="s">
        <v>637</v>
      </c>
      <c r="N3588" s="383" t="s">
        <v>620</v>
      </c>
      <c r="O3588" s="383" t="s">
        <v>230</v>
      </c>
    </row>
    <row r="3589" spans="1:15">
      <c r="A3589" s="385">
        <v>42057</v>
      </c>
      <c r="B3589" s="383" t="s">
        <v>663</v>
      </c>
      <c r="C3589" s="383" t="s">
        <v>664</v>
      </c>
      <c r="D3589" s="383" t="s">
        <v>22</v>
      </c>
      <c r="E3589" s="383" t="s">
        <v>665</v>
      </c>
      <c r="F3589" s="383" t="s">
        <v>10</v>
      </c>
      <c r="G3589" s="384">
        <v>2860</v>
      </c>
      <c r="H3589" s="383" t="s">
        <v>704</v>
      </c>
      <c r="I3589" s="383" t="s">
        <v>709</v>
      </c>
      <c r="J3589" s="383" t="s">
        <v>617</v>
      </c>
      <c r="K3589" s="383" t="s">
        <v>618</v>
      </c>
      <c r="L3589" s="384">
        <v>23171</v>
      </c>
      <c r="M3589" s="383" t="s">
        <v>637</v>
      </c>
      <c r="N3589" s="383" t="s">
        <v>620</v>
      </c>
      <c r="O3589" s="383" t="s">
        <v>230</v>
      </c>
    </row>
    <row r="3590" spans="1:15">
      <c r="A3590" s="385">
        <v>42058</v>
      </c>
      <c r="B3590" s="383" t="s">
        <v>663</v>
      </c>
      <c r="C3590" s="383" t="s">
        <v>664</v>
      </c>
      <c r="D3590" s="383" t="s">
        <v>22</v>
      </c>
      <c r="E3590" s="383" t="s">
        <v>665</v>
      </c>
      <c r="F3590" s="383" t="s">
        <v>10</v>
      </c>
      <c r="G3590" s="384">
        <v>32222</v>
      </c>
      <c r="H3590" s="383" t="s">
        <v>704</v>
      </c>
      <c r="I3590" s="383" t="s">
        <v>711</v>
      </c>
      <c r="J3590" s="383" t="s">
        <v>617</v>
      </c>
      <c r="K3590" s="383" t="s">
        <v>618</v>
      </c>
      <c r="L3590" s="384">
        <v>23171</v>
      </c>
      <c r="M3590" s="383" t="s">
        <v>637</v>
      </c>
      <c r="N3590" s="383" t="s">
        <v>620</v>
      </c>
      <c r="O3590" s="383" t="s">
        <v>230</v>
      </c>
    </row>
    <row r="3591" spans="1:15">
      <c r="A3591" s="385">
        <v>42059</v>
      </c>
      <c r="B3591" s="383" t="s">
        <v>663</v>
      </c>
      <c r="C3591" s="383" t="s">
        <v>664</v>
      </c>
      <c r="D3591" s="383" t="s">
        <v>22</v>
      </c>
      <c r="E3591" s="383" t="s">
        <v>665</v>
      </c>
      <c r="F3591" s="383" t="s">
        <v>10</v>
      </c>
      <c r="G3591" s="384">
        <v>2860</v>
      </c>
      <c r="H3591" s="383" t="s">
        <v>704</v>
      </c>
      <c r="I3591" s="383" t="s">
        <v>709</v>
      </c>
      <c r="J3591" s="383" t="s">
        <v>617</v>
      </c>
      <c r="K3591" s="383" t="s">
        <v>618</v>
      </c>
      <c r="L3591" s="384">
        <v>23171</v>
      </c>
      <c r="M3591" s="383" t="s">
        <v>637</v>
      </c>
      <c r="N3591" s="383" t="s">
        <v>620</v>
      </c>
      <c r="O3591" s="383" t="s">
        <v>230</v>
      </c>
    </row>
    <row r="3592" spans="1:15">
      <c r="A3592" s="385">
        <v>42060</v>
      </c>
      <c r="B3592" s="383" t="s">
        <v>663</v>
      </c>
      <c r="C3592" s="383" t="s">
        <v>664</v>
      </c>
      <c r="D3592" s="383" t="s">
        <v>22</v>
      </c>
      <c r="E3592" s="383" t="s">
        <v>665</v>
      </c>
      <c r="F3592" s="383" t="s">
        <v>10</v>
      </c>
      <c r="G3592" s="384">
        <v>2860</v>
      </c>
      <c r="H3592" s="383" t="s">
        <v>704</v>
      </c>
      <c r="I3592" s="383" t="s">
        <v>709</v>
      </c>
      <c r="J3592" s="383" t="s">
        <v>617</v>
      </c>
      <c r="K3592" s="383" t="s">
        <v>618</v>
      </c>
      <c r="L3592" s="384">
        <v>23171</v>
      </c>
      <c r="M3592" s="383" t="s">
        <v>637</v>
      </c>
      <c r="N3592" s="383" t="s">
        <v>620</v>
      </c>
      <c r="O3592" s="383" t="s">
        <v>230</v>
      </c>
    </row>
    <row r="3593" spans="1:15">
      <c r="A3593" s="385">
        <v>42061</v>
      </c>
      <c r="B3593" s="383" t="s">
        <v>663</v>
      </c>
      <c r="C3593" s="383" t="s">
        <v>664</v>
      </c>
      <c r="D3593" s="383" t="s">
        <v>22</v>
      </c>
      <c r="E3593" s="383" t="s">
        <v>665</v>
      </c>
      <c r="F3593" s="383" t="s">
        <v>10</v>
      </c>
      <c r="G3593" s="384">
        <v>2860</v>
      </c>
      <c r="H3593" s="383" t="s">
        <v>704</v>
      </c>
      <c r="I3593" s="383" t="s">
        <v>709</v>
      </c>
      <c r="J3593" s="383" t="s">
        <v>617</v>
      </c>
      <c r="K3593" s="383" t="s">
        <v>618</v>
      </c>
      <c r="L3593" s="384">
        <v>23171</v>
      </c>
      <c r="M3593" s="383" t="s">
        <v>637</v>
      </c>
      <c r="N3593" s="383" t="s">
        <v>620</v>
      </c>
      <c r="O3593" s="383" t="s">
        <v>230</v>
      </c>
    </row>
    <row r="3594" spans="1:15">
      <c r="A3594" s="385">
        <v>42062</v>
      </c>
      <c r="B3594" s="383" t="s">
        <v>663</v>
      </c>
      <c r="C3594" s="383" t="s">
        <v>664</v>
      </c>
      <c r="D3594" s="383" t="s">
        <v>22</v>
      </c>
      <c r="E3594" s="383" t="s">
        <v>665</v>
      </c>
      <c r="F3594" s="383" t="s">
        <v>10</v>
      </c>
      <c r="G3594" s="384">
        <v>2860</v>
      </c>
      <c r="H3594" s="383" t="s">
        <v>704</v>
      </c>
      <c r="I3594" s="383" t="s">
        <v>709</v>
      </c>
      <c r="J3594" s="383" t="s">
        <v>617</v>
      </c>
      <c r="K3594" s="383" t="s">
        <v>618</v>
      </c>
      <c r="L3594" s="384">
        <v>23171</v>
      </c>
      <c r="M3594" s="383" t="s">
        <v>637</v>
      </c>
      <c r="N3594" s="383" t="s">
        <v>620</v>
      </c>
      <c r="O3594" s="383" t="s">
        <v>230</v>
      </c>
    </row>
    <row r="3595" spans="1:15">
      <c r="A3595" s="385">
        <v>42063</v>
      </c>
      <c r="B3595" s="383" t="s">
        <v>663</v>
      </c>
      <c r="C3595" s="383" t="s">
        <v>664</v>
      </c>
      <c r="D3595" s="383" t="s">
        <v>22</v>
      </c>
      <c r="E3595" s="383" t="s">
        <v>665</v>
      </c>
      <c r="F3595" s="383" t="s">
        <v>10</v>
      </c>
      <c r="G3595" s="384">
        <v>2860</v>
      </c>
      <c r="H3595" s="383" t="s">
        <v>704</v>
      </c>
      <c r="I3595" s="383" t="s">
        <v>709</v>
      </c>
      <c r="J3595" s="383" t="s">
        <v>617</v>
      </c>
      <c r="K3595" s="383" t="s">
        <v>618</v>
      </c>
      <c r="L3595" s="384">
        <v>23242</v>
      </c>
      <c r="M3595" s="383" t="s">
        <v>638</v>
      </c>
      <c r="N3595" s="383" t="s">
        <v>620</v>
      </c>
      <c r="O3595" s="383" t="s">
        <v>230</v>
      </c>
    </row>
    <row r="3596" spans="1:15">
      <c r="A3596" s="385">
        <v>42064</v>
      </c>
      <c r="B3596" s="383" t="s">
        <v>663</v>
      </c>
      <c r="C3596" s="383" t="s">
        <v>664</v>
      </c>
      <c r="D3596" s="383" t="s">
        <v>22</v>
      </c>
      <c r="E3596" s="383" t="s">
        <v>665</v>
      </c>
      <c r="F3596" s="383" t="s">
        <v>10</v>
      </c>
      <c r="G3596" s="384">
        <v>2860</v>
      </c>
      <c r="H3596" s="383" t="s">
        <v>704</v>
      </c>
      <c r="I3596" s="383" t="s">
        <v>709</v>
      </c>
      <c r="J3596" s="383" t="s">
        <v>617</v>
      </c>
      <c r="K3596" s="383" t="s">
        <v>618</v>
      </c>
      <c r="L3596" s="384">
        <v>24188</v>
      </c>
      <c r="M3596" s="383" t="s">
        <v>638</v>
      </c>
      <c r="N3596" s="383" t="s">
        <v>620</v>
      </c>
      <c r="O3596" s="383" t="s">
        <v>230</v>
      </c>
    </row>
    <row r="3597" spans="1:15">
      <c r="A3597" s="385">
        <v>42065</v>
      </c>
      <c r="B3597" s="383" t="s">
        <v>663</v>
      </c>
      <c r="C3597" s="383" t="s">
        <v>664</v>
      </c>
      <c r="D3597" s="383" t="s">
        <v>22</v>
      </c>
      <c r="E3597" s="383" t="s">
        <v>665</v>
      </c>
      <c r="F3597" s="383" t="s">
        <v>10</v>
      </c>
      <c r="G3597" s="384">
        <v>2860</v>
      </c>
      <c r="H3597" s="383" t="s">
        <v>704</v>
      </c>
      <c r="I3597" s="383" t="s">
        <v>709</v>
      </c>
      <c r="J3597" s="383" t="s">
        <v>617</v>
      </c>
      <c r="K3597" s="383" t="s">
        <v>618</v>
      </c>
      <c r="L3597" s="384">
        <v>24376</v>
      </c>
      <c r="M3597" s="383" t="s">
        <v>638</v>
      </c>
      <c r="N3597" s="383" t="s">
        <v>620</v>
      </c>
      <c r="O3597" s="383" t="s">
        <v>230</v>
      </c>
    </row>
    <row r="3598" spans="1:15">
      <c r="A3598" s="385">
        <v>42066</v>
      </c>
      <c r="B3598" s="383" t="s">
        <v>663</v>
      </c>
      <c r="C3598" s="383" t="s">
        <v>664</v>
      </c>
      <c r="D3598" s="383" t="s">
        <v>22</v>
      </c>
      <c r="E3598" s="383" t="s">
        <v>665</v>
      </c>
      <c r="F3598" s="383" t="s">
        <v>10</v>
      </c>
      <c r="G3598" s="384">
        <v>2860</v>
      </c>
      <c r="H3598" s="383" t="s">
        <v>704</v>
      </c>
      <c r="I3598" s="383" t="s">
        <v>709</v>
      </c>
      <c r="J3598" s="383" t="s">
        <v>617</v>
      </c>
      <c r="K3598" s="383" t="s">
        <v>618</v>
      </c>
      <c r="L3598" s="384">
        <v>24376</v>
      </c>
      <c r="M3598" s="383" t="s">
        <v>638</v>
      </c>
      <c r="N3598" s="383" t="s">
        <v>620</v>
      </c>
      <c r="O3598" s="383" t="s">
        <v>230</v>
      </c>
    </row>
    <row r="3599" spans="1:15">
      <c r="A3599" s="385">
        <v>42067</v>
      </c>
      <c r="B3599" s="383" t="s">
        <v>663</v>
      </c>
      <c r="C3599" s="383" t="s">
        <v>664</v>
      </c>
      <c r="D3599" s="383" t="s">
        <v>22</v>
      </c>
      <c r="E3599" s="383" t="s">
        <v>665</v>
      </c>
      <c r="F3599" s="383" t="s">
        <v>10</v>
      </c>
      <c r="G3599" s="384">
        <v>2860</v>
      </c>
      <c r="H3599" s="383" t="s">
        <v>704</v>
      </c>
      <c r="I3599" s="383" t="s">
        <v>709</v>
      </c>
      <c r="J3599" s="383" t="s">
        <v>617</v>
      </c>
      <c r="K3599" s="383" t="s">
        <v>618</v>
      </c>
      <c r="L3599" s="384">
        <v>24394</v>
      </c>
      <c r="M3599" s="383" t="s">
        <v>638</v>
      </c>
      <c r="N3599" s="383" t="s">
        <v>620</v>
      </c>
      <c r="O3599" s="383" t="s">
        <v>230</v>
      </c>
    </row>
    <row r="3600" spans="1:15">
      <c r="A3600" s="385">
        <v>42068</v>
      </c>
      <c r="B3600" s="383" t="s">
        <v>663</v>
      </c>
      <c r="C3600" s="383" t="s">
        <v>664</v>
      </c>
      <c r="D3600" s="383" t="s">
        <v>22</v>
      </c>
      <c r="E3600" s="383" t="s">
        <v>665</v>
      </c>
      <c r="F3600" s="383" t="s">
        <v>10</v>
      </c>
      <c r="G3600" s="384">
        <v>2860</v>
      </c>
      <c r="H3600" s="383" t="s">
        <v>704</v>
      </c>
      <c r="I3600" s="383" t="s">
        <v>709</v>
      </c>
      <c r="J3600" s="383" t="s">
        <v>617</v>
      </c>
      <c r="K3600" s="383" t="s">
        <v>618</v>
      </c>
      <c r="L3600" s="384">
        <v>24965</v>
      </c>
      <c r="M3600" s="383" t="s">
        <v>638</v>
      </c>
      <c r="N3600" s="383" t="s">
        <v>620</v>
      </c>
      <c r="O3600" s="383" t="s">
        <v>230</v>
      </c>
    </row>
    <row r="3601" spans="1:15">
      <c r="A3601" s="385">
        <v>42069</v>
      </c>
      <c r="B3601" s="383" t="s">
        <v>663</v>
      </c>
      <c r="C3601" s="383" t="s">
        <v>664</v>
      </c>
      <c r="D3601" s="383" t="s">
        <v>22</v>
      </c>
      <c r="E3601" s="383" t="s">
        <v>665</v>
      </c>
      <c r="F3601" s="383" t="s">
        <v>10</v>
      </c>
      <c r="G3601" s="384">
        <v>2860</v>
      </c>
      <c r="H3601" s="383" t="s">
        <v>704</v>
      </c>
      <c r="I3601" s="383" t="s">
        <v>709</v>
      </c>
      <c r="J3601" s="383" t="s">
        <v>617</v>
      </c>
      <c r="K3601" s="383" t="s">
        <v>618</v>
      </c>
      <c r="L3601" s="384">
        <v>25035</v>
      </c>
      <c r="M3601" s="383" t="s">
        <v>638</v>
      </c>
      <c r="N3601" s="383" t="s">
        <v>620</v>
      </c>
      <c r="O3601" s="383" t="s">
        <v>230</v>
      </c>
    </row>
    <row r="3602" spans="1:15">
      <c r="A3602" s="385">
        <v>42070</v>
      </c>
      <c r="B3602" s="383" t="s">
        <v>663</v>
      </c>
      <c r="C3602" s="383" t="s">
        <v>664</v>
      </c>
      <c r="D3602" s="383" t="s">
        <v>22</v>
      </c>
      <c r="E3602" s="383" t="s">
        <v>665</v>
      </c>
      <c r="F3602" s="383" t="s">
        <v>10</v>
      </c>
      <c r="G3602" s="384">
        <v>2860</v>
      </c>
      <c r="H3602" s="383" t="s">
        <v>704</v>
      </c>
      <c r="I3602" s="383" t="s">
        <v>709</v>
      </c>
      <c r="J3602" s="383" t="s">
        <v>617</v>
      </c>
      <c r="K3602" s="383" t="s">
        <v>618</v>
      </c>
      <c r="L3602" s="384">
        <v>25532</v>
      </c>
      <c r="M3602" s="383" t="s">
        <v>638</v>
      </c>
      <c r="N3602" s="383" t="s">
        <v>620</v>
      </c>
      <c r="O3602" s="383" t="s">
        <v>230</v>
      </c>
    </row>
    <row r="3603" spans="1:15">
      <c r="A3603" s="385">
        <v>42071</v>
      </c>
      <c r="B3603" s="383" t="s">
        <v>663</v>
      </c>
      <c r="C3603" s="383" t="s">
        <v>664</v>
      </c>
      <c r="D3603" s="383" t="s">
        <v>22</v>
      </c>
      <c r="E3603" s="383" t="s">
        <v>665</v>
      </c>
      <c r="F3603" s="383" t="s">
        <v>10</v>
      </c>
      <c r="G3603" s="384">
        <v>2860</v>
      </c>
      <c r="H3603" s="383" t="s">
        <v>704</v>
      </c>
      <c r="I3603" s="383" t="s">
        <v>709</v>
      </c>
      <c r="J3603" s="383" t="s">
        <v>617</v>
      </c>
      <c r="K3603" s="383" t="s">
        <v>618</v>
      </c>
      <c r="L3603" s="384">
        <v>25875</v>
      </c>
      <c r="M3603" s="383" t="s">
        <v>638</v>
      </c>
      <c r="N3603" s="383" t="s">
        <v>620</v>
      </c>
      <c r="O3603" s="383" t="s">
        <v>230</v>
      </c>
    </row>
    <row r="3604" spans="1:15">
      <c r="A3604" s="385">
        <v>42072</v>
      </c>
      <c r="B3604" s="383" t="s">
        <v>663</v>
      </c>
      <c r="C3604" s="383" t="s">
        <v>664</v>
      </c>
      <c r="D3604" s="383" t="s">
        <v>22</v>
      </c>
      <c r="E3604" s="383" t="s">
        <v>665</v>
      </c>
      <c r="F3604" s="383" t="s">
        <v>10</v>
      </c>
      <c r="G3604" s="384">
        <v>2860</v>
      </c>
      <c r="H3604" s="383" t="s">
        <v>704</v>
      </c>
      <c r="I3604" s="383" t="s">
        <v>709</v>
      </c>
      <c r="J3604" s="383" t="s">
        <v>617</v>
      </c>
      <c r="K3604" s="383" t="s">
        <v>618</v>
      </c>
      <c r="L3604" s="384">
        <v>25875</v>
      </c>
      <c r="M3604" s="383" t="s">
        <v>638</v>
      </c>
      <c r="N3604" s="383" t="s">
        <v>620</v>
      </c>
      <c r="O3604" s="383" t="s">
        <v>230</v>
      </c>
    </row>
    <row r="3605" spans="1:15">
      <c r="A3605" s="385">
        <v>42073</v>
      </c>
      <c r="B3605" s="383" t="s">
        <v>663</v>
      </c>
      <c r="C3605" s="383" t="s">
        <v>664</v>
      </c>
      <c r="D3605" s="383" t="s">
        <v>22</v>
      </c>
      <c r="E3605" s="383" t="s">
        <v>665</v>
      </c>
      <c r="F3605" s="383" t="s">
        <v>10</v>
      </c>
      <c r="G3605" s="384">
        <v>2860</v>
      </c>
      <c r="H3605" s="383" t="s">
        <v>704</v>
      </c>
      <c r="I3605" s="383" t="s">
        <v>709</v>
      </c>
      <c r="J3605" s="383" t="s">
        <v>617</v>
      </c>
      <c r="K3605" s="383" t="s">
        <v>618</v>
      </c>
      <c r="L3605" s="384">
        <v>25875</v>
      </c>
      <c r="M3605" s="383" t="s">
        <v>638</v>
      </c>
      <c r="N3605" s="383" t="s">
        <v>620</v>
      </c>
      <c r="O3605" s="383" t="s">
        <v>230</v>
      </c>
    </row>
    <row r="3606" spans="1:15">
      <c r="A3606" s="385">
        <v>42074</v>
      </c>
      <c r="B3606" s="383" t="s">
        <v>663</v>
      </c>
      <c r="C3606" s="383" t="s">
        <v>664</v>
      </c>
      <c r="D3606" s="383" t="s">
        <v>22</v>
      </c>
      <c r="E3606" s="383" t="s">
        <v>665</v>
      </c>
      <c r="F3606" s="383" t="s">
        <v>10</v>
      </c>
      <c r="G3606" s="384">
        <v>2860</v>
      </c>
      <c r="H3606" s="383" t="s">
        <v>704</v>
      </c>
      <c r="I3606" s="383" t="s">
        <v>709</v>
      </c>
      <c r="J3606" s="383" t="s">
        <v>617</v>
      </c>
      <c r="K3606" s="383" t="s">
        <v>618</v>
      </c>
      <c r="L3606" s="384">
        <v>25875</v>
      </c>
      <c r="M3606" s="383" t="s">
        <v>638</v>
      </c>
      <c r="N3606" s="383" t="s">
        <v>620</v>
      </c>
      <c r="O3606" s="383" t="s">
        <v>230</v>
      </c>
    </row>
    <row r="3607" spans="1:15">
      <c r="A3607" s="385">
        <v>42075</v>
      </c>
      <c r="B3607" s="383" t="s">
        <v>663</v>
      </c>
      <c r="C3607" s="383" t="s">
        <v>664</v>
      </c>
      <c r="D3607" s="383" t="s">
        <v>22</v>
      </c>
      <c r="E3607" s="383" t="s">
        <v>665</v>
      </c>
      <c r="F3607" s="383" t="s">
        <v>10</v>
      </c>
      <c r="G3607" s="384">
        <v>2860</v>
      </c>
      <c r="H3607" s="383" t="s">
        <v>704</v>
      </c>
      <c r="I3607" s="383" t="s">
        <v>709</v>
      </c>
      <c r="J3607" s="383" t="s">
        <v>617</v>
      </c>
      <c r="K3607" s="383" t="s">
        <v>618</v>
      </c>
      <c r="L3607" s="384">
        <v>25875</v>
      </c>
      <c r="M3607" s="383" t="s">
        <v>639</v>
      </c>
      <c r="N3607" s="383" t="s">
        <v>620</v>
      </c>
      <c r="O3607" s="383" t="s">
        <v>230</v>
      </c>
    </row>
    <row r="3608" spans="1:15">
      <c r="A3608" s="385">
        <v>42076</v>
      </c>
      <c r="B3608" s="383" t="s">
        <v>663</v>
      </c>
      <c r="C3608" s="383" t="s">
        <v>664</v>
      </c>
      <c r="D3608" s="383" t="s">
        <v>22</v>
      </c>
      <c r="E3608" s="383" t="s">
        <v>665</v>
      </c>
      <c r="F3608" s="383" t="s">
        <v>10</v>
      </c>
      <c r="G3608" s="384">
        <v>2860</v>
      </c>
      <c r="H3608" s="383" t="s">
        <v>704</v>
      </c>
      <c r="I3608" s="383" t="s">
        <v>709</v>
      </c>
      <c r="J3608" s="383" t="s">
        <v>617</v>
      </c>
      <c r="K3608" s="383" t="s">
        <v>618</v>
      </c>
      <c r="L3608" s="384">
        <v>25875</v>
      </c>
      <c r="M3608" s="383" t="s">
        <v>639</v>
      </c>
      <c r="N3608" s="383" t="s">
        <v>620</v>
      </c>
      <c r="O3608" s="383" t="s">
        <v>230</v>
      </c>
    </row>
    <row r="3609" spans="1:15">
      <c r="A3609" s="385">
        <v>42077</v>
      </c>
      <c r="B3609" s="383" t="s">
        <v>663</v>
      </c>
      <c r="C3609" s="383" t="s">
        <v>664</v>
      </c>
      <c r="D3609" s="383" t="s">
        <v>22</v>
      </c>
      <c r="E3609" s="383" t="s">
        <v>665</v>
      </c>
      <c r="F3609" s="383" t="s">
        <v>10</v>
      </c>
      <c r="G3609" s="384">
        <v>2860</v>
      </c>
      <c r="H3609" s="383" t="s">
        <v>704</v>
      </c>
      <c r="I3609" s="383" t="s">
        <v>709</v>
      </c>
      <c r="J3609" s="383" t="s">
        <v>617</v>
      </c>
      <c r="K3609" s="383" t="s">
        <v>618</v>
      </c>
      <c r="L3609" s="384">
        <v>25875</v>
      </c>
      <c r="M3609" s="383" t="s">
        <v>639</v>
      </c>
      <c r="N3609" s="383" t="s">
        <v>620</v>
      </c>
      <c r="O3609" s="383" t="s">
        <v>230</v>
      </c>
    </row>
    <row r="3610" spans="1:15">
      <c r="A3610" s="385">
        <v>42078</v>
      </c>
      <c r="B3610" s="383" t="s">
        <v>663</v>
      </c>
      <c r="C3610" s="383" t="s">
        <v>664</v>
      </c>
      <c r="D3610" s="383" t="s">
        <v>22</v>
      </c>
      <c r="E3610" s="383" t="s">
        <v>665</v>
      </c>
      <c r="F3610" s="383" t="s">
        <v>10</v>
      </c>
      <c r="G3610" s="384">
        <v>2860</v>
      </c>
      <c r="H3610" s="383" t="s">
        <v>704</v>
      </c>
      <c r="I3610" s="383" t="s">
        <v>709</v>
      </c>
      <c r="J3610" s="383" t="s">
        <v>617</v>
      </c>
      <c r="K3610" s="383" t="s">
        <v>618</v>
      </c>
      <c r="L3610" s="384">
        <v>25875</v>
      </c>
      <c r="M3610" s="383" t="s">
        <v>639</v>
      </c>
      <c r="N3610" s="383" t="s">
        <v>620</v>
      </c>
      <c r="O3610" s="383" t="s">
        <v>230</v>
      </c>
    </row>
    <row r="3611" spans="1:15">
      <c r="A3611" s="385">
        <v>42079</v>
      </c>
      <c r="B3611" s="383" t="s">
        <v>663</v>
      </c>
      <c r="C3611" s="383" t="s">
        <v>664</v>
      </c>
      <c r="D3611" s="383" t="s">
        <v>22</v>
      </c>
      <c r="E3611" s="383" t="s">
        <v>665</v>
      </c>
      <c r="F3611" s="383" t="s">
        <v>10</v>
      </c>
      <c r="G3611" s="384">
        <v>2860</v>
      </c>
      <c r="H3611" s="383" t="s">
        <v>704</v>
      </c>
      <c r="I3611" s="383" t="s">
        <v>709</v>
      </c>
      <c r="J3611" s="383" t="s">
        <v>617</v>
      </c>
      <c r="K3611" s="383" t="s">
        <v>618</v>
      </c>
      <c r="L3611" s="384">
        <v>25875</v>
      </c>
      <c r="M3611" s="383" t="s">
        <v>639</v>
      </c>
      <c r="N3611" s="383" t="s">
        <v>620</v>
      </c>
      <c r="O3611" s="383" t="s">
        <v>230</v>
      </c>
    </row>
    <row r="3612" spans="1:15">
      <c r="A3612" s="385">
        <v>42080</v>
      </c>
      <c r="B3612" s="383" t="s">
        <v>663</v>
      </c>
      <c r="C3612" s="383" t="s">
        <v>664</v>
      </c>
      <c r="D3612" s="383" t="s">
        <v>22</v>
      </c>
      <c r="E3612" s="383" t="s">
        <v>665</v>
      </c>
      <c r="F3612" s="383" t="s">
        <v>10</v>
      </c>
      <c r="G3612" s="384">
        <v>2860</v>
      </c>
      <c r="H3612" s="383" t="s">
        <v>704</v>
      </c>
      <c r="I3612" s="383" t="s">
        <v>709</v>
      </c>
      <c r="J3612" s="383" t="s">
        <v>617</v>
      </c>
      <c r="K3612" s="383" t="s">
        <v>618</v>
      </c>
      <c r="L3612" s="384">
        <v>25875</v>
      </c>
      <c r="M3612" s="383" t="s">
        <v>639</v>
      </c>
      <c r="N3612" s="383" t="s">
        <v>620</v>
      </c>
      <c r="O3612" s="383" t="s">
        <v>230</v>
      </c>
    </row>
    <row r="3613" spans="1:15">
      <c r="A3613" s="385">
        <v>42081</v>
      </c>
      <c r="B3613" s="383" t="s">
        <v>663</v>
      </c>
      <c r="C3613" s="383" t="s">
        <v>664</v>
      </c>
      <c r="D3613" s="383" t="s">
        <v>22</v>
      </c>
      <c r="E3613" s="383" t="s">
        <v>665</v>
      </c>
      <c r="F3613" s="383" t="s">
        <v>10</v>
      </c>
      <c r="G3613" s="384">
        <v>2860</v>
      </c>
      <c r="H3613" s="383" t="s">
        <v>704</v>
      </c>
      <c r="I3613" s="383" t="s">
        <v>709</v>
      </c>
      <c r="J3613" s="383" t="s">
        <v>617</v>
      </c>
      <c r="K3613" s="383" t="s">
        <v>618</v>
      </c>
      <c r="L3613" s="384">
        <v>26170</v>
      </c>
      <c r="M3613" s="383" t="s">
        <v>640</v>
      </c>
      <c r="N3613" s="383" t="s">
        <v>620</v>
      </c>
      <c r="O3613" s="383" t="s">
        <v>230</v>
      </c>
    </row>
    <row r="3614" spans="1:15">
      <c r="A3614" s="385">
        <v>42082</v>
      </c>
      <c r="B3614" s="383" t="s">
        <v>663</v>
      </c>
      <c r="C3614" s="383" t="s">
        <v>664</v>
      </c>
      <c r="D3614" s="383" t="s">
        <v>22</v>
      </c>
      <c r="E3614" s="383" t="s">
        <v>665</v>
      </c>
      <c r="F3614" s="383" t="s">
        <v>10</v>
      </c>
      <c r="G3614" s="384">
        <v>2860</v>
      </c>
      <c r="H3614" s="383" t="s">
        <v>704</v>
      </c>
      <c r="I3614" s="383" t="s">
        <v>709</v>
      </c>
      <c r="J3614" s="383" t="s">
        <v>617</v>
      </c>
      <c r="K3614" s="383" t="s">
        <v>618</v>
      </c>
      <c r="L3614" s="384">
        <v>26691</v>
      </c>
      <c r="M3614" s="383" t="s">
        <v>640</v>
      </c>
      <c r="N3614" s="383" t="s">
        <v>620</v>
      </c>
      <c r="O3614" s="383" t="s">
        <v>230</v>
      </c>
    </row>
    <row r="3615" spans="1:15">
      <c r="A3615" s="385">
        <v>42083</v>
      </c>
      <c r="B3615" s="383" t="s">
        <v>663</v>
      </c>
      <c r="C3615" s="383" t="s">
        <v>664</v>
      </c>
      <c r="D3615" s="383" t="s">
        <v>22</v>
      </c>
      <c r="E3615" s="383" t="s">
        <v>665</v>
      </c>
      <c r="F3615" s="383" t="s">
        <v>10</v>
      </c>
      <c r="G3615" s="384">
        <v>2860</v>
      </c>
      <c r="H3615" s="383" t="s">
        <v>704</v>
      </c>
      <c r="I3615" s="383" t="s">
        <v>709</v>
      </c>
      <c r="J3615" s="383" t="s">
        <v>617</v>
      </c>
      <c r="K3615" s="383" t="s">
        <v>618</v>
      </c>
      <c r="L3615" s="384">
        <v>27235</v>
      </c>
      <c r="M3615" s="383" t="s">
        <v>640</v>
      </c>
      <c r="N3615" s="383" t="s">
        <v>620</v>
      </c>
      <c r="O3615" s="383" t="s">
        <v>230</v>
      </c>
    </row>
    <row r="3616" spans="1:15">
      <c r="A3616" s="385">
        <v>42084</v>
      </c>
      <c r="B3616" s="383" t="s">
        <v>663</v>
      </c>
      <c r="C3616" s="383" t="s">
        <v>664</v>
      </c>
      <c r="D3616" s="383" t="s">
        <v>22</v>
      </c>
      <c r="E3616" s="383" t="s">
        <v>665</v>
      </c>
      <c r="F3616" s="383" t="s">
        <v>10</v>
      </c>
      <c r="G3616" s="384">
        <v>2860</v>
      </c>
      <c r="H3616" s="383" t="s">
        <v>704</v>
      </c>
      <c r="I3616" s="383" t="s">
        <v>709</v>
      </c>
      <c r="J3616" s="383" t="s">
        <v>617</v>
      </c>
      <c r="K3616" s="383" t="s">
        <v>618</v>
      </c>
      <c r="L3616" s="384">
        <v>27710</v>
      </c>
      <c r="M3616" s="383" t="s">
        <v>640</v>
      </c>
      <c r="N3616" s="383" t="s">
        <v>620</v>
      </c>
      <c r="O3616" s="383" t="s">
        <v>230</v>
      </c>
    </row>
    <row r="3617" spans="1:15">
      <c r="A3617" s="385">
        <v>42085</v>
      </c>
      <c r="B3617" s="383" t="s">
        <v>663</v>
      </c>
      <c r="C3617" s="383" t="s">
        <v>664</v>
      </c>
      <c r="D3617" s="383" t="s">
        <v>22</v>
      </c>
      <c r="E3617" s="383" t="s">
        <v>665</v>
      </c>
      <c r="F3617" s="383" t="s">
        <v>10</v>
      </c>
      <c r="G3617" s="384">
        <v>2860</v>
      </c>
      <c r="H3617" s="383" t="s">
        <v>704</v>
      </c>
      <c r="I3617" s="383" t="s">
        <v>709</v>
      </c>
      <c r="J3617" s="383" t="s">
        <v>617</v>
      </c>
      <c r="K3617" s="383" t="s">
        <v>618</v>
      </c>
      <c r="L3617" s="384">
        <v>27741</v>
      </c>
      <c r="M3617" s="383" t="s">
        <v>640</v>
      </c>
      <c r="N3617" s="383" t="s">
        <v>620</v>
      </c>
      <c r="O3617" s="383" t="s">
        <v>230</v>
      </c>
    </row>
    <row r="3618" spans="1:15">
      <c r="A3618" s="385">
        <v>42086</v>
      </c>
      <c r="B3618" s="383" t="s">
        <v>663</v>
      </c>
      <c r="C3618" s="383" t="s">
        <v>664</v>
      </c>
      <c r="D3618" s="383" t="s">
        <v>22</v>
      </c>
      <c r="E3618" s="383" t="s">
        <v>665</v>
      </c>
      <c r="F3618" s="383" t="s">
        <v>10</v>
      </c>
      <c r="G3618" s="384">
        <v>2860</v>
      </c>
      <c r="H3618" s="383" t="s">
        <v>704</v>
      </c>
      <c r="I3618" s="383" t="s">
        <v>709</v>
      </c>
      <c r="J3618" s="383" t="s">
        <v>617</v>
      </c>
      <c r="K3618" s="383" t="s">
        <v>618</v>
      </c>
      <c r="L3618" s="384">
        <v>27741</v>
      </c>
      <c r="M3618" s="383" t="s">
        <v>640</v>
      </c>
      <c r="N3618" s="383" t="s">
        <v>620</v>
      </c>
      <c r="O3618" s="383" t="s">
        <v>230</v>
      </c>
    </row>
    <row r="3619" spans="1:15">
      <c r="A3619" s="385">
        <v>42087</v>
      </c>
      <c r="B3619" s="383" t="s">
        <v>663</v>
      </c>
      <c r="C3619" s="383" t="s">
        <v>664</v>
      </c>
      <c r="D3619" s="383" t="s">
        <v>22</v>
      </c>
      <c r="E3619" s="383" t="s">
        <v>665</v>
      </c>
      <c r="F3619" s="383" t="s">
        <v>10</v>
      </c>
      <c r="G3619" s="384">
        <v>2860</v>
      </c>
      <c r="H3619" s="383" t="s">
        <v>704</v>
      </c>
      <c r="I3619" s="383" t="s">
        <v>709</v>
      </c>
      <c r="J3619" s="383" t="s">
        <v>617</v>
      </c>
      <c r="K3619" s="383" t="s">
        <v>618</v>
      </c>
      <c r="L3619" s="384">
        <v>27741</v>
      </c>
      <c r="M3619" s="383" t="s">
        <v>640</v>
      </c>
      <c r="N3619" s="383" t="s">
        <v>620</v>
      </c>
      <c r="O3619" s="383" t="s">
        <v>230</v>
      </c>
    </row>
    <row r="3620" spans="1:15">
      <c r="A3620" s="385">
        <v>42088</v>
      </c>
      <c r="B3620" s="383" t="s">
        <v>21</v>
      </c>
      <c r="C3620" s="383" t="s">
        <v>12</v>
      </c>
      <c r="D3620" s="383" t="s">
        <v>22</v>
      </c>
      <c r="E3620" s="383" t="s">
        <v>658</v>
      </c>
      <c r="F3620" s="383" t="s">
        <v>10</v>
      </c>
      <c r="G3620" s="384">
        <v>7750</v>
      </c>
      <c r="H3620" s="383" t="s">
        <v>733</v>
      </c>
      <c r="I3620" s="383" t="s">
        <v>734</v>
      </c>
      <c r="J3620" s="383" t="s">
        <v>617</v>
      </c>
      <c r="K3620" s="383" t="s">
        <v>618</v>
      </c>
      <c r="L3620" s="384">
        <v>27741</v>
      </c>
      <c r="M3620" s="383" t="s">
        <v>640</v>
      </c>
      <c r="N3620" s="383" t="s">
        <v>620</v>
      </c>
      <c r="O3620" s="383" t="s">
        <v>230</v>
      </c>
    </row>
    <row r="3621" spans="1:15">
      <c r="A3621" s="385">
        <v>42089</v>
      </c>
      <c r="B3621" s="383" t="s">
        <v>663</v>
      </c>
      <c r="C3621" s="383" t="s">
        <v>664</v>
      </c>
      <c r="D3621" s="383" t="s">
        <v>22</v>
      </c>
      <c r="E3621" s="383" t="s">
        <v>665</v>
      </c>
      <c r="F3621" s="383" t="s">
        <v>10</v>
      </c>
      <c r="G3621" s="384">
        <v>2860</v>
      </c>
      <c r="H3621" s="383" t="s">
        <v>704</v>
      </c>
      <c r="I3621" s="383" t="s">
        <v>709</v>
      </c>
      <c r="J3621" s="383" t="s">
        <v>617</v>
      </c>
      <c r="K3621" s="383" t="s">
        <v>618</v>
      </c>
      <c r="L3621" s="384">
        <v>27741</v>
      </c>
      <c r="M3621" s="383" t="s">
        <v>640</v>
      </c>
      <c r="N3621" s="383" t="s">
        <v>620</v>
      </c>
      <c r="O3621" s="383" t="s">
        <v>230</v>
      </c>
    </row>
    <row r="3622" spans="1:15">
      <c r="A3622" s="385">
        <v>42090</v>
      </c>
      <c r="B3622" s="383" t="s">
        <v>663</v>
      </c>
      <c r="C3622" s="383" t="s">
        <v>664</v>
      </c>
      <c r="D3622" s="383" t="s">
        <v>22</v>
      </c>
      <c r="E3622" s="383" t="s">
        <v>665</v>
      </c>
      <c r="F3622" s="383" t="s">
        <v>10</v>
      </c>
      <c r="G3622" s="384">
        <v>2860</v>
      </c>
      <c r="H3622" s="383" t="s">
        <v>704</v>
      </c>
      <c r="I3622" s="383" t="s">
        <v>709</v>
      </c>
      <c r="J3622" s="383" t="s">
        <v>617</v>
      </c>
      <c r="K3622" s="383" t="s">
        <v>618</v>
      </c>
      <c r="L3622" s="384">
        <v>27741</v>
      </c>
      <c r="M3622" s="383" t="s">
        <v>640</v>
      </c>
      <c r="N3622" s="383" t="s">
        <v>620</v>
      </c>
      <c r="O3622" s="383" t="s">
        <v>230</v>
      </c>
    </row>
    <row r="3623" spans="1:15">
      <c r="A3623" s="385">
        <v>42091</v>
      </c>
      <c r="B3623" s="383" t="s">
        <v>663</v>
      </c>
      <c r="C3623" s="383" t="s">
        <v>664</v>
      </c>
      <c r="D3623" s="383" t="s">
        <v>22</v>
      </c>
      <c r="E3623" s="383" t="s">
        <v>665</v>
      </c>
      <c r="F3623" s="383" t="s">
        <v>10</v>
      </c>
      <c r="G3623" s="384">
        <v>2860</v>
      </c>
      <c r="H3623" s="383" t="s">
        <v>704</v>
      </c>
      <c r="I3623" s="383" t="s">
        <v>709</v>
      </c>
      <c r="J3623" s="383" t="s">
        <v>617</v>
      </c>
      <c r="K3623" s="383" t="s">
        <v>618</v>
      </c>
      <c r="L3623" s="384">
        <v>27741</v>
      </c>
      <c r="M3623" s="383" t="s">
        <v>641</v>
      </c>
      <c r="N3623" s="383" t="s">
        <v>620</v>
      </c>
      <c r="O3623" s="383" t="s">
        <v>230</v>
      </c>
    </row>
    <row r="3624" spans="1:15">
      <c r="A3624" s="385">
        <v>42092</v>
      </c>
      <c r="B3624" s="383" t="s">
        <v>663</v>
      </c>
      <c r="C3624" s="383" t="s">
        <v>664</v>
      </c>
      <c r="D3624" s="383" t="s">
        <v>22</v>
      </c>
      <c r="E3624" s="383" t="s">
        <v>665</v>
      </c>
      <c r="F3624" s="383" t="s">
        <v>10</v>
      </c>
      <c r="G3624" s="384">
        <v>2860</v>
      </c>
      <c r="H3624" s="383" t="s">
        <v>704</v>
      </c>
      <c r="I3624" s="383" t="s">
        <v>709</v>
      </c>
      <c r="J3624" s="383" t="s">
        <v>617</v>
      </c>
      <c r="K3624" s="383" t="s">
        <v>618</v>
      </c>
      <c r="L3624" s="384">
        <v>27741</v>
      </c>
      <c r="M3624" s="383" t="s">
        <v>641</v>
      </c>
      <c r="N3624" s="383" t="s">
        <v>620</v>
      </c>
      <c r="O3624" s="383" t="s">
        <v>230</v>
      </c>
    </row>
    <row r="3625" spans="1:15">
      <c r="A3625" s="385">
        <v>42093</v>
      </c>
      <c r="B3625" s="383" t="s">
        <v>663</v>
      </c>
      <c r="C3625" s="383" t="s">
        <v>664</v>
      </c>
      <c r="D3625" s="383" t="s">
        <v>22</v>
      </c>
      <c r="E3625" s="383" t="s">
        <v>665</v>
      </c>
      <c r="F3625" s="383" t="s">
        <v>10</v>
      </c>
      <c r="G3625" s="384">
        <v>2860</v>
      </c>
      <c r="H3625" s="383" t="s">
        <v>704</v>
      </c>
      <c r="I3625" s="383" t="s">
        <v>709</v>
      </c>
      <c r="J3625" s="383" t="s">
        <v>617</v>
      </c>
      <c r="K3625" s="383" t="s">
        <v>618</v>
      </c>
      <c r="L3625" s="384">
        <v>27741</v>
      </c>
      <c r="M3625" s="383" t="s">
        <v>641</v>
      </c>
      <c r="N3625" s="383" t="s">
        <v>620</v>
      </c>
      <c r="O3625" s="383" t="s">
        <v>230</v>
      </c>
    </row>
    <row r="3626" spans="1:15">
      <c r="A3626" s="385">
        <v>42094</v>
      </c>
      <c r="B3626" s="383" t="s">
        <v>663</v>
      </c>
      <c r="C3626" s="383" t="s">
        <v>664</v>
      </c>
      <c r="D3626" s="383" t="s">
        <v>22</v>
      </c>
      <c r="E3626" s="383" t="s">
        <v>665</v>
      </c>
      <c r="F3626" s="383" t="s">
        <v>10</v>
      </c>
      <c r="G3626" s="384">
        <v>2860</v>
      </c>
      <c r="H3626" s="383" t="s">
        <v>704</v>
      </c>
      <c r="I3626" s="383" t="s">
        <v>709</v>
      </c>
      <c r="J3626" s="383" t="s">
        <v>617</v>
      </c>
      <c r="K3626" s="383" t="s">
        <v>618</v>
      </c>
      <c r="L3626" s="384">
        <v>27741</v>
      </c>
      <c r="M3626" s="383" t="s">
        <v>641</v>
      </c>
      <c r="N3626" s="383" t="s">
        <v>620</v>
      </c>
      <c r="O3626" s="383" t="s">
        <v>230</v>
      </c>
    </row>
    <row r="3627" spans="1:15">
      <c r="A3627" s="385">
        <v>42095</v>
      </c>
      <c r="B3627" s="383" t="s">
        <v>663</v>
      </c>
      <c r="C3627" s="383" t="s">
        <v>664</v>
      </c>
      <c r="D3627" s="383" t="s">
        <v>22</v>
      </c>
      <c r="E3627" s="383" t="s">
        <v>665</v>
      </c>
      <c r="F3627" s="383" t="s">
        <v>10</v>
      </c>
      <c r="G3627" s="384">
        <v>2860</v>
      </c>
      <c r="H3627" s="383" t="s">
        <v>704</v>
      </c>
      <c r="I3627" s="383" t="s">
        <v>709</v>
      </c>
      <c r="J3627" s="383" t="s">
        <v>617</v>
      </c>
      <c r="K3627" s="383" t="s">
        <v>618</v>
      </c>
      <c r="L3627" s="384">
        <v>27741</v>
      </c>
      <c r="M3627" s="383" t="s">
        <v>641</v>
      </c>
      <c r="N3627" s="383" t="s">
        <v>620</v>
      </c>
      <c r="O3627" s="383" t="s">
        <v>230</v>
      </c>
    </row>
    <row r="3628" spans="1:15">
      <c r="A3628" s="385">
        <v>42096</v>
      </c>
      <c r="B3628" s="383" t="s">
        <v>663</v>
      </c>
      <c r="C3628" s="383" t="s">
        <v>664</v>
      </c>
      <c r="D3628" s="383" t="s">
        <v>22</v>
      </c>
      <c r="E3628" s="383" t="s">
        <v>665</v>
      </c>
      <c r="F3628" s="383" t="s">
        <v>10</v>
      </c>
      <c r="G3628" s="384">
        <v>2860</v>
      </c>
      <c r="H3628" s="383" t="s">
        <v>704</v>
      </c>
      <c r="I3628" s="383" t="s">
        <v>709</v>
      </c>
      <c r="J3628" s="383" t="s">
        <v>617</v>
      </c>
      <c r="K3628" s="383" t="s">
        <v>618</v>
      </c>
      <c r="L3628" s="384">
        <v>27741</v>
      </c>
      <c r="M3628" s="383" t="s">
        <v>641</v>
      </c>
      <c r="N3628" s="383" t="s">
        <v>620</v>
      </c>
      <c r="O3628" s="383" t="s">
        <v>230</v>
      </c>
    </row>
    <row r="3629" spans="1:15">
      <c r="A3629" s="385">
        <v>42097</v>
      </c>
      <c r="B3629" s="383" t="s">
        <v>663</v>
      </c>
      <c r="C3629" s="383" t="s">
        <v>664</v>
      </c>
      <c r="D3629" s="383" t="s">
        <v>22</v>
      </c>
      <c r="E3629" s="383" t="s">
        <v>665</v>
      </c>
      <c r="F3629" s="383" t="s">
        <v>10</v>
      </c>
      <c r="G3629" s="384">
        <v>2860</v>
      </c>
      <c r="H3629" s="383" t="s">
        <v>704</v>
      </c>
      <c r="I3629" s="383" t="s">
        <v>709</v>
      </c>
      <c r="J3629" s="383" t="s">
        <v>617</v>
      </c>
      <c r="K3629" s="383" t="s">
        <v>618</v>
      </c>
      <c r="L3629" s="384">
        <v>27741</v>
      </c>
      <c r="M3629" s="383" t="s">
        <v>641</v>
      </c>
      <c r="N3629" s="383" t="s">
        <v>620</v>
      </c>
      <c r="O3629" s="383" t="s">
        <v>230</v>
      </c>
    </row>
    <row r="3630" spans="1:15">
      <c r="A3630" s="385">
        <v>42098</v>
      </c>
      <c r="B3630" s="383" t="s">
        <v>646</v>
      </c>
      <c r="C3630" s="383" t="s">
        <v>8</v>
      </c>
      <c r="D3630" s="383" t="s">
        <v>32</v>
      </c>
      <c r="E3630" s="383" t="s">
        <v>647</v>
      </c>
      <c r="F3630" s="383" t="s">
        <v>10</v>
      </c>
      <c r="G3630" s="384">
        <v>1618</v>
      </c>
      <c r="H3630" s="383" t="s">
        <v>747</v>
      </c>
      <c r="I3630" s="383" t="s">
        <v>748</v>
      </c>
      <c r="J3630" s="383" t="s">
        <v>617</v>
      </c>
      <c r="K3630" s="383" t="s">
        <v>618</v>
      </c>
      <c r="L3630" s="384">
        <v>27751</v>
      </c>
      <c r="M3630" s="383" t="s">
        <v>641</v>
      </c>
      <c r="N3630" s="383" t="s">
        <v>620</v>
      </c>
      <c r="O3630" s="383" t="s">
        <v>230</v>
      </c>
    </row>
    <row r="3631" spans="1:15">
      <c r="A3631" s="385">
        <v>42099</v>
      </c>
      <c r="B3631" s="383" t="s">
        <v>663</v>
      </c>
      <c r="C3631" s="383" t="s">
        <v>664</v>
      </c>
      <c r="D3631" s="383" t="s">
        <v>22</v>
      </c>
      <c r="E3631" s="383" t="s">
        <v>665</v>
      </c>
      <c r="F3631" s="383" t="s">
        <v>10</v>
      </c>
      <c r="G3631" s="384">
        <v>2860</v>
      </c>
      <c r="H3631" s="383" t="s">
        <v>704</v>
      </c>
      <c r="I3631" s="383" t="s">
        <v>709</v>
      </c>
      <c r="J3631" s="383" t="s">
        <v>617</v>
      </c>
      <c r="K3631" s="383" t="s">
        <v>618</v>
      </c>
      <c r="L3631" s="384">
        <v>28181</v>
      </c>
      <c r="M3631" s="383" t="s">
        <v>642</v>
      </c>
      <c r="N3631" s="383" t="s">
        <v>620</v>
      </c>
      <c r="O3631" s="383" t="s">
        <v>230</v>
      </c>
    </row>
    <row r="3632" spans="1:15">
      <c r="A3632" s="385">
        <v>42100</v>
      </c>
      <c r="B3632" s="383" t="s">
        <v>663</v>
      </c>
      <c r="C3632" s="383" t="s">
        <v>664</v>
      </c>
      <c r="D3632" s="383" t="s">
        <v>22</v>
      </c>
      <c r="E3632" s="383" t="s">
        <v>665</v>
      </c>
      <c r="F3632" s="383" t="s">
        <v>10</v>
      </c>
      <c r="G3632" s="384">
        <v>2860</v>
      </c>
      <c r="H3632" s="383" t="s">
        <v>704</v>
      </c>
      <c r="I3632" s="383" t="s">
        <v>709</v>
      </c>
      <c r="J3632" s="383" t="s">
        <v>617</v>
      </c>
      <c r="K3632" s="383" t="s">
        <v>618</v>
      </c>
      <c r="L3632" s="384">
        <v>28641</v>
      </c>
      <c r="M3632" s="383" t="s">
        <v>642</v>
      </c>
      <c r="N3632" s="383" t="s">
        <v>620</v>
      </c>
      <c r="O3632" s="383" t="s">
        <v>230</v>
      </c>
    </row>
    <row r="3633" spans="1:15">
      <c r="A3633" s="385">
        <v>42101</v>
      </c>
      <c r="B3633" s="383" t="s">
        <v>663</v>
      </c>
      <c r="C3633" s="383" t="s">
        <v>664</v>
      </c>
      <c r="D3633" s="383" t="s">
        <v>22</v>
      </c>
      <c r="E3633" s="383" t="s">
        <v>665</v>
      </c>
      <c r="F3633" s="383" t="s">
        <v>10</v>
      </c>
      <c r="G3633" s="384">
        <v>2860</v>
      </c>
      <c r="H3633" s="383" t="s">
        <v>704</v>
      </c>
      <c r="I3633" s="383" t="s">
        <v>709</v>
      </c>
      <c r="J3633" s="383" t="s">
        <v>617</v>
      </c>
      <c r="K3633" s="383" t="s">
        <v>618</v>
      </c>
      <c r="L3633" s="384">
        <v>29260</v>
      </c>
      <c r="M3633" s="383" t="s">
        <v>642</v>
      </c>
      <c r="N3633" s="383" t="s">
        <v>620</v>
      </c>
      <c r="O3633" s="383" t="s">
        <v>230</v>
      </c>
    </row>
    <row r="3634" spans="1:15">
      <c r="A3634" s="385">
        <v>42102</v>
      </c>
      <c r="B3634" s="383" t="s">
        <v>663</v>
      </c>
      <c r="C3634" s="383" t="s">
        <v>664</v>
      </c>
      <c r="D3634" s="383" t="s">
        <v>22</v>
      </c>
      <c r="E3634" s="383" t="s">
        <v>665</v>
      </c>
      <c r="F3634" s="383" t="s">
        <v>10</v>
      </c>
      <c r="G3634" s="384">
        <v>2860</v>
      </c>
      <c r="H3634" s="383" t="s">
        <v>704</v>
      </c>
      <c r="I3634" s="383" t="s">
        <v>709</v>
      </c>
      <c r="J3634" s="383" t="s">
        <v>617</v>
      </c>
      <c r="K3634" s="383" t="s">
        <v>618</v>
      </c>
      <c r="L3634" s="384">
        <v>29608</v>
      </c>
      <c r="M3634" s="383" t="s">
        <v>642</v>
      </c>
      <c r="N3634" s="383" t="s">
        <v>620</v>
      </c>
      <c r="O3634" s="383" t="s">
        <v>230</v>
      </c>
    </row>
    <row r="3635" spans="1:15">
      <c r="A3635" s="385">
        <v>42103</v>
      </c>
      <c r="B3635" s="383" t="s">
        <v>663</v>
      </c>
      <c r="C3635" s="383" t="s">
        <v>664</v>
      </c>
      <c r="D3635" s="383" t="s">
        <v>22</v>
      </c>
      <c r="E3635" s="383" t="s">
        <v>665</v>
      </c>
      <c r="F3635" s="383" t="s">
        <v>10</v>
      </c>
      <c r="G3635" s="384">
        <v>2860</v>
      </c>
      <c r="H3635" s="383" t="s">
        <v>704</v>
      </c>
      <c r="I3635" s="383" t="s">
        <v>709</v>
      </c>
      <c r="J3635" s="383" t="s">
        <v>617</v>
      </c>
      <c r="K3635" s="383" t="s">
        <v>618</v>
      </c>
      <c r="L3635" s="384">
        <v>29608</v>
      </c>
      <c r="M3635" s="383" t="s">
        <v>642</v>
      </c>
      <c r="N3635" s="383" t="s">
        <v>620</v>
      </c>
      <c r="O3635" s="383" t="s">
        <v>230</v>
      </c>
    </row>
    <row r="3636" spans="1:15">
      <c r="A3636" s="385">
        <v>42104</v>
      </c>
      <c r="B3636" s="383" t="s">
        <v>663</v>
      </c>
      <c r="C3636" s="383" t="s">
        <v>664</v>
      </c>
      <c r="D3636" s="383" t="s">
        <v>22</v>
      </c>
      <c r="E3636" s="383" t="s">
        <v>665</v>
      </c>
      <c r="F3636" s="383" t="s">
        <v>10</v>
      </c>
      <c r="G3636" s="384">
        <v>2860</v>
      </c>
      <c r="H3636" s="383" t="s">
        <v>704</v>
      </c>
      <c r="I3636" s="383" t="s">
        <v>709</v>
      </c>
      <c r="J3636" s="383" t="s">
        <v>617</v>
      </c>
      <c r="K3636" s="383" t="s">
        <v>618</v>
      </c>
      <c r="L3636" s="384">
        <v>29608</v>
      </c>
      <c r="M3636" s="383" t="s">
        <v>642</v>
      </c>
      <c r="N3636" s="383" t="s">
        <v>620</v>
      </c>
      <c r="O3636" s="383" t="s">
        <v>230</v>
      </c>
    </row>
    <row r="3637" spans="1:15">
      <c r="A3637" s="385">
        <v>42105</v>
      </c>
      <c r="B3637" s="383" t="s">
        <v>663</v>
      </c>
      <c r="C3637" s="383" t="s">
        <v>664</v>
      </c>
      <c r="D3637" s="383" t="s">
        <v>22</v>
      </c>
      <c r="E3637" s="383" t="s">
        <v>665</v>
      </c>
      <c r="F3637" s="383" t="s">
        <v>10</v>
      </c>
      <c r="G3637" s="384">
        <v>2860</v>
      </c>
      <c r="H3637" s="383" t="s">
        <v>704</v>
      </c>
      <c r="I3637" s="383" t="s">
        <v>709</v>
      </c>
      <c r="J3637" s="383" t="s">
        <v>617</v>
      </c>
      <c r="K3637" s="383" t="s">
        <v>618</v>
      </c>
      <c r="L3637" s="384">
        <v>29608</v>
      </c>
      <c r="M3637" s="383" t="s">
        <v>642</v>
      </c>
      <c r="N3637" s="383" t="s">
        <v>620</v>
      </c>
      <c r="O3637" s="383" t="s">
        <v>230</v>
      </c>
    </row>
    <row r="3638" spans="1:15">
      <c r="A3638" s="385">
        <v>42106</v>
      </c>
      <c r="B3638" s="383" t="s">
        <v>663</v>
      </c>
      <c r="C3638" s="383" t="s">
        <v>664</v>
      </c>
      <c r="D3638" s="383" t="s">
        <v>22</v>
      </c>
      <c r="E3638" s="383" t="s">
        <v>665</v>
      </c>
      <c r="F3638" s="383" t="s">
        <v>10</v>
      </c>
      <c r="G3638" s="384">
        <v>2860</v>
      </c>
      <c r="H3638" s="383" t="s">
        <v>704</v>
      </c>
      <c r="I3638" s="383" t="s">
        <v>709</v>
      </c>
      <c r="J3638" s="383" t="s">
        <v>617</v>
      </c>
      <c r="K3638" s="383" t="s">
        <v>618</v>
      </c>
      <c r="L3638" s="384">
        <v>29608</v>
      </c>
      <c r="M3638" s="383" t="s">
        <v>642</v>
      </c>
      <c r="N3638" s="383" t="s">
        <v>620</v>
      </c>
      <c r="O3638" s="383" t="s">
        <v>230</v>
      </c>
    </row>
    <row r="3639" spans="1:15">
      <c r="A3639" s="385">
        <v>42107</v>
      </c>
      <c r="B3639" s="383" t="s">
        <v>663</v>
      </c>
      <c r="C3639" s="383" t="s">
        <v>664</v>
      </c>
      <c r="D3639" s="383" t="s">
        <v>22</v>
      </c>
      <c r="E3639" s="383" t="s">
        <v>665</v>
      </c>
      <c r="F3639" s="383" t="s">
        <v>10</v>
      </c>
      <c r="G3639" s="384">
        <v>2860</v>
      </c>
      <c r="H3639" s="383" t="s">
        <v>704</v>
      </c>
      <c r="I3639" s="383" t="s">
        <v>709</v>
      </c>
      <c r="J3639" s="383" t="s">
        <v>617</v>
      </c>
      <c r="K3639" s="383" t="s">
        <v>618</v>
      </c>
      <c r="L3639" s="384">
        <v>29973</v>
      </c>
      <c r="M3639" s="383" t="s">
        <v>642</v>
      </c>
      <c r="N3639" s="383" t="s">
        <v>620</v>
      </c>
      <c r="O3639" s="383" t="s">
        <v>230</v>
      </c>
    </row>
    <row r="3640" spans="1:15">
      <c r="A3640" s="385">
        <v>42108</v>
      </c>
      <c r="B3640" s="383" t="s">
        <v>663</v>
      </c>
      <c r="C3640" s="383" t="s">
        <v>664</v>
      </c>
      <c r="D3640" s="383" t="s">
        <v>22</v>
      </c>
      <c r="E3640" s="383" t="s">
        <v>665</v>
      </c>
      <c r="F3640" s="383" t="s">
        <v>10</v>
      </c>
      <c r="G3640" s="384">
        <v>2860</v>
      </c>
      <c r="H3640" s="383" t="s">
        <v>704</v>
      </c>
      <c r="I3640" s="383" t="s">
        <v>709</v>
      </c>
      <c r="J3640" s="383" t="s">
        <v>617</v>
      </c>
      <c r="K3640" s="383" t="s">
        <v>618</v>
      </c>
      <c r="L3640" s="384">
        <v>30380</v>
      </c>
      <c r="M3640" s="383" t="s">
        <v>642</v>
      </c>
      <c r="N3640" s="383" t="s">
        <v>620</v>
      </c>
      <c r="O3640" s="383" t="s">
        <v>230</v>
      </c>
    </row>
    <row r="3641" spans="1:15">
      <c r="A3641" s="385">
        <v>42109</v>
      </c>
      <c r="B3641" s="383" t="s">
        <v>663</v>
      </c>
      <c r="C3641" s="383" t="s">
        <v>664</v>
      </c>
      <c r="D3641" s="383" t="s">
        <v>22</v>
      </c>
      <c r="E3641" s="383" t="s">
        <v>665</v>
      </c>
      <c r="F3641" s="383" t="s">
        <v>10</v>
      </c>
      <c r="G3641" s="384">
        <v>2860</v>
      </c>
      <c r="H3641" s="383" t="s">
        <v>704</v>
      </c>
      <c r="I3641" s="383" t="s">
        <v>709</v>
      </c>
      <c r="J3641" s="383" t="s">
        <v>617</v>
      </c>
      <c r="K3641" s="383" t="s">
        <v>618</v>
      </c>
      <c r="L3641" s="384">
        <v>30722</v>
      </c>
      <c r="M3641" s="383" t="s">
        <v>642</v>
      </c>
      <c r="N3641" s="383" t="s">
        <v>620</v>
      </c>
      <c r="O3641" s="383" t="s">
        <v>230</v>
      </c>
    </row>
    <row r="3642" spans="1:15">
      <c r="A3642" s="385">
        <v>42110</v>
      </c>
      <c r="B3642" s="383" t="s">
        <v>663</v>
      </c>
      <c r="C3642" s="383" t="s">
        <v>664</v>
      </c>
      <c r="D3642" s="383" t="s">
        <v>22</v>
      </c>
      <c r="E3642" s="383" t="s">
        <v>665</v>
      </c>
      <c r="F3642" s="383" t="s">
        <v>10</v>
      </c>
      <c r="G3642" s="384">
        <v>2860</v>
      </c>
      <c r="H3642" s="383" t="s">
        <v>704</v>
      </c>
      <c r="I3642" s="383" t="s">
        <v>709</v>
      </c>
      <c r="J3642" s="383" t="s">
        <v>617</v>
      </c>
      <c r="K3642" s="383" t="s">
        <v>618</v>
      </c>
      <c r="L3642" s="384">
        <v>30780</v>
      </c>
      <c r="M3642" s="383" t="s">
        <v>642</v>
      </c>
      <c r="N3642" s="383" t="s">
        <v>620</v>
      </c>
      <c r="O3642" s="383" t="s">
        <v>230</v>
      </c>
    </row>
    <row r="3643" spans="1:15">
      <c r="A3643" s="385">
        <v>42114</v>
      </c>
      <c r="B3643" s="383" t="s">
        <v>663</v>
      </c>
      <c r="C3643" s="383" t="s">
        <v>664</v>
      </c>
      <c r="D3643" s="383" t="s">
        <v>22</v>
      </c>
      <c r="E3643" s="383" t="s">
        <v>665</v>
      </c>
      <c r="F3643" s="383" t="s">
        <v>10</v>
      </c>
      <c r="G3643" s="384">
        <v>28000</v>
      </c>
      <c r="H3643" s="383" t="s">
        <v>704</v>
      </c>
      <c r="I3643" s="383" t="s">
        <v>714</v>
      </c>
      <c r="J3643" s="383" t="s">
        <v>617</v>
      </c>
      <c r="K3643" s="383" t="s">
        <v>618</v>
      </c>
      <c r="L3643" s="384">
        <v>30780</v>
      </c>
      <c r="M3643" s="383" t="s">
        <v>643</v>
      </c>
      <c r="N3643" s="383" t="s">
        <v>620</v>
      </c>
      <c r="O3643" s="383" t="s">
        <v>230</v>
      </c>
    </row>
    <row r="3644" spans="1:15">
      <c r="A3644" s="385">
        <v>42115</v>
      </c>
      <c r="B3644" s="383" t="s">
        <v>663</v>
      </c>
      <c r="C3644" s="383" t="s">
        <v>664</v>
      </c>
      <c r="D3644" s="383" t="s">
        <v>22</v>
      </c>
      <c r="E3644" s="383" t="s">
        <v>665</v>
      </c>
      <c r="F3644" s="383" t="s">
        <v>10</v>
      </c>
      <c r="G3644" s="384">
        <v>28000</v>
      </c>
      <c r="H3644" s="383" t="s">
        <v>704</v>
      </c>
      <c r="I3644" s="383" t="s">
        <v>714</v>
      </c>
      <c r="J3644" s="383" t="s">
        <v>617</v>
      </c>
      <c r="K3644" s="383" t="s">
        <v>618</v>
      </c>
      <c r="L3644" s="384">
        <v>30780</v>
      </c>
      <c r="M3644" s="383" t="s">
        <v>643</v>
      </c>
      <c r="N3644" s="383" t="s">
        <v>620</v>
      </c>
      <c r="O3644" s="383" t="s">
        <v>230</v>
      </c>
    </row>
    <row r="3645" spans="1:15">
      <c r="A3645" s="385">
        <v>42116</v>
      </c>
      <c r="B3645" s="383" t="s">
        <v>21</v>
      </c>
      <c r="C3645" s="383" t="s">
        <v>12</v>
      </c>
      <c r="D3645" s="383" t="s">
        <v>22</v>
      </c>
      <c r="E3645" s="383" t="s">
        <v>658</v>
      </c>
      <c r="F3645" s="383" t="s">
        <v>10</v>
      </c>
      <c r="G3645" s="384">
        <v>1398</v>
      </c>
      <c r="H3645" s="383" t="s">
        <v>733</v>
      </c>
      <c r="I3645" s="383" t="s">
        <v>735</v>
      </c>
      <c r="J3645" s="383" t="s">
        <v>617</v>
      </c>
      <c r="K3645" s="383" t="s">
        <v>618</v>
      </c>
      <c r="L3645" s="384">
        <v>30780</v>
      </c>
      <c r="M3645" s="383" t="s">
        <v>643</v>
      </c>
      <c r="N3645" s="383" t="s">
        <v>620</v>
      </c>
      <c r="O3645" s="383" t="s">
        <v>230</v>
      </c>
    </row>
    <row r="3646" spans="1:15">
      <c r="A3646" s="385">
        <v>42117</v>
      </c>
      <c r="B3646" s="383" t="s">
        <v>739</v>
      </c>
      <c r="C3646" s="383" t="s">
        <v>8</v>
      </c>
      <c r="D3646" s="383" t="s">
        <v>36</v>
      </c>
      <c r="E3646" s="383" t="s">
        <v>740</v>
      </c>
      <c r="F3646" s="383" t="s">
        <v>10</v>
      </c>
      <c r="G3646" s="384">
        <v>5098</v>
      </c>
      <c r="H3646" s="383" t="s">
        <v>741</v>
      </c>
      <c r="I3646" s="383" t="s">
        <v>742</v>
      </c>
      <c r="J3646" s="383" t="s">
        <v>617</v>
      </c>
      <c r="K3646" s="383" t="s">
        <v>618</v>
      </c>
      <c r="L3646" s="384">
        <v>30780</v>
      </c>
      <c r="M3646" s="383" t="s">
        <v>643</v>
      </c>
      <c r="N3646" s="383" t="s">
        <v>620</v>
      </c>
      <c r="O3646" s="383" t="s">
        <v>230</v>
      </c>
    </row>
    <row r="3647" spans="1:15">
      <c r="A3647" s="385">
        <v>42118</v>
      </c>
      <c r="B3647" s="383" t="s">
        <v>739</v>
      </c>
      <c r="C3647" s="383" t="s">
        <v>8</v>
      </c>
      <c r="D3647" s="383" t="s">
        <v>36</v>
      </c>
      <c r="E3647" s="383" t="s">
        <v>740</v>
      </c>
      <c r="F3647" s="383" t="s">
        <v>10</v>
      </c>
      <c r="G3647" s="384">
        <v>5098</v>
      </c>
      <c r="H3647" s="383" t="s">
        <v>741</v>
      </c>
      <c r="I3647" s="383" t="s">
        <v>742</v>
      </c>
      <c r="J3647" s="383" t="s">
        <v>617</v>
      </c>
      <c r="K3647" s="383" t="s">
        <v>618</v>
      </c>
      <c r="L3647" s="384">
        <v>30780</v>
      </c>
      <c r="M3647" s="383" t="s">
        <v>643</v>
      </c>
      <c r="N3647" s="383" t="s">
        <v>620</v>
      </c>
      <c r="O3647" s="383" t="s">
        <v>230</v>
      </c>
    </row>
    <row r="3648" spans="1:15">
      <c r="A3648" s="385">
        <v>42119</v>
      </c>
      <c r="B3648" s="383" t="s">
        <v>739</v>
      </c>
      <c r="C3648" s="383" t="s">
        <v>8</v>
      </c>
      <c r="D3648" s="383" t="s">
        <v>36</v>
      </c>
      <c r="E3648" s="383" t="s">
        <v>740</v>
      </c>
      <c r="F3648" s="383" t="s">
        <v>10</v>
      </c>
      <c r="G3648" s="384">
        <v>9298</v>
      </c>
      <c r="H3648" s="383" t="s">
        <v>741</v>
      </c>
      <c r="I3648" s="383" t="s">
        <v>745</v>
      </c>
      <c r="J3648" s="383" t="s">
        <v>617</v>
      </c>
      <c r="K3648" s="383" t="s">
        <v>618</v>
      </c>
      <c r="L3648" s="384">
        <v>30780</v>
      </c>
      <c r="M3648" s="383" t="s">
        <v>643</v>
      </c>
      <c r="N3648" s="383" t="s">
        <v>620</v>
      </c>
      <c r="O3648" s="383" t="s">
        <v>230</v>
      </c>
    </row>
    <row r="3649" spans="1:15">
      <c r="A3649" s="385">
        <v>42120</v>
      </c>
      <c r="B3649" s="383" t="s">
        <v>739</v>
      </c>
      <c r="C3649" s="383" t="s">
        <v>8</v>
      </c>
      <c r="D3649" s="383" t="s">
        <v>36</v>
      </c>
      <c r="E3649" s="383" t="s">
        <v>740</v>
      </c>
      <c r="F3649" s="383" t="s">
        <v>10</v>
      </c>
      <c r="G3649" s="384">
        <v>4084</v>
      </c>
      <c r="H3649" s="383" t="s">
        <v>741</v>
      </c>
      <c r="I3649" s="383" t="s">
        <v>745</v>
      </c>
      <c r="J3649" s="383" t="s">
        <v>617</v>
      </c>
      <c r="K3649" s="383" t="s">
        <v>618</v>
      </c>
      <c r="L3649" s="384">
        <v>30780</v>
      </c>
      <c r="M3649" s="383" t="s">
        <v>643</v>
      </c>
      <c r="N3649" s="383" t="s">
        <v>620</v>
      </c>
      <c r="O3649" s="383" t="s">
        <v>230</v>
      </c>
    </row>
    <row r="3650" spans="1:15">
      <c r="A3650" s="385">
        <v>42121</v>
      </c>
      <c r="B3650" s="383" t="s">
        <v>739</v>
      </c>
      <c r="C3650" s="383" t="s">
        <v>8</v>
      </c>
      <c r="D3650" s="383" t="s">
        <v>36</v>
      </c>
      <c r="E3650" s="383" t="s">
        <v>740</v>
      </c>
      <c r="F3650" s="383" t="s">
        <v>10</v>
      </c>
      <c r="G3650" s="384">
        <v>5098</v>
      </c>
      <c r="H3650" s="383" t="s">
        <v>741</v>
      </c>
      <c r="I3650" s="383" t="s">
        <v>742</v>
      </c>
      <c r="J3650" s="383" t="s">
        <v>617</v>
      </c>
      <c r="K3650" s="383" t="s">
        <v>618</v>
      </c>
      <c r="L3650" s="384">
        <v>30780</v>
      </c>
      <c r="M3650" s="383" t="s">
        <v>643</v>
      </c>
      <c r="N3650" s="383" t="s">
        <v>620</v>
      </c>
      <c r="O3650" s="383" t="s">
        <v>230</v>
      </c>
    </row>
    <row r="3651" spans="1:15">
      <c r="A3651" s="385">
        <v>42122</v>
      </c>
      <c r="B3651" s="383" t="s">
        <v>739</v>
      </c>
      <c r="C3651" s="383" t="s">
        <v>8</v>
      </c>
      <c r="D3651" s="383" t="s">
        <v>36</v>
      </c>
      <c r="E3651" s="383" t="s">
        <v>740</v>
      </c>
      <c r="F3651" s="383" t="s">
        <v>10</v>
      </c>
      <c r="G3651" s="384">
        <v>4084</v>
      </c>
      <c r="H3651" s="383" t="s">
        <v>741</v>
      </c>
      <c r="I3651" s="383" t="s">
        <v>745</v>
      </c>
      <c r="J3651" s="383" t="s">
        <v>617</v>
      </c>
      <c r="K3651" s="383" t="s">
        <v>618</v>
      </c>
      <c r="L3651" s="384">
        <v>30780</v>
      </c>
      <c r="M3651" s="383" t="s">
        <v>643</v>
      </c>
      <c r="N3651" s="383" t="s">
        <v>620</v>
      </c>
      <c r="O3651" s="383" t="s">
        <v>230</v>
      </c>
    </row>
    <row r="3652" spans="1:15">
      <c r="A3652" s="385">
        <v>42123</v>
      </c>
      <c r="B3652" s="383" t="s">
        <v>21</v>
      </c>
      <c r="C3652" s="383" t="s">
        <v>12</v>
      </c>
      <c r="D3652" s="383" t="s">
        <v>22</v>
      </c>
      <c r="E3652" s="383" t="s">
        <v>658</v>
      </c>
      <c r="F3652" s="383" t="s">
        <v>10</v>
      </c>
      <c r="G3652" s="384">
        <v>1398</v>
      </c>
      <c r="H3652" s="383" t="s">
        <v>733</v>
      </c>
      <c r="I3652" s="383" t="s">
        <v>735</v>
      </c>
      <c r="J3652" s="383" t="s">
        <v>617</v>
      </c>
      <c r="K3652" s="383" t="s">
        <v>618</v>
      </c>
      <c r="L3652" s="384">
        <v>30780</v>
      </c>
      <c r="M3652" s="383" t="s">
        <v>643</v>
      </c>
      <c r="N3652" s="383" t="s">
        <v>620</v>
      </c>
      <c r="O3652" s="383" t="s">
        <v>230</v>
      </c>
    </row>
    <row r="3653" spans="1:15">
      <c r="A3653" s="385">
        <v>42124</v>
      </c>
      <c r="B3653" s="383" t="s">
        <v>739</v>
      </c>
      <c r="C3653" s="383" t="s">
        <v>8</v>
      </c>
      <c r="D3653" s="383" t="s">
        <v>36</v>
      </c>
      <c r="E3653" s="383" t="s">
        <v>740</v>
      </c>
      <c r="F3653" s="383" t="s">
        <v>10</v>
      </c>
      <c r="G3653" s="384">
        <v>4084</v>
      </c>
      <c r="H3653" s="383" t="s">
        <v>741</v>
      </c>
      <c r="I3653" s="383" t="s">
        <v>745</v>
      </c>
      <c r="J3653" s="383" t="s">
        <v>617</v>
      </c>
      <c r="K3653" s="383" t="s">
        <v>618</v>
      </c>
      <c r="L3653" s="384">
        <v>30780</v>
      </c>
      <c r="M3653" s="383" t="s">
        <v>643</v>
      </c>
      <c r="N3653" s="383" t="s">
        <v>620</v>
      </c>
      <c r="O3653" s="383" t="s">
        <v>230</v>
      </c>
    </row>
    <row r="3654" spans="1:15">
      <c r="A3654" s="385">
        <v>42125</v>
      </c>
      <c r="B3654" s="383" t="s">
        <v>21</v>
      </c>
      <c r="C3654" s="383" t="s">
        <v>12</v>
      </c>
      <c r="D3654" s="383" t="s">
        <v>22</v>
      </c>
      <c r="E3654" s="383" t="s">
        <v>658</v>
      </c>
      <c r="F3654" s="383" t="s">
        <v>10</v>
      </c>
      <c r="G3654" s="384">
        <v>1328</v>
      </c>
      <c r="H3654" s="383" t="s">
        <v>733</v>
      </c>
      <c r="I3654" s="383" t="s">
        <v>735</v>
      </c>
      <c r="J3654" s="383" t="s">
        <v>617</v>
      </c>
      <c r="K3654" s="383" t="s">
        <v>618</v>
      </c>
      <c r="L3654" s="384">
        <v>30780</v>
      </c>
      <c r="M3654" s="383" t="s">
        <v>643</v>
      </c>
      <c r="N3654" s="383" t="s">
        <v>620</v>
      </c>
      <c r="O3654" s="383" t="s">
        <v>230</v>
      </c>
    </row>
    <row r="3655" spans="1:15">
      <c r="A3655" s="385">
        <v>42126</v>
      </c>
      <c r="B3655" s="383" t="s">
        <v>739</v>
      </c>
      <c r="C3655" s="383" t="s">
        <v>8</v>
      </c>
      <c r="D3655" s="383" t="s">
        <v>36</v>
      </c>
      <c r="E3655" s="383" t="s">
        <v>740</v>
      </c>
      <c r="F3655" s="383" t="s">
        <v>10</v>
      </c>
      <c r="G3655" s="384">
        <v>5098</v>
      </c>
      <c r="H3655" s="383" t="s">
        <v>741</v>
      </c>
      <c r="I3655" s="383" t="s">
        <v>742</v>
      </c>
      <c r="J3655" s="383" t="s">
        <v>617</v>
      </c>
      <c r="K3655" s="383" t="s">
        <v>618</v>
      </c>
      <c r="L3655" s="384">
        <v>30780</v>
      </c>
      <c r="M3655" s="383" t="s">
        <v>643</v>
      </c>
      <c r="N3655" s="383" t="s">
        <v>620</v>
      </c>
      <c r="O3655" s="383" t="s">
        <v>230</v>
      </c>
    </row>
    <row r="3656" spans="1:15">
      <c r="A3656" s="385">
        <v>42127</v>
      </c>
      <c r="B3656" s="383" t="s">
        <v>11</v>
      </c>
      <c r="C3656" s="383" t="s">
        <v>12</v>
      </c>
      <c r="D3656" s="383" t="s">
        <v>13</v>
      </c>
      <c r="E3656" s="383" t="s">
        <v>678</v>
      </c>
      <c r="F3656" s="383" t="s">
        <v>10</v>
      </c>
      <c r="G3656" s="384">
        <v>410</v>
      </c>
      <c r="H3656" s="383" t="s">
        <v>743</v>
      </c>
      <c r="I3656" s="383" t="s">
        <v>744</v>
      </c>
      <c r="J3656" s="383" t="s">
        <v>617</v>
      </c>
      <c r="K3656" s="383" t="s">
        <v>618</v>
      </c>
      <c r="L3656" s="384">
        <v>30780</v>
      </c>
      <c r="M3656" s="383" t="s">
        <v>643</v>
      </c>
      <c r="N3656" s="383" t="s">
        <v>620</v>
      </c>
      <c r="O3656" s="383" t="s">
        <v>230</v>
      </c>
    </row>
    <row r="3657" spans="1:15">
      <c r="A3657" s="385">
        <v>42128</v>
      </c>
      <c r="B3657" s="383" t="s">
        <v>11</v>
      </c>
      <c r="C3657" s="383" t="s">
        <v>12</v>
      </c>
      <c r="D3657" s="383" t="s">
        <v>13</v>
      </c>
      <c r="E3657" s="383" t="s">
        <v>678</v>
      </c>
      <c r="F3657" s="383" t="s">
        <v>10</v>
      </c>
      <c r="G3657" s="384">
        <v>410</v>
      </c>
      <c r="H3657" s="383" t="s">
        <v>743</v>
      </c>
      <c r="I3657" s="383" t="s">
        <v>744</v>
      </c>
      <c r="J3657" s="383" t="s">
        <v>617</v>
      </c>
      <c r="K3657" s="383" t="s">
        <v>618</v>
      </c>
      <c r="L3657" s="384">
        <v>30780</v>
      </c>
      <c r="M3657" s="383" t="s">
        <v>643</v>
      </c>
      <c r="N3657" s="383" t="s">
        <v>620</v>
      </c>
      <c r="O3657" s="383" t="s">
        <v>230</v>
      </c>
    </row>
    <row r="3658" spans="1:15">
      <c r="A3658" s="385">
        <v>42129</v>
      </c>
      <c r="B3658" s="383" t="s">
        <v>663</v>
      </c>
      <c r="C3658" s="383" t="s">
        <v>664</v>
      </c>
      <c r="D3658" s="383" t="s">
        <v>22</v>
      </c>
      <c r="E3658" s="383" t="s">
        <v>665</v>
      </c>
      <c r="F3658" s="383" t="s">
        <v>10</v>
      </c>
      <c r="G3658" s="384">
        <v>28000</v>
      </c>
      <c r="H3658" s="383" t="s">
        <v>704</v>
      </c>
      <c r="I3658" s="383" t="s">
        <v>714</v>
      </c>
      <c r="J3658" s="383" t="s">
        <v>617</v>
      </c>
      <c r="K3658" s="383" t="s">
        <v>618</v>
      </c>
      <c r="L3658" s="384">
        <v>30780</v>
      </c>
      <c r="M3658" s="383" t="s">
        <v>643</v>
      </c>
      <c r="N3658" s="383" t="s">
        <v>620</v>
      </c>
      <c r="O3658" s="383" t="s">
        <v>230</v>
      </c>
    </row>
    <row r="3659" spans="1:15">
      <c r="A3659" s="385">
        <v>42130</v>
      </c>
      <c r="B3659" s="383" t="s">
        <v>663</v>
      </c>
      <c r="C3659" s="383" t="s">
        <v>664</v>
      </c>
      <c r="D3659" s="383" t="s">
        <v>22</v>
      </c>
      <c r="E3659" s="383" t="s">
        <v>665</v>
      </c>
      <c r="F3659" s="383" t="s">
        <v>10</v>
      </c>
      <c r="G3659" s="384">
        <v>28000</v>
      </c>
      <c r="H3659" s="383" t="s">
        <v>704</v>
      </c>
      <c r="I3659" s="383" t="s">
        <v>714</v>
      </c>
      <c r="J3659" s="383" t="s">
        <v>617</v>
      </c>
      <c r="K3659" s="383" t="s">
        <v>618</v>
      </c>
      <c r="L3659" s="384">
        <v>30780</v>
      </c>
      <c r="M3659" s="383" t="s">
        <v>643</v>
      </c>
      <c r="N3659" s="383" t="s">
        <v>620</v>
      </c>
      <c r="O3659" s="383" t="s">
        <v>230</v>
      </c>
    </row>
    <row r="3660" spans="1:15">
      <c r="A3660" s="385">
        <v>42131</v>
      </c>
      <c r="B3660" s="383" t="s">
        <v>663</v>
      </c>
      <c r="C3660" s="383" t="s">
        <v>664</v>
      </c>
      <c r="D3660" s="383" t="s">
        <v>22</v>
      </c>
      <c r="E3660" s="383" t="s">
        <v>665</v>
      </c>
      <c r="F3660" s="383" t="s">
        <v>10</v>
      </c>
      <c r="G3660" s="384">
        <v>28000</v>
      </c>
      <c r="H3660" s="383" t="s">
        <v>704</v>
      </c>
      <c r="I3660" s="383" t="s">
        <v>714</v>
      </c>
      <c r="J3660" s="383" t="s">
        <v>617</v>
      </c>
      <c r="K3660" s="383" t="s">
        <v>618</v>
      </c>
      <c r="L3660" s="384">
        <v>30780</v>
      </c>
      <c r="M3660" s="383" t="s">
        <v>643</v>
      </c>
      <c r="N3660" s="383" t="s">
        <v>620</v>
      </c>
      <c r="O3660" s="383" t="s">
        <v>230</v>
      </c>
    </row>
    <row r="3661" spans="1:15">
      <c r="A3661" s="385">
        <v>42132</v>
      </c>
      <c r="B3661" s="383" t="s">
        <v>663</v>
      </c>
      <c r="C3661" s="383" t="s">
        <v>664</v>
      </c>
      <c r="D3661" s="383" t="s">
        <v>22</v>
      </c>
      <c r="E3661" s="383" t="s">
        <v>665</v>
      </c>
      <c r="F3661" s="383" t="s">
        <v>10</v>
      </c>
      <c r="G3661" s="384">
        <v>28000</v>
      </c>
      <c r="H3661" s="383" t="s">
        <v>704</v>
      </c>
      <c r="I3661" s="383" t="s">
        <v>714</v>
      </c>
      <c r="J3661" s="383" t="s">
        <v>617</v>
      </c>
      <c r="K3661" s="383" t="s">
        <v>618</v>
      </c>
      <c r="L3661" s="384">
        <v>30780</v>
      </c>
      <c r="M3661" s="383" t="s">
        <v>643</v>
      </c>
      <c r="N3661" s="383" t="s">
        <v>620</v>
      </c>
      <c r="O3661" s="383" t="s">
        <v>230</v>
      </c>
    </row>
    <row r="3662" spans="1:15">
      <c r="A3662" s="385">
        <v>42133</v>
      </c>
      <c r="B3662" s="383" t="s">
        <v>646</v>
      </c>
      <c r="C3662" s="383" t="s">
        <v>8</v>
      </c>
      <c r="D3662" s="383" t="s">
        <v>32</v>
      </c>
      <c r="E3662" s="383" t="s">
        <v>647</v>
      </c>
      <c r="F3662" s="383" t="s">
        <v>10</v>
      </c>
      <c r="G3662" s="384">
        <v>4200</v>
      </c>
      <c r="H3662" s="383" t="s">
        <v>759</v>
      </c>
      <c r="I3662" s="383" t="s">
        <v>760</v>
      </c>
      <c r="J3662" s="383" t="s">
        <v>617</v>
      </c>
      <c r="K3662" s="383" t="s">
        <v>618</v>
      </c>
      <c r="L3662" s="384">
        <v>30780</v>
      </c>
      <c r="M3662" s="383" t="s">
        <v>643</v>
      </c>
      <c r="N3662" s="383" t="s">
        <v>620</v>
      </c>
      <c r="O3662" s="383" t="s">
        <v>230</v>
      </c>
    </row>
    <row r="3663" spans="1:15">
      <c r="A3663" s="385">
        <v>42134</v>
      </c>
      <c r="B3663" s="383" t="s">
        <v>646</v>
      </c>
      <c r="C3663" s="383" t="s">
        <v>8</v>
      </c>
      <c r="D3663" s="383" t="s">
        <v>32</v>
      </c>
      <c r="E3663" s="383" t="s">
        <v>647</v>
      </c>
      <c r="F3663" s="383" t="s">
        <v>10</v>
      </c>
      <c r="G3663" s="384">
        <v>4200</v>
      </c>
      <c r="H3663" s="383" t="s">
        <v>759</v>
      </c>
      <c r="I3663" s="383" t="s">
        <v>760</v>
      </c>
      <c r="J3663" s="383" t="s">
        <v>617</v>
      </c>
      <c r="K3663" s="383" t="s">
        <v>618</v>
      </c>
      <c r="L3663" s="384">
        <v>30780</v>
      </c>
      <c r="M3663" s="383" t="s">
        <v>643</v>
      </c>
      <c r="N3663" s="383" t="s">
        <v>620</v>
      </c>
      <c r="O3663" s="383" t="s">
        <v>230</v>
      </c>
    </row>
    <row r="3664" spans="1:15">
      <c r="A3664" s="385">
        <v>42135</v>
      </c>
      <c r="B3664" s="383" t="s">
        <v>11</v>
      </c>
      <c r="C3664" s="383" t="s">
        <v>12</v>
      </c>
      <c r="D3664" s="383" t="s">
        <v>13</v>
      </c>
      <c r="E3664" s="383" t="s">
        <v>678</v>
      </c>
      <c r="F3664" s="383" t="s">
        <v>10</v>
      </c>
      <c r="G3664" s="384">
        <v>1700</v>
      </c>
      <c r="H3664" s="383" t="s">
        <v>751</v>
      </c>
      <c r="I3664" s="383" t="s">
        <v>752</v>
      </c>
      <c r="J3664" s="383" t="s">
        <v>617</v>
      </c>
      <c r="K3664" s="383" t="s">
        <v>618</v>
      </c>
      <c r="L3664" s="384">
        <v>30780</v>
      </c>
      <c r="M3664" s="383" t="s">
        <v>643</v>
      </c>
      <c r="N3664" s="383" t="s">
        <v>620</v>
      </c>
      <c r="O3664" s="383" t="s">
        <v>230</v>
      </c>
    </row>
    <row r="3665" spans="1:15">
      <c r="A3665" s="385">
        <v>42136</v>
      </c>
      <c r="B3665" s="383" t="s">
        <v>11</v>
      </c>
      <c r="C3665" s="383" t="s">
        <v>12</v>
      </c>
      <c r="D3665" s="383" t="s">
        <v>13</v>
      </c>
      <c r="E3665" s="383" t="s">
        <v>678</v>
      </c>
      <c r="F3665" s="383" t="s">
        <v>10</v>
      </c>
      <c r="G3665" s="384">
        <v>410</v>
      </c>
      <c r="H3665" s="383" t="s">
        <v>743</v>
      </c>
      <c r="I3665" s="383" t="s">
        <v>744</v>
      </c>
      <c r="J3665" s="383" t="s">
        <v>617</v>
      </c>
      <c r="K3665" s="383" t="s">
        <v>618</v>
      </c>
      <c r="L3665" s="384">
        <v>30780</v>
      </c>
      <c r="M3665" s="383" t="s">
        <v>643</v>
      </c>
      <c r="N3665" s="383" t="s">
        <v>620</v>
      </c>
      <c r="O3665" s="383" t="s">
        <v>230</v>
      </c>
    </row>
    <row r="3666" spans="1:15">
      <c r="A3666" s="385">
        <v>42137</v>
      </c>
      <c r="B3666" s="383" t="s">
        <v>646</v>
      </c>
      <c r="C3666" s="383" t="s">
        <v>8</v>
      </c>
      <c r="D3666" s="383" t="s">
        <v>32</v>
      </c>
      <c r="E3666" s="383" t="s">
        <v>647</v>
      </c>
      <c r="F3666" s="383" t="s">
        <v>10</v>
      </c>
      <c r="G3666" s="384">
        <v>1618</v>
      </c>
      <c r="H3666" s="383" t="s">
        <v>747</v>
      </c>
      <c r="I3666" s="383" t="s">
        <v>748</v>
      </c>
      <c r="J3666" s="383" t="s">
        <v>617</v>
      </c>
      <c r="K3666" s="383" t="s">
        <v>618</v>
      </c>
      <c r="L3666" s="384">
        <v>30780</v>
      </c>
      <c r="M3666" s="383" t="s">
        <v>644</v>
      </c>
      <c r="N3666" s="383" t="s">
        <v>620</v>
      </c>
      <c r="O3666" s="383" t="s">
        <v>230</v>
      </c>
    </row>
    <row r="3667" spans="1:15">
      <c r="A3667" s="385">
        <v>42138</v>
      </c>
      <c r="B3667" s="383" t="s">
        <v>646</v>
      </c>
      <c r="C3667" s="383" t="s">
        <v>8</v>
      </c>
      <c r="D3667" s="383" t="s">
        <v>32</v>
      </c>
      <c r="E3667" s="383" t="s">
        <v>647</v>
      </c>
      <c r="F3667" s="383" t="s">
        <v>10</v>
      </c>
      <c r="G3667" s="384">
        <v>1618</v>
      </c>
      <c r="H3667" s="383" t="s">
        <v>747</v>
      </c>
      <c r="I3667" s="383" t="s">
        <v>748</v>
      </c>
      <c r="J3667" s="383" t="s">
        <v>617</v>
      </c>
      <c r="K3667" s="383" t="s">
        <v>618</v>
      </c>
      <c r="L3667" s="384">
        <v>30780</v>
      </c>
      <c r="M3667" s="383" t="s">
        <v>644</v>
      </c>
      <c r="N3667" s="383" t="s">
        <v>620</v>
      </c>
      <c r="O3667" s="383" t="s">
        <v>230</v>
      </c>
    </row>
    <row r="3668" spans="1:15">
      <c r="A3668" s="385">
        <v>42139</v>
      </c>
      <c r="B3668" s="383" t="s">
        <v>646</v>
      </c>
      <c r="C3668" s="383" t="s">
        <v>8</v>
      </c>
      <c r="D3668" s="383" t="s">
        <v>32</v>
      </c>
      <c r="E3668" s="383" t="s">
        <v>647</v>
      </c>
      <c r="F3668" s="383" t="s">
        <v>10</v>
      </c>
      <c r="G3668" s="384">
        <v>1618</v>
      </c>
      <c r="H3668" s="383" t="s">
        <v>747</v>
      </c>
      <c r="I3668" s="383" t="s">
        <v>748</v>
      </c>
      <c r="J3668" s="383" t="s">
        <v>617</v>
      </c>
      <c r="K3668" s="383" t="s">
        <v>618</v>
      </c>
      <c r="L3668" s="384">
        <v>30780</v>
      </c>
      <c r="M3668" s="383" t="s">
        <v>644</v>
      </c>
      <c r="N3668" s="383" t="s">
        <v>620</v>
      </c>
      <c r="O3668" s="383" t="s">
        <v>230</v>
      </c>
    </row>
    <row r="3669" spans="1:15">
      <c r="A3669" s="385">
        <v>42140</v>
      </c>
      <c r="B3669" s="383" t="s">
        <v>646</v>
      </c>
      <c r="C3669" s="383" t="s">
        <v>8</v>
      </c>
      <c r="D3669" s="383" t="s">
        <v>32</v>
      </c>
      <c r="E3669" s="383" t="s">
        <v>647</v>
      </c>
      <c r="F3669" s="383" t="s">
        <v>10</v>
      </c>
      <c r="G3669" s="384">
        <v>1476</v>
      </c>
      <c r="H3669" s="383" t="s">
        <v>747</v>
      </c>
      <c r="I3669" s="383" t="s">
        <v>750</v>
      </c>
      <c r="J3669" s="383" t="s">
        <v>617</v>
      </c>
      <c r="K3669" s="383" t="s">
        <v>618</v>
      </c>
      <c r="L3669" s="384">
        <v>30780</v>
      </c>
      <c r="M3669" s="383" t="s">
        <v>644</v>
      </c>
      <c r="N3669" s="383" t="s">
        <v>620</v>
      </c>
      <c r="O3669" s="383" t="s">
        <v>230</v>
      </c>
    </row>
    <row r="3670" spans="1:15">
      <c r="A3670" s="385">
        <v>42141</v>
      </c>
      <c r="B3670" s="383" t="s">
        <v>646</v>
      </c>
      <c r="C3670" s="383" t="s">
        <v>8</v>
      </c>
      <c r="D3670" s="383" t="s">
        <v>32</v>
      </c>
      <c r="E3670" s="383" t="s">
        <v>647</v>
      </c>
      <c r="F3670" s="383" t="s">
        <v>10</v>
      </c>
      <c r="G3670" s="384">
        <v>1476</v>
      </c>
      <c r="H3670" s="383" t="s">
        <v>747</v>
      </c>
      <c r="I3670" s="383" t="s">
        <v>750</v>
      </c>
      <c r="J3670" s="383" t="s">
        <v>617</v>
      </c>
      <c r="K3670" s="383" t="s">
        <v>618</v>
      </c>
      <c r="L3670" s="384">
        <v>30780</v>
      </c>
      <c r="M3670" s="383" t="s">
        <v>644</v>
      </c>
      <c r="N3670" s="383" t="s">
        <v>620</v>
      </c>
      <c r="O3670" s="383" t="s">
        <v>230</v>
      </c>
    </row>
    <row r="3671" spans="1:15">
      <c r="A3671" s="385">
        <v>42142</v>
      </c>
      <c r="B3671" s="383" t="s">
        <v>11</v>
      </c>
      <c r="C3671" s="383" t="s">
        <v>12</v>
      </c>
      <c r="D3671" s="383" t="s">
        <v>13</v>
      </c>
      <c r="E3671" s="383" t="s">
        <v>678</v>
      </c>
      <c r="F3671" s="383" t="s">
        <v>10</v>
      </c>
      <c r="G3671" s="384">
        <v>410</v>
      </c>
      <c r="H3671" s="383" t="s">
        <v>743</v>
      </c>
      <c r="I3671" s="383" t="s">
        <v>744</v>
      </c>
      <c r="J3671" s="383" t="s">
        <v>617</v>
      </c>
      <c r="K3671" s="383" t="s">
        <v>618</v>
      </c>
      <c r="L3671" s="384">
        <v>30780</v>
      </c>
      <c r="M3671" s="383" t="s">
        <v>644</v>
      </c>
      <c r="N3671" s="383" t="s">
        <v>620</v>
      </c>
      <c r="O3671" s="383" t="s">
        <v>230</v>
      </c>
    </row>
    <row r="3672" spans="1:15">
      <c r="A3672" s="385">
        <v>42143</v>
      </c>
      <c r="B3672" s="383" t="s">
        <v>739</v>
      </c>
      <c r="C3672" s="383" t="s">
        <v>8</v>
      </c>
      <c r="D3672" s="383" t="s">
        <v>36</v>
      </c>
      <c r="E3672" s="383" t="s">
        <v>740</v>
      </c>
      <c r="F3672" s="383" t="s">
        <v>10</v>
      </c>
      <c r="G3672" s="384">
        <v>4084</v>
      </c>
      <c r="H3672" s="383" t="s">
        <v>741</v>
      </c>
      <c r="I3672" s="383" t="s">
        <v>745</v>
      </c>
      <c r="J3672" s="383" t="s">
        <v>617</v>
      </c>
      <c r="K3672" s="383" t="s">
        <v>618</v>
      </c>
      <c r="L3672" s="384">
        <v>30780</v>
      </c>
      <c r="M3672" s="383" t="s">
        <v>644</v>
      </c>
      <c r="N3672" s="383" t="s">
        <v>620</v>
      </c>
      <c r="O3672" s="383" t="s">
        <v>230</v>
      </c>
    </row>
    <row r="3673" spans="1:15">
      <c r="A3673" s="385">
        <v>42144</v>
      </c>
      <c r="B3673" s="383" t="s">
        <v>11</v>
      </c>
      <c r="C3673" s="383" t="s">
        <v>12</v>
      </c>
      <c r="D3673" s="383" t="s">
        <v>13</v>
      </c>
      <c r="E3673" s="383" t="s">
        <v>678</v>
      </c>
      <c r="F3673" s="383" t="s">
        <v>10</v>
      </c>
      <c r="G3673" s="384">
        <v>410</v>
      </c>
      <c r="H3673" s="383" t="s">
        <v>743</v>
      </c>
      <c r="I3673" s="383" t="s">
        <v>744</v>
      </c>
      <c r="J3673" s="383" t="s">
        <v>617</v>
      </c>
      <c r="K3673" s="383" t="s">
        <v>618</v>
      </c>
      <c r="L3673" s="384">
        <v>30780</v>
      </c>
      <c r="M3673" s="383" t="s">
        <v>644</v>
      </c>
      <c r="N3673" s="383" t="s">
        <v>620</v>
      </c>
      <c r="O3673" s="383" t="s">
        <v>230</v>
      </c>
    </row>
    <row r="3674" spans="1:15">
      <c r="A3674" s="385">
        <v>42145</v>
      </c>
      <c r="B3674" s="383" t="s">
        <v>11</v>
      </c>
      <c r="C3674" s="383" t="s">
        <v>12</v>
      </c>
      <c r="D3674" s="383" t="s">
        <v>13</v>
      </c>
      <c r="E3674" s="383" t="s">
        <v>678</v>
      </c>
      <c r="F3674" s="383" t="s">
        <v>10</v>
      </c>
      <c r="G3674" s="384">
        <v>410</v>
      </c>
      <c r="H3674" s="383" t="s">
        <v>743</v>
      </c>
      <c r="I3674" s="383" t="s">
        <v>744</v>
      </c>
      <c r="J3674" s="383" t="s">
        <v>617</v>
      </c>
      <c r="K3674" s="383" t="s">
        <v>618</v>
      </c>
      <c r="L3674" s="384">
        <v>30780</v>
      </c>
      <c r="M3674" s="383" t="s">
        <v>644</v>
      </c>
      <c r="N3674" s="383" t="s">
        <v>620</v>
      </c>
      <c r="O3674" s="383" t="s">
        <v>230</v>
      </c>
    </row>
    <row r="3675" spans="1:15">
      <c r="A3675" s="385">
        <v>42146</v>
      </c>
      <c r="B3675" s="383" t="s">
        <v>739</v>
      </c>
      <c r="C3675" s="383" t="s">
        <v>8</v>
      </c>
      <c r="D3675" s="383" t="s">
        <v>36</v>
      </c>
      <c r="E3675" s="383" t="s">
        <v>740</v>
      </c>
      <c r="F3675" s="383" t="s">
        <v>10</v>
      </c>
      <c r="G3675" s="384">
        <v>4084</v>
      </c>
      <c r="H3675" s="383" t="s">
        <v>741</v>
      </c>
      <c r="I3675" s="383" t="s">
        <v>745</v>
      </c>
      <c r="J3675" s="383" t="s">
        <v>617</v>
      </c>
      <c r="K3675" s="383" t="s">
        <v>618</v>
      </c>
      <c r="L3675" s="384">
        <v>30780</v>
      </c>
      <c r="M3675" s="383" t="s">
        <v>644</v>
      </c>
      <c r="N3675" s="383" t="s">
        <v>620</v>
      </c>
      <c r="O3675" s="383" t="s">
        <v>230</v>
      </c>
    </row>
    <row r="3676" spans="1:15">
      <c r="A3676" s="385">
        <v>42147</v>
      </c>
      <c r="B3676" s="383" t="s">
        <v>646</v>
      </c>
      <c r="C3676" s="383" t="s">
        <v>8</v>
      </c>
      <c r="D3676" s="383" t="s">
        <v>32</v>
      </c>
      <c r="E3676" s="383" t="s">
        <v>647</v>
      </c>
      <c r="F3676" s="383" t="s">
        <v>10</v>
      </c>
      <c r="G3676" s="384">
        <v>1476</v>
      </c>
      <c r="H3676" s="383" t="s">
        <v>747</v>
      </c>
      <c r="I3676" s="383" t="s">
        <v>750</v>
      </c>
      <c r="J3676" s="383" t="s">
        <v>617</v>
      </c>
      <c r="K3676" s="383" t="s">
        <v>618</v>
      </c>
      <c r="L3676" s="384">
        <v>30780</v>
      </c>
      <c r="M3676" s="383" t="s">
        <v>645</v>
      </c>
      <c r="N3676" s="383" t="s">
        <v>620</v>
      </c>
      <c r="O3676" s="383" t="s">
        <v>230</v>
      </c>
    </row>
    <row r="3677" spans="1:15">
      <c r="A3677" s="385">
        <v>42148</v>
      </c>
      <c r="B3677" s="383" t="s">
        <v>646</v>
      </c>
      <c r="C3677" s="383" t="s">
        <v>8</v>
      </c>
      <c r="D3677" s="383" t="s">
        <v>32</v>
      </c>
      <c r="E3677" s="383" t="s">
        <v>647</v>
      </c>
      <c r="F3677" s="383" t="s">
        <v>10</v>
      </c>
      <c r="G3677" s="384">
        <v>4200</v>
      </c>
      <c r="H3677" s="383" t="s">
        <v>759</v>
      </c>
      <c r="I3677" s="383" t="s">
        <v>760</v>
      </c>
      <c r="J3677" s="383" t="s">
        <v>617</v>
      </c>
      <c r="K3677" s="383" t="s">
        <v>618</v>
      </c>
      <c r="L3677" s="384">
        <v>30780</v>
      </c>
      <c r="M3677" s="383" t="s">
        <v>645</v>
      </c>
      <c r="N3677" s="383" t="s">
        <v>620</v>
      </c>
      <c r="O3677" s="383" t="s">
        <v>230</v>
      </c>
    </row>
    <row r="3678" spans="1:15">
      <c r="A3678" s="385">
        <v>42149</v>
      </c>
      <c r="B3678" s="383" t="s">
        <v>646</v>
      </c>
      <c r="C3678" s="383" t="s">
        <v>8</v>
      </c>
      <c r="D3678" s="383" t="s">
        <v>32</v>
      </c>
      <c r="E3678" s="383" t="s">
        <v>647</v>
      </c>
      <c r="F3678" s="383" t="s">
        <v>10</v>
      </c>
      <c r="G3678" s="384">
        <v>1618</v>
      </c>
      <c r="H3678" s="383" t="s">
        <v>747</v>
      </c>
      <c r="I3678" s="383" t="s">
        <v>748</v>
      </c>
      <c r="J3678" s="383" t="s">
        <v>617</v>
      </c>
      <c r="K3678" s="383" t="s">
        <v>618</v>
      </c>
      <c r="L3678" s="384">
        <v>30780</v>
      </c>
      <c r="M3678" s="383" t="s">
        <v>645</v>
      </c>
      <c r="N3678" s="383" t="s">
        <v>620</v>
      </c>
      <c r="O3678" s="383" t="s">
        <v>230</v>
      </c>
    </row>
    <row r="3679" spans="1:15">
      <c r="A3679" s="385">
        <v>42150</v>
      </c>
      <c r="B3679" s="383" t="s">
        <v>646</v>
      </c>
      <c r="C3679" s="383" t="s">
        <v>8</v>
      </c>
      <c r="D3679" s="383" t="s">
        <v>32</v>
      </c>
      <c r="E3679" s="383" t="s">
        <v>647</v>
      </c>
      <c r="F3679" s="383" t="s">
        <v>10</v>
      </c>
      <c r="G3679" s="384">
        <v>1476</v>
      </c>
      <c r="H3679" s="383" t="s">
        <v>747</v>
      </c>
      <c r="I3679" s="383" t="s">
        <v>750</v>
      </c>
      <c r="J3679" s="383" t="s">
        <v>617</v>
      </c>
      <c r="K3679" s="383" t="s">
        <v>618</v>
      </c>
      <c r="L3679" s="384">
        <v>30780</v>
      </c>
      <c r="M3679" s="383" t="s">
        <v>645</v>
      </c>
      <c r="N3679" s="383" t="s">
        <v>620</v>
      </c>
      <c r="O3679" s="383" t="s">
        <v>230</v>
      </c>
    </row>
    <row r="3680" spans="1:15">
      <c r="A3680" s="385">
        <v>41997</v>
      </c>
      <c r="B3680" s="383" t="s">
        <v>11</v>
      </c>
      <c r="C3680" s="383" t="s">
        <v>12</v>
      </c>
      <c r="D3680" s="383" t="s">
        <v>13</v>
      </c>
      <c r="E3680" s="383" t="s">
        <v>678</v>
      </c>
      <c r="F3680" s="383" t="s">
        <v>10</v>
      </c>
      <c r="G3680" s="384">
        <v>1700</v>
      </c>
      <c r="H3680" s="383" t="s">
        <v>751</v>
      </c>
      <c r="I3680" s="383" t="s">
        <v>752</v>
      </c>
      <c r="J3680" s="383" t="s">
        <v>617</v>
      </c>
      <c r="K3680" s="383" t="s">
        <v>618</v>
      </c>
      <c r="L3680" s="384">
        <v>0</v>
      </c>
      <c r="M3680" s="383" t="s">
        <v>619</v>
      </c>
      <c r="N3680" s="383" t="s">
        <v>620</v>
      </c>
      <c r="O3680" s="383" t="s">
        <v>230</v>
      </c>
    </row>
    <row r="3681" spans="1:15">
      <c r="A3681" s="385">
        <v>41998</v>
      </c>
      <c r="B3681" s="383" t="s">
        <v>21</v>
      </c>
      <c r="C3681" s="383" t="s">
        <v>12</v>
      </c>
      <c r="D3681" s="383" t="s">
        <v>22</v>
      </c>
      <c r="E3681" s="383" t="s">
        <v>658</v>
      </c>
      <c r="F3681" s="383" t="s">
        <v>10</v>
      </c>
      <c r="G3681" s="384">
        <v>2720</v>
      </c>
      <c r="H3681" s="383" t="s">
        <v>763</v>
      </c>
      <c r="I3681" s="383" t="s">
        <v>764</v>
      </c>
      <c r="J3681" s="383" t="s">
        <v>617</v>
      </c>
      <c r="K3681" s="383" t="s">
        <v>618</v>
      </c>
      <c r="L3681" s="384">
        <v>0</v>
      </c>
      <c r="M3681" s="383" t="s">
        <v>619</v>
      </c>
      <c r="N3681" s="383" t="s">
        <v>620</v>
      </c>
      <c r="O3681" s="383" t="s">
        <v>230</v>
      </c>
    </row>
    <row r="3682" spans="1:15">
      <c r="A3682" s="385">
        <v>41999</v>
      </c>
      <c r="B3682" s="383" t="s">
        <v>754</v>
      </c>
      <c r="C3682" s="383" t="s">
        <v>8</v>
      </c>
      <c r="D3682" s="383" t="s">
        <v>755</v>
      </c>
      <c r="E3682" s="383" t="s">
        <v>756</v>
      </c>
      <c r="F3682" s="383" t="s">
        <v>10</v>
      </c>
      <c r="G3682" s="384">
        <v>460</v>
      </c>
      <c r="H3682" s="383" t="s">
        <v>757</v>
      </c>
      <c r="I3682" s="383" t="s">
        <v>758</v>
      </c>
      <c r="J3682" s="383" t="s">
        <v>617</v>
      </c>
      <c r="K3682" s="383" t="s">
        <v>618</v>
      </c>
      <c r="L3682" s="384">
        <v>0</v>
      </c>
      <c r="M3682" s="383" t="s">
        <v>619</v>
      </c>
      <c r="N3682" s="383" t="s">
        <v>620</v>
      </c>
      <c r="O3682" s="383" t="s">
        <v>230</v>
      </c>
    </row>
    <row r="3683" spans="1:15">
      <c r="A3683" s="385">
        <v>42000</v>
      </c>
      <c r="B3683" s="383" t="s">
        <v>754</v>
      </c>
      <c r="C3683" s="383" t="s">
        <v>8</v>
      </c>
      <c r="D3683" s="383" t="s">
        <v>755</v>
      </c>
      <c r="E3683" s="383" t="s">
        <v>756</v>
      </c>
      <c r="F3683" s="383" t="s">
        <v>10</v>
      </c>
      <c r="G3683" s="384">
        <v>460</v>
      </c>
      <c r="H3683" s="383" t="s">
        <v>757</v>
      </c>
      <c r="I3683" s="383" t="s">
        <v>758</v>
      </c>
      <c r="J3683" s="383" t="s">
        <v>617</v>
      </c>
      <c r="K3683" s="383" t="s">
        <v>618</v>
      </c>
      <c r="L3683" s="384">
        <v>0</v>
      </c>
      <c r="M3683" s="383" t="s">
        <v>619</v>
      </c>
      <c r="N3683" s="383" t="s">
        <v>620</v>
      </c>
      <c r="O3683" s="383" t="s">
        <v>230</v>
      </c>
    </row>
    <row r="3684" spans="1:15">
      <c r="A3684" s="385">
        <v>42001</v>
      </c>
      <c r="B3684" s="383" t="s">
        <v>754</v>
      </c>
      <c r="C3684" s="383" t="s">
        <v>8</v>
      </c>
      <c r="D3684" s="383" t="s">
        <v>755</v>
      </c>
      <c r="E3684" s="383" t="s">
        <v>756</v>
      </c>
      <c r="F3684" s="383" t="s">
        <v>10</v>
      </c>
      <c r="G3684" s="384">
        <v>1107</v>
      </c>
      <c r="H3684" s="383" t="s">
        <v>757</v>
      </c>
      <c r="I3684" s="383" t="s">
        <v>765</v>
      </c>
      <c r="J3684" s="383" t="s">
        <v>617</v>
      </c>
      <c r="K3684" s="383" t="s">
        <v>618</v>
      </c>
      <c r="L3684" s="384">
        <v>0</v>
      </c>
      <c r="M3684" s="383" t="s">
        <v>619</v>
      </c>
      <c r="N3684" s="383" t="s">
        <v>620</v>
      </c>
      <c r="O3684" s="383" t="s">
        <v>230</v>
      </c>
    </row>
    <row r="3685" spans="1:15">
      <c r="A3685" s="385">
        <v>42002</v>
      </c>
      <c r="B3685" s="383" t="s">
        <v>754</v>
      </c>
      <c r="C3685" s="383" t="s">
        <v>8</v>
      </c>
      <c r="D3685" s="383" t="s">
        <v>755</v>
      </c>
      <c r="E3685" s="383" t="s">
        <v>756</v>
      </c>
      <c r="F3685" s="383" t="s">
        <v>10</v>
      </c>
      <c r="G3685" s="384">
        <v>460</v>
      </c>
      <c r="H3685" s="383" t="s">
        <v>757</v>
      </c>
      <c r="I3685" s="383" t="s">
        <v>758</v>
      </c>
      <c r="J3685" s="383" t="s">
        <v>617</v>
      </c>
      <c r="K3685" s="383" t="s">
        <v>618</v>
      </c>
      <c r="L3685" s="384">
        <v>0</v>
      </c>
      <c r="M3685" s="383" t="s">
        <v>619</v>
      </c>
      <c r="N3685" s="383" t="s">
        <v>620</v>
      </c>
      <c r="O3685" s="383" t="s">
        <v>230</v>
      </c>
    </row>
    <row r="3686" spans="1:15">
      <c r="A3686" s="385">
        <v>42003</v>
      </c>
      <c r="B3686" s="383" t="s">
        <v>11</v>
      </c>
      <c r="C3686" s="383" t="s">
        <v>12</v>
      </c>
      <c r="D3686" s="383" t="s">
        <v>13</v>
      </c>
      <c r="E3686" s="383" t="s">
        <v>678</v>
      </c>
      <c r="F3686" s="383" t="s">
        <v>10</v>
      </c>
      <c r="G3686" s="384">
        <v>247</v>
      </c>
      <c r="H3686" s="383" t="s">
        <v>730</v>
      </c>
      <c r="I3686" s="383" t="s">
        <v>731</v>
      </c>
      <c r="J3686" s="383" t="s">
        <v>617</v>
      </c>
      <c r="K3686" s="383" t="s">
        <v>618</v>
      </c>
      <c r="L3686" s="384">
        <v>0</v>
      </c>
      <c r="M3686" s="383" t="s">
        <v>619</v>
      </c>
      <c r="N3686" s="383" t="s">
        <v>620</v>
      </c>
      <c r="O3686" s="383" t="s">
        <v>230</v>
      </c>
    </row>
    <row r="3687" spans="1:15">
      <c r="A3687" s="385">
        <v>42004</v>
      </c>
      <c r="B3687" s="383" t="s">
        <v>11</v>
      </c>
      <c r="C3687" s="383" t="s">
        <v>12</v>
      </c>
      <c r="D3687" s="383" t="s">
        <v>13</v>
      </c>
      <c r="E3687" s="383" t="s">
        <v>678</v>
      </c>
      <c r="F3687" s="383" t="s">
        <v>10</v>
      </c>
      <c r="G3687" s="384">
        <v>247</v>
      </c>
      <c r="H3687" s="383" t="s">
        <v>730</v>
      </c>
      <c r="I3687" s="383" t="s">
        <v>731</v>
      </c>
      <c r="J3687" s="383" t="s">
        <v>617</v>
      </c>
      <c r="K3687" s="383" t="s">
        <v>618</v>
      </c>
      <c r="L3687" s="384">
        <v>0</v>
      </c>
      <c r="M3687" s="383" t="s">
        <v>626</v>
      </c>
      <c r="N3687" s="383" t="s">
        <v>620</v>
      </c>
      <c r="O3687" s="383" t="s">
        <v>230</v>
      </c>
    </row>
    <row r="3688" spans="1:15">
      <c r="A3688" s="385">
        <v>42005</v>
      </c>
      <c r="B3688" s="383" t="s">
        <v>739</v>
      </c>
      <c r="C3688" s="383" t="s">
        <v>8</v>
      </c>
      <c r="D3688" s="383" t="s">
        <v>36</v>
      </c>
      <c r="E3688" s="383" t="s">
        <v>740</v>
      </c>
      <c r="F3688" s="383" t="s">
        <v>10</v>
      </c>
      <c r="G3688" s="384">
        <v>6005</v>
      </c>
      <c r="H3688" s="383" t="s">
        <v>741</v>
      </c>
      <c r="I3688" s="383" t="s">
        <v>742</v>
      </c>
      <c r="J3688" s="383" t="s">
        <v>617</v>
      </c>
      <c r="K3688" s="383" t="s">
        <v>618</v>
      </c>
      <c r="L3688" s="384">
        <v>0</v>
      </c>
      <c r="M3688" s="383" t="s">
        <v>626</v>
      </c>
      <c r="N3688" s="383" t="s">
        <v>620</v>
      </c>
      <c r="O3688" s="383" t="s">
        <v>230</v>
      </c>
    </row>
    <row r="3689" spans="1:15">
      <c r="A3689" s="385">
        <v>42007</v>
      </c>
      <c r="B3689" s="383" t="s">
        <v>663</v>
      </c>
      <c r="C3689" s="383" t="s">
        <v>664</v>
      </c>
      <c r="D3689" s="383" t="s">
        <v>22</v>
      </c>
      <c r="E3689" s="383" t="s">
        <v>665</v>
      </c>
      <c r="F3689" s="383" t="s">
        <v>10</v>
      </c>
      <c r="G3689" s="384">
        <v>6241</v>
      </c>
      <c r="H3689" s="383" t="s">
        <v>704</v>
      </c>
      <c r="I3689" s="383" t="s">
        <v>720</v>
      </c>
      <c r="J3689" s="383" t="s">
        <v>617</v>
      </c>
      <c r="K3689" s="383" t="s">
        <v>618</v>
      </c>
      <c r="L3689" s="384">
        <v>8221</v>
      </c>
      <c r="M3689" s="383" t="s">
        <v>627</v>
      </c>
      <c r="N3689" s="383" t="s">
        <v>620</v>
      </c>
      <c r="O3689" s="383" t="s">
        <v>230</v>
      </c>
    </row>
    <row r="3690" spans="1:15">
      <c r="A3690" s="385">
        <v>42008</v>
      </c>
      <c r="B3690" s="383" t="s">
        <v>663</v>
      </c>
      <c r="C3690" s="383" t="s">
        <v>664</v>
      </c>
      <c r="D3690" s="383" t="s">
        <v>22</v>
      </c>
      <c r="E3690" s="383" t="s">
        <v>665</v>
      </c>
      <c r="F3690" s="383" t="s">
        <v>10</v>
      </c>
      <c r="G3690" s="384">
        <v>6241</v>
      </c>
      <c r="H3690" s="383" t="s">
        <v>704</v>
      </c>
      <c r="I3690" s="383" t="s">
        <v>720</v>
      </c>
      <c r="J3690" s="383" t="s">
        <v>617</v>
      </c>
      <c r="K3690" s="383" t="s">
        <v>618</v>
      </c>
      <c r="L3690" s="384">
        <v>8501</v>
      </c>
      <c r="M3690" s="383" t="s">
        <v>627</v>
      </c>
      <c r="N3690" s="383" t="s">
        <v>620</v>
      </c>
      <c r="O3690" s="383" t="s">
        <v>230</v>
      </c>
    </row>
    <row r="3691" spans="1:15">
      <c r="A3691" s="385">
        <v>42009</v>
      </c>
      <c r="B3691" s="383" t="s">
        <v>11</v>
      </c>
      <c r="C3691" s="383" t="s">
        <v>12</v>
      </c>
      <c r="D3691" s="383" t="s">
        <v>13</v>
      </c>
      <c r="E3691" s="383" t="s">
        <v>678</v>
      </c>
      <c r="F3691" s="383" t="s">
        <v>10</v>
      </c>
      <c r="G3691" s="384">
        <v>247</v>
      </c>
      <c r="H3691" s="383" t="s">
        <v>730</v>
      </c>
      <c r="I3691" s="383" t="s">
        <v>731</v>
      </c>
      <c r="J3691" s="383" t="s">
        <v>617</v>
      </c>
      <c r="K3691" s="383" t="s">
        <v>618</v>
      </c>
      <c r="L3691" s="384">
        <v>9088</v>
      </c>
      <c r="M3691" s="383" t="s">
        <v>627</v>
      </c>
      <c r="N3691" s="383" t="s">
        <v>620</v>
      </c>
      <c r="O3691" s="383" t="s">
        <v>230</v>
      </c>
    </row>
    <row r="3692" spans="1:15">
      <c r="A3692" s="385">
        <v>42010</v>
      </c>
      <c r="B3692" s="383" t="s">
        <v>11</v>
      </c>
      <c r="C3692" s="383" t="s">
        <v>12</v>
      </c>
      <c r="D3692" s="383" t="s">
        <v>13</v>
      </c>
      <c r="E3692" s="383" t="s">
        <v>678</v>
      </c>
      <c r="F3692" s="383" t="s">
        <v>10</v>
      </c>
      <c r="G3692" s="384">
        <v>247</v>
      </c>
      <c r="H3692" s="383" t="s">
        <v>730</v>
      </c>
      <c r="I3692" s="383" t="s">
        <v>731</v>
      </c>
      <c r="J3692" s="383" t="s">
        <v>617</v>
      </c>
      <c r="K3692" s="383" t="s">
        <v>618</v>
      </c>
      <c r="L3692" s="384">
        <v>9280</v>
      </c>
      <c r="M3692" s="383" t="s">
        <v>629</v>
      </c>
      <c r="N3692" s="383" t="s">
        <v>620</v>
      </c>
      <c r="O3692" s="383" t="s">
        <v>230</v>
      </c>
    </row>
    <row r="3693" spans="1:15">
      <c r="A3693" s="385">
        <v>42012</v>
      </c>
      <c r="B3693" s="383" t="s">
        <v>739</v>
      </c>
      <c r="C3693" s="383" t="s">
        <v>8</v>
      </c>
      <c r="D3693" s="383" t="s">
        <v>36</v>
      </c>
      <c r="E3693" s="383" t="s">
        <v>740</v>
      </c>
      <c r="F3693" s="383" t="s">
        <v>10</v>
      </c>
      <c r="G3693" s="384">
        <v>6005</v>
      </c>
      <c r="H3693" s="383" t="s">
        <v>741</v>
      </c>
      <c r="I3693" s="383" t="s">
        <v>742</v>
      </c>
      <c r="J3693" s="383" t="s">
        <v>617</v>
      </c>
      <c r="K3693" s="383" t="s">
        <v>618</v>
      </c>
      <c r="L3693" s="384">
        <v>9280</v>
      </c>
      <c r="M3693" s="383" t="s">
        <v>630</v>
      </c>
      <c r="N3693" s="383" t="s">
        <v>620</v>
      </c>
      <c r="O3693" s="383" t="s">
        <v>230</v>
      </c>
    </row>
    <row r="3694" spans="1:15">
      <c r="A3694" s="385">
        <v>42013</v>
      </c>
      <c r="B3694" s="383" t="s">
        <v>739</v>
      </c>
      <c r="C3694" s="383" t="s">
        <v>8</v>
      </c>
      <c r="D3694" s="383" t="s">
        <v>36</v>
      </c>
      <c r="E3694" s="383" t="s">
        <v>740</v>
      </c>
      <c r="F3694" s="383" t="s">
        <v>10</v>
      </c>
      <c r="G3694" s="384">
        <v>8609</v>
      </c>
      <c r="H3694" s="383" t="s">
        <v>741</v>
      </c>
      <c r="I3694" s="383" t="s">
        <v>742</v>
      </c>
      <c r="J3694" s="383" t="s">
        <v>617</v>
      </c>
      <c r="K3694" s="383" t="s">
        <v>618</v>
      </c>
      <c r="L3694" s="384">
        <v>9280</v>
      </c>
      <c r="M3694" s="383" t="s">
        <v>630</v>
      </c>
      <c r="N3694" s="383" t="s">
        <v>620</v>
      </c>
      <c r="O3694" s="383" t="s">
        <v>230</v>
      </c>
    </row>
    <row r="3695" spans="1:15">
      <c r="A3695" s="385">
        <v>42014</v>
      </c>
      <c r="B3695" s="383" t="s">
        <v>663</v>
      </c>
      <c r="C3695" s="383" t="s">
        <v>664</v>
      </c>
      <c r="D3695" s="383" t="s">
        <v>22</v>
      </c>
      <c r="E3695" s="383" t="s">
        <v>665</v>
      </c>
      <c r="F3695" s="383" t="s">
        <v>10</v>
      </c>
      <c r="G3695" s="384">
        <v>28000</v>
      </c>
      <c r="H3695" s="383" t="s">
        <v>704</v>
      </c>
      <c r="I3695" s="383" t="s">
        <v>714</v>
      </c>
      <c r="J3695" s="383" t="s">
        <v>617</v>
      </c>
      <c r="K3695" s="383" t="s">
        <v>618</v>
      </c>
      <c r="L3695" s="384">
        <v>9280</v>
      </c>
      <c r="M3695" s="383" t="s">
        <v>630</v>
      </c>
      <c r="N3695" s="383" t="s">
        <v>620</v>
      </c>
      <c r="O3695" s="383" t="s">
        <v>230</v>
      </c>
    </row>
    <row r="3696" spans="1:15">
      <c r="A3696" s="385">
        <v>42015</v>
      </c>
      <c r="B3696" s="383" t="s">
        <v>663</v>
      </c>
      <c r="C3696" s="383" t="s">
        <v>664</v>
      </c>
      <c r="D3696" s="383" t="s">
        <v>22</v>
      </c>
      <c r="E3696" s="383" t="s">
        <v>665</v>
      </c>
      <c r="F3696" s="383" t="s">
        <v>10</v>
      </c>
      <c r="G3696" s="384">
        <v>28000</v>
      </c>
      <c r="H3696" s="383" t="s">
        <v>704</v>
      </c>
      <c r="I3696" s="383" t="s">
        <v>714</v>
      </c>
      <c r="J3696" s="383" t="s">
        <v>617</v>
      </c>
      <c r="K3696" s="383" t="s">
        <v>618</v>
      </c>
      <c r="L3696" s="384">
        <v>9280</v>
      </c>
      <c r="M3696" s="383" t="s">
        <v>630</v>
      </c>
      <c r="N3696" s="383" t="s">
        <v>620</v>
      </c>
      <c r="O3696" s="383" t="s">
        <v>230</v>
      </c>
    </row>
    <row r="3697" spans="1:15">
      <c r="A3697" s="385">
        <v>42016</v>
      </c>
      <c r="B3697" s="383" t="s">
        <v>663</v>
      </c>
      <c r="C3697" s="383" t="s">
        <v>664</v>
      </c>
      <c r="D3697" s="383" t="s">
        <v>22</v>
      </c>
      <c r="E3697" s="383" t="s">
        <v>665</v>
      </c>
      <c r="F3697" s="383" t="s">
        <v>10</v>
      </c>
      <c r="G3697" s="384">
        <v>28000</v>
      </c>
      <c r="H3697" s="383" t="s">
        <v>704</v>
      </c>
      <c r="I3697" s="383" t="s">
        <v>714</v>
      </c>
      <c r="J3697" s="383" t="s">
        <v>617</v>
      </c>
      <c r="K3697" s="383" t="s">
        <v>618</v>
      </c>
      <c r="L3697" s="384">
        <v>9280</v>
      </c>
      <c r="M3697" s="383" t="s">
        <v>630</v>
      </c>
      <c r="N3697" s="383" t="s">
        <v>620</v>
      </c>
      <c r="O3697" s="383" t="s">
        <v>230</v>
      </c>
    </row>
    <row r="3698" spans="1:15">
      <c r="A3698" s="385">
        <v>42017</v>
      </c>
      <c r="B3698" s="383" t="s">
        <v>663</v>
      </c>
      <c r="C3698" s="383" t="s">
        <v>664</v>
      </c>
      <c r="D3698" s="383" t="s">
        <v>22</v>
      </c>
      <c r="E3698" s="383" t="s">
        <v>665</v>
      </c>
      <c r="F3698" s="383" t="s">
        <v>10</v>
      </c>
      <c r="G3698" s="384">
        <v>28000</v>
      </c>
      <c r="H3698" s="383" t="s">
        <v>704</v>
      </c>
      <c r="I3698" s="383" t="s">
        <v>714</v>
      </c>
      <c r="J3698" s="383" t="s">
        <v>617</v>
      </c>
      <c r="K3698" s="383" t="s">
        <v>618</v>
      </c>
      <c r="L3698" s="384">
        <v>9280</v>
      </c>
      <c r="M3698" s="383" t="s">
        <v>631</v>
      </c>
      <c r="N3698" s="383" t="s">
        <v>620</v>
      </c>
      <c r="O3698" s="383" t="s">
        <v>230</v>
      </c>
    </row>
    <row r="3699" spans="1:15">
      <c r="A3699" s="385">
        <v>42018</v>
      </c>
      <c r="B3699" s="383" t="s">
        <v>663</v>
      </c>
      <c r="C3699" s="383" t="s">
        <v>664</v>
      </c>
      <c r="D3699" s="383" t="s">
        <v>22</v>
      </c>
      <c r="E3699" s="383" t="s">
        <v>665</v>
      </c>
      <c r="F3699" s="383" t="s">
        <v>10</v>
      </c>
      <c r="G3699" s="384">
        <v>25000</v>
      </c>
      <c r="H3699" s="383" t="s">
        <v>704</v>
      </c>
      <c r="I3699" s="383" t="s">
        <v>716</v>
      </c>
      <c r="J3699" s="383" t="s">
        <v>617</v>
      </c>
      <c r="K3699" s="383" t="s">
        <v>618</v>
      </c>
      <c r="L3699" s="384">
        <v>9804</v>
      </c>
      <c r="M3699" s="383" t="s">
        <v>631</v>
      </c>
      <c r="N3699" s="383" t="s">
        <v>620</v>
      </c>
      <c r="O3699" s="383" t="s">
        <v>230</v>
      </c>
    </row>
    <row r="3700" spans="1:15">
      <c r="A3700" s="385">
        <v>42019</v>
      </c>
      <c r="B3700" s="383" t="s">
        <v>663</v>
      </c>
      <c r="C3700" s="383" t="s">
        <v>664</v>
      </c>
      <c r="D3700" s="383" t="s">
        <v>22</v>
      </c>
      <c r="E3700" s="383" t="s">
        <v>665</v>
      </c>
      <c r="F3700" s="383" t="s">
        <v>10</v>
      </c>
      <c r="G3700" s="384">
        <v>32222</v>
      </c>
      <c r="H3700" s="383" t="s">
        <v>704</v>
      </c>
      <c r="I3700" s="383" t="s">
        <v>711</v>
      </c>
      <c r="J3700" s="383" t="s">
        <v>617</v>
      </c>
      <c r="K3700" s="383" t="s">
        <v>618</v>
      </c>
      <c r="L3700" s="384">
        <v>11627</v>
      </c>
      <c r="M3700" s="383" t="s">
        <v>631</v>
      </c>
      <c r="N3700" s="383" t="s">
        <v>620</v>
      </c>
      <c r="O3700" s="383" t="s">
        <v>230</v>
      </c>
    </row>
    <row r="3701" spans="1:15">
      <c r="A3701" s="385">
        <v>42021</v>
      </c>
      <c r="B3701" s="383" t="s">
        <v>663</v>
      </c>
      <c r="C3701" s="383" t="s">
        <v>664</v>
      </c>
      <c r="D3701" s="383" t="s">
        <v>22</v>
      </c>
      <c r="E3701" s="383" t="s">
        <v>665</v>
      </c>
      <c r="F3701" s="383" t="s">
        <v>10</v>
      </c>
      <c r="G3701" s="384">
        <v>32222</v>
      </c>
      <c r="H3701" s="383" t="s">
        <v>704</v>
      </c>
      <c r="I3701" s="383" t="s">
        <v>711</v>
      </c>
      <c r="J3701" s="383" t="s">
        <v>617</v>
      </c>
      <c r="K3701" s="383" t="s">
        <v>618</v>
      </c>
      <c r="L3701" s="384">
        <v>12650</v>
      </c>
      <c r="M3701" s="383" t="s">
        <v>632</v>
      </c>
      <c r="N3701" s="383" t="s">
        <v>620</v>
      </c>
      <c r="O3701" s="383" t="s">
        <v>230</v>
      </c>
    </row>
    <row r="3702" spans="1:15">
      <c r="A3702" s="385">
        <v>42020</v>
      </c>
      <c r="B3702" s="383" t="s">
        <v>663</v>
      </c>
      <c r="C3702" s="383" t="s">
        <v>664</v>
      </c>
      <c r="D3702" s="383" t="s">
        <v>22</v>
      </c>
      <c r="E3702" s="383" t="s">
        <v>665</v>
      </c>
      <c r="F3702" s="383" t="s">
        <v>10</v>
      </c>
      <c r="G3702" s="384">
        <v>99154</v>
      </c>
      <c r="H3702" s="383" t="s">
        <v>704</v>
      </c>
      <c r="I3702" s="383" t="s">
        <v>766</v>
      </c>
      <c r="J3702" s="383" t="s">
        <v>617</v>
      </c>
      <c r="K3702" s="383" t="s">
        <v>618</v>
      </c>
      <c r="L3702" s="384">
        <v>12650</v>
      </c>
      <c r="M3702" s="383" t="s">
        <v>631</v>
      </c>
      <c r="N3702" s="383" t="s">
        <v>620</v>
      </c>
      <c r="O3702" s="383" t="s">
        <v>230</v>
      </c>
    </row>
    <row r="3703" spans="1:15">
      <c r="A3703" s="385">
        <v>42022</v>
      </c>
      <c r="B3703" s="383" t="s">
        <v>663</v>
      </c>
      <c r="C3703" s="383" t="s">
        <v>664</v>
      </c>
      <c r="D3703" s="383" t="s">
        <v>22</v>
      </c>
      <c r="E3703" s="383" t="s">
        <v>665</v>
      </c>
      <c r="F3703" s="383" t="s">
        <v>10</v>
      </c>
      <c r="G3703" s="384">
        <v>32222</v>
      </c>
      <c r="H3703" s="383" t="s">
        <v>704</v>
      </c>
      <c r="I3703" s="383" t="s">
        <v>711</v>
      </c>
      <c r="J3703" s="383" t="s">
        <v>617</v>
      </c>
      <c r="K3703" s="383" t="s">
        <v>618</v>
      </c>
      <c r="L3703" s="384">
        <v>12650</v>
      </c>
      <c r="M3703" s="383" t="s">
        <v>632</v>
      </c>
      <c r="N3703" s="383" t="s">
        <v>620</v>
      </c>
      <c r="O3703" s="383" t="s">
        <v>230</v>
      </c>
    </row>
    <row r="3704" spans="1:15">
      <c r="A3704" s="385">
        <v>42023</v>
      </c>
      <c r="B3704" s="383" t="s">
        <v>663</v>
      </c>
      <c r="C3704" s="383" t="s">
        <v>664</v>
      </c>
      <c r="D3704" s="383" t="s">
        <v>22</v>
      </c>
      <c r="E3704" s="383" t="s">
        <v>665</v>
      </c>
      <c r="F3704" s="383" t="s">
        <v>10</v>
      </c>
      <c r="G3704" s="384">
        <v>32222</v>
      </c>
      <c r="H3704" s="383" t="s">
        <v>704</v>
      </c>
      <c r="I3704" s="383" t="s">
        <v>711</v>
      </c>
      <c r="J3704" s="383" t="s">
        <v>617</v>
      </c>
      <c r="K3704" s="383" t="s">
        <v>618</v>
      </c>
      <c r="L3704" s="384">
        <v>12650</v>
      </c>
      <c r="M3704" s="383" t="s">
        <v>632</v>
      </c>
      <c r="N3704" s="383" t="s">
        <v>620</v>
      </c>
      <c r="O3704" s="383" t="s">
        <v>230</v>
      </c>
    </row>
    <row r="3705" spans="1:15">
      <c r="A3705" s="385">
        <v>42024</v>
      </c>
      <c r="B3705" s="383" t="s">
        <v>663</v>
      </c>
      <c r="C3705" s="383" t="s">
        <v>664</v>
      </c>
      <c r="D3705" s="383" t="s">
        <v>22</v>
      </c>
      <c r="E3705" s="383" t="s">
        <v>665</v>
      </c>
      <c r="F3705" s="383" t="s">
        <v>10</v>
      </c>
      <c r="G3705" s="384">
        <v>32222</v>
      </c>
      <c r="H3705" s="383" t="s">
        <v>704</v>
      </c>
      <c r="I3705" s="383" t="s">
        <v>711</v>
      </c>
      <c r="J3705" s="383" t="s">
        <v>617</v>
      </c>
      <c r="K3705" s="383" t="s">
        <v>618</v>
      </c>
      <c r="L3705" s="384">
        <v>12775</v>
      </c>
      <c r="M3705" s="383" t="s">
        <v>633</v>
      </c>
      <c r="N3705" s="383" t="s">
        <v>620</v>
      </c>
      <c r="O3705" s="383" t="s">
        <v>230</v>
      </c>
    </row>
    <row r="3706" spans="1:15">
      <c r="A3706" s="385">
        <v>42025</v>
      </c>
      <c r="B3706" s="383" t="s">
        <v>663</v>
      </c>
      <c r="C3706" s="383" t="s">
        <v>664</v>
      </c>
      <c r="D3706" s="383" t="s">
        <v>22</v>
      </c>
      <c r="E3706" s="383" t="s">
        <v>665</v>
      </c>
      <c r="F3706" s="383" t="s">
        <v>10</v>
      </c>
      <c r="G3706" s="384">
        <v>32222</v>
      </c>
      <c r="H3706" s="383" t="s">
        <v>704</v>
      </c>
      <c r="I3706" s="383" t="s">
        <v>711</v>
      </c>
      <c r="J3706" s="383" t="s">
        <v>617</v>
      </c>
      <c r="K3706" s="383" t="s">
        <v>618</v>
      </c>
      <c r="L3706" s="384">
        <v>14695</v>
      </c>
      <c r="M3706" s="383" t="s">
        <v>633</v>
      </c>
      <c r="N3706" s="383" t="s">
        <v>620</v>
      </c>
      <c r="O3706" s="383" t="s">
        <v>230</v>
      </c>
    </row>
    <row r="3707" spans="1:15">
      <c r="A3707" s="385">
        <v>42026</v>
      </c>
      <c r="B3707" s="383" t="s">
        <v>663</v>
      </c>
      <c r="C3707" s="383" t="s">
        <v>664</v>
      </c>
      <c r="D3707" s="383" t="s">
        <v>22</v>
      </c>
      <c r="E3707" s="383" t="s">
        <v>665</v>
      </c>
      <c r="F3707" s="383" t="s">
        <v>10</v>
      </c>
      <c r="G3707" s="384">
        <v>32222</v>
      </c>
      <c r="H3707" s="383" t="s">
        <v>704</v>
      </c>
      <c r="I3707" s="383" t="s">
        <v>711</v>
      </c>
      <c r="J3707" s="383" t="s">
        <v>617</v>
      </c>
      <c r="K3707" s="383" t="s">
        <v>618</v>
      </c>
      <c r="L3707" s="384">
        <v>15922</v>
      </c>
      <c r="M3707" s="383" t="s">
        <v>633</v>
      </c>
      <c r="N3707" s="383" t="s">
        <v>620</v>
      </c>
      <c r="O3707" s="383" t="s">
        <v>230</v>
      </c>
    </row>
    <row r="3708" spans="1:15">
      <c r="A3708" s="385">
        <v>42027</v>
      </c>
      <c r="B3708" s="383" t="s">
        <v>663</v>
      </c>
      <c r="C3708" s="383" t="s">
        <v>664</v>
      </c>
      <c r="D3708" s="383" t="s">
        <v>22</v>
      </c>
      <c r="E3708" s="383" t="s">
        <v>665</v>
      </c>
      <c r="F3708" s="383" t="s">
        <v>10</v>
      </c>
      <c r="G3708" s="384">
        <v>32222</v>
      </c>
      <c r="H3708" s="383" t="s">
        <v>704</v>
      </c>
      <c r="I3708" s="383" t="s">
        <v>711</v>
      </c>
      <c r="J3708" s="383" t="s">
        <v>617</v>
      </c>
      <c r="K3708" s="383" t="s">
        <v>618</v>
      </c>
      <c r="L3708" s="384">
        <v>17245</v>
      </c>
      <c r="M3708" s="383" t="s">
        <v>633</v>
      </c>
      <c r="N3708" s="383" t="s">
        <v>620</v>
      </c>
      <c r="O3708" s="383" t="s">
        <v>230</v>
      </c>
    </row>
    <row r="3709" spans="1:15">
      <c r="A3709" s="385">
        <v>42028</v>
      </c>
      <c r="B3709" s="383" t="s">
        <v>663</v>
      </c>
      <c r="C3709" s="383" t="s">
        <v>664</v>
      </c>
      <c r="D3709" s="383" t="s">
        <v>22</v>
      </c>
      <c r="E3709" s="383" t="s">
        <v>665</v>
      </c>
      <c r="F3709" s="383" t="s">
        <v>10</v>
      </c>
      <c r="G3709" s="384">
        <v>32222</v>
      </c>
      <c r="H3709" s="383" t="s">
        <v>704</v>
      </c>
      <c r="I3709" s="383" t="s">
        <v>711</v>
      </c>
      <c r="J3709" s="383" t="s">
        <v>617</v>
      </c>
      <c r="K3709" s="383" t="s">
        <v>618</v>
      </c>
      <c r="L3709" s="384">
        <v>18650</v>
      </c>
      <c r="M3709" s="383" t="s">
        <v>633</v>
      </c>
      <c r="N3709" s="383" t="s">
        <v>620</v>
      </c>
      <c r="O3709" s="383" t="s">
        <v>230</v>
      </c>
    </row>
    <row r="3710" spans="1:15">
      <c r="A3710" s="385">
        <v>42029</v>
      </c>
      <c r="B3710" s="383" t="s">
        <v>663</v>
      </c>
      <c r="C3710" s="383" t="s">
        <v>664</v>
      </c>
      <c r="D3710" s="383" t="s">
        <v>22</v>
      </c>
      <c r="E3710" s="383" t="s">
        <v>665</v>
      </c>
      <c r="F3710" s="383" t="s">
        <v>10</v>
      </c>
      <c r="G3710" s="384">
        <v>32222</v>
      </c>
      <c r="H3710" s="383" t="s">
        <v>704</v>
      </c>
      <c r="I3710" s="383" t="s">
        <v>711</v>
      </c>
      <c r="J3710" s="383" t="s">
        <v>617</v>
      </c>
      <c r="K3710" s="383" t="s">
        <v>618</v>
      </c>
      <c r="L3710" s="384">
        <v>18650</v>
      </c>
      <c r="M3710" s="383" t="s">
        <v>633</v>
      </c>
      <c r="N3710" s="383" t="s">
        <v>620</v>
      </c>
      <c r="O3710" s="383" t="s">
        <v>230</v>
      </c>
    </row>
    <row r="3711" spans="1:15">
      <c r="A3711" s="385">
        <v>42030</v>
      </c>
      <c r="B3711" s="383" t="s">
        <v>663</v>
      </c>
      <c r="C3711" s="383" t="s">
        <v>664</v>
      </c>
      <c r="D3711" s="383" t="s">
        <v>22</v>
      </c>
      <c r="E3711" s="383" t="s">
        <v>665</v>
      </c>
      <c r="F3711" s="383" t="s">
        <v>10</v>
      </c>
      <c r="G3711" s="384">
        <v>32222</v>
      </c>
      <c r="H3711" s="383" t="s">
        <v>704</v>
      </c>
      <c r="I3711" s="383" t="s">
        <v>711</v>
      </c>
      <c r="J3711" s="383" t="s">
        <v>617</v>
      </c>
      <c r="K3711" s="383" t="s">
        <v>618</v>
      </c>
      <c r="L3711" s="384">
        <v>18650</v>
      </c>
      <c r="M3711" s="383" t="s">
        <v>634</v>
      </c>
      <c r="N3711" s="383" t="s">
        <v>620</v>
      </c>
      <c r="O3711" s="383" t="s">
        <v>230</v>
      </c>
    </row>
    <row r="3712" spans="1:15">
      <c r="A3712" s="385">
        <v>42031</v>
      </c>
      <c r="B3712" s="383" t="s">
        <v>663</v>
      </c>
      <c r="C3712" s="383" t="s">
        <v>664</v>
      </c>
      <c r="D3712" s="383" t="s">
        <v>22</v>
      </c>
      <c r="E3712" s="383" t="s">
        <v>665</v>
      </c>
      <c r="F3712" s="383" t="s">
        <v>10</v>
      </c>
      <c r="G3712" s="384">
        <v>32222</v>
      </c>
      <c r="H3712" s="383" t="s">
        <v>704</v>
      </c>
      <c r="I3712" s="383" t="s">
        <v>711</v>
      </c>
      <c r="J3712" s="383" t="s">
        <v>617</v>
      </c>
      <c r="K3712" s="383" t="s">
        <v>618</v>
      </c>
      <c r="L3712" s="384">
        <v>18650</v>
      </c>
      <c r="M3712" s="383" t="s">
        <v>634</v>
      </c>
      <c r="N3712" s="383" t="s">
        <v>620</v>
      </c>
      <c r="O3712" s="383" t="s">
        <v>230</v>
      </c>
    </row>
    <row r="3713" spans="1:15">
      <c r="A3713" s="385">
        <v>42032</v>
      </c>
      <c r="B3713" s="383" t="s">
        <v>663</v>
      </c>
      <c r="C3713" s="383" t="s">
        <v>664</v>
      </c>
      <c r="D3713" s="383" t="s">
        <v>22</v>
      </c>
      <c r="E3713" s="383" t="s">
        <v>665</v>
      </c>
      <c r="F3713" s="383" t="s">
        <v>10</v>
      </c>
      <c r="G3713" s="384">
        <v>32222</v>
      </c>
      <c r="H3713" s="383" t="s">
        <v>704</v>
      </c>
      <c r="I3713" s="383" t="s">
        <v>711</v>
      </c>
      <c r="J3713" s="383" t="s">
        <v>617</v>
      </c>
      <c r="K3713" s="383" t="s">
        <v>618</v>
      </c>
      <c r="L3713" s="384">
        <v>18650</v>
      </c>
      <c r="M3713" s="383" t="s">
        <v>634</v>
      </c>
      <c r="N3713" s="383" t="s">
        <v>620</v>
      </c>
      <c r="O3713" s="383" t="s">
        <v>230</v>
      </c>
    </row>
    <row r="3714" spans="1:15">
      <c r="A3714" s="385">
        <v>42033</v>
      </c>
      <c r="B3714" s="383" t="s">
        <v>663</v>
      </c>
      <c r="C3714" s="383" t="s">
        <v>664</v>
      </c>
      <c r="D3714" s="383" t="s">
        <v>22</v>
      </c>
      <c r="E3714" s="383" t="s">
        <v>665</v>
      </c>
      <c r="F3714" s="383" t="s">
        <v>10</v>
      </c>
      <c r="G3714" s="384">
        <v>32222</v>
      </c>
      <c r="H3714" s="383" t="s">
        <v>704</v>
      </c>
      <c r="I3714" s="383" t="s">
        <v>711</v>
      </c>
      <c r="J3714" s="383" t="s">
        <v>617</v>
      </c>
      <c r="K3714" s="383" t="s">
        <v>618</v>
      </c>
      <c r="L3714" s="384">
        <v>18650</v>
      </c>
      <c r="M3714" s="383" t="s">
        <v>634</v>
      </c>
      <c r="N3714" s="383" t="s">
        <v>620</v>
      </c>
      <c r="O3714" s="383" t="s">
        <v>230</v>
      </c>
    </row>
    <row r="3715" spans="1:15">
      <c r="A3715" s="385">
        <v>42034</v>
      </c>
      <c r="B3715" s="383" t="s">
        <v>663</v>
      </c>
      <c r="C3715" s="383" t="s">
        <v>664</v>
      </c>
      <c r="D3715" s="383" t="s">
        <v>22</v>
      </c>
      <c r="E3715" s="383" t="s">
        <v>665</v>
      </c>
      <c r="F3715" s="383" t="s">
        <v>10</v>
      </c>
      <c r="G3715" s="384">
        <v>2274</v>
      </c>
      <c r="H3715" s="383" t="s">
        <v>704</v>
      </c>
      <c r="I3715" s="383" t="s">
        <v>707</v>
      </c>
      <c r="J3715" s="383" t="s">
        <v>617</v>
      </c>
      <c r="K3715" s="383" t="s">
        <v>618</v>
      </c>
      <c r="L3715" s="384">
        <v>18650</v>
      </c>
      <c r="M3715" s="383" t="s">
        <v>634</v>
      </c>
      <c r="N3715" s="383" t="s">
        <v>620</v>
      </c>
      <c r="O3715" s="383" t="s">
        <v>230</v>
      </c>
    </row>
    <row r="3716" spans="1:15">
      <c r="A3716" s="385">
        <v>42035</v>
      </c>
      <c r="B3716" s="383" t="s">
        <v>663</v>
      </c>
      <c r="C3716" s="383" t="s">
        <v>664</v>
      </c>
      <c r="D3716" s="383" t="s">
        <v>22</v>
      </c>
      <c r="E3716" s="383" t="s">
        <v>665</v>
      </c>
      <c r="F3716" s="383" t="s">
        <v>10</v>
      </c>
      <c r="G3716" s="384">
        <v>32222</v>
      </c>
      <c r="H3716" s="383" t="s">
        <v>704</v>
      </c>
      <c r="I3716" s="383" t="s">
        <v>711</v>
      </c>
      <c r="J3716" s="383" t="s">
        <v>617</v>
      </c>
      <c r="K3716" s="383" t="s">
        <v>618</v>
      </c>
      <c r="L3716" s="384">
        <v>18650</v>
      </c>
      <c r="M3716" s="383" t="s">
        <v>634</v>
      </c>
      <c r="N3716" s="383" t="s">
        <v>620</v>
      </c>
      <c r="O3716" s="383" t="s">
        <v>230</v>
      </c>
    </row>
    <row r="3717" spans="1:15">
      <c r="A3717" s="385">
        <v>42036</v>
      </c>
      <c r="B3717" s="383" t="s">
        <v>663</v>
      </c>
      <c r="C3717" s="383" t="s">
        <v>664</v>
      </c>
      <c r="D3717" s="383" t="s">
        <v>22</v>
      </c>
      <c r="E3717" s="383" t="s">
        <v>665</v>
      </c>
      <c r="F3717" s="383" t="s">
        <v>10</v>
      </c>
      <c r="G3717" s="384">
        <v>32222</v>
      </c>
      <c r="H3717" s="383" t="s">
        <v>704</v>
      </c>
      <c r="I3717" s="383" t="s">
        <v>711</v>
      </c>
      <c r="J3717" s="383" t="s">
        <v>617</v>
      </c>
      <c r="K3717" s="383" t="s">
        <v>618</v>
      </c>
      <c r="L3717" s="384">
        <v>18660</v>
      </c>
      <c r="M3717" s="383" t="s">
        <v>634</v>
      </c>
      <c r="N3717" s="383" t="s">
        <v>620</v>
      </c>
      <c r="O3717" s="383" t="s">
        <v>230</v>
      </c>
    </row>
    <row r="3718" spans="1:15">
      <c r="A3718" s="385">
        <v>42037</v>
      </c>
      <c r="B3718" s="383" t="s">
        <v>663</v>
      </c>
      <c r="C3718" s="383" t="s">
        <v>664</v>
      </c>
      <c r="D3718" s="383" t="s">
        <v>22</v>
      </c>
      <c r="E3718" s="383" t="s">
        <v>665</v>
      </c>
      <c r="F3718" s="383" t="s">
        <v>10</v>
      </c>
      <c r="G3718" s="384">
        <v>32222</v>
      </c>
      <c r="H3718" s="383" t="s">
        <v>704</v>
      </c>
      <c r="I3718" s="383" t="s">
        <v>711</v>
      </c>
      <c r="J3718" s="383" t="s">
        <v>617</v>
      </c>
      <c r="K3718" s="383" t="s">
        <v>618</v>
      </c>
      <c r="L3718" s="384">
        <v>18660</v>
      </c>
      <c r="M3718" s="383" t="s">
        <v>634</v>
      </c>
      <c r="N3718" s="383" t="s">
        <v>620</v>
      </c>
      <c r="O3718" s="383" t="s">
        <v>230</v>
      </c>
    </row>
    <row r="3719" spans="1:15">
      <c r="A3719" s="385">
        <v>42038</v>
      </c>
      <c r="B3719" s="383" t="s">
        <v>21</v>
      </c>
      <c r="C3719" s="383" t="s">
        <v>12</v>
      </c>
      <c r="D3719" s="383" t="s">
        <v>22</v>
      </c>
      <c r="E3719" s="383" t="s">
        <v>658</v>
      </c>
      <c r="F3719" s="383" t="s">
        <v>10</v>
      </c>
      <c r="G3719" s="384">
        <v>6920</v>
      </c>
      <c r="H3719" s="383" t="s">
        <v>733</v>
      </c>
      <c r="I3719" s="383" t="s">
        <v>734</v>
      </c>
      <c r="J3719" s="383" t="s">
        <v>617</v>
      </c>
      <c r="K3719" s="383" t="s">
        <v>618</v>
      </c>
      <c r="L3719" s="384">
        <v>18660</v>
      </c>
      <c r="M3719" s="383" t="s">
        <v>634</v>
      </c>
      <c r="N3719" s="383" t="s">
        <v>620</v>
      </c>
      <c r="O3719" s="383" t="s">
        <v>230</v>
      </c>
    </row>
    <row r="3720" spans="1:15">
      <c r="A3720" s="385">
        <v>42039</v>
      </c>
      <c r="B3720" s="383" t="s">
        <v>663</v>
      </c>
      <c r="C3720" s="383" t="s">
        <v>664</v>
      </c>
      <c r="D3720" s="383" t="s">
        <v>22</v>
      </c>
      <c r="E3720" s="383" t="s">
        <v>665</v>
      </c>
      <c r="F3720" s="383" t="s">
        <v>10</v>
      </c>
      <c r="G3720" s="384">
        <v>32222</v>
      </c>
      <c r="H3720" s="383" t="s">
        <v>704</v>
      </c>
      <c r="I3720" s="383" t="s">
        <v>711</v>
      </c>
      <c r="J3720" s="383" t="s">
        <v>617</v>
      </c>
      <c r="K3720" s="383" t="s">
        <v>618</v>
      </c>
      <c r="L3720" s="384">
        <v>18660</v>
      </c>
      <c r="M3720" s="383" t="s">
        <v>634</v>
      </c>
      <c r="N3720" s="383" t="s">
        <v>620</v>
      </c>
      <c r="O3720" s="383" t="s">
        <v>230</v>
      </c>
    </row>
    <row r="3721" spans="1:15">
      <c r="A3721" s="385">
        <v>42040</v>
      </c>
      <c r="B3721" s="383" t="s">
        <v>663</v>
      </c>
      <c r="C3721" s="383" t="s">
        <v>664</v>
      </c>
      <c r="D3721" s="383" t="s">
        <v>22</v>
      </c>
      <c r="E3721" s="383" t="s">
        <v>665</v>
      </c>
      <c r="F3721" s="383" t="s">
        <v>10</v>
      </c>
      <c r="G3721" s="384">
        <v>32222</v>
      </c>
      <c r="H3721" s="383" t="s">
        <v>704</v>
      </c>
      <c r="I3721" s="383" t="s">
        <v>711</v>
      </c>
      <c r="J3721" s="383" t="s">
        <v>617</v>
      </c>
      <c r="K3721" s="383" t="s">
        <v>618</v>
      </c>
      <c r="L3721" s="384">
        <v>18761</v>
      </c>
      <c r="M3721" s="383" t="s">
        <v>635</v>
      </c>
      <c r="N3721" s="383" t="s">
        <v>620</v>
      </c>
      <c r="O3721" s="383" t="s">
        <v>230</v>
      </c>
    </row>
    <row r="3722" spans="1:15">
      <c r="A3722" s="385">
        <v>42041</v>
      </c>
      <c r="B3722" s="383" t="s">
        <v>663</v>
      </c>
      <c r="C3722" s="383" t="s">
        <v>664</v>
      </c>
      <c r="D3722" s="383" t="s">
        <v>22</v>
      </c>
      <c r="E3722" s="383" t="s">
        <v>665</v>
      </c>
      <c r="F3722" s="383" t="s">
        <v>10</v>
      </c>
      <c r="G3722" s="384">
        <v>32222</v>
      </c>
      <c r="H3722" s="383" t="s">
        <v>704</v>
      </c>
      <c r="I3722" s="383" t="s">
        <v>711</v>
      </c>
      <c r="J3722" s="383" t="s">
        <v>617</v>
      </c>
      <c r="K3722" s="383" t="s">
        <v>618</v>
      </c>
      <c r="L3722" s="384">
        <v>18761</v>
      </c>
      <c r="M3722" s="383" t="s">
        <v>635</v>
      </c>
      <c r="N3722" s="383" t="s">
        <v>620</v>
      </c>
      <c r="O3722" s="383" t="s">
        <v>230</v>
      </c>
    </row>
    <row r="3723" spans="1:15">
      <c r="A3723" s="385">
        <v>42042</v>
      </c>
      <c r="B3723" s="383" t="s">
        <v>663</v>
      </c>
      <c r="C3723" s="383" t="s">
        <v>664</v>
      </c>
      <c r="D3723" s="383" t="s">
        <v>22</v>
      </c>
      <c r="E3723" s="383" t="s">
        <v>665</v>
      </c>
      <c r="F3723" s="383" t="s">
        <v>10</v>
      </c>
      <c r="G3723" s="384">
        <v>32222</v>
      </c>
      <c r="H3723" s="383" t="s">
        <v>704</v>
      </c>
      <c r="I3723" s="383" t="s">
        <v>711</v>
      </c>
      <c r="J3723" s="383" t="s">
        <v>617</v>
      </c>
      <c r="K3723" s="383" t="s">
        <v>618</v>
      </c>
      <c r="L3723" s="384">
        <v>18800</v>
      </c>
      <c r="M3723" s="383" t="s">
        <v>635</v>
      </c>
      <c r="N3723" s="383" t="s">
        <v>620</v>
      </c>
      <c r="O3723" s="383" t="s">
        <v>230</v>
      </c>
    </row>
    <row r="3724" spans="1:15">
      <c r="A3724" s="385">
        <v>42043</v>
      </c>
      <c r="B3724" s="383" t="s">
        <v>663</v>
      </c>
      <c r="C3724" s="383" t="s">
        <v>664</v>
      </c>
      <c r="D3724" s="383" t="s">
        <v>22</v>
      </c>
      <c r="E3724" s="383" t="s">
        <v>665</v>
      </c>
      <c r="F3724" s="383" t="s">
        <v>10</v>
      </c>
      <c r="G3724" s="384">
        <v>32222</v>
      </c>
      <c r="H3724" s="383" t="s">
        <v>704</v>
      </c>
      <c r="I3724" s="383" t="s">
        <v>711</v>
      </c>
      <c r="J3724" s="383" t="s">
        <v>617</v>
      </c>
      <c r="K3724" s="383" t="s">
        <v>618</v>
      </c>
      <c r="L3724" s="384">
        <v>20258</v>
      </c>
      <c r="M3724" s="383" t="s">
        <v>635</v>
      </c>
      <c r="N3724" s="383" t="s">
        <v>620</v>
      </c>
      <c r="O3724" s="383" t="s">
        <v>230</v>
      </c>
    </row>
    <row r="3725" spans="1:15">
      <c r="A3725" s="385">
        <v>42044</v>
      </c>
      <c r="B3725" s="383" t="s">
        <v>663</v>
      </c>
      <c r="C3725" s="383" t="s">
        <v>664</v>
      </c>
      <c r="D3725" s="383" t="s">
        <v>22</v>
      </c>
      <c r="E3725" s="383" t="s">
        <v>665</v>
      </c>
      <c r="F3725" s="383" t="s">
        <v>10</v>
      </c>
      <c r="G3725" s="384">
        <v>32222</v>
      </c>
      <c r="H3725" s="383" t="s">
        <v>704</v>
      </c>
      <c r="I3725" s="383" t="s">
        <v>711</v>
      </c>
      <c r="J3725" s="383" t="s">
        <v>617</v>
      </c>
      <c r="K3725" s="383" t="s">
        <v>618</v>
      </c>
      <c r="L3725" s="384">
        <v>20833</v>
      </c>
      <c r="M3725" s="383" t="s">
        <v>635</v>
      </c>
      <c r="N3725" s="383" t="s">
        <v>620</v>
      </c>
      <c r="O3725" s="383" t="s">
        <v>230</v>
      </c>
    </row>
    <row r="3726" spans="1:15">
      <c r="A3726" s="385">
        <v>42045</v>
      </c>
      <c r="B3726" s="383" t="s">
        <v>663</v>
      </c>
      <c r="C3726" s="383" t="s">
        <v>664</v>
      </c>
      <c r="D3726" s="383" t="s">
        <v>22</v>
      </c>
      <c r="E3726" s="383" t="s">
        <v>665</v>
      </c>
      <c r="F3726" s="383" t="s">
        <v>10</v>
      </c>
      <c r="G3726" s="384">
        <v>32222</v>
      </c>
      <c r="H3726" s="383" t="s">
        <v>704</v>
      </c>
      <c r="I3726" s="383" t="s">
        <v>711</v>
      </c>
      <c r="J3726" s="383" t="s">
        <v>617</v>
      </c>
      <c r="K3726" s="383" t="s">
        <v>618</v>
      </c>
      <c r="L3726" s="384">
        <v>20833</v>
      </c>
      <c r="M3726" s="383" t="s">
        <v>635</v>
      </c>
      <c r="N3726" s="383" t="s">
        <v>620</v>
      </c>
      <c r="O3726" s="383" t="s">
        <v>230</v>
      </c>
    </row>
    <row r="3727" spans="1:15">
      <c r="A3727" s="385">
        <v>42046</v>
      </c>
      <c r="B3727" s="383" t="s">
        <v>663</v>
      </c>
      <c r="C3727" s="383" t="s">
        <v>664</v>
      </c>
      <c r="D3727" s="383" t="s">
        <v>22</v>
      </c>
      <c r="E3727" s="383" t="s">
        <v>665</v>
      </c>
      <c r="F3727" s="383" t="s">
        <v>10</v>
      </c>
      <c r="G3727" s="384">
        <v>-26733</v>
      </c>
      <c r="H3727" s="383" t="s">
        <v>704</v>
      </c>
      <c r="I3727" s="383" t="s">
        <v>767</v>
      </c>
      <c r="J3727" s="383" t="s">
        <v>617</v>
      </c>
      <c r="K3727" s="383" t="s">
        <v>618</v>
      </c>
      <c r="L3727" s="384">
        <v>20833</v>
      </c>
      <c r="M3727" s="383" t="s">
        <v>635</v>
      </c>
      <c r="N3727" s="383" t="s">
        <v>620</v>
      </c>
      <c r="O3727" s="383" t="s">
        <v>230</v>
      </c>
    </row>
    <row r="3728" spans="1:15">
      <c r="A3728" s="385">
        <v>42047</v>
      </c>
      <c r="B3728" s="383" t="s">
        <v>663</v>
      </c>
      <c r="C3728" s="383" t="s">
        <v>664</v>
      </c>
      <c r="D3728" s="383" t="s">
        <v>22</v>
      </c>
      <c r="E3728" s="383" t="s">
        <v>665</v>
      </c>
      <c r="F3728" s="383" t="s">
        <v>10</v>
      </c>
      <c r="G3728" s="384">
        <v>32222</v>
      </c>
      <c r="H3728" s="383" t="s">
        <v>704</v>
      </c>
      <c r="I3728" s="383" t="s">
        <v>711</v>
      </c>
      <c r="J3728" s="383" t="s">
        <v>617</v>
      </c>
      <c r="K3728" s="383" t="s">
        <v>618</v>
      </c>
      <c r="L3728" s="384">
        <v>20833</v>
      </c>
      <c r="M3728" s="383" t="s">
        <v>635</v>
      </c>
      <c r="N3728" s="383" t="s">
        <v>620</v>
      </c>
      <c r="O3728" s="383" t="s">
        <v>230</v>
      </c>
    </row>
    <row r="3729" spans="1:15">
      <c r="A3729" s="385">
        <v>42048</v>
      </c>
      <c r="B3729" s="383" t="s">
        <v>663</v>
      </c>
      <c r="C3729" s="383" t="s">
        <v>664</v>
      </c>
      <c r="D3729" s="383" t="s">
        <v>22</v>
      </c>
      <c r="E3729" s="383" t="s">
        <v>665</v>
      </c>
      <c r="F3729" s="383" t="s">
        <v>10</v>
      </c>
      <c r="G3729" s="384">
        <v>32222</v>
      </c>
      <c r="H3729" s="383" t="s">
        <v>704</v>
      </c>
      <c r="I3729" s="383" t="s">
        <v>711</v>
      </c>
      <c r="J3729" s="383" t="s">
        <v>617</v>
      </c>
      <c r="K3729" s="383" t="s">
        <v>618</v>
      </c>
      <c r="L3729" s="384">
        <v>20833</v>
      </c>
      <c r="M3729" s="383" t="s">
        <v>635</v>
      </c>
      <c r="N3729" s="383" t="s">
        <v>620</v>
      </c>
      <c r="O3729" s="383" t="s">
        <v>230</v>
      </c>
    </row>
    <row r="3730" spans="1:15">
      <c r="A3730" s="385">
        <v>42049</v>
      </c>
      <c r="B3730" s="383" t="s">
        <v>663</v>
      </c>
      <c r="C3730" s="383" t="s">
        <v>664</v>
      </c>
      <c r="D3730" s="383" t="s">
        <v>22</v>
      </c>
      <c r="E3730" s="383" t="s">
        <v>665</v>
      </c>
      <c r="F3730" s="383" t="s">
        <v>10</v>
      </c>
      <c r="G3730" s="384">
        <v>32222</v>
      </c>
      <c r="H3730" s="383" t="s">
        <v>704</v>
      </c>
      <c r="I3730" s="383" t="s">
        <v>711</v>
      </c>
      <c r="J3730" s="383" t="s">
        <v>617</v>
      </c>
      <c r="K3730" s="383" t="s">
        <v>618</v>
      </c>
      <c r="L3730" s="384">
        <v>21180</v>
      </c>
      <c r="M3730" s="383" t="s">
        <v>635</v>
      </c>
      <c r="N3730" s="383" t="s">
        <v>620</v>
      </c>
      <c r="O3730" s="383" t="s">
        <v>230</v>
      </c>
    </row>
    <row r="3731" spans="1:15">
      <c r="A3731" s="385">
        <v>42050</v>
      </c>
      <c r="B3731" s="383" t="s">
        <v>663</v>
      </c>
      <c r="C3731" s="383" t="s">
        <v>664</v>
      </c>
      <c r="D3731" s="383" t="s">
        <v>22</v>
      </c>
      <c r="E3731" s="383" t="s">
        <v>665</v>
      </c>
      <c r="F3731" s="383" t="s">
        <v>10</v>
      </c>
      <c r="G3731" s="384">
        <v>32222</v>
      </c>
      <c r="H3731" s="383" t="s">
        <v>704</v>
      </c>
      <c r="I3731" s="383" t="s">
        <v>711</v>
      </c>
      <c r="J3731" s="383" t="s">
        <v>617</v>
      </c>
      <c r="K3731" s="383" t="s">
        <v>618</v>
      </c>
      <c r="L3731" s="384">
        <v>22680</v>
      </c>
      <c r="M3731" s="383" t="s">
        <v>635</v>
      </c>
      <c r="N3731" s="383" t="s">
        <v>620</v>
      </c>
      <c r="O3731" s="383" t="s">
        <v>230</v>
      </c>
    </row>
    <row r="3732" spans="1:15">
      <c r="A3732" s="385">
        <v>42051</v>
      </c>
      <c r="B3732" s="383" t="s">
        <v>663</v>
      </c>
      <c r="C3732" s="383" t="s">
        <v>664</v>
      </c>
      <c r="D3732" s="383" t="s">
        <v>22</v>
      </c>
      <c r="E3732" s="383" t="s">
        <v>665</v>
      </c>
      <c r="F3732" s="383" t="s">
        <v>10</v>
      </c>
      <c r="G3732" s="384">
        <v>32222</v>
      </c>
      <c r="H3732" s="383" t="s">
        <v>704</v>
      </c>
      <c r="I3732" s="383" t="s">
        <v>711</v>
      </c>
      <c r="J3732" s="383" t="s">
        <v>617</v>
      </c>
      <c r="K3732" s="383" t="s">
        <v>618</v>
      </c>
      <c r="L3732" s="384">
        <v>23171</v>
      </c>
      <c r="M3732" s="383" t="s">
        <v>635</v>
      </c>
      <c r="N3732" s="383" t="s">
        <v>620</v>
      </c>
      <c r="O3732" s="383" t="s">
        <v>230</v>
      </c>
    </row>
    <row r="3733" spans="1:15">
      <c r="A3733" s="385">
        <v>42052</v>
      </c>
      <c r="B3733" s="383" t="s">
        <v>663</v>
      </c>
      <c r="C3733" s="383" t="s">
        <v>664</v>
      </c>
      <c r="D3733" s="383" t="s">
        <v>22</v>
      </c>
      <c r="E3733" s="383" t="s">
        <v>665</v>
      </c>
      <c r="F3733" s="383" t="s">
        <v>10</v>
      </c>
      <c r="G3733" s="384">
        <v>32222</v>
      </c>
      <c r="H3733" s="383" t="s">
        <v>704</v>
      </c>
      <c r="I3733" s="383" t="s">
        <v>711</v>
      </c>
      <c r="J3733" s="383" t="s">
        <v>617</v>
      </c>
      <c r="K3733" s="383" t="s">
        <v>618</v>
      </c>
      <c r="L3733" s="384">
        <v>23171</v>
      </c>
      <c r="M3733" s="383" t="s">
        <v>636</v>
      </c>
      <c r="N3733" s="383" t="s">
        <v>620</v>
      </c>
      <c r="O3733" s="383" t="s">
        <v>230</v>
      </c>
    </row>
    <row r="3734" spans="1:15">
      <c r="A3734" s="385">
        <v>42053</v>
      </c>
      <c r="B3734" s="383" t="s">
        <v>663</v>
      </c>
      <c r="C3734" s="383" t="s">
        <v>664</v>
      </c>
      <c r="D3734" s="383" t="s">
        <v>22</v>
      </c>
      <c r="E3734" s="383" t="s">
        <v>665</v>
      </c>
      <c r="F3734" s="383" t="s">
        <v>10</v>
      </c>
      <c r="G3734" s="384">
        <v>32222</v>
      </c>
      <c r="H3734" s="383" t="s">
        <v>704</v>
      </c>
      <c r="I3734" s="383" t="s">
        <v>711</v>
      </c>
      <c r="J3734" s="383" t="s">
        <v>617</v>
      </c>
      <c r="K3734" s="383" t="s">
        <v>618</v>
      </c>
      <c r="L3734" s="384">
        <v>23171</v>
      </c>
      <c r="M3734" s="383" t="s">
        <v>636</v>
      </c>
      <c r="N3734" s="383" t="s">
        <v>620</v>
      </c>
      <c r="O3734" s="383" t="s">
        <v>230</v>
      </c>
    </row>
    <row r="3735" spans="1:15">
      <c r="A3735" s="385">
        <v>42054</v>
      </c>
      <c r="B3735" s="383" t="s">
        <v>663</v>
      </c>
      <c r="C3735" s="383" t="s">
        <v>664</v>
      </c>
      <c r="D3735" s="383" t="s">
        <v>22</v>
      </c>
      <c r="E3735" s="383" t="s">
        <v>665</v>
      </c>
      <c r="F3735" s="383" t="s">
        <v>10</v>
      </c>
      <c r="G3735" s="384">
        <v>32222</v>
      </c>
      <c r="H3735" s="383" t="s">
        <v>704</v>
      </c>
      <c r="I3735" s="383" t="s">
        <v>711</v>
      </c>
      <c r="J3735" s="383" t="s">
        <v>617</v>
      </c>
      <c r="K3735" s="383" t="s">
        <v>618</v>
      </c>
      <c r="L3735" s="384">
        <v>23171</v>
      </c>
      <c r="M3735" s="383" t="s">
        <v>636</v>
      </c>
      <c r="N3735" s="383" t="s">
        <v>620</v>
      </c>
      <c r="O3735" s="383" t="s">
        <v>230</v>
      </c>
    </row>
    <row r="3736" spans="1:15">
      <c r="A3736" s="385">
        <v>42055</v>
      </c>
      <c r="B3736" s="383" t="s">
        <v>663</v>
      </c>
      <c r="C3736" s="383" t="s">
        <v>664</v>
      </c>
      <c r="D3736" s="383" t="s">
        <v>22</v>
      </c>
      <c r="E3736" s="383" t="s">
        <v>665</v>
      </c>
      <c r="F3736" s="383" t="s">
        <v>10</v>
      </c>
      <c r="G3736" s="384">
        <v>32222</v>
      </c>
      <c r="H3736" s="383" t="s">
        <v>704</v>
      </c>
      <c r="I3736" s="383" t="s">
        <v>711</v>
      </c>
      <c r="J3736" s="383" t="s">
        <v>617</v>
      </c>
      <c r="K3736" s="383" t="s">
        <v>618</v>
      </c>
      <c r="L3736" s="384">
        <v>23171</v>
      </c>
      <c r="M3736" s="383" t="s">
        <v>636</v>
      </c>
      <c r="N3736" s="383" t="s">
        <v>620</v>
      </c>
      <c r="O3736" s="383" t="s">
        <v>230</v>
      </c>
    </row>
    <row r="3737" spans="1:15">
      <c r="A3737" s="385">
        <v>42056</v>
      </c>
      <c r="B3737" s="383" t="s">
        <v>663</v>
      </c>
      <c r="C3737" s="383" t="s">
        <v>664</v>
      </c>
      <c r="D3737" s="383" t="s">
        <v>22</v>
      </c>
      <c r="E3737" s="383" t="s">
        <v>665</v>
      </c>
      <c r="F3737" s="383" t="s">
        <v>10</v>
      </c>
      <c r="G3737" s="384">
        <v>32222</v>
      </c>
      <c r="H3737" s="383" t="s">
        <v>704</v>
      </c>
      <c r="I3737" s="383" t="s">
        <v>711</v>
      </c>
      <c r="J3737" s="383" t="s">
        <v>617</v>
      </c>
      <c r="K3737" s="383" t="s">
        <v>618</v>
      </c>
      <c r="L3737" s="384">
        <v>23171</v>
      </c>
      <c r="M3737" s="383" t="s">
        <v>637</v>
      </c>
      <c r="N3737" s="383" t="s">
        <v>620</v>
      </c>
      <c r="O3737" s="383" t="s">
        <v>230</v>
      </c>
    </row>
    <row r="3738" spans="1:15">
      <c r="A3738" s="385">
        <v>42057</v>
      </c>
      <c r="B3738" s="383" t="s">
        <v>663</v>
      </c>
      <c r="C3738" s="383" t="s">
        <v>664</v>
      </c>
      <c r="D3738" s="383" t="s">
        <v>22</v>
      </c>
      <c r="E3738" s="383" t="s">
        <v>665</v>
      </c>
      <c r="F3738" s="383" t="s">
        <v>10</v>
      </c>
      <c r="G3738" s="384">
        <v>32222</v>
      </c>
      <c r="H3738" s="383" t="s">
        <v>704</v>
      </c>
      <c r="I3738" s="383" t="s">
        <v>711</v>
      </c>
      <c r="J3738" s="383" t="s">
        <v>617</v>
      </c>
      <c r="K3738" s="383" t="s">
        <v>618</v>
      </c>
      <c r="L3738" s="384">
        <v>23171</v>
      </c>
      <c r="M3738" s="383" t="s">
        <v>637</v>
      </c>
      <c r="N3738" s="383" t="s">
        <v>620</v>
      </c>
      <c r="O3738" s="383" t="s">
        <v>230</v>
      </c>
    </row>
    <row r="3739" spans="1:15">
      <c r="A3739" s="385">
        <v>42058</v>
      </c>
      <c r="B3739" s="383" t="s">
        <v>663</v>
      </c>
      <c r="C3739" s="383" t="s">
        <v>664</v>
      </c>
      <c r="D3739" s="383" t="s">
        <v>22</v>
      </c>
      <c r="E3739" s="383" t="s">
        <v>665</v>
      </c>
      <c r="F3739" s="383" t="s">
        <v>10</v>
      </c>
      <c r="G3739" s="384">
        <v>28000</v>
      </c>
      <c r="H3739" s="383" t="s">
        <v>704</v>
      </c>
      <c r="I3739" s="383" t="s">
        <v>714</v>
      </c>
      <c r="J3739" s="383" t="s">
        <v>617</v>
      </c>
      <c r="K3739" s="383" t="s">
        <v>618</v>
      </c>
      <c r="L3739" s="384">
        <v>23171</v>
      </c>
      <c r="M3739" s="383" t="s">
        <v>637</v>
      </c>
      <c r="N3739" s="383" t="s">
        <v>620</v>
      </c>
      <c r="O3739" s="383" t="s">
        <v>230</v>
      </c>
    </row>
    <row r="3740" spans="1:15">
      <c r="A3740" s="385">
        <v>42059</v>
      </c>
      <c r="B3740" s="383" t="s">
        <v>663</v>
      </c>
      <c r="C3740" s="383" t="s">
        <v>664</v>
      </c>
      <c r="D3740" s="383" t="s">
        <v>22</v>
      </c>
      <c r="E3740" s="383" t="s">
        <v>665</v>
      </c>
      <c r="F3740" s="383" t="s">
        <v>10</v>
      </c>
      <c r="G3740" s="384">
        <v>32222</v>
      </c>
      <c r="H3740" s="383" t="s">
        <v>704</v>
      </c>
      <c r="I3740" s="383" t="s">
        <v>711</v>
      </c>
      <c r="J3740" s="383" t="s">
        <v>617</v>
      </c>
      <c r="K3740" s="383" t="s">
        <v>618</v>
      </c>
      <c r="L3740" s="384">
        <v>23171</v>
      </c>
      <c r="M3740" s="383" t="s">
        <v>637</v>
      </c>
      <c r="N3740" s="383" t="s">
        <v>620</v>
      </c>
      <c r="O3740" s="383" t="s">
        <v>230</v>
      </c>
    </row>
    <row r="3741" spans="1:15">
      <c r="A3741" s="385">
        <v>42060</v>
      </c>
      <c r="B3741" s="383" t="s">
        <v>663</v>
      </c>
      <c r="C3741" s="383" t="s">
        <v>664</v>
      </c>
      <c r="D3741" s="383" t="s">
        <v>22</v>
      </c>
      <c r="E3741" s="383" t="s">
        <v>665</v>
      </c>
      <c r="F3741" s="383" t="s">
        <v>10</v>
      </c>
      <c r="G3741" s="384">
        <v>32222</v>
      </c>
      <c r="H3741" s="383" t="s">
        <v>704</v>
      </c>
      <c r="I3741" s="383" t="s">
        <v>711</v>
      </c>
      <c r="J3741" s="383" t="s">
        <v>617</v>
      </c>
      <c r="K3741" s="383" t="s">
        <v>618</v>
      </c>
      <c r="L3741" s="384">
        <v>23171</v>
      </c>
      <c r="M3741" s="383" t="s">
        <v>637</v>
      </c>
      <c r="N3741" s="383" t="s">
        <v>620</v>
      </c>
      <c r="O3741" s="383" t="s">
        <v>230</v>
      </c>
    </row>
    <row r="3742" spans="1:15">
      <c r="A3742" s="385">
        <v>42061</v>
      </c>
      <c r="B3742" s="383" t="s">
        <v>663</v>
      </c>
      <c r="C3742" s="383" t="s">
        <v>664</v>
      </c>
      <c r="D3742" s="383" t="s">
        <v>22</v>
      </c>
      <c r="E3742" s="383" t="s">
        <v>665</v>
      </c>
      <c r="F3742" s="383" t="s">
        <v>10</v>
      </c>
      <c r="G3742" s="384">
        <v>32222</v>
      </c>
      <c r="H3742" s="383" t="s">
        <v>704</v>
      </c>
      <c r="I3742" s="383" t="s">
        <v>711</v>
      </c>
      <c r="J3742" s="383" t="s">
        <v>617</v>
      </c>
      <c r="K3742" s="383" t="s">
        <v>618</v>
      </c>
      <c r="L3742" s="384">
        <v>23171</v>
      </c>
      <c r="M3742" s="383" t="s">
        <v>637</v>
      </c>
      <c r="N3742" s="383" t="s">
        <v>620</v>
      </c>
      <c r="O3742" s="383" t="s">
        <v>230</v>
      </c>
    </row>
    <row r="3743" spans="1:15">
      <c r="A3743" s="385">
        <v>42062</v>
      </c>
      <c r="B3743" s="383" t="s">
        <v>663</v>
      </c>
      <c r="C3743" s="383" t="s">
        <v>664</v>
      </c>
      <c r="D3743" s="383" t="s">
        <v>22</v>
      </c>
      <c r="E3743" s="383" t="s">
        <v>665</v>
      </c>
      <c r="F3743" s="383" t="s">
        <v>10</v>
      </c>
      <c r="G3743" s="384">
        <v>32222</v>
      </c>
      <c r="H3743" s="383" t="s">
        <v>704</v>
      </c>
      <c r="I3743" s="383" t="s">
        <v>711</v>
      </c>
      <c r="J3743" s="383" t="s">
        <v>617</v>
      </c>
      <c r="K3743" s="383" t="s">
        <v>618</v>
      </c>
      <c r="L3743" s="384">
        <v>23171</v>
      </c>
      <c r="M3743" s="383" t="s">
        <v>637</v>
      </c>
      <c r="N3743" s="383" t="s">
        <v>620</v>
      </c>
      <c r="O3743" s="383" t="s">
        <v>230</v>
      </c>
    </row>
    <row r="3744" spans="1:15">
      <c r="A3744" s="385">
        <v>42063</v>
      </c>
      <c r="B3744" s="383" t="s">
        <v>663</v>
      </c>
      <c r="C3744" s="383" t="s">
        <v>664</v>
      </c>
      <c r="D3744" s="383" t="s">
        <v>22</v>
      </c>
      <c r="E3744" s="383" t="s">
        <v>665</v>
      </c>
      <c r="F3744" s="383" t="s">
        <v>10</v>
      </c>
      <c r="G3744" s="384">
        <v>32222</v>
      </c>
      <c r="H3744" s="383" t="s">
        <v>704</v>
      </c>
      <c r="I3744" s="383" t="s">
        <v>711</v>
      </c>
      <c r="J3744" s="383" t="s">
        <v>617</v>
      </c>
      <c r="K3744" s="383" t="s">
        <v>618</v>
      </c>
      <c r="L3744" s="384">
        <v>23242</v>
      </c>
      <c r="M3744" s="383" t="s">
        <v>638</v>
      </c>
      <c r="N3744" s="383" t="s">
        <v>620</v>
      </c>
      <c r="O3744" s="383" t="s">
        <v>230</v>
      </c>
    </row>
    <row r="3745" spans="1:15">
      <c r="A3745" s="385">
        <v>42064</v>
      </c>
      <c r="B3745" s="383" t="s">
        <v>663</v>
      </c>
      <c r="C3745" s="383" t="s">
        <v>664</v>
      </c>
      <c r="D3745" s="383" t="s">
        <v>22</v>
      </c>
      <c r="E3745" s="383" t="s">
        <v>665</v>
      </c>
      <c r="F3745" s="383" t="s">
        <v>10</v>
      </c>
      <c r="G3745" s="384">
        <v>32222</v>
      </c>
      <c r="H3745" s="383" t="s">
        <v>704</v>
      </c>
      <c r="I3745" s="383" t="s">
        <v>711</v>
      </c>
      <c r="J3745" s="383" t="s">
        <v>617</v>
      </c>
      <c r="K3745" s="383" t="s">
        <v>618</v>
      </c>
      <c r="L3745" s="384">
        <v>24188</v>
      </c>
      <c r="M3745" s="383" t="s">
        <v>638</v>
      </c>
      <c r="N3745" s="383" t="s">
        <v>620</v>
      </c>
      <c r="O3745" s="383" t="s">
        <v>230</v>
      </c>
    </row>
    <row r="3746" spans="1:15">
      <c r="A3746" s="385">
        <v>42065</v>
      </c>
      <c r="B3746" s="383" t="s">
        <v>663</v>
      </c>
      <c r="C3746" s="383" t="s">
        <v>664</v>
      </c>
      <c r="D3746" s="383" t="s">
        <v>22</v>
      </c>
      <c r="E3746" s="383" t="s">
        <v>665</v>
      </c>
      <c r="F3746" s="383" t="s">
        <v>10</v>
      </c>
      <c r="G3746" s="384">
        <v>32222</v>
      </c>
      <c r="H3746" s="383" t="s">
        <v>704</v>
      </c>
      <c r="I3746" s="383" t="s">
        <v>711</v>
      </c>
      <c r="J3746" s="383" t="s">
        <v>617</v>
      </c>
      <c r="K3746" s="383" t="s">
        <v>618</v>
      </c>
      <c r="L3746" s="384">
        <v>24376</v>
      </c>
      <c r="M3746" s="383" t="s">
        <v>638</v>
      </c>
      <c r="N3746" s="383" t="s">
        <v>620</v>
      </c>
      <c r="O3746" s="383" t="s">
        <v>230</v>
      </c>
    </row>
    <row r="3747" spans="1:15">
      <c r="A3747" s="385">
        <v>42066</v>
      </c>
      <c r="B3747" s="383" t="s">
        <v>663</v>
      </c>
      <c r="C3747" s="383" t="s">
        <v>664</v>
      </c>
      <c r="D3747" s="383" t="s">
        <v>22</v>
      </c>
      <c r="E3747" s="383" t="s">
        <v>665</v>
      </c>
      <c r="F3747" s="383" t="s">
        <v>10</v>
      </c>
      <c r="G3747" s="384">
        <v>32222</v>
      </c>
      <c r="H3747" s="383" t="s">
        <v>704</v>
      </c>
      <c r="I3747" s="383" t="s">
        <v>711</v>
      </c>
      <c r="J3747" s="383" t="s">
        <v>617</v>
      </c>
      <c r="K3747" s="383" t="s">
        <v>618</v>
      </c>
      <c r="L3747" s="384">
        <v>24376</v>
      </c>
      <c r="M3747" s="383" t="s">
        <v>638</v>
      </c>
      <c r="N3747" s="383" t="s">
        <v>620</v>
      </c>
      <c r="O3747" s="383" t="s">
        <v>230</v>
      </c>
    </row>
    <row r="3748" spans="1:15">
      <c r="A3748" s="385">
        <v>42067</v>
      </c>
      <c r="B3748" s="383" t="s">
        <v>663</v>
      </c>
      <c r="C3748" s="383" t="s">
        <v>664</v>
      </c>
      <c r="D3748" s="383" t="s">
        <v>22</v>
      </c>
      <c r="E3748" s="383" t="s">
        <v>665</v>
      </c>
      <c r="F3748" s="383" t="s">
        <v>10</v>
      </c>
      <c r="G3748" s="384">
        <v>32222</v>
      </c>
      <c r="H3748" s="383" t="s">
        <v>704</v>
      </c>
      <c r="I3748" s="383" t="s">
        <v>711</v>
      </c>
      <c r="J3748" s="383" t="s">
        <v>617</v>
      </c>
      <c r="K3748" s="383" t="s">
        <v>618</v>
      </c>
      <c r="L3748" s="384">
        <v>24394</v>
      </c>
      <c r="M3748" s="383" t="s">
        <v>638</v>
      </c>
      <c r="N3748" s="383" t="s">
        <v>620</v>
      </c>
      <c r="O3748" s="383" t="s">
        <v>230</v>
      </c>
    </row>
    <row r="3749" spans="1:15">
      <c r="A3749" s="385">
        <v>42068</v>
      </c>
      <c r="B3749" s="383" t="s">
        <v>663</v>
      </c>
      <c r="C3749" s="383" t="s">
        <v>664</v>
      </c>
      <c r="D3749" s="383" t="s">
        <v>22</v>
      </c>
      <c r="E3749" s="383" t="s">
        <v>665</v>
      </c>
      <c r="F3749" s="383" t="s">
        <v>10</v>
      </c>
      <c r="G3749" s="384">
        <v>32222</v>
      </c>
      <c r="H3749" s="383" t="s">
        <v>704</v>
      </c>
      <c r="I3749" s="383" t="s">
        <v>711</v>
      </c>
      <c r="J3749" s="383" t="s">
        <v>617</v>
      </c>
      <c r="K3749" s="383" t="s">
        <v>618</v>
      </c>
      <c r="L3749" s="384">
        <v>24965</v>
      </c>
      <c r="M3749" s="383" t="s">
        <v>638</v>
      </c>
      <c r="N3749" s="383" t="s">
        <v>620</v>
      </c>
      <c r="O3749" s="383" t="s">
        <v>230</v>
      </c>
    </row>
    <row r="3750" spans="1:15">
      <c r="A3750" s="385">
        <v>42069</v>
      </c>
      <c r="B3750" s="383" t="s">
        <v>663</v>
      </c>
      <c r="C3750" s="383" t="s">
        <v>664</v>
      </c>
      <c r="D3750" s="383" t="s">
        <v>22</v>
      </c>
      <c r="E3750" s="383" t="s">
        <v>665</v>
      </c>
      <c r="F3750" s="383" t="s">
        <v>10</v>
      </c>
      <c r="G3750" s="384">
        <v>32222</v>
      </c>
      <c r="H3750" s="383" t="s">
        <v>704</v>
      </c>
      <c r="I3750" s="383" t="s">
        <v>711</v>
      </c>
      <c r="J3750" s="383" t="s">
        <v>617</v>
      </c>
      <c r="K3750" s="383" t="s">
        <v>618</v>
      </c>
      <c r="L3750" s="384">
        <v>25035</v>
      </c>
      <c r="M3750" s="383" t="s">
        <v>638</v>
      </c>
      <c r="N3750" s="383" t="s">
        <v>620</v>
      </c>
      <c r="O3750" s="383" t="s">
        <v>230</v>
      </c>
    </row>
    <row r="3751" spans="1:15">
      <c r="A3751" s="385">
        <v>42070</v>
      </c>
      <c r="B3751" s="383" t="s">
        <v>663</v>
      </c>
      <c r="C3751" s="383" t="s">
        <v>664</v>
      </c>
      <c r="D3751" s="383" t="s">
        <v>22</v>
      </c>
      <c r="E3751" s="383" t="s">
        <v>665</v>
      </c>
      <c r="F3751" s="383" t="s">
        <v>10</v>
      </c>
      <c r="G3751" s="384">
        <v>32222</v>
      </c>
      <c r="H3751" s="383" t="s">
        <v>704</v>
      </c>
      <c r="I3751" s="383" t="s">
        <v>711</v>
      </c>
      <c r="J3751" s="383" t="s">
        <v>617</v>
      </c>
      <c r="K3751" s="383" t="s">
        <v>618</v>
      </c>
      <c r="L3751" s="384">
        <v>25532</v>
      </c>
      <c r="M3751" s="383" t="s">
        <v>638</v>
      </c>
      <c r="N3751" s="383" t="s">
        <v>620</v>
      </c>
      <c r="O3751" s="383" t="s">
        <v>230</v>
      </c>
    </row>
    <row r="3752" spans="1:15">
      <c r="A3752" s="385">
        <v>42071</v>
      </c>
      <c r="B3752" s="383" t="s">
        <v>663</v>
      </c>
      <c r="C3752" s="383" t="s">
        <v>664</v>
      </c>
      <c r="D3752" s="383" t="s">
        <v>22</v>
      </c>
      <c r="E3752" s="383" t="s">
        <v>665</v>
      </c>
      <c r="F3752" s="383" t="s">
        <v>10</v>
      </c>
      <c r="G3752" s="384">
        <v>32222</v>
      </c>
      <c r="H3752" s="383" t="s">
        <v>704</v>
      </c>
      <c r="I3752" s="383" t="s">
        <v>711</v>
      </c>
      <c r="J3752" s="383" t="s">
        <v>617</v>
      </c>
      <c r="K3752" s="383" t="s">
        <v>618</v>
      </c>
      <c r="L3752" s="384">
        <v>25875</v>
      </c>
      <c r="M3752" s="383" t="s">
        <v>638</v>
      </c>
      <c r="N3752" s="383" t="s">
        <v>620</v>
      </c>
      <c r="O3752" s="383" t="s">
        <v>230</v>
      </c>
    </row>
    <row r="3753" spans="1:15">
      <c r="A3753" s="385">
        <v>42072</v>
      </c>
      <c r="B3753" s="383" t="s">
        <v>663</v>
      </c>
      <c r="C3753" s="383" t="s">
        <v>664</v>
      </c>
      <c r="D3753" s="383" t="s">
        <v>22</v>
      </c>
      <c r="E3753" s="383" t="s">
        <v>665</v>
      </c>
      <c r="F3753" s="383" t="s">
        <v>10</v>
      </c>
      <c r="G3753" s="384">
        <v>32222</v>
      </c>
      <c r="H3753" s="383" t="s">
        <v>704</v>
      </c>
      <c r="I3753" s="383" t="s">
        <v>711</v>
      </c>
      <c r="J3753" s="383" t="s">
        <v>617</v>
      </c>
      <c r="K3753" s="383" t="s">
        <v>618</v>
      </c>
      <c r="L3753" s="384">
        <v>25875</v>
      </c>
      <c r="M3753" s="383" t="s">
        <v>638</v>
      </c>
      <c r="N3753" s="383" t="s">
        <v>620</v>
      </c>
      <c r="O3753" s="383" t="s">
        <v>230</v>
      </c>
    </row>
    <row r="3754" spans="1:15">
      <c r="A3754" s="385">
        <v>42073</v>
      </c>
      <c r="B3754" s="383" t="s">
        <v>663</v>
      </c>
      <c r="C3754" s="383" t="s">
        <v>664</v>
      </c>
      <c r="D3754" s="383" t="s">
        <v>22</v>
      </c>
      <c r="E3754" s="383" t="s">
        <v>665</v>
      </c>
      <c r="F3754" s="383" t="s">
        <v>10</v>
      </c>
      <c r="G3754" s="384">
        <v>32222</v>
      </c>
      <c r="H3754" s="383" t="s">
        <v>704</v>
      </c>
      <c r="I3754" s="383" t="s">
        <v>711</v>
      </c>
      <c r="J3754" s="383" t="s">
        <v>617</v>
      </c>
      <c r="K3754" s="383" t="s">
        <v>618</v>
      </c>
      <c r="L3754" s="384">
        <v>25875</v>
      </c>
      <c r="M3754" s="383" t="s">
        <v>638</v>
      </c>
      <c r="N3754" s="383" t="s">
        <v>620</v>
      </c>
      <c r="O3754" s="383" t="s">
        <v>230</v>
      </c>
    </row>
    <row r="3755" spans="1:15">
      <c r="A3755" s="385">
        <v>42074</v>
      </c>
      <c r="B3755" s="383" t="s">
        <v>663</v>
      </c>
      <c r="C3755" s="383" t="s">
        <v>664</v>
      </c>
      <c r="D3755" s="383" t="s">
        <v>22</v>
      </c>
      <c r="E3755" s="383" t="s">
        <v>665</v>
      </c>
      <c r="F3755" s="383" t="s">
        <v>10</v>
      </c>
      <c r="G3755" s="384">
        <v>32222</v>
      </c>
      <c r="H3755" s="383" t="s">
        <v>704</v>
      </c>
      <c r="I3755" s="383" t="s">
        <v>711</v>
      </c>
      <c r="J3755" s="383" t="s">
        <v>617</v>
      </c>
      <c r="K3755" s="383" t="s">
        <v>618</v>
      </c>
      <c r="L3755" s="384">
        <v>25875</v>
      </c>
      <c r="M3755" s="383" t="s">
        <v>638</v>
      </c>
      <c r="N3755" s="383" t="s">
        <v>620</v>
      </c>
      <c r="O3755" s="383" t="s">
        <v>230</v>
      </c>
    </row>
    <row r="3756" spans="1:15">
      <c r="A3756" s="385">
        <v>42075</v>
      </c>
      <c r="B3756" s="383" t="s">
        <v>663</v>
      </c>
      <c r="C3756" s="383" t="s">
        <v>664</v>
      </c>
      <c r="D3756" s="383" t="s">
        <v>22</v>
      </c>
      <c r="E3756" s="383" t="s">
        <v>665</v>
      </c>
      <c r="F3756" s="383" t="s">
        <v>10</v>
      </c>
      <c r="G3756" s="384">
        <v>32222</v>
      </c>
      <c r="H3756" s="383" t="s">
        <v>704</v>
      </c>
      <c r="I3756" s="383" t="s">
        <v>711</v>
      </c>
      <c r="J3756" s="383" t="s">
        <v>617</v>
      </c>
      <c r="K3756" s="383" t="s">
        <v>618</v>
      </c>
      <c r="L3756" s="384">
        <v>25875</v>
      </c>
      <c r="M3756" s="383" t="s">
        <v>639</v>
      </c>
      <c r="N3756" s="383" t="s">
        <v>620</v>
      </c>
      <c r="O3756" s="383" t="s">
        <v>230</v>
      </c>
    </row>
    <row r="3757" spans="1:15">
      <c r="A3757" s="385">
        <v>42076</v>
      </c>
      <c r="B3757" s="383" t="s">
        <v>663</v>
      </c>
      <c r="C3757" s="383" t="s">
        <v>664</v>
      </c>
      <c r="D3757" s="383" t="s">
        <v>22</v>
      </c>
      <c r="E3757" s="383" t="s">
        <v>665</v>
      </c>
      <c r="F3757" s="383" t="s">
        <v>10</v>
      </c>
      <c r="G3757" s="384">
        <v>32222</v>
      </c>
      <c r="H3757" s="383" t="s">
        <v>704</v>
      </c>
      <c r="I3757" s="383" t="s">
        <v>711</v>
      </c>
      <c r="J3757" s="383" t="s">
        <v>617</v>
      </c>
      <c r="K3757" s="383" t="s">
        <v>618</v>
      </c>
      <c r="L3757" s="384">
        <v>25875</v>
      </c>
      <c r="M3757" s="383" t="s">
        <v>639</v>
      </c>
      <c r="N3757" s="383" t="s">
        <v>620</v>
      </c>
      <c r="O3757" s="383" t="s">
        <v>230</v>
      </c>
    </row>
    <row r="3758" spans="1:15">
      <c r="A3758" s="385">
        <v>42077</v>
      </c>
      <c r="B3758" s="383" t="s">
        <v>663</v>
      </c>
      <c r="C3758" s="383" t="s">
        <v>664</v>
      </c>
      <c r="D3758" s="383" t="s">
        <v>22</v>
      </c>
      <c r="E3758" s="383" t="s">
        <v>665</v>
      </c>
      <c r="F3758" s="383" t="s">
        <v>10</v>
      </c>
      <c r="G3758" s="384">
        <v>32222</v>
      </c>
      <c r="H3758" s="383" t="s">
        <v>704</v>
      </c>
      <c r="I3758" s="383" t="s">
        <v>711</v>
      </c>
      <c r="J3758" s="383" t="s">
        <v>617</v>
      </c>
      <c r="K3758" s="383" t="s">
        <v>618</v>
      </c>
      <c r="L3758" s="384">
        <v>25875</v>
      </c>
      <c r="M3758" s="383" t="s">
        <v>639</v>
      </c>
      <c r="N3758" s="383" t="s">
        <v>620</v>
      </c>
      <c r="O3758" s="383" t="s">
        <v>230</v>
      </c>
    </row>
    <row r="3759" spans="1:15">
      <c r="A3759" s="385">
        <v>42078</v>
      </c>
      <c r="B3759" s="383" t="s">
        <v>663</v>
      </c>
      <c r="C3759" s="383" t="s">
        <v>664</v>
      </c>
      <c r="D3759" s="383" t="s">
        <v>22</v>
      </c>
      <c r="E3759" s="383" t="s">
        <v>665</v>
      </c>
      <c r="F3759" s="383" t="s">
        <v>10</v>
      </c>
      <c r="G3759" s="384">
        <v>32222</v>
      </c>
      <c r="H3759" s="383" t="s">
        <v>704</v>
      </c>
      <c r="I3759" s="383" t="s">
        <v>711</v>
      </c>
      <c r="J3759" s="383" t="s">
        <v>617</v>
      </c>
      <c r="K3759" s="383" t="s">
        <v>618</v>
      </c>
      <c r="L3759" s="384">
        <v>25875</v>
      </c>
      <c r="M3759" s="383" t="s">
        <v>639</v>
      </c>
      <c r="N3759" s="383" t="s">
        <v>620</v>
      </c>
      <c r="O3759" s="383" t="s">
        <v>230</v>
      </c>
    </row>
    <row r="3760" spans="1:15">
      <c r="A3760" s="385">
        <v>42079</v>
      </c>
      <c r="B3760" s="383" t="s">
        <v>663</v>
      </c>
      <c r="C3760" s="383" t="s">
        <v>664</v>
      </c>
      <c r="D3760" s="383" t="s">
        <v>22</v>
      </c>
      <c r="E3760" s="383" t="s">
        <v>665</v>
      </c>
      <c r="F3760" s="383" t="s">
        <v>10</v>
      </c>
      <c r="G3760" s="384">
        <v>32222</v>
      </c>
      <c r="H3760" s="383" t="s">
        <v>704</v>
      </c>
      <c r="I3760" s="383" t="s">
        <v>711</v>
      </c>
      <c r="J3760" s="383" t="s">
        <v>617</v>
      </c>
      <c r="K3760" s="383" t="s">
        <v>618</v>
      </c>
      <c r="L3760" s="384">
        <v>25875</v>
      </c>
      <c r="M3760" s="383" t="s">
        <v>639</v>
      </c>
      <c r="N3760" s="383" t="s">
        <v>620</v>
      </c>
      <c r="O3760" s="383" t="s">
        <v>230</v>
      </c>
    </row>
    <row r="3761" spans="1:15">
      <c r="A3761" s="385">
        <v>42080</v>
      </c>
      <c r="B3761" s="383" t="s">
        <v>663</v>
      </c>
      <c r="C3761" s="383" t="s">
        <v>664</v>
      </c>
      <c r="D3761" s="383" t="s">
        <v>22</v>
      </c>
      <c r="E3761" s="383" t="s">
        <v>665</v>
      </c>
      <c r="F3761" s="383" t="s">
        <v>10</v>
      </c>
      <c r="G3761" s="384">
        <v>32222</v>
      </c>
      <c r="H3761" s="383" t="s">
        <v>704</v>
      </c>
      <c r="I3761" s="383" t="s">
        <v>711</v>
      </c>
      <c r="J3761" s="383" t="s">
        <v>617</v>
      </c>
      <c r="K3761" s="383" t="s">
        <v>618</v>
      </c>
      <c r="L3761" s="384">
        <v>25875</v>
      </c>
      <c r="M3761" s="383" t="s">
        <v>639</v>
      </c>
      <c r="N3761" s="383" t="s">
        <v>620</v>
      </c>
      <c r="O3761" s="383" t="s">
        <v>230</v>
      </c>
    </row>
    <row r="3762" spans="1:15">
      <c r="A3762" s="385">
        <v>42081</v>
      </c>
      <c r="B3762" s="383" t="s">
        <v>663</v>
      </c>
      <c r="C3762" s="383" t="s">
        <v>664</v>
      </c>
      <c r="D3762" s="383" t="s">
        <v>22</v>
      </c>
      <c r="E3762" s="383" t="s">
        <v>665</v>
      </c>
      <c r="F3762" s="383" t="s">
        <v>10</v>
      </c>
      <c r="G3762" s="384">
        <v>32222</v>
      </c>
      <c r="H3762" s="383" t="s">
        <v>704</v>
      </c>
      <c r="I3762" s="383" t="s">
        <v>711</v>
      </c>
      <c r="J3762" s="383" t="s">
        <v>617</v>
      </c>
      <c r="K3762" s="383" t="s">
        <v>618</v>
      </c>
      <c r="L3762" s="384">
        <v>26170</v>
      </c>
      <c r="M3762" s="383" t="s">
        <v>640</v>
      </c>
      <c r="N3762" s="383" t="s">
        <v>620</v>
      </c>
      <c r="O3762" s="383" t="s">
        <v>230</v>
      </c>
    </row>
    <row r="3763" spans="1:15">
      <c r="A3763" s="385">
        <v>42082</v>
      </c>
      <c r="B3763" s="383" t="s">
        <v>663</v>
      </c>
      <c r="C3763" s="383" t="s">
        <v>664</v>
      </c>
      <c r="D3763" s="383" t="s">
        <v>22</v>
      </c>
      <c r="E3763" s="383" t="s">
        <v>665</v>
      </c>
      <c r="F3763" s="383" t="s">
        <v>10</v>
      </c>
      <c r="G3763" s="384">
        <v>32222</v>
      </c>
      <c r="H3763" s="383" t="s">
        <v>704</v>
      </c>
      <c r="I3763" s="383" t="s">
        <v>711</v>
      </c>
      <c r="J3763" s="383" t="s">
        <v>617</v>
      </c>
      <c r="K3763" s="383" t="s">
        <v>618</v>
      </c>
      <c r="L3763" s="384">
        <v>26691</v>
      </c>
      <c r="M3763" s="383" t="s">
        <v>640</v>
      </c>
      <c r="N3763" s="383" t="s">
        <v>620</v>
      </c>
      <c r="O3763" s="383" t="s">
        <v>230</v>
      </c>
    </row>
    <row r="3764" spans="1:15">
      <c r="A3764" s="385">
        <v>42083</v>
      </c>
      <c r="B3764" s="383" t="s">
        <v>663</v>
      </c>
      <c r="C3764" s="383" t="s">
        <v>664</v>
      </c>
      <c r="D3764" s="383" t="s">
        <v>22</v>
      </c>
      <c r="E3764" s="383" t="s">
        <v>665</v>
      </c>
      <c r="F3764" s="383" t="s">
        <v>10</v>
      </c>
      <c r="G3764" s="384">
        <v>32222</v>
      </c>
      <c r="H3764" s="383" t="s">
        <v>704</v>
      </c>
      <c r="I3764" s="383" t="s">
        <v>711</v>
      </c>
      <c r="J3764" s="383" t="s">
        <v>617</v>
      </c>
      <c r="K3764" s="383" t="s">
        <v>618</v>
      </c>
      <c r="L3764" s="384">
        <v>27235</v>
      </c>
      <c r="M3764" s="383" t="s">
        <v>640</v>
      </c>
      <c r="N3764" s="383" t="s">
        <v>620</v>
      </c>
      <c r="O3764" s="383" t="s">
        <v>230</v>
      </c>
    </row>
    <row r="3765" spans="1:15">
      <c r="A3765" s="385">
        <v>42084</v>
      </c>
      <c r="B3765" s="383" t="s">
        <v>663</v>
      </c>
      <c r="C3765" s="383" t="s">
        <v>664</v>
      </c>
      <c r="D3765" s="383" t="s">
        <v>22</v>
      </c>
      <c r="E3765" s="383" t="s">
        <v>665</v>
      </c>
      <c r="F3765" s="383" t="s">
        <v>10</v>
      </c>
      <c r="G3765" s="384">
        <v>32222</v>
      </c>
      <c r="H3765" s="383" t="s">
        <v>704</v>
      </c>
      <c r="I3765" s="383" t="s">
        <v>711</v>
      </c>
      <c r="J3765" s="383" t="s">
        <v>617</v>
      </c>
      <c r="K3765" s="383" t="s">
        <v>618</v>
      </c>
      <c r="L3765" s="384">
        <v>27710</v>
      </c>
      <c r="M3765" s="383" t="s">
        <v>640</v>
      </c>
      <c r="N3765" s="383" t="s">
        <v>620</v>
      </c>
      <c r="O3765" s="383" t="s">
        <v>230</v>
      </c>
    </row>
    <row r="3766" spans="1:15">
      <c r="A3766" s="385">
        <v>42085</v>
      </c>
      <c r="B3766" s="383" t="s">
        <v>663</v>
      </c>
      <c r="C3766" s="383" t="s">
        <v>664</v>
      </c>
      <c r="D3766" s="383" t="s">
        <v>22</v>
      </c>
      <c r="E3766" s="383" t="s">
        <v>665</v>
      </c>
      <c r="F3766" s="383" t="s">
        <v>10</v>
      </c>
      <c r="G3766" s="384">
        <v>32222</v>
      </c>
      <c r="H3766" s="383" t="s">
        <v>704</v>
      </c>
      <c r="I3766" s="383" t="s">
        <v>711</v>
      </c>
      <c r="J3766" s="383" t="s">
        <v>617</v>
      </c>
      <c r="K3766" s="383" t="s">
        <v>618</v>
      </c>
      <c r="L3766" s="384">
        <v>27741</v>
      </c>
      <c r="M3766" s="383" t="s">
        <v>640</v>
      </c>
      <c r="N3766" s="383" t="s">
        <v>620</v>
      </c>
      <c r="O3766" s="383" t="s">
        <v>230</v>
      </c>
    </row>
    <row r="3767" spans="1:15">
      <c r="A3767" s="385">
        <v>42086</v>
      </c>
      <c r="B3767" s="383" t="s">
        <v>663</v>
      </c>
      <c r="C3767" s="383" t="s">
        <v>664</v>
      </c>
      <c r="D3767" s="383" t="s">
        <v>22</v>
      </c>
      <c r="E3767" s="383" t="s">
        <v>665</v>
      </c>
      <c r="F3767" s="383" t="s">
        <v>10</v>
      </c>
      <c r="G3767" s="384">
        <v>32222</v>
      </c>
      <c r="H3767" s="383" t="s">
        <v>704</v>
      </c>
      <c r="I3767" s="383" t="s">
        <v>711</v>
      </c>
      <c r="J3767" s="383" t="s">
        <v>617</v>
      </c>
      <c r="K3767" s="383" t="s">
        <v>618</v>
      </c>
      <c r="L3767" s="384">
        <v>27741</v>
      </c>
      <c r="M3767" s="383" t="s">
        <v>640</v>
      </c>
      <c r="N3767" s="383" t="s">
        <v>620</v>
      </c>
      <c r="O3767" s="383" t="s">
        <v>230</v>
      </c>
    </row>
    <row r="3768" spans="1:15">
      <c r="A3768" s="385">
        <v>42087</v>
      </c>
      <c r="B3768" s="383" t="s">
        <v>663</v>
      </c>
      <c r="C3768" s="383" t="s">
        <v>664</v>
      </c>
      <c r="D3768" s="383" t="s">
        <v>22</v>
      </c>
      <c r="E3768" s="383" t="s">
        <v>665</v>
      </c>
      <c r="F3768" s="383" t="s">
        <v>10</v>
      </c>
      <c r="G3768" s="384">
        <v>32222</v>
      </c>
      <c r="H3768" s="383" t="s">
        <v>704</v>
      </c>
      <c r="I3768" s="383" t="s">
        <v>711</v>
      </c>
      <c r="J3768" s="383" t="s">
        <v>617</v>
      </c>
      <c r="K3768" s="383" t="s">
        <v>618</v>
      </c>
      <c r="L3768" s="384">
        <v>27741</v>
      </c>
      <c r="M3768" s="383" t="s">
        <v>640</v>
      </c>
      <c r="N3768" s="383" t="s">
        <v>620</v>
      </c>
      <c r="O3768" s="383" t="s">
        <v>230</v>
      </c>
    </row>
    <row r="3769" spans="1:15">
      <c r="A3769" s="385">
        <v>42088</v>
      </c>
      <c r="B3769" s="383" t="s">
        <v>21</v>
      </c>
      <c r="C3769" s="383" t="s">
        <v>12</v>
      </c>
      <c r="D3769" s="383" t="s">
        <v>22</v>
      </c>
      <c r="E3769" s="383" t="s">
        <v>658</v>
      </c>
      <c r="F3769" s="383" t="s">
        <v>10</v>
      </c>
      <c r="G3769" s="384">
        <v>23358</v>
      </c>
      <c r="H3769" s="383" t="s">
        <v>733</v>
      </c>
      <c r="I3769" s="383" t="s">
        <v>735</v>
      </c>
      <c r="J3769" s="383" t="s">
        <v>617</v>
      </c>
      <c r="K3769" s="383" t="s">
        <v>618</v>
      </c>
      <c r="L3769" s="384">
        <v>27741</v>
      </c>
      <c r="M3769" s="383" t="s">
        <v>640</v>
      </c>
      <c r="N3769" s="383" t="s">
        <v>620</v>
      </c>
      <c r="O3769" s="383" t="s">
        <v>230</v>
      </c>
    </row>
    <row r="3770" spans="1:15">
      <c r="A3770" s="385">
        <v>42089</v>
      </c>
      <c r="B3770" s="383" t="s">
        <v>663</v>
      </c>
      <c r="C3770" s="383" t="s">
        <v>664</v>
      </c>
      <c r="D3770" s="383" t="s">
        <v>22</v>
      </c>
      <c r="E3770" s="383" t="s">
        <v>665</v>
      </c>
      <c r="F3770" s="383" t="s">
        <v>10</v>
      </c>
      <c r="G3770" s="384">
        <v>32222</v>
      </c>
      <c r="H3770" s="383" t="s">
        <v>704</v>
      </c>
      <c r="I3770" s="383" t="s">
        <v>711</v>
      </c>
      <c r="J3770" s="383" t="s">
        <v>617</v>
      </c>
      <c r="K3770" s="383" t="s">
        <v>618</v>
      </c>
      <c r="L3770" s="384">
        <v>27741</v>
      </c>
      <c r="M3770" s="383" t="s">
        <v>640</v>
      </c>
      <c r="N3770" s="383" t="s">
        <v>620</v>
      </c>
      <c r="O3770" s="383" t="s">
        <v>230</v>
      </c>
    </row>
    <row r="3771" spans="1:15">
      <c r="A3771" s="385">
        <v>42090</v>
      </c>
      <c r="B3771" s="383" t="s">
        <v>663</v>
      </c>
      <c r="C3771" s="383" t="s">
        <v>664</v>
      </c>
      <c r="D3771" s="383" t="s">
        <v>22</v>
      </c>
      <c r="E3771" s="383" t="s">
        <v>665</v>
      </c>
      <c r="F3771" s="383" t="s">
        <v>10</v>
      </c>
      <c r="G3771" s="384">
        <v>32222</v>
      </c>
      <c r="H3771" s="383" t="s">
        <v>704</v>
      </c>
      <c r="I3771" s="383" t="s">
        <v>711</v>
      </c>
      <c r="J3771" s="383" t="s">
        <v>617</v>
      </c>
      <c r="K3771" s="383" t="s">
        <v>618</v>
      </c>
      <c r="L3771" s="384">
        <v>27741</v>
      </c>
      <c r="M3771" s="383" t="s">
        <v>640</v>
      </c>
      <c r="N3771" s="383" t="s">
        <v>620</v>
      </c>
      <c r="O3771" s="383" t="s">
        <v>230</v>
      </c>
    </row>
    <row r="3772" spans="1:15">
      <c r="A3772" s="385">
        <v>42091</v>
      </c>
      <c r="B3772" s="383" t="s">
        <v>663</v>
      </c>
      <c r="C3772" s="383" t="s">
        <v>664</v>
      </c>
      <c r="D3772" s="383" t="s">
        <v>22</v>
      </c>
      <c r="E3772" s="383" t="s">
        <v>665</v>
      </c>
      <c r="F3772" s="383" t="s">
        <v>10</v>
      </c>
      <c r="G3772" s="384">
        <v>32222</v>
      </c>
      <c r="H3772" s="383" t="s">
        <v>704</v>
      </c>
      <c r="I3772" s="383" t="s">
        <v>711</v>
      </c>
      <c r="J3772" s="383" t="s">
        <v>617</v>
      </c>
      <c r="K3772" s="383" t="s">
        <v>618</v>
      </c>
      <c r="L3772" s="384">
        <v>27741</v>
      </c>
      <c r="M3772" s="383" t="s">
        <v>641</v>
      </c>
      <c r="N3772" s="383" t="s">
        <v>620</v>
      </c>
      <c r="O3772" s="383" t="s">
        <v>230</v>
      </c>
    </row>
    <row r="3773" spans="1:15">
      <c r="A3773" s="385">
        <v>42092</v>
      </c>
      <c r="B3773" s="383" t="s">
        <v>663</v>
      </c>
      <c r="C3773" s="383" t="s">
        <v>664</v>
      </c>
      <c r="D3773" s="383" t="s">
        <v>22</v>
      </c>
      <c r="E3773" s="383" t="s">
        <v>665</v>
      </c>
      <c r="F3773" s="383" t="s">
        <v>10</v>
      </c>
      <c r="G3773" s="384">
        <v>32222</v>
      </c>
      <c r="H3773" s="383" t="s">
        <v>704</v>
      </c>
      <c r="I3773" s="383" t="s">
        <v>711</v>
      </c>
      <c r="J3773" s="383" t="s">
        <v>617</v>
      </c>
      <c r="K3773" s="383" t="s">
        <v>618</v>
      </c>
      <c r="L3773" s="384">
        <v>27741</v>
      </c>
      <c r="M3773" s="383" t="s">
        <v>641</v>
      </c>
      <c r="N3773" s="383" t="s">
        <v>620</v>
      </c>
      <c r="O3773" s="383" t="s">
        <v>230</v>
      </c>
    </row>
    <row r="3774" spans="1:15">
      <c r="A3774" s="385">
        <v>42093</v>
      </c>
      <c r="B3774" s="383" t="s">
        <v>663</v>
      </c>
      <c r="C3774" s="383" t="s">
        <v>664</v>
      </c>
      <c r="D3774" s="383" t="s">
        <v>22</v>
      </c>
      <c r="E3774" s="383" t="s">
        <v>665</v>
      </c>
      <c r="F3774" s="383" t="s">
        <v>10</v>
      </c>
      <c r="G3774" s="384">
        <v>32222</v>
      </c>
      <c r="H3774" s="383" t="s">
        <v>704</v>
      </c>
      <c r="I3774" s="383" t="s">
        <v>711</v>
      </c>
      <c r="J3774" s="383" t="s">
        <v>617</v>
      </c>
      <c r="K3774" s="383" t="s">
        <v>618</v>
      </c>
      <c r="L3774" s="384">
        <v>27741</v>
      </c>
      <c r="M3774" s="383" t="s">
        <v>641</v>
      </c>
      <c r="N3774" s="383" t="s">
        <v>620</v>
      </c>
      <c r="O3774" s="383" t="s">
        <v>230</v>
      </c>
    </row>
    <row r="3775" spans="1:15">
      <c r="A3775" s="385">
        <v>42094</v>
      </c>
      <c r="B3775" s="383" t="s">
        <v>663</v>
      </c>
      <c r="C3775" s="383" t="s">
        <v>664</v>
      </c>
      <c r="D3775" s="383" t="s">
        <v>22</v>
      </c>
      <c r="E3775" s="383" t="s">
        <v>665</v>
      </c>
      <c r="F3775" s="383" t="s">
        <v>10</v>
      </c>
      <c r="G3775" s="384">
        <v>32222</v>
      </c>
      <c r="H3775" s="383" t="s">
        <v>704</v>
      </c>
      <c r="I3775" s="383" t="s">
        <v>711</v>
      </c>
      <c r="J3775" s="383" t="s">
        <v>617</v>
      </c>
      <c r="K3775" s="383" t="s">
        <v>618</v>
      </c>
      <c r="L3775" s="384">
        <v>27741</v>
      </c>
      <c r="M3775" s="383" t="s">
        <v>641</v>
      </c>
      <c r="N3775" s="383" t="s">
        <v>620</v>
      </c>
      <c r="O3775" s="383" t="s">
        <v>230</v>
      </c>
    </row>
    <row r="3776" spans="1:15">
      <c r="A3776" s="385">
        <v>42095</v>
      </c>
      <c r="B3776" s="383" t="s">
        <v>663</v>
      </c>
      <c r="C3776" s="383" t="s">
        <v>664</v>
      </c>
      <c r="D3776" s="383" t="s">
        <v>22</v>
      </c>
      <c r="E3776" s="383" t="s">
        <v>665</v>
      </c>
      <c r="F3776" s="383" t="s">
        <v>10</v>
      </c>
      <c r="G3776" s="384">
        <v>32222</v>
      </c>
      <c r="H3776" s="383" t="s">
        <v>704</v>
      </c>
      <c r="I3776" s="383" t="s">
        <v>711</v>
      </c>
      <c r="J3776" s="383" t="s">
        <v>617</v>
      </c>
      <c r="K3776" s="383" t="s">
        <v>618</v>
      </c>
      <c r="L3776" s="384">
        <v>27741</v>
      </c>
      <c r="M3776" s="383" t="s">
        <v>641</v>
      </c>
      <c r="N3776" s="383" t="s">
        <v>620</v>
      </c>
      <c r="O3776" s="383" t="s">
        <v>230</v>
      </c>
    </row>
    <row r="3777" spans="1:15">
      <c r="A3777" s="385">
        <v>42096</v>
      </c>
      <c r="B3777" s="383" t="s">
        <v>663</v>
      </c>
      <c r="C3777" s="383" t="s">
        <v>664</v>
      </c>
      <c r="D3777" s="383" t="s">
        <v>22</v>
      </c>
      <c r="E3777" s="383" t="s">
        <v>665</v>
      </c>
      <c r="F3777" s="383" t="s">
        <v>10</v>
      </c>
      <c r="G3777" s="384">
        <v>32222</v>
      </c>
      <c r="H3777" s="383" t="s">
        <v>704</v>
      </c>
      <c r="I3777" s="383" t="s">
        <v>711</v>
      </c>
      <c r="J3777" s="383" t="s">
        <v>617</v>
      </c>
      <c r="K3777" s="383" t="s">
        <v>618</v>
      </c>
      <c r="L3777" s="384">
        <v>27741</v>
      </c>
      <c r="M3777" s="383" t="s">
        <v>641</v>
      </c>
      <c r="N3777" s="383" t="s">
        <v>620</v>
      </c>
      <c r="O3777" s="383" t="s">
        <v>230</v>
      </c>
    </row>
    <row r="3778" spans="1:15">
      <c r="A3778" s="385">
        <v>42097</v>
      </c>
      <c r="B3778" s="383" t="s">
        <v>663</v>
      </c>
      <c r="C3778" s="383" t="s">
        <v>664</v>
      </c>
      <c r="D3778" s="383" t="s">
        <v>22</v>
      </c>
      <c r="E3778" s="383" t="s">
        <v>665</v>
      </c>
      <c r="F3778" s="383" t="s">
        <v>10</v>
      </c>
      <c r="G3778" s="384">
        <v>32222</v>
      </c>
      <c r="H3778" s="383" t="s">
        <v>704</v>
      </c>
      <c r="I3778" s="383" t="s">
        <v>711</v>
      </c>
      <c r="J3778" s="383" t="s">
        <v>617</v>
      </c>
      <c r="K3778" s="383" t="s">
        <v>618</v>
      </c>
      <c r="L3778" s="384">
        <v>27741</v>
      </c>
      <c r="M3778" s="383" t="s">
        <v>641</v>
      </c>
      <c r="N3778" s="383" t="s">
        <v>620</v>
      </c>
      <c r="O3778" s="383" t="s">
        <v>230</v>
      </c>
    </row>
    <row r="3779" spans="1:15">
      <c r="A3779" s="385">
        <v>42098</v>
      </c>
      <c r="B3779" s="383" t="s">
        <v>646</v>
      </c>
      <c r="C3779" s="383" t="s">
        <v>8</v>
      </c>
      <c r="D3779" s="383" t="s">
        <v>32</v>
      </c>
      <c r="E3779" s="383" t="s">
        <v>647</v>
      </c>
      <c r="F3779" s="383" t="s">
        <v>10</v>
      </c>
      <c r="G3779" s="384">
        <v>1476</v>
      </c>
      <c r="H3779" s="383" t="s">
        <v>747</v>
      </c>
      <c r="I3779" s="383" t="s">
        <v>750</v>
      </c>
      <c r="J3779" s="383" t="s">
        <v>617</v>
      </c>
      <c r="K3779" s="383" t="s">
        <v>618</v>
      </c>
      <c r="L3779" s="384">
        <v>27751</v>
      </c>
      <c r="M3779" s="383" t="s">
        <v>641</v>
      </c>
      <c r="N3779" s="383" t="s">
        <v>620</v>
      </c>
      <c r="O3779" s="383" t="s">
        <v>230</v>
      </c>
    </row>
    <row r="3780" spans="1:15">
      <c r="A3780" s="385">
        <v>42099</v>
      </c>
      <c r="B3780" s="383" t="s">
        <v>663</v>
      </c>
      <c r="C3780" s="383" t="s">
        <v>664</v>
      </c>
      <c r="D3780" s="383" t="s">
        <v>22</v>
      </c>
      <c r="E3780" s="383" t="s">
        <v>665</v>
      </c>
      <c r="F3780" s="383" t="s">
        <v>10</v>
      </c>
      <c r="G3780" s="384">
        <v>32222</v>
      </c>
      <c r="H3780" s="383" t="s">
        <v>704</v>
      </c>
      <c r="I3780" s="383" t="s">
        <v>711</v>
      </c>
      <c r="J3780" s="383" t="s">
        <v>617</v>
      </c>
      <c r="K3780" s="383" t="s">
        <v>618</v>
      </c>
      <c r="L3780" s="384">
        <v>28181</v>
      </c>
      <c r="M3780" s="383" t="s">
        <v>642</v>
      </c>
      <c r="N3780" s="383" t="s">
        <v>620</v>
      </c>
      <c r="O3780" s="383" t="s">
        <v>230</v>
      </c>
    </row>
    <row r="3781" spans="1:15">
      <c r="A3781" s="385">
        <v>42100</v>
      </c>
      <c r="B3781" s="383" t="s">
        <v>663</v>
      </c>
      <c r="C3781" s="383" t="s">
        <v>664</v>
      </c>
      <c r="D3781" s="383" t="s">
        <v>22</v>
      </c>
      <c r="E3781" s="383" t="s">
        <v>665</v>
      </c>
      <c r="F3781" s="383" t="s">
        <v>10</v>
      </c>
      <c r="G3781" s="384">
        <v>32222</v>
      </c>
      <c r="H3781" s="383" t="s">
        <v>704</v>
      </c>
      <c r="I3781" s="383" t="s">
        <v>711</v>
      </c>
      <c r="J3781" s="383" t="s">
        <v>617</v>
      </c>
      <c r="K3781" s="383" t="s">
        <v>618</v>
      </c>
      <c r="L3781" s="384">
        <v>28641</v>
      </c>
      <c r="M3781" s="383" t="s">
        <v>642</v>
      </c>
      <c r="N3781" s="383" t="s">
        <v>620</v>
      </c>
      <c r="O3781" s="383" t="s">
        <v>230</v>
      </c>
    </row>
    <row r="3782" spans="1:15">
      <c r="A3782" s="385">
        <v>42101</v>
      </c>
      <c r="B3782" s="383" t="s">
        <v>663</v>
      </c>
      <c r="C3782" s="383" t="s">
        <v>664</v>
      </c>
      <c r="D3782" s="383" t="s">
        <v>22</v>
      </c>
      <c r="E3782" s="383" t="s">
        <v>665</v>
      </c>
      <c r="F3782" s="383" t="s">
        <v>10</v>
      </c>
      <c r="G3782" s="384">
        <v>32222</v>
      </c>
      <c r="H3782" s="383" t="s">
        <v>704</v>
      </c>
      <c r="I3782" s="383" t="s">
        <v>711</v>
      </c>
      <c r="J3782" s="383" t="s">
        <v>617</v>
      </c>
      <c r="K3782" s="383" t="s">
        <v>618</v>
      </c>
      <c r="L3782" s="384">
        <v>29260</v>
      </c>
      <c r="M3782" s="383" t="s">
        <v>642</v>
      </c>
      <c r="N3782" s="383" t="s">
        <v>620</v>
      </c>
      <c r="O3782" s="383" t="s">
        <v>230</v>
      </c>
    </row>
    <row r="3783" spans="1:15">
      <c r="A3783" s="385">
        <v>42102</v>
      </c>
      <c r="B3783" s="383" t="s">
        <v>663</v>
      </c>
      <c r="C3783" s="383" t="s">
        <v>664</v>
      </c>
      <c r="D3783" s="383" t="s">
        <v>22</v>
      </c>
      <c r="E3783" s="383" t="s">
        <v>665</v>
      </c>
      <c r="F3783" s="383" t="s">
        <v>10</v>
      </c>
      <c r="G3783" s="384">
        <v>32222</v>
      </c>
      <c r="H3783" s="383" t="s">
        <v>704</v>
      </c>
      <c r="I3783" s="383" t="s">
        <v>711</v>
      </c>
      <c r="J3783" s="383" t="s">
        <v>617</v>
      </c>
      <c r="K3783" s="383" t="s">
        <v>618</v>
      </c>
      <c r="L3783" s="384">
        <v>29608</v>
      </c>
      <c r="M3783" s="383" t="s">
        <v>642</v>
      </c>
      <c r="N3783" s="383" t="s">
        <v>620</v>
      </c>
      <c r="O3783" s="383" t="s">
        <v>230</v>
      </c>
    </row>
    <row r="3784" spans="1:15">
      <c r="A3784" s="385">
        <v>42103</v>
      </c>
      <c r="B3784" s="383" t="s">
        <v>663</v>
      </c>
      <c r="C3784" s="383" t="s">
        <v>664</v>
      </c>
      <c r="D3784" s="383" t="s">
        <v>22</v>
      </c>
      <c r="E3784" s="383" t="s">
        <v>665</v>
      </c>
      <c r="F3784" s="383" t="s">
        <v>10</v>
      </c>
      <c r="G3784" s="384">
        <v>32222</v>
      </c>
      <c r="H3784" s="383" t="s">
        <v>704</v>
      </c>
      <c r="I3784" s="383" t="s">
        <v>711</v>
      </c>
      <c r="J3784" s="383" t="s">
        <v>617</v>
      </c>
      <c r="K3784" s="383" t="s">
        <v>618</v>
      </c>
      <c r="L3784" s="384">
        <v>29608</v>
      </c>
      <c r="M3784" s="383" t="s">
        <v>642</v>
      </c>
      <c r="N3784" s="383" t="s">
        <v>620</v>
      </c>
      <c r="O3784" s="383" t="s">
        <v>230</v>
      </c>
    </row>
    <row r="3785" spans="1:15">
      <c r="A3785" s="385">
        <v>42104</v>
      </c>
      <c r="B3785" s="383" t="s">
        <v>663</v>
      </c>
      <c r="C3785" s="383" t="s">
        <v>664</v>
      </c>
      <c r="D3785" s="383" t="s">
        <v>22</v>
      </c>
      <c r="E3785" s="383" t="s">
        <v>665</v>
      </c>
      <c r="F3785" s="383" t="s">
        <v>10</v>
      </c>
      <c r="G3785" s="384">
        <v>32222</v>
      </c>
      <c r="H3785" s="383" t="s">
        <v>704</v>
      </c>
      <c r="I3785" s="383" t="s">
        <v>711</v>
      </c>
      <c r="J3785" s="383" t="s">
        <v>617</v>
      </c>
      <c r="K3785" s="383" t="s">
        <v>618</v>
      </c>
      <c r="L3785" s="384">
        <v>29608</v>
      </c>
      <c r="M3785" s="383" t="s">
        <v>642</v>
      </c>
      <c r="N3785" s="383" t="s">
        <v>620</v>
      </c>
      <c r="O3785" s="383" t="s">
        <v>230</v>
      </c>
    </row>
    <row r="3786" spans="1:15">
      <c r="A3786" s="385">
        <v>42105</v>
      </c>
      <c r="B3786" s="383" t="s">
        <v>663</v>
      </c>
      <c r="C3786" s="383" t="s">
        <v>664</v>
      </c>
      <c r="D3786" s="383" t="s">
        <v>22</v>
      </c>
      <c r="E3786" s="383" t="s">
        <v>665</v>
      </c>
      <c r="F3786" s="383" t="s">
        <v>10</v>
      </c>
      <c r="G3786" s="384">
        <v>32222</v>
      </c>
      <c r="H3786" s="383" t="s">
        <v>704</v>
      </c>
      <c r="I3786" s="383" t="s">
        <v>711</v>
      </c>
      <c r="J3786" s="383" t="s">
        <v>617</v>
      </c>
      <c r="K3786" s="383" t="s">
        <v>618</v>
      </c>
      <c r="L3786" s="384">
        <v>29608</v>
      </c>
      <c r="M3786" s="383" t="s">
        <v>642</v>
      </c>
      <c r="N3786" s="383" t="s">
        <v>620</v>
      </c>
      <c r="O3786" s="383" t="s">
        <v>230</v>
      </c>
    </row>
    <row r="3787" spans="1:15">
      <c r="A3787" s="385">
        <v>42106</v>
      </c>
      <c r="B3787" s="383" t="s">
        <v>663</v>
      </c>
      <c r="C3787" s="383" t="s">
        <v>664</v>
      </c>
      <c r="D3787" s="383" t="s">
        <v>22</v>
      </c>
      <c r="E3787" s="383" t="s">
        <v>665</v>
      </c>
      <c r="F3787" s="383" t="s">
        <v>10</v>
      </c>
      <c r="G3787" s="384">
        <v>32222</v>
      </c>
      <c r="H3787" s="383" t="s">
        <v>704</v>
      </c>
      <c r="I3787" s="383" t="s">
        <v>711</v>
      </c>
      <c r="J3787" s="383" t="s">
        <v>617</v>
      </c>
      <c r="K3787" s="383" t="s">
        <v>618</v>
      </c>
      <c r="L3787" s="384">
        <v>29608</v>
      </c>
      <c r="M3787" s="383" t="s">
        <v>642</v>
      </c>
      <c r="N3787" s="383" t="s">
        <v>620</v>
      </c>
      <c r="O3787" s="383" t="s">
        <v>230</v>
      </c>
    </row>
    <row r="3788" spans="1:15">
      <c r="A3788" s="385">
        <v>42107</v>
      </c>
      <c r="B3788" s="383" t="s">
        <v>663</v>
      </c>
      <c r="C3788" s="383" t="s">
        <v>664</v>
      </c>
      <c r="D3788" s="383" t="s">
        <v>22</v>
      </c>
      <c r="E3788" s="383" t="s">
        <v>665</v>
      </c>
      <c r="F3788" s="383" t="s">
        <v>10</v>
      </c>
      <c r="G3788" s="384">
        <v>32222</v>
      </c>
      <c r="H3788" s="383" t="s">
        <v>704</v>
      </c>
      <c r="I3788" s="383" t="s">
        <v>711</v>
      </c>
      <c r="J3788" s="383" t="s">
        <v>617</v>
      </c>
      <c r="K3788" s="383" t="s">
        <v>618</v>
      </c>
      <c r="L3788" s="384">
        <v>29973</v>
      </c>
      <c r="M3788" s="383" t="s">
        <v>642</v>
      </c>
      <c r="N3788" s="383" t="s">
        <v>620</v>
      </c>
      <c r="O3788" s="383" t="s">
        <v>230</v>
      </c>
    </row>
    <row r="3789" spans="1:15">
      <c r="A3789" s="385">
        <v>42108</v>
      </c>
      <c r="B3789" s="383" t="s">
        <v>663</v>
      </c>
      <c r="C3789" s="383" t="s">
        <v>664</v>
      </c>
      <c r="D3789" s="383" t="s">
        <v>22</v>
      </c>
      <c r="E3789" s="383" t="s">
        <v>665</v>
      </c>
      <c r="F3789" s="383" t="s">
        <v>10</v>
      </c>
      <c r="G3789" s="384">
        <v>32222</v>
      </c>
      <c r="H3789" s="383" t="s">
        <v>704</v>
      </c>
      <c r="I3789" s="383" t="s">
        <v>711</v>
      </c>
      <c r="J3789" s="383" t="s">
        <v>617</v>
      </c>
      <c r="K3789" s="383" t="s">
        <v>618</v>
      </c>
      <c r="L3789" s="384">
        <v>30380</v>
      </c>
      <c r="M3789" s="383" t="s">
        <v>642</v>
      </c>
      <c r="N3789" s="383" t="s">
        <v>620</v>
      </c>
      <c r="O3789" s="383" t="s">
        <v>230</v>
      </c>
    </row>
    <row r="3790" spans="1:15">
      <c r="A3790" s="385">
        <v>42109</v>
      </c>
      <c r="B3790" s="383" t="s">
        <v>663</v>
      </c>
      <c r="C3790" s="383" t="s">
        <v>664</v>
      </c>
      <c r="D3790" s="383" t="s">
        <v>22</v>
      </c>
      <c r="E3790" s="383" t="s">
        <v>665</v>
      </c>
      <c r="F3790" s="383" t="s">
        <v>10</v>
      </c>
      <c r="G3790" s="384">
        <v>32222</v>
      </c>
      <c r="H3790" s="383" t="s">
        <v>704</v>
      </c>
      <c r="I3790" s="383" t="s">
        <v>711</v>
      </c>
      <c r="J3790" s="383" t="s">
        <v>617</v>
      </c>
      <c r="K3790" s="383" t="s">
        <v>618</v>
      </c>
      <c r="L3790" s="384">
        <v>30722</v>
      </c>
      <c r="M3790" s="383" t="s">
        <v>642</v>
      </c>
      <c r="N3790" s="383" t="s">
        <v>620</v>
      </c>
      <c r="O3790" s="383" t="s">
        <v>230</v>
      </c>
    </row>
    <row r="3791" spans="1:15">
      <c r="A3791" s="385">
        <v>42110</v>
      </c>
      <c r="B3791" s="383" t="s">
        <v>663</v>
      </c>
      <c r="C3791" s="383" t="s">
        <v>664</v>
      </c>
      <c r="D3791" s="383" t="s">
        <v>22</v>
      </c>
      <c r="E3791" s="383" t="s">
        <v>665</v>
      </c>
      <c r="F3791" s="383" t="s">
        <v>10</v>
      </c>
      <c r="G3791" s="384">
        <v>32222</v>
      </c>
      <c r="H3791" s="383" t="s">
        <v>704</v>
      </c>
      <c r="I3791" s="383" t="s">
        <v>711</v>
      </c>
      <c r="J3791" s="383" t="s">
        <v>617</v>
      </c>
      <c r="K3791" s="383" t="s">
        <v>618</v>
      </c>
      <c r="L3791" s="384">
        <v>30780</v>
      </c>
      <c r="M3791" s="383" t="s">
        <v>642</v>
      </c>
      <c r="N3791" s="383" t="s">
        <v>620</v>
      </c>
      <c r="O3791" s="383" t="s">
        <v>230</v>
      </c>
    </row>
    <row r="3792" spans="1:15">
      <c r="A3792" s="385">
        <v>42116</v>
      </c>
      <c r="B3792" s="383" t="s">
        <v>739</v>
      </c>
      <c r="C3792" s="383" t="s">
        <v>8</v>
      </c>
      <c r="D3792" s="383" t="s">
        <v>36</v>
      </c>
      <c r="E3792" s="383" t="s">
        <v>740</v>
      </c>
      <c r="F3792" s="383" t="s">
        <v>10</v>
      </c>
      <c r="G3792" s="384">
        <v>5098</v>
      </c>
      <c r="H3792" s="383" t="s">
        <v>741</v>
      </c>
      <c r="I3792" s="383" t="s">
        <v>742</v>
      </c>
      <c r="J3792" s="383" t="s">
        <v>617</v>
      </c>
      <c r="K3792" s="383" t="s">
        <v>618</v>
      </c>
      <c r="L3792" s="384">
        <v>30780</v>
      </c>
      <c r="M3792" s="383" t="s">
        <v>643</v>
      </c>
      <c r="N3792" s="383" t="s">
        <v>620</v>
      </c>
      <c r="O3792" s="383" t="s">
        <v>230</v>
      </c>
    </row>
    <row r="3793" spans="1:15">
      <c r="A3793" s="385">
        <v>42117</v>
      </c>
      <c r="B3793" s="383" t="s">
        <v>739</v>
      </c>
      <c r="C3793" s="383" t="s">
        <v>8</v>
      </c>
      <c r="D3793" s="383" t="s">
        <v>36</v>
      </c>
      <c r="E3793" s="383" t="s">
        <v>740</v>
      </c>
      <c r="F3793" s="383" t="s">
        <v>10</v>
      </c>
      <c r="G3793" s="384">
        <v>9298</v>
      </c>
      <c r="H3793" s="383" t="s">
        <v>741</v>
      </c>
      <c r="I3793" s="383" t="s">
        <v>745</v>
      </c>
      <c r="J3793" s="383" t="s">
        <v>617</v>
      </c>
      <c r="K3793" s="383" t="s">
        <v>618</v>
      </c>
      <c r="L3793" s="384">
        <v>30780</v>
      </c>
      <c r="M3793" s="383" t="s">
        <v>643</v>
      </c>
      <c r="N3793" s="383" t="s">
        <v>620</v>
      </c>
      <c r="O3793" s="383" t="s">
        <v>230</v>
      </c>
    </row>
    <row r="3794" spans="1:15">
      <c r="A3794" s="385">
        <v>42118</v>
      </c>
      <c r="B3794" s="383" t="s">
        <v>739</v>
      </c>
      <c r="C3794" s="383" t="s">
        <v>8</v>
      </c>
      <c r="D3794" s="383" t="s">
        <v>36</v>
      </c>
      <c r="E3794" s="383" t="s">
        <v>740</v>
      </c>
      <c r="F3794" s="383" t="s">
        <v>10</v>
      </c>
      <c r="G3794" s="384">
        <v>9298</v>
      </c>
      <c r="H3794" s="383" t="s">
        <v>741</v>
      </c>
      <c r="I3794" s="383" t="s">
        <v>745</v>
      </c>
      <c r="J3794" s="383" t="s">
        <v>617</v>
      </c>
      <c r="K3794" s="383" t="s">
        <v>618</v>
      </c>
      <c r="L3794" s="384">
        <v>30780</v>
      </c>
      <c r="M3794" s="383" t="s">
        <v>643</v>
      </c>
      <c r="N3794" s="383" t="s">
        <v>620</v>
      </c>
      <c r="O3794" s="383" t="s">
        <v>230</v>
      </c>
    </row>
    <row r="3795" spans="1:15">
      <c r="A3795" s="385">
        <v>42119</v>
      </c>
      <c r="B3795" s="383" t="s">
        <v>11</v>
      </c>
      <c r="C3795" s="383" t="s">
        <v>12</v>
      </c>
      <c r="D3795" s="383" t="s">
        <v>13</v>
      </c>
      <c r="E3795" s="383" t="s">
        <v>678</v>
      </c>
      <c r="F3795" s="383" t="s">
        <v>10</v>
      </c>
      <c r="G3795" s="384">
        <v>561</v>
      </c>
      <c r="H3795" s="383" t="s">
        <v>743</v>
      </c>
      <c r="I3795" s="383" t="s">
        <v>744</v>
      </c>
      <c r="J3795" s="383" t="s">
        <v>617</v>
      </c>
      <c r="K3795" s="383" t="s">
        <v>618</v>
      </c>
      <c r="L3795" s="384">
        <v>30780</v>
      </c>
      <c r="M3795" s="383" t="s">
        <v>643</v>
      </c>
      <c r="N3795" s="383" t="s">
        <v>620</v>
      </c>
      <c r="O3795" s="383" t="s">
        <v>230</v>
      </c>
    </row>
    <row r="3796" spans="1:15">
      <c r="A3796" s="385">
        <v>42120</v>
      </c>
      <c r="B3796" s="383" t="s">
        <v>11</v>
      </c>
      <c r="C3796" s="383" t="s">
        <v>12</v>
      </c>
      <c r="D3796" s="383" t="s">
        <v>13</v>
      </c>
      <c r="E3796" s="383" t="s">
        <v>678</v>
      </c>
      <c r="F3796" s="383" t="s">
        <v>10</v>
      </c>
      <c r="G3796" s="384">
        <v>561</v>
      </c>
      <c r="H3796" s="383" t="s">
        <v>743</v>
      </c>
      <c r="I3796" s="383" t="s">
        <v>744</v>
      </c>
      <c r="J3796" s="383" t="s">
        <v>617</v>
      </c>
      <c r="K3796" s="383" t="s">
        <v>618</v>
      </c>
      <c r="L3796" s="384">
        <v>30780</v>
      </c>
      <c r="M3796" s="383" t="s">
        <v>643</v>
      </c>
      <c r="N3796" s="383" t="s">
        <v>620</v>
      </c>
      <c r="O3796" s="383" t="s">
        <v>230</v>
      </c>
    </row>
    <row r="3797" spans="1:15">
      <c r="A3797" s="385">
        <v>42121</v>
      </c>
      <c r="B3797" s="383" t="s">
        <v>739</v>
      </c>
      <c r="C3797" s="383" t="s">
        <v>8</v>
      </c>
      <c r="D3797" s="383" t="s">
        <v>36</v>
      </c>
      <c r="E3797" s="383" t="s">
        <v>740</v>
      </c>
      <c r="F3797" s="383" t="s">
        <v>10</v>
      </c>
      <c r="G3797" s="384">
        <v>4084</v>
      </c>
      <c r="H3797" s="383" t="s">
        <v>741</v>
      </c>
      <c r="I3797" s="383" t="s">
        <v>745</v>
      </c>
      <c r="J3797" s="383" t="s">
        <v>617</v>
      </c>
      <c r="K3797" s="383" t="s">
        <v>618</v>
      </c>
      <c r="L3797" s="384">
        <v>30780</v>
      </c>
      <c r="M3797" s="383" t="s">
        <v>643</v>
      </c>
      <c r="N3797" s="383" t="s">
        <v>620</v>
      </c>
      <c r="O3797" s="383" t="s">
        <v>230</v>
      </c>
    </row>
    <row r="3798" spans="1:15">
      <c r="A3798" s="385">
        <v>42122</v>
      </c>
      <c r="B3798" s="383" t="s">
        <v>11</v>
      </c>
      <c r="C3798" s="383" t="s">
        <v>12</v>
      </c>
      <c r="D3798" s="383" t="s">
        <v>13</v>
      </c>
      <c r="E3798" s="383" t="s">
        <v>678</v>
      </c>
      <c r="F3798" s="383" t="s">
        <v>10</v>
      </c>
      <c r="G3798" s="384">
        <v>561</v>
      </c>
      <c r="H3798" s="383" t="s">
        <v>743</v>
      </c>
      <c r="I3798" s="383" t="s">
        <v>744</v>
      </c>
      <c r="J3798" s="383" t="s">
        <v>617</v>
      </c>
      <c r="K3798" s="383" t="s">
        <v>618</v>
      </c>
      <c r="L3798" s="384">
        <v>30780</v>
      </c>
      <c r="M3798" s="383" t="s">
        <v>643</v>
      </c>
      <c r="N3798" s="383" t="s">
        <v>620</v>
      </c>
      <c r="O3798" s="383" t="s">
        <v>230</v>
      </c>
    </row>
    <row r="3799" spans="1:15">
      <c r="A3799" s="385">
        <v>42123</v>
      </c>
      <c r="B3799" s="383" t="s">
        <v>739</v>
      </c>
      <c r="C3799" s="383" t="s">
        <v>8</v>
      </c>
      <c r="D3799" s="383" t="s">
        <v>36</v>
      </c>
      <c r="E3799" s="383" t="s">
        <v>740</v>
      </c>
      <c r="F3799" s="383" t="s">
        <v>10</v>
      </c>
      <c r="G3799" s="384">
        <v>5098</v>
      </c>
      <c r="H3799" s="383" t="s">
        <v>741</v>
      </c>
      <c r="I3799" s="383" t="s">
        <v>742</v>
      </c>
      <c r="J3799" s="383" t="s">
        <v>617</v>
      </c>
      <c r="K3799" s="383" t="s">
        <v>618</v>
      </c>
      <c r="L3799" s="384">
        <v>30780</v>
      </c>
      <c r="M3799" s="383" t="s">
        <v>643</v>
      </c>
      <c r="N3799" s="383" t="s">
        <v>620</v>
      </c>
      <c r="O3799" s="383" t="s">
        <v>230</v>
      </c>
    </row>
    <row r="3800" spans="1:15">
      <c r="A3800" s="385">
        <v>42124</v>
      </c>
      <c r="B3800" s="383" t="s">
        <v>11</v>
      </c>
      <c r="C3800" s="383" t="s">
        <v>12</v>
      </c>
      <c r="D3800" s="383" t="s">
        <v>13</v>
      </c>
      <c r="E3800" s="383" t="s">
        <v>678</v>
      </c>
      <c r="F3800" s="383" t="s">
        <v>10</v>
      </c>
      <c r="G3800" s="384">
        <v>561</v>
      </c>
      <c r="H3800" s="383" t="s">
        <v>743</v>
      </c>
      <c r="I3800" s="383" t="s">
        <v>744</v>
      </c>
      <c r="J3800" s="383" t="s">
        <v>617</v>
      </c>
      <c r="K3800" s="383" t="s">
        <v>618</v>
      </c>
      <c r="L3800" s="384">
        <v>30780</v>
      </c>
      <c r="M3800" s="383" t="s">
        <v>643</v>
      </c>
      <c r="N3800" s="383" t="s">
        <v>620</v>
      </c>
      <c r="O3800" s="383" t="s">
        <v>230</v>
      </c>
    </row>
    <row r="3801" spans="1:15">
      <c r="A3801" s="385">
        <v>42125</v>
      </c>
      <c r="B3801" s="383" t="s">
        <v>739</v>
      </c>
      <c r="C3801" s="383" t="s">
        <v>8</v>
      </c>
      <c r="D3801" s="383" t="s">
        <v>36</v>
      </c>
      <c r="E3801" s="383" t="s">
        <v>740</v>
      </c>
      <c r="F3801" s="383" t="s">
        <v>10</v>
      </c>
      <c r="G3801" s="384">
        <v>5098</v>
      </c>
      <c r="H3801" s="383" t="s">
        <v>741</v>
      </c>
      <c r="I3801" s="383" t="s">
        <v>742</v>
      </c>
      <c r="J3801" s="383" t="s">
        <v>617</v>
      </c>
      <c r="K3801" s="383" t="s">
        <v>618</v>
      </c>
      <c r="L3801" s="384">
        <v>30780</v>
      </c>
      <c r="M3801" s="383" t="s">
        <v>643</v>
      </c>
      <c r="N3801" s="383" t="s">
        <v>620</v>
      </c>
      <c r="O3801" s="383" t="s">
        <v>230</v>
      </c>
    </row>
    <row r="3802" spans="1:15">
      <c r="A3802" s="385">
        <v>42126</v>
      </c>
      <c r="B3802" s="383" t="s">
        <v>739</v>
      </c>
      <c r="C3802" s="383" t="s">
        <v>8</v>
      </c>
      <c r="D3802" s="383" t="s">
        <v>36</v>
      </c>
      <c r="E3802" s="383" t="s">
        <v>740</v>
      </c>
      <c r="F3802" s="383" t="s">
        <v>10</v>
      </c>
      <c r="G3802" s="384">
        <v>4084</v>
      </c>
      <c r="H3802" s="383" t="s">
        <v>741</v>
      </c>
      <c r="I3802" s="383" t="s">
        <v>745</v>
      </c>
      <c r="J3802" s="383" t="s">
        <v>617</v>
      </c>
      <c r="K3802" s="383" t="s">
        <v>618</v>
      </c>
      <c r="L3802" s="384">
        <v>30780</v>
      </c>
      <c r="M3802" s="383" t="s">
        <v>643</v>
      </c>
      <c r="N3802" s="383" t="s">
        <v>620</v>
      </c>
      <c r="O3802" s="383" t="s">
        <v>230</v>
      </c>
    </row>
    <row r="3803" spans="1:15">
      <c r="A3803" s="385">
        <v>42127</v>
      </c>
      <c r="B3803" s="383" t="s">
        <v>646</v>
      </c>
      <c r="C3803" s="383" t="s">
        <v>8</v>
      </c>
      <c r="D3803" s="383" t="s">
        <v>32</v>
      </c>
      <c r="E3803" s="383" t="s">
        <v>647</v>
      </c>
      <c r="F3803" s="383" t="s">
        <v>10</v>
      </c>
      <c r="G3803" s="384">
        <v>1618</v>
      </c>
      <c r="H3803" s="383" t="s">
        <v>747</v>
      </c>
      <c r="I3803" s="383" t="s">
        <v>748</v>
      </c>
      <c r="J3803" s="383" t="s">
        <v>617</v>
      </c>
      <c r="K3803" s="383" t="s">
        <v>618</v>
      </c>
      <c r="L3803" s="384">
        <v>30780</v>
      </c>
      <c r="M3803" s="383" t="s">
        <v>643</v>
      </c>
      <c r="N3803" s="383" t="s">
        <v>620</v>
      </c>
      <c r="O3803" s="383" t="s">
        <v>230</v>
      </c>
    </row>
    <row r="3804" spans="1:15">
      <c r="A3804" s="385">
        <v>42128</v>
      </c>
      <c r="B3804" s="383" t="s">
        <v>646</v>
      </c>
      <c r="C3804" s="383" t="s">
        <v>8</v>
      </c>
      <c r="D3804" s="383" t="s">
        <v>32</v>
      </c>
      <c r="E3804" s="383" t="s">
        <v>647</v>
      </c>
      <c r="F3804" s="383" t="s">
        <v>10</v>
      </c>
      <c r="G3804" s="384">
        <v>1618</v>
      </c>
      <c r="H3804" s="383" t="s">
        <v>747</v>
      </c>
      <c r="I3804" s="383" t="s">
        <v>748</v>
      </c>
      <c r="J3804" s="383" t="s">
        <v>617</v>
      </c>
      <c r="K3804" s="383" t="s">
        <v>618</v>
      </c>
      <c r="L3804" s="384">
        <v>30780</v>
      </c>
      <c r="M3804" s="383" t="s">
        <v>643</v>
      </c>
      <c r="N3804" s="383" t="s">
        <v>620</v>
      </c>
      <c r="O3804" s="383" t="s">
        <v>230</v>
      </c>
    </row>
    <row r="3805" spans="1:15">
      <c r="A3805" s="385">
        <v>42133</v>
      </c>
      <c r="B3805" s="383" t="s">
        <v>11</v>
      </c>
      <c r="C3805" s="383" t="s">
        <v>12</v>
      </c>
      <c r="D3805" s="383" t="s">
        <v>13</v>
      </c>
      <c r="E3805" s="383" t="s">
        <v>678</v>
      </c>
      <c r="F3805" s="383" t="s">
        <v>10</v>
      </c>
      <c r="G3805" s="384">
        <v>1700</v>
      </c>
      <c r="H3805" s="383" t="s">
        <v>751</v>
      </c>
      <c r="I3805" s="383" t="s">
        <v>752</v>
      </c>
      <c r="J3805" s="383" t="s">
        <v>617</v>
      </c>
      <c r="K3805" s="383" t="s">
        <v>618</v>
      </c>
      <c r="L3805" s="384">
        <v>30780</v>
      </c>
      <c r="M3805" s="383" t="s">
        <v>643</v>
      </c>
      <c r="N3805" s="383" t="s">
        <v>620</v>
      </c>
      <c r="O3805" s="383" t="s">
        <v>230</v>
      </c>
    </row>
    <row r="3806" spans="1:15">
      <c r="A3806" s="385">
        <v>42134</v>
      </c>
      <c r="B3806" s="383" t="s">
        <v>11</v>
      </c>
      <c r="C3806" s="383" t="s">
        <v>12</v>
      </c>
      <c r="D3806" s="383" t="s">
        <v>13</v>
      </c>
      <c r="E3806" s="383" t="s">
        <v>678</v>
      </c>
      <c r="F3806" s="383" t="s">
        <v>10</v>
      </c>
      <c r="G3806" s="384">
        <v>1700</v>
      </c>
      <c r="H3806" s="383" t="s">
        <v>751</v>
      </c>
      <c r="I3806" s="383" t="s">
        <v>752</v>
      </c>
      <c r="J3806" s="383" t="s">
        <v>617</v>
      </c>
      <c r="K3806" s="383" t="s">
        <v>618</v>
      </c>
      <c r="L3806" s="384">
        <v>30780</v>
      </c>
      <c r="M3806" s="383" t="s">
        <v>643</v>
      </c>
      <c r="N3806" s="383" t="s">
        <v>620</v>
      </c>
      <c r="O3806" s="383" t="s">
        <v>230</v>
      </c>
    </row>
    <row r="3807" spans="1:15">
      <c r="A3807" s="385">
        <v>42135</v>
      </c>
      <c r="B3807" s="383" t="s">
        <v>754</v>
      </c>
      <c r="C3807" s="383" t="s">
        <v>8</v>
      </c>
      <c r="D3807" s="383" t="s">
        <v>755</v>
      </c>
      <c r="E3807" s="383" t="s">
        <v>756</v>
      </c>
      <c r="F3807" s="383" t="s">
        <v>10</v>
      </c>
      <c r="G3807" s="384">
        <v>460</v>
      </c>
      <c r="H3807" s="383" t="s">
        <v>757</v>
      </c>
      <c r="I3807" s="383" t="s">
        <v>758</v>
      </c>
      <c r="J3807" s="383" t="s">
        <v>617</v>
      </c>
      <c r="K3807" s="383" t="s">
        <v>618</v>
      </c>
      <c r="L3807" s="384">
        <v>30780</v>
      </c>
      <c r="M3807" s="383" t="s">
        <v>643</v>
      </c>
      <c r="N3807" s="383" t="s">
        <v>620</v>
      </c>
      <c r="O3807" s="383" t="s">
        <v>230</v>
      </c>
    </row>
    <row r="3808" spans="1:15">
      <c r="A3808" s="385">
        <v>42136</v>
      </c>
      <c r="B3808" s="383" t="s">
        <v>646</v>
      </c>
      <c r="C3808" s="383" t="s">
        <v>8</v>
      </c>
      <c r="D3808" s="383" t="s">
        <v>32</v>
      </c>
      <c r="E3808" s="383" t="s">
        <v>647</v>
      </c>
      <c r="F3808" s="383" t="s">
        <v>10</v>
      </c>
      <c r="G3808" s="384">
        <v>1618</v>
      </c>
      <c r="H3808" s="383" t="s">
        <v>747</v>
      </c>
      <c r="I3808" s="383" t="s">
        <v>748</v>
      </c>
      <c r="J3808" s="383" t="s">
        <v>617</v>
      </c>
      <c r="K3808" s="383" t="s">
        <v>618</v>
      </c>
      <c r="L3808" s="384">
        <v>30780</v>
      </c>
      <c r="M3808" s="383" t="s">
        <v>643</v>
      </c>
      <c r="N3808" s="383" t="s">
        <v>620</v>
      </c>
      <c r="O3808" s="383" t="s">
        <v>230</v>
      </c>
    </row>
    <row r="3809" spans="1:15">
      <c r="A3809" s="385">
        <v>42137</v>
      </c>
      <c r="B3809" s="383" t="s">
        <v>646</v>
      </c>
      <c r="C3809" s="383" t="s">
        <v>8</v>
      </c>
      <c r="D3809" s="383" t="s">
        <v>32</v>
      </c>
      <c r="E3809" s="383" t="s">
        <v>647</v>
      </c>
      <c r="F3809" s="383" t="s">
        <v>10</v>
      </c>
      <c r="G3809" s="384">
        <v>1476</v>
      </c>
      <c r="H3809" s="383" t="s">
        <v>747</v>
      </c>
      <c r="I3809" s="383" t="s">
        <v>750</v>
      </c>
      <c r="J3809" s="383" t="s">
        <v>617</v>
      </c>
      <c r="K3809" s="383" t="s">
        <v>618</v>
      </c>
      <c r="L3809" s="384">
        <v>30780</v>
      </c>
      <c r="M3809" s="383" t="s">
        <v>644</v>
      </c>
      <c r="N3809" s="383" t="s">
        <v>620</v>
      </c>
      <c r="O3809" s="383" t="s">
        <v>230</v>
      </c>
    </row>
    <row r="3810" spans="1:15">
      <c r="A3810" s="385">
        <v>42138</v>
      </c>
      <c r="B3810" s="383" t="s">
        <v>646</v>
      </c>
      <c r="C3810" s="383" t="s">
        <v>8</v>
      </c>
      <c r="D3810" s="383" t="s">
        <v>32</v>
      </c>
      <c r="E3810" s="383" t="s">
        <v>647</v>
      </c>
      <c r="F3810" s="383" t="s">
        <v>10</v>
      </c>
      <c r="G3810" s="384">
        <v>1476</v>
      </c>
      <c r="H3810" s="383" t="s">
        <v>747</v>
      </c>
      <c r="I3810" s="383" t="s">
        <v>750</v>
      </c>
      <c r="J3810" s="383" t="s">
        <v>617</v>
      </c>
      <c r="K3810" s="383" t="s">
        <v>618</v>
      </c>
      <c r="L3810" s="384">
        <v>30780</v>
      </c>
      <c r="M3810" s="383" t="s">
        <v>644</v>
      </c>
      <c r="N3810" s="383" t="s">
        <v>620</v>
      </c>
      <c r="O3810" s="383" t="s">
        <v>230</v>
      </c>
    </row>
    <row r="3811" spans="1:15">
      <c r="A3811" s="385">
        <v>42139</v>
      </c>
      <c r="B3811" s="383" t="s">
        <v>646</v>
      </c>
      <c r="C3811" s="383" t="s">
        <v>8</v>
      </c>
      <c r="D3811" s="383" t="s">
        <v>32</v>
      </c>
      <c r="E3811" s="383" t="s">
        <v>647</v>
      </c>
      <c r="F3811" s="383" t="s">
        <v>10</v>
      </c>
      <c r="G3811" s="384">
        <v>1476</v>
      </c>
      <c r="H3811" s="383" t="s">
        <v>747</v>
      </c>
      <c r="I3811" s="383" t="s">
        <v>750</v>
      </c>
      <c r="J3811" s="383" t="s">
        <v>617</v>
      </c>
      <c r="K3811" s="383" t="s">
        <v>618</v>
      </c>
      <c r="L3811" s="384">
        <v>30780</v>
      </c>
      <c r="M3811" s="383" t="s">
        <v>644</v>
      </c>
      <c r="N3811" s="383" t="s">
        <v>620</v>
      </c>
      <c r="O3811" s="383" t="s">
        <v>230</v>
      </c>
    </row>
    <row r="3812" spans="1:15">
      <c r="A3812" s="385">
        <v>42140</v>
      </c>
      <c r="B3812" s="383" t="s">
        <v>646</v>
      </c>
      <c r="C3812" s="383" t="s">
        <v>8</v>
      </c>
      <c r="D3812" s="383" t="s">
        <v>32</v>
      </c>
      <c r="E3812" s="383" t="s">
        <v>647</v>
      </c>
      <c r="F3812" s="383" t="s">
        <v>10</v>
      </c>
      <c r="G3812" s="384">
        <v>4200</v>
      </c>
      <c r="H3812" s="383" t="s">
        <v>759</v>
      </c>
      <c r="I3812" s="383" t="s">
        <v>760</v>
      </c>
      <c r="J3812" s="383" t="s">
        <v>617</v>
      </c>
      <c r="K3812" s="383" t="s">
        <v>618</v>
      </c>
      <c r="L3812" s="384">
        <v>30780</v>
      </c>
      <c r="M3812" s="383" t="s">
        <v>644</v>
      </c>
      <c r="N3812" s="383" t="s">
        <v>620</v>
      </c>
      <c r="O3812" s="383" t="s">
        <v>230</v>
      </c>
    </row>
    <row r="3813" spans="1:15">
      <c r="A3813" s="385">
        <v>42141</v>
      </c>
      <c r="B3813" s="383" t="s">
        <v>646</v>
      </c>
      <c r="C3813" s="383" t="s">
        <v>8</v>
      </c>
      <c r="D3813" s="383" t="s">
        <v>32</v>
      </c>
      <c r="E3813" s="383" t="s">
        <v>647</v>
      </c>
      <c r="F3813" s="383" t="s">
        <v>10</v>
      </c>
      <c r="G3813" s="384">
        <v>4200</v>
      </c>
      <c r="H3813" s="383" t="s">
        <v>759</v>
      </c>
      <c r="I3813" s="383" t="s">
        <v>760</v>
      </c>
      <c r="J3813" s="383" t="s">
        <v>617</v>
      </c>
      <c r="K3813" s="383" t="s">
        <v>618</v>
      </c>
      <c r="L3813" s="384">
        <v>30780</v>
      </c>
      <c r="M3813" s="383" t="s">
        <v>644</v>
      </c>
      <c r="N3813" s="383" t="s">
        <v>620</v>
      </c>
      <c r="O3813" s="383" t="s">
        <v>230</v>
      </c>
    </row>
    <row r="3814" spans="1:15">
      <c r="A3814" s="385">
        <v>42142</v>
      </c>
      <c r="B3814" s="383" t="s">
        <v>646</v>
      </c>
      <c r="C3814" s="383" t="s">
        <v>8</v>
      </c>
      <c r="D3814" s="383" t="s">
        <v>32</v>
      </c>
      <c r="E3814" s="383" t="s">
        <v>647</v>
      </c>
      <c r="F3814" s="383" t="s">
        <v>10</v>
      </c>
      <c r="G3814" s="384">
        <v>1618</v>
      </c>
      <c r="H3814" s="383" t="s">
        <v>747</v>
      </c>
      <c r="I3814" s="383" t="s">
        <v>748</v>
      </c>
      <c r="J3814" s="383" t="s">
        <v>617</v>
      </c>
      <c r="K3814" s="383" t="s">
        <v>618</v>
      </c>
      <c r="L3814" s="384">
        <v>30780</v>
      </c>
      <c r="M3814" s="383" t="s">
        <v>644</v>
      </c>
      <c r="N3814" s="383" t="s">
        <v>620</v>
      </c>
      <c r="O3814" s="383" t="s">
        <v>230</v>
      </c>
    </row>
    <row r="3815" spans="1:15">
      <c r="A3815" s="385">
        <v>42143</v>
      </c>
      <c r="B3815" s="383" t="s">
        <v>11</v>
      </c>
      <c r="C3815" s="383" t="s">
        <v>12</v>
      </c>
      <c r="D3815" s="383" t="s">
        <v>13</v>
      </c>
      <c r="E3815" s="383" t="s">
        <v>678</v>
      </c>
      <c r="F3815" s="383" t="s">
        <v>10</v>
      </c>
      <c r="G3815" s="384">
        <v>410</v>
      </c>
      <c r="H3815" s="383" t="s">
        <v>743</v>
      </c>
      <c r="I3815" s="383" t="s">
        <v>744</v>
      </c>
      <c r="J3815" s="383" t="s">
        <v>617</v>
      </c>
      <c r="K3815" s="383" t="s">
        <v>618</v>
      </c>
      <c r="L3815" s="384">
        <v>30780</v>
      </c>
      <c r="M3815" s="383" t="s">
        <v>644</v>
      </c>
      <c r="N3815" s="383" t="s">
        <v>620</v>
      </c>
      <c r="O3815" s="383" t="s">
        <v>230</v>
      </c>
    </row>
    <row r="3816" spans="1:15">
      <c r="A3816" s="385">
        <v>42144</v>
      </c>
      <c r="B3816" s="383" t="s">
        <v>646</v>
      </c>
      <c r="C3816" s="383" t="s">
        <v>8</v>
      </c>
      <c r="D3816" s="383" t="s">
        <v>32</v>
      </c>
      <c r="E3816" s="383" t="s">
        <v>647</v>
      </c>
      <c r="F3816" s="383" t="s">
        <v>10</v>
      </c>
      <c r="G3816" s="384">
        <v>1618</v>
      </c>
      <c r="H3816" s="383" t="s">
        <v>747</v>
      </c>
      <c r="I3816" s="383" t="s">
        <v>748</v>
      </c>
      <c r="J3816" s="383" t="s">
        <v>617</v>
      </c>
      <c r="K3816" s="383" t="s">
        <v>618</v>
      </c>
      <c r="L3816" s="384">
        <v>30780</v>
      </c>
      <c r="M3816" s="383" t="s">
        <v>644</v>
      </c>
      <c r="N3816" s="383" t="s">
        <v>620</v>
      </c>
      <c r="O3816" s="383" t="s">
        <v>230</v>
      </c>
    </row>
    <row r="3817" spans="1:15">
      <c r="A3817" s="385">
        <v>42145</v>
      </c>
      <c r="B3817" s="383" t="s">
        <v>646</v>
      </c>
      <c r="C3817" s="383" t="s">
        <v>8</v>
      </c>
      <c r="D3817" s="383" t="s">
        <v>32</v>
      </c>
      <c r="E3817" s="383" t="s">
        <v>647</v>
      </c>
      <c r="F3817" s="383" t="s">
        <v>10</v>
      </c>
      <c r="G3817" s="384">
        <v>1618</v>
      </c>
      <c r="H3817" s="383" t="s">
        <v>747</v>
      </c>
      <c r="I3817" s="383" t="s">
        <v>748</v>
      </c>
      <c r="J3817" s="383" t="s">
        <v>617</v>
      </c>
      <c r="K3817" s="383" t="s">
        <v>618</v>
      </c>
      <c r="L3817" s="384">
        <v>30780</v>
      </c>
      <c r="M3817" s="383" t="s">
        <v>644</v>
      </c>
      <c r="N3817" s="383" t="s">
        <v>620</v>
      </c>
      <c r="O3817" s="383" t="s">
        <v>230</v>
      </c>
    </row>
    <row r="3818" spans="1:15">
      <c r="A3818" s="385">
        <v>42146</v>
      </c>
      <c r="B3818" s="383" t="s">
        <v>11</v>
      </c>
      <c r="C3818" s="383" t="s">
        <v>12</v>
      </c>
      <c r="D3818" s="383" t="s">
        <v>13</v>
      </c>
      <c r="E3818" s="383" t="s">
        <v>678</v>
      </c>
      <c r="F3818" s="383" t="s">
        <v>10</v>
      </c>
      <c r="G3818" s="384">
        <v>410</v>
      </c>
      <c r="H3818" s="383" t="s">
        <v>743</v>
      </c>
      <c r="I3818" s="383" t="s">
        <v>744</v>
      </c>
      <c r="J3818" s="383" t="s">
        <v>617</v>
      </c>
      <c r="K3818" s="383" t="s">
        <v>618</v>
      </c>
      <c r="L3818" s="384">
        <v>30780</v>
      </c>
      <c r="M3818" s="383" t="s">
        <v>644</v>
      </c>
      <c r="N3818" s="383" t="s">
        <v>620</v>
      </c>
      <c r="O3818" s="383" t="s">
        <v>230</v>
      </c>
    </row>
    <row r="3819" spans="1:15">
      <c r="A3819" s="385">
        <v>42147</v>
      </c>
      <c r="B3819" s="383" t="s">
        <v>646</v>
      </c>
      <c r="C3819" s="383" t="s">
        <v>8</v>
      </c>
      <c r="D3819" s="383" t="s">
        <v>32</v>
      </c>
      <c r="E3819" s="383" t="s">
        <v>647</v>
      </c>
      <c r="F3819" s="383" t="s">
        <v>10</v>
      </c>
      <c r="G3819" s="384">
        <v>4200</v>
      </c>
      <c r="H3819" s="383" t="s">
        <v>759</v>
      </c>
      <c r="I3819" s="383" t="s">
        <v>760</v>
      </c>
      <c r="J3819" s="383" t="s">
        <v>617</v>
      </c>
      <c r="K3819" s="383" t="s">
        <v>618</v>
      </c>
      <c r="L3819" s="384">
        <v>30780</v>
      </c>
      <c r="M3819" s="383" t="s">
        <v>645</v>
      </c>
      <c r="N3819" s="383" t="s">
        <v>620</v>
      </c>
      <c r="O3819" s="383" t="s">
        <v>230</v>
      </c>
    </row>
    <row r="3820" spans="1:15">
      <c r="A3820" s="385">
        <v>42148</v>
      </c>
      <c r="B3820" s="383" t="s">
        <v>646</v>
      </c>
      <c r="C3820" s="383" t="s">
        <v>8</v>
      </c>
      <c r="D3820" s="383" t="s">
        <v>32</v>
      </c>
      <c r="E3820" s="383" t="s">
        <v>647</v>
      </c>
      <c r="F3820" s="383" t="s">
        <v>10</v>
      </c>
      <c r="G3820" s="384">
        <v>4597</v>
      </c>
      <c r="H3820" s="383" t="s">
        <v>759</v>
      </c>
      <c r="I3820" s="383" t="s">
        <v>768</v>
      </c>
      <c r="J3820" s="383" t="s">
        <v>617</v>
      </c>
      <c r="K3820" s="383" t="s">
        <v>618</v>
      </c>
      <c r="L3820" s="384">
        <v>30780</v>
      </c>
      <c r="M3820" s="383" t="s">
        <v>645</v>
      </c>
      <c r="N3820" s="383" t="s">
        <v>620</v>
      </c>
      <c r="O3820" s="383" t="s">
        <v>230</v>
      </c>
    </row>
    <row r="3821" spans="1:15">
      <c r="A3821" s="385">
        <v>42149</v>
      </c>
      <c r="B3821" s="383" t="s">
        <v>646</v>
      </c>
      <c r="C3821" s="383" t="s">
        <v>8</v>
      </c>
      <c r="D3821" s="383" t="s">
        <v>32</v>
      </c>
      <c r="E3821" s="383" t="s">
        <v>647</v>
      </c>
      <c r="F3821" s="383" t="s">
        <v>10</v>
      </c>
      <c r="G3821" s="384">
        <v>1476</v>
      </c>
      <c r="H3821" s="383" t="s">
        <v>747</v>
      </c>
      <c r="I3821" s="383" t="s">
        <v>750</v>
      </c>
      <c r="J3821" s="383" t="s">
        <v>617</v>
      </c>
      <c r="K3821" s="383" t="s">
        <v>618</v>
      </c>
      <c r="L3821" s="384">
        <v>30780</v>
      </c>
      <c r="M3821" s="383" t="s">
        <v>645</v>
      </c>
      <c r="N3821" s="383" t="s">
        <v>620</v>
      </c>
      <c r="O3821" s="383" t="s">
        <v>230</v>
      </c>
    </row>
    <row r="3822" spans="1:15">
      <c r="A3822" s="385">
        <v>42150</v>
      </c>
      <c r="B3822" s="383" t="s">
        <v>11</v>
      </c>
      <c r="C3822" s="383" t="s">
        <v>12</v>
      </c>
      <c r="D3822" s="383" t="s">
        <v>13</v>
      </c>
      <c r="E3822" s="383" t="s">
        <v>678</v>
      </c>
      <c r="F3822" s="383" t="s">
        <v>10</v>
      </c>
      <c r="G3822" s="384">
        <v>1700</v>
      </c>
      <c r="H3822" s="383" t="s">
        <v>751</v>
      </c>
      <c r="I3822" s="383" t="s">
        <v>752</v>
      </c>
      <c r="J3822" s="383" t="s">
        <v>617</v>
      </c>
      <c r="K3822" s="383" t="s">
        <v>618</v>
      </c>
      <c r="L3822" s="384">
        <v>30780</v>
      </c>
      <c r="M3822" s="383" t="s">
        <v>645</v>
      </c>
      <c r="N3822" s="383" t="s">
        <v>620</v>
      </c>
      <c r="O3822" s="383" t="s">
        <v>230</v>
      </c>
    </row>
    <row r="3823" spans="1:15">
      <c r="A3823" s="385">
        <v>41997</v>
      </c>
      <c r="B3823" s="383" t="s">
        <v>754</v>
      </c>
      <c r="C3823" s="383" t="s">
        <v>8</v>
      </c>
      <c r="D3823" s="383" t="s">
        <v>755</v>
      </c>
      <c r="E3823" s="383" t="s">
        <v>756</v>
      </c>
      <c r="F3823" s="383" t="s">
        <v>10</v>
      </c>
      <c r="G3823" s="384">
        <v>460</v>
      </c>
      <c r="H3823" s="383" t="s">
        <v>757</v>
      </c>
      <c r="I3823" s="383" t="s">
        <v>758</v>
      </c>
      <c r="J3823" s="383" t="s">
        <v>617</v>
      </c>
      <c r="K3823" s="383" t="s">
        <v>618</v>
      </c>
      <c r="L3823" s="384">
        <v>0</v>
      </c>
      <c r="M3823" s="383" t="s">
        <v>619</v>
      </c>
      <c r="N3823" s="383" t="s">
        <v>620</v>
      </c>
      <c r="O3823" s="383" t="s">
        <v>230</v>
      </c>
    </row>
    <row r="3824" spans="1:15">
      <c r="A3824" s="385">
        <v>41998</v>
      </c>
      <c r="B3824" s="383" t="s">
        <v>11</v>
      </c>
      <c r="C3824" s="383" t="s">
        <v>12</v>
      </c>
      <c r="D3824" s="383" t="s">
        <v>13</v>
      </c>
      <c r="E3824" s="383" t="s">
        <v>678</v>
      </c>
      <c r="F3824" s="383" t="s">
        <v>10</v>
      </c>
      <c r="G3824" s="384">
        <v>4265</v>
      </c>
      <c r="H3824" s="383" t="s">
        <v>763</v>
      </c>
      <c r="I3824" s="383" t="s">
        <v>769</v>
      </c>
      <c r="J3824" s="383" t="s">
        <v>617</v>
      </c>
      <c r="K3824" s="383" t="s">
        <v>618</v>
      </c>
      <c r="L3824" s="384">
        <v>0</v>
      </c>
      <c r="M3824" s="383" t="s">
        <v>619</v>
      </c>
      <c r="N3824" s="383" t="s">
        <v>620</v>
      </c>
      <c r="O3824" s="383" t="s">
        <v>230</v>
      </c>
    </row>
    <row r="3825" spans="1:15">
      <c r="A3825" s="385">
        <v>41999</v>
      </c>
      <c r="B3825" s="383" t="s">
        <v>754</v>
      </c>
      <c r="C3825" s="383" t="s">
        <v>8</v>
      </c>
      <c r="D3825" s="383" t="s">
        <v>755</v>
      </c>
      <c r="E3825" s="383" t="s">
        <v>756</v>
      </c>
      <c r="F3825" s="383" t="s">
        <v>10</v>
      </c>
      <c r="G3825" s="384">
        <v>1107</v>
      </c>
      <c r="H3825" s="383" t="s">
        <v>757</v>
      </c>
      <c r="I3825" s="383" t="s">
        <v>761</v>
      </c>
      <c r="J3825" s="383" t="s">
        <v>617</v>
      </c>
      <c r="K3825" s="383" t="s">
        <v>618</v>
      </c>
      <c r="L3825" s="384">
        <v>0</v>
      </c>
      <c r="M3825" s="383" t="s">
        <v>619</v>
      </c>
      <c r="N3825" s="383" t="s">
        <v>620</v>
      </c>
      <c r="O3825" s="383" t="s">
        <v>230</v>
      </c>
    </row>
    <row r="3826" spans="1:15">
      <c r="A3826" s="385">
        <v>42000</v>
      </c>
      <c r="B3826" s="383" t="s">
        <v>754</v>
      </c>
      <c r="C3826" s="383" t="s">
        <v>8</v>
      </c>
      <c r="D3826" s="383" t="s">
        <v>755</v>
      </c>
      <c r="E3826" s="383" t="s">
        <v>756</v>
      </c>
      <c r="F3826" s="383" t="s">
        <v>10</v>
      </c>
      <c r="G3826" s="384">
        <v>1107</v>
      </c>
      <c r="H3826" s="383" t="s">
        <v>757</v>
      </c>
      <c r="I3826" s="383" t="s">
        <v>765</v>
      </c>
      <c r="J3826" s="383" t="s">
        <v>617</v>
      </c>
      <c r="K3826" s="383" t="s">
        <v>618</v>
      </c>
      <c r="L3826" s="384">
        <v>0</v>
      </c>
      <c r="M3826" s="383" t="s">
        <v>619</v>
      </c>
      <c r="N3826" s="383" t="s">
        <v>620</v>
      </c>
      <c r="O3826" s="383" t="s">
        <v>230</v>
      </c>
    </row>
    <row r="3827" spans="1:15">
      <c r="A3827" s="385">
        <v>42001</v>
      </c>
      <c r="B3827" s="383" t="s">
        <v>21</v>
      </c>
      <c r="C3827" s="383" t="s">
        <v>12</v>
      </c>
      <c r="D3827" s="383" t="s">
        <v>22</v>
      </c>
      <c r="E3827" s="383" t="s">
        <v>658</v>
      </c>
      <c r="F3827" s="383" t="s">
        <v>10</v>
      </c>
      <c r="G3827" s="384">
        <v>2720</v>
      </c>
      <c r="H3827" s="383" t="s">
        <v>763</v>
      </c>
      <c r="I3827" s="383" t="s">
        <v>764</v>
      </c>
      <c r="J3827" s="383" t="s">
        <v>617</v>
      </c>
      <c r="K3827" s="383" t="s">
        <v>618</v>
      </c>
      <c r="L3827" s="384">
        <v>0</v>
      </c>
      <c r="M3827" s="383" t="s">
        <v>619</v>
      </c>
      <c r="N3827" s="383" t="s">
        <v>620</v>
      </c>
      <c r="O3827" s="383" t="s">
        <v>230</v>
      </c>
    </row>
    <row r="3828" spans="1:15">
      <c r="A3828" s="385">
        <v>42002</v>
      </c>
      <c r="B3828" s="383" t="s">
        <v>754</v>
      </c>
      <c r="C3828" s="383" t="s">
        <v>8</v>
      </c>
      <c r="D3828" s="383" t="s">
        <v>755</v>
      </c>
      <c r="E3828" s="383" t="s">
        <v>756</v>
      </c>
      <c r="F3828" s="383" t="s">
        <v>10</v>
      </c>
      <c r="G3828" s="384">
        <v>1107</v>
      </c>
      <c r="H3828" s="383" t="s">
        <v>757</v>
      </c>
      <c r="I3828" s="383" t="s">
        <v>765</v>
      </c>
      <c r="J3828" s="383" t="s">
        <v>617</v>
      </c>
      <c r="K3828" s="383" t="s">
        <v>618</v>
      </c>
      <c r="L3828" s="384">
        <v>0</v>
      </c>
      <c r="M3828" s="383" t="s">
        <v>619</v>
      </c>
      <c r="N3828" s="383" t="s">
        <v>620</v>
      </c>
      <c r="O3828" s="383" t="s">
        <v>230</v>
      </c>
    </row>
    <row r="3829" spans="1:15">
      <c r="A3829" s="385">
        <v>42003</v>
      </c>
      <c r="B3829" s="383" t="s">
        <v>21</v>
      </c>
      <c r="C3829" s="383" t="s">
        <v>12</v>
      </c>
      <c r="D3829" s="383" t="s">
        <v>22</v>
      </c>
      <c r="E3829" s="383" t="s">
        <v>658</v>
      </c>
      <c r="F3829" s="383" t="s">
        <v>10</v>
      </c>
      <c r="G3829" s="384">
        <v>3136</v>
      </c>
      <c r="H3829" s="383" t="s">
        <v>733</v>
      </c>
      <c r="I3829" s="383" t="s">
        <v>734</v>
      </c>
      <c r="J3829" s="383" t="s">
        <v>617</v>
      </c>
      <c r="K3829" s="383" t="s">
        <v>618</v>
      </c>
      <c r="L3829" s="384">
        <v>0</v>
      </c>
      <c r="M3829" s="383" t="s">
        <v>619</v>
      </c>
      <c r="N3829" s="383" t="s">
        <v>620</v>
      </c>
      <c r="O3829" s="383" t="s">
        <v>230</v>
      </c>
    </row>
    <row r="3830" spans="1:15">
      <c r="A3830" s="385">
        <v>42004</v>
      </c>
      <c r="B3830" s="383" t="s">
        <v>21</v>
      </c>
      <c r="C3830" s="383" t="s">
        <v>12</v>
      </c>
      <c r="D3830" s="383" t="s">
        <v>22</v>
      </c>
      <c r="E3830" s="383" t="s">
        <v>658</v>
      </c>
      <c r="F3830" s="383" t="s">
        <v>10</v>
      </c>
      <c r="G3830" s="384">
        <v>6268</v>
      </c>
      <c r="H3830" s="383" t="s">
        <v>733</v>
      </c>
      <c r="I3830" s="383" t="s">
        <v>734</v>
      </c>
      <c r="J3830" s="383" t="s">
        <v>617</v>
      </c>
      <c r="K3830" s="383" t="s">
        <v>618</v>
      </c>
      <c r="L3830" s="384">
        <v>0</v>
      </c>
      <c r="M3830" s="383" t="s">
        <v>626</v>
      </c>
      <c r="N3830" s="383" t="s">
        <v>620</v>
      </c>
      <c r="O3830" s="383" t="s">
        <v>230</v>
      </c>
    </row>
    <row r="3831" spans="1:15">
      <c r="A3831" s="385">
        <v>42005</v>
      </c>
      <c r="B3831" s="383" t="s">
        <v>739</v>
      </c>
      <c r="C3831" s="383" t="s">
        <v>8</v>
      </c>
      <c r="D3831" s="383" t="s">
        <v>36</v>
      </c>
      <c r="E3831" s="383" t="s">
        <v>740</v>
      </c>
      <c r="F3831" s="383" t="s">
        <v>10</v>
      </c>
      <c r="G3831" s="384">
        <v>4903</v>
      </c>
      <c r="H3831" s="383" t="s">
        <v>741</v>
      </c>
      <c r="I3831" s="383" t="s">
        <v>745</v>
      </c>
      <c r="J3831" s="383" t="s">
        <v>617</v>
      </c>
      <c r="K3831" s="383" t="s">
        <v>618</v>
      </c>
      <c r="L3831" s="384">
        <v>0</v>
      </c>
      <c r="M3831" s="383" t="s">
        <v>626</v>
      </c>
      <c r="N3831" s="383" t="s">
        <v>620</v>
      </c>
      <c r="O3831" s="383" t="s">
        <v>230</v>
      </c>
    </row>
    <row r="3832" spans="1:15">
      <c r="A3832" s="385">
        <v>42009</v>
      </c>
      <c r="B3832" s="383" t="s">
        <v>21</v>
      </c>
      <c r="C3832" s="383" t="s">
        <v>12</v>
      </c>
      <c r="D3832" s="383" t="s">
        <v>22</v>
      </c>
      <c r="E3832" s="383" t="s">
        <v>658</v>
      </c>
      <c r="F3832" s="383" t="s">
        <v>10</v>
      </c>
      <c r="G3832" s="384">
        <v>11240</v>
      </c>
      <c r="H3832" s="383" t="s">
        <v>733</v>
      </c>
      <c r="I3832" s="383" t="s">
        <v>734</v>
      </c>
      <c r="J3832" s="383" t="s">
        <v>617</v>
      </c>
      <c r="K3832" s="383" t="s">
        <v>618</v>
      </c>
      <c r="L3832" s="384">
        <v>9088</v>
      </c>
      <c r="M3832" s="383" t="s">
        <v>627</v>
      </c>
      <c r="N3832" s="383" t="s">
        <v>620</v>
      </c>
      <c r="O3832" s="383" t="s">
        <v>230</v>
      </c>
    </row>
    <row r="3833" spans="1:15">
      <c r="A3833" s="385">
        <v>42010</v>
      </c>
      <c r="B3833" s="383" t="s">
        <v>21</v>
      </c>
      <c r="C3833" s="383" t="s">
        <v>12</v>
      </c>
      <c r="D3833" s="383" t="s">
        <v>22</v>
      </c>
      <c r="E3833" s="383" t="s">
        <v>658</v>
      </c>
      <c r="F3833" s="383" t="s">
        <v>10</v>
      </c>
      <c r="G3833" s="384">
        <v>11240</v>
      </c>
      <c r="H3833" s="383" t="s">
        <v>733</v>
      </c>
      <c r="I3833" s="383" t="s">
        <v>734</v>
      </c>
      <c r="J3833" s="383" t="s">
        <v>617</v>
      </c>
      <c r="K3833" s="383" t="s">
        <v>618</v>
      </c>
      <c r="L3833" s="384">
        <v>9280</v>
      </c>
      <c r="M3833" s="383" t="s">
        <v>629</v>
      </c>
      <c r="N3833" s="383" t="s">
        <v>620</v>
      </c>
      <c r="O3833" s="383" t="s">
        <v>230</v>
      </c>
    </row>
    <row r="3834" spans="1:15">
      <c r="A3834" s="385">
        <v>42012</v>
      </c>
      <c r="B3834" s="383" t="s">
        <v>739</v>
      </c>
      <c r="C3834" s="383" t="s">
        <v>8</v>
      </c>
      <c r="D3834" s="383" t="s">
        <v>36</v>
      </c>
      <c r="E3834" s="383" t="s">
        <v>740</v>
      </c>
      <c r="F3834" s="383" t="s">
        <v>10</v>
      </c>
      <c r="G3834" s="384">
        <v>4903</v>
      </c>
      <c r="H3834" s="383" t="s">
        <v>741</v>
      </c>
      <c r="I3834" s="383" t="s">
        <v>745</v>
      </c>
      <c r="J3834" s="383" t="s">
        <v>617</v>
      </c>
      <c r="K3834" s="383" t="s">
        <v>618</v>
      </c>
      <c r="L3834" s="384">
        <v>9280</v>
      </c>
      <c r="M3834" s="383" t="s">
        <v>630</v>
      </c>
      <c r="N3834" s="383" t="s">
        <v>620</v>
      </c>
      <c r="O3834" s="383" t="s">
        <v>230</v>
      </c>
    </row>
    <row r="3835" spans="1:15">
      <c r="A3835" s="385">
        <v>42013</v>
      </c>
      <c r="B3835" s="383" t="s">
        <v>739</v>
      </c>
      <c r="C3835" s="383" t="s">
        <v>8</v>
      </c>
      <c r="D3835" s="383" t="s">
        <v>36</v>
      </c>
      <c r="E3835" s="383" t="s">
        <v>740</v>
      </c>
      <c r="F3835" s="383" t="s">
        <v>10</v>
      </c>
      <c r="G3835" s="384">
        <v>4903</v>
      </c>
      <c r="H3835" s="383" t="s">
        <v>741</v>
      </c>
      <c r="I3835" s="383" t="s">
        <v>745</v>
      </c>
      <c r="J3835" s="383" t="s">
        <v>617</v>
      </c>
      <c r="K3835" s="383" t="s">
        <v>618</v>
      </c>
      <c r="L3835" s="384">
        <v>9280</v>
      </c>
      <c r="M3835" s="383" t="s">
        <v>630</v>
      </c>
      <c r="N3835" s="383" t="s">
        <v>620</v>
      </c>
      <c r="O3835" s="383" t="s">
        <v>230</v>
      </c>
    </row>
    <row r="3836" spans="1:15">
      <c r="A3836" s="385">
        <v>42014</v>
      </c>
      <c r="B3836" s="383" t="s">
        <v>663</v>
      </c>
      <c r="C3836" s="383" t="s">
        <v>664</v>
      </c>
      <c r="D3836" s="383" t="s">
        <v>22</v>
      </c>
      <c r="E3836" s="383" t="s">
        <v>665</v>
      </c>
      <c r="F3836" s="383" t="s">
        <v>10</v>
      </c>
      <c r="G3836" s="384">
        <v>25000</v>
      </c>
      <c r="H3836" s="383" t="s">
        <v>704</v>
      </c>
      <c r="I3836" s="383" t="s">
        <v>716</v>
      </c>
      <c r="J3836" s="383" t="s">
        <v>617</v>
      </c>
      <c r="K3836" s="383" t="s">
        <v>618</v>
      </c>
      <c r="L3836" s="384">
        <v>9280</v>
      </c>
      <c r="M3836" s="383" t="s">
        <v>630</v>
      </c>
      <c r="N3836" s="383" t="s">
        <v>620</v>
      </c>
      <c r="O3836" s="383" t="s">
        <v>230</v>
      </c>
    </row>
    <row r="3837" spans="1:15">
      <c r="A3837" s="385">
        <v>42015</v>
      </c>
      <c r="B3837" s="383" t="s">
        <v>663</v>
      </c>
      <c r="C3837" s="383" t="s">
        <v>664</v>
      </c>
      <c r="D3837" s="383" t="s">
        <v>22</v>
      </c>
      <c r="E3837" s="383" t="s">
        <v>665</v>
      </c>
      <c r="F3837" s="383" t="s">
        <v>10</v>
      </c>
      <c r="G3837" s="384">
        <v>25000</v>
      </c>
      <c r="H3837" s="383" t="s">
        <v>704</v>
      </c>
      <c r="I3837" s="383" t="s">
        <v>716</v>
      </c>
      <c r="J3837" s="383" t="s">
        <v>617</v>
      </c>
      <c r="K3837" s="383" t="s">
        <v>618</v>
      </c>
      <c r="L3837" s="384">
        <v>9280</v>
      </c>
      <c r="M3837" s="383" t="s">
        <v>630</v>
      </c>
      <c r="N3837" s="383" t="s">
        <v>620</v>
      </c>
      <c r="O3837" s="383" t="s">
        <v>230</v>
      </c>
    </row>
    <row r="3838" spans="1:15">
      <c r="A3838" s="385">
        <v>42016</v>
      </c>
      <c r="B3838" s="383" t="s">
        <v>663</v>
      </c>
      <c r="C3838" s="383" t="s">
        <v>664</v>
      </c>
      <c r="D3838" s="383" t="s">
        <v>22</v>
      </c>
      <c r="E3838" s="383" t="s">
        <v>665</v>
      </c>
      <c r="F3838" s="383" t="s">
        <v>10</v>
      </c>
      <c r="G3838" s="384">
        <v>25000</v>
      </c>
      <c r="H3838" s="383" t="s">
        <v>704</v>
      </c>
      <c r="I3838" s="383" t="s">
        <v>716</v>
      </c>
      <c r="J3838" s="383" t="s">
        <v>617</v>
      </c>
      <c r="K3838" s="383" t="s">
        <v>618</v>
      </c>
      <c r="L3838" s="384">
        <v>9280</v>
      </c>
      <c r="M3838" s="383" t="s">
        <v>630</v>
      </c>
      <c r="N3838" s="383" t="s">
        <v>620</v>
      </c>
      <c r="O3838" s="383" t="s">
        <v>230</v>
      </c>
    </row>
    <row r="3839" spans="1:15">
      <c r="A3839" s="385">
        <v>42017</v>
      </c>
      <c r="B3839" s="383" t="s">
        <v>663</v>
      </c>
      <c r="C3839" s="383" t="s">
        <v>664</v>
      </c>
      <c r="D3839" s="383" t="s">
        <v>22</v>
      </c>
      <c r="E3839" s="383" t="s">
        <v>665</v>
      </c>
      <c r="F3839" s="383" t="s">
        <v>10</v>
      </c>
      <c r="G3839" s="384">
        <v>25000</v>
      </c>
      <c r="H3839" s="383" t="s">
        <v>704</v>
      </c>
      <c r="I3839" s="383" t="s">
        <v>716</v>
      </c>
      <c r="J3839" s="383" t="s">
        <v>617</v>
      </c>
      <c r="K3839" s="383" t="s">
        <v>618</v>
      </c>
      <c r="L3839" s="384">
        <v>9280</v>
      </c>
      <c r="M3839" s="383" t="s">
        <v>631</v>
      </c>
      <c r="N3839" s="383" t="s">
        <v>620</v>
      </c>
      <c r="O3839" s="383" t="s">
        <v>230</v>
      </c>
    </row>
    <row r="3840" spans="1:15">
      <c r="A3840" s="385">
        <v>42019</v>
      </c>
      <c r="B3840" s="383" t="s">
        <v>663</v>
      </c>
      <c r="C3840" s="383" t="s">
        <v>664</v>
      </c>
      <c r="D3840" s="383" t="s">
        <v>22</v>
      </c>
      <c r="E3840" s="383" t="s">
        <v>665</v>
      </c>
      <c r="F3840" s="383" t="s">
        <v>10</v>
      </c>
      <c r="G3840" s="384">
        <v>28000</v>
      </c>
      <c r="H3840" s="383" t="s">
        <v>704</v>
      </c>
      <c r="I3840" s="383" t="s">
        <v>714</v>
      </c>
      <c r="J3840" s="383" t="s">
        <v>617</v>
      </c>
      <c r="K3840" s="383" t="s">
        <v>618</v>
      </c>
      <c r="L3840" s="384">
        <v>11627</v>
      </c>
      <c r="M3840" s="383" t="s">
        <v>631</v>
      </c>
      <c r="N3840" s="383" t="s">
        <v>620</v>
      </c>
      <c r="O3840" s="383" t="s">
        <v>230</v>
      </c>
    </row>
    <row r="3841" spans="1:15">
      <c r="A3841" s="385">
        <v>42020</v>
      </c>
      <c r="B3841" s="383" t="s">
        <v>663</v>
      </c>
      <c r="C3841" s="383" t="s">
        <v>664</v>
      </c>
      <c r="D3841" s="383" t="s">
        <v>22</v>
      </c>
      <c r="E3841" s="383" t="s">
        <v>665</v>
      </c>
      <c r="F3841" s="383" t="s">
        <v>10</v>
      </c>
      <c r="G3841" s="384">
        <v>2150</v>
      </c>
      <c r="H3841" s="383" t="s">
        <v>704</v>
      </c>
      <c r="I3841" s="383" t="s">
        <v>721</v>
      </c>
      <c r="J3841" s="383" t="s">
        <v>617</v>
      </c>
      <c r="K3841" s="383" t="s">
        <v>618</v>
      </c>
      <c r="L3841" s="384">
        <v>12650</v>
      </c>
      <c r="M3841" s="383" t="s">
        <v>631</v>
      </c>
      <c r="N3841" s="383" t="s">
        <v>620</v>
      </c>
      <c r="O3841" s="383" t="s">
        <v>230</v>
      </c>
    </row>
    <row r="3842" spans="1:15">
      <c r="A3842" s="385">
        <v>42021</v>
      </c>
      <c r="B3842" s="383" t="s">
        <v>663</v>
      </c>
      <c r="C3842" s="383" t="s">
        <v>664</v>
      </c>
      <c r="D3842" s="383" t="s">
        <v>22</v>
      </c>
      <c r="E3842" s="383" t="s">
        <v>665</v>
      </c>
      <c r="F3842" s="383" t="s">
        <v>10</v>
      </c>
      <c r="G3842" s="384">
        <v>28000</v>
      </c>
      <c r="H3842" s="383" t="s">
        <v>704</v>
      </c>
      <c r="I3842" s="383" t="s">
        <v>714</v>
      </c>
      <c r="J3842" s="383" t="s">
        <v>617</v>
      </c>
      <c r="K3842" s="383" t="s">
        <v>618</v>
      </c>
      <c r="L3842" s="384">
        <v>12650</v>
      </c>
      <c r="M3842" s="383" t="s">
        <v>632</v>
      </c>
      <c r="N3842" s="383" t="s">
        <v>620</v>
      </c>
      <c r="O3842" s="383" t="s">
        <v>230</v>
      </c>
    </row>
    <row r="3843" spans="1:15">
      <c r="A3843" s="385">
        <v>42022</v>
      </c>
      <c r="B3843" s="383" t="s">
        <v>663</v>
      </c>
      <c r="C3843" s="383" t="s">
        <v>664</v>
      </c>
      <c r="D3843" s="383" t="s">
        <v>22</v>
      </c>
      <c r="E3843" s="383" t="s">
        <v>665</v>
      </c>
      <c r="F3843" s="383" t="s">
        <v>10</v>
      </c>
      <c r="G3843" s="384">
        <v>28000</v>
      </c>
      <c r="H3843" s="383" t="s">
        <v>704</v>
      </c>
      <c r="I3843" s="383" t="s">
        <v>714</v>
      </c>
      <c r="J3843" s="383" t="s">
        <v>617</v>
      </c>
      <c r="K3843" s="383" t="s">
        <v>618</v>
      </c>
      <c r="L3843" s="384">
        <v>12650</v>
      </c>
      <c r="M3843" s="383" t="s">
        <v>632</v>
      </c>
      <c r="N3843" s="383" t="s">
        <v>620</v>
      </c>
      <c r="O3843" s="383" t="s">
        <v>230</v>
      </c>
    </row>
    <row r="3844" spans="1:15">
      <c r="A3844" s="385">
        <v>42023</v>
      </c>
      <c r="B3844" s="383" t="s">
        <v>663</v>
      </c>
      <c r="C3844" s="383" t="s">
        <v>664</v>
      </c>
      <c r="D3844" s="383" t="s">
        <v>22</v>
      </c>
      <c r="E3844" s="383" t="s">
        <v>665</v>
      </c>
      <c r="F3844" s="383" t="s">
        <v>10</v>
      </c>
      <c r="G3844" s="384">
        <v>28000</v>
      </c>
      <c r="H3844" s="383" t="s">
        <v>704</v>
      </c>
      <c r="I3844" s="383" t="s">
        <v>714</v>
      </c>
      <c r="J3844" s="383" t="s">
        <v>617</v>
      </c>
      <c r="K3844" s="383" t="s">
        <v>618</v>
      </c>
      <c r="L3844" s="384">
        <v>12650</v>
      </c>
      <c r="M3844" s="383" t="s">
        <v>632</v>
      </c>
      <c r="N3844" s="383" t="s">
        <v>620</v>
      </c>
      <c r="O3844" s="383" t="s">
        <v>230</v>
      </c>
    </row>
    <row r="3845" spans="1:15">
      <c r="A3845" s="385">
        <v>42024</v>
      </c>
      <c r="B3845" s="383" t="s">
        <v>663</v>
      </c>
      <c r="C3845" s="383" t="s">
        <v>664</v>
      </c>
      <c r="D3845" s="383" t="s">
        <v>22</v>
      </c>
      <c r="E3845" s="383" t="s">
        <v>665</v>
      </c>
      <c r="F3845" s="383" t="s">
        <v>10</v>
      </c>
      <c r="G3845" s="384">
        <v>28000</v>
      </c>
      <c r="H3845" s="383" t="s">
        <v>704</v>
      </c>
      <c r="I3845" s="383" t="s">
        <v>714</v>
      </c>
      <c r="J3845" s="383" t="s">
        <v>617</v>
      </c>
      <c r="K3845" s="383" t="s">
        <v>618</v>
      </c>
      <c r="L3845" s="384">
        <v>12775</v>
      </c>
      <c r="M3845" s="383" t="s">
        <v>633</v>
      </c>
      <c r="N3845" s="383" t="s">
        <v>620</v>
      </c>
      <c r="O3845" s="383" t="s">
        <v>230</v>
      </c>
    </row>
    <row r="3846" spans="1:15">
      <c r="A3846" s="385">
        <v>42025</v>
      </c>
      <c r="B3846" s="383" t="s">
        <v>663</v>
      </c>
      <c r="C3846" s="383" t="s">
        <v>664</v>
      </c>
      <c r="D3846" s="383" t="s">
        <v>22</v>
      </c>
      <c r="E3846" s="383" t="s">
        <v>665</v>
      </c>
      <c r="F3846" s="383" t="s">
        <v>10</v>
      </c>
      <c r="G3846" s="384">
        <v>28000</v>
      </c>
      <c r="H3846" s="383" t="s">
        <v>704</v>
      </c>
      <c r="I3846" s="383" t="s">
        <v>714</v>
      </c>
      <c r="J3846" s="383" t="s">
        <v>617</v>
      </c>
      <c r="K3846" s="383" t="s">
        <v>618</v>
      </c>
      <c r="L3846" s="384">
        <v>14695</v>
      </c>
      <c r="M3846" s="383" t="s">
        <v>633</v>
      </c>
      <c r="N3846" s="383" t="s">
        <v>620</v>
      </c>
      <c r="O3846" s="383" t="s">
        <v>230</v>
      </c>
    </row>
    <row r="3847" spans="1:15">
      <c r="A3847" s="385">
        <v>42026</v>
      </c>
      <c r="B3847" s="383" t="s">
        <v>663</v>
      </c>
      <c r="C3847" s="383" t="s">
        <v>664</v>
      </c>
      <c r="D3847" s="383" t="s">
        <v>22</v>
      </c>
      <c r="E3847" s="383" t="s">
        <v>665</v>
      </c>
      <c r="F3847" s="383" t="s">
        <v>10</v>
      </c>
      <c r="G3847" s="384">
        <v>28000</v>
      </c>
      <c r="H3847" s="383" t="s">
        <v>704</v>
      </c>
      <c r="I3847" s="383" t="s">
        <v>714</v>
      </c>
      <c r="J3847" s="383" t="s">
        <v>617</v>
      </c>
      <c r="K3847" s="383" t="s">
        <v>618</v>
      </c>
      <c r="L3847" s="384">
        <v>15922</v>
      </c>
      <c r="M3847" s="383" t="s">
        <v>633</v>
      </c>
      <c r="N3847" s="383" t="s">
        <v>620</v>
      </c>
      <c r="O3847" s="383" t="s">
        <v>230</v>
      </c>
    </row>
    <row r="3848" spans="1:15">
      <c r="A3848" s="385">
        <v>42027</v>
      </c>
      <c r="B3848" s="383" t="s">
        <v>663</v>
      </c>
      <c r="C3848" s="383" t="s">
        <v>664</v>
      </c>
      <c r="D3848" s="383" t="s">
        <v>22</v>
      </c>
      <c r="E3848" s="383" t="s">
        <v>665</v>
      </c>
      <c r="F3848" s="383" t="s">
        <v>10</v>
      </c>
      <c r="G3848" s="384">
        <v>28000</v>
      </c>
      <c r="H3848" s="383" t="s">
        <v>704</v>
      </c>
      <c r="I3848" s="383" t="s">
        <v>714</v>
      </c>
      <c r="J3848" s="383" t="s">
        <v>617</v>
      </c>
      <c r="K3848" s="383" t="s">
        <v>618</v>
      </c>
      <c r="L3848" s="384">
        <v>17245</v>
      </c>
      <c r="M3848" s="383" t="s">
        <v>633</v>
      </c>
      <c r="N3848" s="383" t="s">
        <v>620</v>
      </c>
      <c r="O3848" s="383" t="s">
        <v>230</v>
      </c>
    </row>
    <row r="3849" spans="1:15">
      <c r="A3849" s="385">
        <v>42028</v>
      </c>
      <c r="B3849" s="383" t="s">
        <v>663</v>
      </c>
      <c r="C3849" s="383" t="s">
        <v>664</v>
      </c>
      <c r="D3849" s="383" t="s">
        <v>22</v>
      </c>
      <c r="E3849" s="383" t="s">
        <v>665</v>
      </c>
      <c r="F3849" s="383" t="s">
        <v>10</v>
      </c>
      <c r="G3849" s="384">
        <v>28000</v>
      </c>
      <c r="H3849" s="383" t="s">
        <v>704</v>
      </c>
      <c r="I3849" s="383" t="s">
        <v>714</v>
      </c>
      <c r="J3849" s="383" t="s">
        <v>617</v>
      </c>
      <c r="K3849" s="383" t="s">
        <v>618</v>
      </c>
      <c r="L3849" s="384">
        <v>18650</v>
      </c>
      <c r="M3849" s="383" t="s">
        <v>633</v>
      </c>
      <c r="N3849" s="383" t="s">
        <v>620</v>
      </c>
      <c r="O3849" s="383" t="s">
        <v>230</v>
      </c>
    </row>
    <row r="3850" spans="1:15">
      <c r="A3850" s="385">
        <v>42029</v>
      </c>
      <c r="B3850" s="383" t="s">
        <v>663</v>
      </c>
      <c r="C3850" s="383" t="s">
        <v>664</v>
      </c>
      <c r="D3850" s="383" t="s">
        <v>22</v>
      </c>
      <c r="E3850" s="383" t="s">
        <v>665</v>
      </c>
      <c r="F3850" s="383" t="s">
        <v>10</v>
      </c>
      <c r="G3850" s="384">
        <v>28000</v>
      </c>
      <c r="H3850" s="383" t="s">
        <v>704</v>
      </c>
      <c r="I3850" s="383" t="s">
        <v>714</v>
      </c>
      <c r="J3850" s="383" t="s">
        <v>617</v>
      </c>
      <c r="K3850" s="383" t="s">
        <v>618</v>
      </c>
      <c r="L3850" s="384">
        <v>18650</v>
      </c>
      <c r="M3850" s="383" t="s">
        <v>633</v>
      </c>
      <c r="N3850" s="383" t="s">
        <v>620</v>
      </c>
      <c r="O3850" s="383" t="s">
        <v>230</v>
      </c>
    </row>
    <row r="3851" spans="1:15">
      <c r="A3851" s="385">
        <v>42030</v>
      </c>
      <c r="B3851" s="383" t="s">
        <v>663</v>
      </c>
      <c r="C3851" s="383" t="s">
        <v>664</v>
      </c>
      <c r="D3851" s="383" t="s">
        <v>22</v>
      </c>
      <c r="E3851" s="383" t="s">
        <v>665</v>
      </c>
      <c r="F3851" s="383" t="s">
        <v>10</v>
      </c>
      <c r="G3851" s="384">
        <v>28000</v>
      </c>
      <c r="H3851" s="383" t="s">
        <v>704</v>
      </c>
      <c r="I3851" s="383" t="s">
        <v>714</v>
      </c>
      <c r="J3851" s="383" t="s">
        <v>617</v>
      </c>
      <c r="K3851" s="383" t="s">
        <v>618</v>
      </c>
      <c r="L3851" s="384">
        <v>18650</v>
      </c>
      <c r="M3851" s="383" t="s">
        <v>634</v>
      </c>
      <c r="N3851" s="383" t="s">
        <v>620</v>
      </c>
      <c r="O3851" s="383" t="s">
        <v>230</v>
      </c>
    </row>
    <row r="3852" spans="1:15">
      <c r="A3852" s="385">
        <v>42031</v>
      </c>
      <c r="B3852" s="383" t="s">
        <v>663</v>
      </c>
      <c r="C3852" s="383" t="s">
        <v>664</v>
      </c>
      <c r="D3852" s="383" t="s">
        <v>22</v>
      </c>
      <c r="E3852" s="383" t="s">
        <v>665</v>
      </c>
      <c r="F3852" s="383" t="s">
        <v>10</v>
      </c>
      <c r="G3852" s="384">
        <v>28000</v>
      </c>
      <c r="H3852" s="383" t="s">
        <v>704</v>
      </c>
      <c r="I3852" s="383" t="s">
        <v>714</v>
      </c>
      <c r="J3852" s="383" t="s">
        <v>617</v>
      </c>
      <c r="K3852" s="383" t="s">
        <v>618</v>
      </c>
      <c r="L3852" s="384">
        <v>18650</v>
      </c>
      <c r="M3852" s="383" t="s">
        <v>634</v>
      </c>
      <c r="N3852" s="383" t="s">
        <v>620</v>
      </c>
      <c r="O3852" s="383" t="s">
        <v>230</v>
      </c>
    </row>
    <row r="3853" spans="1:15">
      <c r="A3853" s="385">
        <v>42032</v>
      </c>
      <c r="B3853" s="383" t="s">
        <v>663</v>
      </c>
      <c r="C3853" s="383" t="s">
        <v>664</v>
      </c>
      <c r="D3853" s="383" t="s">
        <v>22</v>
      </c>
      <c r="E3853" s="383" t="s">
        <v>665</v>
      </c>
      <c r="F3853" s="383" t="s">
        <v>10</v>
      </c>
      <c r="G3853" s="384">
        <v>28000</v>
      </c>
      <c r="H3853" s="383" t="s">
        <v>704</v>
      </c>
      <c r="I3853" s="383" t="s">
        <v>714</v>
      </c>
      <c r="J3853" s="383" t="s">
        <v>617</v>
      </c>
      <c r="K3853" s="383" t="s">
        <v>618</v>
      </c>
      <c r="L3853" s="384">
        <v>18650</v>
      </c>
      <c r="M3853" s="383" t="s">
        <v>634</v>
      </c>
      <c r="N3853" s="383" t="s">
        <v>620</v>
      </c>
      <c r="O3853" s="383" t="s">
        <v>230</v>
      </c>
    </row>
    <row r="3854" spans="1:15">
      <c r="A3854" s="385">
        <v>42033</v>
      </c>
      <c r="B3854" s="383" t="s">
        <v>663</v>
      </c>
      <c r="C3854" s="383" t="s">
        <v>664</v>
      </c>
      <c r="D3854" s="383" t="s">
        <v>22</v>
      </c>
      <c r="E3854" s="383" t="s">
        <v>665</v>
      </c>
      <c r="F3854" s="383" t="s">
        <v>10</v>
      </c>
      <c r="G3854" s="384">
        <v>28000</v>
      </c>
      <c r="H3854" s="383" t="s">
        <v>704</v>
      </c>
      <c r="I3854" s="383" t="s">
        <v>714</v>
      </c>
      <c r="J3854" s="383" t="s">
        <v>617</v>
      </c>
      <c r="K3854" s="383" t="s">
        <v>618</v>
      </c>
      <c r="L3854" s="384">
        <v>18650</v>
      </c>
      <c r="M3854" s="383" t="s">
        <v>634</v>
      </c>
      <c r="N3854" s="383" t="s">
        <v>620</v>
      </c>
      <c r="O3854" s="383" t="s">
        <v>230</v>
      </c>
    </row>
    <row r="3855" spans="1:15">
      <c r="A3855" s="385">
        <v>42034</v>
      </c>
      <c r="B3855" s="383" t="s">
        <v>663</v>
      </c>
      <c r="C3855" s="383" t="s">
        <v>664</v>
      </c>
      <c r="D3855" s="383" t="s">
        <v>22</v>
      </c>
      <c r="E3855" s="383" t="s">
        <v>665</v>
      </c>
      <c r="F3855" s="383" t="s">
        <v>10</v>
      </c>
      <c r="G3855" s="384">
        <v>2860</v>
      </c>
      <c r="H3855" s="383" t="s">
        <v>704</v>
      </c>
      <c r="I3855" s="383" t="s">
        <v>709</v>
      </c>
      <c r="J3855" s="383" t="s">
        <v>617</v>
      </c>
      <c r="K3855" s="383" t="s">
        <v>618</v>
      </c>
      <c r="L3855" s="384">
        <v>18650</v>
      </c>
      <c r="M3855" s="383" t="s">
        <v>634</v>
      </c>
      <c r="N3855" s="383" t="s">
        <v>620</v>
      </c>
      <c r="O3855" s="383" t="s">
        <v>230</v>
      </c>
    </row>
    <row r="3856" spans="1:15">
      <c r="A3856" s="385">
        <v>42035</v>
      </c>
      <c r="B3856" s="383" t="s">
        <v>663</v>
      </c>
      <c r="C3856" s="383" t="s">
        <v>664</v>
      </c>
      <c r="D3856" s="383" t="s">
        <v>22</v>
      </c>
      <c r="E3856" s="383" t="s">
        <v>665</v>
      </c>
      <c r="F3856" s="383" t="s">
        <v>10</v>
      </c>
      <c r="G3856" s="384">
        <v>28000</v>
      </c>
      <c r="H3856" s="383" t="s">
        <v>704</v>
      </c>
      <c r="I3856" s="383" t="s">
        <v>714</v>
      </c>
      <c r="J3856" s="383" t="s">
        <v>617</v>
      </c>
      <c r="K3856" s="383" t="s">
        <v>618</v>
      </c>
      <c r="L3856" s="384">
        <v>18650</v>
      </c>
      <c r="M3856" s="383" t="s">
        <v>634</v>
      </c>
      <c r="N3856" s="383" t="s">
        <v>620</v>
      </c>
      <c r="O3856" s="383" t="s">
        <v>230</v>
      </c>
    </row>
    <row r="3857" spans="1:15">
      <c r="A3857" s="385">
        <v>42036</v>
      </c>
      <c r="B3857" s="383" t="s">
        <v>663</v>
      </c>
      <c r="C3857" s="383" t="s">
        <v>664</v>
      </c>
      <c r="D3857" s="383" t="s">
        <v>22</v>
      </c>
      <c r="E3857" s="383" t="s">
        <v>665</v>
      </c>
      <c r="F3857" s="383" t="s">
        <v>10</v>
      </c>
      <c r="G3857" s="384">
        <v>28000</v>
      </c>
      <c r="H3857" s="383" t="s">
        <v>704</v>
      </c>
      <c r="I3857" s="383" t="s">
        <v>714</v>
      </c>
      <c r="J3857" s="383" t="s">
        <v>617</v>
      </c>
      <c r="K3857" s="383" t="s">
        <v>618</v>
      </c>
      <c r="L3857" s="384">
        <v>18660</v>
      </c>
      <c r="M3857" s="383" t="s">
        <v>634</v>
      </c>
      <c r="N3857" s="383" t="s">
        <v>620</v>
      </c>
      <c r="O3857" s="383" t="s">
        <v>230</v>
      </c>
    </row>
    <row r="3858" spans="1:15">
      <c r="A3858" s="385">
        <v>42037</v>
      </c>
      <c r="B3858" s="383" t="s">
        <v>663</v>
      </c>
      <c r="C3858" s="383" t="s">
        <v>664</v>
      </c>
      <c r="D3858" s="383" t="s">
        <v>22</v>
      </c>
      <c r="E3858" s="383" t="s">
        <v>665</v>
      </c>
      <c r="F3858" s="383" t="s">
        <v>10</v>
      </c>
      <c r="G3858" s="384">
        <v>28000</v>
      </c>
      <c r="H3858" s="383" t="s">
        <v>704</v>
      </c>
      <c r="I3858" s="383" t="s">
        <v>714</v>
      </c>
      <c r="J3858" s="383" t="s">
        <v>617</v>
      </c>
      <c r="K3858" s="383" t="s">
        <v>618</v>
      </c>
      <c r="L3858" s="384">
        <v>18660</v>
      </c>
      <c r="M3858" s="383" t="s">
        <v>634</v>
      </c>
      <c r="N3858" s="383" t="s">
        <v>620</v>
      </c>
      <c r="O3858" s="383" t="s">
        <v>230</v>
      </c>
    </row>
    <row r="3859" spans="1:15">
      <c r="A3859" s="385">
        <v>42038</v>
      </c>
      <c r="B3859" s="383" t="s">
        <v>21</v>
      </c>
      <c r="C3859" s="383" t="s">
        <v>12</v>
      </c>
      <c r="D3859" s="383" t="s">
        <v>22</v>
      </c>
      <c r="E3859" s="383" t="s">
        <v>658</v>
      </c>
      <c r="F3859" s="383" t="s">
        <v>10</v>
      </c>
      <c r="G3859" s="384">
        <v>-176248</v>
      </c>
      <c r="H3859" s="383" t="s">
        <v>733</v>
      </c>
      <c r="I3859" s="383" t="s">
        <v>770</v>
      </c>
      <c r="J3859" s="383" t="s">
        <v>617</v>
      </c>
      <c r="K3859" s="383" t="s">
        <v>618</v>
      </c>
      <c r="L3859" s="384">
        <v>18660</v>
      </c>
      <c r="M3859" s="383" t="s">
        <v>634</v>
      </c>
      <c r="N3859" s="383" t="s">
        <v>620</v>
      </c>
      <c r="O3859" s="383" t="s">
        <v>230</v>
      </c>
    </row>
    <row r="3860" spans="1:15">
      <c r="A3860" s="385">
        <v>42039</v>
      </c>
      <c r="B3860" s="383" t="s">
        <v>663</v>
      </c>
      <c r="C3860" s="383" t="s">
        <v>664</v>
      </c>
      <c r="D3860" s="383" t="s">
        <v>22</v>
      </c>
      <c r="E3860" s="383" t="s">
        <v>665</v>
      </c>
      <c r="F3860" s="383" t="s">
        <v>10</v>
      </c>
      <c r="G3860" s="384">
        <v>28000</v>
      </c>
      <c r="H3860" s="383" t="s">
        <v>704</v>
      </c>
      <c r="I3860" s="383" t="s">
        <v>714</v>
      </c>
      <c r="J3860" s="383" t="s">
        <v>617</v>
      </c>
      <c r="K3860" s="383" t="s">
        <v>618</v>
      </c>
      <c r="L3860" s="384">
        <v>18660</v>
      </c>
      <c r="M3860" s="383" t="s">
        <v>634</v>
      </c>
      <c r="N3860" s="383" t="s">
        <v>620</v>
      </c>
      <c r="O3860" s="383" t="s">
        <v>230</v>
      </c>
    </row>
    <row r="3861" spans="1:15">
      <c r="A3861" s="385">
        <v>42040</v>
      </c>
      <c r="B3861" s="383" t="s">
        <v>663</v>
      </c>
      <c r="C3861" s="383" t="s">
        <v>664</v>
      </c>
      <c r="D3861" s="383" t="s">
        <v>22</v>
      </c>
      <c r="E3861" s="383" t="s">
        <v>665</v>
      </c>
      <c r="F3861" s="383" t="s">
        <v>10</v>
      </c>
      <c r="G3861" s="384">
        <v>28000</v>
      </c>
      <c r="H3861" s="383" t="s">
        <v>704</v>
      </c>
      <c r="I3861" s="383" t="s">
        <v>714</v>
      </c>
      <c r="J3861" s="383" t="s">
        <v>617</v>
      </c>
      <c r="K3861" s="383" t="s">
        <v>618</v>
      </c>
      <c r="L3861" s="384">
        <v>18761</v>
      </c>
      <c r="M3861" s="383" t="s">
        <v>635</v>
      </c>
      <c r="N3861" s="383" t="s">
        <v>620</v>
      </c>
      <c r="O3861" s="383" t="s">
        <v>230</v>
      </c>
    </row>
    <row r="3862" spans="1:15">
      <c r="A3862" s="385">
        <v>42041</v>
      </c>
      <c r="B3862" s="383" t="s">
        <v>663</v>
      </c>
      <c r="C3862" s="383" t="s">
        <v>664</v>
      </c>
      <c r="D3862" s="383" t="s">
        <v>22</v>
      </c>
      <c r="E3862" s="383" t="s">
        <v>665</v>
      </c>
      <c r="F3862" s="383" t="s">
        <v>10</v>
      </c>
      <c r="G3862" s="384">
        <v>28000</v>
      </c>
      <c r="H3862" s="383" t="s">
        <v>704</v>
      </c>
      <c r="I3862" s="383" t="s">
        <v>714</v>
      </c>
      <c r="J3862" s="383" t="s">
        <v>617</v>
      </c>
      <c r="K3862" s="383" t="s">
        <v>618</v>
      </c>
      <c r="L3862" s="384">
        <v>18761</v>
      </c>
      <c r="M3862" s="383" t="s">
        <v>635</v>
      </c>
      <c r="N3862" s="383" t="s">
        <v>620</v>
      </c>
      <c r="O3862" s="383" t="s">
        <v>230</v>
      </c>
    </row>
    <row r="3863" spans="1:15">
      <c r="A3863" s="385">
        <v>42043</v>
      </c>
      <c r="B3863" s="383" t="s">
        <v>663</v>
      </c>
      <c r="C3863" s="383" t="s">
        <v>664</v>
      </c>
      <c r="D3863" s="383" t="s">
        <v>22</v>
      </c>
      <c r="E3863" s="383" t="s">
        <v>665</v>
      </c>
      <c r="F3863" s="383" t="s">
        <v>10</v>
      </c>
      <c r="G3863" s="384">
        <v>14000</v>
      </c>
      <c r="H3863" s="383" t="s">
        <v>704</v>
      </c>
      <c r="I3863" s="383" t="s">
        <v>714</v>
      </c>
      <c r="J3863" s="383" t="s">
        <v>617</v>
      </c>
      <c r="K3863" s="383" t="s">
        <v>618</v>
      </c>
      <c r="L3863" s="384">
        <v>20258</v>
      </c>
      <c r="M3863" s="383" t="s">
        <v>635</v>
      </c>
      <c r="N3863" s="383" t="s">
        <v>620</v>
      </c>
      <c r="O3863" s="383" t="s">
        <v>230</v>
      </c>
    </row>
    <row r="3864" spans="1:15">
      <c r="A3864" s="385">
        <v>42044</v>
      </c>
      <c r="B3864" s="383" t="s">
        <v>663</v>
      </c>
      <c r="C3864" s="383" t="s">
        <v>664</v>
      </c>
      <c r="D3864" s="383" t="s">
        <v>22</v>
      </c>
      <c r="E3864" s="383" t="s">
        <v>665</v>
      </c>
      <c r="F3864" s="383" t="s">
        <v>10</v>
      </c>
      <c r="G3864" s="384">
        <v>28000</v>
      </c>
      <c r="H3864" s="383" t="s">
        <v>704</v>
      </c>
      <c r="I3864" s="383" t="s">
        <v>714</v>
      </c>
      <c r="J3864" s="383" t="s">
        <v>617</v>
      </c>
      <c r="K3864" s="383" t="s">
        <v>618</v>
      </c>
      <c r="L3864" s="384">
        <v>20833</v>
      </c>
      <c r="M3864" s="383" t="s">
        <v>635</v>
      </c>
      <c r="N3864" s="383" t="s">
        <v>620</v>
      </c>
      <c r="O3864" s="383" t="s">
        <v>230</v>
      </c>
    </row>
    <row r="3865" spans="1:15">
      <c r="A3865" s="385">
        <v>42045</v>
      </c>
      <c r="B3865" s="383" t="s">
        <v>663</v>
      </c>
      <c r="C3865" s="383" t="s">
        <v>664</v>
      </c>
      <c r="D3865" s="383" t="s">
        <v>22</v>
      </c>
      <c r="E3865" s="383" t="s">
        <v>665</v>
      </c>
      <c r="F3865" s="383" t="s">
        <v>10</v>
      </c>
      <c r="G3865" s="384">
        <v>28000</v>
      </c>
      <c r="H3865" s="383" t="s">
        <v>704</v>
      </c>
      <c r="I3865" s="383" t="s">
        <v>714</v>
      </c>
      <c r="J3865" s="383" t="s">
        <v>617</v>
      </c>
      <c r="K3865" s="383" t="s">
        <v>618</v>
      </c>
      <c r="L3865" s="384">
        <v>20833</v>
      </c>
      <c r="M3865" s="383" t="s">
        <v>635</v>
      </c>
      <c r="N3865" s="383" t="s">
        <v>620</v>
      </c>
      <c r="O3865" s="383" t="s">
        <v>230</v>
      </c>
    </row>
    <row r="3866" spans="1:15">
      <c r="A3866" s="385">
        <v>42046</v>
      </c>
      <c r="B3866" s="383" t="s">
        <v>663</v>
      </c>
      <c r="C3866" s="383" t="s">
        <v>664</v>
      </c>
      <c r="D3866" s="383" t="s">
        <v>22</v>
      </c>
      <c r="E3866" s="383" t="s">
        <v>665</v>
      </c>
      <c r="F3866" s="383" t="s">
        <v>10</v>
      </c>
      <c r="G3866" s="384">
        <v>32222</v>
      </c>
      <c r="H3866" s="383" t="s">
        <v>704</v>
      </c>
      <c r="I3866" s="383" t="s">
        <v>711</v>
      </c>
      <c r="J3866" s="383" t="s">
        <v>617</v>
      </c>
      <c r="K3866" s="383" t="s">
        <v>618</v>
      </c>
      <c r="L3866" s="384">
        <v>20833</v>
      </c>
      <c r="M3866" s="383" t="s">
        <v>635</v>
      </c>
      <c r="N3866" s="383" t="s">
        <v>620</v>
      </c>
      <c r="O3866" s="383" t="s">
        <v>230</v>
      </c>
    </row>
    <row r="3867" spans="1:15">
      <c r="A3867" s="385">
        <v>42047</v>
      </c>
      <c r="B3867" s="383" t="s">
        <v>663</v>
      </c>
      <c r="C3867" s="383" t="s">
        <v>664</v>
      </c>
      <c r="D3867" s="383" t="s">
        <v>22</v>
      </c>
      <c r="E3867" s="383" t="s">
        <v>665</v>
      </c>
      <c r="F3867" s="383" t="s">
        <v>10</v>
      </c>
      <c r="G3867" s="384">
        <v>28000</v>
      </c>
      <c r="H3867" s="383" t="s">
        <v>704</v>
      </c>
      <c r="I3867" s="383" t="s">
        <v>714</v>
      </c>
      <c r="J3867" s="383" t="s">
        <v>617</v>
      </c>
      <c r="K3867" s="383" t="s">
        <v>618</v>
      </c>
      <c r="L3867" s="384">
        <v>20833</v>
      </c>
      <c r="M3867" s="383" t="s">
        <v>635</v>
      </c>
      <c r="N3867" s="383" t="s">
        <v>620</v>
      </c>
      <c r="O3867" s="383" t="s">
        <v>230</v>
      </c>
    </row>
    <row r="3868" spans="1:15">
      <c r="A3868" s="385">
        <v>42048</v>
      </c>
      <c r="B3868" s="383" t="s">
        <v>663</v>
      </c>
      <c r="C3868" s="383" t="s">
        <v>664</v>
      </c>
      <c r="D3868" s="383" t="s">
        <v>22</v>
      </c>
      <c r="E3868" s="383" t="s">
        <v>665</v>
      </c>
      <c r="F3868" s="383" t="s">
        <v>10</v>
      </c>
      <c r="G3868" s="384">
        <v>28000</v>
      </c>
      <c r="H3868" s="383" t="s">
        <v>704</v>
      </c>
      <c r="I3868" s="383" t="s">
        <v>714</v>
      </c>
      <c r="J3868" s="383" t="s">
        <v>617</v>
      </c>
      <c r="K3868" s="383" t="s">
        <v>618</v>
      </c>
      <c r="L3868" s="384">
        <v>20833</v>
      </c>
      <c r="M3868" s="383" t="s">
        <v>635</v>
      </c>
      <c r="N3868" s="383" t="s">
        <v>620</v>
      </c>
      <c r="O3868" s="383" t="s">
        <v>230</v>
      </c>
    </row>
    <row r="3869" spans="1:15">
      <c r="A3869" s="385">
        <v>42049</v>
      </c>
      <c r="B3869" s="383" t="s">
        <v>663</v>
      </c>
      <c r="C3869" s="383" t="s">
        <v>664</v>
      </c>
      <c r="D3869" s="383" t="s">
        <v>22</v>
      </c>
      <c r="E3869" s="383" t="s">
        <v>665</v>
      </c>
      <c r="F3869" s="383" t="s">
        <v>10</v>
      </c>
      <c r="G3869" s="384">
        <v>28000</v>
      </c>
      <c r="H3869" s="383" t="s">
        <v>704</v>
      </c>
      <c r="I3869" s="383" t="s">
        <v>714</v>
      </c>
      <c r="J3869" s="383" t="s">
        <v>617</v>
      </c>
      <c r="K3869" s="383" t="s">
        <v>618</v>
      </c>
      <c r="L3869" s="384">
        <v>21180</v>
      </c>
      <c r="M3869" s="383" t="s">
        <v>635</v>
      </c>
      <c r="N3869" s="383" t="s">
        <v>620</v>
      </c>
      <c r="O3869" s="383" t="s">
        <v>230</v>
      </c>
    </row>
    <row r="3870" spans="1:15">
      <c r="A3870" s="385">
        <v>42050</v>
      </c>
      <c r="B3870" s="383" t="s">
        <v>663</v>
      </c>
      <c r="C3870" s="383" t="s">
        <v>664</v>
      </c>
      <c r="D3870" s="383" t="s">
        <v>22</v>
      </c>
      <c r="E3870" s="383" t="s">
        <v>665</v>
      </c>
      <c r="F3870" s="383" t="s">
        <v>10</v>
      </c>
      <c r="G3870" s="384">
        <v>28000</v>
      </c>
      <c r="H3870" s="383" t="s">
        <v>704</v>
      </c>
      <c r="I3870" s="383" t="s">
        <v>714</v>
      </c>
      <c r="J3870" s="383" t="s">
        <v>617</v>
      </c>
      <c r="K3870" s="383" t="s">
        <v>618</v>
      </c>
      <c r="L3870" s="384">
        <v>22680</v>
      </c>
      <c r="M3870" s="383" t="s">
        <v>635</v>
      </c>
      <c r="N3870" s="383" t="s">
        <v>620</v>
      </c>
      <c r="O3870" s="383" t="s">
        <v>230</v>
      </c>
    </row>
    <row r="3871" spans="1:15">
      <c r="A3871" s="385">
        <v>42051</v>
      </c>
      <c r="B3871" s="383" t="s">
        <v>663</v>
      </c>
      <c r="C3871" s="383" t="s">
        <v>664</v>
      </c>
      <c r="D3871" s="383" t="s">
        <v>22</v>
      </c>
      <c r="E3871" s="383" t="s">
        <v>665</v>
      </c>
      <c r="F3871" s="383" t="s">
        <v>10</v>
      </c>
      <c r="G3871" s="384">
        <v>28000</v>
      </c>
      <c r="H3871" s="383" t="s">
        <v>704</v>
      </c>
      <c r="I3871" s="383" t="s">
        <v>714</v>
      </c>
      <c r="J3871" s="383" t="s">
        <v>617</v>
      </c>
      <c r="K3871" s="383" t="s">
        <v>618</v>
      </c>
      <c r="L3871" s="384">
        <v>23171</v>
      </c>
      <c r="M3871" s="383" t="s">
        <v>635</v>
      </c>
      <c r="N3871" s="383" t="s">
        <v>620</v>
      </c>
      <c r="O3871" s="383" t="s">
        <v>230</v>
      </c>
    </row>
    <row r="3872" spans="1:15">
      <c r="A3872" s="385">
        <v>42052</v>
      </c>
      <c r="B3872" s="383" t="s">
        <v>663</v>
      </c>
      <c r="C3872" s="383" t="s">
        <v>664</v>
      </c>
      <c r="D3872" s="383" t="s">
        <v>22</v>
      </c>
      <c r="E3872" s="383" t="s">
        <v>665</v>
      </c>
      <c r="F3872" s="383" t="s">
        <v>10</v>
      </c>
      <c r="G3872" s="384">
        <v>28000</v>
      </c>
      <c r="H3872" s="383" t="s">
        <v>704</v>
      </c>
      <c r="I3872" s="383" t="s">
        <v>714</v>
      </c>
      <c r="J3872" s="383" t="s">
        <v>617</v>
      </c>
      <c r="K3872" s="383" t="s">
        <v>618</v>
      </c>
      <c r="L3872" s="384">
        <v>23171</v>
      </c>
      <c r="M3872" s="383" t="s">
        <v>636</v>
      </c>
      <c r="N3872" s="383" t="s">
        <v>620</v>
      </c>
      <c r="O3872" s="383" t="s">
        <v>230</v>
      </c>
    </row>
    <row r="3873" spans="1:15">
      <c r="A3873" s="385">
        <v>42053</v>
      </c>
      <c r="B3873" s="383" t="s">
        <v>663</v>
      </c>
      <c r="C3873" s="383" t="s">
        <v>664</v>
      </c>
      <c r="D3873" s="383" t="s">
        <v>22</v>
      </c>
      <c r="E3873" s="383" t="s">
        <v>665</v>
      </c>
      <c r="F3873" s="383" t="s">
        <v>10</v>
      </c>
      <c r="G3873" s="384">
        <v>28000</v>
      </c>
      <c r="H3873" s="383" t="s">
        <v>704</v>
      </c>
      <c r="I3873" s="383" t="s">
        <v>714</v>
      </c>
      <c r="J3873" s="383" t="s">
        <v>617</v>
      </c>
      <c r="K3873" s="383" t="s">
        <v>618</v>
      </c>
      <c r="L3873" s="384">
        <v>23171</v>
      </c>
      <c r="M3873" s="383" t="s">
        <v>636</v>
      </c>
      <c r="N3873" s="383" t="s">
        <v>620</v>
      </c>
      <c r="O3873" s="383" t="s">
        <v>230</v>
      </c>
    </row>
    <row r="3874" spans="1:15">
      <c r="A3874" s="385">
        <v>42054</v>
      </c>
      <c r="B3874" s="383" t="s">
        <v>663</v>
      </c>
      <c r="C3874" s="383" t="s">
        <v>664</v>
      </c>
      <c r="D3874" s="383" t="s">
        <v>22</v>
      </c>
      <c r="E3874" s="383" t="s">
        <v>665</v>
      </c>
      <c r="F3874" s="383" t="s">
        <v>10</v>
      </c>
      <c r="G3874" s="384">
        <v>28000</v>
      </c>
      <c r="H3874" s="383" t="s">
        <v>704</v>
      </c>
      <c r="I3874" s="383" t="s">
        <v>714</v>
      </c>
      <c r="J3874" s="383" t="s">
        <v>617</v>
      </c>
      <c r="K3874" s="383" t="s">
        <v>618</v>
      </c>
      <c r="L3874" s="384">
        <v>23171</v>
      </c>
      <c r="M3874" s="383" t="s">
        <v>636</v>
      </c>
      <c r="N3874" s="383" t="s">
        <v>620</v>
      </c>
      <c r="O3874" s="383" t="s">
        <v>230</v>
      </c>
    </row>
    <row r="3875" spans="1:15">
      <c r="A3875" s="385">
        <v>42055</v>
      </c>
      <c r="B3875" s="383" t="s">
        <v>663</v>
      </c>
      <c r="C3875" s="383" t="s">
        <v>664</v>
      </c>
      <c r="D3875" s="383" t="s">
        <v>22</v>
      </c>
      <c r="E3875" s="383" t="s">
        <v>665</v>
      </c>
      <c r="F3875" s="383" t="s">
        <v>10</v>
      </c>
      <c r="G3875" s="384">
        <v>28000</v>
      </c>
      <c r="H3875" s="383" t="s">
        <v>704</v>
      </c>
      <c r="I3875" s="383" t="s">
        <v>714</v>
      </c>
      <c r="J3875" s="383" t="s">
        <v>617</v>
      </c>
      <c r="K3875" s="383" t="s">
        <v>618</v>
      </c>
      <c r="L3875" s="384">
        <v>23171</v>
      </c>
      <c r="M3875" s="383" t="s">
        <v>636</v>
      </c>
      <c r="N3875" s="383" t="s">
        <v>620</v>
      </c>
      <c r="O3875" s="383" t="s">
        <v>230</v>
      </c>
    </row>
    <row r="3876" spans="1:15">
      <c r="A3876" s="385">
        <v>42056</v>
      </c>
      <c r="B3876" s="383" t="s">
        <v>663</v>
      </c>
      <c r="C3876" s="383" t="s">
        <v>664</v>
      </c>
      <c r="D3876" s="383" t="s">
        <v>22</v>
      </c>
      <c r="E3876" s="383" t="s">
        <v>665</v>
      </c>
      <c r="F3876" s="383" t="s">
        <v>10</v>
      </c>
      <c r="G3876" s="384">
        <v>28000</v>
      </c>
      <c r="H3876" s="383" t="s">
        <v>704</v>
      </c>
      <c r="I3876" s="383" t="s">
        <v>714</v>
      </c>
      <c r="J3876" s="383" t="s">
        <v>617</v>
      </c>
      <c r="K3876" s="383" t="s">
        <v>618</v>
      </c>
      <c r="L3876" s="384">
        <v>23171</v>
      </c>
      <c r="M3876" s="383" t="s">
        <v>637</v>
      </c>
      <c r="N3876" s="383" t="s">
        <v>620</v>
      </c>
      <c r="O3876" s="383" t="s">
        <v>230</v>
      </c>
    </row>
    <row r="3877" spans="1:15">
      <c r="A3877" s="385">
        <v>42057</v>
      </c>
      <c r="B3877" s="383" t="s">
        <v>663</v>
      </c>
      <c r="C3877" s="383" t="s">
        <v>664</v>
      </c>
      <c r="D3877" s="383" t="s">
        <v>22</v>
      </c>
      <c r="E3877" s="383" t="s">
        <v>665</v>
      </c>
      <c r="F3877" s="383" t="s">
        <v>10</v>
      </c>
      <c r="G3877" s="384">
        <v>28000</v>
      </c>
      <c r="H3877" s="383" t="s">
        <v>704</v>
      </c>
      <c r="I3877" s="383" t="s">
        <v>714</v>
      </c>
      <c r="J3877" s="383" t="s">
        <v>617</v>
      </c>
      <c r="K3877" s="383" t="s">
        <v>618</v>
      </c>
      <c r="L3877" s="384">
        <v>23171</v>
      </c>
      <c r="M3877" s="383" t="s">
        <v>637</v>
      </c>
      <c r="N3877" s="383" t="s">
        <v>620</v>
      </c>
      <c r="O3877" s="383" t="s">
        <v>230</v>
      </c>
    </row>
    <row r="3878" spans="1:15">
      <c r="A3878" s="385">
        <v>42059</v>
      </c>
      <c r="B3878" s="383" t="s">
        <v>663</v>
      </c>
      <c r="C3878" s="383" t="s">
        <v>664</v>
      </c>
      <c r="D3878" s="383" t="s">
        <v>22</v>
      </c>
      <c r="E3878" s="383" t="s">
        <v>665</v>
      </c>
      <c r="F3878" s="383" t="s">
        <v>10</v>
      </c>
      <c r="G3878" s="384">
        <v>28000</v>
      </c>
      <c r="H3878" s="383" t="s">
        <v>704</v>
      </c>
      <c r="I3878" s="383" t="s">
        <v>714</v>
      </c>
      <c r="J3878" s="383" t="s">
        <v>617</v>
      </c>
      <c r="K3878" s="383" t="s">
        <v>618</v>
      </c>
      <c r="L3878" s="384">
        <v>23171</v>
      </c>
      <c r="M3878" s="383" t="s">
        <v>637</v>
      </c>
      <c r="N3878" s="383" t="s">
        <v>620</v>
      </c>
      <c r="O3878" s="383" t="s">
        <v>230</v>
      </c>
    </row>
    <row r="3879" spans="1:15">
      <c r="A3879" s="385">
        <v>42060</v>
      </c>
      <c r="B3879" s="383" t="s">
        <v>663</v>
      </c>
      <c r="C3879" s="383" t="s">
        <v>664</v>
      </c>
      <c r="D3879" s="383" t="s">
        <v>22</v>
      </c>
      <c r="E3879" s="383" t="s">
        <v>665</v>
      </c>
      <c r="F3879" s="383" t="s">
        <v>10</v>
      </c>
      <c r="G3879" s="384">
        <v>28000</v>
      </c>
      <c r="H3879" s="383" t="s">
        <v>704</v>
      </c>
      <c r="I3879" s="383" t="s">
        <v>714</v>
      </c>
      <c r="J3879" s="383" t="s">
        <v>617</v>
      </c>
      <c r="K3879" s="383" t="s">
        <v>618</v>
      </c>
      <c r="L3879" s="384">
        <v>23171</v>
      </c>
      <c r="M3879" s="383" t="s">
        <v>637</v>
      </c>
      <c r="N3879" s="383" t="s">
        <v>620</v>
      </c>
      <c r="O3879" s="383" t="s">
        <v>230</v>
      </c>
    </row>
    <row r="3880" spans="1:15">
      <c r="A3880" s="385">
        <v>42061</v>
      </c>
      <c r="B3880" s="383" t="s">
        <v>663</v>
      </c>
      <c r="C3880" s="383" t="s">
        <v>664</v>
      </c>
      <c r="D3880" s="383" t="s">
        <v>22</v>
      </c>
      <c r="E3880" s="383" t="s">
        <v>665</v>
      </c>
      <c r="F3880" s="383" t="s">
        <v>10</v>
      </c>
      <c r="G3880" s="384">
        <v>28000</v>
      </c>
      <c r="H3880" s="383" t="s">
        <v>704</v>
      </c>
      <c r="I3880" s="383" t="s">
        <v>714</v>
      </c>
      <c r="J3880" s="383" t="s">
        <v>617</v>
      </c>
      <c r="K3880" s="383" t="s">
        <v>618</v>
      </c>
      <c r="L3880" s="384">
        <v>23171</v>
      </c>
      <c r="M3880" s="383" t="s">
        <v>637</v>
      </c>
      <c r="N3880" s="383" t="s">
        <v>620</v>
      </c>
      <c r="O3880" s="383" t="s">
        <v>230</v>
      </c>
    </row>
    <row r="3881" spans="1:15">
      <c r="A3881" s="385">
        <v>42062</v>
      </c>
      <c r="B3881" s="383" t="s">
        <v>663</v>
      </c>
      <c r="C3881" s="383" t="s">
        <v>664</v>
      </c>
      <c r="D3881" s="383" t="s">
        <v>22</v>
      </c>
      <c r="E3881" s="383" t="s">
        <v>665</v>
      </c>
      <c r="F3881" s="383" t="s">
        <v>10</v>
      </c>
      <c r="G3881" s="384">
        <v>28000</v>
      </c>
      <c r="H3881" s="383" t="s">
        <v>704</v>
      </c>
      <c r="I3881" s="383" t="s">
        <v>714</v>
      </c>
      <c r="J3881" s="383" t="s">
        <v>617</v>
      </c>
      <c r="K3881" s="383" t="s">
        <v>618</v>
      </c>
      <c r="L3881" s="384">
        <v>23171</v>
      </c>
      <c r="M3881" s="383" t="s">
        <v>637</v>
      </c>
      <c r="N3881" s="383" t="s">
        <v>620</v>
      </c>
      <c r="O3881" s="383" t="s">
        <v>230</v>
      </c>
    </row>
    <row r="3882" spans="1:15">
      <c r="A3882" s="385">
        <v>42063</v>
      </c>
      <c r="B3882" s="383" t="s">
        <v>663</v>
      </c>
      <c r="C3882" s="383" t="s">
        <v>664</v>
      </c>
      <c r="D3882" s="383" t="s">
        <v>22</v>
      </c>
      <c r="E3882" s="383" t="s">
        <v>665</v>
      </c>
      <c r="F3882" s="383" t="s">
        <v>10</v>
      </c>
      <c r="G3882" s="384">
        <v>28000</v>
      </c>
      <c r="H3882" s="383" t="s">
        <v>704</v>
      </c>
      <c r="I3882" s="383" t="s">
        <v>714</v>
      </c>
      <c r="J3882" s="383" t="s">
        <v>617</v>
      </c>
      <c r="K3882" s="383" t="s">
        <v>618</v>
      </c>
      <c r="L3882" s="384">
        <v>23242</v>
      </c>
      <c r="M3882" s="383" t="s">
        <v>638</v>
      </c>
      <c r="N3882" s="383" t="s">
        <v>620</v>
      </c>
      <c r="O3882" s="383" t="s">
        <v>230</v>
      </c>
    </row>
    <row r="3883" spans="1:15">
      <c r="A3883" s="385">
        <v>42064</v>
      </c>
      <c r="B3883" s="383" t="s">
        <v>663</v>
      </c>
      <c r="C3883" s="383" t="s">
        <v>664</v>
      </c>
      <c r="D3883" s="383" t="s">
        <v>22</v>
      </c>
      <c r="E3883" s="383" t="s">
        <v>665</v>
      </c>
      <c r="F3883" s="383" t="s">
        <v>10</v>
      </c>
      <c r="G3883" s="384">
        <v>28000</v>
      </c>
      <c r="H3883" s="383" t="s">
        <v>704</v>
      </c>
      <c r="I3883" s="383" t="s">
        <v>714</v>
      </c>
      <c r="J3883" s="383" t="s">
        <v>617</v>
      </c>
      <c r="K3883" s="383" t="s">
        <v>618</v>
      </c>
      <c r="L3883" s="384">
        <v>24188</v>
      </c>
      <c r="M3883" s="383" t="s">
        <v>638</v>
      </c>
      <c r="N3883" s="383" t="s">
        <v>620</v>
      </c>
      <c r="O3883" s="383" t="s">
        <v>230</v>
      </c>
    </row>
    <row r="3884" spans="1:15">
      <c r="A3884" s="385">
        <v>42065</v>
      </c>
      <c r="B3884" s="383" t="s">
        <v>663</v>
      </c>
      <c r="C3884" s="383" t="s">
        <v>664</v>
      </c>
      <c r="D3884" s="383" t="s">
        <v>22</v>
      </c>
      <c r="E3884" s="383" t="s">
        <v>665</v>
      </c>
      <c r="F3884" s="383" t="s">
        <v>10</v>
      </c>
      <c r="G3884" s="384">
        <v>28000</v>
      </c>
      <c r="H3884" s="383" t="s">
        <v>704</v>
      </c>
      <c r="I3884" s="383" t="s">
        <v>714</v>
      </c>
      <c r="J3884" s="383" t="s">
        <v>617</v>
      </c>
      <c r="K3884" s="383" t="s">
        <v>618</v>
      </c>
      <c r="L3884" s="384">
        <v>24376</v>
      </c>
      <c r="M3884" s="383" t="s">
        <v>638</v>
      </c>
      <c r="N3884" s="383" t="s">
        <v>620</v>
      </c>
      <c r="O3884" s="383" t="s">
        <v>230</v>
      </c>
    </row>
    <row r="3885" spans="1:15">
      <c r="A3885" s="385">
        <v>42066</v>
      </c>
      <c r="B3885" s="383" t="s">
        <v>663</v>
      </c>
      <c r="C3885" s="383" t="s">
        <v>664</v>
      </c>
      <c r="D3885" s="383" t="s">
        <v>22</v>
      </c>
      <c r="E3885" s="383" t="s">
        <v>665</v>
      </c>
      <c r="F3885" s="383" t="s">
        <v>10</v>
      </c>
      <c r="G3885" s="384">
        <v>28000</v>
      </c>
      <c r="H3885" s="383" t="s">
        <v>704</v>
      </c>
      <c r="I3885" s="383" t="s">
        <v>714</v>
      </c>
      <c r="J3885" s="383" t="s">
        <v>617</v>
      </c>
      <c r="K3885" s="383" t="s">
        <v>618</v>
      </c>
      <c r="L3885" s="384">
        <v>24376</v>
      </c>
      <c r="M3885" s="383" t="s">
        <v>638</v>
      </c>
      <c r="N3885" s="383" t="s">
        <v>620</v>
      </c>
      <c r="O3885" s="383" t="s">
        <v>230</v>
      </c>
    </row>
    <row r="3886" spans="1:15">
      <c r="A3886" s="385">
        <v>42067</v>
      </c>
      <c r="B3886" s="383" t="s">
        <v>663</v>
      </c>
      <c r="C3886" s="383" t="s">
        <v>664</v>
      </c>
      <c r="D3886" s="383" t="s">
        <v>22</v>
      </c>
      <c r="E3886" s="383" t="s">
        <v>665</v>
      </c>
      <c r="F3886" s="383" t="s">
        <v>10</v>
      </c>
      <c r="G3886" s="384">
        <v>28000</v>
      </c>
      <c r="H3886" s="383" t="s">
        <v>704</v>
      </c>
      <c r="I3886" s="383" t="s">
        <v>714</v>
      </c>
      <c r="J3886" s="383" t="s">
        <v>617</v>
      </c>
      <c r="K3886" s="383" t="s">
        <v>618</v>
      </c>
      <c r="L3886" s="384">
        <v>24394</v>
      </c>
      <c r="M3886" s="383" t="s">
        <v>638</v>
      </c>
      <c r="N3886" s="383" t="s">
        <v>620</v>
      </c>
      <c r="O3886" s="383" t="s">
        <v>230</v>
      </c>
    </row>
    <row r="3887" spans="1:15">
      <c r="A3887" s="385">
        <v>42068</v>
      </c>
      <c r="B3887" s="383" t="s">
        <v>663</v>
      </c>
      <c r="C3887" s="383" t="s">
        <v>664</v>
      </c>
      <c r="D3887" s="383" t="s">
        <v>22</v>
      </c>
      <c r="E3887" s="383" t="s">
        <v>665</v>
      </c>
      <c r="F3887" s="383" t="s">
        <v>10</v>
      </c>
      <c r="G3887" s="384">
        <v>28000</v>
      </c>
      <c r="H3887" s="383" t="s">
        <v>704</v>
      </c>
      <c r="I3887" s="383" t="s">
        <v>714</v>
      </c>
      <c r="J3887" s="383" t="s">
        <v>617</v>
      </c>
      <c r="K3887" s="383" t="s">
        <v>618</v>
      </c>
      <c r="L3887" s="384">
        <v>24965</v>
      </c>
      <c r="M3887" s="383" t="s">
        <v>638</v>
      </c>
      <c r="N3887" s="383" t="s">
        <v>620</v>
      </c>
      <c r="O3887" s="383" t="s">
        <v>230</v>
      </c>
    </row>
    <row r="3888" spans="1:15">
      <c r="A3888" s="385">
        <v>42069</v>
      </c>
      <c r="B3888" s="383" t="s">
        <v>663</v>
      </c>
      <c r="C3888" s="383" t="s">
        <v>664</v>
      </c>
      <c r="D3888" s="383" t="s">
        <v>22</v>
      </c>
      <c r="E3888" s="383" t="s">
        <v>665</v>
      </c>
      <c r="F3888" s="383" t="s">
        <v>10</v>
      </c>
      <c r="G3888" s="384">
        <v>28000</v>
      </c>
      <c r="H3888" s="383" t="s">
        <v>704</v>
      </c>
      <c r="I3888" s="383" t="s">
        <v>714</v>
      </c>
      <c r="J3888" s="383" t="s">
        <v>617</v>
      </c>
      <c r="K3888" s="383" t="s">
        <v>618</v>
      </c>
      <c r="L3888" s="384">
        <v>25035</v>
      </c>
      <c r="M3888" s="383" t="s">
        <v>638</v>
      </c>
      <c r="N3888" s="383" t="s">
        <v>620</v>
      </c>
      <c r="O3888" s="383" t="s">
        <v>230</v>
      </c>
    </row>
    <row r="3889" spans="1:15">
      <c r="A3889" s="385">
        <v>42070</v>
      </c>
      <c r="B3889" s="383" t="s">
        <v>663</v>
      </c>
      <c r="C3889" s="383" t="s">
        <v>664</v>
      </c>
      <c r="D3889" s="383" t="s">
        <v>22</v>
      </c>
      <c r="E3889" s="383" t="s">
        <v>665</v>
      </c>
      <c r="F3889" s="383" t="s">
        <v>10</v>
      </c>
      <c r="G3889" s="384">
        <v>28000</v>
      </c>
      <c r="H3889" s="383" t="s">
        <v>704</v>
      </c>
      <c r="I3889" s="383" t="s">
        <v>714</v>
      </c>
      <c r="J3889" s="383" t="s">
        <v>617</v>
      </c>
      <c r="K3889" s="383" t="s">
        <v>618</v>
      </c>
      <c r="L3889" s="384">
        <v>25532</v>
      </c>
      <c r="M3889" s="383" t="s">
        <v>638</v>
      </c>
      <c r="N3889" s="383" t="s">
        <v>620</v>
      </c>
      <c r="O3889" s="383" t="s">
        <v>230</v>
      </c>
    </row>
    <row r="3890" spans="1:15">
      <c r="A3890" s="385">
        <v>42071</v>
      </c>
      <c r="B3890" s="383" t="s">
        <v>663</v>
      </c>
      <c r="C3890" s="383" t="s">
        <v>664</v>
      </c>
      <c r="D3890" s="383" t="s">
        <v>22</v>
      </c>
      <c r="E3890" s="383" t="s">
        <v>665</v>
      </c>
      <c r="F3890" s="383" t="s">
        <v>10</v>
      </c>
      <c r="G3890" s="384">
        <v>28000</v>
      </c>
      <c r="H3890" s="383" t="s">
        <v>704</v>
      </c>
      <c r="I3890" s="383" t="s">
        <v>714</v>
      </c>
      <c r="J3890" s="383" t="s">
        <v>617</v>
      </c>
      <c r="K3890" s="383" t="s">
        <v>618</v>
      </c>
      <c r="L3890" s="384">
        <v>25875</v>
      </c>
      <c r="M3890" s="383" t="s">
        <v>638</v>
      </c>
      <c r="N3890" s="383" t="s">
        <v>620</v>
      </c>
      <c r="O3890" s="383" t="s">
        <v>230</v>
      </c>
    </row>
    <row r="3891" spans="1:15">
      <c r="A3891" s="385">
        <v>42072</v>
      </c>
      <c r="B3891" s="383" t="s">
        <v>663</v>
      </c>
      <c r="C3891" s="383" t="s">
        <v>664</v>
      </c>
      <c r="D3891" s="383" t="s">
        <v>22</v>
      </c>
      <c r="E3891" s="383" t="s">
        <v>665</v>
      </c>
      <c r="F3891" s="383" t="s">
        <v>10</v>
      </c>
      <c r="G3891" s="384">
        <v>28000</v>
      </c>
      <c r="H3891" s="383" t="s">
        <v>704</v>
      </c>
      <c r="I3891" s="383" t="s">
        <v>714</v>
      </c>
      <c r="J3891" s="383" t="s">
        <v>617</v>
      </c>
      <c r="K3891" s="383" t="s">
        <v>618</v>
      </c>
      <c r="L3891" s="384">
        <v>25875</v>
      </c>
      <c r="M3891" s="383" t="s">
        <v>638</v>
      </c>
      <c r="N3891" s="383" t="s">
        <v>620</v>
      </c>
      <c r="O3891" s="383" t="s">
        <v>230</v>
      </c>
    </row>
    <row r="3892" spans="1:15">
      <c r="A3892" s="385">
        <v>42073</v>
      </c>
      <c r="B3892" s="383" t="s">
        <v>663</v>
      </c>
      <c r="C3892" s="383" t="s">
        <v>664</v>
      </c>
      <c r="D3892" s="383" t="s">
        <v>22</v>
      </c>
      <c r="E3892" s="383" t="s">
        <v>665</v>
      </c>
      <c r="F3892" s="383" t="s">
        <v>10</v>
      </c>
      <c r="G3892" s="384">
        <v>28000</v>
      </c>
      <c r="H3892" s="383" t="s">
        <v>704</v>
      </c>
      <c r="I3892" s="383" t="s">
        <v>714</v>
      </c>
      <c r="J3892" s="383" t="s">
        <v>617</v>
      </c>
      <c r="K3892" s="383" t="s">
        <v>618</v>
      </c>
      <c r="L3892" s="384">
        <v>25875</v>
      </c>
      <c r="M3892" s="383" t="s">
        <v>638</v>
      </c>
      <c r="N3892" s="383" t="s">
        <v>620</v>
      </c>
      <c r="O3892" s="383" t="s">
        <v>230</v>
      </c>
    </row>
    <row r="3893" spans="1:15">
      <c r="A3893" s="385">
        <v>42074</v>
      </c>
      <c r="B3893" s="383" t="s">
        <v>663</v>
      </c>
      <c r="C3893" s="383" t="s">
        <v>664</v>
      </c>
      <c r="D3893" s="383" t="s">
        <v>22</v>
      </c>
      <c r="E3893" s="383" t="s">
        <v>665</v>
      </c>
      <c r="F3893" s="383" t="s">
        <v>10</v>
      </c>
      <c r="G3893" s="384">
        <v>28000</v>
      </c>
      <c r="H3893" s="383" t="s">
        <v>704</v>
      </c>
      <c r="I3893" s="383" t="s">
        <v>714</v>
      </c>
      <c r="J3893" s="383" t="s">
        <v>617</v>
      </c>
      <c r="K3893" s="383" t="s">
        <v>618</v>
      </c>
      <c r="L3893" s="384">
        <v>25875</v>
      </c>
      <c r="M3893" s="383" t="s">
        <v>638</v>
      </c>
      <c r="N3893" s="383" t="s">
        <v>620</v>
      </c>
      <c r="O3893" s="383" t="s">
        <v>230</v>
      </c>
    </row>
    <row r="3894" spans="1:15">
      <c r="A3894" s="385">
        <v>42075</v>
      </c>
      <c r="B3894" s="383" t="s">
        <v>663</v>
      </c>
      <c r="C3894" s="383" t="s">
        <v>664</v>
      </c>
      <c r="D3894" s="383" t="s">
        <v>22</v>
      </c>
      <c r="E3894" s="383" t="s">
        <v>665</v>
      </c>
      <c r="F3894" s="383" t="s">
        <v>10</v>
      </c>
      <c r="G3894" s="384">
        <v>28000</v>
      </c>
      <c r="H3894" s="383" t="s">
        <v>704</v>
      </c>
      <c r="I3894" s="383" t="s">
        <v>714</v>
      </c>
      <c r="J3894" s="383" t="s">
        <v>617</v>
      </c>
      <c r="K3894" s="383" t="s">
        <v>618</v>
      </c>
      <c r="L3894" s="384">
        <v>25875</v>
      </c>
      <c r="M3894" s="383" t="s">
        <v>639</v>
      </c>
      <c r="N3894" s="383" t="s">
        <v>620</v>
      </c>
      <c r="O3894" s="383" t="s">
        <v>230</v>
      </c>
    </row>
    <row r="3895" spans="1:15">
      <c r="A3895" s="385">
        <v>42076</v>
      </c>
      <c r="B3895" s="383" t="s">
        <v>663</v>
      </c>
      <c r="C3895" s="383" t="s">
        <v>664</v>
      </c>
      <c r="D3895" s="383" t="s">
        <v>22</v>
      </c>
      <c r="E3895" s="383" t="s">
        <v>665</v>
      </c>
      <c r="F3895" s="383" t="s">
        <v>10</v>
      </c>
      <c r="G3895" s="384">
        <v>28000</v>
      </c>
      <c r="H3895" s="383" t="s">
        <v>704</v>
      </c>
      <c r="I3895" s="383" t="s">
        <v>714</v>
      </c>
      <c r="J3895" s="383" t="s">
        <v>617</v>
      </c>
      <c r="K3895" s="383" t="s">
        <v>618</v>
      </c>
      <c r="L3895" s="384">
        <v>25875</v>
      </c>
      <c r="M3895" s="383" t="s">
        <v>639</v>
      </c>
      <c r="N3895" s="383" t="s">
        <v>620</v>
      </c>
      <c r="O3895" s="383" t="s">
        <v>230</v>
      </c>
    </row>
    <row r="3896" spans="1:15">
      <c r="A3896" s="385">
        <v>42077</v>
      </c>
      <c r="B3896" s="383" t="s">
        <v>663</v>
      </c>
      <c r="C3896" s="383" t="s">
        <v>664</v>
      </c>
      <c r="D3896" s="383" t="s">
        <v>22</v>
      </c>
      <c r="E3896" s="383" t="s">
        <v>665</v>
      </c>
      <c r="F3896" s="383" t="s">
        <v>10</v>
      </c>
      <c r="G3896" s="384">
        <v>28000</v>
      </c>
      <c r="H3896" s="383" t="s">
        <v>704</v>
      </c>
      <c r="I3896" s="383" t="s">
        <v>714</v>
      </c>
      <c r="J3896" s="383" t="s">
        <v>617</v>
      </c>
      <c r="K3896" s="383" t="s">
        <v>618</v>
      </c>
      <c r="L3896" s="384">
        <v>25875</v>
      </c>
      <c r="M3896" s="383" t="s">
        <v>639</v>
      </c>
      <c r="N3896" s="383" t="s">
        <v>620</v>
      </c>
      <c r="O3896" s="383" t="s">
        <v>230</v>
      </c>
    </row>
    <row r="3897" spans="1:15">
      <c r="A3897" s="385">
        <v>42078</v>
      </c>
      <c r="B3897" s="383" t="s">
        <v>663</v>
      </c>
      <c r="C3897" s="383" t="s">
        <v>664</v>
      </c>
      <c r="D3897" s="383" t="s">
        <v>22</v>
      </c>
      <c r="E3897" s="383" t="s">
        <v>665</v>
      </c>
      <c r="F3897" s="383" t="s">
        <v>10</v>
      </c>
      <c r="G3897" s="384">
        <v>28000</v>
      </c>
      <c r="H3897" s="383" t="s">
        <v>704</v>
      </c>
      <c r="I3897" s="383" t="s">
        <v>714</v>
      </c>
      <c r="J3897" s="383" t="s">
        <v>617</v>
      </c>
      <c r="K3897" s="383" t="s">
        <v>618</v>
      </c>
      <c r="L3897" s="384">
        <v>25875</v>
      </c>
      <c r="M3897" s="383" t="s">
        <v>639</v>
      </c>
      <c r="N3897" s="383" t="s">
        <v>620</v>
      </c>
      <c r="O3897" s="383" t="s">
        <v>230</v>
      </c>
    </row>
    <row r="3898" spans="1:15">
      <c r="A3898" s="385">
        <v>42079</v>
      </c>
      <c r="B3898" s="383" t="s">
        <v>663</v>
      </c>
      <c r="C3898" s="383" t="s">
        <v>664</v>
      </c>
      <c r="D3898" s="383" t="s">
        <v>22</v>
      </c>
      <c r="E3898" s="383" t="s">
        <v>665</v>
      </c>
      <c r="F3898" s="383" t="s">
        <v>10</v>
      </c>
      <c r="G3898" s="384">
        <v>28000</v>
      </c>
      <c r="H3898" s="383" t="s">
        <v>704</v>
      </c>
      <c r="I3898" s="383" t="s">
        <v>714</v>
      </c>
      <c r="J3898" s="383" t="s">
        <v>617</v>
      </c>
      <c r="K3898" s="383" t="s">
        <v>618</v>
      </c>
      <c r="L3898" s="384">
        <v>25875</v>
      </c>
      <c r="M3898" s="383" t="s">
        <v>639</v>
      </c>
      <c r="N3898" s="383" t="s">
        <v>620</v>
      </c>
      <c r="O3898" s="383" t="s">
        <v>230</v>
      </c>
    </row>
    <row r="3899" spans="1:15">
      <c r="A3899" s="385">
        <v>42080</v>
      </c>
      <c r="B3899" s="383" t="s">
        <v>663</v>
      </c>
      <c r="C3899" s="383" t="s">
        <v>664</v>
      </c>
      <c r="D3899" s="383" t="s">
        <v>22</v>
      </c>
      <c r="E3899" s="383" t="s">
        <v>665</v>
      </c>
      <c r="F3899" s="383" t="s">
        <v>10</v>
      </c>
      <c r="G3899" s="384">
        <v>28000</v>
      </c>
      <c r="H3899" s="383" t="s">
        <v>704</v>
      </c>
      <c r="I3899" s="383" t="s">
        <v>714</v>
      </c>
      <c r="J3899" s="383" t="s">
        <v>617</v>
      </c>
      <c r="K3899" s="383" t="s">
        <v>618</v>
      </c>
      <c r="L3899" s="384">
        <v>25875</v>
      </c>
      <c r="M3899" s="383" t="s">
        <v>639</v>
      </c>
      <c r="N3899" s="383" t="s">
        <v>620</v>
      </c>
      <c r="O3899" s="383" t="s">
        <v>230</v>
      </c>
    </row>
    <row r="3900" spans="1:15">
      <c r="A3900" s="385">
        <v>42081</v>
      </c>
      <c r="B3900" s="383" t="s">
        <v>663</v>
      </c>
      <c r="C3900" s="383" t="s">
        <v>664</v>
      </c>
      <c r="D3900" s="383" t="s">
        <v>22</v>
      </c>
      <c r="E3900" s="383" t="s">
        <v>665</v>
      </c>
      <c r="F3900" s="383" t="s">
        <v>10</v>
      </c>
      <c r="G3900" s="384">
        <v>28000</v>
      </c>
      <c r="H3900" s="383" t="s">
        <v>704</v>
      </c>
      <c r="I3900" s="383" t="s">
        <v>714</v>
      </c>
      <c r="J3900" s="383" t="s">
        <v>617</v>
      </c>
      <c r="K3900" s="383" t="s">
        <v>618</v>
      </c>
      <c r="L3900" s="384">
        <v>26170</v>
      </c>
      <c r="M3900" s="383" t="s">
        <v>640</v>
      </c>
      <c r="N3900" s="383" t="s">
        <v>620</v>
      </c>
      <c r="O3900" s="383" t="s">
        <v>230</v>
      </c>
    </row>
    <row r="3901" spans="1:15">
      <c r="A3901" s="385">
        <v>42082</v>
      </c>
      <c r="B3901" s="383" t="s">
        <v>663</v>
      </c>
      <c r="C3901" s="383" t="s">
        <v>664</v>
      </c>
      <c r="D3901" s="383" t="s">
        <v>22</v>
      </c>
      <c r="E3901" s="383" t="s">
        <v>665</v>
      </c>
      <c r="F3901" s="383" t="s">
        <v>10</v>
      </c>
      <c r="G3901" s="384">
        <v>28000</v>
      </c>
      <c r="H3901" s="383" t="s">
        <v>704</v>
      </c>
      <c r="I3901" s="383" t="s">
        <v>714</v>
      </c>
      <c r="J3901" s="383" t="s">
        <v>617</v>
      </c>
      <c r="K3901" s="383" t="s">
        <v>618</v>
      </c>
      <c r="L3901" s="384">
        <v>26691</v>
      </c>
      <c r="M3901" s="383" t="s">
        <v>640</v>
      </c>
      <c r="N3901" s="383" t="s">
        <v>620</v>
      </c>
      <c r="O3901" s="383" t="s">
        <v>230</v>
      </c>
    </row>
    <row r="3902" spans="1:15">
      <c r="A3902" s="385">
        <v>42083</v>
      </c>
      <c r="B3902" s="383" t="s">
        <v>663</v>
      </c>
      <c r="C3902" s="383" t="s">
        <v>664</v>
      </c>
      <c r="D3902" s="383" t="s">
        <v>22</v>
      </c>
      <c r="E3902" s="383" t="s">
        <v>665</v>
      </c>
      <c r="F3902" s="383" t="s">
        <v>10</v>
      </c>
      <c r="G3902" s="384">
        <v>28000</v>
      </c>
      <c r="H3902" s="383" t="s">
        <v>704</v>
      </c>
      <c r="I3902" s="383" t="s">
        <v>714</v>
      </c>
      <c r="J3902" s="383" t="s">
        <v>617</v>
      </c>
      <c r="K3902" s="383" t="s">
        <v>618</v>
      </c>
      <c r="L3902" s="384">
        <v>27235</v>
      </c>
      <c r="M3902" s="383" t="s">
        <v>640</v>
      </c>
      <c r="N3902" s="383" t="s">
        <v>620</v>
      </c>
      <c r="O3902" s="383" t="s">
        <v>230</v>
      </c>
    </row>
    <row r="3903" spans="1:15">
      <c r="A3903" s="385">
        <v>42084</v>
      </c>
      <c r="B3903" s="383" t="s">
        <v>663</v>
      </c>
      <c r="C3903" s="383" t="s">
        <v>664</v>
      </c>
      <c r="D3903" s="383" t="s">
        <v>22</v>
      </c>
      <c r="E3903" s="383" t="s">
        <v>665</v>
      </c>
      <c r="F3903" s="383" t="s">
        <v>10</v>
      </c>
      <c r="G3903" s="384">
        <v>28000</v>
      </c>
      <c r="H3903" s="383" t="s">
        <v>704</v>
      </c>
      <c r="I3903" s="383" t="s">
        <v>714</v>
      </c>
      <c r="J3903" s="383" t="s">
        <v>617</v>
      </c>
      <c r="K3903" s="383" t="s">
        <v>618</v>
      </c>
      <c r="L3903" s="384">
        <v>27710</v>
      </c>
      <c r="M3903" s="383" t="s">
        <v>640</v>
      </c>
      <c r="N3903" s="383" t="s">
        <v>620</v>
      </c>
      <c r="O3903" s="383" t="s">
        <v>230</v>
      </c>
    </row>
    <row r="3904" spans="1:15">
      <c r="A3904" s="385">
        <v>42085</v>
      </c>
      <c r="B3904" s="383" t="s">
        <v>663</v>
      </c>
      <c r="C3904" s="383" t="s">
        <v>664</v>
      </c>
      <c r="D3904" s="383" t="s">
        <v>22</v>
      </c>
      <c r="E3904" s="383" t="s">
        <v>665</v>
      </c>
      <c r="F3904" s="383" t="s">
        <v>10</v>
      </c>
      <c r="G3904" s="384">
        <v>28000</v>
      </c>
      <c r="H3904" s="383" t="s">
        <v>704</v>
      </c>
      <c r="I3904" s="383" t="s">
        <v>714</v>
      </c>
      <c r="J3904" s="383" t="s">
        <v>617</v>
      </c>
      <c r="K3904" s="383" t="s">
        <v>618</v>
      </c>
      <c r="L3904" s="384">
        <v>27741</v>
      </c>
      <c r="M3904" s="383" t="s">
        <v>640</v>
      </c>
      <c r="N3904" s="383" t="s">
        <v>620</v>
      </c>
      <c r="O3904" s="383" t="s">
        <v>230</v>
      </c>
    </row>
    <row r="3905" spans="1:15">
      <c r="A3905" s="385">
        <v>42086</v>
      </c>
      <c r="B3905" s="383" t="s">
        <v>663</v>
      </c>
      <c r="C3905" s="383" t="s">
        <v>664</v>
      </c>
      <c r="D3905" s="383" t="s">
        <v>22</v>
      </c>
      <c r="E3905" s="383" t="s">
        <v>665</v>
      </c>
      <c r="F3905" s="383" t="s">
        <v>10</v>
      </c>
      <c r="G3905" s="384">
        <v>28000</v>
      </c>
      <c r="H3905" s="383" t="s">
        <v>704</v>
      </c>
      <c r="I3905" s="383" t="s">
        <v>714</v>
      </c>
      <c r="J3905" s="383" t="s">
        <v>617</v>
      </c>
      <c r="K3905" s="383" t="s">
        <v>618</v>
      </c>
      <c r="L3905" s="384">
        <v>27741</v>
      </c>
      <c r="M3905" s="383" t="s">
        <v>640</v>
      </c>
      <c r="N3905" s="383" t="s">
        <v>620</v>
      </c>
      <c r="O3905" s="383" t="s">
        <v>230</v>
      </c>
    </row>
    <row r="3906" spans="1:15">
      <c r="A3906" s="385">
        <v>42087</v>
      </c>
      <c r="B3906" s="383" t="s">
        <v>663</v>
      </c>
      <c r="C3906" s="383" t="s">
        <v>664</v>
      </c>
      <c r="D3906" s="383" t="s">
        <v>22</v>
      </c>
      <c r="E3906" s="383" t="s">
        <v>665</v>
      </c>
      <c r="F3906" s="383" t="s">
        <v>10</v>
      </c>
      <c r="G3906" s="384">
        <v>28000</v>
      </c>
      <c r="H3906" s="383" t="s">
        <v>704</v>
      </c>
      <c r="I3906" s="383" t="s">
        <v>714</v>
      </c>
      <c r="J3906" s="383" t="s">
        <v>617</v>
      </c>
      <c r="K3906" s="383" t="s">
        <v>618</v>
      </c>
      <c r="L3906" s="384">
        <v>27741</v>
      </c>
      <c r="M3906" s="383" t="s">
        <v>640</v>
      </c>
      <c r="N3906" s="383" t="s">
        <v>620</v>
      </c>
      <c r="O3906" s="383" t="s">
        <v>230</v>
      </c>
    </row>
    <row r="3907" spans="1:15">
      <c r="A3907" s="385">
        <v>42088</v>
      </c>
      <c r="B3907" s="383" t="s">
        <v>739</v>
      </c>
      <c r="C3907" s="383" t="s">
        <v>8</v>
      </c>
      <c r="D3907" s="383" t="s">
        <v>36</v>
      </c>
      <c r="E3907" s="383" t="s">
        <v>740</v>
      </c>
      <c r="F3907" s="383" t="s">
        <v>10</v>
      </c>
      <c r="G3907" s="384">
        <v>7490</v>
      </c>
      <c r="H3907" s="383" t="s">
        <v>741</v>
      </c>
      <c r="I3907" s="383" t="s">
        <v>742</v>
      </c>
      <c r="J3907" s="383" t="s">
        <v>617</v>
      </c>
      <c r="K3907" s="383" t="s">
        <v>618</v>
      </c>
      <c r="L3907" s="384">
        <v>27741</v>
      </c>
      <c r="M3907" s="383" t="s">
        <v>640</v>
      </c>
      <c r="N3907" s="383" t="s">
        <v>620</v>
      </c>
      <c r="O3907" s="383" t="s">
        <v>230</v>
      </c>
    </row>
    <row r="3908" spans="1:15">
      <c r="A3908" s="385">
        <v>42089</v>
      </c>
      <c r="B3908" s="383" t="s">
        <v>663</v>
      </c>
      <c r="C3908" s="383" t="s">
        <v>664</v>
      </c>
      <c r="D3908" s="383" t="s">
        <v>22</v>
      </c>
      <c r="E3908" s="383" t="s">
        <v>665</v>
      </c>
      <c r="F3908" s="383" t="s">
        <v>10</v>
      </c>
      <c r="G3908" s="384">
        <v>28000</v>
      </c>
      <c r="H3908" s="383" t="s">
        <v>704</v>
      </c>
      <c r="I3908" s="383" t="s">
        <v>714</v>
      </c>
      <c r="J3908" s="383" t="s">
        <v>617</v>
      </c>
      <c r="K3908" s="383" t="s">
        <v>618</v>
      </c>
      <c r="L3908" s="384">
        <v>27741</v>
      </c>
      <c r="M3908" s="383" t="s">
        <v>640</v>
      </c>
      <c r="N3908" s="383" t="s">
        <v>620</v>
      </c>
      <c r="O3908" s="383" t="s">
        <v>230</v>
      </c>
    </row>
    <row r="3909" spans="1:15">
      <c r="A3909" s="385">
        <v>42090</v>
      </c>
      <c r="B3909" s="383" t="s">
        <v>663</v>
      </c>
      <c r="C3909" s="383" t="s">
        <v>664</v>
      </c>
      <c r="D3909" s="383" t="s">
        <v>22</v>
      </c>
      <c r="E3909" s="383" t="s">
        <v>665</v>
      </c>
      <c r="F3909" s="383" t="s">
        <v>10</v>
      </c>
      <c r="G3909" s="384">
        <v>28000</v>
      </c>
      <c r="H3909" s="383" t="s">
        <v>704</v>
      </c>
      <c r="I3909" s="383" t="s">
        <v>714</v>
      </c>
      <c r="J3909" s="383" t="s">
        <v>617</v>
      </c>
      <c r="K3909" s="383" t="s">
        <v>618</v>
      </c>
      <c r="L3909" s="384">
        <v>27741</v>
      </c>
      <c r="M3909" s="383" t="s">
        <v>640</v>
      </c>
      <c r="N3909" s="383" t="s">
        <v>620</v>
      </c>
      <c r="O3909" s="383" t="s">
        <v>230</v>
      </c>
    </row>
    <row r="3910" spans="1:15">
      <c r="A3910" s="385">
        <v>42091</v>
      </c>
      <c r="B3910" s="383" t="s">
        <v>663</v>
      </c>
      <c r="C3910" s="383" t="s">
        <v>664</v>
      </c>
      <c r="D3910" s="383" t="s">
        <v>22</v>
      </c>
      <c r="E3910" s="383" t="s">
        <v>665</v>
      </c>
      <c r="F3910" s="383" t="s">
        <v>10</v>
      </c>
      <c r="G3910" s="384">
        <v>28000</v>
      </c>
      <c r="H3910" s="383" t="s">
        <v>704</v>
      </c>
      <c r="I3910" s="383" t="s">
        <v>714</v>
      </c>
      <c r="J3910" s="383" t="s">
        <v>617</v>
      </c>
      <c r="K3910" s="383" t="s">
        <v>618</v>
      </c>
      <c r="L3910" s="384">
        <v>27741</v>
      </c>
      <c r="M3910" s="383" t="s">
        <v>641</v>
      </c>
      <c r="N3910" s="383" t="s">
        <v>620</v>
      </c>
      <c r="O3910" s="383" t="s">
        <v>230</v>
      </c>
    </row>
    <row r="3911" spans="1:15">
      <c r="A3911" s="385">
        <v>42092</v>
      </c>
      <c r="B3911" s="383" t="s">
        <v>663</v>
      </c>
      <c r="C3911" s="383" t="s">
        <v>664</v>
      </c>
      <c r="D3911" s="383" t="s">
        <v>22</v>
      </c>
      <c r="E3911" s="383" t="s">
        <v>665</v>
      </c>
      <c r="F3911" s="383" t="s">
        <v>10</v>
      </c>
      <c r="G3911" s="384">
        <v>28000</v>
      </c>
      <c r="H3911" s="383" t="s">
        <v>704</v>
      </c>
      <c r="I3911" s="383" t="s">
        <v>714</v>
      </c>
      <c r="J3911" s="383" t="s">
        <v>617</v>
      </c>
      <c r="K3911" s="383" t="s">
        <v>618</v>
      </c>
      <c r="L3911" s="384">
        <v>27741</v>
      </c>
      <c r="M3911" s="383" t="s">
        <v>641</v>
      </c>
      <c r="N3911" s="383" t="s">
        <v>620</v>
      </c>
      <c r="O3911" s="383" t="s">
        <v>230</v>
      </c>
    </row>
    <row r="3912" spans="1:15">
      <c r="A3912" s="385">
        <v>42093</v>
      </c>
      <c r="B3912" s="383" t="s">
        <v>663</v>
      </c>
      <c r="C3912" s="383" t="s">
        <v>664</v>
      </c>
      <c r="D3912" s="383" t="s">
        <v>22</v>
      </c>
      <c r="E3912" s="383" t="s">
        <v>665</v>
      </c>
      <c r="F3912" s="383" t="s">
        <v>10</v>
      </c>
      <c r="G3912" s="384">
        <v>28000</v>
      </c>
      <c r="H3912" s="383" t="s">
        <v>704</v>
      </c>
      <c r="I3912" s="383" t="s">
        <v>714</v>
      </c>
      <c r="J3912" s="383" t="s">
        <v>617</v>
      </c>
      <c r="K3912" s="383" t="s">
        <v>618</v>
      </c>
      <c r="L3912" s="384">
        <v>27741</v>
      </c>
      <c r="M3912" s="383" t="s">
        <v>641</v>
      </c>
      <c r="N3912" s="383" t="s">
        <v>620</v>
      </c>
      <c r="O3912" s="383" t="s">
        <v>230</v>
      </c>
    </row>
    <row r="3913" spans="1:15">
      <c r="A3913" s="385">
        <v>42094</v>
      </c>
      <c r="B3913" s="383" t="s">
        <v>663</v>
      </c>
      <c r="C3913" s="383" t="s">
        <v>664</v>
      </c>
      <c r="D3913" s="383" t="s">
        <v>22</v>
      </c>
      <c r="E3913" s="383" t="s">
        <v>665</v>
      </c>
      <c r="F3913" s="383" t="s">
        <v>10</v>
      </c>
      <c r="G3913" s="384">
        <v>28000</v>
      </c>
      <c r="H3913" s="383" t="s">
        <v>704</v>
      </c>
      <c r="I3913" s="383" t="s">
        <v>714</v>
      </c>
      <c r="J3913" s="383" t="s">
        <v>617</v>
      </c>
      <c r="K3913" s="383" t="s">
        <v>618</v>
      </c>
      <c r="L3913" s="384">
        <v>27741</v>
      </c>
      <c r="M3913" s="383" t="s">
        <v>641</v>
      </c>
      <c r="N3913" s="383" t="s">
        <v>620</v>
      </c>
      <c r="O3913" s="383" t="s">
        <v>230</v>
      </c>
    </row>
    <row r="3914" spans="1:15">
      <c r="A3914" s="385">
        <v>42095</v>
      </c>
      <c r="B3914" s="383" t="s">
        <v>663</v>
      </c>
      <c r="C3914" s="383" t="s">
        <v>664</v>
      </c>
      <c r="D3914" s="383" t="s">
        <v>22</v>
      </c>
      <c r="E3914" s="383" t="s">
        <v>665</v>
      </c>
      <c r="F3914" s="383" t="s">
        <v>10</v>
      </c>
      <c r="G3914" s="384">
        <v>28000</v>
      </c>
      <c r="H3914" s="383" t="s">
        <v>704</v>
      </c>
      <c r="I3914" s="383" t="s">
        <v>714</v>
      </c>
      <c r="J3914" s="383" t="s">
        <v>617</v>
      </c>
      <c r="K3914" s="383" t="s">
        <v>618</v>
      </c>
      <c r="L3914" s="384">
        <v>27741</v>
      </c>
      <c r="M3914" s="383" t="s">
        <v>641</v>
      </c>
      <c r="N3914" s="383" t="s">
        <v>620</v>
      </c>
      <c r="O3914" s="383" t="s">
        <v>230</v>
      </c>
    </row>
    <row r="3915" spans="1:15">
      <c r="A3915" s="385">
        <v>42098</v>
      </c>
      <c r="B3915" s="383" t="s">
        <v>11</v>
      </c>
      <c r="C3915" s="383" t="s">
        <v>12</v>
      </c>
      <c r="D3915" s="383" t="s">
        <v>13</v>
      </c>
      <c r="E3915" s="383" t="s">
        <v>678</v>
      </c>
      <c r="F3915" s="383" t="s">
        <v>10</v>
      </c>
      <c r="G3915" s="384">
        <v>1700</v>
      </c>
      <c r="H3915" s="383" t="s">
        <v>751</v>
      </c>
      <c r="I3915" s="383" t="s">
        <v>752</v>
      </c>
      <c r="J3915" s="383" t="s">
        <v>617</v>
      </c>
      <c r="K3915" s="383" t="s">
        <v>618</v>
      </c>
      <c r="L3915" s="384">
        <v>27751</v>
      </c>
      <c r="M3915" s="383" t="s">
        <v>641</v>
      </c>
      <c r="N3915" s="383" t="s">
        <v>620</v>
      </c>
      <c r="O3915" s="383" t="s">
        <v>230</v>
      </c>
    </row>
    <row r="3916" spans="1:15">
      <c r="A3916" s="385">
        <v>42116</v>
      </c>
      <c r="B3916" s="383" t="s">
        <v>739</v>
      </c>
      <c r="C3916" s="383" t="s">
        <v>8</v>
      </c>
      <c r="D3916" s="383" t="s">
        <v>36</v>
      </c>
      <c r="E3916" s="383" t="s">
        <v>740</v>
      </c>
      <c r="F3916" s="383" t="s">
        <v>10</v>
      </c>
      <c r="G3916" s="384">
        <v>9298</v>
      </c>
      <c r="H3916" s="383" t="s">
        <v>741</v>
      </c>
      <c r="I3916" s="383" t="s">
        <v>745</v>
      </c>
      <c r="J3916" s="383" t="s">
        <v>617</v>
      </c>
      <c r="K3916" s="383" t="s">
        <v>618</v>
      </c>
      <c r="L3916" s="384">
        <v>30780</v>
      </c>
      <c r="M3916" s="383" t="s">
        <v>643</v>
      </c>
      <c r="N3916" s="383" t="s">
        <v>620</v>
      </c>
      <c r="O3916" s="383" t="s">
        <v>230</v>
      </c>
    </row>
    <row r="3917" spans="1:15">
      <c r="A3917" s="385">
        <v>42117</v>
      </c>
      <c r="B3917" s="383" t="s">
        <v>11</v>
      </c>
      <c r="C3917" s="383" t="s">
        <v>12</v>
      </c>
      <c r="D3917" s="383" t="s">
        <v>13</v>
      </c>
      <c r="E3917" s="383" t="s">
        <v>678</v>
      </c>
      <c r="F3917" s="383" t="s">
        <v>10</v>
      </c>
      <c r="G3917" s="384">
        <v>561</v>
      </c>
      <c r="H3917" s="383" t="s">
        <v>743</v>
      </c>
      <c r="I3917" s="383" t="s">
        <v>744</v>
      </c>
      <c r="J3917" s="383" t="s">
        <v>617</v>
      </c>
      <c r="K3917" s="383" t="s">
        <v>618</v>
      </c>
      <c r="L3917" s="384">
        <v>30780</v>
      </c>
      <c r="M3917" s="383" t="s">
        <v>643</v>
      </c>
      <c r="N3917" s="383" t="s">
        <v>620</v>
      </c>
      <c r="O3917" s="383" t="s">
        <v>230</v>
      </c>
    </row>
    <row r="3918" spans="1:15">
      <c r="A3918" s="385">
        <v>42118</v>
      </c>
      <c r="B3918" s="383" t="s">
        <v>11</v>
      </c>
      <c r="C3918" s="383" t="s">
        <v>12</v>
      </c>
      <c r="D3918" s="383" t="s">
        <v>13</v>
      </c>
      <c r="E3918" s="383" t="s">
        <v>678</v>
      </c>
      <c r="F3918" s="383" t="s">
        <v>10</v>
      </c>
      <c r="G3918" s="384">
        <v>561</v>
      </c>
      <c r="H3918" s="383" t="s">
        <v>743</v>
      </c>
      <c r="I3918" s="383" t="s">
        <v>744</v>
      </c>
      <c r="J3918" s="383" t="s">
        <v>617</v>
      </c>
      <c r="K3918" s="383" t="s">
        <v>618</v>
      </c>
      <c r="L3918" s="384">
        <v>30780</v>
      </c>
      <c r="M3918" s="383" t="s">
        <v>643</v>
      </c>
      <c r="N3918" s="383" t="s">
        <v>620</v>
      </c>
      <c r="O3918" s="383" t="s">
        <v>230</v>
      </c>
    </row>
    <row r="3919" spans="1:15">
      <c r="A3919" s="385">
        <v>42119</v>
      </c>
      <c r="B3919" s="383" t="s">
        <v>646</v>
      </c>
      <c r="C3919" s="383" t="s">
        <v>8</v>
      </c>
      <c r="D3919" s="383" t="s">
        <v>32</v>
      </c>
      <c r="E3919" s="383" t="s">
        <v>647</v>
      </c>
      <c r="F3919" s="383" t="s">
        <v>10</v>
      </c>
      <c r="G3919" s="384">
        <v>1618</v>
      </c>
      <c r="H3919" s="383" t="s">
        <v>747</v>
      </c>
      <c r="I3919" s="383" t="s">
        <v>748</v>
      </c>
      <c r="J3919" s="383" t="s">
        <v>617</v>
      </c>
      <c r="K3919" s="383" t="s">
        <v>618</v>
      </c>
      <c r="L3919" s="384">
        <v>30780</v>
      </c>
      <c r="M3919" s="383" t="s">
        <v>643</v>
      </c>
      <c r="N3919" s="383" t="s">
        <v>620</v>
      </c>
      <c r="O3919" s="383" t="s">
        <v>230</v>
      </c>
    </row>
    <row r="3920" spans="1:15">
      <c r="A3920" s="385">
        <v>42120</v>
      </c>
      <c r="B3920" s="383" t="s">
        <v>646</v>
      </c>
      <c r="C3920" s="383" t="s">
        <v>8</v>
      </c>
      <c r="D3920" s="383" t="s">
        <v>32</v>
      </c>
      <c r="E3920" s="383" t="s">
        <v>647</v>
      </c>
      <c r="F3920" s="383" t="s">
        <v>10</v>
      </c>
      <c r="G3920" s="384">
        <v>1618</v>
      </c>
      <c r="H3920" s="383" t="s">
        <v>747</v>
      </c>
      <c r="I3920" s="383" t="s">
        <v>748</v>
      </c>
      <c r="J3920" s="383" t="s">
        <v>617</v>
      </c>
      <c r="K3920" s="383" t="s">
        <v>618</v>
      </c>
      <c r="L3920" s="384">
        <v>30780</v>
      </c>
      <c r="M3920" s="383" t="s">
        <v>643</v>
      </c>
      <c r="N3920" s="383" t="s">
        <v>620</v>
      </c>
      <c r="O3920" s="383" t="s">
        <v>230</v>
      </c>
    </row>
    <row r="3921" spans="1:15">
      <c r="A3921" s="385">
        <v>42121</v>
      </c>
      <c r="B3921" s="383" t="s">
        <v>11</v>
      </c>
      <c r="C3921" s="383" t="s">
        <v>12</v>
      </c>
      <c r="D3921" s="383" t="s">
        <v>13</v>
      </c>
      <c r="E3921" s="383" t="s">
        <v>678</v>
      </c>
      <c r="F3921" s="383" t="s">
        <v>10</v>
      </c>
      <c r="G3921" s="384">
        <v>561</v>
      </c>
      <c r="H3921" s="383" t="s">
        <v>743</v>
      </c>
      <c r="I3921" s="383" t="s">
        <v>744</v>
      </c>
      <c r="J3921" s="383" t="s">
        <v>617</v>
      </c>
      <c r="K3921" s="383" t="s">
        <v>618</v>
      </c>
      <c r="L3921" s="384">
        <v>30780</v>
      </c>
      <c r="M3921" s="383" t="s">
        <v>643</v>
      </c>
      <c r="N3921" s="383" t="s">
        <v>620</v>
      </c>
      <c r="O3921" s="383" t="s">
        <v>230</v>
      </c>
    </row>
    <row r="3922" spans="1:15">
      <c r="A3922" s="385">
        <v>42122</v>
      </c>
      <c r="B3922" s="383" t="s">
        <v>646</v>
      </c>
      <c r="C3922" s="383" t="s">
        <v>8</v>
      </c>
      <c r="D3922" s="383" t="s">
        <v>32</v>
      </c>
      <c r="E3922" s="383" t="s">
        <v>647</v>
      </c>
      <c r="F3922" s="383" t="s">
        <v>10</v>
      </c>
      <c r="G3922" s="384">
        <v>1618</v>
      </c>
      <c r="H3922" s="383" t="s">
        <v>747</v>
      </c>
      <c r="I3922" s="383" t="s">
        <v>748</v>
      </c>
      <c r="J3922" s="383" t="s">
        <v>617</v>
      </c>
      <c r="K3922" s="383" t="s">
        <v>618</v>
      </c>
      <c r="L3922" s="384">
        <v>30780</v>
      </c>
      <c r="M3922" s="383" t="s">
        <v>643</v>
      </c>
      <c r="N3922" s="383" t="s">
        <v>620</v>
      </c>
      <c r="O3922" s="383" t="s">
        <v>230</v>
      </c>
    </row>
    <row r="3923" spans="1:15">
      <c r="A3923" s="385">
        <v>42123</v>
      </c>
      <c r="B3923" s="383" t="s">
        <v>739</v>
      </c>
      <c r="C3923" s="383" t="s">
        <v>8</v>
      </c>
      <c r="D3923" s="383" t="s">
        <v>36</v>
      </c>
      <c r="E3923" s="383" t="s">
        <v>740</v>
      </c>
      <c r="F3923" s="383" t="s">
        <v>10</v>
      </c>
      <c r="G3923" s="384">
        <v>4084</v>
      </c>
      <c r="H3923" s="383" t="s">
        <v>741</v>
      </c>
      <c r="I3923" s="383" t="s">
        <v>745</v>
      </c>
      <c r="J3923" s="383" t="s">
        <v>617</v>
      </c>
      <c r="K3923" s="383" t="s">
        <v>618</v>
      </c>
      <c r="L3923" s="384">
        <v>30780</v>
      </c>
      <c r="M3923" s="383" t="s">
        <v>643</v>
      </c>
      <c r="N3923" s="383" t="s">
        <v>620</v>
      </c>
      <c r="O3923" s="383" t="s">
        <v>230</v>
      </c>
    </row>
    <row r="3924" spans="1:15">
      <c r="A3924" s="385">
        <v>42124</v>
      </c>
      <c r="B3924" s="383" t="s">
        <v>646</v>
      </c>
      <c r="C3924" s="383" t="s">
        <v>8</v>
      </c>
      <c r="D3924" s="383" t="s">
        <v>32</v>
      </c>
      <c r="E3924" s="383" t="s">
        <v>647</v>
      </c>
      <c r="F3924" s="383" t="s">
        <v>10</v>
      </c>
      <c r="G3924" s="384">
        <v>1618</v>
      </c>
      <c r="H3924" s="383" t="s">
        <v>747</v>
      </c>
      <c r="I3924" s="383" t="s">
        <v>748</v>
      </c>
      <c r="J3924" s="383" t="s">
        <v>617</v>
      </c>
      <c r="K3924" s="383" t="s">
        <v>618</v>
      </c>
      <c r="L3924" s="384">
        <v>30780</v>
      </c>
      <c r="M3924" s="383" t="s">
        <v>643</v>
      </c>
      <c r="N3924" s="383" t="s">
        <v>620</v>
      </c>
      <c r="O3924" s="383" t="s">
        <v>230</v>
      </c>
    </row>
    <row r="3925" spans="1:15">
      <c r="A3925" s="385">
        <v>42125</v>
      </c>
      <c r="B3925" s="383" t="s">
        <v>739</v>
      </c>
      <c r="C3925" s="383" t="s">
        <v>8</v>
      </c>
      <c r="D3925" s="383" t="s">
        <v>36</v>
      </c>
      <c r="E3925" s="383" t="s">
        <v>740</v>
      </c>
      <c r="F3925" s="383" t="s">
        <v>10</v>
      </c>
      <c r="G3925" s="384">
        <v>4084</v>
      </c>
      <c r="H3925" s="383" t="s">
        <v>741</v>
      </c>
      <c r="I3925" s="383" t="s">
        <v>745</v>
      </c>
      <c r="J3925" s="383" t="s">
        <v>617</v>
      </c>
      <c r="K3925" s="383" t="s">
        <v>618</v>
      </c>
      <c r="L3925" s="384">
        <v>30780</v>
      </c>
      <c r="M3925" s="383" t="s">
        <v>643</v>
      </c>
      <c r="N3925" s="383" t="s">
        <v>620</v>
      </c>
      <c r="O3925" s="383" t="s">
        <v>230</v>
      </c>
    </row>
    <row r="3926" spans="1:15">
      <c r="A3926" s="385">
        <v>42126</v>
      </c>
      <c r="B3926" s="383" t="s">
        <v>11</v>
      </c>
      <c r="C3926" s="383" t="s">
        <v>12</v>
      </c>
      <c r="D3926" s="383" t="s">
        <v>13</v>
      </c>
      <c r="E3926" s="383" t="s">
        <v>678</v>
      </c>
      <c r="F3926" s="383" t="s">
        <v>10</v>
      </c>
      <c r="G3926" s="384">
        <v>410</v>
      </c>
      <c r="H3926" s="383" t="s">
        <v>743</v>
      </c>
      <c r="I3926" s="383" t="s">
        <v>744</v>
      </c>
      <c r="J3926" s="383" t="s">
        <v>617</v>
      </c>
      <c r="K3926" s="383" t="s">
        <v>618</v>
      </c>
      <c r="L3926" s="384">
        <v>30780</v>
      </c>
      <c r="M3926" s="383" t="s">
        <v>643</v>
      </c>
      <c r="N3926" s="383" t="s">
        <v>620</v>
      </c>
      <c r="O3926" s="383" t="s">
        <v>230</v>
      </c>
    </row>
    <row r="3927" spans="1:15">
      <c r="A3927" s="385">
        <v>42127</v>
      </c>
      <c r="B3927" s="383" t="s">
        <v>646</v>
      </c>
      <c r="C3927" s="383" t="s">
        <v>8</v>
      </c>
      <c r="D3927" s="383" t="s">
        <v>32</v>
      </c>
      <c r="E3927" s="383" t="s">
        <v>647</v>
      </c>
      <c r="F3927" s="383" t="s">
        <v>10</v>
      </c>
      <c r="G3927" s="384">
        <v>1476</v>
      </c>
      <c r="H3927" s="383" t="s">
        <v>747</v>
      </c>
      <c r="I3927" s="383" t="s">
        <v>750</v>
      </c>
      <c r="J3927" s="383" t="s">
        <v>617</v>
      </c>
      <c r="K3927" s="383" t="s">
        <v>618</v>
      </c>
      <c r="L3927" s="384">
        <v>30780</v>
      </c>
      <c r="M3927" s="383" t="s">
        <v>643</v>
      </c>
      <c r="N3927" s="383" t="s">
        <v>620</v>
      </c>
      <c r="O3927" s="383" t="s">
        <v>230</v>
      </c>
    </row>
    <row r="3928" spans="1:15">
      <c r="A3928" s="385">
        <v>42128</v>
      </c>
      <c r="B3928" s="383" t="s">
        <v>646</v>
      </c>
      <c r="C3928" s="383" t="s">
        <v>8</v>
      </c>
      <c r="D3928" s="383" t="s">
        <v>32</v>
      </c>
      <c r="E3928" s="383" t="s">
        <v>647</v>
      </c>
      <c r="F3928" s="383" t="s">
        <v>10</v>
      </c>
      <c r="G3928" s="384">
        <v>1476</v>
      </c>
      <c r="H3928" s="383" t="s">
        <v>747</v>
      </c>
      <c r="I3928" s="383" t="s">
        <v>750</v>
      </c>
      <c r="J3928" s="383" t="s">
        <v>617</v>
      </c>
      <c r="K3928" s="383" t="s">
        <v>618</v>
      </c>
      <c r="L3928" s="384">
        <v>30780</v>
      </c>
      <c r="M3928" s="383" t="s">
        <v>643</v>
      </c>
      <c r="N3928" s="383" t="s">
        <v>620</v>
      </c>
      <c r="O3928" s="383" t="s">
        <v>230</v>
      </c>
    </row>
    <row r="3929" spans="1:15">
      <c r="A3929" s="385">
        <v>42133</v>
      </c>
      <c r="B3929" s="383" t="s">
        <v>754</v>
      </c>
      <c r="C3929" s="383" t="s">
        <v>8</v>
      </c>
      <c r="D3929" s="383" t="s">
        <v>755</v>
      </c>
      <c r="E3929" s="383" t="s">
        <v>756</v>
      </c>
      <c r="F3929" s="383" t="s">
        <v>10</v>
      </c>
      <c r="G3929" s="384">
        <v>460</v>
      </c>
      <c r="H3929" s="383" t="s">
        <v>757</v>
      </c>
      <c r="I3929" s="383" t="s">
        <v>758</v>
      </c>
      <c r="J3929" s="383" t="s">
        <v>617</v>
      </c>
      <c r="K3929" s="383" t="s">
        <v>618</v>
      </c>
      <c r="L3929" s="384">
        <v>30780</v>
      </c>
      <c r="M3929" s="383" t="s">
        <v>643</v>
      </c>
      <c r="N3929" s="383" t="s">
        <v>620</v>
      </c>
      <c r="O3929" s="383" t="s">
        <v>230</v>
      </c>
    </row>
    <row r="3930" spans="1:15">
      <c r="A3930" s="385">
        <v>42134</v>
      </c>
      <c r="B3930" s="383" t="s">
        <v>754</v>
      </c>
      <c r="C3930" s="383" t="s">
        <v>8</v>
      </c>
      <c r="D3930" s="383" t="s">
        <v>755</v>
      </c>
      <c r="E3930" s="383" t="s">
        <v>756</v>
      </c>
      <c r="F3930" s="383" t="s">
        <v>10</v>
      </c>
      <c r="G3930" s="384">
        <v>460</v>
      </c>
      <c r="H3930" s="383" t="s">
        <v>757</v>
      </c>
      <c r="I3930" s="383" t="s">
        <v>758</v>
      </c>
      <c r="J3930" s="383" t="s">
        <v>617</v>
      </c>
      <c r="K3930" s="383" t="s">
        <v>618</v>
      </c>
      <c r="L3930" s="384">
        <v>30780</v>
      </c>
      <c r="M3930" s="383" t="s">
        <v>643</v>
      </c>
      <c r="N3930" s="383" t="s">
        <v>620</v>
      </c>
      <c r="O3930" s="383" t="s">
        <v>230</v>
      </c>
    </row>
    <row r="3931" spans="1:15">
      <c r="A3931" s="385">
        <v>42135</v>
      </c>
      <c r="B3931" s="383" t="s">
        <v>754</v>
      </c>
      <c r="C3931" s="383" t="s">
        <v>8</v>
      </c>
      <c r="D3931" s="383" t="s">
        <v>755</v>
      </c>
      <c r="E3931" s="383" t="s">
        <v>756</v>
      </c>
      <c r="F3931" s="383" t="s">
        <v>10</v>
      </c>
      <c r="G3931" s="384">
        <v>1107</v>
      </c>
      <c r="H3931" s="383" t="s">
        <v>757</v>
      </c>
      <c r="I3931" s="383" t="s">
        <v>765</v>
      </c>
      <c r="J3931" s="383" t="s">
        <v>617</v>
      </c>
      <c r="K3931" s="383" t="s">
        <v>618</v>
      </c>
      <c r="L3931" s="384">
        <v>30780</v>
      </c>
      <c r="M3931" s="383" t="s">
        <v>643</v>
      </c>
      <c r="N3931" s="383" t="s">
        <v>620</v>
      </c>
      <c r="O3931" s="383" t="s">
        <v>230</v>
      </c>
    </row>
    <row r="3932" spans="1:15">
      <c r="A3932" s="385">
        <v>42136</v>
      </c>
      <c r="B3932" s="383" t="s">
        <v>646</v>
      </c>
      <c r="C3932" s="383" t="s">
        <v>8</v>
      </c>
      <c r="D3932" s="383" t="s">
        <v>32</v>
      </c>
      <c r="E3932" s="383" t="s">
        <v>647</v>
      </c>
      <c r="F3932" s="383" t="s">
        <v>10</v>
      </c>
      <c r="G3932" s="384">
        <v>1476</v>
      </c>
      <c r="H3932" s="383" t="s">
        <v>747</v>
      </c>
      <c r="I3932" s="383" t="s">
        <v>750</v>
      </c>
      <c r="J3932" s="383" t="s">
        <v>617</v>
      </c>
      <c r="K3932" s="383" t="s">
        <v>618</v>
      </c>
      <c r="L3932" s="384">
        <v>30780</v>
      </c>
      <c r="M3932" s="383" t="s">
        <v>643</v>
      </c>
      <c r="N3932" s="383" t="s">
        <v>620</v>
      </c>
      <c r="O3932" s="383" t="s">
        <v>230</v>
      </c>
    </row>
    <row r="3933" spans="1:15">
      <c r="A3933" s="385">
        <v>42137</v>
      </c>
      <c r="B3933" s="383" t="s">
        <v>646</v>
      </c>
      <c r="C3933" s="383" t="s">
        <v>8</v>
      </c>
      <c r="D3933" s="383" t="s">
        <v>32</v>
      </c>
      <c r="E3933" s="383" t="s">
        <v>647</v>
      </c>
      <c r="F3933" s="383" t="s">
        <v>10</v>
      </c>
      <c r="G3933" s="384">
        <v>4200</v>
      </c>
      <c r="H3933" s="383" t="s">
        <v>759</v>
      </c>
      <c r="I3933" s="383" t="s">
        <v>760</v>
      </c>
      <c r="J3933" s="383" t="s">
        <v>617</v>
      </c>
      <c r="K3933" s="383" t="s">
        <v>618</v>
      </c>
      <c r="L3933" s="384">
        <v>30780</v>
      </c>
      <c r="M3933" s="383" t="s">
        <v>644</v>
      </c>
      <c r="N3933" s="383" t="s">
        <v>620</v>
      </c>
      <c r="O3933" s="383" t="s">
        <v>230</v>
      </c>
    </row>
    <row r="3934" spans="1:15">
      <c r="A3934" s="385">
        <v>42138</v>
      </c>
      <c r="B3934" s="383" t="s">
        <v>646</v>
      </c>
      <c r="C3934" s="383" t="s">
        <v>8</v>
      </c>
      <c r="D3934" s="383" t="s">
        <v>32</v>
      </c>
      <c r="E3934" s="383" t="s">
        <v>647</v>
      </c>
      <c r="F3934" s="383" t="s">
        <v>10</v>
      </c>
      <c r="G3934" s="384">
        <v>4200</v>
      </c>
      <c r="H3934" s="383" t="s">
        <v>759</v>
      </c>
      <c r="I3934" s="383" t="s">
        <v>760</v>
      </c>
      <c r="J3934" s="383" t="s">
        <v>617</v>
      </c>
      <c r="K3934" s="383" t="s">
        <v>618</v>
      </c>
      <c r="L3934" s="384">
        <v>30780</v>
      </c>
      <c r="M3934" s="383" t="s">
        <v>644</v>
      </c>
      <c r="N3934" s="383" t="s">
        <v>620</v>
      </c>
      <c r="O3934" s="383" t="s">
        <v>230</v>
      </c>
    </row>
    <row r="3935" spans="1:15">
      <c r="A3935" s="385">
        <v>42139</v>
      </c>
      <c r="B3935" s="383" t="s">
        <v>646</v>
      </c>
      <c r="C3935" s="383" t="s">
        <v>8</v>
      </c>
      <c r="D3935" s="383" t="s">
        <v>32</v>
      </c>
      <c r="E3935" s="383" t="s">
        <v>647</v>
      </c>
      <c r="F3935" s="383" t="s">
        <v>10</v>
      </c>
      <c r="G3935" s="384">
        <v>4200</v>
      </c>
      <c r="H3935" s="383" t="s">
        <v>759</v>
      </c>
      <c r="I3935" s="383" t="s">
        <v>760</v>
      </c>
      <c r="J3935" s="383" t="s">
        <v>617</v>
      </c>
      <c r="K3935" s="383" t="s">
        <v>618</v>
      </c>
      <c r="L3935" s="384">
        <v>30780</v>
      </c>
      <c r="M3935" s="383" t="s">
        <v>644</v>
      </c>
      <c r="N3935" s="383" t="s">
        <v>620</v>
      </c>
      <c r="O3935" s="383" t="s">
        <v>230</v>
      </c>
    </row>
    <row r="3936" spans="1:15">
      <c r="A3936" s="385">
        <v>42140</v>
      </c>
      <c r="B3936" s="383" t="s">
        <v>11</v>
      </c>
      <c r="C3936" s="383" t="s">
        <v>12</v>
      </c>
      <c r="D3936" s="383" t="s">
        <v>13</v>
      </c>
      <c r="E3936" s="383" t="s">
        <v>678</v>
      </c>
      <c r="F3936" s="383" t="s">
        <v>10</v>
      </c>
      <c r="G3936" s="384">
        <v>1700</v>
      </c>
      <c r="H3936" s="383" t="s">
        <v>751</v>
      </c>
      <c r="I3936" s="383" t="s">
        <v>752</v>
      </c>
      <c r="J3936" s="383" t="s">
        <v>617</v>
      </c>
      <c r="K3936" s="383" t="s">
        <v>618</v>
      </c>
      <c r="L3936" s="384">
        <v>30780</v>
      </c>
      <c r="M3936" s="383" t="s">
        <v>644</v>
      </c>
      <c r="N3936" s="383" t="s">
        <v>620</v>
      </c>
      <c r="O3936" s="383" t="s">
        <v>230</v>
      </c>
    </row>
    <row r="3937" spans="1:15">
      <c r="A3937" s="385">
        <v>42141</v>
      </c>
      <c r="B3937" s="383" t="s">
        <v>11</v>
      </c>
      <c r="C3937" s="383" t="s">
        <v>12</v>
      </c>
      <c r="D3937" s="383" t="s">
        <v>13</v>
      </c>
      <c r="E3937" s="383" t="s">
        <v>678</v>
      </c>
      <c r="F3937" s="383" t="s">
        <v>10</v>
      </c>
      <c r="G3937" s="384">
        <v>1700</v>
      </c>
      <c r="H3937" s="383" t="s">
        <v>751</v>
      </c>
      <c r="I3937" s="383" t="s">
        <v>752</v>
      </c>
      <c r="J3937" s="383" t="s">
        <v>617</v>
      </c>
      <c r="K3937" s="383" t="s">
        <v>618</v>
      </c>
      <c r="L3937" s="384">
        <v>30780</v>
      </c>
      <c r="M3937" s="383" t="s">
        <v>644</v>
      </c>
      <c r="N3937" s="383" t="s">
        <v>620</v>
      </c>
      <c r="O3937" s="383" t="s">
        <v>230</v>
      </c>
    </row>
    <row r="3938" spans="1:15">
      <c r="A3938" s="385">
        <v>42142</v>
      </c>
      <c r="B3938" s="383" t="s">
        <v>646</v>
      </c>
      <c r="C3938" s="383" t="s">
        <v>8</v>
      </c>
      <c r="D3938" s="383" t="s">
        <v>32</v>
      </c>
      <c r="E3938" s="383" t="s">
        <v>647</v>
      </c>
      <c r="F3938" s="383" t="s">
        <v>10</v>
      </c>
      <c r="G3938" s="384">
        <v>1476</v>
      </c>
      <c r="H3938" s="383" t="s">
        <v>747</v>
      </c>
      <c r="I3938" s="383" t="s">
        <v>750</v>
      </c>
      <c r="J3938" s="383" t="s">
        <v>617</v>
      </c>
      <c r="K3938" s="383" t="s">
        <v>618</v>
      </c>
      <c r="L3938" s="384">
        <v>30780</v>
      </c>
      <c r="M3938" s="383" t="s">
        <v>644</v>
      </c>
      <c r="N3938" s="383" t="s">
        <v>620</v>
      </c>
      <c r="O3938" s="383" t="s">
        <v>230</v>
      </c>
    </row>
    <row r="3939" spans="1:15">
      <c r="A3939" s="385">
        <v>42143</v>
      </c>
      <c r="B3939" s="383" t="s">
        <v>646</v>
      </c>
      <c r="C3939" s="383" t="s">
        <v>8</v>
      </c>
      <c r="D3939" s="383" t="s">
        <v>32</v>
      </c>
      <c r="E3939" s="383" t="s">
        <v>647</v>
      </c>
      <c r="F3939" s="383" t="s">
        <v>10</v>
      </c>
      <c r="G3939" s="384">
        <v>1618</v>
      </c>
      <c r="H3939" s="383" t="s">
        <v>747</v>
      </c>
      <c r="I3939" s="383" t="s">
        <v>748</v>
      </c>
      <c r="J3939" s="383" t="s">
        <v>617</v>
      </c>
      <c r="K3939" s="383" t="s">
        <v>618</v>
      </c>
      <c r="L3939" s="384">
        <v>30780</v>
      </c>
      <c r="M3939" s="383" t="s">
        <v>644</v>
      </c>
      <c r="N3939" s="383" t="s">
        <v>620</v>
      </c>
      <c r="O3939" s="383" t="s">
        <v>230</v>
      </c>
    </row>
    <row r="3940" spans="1:15">
      <c r="A3940" s="385">
        <v>42144</v>
      </c>
      <c r="B3940" s="383" t="s">
        <v>646</v>
      </c>
      <c r="C3940" s="383" t="s">
        <v>8</v>
      </c>
      <c r="D3940" s="383" t="s">
        <v>32</v>
      </c>
      <c r="E3940" s="383" t="s">
        <v>647</v>
      </c>
      <c r="F3940" s="383" t="s">
        <v>10</v>
      </c>
      <c r="G3940" s="384">
        <v>1476</v>
      </c>
      <c r="H3940" s="383" t="s">
        <v>747</v>
      </c>
      <c r="I3940" s="383" t="s">
        <v>750</v>
      </c>
      <c r="J3940" s="383" t="s">
        <v>617</v>
      </c>
      <c r="K3940" s="383" t="s">
        <v>618</v>
      </c>
      <c r="L3940" s="384">
        <v>30780</v>
      </c>
      <c r="M3940" s="383" t="s">
        <v>644</v>
      </c>
      <c r="N3940" s="383" t="s">
        <v>620</v>
      </c>
      <c r="O3940" s="383" t="s">
        <v>230</v>
      </c>
    </row>
    <row r="3941" spans="1:15">
      <c r="A3941" s="385">
        <v>42145</v>
      </c>
      <c r="B3941" s="383" t="s">
        <v>646</v>
      </c>
      <c r="C3941" s="383" t="s">
        <v>8</v>
      </c>
      <c r="D3941" s="383" t="s">
        <v>32</v>
      </c>
      <c r="E3941" s="383" t="s">
        <v>647</v>
      </c>
      <c r="F3941" s="383" t="s">
        <v>10</v>
      </c>
      <c r="G3941" s="384">
        <v>1476</v>
      </c>
      <c r="H3941" s="383" t="s">
        <v>747</v>
      </c>
      <c r="I3941" s="383" t="s">
        <v>750</v>
      </c>
      <c r="J3941" s="383" t="s">
        <v>617</v>
      </c>
      <c r="K3941" s="383" t="s">
        <v>618</v>
      </c>
      <c r="L3941" s="384">
        <v>30780</v>
      </c>
      <c r="M3941" s="383" t="s">
        <v>644</v>
      </c>
      <c r="N3941" s="383" t="s">
        <v>620</v>
      </c>
      <c r="O3941" s="383" t="s">
        <v>230</v>
      </c>
    </row>
    <row r="3942" spans="1:15">
      <c r="A3942" s="385">
        <v>42146</v>
      </c>
      <c r="B3942" s="383" t="s">
        <v>646</v>
      </c>
      <c r="C3942" s="383" t="s">
        <v>8</v>
      </c>
      <c r="D3942" s="383" t="s">
        <v>32</v>
      </c>
      <c r="E3942" s="383" t="s">
        <v>647</v>
      </c>
      <c r="F3942" s="383" t="s">
        <v>10</v>
      </c>
      <c r="G3942" s="384">
        <v>1618</v>
      </c>
      <c r="H3942" s="383" t="s">
        <v>747</v>
      </c>
      <c r="I3942" s="383" t="s">
        <v>748</v>
      </c>
      <c r="J3942" s="383" t="s">
        <v>617</v>
      </c>
      <c r="K3942" s="383" t="s">
        <v>618</v>
      </c>
      <c r="L3942" s="384">
        <v>30780</v>
      </c>
      <c r="M3942" s="383" t="s">
        <v>644</v>
      </c>
      <c r="N3942" s="383" t="s">
        <v>620</v>
      </c>
      <c r="O3942" s="383" t="s">
        <v>230</v>
      </c>
    </row>
    <row r="3943" spans="1:15">
      <c r="A3943" s="385">
        <v>42147</v>
      </c>
      <c r="B3943" s="383" t="s">
        <v>646</v>
      </c>
      <c r="C3943" s="383" t="s">
        <v>8</v>
      </c>
      <c r="D3943" s="383" t="s">
        <v>32</v>
      </c>
      <c r="E3943" s="383" t="s">
        <v>647</v>
      </c>
      <c r="F3943" s="383" t="s">
        <v>10</v>
      </c>
      <c r="G3943" s="384">
        <v>4597</v>
      </c>
      <c r="H3943" s="383" t="s">
        <v>759</v>
      </c>
      <c r="I3943" s="383" t="s">
        <v>768</v>
      </c>
      <c r="J3943" s="383" t="s">
        <v>617</v>
      </c>
      <c r="K3943" s="383" t="s">
        <v>618</v>
      </c>
      <c r="L3943" s="384">
        <v>30780</v>
      </c>
      <c r="M3943" s="383" t="s">
        <v>645</v>
      </c>
      <c r="N3943" s="383" t="s">
        <v>620</v>
      </c>
      <c r="O3943" s="383" t="s">
        <v>230</v>
      </c>
    </row>
    <row r="3944" spans="1:15">
      <c r="A3944" s="385">
        <v>42148</v>
      </c>
      <c r="B3944" s="383" t="s">
        <v>11</v>
      </c>
      <c r="C3944" s="383" t="s">
        <v>12</v>
      </c>
      <c r="D3944" s="383" t="s">
        <v>13</v>
      </c>
      <c r="E3944" s="383" t="s">
        <v>678</v>
      </c>
      <c r="F3944" s="383" t="s">
        <v>10</v>
      </c>
      <c r="G3944" s="384">
        <v>1700</v>
      </c>
      <c r="H3944" s="383" t="s">
        <v>751</v>
      </c>
      <c r="I3944" s="383" t="s">
        <v>752</v>
      </c>
      <c r="J3944" s="383" t="s">
        <v>617</v>
      </c>
      <c r="K3944" s="383" t="s">
        <v>618</v>
      </c>
      <c r="L3944" s="384">
        <v>30780</v>
      </c>
      <c r="M3944" s="383" t="s">
        <v>645</v>
      </c>
      <c r="N3944" s="383" t="s">
        <v>620</v>
      </c>
      <c r="O3944" s="383" t="s">
        <v>230</v>
      </c>
    </row>
    <row r="3945" spans="1:15">
      <c r="A3945" s="385">
        <v>42149</v>
      </c>
      <c r="B3945" s="383" t="s">
        <v>646</v>
      </c>
      <c r="C3945" s="383" t="s">
        <v>8</v>
      </c>
      <c r="D3945" s="383" t="s">
        <v>32</v>
      </c>
      <c r="E3945" s="383" t="s">
        <v>647</v>
      </c>
      <c r="F3945" s="383" t="s">
        <v>10</v>
      </c>
      <c r="G3945" s="384">
        <v>4200</v>
      </c>
      <c r="H3945" s="383" t="s">
        <v>759</v>
      </c>
      <c r="I3945" s="383" t="s">
        <v>760</v>
      </c>
      <c r="J3945" s="383" t="s">
        <v>617</v>
      </c>
      <c r="K3945" s="383" t="s">
        <v>618</v>
      </c>
      <c r="L3945" s="384">
        <v>30780</v>
      </c>
      <c r="M3945" s="383" t="s">
        <v>645</v>
      </c>
      <c r="N3945" s="383" t="s">
        <v>620</v>
      </c>
      <c r="O3945" s="383" t="s">
        <v>230</v>
      </c>
    </row>
    <row r="3946" spans="1:15">
      <c r="A3946" s="385">
        <v>42150</v>
      </c>
      <c r="B3946" s="383" t="s">
        <v>754</v>
      </c>
      <c r="C3946" s="383" t="s">
        <v>8</v>
      </c>
      <c r="D3946" s="383" t="s">
        <v>755</v>
      </c>
      <c r="E3946" s="383" t="s">
        <v>756</v>
      </c>
      <c r="F3946" s="383" t="s">
        <v>10</v>
      </c>
      <c r="G3946" s="384">
        <v>460</v>
      </c>
      <c r="H3946" s="383" t="s">
        <v>757</v>
      </c>
      <c r="I3946" s="383" t="s">
        <v>758</v>
      </c>
      <c r="J3946" s="383" t="s">
        <v>617</v>
      </c>
      <c r="K3946" s="383" t="s">
        <v>618</v>
      </c>
      <c r="L3946" s="384">
        <v>30780</v>
      </c>
      <c r="M3946" s="383" t="s">
        <v>645</v>
      </c>
      <c r="N3946" s="383" t="s">
        <v>620</v>
      </c>
      <c r="O3946" s="383" t="s">
        <v>230</v>
      </c>
    </row>
    <row r="3947" spans="1:15">
      <c r="A3947" s="385">
        <v>41997</v>
      </c>
      <c r="B3947" s="383" t="s">
        <v>754</v>
      </c>
      <c r="C3947" s="383" t="s">
        <v>8</v>
      </c>
      <c r="D3947" s="383" t="s">
        <v>755</v>
      </c>
      <c r="E3947" s="383" t="s">
        <v>756</v>
      </c>
      <c r="F3947" s="383" t="s">
        <v>10</v>
      </c>
      <c r="G3947" s="384">
        <v>1107</v>
      </c>
      <c r="H3947" s="383" t="s">
        <v>757</v>
      </c>
      <c r="I3947" s="383" t="s">
        <v>761</v>
      </c>
      <c r="J3947" s="383" t="s">
        <v>617</v>
      </c>
      <c r="K3947" s="383" t="s">
        <v>618</v>
      </c>
      <c r="L3947" s="384">
        <v>0</v>
      </c>
      <c r="M3947" s="383" t="s">
        <v>619</v>
      </c>
      <c r="N3947" s="383" t="s">
        <v>620</v>
      </c>
      <c r="O3947" s="383" t="s">
        <v>230</v>
      </c>
    </row>
    <row r="3948" spans="1:15">
      <c r="A3948" s="385">
        <v>41998</v>
      </c>
      <c r="B3948" s="383" t="s">
        <v>11</v>
      </c>
      <c r="C3948" s="383" t="s">
        <v>12</v>
      </c>
      <c r="D3948" s="383" t="s">
        <v>13</v>
      </c>
      <c r="E3948" s="383" t="s">
        <v>678</v>
      </c>
      <c r="F3948" s="383" t="s">
        <v>10</v>
      </c>
      <c r="G3948" s="384">
        <v>60</v>
      </c>
      <c r="H3948" s="383" t="s">
        <v>763</v>
      </c>
      <c r="I3948" s="383" t="s">
        <v>771</v>
      </c>
      <c r="J3948" s="383" t="s">
        <v>617</v>
      </c>
      <c r="K3948" s="383" t="s">
        <v>618</v>
      </c>
      <c r="L3948" s="384">
        <v>0</v>
      </c>
      <c r="M3948" s="383" t="s">
        <v>619</v>
      </c>
      <c r="N3948" s="383" t="s">
        <v>620</v>
      </c>
      <c r="O3948" s="383" t="s">
        <v>230</v>
      </c>
    </row>
    <row r="3949" spans="1:15">
      <c r="A3949" s="385">
        <v>41999</v>
      </c>
      <c r="B3949" s="383" t="s">
        <v>754</v>
      </c>
      <c r="C3949" s="383" t="s">
        <v>8</v>
      </c>
      <c r="D3949" s="383" t="s">
        <v>755</v>
      </c>
      <c r="E3949" s="383" t="s">
        <v>756</v>
      </c>
      <c r="F3949" s="383" t="s">
        <v>10</v>
      </c>
      <c r="G3949" s="384">
        <v>25360</v>
      </c>
      <c r="H3949" s="383" t="s">
        <v>757</v>
      </c>
      <c r="I3949" s="383" t="s">
        <v>772</v>
      </c>
      <c r="J3949" s="383" t="s">
        <v>617</v>
      </c>
      <c r="K3949" s="383" t="s">
        <v>618</v>
      </c>
      <c r="L3949" s="384">
        <v>0</v>
      </c>
      <c r="M3949" s="383" t="s">
        <v>619</v>
      </c>
      <c r="N3949" s="383" t="s">
        <v>620</v>
      </c>
      <c r="O3949" s="383" t="s">
        <v>230</v>
      </c>
    </row>
    <row r="3950" spans="1:15">
      <c r="A3950" s="385">
        <v>42000</v>
      </c>
      <c r="B3950" s="383" t="s">
        <v>754</v>
      </c>
      <c r="C3950" s="383" t="s">
        <v>8</v>
      </c>
      <c r="D3950" s="383" t="s">
        <v>755</v>
      </c>
      <c r="E3950" s="383" t="s">
        <v>756</v>
      </c>
      <c r="F3950" s="383" t="s">
        <v>10</v>
      </c>
      <c r="G3950" s="384">
        <v>2740</v>
      </c>
      <c r="H3950" s="383" t="s">
        <v>757</v>
      </c>
      <c r="I3950" s="383" t="s">
        <v>772</v>
      </c>
      <c r="J3950" s="383" t="s">
        <v>617</v>
      </c>
      <c r="K3950" s="383" t="s">
        <v>618</v>
      </c>
      <c r="L3950" s="384">
        <v>0</v>
      </c>
      <c r="M3950" s="383" t="s">
        <v>619</v>
      </c>
      <c r="N3950" s="383" t="s">
        <v>620</v>
      </c>
      <c r="O3950" s="383" t="s">
        <v>230</v>
      </c>
    </row>
    <row r="3951" spans="1:15">
      <c r="A3951" s="385">
        <v>42001</v>
      </c>
      <c r="B3951" s="383" t="s">
        <v>11</v>
      </c>
      <c r="C3951" s="383" t="s">
        <v>12</v>
      </c>
      <c r="D3951" s="383" t="s">
        <v>13</v>
      </c>
      <c r="E3951" s="383" t="s">
        <v>678</v>
      </c>
      <c r="F3951" s="383" t="s">
        <v>10</v>
      </c>
      <c r="G3951" s="384">
        <v>4265</v>
      </c>
      <c r="H3951" s="383" t="s">
        <v>763</v>
      </c>
      <c r="I3951" s="383" t="s">
        <v>769</v>
      </c>
      <c r="J3951" s="383" t="s">
        <v>617</v>
      </c>
      <c r="K3951" s="383" t="s">
        <v>618</v>
      </c>
      <c r="L3951" s="384">
        <v>0</v>
      </c>
      <c r="M3951" s="383" t="s">
        <v>619</v>
      </c>
      <c r="N3951" s="383" t="s">
        <v>620</v>
      </c>
      <c r="O3951" s="383" t="s">
        <v>230</v>
      </c>
    </row>
    <row r="3952" spans="1:15">
      <c r="A3952" s="385">
        <v>42002</v>
      </c>
      <c r="B3952" s="383" t="s">
        <v>754</v>
      </c>
      <c r="C3952" s="383" t="s">
        <v>8</v>
      </c>
      <c r="D3952" s="383" t="s">
        <v>755</v>
      </c>
      <c r="E3952" s="383" t="s">
        <v>756</v>
      </c>
      <c r="F3952" s="383" t="s">
        <v>10</v>
      </c>
      <c r="G3952" s="384">
        <v>781700</v>
      </c>
      <c r="H3952" s="383" t="s">
        <v>757</v>
      </c>
      <c r="I3952" s="383" t="s">
        <v>772</v>
      </c>
      <c r="J3952" s="383" t="s">
        <v>617</v>
      </c>
      <c r="K3952" s="383" t="s">
        <v>618</v>
      </c>
      <c r="L3952" s="384">
        <v>0</v>
      </c>
      <c r="M3952" s="383" t="s">
        <v>619</v>
      </c>
      <c r="N3952" s="383" t="s">
        <v>620</v>
      </c>
      <c r="O3952" s="383" t="s">
        <v>230</v>
      </c>
    </row>
    <row r="3953" spans="1:15">
      <c r="A3953" s="385">
        <v>42003</v>
      </c>
      <c r="B3953" s="383" t="s">
        <v>21</v>
      </c>
      <c r="C3953" s="383" t="s">
        <v>12</v>
      </c>
      <c r="D3953" s="383" t="s">
        <v>22</v>
      </c>
      <c r="E3953" s="383" t="s">
        <v>658</v>
      </c>
      <c r="F3953" s="383" t="s">
        <v>10</v>
      </c>
      <c r="G3953" s="384">
        <v>15738</v>
      </c>
      <c r="H3953" s="383" t="s">
        <v>733</v>
      </c>
      <c r="I3953" s="383" t="s">
        <v>735</v>
      </c>
      <c r="J3953" s="383" t="s">
        <v>617</v>
      </c>
      <c r="K3953" s="383" t="s">
        <v>618</v>
      </c>
      <c r="L3953" s="384">
        <v>0</v>
      </c>
      <c r="M3953" s="383" t="s">
        <v>619</v>
      </c>
      <c r="N3953" s="383" t="s">
        <v>620</v>
      </c>
      <c r="O3953" s="383" t="s">
        <v>230</v>
      </c>
    </row>
    <row r="3954" spans="1:15">
      <c r="A3954" s="385">
        <v>42004</v>
      </c>
      <c r="B3954" s="383" t="s">
        <v>21</v>
      </c>
      <c r="C3954" s="383" t="s">
        <v>12</v>
      </c>
      <c r="D3954" s="383" t="s">
        <v>22</v>
      </c>
      <c r="E3954" s="383" t="s">
        <v>658</v>
      </c>
      <c r="F3954" s="383" t="s">
        <v>10</v>
      </c>
      <c r="G3954" s="384">
        <v>51273</v>
      </c>
      <c r="H3954" s="383" t="s">
        <v>733</v>
      </c>
      <c r="I3954" s="383" t="s">
        <v>735</v>
      </c>
      <c r="J3954" s="383" t="s">
        <v>617</v>
      </c>
      <c r="K3954" s="383" t="s">
        <v>618</v>
      </c>
      <c r="L3954" s="384">
        <v>0</v>
      </c>
      <c r="M3954" s="383" t="s">
        <v>626</v>
      </c>
      <c r="N3954" s="383" t="s">
        <v>620</v>
      </c>
      <c r="O3954" s="383" t="s">
        <v>230</v>
      </c>
    </row>
    <row r="3955" spans="1:15">
      <c r="A3955" s="385">
        <v>42005</v>
      </c>
      <c r="B3955" s="383" t="s">
        <v>11</v>
      </c>
      <c r="C3955" s="383" t="s">
        <v>12</v>
      </c>
      <c r="D3955" s="383" t="s">
        <v>13</v>
      </c>
      <c r="E3955" s="383" t="s">
        <v>678</v>
      </c>
      <c r="F3955" s="383" t="s">
        <v>10</v>
      </c>
      <c r="G3955" s="384">
        <v>112</v>
      </c>
      <c r="H3955" s="383" t="s">
        <v>743</v>
      </c>
      <c r="I3955" s="383" t="s">
        <v>744</v>
      </c>
      <c r="J3955" s="383" t="s">
        <v>617</v>
      </c>
      <c r="K3955" s="383" t="s">
        <v>618</v>
      </c>
      <c r="L3955" s="384">
        <v>0</v>
      </c>
      <c r="M3955" s="383" t="s">
        <v>626</v>
      </c>
      <c r="N3955" s="383" t="s">
        <v>620</v>
      </c>
      <c r="O3955" s="383" t="s">
        <v>230</v>
      </c>
    </row>
    <row r="3956" spans="1:15">
      <c r="A3956" s="385">
        <v>42006</v>
      </c>
      <c r="B3956" s="383" t="s">
        <v>663</v>
      </c>
      <c r="C3956" s="383" t="s">
        <v>664</v>
      </c>
      <c r="D3956" s="383" t="s">
        <v>22</v>
      </c>
      <c r="E3956" s="383" t="s">
        <v>665</v>
      </c>
      <c r="F3956" s="383" t="s">
        <v>10</v>
      </c>
      <c r="G3956" s="384">
        <v>2150</v>
      </c>
      <c r="H3956" s="383" t="s">
        <v>704</v>
      </c>
      <c r="I3956" s="383" t="s">
        <v>721</v>
      </c>
      <c r="J3956" s="383" t="s">
        <v>617</v>
      </c>
      <c r="K3956" s="383" t="s">
        <v>618</v>
      </c>
      <c r="L3956" s="384">
        <v>6319</v>
      </c>
      <c r="M3956" s="383" t="s">
        <v>627</v>
      </c>
      <c r="N3956" s="383" t="s">
        <v>620</v>
      </c>
      <c r="O3956" s="383" t="s">
        <v>230</v>
      </c>
    </row>
    <row r="3957" spans="1:15">
      <c r="A3957" s="385">
        <v>42007</v>
      </c>
      <c r="B3957" s="383" t="s">
        <v>663</v>
      </c>
      <c r="C3957" s="383" t="s">
        <v>664</v>
      </c>
      <c r="D3957" s="383" t="s">
        <v>22</v>
      </c>
      <c r="E3957" s="383" t="s">
        <v>665</v>
      </c>
      <c r="F3957" s="383" t="s">
        <v>10</v>
      </c>
      <c r="G3957" s="384">
        <v>2150</v>
      </c>
      <c r="H3957" s="383" t="s">
        <v>704</v>
      </c>
      <c r="I3957" s="383" t="s">
        <v>721</v>
      </c>
      <c r="J3957" s="383" t="s">
        <v>617</v>
      </c>
      <c r="K3957" s="383" t="s">
        <v>618</v>
      </c>
      <c r="L3957" s="384">
        <v>8221</v>
      </c>
      <c r="M3957" s="383" t="s">
        <v>627</v>
      </c>
      <c r="N3957" s="383" t="s">
        <v>620</v>
      </c>
      <c r="O3957" s="383" t="s">
        <v>230</v>
      </c>
    </row>
    <row r="3958" spans="1:15">
      <c r="A3958" s="385">
        <v>42008</v>
      </c>
      <c r="B3958" s="383" t="s">
        <v>663</v>
      </c>
      <c r="C3958" s="383" t="s">
        <v>664</v>
      </c>
      <c r="D3958" s="383" t="s">
        <v>22</v>
      </c>
      <c r="E3958" s="383" t="s">
        <v>665</v>
      </c>
      <c r="F3958" s="383" t="s">
        <v>10</v>
      </c>
      <c r="G3958" s="384">
        <v>2150</v>
      </c>
      <c r="H3958" s="383" t="s">
        <v>704</v>
      </c>
      <c r="I3958" s="383" t="s">
        <v>721</v>
      </c>
      <c r="J3958" s="383" t="s">
        <v>617</v>
      </c>
      <c r="K3958" s="383" t="s">
        <v>618</v>
      </c>
      <c r="L3958" s="384">
        <v>8501</v>
      </c>
      <c r="M3958" s="383" t="s">
        <v>627</v>
      </c>
      <c r="N3958" s="383" t="s">
        <v>620</v>
      </c>
      <c r="O3958" s="383" t="s">
        <v>230</v>
      </c>
    </row>
    <row r="3959" spans="1:15">
      <c r="A3959" s="385">
        <v>42009</v>
      </c>
      <c r="B3959" s="383" t="s">
        <v>21</v>
      </c>
      <c r="C3959" s="383" t="s">
        <v>12</v>
      </c>
      <c r="D3959" s="383" t="s">
        <v>22</v>
      </c>
      <c r="E3959" s="383" t="s">
        <v>658</v>
      </c>
      <c r="F3959" s="383" t="s">
        <v>10</v>
      </c>
      <c r="G3959" s="384">
        <v>51273</v>
      </c>
      <c r="H3959" s="383" t="s">
        <v>733</v>
      </c>
      <c r="I3959" s="383" t="s">
        <v>735</v>
      </c>
      <c r="J3959" s="383" t="s">
        <v>617</v>
      </c>
      <c r="K3959" s="383" t="s">
        <v>618</v>
      </c>
      <c r="L3959" s="384">
        <v>9088</v>
      </c>
      <c r="M3959" s="383" t="s">
        <v>627</v>
      </c>
      <c r="N3959" s="383" t="s">
        <v>620</v>
      </c>
      <c r="O3959" s="383" t="s">
        <v>230</v>
      </c>
    </row>
    <row r="3960" spans="1:15">
      <c r="A3960" s="385">
        <v>42010</v>
      </c>
      <c r="B3960" s="383" t="s">
        <v>21</v>
      </c>
      <c r="C3960" s="383" t="s">
        <v>12</v>
      </c>
      <c r="D3960" s="383" t="s">
        <v>22</v>
      </c>
      <c r="E3960" s="383" t="s">
        <v>658</v>
      </c>
      <c r="F3960" s="383" t="s">
        <v>10</v>
      </c>
      <c r="G3960" s="384">
        <v>37428</v>
      </c>
      <c r="H3960" s="383" t="s">
        <v>733</v>
      </c>
      <c r="I3960" s="383" t="s">
        <v>735</v>
      </c>
      <c r="J3960" s="383" t="s">
        <v>617</v>
      </c>
      <c r="K3960" s="383" t="s">
        <v>618</v>
      </c>
      <c r="L3960" s="384">
        <v>9280</v>
      </c>
      <c r="M3960" s="383" t="s">
        <v>629</v>
      </c>
      <c r="N3960" s="383" t="s">
        <v>620</v>
      </c>
      <c r="O3960" s="383" t="s">
        <v>230</v>
      </c>
    </row>
    <row r="3961" spans="1:15">
      <c r="A3961" s="385">
        <v>42011</v>
      </c>
      <c r="B3961" s="383" t="s">
        <v>663</v>
      </c>
      <c r="C3961" s="383" t="s">
        <v>664</v>
      </c>
      <c r="D3961" s="383" t="s">
        <v>22</v>
      </c>
      <c r="E3961" s="383" t="s">
        <v>665</v>
      </c>
      <c r="F3961" s="383" t="s">
        <v>10</v>
      </c>
      <c r="G3961" s="384">
        <v>2150</v>
      </c>
      <c r="H3961" s="383" t="s">
        <v>704</v>
      </c>
      <c r="I3961" s="383" t="s">
        <v>721</v>
      </c>
      <c r="J3961" s="383" t="s">
        <v>617</v>
      </c>
      <c r="K3961" s="383" t="s">
        <v>618</v>
      </c>
      <c r="L3961" s="384">
        <v>9280</v>
      </c>
      <c r="M3961" s="383" t="s">
        <v>629</v>
      </c>
      <c r="N3961" s="383" t="s">
        <v>620</v>
      </c>
      <c r="O3961" s="383" t="s">
        <v>230</v>
      </c>
    </row>
    <row r="3962" spans="1:15">
      <c r="A3962" s="385">
        <v>42012</v>
      </c>
      <c r="B3962" s="383" t="s">
        <v>11</v>
      </c>
      <c r="C3962" s="383" t="s">
        <v>12</v>
      </c>
      <c r="D3962" s="383" t="s">
        <v>13</v>
      </c>
      <c r="E3962" s="383" t="s">
        <v>678</v>
      </c>
      <c r="F3962" s="383" t="s">
        <v>10</v>
      </c>
      <c r="G3962" s="384">
        <v>112</v>
      </c>
      <c r="H3962" s="383" t="s">
        <v>743</v>
      </c>
      <c r="I3962" s="383" t="s">
        <v>744</v>
      </c>
      <c r="J3962" s="383" t="s">
        <v>617</v>
      </c>
      <c r="K3962" s="383" t="s">
        <v>618</v>
      </c>
      <c r="L3962" s="384">
        <v>9280</v>
      </c>
      <c r="M3962" s="383" t="s">
        <v>630</v>
      </c>
      <c r="N3962" s="383" t="s">
        <v>620</v>
      </c>
      <c r="O3962" s="383" t="s">
        <v>230</v>
      </c>
    </row>
    <row r="3963" spans="1:15">
      <c r="A3963" s="385">
        <v>42013</v>
      </c>
      <c r="B3963" s="383" t="s">
        <v>11</v>
      </c>
      <c r="C3963" s="383" t="s">
        <v>12</v>
      </c>
      <c r="D3963" s="383" t="s">
        <v>13</v>
      </c>
      <c r="E3963" s="383" t="s">
        <v>678</v>
      </c>
      <c r="F3963" s="383" t="s">
        <v>10</v>
      </c>
      <c r="G3963" s="384">
        <v>112</v>
      </c>
      <c r="H3963" s="383" t="s">
        <v>743</v>
      </c>
      <c r="I3963" s="383" t="s">
        <v>744</v>
      </c>
      <c r="J3963" s="383" t="s">
        <v>617</v>
      </c>
      <c r="K3963" s="383" t="s">
        <v>618</v>
      </c>
      <c r="L3963" s="384">
        <v>9280</v>
      </c>
      <c r="M3963" s="383" t="s">
        <v>630</v>
      </c>
      <c r="N3963" s="383" t="s">
        <v>620</v>
      </c>
      <c r="O3963" s="383" t="s">
        <v>230</v>
      </c>
    </row>
    <row r="3964" spans="1:15">
      <c r="A3964" s="385">
        <v>42019</v>
      </c>
      <c r="B3964" s="383" t="s">
        <v>663</v>
      </c>
      <c r="C3964" s="383" t="s">
        <v>664</v>
      </c>
      <c r="D3964" s="383" t="s">
        <v>22</v>
      </c>
      <c r="E3964" s="383" t="s">
        <v>665</v>
      </c>
      <c r="F3964" s="383" t="s">
        <v>10</v>
      </c>
      <c r="G3964" s="384">
        <v>25000</v>
      </c>
      <c r="H3964" s="383" t="s">
        <v>704</v>
      </c>
      <c r="I3964" s="383" t="s">
        <v>716</v>
      </c>
      <c r="J3964" s="383" t="s">
        <v>617</v>
      </c>
      <c r="K3964" s="383" t="s">
        <v>618</v>
      </c>
      <c r="L3964" s="384">
        <v>11627</v>
      </c>
      <c r="M3964" s="383" t="s">
        <v>631</v>
      </c>
      <c r="N3964" s="383" t="s">
        <v>620</v>
      </c>
      <c r="O3964" s="383" t="s">
        <v>230</v>
      </c>
    </row>
    <row r="3965" spans="1:15">
      <c r="A3965" s="385">
        <v>42020</v>
      </c>
      <c r="B3965" s="383" t="s">
        <v>663</v>
      </c>
      <c r="C3965" s="383" t="s">
        <v>664</v>
      </c>
      <c r="D3965" s="383" t="s">
        <v>22</v>
      </c>
      <c r="E3965" s="383" t="s">
        <v>665</v>
      </c>
      <c r="F3965" s="383" t="s">
        <v>10</v>
      </c>
      <c r="G3965" s="384">
        <v>2800</v>
      </c>
      <c r="H3965" s="383" t="s">
        <v>704</v>
      </c>
      <c r="I3965" s="383" t="s">
        <v>722</v>
      </c>
      <c r="J3965" s="383" t="s">
        <v>617</v>
      </c>
      <c r="K3965" s="383" t="s">
        <v>618</v>
      </c>
      <c r="L3965" s="384">
        <v>12650</v>
      </c>
      <c r="M3965" s="383" t="s">
        <v>631</v>
      </c>
      <c r="N3965" s="383" t="s">
        <v>620</v>
      </c>
      <c r="O3965" s="383" t="s">
        <v>230</v>
      </c>
    </row>
    <row r="3966" spans="1:15">
      <c r="A3966" s="385">
        <v>42021</v>
      </c>
      <c r="B3966" s="383" t="s">
        <v>663</v>
      </c>
      <c r="C3966" s="383" t="s">
        <v>664</v>
      </c>
      <c r="D3966" s="383" t="s">
        <v>22</v>
      </c>
      <c r="E3966" s="383" t="s">
        <v>665</v>
      </c>
      <c r="F3966" s="383" t="s">
        <v>10</v>
      </c>
      <c r="G3966" s="384">
        <v>25000</v>
      </c>
      <c r="H3966" s="383" t="s">
        <v>704</v>
      </c>
      <c r="I3966" s="383" t="s">
        <v>716</v>
      </c>
      <c r="J3966" s="383" t="s">
        <v>617</v>
      </c>
      <c r="K3966" s="383" t="s">
        <v>618</v>
      </c>
      <c r="L3966" s="384">
        <v>12650</v>
      </c>
      <c r="M3966" s="383" t="s">
        <v>632</v>
      </c>
      <c r="N3966" s="383" t="s">
        <v>620</v>
      </c>
      <c r="O3966" s="383" t="s">
        <v>230</v>
      </c>
    </row>
    <row r="3967" spans="1:15">
      <c r="A3967" s="385">
        <v>42022</v>
      </c>
      <c r="B3967" s="383" t="s">
        <v>663</v>
      </c>
      <c r="C3967" s="383" t="s">
        <v>664</v>
      </c>
      <c r="D3967" s="383" t="s">
        <v>22</v>
      </c>
      <c r="E3967" s="383" t="s">
        <v>665</v>
      </c>
      <c r="F3967" s="383" t="s">
        <v>10</v>
      </c>
      <c r="G3967" s="384">
        <v>25000</v>
      </c>
      <c r="H3967" s="383" t="s">
        <v>704</v>
      </c>
      <c r="I3967" s="383" t="s">
        <v>716</v>
      </c>
      <c r="J3967" s="383" t="s">
        <v>617</v>
      </c>
      <c r="K3967" s="383" t="s">
        <v>618</v>
      </c>
      <c r="L3967" s="384">
        <v>12650</v>
      </c>
      <c r="M3967" s="383" t="s">
        <v>632</v>
      </c>
      <c r="N3967" s="383" t="s">
        <v>620</v>
      </c>
      <c r="O3967" s="383" t="s">
        <v>230</v>
      </c>
    </row>
    <row r="3968" spans="1:15">
      <c r="A3968" s="385">
        <v>42023</v>
      </c>
      <c r="B3968" s="383" t="s">
        <v>663</v>
      </c>
      <c r="C3968" s="383" t="s">
        <v>664</v>
      </c>
      <c r="D3968" s="383" t="s">
        <v>22</v>
      </c>
      <c r="E3968" s="383" t="s">
        <v>665</v>
      </c>
      <c r="F3968" s="383" t="s">
        <v>10</v>
      </c>
      <c r="G3968" s="384">
        <v>25000</v>
      </c>
      <c r="H3968" s="383" t="s">
        <v>704</v>
      </c>
      <c r="I3968" s="383" t="s">
        <v>716</v>
      </c>
      <c r="J3968" s="383" t="s">
        <v>617</v>
      </c>
      <c r="K3968" s="383" t="s">
        <v>618</v>
      </c>
      <c r="L3968" s="384">
        <v>12650</v>
      </c>
      <c r="M3968" s="383" t="s">
        <v>632</v>
      </c>
      <c r="N3968" s="383" t="s">
        <v>620</v>
      </c>
      <c r="O3968" s="383" t="s">
        <v>230</v>
      </c>
    </row>
    <row r="3969" spans="1:15">
      <c r="A3969" s="385">
        <v>42024</v>
      </c>
      <c r="B3969" s="383" t="s">
        <v>663</v>
      </c>
      <c r="C3969" s="383" t="s">
        <v>664</v>
      </c>
      <c r="D3969" s="383" t="s">
        <v>22</v>
      </c>
      <c r="E3969" s="383" t="s">
        <v>665</v>
      </c>
      <c r="F3969" s="383" t="s">
        <v>10</v>
      </c>
      <c r="G3969" s="384">
        <v>25000</v>
      </c>
      <c r="H3969" s="383" t="s">
        <v>704</v>
      </c>
      <c r="I3969" s="383" t="s">
        <v>716</v>
      </c>
      <c r="J3969" s="383" t="s">
        <v>617</v>
      </c>
      <c r="K3969" s="383" t="s">
        <v>618</v>
      </c>
      <c r="L3969" s="384">
        <v>12775</v>
      </c>
      <c r="M3969" s="383" t="s">
        <v>633</v>
      </c>
      <c r="N3969" s="383" t="s">
        <v>620</v>
      </c>
      <c r="O3969" s="383" t="s">
        <v>230</v>
      </c>
    </row>
    <row r="3970" spans="1:15">
      <c r="A3970" s="385">
        <v>42025</v>
      </c>
      <c r="B3970" s="383" t="s">
        <v>663</v>
      </c>
      <c r="C3970" s="383" t="s">
        <v>664</v>
      </c>
      <c r="D3970" s="383" t="s">
        <v>22</v>
      </c>
      <c r="E3970" s="383" t="s">
        <v>665</v>
      </c>
      <c r="F3970" s="383" t="s">
        <v>10</v>
      </c>
      <c r="G3970" s="384">
        <v>25000</v>
      </c>
      <c r="H3970" s="383" t="s">
        <v>704</v>
      </c>
      <c r="I3970" s="383" t="s">
        <v>716</v>
      </c>
      <c r="J3970" s="383" t="s">
        <v>617</v>
      </c>
      <c r="K3970" s="383" t="s">
        <v>618</v>
      </c>
      <c r="L3970" s="384">
        <v>14695</v>
      </c>
      <c r="M3970" s="383" t="s">
        <v>633</v>
      </c>
      <c r="N3970" s="383" t="s">
        <v>620</v>
      </c>
      <c r="O3970" s="383" t="s">
        <v>230</v>
      </c>
    </row>
    <row r="3971" spans="1:15">
      <c r="A3971" s="385">
        <v>42026</v>
      </c>
      <c r="B3971" s="383" t="s">
        <v>663</v>
      </c>
      <c r="C3971" s="383" t="s">
        <v>664</v>
      </c>
      <c r="D3971" s="383" t="s">
        <v>22</v>
      </c>
      <c r="E3971" s="383" t="s">
        <v>665</v>
      </c>
      <c r="F3971" s="383" t="s">
        <v>10</v>
      </c>
      <c r="G3971" s="384">
        <v>25000</v>
      </c>
      <c r="H3971" s="383" t="s">
        <v>704</v>
      </c>
      <c r="I3971" s="383" t="s">
        <v>716</v>
      </c>
      <c r="J3971" s="383" t="s">
        <v>617</v>
      </c>
      <c r="K3971" s="383" t="s">
        <v>618</v>
      </c>
      <c r="L3971" s="384">
        <v>15922</v>
      </c>
      <c r="M3971" s="383" t="s">
        <v>633</v>
      </c>
      <c r="N3971" s="383" t="s">
        <v>620</v>
      </c>
      <c r="O3971" s="383" t="s">
        <v>230</v>
      </c>
    </row>
    <row r="3972" spans="1:15">
      <c r="A3972" s="385">
        <v>42027</v>
      </c>
      <c r="B3972" s="383" t="s">
        <v>663</v>
      </c>
      <c r="C3972" s="383" t="s">
        <v>664</v>
      </c>
      <c r="D3972" s="383" t="s">
        <v>22</v>
      </c>
      <c r="E3972" s="383" t="s">
        <v>665</v>
      </c>
      <c r="F3972" s="383" t="s">
        <v>10</v>
      </c>
      <c r="G3972" s="384">
        <v>25000</v>
      </c>
      <c r="H3972" s="383" t="s">
        <v>704</v>
      </c>
      <c r="I3972" s="383" t="s">
        <v>716</v>
      </c>
      <c r="J3972" s="383" t="s">
        <v>617</v>
      </c>
      <c r="K3972" s="383" t="s">
        <v>618</v>
      </c>
      <c r="L3972" s="384">
        <v>17245</v>
      </c>
      <c r="M3972" s="383" t="s">
        <v>633</v>
      </c>
      <c r="N3972" s="383" t="s">
        <v>620</v>
      </c>
      <c r="O3972" s="383" t="s">
        <v>230</v>
      </c>
    </row>
    <row r="3973" spans="1:15">
      <c r="A3973" s="385">
        <v>42028</v>
      </c>
      <c r="B3973" s="383" t="s">
        <v>663</v>
      </c>
      <c r="C3973" s="383" t="s">
        <v>664</v>
      </c>
      <c r="D3973" s="383" t="s">
        <v>22</v>
      </c>
      <c r="E3973" s="383" t="s">
        <v>665</v>
      </c>
      <c r="F3973" s="383" t="s">
        <v>10</v>
      </c>
      <c r="G3973" s="384">
        <v>25000</v>
      </c>
      <c r="H3973" s="383" t="s">
        <v>704</v>
      </c>
      <c r="I3973" s="383" t="s">
        <v>716</v>
      </c>
      <c r="J3973" s="383" t="s">
        <v>617</v>
      </c>
      <c r="K3973" s="383" t="s">
        <v>618</v>
      </c>
      <c r="L3973" s="384">
        <v>18650</v>
      </c>
      <c r="M3973" s="383" t="s">
        <v>633</v>
      </c>
      <c r="N3973" s="383" t="s">
        <v>620</v>
      </c>
      <c r="O3973" s="383" t="s">
        <v>230</v>
      </c>
    </row>
    <row r="3974" spans="1:15">
      <c r="A3974" s="385">
        <v>42029</v>
      </c>
      <c r="B3974" s="383" t="s">
        <v>663</v>
      </c>
      <c r="C3974" s="383" t="s">
        <v>664</v>
      </c>
      <c r="D3974" s="383" t="s">
        <v>22</v>
      </c>
      <c r="E3974" s="383" t="s">
        <v>665</v>
      </c>
      <c r="F3974" s="383" t="s">
        <v>10</v>
      </c>
      <c r="G3974" s="384">
        <v>25000</v>
      </c>
      <c r="H3974" s="383" t="s">
        <v>704</v>
      </c>
      <c r="I3974" s="383" t="s">
        <v>716</v>
      </c>
      <c r="J3974" s="383" t="s">
        <v>617</v>
      </c>
      <c r="K3974" s="383" t="s">
        <v>618</v>
      </c>
      <c r="L3974" s="384">
        <v>18650</v>
      </c>
      <c r="M3974" s="383" t="s">
        <v>633</v>
      </c>
      <c r="N3974" s="383" t="s">
        <v>620</v>
      </c>
      <c r="O3974" s="383" t="s">
        <v>230</v>
      </c>
    </row>
    <row r="3975" spans="1:15">
      <c r="A3975" s="385">
        <v>42030</v>
      </c>
      <c r="B3975" s="383" t="s">
        <v>663</v>
      </c>
      <c r="C3975" s="383" t="s">
        <v>664</v>
      </c>
      <c r="D3975" s="383" t="s">
        <v>22</v>
      </c>
      <c r="E3975" s="383" t="s">
        <v>665</v>
      </c>
      <c r="F3975" s="383" t="s">
        <v>10</v>
      </c>
      <c r="G3975" s="384">
        <v>25000</v>
      </c>
      <c r="H3975" s="383" t="s">
        <v>704</v>
      </c>
      <c r="I3975" s="383" t="s">
        <v>716</v>
      </c>
      <c r="J3975" s="383" t="s">
        <v>617</v>
      </c>
      <c r="K3975" s="383" t="s">
        <v>618</v>
      </c>
      <c r="L3975" s="384">
        <v>18650</v>
      </c>
      <c r="M3975" s="383" t="s">
        <v>634</v>
      </c>
      <c r="N3975" s="383" t="s">
        <v>620</v>
      </c>
      <c r="O3975" s="383" t="s">
        <v>230</v>
      </c>
    </row>
    <row r="3976" spans="1:15">
      <c r="A3976" s="385">
        <v>42031</v>
      </c>
      <c r="B3976" s="383" t="s">
        <v>663</v>
      </c>
      <c r="C3976" s="383" t="s">
        <v>664</v>
      </c>
      <c r="D3976" s="383" t="s">
        <v>22</v>
      </c>
      <c r="E3976" s="383" t="s">
        <v>665</v>
      </c>
      <c r="F3976" s="383" t="s">
        <v>10</v>
      </c>
      <c r="G3976" s="384">
        <v>25000</v>
      </c>
      <c r="H3976" s="383" t="s">
        <v>704</v>
      </c>
      <c r="I3976" s="383" t="s">
        <v>716</v>
      </c>
      <c r="J3976" s="383" t="s">
        <v>617</v>
      </c>
      <c r="K3976" s="383" t="s">
        <v>618</v>
      </c>
      <c r="L3976" s="384">
        <v>18650</v>
      </c>
      <c r="M3976" s="383" t="s">
        <v>634</v>
      </c>
      <c r="N3976" s="383" t="s">
        <v>620</v>
      </c>
      <c r="O3976" s="383" t="s">
        <v>230</v>
      </c>
    </row>
    <row r="3977" spans="1:15">
      <c r="A3977" s="385">
        <v>42032</v>
      </c>
      <c r="B3977" s="383" t="s">
        <v>663</v>
      </c>
      <c r="C3977" s="383" t="s">
        <v>664</v>
      </c>
      <c r="D3977" s="383" t="s">
        <v>22</v>
      </c>
      <c r="E3977" s="383" t="s">
        <v>665</v>
      </c>
      <c r="F3977" s="383" t="s">
        <v>10</v>
      </c>
      <c r="G3977" s="384">
        <v>25000</v>
      </c>
      <c r="H3977" s="383" t="s">
        <v>704</v>
      </c>
      <c r="I3977" s="383" t="s">
        <v>716</v>
      </c>
      <c r="J3977" s="383" t="s">
        <v>617</v>
      </c>
      <c r="K3977" s="383" t="s">
        <v>618</v>
      </c>
      <c r="L3977" s="384">
        <v>18650</v>
      </c>
      <c r="M3977" s="383" t="s">
        <v>634</v>
      </c>
      <c r="N3977" s="383" t="s">
        <v>620</v>
      </c>
      <c r="O3977" s="383" t="s">
        <v>230</v>
      </c>
    </row>
    <row r="3978" spans="1:15">
      <c r="A3978" s="385">
        <v>42033</v>
      </c>
      <c r="B3978" s="383" t="s">
        <v>663</v>
      </c>
      <c r="C3978" s="383" t="s">
        <v>664</v>
      </c>
      <c r="D3978" s="383" t="s">
        <v>22</v>
      </c>
      <c r="E3978" s="383" t="s">
        <v>665</v>
      </c>
      <c r="F3978" s="383" t="s">
        <v>10</v>
      </c>
      <c r="G3978" s="384">
        <v>25000</v>
      </c>
      <c r="H3978" s="383" t="s">
        <v>704</v>
      </c>
      <c r="I3978" s="383" t="s">
        <v>716</v>
      </c>
      <c r="J3978" s="383" t="s">
        <v>617</v>
      </c>
      <c r="K3978" s="383" t="s">
        <v>618</v>
      </c>
      <c r="L3978" s="384">
        <v>18650</v>
      </c>
      <c r="M3978" s="383" t="s">
        <v>634</v>
      </c>
      <c r="N3978" s="383" t="s">
        <v>620</v>
      </c>
      <c r="O3978" s="383" t="s">
        <v>230</v>
      </c>
    </row>
    <row r="3979" spans="1:15">
      <c r="A3979" s="385">
        <v>42034</v>
      </c>
      <c r="B3979" s="383" t="s">
        <v>663</v>
      </c>
      <c r="C3979" s="383" t="s">
        <v>664</v>
      </c>
      <c r="D3979" s="383" t="s">
        <v>22</v>
      </c>
      <c r="E3979" s="383" t="s">
        <v>665</v>
      </c>
      <c r="F3979" s="383" t="s">
        <v>10</v>
      </c>
      <c r="G3979" s="384">
        <v>32222</v>
      </c>
      <c r="H3979" s="383" t="s">
        <v>704</v>
      </c>
      <c r="I3979" s="383" t="s">
        <v>711</v>
      </c>
      <c r="J3979" s="383" t="s">
        <v>617</v>
      </c>
      <c r="K3979" s="383" t="s">
        <v>618</v>
      </c>
      <c r="L3979" s="384">
        <v>18650</v>
      </c>
      <c r="M3979" s="383" t="s">
        <v>634</v>
      </c>
      <c r="N3979" s="383" t="s">
        <v>620</v>
      </c>
      <c r="O3979" s="383" t="s">
        <v>230</v>
      </c>
    </row>
    <row r="3980" spans="1:15">
      <c r="A3980" s="385">
        <v>42035</v>
      </c>
      <c r="B3980" s="383" t="s">
        <v>663</v>
      </c>
      <c r="C3980" s="383" t="s">
        <v>664</v>
      </c>
      <c r="D3980" s="383" t="s">
        <v>22</v>
      </c>
      <c r="E3980" s="383" t="s">
        <v>665</v>
      </c>
      <c r="F3980" s="383" t="s">
        <v>10</v>
      </c>
      <c r="G3980" s="384">
        <v>25000</v>
      </c>
      <c r="H3980" s="383" t="s">
        <v>704</v>
      </c>
      <c r="I3980" s="383" t="s">
        <v>716</v>
      </c>
      <c r="J3980" s="383" t="s">
        <v>617</v>
      </c>
      <c r="K3980" s="383" t="s">
        <v>618</v>
      </c>
      <c r="L3980" s="384">
        <v>18650</v>
      </c>
      <c r="M3980" s="383" t="s">
        <v>634</v>
      </c>
      <c r="N3980" s="383" t="s">
        <v>620</v>
      </c>
      <c r="O3980" s="383" t="s">
        <v>230</v>
      </c>
    </row>
    <row r="3981" spans="1:15">
      <c r="A3981" s="385">
        <v>42036</v>
      </c>
      <c r="B3981" s="383" t="s">
        <v>663</v>
      </c>
      <c r="C3981" s="383" t="s">
        <v>664</v>
      </c>
      <c r="D3981" s="383" t="s">
        <v>22</v>
      </c>
      <c r="E3981" s="383" t="s">
        <v>665</v>
      </c>
      <c r="F3981" s="383" t="s">
        <v>10</v>
      </c>
      <c r="G3981" s="384">
        <v>-15625</v>
      </c>
      <c r="H3981" s="383" t="s">
        <v>704</v>
      </c>
      <c r="I3981" s="383" t="s">
        <v>716</v>
      </c>
      <c r="J3981" s="383" t="s">
        <v>617</v>
      </c>
      <c r="K3981" s="383" t="s">
        <v>618</v>
      </c>
      <c r="L3981" s="384">
        <v>18660</v>
      </c>
      <c r="M3981" s="383" t="s">
        <v>634</v>
      </c>
      <c r="N3981" s="383" t="s">
        <v>620</v>
      </c>
      <c r="O3981" s="383" t="s">
        <v>230</v>
      </c>
    </row>
    <row r="3982" spans="1:15">
      <c r="A3982" s="385">
        <v>42038</v>
      </c>
      <c r="B3982" s="383" t="s">
        <v>739</v>
      </c>
      <c r="C3982" s="383" t="s">
        <v>8</v>
      </c>
      <c r="D3982" s="383" t="s">
        <v>36</v>
      </c>
      <c r="E3982" s="383" t="s">
        <v>740</v>
      </c>
      <c r="F3982" s="383" t="s">
        <v>10</v>
      </c>
      <c r="G3982" s="384">
        <v>8609</v>
      </c>
      <c r="H3982" s="383" t="s">
        <v>741</v>
      </c>
      <c r="I3982" s="383" t="s">
        <v>742</v>
      </c>
      <c r="J3982" s="383" t="s">
        <v>617</v>
      </c>
      <c r="K3982" s="383" t="s">
        <v>618</v>
      </c>
      <c r="L3982" s="384">
        <v>18660</v>
      </c>
      <c r="M3982" s="383" t="s">
        <v>634</v>
      </c>
      <c r="N3982" s="383" t="s">
        <v>620</v>
      </c>
      <c r="O3982" s="383" t="s">
        <v>230</v>
      </c>
    </row>
    <row r="3983" spans="1:15">
      <c r="A3983" s="385">
        <v>42046</v>
      </c>
      <c r="B3983" s="383" t="s">
        <v>663</v>
      </c>
      <c r="C3983" s="383" t="s">
        <v>664</v>
      </c>
      <c r="D3983" s="383" t="s">
        <v>22</v>
      </c>
      <c r="E3983" s="383" t="s">
        <v>665</v>
      </c>
      <c r="F3983" s="383" t="s">
        <v>10</v>
      </c>
      <c r="G3983" s="384">
        <v>141989</v>
      </c>
      <c r="H3983" s="383" t="s">
        <v>704</v>
      </c>
      <c r="I3983" s="383" t="s">
        <v>773</v>
      </c>
      <c r="J3983" s="383" t="s">
        <v>617</v>
      </c>
      <c r="K3983" s="383" t="s">
        <v>618</v>
      </c>
      <c r="L3983" s="384">
        <v>20833</v>
      </c>
      <c r="M3983" s="383" t="s">
        <v>635</v>
      </c>
      <c r="N3983" s="383" t="s">
        <v>620</v>
      </c>
      <c r="O3983" s="383" t="s">
        <v>230</v>
      </c>
    </row>
    <row r="3984" spans="1:15">
      <c r="A3984" s="385">
        <v>42088</v>
      </c>
      <c r="B3984" s="383" t="s">
        <v>739</v>
      </c>
      <c r="C3984" s="383" t="s">
        <v>8</v>
      </c>
      <c r="D3984" s="383" t="s">
        <v>36</v>
      </c>
      <c r="E3984" s="383" t="s">
        <v>740</v>
      </c>
      <c r="F3984" s="383" t="s">
        <v>10</v>
      </c>
      <c r="G3984" s="384">
        <v>13594</v>
      </c>
      <c r="H3984" s="383" t="s">
        <v>741</v>
      </c>
      <c r="I3984" s="383" t="s">
        <v>745</v>
      </c>
      <c r="J3984" s="383" t="s">
        <v>617</v>
      </c>
      <c r="K3984" s="383" t="s">
        <v>618</v>
      </c>
      <c r="L3984" s="384">
        <v>27741</v>
      </c>
      <c r="M3984" s="383" t="s">
        <v>640</v>
      </c>
      <c r="N3984" s="383" t="s">
        <v>620</v>
      </c>
      <c r="O3984" s="383" t="s">
        <v>230</v>
      </c>
    </row>
    <row r="3985" spans="1:15">
      <c r="A3985" s="385">
        <v>42098</v>
      </c>
      <c r="B3985" s="383" t="s">
        <v>754</v>
      </c>
      <c r="C3985" s="383" t="s">
        <v>8</v>
      </c>
      <c r="D3985" s="383" t="s">
        <v>755</v>
      </c>
      <c r="E3985" s="383" t="s">
        <v>756</v>
      </c>
      <c r="F3985" s="383" t="s">
        <v>10</v>
      </c>
      <c r="G3985" s="384">
        <v>460</v>
      </c>
      <c r="H3985" s="383" t="s">
        <v>757</v>
      </c>
      <c r="I3985" s="383" t="s">
        <v>758</v>
      </c>
      <c r="J3985" s="383" t="s">
        <v>617</v>
      </c>
      <c r="K3985" s="383" t="s">
        <v>618</v>
      </c>
      <c r="L3985" s="384">
        <v>27751</v>
      </c>
      <c r="M3985" s="383" t="s">
        <v>641</v>
      </c>
      <c r="N3985" s="383" t="s">
        <v>620</v>
      </c>
      <c r="O3985" s="383" t="s">
        <v>230</v>
      </c>
    </row>
    <row r="3986" spans="1:15">
      <c r="A3986" s="385">
        <v>42111</v>
      </c>
      <c r="B3986" s="383" t="s">
        <v>663</v>
      </c>
      <c r="C3986" s="383" t="s">
        <v>664</v>
      </c>
      <c r="D3986" s="383" t="s">
        <v>22</v>
      </c>
      <c r="E3986" s="383" t="s">
        <v>665</v>
      </c>
      <c r="F3986" s="383" t="s">
        <v>10</v>
      </c>
      <c r="G3986" s="384">
        <v>2150</v>
      </c>
      <c r="H3986" s="383" t="s">
        <v>704</v>
      </c>
      <c r="I3986" s="383" t="s">
        <v>721</v>
      </c>
      <c r="J3986" s="383" t="s">
        <v>617</v>
      </c>
      <c r="K3986" s="383" t="s">
        <v>618</v>
      </c>
      <c r="L3986" s="384">
        <v>30780</v>
      </c>
      <c r="M3986" s="383" t="s">
        <v>642</v>
      </c>
      <c r="N3986" s="383" t="s">
        <v>620</v>
      </c>
      <c r="O3986" s="383" t="s">
        <v>230</v>
      </c>
    </row>
    <row r="3987" spans="1:15">
      <c r="A3987" s="385">
        <v>42112</v>
      </c>
      <c r="B3987" s="383" t="s">
        <v>663</v>
      </c>
      <c r="C3987" s="383" t="s">
        <v>664</v>
      </c>
      <c r="D3987" s="383" t="s">
        <v>22</v>
      </c>
      <c r="E3987" s="383" t="s">
        <v>665</v>
      </c>
      <c r="F3987" s="383" t="s">
        <v>10</v>
      </c>
      <c r="G3987" s="384">
        <v>2150</v>
      </c>
      <c r="H3987" s="383" t="s">
        <v>704</v>
      </c>
      <c r="I3987" s="383" t="s">
        <v>721</v>
      </c>
      <c r="J3987" s="383" t="s">
        <v>617</v>
      </c>
      <c r="K3987" s="383" t="s">
        <v>618</v>
      </c>
      <c r="L3987" s="384">
        <v>30780</v>
      </c>
      <c r="M3987" s="383" t="s">
        <v>642</v>
      </c>
      <c r="N3987" s="383" t="s">
        <v>620</v>
      </c>
      <c r="O3987" s="383" t="s">
        <v>230</v>
      </c>
    </row>
    <row r="3988" spans="1:15">
      <c r="A3988" s="385">
        <v>42113</v>
      </c>
      <c r="B3988" s="383" t="s">
        <v>663</v>
      </c>
      <c r="C3988" s="383" t="s">
        <v>664</v>
      </c>
      <c r="D3988" s="383" t="s">
        <v>22</v>
      </c>
      <c r="E3988" s="383" t="s">
        <v>665</v>
      </c>
      <c r="F3988" s="383" t="s">
        <v>10</v>
      </c>
      <c r="G3988" s="384">
        <v>2150</v>
      </c>
      <c r="H3988" s="383" t="s">
        <v>704</v>
      </c>
      <c r="I3988" s="383" t="s">
        <v>721</v>
      </c>
      <c r="J3988" s="383" t="s">
        <v>617</v>
      </c>
      <c r="K3988" s="383" t="s">
        <v>618</v>
      </c>
      <c r="L3988" s="384">
        <v>30780</v>
      </c>
      <c r="M3988" s="383" t="s">
        <v>643</v>
      </c>
      <c r="N3988" s="383" t="s">
        <v>620</v>
      </c>
      <c r="O3988" s="383" t="s">
        <v>230</v>
      </c>
    </row>
    <row r="3989" spans="1:15">
      <c r="A3989" s="385">
        <v>42116</v>
      </c>
      <c r="B3989" s="383" t="s">
        <v>11</v>
      </c>
      <c r="C3989" s="383" t="s">
        <v>12</v>
      </c>
      <c r="D3989" s="383" t="s">
        <v>13</v>
      </c>
      <c r="E3989" s="383" t="s">
        <v>678</v>
      </c>
      <c r="F3989" s="383" t="s">
        <v>10</v>
      </c>
      <c r="G3989" s="384">
        <v>561</v>
      </c>
      <c r="H3989" s="383" t="s">
        <v>743</v>
      </c>
      <c r="I3989" s="383" t="s">
        <v>744</v>
      </c>
      <c r="J3989" s="383" t="s">
        <v>617</v>
      </c>
      <c r="K3989" s="383" t="s">
        <v>618</v>
      </c>
      <c r="L3989" s="384">
        <v>30780</v>
      </c>
      <c r="M3989" s="383" t="s">
        <v>643</v>
      </c>
      <c r="N3989" s="383" t="s">
        <v>620</v>
      </c>
      <c r="O3989" s="383" t="s">
        <v>230</v>
      </c>
    </row>
    <row r="3990" spans="1:15">
      <c r="A3990" s="385">
        <v>42117</v>
      </c>
      <c r="B3990" s="383" t="s">
        <v>646</v>
      </c>
      <c r="C3990" s="383" t="s">
        <v>8</v>
      </c>
      <c r="D3990" s="383" t="s">
        <v>32</v>
      </c>
      <c r="E3990" s="383" t="s">
        <v>647</v>
      </c>
      <c r="F3990" s="383" t="s">
        <v>10</v>
      </c>
      <c r="G3990" s="384">
        <v>1618</v>
      </c>
      <c r="H3990" s="383" t="s">
        <v>747</v>
      </c>
      <c r="I3990" s="383" t="s">
        <v>748</v>
      </c>
      <c r="J3990" s="383" t="s">
        <v>617</v>
      </c>
      <c r="K3990" s="383" t="s">
        <v>618</v>
      </c>
      <c r="L3990" s="384">
        <v>30780</v>
      </c>
      <c r="M3990" s="383" t="s">
        <v>643</v>
      </c>
      <c r="N3990" s="383" t="s">
        <v>620</v>
      </c>
      <c r="O3990" s="383" t="s">
        <v>230</v>
      </c>
    </row>
    <row r="3991" spans="1:15">
      <c r="A3991" s="385">
        <v>42118</v>
      </c>
      <c r="B3991" s="383" t="s">
        <v>646</v>
      </c>
      <c r="C3991" s="383" t="s">
        <v>8</v>
      </c>
      <c r="D3991" s="383" t="s">
        <v>32</v>
      </c>
      <c r="E3991" s="383" t="s">
        <v>647</v>
      </c>
      <c r="F3991" s="383" t="s">
        <v>10</v>
      </c>
      <c r="G3991" s="384">
        <v>1618</v>
      </c>
      <c r="H3991" s="383" t="s">
        <v>747</v>
      </c>
      <c r="I3991" s="383" t="s">
        <v>748</v>
      </c>
      <c r="J3991" s="383" t="s">
        <v>617</v>
      </c>
      <c r="K3991" s="383" t="s">
        <v>618</v>
      </c>
      <c r="L3991" s="384">
        <v>30780</v>
      </c>
      <c r="M3991" s="383" t="s">
        <v>643</v>
      </c>
      <c r="N3991" s="383" t="s">
        <v>620</v>
      </c>
      <c r="O3991" s="383" t="s">
        <v>230</v>
      </c>
    </row>
    <row r="3992" spans="1:15">
      <c r="A3992" s="385">
        <v>42119</v>
      </c>
      <c r="B3992" s="383" t="s">
        <v>646</v>
      </c>
      <c r="C3992" s="383" t="s">
        <v>8</v>
      </c>
      <c r="D3992" s="383" t="s">
        <v>32</v>
      </c>
      <c r="E3992" s="383" t="s">
        <v>647</v>
      </c>
      <c r="F3992" s="383" t="s">
        <v>10</v>
      </c>
      <c r="G3992" s="384">
        <v>1476</v>
      </c>
      <c r="H3992" s="383" t="s">
        <v>747</v>
      </c>
      <c r="I3992" s="383" t="s">
        <v>750</v>
      </c>
      <c r="J3992" s="383" t="s">
        <v>617</v>
      </c>
      <c r="K3992" s="383" t="s">
        <v>618</v>
      </c>
      <c r="L3992" s="384">
        <v>30780</v>
      </c>
      <c r="M3992" s="383" t="s">
        <v>643</v>
      </c>
      <c r="N3992" s="383" t="s">
        <v>620</v>
      </c>
      <c r="O3992" s="383" t="s">
        <v>230</v>
      </c>
    </row>
    <row r="3993" spans="1:15">
      <c r="A3993" s="385">
        <v>42120</v>
      </c>
      <c r="B3993" s="383" t="s">
        <v>646</v>
      </c>
      <c r="C3993" s="383" t="s">
        <v>8</v>
      </c>
      <c r="D3993" s="383" t="s">
        <v>32</v>
      </c>
      <c r="E3993" s="383" t="s">
        <v>647</v>
      </c>
      <c r="F3993" s="383" t="s">
        <v>10</v>
      </c>
      <c r="G3993" s="384">
        <v>1476</v>
      </c>
      <c r="H3993" s="383" t="s">
        <v>747</v>
      </c>
      <c r="I3993" s="383" t="s">
        <v>750</v>
      </c>
      <c r="J3993" s="383" t="s">
        <v>617</v>
      </c>
      <c r="K3993" s="383" t="s">
        <v>618</v>
      </c>
      <c r="L3993" s="384">
        <v>30780</v>
      </c>
      <c r="M3993" s="383" t="s">
        <v>643</v>
      </c>
      <c r="N3993" s="383" t="s">
        <v>620</v>
      </c>
      <c r="O3993" s="383" t="s">
        <v>230</v>
      </c>
    </row>
    <row r="3994" spans="1:15">
      <c r="A3994" s="385">
        <v>42121</v>
      </c>
      <c r="B3994" s="383" t="s">
        <v>646</v>
      </c>
      <c r="C3994" s="383" t="s">
        <v>8</v>
      </c>
      <c r="D3994" s="383" t="s">
        <v>32</v>
      </c>
      <c r="E3994" s="383" t="s">
        <v>647</v>
      </c>
      <c r="F3994" s="383" t="s">
        <v>10</v>
      </c>
      <c r="G3994" s="384">
        <v>1618</v>
      </c>
      <c r="H3994" s="383" t="s">
        <v>747</v>
      </c>
      <c r="I3994" s="383" t="s">
        <v>748</v>
      </c>
      <c r="J3994" s="383" t="s">
        <v>617</v>
      </c>
      <c r="K3994" s="383" t="s">
        <v>618</v>
      </c>
      <c r="L3994" s="384">
        <v>30780</v>
      </c>
      <c r="M3994" s="383" t="s">
        <v>643</v>
      </c>
      <c r="N3994" s="383" t="s">
        <v>620</v>
      </c>
      <c r="O3994" s="383" t="s">
        <v>230</v>
      </c>
    </row>
    <row r="3995" spans="1:15">
      <c r="A3995" s="385">
        <v>42122</v>
      </c>
      <c r="B3995" s="383" t="s">
        <v>646</v>
      </c>
      <c r="C3995" s="383" t="s">
        <v>8</v>
      </c>
      <c r="D3995" s="383" t="s">
        <v>32</v>
      </c>
      <c r="E3995" s="383" t="s">
        <v>647</v>
      </c>
      <c r="F3995" s="383" t="s">
        <v>10</v>
      </c>
      <c r="G3995" s="384">
        <v>1476</v>
      </c>
      <c r="H3995" s="383" t="s">
        <v>747</v>
      </c>
      <c r="I3995" s="383" t="s">
        <v>750</v>
      </c>
      <c r="J3995" s="383" t="s">
        <v>617</v>
      </c>
      <c r="K3995" s="383" t="s">
        <v>618</v>
      </c>
      <c r="L3995" s="384">
        <v>30780</v>
      </c>
      <c r="M3995" s="383" t="s">
        <v>643</v>
      </c>
      <c r="N3995" s="383" t="s">
        <v>620</v>
      </c>
      <c r="O3995" s="383" t="s">
        <v>230</v>
      </c>
    </row>
    <row r="3996" spans="1:15">
      <c r="A3996" s="385">
        <v>42123</v>
      </c>
      <c r="B3996" s="383" t="s">
        <v>11</v>
      </c>
      <c r="C3996" s="383" t="s">
        <v>12</v>
      </c>
      <c r="D3996" s="383" t="s">
        <v>13</v>
      </c>
      <c r="E3996" s="383" t="s">
        <v>678</v>
      </c>
      <c r="F3996" s="383" t="s">
        <v>10</v>
      </c>
      <c r="G3996" s="384">
        <v>561</v>
      </c>
      <c r="H3996" s="383" t="s">
        <v>743</v>
      </c>
      <c r="I3996" s="383" t="s">
        <v>744</v>
      </c>
      <c r="J3996" s="383" t="s">
        <v>617</v>
      </c>
      <c r="K3996" s="383" t="s">
        <v>618</v>
      </c>
      <c r="L3996" s="384">
        <v>30780</v>
      </c>
      <c r="M3996" s="383" t="s">
        <v>643</v>
      </c>
      <c r="N3996" s="383" t="s">
        <v>620</v>
      </c>
      <c r="O3996" s="383" t="s">
        <v>230</v>
      </c>
    </row>
    <row r="3997" spans="1:15">
      <c r="A3997" s="385">
        <v>42124</v>
      </c>
      <c r="B3997" s="383" t="s">
        <v>646</v>
      </c>
      <c r="C3997" s="383" t="s">
        <v>8</v>
      </c>
      <c r="D3997" s="383" t="s">
        <v>32</v>
      </c>
      <c r="E3997" s="383" t="s">
        <v>647</v>
      </c>
      <c r="F3997" s="383" t="s">
        <v>10</v>
      </c>
      <c r="G3997" s="384">
        <v>1476</v>
      </c>
      <c r="H3997" s="383" t="s">
        <v>747</v>
      </c>
      <c r="I3997" s="383" t="s">
        <v>750</v>
      </c>
      <c r="J3997" s="383" t="s">
        <v>617</v>
      </c>
      <c r="K3997" s="383" t="s">
        <v>618</v>
      </c>
      <c r="L3997" s="384">
        <v>30780</v>
      </c>
      <c r="M3997" s="383" t="s">
        <v>643</v>
      </c>
      <c r="N3997" s="383" t="s">
        <v>620</v>
      </c>
      <c r="O3997" s="383" t="s">
        <v>230</v>
      </c>
    </row>
    <row r="3998" spans="1:15">
      <c r="A3998" s="385">
        <v>42125</v>
      </c>
      <c r="B3998" s="383" t="s">
        <v>11</v>
      </c>
      <c r="C3998" s="383" t="s">
        <v>12</v>
      </c>
      <c r="D3998" s="383" t="s">
        <v>13</v>
      </c>
      <c r="E3998" s="383" t="s">
        <v>678</v>
      </c>
      <c r="F3998" s="383" t="s">
        <v>10</v>
      </c>
      <c r="G3998" s="384">
        <v>410</v>
      </c>
      <c r="H3998" s="383" t="s">
        <v>743</v>
      </c>
      <c r="I3998" s="383" t="s">
        <v>744</v>
      </c>
      <c r="J3998" s="383" t="s">
        <v>617</v>
      </c>
      <c r="K3998" s="383" t="s">
        <v>618</v>
      </c>
      <c r="L3998" s="384">
        <v>30780</v>
      </c>
      <c r="M3998" s="383" t="s">
        <v>643</v>
      </c>
      <c r="N3998" s="383" t="s">
        <v>620</v>
      </c>
      <c r="O3998" s="383" t="s">
        <v>230</v>
      </c>
    </row>
    <row r="3999" spans="1:15">
      <c r="A3999" s="385">
        <v>42126</v>
      </c>
      <c r="B3999" s="383" t="s">
        <v>646</v>
      </c>
      <c r="C3999" s="383" t="s">
        <v>8</v>
      </c>
      <c r="D3999" s="383" t="s">
        <v>32</v>
      </c>
      <c r="E3999" s="383" t="s">
        <v>647</v>
      </c>
      <c r="F3999" s="383" t="s">
        <v>10</v>
      </c>
      <c r="G3999" s="384">
        <v>1618</v>
      </c>
      <c r="H3999" s="383" t="s">
        <v>747</v>
      </c>
      <c r="I3999" s="383" t="s">
        <v>748</v>
      </c>
      <c r="J3999" s="383" t="s">
        <v>617</v>
      </c>
      <c r="K3999" s="383" t="s">
        <v>618</v>
      </c>
      <c r="L3999" s="384">
        <v>30780</v>
      </c>
      <c r="M3999" s="383" t="s">
        <v>643</v>
      </c>
      <c r="N3999" s="383" t="s">
        <v>620</v>
      </c>
      <c r="O3999" s="383" t="s">
        <v>230</v>
      </c>
    </row>
    <row r="4000" spans="1:15">
      <c r="A4000" s="385">
        <v>42127</v>
      </c>
      <c r="B4000" s="383" t="s">
        <v>28</v>
      </c>
      <c r="C4000" s="383" t="s">
        <v>8</v>
      </c>
      <c r="D4000" s="383" t="s">
        <v>29</v>
      </c>
      <c r="E4000" s="383" t="s">
        <v>774</v>
      </c>
      <c r="F4000" s="383" t="s">
        <v>10</v>
      </c>
      <c r="G4000" s="384">
        <v>203948</v>
      </c>
      <c r="H4000" s="383" t="s">
        <v>775</v>
      </c>
      <c r="I4000" s="383" t="s">
        <v>776</v>
      </c>
      <c r="J4000" s="383" t="s">
        <v>617</v>
      </c>
      <c r="K4000" s="383" t="s">
        <v>618</v>
      </c>
      <c r="L4000" s="384">
        <v>30780</v>
      </c>
      <c r="M4000" s="383" t="s">
        <v>643</v>
      </c>
      <c r="N4000" s="383" t="s">
        <v>620</v>
      </c>
      <c r="O4000" s="383" t="s">
        <v>230</v>
      </c>
    </row>
    <row r="4001" spans="1:15">
      <c r="A4001" s="385">
        <v>42128</v>
      </c>
      <c r="B4001" s="383" t="s">
        <v>28</v>
      </c>
      <c r="C4001" s="383" t="s">
        <v>8</v>
      </c>
      <c r="D4001" s="383" t="s">
        <v>29</v>
      </c>
      <c r="E4001" s="383" t="s">
        <v>774</v>
      </c>
      <c r="F4001" s="383" t="s">
        <v>10</v>
      </c>
      <c r="G4001" s="384">
        <v>13200</v>
      </c>
      <c r="H4001" s="383" t="s">
        <v>775</v>
      </c>
      <c r="I4001" s="383" t="s">
        <v>776</v>
      </c>
      <c r="J4001" s="383" t="s">
        <v>617</v>
      </c>
      <c r="K4001" s="383" t="s">
        <v>618</v>
      </c>
      <c r="L4001" s="384">
        <v>30780</v>
      </c>
      <c r="M4001" s="383" t="s">
        <v>643</v>
      </c>
      <c r="N4001" s="383" t="s">
        <v>620</v>
      </c>
      <c r="O4001" s="383" t="s">
        <v>230</v>
      </c>
    </row>
    <row r="4002" spans="1:15">
      <c r="A4002" s="385">
        <v>42133</v>
      </c>
      <c r="B4002" s="383" t="s">
        <v>754</v>
      </c>
      <c r="C4002" s="383" t="s">
        <v>8</v>
      </c>
      <c r="D4002" s="383" t="s">
        <v>755</v>
      </c>
      <c r="E4002" s="383" t="s">
        <v>756</v>
      </c>
      <c r="F4002" s="383" t="s">
        <v>10</v>
      </c>
      <c r="G4002" s="384">
        <v>1107</v>
      </c>
      <c r="H4002" s="383" t="s">
        <v>757</v>
      </c>
      <c r="I4002" s="383" t="s">
        <v>765</v>
      </c>
      <c r="J4002" s="383" t="s">
        <v>617</v>
      </c>
      <c r="K4002" s="383" t="s">
        <v>618</v>
      </c>
      <c r="L4002" s="384">
        <v>30780</v>
      </c>
      <c r="M4002" s="383" t="s">
        <v>643</v>
      </c>
      <c r="N4002" s="383" t="s">
        <v>620</v>
      </c>
      <c r="O4002" s="383" t="s">
        <v>230</v>
      </c>
    </row>
    <row r="4003" spans="1:15">
      <c r="A4003" s="385">
        <v>42134</v>
      </c>
      <c r="B4003" s="383" t="s">
        <v>754</v>
      </c>
      <c r="C4003" s="383" t="s">
        <v>8</v>
      </c>
      <c r="D4003" s="383" t="s">
        <v>755</v>
      </c>
      <c r="E4003" s="383" t="s">
        <v>756</v>
      </c>
      <c r="F4003" s="383" t="s">
        <v>10</v>
      </c>
      <c r="G4003" s="384">
        <v>1107</v>
      </c>
      <c r="H4003" s="383" t="s">
        <v>757</v>
      </c>
      <c r="I4003" s="383" t="s">
        <v>765</v>
      </c>
      <c r="J4003" s="383" t="s">
        <v>617</v>
      </c>
      <c r="K4003" s="383" t="s">
        <v>618</v>
      </c>
      <c r="L4003" s="384">
        <v>30780</v>
      </c>
      <c r="M4003" s="383" t="s">
        <v>643</v>
      </c>
      <c r="N4003" s="383" t="s">
        <v>620</v>
      </c>
      <c r="O4003" s="383" t="s">
        <v>230</v>
      </c>
    </row>
    <row r="4004" spans="1:15">
      <c r="A4004" s="385">
        <v>42135</v>
      </c>
      <c r="B4004" s="383" t="s">
        <v>754</v>
      </c>
      <c r="C4004" s="383" t="s">
        <v>8</v>
      </c>
      <c r="D4004" s="383" t="s">
        <v>755</v>
      </c>
      <c r="E4004" s="383" t="s">
        <v>756</v>
      </c>
      <c r="F4004" s="383" t="s">
        <v>10</v>
      </c>
      <c r="G4004" s="384">
        <v>2215</v>
      </c>
      <c r="H4004" s="383" t="s">
        <v>757</v>
      </c>
      <c r="I4004" s="383" t="s">
        <v>777</v>
      </c>
      <c r="J4004" s="383" t="s">
        <v>617</v>
      </c>
      <c r="K4004" s="383" t="s">
        <v>618</v>
      </c>
      <c r="L4004" s="384">
        <v>30780</v>
      </c>
      <c r="M4004" s="383" t="s">
        <v>643</v>
      </c>
      <c r="N4004" s="383" t="s">
        <v>620</v>
      </c>
      <c r="O4004" s="383" t="s">
        <v>230</v>
      </c>
    </row>
    <row r="4005" spans="1:15">
      <c r="A4005" s="385">
        <v>42136</v>
      </c>
      <c r="B4005" s="383" t="s">
        <v>28</v>
      </c>
      <c r="C4005" s="383" t="s">
        <v>8</v>
      </c>
      <c r="D4005" s="383" t="s">
        <v>29</v>
      </c>
      <c r="E4005" s="383" t="s">
        <v>774</v>
      </c>
      <c r="F4005" s="383" t="s">
        <v>10</v>
      </c>
      <c r="G4005" s="384">
        <v>9404</v>
      </c>
      <c r="H4005" s="383" t="s">
        <v>775</v>
      </c>
      <c r="I4005" s="383" t="s">
        <v>776</v>
      </c>
      <c r="J4005" s="383" t="s">
        <v>617</v>
      </c>
      <c r="K4005" s="383" t="s">
        <v>618</v>
      </c>
      <c r="L4005" s="384">
        <v>30780</v>
      </c>
      <c r="M4005" s="383" t="s">
        <v>643</v>
      </c>
      <c r="N4005" s="383" t="s">
        <v>620</v>
      </c>
      <c r="O4005" s="383" t="s">
        <v>230</v>
      </c>
    </row>
    <row r="4006" spans="1:15">
      <c r="A4006" s="385">
        <v>42137</v>
      </c>
      <c r="B4006" s="383" t="s">
        <v>11</v>
      </c>
      <c r="C4006" s="383" t="s">
        <v>12</v>
      </c>
      <c r="D4006" s="383" t="s">
        <v>13</v>
      </c>
      <c r="E4006" s="383" t="s">
        <v>678</v>
      </c>
      <c r="F4006" s="383" t="s">
        <v>10</v>
      </c>
      <c r="G4006" s="384">
        <v>1700</v>
      </c>
      <c r="H4006" s="383" t="s">
        <v>751</v>
      </c>
      <c r="I4006" s="383" t="s">
        <v>752</v>
      </c>
      <c r="J4006" s="383" t="s">
        <v>617</v>
      </c>
      <c r="K4006" s="383" t="s">
        <v>618</v>
      </c>
      <c r="L4006" s="384">
        <v>30780</v>
      </c>
      <c r="M4006" s="383" t="s">
        <v>644</v>
      </c>
      <c r="N4006" s="383" t="s">
        <v>620</v>
      </c>
      <c r="O4006" s="383" t="s">
        <v>230</v>
      </c>
    </row>
    <row r="4007" spans="1:15">
      <c r="A4007" s="385">
        <v>42138</v>
      </c>
      <c r="B4007" s="383" t="s">
        <v>11</v>
      </c>
      <c r="C4007" s="383" t="s">
        <v>12</v>
      </c>
      <c r="D4007" s="383" t="s">
        <v>13</v>
      </c>
      <c r="E4007" s="383" t="s">
        <v>678</v>
      </c>
      <c r="F4007" s="383" t="s">
        <v>10</v>
      </c>
      <c r="G4007" s="384">
        <v>1700</v>
      </c>
      <c r="H4007" s="383" t="s">
        <v>751</v>
      </c>
      <c r="I4007" s="383" t="s">
        <v>752</v>
      </c>
      <c r="J4007" s="383" t="s">
        <v>617</v>
      </c>
      <c r="K4007" s="383" t="s">
        <v>618</v>
      </c>
      <c r="L4007" s="384">
        <v>30780</v>
      </c>
      <c r="M4007" s="383" t="s">
        <v>644</v>
      </c>
      <c r="N4007" s="383" t="s">
        <v>620</v>
      </c>
      <c r="O4007" s="383" t="s">
        <v>230</v>
      </c>
    </row>
    <row r="4008" spans="1:15">
      <c r="A4008" s="385">
        <v>42139</v>
      </c>
      <c r="B4008" s="383" t="s">
        <v>11</v>
      </c>
      <c r="C4008" s="383" t="s">
        <v>12</v>
      </c>
      <c r="D4008" s="383" t="s">
        <v>13</v>
      </c>
      <c r="E4008" s="383" t="s">
        <v>678</v>
      </c>
      <c r="F4008" s="383" t="s">
        <v>10</v>
      </c>
      <c r="G4008" s="384">
        <v>1700</v>
      </c>
      <c r="H4008" s="383" t="s">
        <v>751</v>
      </c>
      <c r="I4008" s="383" t="s">
        <v>752</v>
      </c>
      <c r="J4008" s="383" t="s">
        <v>617</v>
      </c>
      <c r="K4008" s="383" t="s">
        <v>618</v>
      </c>
      <c r="L4008" s="384">
        <v>30780</v>
      </c>
      <c r="M4008" s="383" t="s">
        <v>644</v>
      </c>
      <c r="N4008" s="383" t="s">
        <v>620</v>
      </c>
      <c r="O4008" s="383" t="s">
        <v>230</v>
      </c>
    </row>
    <row r="4009" spans="1:15">
      <c r="A4009" s="385">
        <v>42140</v>
      </c>
      <c r="B4009" s="383" t="s">
        <v>754</v>
      </c>
      <c r="C4009" s="383" t="s">
        <v>8</v>
      </c>
      <c r="D4009" s="383" t="s">
        <v>755</v>
      </c>
      <c r="E4009" s="383" t="s">
        <v>756</v>
      </c>
      <c r="F4009" s="383" t="s">
        <v>10</v>
      </c>
      <c r="G4009" s="384">
        <v>460</v>
      </c>
      <c r="H4009" s="383" t="s">
        <v>757</v>
      </c>
      <c r="I4009" s="383" t="s">
        <v>758</v>
      </c>
      <c r="J4009" s="383" t="s">
        <v>617</v>
      </c>
      <c r="K4009" s="383" t="s">
        <v>618</v>
      </c>
      <c r="L4009" s="384">
        <v>30780</v>
      </c>
      <c r="M4009" s="383" t="s">
        <v>644</v>
      </c>
      <c r="N4009" s="383" t="s">
        <v>620</v>
      </c>
      <c r="O4009" s="383" t="s">
        <v>230</v>
      </c>
    </row>
    <row r="4010" spans="1:15">
      <c r="A4010" s="385">
        <v>42141</v>
      </c>
      <c r="B4010" s="383" t="s">
        <v>754</v>
      </c>
      <c r="C4010" s="383" t="s">
        <v>8</v>
      </c>
      <c r="D4010" s="383" t="s">
        <v>755</v>
      </c>
      <c r="E4010" s="383" t="s">
        <v>756</v>
      </c>
      <c r="F4010" s="383" t="s">
        <v>10</v>
      </c>
      <c r="G4010" s="384">
        <v>460</v>
      </c>
      <c r="H4010" s="383" t="s">
        <v>757</v>
      </c>
      <c r="I4010" s="383" t="s">
        <v>758</v>
      </c>
      <c r="J4010" s="383" t="s">
        <v>617</v>
      </c>
      <c r="K4010" s="383" t="s">
        <v>618</v>
      </c>
      <c r="L4010" s="384">
        <v>30780</v>
      </c>
      <c r="M4010" s="383" t="s">
        <v>644</v>
      </c>
      <c r="N4010" s="383" t="s">
        <v>620</v>
      </c>
      <c r="O4010" s="383" t="s">
        <v>230</v>
      </c>
    </row>
    <row r="4011" spans="1:15">
      <c r="A4011" s="385">
        <v>42142</v>
      </c>
      <c r="B4011" s="383" t="s">
        <v>646</v>
      </c>
      <c r="C4011" s="383" t="s">
        <v>8</v>
      </c>
      <c r="D4011" s="383" t="s">
        <v>32</v>
      </c>
      <c r="E4011" s="383" t="s">
        <v>647</v>
      </c>
      <c r="F4011" s="383" t="s">
        <v>10</v>
      </c>
      <c r="G4011" s="384">
        <v>4200</v>
      </c>
      <c r="H4011" s="383" t="s">
        <v>759</v>
      </c>
      <c r="I4011" s="383" t="s">
        <v>760</v>
      </c>
      <c r="J4011" s="383" t="s">
        <v>617</v>
      </c>
      <c r="K4011" s="383" t="s">
        <v>618</v>
      </c>
      <c r="L4011" s="384">
        <v>30780</v>
      </c>
      <c r="M4011" s="383" t="s">
        <v>644</v>
      </c>
      <c r="N4011" s="383" t="s">
        <v>620</v>
      </c>
      <c r="O4011" s="383" t="s">
        <v>230</v>
      </c>
    </row>
    <row r="4012" spans="1:15">
      <c r="A4012" s="385">
        <v>42143</v>
      </c>
      <c r="B4012" s="383" t="s">
        <v>646</v>
      </c>
      <c r="C4012" s="383" t="s">
        <v>8</v>
      </c>
      <c r="D4012" s="383" t="s">
        <v>32</v>
      </c>
      <c r="E4012" s="383" t="s">
        <v>647</v>
      </c>
      <c r="F4012" s="383" t="s">
        <v>10</v>
      </c>
      <c r="G4012" s="384">
        <v>1476</v>
      </c>
      <c r="H4012" s="383" t="s">
        <v>747</v>
      </c>
      <c r="I4012" s="383" t="s">
        <v>750</v>
      </c>
      <c r="J4012" s="383" t="s">
        <v>617</v>
      </c>
      <c r="K4012" s="383" t="s">
        <v>618</v>
      </c>
      <c r="L4012" s="384">
        <v>30780</v>
      </c>
      <c r="M4012" s="383" t="s">
        <v>644</v>
      </c>
      <c r="N4012" s="383" t="s">
        <v>620</v>
      </c>
      <c r="O4012" s="383" t="s">
        <v>230</v>
      </c>
    </row>
    <row r="4013" spans="1:15">
      <c r="A4013" s="385">
        <v>42144</v>
      </c>
      <c r="B4013" s="383" t="s">
        <v>646</v>
      </c>
      <c r="C4013" s="383" t="s">
        <v>8</v>
      </c>
      <c r="D4013" s="383" t="s">
        <v>32</v>
      </c>
      <c r="E4013" s="383" t="s">
        <v>647</v>
      </c>
      <c r="F4013" s="383" t="s">
        <v>10</v>
      </c>
      <c r="G4013" s="384">
        <v>7752</v>
      </c>
      <c r="H4013" s="383" t="s">
        <v>759</v>
      </c>
      <c r="I4013" s="383" t="s">
        <v>760</v>
      </c>
      <c r="J4013" s="383" t="s">
        <v>617</v>
      </c>
      <c r="K4013" s="383" t="s">
        <v>618</v>
      </c>
      <c r="L4013" s="384">
        <v>30780</v>
      </c>
      <c r="M4013" s="383" t="s">
        <v>644</v>
      </c>
      <c r="N4013" s="383" t="s">
        <v>620</v>
      </c>
      <c r="O4013" s="383" t="s">
        <v>230</v>
      </c>
    </row>
    <row r="4014" spans="1:15">
      <c r="A4014" s="385">
        <v>42145</v>
      </c>
      <c r="B4014" s="383" t="s">
        <v>646</v>
      </c>
      <c r="C4014" s="383" t="s">
        <v>8</v>
      </c>
      <c r="D4014" s="383" t="s">
        <v>32</v>
      </c>
      <c r="E4014" s="383" t="s">
        <v>647</v>
      </c>
      <c r="F4014" s="383" t="s">
        <v>10</v>
      </c>
      <c r="G4014" s="384">
        <v>2354</v>
      </c>
      <c r="H4014" s="383" t="s">
        <v>759</v>
      </c>
      <c r="I4014" s="383" t="s">
        <v>760</v>
      </c>
      <c r="J4014" s="383" t="s">
        <v>617</v>
      </c>
      <c r="K4014" s="383" t="s">
        <v>618</v>
      </c>
      <c r="L4014" s="384">
        <v>30780</v>
      </c>
      <c r="M4014" s="383" t="s">
        <v>644</v>
      </c>
      <c r="N4014" s="383" t="s">
        <v>620</v>
      </c>
      <c r="O4014" s="383" t="s">
        <v>230</v>
      </c>
    </row>
    <row r="4015" spans="1:15">
      <c r="A4015" s="385">
        <v>42146</v>
      </c>
      <c r="B4015" s="383" t="s">
        <v>646</v>
      </c>
      <c r="C4015" s="383" t="s">
        <v>8</v>
      </c>
      <c r="D4015" s="383" t="s">
        <v>32</v>
      </c>
      <c r="E4015" s="383" t="s">
        <v>647</v>
      </c>
      <c r="F4015" s="383" t="s">
        <v>10</v>
      </c>
      <c r="G4015" s="384">
        <v>1476</v>
      </c>
      <c r="H4015" s="383" t="s">
        <v>747</v>
      </c>
      <c r="I4015" s="383" t="s">
        <v>750</v>
      </c>
      <c r="J4015" s="383" t="s">
        <v>617</v>
      </c>
      <c r="K4015" s="383" t="s">
        <v>618</v>
      </c>
      <c r="L4015" s="384">
        <v>30780</v>
      </c>
      <c r="M4015" s="383" t="s">
        <v>644</v>
      </c>
      <c r="N4015" s="383" t="s">
        <v>620</v>
      </c>
      <c r="O4015" s="383" t="s">
        <v>230</v>
      </c>
    </row>
    <row r="4016" spans="1:15">
      <c r="A4016" s="385">
        <v>42147</v>
      </c>
      <c r="B4016" s="383" t="s">
        <v>11</v>
      </c>
      <c r="C4016" s="383" t="s">
        <v>12</v>
      </c>
      <c r="D4016" s="383" t="s">
        <v>13</v>
      </c>
      <c r="E4016" s="383" t="s">
        <v>678</v>
      </c>
      <c r="F4016" s="383" t="s">
        <v>10</v>
      </c>
      <c r="G4016" s="384">
        <v>1700</v>
      </c>
      <c r="H4016" s="383" t="s">
        <v>751</v>
      </c>
      <c r="I4016" s="383" t="s">
        <v>752</v>
      </c>
      <c r="J4016" s="383" t="s">
        <v>617</v>
      </c>
      <c r="K4016" s="383" t="s">
        <v>618</v>
      </c>
      <c r="L4016" s="384">
        <v>30780</v>
      </c>
      <c r="M4016" s="383" t="s">
        <v>645</v>
      </c>
      <c r="N4016" s="383" t="s">
        <v>620</v>
      </c>
      <c r="O4016" s="383" t="s">
        <v>230</v>
      </c>
    </row>
    <row r="4017" spans="1:15">
      <c r="A4017" s="385">
        <v>42148</v>
      </c>
      <c r="B4017" s="383" t="s">
        <v>754</v>
      </c>
      <c r="C4017" s="383" t="s">
        <v>8</v>
      </c>
      <c r="D4017" s="383" t="s">
        <v>755</v>
      </c>
      <c r="E4017" s="383" t="s">
        <v>756</v>
      </c>
      <c r="F4017" s="383" t="s">
        <v>10</v>
      </c>
      <c r="G4017" s="384">
        <v>460</v>
      </c>
      <c r="H4017" s="383" t="s">
        <v>757</v>
      </c>
      <c r="I4017" s="383" t="s">
        <v>758</v>
      </c>
      <c r="J4017" s="383" t="s">
        <v>617</v>
      </c>
      <c r="K4017" s="383" t="s">
        <v>618</v>
      </c>
      <c r="L4017" s="384">
        <v>30780</v>
      </c>
      <c r="M4017" s="383" t="s">
        <v>645</v>
      </c>
      <c r="N4017" s="383" t="s">
        <v>620</v>
      </c>
      <c r="O4017" s="383" t="s">
        <v>230</v>
      </c>
    </row>
    <row r="4018" spans="1:15">
      <c r="A4018" s="385">
        <v>42149</v>
      </c>
      <c r="B4018" s="383" t="s">
        <v>11</v>
      </c>
      <c r="C4018" s="383" t="s">
        <v>12</v>
      </c>
      <c r="D4018" s="383" t="s">
        <v>13</v>
      </c>
      <c r="E4018" s="383" t="s">
        <v>678</v>
      </c>
      <c r="F4018" s="383" t="s">
        <v>10</v>
      </c>
      <c r="G4018" s="384">
        <v>1700</v>
      </c>
      <c r="H4018" s="383" t="s">
        <v>751</v>
      </c>
      <c r="I4018" s="383" t="s">
        <v>752</v>
      </c>
      <c r="J4018" s="383" t="s">
        <v>617</v>
      </c>
      <c r="K4018" s="383" t="s">
        <v>618</v>
      </c>
      <c r="L4018" s="384">
        <v>30780</v>
      </c>
      <c r="M4018" s="383" t="s">
        <v>645</v>
      </c>
      <c r="N4018" s="383" t="s">
        <v>620</v>
      </c>
      <c r="O4018" s="383" t="s">
        <v>230</v>
      </c>
    </row>
    <row r="4019" spans="1:15">
      <c r="A4019" s="385">
        <v>42150</v>
      </c>
      <c r="B4019" s="383" t="s">
        <v>754</v>
      </c>
      <c r="C4019" s="383" t="s">
        <v>8</v>
      </c>
      <c r="D4019" s="383" t="s">
        <v>755</v>
      </c>
      <c r="E4019" s="383" t="s">
        <v>756</v>
      </c>
      <c r="F4019" s="383" t="s">
        <v>10</v>
      </c>
      <c r="G4019" s="384">
        <v>1107</v>
      </c>
      <c r="H4019" s="383" t="s">
        <v>757</v>
      </c>
      <c r="I4019" s="383" t="s">
        <v>765</v>
      </c>
      <c r="J4019" s="383" t="s">
        <v>617</v>
      </c>
      <c r="K4019" s="383" t="s">
        <v>618</v>
      </c>
      <c r="L4019" s="384">
        <v>30780</v>
      </c>
      <c r="M4019" s="383" t="s">
        <v>645</v>
      </c>
      <c r="N4019" s="383" t="s">
        <v>620</v>
      </c>
      <c r="O4019" s="383" t="s">
        <v>230</v>
      </c>
    </row>
    <row r="4020" spans="1:15">
      <c r="A4020" s="385">
        <v>41997</v>
      </c>
      <c r="B4020" s="383" t="s">
        <v>754</v>
      </c>
      <c r="C4020" s="383" t="s">
        <v>8</v>
      </c>
      <c r="D4020" s="383" t="s">
        <v>755</v>
      </c>
      <c r="E4020" s="383" t="s">
        <v>756</v>
      </c>
      <c r="F4020" s="383" t="s">
        <v>10</v>
      </c>
      <c r="G4020" s="384">
        <v>769743</v>
      </c>
      <c r="H4020" s="383" t="s">
        <v>757</v>
      </c>
      <c r="I4020" s="383" t="s">
        <v>772</v>
      </c>
      <c r="J4020" s="383" t="s">
        <v>617</v>
      </c>
      <c r="K4020" s="383" t="s">
        <v>618</v>
      </c>
      <c r="L4020" s="384">
        <v>0</v>
      </c>
      <c r="M4020" s="383" t="s">
        <v>619</v>
      </c>
      <c r="N4020" s="383" t="s">
        <v>620</v>
      </c>
      <c r="O4020" s="383" t="s">
        <v>230</v>
      </c>
    </row>
    <row r="4021" spans="1:15">
      <c r="A4021" s="385">
        <v>41998</v>
      </c>
      <c r="B4021" s="383" t="s">
        <v>754</v>
      </c>
      <c r="C4021" s="383" t="s">
        <v>8</v>
      </c>
      <c r="D4021" s="383" t="s">
        <v>755</v>
      </c>
      <c r="E4021" s="383" t="s">
        <v>756</v>
      </c>
      <c r="F4021" s="383" t="s">
        <v>10</v>
      </c>
      <c r="G4021" s="384">
        <v>2215</v>
      </c>
      <c r="H4021" s="383" t="s">
        <v>757</v>
      </c>
      <c r="I4021" s="383" t="s">
        <v>778</v>
      </c>
      <c r="J4021" s="383" t="s">
        <v>617</v>
      </c>
      <c r="K4021" s="383" t="s">
        <v>618</v>
      </c>
      <c r="L4021" s="384">
        <v>0</v>
      </c>
      <c r="M4021" s="383" t="s">
        <v>619</v>
      </c>
      <c r="N4021" s="383" t="s">
        <v>620</v>
      </c>
      <c r="O4021" s="383" t="s">
        <v>230</v>
      </c>
    </row>
    <row r="4022" spans="1:15">
      <c r="A4022" s="385">
        <v>41999</v>
      </c>
      <c r="B4022" s="383" t="s">
        <v>21</v>
      </c>
      <c r="C4022" s="383" t="s">
        <v>12</v>
      </c>
      <c r="D4022" s="383" t="s">
        <v>22</v>
      </c>
      <c r="E4022" s="383" t="s">
        <v>658</v>
      </c>
      <c r="F4022" s="383" t="s">
        <v>10</v>
      </c>
      <c r="G4022" s="384">
        <v>2720</v>
      </c>
      <c r="H4022" s="383" t="s">
        <v>763</v>
      </c>
      <c r="I4022" s="383" t="s">
        <v>764</v>
      </c>
      <c r="J4022" s="383" t="s">
        <v>617</v>
      </c>
      <c r="K4022" s="383" t="s">
        <v>618</v>
      </c>
      <c r="L4022" s="384">
        <v>0</v>
      </c>
      <c r="M4022" s="383" t="s">
        <v>619</v>
      </c>
      <c r="N4022" s="383" t="s">
        <v>620</v>
      </c>
      <c r="O4022" s="383" t="s">
        <v>230</v>
      </c>
    </row>
    <row r="4023" spans="1:15">
      <c r="A4023" s="385">
        <v>42000</v>
      </c>
      <c r="B4023" s="383" t="s">
        <v>21</v>
      </c>
      <c r="C4023" s="383" t="s">
        <v>12</v>
      </c>
      <c r="D4023" s="383" t="s">
        <v>22</v>
      </c>
      <c r="E4023" s="383" t="s">
        <v>658</v>
      </c>
      <c r="F4023" s="383" t="s">
        <v>10</v>
      </c>
      <c r="G4023" s="384">
        <v>2720</v>
      </c>
      <c r="H4023" s="383" t="s">
        <v>763</v>
      </c>
      <c r="I4023" s="383" t="s">
        <v>764</v>
      </c>
      <c r="J4023" s="383" t="s">
        <v>617</v>
      </c>
      <c r="K4023" s="383" t="s">
        <v>618</v>
      </c>
      <c r="L4023" s="384">
        <v>0</v>
      </c>
      <c r="M4023" s="383" t="s">
        <v>619</v>
      </c>
      <c r="N4023" s="383" t="s">
        <v>620</v>
      </c>
      <c r="O4023" s="383" t="s">
        <v>230</v>
      </c>
    </row>
    <row r="4024" spans="1:15">
      <c r="A4024" s="385">
        <v>42001</v>
      </c>
      <c r="B4024" s="383" t="s">
        <v>11</v>
      </c>
      <c r="C4024" s="383" t="s">
        <v>12</v>
      </c>
      <c r="D4024" s="383" t="s">
        <v>13</v>
      </c>
      <c r="E4024" s="383" t="s">
        <v>678</v>
      </c>
      <c r="F4024" s="383" t="s">
        <v>10</v>
      </c>
      <c r="G4024" s="384">
        <v>60</v>
      </c>
      <c r="H4024" s="383" t="s">
        <v>763</v>
      </c>
      <c r="I4024" s="383" t="s">
        <v>771</v>
      </c>
      <c r="J4024" s="383" t="s">
        <v>617</v>
      </c>
      <c r="K4024" s="383" t="s">
        <v>618</v>
      </c>
      <c r="L4024" s="384">
        <v>0</v>
      </c>
      <c r="M4024" s="383" t="s">
        <v>619</v>
      </c>
      <c r="N4024" s="383" t="s">
        <v>620</v>
      </c>
      <c r="O4024" s="383" t="s">
        <v>230</v>
      </c>
    </row>
    <row r="4025" spans="1:15">
      <c r="A4025" s="385">
        <v>42002</v>
      </c>
      <c r="B4025" s="383" t="s">
        <v>21</v>
      </c>
      <c r="C4025" s="383" t="s">
        <v>12</v>
      </c>
      <c r="D4025" s="383" t="s">
        <v>22</v>
      </c>
      <c r="E4025" s="383" t="s">
        <v>658</v>
      </c>
      <c r="F4025" s="383" t="s">
        <v>10</v>
      </c>
      <c r="G4025" s="384">
        <v>2720</v>
      </c>
      <c r="H4025" s="383" t="s">
        <v>763</v>
      </c>
      <c r="I4025" s="383" t="s">
        <v>764</v>
      </c>
      <c r="J4025" s="383" t="s">
        <v>617</v>
      </c>
      <c r="K4025" s="383" t="s">
        <v>618</v>
      </c>
      <c r="L4025" s="384">
        <v>0</v>
      </c>
      <c r="M4025" s="383" t="s">
        <v>619</v>
      </c>
      <c r="N4025" s="383" t="s">
        <v>620</v>
      </c>
      <c r="O4025" s="383" t="s">
        <v>230</v>
      </c>
    </row>
    <row r="4026" spans="1:15">
      <c r="A4026" s="385">
        <v>42003</v>
      </c>
      <c r="B4026" s="383" t="s">
        <v>739</v>
      </c>
      <c r="C4026" s="383" t="s">
        <v>8</v>
      </c>
      <c r="D4026" s="383" t="s">
        <v>36</v>
      </c>
      <c r="E4026" s="383" t="s">
        <v>740</v>
      </c>
      <c r="F4026" s="383" t="s">
        <v>10</v>
      </c>
      <c r="G4026" s="384">
        <v>6005</v>
      </c>
      <c r="H4026" s="383" t="s">
        <v>741</v>
      </c>
      <c r="I4026" s="383" t="s">
        <v>742</v>
      </c>
      <c r="J4026" s="383" t="s">
        <v>617</v>
      </c>
      <c r="K4026" s="383" t="s">
        <v>618</v>
      </c>
      <c r="L4026" s="384">
        <v>0</v>
      </c>
      <c r="M4026" s="383" t="s">
        <v>619</v>
      </c>
      <c r="N4026" s="383" t="s">
        <v>620</v>
      </c>
      <c r="O4026" s="383" t="s">
        <v>230</v>
      </c>
    </row>
    <row r="4027" spans="1:15">
      <c r="A4027" s="385">
        <v>42004</v>
      </c>
      <c r="B4027" s="383" t="s">
        <v>739</v>
      </c>
      <c r="C4027" s="383" t="s">
        <v>8</v>
      </c>
      <c r="D4027" s="383" t="s">
        <v>36</v>
      </c>
      <c r="E4027" s="383" t="s">
        <v>740</v>
      </c>
      <c r="F4027" s="383" t="s">
        <v>10</v>
      </c>
      <c r="G4027" s="384">
        <v>6005</v>
      </c>
      <c r="H4027" s="383" t="s">
        <v>741</v>
      </c>
      <c r="I4027" s="383" t="s">
        <v>742</v>
      </c>
      <c r="J4027" s="383" t="s">
        <v>617</v>
      </c>
      <c r="K4027" s="383" t="s">
        <v>618</v>
      </c>
      <c r="L4027" s="384">
        <v>0</v>
      </c>
      <c r="M4027" s="383" t="s">
        <v>626</v>
      </c>
      <c r="N4027" s="383" t="s">
        <v>620</v>
      </c>
      <c r="O4027" s="383" t="s">
        <v>230</v>
      </c>
    </row>
    <row r="4028" spans="1:15">
      <c r="A4028" s="385">
        <v>42005</v>
      </c>
      <c r="B4028" s="383" t="s">
        <v>646</v>
      </c>
      <c r="C4028" s="383" t="s">
        <v>8</v>
      </c>
      <c r="D4028" s="383" t="s">
        <v>32</v>
      </c>
      <c r="E4028" s="383" t="s">
        <v>647</v>
      </c>
      <c r="F4028" s="383" t="s">
        <v>10</v>
      </c>
      <c r="G4028" s="384">
        <v>13105</v>
      </c>
      <c r="H4028" s="383" t="s">
        <v>747</v>
      </c>
      <c r="I4028" s="383" t="s">
        <v>748</v>
      </c>
      <c r="J4028" s="383" t="s">
        <v>617</v>
      </c>
      <c r="K4028" s="383" t="s">
        <v>618</v>
      </c>
      <c r="L4028" s="384">
        <v>0</v>
      </c>
      <c r="M4028" s="383" t="s">
        <v>626</v>
      </c>
      <c r="N4028" s="383" t="s">
        <v>620</v>
      </c>
      <c r="O4028" s="383" t="s">
        <v>230</v>
      </c>
    </row>
    <row r="4029" spans="1:15">
      <c r="A4029" s="385">
        <v>42006</v>
      </c>
      <c r="B4029" s="383" t="s">
        <v>17</v>
      </c>
      <c r="C4029" s="383" t="s">
        <v>18</v>
      </c>
      <c r="D4029" s="383" t="s">
        <v>19</v>
      </c>
      <c r="E4029" s="383" t="s">
        <v>668</v>
      </c>
      <c r="F4029" s="383" t="s">
        <v>10</v>
      </c>
      <c r="G4029" s="384">
        <v>750</v>
      </c>
      <c r="H4029" s="383" t="s">
        <v>724</v>
      </c>
      <c r="I4029" s="383" t="s">
        <v>725</v>
      </c>
      <c r="J4029" s="383" t="s">
        <v>617</v>
      </c>
      <c r="K4029" s="383" t="s">
        <v>618</v>
      </c>
      <c r="L4029" s="384">
        <v>6319</v>
      </c>
      <c r="M4029" s="383" t="s">
        <v>627</v>
      </c>
      <c r="N4029" s="383" t="s">
        <v>620</v>
      </c>
      <c r="O4029" s="383" t="s">
        <v>230</v>
      </c>
    </row>
    <row r="4030" spans="1:15">
      <c r="A4030" s="385">
        <v>42007</v>
      </c>
      <c r="B4030" s="383" t="s">
        <v>17</v>
      </c>
      <c r="C4030" s="383" t="s">
        <v>18</v>
      </c>
      <c r="D4030" s="383" t="s">
        <v>19</v>
      </c>
      <c r="E4030" s="383" t="s">
        <v>668</v>
      </c>
      <c r="F4030" s="383" t="s">
        <v>10</v>
      </c>
      <c r="G4030" s="384">
        <v>750</v>
      </c>
      <c r="H4030" s="383" t="s">
        <v>724</v>
      </c>
      <c r="I4030" s="383" t="s">
        <v>725</v>
      </c>
      <c r="J4030" s="383" t="s">
        <v>617</v>
      </c>
      <c r="K4030" s="383" t="s">
        <v>618</v>
      </c>
      <c r="L4030" s="384">
        <v>8221</v>
      </c>
      <c r="M4030" s="383" t="s">
        <v>627</v>
      </c>
      <c r="N4030" s="383" t="s">
        <v>620</v>
      </c>
      <c r="O4030" s="383" t="s">
        <v>230</v>
      </c>
    </row>
    <row r="4031" spans="1:15">
      <c r="A4031" s="385">
        <v>42008</v>
      </c>
      <c r="B4031" s="383" t="s">
        <v>17</v>
      </c>
      <c r="C4031" s="383" t="s">
        <v>18</v>
      </c>
      <c r="D4031" s="383" t="s">
        <v>19</v>
      </c>
      <c r="E4031" s="383" t="s">
        <v>668</v>
      </c>
      <c r="F4031" s="383" t="s">
        <v>10</v>
      </c>
      <c r="G4031" s="384">
        <v>750</v>
      </c>
      <c r="H4031" s="383" t="s">
        <v>724</v>
      </c>
      <c r="I4031" s="383" t="s">
        <v>725</v>
      </c>
      <c r="J4031" s="383" t="s">
        <v>617</v>
      </c>
      <c r="K4031" s="383" t="s">
        <v>618</v>
      </c>
      <c r="L4031" s="384">
        <v>8501</v>
      </c>
      <c r="M4031" s="383" t="s">
        <v>627</v>
      </c>
      <c r="N4031" s="383" t="s">
        <v>620</v>
      </c>
      <c r="O4031" s="383" t="s">
        <v>230</v>
      </c>
    </row>
    <row r="4032" spans="1:15">
      <c r="A4032" s="385">
        <v>42009</v>
      </c>
      <c r="B4032" s="383" t="s">
        <v>739</v>
      </c>
      <c r="C4032" s="383" t="s">
        <v>8</v>
      </c>
      <c r="D4032" s="383" t="s">
        <v>36</v>
      </c>
      <c r="E4032" s="383" t="s">
        <v>740</v>
      </c>
      <c r="F4032" s="383" t="s">
        <v>10</v>
      </c>
      <c r="G4032" s="384">
        <v>6005</v>
      </c>
      <c r="H4032" s="383" t="s">
        <v>741</v>
      </c>
      <c r="I4032" s="383" t="s">
        <v>742</v>
      </c>
      <c r="J4032" s="383" t="s">
        <v>617</v>
      </c>
      <c r="K4032" s="383" t="s">
        <v>618</v>
      </c>
      <c r="L4032" s="384">
        <v>9088</v>
      </c>
      <c r="M4032" s="383" t="s">
        <v>627</v>
      </c>
      <c r="N4032" s="383" t="s">
        <v>620</v>
      </c>
      <c r="O4032" s="383" t="s">
        <v>230</v>
      </c>
    </row>
    <row r="4033" spans="1:15">
      <c r="A4033" s="385">
        <v>42010</v>
      </c>
      <c r="B4033" s="383" t="s">
        <v>739</v>
      </c>
      <c r="C4033" s="383" t="s">
        <v>8</v>
      </c>
      <c r="D4033" s="383" t="s">
        <v>36</v>
      </c>
      <c r="E4033" s="383" t="s">
        <v>740</v>
      </c>
      <c r="F4033" s="383" t="s">
        <v>10</v>
      </c>
      <c r="G4033" s="384">
        <v>6005</v>
      </c>
      <c r="H4033" s="383" t="s">
        <v>741</v>
      </c>
      <c r="I4033" s="383" t="s">
        <v>742</v>
      </c>
      <c r="J4033" s="383" t="s">
        <v>617</v>
      </c>
      <c r="K4033" s="383" t="s">
        <v>618</v>
      </c>
      <c r="L4033" s="384">
        <v>9280</v>
      </c>
      <c r="M4033" s="383" t="s">
        <v>629</v>
      </c>
      <c r="N4033" s="383" t="s">
        <v>620</v>
      </c>
      <c r="O4033" s="383" t="s">
        <v>230</v>
      </c>
    </row>
    <row r="4034" spans="1:15">
      <c r="A4034" s="385">
        <v>42011</v>
      </c>
      <c r="B4034" s="383" t="s">
        <v>17</v>
      </c>
      <c r="C4034" s="383" t="s">
        <v>18</v>
      </c>
      <c r="D4034" s="383" t="s">
        <v>19</v>
      </c>
      <c r="E4034" s="383" t="s">
        <v>668</v>
      </c>
      <c r="F4034" s="383" t="s">
        <v>10</v>
      </c>
      <c r="G4034" s="384">
        <v>750</v>
      </c>
      <c r="H4034" s="383" t="s">
        <v>724</v>
      </c>
      <c r="I4034" s="383" t="s">
        <v>725</v>
      </c>
      <c r="J4034" s="383" t="s">
        <v>617</v>
      </c>
      <c r="K4034" s="383" t="s">
        <v>618</v>
      </c>
      <c r="L4034" s="384">
        <v>9280</v>
      </c>
      <c r="M4034" s="383" t="s">
        <v>629</v>
      </c>
      <c r="N4034" s="383" t="s">
        <v>620</v>
      </c>
      <c r="O4034" s="383" t="s">
        <v>230</v>
      </c>
    </row>
    <row r="4035" spans="1:15">
      <c r="A4035" s="385">
        <v>42012</v>
      </c>
      <c r="B4035" s="383" t="s">
        <v>646</v>
      </c>
      <c r="C4035" s="383" t="s">
        <v>8</v>
      </c>
      <c r="D4035" s="383" t="s">
        <v>32</v>
      </c>
      <c r="E4035" s="383" t="s">
        <v>647</v>
      </c>
      <c r="F4035" s="383" t="s">
        <v>10</v>
      </c>
      <c r="G4035" s="384">
        <v>34532</v>
      </c>
      <c r="H4035" s="383" t="s">
        <v>747</v>
      </c>
      <c r="I4035" s="383" t="s">
        <v>748</v>
      </c>
      <c r="J4035" s="383" t="s">
        <v>617</v>
      </c>
      <c r="K4035" s="383" t="s">
        <v>618</v>
      </c>
      <c r="L4035" s="384">
        <v>9280</v>
      </c>
      <c r="M4035" s="383" t="s">
        <v>630</v>
      </c>
      <c r="N4035" s="383" t="s">
        <v>620</v>
      </c>
      <c r="O4035" s="383" t="s">
        <v>230</v>
      </c>
    </row>
    <row r="4036" spans="1:15">
      <c r="A4036" s="385">
        <v>42013</v>
      </c>
      <c r="B4036" s="383" t="s">
        <v>646</v>
      </c>
      <c r="C4036" s="383" t="s">
        <v>8</v>
      </c>
      <c r="D4036" s="383" t="s">
        <v>32</v>
      </c>
      <c r="E4036" s="383" t="s">
        <v>647</v>
      </c>
      <c r="F4036" s="383" t="s">
        <v>10</v>
      </c>
      <c r="G4036" s="384">
        <v>1383</v>
      </c>
      <c r="H4036" s="383" t="s">
        <v>747</v>
      </c>
      <c r="I4036" s="383" t="s">
        <v>748</v>
      </c>
      <c r="J4036" s="383" t="s">
        <v>617</v>
      </c>
      <c r="K4036" s="383" t="s">
        <v>618</v>
      </c>
      <c r="L4036" s="384">
        <v>9280</v>
      </c>
      <c r="M4036" s="383" t="s">
        <v>630</v>
      </c>
      <c r="N4036" s="383" t="s">
        <v>620</v>
      </c>
      <c r="O4036" s="383" t="s">
        <v>230</v>
      </c>
    </row>
    <row r="4037" spans="1:15">
      <c r="A4037" s="385">
        <v>42018</v>
      </c>
      <c r="B4037" s="383" t="s">
        <v>663</v>
      </c>
      <c r="C4037" s="383" t="s">
        <v>664</v>
      </c>
      <c r="D4037" s="383" t="s">
        <v>22</v>
      </c>
      <c r="E4037" s="383" t="s">
        <v>665</v>
      </c>
      <c r="F4037" s="383" t="s">
        <v>10</v>
      </c>
      <c r="G4037" s="384">
        <v>2150</v>
      </c>
      <c r="H4037" s="383" t="s">
        <v>704</v>
      </c>
      <c r="I4037" s="383" t="s">
        <v>721</v>
      </c>
      <c r="J4037" s="383" t="s">
        <v>617</v>
      </c>
      <c r="K4037" s="383" t="s">
        <v>618</v>
      </c>
      <c r="L4037" s="384">
        <v>9804</v>
      </c>
      <c r="M4037" s="383" t="s">
        <v>631</v>
      </c>
      <c r="N4037" s="383" t="s">
        <v>620</v>
      </c>
      <c r="O4037" s="383" t="s">
        <v>230</v>
      </c>
    </row>
    <row r="4038" spans="1:15">
      <c r="A4038" s="385">
        <v>42020</v>
      </c>
      <c r="B4038" s="383" t="s">
        <v>17</v>
      </c>
      <c r="C4038" s="383" t="s">
        <v>18</v>
      </c>
      <c r="D4038" s="383" t="s">
        <v>19</v>
      </c>
      <c r="E4038" s="383" t="s">
        <v>668</v>
      </c>
      <c r="F4038" s="383" t="s">
        <v>10</v>
      </c>
      <c r="G4038" s="384">
        <v>1500</v>
      </c>
      <c r="H4038" s="383" t="s">
        <v>724</v>
      </c>
      <c r="I4038" s="383" t="s">
        <v>725</v>
      </c>
      <c r="J4038" s="383" t="s">
        <v>617</v>
      </c>
      <c r="K4038" s="383" t="s">
        <v>618</v>
      </c>
      <c r="L4038" s="384">
        <v>12650</v>
      </c>
      <c r="M4038" s="383" t="s">
        <v>631</v>
      </c>
      <c r="N4038" s="383" t="s">
        <v>620</v>
      </c>
      <c r="O4038" s="383" t="s">
        <v>230</v>
      </c>
    </row>
    <row r="4039" spans="1:15">
      <c r="A4039" s="385">
        <v>42023</v>
      </c>
      <c r="B4039" s="383" t="s">
        <v>663</v>
      </c>
      <c r="C4039" s="383" t="s">
        <v>664</v>
      </c>
      <c r="D4039" s="383" t="s">
        <v>22</v>
      </c>
      <c r="E4039" s="383" t="s">
        <v>665</v>
      </c>
      <c r="F4039" s="383" t="s">
        <v>10</v>
      </c>
      <c r="G4039" s="384">
        <v>6241</v>
      </c>
      <c r="H4039" s="383" t="s">
        <v>704</v>
      </c>
      <c r="I4039" s="383" t="s">
        <v>720</v>
      </c>
      <c r="J4039" s="383" t="s">
        <v>617</v>
      </c>
      <c r="K4039" s="383" t="s">
        <v>618</v>
      </c>
      <c r="L4039" s="384">
        <v>12650</v>
      </c>
      <c r="M4039" s="383" t="s">
        <v>632</v>
      </c>
      <c r="N4039" s="383" t="s">
        <v>620</v>
      </c>
      <c r="O4039" s="383" t="s">
        <v>230</v>
      </c>
    </row>
    <row r="4040" spans="1:15">
      <c r="A4040" s="385">
        <v>42024</v>
      </c>
      <c r="B4040" s="383" t="s">
        <v>663</v>
      </c>
      <c r="C4040" s="383" t="s">
        <v>664</v>
      </c>
      <c r="D4040" s="383" t="s">
        <v>22</v>
      </c>
      <c r="E4040" s="383" t="s">
        <v>665</v>
      </c>
      <c r="F4040" s="383" t="s">
        <v>10</v>
      </c>
      <c r="G4040" s="384">
        <v>6241</v>
      </c>
      <c r="H4040" s="383" t="s">
        <v>704</v>
      </c>
      <c r="I4040" s="383" t="s">
        <v>720</v>
      </c>
      <c r="J4040" s="383" t="s">
        <v>617</v>
      </c>
      <c r="K4040" s="383" t="s">
        <v>618</v>
      </c>
      <c r="L4040" s="384">
        <v>12775</v>
      </c>
      <c r="M4040" s="383" t="s">
        <v>633</v>
      </c>
      <c r="N4040" s="383" t="s">
        <v>620</v>
      </c>
      <c r="O4040" s="383" t="s">
        <v>230</v>
      </c>
    </row>
    <row r="4041" spans="1:15">
      <c r="A4041" s="385">
        <v>42025</v>
      </c>
      <c r="B4041" s="383" t="s">
        <v>663</v>
      </c>
      <c r="C4041" s="383" t="s">
        <v>664</v>
      </c>
      <c r="D4041" s="383" t="s">
        <v>22</v>
      </c>
      <c r="E4041" s="383" t="s">
        <v>665</v>
      </c>
      <c r="F4041" s="383" t="s">
        <v>10</v>
      </c>
      <c r="G4041" s="384">
        <v>6241</v>
      </c>
      <c r="H4041" s="383" t="s">
        <v>704</v>
      </c>
      <c r="I4041" s="383" t="s">
        <v>720</v>
      </c>
      <c r="J4041" s="383" t="s">
        <v>617</v>
      </c>
      <c r="K4041" s="383" t="s">
        <v>618</v>
      </c>
      <c r="L4041" s="384">
        <v>14695</v>
      </c>
      <c r="M4041" s="383" t="s">
        <v>633</v>
      </c>
      <c r="N4041" s="383" t="s">
        <v>620</v>
      </c>
      <c r="O4041" s="383" t="s">
        <v>230</v>
      </c>
    </row>
    <row r="4042" spans="1:15">
      <c r="A4042" s="385">
        <v>42026</v>
      </c>
      <c r="B4042" s="383" t="s">
        <v>663</v>
      </c>
      <c r="C4042" s="383" t="s">
        <v>664</v>
      </c>
      <c r="D4042" s="383" t="s">
        <v>22</v>
      </c>
      <c r="E4042" s="383" t="s">
        <v>665</v>
      </c>
      <c r="F4042" s="383" t="s">
        <v>10</v>
      </c>
      <c r="G4042" s="384">
        <v>31203</v>
      </c>
      <c r="H4042" s="383" t="s">
        <v>704</v>
      </c>
      <c r="I4042" s="383" t="s">
        <v>720</v>
      </c>
      <c r="J4042" s="383" t="s">
        <v>617</v>
      </c>
      <c r="K4042" s="383" t="s">
        <v>618</v>
      </c>
      <c r="L4042" s="384">
        <v>15922</v>
      </c>
      <c r="M4042" s="383" t="s">
        <v>633</v>
      </c>
      <c r="N4042" s="383" t="s">
        <v>620</v>
      </c>
      <c r="O4042" s="383" t="s">
        <v>230</v>
      </c>
    </row>
    <row r="4043" spans="1:15">
      <c r="A4043" s="385">
        <v>42027</v>
      </c>
      <c r="B4043" s="383" t="s">
        <v>663</v>
      </c>
      <c r="C4043" s="383" t="s">
        <v>664</v>
      </c>
      <c r="D4043" s="383" t="s">
        <v>22</v>
      </c>
      <c r="E4043" s="383" t="s">
        <v>665</v>
      </c>
      <c r="F4043" s="383" t="s">
        <v>10</v>
      </c>
      <c r="G4043" s="384">
        <v>31203</v>
      </c>
      <c r="H4043" s="383" t="s">
        <v>704</v>
      </c>
      <c r="I4043" s="383" t="s">
        <v>720</v>
      </c>
      <c r="J4043" s="383" t="s">
        <v>617</v>
      </c>
      <c r="K4043" s="383" t="s">
        <v>618</v>
      </c>
      <c r="L4043" s="384">
        <v>17245</v>
      </c>
      <c r="M4043" s="383" t="s">
        <v>633</v>
      </c>
      <c r="N4043" s="383" t="s">
        <v>620</v>
      </c>
      <c r="O4043" s="383" t="s">
        <v>230</v>
      </c>
    </row>
    <row r="4044" spans="1:15">
      <c r="A4044" s="385">
        <v>42028</v>
      </c>
      <c r="B4044" s="383" t="s">
        <v>663</v>
      </c>
      <c r="C4044" s="383" t="s">
        <v>664</v>
      </c>
      <c r="D4044" s="383" t="s">
        <v>22</v>
      </c>
      <c r="E4044" s="383" t="s">
        <v>665</v>
      </c>
      <c r="F4044" s="383" t="s">
        <v>10</v>
      </c>
      <c r="G4044" s="384">
        <v>11702</v>
      </c>
      <c r="H4044" s="383" t="s">
        <v>704</v>
      </c>
      <c r="I4044" s="383" t="s">
        <v>720</v>
      </c>
      <c r="J4044" s="383" t="s">
        <v>617</v>
      </c>
      <c r="K4044" s="383" t="s">
        <v>618</v>
      </c>
      <c r="L4044" s="384">
        <v>18650</v>
      </c>
      <c r="M4044" s="383" t="s">
        <v>633</v>
      </c>
      <c r="N4044" s="383" t="s">
        <v>620</v>
      </c>
      <c r="O4044" s="383" t="s">
        <v>230</v>
      </c>
    </row>
    <row r="4045" spans="1:15">
      <c r="A4045" s="385">
        <v>42034</v>
      </c>
      <c r="B4045" s="383" t="s">
        <v>663</v>
      </c>
      <c r="C4045" s="383" t="s">
        <v>664</v>
      </c>
      <c r="D4045" s="383" t="s">
        <v>22</v>
      </c>
      <c r="E4045" s="383" t="s">
        <v>665</v>
      </c>
      <c r="F4045" s="383" t="s">
        <v>10</v>
      </c>
      <c r="G4045" s="384">
        <v>28000</v>
      </c>
      <c r="H4045" s="383" t="s">
        <v>704</v>
      </c>
      <c r="I4045" s="383" t="s">
        <v>714</v>
      </c>
      <c r="J4045" s="383" t="s">
        <v>617</v>
      </c>
      <c r="K4045" s="383" t="s">
        <v>618</v>
      </c>
      <c r="L4045" s="384">
        <v>18650</v>
      </c>
      <c r="M4045" s="383" t="s">
        <v>634</v>
      </c>
      <c r="N4045" s="383" t="s">
        <v>620</v>
      </c>
      <c r="O4045" s="383" t="s">
        <v>230</v>
      </c>
    </row>
    <row r="4046" spans="1:15">
      <c r="A4046" s="385">
        <v>42038</v>
      </c>
      <c r="B4046" s="383" t="s">
        <v>739</v>
      </c>
      <c r="C4046" s="383" t="s">
        <v>8</v>
      </c>
      <c r="D4046" s="383" t="s">
        <v>36</v>
      </c>
      <c r="E4046" s="383" t="s">
        <v>740</v>
      </c>
      <c r="F4046" s="383" t="s">
        <v>10</v>
      </c>
      <c r="G4046" s="384">
        <v>4903</v>
      </c>
      <c r="H4046" s="383" t="s">
        <v>741</v>
      </c>
      <c r="I4046" s="383" t="s">
        <v>745</v>
      </c>
      <c r="J4046" s="383" t="s">
        <v>617</v>
      </c>
      <c r="K4046" s="383" t="s">
        <v>618</v>
      </c>
      <c r="L4046" s="384">
        <v>18660</v>
      </c>
      <c r="M4046" s="383" t="s">
        <v>634</v>
      </c>
      <c r="N4046" s="383" t="s">
        <v>620</v>
      </c>
      <c r="O4046" s="383" t="s">
        <v>230</v>
      </c>
    </row>
    <row r="4047" spans="1:15">
      <c r="A4047" s="385">
        <v>42041</v>
      </c>
      <c r="B4047" s="383" t="s">
        <v>663</v>
      </c>
      <c r="C4047" s="383" t="s">
        <v>664</v>
      </c>
      <c r="D4047" s="383" t="s">
        <v>22</v>
      </c>
      <c r="E4047" s="383" t="s">
        <v>665</v>
      </c>
      <c r="F4047" s="383" t="s">
        <v>10</v>
      </c>
      <c r="G4047" s="384">
        <v>6241</v>
      </c>
      <c r="H4047" s="383" t="s">
        <v>704</v>
      </c>
      <c r="I4047" s="383" t="s">
        <v>720</v>
      </c>
      <c r="J4047" s="383" t="s">
        <v>617</v>
      </c>
      <c r="K4047" s="383" t="s">
        <v>618</v>
      </c>
      <c r="L4047" s="384">
        <v>18761</v>
      </c>
      <c r="M4047" s="383" t="s">
        <v>635</v>
      </c>
      <c r="N4047" s="383" t="s">
        <v>620</v>
      </c>
      <c r="O4047" s="383" t="s">
        <v>230</v>
      </c>
    </row>
    <row r="4048" spans="1:15">
      <c r="A4048" s="385">
        <v>42042</v>
      </c>
      <c r="B4048" s="383" t="s">
        <v>663</v>
      </c>
      <c r="C4048" s="383" t="s">
        <v>664</v>
      </c>
      <c r="D4048" s="383" t="s">
        <v>22</v>
      </c>
      <c r="E4048" s="383" t="s">
        <v>665</v>
      </c>
      <c r="F4048" s="383" t="s">
        <v>10</v>
      </c>
      <c r="G4048" s="384">
        <v>6241</v>
      </c>
      <c r="H4048" s="383" t="s">
        <v>704</v>
      </c>
      <c r="I4048" s="383" t="s">
        <v>720</v>
      </c>
      <c r="J4048" s="383" t="s">
        <v>617</v>
      </c>
      <c r="K4048" s="383" t="s">
        <v>618</v>
      </c>
      <c r="L4048" s="384">
        <v>18800</v>
      </c>
      <c r="M4048" s="383" t="s">
        <v>635</v>
      </c>
      <c r="N4048" s="383" t="s">
        <v>620</v>
      </c>
      <c r="O4048" s="383" t="s">
        <v>230</v>
      </c>
    </row>
    <row r="4049" spans="1:15">
      <c r="A4049" s="385">
        <v>42043</v>
      </c>
      <c r="B4049" s="383" t="s">
        <v>663</v>
      </c>
      <c r="C4049" s="383" t="s">
        <v>664</v>
      </c>
      <c r="D4049" s="383" t="s">
        <v>22</v>
      </c>
      <c r="E4049" s="383" t="s">
        <v>665</v>
      </c>
      <c r="F4049" s="383" t="s">
        <v>10</v>
      </c>
      <c r="G4049" s="384">
        <v>6241</v>
      </c>
      <c r="H4049" s="383" t="s">
        <v>704</v>
      </c>
      <c r="I4049" s="383" t="s">
        <v>720</v>
      </c>
      <c r="J4049" s="383" t="s">
        <v>617</v>
      </c>
      <c r="K4049" s="383" t="s">
        <v>618</v>
      </c>
      <c r="L4049" s="384">
        <v>20258</v>
      </c>
      <c r="M4049" s="383" t="s">
        <v>635</v>
      </c>
      <c r="N4049" s="383" t="s">
        <v>620</v>
      </c>
      <c r="O4049" s="383" t="s">
        <v>230</v>
      </c>
    </row>
    <row r="4050" spans="1:15">
      <c r="A4050" s="385">
        <v>42044</v>
      </c>
      <c r="B4050" s="383" t="s">
        <v>663</v>
      </c>
      <c r="C4050" s="383" t="s">
        <v>664</v>
      </c>
      <c r="D4050" s="383" t="s">
        <v>22</v>
      </c>
      <c r="E4050" s="383" t="s">
        <v>665</v>
      </c>
      <c r="F4050" s="383" t="s">
        <v>10</v>
      </c>
      <c r="G4050" s="384">
        <v>6241</v>
      </c>
      <c r="H4050" s="383" t="s">
        <v>704</v>
      </c>
      <c r="I4050" s="383" t="s">
        <v>720</v>
      </c>
      <c r="J4050" s="383" t="s">
        <v>617</v>
      </c>
      <c r="K4050" s="383" t="s">
        <v>618</v>
      </c>
      <c r="L4050" s="384">
        <v>20833</v>
      </c>
      <c r="M4050" s="383" t="s">
        <v>635</v>
      </c>
      <c r="N4050" s="383" t="s">
        <v>620</v>
      </c>
      <c r="O4050" s="383" t="s">
        <v>230</v>
      </c>
    </row>
    <row r="4051" spans="1:15">
      <c r="A4051" s="385">
        <v>42045</v>
      </c>
      <c r="B4051" s="383" t="s">
        <v>663</v>
      </c>
      <c r="C4051" s="383" t="s">
        <v>664</v>
      </c>
      <c r="D4051" s="383" t="s">
        <v>22</v>
      </c>
      <c r="E4051" s="383" t="s">
        <v>665</v>
      </c>
      <c r="F4051" s="383" t="s">
        <v>10</v>
      </c>
      <c r="G4051" s="384">
        <v>6241</v>
      </c>
      <c r="H4051" s="383" t="s">
        <v>704</v>
      </c>
      <c r="I4051" s="383" t="s">
        <v>720</v>
      </c>
      <c r="J4051" s="383" t="s">
        <v>617</v>
      </c>
      <c r="K4051" s="383" t="s">
        <v>618</v>
      </c>
      <c r="L4051" s="384">
        <v>20833</v>
      </c>
      <c r="M4051" s="383" t="s">
        <v>635</v>
      </c>
      <c r="N4051" s="383" t="s">
        <v>620</v>
      </c>
      <c r="O4051" s="383" t="s">
        <v>230</v>
      </c>
    </row>
    <row r="4052" spans="1:15">
      <c r="A4052" s="385">
        <v>42046</v>
      </c>
      <c r="B4052" s="383" t="s">
        <v>663</v>
      </c>
      <c r="C4052" s="383" t="s">
        <v>664</v>
      </c>
      <c r="D4052" s="383" t="s">
        <v>22</v>
      </c>
      <c r="E4052" s="383" t="s">
        <v>665</v>
      </c>
      <c r="F4052" s="383" t="s">
        <v>10</v>
      </c>
      <c r="G4052" s="384">
        <v>28000</v>
      </c>
      <c r="H4052" s="383" t="s">
        <v>704</v>
      </c>
      <c r="I4052" s="383" t="s">
        <v>714</v>
      </c>
      <c r="J4052" s="383" t="s">
        <v>617</v>
      </c>
      <c r="K4052" s="383" t="s">
        <v>618</v>
      </c>
      <c r="L4052" s="384">
        <v>20833</v>
      </c>
      <c r="M4052" s="383" t="s">
        <v>635</v>
      </c>
      <c r="N4052" s="383" t="s">
        <v>620</v>
      </c>
      <c r="O4052" s="383" t="s">
        <v>230</v>
      </c>
    </row>
    <row r="4053" spans="1:15">
      <c r="A4053" s="385">
        <v>42047</v>
      </c>
      <c r="B4053" s="383" t="s">
        <v>663</v>
      </c>
      <c r="C4053" s="383" t="s">
        <v>664</v>
      </c>
      <c r="D4053" s="383" t="s">
        <v>22</v>
      </c>
      <c r="E4053" s="383" t="s">
        <v>665</v>
      </c>
      <c r="F4053" s="383" t="s">
        <v>10</v>
      </c>
      <c r="G4053" s="384">
        <v>6241</v>
      </c>
      <c r="H4053" s="383" t="s">
        <v>704</v>
      </c>
      <c r="I4053" s="383" t="s">
        <v>720</v>
      </c>
      <c r="J4053" s="383" t="s">
        <v>617</v>
      </c>
      <c r="K4053" s="383" t="s">
        <v>618</v>
      </c>
      <c r="L4053" s="384">
        <v>20833</v>
      </c>
      <c r="M4053" s="383" t="s">
        <v>635</v>
      </c>
      <c r="N4053" s="383" t="s">
        <v>620</v>
      </c>
      <c r="O4053" s="383" t="s">
        <v>230</v>
      </c>
    </row>
    <row r="4054" spans="1:15">
      <c r="A4054" s="385">
        <v>42048</v>
      </c>
      <c r="B4054" s="383" t="s">
        <v>663</v>
      </c>
      <c r="C4054" s="383" t="s">
        <v>664</v>
      </c>
      <c r="D4054" s="383" t="s">
        <v>22</v>
      </c>
      <c r="E4054" s="383" t="s">
        <v>665</v>
      </c>
      <c r="F4054" s="383" t="s">
        <v>10</v>
      </c>
      <c r="G4054" s="384">
        <v>6241</v>
      </c>
      <c r="H4054" s="383" t="s">
        <v>704</v>
      </c>
      <c r="I4054" s="383" t="s">
        <v>720</v>
      </c>
      <c r="J4054" s="383" t="s">
        <v>617</v>
      </c>
      <c r="K4054" s="383" t="s">
        <v>618</v>
      </c>
      <c r="L4054" s="384">
        <v>20833</v>
      </c>
      <c r="M4054" s="383" t="s">
        <v>635</v>
      </c>
      <c r="N4054" s="383" t="s">
        <v>620</v>
      </c>
      <c r="O4054" s="383" t="s">
        <v>230</v>
      </c>
    </row>
    <row r="4055" spans="1:15">
      <c r="A4055" s="385">
        <v>42066</v>
      </c>
      <c r="B4055" s="383" t="s">
        <v>663</v>
      </c>
      <c r="C4055" s="383" t="s">
        <v>664</v>
      </c>
      <c r="D4055" s="383" t="s">
        <v>22</v>
      </c>
      <c r="E4055" s="383" t="s">
        <v>665</v>
      </c>
      <c r="F4055" s="383" t="s">
        <v>10</v>
      </c>
      <c r="G4055" s="384">
        <v>6241</v>
      </c>
      <c r="H4055" s="383" t="s">
        <v>704</v>
      </c>
      <c r="I4055" s="383" t="s">
        <v>720</v>
      </c>
      <c r="J4055" s="383" t="s">
        <v>617</v>
      </c>
      <c r="K4055" s="383" t="s">
        <v>618</v>
      </c>
      <c r="L4055" s="384">
        <v>24376</v>
      </c>
      <c r="M4055" s="383" t="s">
        <v>638</v>
      </c>
      <c r="N4055" s="383" t="s">
        <v>620</v>
      </c>
      <c r="O4055" s="383" t="s">
        <v>230</v>
      </c>
    </row>
    <row r="4056" spans="1:15">
      <c r="A4056" s="385">
        <v>42067</v>
      </c>
      <c r="B4056" s="383" t="s">
        <v>663</v>
      </c>
      <c r="C4056" s="383" t="s">
        <v>664</v>
      </c>
      <c r="D4056" s="383" t="s">
        <v>22</v>
      </c>
      <c r="E4056" s="383" t="s">
        <v>665</v>
      </c>
      <c r="F4056" s="383" t="s">
        <v>10</v>
      </c>
      <c r="G4056" s="384">
        <v>6241</v>
      </c>
      <c r="H4056" s="383" t="s">
        <v>704</v>
      </c>
      <c r="I4056" s="383" t="s">
        <v>720</v>
      </c>
      <c r="J4056" s="383" t="s">
        <v>617</v>
      </c>
      <c r="K4056" s="383" t="s">
        <v>618</v>
      </c>
      <c r="L4056" s="384">
        <v>24394</v>
      </c>
      <c r="M4056" s="383" t="s">
        <v>638</v>
      </c>
      <c r="N4056" s="383" t="s">
        <v>620</v>
      </c>
      <c r="O4056" s="383" t="s">
        <v>230</v>
      </c>
    </row>
    <row r="4057" spans="1:15">
      <c r="A4057" s="385">
        <v>42068</v>
      </c>
      <c r="B4057" s="383" t="s">
        <v>663</v>
      </c>
      <c r="C4057" s="383" t="s">
        <v>664</v>
      </c>
      <c r="D4057" s="383" t="s">
        <v>22</v>
      </c>
      <c r="E4057" s="383" t="s">
        <v>665</v>
      </c>
      <c r="F4057" s="383" t="s">
        <v>10</v>
      </c>
      <c r="G4057" s="384">
        <v>6241</v>
      </c>
      <c r="H4057" s="383" t="s">
        <v>704</v>
      </c>
      <c r="I4057" s="383" t="s">
        <v>720</v>
      </c>
      <c r="J4057" s="383" t="s">
        <v>617</v>
      </c>
      <c r="K4057" s="383" t="s">
        <v>618</v>
      </c>
      <c r="L4057" s="384">
        <v>24965</v>
      </c>
      <c r="M4057" s="383" t="s">
        <v>638</v>
      </c>
      <c r="N4057" s="383" t="s">
        <v>620</v>
      </c>
      <c r="O4057" s="383" t="s">
        <v>230</v>
      </c>
    </row>
    <row r="4058" spans="1:15">
      <c r="A4058" s="385">
        <v>42069</v>
      </c>
      <c r="B4058" s="383" t="s">
        <v>663</v>
      </c>
      <c r="C4058" s="383" t="s">
        <v>664</v>
      </c>
      <c r="D4058" s="383" t="s">
        <v>22</v>
      </c>
      <c r="E4058" s="383" t="s">
        <v>665</v>
      </c>
      <c r="F4058" s="383" t="s">
        <v>10</v>
      </c>
      <c r="G4058" s="384">
        <v>6241</v>
      </c>
      <c r="H4058" s="383" t="s">
        <v>704</v>
      </c>
      <c r="I4058" s="383" t="s">
        <v>720</v>
      </c>
      <c r="J4058" s="383" t="s">
        <v>617</v>
      </c>
      <c r="K4058" s="383" t="s">
        <v>618</v>
      </c>
      <c r="L4058" s="384">
        <v>25035</v>
      </c>
      <c r="M4058" s="383" t="s">
        <v>638</v>
      </c>
      <c r="N4058" s="383" t="s">
        <v>620</v>
      </c>
      <c r="O4058" s="383" t="s">
        <v>230</v>
      </c>
    </row>
    <row r="4059" spans="1:15">
      <c r="A4059" s="385">
        <v>42070</v>
      </c>
      <c r="B4059" s="383" t="s">
        <v>663</v>
      </c>
      <c r="C4059" s="383" t="s">
        <v>664</v>
      </c>
      <c r="D4059" s="383" t="s">
        <v>22</v>
      </c>
      <c r="E4059" s="383" t="s">
        <v>665</v>
      </c>
      <c r="F4059" s="383" t="s">
        <v>10</v>
      </c>
      <c r="G4059" s="384">
        <v>6241</v>
      </c>
      <c r="H4059" s="383" t="s">
        <v>704</v>
      </c>
      <c r="I4059" s="383" t="s">
        <v>720</v>
      </c>
      <c r="J4059" s="383" t="s">
        <v>617</v>
      </c>
      <c r="K4059" s="383" t="s">
        <v>618</v>
      </c>
      <c r="L4059" s="384">
        <v>25532</v>
      </c>
      <c r="M4059" s="383" t="s">
        <v>638</v>
      </c>
      <c r="N4059" s="383" t="s">
        <v>620</v>
      </c>
      <c r="O4059" s="383" t="s">
        <v>230</v>
      </c>
    </row>
    <row r="4060" spans="1:15">
      <c r="A4060" s="385">
        <v>42071</v>
      </c>
      <c r="B4060" s="383" t="s">
        <v>663</v>
      </c>
      <c r="C4060" s="383" t="s">
        <v>664</v>
      </c>
      <c r="D4060" s="383" t="s">
        <v>22</v>
      </c>
      <c r="E4060" s="383" t="s">
        <v>665</v>
      </c>
      <c r="F4060" s="383" t="s">
        <v>10</v>
      </c>
      <c r="G4060" s="384">
        <v>6241</v>
      </c>
      <c r="H4060" s="383" t="s">
        <v>704</v>
      </c>
      <c r="I4060" s="383" t="s">
        <v>720</v>
      </c>
      <c r="J4060" s="383" t="s">
        <v>617</v>
      </c>
      <c r="K4060" s="383" t="s">
        <v>618</v>
      </c>
      <c r="L4060" s="384">
        <v>25875</v>
      </c>
      <c r="M4060" s="383" t="s">
        <v>638</v>
      </c>
      <c r="N4060" s="383" t="s">
        <v>620</v>
      </c>
      <c r="O4060" s="383" t="s">
        <v>230</v>
      </c>
    </row>
    <row r="4061" spans="1:15">
      <c r="A4061" s="385">
        <v>42072</v>
      </c>
      <c r="B4061" s="383" t="s">
        <v>663</v>
      </c>
      <c r="C4061" s="383" t="s">
        <v>664</v>
      </c>
      <c r="D4061" s="383" t="s">
        <v>22</v>
      </c>
      <c r="E4061" s="383" t="s">
        <v>665</v>
      </c>
      <c r="F4061" s="383" t="s">
        <v>10</v>
      </c>
      <c r="G4061" s="384">
        <v>6241</v>
      </c>
      <c r="H4061" s="383" t="s">
        <v>704</v>
      </c>
      <c r="I4061" s="383" t="s">
        <v>720</v>
      </c>
      <c r="J4061" s="383" t="s">
        <v>617</v>
      </c>
      <c r="K4061" s="383" t="s">
        <v>618</v>
      </c>
      <c r="L4061" s="384">
        <v>25875</v>
      </c>
      <c r="M4061" s="383" t="s">
        <v>638</v>
      </c>
      <c r="N4061" s="383" t="s">
        <v>620</v>
      </c>
      <c r="O4061" s="383" t="s">
        <v>230</v>
      </c>
    </row>
    <row r="4062" spans="1:15">
      <c r="A4062" s="385">
        <v>42073</v>
      </c>
      <c r="B4062" s="383" t="s">
        <v>663</v>
      </c>
      <c r="C4062" s="383" t="s">
        <v>664</v>
      </c>
      <c r="D4062" s="383" t="s">
        <v>22</v>
      </c>
      <c r="E4062" s="383" t="s">
        <v>665</v>
      </c>
      <c r="F4062" s="383" t="s">
        <v>10</v>
      </c>
      <c r="G4062" s="384">
        <v>6241</v>
      </c>
      <c r="H4062" s="383" t="s">
        <v>704</v>
      </c>
      <c r="I4062" s="383" t="s">
        <v>720</v>
      </c>
      <c r="J4062" s="383" t="s">
        <v>617</v>
      </c>
      <c r="K4062" s="383" t="s">
        <v>618</v>
      </c>
      <c r="L4062" s="384">
        <v>25875</v>
      </c>
      <c r="M4062" s="383" t="s">
        <v>638</v>
      </c>
      <c r="N4062" s="383" t="s">
        <v>620</v>
      </c>
      <c r="O4062" s="383" t="s">
        <v>230</v>
      </c>
    </row>
    <row r="4063" spans="1:15">
      <c r="A4063" s="385">
        <v>42088</v>
      </c>
      <c r="B4063" s="383" t="s">
        <v>11</v>
      </c>
      <c r="C4063" s="383" t="s">
        <v>12</v>
      </c>
      <c r="D4063" s="383" t="s">
        <v>13</v>
      </c>
      <c r="E4063" s="383" t="s">
        <v>678</v>
      </c>
      <c r="F4063" s="383" t="s">
        <v>10</v>
      </c>
      <c r="G4063" s="384">
        <v>112</v>
      </c>
      <c r="H4063" s="383" t="s">
        <v>743</v>
      </c>
      <c r="I4063" s="383" t="s">
        <v>744</v>
      </c>
      <c r="J4063" s="383" t="s">
        <v>617</v>
      </c>
      <c r="K4063" s="383" t="s">
        <v>618</v>
      </c>
      <c r="L4063" s="384">
        <v>27741</v>
      </c>
      <c r="M4063" s="383" t="s">
        <v>640</v>
      </c>
      <c r="N4063" s="383" t="s">
        <v>620</v>
      </c>
      <c r="O4063" s="383" t="s">
        <v>230</v>
      </c>
    </row>
    <row r="4064" spans="1:15">
      <c r="A4064" s="385">
        <v>42098</v>
      </c>
      <c r="B4064" s="383" t="s">
        <v>754</v>
      </c>
      <c r="C4064" s="383" t="s">
        <v>8</v>
      </c>
      <c r="D4064" s="383" t="s">
        <v>755</v>
      </c>
      <c r="E4064" s="383" t="s">
        <v>756</v>
      </c>
      <c r="F4064" s="383" t="s">
        <v>10</v>
      </c>
      <c r="G4064" s="384">
        <v>2214</v>
      </c>
      <c r="H4064" s="383" t="s">
        <v>757</v>
      </c>
      <c r="I4064" s="383" t="s">
        <v>765</v>
      </c>
      <c r="J4064" s="383" t="s">
        <v>617</v>
      </c>
      <c r="K4064" s="383" t="s">
        <v>618</v>
      </c>
      <c r="L4064" s="384">
        <v>27751</v>
      </c>
      <c r="M4064" s="383" t="s">
        <v>641</v>
      </c>
      <c r="N4064" s="383" t="s">
        <v>620</v>
      </c>
      <c r="O4064" s="383" t="s">
        <v>230</v>
      </c>
    </row>
    <row r="4065" spans="1:15">
      <c r="A4065" s="385">
        <v>42111</v>
      </c>
      <c r="B4065" s="383" t="s">
        <v>663</v>
      </c>
      <c r="C4065" s="383" t="s">
        <v>664</v>
      </c>
      <c r="D4065" s="383" t="s">
        <v>22</v>
      </c>
      <c r="E4065" s="383" t="s">
        <v>665</v>
      </c>
      <c r="F4065" s="383" t="s">
        <v>10</v>
      </c>
      <c r="G4065" s="384">
        <v>2800</v>
      </c>
      <c r="H4065" s="383" t="s">
        <v>704</v>
      </c>
      <c r="I4065" s="383" t="s">
        <v>722</v>
      </c>
      <c r="J4065" s="383" t="s">
        <v>617</v>
      </c>
      <c r="K4065" s="383" t="s">
        <v>618</v>
      </c>
      <c r="L4065" s="384">
        <v>30780</v>
      </c>
      <c r="M4065" s="383" t="s">
        <v>642</v>
      </c>
      <c r="N4065" s="383" t="s">
        <v>620</v>
      </c>
      <c r="O4065" s="383" t="s">
        <v>230</v>
      </c>
    </row>
    <row r="4066" spans="1:15">
      <c r="A4066" s="385">
        <v>42112</v>
      </c>
      <c r="B4066" s="383" t="s">
        <v>663</v>
      </c>
      <c r="C4066" s="383" t="s">
        <v>664</v>
      </c>
      <c r="D4066" s="383" t="s">
        <v>22</v>
      </c>
      <c r="E4066" s="383" t="s">
        <v>665</v>
      </c>
      <c r="F4066" s="383" t="s">
        <v>10</v>
      </c>
      <c r="G4066" s="384">
        <v>2800</v>
      </c>
      <c r="H4066" s="383" t="s">
        <v>704</v>
      </c>
      <c r="I4066" s="383" t="s">
        <v>722</v>
      </c>
      <c r="J4066" s="383" t="s">
        <v>617</v>
      </c>
      <c r="K4066" s="383" t="s">
        <v>618</v>
      </c>
      <c r="L4066" s="384">
        <v>30780</v>
      </c>
      <c r="M4066" s="383" t="s">
        <v>642</v>
      </c>
      <c r="N4066" s="383" t="s">
        <v>620</v>
      </c>
      <c r="O4066" s="383" t="s">
        <v>230</v>
      </c>
    </row>
    <row r="4067" spans="1:15">
      <c r="A4067" s="385">
        <v>42113</v>
      </c>
      <c r="B4067" s="383" t="s">
        <v>663</v>
      </c>
      <c r="C4067" s="383" t="s">
        <v>664</v>
      </c>
      <c r="D4067" s="383" t="s">
        <v>22</v>
      </c>
      <c r="E4067" s="383" t="s">
        <v>665</v>
      </c>
      <c r="F4067" s="383" t="s">
        <v>10</v>
      </c>
      <c r="G4067" s="384">
        <v>2800</v>
      </c>
      <c r="H4067" s="383" t="s">
        <v>704</v>
      </c>
      <c r="I4067" s="383" t="s">
        <v>722</v>
      </c>
      <c r="J4067" s="383" t="s">
        <v>617</v>
      </c>
      <c r="K4067" s="383" t="s">
        <v>618</v>
      </c>
      <c r="L4067" s="384">
        <v>30780</v>
      </c>
      <c r="M4067" s="383" t="s">
        <v>643</v>
      </c>
      <c r="N4067" s="383" t="s">
        <v>620</v>
      </c>
      <c r="O4067" s="383" t="s">
        <v>230</v>
      </c>
    </row>
    <row r="4068" spans="1:15">
      <c r="A4068" s="385">
        <v>42114</v>
      </c>
      <c r="B4068" s="383" t="s">
        <v>663</v>
      </c>
      <c r="C4068" s="383" t="s">
        <v>664</v>
      </c>
      <c r="D4068" s="383" t="s">
        <v>22</v>
      </c>
      <c r="E4068" s="383" t="s">
        <v>665</v>
      </c>
      <c r="F4068" s="383" t="s">
        <v>10</v>
      </c>
      <c r="G4068" s="384">
        <v>2150</v>
      </c>
      <c r="H4068" s="383" t="s">
        <v>704</v>
      </c>
      <c r="I4068" s="383" t="s">
        <v>721</v>
      </c>
      <c r="J4068" s="383" t="s">
        <v>617</v>
      </c>
      <c r="K4068" s="383" t="s">
        <v>618</v>
      </c>
      <c r="L4068" s="384">
        <v>30780</v>
      </c>
      <c r="M4068" s="383" t="s">
        <v>643</v>
      </c>
      <c r="N4068" s="383" t="s">
        <v>620</v>
      </c>
      <c r="O4068" s="383" t="s">
        <v>230</v>
      </c>
    </row>
    <row r="4069" spans="1:15">
      <c r="A4069" s="385">
        <v>42115</v>
      </c>
      <c r="B4069" s="383" t="s">
        <v>663</v>
      </c>
      <c r="C4069" s="383" t="s">
        <v>664</v>
      </c>
      <c r="D4069" s="383" t="s">
        <v>22</v>
      </c>
      <c r="E4069" s="383" t="s">
        <v>665</v>
      </c>
      <c r="F4069" s="383" t="s">
        <v>10</v>
      </c>
      <c r="G4069" s="384">
        <v>2150</v>
      </c>
      <c r="H4069" s="383" t="s">
        <v>704</v>
      </c>
      <c r="I4069" s="383" t="s">
        <v>721</v>
      </c>
      <c r="J4069" s="383" t="s">
        <v>617</v>
      </c>
      <c r="K4069" s="383" t="s">
        <v>618</v>
      </c>
      <c r="L4069" s="384">
        <v>30780</v>
      </c>
      <c r="M4069" s="383" t="s">
        <v>643</v>
      </c>
      <c r="N4069" s="383" t="s">
        <v>620</v>
      </c>
      <c r="O4069" s="383" t="s">
        <v>230</v>
      </c>
    </row>
    <row r="4070" spans="1:15">
      <c r="A4070" s="385">
        <v>42116</v>
      </c>
      <c r="B4070" s="383" t="s">
        <v>646</v>
      </c>
      <c r="C4070" s="383" t="s">
        <v>8</v>
      </c>
      <c r="D4070" s="383" t="s">
        <v>32</v>
      </c>
      <c r="E4070" s="383" t="s">
        <v>647</v>
      </c>
      <c r="F4070" s="383" t="s">
        <v>10</v>
      </c>
      <c r="G4070" s="384">
        <v>1618</v>
      </c>
      <c r="H4070" s="383" t="s">
        <v>747</v>
      </c>
      <c r="I4070" s="383" t="s">
        <v>748</v>
      </c>
      <c r="J4070" s="383" t="s">
        <v>617</v>
      </c>
      <c r="K4070" s="383" t="s">
        <v>618</v>
      </c>
      <c r="L4070" s="384">
        <v>30780</v>
      </c>
      <c r="M4070" s="383" t="s">
        <v>643</v>
      </c>
      <c r="N4070" s="383" t="s">
        <v>620</v>
      </c>
      <c r="O4070" s="383" t="s">
        <v>230</v>
      </c>
    </row>
    <row r="4071" spans="1:15">
      <c r="A4071" s="385">
        <v>42117</v>
      </c>
      <c r="B4071" s="383" t="s">
        <v>646</v>
      </c>
      <c r="C4071" s="383" t="s">
        <v>8</v>
      </c>
      <c r="D4071" s="383" t="s">
        <v>32</v>
      </c>
      <c r="E4071" s="383" t="s">
        <v>647</v>
      </c>
      <c r="F4071" s="383" t="s">
        <v>10</v>
      </c>
      <c r="G4071" s="384">
        <v>1476</v>
      </c>
      <c r="H4071" s="383" t="s">
        <v>747</v>
      </c>
      <c r="I4071" s="383" t="s">
        <v>750</v>
      </c>
      <c r="J4071" s="383" t="s">
        <v>617</v>
      </c>
      <c r="K4071" s="383" t="s">
        <v>618</v>
      </c>
      <c r="L4071" s="384">
        <v>30780</v>
      </c>
      <c r="M4071" s="383" t="s">
        <v>643</v>
      </c>
      <c r="N4071" s="383" t="s">
        <v>620</v>
      </c>
      <c r="O4071" s="383" t="s">
        <v>230</v>
      </c>
    </row>
    <row r="4072" spans="1:15">
      <c r="A4072" s="385">
        <v>42118</v>
      </c>
      <c r="B4072" s="383" t="s">
        <v>646</v>
      </c>
      <c r="C4072" s="383" t="s">
        <v>8</v>
      </c>
      <c r="D4072" s="383" t="s">
        <v>32</v>
      </c>
      <c r="E4072" s="383" t="s">
        <v>647</v>
      </c>
      <c r="F4072" s="383" t="s">
        <v>10</v>
      </c>
      <c r="G4072" s="384">
        <v>1476</v>
      </c>
      <c r="H4072" s="383" t="s">
        <v>747</v>
      </c>
      <c r="I4072" s="383" t="s">
        <v>750</v>
      </c>
      <c r="J4072" s="383" t="s">
        <v>617</v>
      </c>
      <c r="K4072" s="383" t="s">
        <v>618</v>
      </c>
      <c r="L4072" s="384">
        <v>30780</v>
      </c>
      <c r="M4072" s="383" t="s">
        <v>643</v>
      </c>
      <c r="N4072" s="383" t="s">
        <v>620</v>
      </c>
      <c r="O4072" s="383" t="s">
        <v>230</v>
      </c>
    </row>
    <row r="4073" spans="1:15">
      <c r="A4073" s="385">
        <v>42119</v>
      </c>
      <c r="B4073" s="383" t="s">
        <v>11</v>
      </c>
      <c r="C4073" s="383" t="s">
        <v>12</v>
      </c>
      <c r="D4073" s="383" t="s">
        <v>13</v>
      </c>
      <c r="E4073" s="383" t="s">
        <v>678</v>
      </c>
      <c r="F4073" s="383" t="s">
        <v>10</v>
      </c>
      <c r="G4073" s="384">
        <v>1700</v>
      </c>
      <c r="H4073" s="383" t="s">
        <v>751</v>
      </c>
      <c r="I4073" s="383" t="s">
        <v>752</v>
      </c>
      <c r="J4073" s="383" t="s">
        <v>617</v>
      </c>
      <c r="K4073" s="383" t="s">
        <v>618</v>
      </c>
      <c r="L4073" s="384">
        <v>30780</v>
      </c>
      <c r="M4073" s="383" t="s">
        <v>643</v>
      </c>
      <c r="N4073" s="383" t="s">
        <v>620</v>
      </c>
      <c r="O4073" s="383" t="s">
        <v>230</v>
      </c>
    </row>
    <row r="4074" spans="1:15">
      <c r="A4074" s="385">
        <v>42120</v>
      </c>
      <c r="B4074" s="383" t="s">
        <v>11</v>
      </c>
      <c r="C4074" s="383" t="s">
        <v>12</v>
      </c>
      <c r="D4074" s="383" t="s">
        <v>13</v>
      </c>
      <c r="E4074" s="383" t="s">
        <v>678</v>
      </c>
      <c r="F4074" s="383" t="s">
        <v>10</v>
      </c>
      <c r="G4074" s="384">
        <v>1700</v>
      </c>
      <c r="H4074" s="383" t="s">
        <v>751</v>
      </c>
      <c r="I4074" s="383" t="s">
        <v>752</v>
      </c>
      <c r="J4074" s="383" t="s">
        <v>617</v>
      </c>
      <c r="K4074" s="383" t="s">
        <v>618</v>
      </c>
      <c r="L4074" s="384">
        <v>30780</v>
      </c>
      <c r="M4074" s="383" t="s">
        <v>643</v>
      </c>
      <c r="N4074" s="383" t="s">
        <v>620</v>
      </c>
      <c r="O4074" s="383" t="s">
        <v>230</v>
      </c>
    </row>
    <row r="4075" spans="1:15">
      <c r="A4075" s="385">
        <v>42121</v>
      </c>
      <c r="B4075" s="383" t="s">
        <v>646</v>
      </c>
      <c r="C4075" s="383" t="s">
        <v>8</v>
      </c>
      <c r="D4075" s="383" t="s">
        <v>32</v>
      </c>
      <c r="E4075" s="383" t="s">
        <v>647</v>
      </c>
      <c r="F4075" s="383" t="s">
        <v>10</v>
      </c>
      <c r="G4075" s="384">
        <v>1476</v>
      </c>
      <c r="H4075" s="383" t="s">
        <v>747</v>
      </c>
      <c r="I4075" s="383" t="s">
        <v>750</v>
      </c>
      <c r="J4075" s="383" t="s">
        <v>617</v>
      </c>
      <c r="K4075" s="383" t="s">
        <v>618</v>
      </c>
      <c r="L4075" s="384">
        <v>30780</v>
      </c>
      <c r="M4075" s="383" t="s">
        <v>643</v>
      </c>
      <c r="N4075" s="383" t="s">
        <v>620</v>
      </c>
      <c r="O4075" s="383" t="s">
        <v>230</v>
      </c>
    </row>
    <row r="4076" spans="1:15">
      <c r="A4076" s="385">
        <v>42122</v>
      </c>
      <c r="B4076" s="383" t="s">
        <v>11</v>
      </c>
      <c r="C4076" s="383" t="s">
        <v>12</v>
      </c>
      <c r="D4076" s="383" t="s">
        <v>13</v>
      </c>
      <c r="E4076" s="383" t="s">
        <v>678</v>
      </c>
      <c r="F4076" s="383" t="s">
        <v>10</v>
      </c>
      <c r="G4076" s="384">
        <v>1700</v>
      </c>
      <c r="H4076" s="383" t="s">
        <v>751</v>
      </c>
      <c r="I4076" s="383" t="s">
        <v>752</v>
      </c>
      <c r="J4076" s="383" t="s">
        <v>617</v>
      </c>
      <c r="K4076" s="383" t="s">
        <v>618</v>
      </c>
      <c r="L4076" s="384">
        <v>30780</v>
      </c>
      <c r="M4076" s="383" t="s">
        <v>643</v>
      </c>
      <c r="N4076" s="383" t="s">
        <v>620</v>
      </c>
      <c r="O4076" s="383" t="s">
        <v>230</v>
      </c>
    </row>
    <row r="4077" spans="1:15">
      <c r="A4077" s="385">
        <v>42123</v>
      </c>
      <c r="B4077" s="383" t="s">
        <v>646</v>
      </c>
      <c r="C4077" s="383" t="s">
        <v>8</v>
      </c>
      <c r="D4077" s="383" t="s">
        <v>32</v>
      </c>
      <c r="E4077" s="383" t="s">
        <v>647</v>
      </c>
      <c r="F4077" s="383" t="s">
        <v>10</v>
      </c>
      <c r="G4077" s="384">
        <v>1618</v>
      </c>
      <c r="H4077" s="383" t="s">
        <v>747</v>
      </c>
      <c r="I4077" s="383" t="s">
        <v>748</v>
      </c>
      <c r="J4077" s="383" t="s">
        <v>617</v>
      </c>
      <c r="K4077" s="383" t="s">
        <v>618</v>
      </c>
      <c r="L4077" s="384">
        <v>30780</v>
      </c>
      <c r="M4077" s="383" t="s">
        <v>643</v>
      </c>
      <c r="N4077" s="383" t="s">
        <v>620</v>
      </c>
      <c r="O4077" s="383" t="s">
        <v>230</v>
      </c>
    </row>
    <row r="4078" spans="1:15">
      <c r="A4078" s="385">
        <v>42124</v>
      </c>
      <c r="B4078" s="383" t="s">
        <v>11</v>
      </c>
      <c r="C4078" s="383" t="s">
        <v>12</v>
      </c>
      <c r="D4078" s="383" t="s">
        <v>13</v>
      </c>
      <c r="E4078" s="383" t="s">
        <v>678</v>
      </c>
      <c r="F4078" s="383" t="s">
        <v>10</v>
      </c>
      <c r="G4078" s="384">
        <v>1700</v>
      </c>
      <c r="H4078" s="383" t="s">
        <v>751</v>
      </c>
      <c r="I4078" s="383" t="s">
        <v>752</v>
      </c>
      <c r="J4078" s="383" t="s">
        <v>617</v>
      </c>
      <c r="K4078" s="383" t="s">
        <v>618</v>
      </c>
      <c r="L4078" s="384">
        <v>30780</v>
      </c>
      <c r="M4078" s="383" t="s">
        <v>643</v>
      </c>
      <c r="N4078" s="383" t="s">
        <v>620</v>
      </c>
      <c r="O4078" s="383" t="s">
        <v>230</v>
      </c>
    </row>
    <row r="4079" spans="1:15">
      <c r="A4079" s="385">
        <v>42125</v>
      </c>
      <c r="B4079" s="383" t="s">
        <v>646</v>
      </c>
      <c r="C4079" s="383" t="s">
        <v>8</v>
      </c>
      <c r="D4079" s="383" t="s">
        <v>32</v>
      </c>
      <c r="E4079" s="383" t="s">
        <v>647</v>
      </c>
      <c r="F4079" s="383" t="s">
        <v>10</v>
      </c>
      <c r="G4079" s="384">
        <v>1618</v>
      </c>
      <c r="H4079" s="383" t="s">
        <v>747</v>
      </c>
      <c r="I4079" s="383" t="s">
        <v>748</v>
      </c>
      <c r="J4079" s="383" t="s">
        <v>617</v>
      </c>
      <c r="K4079" s="383" t="s">
        <v>618</v>
      </c>
      <c r="L4079" s="384">
        <v>30780</v>
      </c>
      <c r="M4079" s="383" t="s">
        <v>643</v>
      </c>
      <c r="N4079" s="383" t="s">
        <v>620</v>
      </c>
      <c r="O4079" s="383" t="s">
        <v>230</v>
      </c>
    </row>
    <row r="4080" spans="1:15">
      <c r="A4080" s="385">
        <v>42126</v>
      </c>
      <c r="B4080" s="383" t="s">
        <v>646</v>
      </c>
      <c r="C4080" s="383" t="s">
        <v>8</v>
      </c>
      <c r="D4080" s="383" t="s">
        <v>32</v>
      </c>
      <c r="E4080" s="383" t="s">
        <v>647</v>
      </c>
      <c r="F4080" s="383" t="s">
        <v>10</v>
      </c>
      <c r="G4080" s="384">
        <v>1476</v>
      </c>
      <c r="H4080" s="383" t="s">
        <v>747</v>
      </c>
      <c r="I4080" s="383" t="s">
        <v>750</v>
      </c>
      <c r="J4080" s="383" t="s">
        <v>617</v>
      </c>
      <c r="K4080" s="383" t="s">
        <v>618</v>
      </c>
      <c r="L4080" s="384">
        <v>30780</v>
      </c>
      <c r="M4080" s="383" t="s">
        <v>643</v>
      </c>
      <c r="N4080" s="383" t="s">
        <v>620</v>
      </c>
      <c r="O4080" s="383" t="s">
        <v>230</v>
      </c>
    </row>
    <row r="4081" spans="1:15">
      <c r="A4081" s="385">
        <v>42127</v>
      </c>
      <c r="B4081" s="383" t="s">
        <v>11</v>
      </c>
      <c r="C4081" s="383" t="s">
        <v>12</v>
      </c>
      <c r="D4081" s="383" t="s">
        <v>13</v>
      </c>
      <c r="E4081" s="383" t="s">
        <v>678</v>
      </c>
      <c r="F4081" s="383" t="s">
        <v>10</v>
      </c>
      <c r="G4081" s="384">
        <v>1700</v>
      </c>
      <c r="H4081" s="383" t="s">
        <v>751</v>
      </c>
      <c r="I4081" s="383" t="s">
        <v>752</v>
      </c>
      <c r="J4081" s="383" t="s">
        <v>617</v>
      </c>
      <c r="K4081" s="383" t="s">
        <v>618</v>
      </c>
      <c r="L4081" s="384">
        <v>30780</v>
      </c>
      <c r="M4081" s="383" t="s">
        <v>643</v>
      </c>
      <c r="N4081" s="383" t="s">
        <v>620</v>
      </c>
      <c r="O4081" s="383" t="s">
        <v>230</v>
      </c>
    </row>
    <row r="4082" spans="1:15">
      <c r="A4082" s="385">
        <v>42128</v>
      </c>
      <c r="B4082" s="383" t="s">
        <v>11</v>
      </c>
      <c r="C4082" s="383" t="s">
        <v>12</v>
      </c>
      <c r="D4082" s="383" t="s">
        <v>13</v>
      </c>
      <c r="E4082" s="383" t="s">
        <v>678</v>
      </c>
      <c r="F4082" s="383" t="s">
        <v>10</v>
      </c>
      <c r="G4082" s="384">
        <v>1700</v>
      </c>
      <c r="H4082" s="383" t="s">
        <v>751</v>
      </c>
      <c r="I4082" s="383" t="s">
        <v>752</v>
      </c>
      <c r="J4082" s="383" t="s">
        <v>617</v>
      </c>
      <c r="K4082" s="383" t="s">
        <v>618</v>
      </c>
      <c r="L4082" s="384">
        <v>30780</v>
      </c>
      <c r="M4082" s="383" t="s">
        <v>643</v>
      </c>
      <c r="N4082" s="383" t="s">
        <v>620</v>
      </c>
      <c r="O4082" s="383" t="s">
        <v>230</v>
      </c>
    </row>
    <row r="4083" spans="1:15">
      <c r="A4083" s="385">
        <v>42129</v>
      </c>
      <c r="B4083" s="383" t="s">
        <v>663</v>
      </c>
      <c r="C4083" s="383" t="s">
        <v>664</v>
      </c>
      <c r="D4083" s="383" t="s">
        <v>22</v>
      </c>
      <c r="E4083" s="383" t="s">
        <v>665</v>
      </c>
      <c r="F4083" s="383" t="s">
        <v>10</v>
      </c>
      <c r="G4083" s="384">
        <v>2150</v>
      </c>
      <c r="H4083" s="383" t="s">
        <v>704</v>
      </c>
      <c r="I4083" s="383" t="s">
        <v>721</v>
      </c>
      <c r="J4083" s="383" t="s">
        <v>617</v>
      </c>
      <c r="K4083" s="383" t="s">
        <v>618</v>
      </c>
      <c r="L4083" s="384">
        <v>30780</v>
      </c>
      <c r="M4083" s="383" t="s">
        <v>643</v>
      </c>
      <c r="N4083" s="383" t="s">
        <v>620</v>
      </c>
      <c r="O4083" s="383" t="s">
        <v>230</v>
      </c>
    </row>
    <row r="4084" spans="1:15">
      <c r="A4084" s="385">
        <v>42130</v>
      </c>
      <c r="B4084" s="383" t="s">
        <v>663</v>
      </c>
      <c r="C4084" s="383" t="s">
        <v>664</v>
      </c>
      <c r="D4084" s="383" t="s">
        <v>22</v>
      </c>
      <c r="E4084" s="383" t="s">
        <v>665</v>
      </c>
      <c r="F4084" s="383" t="s">
        <v>10</v>
      </c>
      <c r="G4084" s="384">
        <v>2150</v>
      </c>
      <c r="H4084" s="383" t="s">
        <v>704</v>
      </c>
      <c r="I4084" s="383" t="s">
        <v>721</v>
      </c>
      <c r="J4084" s="383" t="s">
        <v>617</v>
      </c>
      <c r="K4084" s="383" t="s">
        <v>618</v>
      </c>
      <c r="L4084" s="384">
        <v>30780</v>
      </c>
      <c r="M4084" s="383" t="s">
        <v>643</v>
      </c>
      <c r="N4084" s="383" t="s">
        <v>620</v>
      </c>
      <c r="O4084" s="383" t="s">
        <v>230</v>
      </c>
    </row>
    <row r="4085" spans="1:15">
      <c r="A4085" s="385">
        <v>42131</v>
      </c>
      <c r="B4085" s="383" t="s">
        <v>663</v>
      </c>
      <c r="C4085" s="383" t="s">
        <v>664</v>
      </c>
      <c r="D4085" s="383" t="s">
        <v>22</v>
      </c>
      <c r="E4085" s="383" t="s">
        <v>665</v>
      </c>
      <c r="F4085" s="383" t="s">
        <v>10</v>
      </c>
      <c r="G4085" s="384">
        <v>2150</v>
      </c>
      <c r="H4085" s="383" t="s">
        <v>704</v>
      </c>
      <c r="I4085" s="383" t="s">
        <v>721</v>
      </c>
      <c r="J4085" s="383" t="s">
        <v>617</v>
      </c>
      <c r="K4085" s="383" t="s">
        <v>618</v>
      </c>
      <c r="L4085" s="384">
        <v>30780</v>
      </c>
      <c r="M4085" s="383" t="s">
        <v>643</v>
      </c>
      <c r="N4085" s="383" t="s">
        <v>620</v>
      </c>
      <c r="O4085" s="383" t="s">
        <v>230</v>
      </c>
    </row>
    <row r="4086" spans="1:15">
      <c r="A4086" s="385">
        <v>42132</v>
      </c>
      <c r="B4086" s="383" t="s">
        <v>663</v>
      </c>
      <c r="C4086" s="383" t="s">
        <v>664</v>
      </c>
      <c r="D4086" s="383" t="s">
        <v>22</v>
      </c>
      <c r="E4086" s="383" t="s">
        <v>665</v>
      </c>
      <c r="F4086" s="383" t="s">
        <v>10</v>
      </c>
      <c r="G4086" s="384">
        <v>2150</v>
      </c>
      <c r="H4086" s="383" t="s">
        <v>704</v>
      </c>
      <c r="I4086" s="383" t="s">
        <v>721</v>
      </c>
      <c r="J4086" s="383" t="s">
        <v>617</v>
      </c>
      <c r="K4086" s="383" t="s">
        <v>618</v>
      </c>
      <c r="L4086" s="384">
        <v>30780</v>
      </c>
      <c r="M4086" s="383" t="s">
        <v>643</v>
      </c>
      <c r="N4086" s="383" t="s">
        <v>620</v>
      </c>
      <c r="O4086" s="383" t="s">
        <v>230</v>
      </c>
    </row>
    <row r="4087" spans="1:15">
      <c r="A4087" s="385">
        <v>42133</v>
      </c>
      <c r="B4087" s="383" t="s">
        <v>754</v>
      </c>
      <c r="C4087" s="383" t="s">
        <v>8</v>
      </c>
      <c r="D4087" s="383" t="s">
        <v>755</v>
      </c>
      <c r="E4087" s="383" t="s">
        <v>756</v>
      </c>
      <c r="F4087" s="383" t="s">
        <v>10</v>
      </c>
      <c r="G4087" s="384">
        <v>2215</v>
      </c>
      <c r="H4087" s="383" t="s">
        <v>757</v>
      </c>
      <c r="I4087" s="383" t="s">
        <v>777</v>
      </c>
      <c r="J4087" s="383" t="s">
        <v>617</v>
      </c>
      <c r="K4087" s="383" t="s">
        <v>618</v>
      </c>
      <c r="L4087" s="384">
        <v>30780</v>
      </c>
      <c r="M4087" s="383" t="s">
        <v>643</v>
      </c>
      <c r="N4087" s="383" t="s">
        <v>620</v>
      </c>
      <c r="O4087" s="383" t="s">
        <v>230</v>
      </c>
    </row>
    <row r="4088" spans="1:15">
      <c r="A4088" s="385">
        <v>42134</v>
      </c>
      <c r="B4088" s="383" t="s">
        <v>754</v>
      </c>
      <c r="C4088" s="383" t="s">
        <v>8</v>
      </c>
      <c r="D4088" s="383" t="s">
        <v>755</v>
      </c>
      <c r="E4088" s="383" t="s">
        <v>756</v>
      </c>
      <c r="F4088" s="383" t="s">
        <v>10</v>
      </c>
      <c r="G4088" s="384">
        <v>2215</v>
      </c>
      <c r="H4088" s="383" t="s">
        <v>757</v>
      </c>
      <c r="I4088" s="383" t="s">
        <v>777</v>
      </c>
      <c r="J4088" s="383" t="s">
        <v>617</v>
      </c>
      <c r="K4088" s="383" t="s">
        <v>618</v>
      </c>
      <c r="L4088" s="384">
        <v>30780</v>
      </c>
      <c r="M4088" s="383" t="s">
        <v>643</v>
      </c>
      <c r="N4088" s="383" t="s">
        <v>620</v>
      </c>
      <c r="O4088" s="383" t="s">
        <v>230</v>
      </c>
    </row>
    <row r="4089" spans="1:15">
      <c r="A4089" s="385">
        <v>42135</v>
      </c>
      <c r="B4089" s="383" t="s">
        <v>754</v>
      </c>
      <c r="C4089" s="383" t="s">
        <v>8</v>
      </c>
      <c r="D4089" s="383" t="s">
        <v>755</v>
      </c>
      <c r="E4089" s="383" t="s">
        <v>756</v>
      </c>
      <c r="F4089" s="383" t="s">
        <v>10</v>
      </c>
      <c r="G4089" s="384">
        <v>10989</v>
      </c>
      <c r="H4089" s="383" t="s">
        <v>757</v>
      </c>
      <c r="I4089" s="383" t="s">
        <v>772</v>
      </c>
      <c r="J4089" s="383" t="s">
        <v>617</v>
      </c>
      <c r="K4089" s="383" t="s">
        <v>618</v>
      </c>
      <c r="L4089" s="384">
        <v>30780</v>
      </c>
      <c r="M4089" s="383" t="s">
        <v>643</v>
      </c>
      <c r="N4089" s="383" t="s">
        <v>620</v>
      </c>
      <c r="O4089" s="383" t="s">
        <v>230</v>
      </c>
    </row>
    <row r="4090" spans="1:15">
      <c r="A4090" s="385">
        <v>42136</v>
      </c>
      <c r="B4090" s="383" t="s">
        <v>646</v>
      </c>
      <c r="C4090" s="383" t="s">
        <v>8</v>
      </c>
      <c r="D4090" s="383" t="s">
        <v>32</v>
      </c>
      <c r="E4090" s="383" t="s">
        <v>647</v>
      </c>
      <c r="F4090" s="383" t="s">
        <v>10</v>
      </c>
      <c r="G4090" s="384">
        <v>4200</v>
      </c>
      <c r="H4090" s="383" t="s">
        <v>759</v>
      </c>
      <c r="I4090" s="383" t="s">
        <v>760</v>
      </c>
      <c r="J4090" s="383" t="s">
        <v>617</v>
      </c>
      <c r="K4090" s="383" t="s">
        <v>618</v>
      </c>
      <c r="L4090" s="384">
        <v>30780</v>
      </c>
      <c r="M4090" s="383" t="s">
        <v>643</v>
      </c>
      <c r="N4090" s="383" t="s">
        <v>620</v>
      </c>
      <c r="O4090" s="383" t="s">
        <v>230</v>
      </c>
    </row>
    <row r="4091" spans="1:15">
      <c r="A4091" s="385">
        <v>42137</v>
      </c>
      <c r="B4091" s="383" t="s">
        <v>754</v>
      </c>
      <c r="C4091" s="383" t="s">
        <v>8</v>
      </c>
      <c r="D4091" s="383" t="s">
        <v>755</v>
      </c>
      <c r="E4091" s="383" t="s">
        <v>756</v>
      </c>
      <c r="F4091" s="383" t="s">
        <v>10</v>
      </c>
      <c r="G4091" s="384">
        <v>460</v>
      </c>
      <c r="H4091" s="383" t="s">
        <v>757</v>
      </c>
      <c r="I4091" s="383" t="s">
        <v>758</v>
      </c>
      <c r="J4091" s="383" t="s">
        <v>617</v>
      </c>
      <c r="K4091" s="383" t="s">
        <v>618</v>
      </c>
      <c r="L4091" s="384">
        <v>30780</v>
      </c>
      <c r="M4091" s="383" t="s">
        <v>644</v>
      </c>
      <c r="N4091" s="383" t="s">
        <v>620</v>
      </c>
      <c r="O4091" s="383" t="s">
        <v>230</v>
      </c>
    </row>
    <row r="4092" spans="1:15">
      <c r="A4092" s="385">
        <v>42138</v>
      </c>
      <c r="B4092" s="383" t="s">
        <v>754</v>
      </c>
      <c r="C4092" s="383" t="s">
        <v>8</v>
      </c>
      <c r="D4092" s="383" t="s">
        <v>755</v>
      </c>
      <c r="E4092" s="383" t="s">
        <v>756</v>
      </c>
      <c r="F4092" s="383" t="s">
        <v>10</v>
      </c>
      <c r="G4092" s="384">
        <v>460</v>
      </c>
      <c r="H4092" s="383" t="s">
        <v>757</v>
      </c>
      <c r="I4092" s="383" t="s">
        <v>758</v>
      </c>
      <c r="J4092" s="383" t="s">
        <v>617</v>
      </c>
      <c r="K4092" s="383" t="s">
        <v>618</v>
      </c>
      <c r="L4092" s="384">
        <v>30780</v>
      </c>
      <c r="M4092" s="383" t="s">
        <v>644</v>
      </c>
      <c r="N4092" s="383" t="s">
        <v>620</v>
      </c>
      <c r="O4092" s="383" t="s">
        <v>230</v>
      </c>
    </row>
    <row r="4093" spans="1:15">
      <c r="A4093" s="385">
        <v>42139</v>
      </c>
      <c r="B4093" s="383" t="s">
        <v>754</v>
      </c>
      <c r="C4093" s="383" t="s">
        <v>8</v>
      </c>
      <c r="D4093" s="383" t="s">
        <v>755</v>
      </c>
      <c r="E4093" s="383" t="s">
        <v>756</v>
      </c>
      <c r="F4093" s="383" t="s">
        <v>10</v>
      </c>
      <c r="G4093" s="384">
        <v>460</v>
      </c>
      <c r="H4093" s="383" t="s">
        <v>757</v>
      </c>
      <c r="I4093" s="383" t="s">
        <v>758</v>
      </c>
      <c r="J4093" s="383" t="s">
        <v>617</v>
      </c>
      <c r="K4093" s="383" t="s">
        <v>618</v>
      </c>
      <c r="L4093" s="384">
        <v>30780</v>
      </c>
      <c r="M4093" s="383" t="s">
        <v>644</v>
      </c>
      <c r="N4093" s="383" t="s">
        <v>620</v>
      </c>
      <c r="O4093" s="383" t="s">
        <v>230</v>
      </c>
    </row>
    <row r="4094" spans="1:15">
      <c r="A4094" s="385">
        <v>42140</v>
      </c>
      <c r="B4094" s="383" t="s">
        <v>754</v>
      </c>
      <c r="C4094" s="383" t="s">
        <v>8</v>
      </c>
      <c r="D4094" s="383" t="s">
        <v>755</v>
      </c>
      <c r="E4094" s="383" t="s">
        <v>756</v>
      </c>
      <c r="F4094" s="383" t="s">
        <v>10</v>
      </c>
      <c r="G4094" s="384">
        <v>1107</v>
      </c>
      <c r="H4094" s="383" t="s">
        <v>757</v>
      </c>
      <c r="I4094" s="383" t="s">
        <v>765</v>
      </c>
      <c r="J4094" s="383" t="s">
        <v>617</v>
      </c>
      <c r="K4094" s="383" t="s">
        <v>618</v>
      </c>
      <c r="L4094" s="384">
        <v>30780</v>
      </c>
      <c r="M4094" s="383" t="s">
        <v>644</v>
      </c>
      <c r="N4094" s="383" t="s">
        <v>620</v>
      </c>
      <c r="O4094" s="383" t="s">
        <v>230</v>
      </c>
    </row>
    <row r="4095" spans="1:15">
      <c r="A4095" s="385">
        <v>42141</v>
      </c>
      <c r="B4095" s="383" t="s">
        <v>754</v>
      </c>
      <c r="C4095" s="383" t="s">
        <v>8</v>
      </c>
      <c r="D4095" s="383" t="s">
        <v>755</v>
      </c>
      <c r="E4095" s="383" t="s">
        <v>756</v>
      </c>
      <c r="F4095" s="383" t="s">
        <v>10</v>
      </c>
      <c r="G4095" s="384">
        <v>1107</v>
      </c>
      <c r="H4095" s="383" t="s">
        <v>757</v>
      </c>
      <c r="I4095" s="383" t="s">
        <v>765</v>
      </c>
      <c r="J4095" s="383" t="s">
        <v>617</v>
      </c>
      <c r="K4095" s="383" t="s">
        <v>618</v>
      </c>
      <c r="L4095" s="384">
        <v>30780</v>
      </c>
      <c r="M4095" s="383" t="s">
        <v>644</v>
      </c>
      <c r="N4095" s="383" t="s">
        <v>620</v>
      </c>
      <c r="O4095" s="383" t="s">
        <v>230</v>
      </c>
    </row>
    <row r="4096" spans="1:15">
      <c r="A4096" s="385">
        <v>42142</v>
      </c>
      <c r="B4096" s="383" t="s">
        <v>11</v>
      </c>
      <c r="C4096" s="383" t="s">
        <v>12</v>
      </c>
      <c r="D4096" s="383" t="s">
        <v>13</v>
      </c>
      <c r="E4096" s="383" t="s">
        <v>678</v>
      </c>
      <c r="F4096" s="383" t="s">
        <v>10</v>
      </c>
      <c r="G4096" s="384">
        <v>1700</v>
      </c>
      <c r="H4096" s="383" t="s">
        <v>751</v>
      </c>
      <c r="I4096" s="383" t="s">
        <v>752</v>
      </c>
      <c r="J4096" s="383" t="s">
        <v>617</v>
      </c>
      <c r="K4096" s="383" t="s">
        <v>618</v>
      </c>
      <c r="L4096" s="384">
        <v>30780</v>
      </c>
      <c r="M4096" s="383" t="s">
        <v>644</v>
      </c>
      <c r="N4096" s="383" t="s">
        <v>620</v>
      </c>
      <c r="O4096" s="383" t="s">
        <v>230</v>
      </c>
    </row>
    <row r="4097" spans="1:15">
      <c r="A4097" s="385">
        <v>42143</v>
      </c>
      <c r="B4097" s="383" t="s">
        <v>646</v>
      </c>
      <c r="C4097" s="383" t="s">
        <v>8</v>
      </c>
      <c r="D4097" s="383" t="s">
        <v>32</v>
      </c>
      <c r="E4097" s="383" t="s">
        <v>647</v>
      </c>
      <c r="F4097" s="383" t="s">
        <v>10</v>
      </c>
      <c r="G4097" s="384">
        <v>4200</v>
      </c>
      <c r="H4097" s="383" t="s">
        <v>759</v>
      </c>
      <c r="I4097" s="383" t="s">
        <v>760</v>
      </c>
      <c r="J4097" s="383" t="s">
        <v>617</v>
      </c>
      <c r="K4097" s="383" t="s">
        <v>618</v>
      </c>
      <c r="L4097" s="384">
        <v>30780</v>
      </c>
      <c r="M4097" s="383" t="s">
        <v>644</v>
      </c>
      <c r="N4097" s="383" t="s">
        <v>620</v>
      </c>
      <c r="O4097" s="383" t="s">
        <v>230</v>
      </c>
    </row>
    <row r="4098" spans="1:15">
      <c r="A4098" s="385">
        <v>42144</v>
      </c>
      <c r="B4098" s="383" t="s">
        <v>646</v>
      </c>
      <c r="C4098" s="383" t="s">
        <v>8</v>
      </c>
      <c r="D4098" s="383" t="s">
        <v>32</v>
      </c>
      <c r="E4098" s="383" t="s">
        <v>647</v>
      </c>
      <c r="F4098" s="383" t="s">
        <v>10</v>
      </c>
      <c r="G4098" s="384">
        <v>4597</v>
      </c>
      <c r="H4098" s="383" t="s">
        <v>759</v>
      </c>
      <c r="I4098" s="383" t="s">
        <v>768</v>
      </c>
      <c r="J4098" s="383" t="s">
        <v>617</v>
      </c>
      <c r="K4098" s="383" t="s">
        <v>618</v>
      </c>
      <c r="L4098" s="384">
        <v>30780</v>
      </c>
      <c r="M4098" s="383" t="s">
        <v>644</v>
      </c>
      <c r="N4098" s="383" t="s">
        <v>620</v>
      </c>
      <c r="O4098" s="383" t="s">
        <v>230</v>
      </c>
    </row>
    <row r="4099" spans="1:15">
      <c r="A4099" s="385">
        <v>42145</v>
      </c>
      <c r="B4099" s="383" t="s">
        <v>646</v>
      </c>
      <c r="C4099" s="383" t="s">
        <v>8</v>
      </c>
      <c r="D4099" s="383" t="s">
        <v>32</v>
      </c>
      <c r="E4099" s="383" t="s">
        <v>647</v>
      </c>
      <c r="F4099" s="383" t="s">
        <v>10</v>
      </c>
      <c r="G4099" s="384">
        <v>4597</v>
      </c>
      <c r="H4099" s="383" t="s">
        <v>759</v>
      </c>
      <c r="I4099" s="383" t="s">
        <v>768</v>
      </c>
      <c r="J4099" s="383" t="s">
        <v>617</v>
      </c>
      <c r="K4099" s="383" t="s">
        <v>618</v>
      </c>
      <c r="L4099" s="384">
        <v>30780</v>
      </c>
      <c r="M4099" s="383" t="s">
        <v>644</v>
      </c>
      <c r="N4099" s="383" t="s">
        <v>620</v>
      </c>
      <c r="O4099" s="383" t="s">
        <v>230</v>
      </c>
    </row>
    <row r="4100" spans="1:15">
      <c r="A4100" s="385">
        <v>42146</v>
      </c>
      <c r="B4100" s="383" t="s">
        <v>646</v>
      </c>
      <c r="C4100" s="383" t="s">
        <v>8</v>
      </c>
      <c r="D4100" s="383" t="s">
        <v>32</v>
      </c>
      <c r="E4100" s="383" t="s">
        <v>647</v>
      </c>
      <c r="F4100" s="383" t="s">
        <v>10</v>
      </c>
      <c r="G4100" s="384">
        <v>4200</v>
      </c>
      <c r="H4100" s="383" t="s">
        <v>759</v>
      </c>
      <c r="I4100" s="383" t="s">
        <v>760</v>
      </c>
      <c r="J4100" s="383" t="s">
        <v>617</v>
      </c>
      <c r="K4100" s="383" t="s">
        <v>618</v>
      </c>
      <c r="L4100" s="384">
        <v>30780</v>
      </c>
      <c r="M4100" s="383" t="s">
        <v>644</v>
      </c>
      <c r="N4100" s="383" t="s">
        <v>620</v>
      </c>
      <c r="O4100" s="383" t="s">
        <v>230</v>
      </c>
    </row>
    <row r="4101" spans="1:15">
      <c r="A4101" s="385">
        <v>42147</v>
      </c>
      <c r="B4101" s="383" t="s">
        <v>754</v>
      </c>
      <c r="C4101" s="383" t="s">
        <v>8</v>
      </c>
      <c r="D4101" s="383" t="s">
        <v>755</v>
      </c>
      <c r="E4101" s="383" t="s">
        <v>756</v>
      </c>
      <c r="F4101" s="383" t="s">
        <v>10</v>
      </c>
      <c r="G4101" s="384">
        <v>460</v>
      </c>
      <c r="H4101" s="383" t="s">
        <v>757</v>
      </c>
      <c r="I4101" s="383" t="s">
        <v>758</v>
      </c>
      <c r="J4101" s="383" t="s">
        <v>617</v>
      </c>
      <c r="K4101" s="383" t="s">
        <v>618</v>
      </c>
      <c r="L4101" s="384">
        <v>30780</v>
      </c>
      <c r="M4101" s="383" t="s">
        <v>645</v>
      </c>
      <c r="N4101" s="383" t="s">
        <v>620</v>
      </c>
      <c r="O4101" s="383" t="s">
        <v>230</v>
      </c>
    </row>
    <row r="4102" spans="1:15">
      <c r="A4102" s="385">
        <v>42148</v>
      </c>
      <c r="B4102" s="383" t="s">
        <v>754</v>
      </c>
      <c r="C4102" s="383" t="s">
        <v>8</v>
      </c>
      <c r="D4102" s="383" t="s">
        <v>755</v>
      </c>
      <c r="E4102" s="383" t="s">
        <v>756</v>
      </c>
      <c r="F4102" s="383" t="s">
        <v>10</v>
      </c>
      <c r="G4102" s="384">
        <v>1107</v>
      </c>
      <c r="H4102" s="383" t="s">
        <v>757</v>
      </c>
      <c r="I4102" s="383" t="s">
        <v>765</v>
      </c>
      <c r="J4102" s="383" t="s">
        <v>617</v>
      </c>
      <c r="K4102" s="383" t="s">
        <v>618</v>
      </c>
      <c r="L4102" s="384">
        <v>30780</v>
      </c>
      <c r="M4102" s="383" t="s">
        <v>645</v>
      </c>
      <c r="N4102" s="383" t="s">
        <v>620</v>
      </c>
      <c r="O4102" s="383" t="s">
        <v>230</v>
      </c>
    </row>
    <row r="4103" spans="1:15">
      <c r="A4103" s="385">
        <v>42149</v>
      </c>
      <c r="B4103" s="383" t="s">
        <v>754</v>
      </c>
      <c r="C4103" s="383" t="s">
        <v>8</v>
      </c>
      <c r="D4103" s="383" t="s">
        <v>755</v>
      </c>
      <c r="E4103" s="383" t="s">
        <v>756</v>
      </c>
      <c r="F4103" s="383" t="s">
        <v>10</v>
      </c>
      <c r="G4103" s="384">
        <v>460</v>
      </c>
      <c r="H4103" s="383" t="s">
        <v>757</v>
      </c>
      <c r="I4103" s="383" t="s">
        <v>758</v>
      </c>
      <c r="J4103" s="383" t="s">
        <v>617</v>
      </c>
      <c r="K4103" s="383" t="s">
        <v>618</v>
      </c>
      <c r="L4103" s="384">
        <v>30780</v>
      </c>
      <c r="M4103" s="383" t="s">
        <v>645</v>
      </c>
      <c r="N4103" s="383" t="s">
        <v>620</v>
      </c>
      <c r="O4103" s="383" t="s">
        <v>230</v>
      </c>
    </row>
    <row r="4104" spans="1:15">
      <c r="A4104" s="385">
        <v>42150</v>
      </c>
      <c r="B4104" s="383" t="s">
        <v>754</v>
      </c>
      <c r="C4104" s="383" t="s">
        <v>8</v>
      </c>
      <c r="D4104" s="383" t="s">
        <v>755</v>
      </c>
      <c r="E4104" s="383" t="s">
        <v>756</v>
      </c>
      <c r="F4104" s="383" t="s">
        <v>10</v>
      </c>
      <c r="G4104" s="384">
        <v>2215</v>
      </c>
      <c r="H4104" s="383" t="s">
        <v>757</v>
      </c>
      <c r="I4104" s="383" t="s">
        <v>777</v>
      </c>
      <c r="J4104" s="383" t="s">
        <v>617</v>
      </c>
      <c r="K4104" s="383" t="s">
        <v>618</v>
      </c>
      <c r="L4104" s="384">
        <v>30780</v>
      </c>
      <c r="M4104" s="383" t="s">
        <v>645</v>
      </c>
      <c r="N4104" s="383" t="s">
        <v>620</v>
      </c>
      <c r="O4104" s="383" t="s">
        <v>230</v>
      </c>
    </row>
    <row r="4105" spans="1:15">
      <c r="A4105" s="385">
        <v>41997</v>
      </c>
      <c r="B4105" s="383" t="s">
        <v>21</v>
      </c>
      <c r="C4105" s="383" t="s">
        <v>12</v>
      </c>
      <c r="D4105" s="383" t="s">
        <v>22</v>
      </c>
      <c r="E4105" s="383" t="s">
        <v>658</v>
      </c>
      <c r="F4105" s="383" t="s">
        <v>10</v>
      </c>
      <c r="G4105" s="384">
        <v>2720</v>
      </c>
      <c r="H4105" s="383" t="s">
        <v>763</v>
      </c>
      <c r="I4105" s="383" t="s">
        <v>764</v>
      </c>
      <c r="J4105" s="383" t="s">
        <v>617</v>
      </c>
      <c r="K4105" s="383" t="s">
        <v>618</v>
      </c>
      <c r="L4105" s="384">
        <v>0</v>
      </c>
      <c r="M4105" s="383" t="s">
        <v>619</v>
      </c>
      <c r="N4105" s="383" t="s">
        <v>620</v>
      </c>
      <c r="O4105" s="383" t="s">
        <v>230</v>
      </c>
    </row>
    <row r="4106" spans="1:15">
      <c r="A4106" s="385">
        <v>41998</v>
      </c>
      <c r="B4106" s="383" t="s">
        <v>11</v>
      </c>
      <c r="C4106" s="383" t="s">
        <v>12</v>
      </c>
      <c r="D4106" s="383" t="s">
        <v>13</v>
      </c>
      <c r="E4106" s="383" t="s">
        <v>678</v>
      </c>
      <c r="F4106" s="383" t="s">
        <v>10</v>
      </c>
      <c r="G4106" s="384">
        <v>450</v>
      </c>
      <c r="H4106" s="383" t="s">
        <v>779</v>
      </c>
      <c r="I4106" s="383" t="s">
        <v>780</v>
      </c>
      <c r="J4106" s="383" t="s">
        <v>617</v>
      </c>
      <c r="K4106" s="383" t="s">
        <v>618</v>
      </c>
      <c r="L4106" s="384">
        <v>0</v>
      </c>
      <c r="M4106" s="383" t="s">
        <v>619</v>
      </c>
      <c r="N4106" s="383" t="s">
        <v>620</v>
      </c>
      <c r="O4106" s="383" t="s">
        <v>230</v>
      </c>
    </row>
    <row r="4107" spans="1:15">
      <c r="A4107" s="385">
        <v>41999</v>
      </c>
      <c r="B4107" s="383" t="s">
        <v>11</v>
      </c>
      <c r="C4107" s="383" t="s">
        <v>12</v>
      </c>
      <c r="D4107" s="383" t="s">
        <v>13</v>
      </c>
      <c r="E4107" s="383" t="s">
        <v>678</v>
      </c>
      <c r="F4107" s="383" t="s">
        <v>10</v>
      </c>
      <c r="G4107" s="384">
        <v>4265</v>
      </c>
      <c r="H4107" s="383" t="s">
        <v>763</v>
      </c>
      <c r="I4107" s="383" t="s">
        <v>769</v>
      </c>
      <c r="J4107" s="383" t="s">
        <v>617</v>
      </c>
      <c r="K4107" s="383" t="s">
        <v>618</v>
      </c>
      <c r="L4107" s="384">
        <v>0</v>
      </c>
      <c r="M4107" s="383" t="s">
        <v>619</v>
      </c>
      <c r="N4107" s="383" t="s">
        <v>620</v>
      </c>
      <c r="O4107" s="383" t="s">
        <v>230</v>
      </c>
    </row>
    <row r="4108" spans="1:15">
      <c r="A4108" s="385">
        <v>42000</v>
      </c>
      <c r="B4108" s="383" t="s">
        <v>11</v>
      </c>
      <c r="C4108" s="383" t="s">
        <v>12</v>
      </c>
      <c r="D4108" s="383" t="s">
        <v>13</v>
      </c>
      <c r="E4108" s="383" t="s">
        <v>678</v>
      </c>
      <c r="F4108" s="383" t="s">
        <v>10</v>
      </c>
      <c r="G4108" s="384">
        <v>4265</v>
      </c>
      <c r="H4108" s="383" t="s">
        <v>763</v>
      </c>
      <c r="I4108" s="383" t="s">
        <v>769</v>
      </c>
      <c r="J4108" s="383" t="s">
        <v>617</v>
      </c>
      <c r="K4108" s="383" t="s">
        <v>618</v>
      </c>
      <c r="L4108" s="384">
        <v>0</v>
      </c>
      <c r="M4108" s="383" t="s">
        <v>619</v>
      </c>
      <c r="N4108" s="383" t="s">
        <v>620</v>
      </c>
      <c r="O4108" s="383" t="s">
        <v>230</v>
      </c>
    </row>
    <row r="4109" spans="1:15">
      <c r="A4109" s="385">
        <v>42001</v>
      </c>
      <c r="B4109" s="383" t="s">
        <v>754</v>
      </c>
      <c r="C4109" s="383" t="s">
        <v>8</v>
      </c>
      <c r="D4109" s="383" t="s">
        <v>755</v>
      </c>
      <c r="E4109" s="383" t="s">
        <v>756</v>
      </c>
      <c r="F4109" s="383" t="s">
        <v>10</v>
      </c>
      <c r="G4109" s="384">
        <v>2215</v>
      </c>
      <c r="H4109" s="383" t="s">
        <v>757</v>
      </c>
      <c r="I4109" s="383" t="s">
        <v>777</v>
      </c>
      <c r="J4109" s="383" t="s">
        <v>617</v>
      </c>
      <c r="K4109" s="383" t="s">
        <v>618</v>
      </c>
      <c r="L4109" s="384">
        <v>0</v>
      </c>
      <c r="M4109" s="383" t="s">
        <v>619</v>
      </c>
      <c r="N4109" s="383" t="s">
        <v>620</v>
      </c>
      <c r="O4109" s="383" t="s">
        <v>230</v>
      </c>
    </row>
    <row r="4110" spans="1:15">
      <c r="A4110" s="385">
        <v>42002</v>
      </c>
      <c r="B4110" s="383" t="s">
        <v>11</v>
      </c>
      <c r="C4110" s="383" t="s">
        <v>12</v>
      </c>
      <c r="D4110" s="383" t="s">
        <v>13</v>
      </c>
      <c r="E4110" s="383" t="s">
        <v>678</v>
      </c>
      <c r="F4110" s="383" t="s">
        <v>10</v>
      </c>
      <c r="G4110" s="384">
        <v>4265</v>
      </c>
      <c r="H4110" s="383" t="s">
        <v>763</v>
      </c>
      <c r="I4110" s="383" t="s">
        <v>769</v>
      </c>
      <c r="J4110" s="383" t="s">
        <v>617</v>
      </c>
      <c r="K4110" s="383" t="s">
        <v>618</v>
      </c>
      <c r="L4110" s="384">
        <v>0</v>
      </c>
      <c r="M4110" s="383" t="s">
        <v>619</v>
      </c>
      <c r="N4110" s="383" t="s">
        <v>620</v>
      </c>
      <c r="O4110" s="383" t="s">
        <v>230</v>
      </c>
    </row>
    <row r="4111" spans="1:15">
      <c r="A4111" s="385">
        <v>42003</v>
      </c>
      <c r="B4111" s="383" t="s">
        <v>739</v>
      </c>
      <c r="C4111" s="383" t="s">
        <v>8</v>
      </c>
      <c r="D4111" s="383" t="s">
        <v>36</v>
      </c>
      <c r="E4111" s="383" t="s">
        <v>740</v>
      </c>
      <c r="F4111" s="383" t="s">
        <v>10</v>
      </c>
      <c r="G4111" s="384">
        <v>4903</v>
      </c>
      <c r="H4111" s="383" t="s">
        <v>741</v>
      </c>
      <c r="I4111" s="383" t="s">
        <v>745</v>
      </c>
      <c r="J4111" s="383" t="s">
        <v>617</v>
      </c>
      <c r="K4111" s="383" t="s">
        <v>618</v>
      </c>
      <c r="L4111" s="384">
        <v>0</v>
      </c>
      <c r="M4111" s="383" t="s">
        <v>619</v>
      </c>
      <c r="N4111" s="383" t="s">
        <v>620</v>
      </c>
      <c r="O4111" s="383" t="s">
        <v>230</v>
      </c>
    </row>
    <row r="4112" spans="1:15">
      <c r="A4112" s="385">
        <v>42004</v>
      </c>
      <c r="B4112" s="383" t="s">
        <v>739</v>
      </c>
      <c r="C4112" s="383" t="s">
        <v>8</v>
      </c>
      <c r="D4112" s="383" t="s">
        <v>36</v>
      </c>
      <c r="E4112" s="383" t="s">
        <v>740</v>
      </c>
      <c r="F4112" s="383" t="s">
        <v>10</v>
      </c>
      <c r="G4112" s="384">
        <v>4903</v>
      </c>
      <c r="H4112" s="383" t="s">
        <v>741</v>
      </c>
      <c r="I4112" s="383" t="s">
        <v>745</v>
      </c>
      <c r="J4112" s="383" t="s">
        <v>617</v>
      </c>
      <c r="K4112" s="383" t="s">
        <v>618</v>
      </c>
      <c r="L4112" s="384">
        <v>0</v>
      </c>
      <c r="M4112" s="383" t="s">
        <v>626</v>
      </c>
      <c r="N4112" s="383" t="s">
        <v>620</v>
      </c>
      <c r="O4112" s="383" t="s">
        <v>230</v>
      </c>
    </row>
    <row r="4113" spans="1:15">
      <c r="A4113" s="385">
        <v>42005</v>
      </c>
      <c r="B4113" s="383" t="s">
        <v>646</v>
      </c>
      <c r="C4113" s="383" t="s">
        <v>8</v>
      </c>
      <c r="D4113" s="383" t="s">
        <v>32</v>
      </c>
      <c r="E4113" s="383" t="s">
        <v>647</v>
      </c>
      <c r="F4113" s="383" t="s">
        <v>10</v>
      </c>
      <c r="G4113" s="384">
        <v>2095</v>
      </c>
      <c r="H4113" s="383" t="s">
        <v>747</v>
      </c>
      <c r="I4113" s="383" t="s">
        <v>750</v>
      </c>
      <c r="J4113" s="383" t="s">
        <v>617</v>
      </c>
      <c r="K4113" s="383" t="s">
        <v>618</v>
      </c>
      <c r="L4113" s="384">
        <v>0</v>
      </c>
      <c r="M4113" s="383" t="s">
        <v>626</v>
      </c>
      <c r="N4113" s="383" t="s">
        <v>620</v>
      </c>
      <c r="O4113" s="383" t="s">
        <v>230</v>
      </c>
    </row>
    <row r="4114" spans="1:15">
      <c r="A4114" s="385">
        <v>42006</v>
      </c>
      <c r="B4114" s="383" t="s">
        <v>11</v>
      </c>
      <c r="C4114" s="383" t="s">
        <v>12</v>
      </c>
      <c r="D4114" s="383" t="s">
        <v>13</v>
      </c>
      <c r="E4114" s="383" t="s">
        <v>678</v>
      </c>
      <c r="F4114" s="383" t="s">
        <v>10</v>
      </c>
      <c r="G4114" s="384">
        <v>110</v>
      </c>
      <c r="H4114" s="383" t="s">
        <v>726</v>
      </c>
      <c r="I4114" s="383" t="s">
        <v>727</v>
      </c>
      <c r="J4114" s="383" t="s">
        <v>617</v>
      </c>
      <c r="K4114" s="383" t="s">
        <v>618</v>
      </c>
      <c r="L4114" s="384">
        <v>6319</v>
      </c>
      <c r="M4114" s="383" t="s">
        <v>627</v>
      </c>
      <c r="N4114" s="383" t="s">
        <v>620</v>
      </c>
      <c r="O4114" s="383" t="s">
        <v>230</v>
      </c>
    </row>
    <row r="4115" spans="1:15">
      <c r="A4115" s="385">
        <v>42007</v>
      </c>
      <c r="B4115" s="383" t="s">
        <v>11</v>
      </c>
      <c r="C4115" s="383" t="s">
        <v>12</v>
      </c>
      <c r="D4115" s="383" t="s">
        <v>13</v>
      </c>
      <c r="E4115" s="383" t="s">
        <v>678</v>
      </c>
      <c r="F4115" s="383" t="s">
        <v>10</v>
      </c>
      <c r="G4115" s="384">
        <v>110</v>
      </c>
      <c r="H4115" s="383" t="s">
        <v>726</v>
      </c>
      <c r="I4115" s="383" t="s">
        <v>727</v>
      </c>
      <c r="J4115" s="383" t="s">
        <v>617</v>
      </c>
      <c r="K4115" s="383" t="s">
        <v>618</v>
      </c>
      <c r="L4115" s="384">
        <v>8221</v>
      </c>
      <c r="M4115" s="383" t="s">
        <v>627</v>
      </c>
      <c r="N4115" s="383" t="s">
        <v>620</v>
      </c>
      <c r="O4115" s="383" t="s">
        <v>230</v>
      </c>
    </row>
    <row r="4116" spans="1:15">
      <c r="A4116" s="385">
        <v>42008</v>
      </c>
      <c r="B4116" s="383" t="s">
        <v>11</v>
      </c>
      <c r="C4116" s="383" t="s">
        <v>12</v>
      </c>
      <c r="D4116" s="383" t="s">
        <v>13</v>
      </c>
      <c r="E4116" s="383" t="s">
        <v>678</v>
      </c>
      <c r="F4116" s="383" t="s">
        <v>10</v>
      </c>
      <c r="G4116" s="384">
        <v>110</v>
      </c>
      <c r="H4116" s="383" t="s">
        <v>726</v>
      </c>
      <c r="I4116" s="383" t="s">
        <v>727</v>
      </c>
      <c r="J4116" s="383" t="s">
        <v>617</v>
      </c>
      <c r="K4116" s="383" t="s">
        <v>618</v>
      </c>
      <c r="L4116" s="384">
        <v>8501</v>
      </c>
      <c r="M4116" s="383" t="s">
        <v>627</v>
      </c>
      <c r="N4116" s="383" t="s">
        <v>620</v>
      </c>
      <c r="O4116" s="383" t="s">
        <v>230</v>
      </c>
    </row>
    <row r="4117" spans="1:15">
      <c r="A4117" s="385">
        <v>42009</v>
      </c>
      <c r="B4117" s="383" t="s">
        <v>739</v>
      </c>
      <c r="C4117" s="383" t="s">
        <v>8</v>
      </c>
      <c r="D4117" s="383" t="s">
        <v>36</v>
      </c>
      <c r="E4117" s="383" t="s">
        <v>740</v>
      </c>
      <c r="F4117" s="383" t="s">
        <v>10</v>
      </c>
      <c r="G4117" s="384">
        <v>4903</v>
      </c>
      <c r="H4117" s="383" t="s">
        <v>741</v>
      </c>
      <c r="I4117" s="383" t="s">
        <v>745</v>
      </c>
      <c r="J4117" s="383" t="s">
        <v>617</v>
      </c>
      <c r="K4117" s="383" t="s">
        <v>618</v>
      </c>
      <c r="L4117" s="384">
        <v>9088</v>
      </c>
      <c r="M4117" s="383" t="s">
        <v>627</v>
      </c>
      <c r="N4117" s="383" t="s">
        <v>620</v>
      </c>
      <c r="O4117" s="383" t="s">
        <v>230</v>
      </c>
    </row>
    <row r="4118" spans="1:15">
      <c r="A4118" s="385">
        <v>42010</v>
      </c>
      <c r="B4118" s="383" t="s">
        <v>739</v>
      </c>
      <c r="C4118" s="383" t="s">
        <v>8</v>
      </c>
      <c r="D4118" s="383" t="s">
        <v>36</v>
      </c>
      <c r="E4118" s="383" t="s">
        <v>740</v>
      </c>
      <c r="F4118" s="383" t="s">
        <v>10</v>
      </c>
      <c r="G4118" s="384">
        <v>4903</v>
      </c>
      <c r="H4118" s="383" t="s">
        <v>741</v>
      </c>
      <c r="I4118" s="383" t="s">
        <v>745</v>
      </c>
      <c r="J4118" s="383" t="s">
        <v>617</v>
      </c>
      <c r="K4118" s="383" t="s">
        <v>618</v>
      </c>
      <c r="L4118" s="384">
        <v>9280</v>
      </c>
      <c r="M4118" s="383" t="s">
        <v>629</v>
      </c>
      <c r="N4118" s="383" t="s">
        <v>620</v>
      </c>
      <c r="O4118" s="383" t="s">
        <v>230</v>
      </c>
    </row>
    <row r="4119" spans="1:15">
      <c r="A4119" s="385">
        <v>42011</v>
      </c>
      <c r="B4119" s="383" t="s">
        <v>11</v>
      </c>
      <c r="C4119" s="383" t="s">
        <v>12</v>
      </c>
      <c r="D4119" s="383" t="s">
        <v>13</v>
      </c>
      <c r="E4119" s="383" t="s">
        <v>678</v>
      </c>
      <c r="F4119" s="383" t="s">
        <v>10</v>
      </c>
      <c r="G4119" s="384">
        <v>110</v>
      </c>
      <c r="H4119" s="383" t="s">
        <v>726</v>
      </c>
      <c r="I4119" s="383" t="s">
        <v>727</v>
      </c>
      <c r="J4119" s="383" t="s">
        <v>617</v>
      </c>
      <c r="K4119" s="383" t="s">
        <v>618</v>
      </c>
      <c r="L4119" s="384">
        <v>9280</v>
      </c>
      <c r="M4119" s="383" t="s">
        <v>629</v>
      </c>
      <c r="N4119" s="383" t="s">
        <v>620</v>
      </c>
      <c r="O4119" s="383" t="s">
        <v>230</v>
      </c>
    </row>
    <row r="4120" spans="1:15">
      <c r="A4120" s="385">
        <v>42012</v>
      </c>
      <c r="B4120" s="383" t="s">
        <v>646</v>
      </c>
      <c r="C4120" s="383" t="s">
        <v>8</v>
      </c>
      <c r="D4120" s="383" t="s">
        <v>32</v>
      </c>
      <c r="E4120" s="383" t="s">
        <v>647</v>
      </c>
      <c r="F4120" s="383" t="s">
        <v>10</v>
      </c>
      <c r="G4120" s="384">
        <v>2095</v>
      </c>
      <c r="H4120" s="383" t="s">
        <v>747</v>
      </c>
      <c r="I4120" s="383" t="s">
        <v>750</v>
      </c>
      <c r="J4120" s="383" t="s">
        <v>617</v>
      </c>
      <c r="K4120" s="383" t="s">
        <v>618</v>
      </c>
      <c r="L4120" s="384">
        <v>9280</v>
      </c>
      <c r="M4120" s="383" t="s">
        <v>630</v>
      </c>
      <c r="N4120" s="383" t="s">
        <v>620</v>
      </c>
      <c r="O4120" s="383" t="s">
        <v>230</v>
      </c>
    </row>
    <row r="4121" spans="1:15">
      <c r="A4121" s="385">
        <v>42013</v>
      </c>
      <c r="B4121" s="383" t="s">
        <v>646</v>
      </c>
      <c r="C4121" s="383" t="s">
        <v>8</v>
      </c>
      <c r="D4121" s="383" t="s">
        <v>32</v>
      </c>
      <c r="E4121" s="383" t="s">
        <v>647</v>
      </c>
      <c r="F4121" s="383" t="s">
        <v>10</v>
      </c>
      <c r="G4121" s="384">
        <v>2095</v>
      </c>
      <c r="H4121" s="383" t="s">
        <v>747</v>
      </c>
      <c r="I4121" s="383" t="s">
        <v>750</v>
      </c>
      <c r="J4121" s="383" t="s">
        <v>617</v>
      </c>
      <c r="K4121" s="383" t="s">
        <v>618</v>
      </c>
      <c r="L4121" s="384">
        <v>9280</v>
      </c>
      <c r="M4121" s="383" t="s">
        <v>630</v>
      </c>
      <c r="N4121" s="383" t="s">
        <v>620</v>
      </c>
      <c r="O4121" s="383" t="s">
        <v>230</v>
      </c>
    </row>
    <row r="4122" spans="1:15">
      <c r="A4122" s="385">
        <v>42014</v>
      </c>
      <c r="B4122" s="383" t="s">
        <v>663</v>
      </c>
      <c r="C4122" s="383" t="s">
        <v>664</v>
      </c>
      <c r="D4122" s="383" t="s">
        <v>22</v>
      </c>
      <c r="E4122" s="383" t="s">
        <v>665</v>
      </c>
      <c r="F4122" s="383" t="s">
        <v>10</v>
      </c>
      <c r="G4122" s="384">
        <v>2150</v>
      </c>
      <c r="H4122" s="383" t="s">
        <v>704</v>
      </c>
      <c r="I4122" s="383" t="s">
        <v>721</v>
      </c>
      <c r="J4122" s="383" t="s">
        <v>617</v>
      </c>
      <c r="K4122" s="383" t="s">
        <v>618</v>
      </c>
      <c r="L4122" s="384">
        <v>9280</v>
      </c>
      <c r="M4122" s="383" t="s">
        <v>630</v>
      </c>
      <c r="N4122" s="383" t="s">
        <v>620</v>
      </c>
      <c r="O4122" s="383" t="s">
        <v>230</v>
      </c>
    </row>
    <row r="4123" spans="1:15">
      <c r="A4123" s="385">
        <v>42015</v>
      </c>
      <c r="B4123" s="383" t="s">
        <v>663</v>
      </c>
      <c r="C4123" s="383" t="s">
        <v>664</v>
      </c>
      <c r="D4123" s="383" t="s">
        <v>22</v>
      </c>
      <c r="E4123" s="383" t="s">
        <v>665</v>
      </c>
      <c r="F4123" s="383" t="s">
        <v>10</v>
      </c>
      <c r="G4123" s="384">
        <v>2150</v>
      </c>
      <c r="H4123" s="383" t="s">
        <v>704</v>
      </c>
      <c r="I4123" s="383" t="s">
        <v>721</v>
      </c>
      <c r="J4123" s="383" t="s">
        <v>617</v>
      </c>
      <c r="K4123" s="383" t="s">
        <v>618</v>
      </c>
      <c r="L4123" s="384">
        <v>9280</v>
      </c>
      <c r="M4123" s="383" t="s">
        <v>630</v>
      </c>
      <c r="N4123" s="383" t="s">
        <v>620</v>
      </c>
      <c r="O4123" s="383" t="s">
        <v>230</v>
      </c>
    </row>
    <row r="4124" spans="1:15">
      <c r="A4124" s="385">
        <v>42016</v>
      </c>
      <c r="B4124" s="383" t="s">
        <v>663</v>
      </c>
      <c r="C4124" s="383" t="s">
        <v>664</v>
      </c>
      <c r="D4124" s="383" t="s">
        <v>22</v>
      </c>
      <c r="E4124" s="383" t="s">
        <v>665</v>
      </c>
      <c r="F4124" s="383" t="s">
        <v>10</v>
      </c>
      <c r="G4124" s="384">
        <v>2150</v>
      </c>
      <c r="H4124" s="383" t="s">
        <v>704</v>
      </c>
      <c r="I4124" s="383" t="s">
        <v>721</v>
      </c>
      <c r="J4124" s="383" t="s">
        <v>617</v>
      </c>
      <c r="K4124" s="383" t="s">
        <v>618</v>
      </c>
      <c r="L4124" s="384">
        <v>9280</v>
      </c>
      <c r="M4124" s="383" t="s">
        <v>630</v>
      </c>
      <c r="N4124" s="383" t="s">
        <v>620</v>
      </c>
      <c r="O4124" s="383" t="s">
        <v>230</v>
      </c>
    </row>
    <row r="4125" spans="1:15">
      <c r="A4125" s="385">
        <v>42017</v>
      </c>
      <c r="B4125" s="383" t="s">
        <v>663</v>
      </c>
      <c r="C4125" s="383" t="s">
        <v>664</v>
      </c>
      <c r="D4125" s="383" t="s">
        <v>22</v>
      </c>
      <c r="E4125" s="383" t="s">
        <v>665</v>
      </c>
      <c r="F4125" s="383" t="s">
        <v>10</v>
      </c>
      <c r="G4125" s="384">
        <v>2150</v>
      </c>
      <c r="H4125" s="383" t="s">
        <v>704</v>
      </c>
      <c r="I4125" s="383" t="s">
        <v>721</v>
      </c>
      <c r="J4125" s="383" t="s">
        <v>617</v>
      </c>
      <c r="K4125" s="383" t="s">
        <v>618</v>
      </c>
      <c r="L4125" s="384">
        <v>9280</v>
      </c>
      <c r="M4125" s="383" t="s">
        <v>631</v>
      </c>
      <c r="N4125" s="383" t="s">
        <v>620</v>
      </c>
      <c r="O4125" s="383" t="s">
        <v>230</v>
      </c>
    </row>
    <row r="4126" spans="1:15">
      <c r="A4126" s="385">
        <v>42018</v>
      </c>
      <c r="B4126" s="383" t="s">
        <v>663</v>
      </c>
      <c r="C4126" s="383" t="s">
        <v>664</v>
      </c>
      <c r="D4126" s="383" t="s">
        <v>22</v>
      </c>
      <c r="E4126" s="383" t="s">
        <v>665</v>
      </c>
      <c r="F4126" s="383" t="s">
        <v>10</v>
      </c>
      <c r="G4126" s="384">
        <v>2800</v>
      </c>
      <c r="H4126" s="383" t="s">
        <v>704</v>
      </c>
      <c r="I4126" s="383" t="s">
        <v>722</v>
      </c>
      <c r="J4126" s="383" t="s">
        <v>617</v>
      </c>
      <c r="K4126" s="383" t="s">
        <v>618</v>
      </c>
      <c r="L4126" s="384">
        <v>9804</v>
      </c>
      <c r="M4126" s="383" t="s">
        <v>631</v>
      </c>
      <c r="N4126" s="383" t="s">
        <v>620</v>
      </c>
      <c r="O4126" s="383" t="s">
        <v>230</v>
      </c>
    </row>
    <row r="4127" spans="1:15">
      <c r="A4127" s="385">
        <v>42020</v>
      </c>
      <c r="B4127" s="383" t="s">
        <v>11</v>
      </c>
      <c r="C4127" s="383" t="s">
        <v>12</v>
      </c>
      <c r="D4127" s="383" t="s">
        <v>13</v>
      </c>
      <c r="E4127" s="383" t="s">
        <v>678</v>
      </c>
      <c r="F4127" s="383" t="s">
        <v>10</v>
      </c>
      <c r="G4127" s="384">
        <v>110</v>
      </c>
      <c r="H4127" s="383" t="s">
        <v>726</v>
      </c>
      <c r="I4127" s="383" t="s">
        <v>727</v>
      </c>
      <c r="J4127" s="383" t="s">
        <v>617</v>
      </c>
      <c r="K4127" s="383" t="s">
        <v>618</v>
      </c>
      <c r="L4127" s="384">
        <v>12650</v>
      </c>
      <c r="M4127" s="383" t="s">
        <v>631</v>
      </c>
      <c r="N4127" s="383" t="s">
        <v>620</v>
      </c>
      <c r="O4127" s="383" t="s">
        <v>230</v>
      </c>
    </row>
    <row r="4128" spans="1:15">
      <c r="A4128" s="385">
        <v>42034</v>
      </c>
      <c r="B4128" s="383" t="s">
        <v>663</v>
      </c>
      <c r="C4128" s="383" t="s">
        <v>664</v>
      </c>
      <c r="D4128" s="383" t="s">
        <v>22</v>
      </c>
      <c r="E4128" s="383" t="s">
        <v>665</v>
      </c>
      <c r="F4128" s="383" t="s">
        <v>10</v>
      </c>
      <c r="G4128" s="384">
        <v>25000</v>
      </c>
      <c r="H4128" s="383" t="s">
        <v>704</v>
      </c>
      <c r="I4128" s="383" t="s">
        <v>716</v>
      </c>
      <c r="J4128" s="383" t="s">
        <v>617</v>
      </c>
      <c r="K4128" s="383" t="s">
        <v>618</v>
      </c>
      <c r="L4128" s="384">
        <v>18650</v>
      </c>
      <c r="M4128" s="383" t="s">
        <v>634</v>
      </c>
      <c r="N4128" s="383" t="s">
        <v>620</v>
      </c>
      <c r="O4128" s="383" t="s">
        <v>230</v>
      </c>
    </row>
    <row r="4129" spans="1:15">
      <c r="A4129" s="385">
        <v>42038</v>
      </c>
      <c r="B4129" s="383" t="s">
        <v>11</v>
      </c>
      <c r="C4129" s="383" t="s">
        <v>12</v>
      </c>
      <c r="D4129" s="383" t="s">
        <v>13</v>
      </c>
      <c r="E4129" s="383" t="s">
        <v>678</v>
      </c>
      <c r="F4129" s="383" t="s">
        <v>10</v>
      </c>
      <c r="G4129" s="384">
        <v>112</v>
      </c>
      <c r="H4129" s="383" t="s">
        <v>743</v>
      </c>
      <c r="I4129" s="383" t="s">
        <v>744</v>
      </c>
      <c r="J4129" s="383" t="s">
        <v>617</v>
      </c>
      <c r="K4129" s="383" t="s">
        <v>618</v>
      </c>
      <c r="L4129" s="384">
        <v>18660</v>
      </c>
      <c r="M4129" s="383" t="s">
        <v>634</v>
      </c>
      <c r="N4129" s="383" t="s">
        <v>620</v>
      </c>
      <c r="O4129" s="383" t="s">
        <v>230</v>
      </c>
    </row>
    <row r="4130" spans="1:15">
      <c r="A4130" s="385">
        <v>42046</v>
      </c>
      <c r="B4130" s="383" t="s">
        <v>663</v>
      </c>
      <c r="C4130" s="383" t="s">
        <v>664</v>
      </c>
      <c r="D4130" s="383" t="s">
        <v>22</v>
      </c>
      <c r="E4130" s="383" t="s">
        <v>665</v>
      </c>
      <c r="F4130" s="383" t="s">
        <v>10</v>
      </c>
      <c r="G4130" s="384">
        <v>-242733</v>
      </c>
      <c r="H4130" s="383" t="s">
        <v>704</v>
      </c>
      <c r="I4130" s="383" t="s">
        <v>781</v>
      </c>
      <c r="J4130" s="383" t="s">
        <v>617</v>
      </c>
      <c r="K4130" s="383" t="s">
        <v>618</v>
      </c>
      <c r="L4130" s="384">
        <v>20833</v>
      </c>
      <c r="M4130" s="383" t="s">
        <v>635</v>
      </c>
      <c r="N4130" s="383" t="s">
        <v>620</v>
      </c>
      <c r="O4130" s="383" t="s">
        <v>230</v>
      </c>
    </row>
    <row r="4131" spans="1:15">
      <c r="A4131" s="385">
        <v>42058</v>
      </c>
      <c r="B4131" s="383" t="s">
        <v>663</v>
      </c>
      <c r="C4131" s="383" t="s">
        <v>664</v>
      </c>
      <c r="D4131" s="383" t="s">
        <v>22</v>
      </c>
      <c r="E4131" s="383" t="s">
        <v>665</v>
      </c>
      <c r="F4131" s="383" t="s">
        <v>10</v>
      </c>
      <c r="G4131" s="384">
        <v>2150</v>
      </c>
      <c r="H4131" s="383" t="s">
        <v>704</v>
      </c>
      <c r="I4131" s="383" t="s">
        <v>721</v>
      </c>
      <c r="J4131" s="383" t="s">
        <v>617</v>
      </c>
      <c r="K4131" s="383" t="s">
        <v>618</v>
      </c>
      <c r="L4131" s="384">
        <v>23171</v>
      </c>
      <c r="M4131" s="383" t="s">
        <v>637</v>
      </c>
      <c r="N4131" s="383" t="s">
        <v>620</v>
      </c>
      <c r="O4131" s="383" t="s">
        <v>230</v>
      </c>
    </row>
    <row r="4132" spans="1:15">
      <c r="A4132" s="385">
        <v>42088</v>
      </c>
      <c r="B4132" s="383" t="s">
        <v>646</v>
      </c>
      <c r="C4132" s="383" t="s">
        <v>8</v>
      </c>
      <c r="D4132" s="383" t="s">
        <v>32</v>
      </c>
      <c r="E4132" s="383" t="s">
        <v>647</v>
      </c>
      <c r="F4132" s="383" t="s">
        <v>10</v>
      </c>
      <c r="G4132" s="384">
        <v>1618</v>
      </c>
      <c r="H4132" s="383" t="s">
        <v>747</v>
      </c>
      <c r="I4132" s="383" t="s">
        <v>748</v>
      </c>
      <c r="J4132" s="383" t="s">
        <v>617</v>
      </c>
      <c r="K4132" s="383" t="s">
        <v>618</v>
      </c>
      <c r="L4132" s="384">
        <v>27741</v>
      </c>
      <c r="M4132" s="383" t="s">
        <v>640</v>
      </c>
      <c r="N4132" s="383" t="s">
        <v>620</v>
      </c>
      <c r="O4132" s="383" t="s">
        <v>230</v>
      </c>
    </row>
    <row r="4133" spans="1:15">
      <c r="A4133" s="385">
        <v>42098</v>
      </c>
      <c r="B4133" s="383" t="s">
        <v>754</v>
      </c>
      <c r="C4133" s="383" t="s">
        <v>8</v>
      </c>
      <c r="D4133" s="383" t="s">
        <v>755</v>
      </c>
      <c r="E4133" s="383" t="s">
        <v>756</v>
      </c>
      <c r="F4133" s="383" t="s">
        <v>10</v>
      </c>
      <c r="G4133" s="384">
        <v>2215</v>
      </c>
      <c r="H4133" s="383" t="s">
        <v>757</v>
      </c>
      <c r="I4133" s="383" t="s">
        <v>777</v>
      </c>
      <c r="J4133" s="383" t="s">
        <v>617</v>
      </c>
      <c r="K4133" s="383" t="s">
        <v>618</v>
      </c>
      <c r="L4133" s="384">
        <v>27751</v>
      </c>
      <c r="M4133" s="383" t="s">
        <v>641</v>
      </c>
      <c r="N4133" s="383" t="s">
        <v>620</v>
      </c>
      <c r="O4133" s="383" t="s">
        <v>230</v>
      </c>
    </row>
    <row r="4134" spans="1:15">
      <c r="A4134" s="385">
        <v>42111</v>
      </c>
      <c r="B4134" s="383" t="s">
        <v>17</v>
      </c>
      <c r="C4134" s="383" t="s">
        <v>18</v>
      </c>
      <c r="D4134" s="383" t="s">
        <v>19</v>
      </c>
      <c r="E4134" s="383" t="s">
        <v>668</v>
      </c>
      <c r="F4134" s="383" t="s">
        <v>10</v>
      </c>
      <c r="G4134" s="384">
        <v>1500</v>
      </c>
      <c r="H4134" s="383" t="s">
        <v>724</v>
      </c>
      <c r="I4134" s="383" t="s">
        <v>725</v>
      </c>
      <c r="J4134" s="383" t="s">
        <v>617</v>
      </c>
      <c r="K4134" s="383" t="s">
        <v>618</v>
      </c>
      <c r="L4134" s="384">
        <v>30780</v>
      </c>
      <c r="M4134" s="383" t="s">
        <v>642</v>
      </c>
      <c r="N4134" s="383" t="s">
        <v>620</v>
      </c>
      <c r="O4134" s="383" t="s">
        <v>230</v>
      </c>
    </row>
    <row r="4135" spans="1:15">
      <c r="A4135" s="385">
        <v>42112</v>
      </c>
      <c r="B4135" s="383" t="s">
        <v>17</v>
      </c>
      <c r="C4135" s="383" t="s">
        <v>18</v>
      </c>
      <c r="D4135" s="383" t="s">
        <v>19</v>
      </c>
      <c r="E4135" s="383" t="s">
        <v>668</v>
      </c>
      <c r="F4135" s="383" t="s">
        <v>10</v>
      </c>
      <c r="G4135" s="384">
        <v>1500</v>
      </c>
      <c r="H4135" s="383" t="s">
        <v>724</v>
      </c>
      <c r="I4135" s="383" t="s">
        <v>725</v>
      </c>
      <c r="J4135" s="383" t="s">
        <v>617</v>
      </c>
      <c r="K4135" s="383" t="s">
        <v>618</v>
      </c>
      <c r="L4135" s="384">
        <v>30780</v>
      </c>
      <c r="M4135" s="383" t="s">
        <v>642</v>
      </c>
      <c r="N4135" s="383" t="s">
        <v>620</v>
      </c>
      <c r="O4135" s="383" t="s">
        <v>230</v>
      </c>
    </row>
    <row r="4136" spans="1:15">
      <c r="A4136" s="385">
        <v>42113</v>
      </c>
      <c r="B4136" s="383" t="s">
        <v>17</v>
      </c>
      <c r="C4136" s="383" t="s">
        <v>18</v>
      </c>
      <c r="D4136" s="383" t="s">
        <v>19</v>
      </c>
      <c r="E4136" s="383" t="s">
        <v>668</v>
      </c>
      <c r="F4136" s="383" t="s">
        <v>10</v>
      </c>
      <c r="G4136" s="384">
        <v>1500</v>
      </c>
      <c r="H4136" s="383" t="s">
        <v>724</v>
      </c>
      <c r="I4136" s="383" t="s">
        <v>725</v>
      </c>
      <c r="J4136" s="383" t="s">
        <v>617</v>
      </c>
      <c r="K4136" s="383" t="s">
        <v>618</v>
      </c>
      <c r="L4136" s="384">
        <v>30780</v>
      </c>
      <c r="M4136" s="383" t="s">
        <v>643</v>
      </c>
      <c r="N4136" s="383" t="s">
        <v>620</v>
      </c>
      <c r="O4136" s="383" t="s">
        <v>230</v>
      </c>
    </row>
    <row r="4137" spans="1:15">
      <c r="A4137" s="385">
        <v>42114</v>
      </c>
      <c r="B4137" s="383" t="s">
        <v>663</v>
      </c>
      <c r="C4137" s="383" t="s">
        <v>664</v>
      </c>
      <c r="D4137" s="383" t="s">
        <v>22</v>
      </c>
      <c r="E4137" s="383" t="s">
        <v>665</v>
      </c>
      <c r="F4137" s="383" t="s">
        <v>10</v>
      </c>
      <c r="G4137" s="384">
        <v>2800</v>
      </c>
      <c r="H4137" s="383" t="s">
        <v>704</v>
      </c>
      <c r="I4137" s="383" t="s">
        <v>722</v>
      </c>
      <c r="J4137" s="383" t="s">
        <v>617</v>
      </c>
      <c r="K4137" s="383" t="s">
        <v>618</v>
      </c>
      <c r="L4137" s="384">
        <v>30780</v>
      </c>
      <c r="M4137" s="383" t="s">
        <v>643</v>
      </c>
      <c r="N4137" s="383" t="s">
        <v>620</v>
      </c>
      <c r="O4137" s="383" t="s">
        <v>230</v>
      </c>
    </row>
    <row r="4138" spans="1:15">
      <c r="A4138" s="385">
        <v>42115</v>
      </c>
      <c r="B4138" s="383" t="s">
        <v>663</v>
      </c>
      <c r="C4138" s="383" t="s">
        <v>664</v>
      </c>
      <c r="D4138" s="383" t="s">
        <v>22</v>
      </c>
      <c r="E4138" s="383" t="s">
        <v>665</v>
      </c>
      <c r="F4138" s="383" t="s">
        <v>10</v>
      </c>
      <c r="G4138" s="384">
        <v>2800</v>
      </c>
      <c r="H4138" s="383" t="s">
        <v>704</v>
      </c>
      <c r="I4138" s="383" t="s">
        <v>722</v>
      </c>
      <c r="J4138" s="383" t="s">
        <v>617</v>
      </c>
      <c r="K4138" s="383" t="s">
        <v>618</v>
      </c>
      <c r="L4138" s="384">
        <v>30780</v>
      </c>
      <c r="M4138" s="383" t="s">
        <v>643</v>
      </c>
      <c r="N4138" s="383" t="s">
        <v>620</v>
      </c>
      <c r="O4138" s="383" t="s">
        <v>230</v>
      </c>
    </row>
    <row r="4139" spans="1:15">
      <c r="A4139" s="385">
        <v>42116</v>
      </c>
      <c r="B4139" s="383" t="s">
        <v>646</v>
      </c>
      <c r="C4139" s="383" t="s">
        <v>8</v>
      </c>
      <c r="D4139" s="383" t="s">
        <v>32</v>
      </c>
      <c r="E4139" s="383" t="s">
        <v>647</v>
      </c>
      <c r="F4139" s="383" t="s">
        <v>10</v>
      </c>
      <c r="G4139" s="384">
        <v>1476</v>
      </c>
      <c r="H4139" s="383" t="s">
        <v>747</v>
      </c>
      <c r="I4139" s="383" t="s">
        <v>750</v>
      </c>
      <c r="J4139" s="383" t="s">
        <v>617</v>
      </c>
      <c r="K4139" s="383" t="s">
        <v>618</v>
      </c>
      <c r="L4139" s="384">
        <v>30780</v>
      </c>
      <c r="M4139" s="383" t="s">
        <v>643</v>
      </c>
      <c r="N4139" s="383" t="s">
        <v>620</v>
      </c>
      <c r="O4139" s="383" t="s">
        <v>230</v>
      </c>
    </row>
    <row r="4140" spans="1:15">
      <c r="A4140" s="385">
        <v>42117</v>
      </c>
      <c r="B4140" s="383" t="s">
        <v>11</v>
      </c>
      <c r="C4140" s="383" t="s">
        <v>12</v>
      </c>
      <c r="D4140" s="383" t="s">
        <v>13</v>
      </c>
      <c r="E4140" s="383" t="s">
        <v>678</v>
      </c>
      <c r="F4140" s="383" t="s">
        <v>10</v>
      </c>
      <c r="G4140" s="384">
        <v>1700</v>
      </c>
      <c r="H4140" s="383" t="s">
        <v>751</v>
      </c>
      <c r="I4140" s="383" t="s">
        <v>752</v>
      </c>
      <c r="J4140" s="383" t="s">
        <v>617</v>
      </c>
      <c r="K4140" s="383" t="s">
        <v>618</v>
      </c>
      <c r="L4140" s="384">
        <v>30780</v>
      </c>
      <c r="M4140" s="383" t="s">
        <v>643</v>
      </c>
      <c r="N4140" s="383" t="s">
        <v>620</v>
      </c>
      <c r="O4140" s="383" t="s">
        <v>230</v>
      </c>
    </row>
    <row r="4141" spans="1:15">
      <c r="A4141" s="385">
        <v>42118</v>
      </c>
      <c r="B4141" s="383" t="s">
        <v>11</v>
      </c>
      <c r="C4141" s="383" t="s">
        <v>12</v>
      </c>
      <c r="D4141" s="383" t="s">
        <v>13</v>
      </c>
      <c r="E4141" s="383" t="s">
        <v>678</v>
      </c>
      <c r="F4141" s="383" t="s">
        <v>10</v>
      </c>
      <c r="G4141" s="384">
        <v>1700</v>
      </c>
      <c r="H4141" s="383" t="s">
        <v>751</v>
      </c>
      <c r="I4141" s="383" t="s">
        <v>752</v>
      </c>
      <c r="J4141" s="383" t="s">
        <v>617</v>
      </c>
      <c r="K4141" s="383" t="s">
        <v>618</v>
      </c>
      <c r="L4141" s="384">
        <v>30780</v>
      </c>
      <c r="M4141" s="383" t="s">
        <v>643</v>
      </c>
      <c r="N4141" s="383" t="s">
        <v>620</v>
      </c>
      <c r="O4141" s="383" t="s">
        <v>230</v>
      </c>
    </row>
    <row r="4142" spans="1:15">
      <c r="A4142" s="385">
        <v>42119</v>
      </c>
      <c r="B4142" s="383" t="s">
        <v>754</v>
      </c>
      <c r="C4142" s="383" t="s">
        <v>8</v>
      </c>
      <c r="D4142" s="383" t="s">
        <v>755</v>
      </c>
      <c r="E4142" s="383" t="s">
        <v>756</v>
      </c>
      <c r="F4142" s="383" t="s">
        <v>10</v>
      </c>
      <c r="G4142" s="384">
        <v>460</v>
      </c>
      <c r="H4142" s="383" t="s">
        <v>757</v>
      </c>
      <c r="I4142" s="383" t="s">
        <v>758</v>
      </c>
      <c r="J4142" s="383" t="s">
        <v>617</v>
      </c>
      <c r="K4142" s="383" t="s">
        <v>618</v>
      </c>
      <c r="L4142" s="384">
        <v>30780</v>
      </c>
      <c r="M4142" s="383" t="s">
        <v>643</v>
      </c>
      <c r="N4142" s="383" t="s">
        <v>620</v>
      </c>
      <c r="O4142" s="383" t="s">
        <v>230</v>
      </c>
    </row>
    <row r="4143" spans="1:15">
      <c r="A4143" s="385">
        <v>42120</v>
      </c>
      <c r="B4143" s="383" t="s">
        <v>754</v>
      </c>
      <c r="C4143" s="383" t="s">
        <v>8</v>
      </c>
      <c r="D4143" s="383" t="s">
        <v>755</v>
      </c>
      <c r="E4143" s="383" t="s">
        <v>756</v>
      </c>
      <c r="F4143" s="383" t="s">
        <v>10</v>
      </c>
      <c r="G4143" s="384">
        <v>460</v>
      </c>
      <c r="H4143" s="383" t="s">
        <v>757</v>
      </c>
      <c r="I4143" s="383" t="s">
        <v>758</v>
      </c>
      <c r="J4143" s="383" t="s">
        <v>617</v>
      </c>
      <c r="K4143" s="383" t="s">
        <v>618</v>
      </c>
      <c r="L4143" s="384">
        <v>30780</v>
      </c>
      <c r="M4143" s="383" t="s">
        <v>643</v>
      </c>
      <c r="N4143" s="383" t="s">
        <v>620</v>
      </c>
      <c r="O4143" s="383" t="s">
        <v>230</v>
      </c>
    </row>
    <row r="4144" spans="1:15">
      <c r="A4144" s="385">
        <v>42121</v>
      </c>
      <c r="B4144" s="383" t="s">
        <v>11</v>
      </c>
      <c r="C4144" s="383" t="s">
        <v>12</v>
      </c>
      <c r="D4144" s="383" t="s">
        <v>13</v>
      </c>
      <c r="E4144" s="383" t="s">
        <v>678</v>
      </c>
      <c r="F4144" s="383" t="s">
        <v>10</v>
      </c>
      <c r="G4144" s="384">
        <v>1700</v>
      </c>
      <c r="H4144" s="383" t="s">
        <v>751</v>
      </c>
      <c r="I4144" s="383" t="s">
        <v>752</v>
      </c>
      <c r="J4144" s="383" t="s">
        <v>617</v>
      </c>
      <c r="K4144" s="383" t="s">
        <v>618</v>
      </c>
      <c r="L4144" s="384">
        <v>30780</v>
      </c>
      <c r="M4144" s="383" t="s">
        <v>643</v>
      </c>
      <c r="N4144" s="383" t="s">
        <v>620</v>
      </c>
      <c r="O4144" s="383" t="s">
        <v>230</v>
      </c>
    </row>
    <row r="4145" spans="1:15">
      <c r="A4145" s="385">
        <v>42122</v>
      </c>
      <c r="B4145" s="383" t="s">
        <v>754</v>
      </c>
      <c r="C4145" s="383" t="s">
        <v>8</v>
      </c>
      <c r="D4145" s="383" t="s">
        <v>755</v>
      </c>
      <c r="E4145" s="383" t="s">
        <v>756</v>
      </c>
      <c r="F4145" s="383" t="s">
        <v>10</v>
      </c>
      <c r="G4145" s="384">
        <v>460</v>
      </c>
      <c r="H4145" s="383" t="s">
        <v>757</v>
      </c>
      <c r="I4145" s="383" t="s">
        <v>758</v>
      </c>
      <c r="J4145" s="383" t="s">
        <v>617</v>
      </c>
      <c r="K4145" s="383" t="s">
        <v>618</v>
      </c>
      <c r="L4145" s="384">
        <v>30780</v>
      </c>
      <c r="M4145" s="383" t="s">
        <v>643</v>
      </c>
      <c r="N4145" s="383" t="s">
        <v>620</v>
      </c>
      <c r="O4145" s="383" t="s">
        <v>230</v>
      </c>
    </row>
    <row r="4146" spans="1:15">
      <c r="A4146" s="385">
        <v>42123</v>
      </c>
      <c r="B4146" s="383" t="s">
        <v>646</v>
      </c>
      <c r="C4146" s="383" t="s">
        <v>8</v>
      </c>
      <c r="D4146" s="383" t="s">
        <v>32</v>
      </c>
      <c r="E4146" s="383" t="s">
        <v>647</v>
      </c>
      <c r="F4146" s="383" t="s">
        <v>10</v>
      </c>
      <c r="G4146" s="384">
        <v>1476</v>
      </c>
      <c r="H4146" s="383" t="s">
        <v>747</v>
      </c>
      <c r="I4146" s="383" t="s">
        <v>750</v>
      </c>
      <c r="J4146" s="383" t="s">
        <v>617</v>
      </c>
      <c r="K4146" s="383" t="s">
        <v>618</v>
      </c>
      <c r="L4146" s="384">
        <v>30780</v>
      </c>
      <c r="M4146" s="383" t="s">
        <v>643</v>
      </c>
      <c r="N4146" s="383" t="s">
        <v>620</v>
      </c>
      <c r="O4146" s="383" t="s">
        <v>230</v>
      </c>
    </row>
    <row r="4147" spans="1:15">
      <c r="A4147" s="385">
        <v>42124</v>
      </c>
      <c r="B4147" s="383" t="s">
        <v>754</v>
      </c>
      <c r="C4147" s="383" t="s">
        <v>8</v>
      </c>
      <c r="D4147" s="383" t="s">
        <v>755</v>
      </c>
      <c r="E4147" s="383" t="s">
        <v>756</v>
      </c>
      <c r="F4147" s="383" t="s">
        <v>10</v>
      </c>
      <c r="G4147" s="384">
        <v>460</v>
      </c>
      <c r="H4147" s="383" t="s">
        <v>757</v>
      </c>
      <c r="I4147" s="383" t="s">
        <v>758</v>
      </c>
      <c r="J4147" s="383" t="s">
        <v>617</v>
      </c>
      <c r="K4147" s="383" t="s">
        <v>618</v>
      </c>
      <c r="L4147" s="384">
        <v>30780</v>
      </c>
      <c r="M4147" s="383" t="s">
        <v>643</v>
      </c>
      <c r="N4147" s="383" t="s">
        <v>620</v>
      </c>
      <c r="O4147" s="383" t="s">
        <v>230</v>
      </c>
    </row>
    <row r="4148" spans="1:15">
      <c r="A4148" s="385">
        <v>42125</v>
      </c>
      <c r="B4148" s="383" t="s">
        <v>646</v>
      </c>
      <c r="C4148" s="383" t="s">
        <v>8</v>
      </c>
      <c r="D4148" s="383" t="s">
        <v>32</v>
      </c>
      <c r="E4148" s="383" t="s">
        <v>647</v>
      </c>
      <c r="F4148" s="383" t="s">
        <v>10</v>
      </c>
      <c r="G4148" s="384">
        <v>1476</v>
      </c>
      <c r="H4148" s="383" t="s">
        <v>747</v>
      </c>
      <c r="I4148" s="383" t="s">
        <v>750</v>
      </c>
      <c r="J4148" s="383" t="s">
        <v>617</v>
      </c>
      <c r="K4148" s="383" t="s">
        <v>618</v>
      </c>
      <c r="L4148" s="384">
        <v>30780</v>
      </c>
      <c r="M4148" s="383" t="s">
        <v>643</v>
      </c>
      <c r="N4148" s="383" t="s">
        <v>620</v>
      </c>
      <c r="O4148" s="383" t="s">
        <v>230</v>
      </c>
    </row>
    <row r="4149" spans="1:15">
      <c r="A4149" s="385">
        <v>42126</v>
      </c>
      <c r="B4149" s="383" t="s">
        <v>28</v>
      </c>
      <c r="C4149" s="383" t="s">
        <v>8</v>
      </c>
      <c r="D4149" s="383" t="s">
        <v>29</v>
      </c>
      <c r="E4149" s="383" t="s">
        <v>774</v>
      </c>
      <c r="F4149" s="383" t="s">
        <v>10</v>
      </c>
      <c r="G4149" s="384">
        <v>13200</v>
      </c>
      <c r="H4149" s="383" t="s">
        <v>775</v>
      </c>
      <c r="I4149" s="383" t="s">
        <v>776</v>
      </c>
      <c r="J4149" s="383" t="s">
        <v>617</v>
      </c>
      <c r="K4149" s="383" t="s">
        <v>618</v>
      </c>
      <c r="L4149" s="384">
        <v>30780</v>
      </c>
      <c r="M4149" s="383" t="s">
        <v>643</v>
      </c>
      <c r="N4149" s="383" t="s">
        <v>620</v>
      </c>
      <c r="O4149" s="383" t="s">
        <v>230</v>
      </c>
    </row>
    <row r="4150" spans="1:15">
      <c r="A4150" s="385">
        <v>42127</v>
      </c>
      <c r="B4150" s="383" t="s">
        <v>754</v>
      </c>
      <c r="C4150" s="383" t="s">
        <v>8</v>
      </c>
      <c r="D4150" s="383" t="s">
        <v>755</v>
      </c>
      <c r="E4150" s="383" t="s">
        <v>756</v>
      </c>
      <c r="F4150" s="383" t="s">
        <v>10</v>
      </c>
      <c r="G4150" s="384">
        <v>460</v>
      </c>
      <c r="H4150" s="383" t="s">
        <v>757</v>
      </c>
      <c r="I4150" s="383" t="s">
        <v>758</v>
      </c>
      <c r="J4150" s="383" t="s">
        <v>617</v>
      </c>
      <c r="K4150" s="383" t="s">
        <v>618</v>
      </c>
      <c r="L4150" s="384">
        <v>30780</v>
      </c>
      <c r="M4150" s="383" t="s">
        <v>643</v>
      </c>
      <c r="N4150" s="383" t="s">
        <v>620</v>
      </c>
      <c r="O4150" s="383" t="s">
        <v>230</v>
      </c>
    </row>
    <row r="4151" spans="1:15">
      <c r="A4151" s="385">
        <v>42128</v>
      </c>
      <c r="B4151" s="383" t="s">
        <v>754</v>
      </c>
      <c r="C4151" s="383" t="s">
        <v>8</v>
      </c>
      <c r="D4151" s="383" t="s">
        <v>755</v>
      </c>
      <c r="E4151" s="383" t="s">
        <v>756</v>
      </c>
      <c r="F4151" s="383" t="s">
        <v>10</v>
      </c>
      <c r="G4151" s="384">
        <v>460</v>
      </c>
      <c r="H4151" s="383" t="s">
        <v>757</v>
      </c>
      <c r="I4151" s="383" t="s">
        <v>758</v>
      </c>
      <c r="J4151" s="383" t="s">
        <v>617</v>
      </c>
      <c r="K4151" s="383" t="s">
        <v>618</v>
      </c>
      <c r="L4151" s="384">
        <v>30780</v>
      </c>
      <c r="M4151" s="383" t="s">
        <v>643</v>
      </c>
      <c r="N4151" s="383" t="s">
        <v>620</v>
      </c>
      <c r="O4151" s="383" t="s">
        <v>230</v>
      </c>
    </row>
    <row r="4152" spans="1:15">
      <c r="A4152" s="385">
        <v>42129</v>
      </c>
      <c r="B4152" s="383" t="s">
        <v>663</v>
      </c>
      <c r="C4152" s="383" t="s">
        <v>664</v>
      </c>
      <c r="D4152" s="383" t="s">
        <v>22</v>
      </c>
      <c r="E4152" s="383" t="s">
        <v>665</v>
      </c>
      <c r="F4152" s="383" t="s">
        <v>10</v>
      </c>
      <c r="G4152" s="384">
        <v>2800</v>
      </c>
      <c r="H4152" s="383" t="s">
        <v>704</v>
      </c>
      <c r="I4152" s="383" t="s">
        <v>722</v>
      </c>
      <c r="J4152" s="383" t="s">
        <v>617</v>
      </c>
      <c r="K4152" s="383" t="s">
        <v>618</v>
      </c>
      <c r="L4152" s="384">
        <v>30780</v>
      </c>
      <c r="M4152" s="383" t="s">
        <v>643</v>
      </c>
      <c r="N4152" s="383" t="s">
        <v>620</v>
      </c>
      <c r="O4152" s="383" t="s">
        <v>230</v>
      </c>
    </row>
    <row r="4153" spans="1:15">
      <c r="A4153" s="385">
        <v>42130</v>
      </c>
      <c r="B4153" s="383" t="s">
        <v>663</v>
      </c>
      <c r="C4153" s="383" t="s">
        <v>664</v>
      </c>
      <c r="D4153" s="383" t="s">
        <v>22</v>
      </c>
      <c r="E4153" s="383" t="s">
        <v>665</v>
      </c>
      <c r="F4153" s="383" t="s">
        <v>10</v>
      </c>
      <c r="G4153" s="384">
        <v>2800</v>
      </c>
      <c r="H4153" s="383" t="s">
        <v>704</v>
      </c>
      <c r="I4153" s="383" t="s">
        <v>722</v>
      </c>
      <c r="J4153" s="383" t="s">
        <v>617</v>
      </c>
      <c r="K4153" s="383" t="s">
        <v>618</v>
      </c>
      <c r="L4153" s="384">
        <v>30780</v>
      </c>
      <c r="M4153" s="383" t="s">
        <v>643</v>
      </c>
      <c r="N4153" s="383" t="s">
        <v>620</v>
      </c>
      <c r="O4153" s="383" t="s">
        <v>230</v>
      </c>
    </row>
    <row r="4154" spans="1:15">
      <c r="A4154" s="385">
        <v>42131</v>
      </c>
      <c r="B4154" s="383" t="s">
        <v>663</v>
      </c>
      <c r="C4154" s="383" t="s">
        <v>664</v>
      </c>
      <c r="D4154" s="383" t="s">
        <v>22</v>
      </c>
      <c r="E4154" s="383" t="s">
        <v>665</v>
      </c>
      <c r="F4154" s="383" t="s">
        <v>10</v>
      </c>
      <c r="G4154" s="384">
        <v>2800</v>
      </c>
      <c r="H4154" s="383" t="s">
        <v>704</v>
      </c>
      <c r="I4154" s="383" t="s">
        <v>722</v>
      </c>
      <c r="J4154" s="383" t="s">
        <v>617</v>
      </c>
      <c r="K4154" s="383" t="s">
        <v>618</v>
      </c>
      <c r="L4154" s="384">
        <v>30780</v>
      </c>
      <c r="M4154" s="383" t="s">
        <v>643</v>
      </c>
      <c r="N4154" s="383" t="s">
        <v>620</v>
      </c>
      <c r="O4154" s="383" t="s">
        <v>230</v>
      </c>
    </row>
    <row r="4155" spans="1:15">
      <c r="A4155" s="385">
        <v>42132</v>
      </c>
      <c r="B4155" s="383" t="s">
        <v>663</v>
      </c>
      <c r="C4155" s="383" t="s">
        <v>664</v>
      </c>
      <c r="D4155" s="383" t="s">
        <v>22</v>
      </c>
      <c r="E4155" s="383" t="s">
        <v>665</v>
      </c>
      <c r="F4155" s="383" t="s">
        <v>10</v>
      </c>
      <c r="G4155" s="384">
        <v>2800</v>
      </c>
      <c r="H4155" s="383" t="s">
        <v>704</v>
      </c>
      <c r="I4155" s="383" t="s">
        <v>722</v>
      </c>
      <c r="J4155" s="383" t="s">
        <v>617</v>
      </c>
      <c r="K4155" s="383" t="s">
        <v>618</v>
      </c>
      <c r="L4155" s="384">
        <v>30780</v>
      </c>
      <c r="M4155" s="383" t="s">
        <v>643</v>
      </c>
      <c r="N4155" s="383" t="s">
        <v>620</v>
      </c>
      <c r="O4155" s="383" t="s">
        <v>230</v>
      </c>
    </row>
    <row r="4156" spans="1:15">
      <c r="A4156" s="385">
        <v>42133</v>
      </c>
      <c r="B4156" s="383" t="s">
        <v>754</v>
      </c>
      <c r="C4156" s="383" t="s">
        <v>8</v>
      </c>
      <c r="D4156" s="383" t="s">
        <v>755</v>
      </c>
      <c r="E4156" s="383" t="s">
        <v>756</v>
      </c>
      <c r="F4156" s="383" t="s">
        <v>10</v>
      </c>
      <c r="G4156" s="384">
        <v>549</v>
      </c>
      <c r="H4156" s="383" t="s">
        <v>757</v>
      </c>
      <c r="I4156" s="383" t="s">
        <v>772</v>
      </c>
      <c r="J4156" s="383" t="s">
        <v>617</v>
      </c>
      <c r="K4156" s="383" t="s">
        <v>618</v>
      </c>
      <c r="L4156" s="384">
        <v>30780</v>
      </c>
      <c r="M4156" s="383" t="s">
        <v>643</v>
      </c>
      <c r="N4156" s="383" t="s">
        <v>620</v>
      </c>
      <c r="O4156" s="383" t="s">
        <v>230</v>
      </c>
    </row>
    <row r="4157" spans="1:15">
      <c r="A4157" s="385">
        <v>42134</v>
      </c>
      <c r="B4157" s="383" t="s">
        <v>11</v>
      </c>
      <c r="C4157" s="383" t="s">
        <v>12</v>
      </c>
      <c r="D4157" s="383" t="s">
        <v>13</v>
      </c>
      <c r="E4157" s="383" t="s">
        <v>678</v>
      </c>
      <c r="F4157" s="383" t="s">
        <v>10</v>
      </c>
      <c r="G4157" s="384">
        <v>4265</v>
      </c>
      <c r="H4157" s="383" t="s">
        <v>763</v>
      </c>
      <c r="I4157" s="383" t="s">
        <v>769</v>
      </c>
      <c r="J4157" s="383" t="s">
        <v>617</v>
      </c>
      <c r="K4157" s="383" t="s">
        <v>618</v>
      </c>
      <c r="L4157" s="384">
        <v>30780</v>
      </c>
      <c r="M4157" s="383" t="s">
        <v>643</v>
      </c>
      <c r="N4157" s="383" t="s">
        <v>620</v>
      </c>
      <c r="O4157" s="383" t="s">
        <v>230</v>
      </c>
    </row>
    <row r="4158" spans="1:15">
      <c r="A4158" s="385">
        <v>42135</v>
      </c>
      <c r="B4158" s="383" t="s">
        <v>11</v>
      </c>
      <c r="C4158" s="383" t="s">
        <v>12</v>
      </c>
      <c r="D4158" s="383" t="s">
        <v>13</v>
      </c>
      <c r="E4158" s="383" t="s">
        <v>678</v>
      </c>
      <c r="F4158" s="383" t="s">
        <v>10</v>
      </c>
      <c r="G4158" s="384">
        <v>4265</v>
      </c>
      <c r="H4158" s="383" t="s">
        <v>763</v>
      </c>
      <c r="I4158" s="383" t="s">
        <v>769</v>
      </c>
      <c r="J4158" s="383" t="s">
        <v>617</v>
      </c>
      <c r="K4158" s="383" t="s">
        <v>618</v>
      </c>
      <c r="L4158" s="384">
        <v>30780</v>
      </c>
      <c r="M4158" s="383" t="s">
        <v>643</v>
      </c>
      <c r="N4158" s="383" t="s">
        <v>620</v>
      </c>
      <c r="O4158" s="383" t="s">
        <v>230</v>
      </c>
    </row>
    <row r="4159" spans="1:15">
      <c r="A4159" s="385">
        <v>42136</v>
      </c>
      <c r="B4159" s="383" t="s">
        <v>11</v>
      </c>
      <c r="C4159" s="383" t="s">
        <v>12</v>
      </c>
      <c r="D4159" s="383" t="s">
        <v>13</v>
      </c>
      <c r="E4159" s="383" t="s">
        <v>678</v>
      </c>
      <c r="F4159" s="383" t="s">
        <v>10</v>
      </c>
      <c r="G4159" s="384">
        <v>1700</v>
      </c>
      <c r="H4159" s="383" t="s">
        <v>751</v>
      </c>
      <c r="I4159" s="383" t="s">
        <v>752</v>
      </c>
      <c r="J4159" s="383" t="s">
        <v>617</v>
      </c>
      <c r="K4159" s="383" t="s">
        <v>618</v>
      </c>
      <c r="L4159" s="384">
        <v>30780</v>
      </c>
      <c r="M4159" s="383" t="s">
        <v>643</v>
      </c>
      <c r="N4159" s="383" t="s">
        <v>620</v>
      </c>
      <c r="O4159" s="383" t="s">
        <v>230</v>
      </c>
    </row>
    <row r="4160" spans="1:15">
      <c r="A4160" s="385">
        <v>42137</v>
      </c>
      <c r="B4160" s="383" t="s">
        <v>754</v>
      </c>
      <c r="C4160" s="383" t="s">
        <v>8</v>
      </c>
      <c r="D4160" s="383" t="s">
        <v>755</v>
      </c>
      <c r="E4160" s="383" t="s">
        <v>756</v>
      </c>
      <c r="F4160" s="383" t="s">
        <v>10</v>
      </c>
      <c r="G4160" s="384">
        <v>1107</v>
      </c>
      <c r="H4160" s="383" t="s">
        <v>757</v>
      </c>
      <c r="I4160" s="383" t="s">
        <v>765</v>
      </c>
      <c r="J4160" s="383" t="s">
        <v>617</v>
      </c>
      <c r="K4160" s="383" t="s">
        <v>618</v>
      </c>
      <c r="L4160" s="384">
        <v>30780</v>
      </c>
      <c r="M4160" s="383" t="s">
        <v>644</v>
      </c>
      <c r="N4160" s="383" t="s">
        <v>620</v>
      </c>
      <c r="O4160" s="383" t="s">
        <v>230</v>
      </c>
    </row>
    <row r="4161" spans="1:15">
      <c r="A4161" s="385">
        <v>42138</v>
      </c>
      <c r="B4161" s="383" t="s">
        <v>754</v>
      </c>
      <c r="C4161" s="383" t="s">
        <v>8</v>
      </c>
      <c r="D4161" s="383" t="s">
        <v>755</v>
      </c>
      <c r="E4161" s="383" t="s">
        <v>756</v>
      </c>
      <c r="F4161" s="383" t="s">
        <v>10</v>
      </c>
      <c r="G4161" s="384">
        <v>1107</v>
      </c>
      <c r="H4161" s="383" t="s">
        <v>757</v>
      </c>
      <c r="I4161" s="383" t="s">
        <v>765</v>
      </c>
      <c r="J4161" s="383" t="s">
        <v>617</v>
      </c>
      <c r="K4161" s="383" t="s">
        <v>618</v>
      </c>
      <c r="L4161" s="384">
        <v>30780</v>
      </c>
      <c r="M4161" s="383" t="s">
        <v>644</v>
      </c>
      <c r="N4161" s="383" t="s">
        <v>620</v>
      </c>
      <c r="O4161" s="383" t="s">
        <v>230</v>
      </c>
    </row>
    <row r="4162" spans="1:15">
      <c r="A4162" s="385">
        <v>42139</v>
      </c>
      <c r="B4162" s="383" t="s">
        <v>754</v>
      </c>
      <c r="C4162" s="383" t="s">
        <v>8</v>
      </c>
      <c r="D4162" s="383" t="s">
        <v>755</v>
      </c>
      <c r="E4162" s="383" t="s">
        <v>756</v>
      </c>
      <c r="F4162" s="383" t="s">
        <v>10</v>
      </c>
      <c r="G4162" s="384">
        <v>1107</v>
      </c>
      <c r="H4162" s="383" t="s">
        <v>757</v>
      </c>
      <c r="I4162" s="383" t="s">
        <v>765</v>
      </c>
      <c r="J4162" s="383" t="s">
        <v>617</v>
      </c>
      <c r="K4162" s="383" t="s">
        <v>618</v>
      </c>
      <c r="L4162" s="384">
        <v>30780</v>
      </c>
      <c r="M4162" s="383" t="s">
        <v>644</v>
      </c>
      <c r="N4162" s="383" t="s">
        <v>620</v>
      </c>
      <c r="O4162" s="383" t="s">
        <v>230</v>
      </c>
    </row>
    <row r="4163" spans="1:15">
      <c r="A4163" s="385">
        <v>42140</v>
      </c>
      <c r="B4163" s="383" t="s">
        <v>754</v>
      </c>
      <c r="C4163" s="383" t="s">
        <v>8</v>
      </c>
      <c r="D4163" s="383" t="s">
        <v>755</v>
      </c>
      <c r="E4163" s="383" t="s">
        <v>756</v>
      </c>
      <c r="F4163" s="383" t="s">
        <v>10</v>
      </c>
      <c r="G4163" s="384">
        <v>2215</v>
      </c>
      <c r="H4163" s="383" t="s">
        <v>757</v>
      </c>
      <c r="I4163" s="383" t="s">
        <v>777</v>
      </c>
      <c r="J4163" s="383" t="s">
        <v>617</v>
      </c>
      <c r="K4163" s="383" t="s">
        <v>618</v>
      </c>
      <c r="L4163" s="384">
        <v>30780</v>
      </c>
      <c r="M4163" s="383" t="s">
        <v>644</v>
      </c>
      <c r="N4163" s="383" t="s">
        <v>620</v>
      </c>
      <c r="O4163" s="383" t="s">
        <v>230</v>
      </c>
    </row>
    <row r="4164" spans="1:15">
      <c r="A4164" s="385">
        <v>42141</v>
      </c>
      <c r="B4164" s="383" t="s">
        <v>754</v>
      </c>
      <c r="C4164" s="383" t="s">
        <v>8</v>
      </c>
      <c r="D4164" s="383" t="s">
        <v>755</v>
      </c>
      <c r="E4164" s="383" t="s">
        <v>756</v>
      </c>
      <c r="F4164" s="383" t="s">
        <v>10</v>
      </c>
      <c r="G4164" s="384">
        <v>2215</v>
      </c>
      <c r="H4164" s="383" t="s">
        <v>757</v>
      </c>
      <c r="I4164" s="383" t="s">
        <v>777</v>
      </c>
      <c r="J4164" s="383" t="s">
        <v>617</v>
      </c>
      <c r="K4164" s="383" t="s">
        <v>618</v>
      </c>
      <c r="L4164" s="384">
        <v>30780</v>
      </c>
      <c r="M4164" s="383" t="s">
        <v>644</v>
      </c>
      <c r="N4164" s="383" t="s">
        <v>620</v>
      </c>
      <c r="O4164" s="383" t="s">
        <v>230</v>
      </c>
    </row>
    <row r="4165" spans="1:15">
      <c r="A4165" s="385">
        <v>42142</v>
      </c>
      <c r="B4165" s="383" t="s">
        <v>754</v>
      </c>
      <c r="C4165" s="383" t="s">
        <v>8</v>
      </c>
      <c r="D4165" s="383" t="s">
        <v>755</v>
      </c>
      <c r="E4165" s="383" t="s">
        <v>756</v>
      </c>
      <c r="F4165" s="383" t="s">
        <v>10</v>
      </c>
      <c r="G4165" s="384">
        <v>460</v>
      </c>
      <c r="H4165" s="383" t="s">
        <v>757</v>
      </c>
      <c r="I4165" s="383" t="s">
        <v>758</v>
      </c>
      <c r="J4165" s="383" t="s">
        <v>617</v>
      </c>
      <c r="K4165" s="383" t="s">
        <v>618</v>
      </c>
      <c r="L4165" s="384">
        <v>30780</v>
      </c>
      <c r="M4165" s="383" t="s">
        <v>644</v>
      </c>
      <c r="N4165" s="383" t="s">
        <v>620</v>
      </c>
      <c r="O4165" s="383" t="s">
        <v>230</v>
      </c>
    </row>
    <row r="4166" spans="1:15">
      <c r="A4166" s="385">
        <v>42143</v>
      </c>
      <c r="B4166" s="383" t="s">
        <v>11</v>
      </c>
      <c r="C4166" s="383" t="s">
        <v>12</v>
      </c>
      <c r="D4166" s="383" t="s">
        <v>13</v>
      </c>
      <c r="E4166" s="383" t="s">
        <v>678</v>
      </c>
      <c r="F4166" s="383" t="s">
        <v>10</v>
      </c>
      <c r="G4166" s="384">
        <v>1700</v>
      </c>
      <c r="H4166" s="383" t="s">
        <v>751</v>
      </c>
      <c r="I4166" s="383" t="s">
        <v>752</v>
      </c>
      <c r="J4166" s="383" t="s">
        <v>617</v>
      </c>
      <c r="K4166" s="383" t="s">
        <v>618</v>
      </c>
      <c r="L4166" s="384">
        <v>30780</v>
      </c>
      <c r="M4166" s="383" t="s">
        <v>644</v>
      </c>
      <c r="N4166" s="383" t="s">
        <v>620</v>
      </c>
      <c r="O4166" s="383" t="s">
        <v>230</v>
      </c>
    </row>
    <row r="4167" spans="1:15">
      <c r="A4167" s="385">
        <v>42144</v>
      </c>
      <c r="B4167" s="383" t="s">
        <v>11</v>
      </c>
      <c r="C4167" s="383" t="s">
        <v>12</v>
      </c>
      <c r="D4167" s="383" t="s">
        <v>13</v>
      </c>
      <c r="E4167" s="383" t="s">
        <v>678</v>
      </c>
      <c r="F4167" s="383" t="s">
        <v>10</v>
      </c>
      <c r="G4167" s="384">
        <v>1700</v>
      </c>
      <c r="H4167" s="383" t="s">
        <v>751</v>
      </c>
      <c r="I4167" s="383" t="s">
        <v>752</v>
      </c>
      <c r="J4167" s="383" t="s">
        <v>617</v>
      </c>
      <c r="K4167" s="383" t="s">
        <v>618</v>
      </c>
      <c r="L4167" s="384">
        <v>30780</v>
      </c>
      <c r="M4167" s="383" t="s">
        <v>644</v>
      </c>
      <c r="N4167" s="383" t="s">
        <v>620</v>
      </c>
      <c r="O4167" s="383" t="s">
        <v>230</v>
      </c>
    </row>
    <row r="4168" spans="1:15">
      <c r="A4168" s="385">
        <v>42145</v>
      </c>
      <c r="B4168" s="383" t="s">
        <v>11</v>
      </c>
      <c r="C4168" s="383" t="s">
        <v>12</v>
      </c>
      <c r="D4168" s="383" t="s">
        <v>13</v>
      </c>
      <c r="E4168" s="383" t="s">
        <v>678</v>
      </c>
      <c r="F4168" s="383" t="s">
        <v>10</v>
      </c>
      <c r="G4168" s="384">
        <v>1700</v>
      </c>
      <c r="H4168" s="383" t="s">
        <v>751</v>
      </c>
      <c r="I4168" s="383" t="s">
        <v>752</v>
      </c>
      <c r="J4168" s="383" t="s">
        <v>617</v>
      </c>
      <c r="K4168" s="383" t="s">
        <v>618</v>
      </c>
      <c r="L4168" s="384">
        <v>30780</v>
      </c>
      <c r="M4168" s="383" t="s">
        <v>644</v>
      </c>
      <c r="N4168" s="383" t="s">
        <v>620</v>
      </c>
      <c r="O4168" s="383" t="s">
        <v>230</v>
      </c>
    </row>
    <row r="4169" spans="1:15">
      <c r="A4169" s="385">
        <v>42146</v>
      </c>
      <c r="B4169" s="383" t="s">
        <v>646</v>
      </c>
      <c r="C4169" s="383" t="s">
        <v>8</v>
      </c>
      <c r="D4169" s="383" t="s">
        <v>32</v>
      </c>
      <c r="E4169" s="383" t="s">
        <v>647</v>
      </c>
      <c r="F4169" s="383" t="s">
        <v>10</v>
      </c>
      <c r="G4169" s="384">
        <v>1494</v>
      </c>
      <c r="H4169" s="383" t="s">
        <v>759</v>
      </c>
      <c r="I4169" s="383" t="s">
        <v>768</v>
      </c>
      <c r="J4169" s="383" t="s">
        <v>617</v>
      </c>
      <c r="K4169" s="383" t="s">
        <v>618</v>
      </c>
      <c r="L4169" s="384">
        <v>30780</v>
      </c>
      <c r="M4169" s="383" t="s">
        <v>644</v>
      </c>
      <c r="N4169" s="383" t="s">
        <v>620</v>
      </c>
      <c r="O4169" s="383" t="s">
        <v>230</v>
      </c>
    </row>
    <row r="4170" spans="1:15">
      <c r="A4170" s="385">
        <v>42147</v>
      </c>
      <c r="B4170" s="383" t="s">
        <v>754</v>
      </c>
      <c r="C4170" s="383" t="s">
        <v>8</v>
      </c>
      <c r="D4170" s="383" t="s">
        <v>755</v>
      </c>
      <c r="E4170" s="383" t="s">
        <v>756</v>
      </c>
      <c r="F4170" s="383" t="s">
        <v>10</v>
      </c>
      <c r="G4170" s="384">
        <v>1107</v>
      </c>
      <c r="H4170" s="383" t="s">
        <v>757</v>
      </c>
      <c r="I4170" s="383" t="s">
        <v>765</v>
      </c>
      <c r="J4170" s="383" t="s">
        <v>617</v>
      </c>
      <c r="K4170" s="383" t="s">
        <v>618</v>
      </c>
      <c r="L4170" s="384">
        <v>30780</v>
      </c>
      <c r="M4170" s="383" t="s">
        <v>645</v>
      </c>
      <c r="N4170" s="383" t="s">
        <v>620</v>
      </c>
      <c r="O4170" s="383" t="s">
        <v>230</v>
      </c>
    </row>
    <row r="4171" spans="1:15">
      <c r="A4171" s="385">
        <v>42148</v>
      </c>
      <c r="B4171" s="383" t="s">
        <v>754</v>
      </c>
      <c r="C4171" s="383" t="s">
        <v>8</v>
      </c>
      <c r="D4171" s="383" t="s">
        <v>755</v>
      </c>
      <c r="E4171" s="383" t="s">
        <v>756</v>
      </c>
      <c r="F4171" s="383" t="s">
        <v>10</v>
      </c>
      <c r="G4171" s="384">
        <v>2215</v>
      </c>
      <c r="H4171" s="383" t="s">
        <v>757</v>
      </c>
      <c r="I4171" s="383" t="s">
        <v>777</v>
      </c>
      <c r="J4171" s="383" t="s">
        <v>617</v>
      </c>
      <c r="K4171" s="383" t="s">
        <v>618</v>
      </c>
      <c r="L4171" s="384">
        <v>30780</v>
      </c>
      <c r="M4171" s="383" t="s">
        <v>645</v>
      </c>
      <c r="N4171" s="383" t="s">
        <v>620</v>
      </c>
      <c r="O4171" s="383" t="s">
        <v>230</v>
      </c>
    </row>
    <row r="4172" spans="1:15">
      <c r="A4172" s="385">
        <v>42149</v>
      </c>
      <c r="B4172" s="383" t="s">
        <v>754</v>
      </c>
      <c r="C4172" s="383" t="s">
        <v>8</v>
      </c>
      <c r="D4172" s="383" t="s">
        <v>755</v>
      </c>
      <c r="E4172" s="383" t="s">
        <v>756</v>
      </c>
      <c r="F4172" s="383" t="s">
        <v>10</v>
      </c>
      <c r="G4172" s="384">
        <v>1107</v>
      </c>
      <c r="H4172" s="383" t="s">
        <v>757</v>
      </c>
      <c r="I4172" s="383" t="s">
        <v>765</v>
      </c>
      <c r="J4172" s="383" t="s">
        <v>617</v>
      </c>
      <c r="K4172" s="383" t="s">
        <v>618</v>
      </c>
      <c r="L4172" s="384">
        <v>30780</v>
      </c>
      <c r="M4172" s="383" t="s">
        <v>645</v>
      </c>
      <c r="N4172" s="383" t="s">
        <v>620</v>
      </c>
      <c r="O4172" s="383" t="s">
        <v>230</v>
      </c>
    </row>
    <row r="4173" spans="1:15">
      <c r="A4173" s="385">
        <v>42150</v>
      </c>
      <c r="B4173" s="383" t="s">
        <v>11</v>
      </c>
      <c r="C4173" s="383" t="s">
        <v>12</v>
      </c>
      <c r="D4173" s="383" t="s">
        <v>13</v>
      </c>
      <c r="E4173" s="383" t="s">
        <v>678</v>
      </c>
      <c r="F4173" s="383" t="s">
        <v>10</v>
      </c>
      <c r="G4173" s="384">
        <v>4265</v>
      </c>
      <c r="H4173" s="383" t="s">
        <v>763</v>
      </c>
      <c r="I4173" s="383" t="s">
        <v>769</v>
      </c>
      <c r="J4173" s="383" t="s">
        <v>617</v>
      </c>
      <c r="K4173" s="383" t="s">
        <v>618</v>
      </c>
      <c r="L4173" s="384">
        <v>30780</v>
      </c>
      <c r="M4173" s="383" t="s">
        <v>645</v>
      </c>
      <c r="N4173" s="383" t="s">
        <v>620</v>
      </c>
      <c r="O4173" s="383" t="s">
        <v>230</v>
      </c>
    </row>
    <row r="4174" spans="1:15">
      <c r="A4174" s="385">
        <v>41997</v>
      </c>
      <c r="B4174" s="383" t="s">
        <v>11</v>
      </c>
      <c r="C4174" s="383" t="s">
        <v>12</v>
      </c>
      <c r="D4174" s="383" t="s">
        <v>13</v>
      </c>
      <c r="E4174" s="383" t="s">
        <v>678</v>
      </c>
      <c r="F4174" s="383" t="s">
        <v>10</v>
      </c>
      <c r="G4174" s="384">
        <v>4265</v>
      </c>
      <c r="H4174" s="383" t="s">
        <v>763</v>
      </c>
      <c r="I4174" s="383" t="s">
        <v>769</v>
      </c>
      <c r="J4174" s="383" t="s">
        <v>617</v>
      </c>
      <c r="K4174" s="383" t="s">
        <v>618</v>
      </c>
      <c r="L4174" s="384">
        <v>0</v>
      </c>
      <c r="M4174" s="383" t="s">
        <v>619</v>
      </c>
      <c r="N4174" s="383" t="s">
        <v>620</v>
      </c>
      <c r="O4174" s="383" t="s">
        <v>230</v>
      </c>
    </row>
    <row r="4175" spans="1:15">
      <c r="A4175" s="385">
        <v>41998</v>
      </c>
      <c r="B4175" s="383" t="s">
        <v>754</v>
      </c>
      <c r="C4175" s="383" t="s">
        <v>8</v>
      </c>
      <c r="D4175" s="383" t="s">
        <v>755</v>
      </c>
      <c r="E4175" s="383" t="s">
        <v>756</v>
      </c>
      <c r="F4175" s="383" t="s">
        <v>10</v>
      </c>
      <c r="G4175" s="384">
        <v>127</v>
      </c>
      <c r="H4175" s="383" t="s">
        <v>782</v>
      </c>
      <c r="I4175" s="383" t="s">
        <v>783</v>
      </c>
      <c r="J4175" s="383" t="s">
        <v>617</v>
      </c>
      <c r="K4175" s="383" t="s">
        <v>618</v>
      </c>
      <c r="L4175" s="384">
        <v>0</v>
      </c>
      <c r="M4175" s="383" t="s">
        <v>619</v>
      </c>
      <c r="N4175" s="383" t="s">
        <v>620</v>
      </c>
      <c r="O4175" s="383" t="s">
        <v>230</v>
      </c>
    </row>
    <row r="4176" spans="1:15">
      <c r="A4176" s="385">
        <v>41999</v>
      </c>
      <c r="B4176" s="383" t="s">
        <v>11</v>
      </c>
      <c r="C4176" s="383" t="s">
        <v>12</v>
      </c>
      <c r="D4176" s="383" t="s">
        <v>13</v>
      </c>
      <c r="E4176" s="383" t="s">
        <v>678</v>
      </c>
      <c r="F4176" s="383" t="s">
        <v>10</v>
      </c>
      <c r="G4176" s="384">
        <v>60</v>
      </c>
      <c r="H4176" s="383" t="s">
        <v>763</v>
      </c>
      <c r="I4176" s="383" t="s">
        <v>771</v>
      </c>
      <c r="J4176" s="383" t="s">
        <v>617</v>
      </c>
      <c r="K4176" s="383" t="s">
        <v>618</v>
      </c>
      <c r="L4176" s="384">
        <v>0</v>
      </c>
      <c r="M4176" s="383" t="s">
        <v>619</v>
      </c>
      <c r="N4176" s="383" t="s">
        <v>620</v>
      </c>
      <c r="O4176" s="383" t="s">
        <v>230</v>
      </c>
    </row>
    <row r="4177" spans="1:15">
      <c r="A4177" s="385">
        <v>42000</v>
      </c>
      <c r="B4177" s="383" t="s">
        <v>11</v>
      </c>
      <c r="C4177" s="383" t="s">
        <v>12</v>
      </c>
      <c r="D4177" s="383" t="s">
        <v>13</v>
      </c>
      <c r="E4177" s="383" t="s">
        <v>678</v>
      </c>
      <c r="F4177" s="383" t="s">
        <v>10</v>
      </c>
      <c r="G4177" s="384">
        <v>60</v>
      </c>
      <c r="H4177" s="383" t="s">
        <v>763</v>
      </c>
      <c r="I4177" s="383" t="s">
        <v>771</v>
      </c>
      <c r="J4177" s="383" t="s">
        <v>617</v>
      </c>
      <c r="K4177" s="383" t="s">
        <v>618</v>
      </c>
      <c r="L4177" s="384">
        <v>0</v>
      </c>
      <c r="M4177" s="383" t="s">
        <v>619</v>
      </c>
      <c r="N4177" s="383" t="s">
        <v>620</v>
      </c>
      <c r="O4177" s="383" t="s">
        <v>230</v>
      </c>
    </row>
    <row r="4178" spans="1:15">
      <c r="A4178" s="385">
        <v>42001</v>
      </c>
      <c r="B4178" s="383" t="s">
        <v>21</v>
      </c>
      <c r="C4178" s="383" t="s">
        <v>12</v>
      </c>
      <c r="D4178" s="383" t="s">
        <v>22</v>
      </c>
      <c r="E4178" s="383" t="s">
        <v>658</v>
      </c>
      <c r="F4178" s="383" t="s">
        <v>10</v>
      </c>
      <c r="G4178" s="384">
        <v>3270</v>
      </c>
      <c r="H4178" s="383" t="s">
        <v>784</v>
      </c>
      <c r="I4178" s="383" t="s">
        <v>785</v>
      </c>
      <c r="J4178" s="383" t="s">
        <v>617</v>
      </c>
      <c r="K4178" s="383" t="s">
        <v>618</v>
      </c>
      <c r="L4178" s="384">
        <v>0</v>
      </c>
      <c r="M4178" s="383" t="s">
        <v>619</v>
      </c>
      <c r="N4178" s="383" t="s">
        <v>620</v>
      </c>
      <c r="O4178" s="383" t="s">
        <v>230</v>
      </c>
    </row>
    <row r="4179" spans="1:15">
      <c r="A4179" s="385">
        <v>42002</v>
      </c>
      <c r="B4179" s="383" t="s">
        <v>11</v>
      </c>
      <c r="C4179" s="383" t="s">
        <v>12</v>
      </c>
      <c r="D4179" s="383" t="s">
        <v>13</v>
      </c>
      <c r="E4179" s="383" t="s">
        <v>678</v>
      </c>
      <c r="F4179" s="383" t="s">
        <v>10</v>
      </c>
      <c r="G4179" s="384">
        <v>60</v>
      </c>
      <c r="H4179" s="383" t="s">
        <v>763</v>
      </c>
      <c r="I4179" s="383" t="s">
        <v>771</v>
      </c>
      <c r="J4179" s="383" t="s">
        <v>617</v>
      </c>
      <c r="K4179" s="383" t="s">
        <v>618</v>
      </c>
      <c r="L4179" s="384">
        <v>0</v>
      </c>
      <c r="M4179" s="383" t="s">
        <v>619</v>
      </c>
      <c r="N4179" s="383" t="s">
        <v>620</v>
      </c>
      <c r="O4179" s="383" t="s">
        <v>230</v>
      </c>
    </row>
    <row r="4180" spans="1:15">
      <c r="A4180" s="385">
        <v>42003</v>
      </c>
      <c r="B4180" s="383" t="s">
        <v>11</v>
      </c>
      <c r="C4180" s="383" t="s">
        <v>12</v>
      </c>
      <c r="D4180" s="383" t="s">
        <v>13</v>
      </c>
      <c r="E4180" s="383" t="s">
        <v>678</v>
      </c>
      <c r="F4180" s="383" t="s">
        <v>10</v>
      </c>
      <c r="G4180" s="384">
        <v>112</v>
      </c>
      <c r="H4180" s="383" t="s">
        <v>743</v>
      </c>
      <c r="I4180" s="383" t="s">
        <v>744</v>
      </c>
      <c r="J4180" s="383" t="s">
        <v>617</v>
      </c>
      <c r="K4180" s="383" t="s">
        <v>618</v>
      </c>
      <c r="L4180" s="384">
        <v>0</v>
      </c>
      <c r="M4180" s="383" t="s">
        <v>619</v>
      </c>
      <c r="N4180" s="383" t="s">
        <v>620</v>
      </c>
      <c r="O4180" s="383" t="s">
        <v>230</v>
      </c>
    </row>
    <row r="4181" spans="1:15">
      <c r="A4181" s="385">
        <v>42004</v>
      </c>
      <c r="B4181" s="383" t="s">
        <v>11</v>
      </c>
      <c r="C4181" s="383" t="s">
        <v>12</v>
      </c>
      <c r="D4181" s="383" t="s">
        <v>13</v>
      </c>
      <c r="E4181" s="383" t="s">
        <v>678</v>
      </c>
      <c r="F4181" s="383" t="s">
        <v>10</v>
      </c>
      <c r="G4181" s="384">
        <v>112</v>
      </c>
      <c r="H4181" s="383" t="s">
        <v>743</v>
      </c>
      <c r="I4181" s="383" t="s">
        <v>744</v>
      </c>
      <c r="J4181" s="383" t="s">
        <v>617</v>
      </c>
      <c r="K4181" s="383" t="s">
        <v>618</v>
      </c>
      <c r="L4181" s="384">
        <v>0</v>
      </c>
      <c r="M4181" s="383" t="s">
        <v>626</v>
      </c>
      <c r="N4181" s="383" t="s">
        <v>620</v>
      </c>
      <c r="O4181" s="383" t="s">
        <v>230</v>
      </c>
    </row>
    <row r="4182" spans="1:15">
      <c r="A4182" s="385">
        <v>42005</v>
      </c>
      <c r="B4182" s="383" t="s">
        <v>646</v>
      </c>
      <c r="C4182" s="383" t="s">
        <v>8</v>
      </c>
      <c r="D4182" s="383" t="s">
        <v>32</v>
      </c>
      <c r="E4182" s="383" t="s">
        <v>647</v>
      </c>
      <c r="F4182" s="383" t="s">
        <v>10</v>
      </c>
      <c r="G4182" s="384">
        <v>58299</v>
      </c>
      <c r="H4182" s="383" t="s">
        <v>747</v>
      </c>
      <c r="I4182" s="383" t="s">
        <v>786</v>
      </c>
      <c r="J4182" s="383" t="s">
        <v>617</v>
      </c>
      <c r="K4182" s="383" t="s">
        <v>618</v>
      </c>
      <c r="L4182" s="384">
        <v>0</v>
      </c>
      <c r="M4182" s="383" t="s">
        <v>626</v>
      </c>
      <c r="N4182" s="383" t="s">
        <v>620</v>
      </c>
      <c r="O4182" s="383" t="s">
        <v>230</v>
      </c>
    </row>
    <row r="4183" spans="1:15">
      <c r="A4183" s="385">
        <v>42009</v>
      </c>
      <c r="B4183" s="383" t="s">
        <v>11</v>
      </c>
      <c r="C4183" s="383" t="s">
        <v>12</v>
      </c>
      <c r="D4183" s="383" t="s">
        <v>13</v>
      </c>
      <c r="E4183" s="383" t="s">
        <v>678</v>
      </c>
      <c r="F4183" s="383" t="s">
        <v>10</v>
      </c>
      <c r="G4183" s="384">
        <v>112</v>
      </c>
      <c r="H4183" s="383" t="s">
        <v>743</v>
      </c>
      <c r="I4183" s="383" t="s">
        <v>744</v>
      </c>
      <c r="J4183" s="383" t="s">
        <v>617</v>
      </c>
      <c r="K4183" s="383" t="s">
        <v>618</v>
      </c>
      <c r="L4183" s="384">
        <v>9088</v>
      </c>
      <c r="M4183" s="383" t="s">
        <v>627</v>
      </c>
      <c r="N4183" s="383" t="s">
        <v>620</v>
      </c>
      <c r="O4183" s="383" t="s">
        <v>230</v>
      </c>
    </row>
    <row r="4184" spans="1:15">
      <c r="A4184" s="385">
        <v>42010</v>
      </c>
      <c r="B4184" s="383" t="s">
        <v>646</v>
      </c>
      <c r="C4184" s="383" t="s">
        <v>8</v>
      </c>
      <c r="D4184" s="383" t="s">
        <v>32</v>
      </c>
      <c r="E4184" s="383" t="s">
        <v>647</v>
      </c>
      <c r="F4184" s="383" t="s">
        <v>10</v>
      </c>
      <c r="G4184" s="384">
        <v>34532</v>
      </c>
      <c r="H4184" s="383" t="s">
        <v>747</v>
      </c>
      <c r="I4184" s="383" t="s">
        <v>748</v>
      </c>
      <c r="J4184" s="383" t="s">
        <v>617</v>
      </c>
      <c r="K4184" s="383" t="s">
        <v>618</v>
      </c>
      <c r="L4184" s="384">
        <v>9280</v>
      </c>
      <c r="M4184" s="383" t="s">
        <v>629</v>
      </c>
      <c r="N4184" s="383" t="s">
        <v>620</v>
      </c>
      <c r="O4184" s="383" t="s">
        <v>230</v>
      </c>
    </row>
    <row r="4185" spans="1:15">
      <c r="A4185" s="385">
        <v>42012</v>
      </c>
      <c r="B4185" s="383" t="s">
        <v>646</v>
      </c>
      <c r="C4185" s="383" t="s">
        <v>8</v>
      </c>
      <c r="D4185" s="383" t="s">
        <v>32</v>
      </c>
      <c r="E4185" s="383" t="s">
        <v>647</v>
      </c>
      <c r="F4185" s="383" t="s">
        <v>10</v>
      </c>
      <c r="G4185" s="384">
        <v>30123</v>
      </c>
      <c r="H4185" s="383" t="s">
        <v>747</v>
      </c>
      <c r="I4185" s="383" t="s">
        <v>786</v>
      </c>
      <c r="J4185" s="383" t="s">
        <v>617</v>
      </c>
      <c r="K4185" s="383" t="s">
        <v>618</v>
      </c>
      <c r="L4185" s="384">
        <v>9280</v>
      </c>
      <c r="M4185" s="383" t="s">
        <v>630</v>
      </c>
      <c r="N4185" s="383" t="s">
        <v>620</v>
      </c>
      <c r="O4185" s="383" t="s">
        <v>230</v>
      </c>
    </row>
    <row r="4186" spans="1:15">
      <c r="A4186" s="385">
        <v>42013</v>
      </c>
      <c r="B4186" s="383" t="s">
        <v>646</v>
      </c>
      <c r="C4186" s="383" t="s">
        <v>8</v>
      </c>
      <c r="D4186" s="383" t="s">
        <v>32</v>
      </c>
      <c r="E4186" s="383" t="s">
        <v>647</v>
      </c>
      <c r="F4186" s="383" t="s">
        <v>10</v>
      </c>
      <c r="G4186" s="384">
        <v>8071</v>
      </c>
      <c r="H4186" s="383" t="s">
        <v>747</v>
      </c>
      <c r="I4186" s="383" t="s">
        <v>786</v>
      </c>
      <c r="J4186" s="383" t="s">
        <v>617</v>
      </c>
      <c r="K4186" s="383" t="s">
        <v>618</v>
      </c>
      <c r="L4186" s="384">
        <v>9280</v>
      </c>
      <c r="M4186" s="383" t="s">
        <v>630</v>
      </c>
      <c r="N4186" s="383" t="s">
        <v>620</v>
      </c>
      <c r="O4186" s="383" t="s">
        <v>230</v>
      </c>
    </row>
    <row r="4187" spans="1:15">
      <c r="A4187" s="385">
        <v>42014</v>
      </c>
      <c r="B4187" s="383" t="s">
        <v>17</v>
      </c>
      <c r="C4187" s="383" t="s">
        <v>18</v>
      </c>
      <c r="D4187" s="383" t="s">
        <v>19</v>
      </c>
      <c r="E4187" s="383" t="s">
        <v>668</v>
      </c>
      <c r="F4187" s="383" t="s">
        <v>10</v>
      </c>
      <c r="G4187" s="384">
        <v>750</v>
      </c>
      <c r="H4187" s="383" t="s">
        <v>724</v>
      </c>
      <c r="I4187" s="383" t="s">
        <v>725</v>
      </c>
      <c r="J4187" s="383" t="s">
        <v>617</v>
      </c>
      <c r="K4187" s="383" t="s">
        <v>618</v>
      </c>
      <c r="L4187" s="384">
        <v>9280</v>
      </c>
      <c r="M4187" s="383" t="s">
        <v>630</v>
      </c>
      <c r="N4187" s="383" t="s">
        <v>620</v>
      </c>
      <c r="O4187" s="383" t="s">
        <v>230</v>
      </c>
    </row>
    <row r="4188" spans="1:15">
      <c r="A4188" s="385">
        <v>42015</v>
      </c>
      <c r="B4188" s="383" t="s">
        <v>17</v>
      </c>
      <c r="C4188" s="383" t="s">
        <v>18</v>
      </c>
      <c r="D4188" s="383" t="s">
        <v>19</v>
      </c>
      <c r="E4188" s="383" t="s">
        <v>668</v>
      </c>
      <c r="F4188" s="383" t="s">
        <v>10</v>
      </c>
      <c r="G4188" s="384">
        <v>750</v>
      </c>
      <c r="H4188" s="383" t="s">
        <v>724</v>
      </c>
      <c r="I4188" s="383" t="s">
        <v>725</v>
      </c>
      <c r="J4188" s="383" t="s">
        <v>617</v>
      </c>
      <c r="K4188" s="383" t="s">
        <v>618</v>
      </c>
      <c r="L4188" s="384">
        <v>9280</v>
      </c>
      <c r="M4188" s="383" t="s">
        <v>630</v>
      </c>
      <c r="N4188" s="383" t="s">
        <v>620</v>
      </c>
      <c r="O4188" s="383" t="s">
        <v>230</v>
      </c>
    </row>
    <row r="4189" spans="1:15">
      <c r="A4189" s="385">
        <v>42016</v>
      </c>
      <c r="B4189" s="383" t="s">
        <v>17</v>
      </c>
      <c r="C4189" s="383" t="s">
        <v>18</v>
      </c>
      <c r="D4189" s="383" t="s">
        <v>19</v>
      </c>
      <c r="E4189" s="383" t="s">
        <v>668</v>
      </c>
      <c r="F4189" s="383" t="s">
        <v>10</v>
      </c>
      <c r="G4189" s="384">
        <v>750</v>
      </c>
      <c r="H4189" s="383" t="s">
        <v>724</v>
      </c>
      <c r="I4189" s="383" t="s">
        <v>725</v>
      </c>
      <c r="J4189" s="383" t="s">
        <v>617</v>
      </c>
      <c r="K4189" s="383" t="s">
        <v>618</v>
      </c>
      <c r="L4189" s="384">
        <v>9280</v>
      </c>
      <c r="M4189" s="383" t="s">
        <v>630</v>
      </c>
      <c r="N4189" s="383" t="s">
        <v>620</v>
      </c>
      <c r="O4189" s="383" t="s">
        <v>230</v>
      </c>
    </row>
    <row r="4190" spans="1:15">
      <c r="A4190" s="385">
        <v>42017</v>
      </c>
      <c r="B4190" s="383" t="s">
        <v>663</v>
      </c>
      <c r="C4190" s="383" t="s">
        <v>664</v>
      </c>
      <c r="D4190" s="383" t="s">
        <v>22</v>
      </c>
      <c r="E4190" s="383" t="s">
        <v>665</v>
      </c>
      <c r="F4190" s="383" t="s">
        <v>10</v>
      </c>
      <c r="G4190" s="384">
        <v>2800</v>
      </c>
      <c r="H4190" s="383" t="s">
        <v>704</v>
      </c>
      <c r="I4190" s="383" t="s">
        <v>722</v>
      </c>
      <c r="J4190" s="383" t="s">
        <v>617</v>
      </c>
      <c r="K4190" s="383" t="s">
        <v>618</v>
      </c>
      <c r="L4190" s="384">
        <v>9280</v>
      </c>
      <c r="M4190" s="383" t="s">
        <v>631</v>
      </c>
      <c r="N4190" s="383" t="s">
        <v>620</v>
      </c>
      <c r="O4190" s="383" t="s">
        <v>230</v>
      </c>
    </row>
    <row r="4191" spans="1:15">
      <c r="A4191" s="385">
        <v>42018</v>
      </c>
      <c r="B4191" s="383" t="s">
        <v>17</v>
      </c>
      <c r="C4191" s="383" t="s">
        <v>18</v>
      </c>
      <c r="D4191" s="383" t="s">
        <v>19</v>
      </c>
      <c r="E4191" s="383" t="s">
        <v>668</v>
      </c>
      <c r="F4191" s="383" t="s">
        <v>10</v>
      </c>
      <c r="G4191" s="384">
        <v>1500</v>
      </c>
      <c r="H4191" s="383" t="s">
        <v>724</v>
      </c>
      <c r="I4191" s="383" t="s">
        <v>725</v>
      </c>
      <c r="J4191" s="383" t="s">
        <v>617</v>
      </c>
      <c r="K4191" s="383" t="s">
        <v>618</v>
      </c>
      <c r="L4191" s="384">
        <v>9804</v>
      </c>
      <c r="M4191" s="383" t="s">
        <v>631</v>
      </c>
      <c r="N4191" s="383" t="s">
        <v>620</v>
      </c>
      <c r="O4191" s="383" t="s">
        <v>230</v>
      </c>
    </row>
    <row r="4192" spans="1:15">
      <c r="A4192" s="385">
        <v>42019</v>
      </c>
      <c r="B4192" s="383" t="s">
        <v>663</v>
      </c>
      <c r="C4192" s="383" t="s">
        <v>664</v>
      </c>
      <c r="D4192" s="383" t="s">
        <v>22</v>
      </c>
      <c r="E4192" s="383" t="s">
        <v>665</v>
      </c>
      <c r="F4192" s="383" t="s">
        <v>10</v>
      </c>
      <c r="G4192" s="384">
        <v>2150</v>
      </c>
      <c r="H4192" s="383" t="s">
        <v>704</v>
      </c>
      <c r="I4192" s="383" t="s">
        <v>721</v>
      </c>
      <c r="J4192" s="383" t="s">
        <v>617</v>
      </c>
      <c r="K4192" s="383" t="s">
        <v>618</v>
      </c>
      <c r="L4192" s="384">
        <v>11627</v>
      </c>
      <c r="M4192" s="383" t="s">
        <v>631</v>
      </c>
      <c r="N4192" s="383" t="s">
        <v>620</v>
      </c>
      <c r="O4192" s="383" t="s">
        <v>230</v>
      </c>
    </row>
    <row r="4193" spans="1:15">
      <c r="A4193" s="385">
        <v>42020</v>
      </c>
      <c r="B4193" s="383" t="s">
        <v>11</v>
      </c>
      <c r="C4193" s="383" t="s">
        <v>12</v>
      </c>
      <c r="D4193" s="383" t="s">
        <v>13</v>
      </c>
      <c r="E4193" s="383" t="s">
        <v>678</v>
      </c>
      <c r="F4193" s="383" t="s">
        <v>10</v>
      </c>
      <c r="G4193" s="384">
        <v>247</v>
      </c>
      <c r="H4193" s="383" t="s">
        <v>730</v>
      </c>
      <c r="I4193" s="383" t="s">
        <v>731</v>
      </c>
      <c r="J4193" s="383" t="s">
        <v>617</v>
      </c>
      <c r="K4193" s="383" t="s">
        <v>618</v>
      </c>
      <c r="L4193" s="384">
        <v>12650</v>
      </c>
      <c r="M4193" s="383" t="s">
        <v>631</v>
      </c>
      <c r="N4193" s="383" t="s">
        <v>620</v>
      </c>
      <c r="O4193" s="383" t="s">
        <v>230</v>
      </c>
    </row>
    <row r="4194" spans="1:15">
      <c r="A4194" s="385">
        <v>42021</v>
      </c>
      <c r="B4194" s="383" t="s">
        <v>663</v>
      </c>
      <c r="C4194" s="383" t="s">
        <v>664</v>
      </c>
      <c r="D4194" s="383" t="s">
        <v>22</v>
      </c>
      <c r="E4194" s="383" t="s">
        <v>665</v>
      </c>
      <c r="F4194" s="383" t="s">
        <v>10</v>
      </c>
      <c r="G4194" s="384">
        <v>2150</v>
      </c>
      <c r="H4194" s="383" t="s">
        <v>704</v>
      </c>
      <c r="I4194" s="383" t="s">
        <v>721</v>
      </c>
      <c r="J4194" s="383" t="s">
        <v>617</v>
      </c>
      <c r="K4194" s="383" t="s">
        <v>618</v>
      </c>
      <c r="L4194" s="384">
        <v>12650</v>
      </c>
      <c r="M4194" s="383" t="s">
        <v>632</v>
      </c>
      <c r="N4194" s="383" t="s">
        <v>620</v>
      </c>
      <c r="O4194" s="383" t="s">
        <v>230</v>
      </c>
    </row>
    <row r="4195" spans="1:15">
      <c r="A4195" s="385">
        <v>42022</v>
      </c>
      <c r="B4195" s="383" t="s">
        <v>21</v>
      </c>
      <c r="C4195" s="383" t="s">
        <v>12</v>
      </c>
      <c r="D4195" s="383" t="s">
        <v>22</v>
      </c>
      <c r="E4195" s="383" t="s">
        <v>658</v>
      </c>
      <c r="F4195" s="383" t="s">
        <v>10</v>
      </c>
      <c r="G4195" s="384">
        <v>2150</v>
      </c>
      <c r="H4195" s="383" t="s">
        <v>704</v>
      </c>
      <c r="I4195" s="383" t="s">
        <v>721</v>
      </c>
      <c r="J4195" s="383" t="s">
        <v>617</v>
      </c>
      <c r="K4195" s="383" t="s">
        <v>618</v>
      </c>
      <c r="L4195" s="384">
        <v>12650</v>
      </c>
      <c r="M4195" s="383" t="s">
        <v>632</v>
      </c>
      <c r="N4195" s="383" t="s">
        <v>620</v>
      </c>
      <c r="O4195" s="383" t="s">
        <v>230</v>
      </c>
    </row>
    <row r="4196" spans="1:15">
      <c r="A4196" s="385">
        <v>42023</v>
      </c>
      <c r="B4196" s="383" t="s">
        <v>663</v>
      </c>
      <c r="C4196" s="383" t="s">
        <v>664</v>
      </c>
      <c r="D4196" s="383" t="s">
        <v>22</v>
      </c>
      <c r="E4196" s="383" t="s">
        <v>665</v>
      </c>
      <c r="F4196" s="383" t="s">
        <v>10</v>
      </c>
      <c r="G4196" s="384">
        <v>2150</v>
      </c>
      <c r="H4196" s="383" t="s">
        <v>704</v>
      </c>
      <c r="I4196" s="383" t="s">
        <v>721</v>
      </c>
      <c r="J4196" s="383" t="s">
        <v>617</v>
      </c>
      <c r="K4196" s="383" t="s">
        <v>618</v>
      </c>
      <c r="L4196" s="384">
        <v>12650</v>
      </c>
      <c r="M4196" s="383" t="s">
        <v>632</v>
      </c>
      <c r="N4196" s="383" t="s">
        <v>620</v>
      </c>
      <c r="O4196" s="383" t="s">
        <v>230</v>
      </c>
    </row>
    <row r="4197" spans="1:15">
      <c r="A4197" s="385">
        <v>42024</v>
      </c>
      <c r="B4197" s="383" t="s">
        <v>663</v>
      </c>
      <c r="C4197" s="383" t="s">
        <v>664</v>
      </c>
      <c r="D4197" s="383" t="s">
        <v>22</v>
      </c>
      <c r="E4197" s="383" t="s">
        <v>665</v>
      </c>
      <c r="F4197" s="383" t="s">
        <v>10</v>
      </c>
      <c r="G4197" s="384">
        <v>2150</v>
      </c>
      <c r="H4197" s="383" t="s">
        <v>704</v>
      </c>
      <c r="I4197" s="383" t="s">
        <v>721</v>
      </c>
      <c r="J4197" s="383" t="s">
        <v>617</v>
      </c>
      <c r="K4197" s="383" t="s">
        <v>618</v>
      </c>
      <c r="L4197" s="384">
        <v>12775</v>
      </c>
      <c r="M4197" s="383" t="s">
        <v>633</v>
      </c>
      <c r="N4197" s="383" t="s">
        <v>620</v>
      </c>
      <c r="O4197" s="383" t="s">
        <v>230</v>
      </c>
    </row>
    <row r="4198" spans="1:15">
      <c r="A4198" s="385">
        <v>42025</v>
      </c>
      <c r="B4198" s="383" t="s">
        <v>663</v>
      </c>
      <c r="C4198" s="383" t="s">
        <v>664</v>
      </c>
      <c r="D4198" s="383" t="s">
        <v>22</v>
      </c>
      <c r="E4198" s="383" t="s">
        <v>665</v>
      </c>
      <c r="F4198" s="383" t="s">
        <v>10</v>
      </c>
      <c r="G4198" s="384">
        <v>2150</v>
      </c>
      <c r="H4198" s="383" t="s">
        <v>704</v>
      </c>
      <c r="I4198" s="383" t="s">
        <v>721</v>
      </c>
      <c r="J4198" s="383" t="s">
        <v>617</v>
      </c>
      <c r="K4198" s="383" t="s">
        <v>618</v>
      </c>
      <c r="L4198" s="384">
        <v>14695</v>
      </c>
      <c r="M4198" s="383" t="s">
        <v>633</v>
      </c>
      <c r="N4198" s="383" t="s">
        <v>620</v>
      </c>
      <c r="O4198" s="383" t="s">
        <v>230</v>
      </c>
    </row>
    <row r="4199" spans="1:15">
      <c r="A4199" s="385">
        <v>42026</v>
      </c>
      <c r="B4199" s="383" t="s">
        <v>663</v>
      </c>
      <c r="C4199" s="383" t="s">
        <v>664</v>
      </c>
      <c r="D4199" s="383" t="s">
        <v>22</v>
      </c>
      <c r="E4199" s="383" t="s">
        <v>665</v>
      </c>
      <c r="F4199" s="383" t="s">
        <v>10</v>
      </c>
      <c r="G4199" s="384">
        <v>2150</v>
      </c>
      <c r="H4199" s="383" t="s">
        <v>704</v>
      </c>
      <c r="I4199" s="383" t="s">
        <v>721</v>
      </c>
      <c r="J4199" s="383" t="s">
        <v>617</v>
      </c>
      <c r="K4199" s="383" t="s">
        <v>618</v>
      </c>
      <c r="L4199" s="384">
        <v>15922</v>
      </c>
      <c r="M4199" s="383" t="s">
        <v>633</v>
      </c>
      <c r="N4199" s="383" t="s">
        <v>620</v>
      </c>
      <c r="O4199" s="383" t="s">
        <v>230</v>
      </c>
    </row>
    <row r="4200" spans="1:15">
      <c r="A4200" s="385">
        <v>42027</v>
      </c>
      <c r="B4200" s="383" t="s">
        <v>663</v>
      </c>
      <c r="C4200" s="383" t="s">
        <v>664</v>
      </c>
      <c r="D4200" s="383" t="s">
        <v>22</v>
      </c>
      <c r="E4200" s="383" t="s">
        <v>665</v>
      </c>
      <c r="F4200" s="383" t="s">
        <v>10</v>
      </c>
      <c r="G4200" s="384">
        <v>2150</v>
      </c>
      <c r="H4200" s="383" t="s">
        <v>704</v>
      </c>
      <c r="I4200" s="383" t="s">
        <v>721</v>
      </c>
      <c r="J4200" s="383" t="s">
        <v>617</v>
      </c>
      <c r="K4200" s="383" t="s">
        <v>618</v>
      </c>
      <c r="L4200" s="384">
        <v>17245</v>
      </c>
      <c r="M4200" s="383" t="s">
        <v>633</v>
      </c>
      <c r="N4200" s="383" t="s">
        <v>620</v>
      </c>
      <c r="O4200" s="383" t="s">
        <v>230</v>
      </c>
    </row>
    <row r="4201" spans="1:15">
      <c r="A4201" s="385">
        <v>42028</v>
      </c>
      <c r="B4201" s="383" t="s">
        <v>663</v>
      </c>
      <c r="C4201" s="383" t="s">
        <v>664</v>
      </c>
      <c r="D4201" s="383" t="s">
        <v>22</v>
      </c>
      <c r="E4201" s="383" t="s">
        <v>665</v>
      </c>
      <c r="F4201" s="383" t="s">
        <v>10</v>
      </c>
      <c r="G4201" s="384">
        <v>2150</v>
      </c>
      <c r="H4201" s="383" t="s">
        <v>704</v>
      </c>
      <c r="I4201" s="383" t="s">
        <v>721</v>
      </c>
      <c r="J4201" s="383" t="s">
        <v>617</v>
      </c>
      <c r="K4201" s="383" t="s">
        <v>618</v>
      </c>
      <c r="L4201" s="384">
        <v>18650</v>
      </c>
      <c r="M4201" s="383" t="s">
        <v>633</v>
      </c>
      <c r="N4201" s="383" t="s">
        <v>620</v>
      </c>
      <c r="O4201" s="383" t="s">
        <v>230</v>
      </c>
    </row>
    <row r="4202" spans="1:15">
      <c r="A4202" s="385">
        <v>42029</v>
      </c>
      <c r="B4202" s="383" t="s">
        <v>663</v>
      </c>
      <c r="C4202" s="383" t="s">
        <v>664</v>
      </c>
      <c r="D4202" s="383" t="s">
        <v>22</v>
      </c>
      <c r="E4202" s="383" t="s">
        <v>665</v>
      </c>
      <c r="F4202" s="383" t="s">
        <v>10</v>
      </c>
      <c r="G4202" s="384">
        <v>2150</v>
      </c>
      <c r="H4202" s="383" t="s">
        <v>704</v>
      </c>
      <c r="I4202" s="383" t="s">
        <v>721</v>
      </c>
      <c r="J4202" s="383" t="s">
        <v>617</v>
      </c>
      <c r="K4202" s="383" t="s">
        <v>618</v>
      </c>
      <c r="L4202" s="384">
        <v>18650</v>
      </c>
      <c r="M4202" s="383" t="s">
        <v>633</v>
      </c>
      <c r="N4202" s="383" t="s">
        <v>620</v>
      </c>
      <c r="O4202" s="383" t="s">
        <v>230</v>
      </c>
    </row>
    <row r="4203" spans="1:15">
      <c r="A4203" s="385">
        <v>42030</v>
      </c>
      <c r="B4203" s="383" t="s">
        <v>663</v>
      </c>
      <c r="C4203" s="383" t="s">
        <v>664</v>
      </c>
      <c r="D4203" s="383" t="s">
        <v>22</v>
      </c>
      <c r="E4203" s="383" t="s">
        <v>665</v>
      </c>
      <c r="F4203" s="383" t="s">
        <v>10</v>
      </c>
      <c r="G4203" s="384">
        <v>2150</v>
      </c>
      <c r="H4203" s="383" t="s">
        <v>704</v>
      </c>
      <c r="I4203" s="383" t="s">
        <v>721</v>
      </c>
      <c r="J4203" s="383" t="s">
        <v>617</v>
      </c>
      <c r="K4203" s="383" t="s">
        <v>618</v>
      </c>
      <c r="L4203" s="384">
        <v>18650</v>
      </c>
      <c r="M4203" s="383" t="s">
        <v>634</v>
      </c>
      <c r="N4203" s="383" t="s">
        <v>620</v>
      </c>
      <c r="O4203" s="383" t="s">
        <v>230</v>
      </c>
    </row>
    <row r="4204" spans="1:15">
      <c r="A4204" s="385">
        <v>42031</v>
      </c>
      <c r="B4204" s="383" t="s">
        <v>663</v>
      </c>
      <c r="C4204" s="383" t="s">
        <v>664</v>
      </c>
      <c r="D4204" s="383" t="s">
        <v>22</v>
      </c>
      <c r="E4204" s="383" t="s">
        <v>665</v>
      </c>
      <c r="F4204" s="383" t="s">
        <v>10</v>
      </c>
      <c r="G4204" s="384">
        <v>2150</v>
      </c>
      <c r="H4204" s="383" t="s">
        <v>704</v>
      </c>
      <c r="I4204" s="383" t="s">
        <v>721</v>
      </c>
      <c r="J4204" s="383" t="s">
        <v>617</v>
      </c>
      <c r="K4204" s="383" t="s">
        <v>618</v>
      </c>
      <c r="L4204" s="384">
        <v>18650</v>
      </c>
      <c r="M4204" s="383" t="s">
        <v>634</v>
      </c>
      <c r="N4204" s="383" t="s">
        <v>620</v>
      </c>
      <c r="O4204" s="383" t="s">
        <v>230</v>
      </c>
    </row>
    <row r="4205" spans="1:15">
      <c r="A4205" s="385">
        <v>42032</v>
      </c>
      <c r="B4205" s="383" t="s">
        <v>663</v>
      </c>
      <c r="C4205" s="383" t="s">
        <v>664</v>
      </c>
      <c r="D4205" s="383" t="s">
        <v>22</v>
      </c>
      <c r="E4205" s="383" t="s">
        <v>665</v>
      </c>
      <c r="F4205" s="383" t="s">
        <v>10</v>
      </c>
      <c r="G4205" s="384">
        <v>2150</v>
      </c>
      <c r="H4205" s="383" t="s">
        <v>704</v>
      </c>
      <c r="I4205" s="383" t="s">
        <v>721</v>
      </c>
      <c r="J4205" s="383" t="s">
        <v>617</v>
      </c>
      <c r="K4205" s="383" t="s">
        <v>618</v>
      </c>
      <c r="L4205" s="384">
        <v>18650</v>
      </c>
      <c r="M4205" s="383" t="s">
        <v>634</v>
      </c>
      <c r="N4205" s="383" t="s">
        <v>620</v>
      </c>
      <c r="O4205" s="383" t="s">
        <v>230</v>
      </c>
    </row>
    <row r="4206" spans="1:15">
      <c r="A4206" s="385">
        <v>42033</v>
      </c>
      <c r="B4206" s="383" t="s">
        <v>663</v>
      </c>
      <c r="C4206" s="383" t="s">
        <v>664</v>
      </c>
      <c r="D4206" s="383" t="s">
        <v>22</v>
      </c>
      <c r="E4206" s="383" t="s">
        <v>665</v>
      </c>
      <c r="F4206" s="383" t="s">
        <v>10</v>
      </c>
      <c r="G4206" s="384">
        <v>2150</v>
      </c>
      <c r="H4206" s="383" t="s">
        <v>704</v>
      </c>
      <c r="I4206" s="383" t="s">
        <v>721</v>
      </c>
      <c r="J4206" s="383" t="s">
        <v>617</v>
      </c>
      <c r="K4206" s="383" t="s">
        <v>618</v>
      </c>
      <c r="L4206" s="384">
        <v>18650</v>
      </c>
      <c r="M4206" s="383" t="s">
        <v>634</v>
      </c>
      <c r="N4206" s="383" t="s">
        <v>620</v>
      </c>
      <c r="O4206" s="383" t="s">
        <v>230</v>
      </c>
    </row>
    <row r="4207" spans="1:15">
      <c r="A4207" s="385">
        <v>42035</v>
      </c>
      <c r="B4207" s="383" t="s">
        <v>663</v>
      </c>
      <c r="C4207" s="383" t="s">
        <v>664</v>
      </c>
      <c r="D4207" s="383" t="s">
        <v>22</v>
      </c>
      <c r="E4207" s="383" t="s">
        <v>665</v>
      </c>
      <c r="F4207" s="383" t="s">
        <v>10</v>
      </c>
      <c r="G4207" s="384">
        <v>2150</v>
      </c>
      <c r="H4207" s="383" t="s">
        <v>704</v>
      </c>
      <c r="I4207" s="383" t="s">
        <v>721</v>
      </c>
      <c r="J4207" s="383" t="s">
        <v>617</v>
      </c>
      <c r="K4207" s="383" t="s">
        <v>618</v>
      </c>
      <c r="L4207" s="384">
        <v>18650</v>
      </c>
      <c r="M4207" s="383" t="s">
        <v>634</v>
      </c>
      <c r="N4207" s="383" t="s">
        <v>620</v>
      </c>
      <c r="O4207" s="383" t="s">
        <v>230</v>
      </c>
    </row>
    <row r="4208" spans="1:15">
      <c r="A4208" s="385">
        <v>42036</v>
      </c>
      <c r="B4208" s="383" t="s">
        <v>663</v>
      </c>
      <c r="C4208" s="383" t="s">
        <v>664</v>
      </c>
      <c r="D4208" s="383" t="s">
        <v>22</v>
      </c>
      <c r="E4208" s="383" t="s">
        <v>665</v>
      </c>
      <c r="F4208" s="383" t="s">
        <v>10</v>
      </c>
      <c r="G4208" s="384">
        <v>2150</v>
      </c>
      <c r="H4208" s="383" t="s">
        <v>704</v>
      </c>
      <c r="I4208" s="383" t="s">
        <v>721</v>
      </c>
      <c r="J4208" s="383" t="s">
        <v>617</v>
      </c>
      <c r="K4208" s="383" t="s">
        <v>618</v>
      </c>
      <c r="L4208" s="384">
        <v>18660</v>
      </c>
      <c r="M4208" s="383" t="s">
        <v>634</v>
      </c>
      <c r="N4208" s="383" t="s">
        <v>620</v>
      </c>
      <c r="O4208" s="383" t="s">
        <v>230</v>
      </c>
    </row>
    <row r="4209" spans="1:15">
      <c r="A4209" s="385">
        <v>42037</v>
      </c>
      <c r="B4209" s="383" t="s">
        <v>663</v>
      </c>
      <c r="C4209" s="383" t="s">
        <v>664</v>
      </c>
      <c r="D4209" s="383" t="s">
        <v>22</v>
      </c>
      <c r="E4209" s="383" t="s">
        <v>665</v>
      </c>
      <c r="F4209" s="383" t="s">
        <v>10</v>
      </c>
      <c r="G4209" s="384">
        <v>2150</v>
      </c>
      <c r="H4209" s="383" t="s">
        <v>704</v>
      </c>
      <c r="I4209" s="383" t="s">
        <v>721</v>
      </c>
      <c r="J4209" s="383" t="s">
        <v>617</v>
      </c>
      <c r="K4209" s="383" t="s">
        <v>618</v>
      </c>
      <c r="L4209" s="384">
        <v>18660</v>
      </c>
      <c r="M4209" s="383" t="s">
        <v>634</v>
      </c>
      <c r="N4209" s="383" t="s">
        <v>620</v>
      </c>
      <c r="O4209" s="383" t="s">
        <v>230</v>
      </c>
    </row>
    <row r="4210" spans="1:15">
      <c r="A4210" s="385">
        <v>42038</v>
      </c>
      <c r="B4210" s="383" t="s">
        <v>646</v>
      </c>
      <c r="C4210" s="383" t="s">
        <v>8</v>
      </c>
      <c r="D4210" s="383" t="s">
        <v>32</v>
      </c>
      <c r="E4210" s="383" t="s">
        <v>647</v>
      </c>
      <c r="F4210" s="383" t="s">
        <v>10</v>
      </c>
      <c r="G4210" s="384">
        <v>4416</v>
      </c>
      <c r="H4210" s="383" t="s">
        <v>747</v>
      </c>
      <c r="I4210" s="383" t="s">
        <v>748</v>
      </c>
      <c r="J4210" s="383" t="s">
        <v>617</v>
      </c>
      <c r="K4210" s="383" t="s">
        <v>618</v>
      </c>
      <c r="L4210" s="384">
        <v>18660</v>
      </c>
      <c r="M4210" s="383" t="s">
        <v>634</v>
      </c>
      <c r="N4210" s="383" t="s">
        <v>620</v>
      </c>
      <c r="O4210" s="383" t="s">
        <v>230</v>
      </c>
    </row>
    <row r="4211" spans="1:15">
      <c r="A4211" s="385">
        <v>42039</v>
      </c>
      <c r="B4211" s="383" t="s">
        <v>663</v>
      </c>
      <c r="C4211" s="383" t="s">
        <v>664</v>
      </c>
      <c r="D4211" s="383" t="s">
        <v>22</v>
      </c>
      <c r="E4211" s="383" t="s">
        <v>665</v>
      </c>
      <c r="F4211" s="383" t="s">
        <v>10</v>
      </c>
      <c r="G4211" s="384">
        <v>2150</v>
      </c>
      <c r="H4211" s="383" t="s">
        <v>704</v>
      </c>
      <c r="I4211" s="383" t="s">
        <v>721</v>
      </c>
      <c r="J4211" s="383" t="s">
        <v>617</v>
      </c>
      <c r="K4211" s="383" t="s">
        <v>618</v>
      </c>
      <c r="L4211" s="384">
        <v>18660</v>
      </c>
      <c r="M4211" s="383" t="s">
        <v>634</v>
      </c>
      <c r="N4211" s="383" t="s">
        <v>620</v>
      </c>
      <c r="O4211" s="383" t="s">
        <v>230</v>
      </c>
    </row>
    <row r="4212" spans="1:15">
      <c r="A4212" s="385">
        <v>42040</v>
      </c>
      <c r="B4212" s="383" t="s">
        <v>663</v>
      </c>
      <c r="C4212" s="383" t="s">
        <v>664</v>
      </c>
      <c r="D4212" s="383" t="s">
        <v>22</v>
      </c>
      <c r="E4212" s="383" t="s">
        <v>665</v>
      </c>
      <c r="F4212" s="383" t="s">
        <v>10</v>
      </c>
      <c r="G4212" s="384">
        <v>2150</v>
      </c>
      <c r="H4212" s="383" t="s">
        <v>704</v>
      </c>
      <c r="I4212" s="383" t="s">
        <v>721</v>
      </c>
      <c r="J4212" s="383" t="s">
        <v>617</v>
      </c>
      <c r="K4212" s="383" t="s">
        <v>618</v>
      </c>
      <c r="L4212" s="384">
        <v>18761</v>
      </c>
      <c r="M4212" s="383" t="s">
        <v>635</v>
      </c>
      <c r="N4212" s="383" t="s">
        <v>620</v>
      </c>
      <c r="O4212" s="383" t="s">
        <v>230</v>
      </c>
    </row>
    <row r="4213" spans="1:15">
      <c r="A4213" s="385">
        <v>42041</v>
      </c>
      <c r="B4213" s="383" t="s">
        <v>663</v>
      </c>
      <c r="C4213" s="383" t="s">
        <v>664</v>
      </c>
      <c r="D4213" s="383" t="s">
        <v>22</v>
      </c>
      <c r="E4213" s="383" t="s">
        <v>665</v>
      </c>
      <c r="F4213" s="383" t="s">
        <v>10</v>
      </c>
      <c r="G4213" s="384">
        <v>2150</v>
      </c>
      <c r="H4213" s="383" t="s">
        <v>704</v>
      </c>
      <c r="I4213" s="383" t="s">
        <v>721</v>
      </c>
      <c r="J4213" s="383" t="s">
        <v>617</v>
      </c>
      <c r="K4213" s="383" t="s">
        <v>618</v>
      </c>
      <c r="L4213" s="384">
        <v>18761</v>
      </c>
      <c r="M4213" s="383" t="s">
        <v>635</v>
      </c>
      <c r="N4213" s="383" t="s">
        <v>620</v>
      </c>
      <c r="O4213" s="383" t="s">
        <v>230</v>
      </c>
    </row>
    <row r="4214" spans="1:15">
      <c r="A4214" s="385">
        <v>42042</v>
      </c>
      <c r="B4214" s="383" t="s">
        <v>663</v>
      </c>
      <c r="C4214" s="383" t="s">
        <v>664</v>
      </c>
      <c r="D4214" s="383" t="s">
        <v>22</v>
      </c>
      <c r="E4214" s="383" t="s">
        <v>665</v>
      </c>
      <c r="F4214" s="383" t="s">
        <v>10</v>
      </c>
      <c r="G4214" s="384">
        <v>2150</v>
      </c>
      <c r="H4214" s="383" t="s">
        <v>704</v>
      </c>
      <c r="I4214" s="383" t="s">
        <v>721</v>
      </c>
      <c r="J4214" s="383" t="s">
        <v>617</v>
      </c>
      <c r="K4214" s="383" t="s">
        <v>618</v>
      </c>
      <c r="L4214" s="384">
        <v>18800</v>
      </c>
      <c r="M4214" s="383" t="s">
        <v>635</v>
      </c>
      <c r="N4214" s="383" t="s">
        <v>620</v>
      </c>
      <c r="O4214" s="383" t="s">
        <v>230</v>
      </c>
    </row>
    <row r="4215" spans="1:15">
      <c r="A4215" s="385">
        <v>42043</v>
      </c>
      <c r="B4215" s="383" t="s">
        <v>663</v>
      </c>
      <c r="C4215" s="383" t="s">
        <v>664</v>
      </c>
      <c r="D4215" s="383" t="s">
        <v>22</v>
      </c>
      <c r="E4215" s="383" t="s">
        <v>665</v>
      </c>
      <c r="F4215" s="383" t="s">
        <v>10</v>
      </c>
      <c r="G4215" s="384">
        <v>2150</v>
      </c>
      <c r="H4215" s="383" t="s">
        <v>704</v>
      </c>
      <c r="I4215" s="383" t="s">
        <v>721</v>
      </c>
      <c r="J4215" s="383" t="s">
        <v>617</v>
      </c>
      <c r="K4215" s="383" t="s">
        <v>618</v>
      </c>
      <c r="L4215" s="384">
        <v>20258</v>
      </c>
      <c r="M4215" s="383" t="s">
        <v>635</v>
      </c>
      <c r="N4215" s="383" t="s">
        <v>620</v>
      </c>
      <c r="O4215" s="383" t="s">
        <v>230</v>
      </c>
    </row>
    <row r="4216" spans="1:15">
      <c r="A4216" s="385">
        <v>42044</v>
      </c>
      <c r="B4216" s="383" t="s">
        <v>663</v>
      </c>
      <c r="C4216" s="383" t="s">
        <v>664</v>
      </c>
      <c r="D4216" s="383" t="s">
        <v>22</v>
      </c>
      <c r="E4216" s="383" t="s">
        <v>665</v>
      </c>
      <c r="F4216" s="383" t="s">
        <v>10</v>
      </c>
      <c r="G4216" s="384">
        <v>2150</v>
      </c>
      <c r="H4216" s="383" t="s">
        <v>704</v>
      </c>
      <c r="I4216" s="383" t="s">
        <v>721</v>
      </c>
      <c r="J4216" s="383" t="s">
        <v>617</v>
      </c>
      <c r="K4216" s="383" t="s">
        <v>618</v>
      </c>
      <c r="L4216" s="384">
        <v>20833</v>
      </c>
      <c r="M4216" s="383" t="s">
        <v>635</v>
      </c>
      <c r="N4216" s="383" t="s">
        <v>620</v>
      </c>
      <c r="O4216" s="383" t="s">
        <v>230</v>
      </c>
    </row>
    <row r="4217" spans="1:15">
      <c r="A4217" s="385">
        <v>42045</v>
      </c>
      <c r="B4217" s="383" t="s">
        <v>663</v>
      </c>
      <c r="C4217" s="383" t="s">
        <v>664</v>
      </c>
      <c r="D4217" s="383" t="s">
        <v>22</v>
      </c>
      <c r="E4217" s="383" t="s">
        <v>665</v>
      </c>
      <c r="F4217" s="383" t="s">
        <v>10</v>
      </c>
      <c r="G4217" s="384">
        <v>2150</v>
      </c>
      <c r="H4217" s="383" t="s">
        <v>704</v>
      </c>
      <c r="I4217" s="383" t="s">
        <v>721</v>
      </c>
      <c r="J4217" s="383" t="s">
        <v>617</v>
      </c>
      <c r="K4217" s="383" t="s">
        <v>618</v>
      </c>
      <c r="L4217" s="384">
        <v>20833</v>
      </c>
      <c r="M4217" s="383" t="s">
        <v>635</v>
      </c>
      <c r="N4217" s="383" t="s">
        <v>620</v>
      </c>
      <c r="O4217" s="383" t="s">
        <v>230</v>
      </c>
    </row>
    <row r="4218" spans="1:15">
      <c r="A4218" s="385">
        <v>42047</v>
      </c>
      <c r="B4218" s="383" t="s">
        <v>663</v>
      </c>
      <c r="C4218" s="383" t="s">
        <v>664</v>
      </c>
      <c r="D4218" s="383" t="s">
        <v>22</v>
      </c>
      <c r="E4218" s="383" t="s">
        <v>665</v>
      </c>
      <c r="F4218" s="383" t="s">
        <v>10</v>
      </c>
      <c r="G4218" s="384">
        <v>2150</v>
      </c>
      <c r="H4218" s="383" t="s">
        <v>704</v>
      </c>
      <c r="I4218" s="383" t="s">
        <v>721</v>
      </c>
      <c r="J4218" s="383" t="s">
        <v>617</v>
      </c>
      <c r="K4218" s="383" t="s">
        <v>618</v>
      </c>
      <c r="L4218" s="384">
        <v>20833</v>
      </c>
      <c r="M4218" s="383" t="s">
        <v>635</v>
      </c>
      <c r="N4218" s="383" t="s">
        <v>620</v>
      </c>
      <c r="O4218" s="383" t="s">
        <v>230</v>
      </c>
    </row>
    <row r="4219" spans="1:15">
      <c r="A4219" s="385">
        <v>42048</v>
      </c>
      <c r="B4219" s="383" t="s">
        <v>663</v>
      </c>
      <c r="C4219" s="383" t="s">
        <v>664</v>
      </c>
      <c r="D4219" s="383" t="s">
        <v>22</v>
      </c>
      <c r="E4219" s="383" t="s">
        <v>665</v>
      </c>
      <c r="F4219" s="383" t="s">
        <v>10</v>
      </c>
      <c r="G4219" s="384">
        <v>2150</v>
      </c>
      <c r="H4219" s="383" t="s">
        <v>704</v>
      </c>
      <c r="I4219" s="383" t="s">
        <v>721</v>
      </c>
      <c r="J4219" s="383" t="s">
        <v>617</v>
      </c>
      <c r="K4219" s="383" t="s">
        <v>618</v>
      </c>
      <c r="L4219" s="384">
        <v>20833</v>
      </c>
      <c r="M4219" s="383" t="s">
        <v>635</v>
      </c>
      <c r="N4219" s="383" t="s">
        <v>620</v>
      </c>
      <c r="O4219" s="383" t="s">
        <v>230</v>
      </c>
    </row>
    <row r="4220" spans="1:15">
      <c r="A4220" s="385">
        <v>42049</v>
      </c>
      <c r="B4220" s="383" t="s">
        <v>663</v>
      </c>
      <c r="C4220" s="383" t="s">
        <v>664</v>
      </c>
      <c r="D4220" s="383" t="s">
        <v>22</v>
      </c>
      <c r="E4220" s="383" t="s">
        <v>665</v>
      </c>
      <c r="F4220" s="383" t="s">
        <v>10</v>
      </c>
      <c r="G4220" s="384">
        <v>2150</v>
      </c>
      <c r="H4220" s="383" t="s">
        <v>704</v>
      </c>
      <c r="I4220" s="383" t="s">
        <v>721</v>
      </c>
      <c r="J4220" s="383" t="s">
        <v>617</v>
      </c>
      <c r="K4220" s="383" t="s">
        <v>618</v>
      </c>
      <c r="L4220" s="384">
        <v>21180</v>
      </c>
      <c r="M4220" s="383" t="s">
        <v>635</v>
      </c>
      <c r="N4220" s="383" t="s">
        <v>620</v>
      </c>
      <c r="O4220" s="383" t="s">
        <v>230</v>
      </c>
    </row>
    <row r="4221" spans="1:15">
      <c r="A4221" s="385">
        <v>42050</v>
      </c>
      <c r="B4221" s="383" t="s">
        <v>663</v>
      </c>
      <c r="C4221" s="383" t="s">
        <v>664</v>
      </c>
      <c r="D4221" s="383" t="s">
        <v>22</v>
      </c>
      <c r="E4221" s="383" t="s">
        <v>665</v>
      </c>
      <c r="F4221" s="383" t="s">
        <v>10</v>
      </c>
      <c r="G4221" s="384">
        <v>2150</v>
      </c>
      <c r="H4221" s="383" t="s">
        <v>704</v>
      </c>
      <c r="I4221" s="383" t="s">
        <v>721</v>
      </c>
      <c r="J4221" s="383" t="s">
        <v>617</v>
      </c>
      <c r="K4221" s="383" t="s">
        <v>618</v>
      </c>
      <c r="L4221" s="384">
        <v>22680</v>
      </c>
      <c r="M4221" s="383" t="s">
        <v>635</v>
      </c>
      <c r="N4221" s="383" t="s">
        <v>620</v>
      </c>
      <c r="O4221" s="383" t="s">
        <v>230</v>
      </c>
    </row>
    <row r="4222" spans="1:15">
      <c r="A4222" s="385">
        <v>42051</v>
      </c>
      <c r="B4222" s="383" t="s">
        <v>663</v>
      </c>
      <c r="C4222" s="383" t="s">
        <v>664</v>
      </c>
      <c r="D4222" s="383" t="s">
        <v>22</v>
      </c>
      <c r="E4222" s="383" t="s">
        <v>665</v>
      </c>
      <c r="F4222" s="383" t="s">
        <v>10</v>
      </c>
      <c r="G4222" s="384">
        <v>2150</v>
      </c>
      <c r="H4222" s="383" t="s">
        <v>704</v>
      </c>
      <c r="I4222" s="383" t="s">
        <v>721</v>
      </c>
      <c r="J4222" s="383" t="s">
        <v>617</v>
      </c>
      <c r="K4222" s="383" t="s">
        <v>618</v>
      </c>
      <c r="L4222" s="384">
        <v>23171</v>
      </c>
      <c r="M4222" s="383" t="s">
        <v>635</v>
      </c>
      <c r="N4222" s="383" t="s">
        <v>620</v>
      </c>
      <c r="O4222" s="383" t="s">
        <v>230</v>
      </c>
    </row>
    <row r="4223" spans="1:15">
      <c r="A4223" s="385">
        <v>42052</v>
      </c>
      <c r="B4223" s="383" t="s">
        <v>663</v>
      </c>
      <c r="C4223" s="383" t="s">
        <v>664</v>
      </c>
      <c r="D4223" s="383" t="s">
        <v>22</v>
      </c>
      <c r="E4223" s="383" t="s">
        <v>665</v>
      </c>
      <c r="F4223" s="383" t="s">
        <v>10</v>
      </c>
      <c r="G4223" s="384">
        <v>2150</v>
      </c>
      <c r="H4223" s="383" t="s">
        <v>704</v>
      </c>
      <c r="I4223" s="383" t="s">
        <v>721</v>
      </c>
      <c r="J4223" s="383" t="s">
        <v>617</v>
      </c>
      <c r="K4223" s="383" t="s">
        <v>618</v>
      </c>
      <c r="L4223" s="384">
        <v>23171</v>
      </c>
      <c r="M4223" s="383" t="s">
        <v>636</v>
      </c>
      <c r="N4223" s="383" t="s">
        <v>620</v>
      </c>
      <c r="O4223" s="383" t="s">
        <v>230</v>
      </c>
    </row>
    <row r="4224" spans="1:15">
      <c r="A4224" s="385">
        <v>42053</v>
      </c>
      <c r="B4224" s="383" t="s">
        <v>663</v>
      </c>
      <c r="C4224" s="383" t="s">
        <v>664</v>
      </c>
      <c r="D4224" s="383" t="s">
        <v>22</v>
      </c>
      <c r="E4224" s="383" t="s">
        <v>665</v>
      </c>
      <c r="F4224" s="383" t="s">
        <v>10</v>
      </c>
      <c r="G4224" s="384">
        <v>2150</v>
      </c>
      <c r="H4224" s="383" t="s">
        <v>704</v>
      </c>
      <c r="I4224" s="383" t="s">
        <v>721</v>
      </c>
      <c r="J4224" s="383" t="s">
        <v>617</v>
      </c>
      <c r="K4224" s="383" t="s">
        <v>618</v>
      </c>
      <c r="L4224" s="384">
        <v>23171</v>
      </c>
      <c r="M4224" s="383" t="s">
        <v>636</v>
      </c>
      <c r="N4224" s="383" t="s">
        <v>620</v>
      </c>
      <c r="O4224" s="383" t="s">
        <v>230</v>
      </c>
    </row>
    <row r="4225" spans="1:15">
      <c r="A4225" s="385">
        <v>42054</v>
      </c>
      <c r="B4225" s="383" t="s">
        <v>663</v>
      </c>
      <c r="C4225" s="383" t="s">
        <v>664</v>
      </c>
      <c r="D4225" s="383" t="s">
        <v>22</v>
      </c>
      <c r="E4225" s="383" t="s">
        <v>665</v>
      </c>
      <c r="F4225" s="383" t="s">
        <v>10</v>
      </c>
      <c r="G4225" s="384">
        <v>2150</v>
      </c>
      <c r="H4225" s="383" t="s">
        <v>704</v>
      </c>
      <c r="I4225" s="383" t="s">
        <v>721</v>
      </c>
      <c r="J4225" s="383" t="s">
        <v>617</v>
      </c>
      <c r="K4225" s="383" t="s">
        <v>618</v>
      </c>
      <c r="L4225" s="384">
        <v>23171</v>
      </c>
      <c r="M4225" s="383" t="s">
        <v>636</v>
      </c>
      <c r="N4225" s="383" t="s">
        <v>620</v>
      </c>
      <c r="O4225" s="383" t="s">
        <v>230</v>
      </c>
    </row>
    <row r="4226" spans="1:15">
      <c r="A4226" s="385">
        <v>42055</v>
      </c>
      <c r="B4226" s="383" t="s">
        <v>663</v>
      </c>
      <c r="C4226" s="383" t="s">
        <v>664</v>
      </c>
      <c r="D4226" s="383" t="s">
        <v>22</v>
      </c>
      <c r="E4226" s="383" t="s">
        <v>665</v>
      </c>
      <c r="F4226" s="383" t="s">
        <v>10</v>
      </c>
      <c r="G4226" s="384">
        <v>2150</v>
      </c>
      <c r="H4226" s="383" t="s">
        <v>704</v>
      </c>
      <c r="I4226" s="383" t="s">
        <v>721</v>
      </c>
      <c r="J4226" s="383" t="s">
        <v>617</v>
      </c>
      <c r="K4226" s="383" t="s">
        <v>618</v>
      </c>
      <c r="L4226" s="384">
        <v>23171</v>
      </c>
      <c r="M4226" s="383" t="s">
        <v>636</v>
      </c>
      <c r="N4226" s="383" t="s">
        <v>620</v>
      </c>
      <c r="O4226" s="383" t="s">
        <v>230</v>
      </c>
    </row>
    <row r="4227" spans="1:15">
      <c r="A4227" s="385">
        <v>42056</v>
      </c>
      <c r="B4227" s="383" t="s">
        <v>663</v>
      </c>
      <c r="C4227" s="383" t="s">
        <v>664</v>
      </c>
      <c r="D4227" s="383" t="s">
        <v>22</v>
      </c>
      <c r="E4227" s="383" t="s">
        <v>665</v>
      </c>
      <c r="F4227" s="383" t="s">
        <v>10</v>
      </c>
      <c r="G4227" s="384">
        <v>2150</v>
      </c>
      <c r="H4227" s="383" t="s">
        <v>704</v>
      </c>
      <c r="I4227" s="383" t="s">
        <v>721</v>
      </c>
      <c r="J4227" s="383" t="s">
        <v>617</v>
      </c>
      <c r="K4227" s="383" t="s">
        <v>618</v>
      </c>
      <c r="L4227" s="384">
        <v>23171</v>
      </c>
      <c r="M4227" s="383" t="s">
        <v>637</v>
      </c>
      <c r="N4227" s="383" t="s">
        <v>620</v>
      </c>
      <c r="O4227" s="383" t="s">
        <v>230</v>
      </c>
    </row>
    <row r="4228" spans="1:15">
      <c r="A4228" s="385">
        <v>42057</v>
      </c>
      <c r="B4228" s="383" t="s">
        <v>663</v>
      </c>
      <c r="C4228" s="383" t="s">
        <v>664</v>
      </c>
      <c r="D4228" s="383" t="s">
        <v>22</v>
      </c>
      <c r="E4228" s="383" t="s">
        <v>665</v>
      </c>
      <c r="F4228" s="383" t="s">
        <v>10</v>
      </c>
      <c r="G4228" s="384">
        <v>2150</v>
      </c>
      <c r="H4228" s="383" t="s">
        <v>704</v>
      </c>
      <c r="I4228" s="383" t="s">
        <v>721</v>
      </c>
      <c r="J4228" s="383" t="s">
        <v>617</v>
      </c>
      <c r="K4228" s="383" t="s">
        <v>618</v>
      </c>
      <c r="L4228" s="384">
        <v>23171</v>
      </c>
      <c r="M4228" s="383" t="s">
        <v>637</v>
      </c>
      <c r="N4228" s="383" t="s">
        <v>620</v>
      </c>
      <c r="O4228" s="383" t="s">
        <v>230</v>
      </c>
    </row>
    <row r="4229" spans="1:15">
      <c r="A4229" s="385">
        <v>42058</v>
      </c>
      <c r="B4229" s="383" t="s">
        <v>663</v>
      </c>
      <c r="C4229" s="383" t="s">
        <v>664</v>
      </c>
      <c r="D4229" s="383" t="s">
        <v>22</v>
      </c>
      <c r="E4229" s="383" t="s">
        <v>665</v>
      </c>
      <c r="F4229" s="383" t="s">
        <v>10</v>
      </c>
      <c r="G4229" s="384">
        <v>2800</v>
      </c>
      <c r="H4229" s="383" t="s">
        <v>704</v>
      </c>
      <c r="I4229" s="383" t="s">
        <v>722</v>
      </c>
      <c r="J4229" s="383" t="s">
        <v>617</v>
      </c>
      <c r="K4229" s="383" t="s">
        <v>618</v>
      </c>
      <c r="L4229" s="384">
        <v>23171</v>
      </c>
      <c r="M4229" s="383" t="s">
        <v>637</v>
      </c>
      <c r="N4229" s="383" t="s">
        <v>620</v>
      </c>
      <c r="O4229" s="383" t="s">
        <v>230</v>
      </c>
    </row>
    <row r="4230" spans="1:15">
      <c r="A4230" s="385">
        <v>42059</v>
      </c>
      <c r="B4230" s="383" t="s">
        <v>663</v>
      </c>
      <c r="C4230" s="383" t="s">
        <v>664</v>
      </c>
      <c r="D4230" s="383" t="s">
        <v>22</v>
      </c>
      <c r="E4230" s="383" t="s">
        <v>665</v>
      </c>
      <c r="F4230" s="383" t="s">
        <v>10</v>
      </c>
      <c r="G4230" s="384">
        <v>2150</v>
      </c>
      <c r="H4230" s="383" t="s">
        <v>704</v>
      </c>
      <c r="I4230" s="383" t="s">
        <v>721</v>
      </c>
      <c r="J4230" s="383" t="s">
        <v>617</v>
      </c>
      <c r="K4230" s="383" t="s">
        <v>618</v>
      </c>
      <c r="L4230" s="384">
        <v>23171</v>
      </c>
      <c r="M4230" s="383" t="s">
        <v>637</v>
      </c>
      <c r="N4230" s="383" t="s">
        <v>620</v>
      </c>
      <c r="O4230" s="383" t="s">
        <v>230</v>
      </c>
    </row>
    <row r="4231" spans="1:15">
      <c r="A4231" s="385">
        <v>42060</v>
      </c>
      <c r="B4231" s="383" t="s">
        <v>663</v>
      </c>
      <c r="C4231" s="383" t="s">
        <v>664</v>
      </c>
      <c r="D4231" s="383" t="s">
        <v>22</v>
      </c>
      <c r="E4231" s="383" t="s">
        <v>665</v>
      </c>
      <c r="F4231" s="383" t="s">
        <v>10</v>
      </c>
      <c r="G4231" s="384">
        <v>2150</v>
      </c>
      <c r="H4231" s="383" t="s">
        <v>704</v>
      </c>
      <c r="I4231" s="383" t="s">
        <v>721</v>
      </c>
      <c r="J4231" s="383" t="s">
        <v>617</v>
      </c>
      <c r="K4231" s="383" t="s">
        <v>618</v>
      </c>
      <c r="L4231" s="384">
        <v>23171</v>
      </c>
      <c r="M4231" s="383" t="s">
        <v>637</v>
      </c>
      <c r="N4231" s="383" t="s">
        <v>620</v>
      </c>
      <c r="O4231" s="383" t="s">
        <v>230</v>
      </c>
    </row>
    <row r="4232" spans="1:15">
      <c r="A4232" s="385">
        <v>42061</v>
      </c>
      <c r="B4232" s="383" t="s">
        <v>663</v>
      </c>
      <c r="C4232" s="383" t="s">
        <v>664</v>
      </c>
      <c r="D4232" s="383" t="s">
        <v>22</v>
      </c>
      <c r="E4232" s="383" t="s">
        <v>665</v>
      </c>
      <c r="F4232" s="383" t="s">
        <v>10</v>
      </c>
      <c r="G4232" s="384">
        <v>2150</v>
      </c>
      <c r="H4232" s="383" t="s">
        <v>704</v>
      </c>
      <c r="I4232" s="383" t="s">
        <v>721</v>
      </c>
      <c r="J4232" s="383" t="s">
        <v>617</v>
      </c>
      <c r="K4232" s="383" t="s">
        <v>618</v>
      </c>
      <c r="L4232" s="384">
        <v>23171</v>
      </c>
      <c r="M4232" s="383" t="s">
        <v>637</v>
      </c>
      <c r="N4232" s="383" t="s">
        <v>620</v>
      </c>
      <c r="O4232" s="383" t="s">
        <v>230</v>
      </c>
    </row>
    <row r="4233" spans="1:15">
      <c r="A4233" s="385">
        <v>42062</v>
      </c>
      <c r="B4233" s="383" t="s">
        <v>663</v>
      </c>
      <c r="C4233" s="383" t="s">
        <v>664</v>
      </c>
      <c r="D4233" s="383" t="s">
        <v>22</v>
      </c>
      <c r="E4233" s="383" t="s">
        <v>665</v>
      </c>
      <c r="F4233" s="383" t="s">
        <v>10</v>
      </c>
      <c r="G4233" s="384">
        <v>2150</v>
      </c>
      <c r="H4233" s="383" t="s">
        <v>704</v>
      </c>
      <c r="I4233" s="383" t="s">
        <v>721</v>
      </c>
      <c r="J4233" s="383" t="s">
        <v>617</v>
      </c>
      <c r="K4233" s="383" t="s">
        <v>618</v>
      </c>
      <c r="L4233" s="384">
        <v>23171</v>
      </c>
      <c r="M4233" s="383" t="s">
        <v>637</v>
      </c>
      <c r="N4233" s="383" t="s">
        <v>620</v>
      </c>
      <c r="O4233" s="383" t="s">
        <v>230</v>
      </c>
    </row>
    <row r="4234" spans="1:15">
      <c r="A4234" s="385">
        <v>42063</v>
      </c>
      <c r="B4234" s="383" t="s">
        <v>663</v>
      </c>
      <c r="C4234" s="383" t="s">
        <v>664</v>
      </c>
      <c r="D4234" s="383" t="s">
        <v>22</v>
      </c>
      <c r="E4234" s="383" t="s">
        <v>665</v>
      </c>
      <c r="F4234" s="383" t="s">
        <v>10</v>
      </c>
      <c r="G4234" s="384">
        <v>2150</v>
      </c>
      <c r="H4234" s="383" t="s">
        <v>704</v>
      </c>
      <c r="I4234" s="383" t="s">
        <v>721</v>
      </c>
      <c r="J4234" s="383" t="s">
        <v>617</v>
      </c>
      <c r="K4234" s="383" t="s">
        <v>618</v>
      </c>
      <c r="L4234" s="384">
        <v>23242</v>
      </c>
      <c r="M4234" s="383" t="s">
        <v>638</v>
      </c>
      <c r="N4234" s="383" t="s">
        <v>620</v>
      </c>
      <c r="O4234" s="383" t="s">
        <v>230</v>
      </c>
    </row>
    <row r="4235" spans="1:15">
      <c r="A4235" s="385">
        <v>42064</v>
      </c>
      <c r="B4235" s="383" t="s">
        <v>663</v>
      </c>
      <c r="C4235" s="383" t="s">
        <v>664</v>
      </c>
      <c r="D4235" s="383" t="s">
        <v>22</v>
      </c>
      <c r="E4235" s="383" t="s">
        <v>665</v>
      </c>
      <c r="F4235" s="383" t="s">
        <v>10</v>
      </c>
      <c r="G4235" s="384">
        <v>2150</v>
      </c>
      <c r="H4235" s="383" t="s">
        <v>704</v>
      </c>
      <c r="I4235" s="383" t="s">
        <v>721</v>
      </c>
      <c r="J4235" s="383" t="s">
        <v>617</v>
      </c>
      <c r="K4235" s="383" t="s">
        <v>618</v>
      </c>
      <c r="L4235" s="384">
        <v>24188</v>
      </c>
      <c r="M4235" s="383" t="s">
        <v>638</v>
      </c>
      <c r="N4235" s="383" t="s">
        <v>620</v>
      </c>
      <c r="O4235" s="383" t="s">
        <v>230</v>
      </c>
    </row>
    <row r="4236" spans="1:15">
      <c r="A4236" s="385">
        <v>42065</v>
      </c>
      <c r="B4236" s="383" t="s">
        <v>663</v>
      </c>
      <c r="C4236" s="383" t="s">
        <v>664</v>
      </c>
      <c r="D4236" s="383" t="s">
        <v>22</v>
      </c>
      <c r="E4236" s="383" t="s">
        <v>665</v>
      </c>
      <c r="F4236" s="383" t="s">
        <v>10</v>
      </c>
      <c r="G4236" s="384">
        <v>2150</v>
      </c>
      <c r="H4236" s="383" t="s">
        <v>704</v>
      </c>
      <c r="I4236" s="383" t="s">
        <v>721</v>
      </c>
      <c r="J4236" s="383" t="s">
        <v>617</v>
      </c>
      <c r="K4236" s="383" t="s">
        <v>618</v>
      </c>
      <c r="L4236" s="384">
        <v>24376</v>
      </c>
      <c r="M4236" s="383" t="s">
        <v>638</v>
      </c>
      <c r="N4236" s="383" t="s">
        <v>620</v>
      </c>
      <c r="O4236" s="383" t="s">
        <v>230</v>
      </c>
    </row>
    <row r="4237" spans="1:15">
      <c r="A4237" s="385">
        <v>42066</v>
      </c>
      <c r="B4237" s="383" t="s">
        <v>663</v>
      </c>
      <c r="C4237" s="383" t="s">
        <v>664</v>
      </c>
      <c r="D4237" s="383" t="s">
        <v>22</v>
      </c>
      <c r="E4237" s="383" t="s">
        <v>665</v>
      </c>
      <c r="F4237" s="383" t="s">
        <v>10</v>
      </c>
      <c r="G4237" s="384">
        <v>2150</v>
      </c>
      <c r="H4237" s="383" t="s">
        <v>704</v>
      </c>
      <c r="I4237" s="383" t="s">
        <v>721</v>
      </c>
      <c r="J4237" s="383" t="s">
        <v>617</v>
      </c>
      <c r="K4237" s="383" t="s">
        <v>618</v>
      </c>
      <c r="L4237" s="384">
        <v>24376</v>
      </c>
      <c r="M4237" s="383" t="s">
        <v>638</v>
      </c>
      <c r="N4237" s="383" t="s">
        <v>620</v>
      </c>
      <c r="O4237" s="383" t="s">
        <v>230</v>
      </c>
    </row>
    <row r="4238" spans="1:15">
      <c r="A4238" s="385">
        <v>42067</v>
      </c>
      <c r="B4238" s="383" t="s">
        <v>663</v>
      </c>
      <c r="C4238" s="383" t="s">
        <v>664</v>
      </c>
      <c r="D4238" s="383" t="s">
        <v>22</v>
      </c>
      <c r="E4238" s="383" t="s">
        <v>665</v>
      </c>
      <c r="F4238" s="383" t="s">
        <v>10</v>
      </c>
      <c r="G4238" s="384">
        <v>2150</v>
      </c>
      <c r="H4238" s="383" t="s">
        <v>704</v>
      </c>
      <c r="I4238" s="383" t="s">
        <v>721</v>
      </c>
      <c r="J4238" s="383" t="s">
        <v>617</v>
      </c>
      <c r="K4238" s="383" t="s">
        <v>618</v>
      </c>
      <c r="L4238" s="384">
        <v>24394</v>
      </c>
      <c r="M4238" s="383" t="s">
        <v>638</v>
      </c>
      <c r="N4238" s="383" t="s">
        <v>620</v>
      </c>
      <c r="O4238" s="383" t="s">
        <v>230</v>
      </c>
    </row>
    <row r="4239" spans="1:15">
      <c r="A4239" s="385">
        <v>42068</v>
      </c>
      <c r="B4239" s="383" t="s">
        <v>663</v>
      </c>
      <c r="C4239" s="383" t="s">
        <v>664</v>
      </c>
      <c r="D4239" s="383" t="s">
        <v>22</v>
      </c>
      <c r="E4239" s="383" t="s">
        <v>665</v>
      </c>
      <c r="F4239" s="383" t="s">
        <v>10</v>
      </c>
      <c r="G4239" s="384">
        <v>2150</v>
      </c>
      <c r="H4239" s="383" t="s">
        <v>704</v>
      </c>
      <c r="I4239" s="383" t="s">
        <v>721</v>
      </c>
      <c r="J4239" s="383" t="s">
        <v>617</v>
      </c>
      <c r="K4239" s="383" t="s">
        <v>618</v>
      </c>
      <c r="L4239" s="384">
        <v>24965</v>
      </c>
      <c r="M4239" s="383" t="s">
        <v>638</v>
      </c>
      <c r="N4239" s="383" t="s">
        <v>620</v>
      </c>
      <c r="O4239" s="383" t="s">
        <v>230</v>
      </c>
    </row>
    <row r="4240" spans="1:15">
      <c r="A4240" s="385">
        <v>42069</v>
      </c>
      <c r="B4240" s="383" t="s">
        <v>663</v>
      </c>
      <c r="C4240" s="383" t="s">
        <v>664</v>
      </c>
      <c r="D4240" s="383" t="s">
        <v>22</v>
      </c>
      <c r="E4240" s="383" t="s">
        <v>665</v>
      </c>
      <c r="F4240" s="383" t="s">
        <v>10</v>
      </c>
      <c r="G4240" s="384">
        <v>2150</v>
      </c>
      <c r="H4240" s="383" t="s">
        <v>704</v>
      </c>
      <c r="I4240" s="383" t="s">
        <v>721</v>
      </c>
      <c r="J4240" s="383" t="s">
        <v>617</v>
      </c>
      <c r="K4240" s="383" t="s">
        <v>618</v>
      </c>
      <c r="L4240" s="384">
        <v>25035</v>
      </c>
      <c r="M4240" s="383" t="s">
        <v>638</v>
      </c>
      <c r="N4240" s="383" t="s">
        <v>620</v>
      </c>
      <c r="O4240" s="383" t="s">
        <v>230</v>
      </c>
    </row>
    <row r="4241" spans="1:15">
      <c r="A4241" s="385">
        <v>42070</v>
      </c>
      <c r="B4241" s="383" t="s">
        <v>663</v>
      </c>
      <c r="C4241" s="383" t="s">
        <v>664</v>
      </c>
      <c r="D4241" s="383" t="s">
        <v>22</v>
      </c>
      <c r="E4241" s="383" t="s">
        <v>665</v>
      </c>
      <c r="F4241" s="383" t="s">
        <v>10</v>
      </c>
      <c r="G4241" s="384">
        <v>2150</v>
      </c>
      <c r="H4241" s="383" t="s">
        <v>704</v>
      </c>
      <c r="I4241" s="383" t="s">
        <v>721</v>
      </c>
      <c r="J4241" s="383" t="s">
        <v>617</v>
      </c>
      <c r="K4241" s="383" t="s">
        <v>618</v>
      </c>
      <c r="L4241" s="384">
        <v>25532</v>
      </c>
      <c r="M4241" s="383" t="s">
        <v>638</v>
      </c>
      <c r="N4241" s="383" t="s">
        <v>620</v>
      </c>
      <c r="O4241" s="383" t="s">
        <v>230</v>
      </c>
    </row>
    <row r="4242" spans="1:15">
      <c r="A4242" s="385">
        <v>42071</v>
      </c>
      <c r="B4242" s="383" t="s">
        <v>663</v>
      </c>
      <c r="C4242" s="383" t="s">
        <v>664</v>
      </c>
      <c r="D4242" s="383" t="s">
        <v>22</v>
      </c>
      <c r="E4242" s="383" t="s">
        <v>665</v>
      </c>
      <c r="F4242" s="383" t="s">
        <v>10</v>
      </c>
      <c r="G4242" s="384">
        <v>2150</v>
      </c>
      <c r="H4242" s="383" t="s">
        <v>704</v>
      </c>
      <c r="I4242" s="383" t="s">
        <v>721</v>
      </c>
      <c r="J4242" s="383" t="s">
        <v>617</v>
      </c>
      <c r="K4242" s="383" t="s">
        <v>618</v>
      </c>
      <c r="L4242" s="384">
        <v>25875</v>
      </c>
      <c r="M4242" s="383" t="s">
        <v>638</v>
      </c>
      <c r="N4242" s="383" t="s">
        <v>620</v>
      </c>
      <c r="O4242" s="383" t="s">
        <v>230</v>
      </c>
    </row>
    <row r="4243" spans="1:15">
      <c r="A4243" s="385">
        <v>42072</v>
      </c>
      <c r="B4243" s="383" t="s">
        <v>663</v>
      </c>
      <c r="C4243" s="383" t="s">
        <v>664</v>
      </c>
      <c r="D4243" s="383" t="s">
        <v>22</v>
      </c>
      <c r="E4243" s="383" t="s">
        <v>665</v>
      </c>
      <c r="F4243" s="383" t="s">
        <v>10</v>
      </c>
      <c r="G4243" s="384">
        <v>2150</v>
      </c>
      <c r="H4243" s="383" t="s">
        <v>704</v>
      </c>
      <c r="I4243" s="383" t="s">
        <v>721</v>
      </c>
      <c r="J4243" s="383" t="s">
        <v>617</v>
      </c>
      <c r="K4243" s="383" t="s">
        <v>618</v>
      </c>
      <c r="L4243" s="384">
        <v>25875</v>
      </c>
      <c r="M4243" s="383" t="s">
        <v>638</v>
      </c>
      <c r="N4243" s="383" t="s">
        <v>620</v>
      </c>
      <c r="O4243" s="383" t="s">
        <v>230</v>
      </c>
    </row>
    <row r="4244" spans="1:15">
      <c r="A4244" s="385">
        <v>42073</v>
      </c>
      <c r="B4244" s="383" t="s">
        <v>663</v>
      </c>
      <c r="C4244" s="383" t="s">
        <v>664</v>
      </c>
      <c r="D4244" s="383" t="s">
        <v>22</v>
      </c>
      <c r="E4244" s="383" t="s">
        <v>665</v>
      </c>
      <c r="F4244" s="383" t="s">
        <v>10</v>
      </c>
      <c r="G4244" s="384">
        <v>2150</v>
      </c>
      <c r="H4244" s="383" t="s">
        <v>704</v>
      </c>
      <c r="I4244" s="383" t="s">
        <v>721</v>
      </c>
      <c r="J4244" s="383" t="s">
        <v>617</v>
      </c>
      <c r="K4244" s="383" t="s">
        <v>618</v>
      </c>
      <c r="L4244" s="384">
        <v>25875</v>
      </c>
      <c r="M4244" s="383" t="s">
        <v>638</v>
      </c>
      <c r="N4244" s="383" t="s">
        <v>620</v>
      </c>
      <c r="O4244" s="383" t="s">
        <v>230</v>
      </c>
    </row>
    <row r="4245" spans="1:15">
      <c r="A4245" s="385">
        <v>42074</v>
      </c>
      <c r="B4245" s="383" t="s">
        <v>663</v>
      </c>
      <c r="C4245" s="383" t="s">
        <v>664</v>
      </c>
      <c r="D4245" s="383" t="s">
        <v>22</v>
      </c>
      <c r="E4245" s="383" t="s">
        <v>665</v>
      </c>
      <c r="F4245" s="383" t="s">
        <v>10</v>
      </c>
      <c r="G4245" s="384">
        <v>2150</v>
      </c>
      <c r="H4245" s="383" t="s">
        <v>704</v>
      </c>
      <c r="I4245" s="383" t="s">
        <v>721</v>
      </c>
      <c r="J4245" s="383" t="s">
        <v>617</v>
      </c>
      <c r="K4245" s="383" t="s">
        <v>618</v>
      </c>
      <c r="L4245" s="384">
        <v>25875</v>
      </c>
      <c r="M4245" s="383" t="s">
        <v>638</v>
      </c>
      <c r="N4245" s="383" t="s">
        <v>620</v>
      </c>
      <c r="O4245" s="383" t="s">
        <v>230</v>
      </c>
    </row>
    <row r="4246" spans="1:15">
      <c r="A4246" s="385">
        <v>42075</v>
      </c>
      <c r="B4246" s="383" t="s">
        <v>663</v>
      </c>
      <c r="C4246" s="383" t="s">
        <v>664</v>
      </c>
      <c r="D4246" s="383" t="s">
        <v>22</v>
      </c>
      <c r="E4246" s="383" t="s">
        <v>665</v>
      </c>
      <c r="F4246" s="383" t="s">
        <v>10</v>
      </c>
      <c r="G4246" s="384">
        <v>2150</v>
      </c>
      <c r="H4246" s="383" t="s">
        <v>704</v>
      </c>
      <c r="I4246" s="383" t="s">
        <v>721</v>
      </c>
      <c r="J4246" s="383" t="s">
        <v>617</v>
      </c>
      <c r="K4246" s="383" t="s">
        <v>618</v>
      </c>
      <c r="L4246" s="384">
        <v>25875</v>
      </c>
      <c r="M4246" s="383" t="s">
        <v>639</v>
      </c>
      <c r="N4246" s="383" t="s">
        <v>620</v>
      </c>
      <c r="O4246" s="383" t="s">
        <v>230</v>
      </c>
    </row>
    <row r="4247" spans="1:15">
      <c r="A4247" s="385">
        <v>42076</v>
      </c>
      <c r="B4247" s="383" t="s">
        <v>663</v>
      </c>
      <c r="C4247" s="383" t="s">
        <v>664</v>
      </c>
      <c r="D4247" s="383" t="s">
        <v>22</v>
      </c>
      <c r="E4247" s="383" t="s">
        <v>665</v>
      </c>
      <c r="F4247" s="383" t="s">
        <v>10</v>
      </c>
      <c r="G4247" s="384">
        <v>2150</v>
      </c>
      <c r="H4247" s="383" t="s">
        <v>704</v>
      </c>
      <c r="I4247" s="383" t="s">
        <v>721</v>
      </c>
      <c r="J4247" s="383" t="s">
        <v>617</v>
      </c>
      <c r="K4247" s="383" t="s">
        <v>618</v>
      </c>
      <c r="L4247" s="384">
        <v>25875</v>
      </c>
      <c r="M4247" s="383" t="s">
        <v>639</v>
      </c>
      <c r="N4247" s="383" t="s">
        <v>620</v>
      </c>
      <c r="O4247" s="383" t="s">
        <v>230</v>
      </c>
    </row>
    <row r="4248" spans="1:15">
      <c r="A4248" s="385">
        <v>42077</v>
      </c>
      <c r="B4248" s="383" t="s">
        <v>663</v>
      </c>
      <c r="C4248" s="383" t="s">
        <v>664</v>
      </c>
      <c r="D4248" s="383" t="s">
        <v>22</v>
      </c>
      <c r="E4248" s="383" t="s">
        <v>665</v>
      </c>
      <c r="F4248" s="383" t="s">
        <v>10</v>
      </c>
      <c r="G4248" s="384">
        <v>2150</v>
      </c>
      <c r="H4248" s="383" t="s">
        <v>704</v>
      </c>
      <c r="I4248" s="383" t="s">
        <v>721</v>
      </c>
      <c r="J4248" s="383" t="s">
        <v>617</v>
      </c>
      <c r="K4248" s="383" t="s">
        <v>618</v>
      </c>
      <c r="L4248" s="384">
        <v>25875</v>
      </c>
      <c r="M4248" s="383" t="s">
        <v>639</v>
      </c>
      <c r="N4248" s="383" t="s">
        <v>620</v>
      </c>
      <c r="O4248" s="383" t="s">
        <v>230</v>
      </c>
    </row>
    <row r="4249" spans="1:15">
      <c r="A4249" s="385">
        <v>42078</v>
      </c>
      <c r="B4249" s="383" t="s">
        <v>663</v>
      </c>
      <c r="C4249" s="383" t="s">
        <v>664</v>
      </c>
      <c r="D4249" s="383" t="s">
        <v>22</v>
      </c>
      <c r="E4249" s="383" t="s">
        <v>665</v>
      </c>
      <c r="F4249" s="383" t="s">
        <v>10</v>
      </c>
      <c r="G4249" s="384">
        <v>2150</v>
      </c>
      <c r="H4249" s="383" t="s">
        <v>704</v>
      </c>
      <c r="I4249" s="383" t="s">
        <v>721</v>
      </c>
      <c r="J4249" s="383" t="s">
        <v>617</v>
      </c>
      <c r="K4249" s="383" t="s">
        <v>618</v>
      </c>
      <c r="L4249" s="384">
        <v>25875</v>
      </c>
      <c r="M4249" s="383" t="s">
        <v>639</v>
      </c>
      <c r="N4249" s="383" t="s">
        <v>620</v>
      </c>
      <c r="O4249" s="383" t="s">
        <v>230</v>
      </c>
    </row>
    <row r="4250" spans="1:15">
      <c r="A4250" s="385">
        <v>42079</v>
      </c>
      <c r="B4250" s="383" t="s">
        <v>663</v>
      </c>
      <c r="C4250" s="383" t="s">
        <v>664</v>
      </c>
      <c r="D4250" s="383" t="s">
        <v>22</v>
      </c>
      <c r="E4250" s="383" t="s">
        <v>665</v>
      </c>
      <c r="F4250" s="383" t="s">
        <v>10</v>
      </c>
      <c r="G4250" s="384">
        <v>2150</v>
      </c>
      <c r="H4250" s="383" t="s">
        <v>704</v>
      </c>
      <c r="I4250" s="383" t="s">
        <v>721</v>
      </c>
      <c r="J4250" s="383" t="s">
        <v>617</v>
      </c>
      <c r="K4250" s="383" t="s">
        <v>618</v>
      </c>
      <c r="L4250" s="384">
        <v>25875</v>
      </c>
      <c r="M4250" s="383" t="s">
        <v>639</v>
      </c>
      <c r="N4250" s="383" t="s">
        <v>620</v>
      </c>
      <c r="O4250" s="383" t="s">
        <v>230</v>
      </c>
    </row>
    <row r="4251" spans="1:15">
      <c r="A4251" s="385">
        <v>42080</v>
      </c>
      <c r="B4251" s="383" t="s">
        <v>663</v>
      </c>
      <c r="C4251" s="383" t="s">
        <v>664</v>
      </c>
      <c r="D4251" s="383" t="s">
        <v>22</v>
      </c>
      <c r="E4251" s="383" t="s">
        <v>665</v>
      </c>
      <c r="F4251" s="383" t="s">
        <v>10</v>
      </c>
      <c r="G4251" s="384">
        <v>2150</v>
      </c>
      <c r="H4251" s="383" t="s">
        <v>704</v>
      </c>
      <c r="I4251" s="383" t="s">
        <v>721</v>
      </c>
      <c r="J4251" s="383" t="s">
        <v>617</v>
      </c>
      <c r="K4251" s="383" t="s">
        <v>618</v>
      </c>
      <c r="L4251" s="384">
        <v>25875</v>
      </c>
      <c r="M4251" s="383" t="s">
        <v>639</v>
      </c>
      <c r="N4251" s="383" t="s">
        <v>620</v>
      </c>
      <c r="O4251" s="383" t="s">
        <v>230</v>
      </c>
    </row>
    <row r="4252" spans="1:15">
      <c r="A4252" s="385">
        <v>42081</v>
      </c>
      <c r="B4252" s="383" t="s">
        <v>663</v>
      </c>
      <c r="C4252" s="383" t="s">
        <v>664</v>
      </c>
      <c r="D4252" s="383" t="s">
        <v>22</v>
      </c>
      <c r="E4252" s="383" t="s">
        <v>665</v>
      </c>
      <c r="F4252" s="383" t="s">
        <v>10</v>
      </c>
      <c r="G4252" s="384">
        <v>2150</v>
      </c>
      <c r="H4252" s="383" t="s">
        <v>704</v>
      </c>
      <c r="I4252" s="383" t="s">
        <v>721</v>
      </c>
      <c r="J4252" s="383" t="s">
        <v>617</v>
      </c>
      <c r="K4252" s="383" t="s">
        <v>618</v>
      </c>
      <c r="L4252" s="384">
        <v>26170</v>
      </c>
      <c r="M4252" s="383" t="s">
        <v>640</v>
      </c>
      <c r="N4252" s="383" t="s">
        <v>620</v>
      </c>
      <c r="O4252" s="383" t="s">
        <v>230</v>
      </c>
    </row>
    <row r="4253" spans="1:15">
      <c r="A4253" s="385">
        <v>42082</v>
      </c>
      <c r="B4253" s="383" t="s">
        <v>663</v>
      </c>
      <c r="C4253" s="383" t="s">
        <v>664</v>
      </c>
      <c r="D4253" s="383" t="s">
        <v>22</v>
      </c>
      <c r="E4253" s="383" t="s">
        <v>665</v>
      </c>
      <c r="F4253" s="383" t="s">
        <v>10</v>
      </c>
      <c r="G4253" s="384">
        <v>2150</v>
      </c>
      <c r="H4253" s="383" t="s">
        <v>704</v>
      </c>
      <c r="I4253" s="383" t="s">
        <v>721</v>
      </c>
      <c r="J4253" s="383" t="s">
        <v>617</v>
      </c>
      <c r="K4253" s="383" t="s">
        <v>618</v>
      </c>
      <c r="L4253" s="384">
        <v>26691</v>
      </c>
      <c r="M4253" s="383" t="s">
        <v>640</v>
      </c>
      <c r="N4253" s="383" t="s">
        <v>620</v>
      </c>
      <c r="O4253" s="383" t="s">
        <v>230</v>
      </c>
    </row>
    <row r="4254" spans="1:15">
      <c r="A4254" s="385">
        <v>42083</v>
      </c>
      <c r="B4254" s="383" t="s">
        <v>663</v>
      </c>
      <c r="C4254" s="383" t="s">
        <v>664</v>
      </c>
      <c r="D4254" s="383" t="s">
        <v>22</v>
      </c>
      <c r="E4254" s="383" t="s">
        <v>665</v>
      </c>
      <c r="F4254" s="383" t="s">
        <v>10</v>
      </c>
      <c r="G4254" s="384">
        <v>2150</v>
      </c>
      <c r="H4254" s="383" t="s">
        <v>704</v>
      </c>
      <c r="I4254" s="383" t="s">
        <v>721</v>
      </c>
      <c r="J4254" s="383" t="s">
        <v>617</v>
      </c>
      <c r="K4254" s="383" t="s">
        <v>618</v>
      </c>
      <c r="L4254" s="384">
        <v>27235</v>
      </c>
      <c r="M4254" s="383" t="s">
        <v>640</v>
      </c>
      <c r="N4254" s="383" t="s">
        <v>620</v>
      </c>
      <c r="O4254" s="383" t="s">
        <v>230</v>
      </c>
    </row>
    <row r="4255" spans="1:15">
      <c r="A4255" s="385">
        <v>42084</v>
      </c>
      <c r="B4255" s="383" t="s">
        <v>663</v>
      </c>
      <c r="C4255" s="383" t="s">
        <v>664</v>
      </c>
      <c r="D4255" s="383" t="s">
        <v>22</v>
      </c>
      <c r="E4255" s="383" t="s">
        <v>665</v>
      </c>
      <c r="F4255" s="383" t="s">
        <v>10</v>
      </c>
      <c r="G4255" s="384">
        <v>2150</v>
      </c>
      <c r="H4255" s="383" t="s">
        <v>704</v>
      </c>
      <c r="I4255" s="383" t="s">
        <v>721</v>
      </c>
      <c r="J4255" s="383" t="s">
        <v>617</v>
      </c>
      <c r="K4255" s="383" t="s">
        <v>618</v>
      </c>
      <c r="L4255" s="384">
        <v>27710</v>
      </c>
      <c r="M4255" s="383" t="s">
        <v>640</v>
      </c>
      <c r="N4255" s="383" t="s">
        <v>620</v>
      </c>
      <c r="O4255" s="383" t="s">
        <v>230</v>
      </c>
    </row>
    <row r="4256" spans="1:15">
      <c r="A4256" s="385">
        <v>42085</v>
      </c>
      <c r="B4256" s="383" t="s">
        <v>663</v>
      </c>
      <c r="C4256" s="383" t="s">
        <v>664</v>
      </c>
      <c r="D4256" s="383" t="s">
        <v>22</v>
      </c>
      <c r="E4256" s="383" t="s">
        <v>665</v>
      </c>
      <c r="F4256" s="383" t="s">
        <v>10</v>
      </c>
      <c r="G4256" s="384">
        <v>2150</v>
      </c>
      <c r="H4256" s="383" t="s">
        <v>704</v>
      </c>
      <c r="I4256" s="383" t="s">
        <v>721</v>
      </c>
      <c r="J4256" s="383" t="s">
        <v>617</v>
      </c>
      <c r="K4256" s="383" t="s">
        <v>618</v>
      </c>
      <c r="L4256" s="384">
        <v>27741</v>
      </c>
      <c r="M4256" s="383" t="s">
        <v>640</v>
      </c>
      <c r="N4256" s="383" t="s">
        <v>620</v>
      </c>
      <c r="O4256" s="383" t="s">
        <v>230</v>
      </c>
    </row>
    <row r="4257" spans="1:15">
      <c r="A4257" s="385">
        <v>42086</v>
      </c>
      <c r="B4257" s="383" t="s">
        <v>663</v>
      </c>
      <c r="C4257" s="383" t="s">
        <v>664</v>
      </c>
      <c r="D4257" s="383" t="s">
        <v>22</v>
      </c>
      <c r="E4257" s="383" t="s">
        <v>665</v>
      </c>
      <c r="F4257" s="383" t="s">
        <v>10</v>
      </c>
      <c r="G4257" s="384">
        <v>2150</v>
      </c>
      <c r="H4257" s="383" t="s">
        <v>704</v>
      </c>
      <c r="I4257" s="383" t="s">
        <v>721</v>
      </c>
      <c r="J4257" s="383" t="s">
        <v>617</v>
      </c>
      <c r="K4257" s="383" t="s">
        <v>618</v>
      </c>
      <c r="L4257" s="384">
        <v>27741</v>
      </c>
      <c r="M4257" s="383" t="s">
        <v>640</v>
      </c>
      <c r="N4257" s="383" t="s">
        <v>620</v>
      </c>
      <c r="O4257" s="383" t="s">
        <v>230</v>
      </c>
    </row>
    <row r="4258" spans="1:15">
      <c r="A4258" s="385">
        <v>42087</v>
      </c>
      <c r="B4258" s="383" t="s">
        <v>663</v>
      </c>
      <c r="C4258" s="383" t="s">
        <v>664</v>
      </c>
      <c r="D4258" s="383" t="s">
        <v>22</v>
      </c>
      <c r="E4258" s="383" t="s">
        <v>665</v>
      </c>
      <c r="F4258" s="383" t="s">
        <v>10</v>
      </c>
      <c r="G4258" s="384">
        <v>2150</v>
      </c>
      <c r="H4258" s="383" t="s">
        <v>704</v>
      </c>
      <c r="I4258" s="383" t="s">
        <v>721</v>
      </c>
      <c r="J4258" s="383" t="s">
        <v>617</v>
      </c>
      <c r="K4258" s="383" t="s">
        <v>618</v>
      </c>
      <c r="L4258" s="384">
        <v>27741</v>
      </c>
      <c r="M4258" s="383" t="s">
        <v>640</v>
      </c>
      <c r="N4258" s="383" t="s">
        <v>620</v>
      </c>
      <c r="O4258" s="383" t="s">
        <v>230</v>
      </c>
    </row>
    <row r="4259" spans="1:15">
      <c r="A4259" s="385">
        <v>42088</v>
      </c>
      <c r="B4259" s="383" t="s">
        <v>646</v>
      </c>
      <c r="C4259" s="383" t="s">
        <v>8</v>
      </c>
      <c r="D4259" s="383" t="s">
        <v>32</v>
      </c>
      <c r="E4259" s="383" t="s">
        <v>647</v>
      </c>
      <c r="F4259" s="383" t="s">
        <v>10</v>
      </c>
      <c r="G4259" s="384">
        <v>1476</v>
      </c>
      <c r="H4259" s="383" t="s">
        <v>747</v>
      </c>
      <c r="I4259" s="383" t="s">
        <v>750</v>
      </c>
      <c r="J4259" s="383" t="s">
        <v>617</v>
      </c>
      <c r="K4259" s="383" t="s">
        <v>618</v>
      </c>
      <c r="L4259" s="384">
        <v>27741</v>
      </c>
      <c r="M4259" s="383" t="s">
        <v>640</v>
      </c>
      <c r="N4259" s="383" t="s">
        <v>620</v>
      </c>
      <c r="O4259" s="383" t="s">
        <v>230</v>
      </c>
    </row>
    <row r="4260" spans="1:15">
      <c r="A4260" s="385">
        <v>42089</v>
      </c>
      <c r="B4260" s="383" t="s">
        <v>663</v>
      </c>
      <c r="C4260" s="383" t="s">
        <v>664</v>
      </c>
      <c r="D4260" s="383" t="s">
        <v>22</v>
      </c>
      <c r="E4260" s="383" t="s">
        <v>665</v>
      </c>
      <c r="F4260" s="383" t="s">
        <v>10</v>
      </c>
      <c r="G4260" s="384">
        <v>2150</v>
      </c>
      <c r="H4260" s="383" t="s">
        <v>704</v>
      </c>
      <c r="I4260" s="383" t="s">
        <v>721</v>
      </c>
      <c r="J4260" s="383" t="s">
        <v>617</v>
      </c>
      <c r="K4260" s="383" t="s">
        <v>618</v>
      </c>
      <c r="L4260" s="384">
        <v>27741</v>
      </c>
      <c r="M4260" s="383" t="s">
        <v>640</v>
      </c>
      <c r="N4260" s="383" t="s">
        <v>620</v>
      </c>
      <c r="O4260" s="383" t="s">
        <v>230</v>
      </c>
    </row>
    <row r="4261" spans="1:15">
      <c r="A4261" s="385">
        <v>42090</v>
      </c>
      <c r="B4261" s="383" t="s">
        <v>663</v>
      </c>
      <c r="C4261" s="383" t="s">
        <v>664</v>
      </c>
      <c r="D4261" s="383" t="s">
        <v>22</v>
      </c>
      <c r="E4261" s="383" t="s">
        <v>665</v>
      </c>
      <c r="F4261" s="383" t="s">
        <v>10</v>
      </c>
      <c r="G4261" s="384">
        <v>2150</v>
      </c>
      <c r="H4261" s="383" t="s">
        <v>704</v>
      </c>
      <c r="I4261" s="383" t="s">
        <v>721</v>
      </c>
      <c r="J4261" s="383" t="s">
        <v>617</v>
      </c>
      <c r="K4261" s="383" t="s">
        <v>618</v>
      </c>
      <c r="L4261" s="384">
        <v>27741</v>
      </c>
      <c r="M4261" s="383" t="s">
        <v>640</v>
      </c>
      <c r="N4261" s="383" t="s">
        <v>620</v>
      </c>
      <c r="O4261" s="383" t="s">
        <v>230</v>
      </c>
    </row>
    <row r="4262" spans="1:15">
      <c r="A4262" s="385">
        <v>42091</v>
      </c>
      <c r="B4262" s="383" t="s">
        <v>663</v>
      </c>
      <c r="C4262" s="383" t="s">
        <v>664</v>
      </c>
      <c r="D4262" s="383" t="s">
        <v>22</v>
      </c>
      <c r="E4262" s="383" t="s">
        <v>665</v>
      </c>
      <c r="F4262" s="383" t="s">
        <v>10</v>
      </c>
      <c r="G4262" s="384">
        <v>2150</v>
      </c>
      <c r="H4262" s="383" t="s">
        <v>704</v>
      </c>
      <c r="I4262" s="383" t="s">
        <v>721</v>
      </c>
      <c r="J4262" s="383" t="s">
        <v>617</v>
      </c>
      <c r="K4262" s="383" t="s">
        <v>618</v>
      </c>
      <c r="L4262" s="384">
        <v>27741</v>
      </c>
      <c r="M4262" s="383" t="s">
        <v>641</v>
      </c>
      <c r="N4262" s="383" t="s">
        <v>620</v>
      </c>
      <c r="O4262" s="383" t="s">
        <v>230</v>
      </c>
    </row>
    <row r="4263" spans="1:15">
      <c r="A4263" s="385">
        <v>42092</v>
      </c>
      <c r="B4263" s="383" t="s">
        <v>663</v>
      </c>
      <c r="C4263" s="383" t="s">
        <v>664</v>
      </c>
      <c r="D4263" s="383" t="s">
        <v>22</v>
      </c>
      <c r="E4263" s="383" t="s">
        <v>665</v>
      </c>
      <c r="F4263" s="383" t="s">
        <v>10</v>
      </c>
      <c r="G4263" s="384">
        <v>2150</v>
      </c>
      <c r="H4263" s="383" t="s">
        <v>704</v>
      </c>
      <c r="I4263" s="383" t="s">
        <v>721</v>
      </c>
      <c r="J4263" s="383" t="s">
        <v>617</v>
      </c>
      <c r="K4263" s="383" t="s">
        <v>618</v>
      </c>
      <c r="L4263" s="384">
        <v>27741</v>
      </c>
      <c r="M4263" s="383" t="s">
        <v>641</v>
      </c>
      <c r="N4263" s="383" t="s">
        <v>620</v>
      </c>
      <c r="O4263" s="383" t="s">
        <v>230</v>
      </c>
    </row>
    <row r="4264" spans="1:15">
      <c r="A4264" s="385">
        <v>42093</v>
      </c>
      <c r="B4264" s="383" t="s">
        <v>663</v>
      </c>
      <c r="C4264" s="383" t="s">
        <v>664</v>
      </c>
      <c r="D4264" s="383" t="s">
        <v>22</v>
      </c>
      <c r="E4264" s="383" t="s">
        <v>665</v>
      </c>
      <c r="F4264" s="383" t="s">
        <v>10</v>
      </c>
      <c r="G4264" s="384">
        <v>2150</v>
      </c>
      <c r="H4264" s="383" t="s">
        <v>704</v>
      </c>
      <c r="I4264" s="383" t="s">
        <v>721</v>
      </c>
      <c r="J4264" s="383" t="s">
        <v>617</v>
      </c>
      <c r="K4264" s="383" t="s">
        <v>618</v>
      </c>
      <c r="L4264" s="384">
        <v>27741</v>
      </c>
      <c r="M4264" s="383" t="s">
        <v>641</v>
      </c>
      <c r="N4264" s="383" t="s">
        <v>620</v>
      </c>
      <c r="O4264" s="383" t="s">
        <v>230</v>
      </c>
    </row>
    <row r="4265" spans="1:15">
      <c r="A4265" s="385">
        <v>42094</v>
      </c>
      <c r="B4265" s="383" t="s">
        <v>663</v>
      </c>
      <c r="C4265" s="383" t="s">
        <v>664</v>
      </c>
      <c r="D4265" s="383" t="s">
        <v>22</v>
      </c>
      <c r="E4265" s="383" t="s">
        <v>665</v>
      </c>
      <c r="F4265" s="383" t="s">
        <v>10</v>
      </c>
      <c r="G4265" s="384">
        <v>2150</v>
      </c>
      <c r="H4265" s="383" t="s">
        <v>704</v>
      </c>
      <c r="I4265" s="383" t="s">
        <v>721</v>
      </c>
      <c r="J4265" s="383" t="s">
        <v>617</v>
      </c>
      <c r="K4265" s="383" t="s">
        <v>618</v>
      </c>
      <c r="L4265" s="384">
        <v>27741</v>
      </c>
      <c r="M4265" s="383" t="s">
        <v>641</v>
      </c>
      <c r="N4265" s="383" t="s">
        <v>620</v>
      </c>
      <c r="O4265" s="383" t="s">
        <v>230</v>
      </c>
    </row>
    <row r="4266" spans="1:15">
      <c r="A4266" s="385">
        <v>42095</v>
      </c>
      <c r="B4266" s="383" t="s">
        <v>663</v>
      </c>
      <c r="C4266" s="383" t="s">
        <v>664</v>
      </c>
      <c r="D4266" s="383" t="s">
        <v>22</v>
      </c>
      <c r="E4266" s="383" t="s">
        <v>665</v>
      </c>
      <c r="F4266" s="383" t="s">
        <v>10</v>
      </c>
      <c r="G4266" s="384">
        <v>2150</v>
      </c>
      <c r="H4266" s="383" t="s">
        <v>704</v>
      </c>
      <c r="I4266" s="383" t="s">
        <v>721</v>
      </c>
      <c r="J4266" s="383" t="s">
        <v>617</v>
      </c>
      <c r="K4266" s="383" t="s">
        <v>618</v>
      </c>
      <c r="L4266" s="384">
        <v>27741</v>
      </c>
      <c r="M4266" s="383" t="s">
        <v>641</v>
      </c>
      <c r="N4266" s="383" t="s">
        <v>620</v>
      </c>
      <c r="O4266" s="383" t="s">
        <v>230</v>
      </c>
    </row>
    <row r="4267" spans="1:15">
      <c r="A4267" s="385">
        <v>42096</v>
      </c>
      <c r="B4267" s="383" t="s">
        <v>663</v>
      </c>
      <c r="C4267" s="383" t="s">
        <v>664</v>
      </c>
      <c r="D4267" s="383" t="s">
        <v>22</v>
      </c>
      <c r="E4267" s="383" t="s">
        <v>665</v>
      </c>
      <c r="F4267" s="383" t="s">
        <v>10</v>
      </c>
      <c r="G4267" s="384">
        <v>2150</v>
      </c>
      <c r="H4267" s="383" t="s">
        <v>704</v>
      </c>
      <c r="I4267" s="383" t="s">
        <v>721</v>
      </c>
      <c r="J4267" s="383" t="s">
        <v>617</v>
      </c>
      <c r="K4267" s="383" t="s">
        <v>618</v>
      </c>
      <c r="L4267" s="384">
        <v>27741</v>
      </c>
      <c r="M4267" s="383" t="s">
        <v>641</v>
      </c>
      <c r="N4267" s="383" t="s">
        <v>620</v>
      </c>
      <c r="O4267" s="383" t="s">
        <v>230</v>
      </c>
    </row>
    <row r="4268" spans="1:15">
      <c r="A4268" s="385">
        <v>42097</v>
      </c>
      <c r="B4268" s="383" t="s">
        <v>663</v>
      </c>
      <c r="C4268" s="383" t="s">
        <v>664</v>
      </c>
      <c r="D4268" s="383" t="s">
        <v>22</v>
      </c>
      <c r="E4268" s="383" t="s">
        <v>665</v>
      </c>
      <c r="F4268" s="383" t="s">
        <v>10</v>
      </c>
      <c r="G4268" s="384">
        <v>2150</v>
      </c>
      <c r="H4268" s="383" t="s">
        <v>704</v>
      </c>
      <c r="I4268" s="383" t="s">
        <v>721</v>
      </c>
      <c r="J4268" s="383" t="s">
        <v>617</v>
      </c>
      <c r="K4268" s="383" t="s">
        <v>618</v>
      </c>
      <c r="L4268" s="384">
        <v>27741</v>
      </c>
      <c r="M4268" s="383" t="s">
        <v>641</v>
      </c>
      <c r="N4268" s="383" t="s">
        <v>620</v>
      </c>
      <c r="O4268" s="383" t="s">
        <v>230</v>
      </c>
    </row>
    <row r="4269" spans="1:15">
      <c r="A4269" s="385">
        <v>42098</v>
      </c>
      <c r="B4269" s="383" t="s">
        <v>754</v>
      </c>
      <c r="C4269" s="383" t="s">
        <v>8</v>
      </c>
      <c r="D4269" s="383" t="s">
        <v>755</v>
      </c>
      <c r="E4269" s="383" t="s">
        <v>756</v>
      </c>
      <c r="F4269" s="383" t="s">
        <v>10</v>
      </c>
      <c r="G4269" s="384">
        <v>57342</v>
      </c>
      <c r="H4269" s="383" t="s">
        <v>757</v>
      </c>
      <c r="I4269" s="383" t="s">
        <v>772</v>
      </c>
      <c r="J4269" s="383" t="s">
        <v>617</v>
      </c>
      <c r="K4269" s="383" t="s">
        <v>618</v>
      </c>
      <c r="L4269" s="384">
        <v>27751</v>
      </c>
      <c r="M4269" s="383" t="s">
        <v>641</v>
      </c>
      <c r="N4269" s="383" t="s">
        <v>620</v>
      </c>
      <c r="O4269" s="383" t="s">
        <v>230</v>
      </c>
    </row>
    <row r="4270" spans="1:15">
      <c r="A4270" s="385">
        <v>42099</v>
      </c>
      <c r="B4270" s="383" t="s">
        <v>663</v>
      </c>
      <c r="C4270" s="383" t="s">
        <v>664</v>
      </c>
      <c r="D4270" s="383" t="s">
        <v>22</v>
      </c>
      <c r="E4270" s="383" t="s">
        <v>665</v>
      </c>
      <c r="F4270" s="383" t="s">
        <v>10</v>
      </c>
      <c r="G4270" s="384">
        <v>2150</v>
      </c>
      <c r="H4270" s="383" t="s">
        <v>704</v>
      </c>
      <c r="I4270" s="383" t="s">
        <v>721</v>
      </c>
      <c r="J4270" s="383" t="s">
        <v>617</v>
      </c>
      <c r="K4270" s="383" t="s">
        <v>618</v>
      </c>
      <c r="L4270" s="384">
        <v>28181</v>
      </c>
      <c r="M4270" s="383" t="s">
        <v>642</v>
      </c>
      <c r="N4270" s="383" t="s">
        <v>620</v>
      </c>
      <c r="O4270" s="383" t="s">
        <v>230</v>
      </c>
    </row>
    <row r="4271" spans="1:15">
      <c r="A4271" s="385">
        <v>42100</v>
      </c>
      <c r="B4271" s="383" t="s">
        <v>663</v>
      </c>
      <c r="C4271" s="383" t="s">
        <v>664</v>
      </c>
      <c r="D4271" s="383" t="s">
        <v>22</v>
      </c>
      <c r="E4271" s="383" t="s">
        <v>665</v>
      </c>
      <c r="F4271" s="383" t="s">
        <v>10</v>
      </c>
      <c r="G4271" s="384">
        <v>2150</v>
      </c>
      <c r="H4271" s="383" t="s">
        <v>704</v>
      </c>
      <c r="I4271" s="383" t="s">
        <v>721</v>
      </c>
      <c r="J4271" s="383" t="s">
        <v>617</v>
      </c>
      <c r="K4271" s="383" t="s">
        <v>618</v>
      </c>
      <c r="L4271" s="384">
        <v>28641</v>
      </c>
      <c r="M4271" s="383" t="s">
        <v>642</v>
      </c>
      <c r="N4271" s="383" t="s">
        <v>620</v>
      </c>
      <c r="O4271" s="383" t="s">
        <v>230</v>
      </c>
    </row>
    <row r="4272" spans="1:15">
      <c r="A4272" s="385">
        <v>42101</v>
      </c>
      <c r="B4272" s="383" t="s">
        <v>663</v>
      </c>
      <c r="C4272" s="383" t="s">
        <v>664</v>
      </c>
      <c r="D4272" s="383" t="s">
        <v>22</v>
      </c>
      <c r="E4272" s="383" t="s">
        <v>665</v>
      </c>
      <c r="F4272" s="383" t="s">
        <v>10</v>
      </c>
      <c r="G4272" s="384">
        <v>2150</v>
      </c>
      <c r="H4272" s="383" t="s">
        <v>704</v>
      </c>
      <c r="I4272" s="383" t="s">
        <v>721</v>
      </c>
      <c r="J4272" s="383" t="s">
        <v>617</v>
      </c>
      <c r="K4272" s="383" t="s">
        <v>618</v>
      </c>
      <c r="L4272" s="384">
        <v>29260</v>
      </c>
      <c r="M4272" s="383" t="s">
        <v>642</v>
      </c>
      <c r="N4272" s="383" t="s">
        <v>620</v>
      </c>
      <c r="O4272" s="383" t="s">
        <v>230</v>
      </c>
    </row>
    <row r="4273" spans="1:15">
      <c r="A4273" s="385">
        <v>42102</v>
      </c>
      <c r="B4273" s="383" t="s">
        <v>663</v>
      </c>
      <c r="C4273" s="383" t="s">
        <v>664</v>
      </c>
      <c r="D4273" s="383" t="s">
        <v>22</v>
      </c>
      <c r="E4273" s="383" t="s">
        <v>665</v>
      </c>
      <c r="F4273" s="383" t="s">
        <v>10</v>
      </c>
      <c r="G4273" s="384">
        <v>2150</v>
      </c>
      <c r="H4273" s="383" t="s">
        <v>704</v>
      </c>
      <c r="I4273" s="383" t="s">
        <v>721</v>
      </c>
      <c r="J4273" s="383" t="s">
        <v>617</v>
      </c>
      <c r="K4273" s="383" t="s">
        <v>618</v>
      </c>
      <c r="L4273" s="384">
        <v>29608</v>
      </c>
      <c r="M4273" s="383" t="s">
        <v>642</v>
      </c>
      <c r="N4273" s="383" t="s">
        <v>620</v>
      </c>
      <c r="O4273" s="383" t="s">
        <v>230</v>
      </c>
    </row>
    <row r="4274" spans="1:15">
      <c r="A4274" s="385">
        <v>42103</v>
      </c>
      <c r="B4274" s="383" t="s">
        <v>663</v>
      </c>
      <c r="C4274" s="383" t="s">
        <v>664</v>
      </c>
      <c r="D4274" s="383" t="s">
        <v>22</v>
      </c>
      <c r="E4274" s="383" t="s">
        <v>665</v>
      </c>
      <c r="F4274" s="383" t="s">
        <v>10</v>
      </c>
      <c r="G4274" s="384">
        <v>2150</v>
      </c>
      <c r="H4274" s="383" t="s">
        <v>704</v>
      </c>
      <c r="I4274" s="383" t="s">
        <v>721</v>
      </c>
      <c r="J4274" s="383" t="s">
        <v>617</v>
      </c>
      <c r="K4274" s="383" t="s">
        <v>618</v>
      </c>
      <c r="L4274" s="384">
        <v>29608</v>
      </c>
      <c r="M4274" s="383" t="s">
        <v>642</v>
      </c>
      <c r="N4274" s="383" t="s">
        <v>620</v>
      </c>
      <c r="O4274" s="383" t="s">
        <v>230</v>
      </c>
    </row>
    <row r="4275" spans="1:15">
      <c r="A4275" s="385">
        <v>42104</v>
      </c>
      <c r="B4275" s="383" t="s">
        <v>663</v>
      </c>
      <c r="C4275" s="383" t="s">
        <v>664</v>
      </c>
      <c r="D4275" s="383" t="s">
        <v>22</v>
      </c>
      <c r="E4275" s="383" t="s">
        <v>665</v>
      </c>
      <c r="F4275" s="383" t="s">
        <v>10</v>
      </c>
      <c r="G4275" s="384">
        <v>2150</v>
      </c>
      <c r="H4275" s="383" t="s">
        <v>704</v>
      </c>
      <c r="I4275" s="383" t="s">
        <v>721</v>
      </c>
      <c r="J4275" s="383" t="s">
        <v>617</v>
      </c>
      <c r="K4275" s="383" t="s">
        <v>618</v>
      </c>
      <c r="L4275" s="384">
        <v>29608</v>
      </c>
      <c r="M4275" s="383" t="s">
        <v>642</v>
      </c>
      <c r="N4275" s="383" t="s">
        <v>620</v>
      </c>
      <c r="O4275" s="383" t="s">
        <v>230</v>
      </c>
    </row>
    <row r="4276" spans="1:15">
      <c r="A4276" s="385">
        <v>42105</v>
      </c>
      <c r="B4276" s="383" t="s">
        <v>663</v>
      </c>
      <c r="C4276" s="383" t="s">
        <v>664</v>
      </c>
      <c r="D4276" s="383" t="s">
        <v>22</v>
      </c>
      <c r="E4276" s="383" t="s">
        <v>665</v>
      </c>
      <c r="F4276" s="383" t="s">
        <v>10</v>
      </c>
      <c r="G4276" s="384">
        <v>2150</v>
      </c>
      <c r="H4276" s="383" t="s">
        <v>704</v>
      </c>
      <c r="I4276" s="383" t="s">
        <v>721</v>
      </c>
      <c r="J4276" s="383" t="s">
        <v>617</v>
      </c>
      <c r="K4276" s="383" t="s">
        <v>618</v>
      </c>
      <c r="L4276" s="384">
        <v>29608</v>
      </c>
      <c r="M4276" s="383" t="s">
        <v>642</v>
      </c>
      <c r="N4276" s="383" t="s">
        <v>620</v>
      </c>
      <c r="O4276" s="383" t="s">
        <v>230</v>
      </c>
    </row>
    <row r="4277" spans="1:15">
      <c r="A4277" s="385">
        <v>42106</v>
      </c>
      <c r="B4277" s="383" t="s">
        <v>663</v>
      </c>
      <c r="C4277" s="383" t="s">
        <v>664</v>
      </c>
      <c r="D4277" s="383" t="s">
        <v>22</v>
      </c>
      <c r="E4277" s="383" t="s">
        <v>665</v>
      </c>
      <c r="F4277" s="383" t="s">
        <v>10</v>
      </c>
      <c r="G4277" s="384">
        <v>2150</v>
      </c>
      <c r="H4277" s="383" t="s">
        <v>704</v>
      </c>
      <c r="I4277" s="383" t="s">
        <v>721</v>
      </c>
      <c r="J4277" s="383" t="s">
        <v>617</v>
      </c>
      <c r="K4277" s="383" t="s">
        <v>618</v>
      </c>
      <c r="L4277" s="384">
        <v>29608</v>
      </c>
      <c r="M4277" s="383" t="s">
        <v>642</v>
      </c>
      <c r="N4277" s="383" t="s">
        <v>620</v>
      </c>
      <c r="O4277" s="383" t="s">
        <v>230</v>
      </c>
    </row>
    <row r="4278" spans="1:15">
      <c r="A4278" s="385">
        <v>42107</v>
      </c>
      <c r="B4278" s="383" t="s">
        <v>663</v>
      </c>
      <c r="C4278" s="383" t="s">
        <v>664</v>
      </c>
      <c r="D4278" s="383" t="s">
        <v>22</v>
      </c>
      <c r="E4278" s="383" t="s">
        <v>665</v>
      </c>
      <c r="F4278" s="383" t="s">
        <v>10</v>
      </c>
      <c r="G4278" s="384">
        <v>2150</v>
      </c>
      <c r="H4278" s="383" t="s">
        <v>704</v>
      </c>
      <c r="I4278" s="383" t="s">
        <v>721</v>
      </c>
      <c r="J4278" s="383" t="s">
        <v>617</v>
      </c>
      <c r="K4278" s="383" t="s">
        <v>618</v>
      </c>
      <c r="L4278" s="384">
        <v>29973</v>
      </c>
      <c r="M4278" s="383" t="s">
        <v>642</v>
      </c>
      <c r="N4278" s="383" t="s">
        <v>620</v>
      </c>
      <c r="O4278" s="383" t="s">
        <v>230</v>
      </c>
    </row>
    <row r="4279" spans="1:15">
      <c r="A4279" s="385">
        <v>42108</v>
      </c>
      <c r="B4279" s="383" t="s">
        <v>663</v>
      </c>
      <c r="C4279" s="383" t="s">
        <v>664</v>
      </c>
      <c r="D4279" s="383" t="s">
        <v>22</v>
      </c>
      <c r="E4279" s="383" t="s">
        <v>665</v>
      </c>
      <c r="F4279" s="383" t="s">
        <v>10</v>
      </c>
      <c r="G4279" s="384">
        <v>2150</v>
      </c>
      <c r="H4279" s="383" t="s">
        <v>704</v>
      </c>
      <c r="I4279" s="383" t="s">
        <v>721</v>
      </c>
      <c r="J4279" s="383" t="s">
        <v>617</v>
      </c>
      <c r="K4279" s="383" t="s">
        <v>618</v>
      </c>
      <c r="L4279" s="384">
        <v>30380</v>
      </c>
      <c r="M4279" s="383" t="s">
        <v>642</v>
      </c>
      <c r="N4279" s="383" t="s">
        <v>620</v>
      </c>
      <c r="O4279" s="383" t="s">
        <v>230</v>
      </c>
    </row>
    <row r="4280" spans="1:15">
      <c r="A4280" s="385">
        <v>42109</v>
      </c>
      <c r="B4280" s="383" t="s">
        <v>663</v>
      </c>
      <c r="C4280" s="383" t="s">
        <v>664</v>
      </c>
      <c r="D4280" s="383" t="s">
        <v>22</v>
      </c>
      <c r="E4280" s="383" t="s">
        <v>665</v>
      </c>
      <c r="F4280" s="383" t="s">
        <v>10</v>
      </c>
      <c r="G4280" s="384">
        <v>2150</v>
      </c>
      <c r="H4280" s="383" t="s">
        <v>704</v>
      </c>
      <c r="I4280" s="383" t="s">
        <v>721</v>
      </c>
      <c r="J4280" s="383" t="s">
        <v>617</v>
      </c>
      <c r="K4280" s="383" t="s">
        <v>618</v>
      </c>
      <c r="L4280" s="384">
        <v>30722</v>
      </c>
      <c r="M4280" s="383" t="s">
        <v>642</v>
      </c>
      <c r="N4280" s="383" t="s">
        <v>620</v>
      </c>
      <c r="O4280" s="383" t="s">
        <v>230</v>
      </c>
    </row>
    <row r="4281" spans="1:15">
      <c r="A4281" s="385">
        <v>42110</v>
      </c>
      <c r="B4281" s="383" t="s">
        <v>663</v>
      </c>
      <c r="C4281" s="383" t="s">
        <v>664</v>
      </c>
      <c r="D4281" s="383" t="s">
        <v>22</v>
      </c>
      <c r="E4281" s="383" t="s">
        <v>665</v>
      </c>
      <c r="F4281" s="383" t="s">
        <v>10</v>
      </c>
      <c r="G4281" s="384">
        <v>2150</v>
      </c>
      <c r="H4281" s="383" t="s">
        <v>704</v>
      </c>
      <c r="I4281" s="383" t="s">
        <v>721</v>
      </c>
      <c r="J4281" s="383" t="s">
        <v>617</v>
      </c>
      <c r="K4281" s="383" t="s">
        <v>618</v>
      </c>
      <c r="L4281" s="384">
        <v>30780</v>
      </c>
      <c r="M4281" s="383" t="s">
        <v>642</v>
      </c>
      <c r="N4281" s="383" t="s">
        <v>620</v>
      </c>
      <c r="O4281" s="383" t="s">
        <v>230</v>
      </c>
    </row>
    <row r="4282" spans="1:15">
      <c r="A4282" s="385">
        <v>42111</v>
      </c>
      <c r="B4282" s="383" t="s">
        <v>11</v>
      </c>
      <c r="C4282" s="383" t="s">
        <v>12</v>
      </c>
      <c r="D4282" s="383" t="s">
        <v>13</v>
      </c>
      <c r="E4282" s="383" t="s">
        <v>678</v>
      </c>
      <c r="F4282" s="383" t="s">
        <v>10</v>
      </c>
      <c r="G4282" s="384">
        <v>110</v>
      </c>
      <c r="H4282" s="383" t="s">
        <v>726</v>
      </c>
      <c r="I4282" s="383" t="s">
        <v>727</v>
      </c>
      <c r="J4282" s="383" t="s">
        <v>617</v>
      </c>
      <c r="K4282" s="383" t="s">
        <v>618</v>
      </c>
      <c r="L4282" s="384">
        <v>30780</v>
      </c>
      <c r="M4282" s="383" t="s">
        <v>642</v>
      </c>
      <c r="N4282" s="383" t="s">
        <v>620</v>
      </c>
      <c r="O4282" s="383" t="s">
        <v>230</v>
      </c>
    </row>
    <row r="4283" spans="1:15">
      <c r="A4283" s="385">
        <v>42112</v>
      </c>
      <c r="B4283" s="383" t="s">
        <v>11</v>
      </c>
      <c r="C4283" s="383" t="s">
        <v>12</v>
      </c>
      <c r="D4283" s="383" t="s">
        <v>13</v>
      </c>
      <c r="E4283" s="383" t="s">
        <v>678</v>
      </c>
      <c r="F4283" s="383" t="s">
        <v>10</v>
      </c>
      <c r="G4283" s="384">
        <v>110</v>
      </c>
      <c r="H4283" s="383" t="s">
        <v>726</v>
      </c>
      <c r="I4283" s="383" t="s">
        <v>727</v>
      </c>
      <c r="J4283" s="383" t="s">
        <v>617</v>
      </c>
      <c r="K4283" s="383" t="s">
        <v>618</v>
      </c>
      <c r="L4283" s="384">
        <v>30780</v>
      </c>
      <c r="M4283" s="383" t="s">
        <v>642</v>
      </c>
      <c r="N4283" s="383" t="s">
        <v>620</v>
      </c>
      <c r="O4283" s="383" t="s">
        <v>230</v>
      </c>
    </row>
    <row r="4284" spans="1:15">
      <c r="A4284" s="385">
        <v>42113</v>
      </c>
      <c r="B4284" s="383" t="s">
        <v>11</v>
      </c>
      <c r="C4284" s="383" t="s">
        <v>12</v>
      </c>
      <c r="D4284" s="383" t="s">
        <v>13</v>
      </c>
      <c r="E4284" s="383" t="s">
        <v>678</v>
      </c>
      <c r="F4284" s="383" t="s">
        <v>10</v>
      </c>
      <c r="G4284" s="384">
        <v>110</v>
      </c>
      <c r="H4284" s="383" t="s">
        <v>726</v>
      </c>
      <c r="I4284" s="383" t="s">
        <v>727</v>
      </c>
      <c r="J4284" s="383" t="s">
        <v>617</v>
      </c>
      <c r="K4284" s="383" t="s">
        <v>618</v>
      </c>
      <c r="L4284" s="384">
        <v>30780</v>
      </c>
      <c r="M4284" s="383" t="s">
        <v>643</v>
      </c>
      <c r="N4284" s="383" t="s">
        <v>620</v>
      </c>
      <c r="O4284" s="383" t="s">
        <v>230</v>
      </c>
    </row>
    <row r="4285" spans="1:15">
      <c r="A4285" s="385">
        <v>42114</v>
      </c>
      <c r="B4285" s="383" t="s">
        <v>17</v>
      </c>
      <c r="C4285" s="383" t="s">
        <v>18</v>
      </c>
      <c r="D4285" s="383" t="s">
        <v>19</v>
      </c>
      <c r="E4285" s="383" t="s">
        <v>668</v>
      </c>
      <c r="F4285" s="383" t="s">
        <v>10</v>
      </c>
      <c r="G4285" s="384">
        <v>1500</v>
      </c>
      <c r="H4285" s="383" t="s">
        <v>724</v>
      </c>
      <c r="I4285" s="383" t="s">
        <v>725</v>
      </c>
      <c r="J4285" s="383" t="s">
        <v>617</v>
      </c>
      <c r="K4285" s="383" t="s">
        <v>618</v>
      </c>
      <c r="L4285" s="384">
        <v>30780</v>
      </c>
      <c r="M4285" s="383" t="s">
        <v>643</v>
      </c>
      <c r="N4285" s="383" t="s">
        <v>620</v>
      </c>
      <c r="O4285" s="383" t="s">
        <v>230</v>
      </c>
    </row>
    <row r="4286" spans="1:15">
      <c r="A4286" s="385">
        <v>42115</v>
      </c>
      <c r="B4286" s="383" t="s">
        <v>17</v>
      </c>
      <c r="C4286" s="383" t="s">
        <v>18</v>
      </c>
      <c r="D4286" s="383" t="s">
        <v>19</v>
      </c>
      <c r="E4286" s="383" t="s">
        <v>668</v>
      </c>
      <c r="F4286" s="383" t="s">
        <v>10</v>
      </c>
      <c r="G4286" s="384">
        <v>1500</v>
      </c>
      <c r="H4286" s="383" t="s">
        <v>724</v>
      </c>
      <c r="I4286" s="383" t="s">
        <v>725</v>
      </c>
      <c r="J4286" s="383" t="s">
        <v>617</v>
      </c>
      <c r="K4286" s="383" t="s">
        <v>618</v>
      </c>
      <c r="L4286" s="384">
        <v>30780</v>
      </c>
      <c r="M4286" s="383" t="s">
        <v>643</v>
      </c>
      <c r="N4286" s="383" t="s">
        <v>620</v>
      </c>
      <c r="O4286" s="383" t="s">
        <v>230</v>
      </c>
    </row>
    <row r="4287" spans="1:15">
      <c r="A4287" s="385">
        <v>42116</v>
      </c>
      <c r="B4287" s="383" t="s">
        <v>11</v>
      </c>
      <c r="C4287" s="383" t="s">
        <v>12</v>
      </c>
      <c r="D4287" s="383" t="s">
        <v>13</v>
      </c>
      <c r="E4287" s="383" t="s">
        <v>678</v>
      </c>
      <c r="F4287" s="383" t="s">
        <v>10</v>
      </c>
      <c r="G4287" s="384">
        <v>1700</v>
      </c>
      <c r="H4287" s="383" t="s">
        <v>751</v>
      </c>
      <c r="I4287" s="383" t="s">
        <v>752</v>
      </c>
      <c r="J4287" s="383" t="s">
        <v>617</v>
      </c>
      <c r="K4287" s="383" t="s">
        <v>618</v>
      </c>
      <c r="L4287" s="384">
        <v>30780</v>
      </c>
      <c r="M4287" s="383" t="s">
        <v>643</v>
      </c>
      <c r="N4287" s="383" t="s">
        <v>620</v>
      </c>
      <c r="O4287" s="383" t="s">
        <v>230</v>
      </c>
    </row>
    <row r="4288" spans="1:15">
      <c r="A4288" s="385">
        <v>42117</v>
      </c>
      <c r="B4288" s="383" t="s">
        <v>754</v>
      </c>
      <c r="C4288" s="383" t="s">
        <v>8</v>
      </c>
      <c r="D4288" s="383" t="s">
        <v>755</v>
      </c>
      <c r="E4288" s="383" t="s">
        <v>756</v>
      </c>
      <c r="F4288" s="383" t="s">
        <v>10</v>
      </c>
      <c r="G4288" s="384">
        <v>460</v>
      </c>
      <c r="H4288" s="383" t="s">
        <v>757</v>
      </c>
      <c r="I4288" s="383" t="s">
        <v>758</v>
      </c>
      <c r="J4288" s="383" t="s">
        <v>617</v>
      </c>
      <c r="K4288" s="383" t="s">
        <v>618</v>
      </c>
      <c r="L4288" s="384">
        <v>30780</v>
      </c>
      <c r="M4288" s="383" t="s">
        <v>643</v>
      </c>
      <c r="N4288" s="383" t="s">
        <v>620</v>
      </c>
      <c r="O4288" s="383" t="s">
        <v>230</v>
      </c>
    </row>
    <row r="4289" spans="1:15">
      <c r="A4289" s="385">
        <v>42118</v>
      </c>
      <c r="B4289" s="383" t="s">
        <v>754</v>
      </c>
      <c r="C4289" s="383" t="s">
        <v>8</v>
      </c>
      <c r="D4289" s="383" t="s">
        <v>755</v>
      </c>
      <c r="E4289" s="383" t="s">
        <v>756</v>
      </c>
      <c r="F4289" s="383" t="s">
        <v>10</v>
      </c>
      <c r="G4289" s="384">
        <v>460</v>
      </c>
      <c r="H4289" s="383" t="s">
        <v>757</v>
      </c>
      <c r="I4289" s="383" t="s">
        <v>758</v>
      </c>
      <c r="J4289" s="383" t="s">
        <v>617</v>
      </c>
      <c r="K4289" s="383" t="s">
        <v>618</v>
      </c>
      <c r="L4289" s="384">
        <v>30780</v>
      </c>
      <c r="M4289" s="383" t="s">
        <v>643</v>
      </c>
      <c r="N4289" s="383" t="s">
        <v>620</v>
      </c>
      <c r="O4289" s="383" t="s">
        <v>230</v>
      </c>
    </row>
    <row r="4290" spans="1:15">
      <c r="A4290" s="385">
        <v>42119</v>
      </c>
      <c r="B4290" s="383" t="s">
        <v>754</v>
      </c>
      <c r="C4290" s="383" t="s">
        <v>8</v>
      </c>
      <c r="D4290" s="383" t="s">
        <v>755</v>
      </c>
      <c r="E4290" s="383" t="s">
        <v>756</v>
      </c>
      <c r="F4290" s="383" t="s">
        <v>10</v>
      </c>
      <c r="G4290" s="384">
        <v>1107</v>
      </c>
      <c r="H4290" s="383" t="s">
        <v>757</v>
      </c>
      <c r="I4290" s="383" t="s">
        <v>765</v>
      </c>
      <c r="J4290" s="383" t="s">
        <v>617</v>
      </c>
      <c r="K4290" s="383" t="s">
        <v>618</v>
      </c>
      <c r="L4290" s="384">
        <v>30780</v>
      </c>
      <c r="M4290" s="383" t="s">
        <v>643</v>
      </c>
      <c r="N4290" s="383" t="s">
        <v>620</v>
      </c>
      <c r="O4290" s="383" t="s">
        <v>230</v>
      </c>
    </row>
    <row r="4291" spans="1:15">
      <c r="A4291" s="385">
        <v>42120</v>
      </c>
      <c r="B4291" s="383" t="s">
        <v>754</v>
      </c>
      <c r="C4291" s="383" t="s">
        <v>8</v>
      </c>
      <c r="D4291" s="383" t="s">
        <v>755</v>
      </c>
      <c r="E4291" s="383" t="s">
        <v>756</v>
      </c>
      <c r="F4291" s="383" t="s">
        <v>10</v>
      </c>
      <c r="G4291" s="384">
        <v>1107</v>
      </c>
      <c r="H4291" s="383" t="s">
        <v>757</v>
      </c>
      <c r="I4291" s="383" t="s">
        <v>765</v>
      </c>
      <c r="J4291" s="383" t="s">
        <v>617</v>
      </c>
      <c r="K4291" s="383" t="s">
        <v>618</v>
      </c>
      <c r="L4291" s="384">
        <v>30780</v>
      </c>
      <c r="M4291" s="383" t="s">
        <v>643</v>
      </c>
      <c r="N4291" s="383" t="s">
        <v>620</v>
      </c>
      <c r="O4291" s="383" t="s">
        <v>230</v>
      </c>
    </row>
    <row r="4292" spans="1:15">
      <c r="A4292" s="385">
        <v>42121</v>
      </c>
      <c r="B4292" s="383" t="s">
        <v>754</v>
      </c>
      <c r="C4292" s="383" t="s">
        <v>8</v>
      </c>
      <c r="D4292" s="383" t="s">
        <v>755</v>
      </c>
      <c r="E4292" s="383" t="s">
        <v>756</v>
      </c>
      <c r="F4292" s="383" t="s">
        <v>10</v>
      </c>
      <c r="G4292" s="384">
        <v>460</v>
      </c>
      <c r="H4292" s="383" t="s">
        <v>757</v>
      </c>
      <c r="I4292" s="383" t="s">
        <v>758</v>
      </c>
      <c r="J4292" s="383" t="s">
        <v>617</v>
      </c>
      <c r="K4292" s="383" t="s">
        <v>618</v>
      </c>
      <c r="L4292" s="384">
        <v>30780</v>
      </c>
      <c r="M4292" s="383" t="s">
        <v>643</v>
      </c>
      <c r="N4292" s="383" t="s">
        <v>620</v>
      </c>
      <c r="O4292" s="383" t="s">
        <v>230</v>
      </c>
    </row>
    <row r="4293" spans="1:15">
      <c r="A4293" s="385">
        <v>42122</v>
      </c>
      <c r="B4293" s="383" t="s">
        <v>754</v>
      </c>
      <c r="C4293" s="383" t="s">
        <v>8</v>
      </c>
      <c r="D4293" s="383" t="s">
        <v>755</v>
      </c>
      <c r="E4293" s="383" t="s">
        <v>756</v>
      </c>
      <c r="F4293" s="383" t="s">
        <v>10</v>
      </c>
      <c r="G4293" s="384">
        <v>1107</v>
      </c>
      <c r="H4293" s="383" t="s">
        <v>757</v>
      </c>
      <c r="I4293" s="383" t="s">
        <v>765</v>
      </c>
      <c r="J4293" s="383" t="s">
        <v>617</v>
      </c>
      <c r="K4293" s="383" t="s">
        <v>618</v>
      </c>
      <c r="L4293" s="384">
        <v>30780</v>
      </c>
      <c r="M4293" s="383" t="s">
        <v>643</v>
      </c>
      <c r="N4293" s="383" t="s">
        <v>620</v>
      </c>
      <c r="O4293" s="383" t="s">
        <v>230</v>
      </c>
    </row>
    <row r="4294" spans="1:15">
      <c r="A4294" s="385">
        <v>42123</v>
      </c>
      <c r="B4294" s="383" t="s">
        <v>11</v>
      </c>
      <c r="C4294" s="383" t="s">
        <v>12</v>
      </c>
      <c r="D4294" s="383" t="s">
        <v>13</v>
      </c>
      <c r="E4294" s="383" t="s">
        <v>678</v>
      </c>
      <c r="F4294" s="383" t="s">
        <v>10</v>
      </c>
      <c r="G4294" s="384">
        <v>1700</v>
      </c>
      <c r="H4294" s="383" t="s">
        <v>751</v>
      </c>
      <c r="I4294" s="383" t="s">
        <v>752</v>
      </c>
      <c r="J4294" s="383" t="s">
        <v>617</v>
      </c>
      <c r="K4294" s="383" t="s">
        <v>618</v>
      </c>
      <c r="L4294" s="384">
        <v>30780</v>
      </c>
      <c r="M4294" s="383" t="s">
        <v>643</v>
      </c>
      <c r="N4294" s="383" t="s">
        <v>620</v>
      </c>
      <c r="O4294" s="383" t="s">
        <v>230</v>
      </c>
    </row>
    <row r="4295" spans="1:15">
      <c r="A4295" s="385">
        <v>42124</v>
      </c>
      <c r="B4295" s="383" t="s">
        <v>754</v>
      </c>
      <c r="C4295" s="383" t="s">
        <v>8</v>
      </c>
      <c r="D4295" s="383" t="s">
        <v>755</v>
      </c>
      <c r="E4295" s="383" t="s">
        <v>756</v>
      </c>
      <c r="F4295" s="383" t="s">
        <v>10</v>
      </c>
      <c r="G4295" s="384">
        <v>1107</v>
      </c>
      <c r="H4295" s="383" t="s">
        <v>757</v>
      </c>
      <c r="I4295" s="383" t="s">
        <v>765</v>
      </c>
      <c r="J4295" s="383" t="s">
        <v>617</v>
      </c>
      <c r="K4295" s="383" t="s">
        <v>618</v>
      </c>
      <c r="L4295" s="384">
        <v>30780</v>
      </c>
      <c r="M4295" s="383" t="s">
        <v>643</v>
      </c>
      <c r="N4295" s="383" t="s">
        <v>620</v>
      </c>
      <c r="O4295" s="383" t="s">
        <v>230</v>
      </c>
    </row>
    <row r="4296" spans="1:15">
      <c r="A4296" s="385">
        <v>42125</v>
      </c>
      <c r="B4296" s="383" t="s">
        <v>28</v>
      </c>
      <c r="C4296" s="383" t="s">
        <v>8</v>
      </c>
      <c r="D4296" s="383" t="s">
        <v>29</v>
      </c>
      <c r="E4296" s="383" t="s">
        <v>774</v>
      </c>
      <c r="F4296" s="383" t="s">
        <v>10</v>
      </c>
      <c r="G4296" s="384">
        <v>39000</v>
      </c>
      <c r="H4296" s="383" t="s">
        <v>775</v>
      </c>
      <c r="I4296" s="383" t="s">
        <v>776</v>
      </c>
      <c r="J4296" s="383" t="s">
        <v>617</v>
      </c>
      <c r="K4296" s="383" t="s">
        <v>618</v>
      </c>
      <c r="L4296" s="384">
        <v>30780</v>
      </c>
      <c r="M4296" s="383" t="s">
        <v>643</v>
      </c>
      <c r="N4296" s="383" t="s">
        <v>620</v>
      </c>
      <c r="O4296" s="383" t="s">
        <v>230</v>
      </c>
    </row>
    <row r="4297" spans="1:15">
      <c r="A4297" s="385">
        <v>42126</v>
      </c>
      <c r="B4297" s="383" t="s">
        <v>11</v>
      </c>
      <c r="C4297" s="383" t="s">
        <v>12</v>
      </c>
      <c r="D4297" s="383" t="s">
        <v>13</v>
      </c>
      <c r="E4297" s="383" t="s">
        <v>678</v>
      </c>
      <c r="F4297" s="383" t="s">
        <v>10</v>
      </c>
      <c r="G4297" s="384">
        <v>1700</v>
      </c>
      <c r="H4297" s="383" t="s">
        <v>751</v>
      </c>
      <c r="I4297" s="383" t="s">
        <v>752</v>
      </c>
      <c r="J4297" s="383" t="s">
        <v>617</v>
      </c>
      <c r="K4297" s="383" t="s">
        <v>618</v>
      </c>
      <c r="L4297" s="384">
        <v>30780</v>
      </c>
      <c r="M4297" s="383" t="s">
        <v>643</v>
      </c>
      <c r="N4297" s="383" t="s">
        <v>620</v>
      </c>
      <c r="O4297" s="383" t="s">
        <v>230</v>
      </c>
    </row>
    <row r="4298" spans="1:15">
      <c r="A4298" s="385">
        <v>42127</v>
      </c>
      <c r="B4298" s="383" t="s">
        <v>754</v>
      </c>
      <c r="C4298" s="383" t="s">
        <v>8</v>
      </c>
      <c r="D4298" s="383" t="s">
        <v>755</v>
      </c>
      <c r="E4298" s="383" t="s">
        <v>756</v>
      </c>
      <c r="F4298" s="383" t="s">
        <v>10</v>
      </c>
      <c r="G4298" s="384">
        <v>1107</v>
      </c>
      <c r="H4298" s="383" t="s">
        <v>757</v>
      </c>
      <c r="I4298" s="383" t="s">
        <v>765</v>
      </c>
      <c r="J4298" s="383" t="s">
        <v>617</v>
      </c>
      <c r="K4298" s="383" t="s">
        <v>618</v>
      </c>
      <c r="L4298" s="384">
        <v>30780</v>
      </c>
      <c r="M4298" s="383" t="s">
        <v>643</v>
      </c>
      <c r="N4298" s="383" t="s">
        <v>620</v>
      </c>
      <c r="O4298" s="383" t="s">
        <v>230</v>
      </c>
    </row>
    <row r="4299" spans="1:15">
      <c r="A4299" s="385">
        <v>42128</v>
      </c>
      <c r="B4299" s="383" t="s">
        <v>754</v>
      </c>
      <c r="C4299" s="383" t="s">
        <v>8</v>
      </c>
      <c r="D4299" s="383" t="s">
        <v>755</v>
      </c>
      <c r="E4299" s="383" t="s">
        <v>756</v>
      </c>
      <c r="F4299" s="383" t="s">
        <v>10</v>
      </c>
      <c r="G4299" s="384">
        <v>1107</v>
      </c>
      <c r="H4299" s="383" t="s">
        <v>757</v>
      </c>
      <c r="I4299" s="383" t="s">
        <v>765</v>
      </c>
      <c r="J4299" s="383" t="s">
        <v>617</v>
      </c>
      <c r="K4299" s="383" t="s">
        <v>618</v>
      </c>
      <c r="L4299" s="384">
        <v>30780</v>
      </c>
      <c r="M4299" s="383" t="s">
        <v>643</v>
      </c>
      <c r="N4299" s="383" t="s">
        <v>620</v>
      </c>
      <c r="O4299" s="383" t="s">
        <v>230</v>
      </c>
    </row>
    <row r="4300" spans="1:15">
      <c r="A4300" s="385">
        <v>42133</v>
      </c>
      <c r="B4300" s="383" t="s">
        <v>11</v>
      </c>
      <c r="C4300" s="383" t="s">
        <v>12</v>
      </c>
      <c r="D4300" s="383" t="s">
        <v>13</v>
      </c>
      <c r="E4300" s="383" t="s">
        <v>678</v>
      </c>
      <c r="F4300" s="383" t="s">
        <v>10</v>
      </c>
      <c r="G4300" s="384">
        <v>4265</v>
      </c>
      <c r="H4300" s="383" t="s">
        <v>763</v>
      </c>
      <c r="I4300" s="383" t="s">
        <v>769</v>
      </c>
      <c r="J4300" s="383" t="s">
        <v>617</v>
      </c>
      <c r="K4300" s="383" t="s">
        <v>618</v>
      </c>
      <c r="L4300" s="384">
        <v>30780</v>
      </c>
      <c r="M4300" s="383" t="s">
        <v>643</v>
      </c>
      <c r="N4300" s="383" t="s">
        <v>620</v>
      </c>
      <c r="O4300" s="383" t="s">
        <v>230</v>
      </c>
    </row>
    <row r="4301" spans="1:15">
      <c r="A4301" s="385">
        <v>42134</v>
      </c>
      <c r="B4301" s="383" t="s">
        <v>21</v>
      </c>
      <c r="C4301" s="383" t="s">
        <v>12</v>
      </c>
      <c r="D4301" s="383" t="s">
        <v>22</v>
      </c>
      <c r="E4301" s="383" t="s">
        <v>658</v>
      </c>
      <c r="F4301" s="383" t="s">
        <v>10</v>
      </c>
      <c r="G4301" s="384">
        <v>2720</v>
      </c>
      <c r="H4301" s="383" t="s">
        <v>763</v>
      </c>
      <c r="I4301" s="383" t="s">
        <v>764</v>
      </c>
      <c r="J4301" s="383" t="s">
        <v>617</v>
      </c>
      <c r="K4301" s="383" t="s">
        <v>618</v>
      </c>
      <c r="L4301" s="384">
        <v>30780</v>
      </c>
      <c r="M4301" s="383" t="s">
        <v>643</v>
      </c>
      <c r="N4301" s="383" t="s">
        <v>620</v>
      </c>
      <c r="O4301" s="383" t="s">
        <v>230</v>
      </c>
    </row>
    <row r="4302" spans="1:15">
      <c r="A4302" s="385">
        <v>42135</v>
      </c>
      <c r="B4302" s="383" t="s">
        <v>21</v>
      </c>
      <c r="C4302" s="383" t="s">
        <v>12</v>
      </c>
      <c r="D4302" s="383" t="s">
        <v>22</v>
      </c>
      <c r="E4302" s="383" t="s">
        <v>658</v>
      </c>
      <c r="F4302" s="383" t="s">
        <v>10</v>
      </c>
      <c r="G4302" s="384">
        <v>2720</v>
      </c>
      <c r="H4302" s="383" t="s">
        <v>763</v>
      </c>
      <c r="I4302" s="383" t="s">
        <v>764</v>
      </c>
      <c r="J4302" s="383" t="s">
        <v>617</v>
      </c>
      <c r="K4302" s="383" t="s">
        <v>618</v>
      </c>
      <c r="L4302" s="384">
        <v>30780</v>
      </c>
      <c r="M4302" s="383" t="s">
        <v>643</v>
      </c>
      <c r="N4302" s="383" t="s">
        <v>620</v>
      </c>
      <c r="O4302" s="383" t="s">
        <v>230</v>
      </c>
    </row>
    <row r="4303" spans="1:15">
      <c r="A4303" s="385">
        <v>42136</v>
      </c>
      <c r="B4303" s="383" t="s">
        <v>754</v>
      </c>
      <c r="C4303" s="383" t="s">
        <v>8</v>
      </c>
      <c r="D4303" s="383" t="s">
        <v>755</v>
      </c>
      <c r="E4303" s="383" t="s">
        <v>756</v>
      </c>
      <c r="F4303" s="383" t="s">
        <v>10</v>
      </c>
      <c r="G4303" s="384">
        <v>460</v>
      </c>
      <c r="H4303" s="383" t="s">
        <v>757</v>
      </c>
      <c r="I4303" s="383" t="s">
        <v>758</v>
      </c>
      <c r="J4303" s="383" t="s">
        <v>617</v>
      </c>
      <c r="K4303" s="383" t="s">
        <v>618</v>
      </c>
      <c r="L4303" s="384">
        <v>30780</v>
      </c>
      <c r="M4303" s="383" t="s">
        <v>643</v>
      </c>
      <c r="N4303" s="383" t="s">
        <v>620</v>
      </c>
      <c r="O4303" s="383" t="s">
        <v>230</v>
      </c>
    </row>
    <row r="4304" spans="1:15">
      <c r="A4304" s="385">
        <v>42137</v>
      </c>
      <c r="B4304" s="383" t="s">
        <v>754</v>
      </c>
      <c r="C4304" s="383" t="s">
        <v>8</v>
      </c>
      <c r="D4304" s="383" t="s">
        <v>755</v>
      </c>
      <c r="E4304" s="383" t="s">
        <v>756</v>
      </c>
      <c r="F4304" s="383" t="s">
        <v>10</v>
      </c>
      <c r="G4304" s="384">
        <v>2215</v>
      </c>
      <c r="H4304" s="383" t="s">
        <v>757</v>
      </c>
      <c r="I4304" s="383" t="s">
        <v>777</v>
      </c>
      <c r="J4304" s="383" t="s">
        <v>617</v>
      </c>
      <c r="K4304" s="383" t="s">
        <v>618</v>
      </c>
      <c r="L4304" s="384">
        <v>30780</v>
      </c>
      <c r="M4304" s="383" t="s">
        <v>644</v>
      </c>
      <c r="N4304" s="383" t="s">
        <v>620</v>
      </c>
      <c r="O4304" s="383" t="s">
        <v>230</v>
      </c>
    </row>
    <row r="4305" spans="1:15">
      <c r="A4305" s="385">
        <v>42138</v>
      </c>
      <c r="B4305" s="383" t="s">
        <v>754</v>
      </c>
      <c r="C4305" s="383" t="s">
        <v>8</v>
      </c>
      <c r="D4305" s="383" t="s">
        <v>755</v>
      </c>
      <c r="E4305" s="383" t="s">
        <v>756</v>
      </c>
      <c r="F4305" s="383" t="s">
        <v>10</v>
      </c>
      <c r="G4305" s="384">
        <v>2215</v>
      </c>
      <c r="H4305" s="383" t="s">
        <v>757</v>
      </c>
      <c r="I4305" s="383" t="s">
        <v>777</v>
      </c>
      <c r="J4305" s="383" t="s">
        <v>617</v>
      </c>
      <c r="K4305" s="383" t="s">
        <v>618</v>
      </c>
      <c r="L4305" s="384">
        <v>30780</v>
      </c>
      <c r="M4305" s="383" t="s">
        <v>644</v>
      </c>
      <c r="N4305" s="383" t="s">
        <v>620</v>
      </c>
      <c r="O4305" s="383" t="s">
        <v>230</v>
      </c>
    </row>
    <row r="4306" spans="1:15">
      <c r="A4306" s="385">
        <v>42139</v>
      </c>
      <c r="B4306" s="383" t="s">
        <v>754</v>
      </c>
      <c r="C4306" s="383" t="s">
        <v>8</v>
      </c>
      <c r="D4306" s="383" t="s">
        <v>755</v>
      </c>
      <c r="E4306" s="383" t="s">
        <v>756</v>
      </c>
      <c r="F4306" s="383" t="s">
        <v>10</v>
      </c>
      <c r="G4306" s="384">
        <v>2215</v>
      </c>
      <c r="H4306" s="383" t="s">
        <v>757</v>
      </c>
      <c r="I4306" s="383" t="s">
        <v>777</v>
      </c>
      <c r="J4306" s="383" t="s">
        <v>617</v>
      </c>
      <c r="K4306" s="383" t="s">
        <v>618</v>
      </c>
      <c r="L4306" s="384">
        <v>30780</v>
      </c>
      <c r="M4306" s="383" t="s">
        <v>644</v>
      </c>
      <c r="N4306" s="383" t="s">
        <v>620</v>
      </c>
      <c r="O4306" s="383" t="s">
        <v>230</v>
      </c>
    </row>
    <row r="4307" spans="1:15">
      <c r="A4307" s="385">
        <v>42140</v>
      </c>
      <c r="B4307" s="383" t="s">
        <v>754</v>
      </c>
      <c r="C4307" s="383" t="s">
        <v>8</v>
      </c>
      <c r="D4307" s="383" t="s">
        <v>755</v>
      </c>
      <c r="E4307" s="383" t="s">
        <v>756</v>
      </c>
      <c r="F4307" s="383" t="s">
        <v>10</v>
      </c>
      <c r="G4307" s="384">
        <v>7046</v>
      </c>
      <c r="H4307" s="383" t="s">
        <v>757</v>
      </c>
      <c r="I4307" s="383" t="s">
        <v>772</v>
      </c>
      <c r="J4307" s="383" t="s">
        <v>617</v>
      </c>
      <c r="K4307" s="383" t="s">
        <v>618</v>
      </c>
      <c r="L4307" s="384">
        <v>30780</v>
      </c>
      <c r="M4307" s="383" t="s">
        <v>644</v>
      </c>
      <c r="N4307" s="383" t="s">
        <v>620</v>
      </c>
      <c r="O4307" s="383" t="s">
        <v>230</v>
      </c>
    </row>
    <row r="4308" spans="1:15">
      <c r="A4308" s="385">
        <v>42141</v>
      </c>
      <c r="B4308" s="383" t="s">
        <v>754</v>
      </c>
      <c r="C4308" s="383" t="s">
        <v>8</v>
      </c>
      <c r="D4308" s="383" t="s">
        <v>755</v>
      </c>
      <c r="E4308" s="383" t="s">
        <v>756</v>
      </c>
      <c r="F4308" s="383" t="s">
        <v>10</v>
      </c>
      <c r="G4308" s="384">
        <v>16271</v>
      </c>
      <c r="H4308" s="383" t="s">
        <v>757</v>
      </c>
      <c r="I4308" s="383" t="s">
        <v>772</v>
      </c>
      <c r="J4308" s="383" t="s">
        <v>617</v>
      </c>
      <c r="K4308" s="383" t="s">
        <v>618</v>
      </c>
      <c r="L4308" s="384">
        <v>30780</v>
      </c>
      <c r="M4308" s="383" t="s">
        <v>644</v>
      </c>
      <c r="N4308" s="383" t="s">
        <v>620</v>
      </c>
      <c r="O4308" s="383" t="s">
        <v>230</v>
      </c>
    </row>
    <row r="4309" spans="1:15">
      <c r="A4309" s="385">
        <v>42142</v>
      </c>
      <c r="B4309" s="383" t="s">
        <v>754</v>
      </c>
      <c r="C4309" s="383" t="s">
        <v>8</v>
      </c>
      <c r="D4309" s="383" t="s">
        <v>755</v>
      </c>
      <c r="E4309" s="383" t="s">
        <v>756</v>
      </c>
      <c r="F4309" s="383" t="s">
        <v>10</v>
      </c>
      <c r="G4309" s="384">
        <v>1107</v>
      </c>
      <c r="H4309" s="383" t="s">
        <v>757</v>
      </c>
      <c r="I4309" s="383" t="s">
        <v>765</v>
      </c>
      <c r="J4309" s="383" t="s">
        <v>617</v>
      </c>
      <c r="K4309" s="383" t="s">
        <v>618</v>
      </c>
      <c r="L4309" s="384">
        <v>30780</v>
      </c>
      <c r="M4309" s="383" t="s">
        <v>644</v>
      </c>
      <c r="N4309" s="383" t="s">
        <v>620</v>
      </c>
      <c r="O4309" s="383" t="s">
        <v>230</v>
      </c>
    </row>
    <row r="4310" spans="1:15">
      <c r="A4310" s="385">
        <v>42143</v>
      </c>
      <c r="B4310" s="383" t="s">
        <v>754</v>
      </c>
      <c r="C4310" s="383" t="s">
        <v>8</v>
      </c>
      <c r="D4310" s="383" t="s">
        <v>755</v>
      </c>
      <c r="E4310" s="383" t="s">
        <v>756</v>
      </c>
      <c r="F4310" s="383" t="s">
        <v>10</v>
      </c>
      <c r="G4310" s="384">
        <v>460</v>
      </c>
      <c r="H4310" s="383" t="s">
        <v>757</v>
      </c>
      <c r="I4310" s="383" t="s">
        <v>758</v>
      </c>
      <c r="J4310" s="383" t="s">
        <v>617</v>
      </c>
      <c r="K4310" s="383" t="s">
        <v>618</v>
      </c>
      <c r="L4310" s="384">
        <v>30780</v>
      </c>
      <c r="M4310" s="383" t="s">
        <v>644</v>
      </c>
      <c r="N4310" s="383" t="s">
        <v>620</v>
      </c>
      <c r="O4310" s="383" t="s">
        <v>230</v>
      </c>
    </row>
    <row r="4311" spans="1:15">
      <c r="A4311" s="385">
        <v>42144</v>
      </c>
      <c r="B4311" s="383" t="s">
        <v>754</v>
      </c>
      <c r="C4311" s="383" t="s">
        <v>8</v>
      </c>
      <c r="D4311" s="383" t="s">
        <v>755</v>
      </c>
      <c r="E4311" s="383" t="s">
        <v>756</v>
      </c>
      <c r="F4311" s="383" t="s">
        <v>10</v>
      </c>
      <c r="G4311" s="384">
        <v>460</v>
      </c>
      <c r="H4311" s="383" t="s">
        <v>757</v>
      </c>
      <c r="I4311" s="383" t="s">
        <v>758</v>
      </c>
      <c r="J4311" s="383" t="s">
        <v>617</v>
      </c>
      <c r="K4311" s="383" t="s">
        <v>618</v>
      </c>
      <c r="L4311" s="384">
        <v>30780</v>
      </c>
      <c r="M4311" s="383" t="s">
        <v>644</v>
      </c>
      <c r="N4311" s="383" t="s">
        <v>620</v>
      </c>
      <c r="O4311" s="383" t="s">
        <v>230</v>
      </c>
    </row>
    <row r="4312" spans="1:15">
      <c r="A4312" s="385">
        <v>42145</v>
      </c>
      <c r="B4312" s="383" t="s">
        <v>754</v>
      </c>
      <c r="C4312" s="383" t="s">
        <v>8</v>
      </c>
      <c r="D4312" s="383" t="s">
        <v>755</v>
      </c>
      <c r="E4312" s="383" t="s">
        <v>756</v>
      </c>
      <c r="F4312" s="383" t="s">
        <v>10</v>
      </c>
      <c r="G4312" s="384">
        <v>460</v>
      </c>
      <c r="H4312" s="383" t="s">
        <v>757</v>
      </c>
      <c r="I4312" s="383" t="s">
        <v>758</v>
      </c>
      <c r="J4312" s="383" t="s">
        <v>617</v>
      </c>
      <c r="K4312" s="383" t="s">
        <v>618</v>
      </c>
      <c r="L4312" s="384">
        <v>30780</v>
      </c>
      <c r="M4312" s="383" t="s">
        <v>644</v>
      </c>
      <c r="N4312" s="383" t="s">
        <v>620</v>
      </c>
      <c r="O4312" s="383" t="s">
        <v>230</v>
      </c>
    </row>
    <row r="4313" spans="1:15">
      <c r="A4313" s="385">
        <v>42146</v>
      </c>
      <c r="B4313" s="383" t="s">
        <v>11</v>
      </c>
      <c r="C4313" s="383" t="s">
        <v>12</v>
      </c>
      <c r="D4313" s="383" t="s">
        <v>13</v>
      </c>
      <c r="E4313" s="383" t="s">
        <v>678</v>
      </c>
      <c r="F4313" s="383" t="s">
        <v>10</v>
      </c>
      <c r="G4313" s="384">
        <v>1700</v>
      </c>
      <c r="H4313" s="383" t="s">
        <v>751</v>
      </c>
      <c r="I4313" s="383" t="s">
        <v>752</v>
      </c>
      <c r="J4313" s="383" t="s">
        <v>617</v>
      </c>
      <c r="K4313" s="383" t="s">
        <v>618</v>
      </c>
      <c r="L4313" s="384">
        <v>30780</v>
      </c>
      <c r="M4313" s="383" t="s">
        <v>644</v>
      </c>
      <c r="N4313" s="383" t="s">
        <v>620</v>
      </c>
      <c r="O4313" s="383" t="s">
        <v>230</v>
      </c>
    </row>
    <row r="4314" spans="1:15">
      <c r="A4314" s="385">
        <v>42147</v>
      </c>
      <c r="B4314" s="383" t="s">
        <v>754</v>
      </c>
      <c r="C4314" s="383" t="s">
        <v>8</v>
      </c>
      <c r="D4314" s="383" t="s">
        <v>755</v>
      </c>
      <c r="E4314" s="383" t="s">
        <v>756</v>
      </c>
      <c r="F4314" s="383" t="s">
        <v>10</v>
      </c>
      <c r="G4314" s="384">
        <v>2215</v>
      </c>
      <c r="H4314" s="383" t="s">
        <v>757</v>
      </c>
      <c r="I4314" s="383" t="s">
        <v>777</v>
      </c>
      <c r="J4314" s="383" t="s">
        <v>617</v>
      </c>
      <c r="K4314" s="383" t="s">
        <v>618</v>
      </c>
      <c r="L4314" s="384">
        <v>30780</v>
      </c>
      <c r="M4314" s="383" t="s">
        <v>645</v>
      </c>
      <c r="N4314" s="383" t="s">
        <v>620</v>
      </c>
      <c r="O4314" s="383" t="s">
        <v>230</v>
      </c>
    </row>
    <row r="4315" spans="1:15">
      <c r="A4315" s="385">
        <v>42148</v>
      </c>
      <c r="B4315" s="383" t="s">
        <v>11</v>
      </c>
      <c r="C4315" s="383" t="s">
        <v>12</v>
      </c>
      <c r="D4315" s="383" t="s">
        <v>13</v>
      </c>
      <c r="E4315" s="383" t="s">
        <v>678</v>
      </c>
      <c r="F4315" s="383" t="s">
        <v>10</v>
      </c>
      <c r="G4315" s="384">
        <v>4265</v>
      </c>
      <c r="H4315" s="383" t="s">
        <v>763</v>
      </c>
      <c r="I4315" s="383" t="s">
        <v>769</v>
      </c>
      <c r="J4315" s="383" t="s">
        <v>617</v>
      </c>
      <c r="K4315" s="383" t="s">
        <v>618</v>
      </c>
      <c r="L4315" s="384">
        <v>30780</v>
      </c>
      <c r="M4315" s="383" t="s">
        <v>645</v>
      </c>
      <c r="N4315" s="383" t="s">
        <v>620</v>
      </c>
      <c r="O4315" s="383" t="s">
        <v>230</v>
      </c>
    </row>
    <row r="4316" spans="1:15">
      <c r="A4316" s="385">
        <v>42149</v>
      </c>
      <c r="B4316" s="383" t="s">
        <v>754</v>
      </c>
      <c r="C4316" s="383" t="s">
        <v>8</v>
      </c>
      <c r="D4316" s="383" t="s">
        <v>755</v>
      </c>
      <c r="E4316" s="383" t="s">
        <v>756</v>
      </c>
      <c r="F4316" s="383" t="s">
        <v>10</v>
      </c>
      <c r="G4316" s="384">
        <v>2215</v>
      </c>
      <c r="H4316" s="383" t="s">
        <v>757</v>
      </c>
      <c r="I4316" s="383" t="s">
        <v>777</v>
      </c>
      <c r="J4316" s="383" t="s">
        <v>617</v>
      </c>
      <c r="K4316" s="383" t="s">
        <v>618</v>
      </c>
      <c r="L4316" s="384">
        <v>30780</v>
      </c>
      <c r="M4316" s="383" t="s">
        <v>645</v>
      </c>
      <c r="N4316" s="383" t="s">
        <v>620</v>
      </c>
      <c r="O4316" s="383" t="s">
        <v>230</v>
      </c>
    </row>
    <row r="4317" spans="1:15">
      <c r="A4317" s="385">
        <v>42150</v>
      </c>
      <c r="B4317" s="383" t="s">
        <v>21</v>
      </c>
      <c r="C4317" s="383" t="s">
        <v>12</v>
      </c>
      <c r="D4317" s="383" t="s">
        <v>22</v>
      </c>
      <c r="E4317" s="383" t="s">
        <v>658</v>
      </c>
      <c r="F4317" s="383" t="s">
        <v>10</v>
      </c>
      <c r="G4317" s="384">
        <v>2720</v>
      </c>
      <c r="H4317" s="383" t="s">
        <v>763</v>
      </c>
      <c r="I4317" s="383" t="s">
        <v>764</v>
      </c>
      <c r="J4317" s="383" t="s">
        <v>617</v>
      </c>
      <c r="K4317" s="383" t="s">
        <v>618</v>
      </c>
      <c r="L4317" s="384">
        <v>30780</v>
      </c>
      <c r="M4317" s="383" t="s">
        <v>645</v>
      </c>
      <c r="N4317" s="383" t="s">
        <v>620</v>
      </c>
      <c r="O4317" s="383" t="s">
        <v>230</v>
      </c>
    </row>
    <row r="4318" spans="1:15">
      <c r="A4318" s="385">
        <v>41997</v>
      </c>
      <c r="B4318" s="383" t="s">
        <v>11</v>
      </c>
      <c r="C4318" s="383" t="s">
        <v>12</v>
      </c>
      <c r="D4318" s="383" t="s">
        <v>13</v>
      </c>
      <c r="E4318" s="383" t="s">
        <v>678</v>
      </c>
      <c r="F4318" s="383" t="s">
        <v>10</v>
      </c>
      <c r="G4318" s="384">
        <v>60</v>
      </c>
      <c r="H4318" s="383" t="s">
        <v>763</v>
      </c>
      <c r="I4318" s="383" t="s">
        <v>771</v>
      </c>
      <c r="J4318" s="383" t="s">
        <v>617</v>
      </c>
      <c r="K4318" s="383" t="s">
        <v>618</v>
      </c>
      <c r="L4318" s="384">
        <v>0</v>
      </c>
      <c r="M4318" s="383" t="s">
        <v>619</v>
      </c>
      <c r="N4318" s="383" t="s">
        <v>620</v>
      </c>
      <c r="O4318" s="383" t="s">
        <v>230</v>
      </c>
    </row>
    <row r="4319" spans="1:15">
      <c r="A4319" s="385">
        <v>41998</v>
      </c>
      <c r="B4319" s="383" t="s">
        <v>11</v>
      </c>
      <c r="C4319" s="383" t="s">
        <v>12</v>
      </c>
      <c r="D4319" s="383" t="s">
        <v>13</v>
      </c>
      <c r="E4319" s="383" t="s">
        <v>678</v>
      </c>
      <c r="F4319" s="383" t="s">
        <v>10</v>
      </c>
      <c r="G4319" s="384">
        <v>2467</v>
      </c>
      <c r="H4319" s="383" t="s">
        <v>787</v>
      </c>
      <c r="I4319" s="383" t="s">
        <v>788</v>
      </c>
      <c r="J4319" s="383" t="s">
        <v>617</v>
      </c>
      <c r="K4319" s="383" t="s">
        <v>618</v>
      </c>
      <c r="L4319" s="384">
        <v>0</v>
      </c>
      <c r="M4319" s="383" t="s">
        <v>619</v>
      </c>
      <c r="N4319" s="383" t="s">
        <v>620</v>
      </c>
      <c r="O4319" s="383" t="s">
        <v>230</v>
      </c>
    </row>
    <row r="4320" spans="1:15">
      <c r="A4320" s="385">
        <v>41999</v>
      </c>
      <c r="B4320" s="383" t="s">
        <v>754</v>
      </c>
      <c r="C4320" s="383" t="s">
        <v>8</v>
      </c>
      <c r="D4320" s="383" t="s">
        <v>755</v>
      </c>
      <c r="E4320" s="383" t="s">
        <v>756</v>
      </c>
      <c r="F4320" s="383" t="s">
        <v>10</v>
      </c>
      <c r="G4320" s="384">
        <v>2215</v>
      </c>
      <c r="H4320" s="383" t="s">
        <v>757</v>
      </c>
      <c r="I4320" s="383" t="s">
        <v>778</v>
      </c>
      <c r="J4320" s="383" t="s">
        <v>617</v>
      </c>
      <c r="K4320" s="383" t="s">
        <v>618</v>
      </c>
      <c r="L4320" s="384">
        <v>0</v>
      </c>
      <c r="M4320" s="383" t="s">
        <v>619</v>
      </c>
      <c r="N4320" s="383" t="s">
        <v>620</v>
      </c>
      <c r="O4320" s="383" t="s">
        <v>230</v>
      </c>
    </row>
    <row r="4321" spans="1:15">
      <c r="A4321" s="385">
        <v>42000</v>
      </c>
      <c r="B4321" s="383" t="s">
        <v>754</v>
      </c>
      <c r="C4321" s="383" t="s">
        <v>8</v>
      </c>
      <c r="D4321" s="383" t="s">
        <v>755</v>
      </c>
      <c r="E4321" s="383" t="s">
        <v>756</v>
      </c>
      <c r="F4321" s="383" t="s">
        <v>10</v>
      </c>
      <c r="G4321" s="384">
        <v>2215</v>
      </c>
      <c r="H4321" s="383" t="s">
        <v>757</v>
      </c>
      <c r="I4321" s="383" t="s">
        <v>777</v>
      </c>
      <c r="J4321" s="383" t="s">
        <v>617</v>
      </c>
      <c r="K4321" s="383" t="s">
        <v>618</v>
      </c>
      <c r="L4321" s="384">
        <v>0</v>
      </c>
      <c r="M4321" s="383" t="s">
        <v>619</v>
      </c>
      <c r="N4321" s="383" t="s">
        <v>620</v>
      </c>
      <c r="O4321" s="383" t="s">
        <v>230</v>
      </c>
    </row>
    <row r="4322" spans="1:15">
      <c r="A4322" s="385">
        <v>42001</v>
      </c>
      <c r="B4322" s="383" t="s">
        <v>21</v>
      </c>
      <c r="C4322" s="383" t="s">
        <v>12</v>
      </c>
      <c r="D4322" s="383" t="s">
        <v>22</v>
      </c>
      <c r="E4322" s="383" t="s">
        <v>658</v>
      </c>
      <c r="F4322" s="383" t="s">
        <v>10</v>
      </c>
      <c r="G4322" s="384">
        <v>4235</v>
      </c>
      <c r="H4322" s="383" t="s">
        <v>784</v>
      </c>
      <c r="I4322" s="383" t="s">
        <v>789</v>
      </c>
      <c r="J4322" s="383" t="s">
        <v>617</v>
      </c>
      <c r="K4322" s="383" t="s">
        <v>618</v>
      </c>
      <c r="L4322" s="384">
        <v>0</v>
      </c>
      <c r="M4322" s="383" t="s">
        <v>619</v>
      </c>
      <c r="N4322" s="383" t="s">
        <v>620</v>
      </c>
      <c r="O4322" s="383" t="s">
        <v>230</v>
      </c>
    </row>
    <row r="4323" spans="1:15">
      <c r="A4323" s="385">
        <v>42002</v>
      </c>
      <c r="B4323" s="383" t="s">
        <v>754</v>
      </c>
      <c r="C4323" s="383" t="s">
        <v>8</v>
      </c>
      <c r="D4323" s="383" t="s">
        <v>755</v>
      </c>
      <c r="E4323" s="383" t="s">
        <v>756</v>
      </c>
      <c r="F4323" s="383" t="s">
        <v>10</v>
      </c>
      <c r="G4323" s="384">
        <v>2215</v>
      </c>
      <c r="H4323" s="383" t="s">
        <v>757</v>
      </c>
      <c r="I4323" s="383" t="s">
        <v>777</v>
      </c>
      <c r="J4323" s="383" t="s">
        <v>617</v>
      </c>
      <c r="K4323" s="383" t="s">
        <v>618</v>
      </c>
      <c r="L4323" s="384">
        <v>0</v>
      </c>
      <c r="M4323" s="383" t="s">
        <v>619</v>
      </c>
      <c r="N4323" s="383" t="s">
        <v>620</v>
      </c>
      <c r="O4323" s="383" t="s">
        <v>230</v>
      </c>
    </row>
    <row r="4324" spans="1:15">
      <c r="A4324" s="385">
        <v>42003</v>
      </c>
      <c r="B4324" s="383" t="s">
        <v>646</v>
      </c>
      <c r="C4324" s="383" t="s">
        <v>8</v>
      </c>
      <c r="D4324" s="383" t="s">
        <v>32</v>
      </c>
      <c r="E4324" s="383" t="s">
        <v>647</v>
      </c>
      <c r="F4324" s="383" t="s">
        <v>10</v>
      </c>
      <c r="G4324" s="384">
        <v>1383</v>
      </c>
      <c r="H4324" s="383" t="s">
        <v>747</v>
      </c>
      <c r="I4324" s="383" t="s">
        <v>748</v>
      </c>
      <c r="J4324" s="383" t="s">
        <v>617</v>
      </c>
      <c r="K4324" s="383" t="s">
        <v>618</v>
      </c>
      <c r="L4324" s="384">
        <v>0</v>
      </c>
      <c r="M4324" s="383" t="s">
        <v>619</v>
      </c>
      <c r="N4324" s="383" t="s">
        <v>620</v>
      </c>
      <c r="O4324" s="383" t="s">
        <v>230</v>
      </c>
    </row>
    <row r="4325" spans="1:15">
      <c r="A4325" s="385">
        <v>42004</v>
      </c>
      <c r="B4325" s="383" t="s">
        <v>646</v>
      </c>
      <c r="C4325" s="383" t="s">
        <v>8</v>
      </c>
      <c r="D4325" s="383" t="s">
        <v>32</v>
      </c>
      <c r="E4325" s="383" t="s">
        <v>647</v>
      </c>
      <c r="F4325" s="383" t="s">
        <v>10</v>
      </c>
      <c r="G4325" s="384">
        <v>13105</v>
      </c>
      <c r="H4325" s="383" t="s">
        <v>747</v>
      </c>
      <c r="I4325" s="383" t="s">
        <v>748</v>
      </c>
      <c r="J4325" s="383" t="s">
        <v>617</v>
      </c>
      <c r="K4325" s="383" t="s">
        <v>618</v>
      </c>
      <c r="L4325" s="384">
        <v>0</v>
      </c>
      <c r="M4325" s="383" t="s">
        <v>626</v>
      </c>
      <c r="N4325" s="383" t="s">
        <v>620</v>
      </c>
      <c r="O4325" s="383" t="s">
        <v>230</v>
      </c>
    </row>
    <row r="4326" spans="1:15">
      <c r="A4326" s="385">
        <v>42005</v>
      </c>
      <c r="B4326" s="383" t="s">
        <v>11</v>
      </c>
      <c r="C4326" s="383" t="s">
        <v>12</v>
      </c>
      <c r="D4326" s="383" t="s">
        <v>13</v>
      </c>
      <c r="E4326" s="383" t="s">
        <v>678</v>
      </c>
      <c r="F4326" s="383" t="s">
        <v>10</v>
      </c>
      <c r="G4326" s="384">
        <v>1700</v>
      </c>
      <c r="H4326" s="383" t="s">
        <v>751</v>
      </c>
      <c r="I4326" s="383" t="s">
        <v>752</v>
      </c>
      <c r="J4326" s="383" t="s">
        <v>617</v>
      </c>
      <c r="K4326" s="383" t="s">
        <v>618</v>
      </c>
      <c r="L4326" s="384">
        <v>0</v>
      </c>
      <c r="M4326" s="383" t="s">
        <v>626</v>
      </c>
      <c r="N4326" s="383" t="s">
        <v>620</v>
      </c>
      <c r="O4326" s="383" t="s">
        <v>230</v>
      </c>
    </row>
    <row r="4327" spans="1:15">
      <c r="A4327" s="385">
        <v>42006</v>
      </c>
      <c r="B4327" s="383" t="s">
        <v>11</v>
      </c>
      <c r="C4327" s="383" t="s">
        <v>12</v>
      </c>
      <c r="D4327" s="383" t="s">
        <v>13</v>
      </c>
      <c r="E4327" s="383" t="s">
        <v>678</v>
      </c>
      <c r="F4327" s="383" t="s">
        <v>10</v>
      </c>
      <c r="G4327" s="384">
        <v>247</v>
      </c>
      <c r="H4327" s="383" t="s">
        <v>730</v>
      </c>
      <c r="I4327" s="383" t="s">
        <v>731</v>
      </c>
      <c r="J4327" s="383" t="s">
        <v>617</v>
      </c>
      <c r="K4327" s="383" t="s">
        <v>618</v>
      </c>
      <c r="L4327" s="384">
        <v>6319</v>
      </c>
      <c r="M4327" s="383" t="s">
        <v>627</v>
      </c>
      <c r="N4327" s="383" t="s">
        <v>620</v>
      </c>
      <c r="O4327" s="383" t="s">
        <v>230</v>
      </c>
    </row>
    <row r="4328" spans="1:15">
      <c r="A4328" s="385">
        <v>42007</v>
      </c>
      <c r="B4328" s="383" t="s">
        <v>11</v>
      </c>
      <c r="C4328" s="383" t="s">
        <v>12</v>
      </c>
      <c r="D4328" s="383" t="s">
        <v>13</v>
      </c>
      <c r="E4328" s="383" t="s">
        <v>678</v>
      </c>
      <c r="F4328" s="383" t="s">
        <v>10</v>
      </c>
      <c r="G4328" s="384">
        <v>247</v>
      </c>
      <c r="H4328" s="383" t="s">
        <v>730</v>
      </c>
      <c r="I4328" s="383" t="s">
        <v>731</v>
      </c>
      <c r="J4328" s="383" t="s">
        <v>617</v>
      </c>
      <c r="K4328" s="383" t="s">
        <v>618</v>
      </c>
      <c r="L4328" s="384">
        <v>8221</v>
      </c>
      <c r="M4328" s="383" t="s">
        <v>627</v>
      </c>
      <c r="N4328" s="383" t="s">
        <v>620</v>
      </c>
      <c r="O4328" s="383" t="s">
        <v>230</v>
      </c>
    </row>
    <row r="4329" spans="1:15">
      <c r="A4329" s="385">
        <v>42008</v>
      </c>
      <c r="B4329" s="383" t="s">
        <v>11</v>
      </c>
      <c r="C4329" s="383" t="s">
        <v>12</v>
      </c>
      <c r="D4329" s="383" t="s">
        <v>13</v>
      </c>
      <c r="E4329" s="383" t="s">
        <v>678</v>
      </c>
      <c r="F4329" s="383" t="s">
        <v>10</v>
      </c>
      <c r="G4329" s="384">
        <v>247</v>
      </c>
      <c r="H4329" s="383" t="s">
        <v>730</v>
      </c>
      <c r="I4329" s="383" t="s">
        <v>731</v>
      </c>
      <c r="J4329" s="383" t="s">
        <v>617</v>
      </c>
      <c r="K4329" s="383" t="s">
        <v>618</v>
      </c>
      <c r="L4329" s="384">
        <v>8501</v>
      </c>
      <c r="M4329" s="383" t="s">
        <v>627</v>
      </c>
      <c r="N4329" s="383" t="s">
        <v>620</v>
      </c>
      <c r="O4329" s="383" t="s">
        <v>230</v>
      </c>
    </row>
    <row r="4330" spans="1:15">
      <c r="A4330" s="385">
        <v>42009</v>
      </c>
      <c r="B4330" s="383" t="s">
        <v>646</v>
      </c>
      <c r="C4330" s="383" t="s">
        <v>8</v>
      </c>
      <c r="D4330" s="383" t="s">
        <v>32</v>
      </c>
      <c r="E4330" s="383" t="s">
        <v>647</v>
      </c>
      <c r="F4330" s="383" t="s">
        <v>10</v>
      </c>
      <c r="G4330" s="384">
        <v>34532</v>
      </c>
      <c r="H4330" s="383" t="s">
        <v>747</v>
      </c>
      <c r="I4330" s="383" t="s">
        <v>748</v>
      </c>
      <c r="J4330" s="383" t="s">
        <v>617</v>
      </c>
      <c r="K4330" s="383" t="s">
        <v>618</v>
      </c>
      <c r="L4330" s="384">
        <v>9088</v>
      </c>
      <c r="M4330" s="383" t="s">
        <v>627</v>
      </c>
      <c r="N4330" s="383" t="s">
        <v>620</v>
      </c>
      <c r="O4330" s="383" t="s">
        <v>230</v>
      </c>
    </row>
    <row r="4331" spans="1:15">
      <c r="A4331" s="385">
        <v>42010</v>
      </c>
      <c r="B4331" s="383" t="s">
        <v>646</v>
      </c>
      <c r="C4331" s="383" t="s">
        <v>8</v>
      </c>
      <c r="D4331" s="383" t="s">
        <v>32</v>
      </c>
      <c r="E4331" s="383" t="s">
        <v>647</v>
      </c>
      <c r="F4331" s="383" t="s">
        <v>10</v>
      </c>
      <c r="G4331" s="384">
        <v>2095</v>
      </c>
      <c r="H4331" s="383" t="s">
        <v>747</v>
      </c>
      <c r="I4331" s="383" t="s">
        <v>750</v>
      </c>
      <c r="J4331" s="383" t="s">
        <v>617</v>
      </c>
      <c r="K4331" s="383" t="s">
        <v>618</v>
      </c>
      <c r="L4331" s="384">
        <v>9280</v>
      </c>
      <c r="M4331" s="383" t="s">
        <v>629</v>
      </c>
      <c r="N4331" s="383" t="s">
        <v>620</v>
      </c>
      <c r="O4331" s="383" t="s">
        <v>230</v>
      </c>
    </row>
    <row r="4332" spans="1:15">
      <c r="A4332" s="385">
        <v>42011</v>
      </c>
      <c r="B4332" s="383" t="s">
        <v>11</v>
      </c>
      <c r="C4332" s="383" t="s">
        <v>12</v>
      </c>
      <c r="D4332" s="383" t="s">
        <v>13</v>
      </c>
      <c r="E4332" s="383" t="s">
        <v>678</v>
      </c>
      <c r="F4332" s="383" t="s">
        <v>10</v>
      </c>
      <c r="G4332" s="384">
        <v>247</v>
      </c>
      <c r="H4332" s="383" t="s">
        <v>730</v>
      </c>
      <c r="I4332" s="383" t="s">
        <v>731</v>
      </c>
      <c r="J4332" s="383" t="s">
        <v>617</v>
      </c>
      <c r="K4332" s="383" t="s">
        <v>618</v>
      </c>
      <c r="L4332" s="384">
        <v>9280</v>
      </c>
      <c r="M4332" s="383" t="s">
        <v>629</v>
      </c>
      <c r="N4332" s="383" t="s">
        <v>620</v>
      </c>
      <c r="O4332" s="383" t="s">
        <v>230</v>
      </c>
    </row>
    <row r="4333" spans="1:15">
      <c r="A4333" s="385">
        <v>42012</v>
      </c>
      <c r="B4333" s="383" t="s">
        <v>21</v>
      </c>
      <c r="C4333" s="383" t="s">
        <v>12</v>
      </c>
      <c r="D4333" s="383" t="s">
        <v>22</v>
      </c>
      <c r="E4333" s="383" t="s">
        <v>658</v>
      </c>
      <c r="F4333" s="383" t="s">
        <v>10</v>
      </c>
      <c r="G4333" s="384">
        <v>2500</v>
      </c>
      <c r="H4333" s="383" t="s">
        <v>751</v>
      </c>
      <c r="I4333" s="383" t="s">
        <v>790</v>
      </c>
      <c r="J4333" s="383" t="s">
        <v>617</v>
      </c>
      <c r="K4333" s="383" t="s">
        <v>618</v>
      </c>
      <c r="L4333" s="384">
        <v>9280</v>
      </c>
      <c r="M4333" s="383" t="s">
        <v>630</v>
      </c>
      <c r="N4333" s="383" t="s">
        <v>620</v>
      </c>
      <c r="O4333" s="383" t="s">
        <v>230</v>
      </c>
    </row>
    <row r="4334" spans="1:15">
      <c r="A4334" s="385">
        <v>42013</v>
      </c>
      <c r="B4334" s="383" t="s">
        <v>21</v>
      </c>
      <c r="C4334" s="383" t="s">
        <v>12</v>
      </c>
      <c r="D4334" s="383" t="s">
        <v>22</v>
      </c>
      <c r="E4334" s="383" t="s">
        <v>658</v>
      </c>
      <c r="F4334" s="383" t="s">
        <v>10</v>
      </c>
      <c r="G4334" s="384">
        <v>2500</v>
      </c>
      <c r="H4334" s="383" t="s">
        <v>751</v>
      </c>
      <c r="I4334" s="383" t="s">
        <v>790</v>
      </c>
      <c r="J4334" s="383" t="s">
        <v>617</v>
      </c>
      <c r="K4334" s="383" t="s">
        <v>618</v>
      </c>
      <c r="L4334" s="384">
        <v>9280</v>
      </c>
      <c r="M4334" s="383" t="s">
        <v>630</v>
      </c>
      <c r="N4334" s="383" t="s">
        <v>620</v>
      </c>
      <c r="O4334" s="383" t="s">
        <v>230</v>
      </c>
    </row>
    <row r="4335" spans="1:15">
      <c r="A4335" s="385">
        <v>42014</v>
      </c>
      <c r="B4335" s="383" t="s">
        <v>11</v>
      </c>
      <c r="C4335" s="383" t="s">
        <v>12</v>
      </c>
      <c r="D4335" s="383" t="s">
        <v>13</v>
      </c>
      <c r="E4335" s="383" t="s">
        <v>678</v>
      </c>
      <c r="F4335" s="383" t="s">
        <v>10</v>
      </c>
      <c r="G4335" s="384">
        <v>110</v>
      </c>
      <c r="H4335" s="383" t="s">
        <v>726</v>
      </c>
      <c r="I4335" s="383" t="s">
        <v>727</v>
      </c>
      <c r="J4335" s="383" t="s">
        <v>617</v>
      </c>
      <c r="K4335" s="383" t="s">
        <v>618</v>
      </c>
      <c r="L4335" s="384">
        <v>9280</v>
      </c>
      <c r="M4335" s="383" t="s">
        <v>630</v>
      </c>
      <c r="N4335" s="383" t="s">
        <v>620</v>
      </c>
      <c r="O4335" s="383" t="s">
        <v>230</v>
      </c>
    </row>
    <row r="4336" spans="1:15">
      <c r="A4336" s="385">
        <v>42015</v>
      </c>
      <c r="B4336" s="383" t="s">
        <v>11</v>
      </c>
      <c r="C4336" s="383" t="s">
        <v>12</v>
      </c>
      <c r="D4336" s="383" t="s">
        <v>13</v>
      </c>
      <c r="E4336" s="383" t="s">
        <v>678</v>
      </c>
      <c r="F4336" s="383" t="s">
        <v>10</v>
      </c>
      <c r="G4336" s="384">
        <v>110</v>
      </c>
      <c r="H4336" s="383" t="s">
        <v>726</v>
      </c>
      <c r="I4336" s="383" t="s">
        <v>727</v>
      </c>
      <c r="J4336" s="383" t="s">
        <v>617</v>
      </c>
      <c r="K4336" s="383" t="s">
        <v>618</v>
      </c>
      <c r="L4336" s="384">
        <v>9280</v>
      </c>
      <c r="M4336" s="383" t="s">
        <v>630</v>
      </c>
      <c r="N4336" s="383" t="s">
        <v>620</v>
      </c>
      <c r="O4336" s="383" t="s">
        <v>230</v>
      </c>
    </row>
    <row r="4337" spans="1:15">
      <c r="A4337" s="385">
        <v>42016</v>
      </c>
      <c r="B4337" s="383" t="s">
        <v>11</v>
      </c>
      <c r="C4337" s="383" t="s">
        <v>12</v>
      </c>
      <c r="D4337" s="383" t="s">
        <v>13</v>
      </c>
      <c r="E4337" s="383" t="s">
        <v>678</v>
      </c>
      <c r="F4337" s="383" t="s">
        <v>10</v>
      </c>
      <c r="G4337" s="384">
        <v>110</v>
      </c>
      <c r="H4337" s="383" t="s">
        <v>726</v>
      </c>
      <c r="I4337" s="383" t="s">
        <v>727</v>
      </c>
      <c r="J4337" s="383" t="s">
        <v>617</v>
      </c>
      <c r="K4337" s="383" t="s">
        <v>618</v>
      </c>
      <c r="L4337" s="384">
        <v>9280</v>
      </c>
      <c r="M4337" s="383" t="s">
        <v>630</v>
      </c>
      <c r="N4337" s="383" t="s">
        <v>620</v>
      </c>
      <c r="O4337" s="383" t="s">
        <v>230</v>
      </c>
    </row>
    <row r="4338" spans="1:15">
      <c r="A4338" s="385">
        <v>42017</v>
      </c>
      <c r="B4338" s="383" t="s">
        <v>17</v>
      </c>
      <c r="C4338" s="383" t="s">
        <v>18</v>
      </c>
      <c r="D4338" s="383" t="s">
        <v>19</v>
      </c>
      <c r="E4338" s="383" t="s">
        <v>668</v>
      </c>
      <c r="F4338" s="383" t="s">
        <v>10</v>
      </c>
      <c r="G4338" s="384">
        <v>1500</v>
      </c>
      <c r="H4338" s="383" t="s">
        <v>724</v>
      </c>
      <c r="I4338" s="383" t="s">
        <v>725</v>
      </c>
      <c r="J4338" s="383" t="s">
        <v>617</v>
      </c>
      <c r="K4338" s="383" t="s">
        <v>618</v>
      </c>
      <c r="L4338" s="384">
        <v>9280</v>
      </c>
      <c r="M4338" s="383" t="s">
        <v>631</v>
      </c>
      <c r="N4338" s="383" t="s">
        <v>620</v>
      </c>
      <c r="O4338" s="383" t="s">
        <v>230</v>
      </c>
    </row>
    <row r="4339" spans="1:15">
      <c r="A4339" s="385">
        <v>42018</v>
      </c>
      <c r="B4339" s="383" t="s">
        <v>11</v>
      </c>
      <c r="C4339" s="383" t="s">
        <v>12</v>
      </c>
      <c r="D4339" s="383" t="s">
        <v>13</v>
      </c>
      <c r="E4339" s="383" t="s">
        <v>678</v>
      </c>
      <c r="F4339" s="383" t="s">
        <v>10</v>
      </c>
      <c r="G4339" s="384">
        <v>110</v>
      </c>
      <c r="H4339" s="383" t="s">
        <v>726</v>
      </c>
      <c r="I4339" s="383" t="s">
        <v>727</v>
      </c>
      <c r="J4339" s="383" t="s">
        <v>617</v>
      </c>
      <c r="K4339" s="383" t="s">
        <v>618</v>
      </c>
      <c r="L4339" s="384">
        <v>9804</v>
      </c>
      <c r="M4339" s="383" t="s">
        <v>631</v>
      </c>
      <c r="N4339" s="383" t="s">
        <v>620</v>
      </c>
      <c r="O4339" s="383" t="s">
        <v>230</v>
      </c>
    </row>
    <row r="4340" spans="1:15">
      <c r="A4340" s="385">
        <v>42019</v>
      </c>
      <c r="B4340" s="383" t="s">
        <v>663</v>
      </c>
      <c r="C4340" s="383" t="s">
        <v>664</v>
      </c>
      <c r="D4340" s="383" t="s">
        <v>22</v>
      </c>
      <c r="E4340" s="383" t="s">
        <v>665</v>
      </c>
      <c r="F4340" s="383" t="s">
        <v>10</v>
      </c>
      <c r="G4340" s="384">
        <v>2800</v>
      </c>
      <c r="H4340" s="383" t="s">
        <v>704</v>
      </c>
      <c r="I4340" s="383" t="s">
        <v>722</v>
      </c>
      <c r="J4340" s="383" t="s">
        <v>617</v>
      </c>
      <c r="K4340" s="383" t="s">
        <v>618</v>
      </c>
      <c r="L4340" s="384">
        <v>11627</v>
      </c>
      <c r="M4340" s="383" t="s">
        <v>631</v>
      </c>
      <c r="N4340" s="383" t="s">
        <v>620</v>
      </c>
      <c r="O4340" s="383" t="s">
        <v>230</v>
      </c>
    </row>
    <row r="4341" spans="1:15">
      <c r="A4341" s="385">
        <v>42020</v>
      </c>
      <c r="B4341" s="383" t="s">
        <v>21</v>
      </c>
      <c r="C4341" s="383" t="s">
        <v>12</v>
      </c>
      <c r="D4341" s="383" t="s">
        <v>22</v>
      </c>
      <c r="E4341" s="383" t="s">
        <v>658</v>
      </c>
      <c r="F4341" s="383" t="s">
        <v>10</v>
      </c>
      <c r="G4341" s="384">
        <v>11240</v>
      </c>
      <c r="H4341" s="383" t="s">
        <v>733</v>
      </c>
      <c r="I4341" s="383" t="s">
        <v>734</v>
      </c>
      <c r="J4341" s="383" t="s">
        <v>617</v>
      </c>
      <c r="K4341" s="383" t="s">
        <v>618</v>
      </c>
      <c r="L4341" s="384">
        <v>12650</v>
      </c>
      <c r="M4341" s="383" t="s">
        <v>631</v>
      </c>
      <c r="N4341" s="383" t="s">
        <v>620</v>
      </c>
      <c r="O4341" s="383" t="s">
        <v>230</v>
      </c>
    </row>
    <row r="4342" spans="1:15">
      <c r="A4342" s="385">
        <v>42021</v>
      </c>
      <c r="B4342" s="383" t="s">
        <v>663</v>
      </c>
      <c r="C4342" s="383" t="s">
        <v>664</v>
      </c>
      <c r="D4342" s="383" t="s">
        <v>22</v>
      </c>
      <c r="E4342" s="383" t="s">
        <v>665</v>
      </c>
      <c r="F4342" s="383" t="s">
        <v>10</v>
      </c>
      <c r="G4342" s="384">
        <v>2800</v>
      </c>
      <c r="H4342" s="383" t="s">
        <v>704</v>
      </c>
      <c r="I4342" s="383" t="s">
        <v>722</v>
      </c>
      <c r="J4342" s="383" t="s">
        <v>617</v>
      </c>
      <c r="K4342" s="383" t="s">
        <v>618</v>
      </c>
      <c r="L4342" s="384">
        <v>12650</v>
      </c>
      <c r="M4342" s="383" t="s">
        <v>632</v>
      </c>
      <c r="N4342" s="383" t="s">
        <v>620</v>
      </c>
      <c r="O4342" s="383" t="s">
        <v>230</v>
      </c>
    </row>
    <row r="4343" spans="1:15">
      <c r="A4343" s="385">
        <v>42022</v>
      </c>
      <c r="B4343" s="383" t="s">
        <v>663</v>
      </c>
      <c r="C4343" s="383" t="s">
        <v>664</v>
      </c>
      <c r="D4343" s="383" t="s">
        <v>22</v>
      </c>
      <c r="E4343" s="383" t="s">
        <v>665</v>
      </c>
      <c r="F4343" s="383" t="s">
        <v>10</v>
      </c>
      <c r="G4343" s="384">
        <v>2800</v>
      </c>
      <c r="H4343" s="383" t="s">
        <v>704</v>
      </c>
      <c r="I4343" s="383" t="s">
        <v>722</v>
      </c>
      <c r="J4343" s="383" t="s">
        <v>617</v>
      </c>
      <c r="K4343" s="383" t="s">
        <v>618</v>
      </c>
      <c r="L4343" s="384">
        <v>12650</v>
      </c>
      <c r="M4343" s="383" t="s">
        <v>632</v>
      </c>
      <c r="N4343" s="383" t="s">
        <v>620</v>
      </c>
      <c r="O4343" s="383" t="s">
        <v>230</v>
      </c>
    </row>
    <row r="4344" spans="1:15">
      <c r="A4344" s="385">
        <v>42023</v>
      </c>
      <c r="B4344" s="383" t="s">
        <v>663</v>
      </c>
      <c r="C4344" s="383" t="s">
        <v>664</v>
      </c>
      <c r="D4344" s="383" t="s">
        <v>22</v>
      </c>
      <c r="E4344" s="383" t="s">
        <v>665</v>
      </c>
      <c r="F4344" s="383" t="s">
        <v>10</v>
      </c>
      <c r="G4344" s="384">
        <v>2800</v>
      </c>
      <c r="H4344" s="383" t="s">
        <v>704</v>
      </c>
      <c r="I4344" s="383" t="s">
        <v>722</v>
      </c>
      <c r="J4344" s="383" t="s">
        <v>617</v>
      </c>
      <c r="K4344" s="383" t="s">
        <v>618</v>
      </c>
      <c r="L4344" s="384">
        <v>12650</v>
      </c>
      <c r="M4344" s="383" t="s">
        <v>632</v>
      </c>
      <c r="N4344" s="383" t="s">
        <v>620</v>
      </c>
      <c r="O4344" s="383" t="s">
        <v>230</v>
      </c>
    </row>
    <row r="4345" spans="1:15">
      <c r="A4345" s="385">
        <v>42024</v>
      </c>
      <c r="B4345" s="383" t="s">
        <v>663</v>
      </c>
      <c r="C4345" s="383" t="s">
        <v>664</v>
      </c>
      <c r="D4345" s="383" t="s">
        <v>22</v>
      </c>
      <c r="E4345" s="383" t="s">
        <v>665</v>
      </c>
      <c r="F4345" s="383" t="s">
        <v>10</v>
      </c>
      <c r="G4345" s="384">
        <v>2800</v>
      </c>
      <c r="H4345" s="383" t="s">
        <v>704</v>
      </c>
      <c r="I4345" s="383" t="s">
        <v>722</v>
      </c>
      <c r="J4345" s="383" t="s">
        <v>617</v>
      </c>
      <c r="K4345" s="383" t="s">
        <v>618</v>
      </c>
      <c r="L4345" s="384">
        <v>12775</v>
      </c>
      <c r="M4345" s="383" t="s">
        <v>633</v>
      </c>
      <c r="N4345" s="383" t="s">
        <v>620</v>
      </c>
      <c r="O4345" s="383" t="s">
        <v>230</v>
      </c>
    </row>
    <row r="4346" spans="1:15">
      <c r="A4346" s="385">
        <v>42025</v>
      </c>
      <c r="B4346" s="383" t="s">
        <v>663</v>
      </c>
      <c r="C4346" s="383" t="s">
        <v>664</v>
      </c>
      <c r="D4346" s="383" t="s">
        <v>22</v>
      </c>
      <c r="E4346" s="383" t="s">
        <v>665</v>
      </c>
      <c r="F4346" s="383" t="s">
        <v>10</v>
      </c>
      <c r="G4346" s="384">
        <v>2800</v>
      </c>
      <c r="H4346" s="383" t="s">
        <v>704</v>
      </c>
      <c r="I4346" s="383" t="s">
        <v>722</v>
      </c>
      <c r="J4346" s="383" t="s">
        <v>617</v>
      </c>
      <c r="K4346" s="383" t="s">
        <v>618</v>
      </c>
      <c r="L4346" s="384">
        <v>14695</v>
      </c>
      <c r="M4346" s="383" t="s">
        <v>633</v>
      </c>
      <c r="N4346" s="383" t="s">
        <v>620</v>
      </c>
      <c r="O4346" s="383" t="s">
        <v>230</v>
      </c>
    </row>
    <row r="4347" spans="1:15">
      <c r="A4347" s="385">
        <v>42026</v>
      </c>
      <c r="B4347" s="383" t="s">
        <v>663</v>
      </c>
      <c r="C4347" s="383" t="s">
        <v>664</v>
      </c>
      <c r="D4347" s="383" t="s">
        <v>22</v>
      </c>
      <c r="E4347" s="383" t="s">
        <v>665</v>
      </c>
      <c r="F4347" s="383" t="s">
        <v>10</v>
      </c>
      <c r="G4347" s="384">
        <v>2800</v>
      </c>
      <c r="H4347" s="383" t="s">
        <v>704</v>
      </c>
      <c r="I4347" s="383" t="s">
        <v>722</v>
      </c>
      <c r="J4347" s="383" t="s">
        <v>617</v>
      </c>
      <c r="K4347" s="383" t="s">
        <v>618</v>
      </c>
      <c r="L4347" s="384">
        <v>15922</v>
      </c>
      <c r="M4347" s="383" t="s">
        <v>633</v>
      </c>
      <c r="N4347" s="383" t="s">
        <v>620</v>
      </c>
      <c r="O4347" s="383" t="s">
        <v>230</v>
      </c>
    </row>
    <row r="4348" spans="1:15">
      <c r="A4348" s="385">
        <v>42027</v>
      </c>
      <c r="B4348" s="383" t="s">
        <v>663</v>
      </c>
      <c r="C4348" s="383" t="s">
        <v>664</v>
      </c>
      <c r="D4348" s="383" t="s">
        <v>22</v>
      </c>
      <c r="E4348" s="383" t="s">
        <v>665</v>
      </c>
      <c r="F4348" s="383" t="s">
        <v>10</v>
      </c>
      <c r="G4348" s="384">
        <v>2800</v>
      </c>
      <c r="H4348" s="383" t="s">
        <v>704</v>
      </c>
      <c r="I4348" s="383" t="s">
        <v>722</v>
      </c>
      <c r="J4348" s="383" t="s">
        <v>617</v>
      </c>
      <c r="K4348" s="383" t="s">
        <v>618</v>
      </c>
      <c r="L4348" s="384">
        <v>17245</v>
      </c>
      <c r="M4348" s="383" t="s">
        <v>633</v>
      </c>
      <c r="N4348" s="383" t="s">
        <v>620</v>
      </c>
      <c r="O4348" s="383" t="s">
        <v>230</v>
      </c>
    </row>
    <row r="4349" spans="1:15">
      <c r="A4349" s="385">
        <v>42028</v>
      </c>
      <c r="B4349" s="383" t="s">
        <v>663</v>
      </c>
      <c r="C4349" s="383" t="s">
        <v>664</v>
      </c>
      <c r="D4349" s="383" t="s">
        <v>22</v>
      </c>
      <c r="E4349" s="383" t="s">
        <v>665</v>
      </c>
      <c r="F4349" s="383" t="s">
        <v>10</v>
      </c>
      <c r="G4349" s="384">
        <v>2800</v>
      </c>
      <c r="H4349" s="383" t="s">
        <v>704</v>
      </c>
      <c r="I4349" s="383" t="s">
        <v>722</v>
      </c>
      <c r="J4349" s="383" t="s">
        <v>617</v>
      </c>
      <c r="K4349" s="383" t="s">
        <v>618</v>
      </c>
      <c r="L4349" s="384">
        <v>18650</v>
      </c>
      <c r="M4349" s="383" t="s">
        <v>633</v>
      </c>
      <c r="N4349" s="383" t="s">
        <v>620</v>
      </c>
      <c r="O4349" s="383" t="s">
        <v>230</v>
      </c>
    </row>
    <row r="4350" spans="1:15">
      <c r="A4350" s="385">
        <v>42029</v>
      </c>
      <c r="B4350" s="383" t="s">
        <v>663</v>
      </c>
      <c r="C4350" s="383" t="s">
        <v>664</v>
      </c>
      <c r="D4350" s="383" t="s">
        <v>22</v>
      </c>
      <c r="E4350" s="383" t="s">
        <v>665</v>
      </c>
      <c r="F4350" s="383" t="s">
        <v>10</v>
      </c>
      <c r="G4350" s="384">
        <v>2800</v>
      </c>
      <c r="H4350" s="383" t="s">
        <v>704</v>
      </c>
      <c r="I4350" s="383" t="s">
        <v>722</v>
      </c>
      <c r="J4350" s="383" t="s">
        <v>617</v>
      </c>
      <c r="K4350" s="383" t="s">
        <v>618</v>
      </c>
      <c r="L4350" s="384">
        <v>18650</v>
      </c>
      <c r="M4350" s="383" t="s">
        <v>633</v>
      </c>
      <c r="N4350" s="383" t="s">
        <v>620</v>
      </c>
      <c r="O4350" s="383" t="s">
        <v>230</v>
      </c>
    </row>
    <row r="4351" spans="1:15">
      <c r="A4351" s="385">
        <v>42030</v>
      </c>
      <c r="B4351" s="383" t="s">
        <v>663</v>
      </c>
      <c r="C4351" s="383" t="s">
        <v>664</v>
      </c>
      <c r="D4351" s="383" t="s">
        <v>22</v>
      </c>
      <c r="E4351" s="383" t="s">
        <v>665</v>
      </c>
      <c r="F4351" s="383" t="s">
        <v>10</v>
      </c>
      <c r="G4351" s="384">
        <v>2800</v>
      </c>
      <c r="H4351" s="383" t="s">
        <v>704</v>
      </c>
      <c r="I4351" s="383" t="s">
        <v>722</v>
      </c>
      <c r="J4351" s="383" t="s">
        <v>617</v>
      </c>
      <c r="K4351" s="383" t="s">
        <v>618</v>
      </c>
      <c r="L4351" s="384">
        <v>18650</v>
      </c>
      <c r="M4351" s="383" t="s">
        <v>634</v>
      </c>
      <c r="N4351" s="383" t="s">
        <v>620</v>
      </c>
      <c r="O4351" s="383" t="s">
        <v>230</v>
      </c>
    </row>
    <row r="4352" spans="1:15">
      <c r="A4352" s="385">
        <v>42031</v>
      </c>
      <c r="B4352" s="383" t="s">
        <v>663</v>
      </c>
      <c r="C4352" s="383" t="s">
        <v>664</v>
      </c>
      <c r="D4352" s="383" t="s">
        <v>22</v>
      </c>
      <c r="E4352" s="383" t="s">
        <v>665</v>
      </c>
      <c r="F4352" s="383" t="s">
        <v>10</v>
      </c>
      <c r="G4352" s="384">
        <v>2800</v>
      </c>
      <c r="H4352" s="383" t="s">
        <v>704</v>
      </c>
      <c r="I4352" s="383" t="s">
        <v>722</v>
      </c>
      <c r="J4352" s="383" t="s">
        <v>617</v>
      </c>
      <c r="K4352" s="383" t="s">
        <v>618</v>
      </c>
      <c r="L4352" s="384">
        <v>18650</v>
      </c>
      <c r="M4352" s="383" t="s">
        <v>634</v>
      </c>
      <c r="N4352" s="383" t="s">
        <v>620</v>
      </c>
      <c r="O4352" s="383" t="s">
        <v>230</v>
      </c>
    </row>
    <row r="4353" spans="1:15">
      <c r="A4353" s="385">
        <v>42032</v>
      </c>
      <c r="B4353" s="383" t="s">
        <v>663</v>
      </c>
      <c r="C4353" s="383" t="s">
        <v>664</v>
      </c>
      <c r="D4353" s="383" t="s">
        <v>22</v>
      </c>
      <c r="E4353" s="383" t="s">
        <v>665</v>
      </c>
      <c r="F4353" s="383" t="s">
        <v>10</v>
      </c>
      <c r="G4353" s="384">
        <v>2800</v>
      </c>
      <c r="H4353" s="383" t="s">
        <v>704</v>
      </c>
      <c r="I4353" s="383" t="s">
        <v>722</v>
      </c>
      <c r="J4353" s="383" t="s">
        <v>617</v>
      </c>
      <c r="K4353" s="383" t="s">
        <v>618</v>
      </c>
      <c r="L4353" s="384">
        <v>18650</v>
      </c>
      <c r="M4353" s="383" t="s">
        <v>634</v>
      </c>
      <c r="N4353" s="383" t="s">
        <v>620</v>
      </c>
      <c r="O4353" s="383" t="s">
        <v>230</v>
      </c>
    </row>
    <row r="4354" spans="1:15">
      <c r="A4354" s="385">
        <v>42033</v>
      </c>
      <c r="B4354" s="383" t="s">
        <v>663</v>
      </c>
      <c r="C4354" s="383" t="s">
        <v>664</v>
      </c>
      <c r="D4354" s="383" t="s">
        <v>22</v>
      </c>
      <c r="E4354" s="383" t="s">
        <v>665</v>
      </c>
      <c r="F4354" s="383" t="s">
        <v>10</v>
      </c>
      <c r="G4354" s="384">
        <v>2800</v>
      </c>
      <c r="H4354" s="383" t="s">
        <v>704</v>
      </c>
      <c r="I4354" s="383" t="s">
        <v>722</v>
      </c>
      <c r="J4354" s="383" t="s">
        <v>617</v>
      </c>
      <c r="K4354" s="383" t="s">
        <v>618</v>
      </c>
      <c r="L4354" s="384">
        <v>18650</v>
      </c>
      <c r="M4354" s="383" t="s">
        <v>634</v>
      </c>
      <c r="N4354" s="383" t="s">
        <v>620</v>
      </c>
      <c r="O4354" s="383" t="s">
        <v>230</v>
      </c>
    </row>
    <row r="4355" spans="1:15">
      <c r="A4355" s="385">
        <v>42035</v>
      </c>
      <c r="B4355" s="383" t="s">
        <v>663</v>
      </c>
      <c r="C4355" s="383" t="s">
        <v>664</v>
      </c>
      <c r="D4355" s="383" t="s">
        <v>22</v>
      </c>
      <c r="E4355" s="383" t="s">
        <v>665</v>
      </c>
      <c r="F4355" s="383" t="s">
        <v>10</v>
      </c>
      <c r="G4355" s="384">
        <v>2800</v>
      </c>
      <c r="H4355" s="383" t="s">
        <v>704</v>
      </c>
      <c r="I4355" s="383" t="s">
        <v>722</v>
      </c>
      <c r="J4355" s="383" t="s">
        <v>617</v>
      </c>
      <c r="K4355" s="383" t="s">
        <v>618</v>
      </c>
      <c r="L4355" s="384">
        <v>18650</v>
      </c>
      <c r="M4355" s="383" t="s">
        <v>634</v>
      </c>
      <c r="N4355" s="383" t="s">
        <v>620</v>
      </c>
      <c r="O4355" s="383" t="s">
        <v>230</v>
      </c>
    </row>
    <row r="4356" spans="1:15">
      <c r="A4356" s="385">
        <v>42036</v>
      </c>
      <c r="B4356" s="383" t="s">
        <v>663</v>
      </c>
      <c r="C4356" s="383" t="s">
        <v>664</v>
      </c>
      <c r="D4356" s="383" t="s">
        <v>22</v>
      </c>
      <c r="E4356" s="383" t="s">
        <v>665</v>
      </c>
      <c r="F4356" s="383" t="s">
        <v>10</v>
      </c>
      <c r="G4356" s="384">
        <v>2800</v>
      </c>
      <c r="H4356" s="383" t="s">
        <v>704</v>
      </c>
      <c r="I4356" s="383" t="s">
        <v>722</v>
      </c>
      <c r="J4356" s="383" t="s">
        <v>617</v>
      </c>
      <c r="K4356" s="383" t="s">
        <v>618</v>
      </c>
      <c r="L4356" s="384">
        <v>18660</v>
      </c>
      <c r="M4356" s="383" t="s">
        <v>634</v>
      </c>
      <c r="N4356" s="383" t="s">
        <v>620</v>
      </c>
      <c r="O4356" s="383" t="s">
        <v>230</v>
      </c>
    </row>
    <row r="4357" spans="1:15">
      <c r="A4357" s="385">
        <v>42037</v>
      </c>
      <c r="B4357" s="383" t="s">
        <v>663</v>
      </c>
      <c r="C4357" s="383" t="s">
        <v>664</v>
      </c>
      <c r="D4357" s="383" t="s">
        <v>22</v>
      </c>
      <c r="E4357" s="383" t="s">
        <v>665</v>
      </c>
      <c r="F4357" s="383" t="s">
        <v>10</v>
      </c>
      <c r="G4357" s="384">
        <v>2800</v>
      </c>
      <c r="H4357" s="383" t="s">
        <v>704</v>
      </c>
      <c r="I4357" s="383" t="s">
        <v>722</v>
      </c>
      <c r="J4357" s="383" t="s">
        <v>617</v>
      </c>
      <c r="K4357" s="383" t="s">
        <v>618</v>
      </c>
      <c r="L4357" s="384">
        <v>18660</v>
      </c>
      <c r="M4357" s="383" t="s">
        <v>634</v>
      </c>
      <c r="N4357" s="383" t="s">
        <v>620</v>
      </c>
      <c r="O4357" s="383" t="s">
        <v>230</v>
      </c>
    </row>
    <row r="4358" spans="1:15">
      <c r="A4358" s="385">
        <v>42038</v>
      </c>
      <c r="B4358" s="383" t="s">
        <v>646</v>
      </c>
      <c r="C4358" s="383" t="s">
        <v>8</v>
      </c>
      <c r="D4358" s="383" t="s">
        <v>32</v>
      </c>
      <c r="E4358" s="383" t="s">
        <v>647</v>
      </c>
      <c r="F4358" s="383" t="s">
        <v>10</v>
      </c>
      <c r="G4358" s="384">
        <v>1476</v>
      </c>
      <c r="H4358" s="383" t="s">
        <v>747</v>
      </c>
      <c r="I4358" s="383" t="s">
        <v>750</v>
      </c>
      <c r="J4358" s="383" t="s">
        <v>617</v>
      </c>
      <c r="K4358" s="383" t="s">
        <v>618</v>
      </c>
      <c r="L4358" s="384">
        <v>18660</v>
      </c>
      <c r="M4358" s="383" t="s">
        <v>634</v>
      </c>
      <c r="N4358" s="383" t="s">
        <v>620</v>
      </c>
      <c r="O4358" s="383" t="s">
        <v>230</v>
      </c>
    </row>
    <row r="4359" spans="1:15">
      <c r="A4359" s="385">
        <v>42039</v>
      </c>
      <c r="B4359" s="383" t="s">
        <v>663</v>
      </c>
      <c r="C4359" s="383" t="s">
        <v>664</v>
      </c>
      <c r="D4359" s="383" t="s">
        <v>22</v>
      </c>
      <c r="E4359" s="383" t="s">
        <v>665</v>
      </c>
      <c r="F4359" s="383" t="s">
        <v>10</v>
      </c>
      <c r="G4359" s="384">
        <v>2800</v>
      </c>
      <c r="H4359" s="383" t="s">
        <v>704</v>
      </c>
      <c r="I4359" s="383" t="s">
        <v>722</v>
      </c>
      <c r="J4359" s="383" t="s">
        <v>617</v>
      </c>
      <c r="K4359" s="383" t="s">
        <v>618</v>
      </c>
      <c r="L4359" s="384">
        <v>18660</v>
      </c>
      <c r="M4359" s="383" t="s">
        <v>634</v>
      </c>
      <c r="N4359" s="383" t="s">
        <v>620</v>
      </c>
      <c r="O4359" s="383" t="s">
        <v>230</v>
      </c>
    </row>
    <row r="4360" spans="1:15">
      <c r="A4360" s="385">
        <v>42040</v>
      </c>
      <c r="B4360" s="383" t="s">
        <v>663</v>
      </c>
      <c r="C4360" s="383" t="s">
        <v>664</v>
      </c>
      <c r="D4360" s="383" t="s">
        <v>22</v>
      </c>
      <c r="E4360" s="383" t="s">
        <v>665</v>
      </c>
      <c r="F4360" s="383" t="s">
        <v>10</v>
      </c>
      <c r="G4360" s="384">
        <v>2800</v>
      </c>
      <c r="H4360" s="383" t="s">
        <v>704</v>
      </c>
      <c r="I4360" s="383" t="s">
        <v>722</v>
      </c>
      <c r="J4360" s="383" t="s">
        <v>617</v>
      </c>
      <c r="K4360" s="383" t="s">
        <v>618</v>
      </c>
      <c r="L4360" s="384">
        <v>18761</v>
      </c>
      <c r="M4360" s="383" t="s">
        <v>635</v>
      </c>
      <c r="N4360" s="383" t="s">
        <v>620</v>
      </c>
      <c r="O4360" s="383" t="s">
        <v>230</v>
      </c>
    </row>
    <row r="4361" spans="1:15">
      <c r="A4361" s="385">
        <v>42041</v>
      </c>
      <c r="B4361" s="383" t="s">
        <v>663</v>
      </c>
      <c r="C4361" s="383" t="s">
        <v>664</v>
      </c>
      <c r="D4361" s="383" t="s">
        <v>22</v>
      </c>
      <c r="E4361" s="383" t="s">
        <v>665</v>
      </c>
      <c r="F4361" s="383" t="s">
        <v>10</v>
      </c>
      <c r="G4361" s="384">
        <v>2800</v>
      </c>
      <c r="H4361" s="383" t="s">
        <v>704</v>
      </c>
      <c r="I4361" s="383" t="s">
        <v>722</v>
      </c>
      <c r="J4361" s="383" t="s">
        <v>617</v>
      </c>
      <c r="K4361" s="383" t="s">
        <v>618</v>
      </c>
      <c r="L4361" s="384">
        <v>18761</v>
      </c>
      <c r="M4361" s="383" t="s">
        <v>635</v>
      </c>
      <c r="N4361" s="383" t="s">
        <v>620</v>
      </c>
      <c r="O4361" s="383" t="s">
        <v>230</v>
      </c>
    </row>
    <row r="4362" spans="1:15">
      <c r="A4362" s="385">
        <v>42042</v>
      </c>
      <c r="B4362" s="383" t="s">
        <v>663</v>
      </c>
      <c r="C4362" s="383" t="s">
        <v>664</v>
      </c>
      <c r="D4362" s="383" t="s">
        <v>22</v>
      </c>
      <c r="E4362" s="383" t="s">
        <v>665</v>
      </c>
      <c r="F4362" s="383" t="s">
        <v>10</v>
      </c>
      <c r="G4362" s="384">
        <v>2800</v>
      </c>
      <c r="H4362" s="383" t="s">
        <v>704</v>
      </c>
      <c r="I4362" s="383" t="s">
        <v>722</v>
      </c>
      <c r="J4362" s="383" t="s">
        <v>617</v>
      </c>
      <c r="K4362" s="383" t="s">
        <v>618</v>
      </c>
      <c r="L4362" s="384">
        <v>18800</v>
      </c>
      <c r="M4362" s="383" t="s">
        <v>635</v>
      </c>
      <c r="N4362" s="383" t="s">
        <v>620</v>
      </c>
      <c r="O4362" s="383" t="s">
        <v>230</v>
      </c>
    </row>
    <row r="4363" spans="1:15">
      <c r="A4363" s="385">
        <v>42043</v>
      </c>
      <c r="B4363" s="383" t="s">
        <v>663</v>
      </c>
      <c r="C4363" s="383" t="s">
        <v>664</v>
      </c>
      <c r="D4363" s="383" t="s">
        <v>22</v>
      </c>
      <c r="E4363" s="383" t="s">
        <v>665</v>
      </c>
      <c r="F4363" s="383" t="s">
        <v>10</v>
      </c>
      <c r="G4363" s="384">
        <v>2800</v>
      </c>
      <c r="H4363" s="383" t="s">
        <v>704</v>
      </c>
      <c r="I4363" s="383" t="s">
        <v>722</v>
      </c>
      <c r="J4363" s="383" t="s">
        <v>617</v>
      </c>
      <c r="K4363" s="383" t="s">
        <v>618</v>
      </c>
      <c r="L4363" s="384">
        <v>20258</v>
      </c>
      <c r="M4363" s="383" t="s">
        <v>635</v>
      </c>
      <c r="N4363" s="383" t="s">
        <v>620</v>
      </c>
      <c r="O4363" s="383" t="s">
        <v>230</v>
      </c>
    </row>
    <row r="4364" spans="1:15">
      <c r="A4364" s="385">
        <v>42044</v>
      </c>
      <c r="B4364" s="383" t="s">
        <v>663</v>
      </c>
      <c r="C4364" s="383" t="s">
        <v>664</v>
      </c>
      <c r="D4364" s="383" t="s">
        <v>22</v>
      </c>
      <c r="E4364" s="383" t="s">
        <v>665</v>
      </c>
      <c r="F4364" s="383" t="s">
        <v>10</v>
      </c>
      <c r="G4364" s="384">
        <v>2800</v>
      </c>
      <c r="H4364" s="383" t="s">
        <v>704</v>
      </c>
      <c r="I4364" s="383" t="s">
        <v>722</v>
      </c>
      <c r="J4364" s="383" t="s">
        <v>617</v>
      </c>
      <c r="K4364" s="383" t="s">
        <v>618</v>
      </c>
      <c r="L4364" s="384">
        <v>20833</v>
      </c>
      <c r="M4364" s="383" t="s">
        <v>635</v>
      </c>
      <c r="N4364" s="383" t="s">
        <v>620</v>
      </c>
      <c r="O4364" s="383" t="s">
        <v>230</v>
      </c>
    </row>
    <row r="4365" spans="1:15">
      <c r="A4365" s="385">
        <v>42045</v>
      </c>
      <c r="B4365" s="383" t="s">
        <v>663</v>
      </c>
      <c r="C4365" s="383" t="s">
        <v>664</v>
      </c>
      <c r="D4365" s="383" t="s">
        <v>22</v>
      </c>
      <c r="E4365" s="383" t="s">
        <v>665</v>
      </c>
      <c r="F4365" s="383" t="s">
        <v>10</v>
      </c>
      <c r="G4365" s="384">
        <v>2800</v>
      </c>
      <c r="H4365" s="383" t="s">
        <v>704</v>
      </c>
      <c r="I4365" s="383" t="s">
        <v>722</v>
      </c>
      <c r="J4365" s="383" t="s">
        <v>617</v>
      </c>
      <c r="K4365" s="383" t="s">
        <v>618</v>
      </c>
      <c r="L4365" s="384">
        <v>20833</v>
      </c>
      <c r="M4365" s="383" t="s">
        <v>635</v>
      </c>
      <c r="N4365" s="383" t="s">
        <v>620</v>
      </c>
      <c r="O4365" s="383" t="s">
        <v>230</v>
      </c>
    </row>
    <row r="4366" spans="1:15">
      <c r="A4366" s="385">
        <v>42046</v>
      </c>
      <c r="B4366" s="383" t="s">
        <v>663</v>
      </c>
      <c r="C4366" s="383" t="s">
        <v>664</v>
      </c>
      <c r="D4366" s="383" t="s">
        <v>22</v>
      </c>
      <c r="E4366" s="383" t="s">
        <v>665</v>
      </c>
      <c r="F4366" s="383" t="s">
        <v>10</v>
      </c>
      <c r="G4366" s="384">
        <v>735</v>
      </c>
      <c r="H4366" s="383" t="s">
        <v>704</v>
      </c>
      <c r="I4366" s="383" t="s">
        <v>791</v>
      </c>
      <c r="J4366" s="383" t="s">
        <v>617</v>
      </c>
      <c r="K4366" s="383" t="s">
        <v>618</v>
      </c>
      <c r="L4366" s="384">
        <v>20833</v>
      </c>
      <c r="M4366" s="383" t="s">
        <v>635</v>
      </c>
      <c r="N4366" s="383" t="s">
        <v>620</v>
      </c>
      <c r="O4366" s="383" t="s">
        <v>230</v>
      </c>
    </row>
    <row r="4367" spans="1:15">
      <c r="A4367" s="385">
        <v>42047</v>
      </c>
      <c r="B4367" s="383" t="s">
        <v>663</v>
      </c>
      <c r="C4367" s="383" t="s">
        <v>664</v>
      </c>
      <c r="D4367" s="383" t="s">
        <v>22</v>
      </c>
      <c r="E4367" s="383" t="s">
        <v>665</v>
      </c>
      <c r="F4367" s="383" t="s">
        <v>10</v>
      </c>
      <c r="G4367" s="384">
        <v>2800</v>
      </c>
      <c r="H4367" s="383" t="s">
        <v>704</v>
      </c>
      <c r="I4367" s="383" t="s">
        <v>722</v>
      </c>
      <c r="J4367" s="383" t="s">
        <v>617</v>
      </c>
      <c r="K4367" s="383" t="s">
        <v>618</v>
      </c>
      <c r="L4367" s="384">
        <v>20833</v>
      </c>
      <c r="M4367" s="383" t="s">
        <v>635</v>
      </c>
      <c r="N4367" s="383" t="s">
        <v>620</v>
      </c>
      <c r="O4367" s="383" t="s">
        <v>230</v>
      </c>
    </row>
    <row r="4368" spans="1:15">
      <c r="A4368" s="385">
        <v>42048</v>
      </c>
      <c r="B4368" s="383" t="s">
        <v>663</v>
      </c>
      <c r="C4368" s="383" t="s">
        <v>664</v>
      </c>
      <c r="D4368" s="383" t="s">
        <v>22</v>
      </c>
      <c r="E4368" s="383" t="s">
        <v>665</v>
      </c>
      <c r="F4368" s="383" t="s">
        <v>10</v>
      </c>
      <c r="G4368" s="384">
        <v>2800</v>
      </c>
      <c r="H4368" s="383" t="s">
        <v>704</v>
      </c>
      <c r="I4368" s="383" t="s">
        <v>722</v>
      </c>
      <c r="J4368" s="383" t="s">
        <v>617</v>
      </c>
      <c r="K4368" s="383" t="s">
        <v>618</v>
      </c>
      <c r="L4368" s="384">
        <v>20833</v>
      </c>
      <c r="M4368" s="383" t="s">
        <v>635</v>
      </c>
      <c r="N4368" s="383" t="s">
        <v>620</v>
      </c>
      <c r="O4368" s="383" t="s">
        <v>230</v>
      </c>
    </row>
    <row r="4369" spans="1:15">
      <c r="A4369" s="385">
        <v>42049</v>
      </c>
      <c r="B4369" s="383" t="s">
        <v>663</v>
      </c>
      <c r="C4369" s="383" t="s">
        <v>664</v>
      </c>
      <c r="D4369" s="383" t="s">
        <v>22</v>
      </c>
      <c r="E4369" s="383" t="s">
        <v>665</v>
      </c>
      <c r="F4369" s="383" t="s">
        <v>10</v>
      </c>
      <c r="G4369" s="384">
        <v>2800</v>
      </c>
      <c r="H4369" s="383" t="s">
        <v>704</v>
      </c>
      <c r="I4369" s="383" t="s">
        <v>722</v>
      </c>
      <c r="J4369" s="383" t="s">
        <v>617</v>
      </c>
      <c r="K4369" s="383" t="s">
        <v>618</v>
      </c>
      <c r="L4369" s="384">
        <v>21180</v>
      </c>
      <c r="M4369" s="383" t="s">
        <v>635</v>
      </c>
      <c r="N4369" s="383" t="s">
        <v>620</v>
      </c>
      <c r="O4369" s="383" t="s">
        <v>230</v>
      </c>
    </row>
    <row r="4370" spans="1:15">
      <c r="A4370" s="385">
        <v>42050</v>
      </c>
      <c r="B4370" s="383" t="s">
        <v>663</v>
      </c>
      <c r="C4370" s="383" t="s">
        <v>664</v>
      </c>
      <c r="D4370" s="383" t="s">
        <v>22</v>
      </c>
      <c r="E4370" s="383" t="s">
        <v>665</v>
      </c>
      <c r="F4370" s="383" t="s">
        <v>10</v>
      </c>
      <c r="G4370" s="384">
        <v>2800</v>
      </c>
      <c r="H4370" s="383" t="s">
        <v>704</v>
      </c>
      <c r="I4370" s="383" t="s">
        <v>722</v>
      </c>
      <c r="J4370" s="383" t="s">
        <v>617</v>
      </c>
      <c r="K4370" s="383" t="s">
        <v>618</v>
      </c>
      <c r="L4370" s="384">
        <v>22680</v>
      </c>
      <c r="M4370" s="383" t="s">
        <v>635</v>
      </c>
      <c r="N4370" s="383" t="s">
        <v>620</v>
      </c>
      <c r="O4370" s="383" t="s">
        <v>230</v>
      </c>
    </row>
    <row r="4371" spans="1:15">
      <c r="A4371" s="385">
        <v>42051</v>
      </c>
      <c r="B4371" s="383" t="s">
        <v>663</v>
      </c>
      <c r="C4371" s="383" t="s">
        <v>664</v>
      </c>
      <c r="D4371" s="383" t="s">
        <v>22</v>
      </c>
      <c r="E4371" s="383" t="s">
        <v>665</v>
      </c>
      <c r="F4371" s="383" t="s">
        <v>10</v>
      </c>
      <c r="G4371" s="384">
        <v>2800</v>
      </c>
      <c r="H4371" s="383" t="s">
        <v>704</v>
      </c>
      <c r="I4371" s="383" t="s">
        <v>722</v>
      </c>
      <c r="J4371" s="383" t="s">
        <v>617</v>
      </c>
      <c r="K4371" s="383" t="s">
        <v>618</v>
      </c>
      <c r="L4371" s="384">
        <v>23171</v>
      </c>
      <c r="M4371" s="383" t="s">
        <v>635</v>
      </c>
      <c r="N4371" s="383" t="s">
        <v>620</v>
      </c>
      <c r="O4371" s="383" t="s">
        <v>230</v>
      </c>
    </row>
    <row r="4372" spans="1:15">
      <c r="A4372" s="385">
        <v>42052</v>
      </c>
      <c r="B4372" s="383" t="s">
        <v>663</v>
      </c>
      <c r="C4372" s="383" t="s">
        <v>664</v>
      </c>
      <c r="D4372" s="383" t="s">
        <v>22</v>
      </c>
      <c r="E4372" s="383" t="s">
        <v>665</v>
      </c>
      <c r="F4372" s="383" t="s">
        <v>10</v>
      </c>
      <c r="G4372" s="384">
        <v>2800</v>
      </c>
      <c r="H4372" s="383" t="s">
        <v>704</v>
      </c>
      <c r="I4372" s="383" t="s">
        <v>722</v>
      </c>
      <c r="J4372" s="383" t="s">
        <v>617</v>
      </c>
      <c r="K4372" s="383" t="s">
        <v>618</v>
      </c>
      <c r="L4372" s="384">
        <v>23171</v>
      </c>
      <c r="M4372" s="383" t="s">
        <v>636</v>
      </c>
      <c r="N4372" s="383" t="s">
        <v>620</v>
      </c>
      <c r="O4372" s="383" t="s">
        <v>230</v>
      </c>
    </row>
    <row r="4373" spans="1:15">
      <c r="A4373" s="385">
        <v>42053</v>
      </c>
      <c r="B4373" s="383" t="s">
        <v>663</v>
      </c>
      <c r="C4373" s="383" t="s">
        <v>664</v>
      </c>
      <c r="D4373" s="383" t="s">
        <v>22</v>
      </c>
      <c r="E4373" s="383" t="s">
        <v>665</v>
      </c>
      <c r="F4373" s="383" t="s">
        <v>10</v>
      </c>
      <c r="G4373" s="384">
        <v>2800</v>
      </c>
      <c r="H4373" s="383" t="s">
        <v>704</v>
      </c>
      <c r="I4373" s="383" t="s">
        <v>722</v>
      </c>
      <c r="J4373" s="383" t="s">
        <v>617</v>
      </c>
      <c r="K4373" s="383" t="s">
        <v>618</v>
      </c>
      <c r="L4373" s="384">
        <v>23171</v>
      </c>
      <c r="M4373" s="383" t="s">
        <v>636</v>
      </c>
      <c r="N4373" s="383" t="s">
        <v>620</v>
      </c>
      <c r="O4373" s="383" t="s">
        <v>230</v>
      </c>
    </row>
    <row r="4374" spans="1:15">
      <c r="A4374" s="385">
        <v>42054</v>
      </c>
      <c r="B4374" s="383" t="s">
        <v>663</v>
      </c>
      <c r="C4374" s="383" t="s">
        <v>664</v>
      </c>
      <c r="D4374" s="383" t="s">
        <v>22</v>
      </c>
      <c r="E4374" s="383" t="s">
        <v>665</v>
      </c>
      <c r="F4374" s="383" t="s">
        <v>10</v>
      </c>
      <c r="G4374" s="384">
        <v>2800</v>
      </c>
      <c r="H4374" s="383" t="s">
        <v>704</v>
      </c>
      <c r="I4374" s="383" t="s">
        <v>722</v>
      </c>
      <c r="J4374" s="383" t="s">
        <v>617</v>
      </c>
      <c r="K4374" s="383" t="s">
        <v>618</v>
      </c>
      <c r="L4374" s="384">
        <v>23171</v>
      </c>
      <c r="M4374" s="383" t="s">
        <v>636</v>
      </c>
      <c r="N4374" s="383" t="s">
        <v>620</v>
      </c>
      <c r="O4374" s="383" t="s">
        <v>230</v>
      </c>
    </row>
    <row r="4375" spans="1:15">
      <c r="A4375" s="385">
        <v>42055</v>
      </c>
      <c r="B4375" s="383" t="s">
        <v>663</v>
      </c>
      <c r="C4375" s="383" t="s">
        <v>664</v>
      </c>
      <c r="D4375" s="383" t="s">
        <v>22</v>
      </c>
      <c r="E4375" s="383" t="s">
        <v>665</v>
      </c>
      <c r="F4375" s="383" t="s">
        <v>10</v>
      </c>
      <c r="G4375" s="384">
        <v>2800</v>
      </c>
      <c r="H4375" s="383" t="s">
        <v>704</v>
      </c>
      <c r="I4375" s="383" t="s">
        <v>722</v>
      </c>
      <c r="J4375" s="383" t="s">
        <v>617</v>
      </c>
      <c r="K4375" s="383" t="s">
        <v>618</v>
      </c>
      <c r="L4375" s="384">
        <v>23171</v>
      </c>
      <c r="M4375" s="383" t="s">
        <v>636</v>
      </c>
      <c r="N4375" s="383" t="s">
        <v>620</v>
      </c>
      <c r="O4375" s="383" t="s">
        <v>230</v>
      </c>
    </row>
    <row r="4376" spans="1:15">
      <c r="A4376" s="385">
        <v>42056</v>
      </c>
      <c r="B4376" s="383" t="s">
        <v>663</v>
      </c>
      <c r="C4376" s="383" t="s">
        <v>664</v>
      </c>
      <c r="D4376" s="383" t="s">
        <v>22</v>
      </c>
      <c r="E4376" s="383" t="s">
        <v>665</v>
      </c>
      <c r="F4376" s="383" t="s">
        <v>10</v>
      </c>
      <c r="G4376" s="384">
        <v>2800</v>
      </c>
      <c r="H4376" s="383" t="s">
        <v>704</v>
      </c>
      <c r="I4376" s="383" t="s">
        <v>722</v>
      </c>
      <c r="J4376" s="383" t="s">
        <v>617</v>
      </c>
      <c r="K4376" s="383" t="s">
        <v>618</v>
      </c>
      <c r="L4376" s="384">
        <v>23171</v>
      </c>
      <c r="M4376" s="383" t="s">
        <v>637</v>
      </c>
      <c r="N4376" s="383" t="s">
        <v>620</v>
      </c>
      <c r="O4376" s="383" t="s">
        <v>230</v>
      </c>
    </row>
    <row r="4377" spans="1:15">
      <c r="A4377" s="385">
        <v>42057</v>
      </c>
      <c r="B4377" s="383" t="s">
        <v>663</v>
      </c>
      <c r="C4377" s="383" t="s">
        <v>664</v>
      </c>
      <c r="D4377" s="383" t="s">
        <v>22</v>
      </c>
      <c r="E4377" s="383" t="s">
        <v>665</v>
      </c>
      <c r="F4377" s="383" t="s">
        <v>10</v>
      </c>
      <c r="G4377" s="384">
        <v>2800</v>
      </c>
      <c r="H4377" s="383" t="s">
        <v>704</v>
      </c>
      <c r="I4377" s="383" t="s">
        <v>722</v>
      </c>
      <c r="J4377" s="383" t="s">
        <v>617</v>
      </c>
      <c r="K4377" s="383" t="s">
        <v>618</v>
      </c>
      <c r="L4377" s="384">
        <v>23171</v>
      </c>
      <c r="M4377" s="383" t="s">
        <v>637</v>
      </c>
      <c r="N4377" s="383" t="s">
        <v>620</v>
      </c>
      <c r="O4377" s="383" t="s">
        <v>230</v>
      </c>
    </row>
    <row r="4378" spans="1:15">
      <c r="A4378" s="385">
        <v>42058</v>
      </c>
      <c r="B4378" s="383" t="s">
        <v>17</v>
      </c>
      <c r="C4378" s="383" t="s">
        <v>18</v>
      </c>
      <c r="D4378" s="383" t="s">
        <v>19</v>
      </c>
      <c r="E4378" s="383" t="s">
        <v>668</v>
      </c>
      <c r="F4378" s="383" t="s">
        <v>10</v>
      </c>
      <c r="G4378" s="384">
        <v>1500</v>
      </c>
      <c r="H4378" s="383" t="s">
        <v>724</v>
      </c>
      <c r="I4378" s="383" t="s">
        <v>725</v>
      </c>
      <c r="J4378" s="383" t="s">
        <v>617</v>
      </c>
      <c r="K4378" s="383" t="s">
        <v>618</v>
      </c>
      <c r="L4378" s="384">
        <v>23171</v>
      </c>
      <c r="M4378" s="383" t="s">
        <v>637</v>
      </c>
      <c r="N4378" s="383" t="s">
        <v>620</v>
      </c>
      <c r="O4378" s="383" t="s">
        <v>230</v>
      </c>
    </row>
    <row r="4379" spans="1:15">
      <c r="A4379" s="385">
        <v>42059</v>
      </c>
      <c r="B4379" s="383" t="s">
        <v>663</v>
      </c>
      <c r="C4379" s="383" t="s">
        <v>664</v>
      </c>
      <c r="D4379" s="383" t="s">
        <v>22</v>
      </c>
      <c r="E4379" s="383" t="s">
        <v>665</v>
      </c>
      <c r="F4379" s="383" t="s">
        <v>10</v>
      </c>
      <c r="G4379" s="384">
        <v>2800</v>
      </c>
      <c r="H4379" s="383" t="s">
        <v>704</v>
      </c>
      <c r="I4379" s="383" t="s">
        <v>722</v>
      </c>
      <c r="J4379" s="383" t="s">
        <v>617</v>
      </c>
      <c r="K4379" s="383" t="s">
        <v>618</v>
      </c>
      <c r="L4379" s="384">
        <v>23171</v>
      </c>
      <c r="M4379" s="383" t="s">
        <v>637</v>
      </c>
      <c r="N4379" s="383" t="s">
        <v>620</v>
      </c>
      <c r="O4379" s="383" t="s">
        <v>230</v>
      </c>
    </row>
    <row r="4380" spans="1:15">
      <c r="A4380" s="385">
        <v>42060</v>
      </c>
      <c r="B4380" s="383" t="s">
        <v>663</v>
      </c>
      <c r="C4380" s="383" t="s">
        <v>664</v>
      </c>
      <c r="D4380" s="383" t="s">
        <v>22</v>
      </c>
      <c r="E4380" s="383" t="s">
        <v>665</v>
      </c>
      <c r="F4380" s="383" t="s">
        <v>10</v>
      </c>
      <c r="G4380" s="384">
        <v>2800</v>
      </c>
      <c r="H4380" s="383" t="s">
        <v>704</v>
      </c>
      <c r="I4380" s="383" t="s">
        <v>722</v>
      </c>
      <c r="J4380" s="383" t="s">
        <v>617</v>
      </c>
      <c r="K4380" s="383" t="s">
        <v>618</v>
      </c>
      <c r="L4380" s="384">
        <v>23171</v>
      </c>
      <c r="M4380" s="383" t="s">
        <v>637</v>
      </c>
      <c r="N4380" s="383" t="s">
        <v>620</v>
      </c>
      <c r="O4380" s="383" t="s">
        <v>230</v>
      </c>
    </row>
    <row r="4381" spans="1:15">
      <c r="A4381" s="385">
        <v>42061</v>
      </c>
      <c r="B4381" s="383" t="s">
        <v>663</v>
      </c>
      <c r="C4381" s="383" t="s">
        <v>664</v>
      </c>
      <c r="D4381" s="383" t="s">
        <v>22</v>
      </c>
      <c r="E4381" s="383" t="s">
        <v>665</v>
      </c>
      <c r="F4381" s="383" t="s">
        <v>10</v>
      </c>
      <c r="G4381" s="384">
        <v>2800</v>
      </c>
      <c r="H4381" s="383" t="s">
        <v>704</v>
      </c>
      <c r="I4381" s="383" t="s">
        <v>722</v>
      </c>
      <c r="J4381" s="383" t="s">
        <v>617</v>
      </c>
      <c r="K4381" s="383" t="s">
        <v>618</v>
      </c>
      <c r="L4381" s="384">
        <v>23171</v>
      </c>
      <c r="M4381" s="383" t="s">
        <v>637</v>
      </c>
      <c r="N4381" s="383" t="s">
        <v>620</v>
      </c>
      <c r="O4381" s="383" t="s">
        <v>230</v>
      </c>
    </row>
    <row r="4382" spans="1:15">
      <c r="A4382" s="385">
        <v>42062</v>
      </c>
      <c r="B4382" s="383" t="s">
        <v>663</v>
      </c>
      <c r="C4382" s="383" t="s">
        <v>664</v>
      </c>
      <c r="D4382" s="383" t="s">
        <v>22</v>
      </c>
      <c r="E4382" s="383" t="s">
        <v>665</v>
      </c>
      <c r="F4382" s="383" t="s">
        <v>10</v>
      </c>
      <c r="G4382" s="384">
        <v>2800</v>
      </c>
      <c r="H4382" s="383" t="s">
        <v>704</v>
      </c>
      <c r="I4382" s="383" t="s">
        <v>722</v>
      </c>
      <c r="J4382" s="383" t="s">
        <v>617</v>
      </c>
      <c r="K4382" s="383" t="s">
        <v>618</v>
      </c>
      <c r="L4382" s="384">
        <v>23171</v>
      </c>
      <c r="M4382" s="383" t="s">
        <v>637</v>
      </c>
      <c r="N4382" s="383" t="s">
        <v>620</v>
      </c>
      <c r="O4382" s="383" t="s">
        <v>230</v>
      </c>
    </row>
    <row r="4383" spans="1:15">
      <c r="A4383" s="385">
        <v>42063</v>
      </c>
      <c r="B4383" s="383" t="s">
        <v>663</v>
      </c>
      <c r="C4383" s="383" t="s">
        <v>664</v>
      </c>
      <c r="D4383" s="383" t="s">
        <v>22</v>
      </c>
      <c r="E4383" s="383" t="s">
        <v>665</v>
      </c>
      <c r="F4383" s="383" t="s">
        <v>10</v>
      </c>
      <c r="G4383" s="384">
        <v>2800</v>
      </c>
      <c r="H4383" s="383" t="s">
        <v>704</v>
      </c>
      <c r="I4383" s="383" t="s">
        <v>722</v>
      </c>
      <c r="J4383" s="383" t="s">
        <v>617</v>
      </c>
      <c r="K4383" s="383" t="s">
        <v>618</v>
      </c>
      <c r="L4383" s="384">
        <v>23242</v>
      </c>
      <c r="M4383" s="383" t="s">
        <v>638</v>
      </c>
      <c r="N4383" s="383" t="s">
        <v>620</v>
      </c>
      <c r="O4383" s="383" t="s">
        <v>230</v>
      </c>
    </row>
    <row r="4384" spans="1:15">
      <c r="A4384" s="385">
        <v>42064</v>
      </c>
      <c r="B4384" s="383" t="s">
        <v>663</v>
      </c>
      <c r="C4384" s="383" t="s">
        <v>664</v>
      </c>
      <c r="D4384" s="383" t="s">
        <v>22</v>
      </c>
      <c r="E4384" s="383" t="s">
        <v>665</v>
      </c>
      <c r="F4384" s="383" t="s">
        <v>10</v>
      </c>
      <c r="G4384" s="384">
        <v>2800</v>
      </c>
      <c r="H4384" s="383" t="s">
        <v>704</v>
      </c>
      <c r="I4384" s="383" t="s">
        <v>722</v>
      </c>
      <c r="J4384" s="383" t="s">
        <v>617</v>
      </c>
      <c r="K4384" s="383" t="s">
        <v>618</v>
      </c>
      <c r="L4384" s="384">
        <v>24188</v>
      </c>
      <c r="M4384" s="383" t="s">
        <v>638</v>
      </c>
      <c r="N4384" s="383" t="s">
        <v>620</v>
      </c>
      <c r="O4384" s="383" t="s">
        <v>230</v>
      </c>
    </row>
    <row r="4385" spans="1:15">
      <c r="A4385" s="385">
        <v>42065</v>
      </c>
      <c r="B4385" s="383" t="s">
        <v>663</v>
      </c>
      <c r="C4385" s="383" t="s">
        <v>664</v>
      </c>
      <c r="D4385" s="383" t="s">
        <v>22</v>
      </c>
      <c r="E4385" s="383" t="s">
        <v>665</v>
      </c>
      <c r="F4385" s="383" t="s">
        <v>10</v>
      </c>
      <c r="G4385" s="384">
        <v>2800</v>
      </c>
      <c r="H4385" s="383" t="s">
        <v>704</v>
      </c>
      <c r="I4385" s="383" t="s">
        <v>722</v>
      </c>
      <c r="J4385" s="383" t="s">
        <v>617</v>
      </c>
      <c r="K4385" s="383" t="s">
        <v>618</v>
      </c>
      <c r="L4385" s="384">
        <v>24376</v>
      </c>
      <c r="M4385" s="383" t="s">
        <v>638</v>
      </c>
      <c r="N4385" s="383" t="s">
        <v>620</v>
      </c>
      <c r="O4385" s="383" t="s">
        <v>230</v>
      </c>
    </row>
    <row r="4386" spans="1:15">
      <c r="A4386" s="385">
        <v>42066</v>
      </c>
      <c r="B4386" s="383" t="s">
        <v>663</v>
      </c>
      <c r="C4386" s="383" t="s">
        <v>664</v>
      </c>
      <c r="D4386" s="383" t="s">
        <v>22</v>
      </c>
      <c r="E4386" s="383" t="s">
        <v>665</v>
      </c>
      <c r="F4386" s="383" t="s">
        <v>10</v>
      </c>
      <c r="G4386" s="384">
        <v>2800</v>
      </c>
      <c r="H4386" s="383" t="s">
        <v>704</v>
      </c>
      <c r="I4386" s="383" t="s">
        <v>722</v>
      </c>
      <c r="J4386" s="383" t="s">
        <v>617</v>
      </c>
      <c r="K4386" s="383" t="s">
        <v>618</v>
      </c>
      <c r="L4386" s="384">
        <v>24376</v>
      </c>
      <c r="M4386" s="383" t="s">
        <v>638</v>
      </c>
      <c r="N4386" s="383" t="s">
        <v>620</v>
      </c>
      <c r="O4386" s="383" t="s">
        <v>230</v>
      </c>
    </row>
    <row r="4387" spans="1:15">
      <c r="A4387" s="385">
        <v>42067</v>
      </c>
      <c r="B4387" s="383" t="s">
        <v>663</v>
      </c>
      <c r="C4387" s="383" t="s">
        <v>664</v>
      </c>
      <c r="D4387" s="383" t="s">
        <v>22</v>
      </c>
      <c r="E4387" s="383" t="s">
        <v>665</v>
      </c>
      <c r="F4387" s="383" t="s">
        <v>10</v>
      </c>
      <c r="G4387" s="384">
        <v>2800</v>
      </c>
      <c r="H4387" s="383" t="s">
        <v>704</v>
      </c>
      <c r="I4387" s="383" t="s">
        <v>722</v>
      </c>
      <c r="J4387" s="383" t="s">
        <v>617</v>
      </c>
      <c r="K4387" s="383" t="s">
        <v>618</v>
      </c>
      <c r="L4387" s="384">
        <v>24394</v>
      </c>
      <c r="M4387" s="383" t="s">
        <v>638</v>
      </c>
      <c r="N4387" s="383" t="s">
        <v>620</v>
      </c>
      <c r="O4387" s="383" t="s">
        <v>230</v>
      </c>
    </row>
    <row r="4388" spans="1:15">
      <c r="A4388" s="385">
        <v>42068</v>
      </c>
      <c r="B4388" s="383" t="s">
        <v>663</v>
      </c>
      <c r="C4388" s="383" t="s">
        <v>664</v>
      </c>
      <c r="D4388" s="383" t="s">
        <v>22</v>
      </c>
      <c r="E4388" s="383" t="s">
        <v>665</v>
      </c>
      <c r="F4388" s="383" t="s">
        <v>10</v>
      </c>
      <c r="G4388" s="384">
        <v>2800</v>
      </c>
      <c r="H4388" s="383" t="s">
        <v>704</v>
      </c>
      <c r="I4388" s="383" t="s">
        <v>722</v>
      </c>
      <c r="J4388" s="383" t="s">
        <v>617</v>
      </c>
      <c r="K4388" s="383" t="s">
        <v>618</v>
      </c>
      <c r="L4388" s="384">
        <v>24965</v>
      </c>
      <c r="M4388" s="383" t="s">
        <v>638</v>
      </c>
      <c r="N4388" s="383" t="s">
        <v>620</v>
      </c>
      <c r="O4388" s="383" t="s">
        <v>230</v>
      </c>
    </row>
    <row r="4389" spans="1:15">
      <c r="A4389" s="385">
        <v>42069</v>
      </c>
      <c r="B4389" s="383" t="s">
        <v>663</v>
      </c>
      <c r="C4389" s="383" t="s">
        <v>664</v>
      </c>
      <c r="D4389" s="383" t="s">
        <v>22</v>
      </c>
      <c r="E4389" s="383" t="s">
        <v>665</v>
      </c>
      <c r="F4389" s="383" t="s">
        <v>10</v>
      </c>
      <c r="G4389" s="384">
        <v>2800</v>
      </c>
      <c r="H4389" s="383" t="s">
        <v>704</v>
      </c>
      <c r="I4389" s="383" t="s">
        <v>722</v>
      </c>
      <c r="J4389" s="383" t="s">
        <v>617</v>
      </c>
      <c r="K4389" s="383" t="s">
        <v>618</v>
      </c>
      <c r="L4389" s="384">
        <v>25035</v>
      </c>
      <c r="M4389" s="383" t="s">
        <v>638</v>
      </c>
      <c r="N4389" s="383" t="s">
        <v>620</v>
      </c>
      <c r="O4389" s="383" t="s">
        <v>230</v>
      </c>
    </row>
    <row r="4390" spans="1:15">
      <c r="A4390" s="385">
        <v>42070</v>
      </c>
      <c r="B4390" s="383" t="s">
        <v>663</v>
      </c>
      <c r="C4390" s="383" t="s">
        <v>664</v>
      </c>
      <c r="D4390" s="383" t="s">
        <v>22</v>
      </c>
      <c r="E4390" s="383" t="s">
        <v>665</v>
      </c>
      <c r="F4390" s="383" t="s">
        <v>10</v>
      </c>
      <c r="G4390" s="384">
        <v>2800</v>
      </c>
      <c r="H4390" s="383" t="s">
        <v>704</v>
      </c>
      <c r="I4390" s="383" t="s">
        <v>722</v>
      </c>
      <c r="J4390" s="383" t="s">
        <v>617</v>
      </c>
      <c r="K4390" s="383" t="s">
        <v>618</v>
      </c>
      <c r="L4390" s="384">
        <v>25532</v>
      </c>
      <c r="M4390" s="383" t="s">
        <v>638</v>
      </c>
      <c r="N4390" s="383" t="s">
        <v>620</v>
      </c>
      <c r="O4390" s="383" t="s">
        <v>230</v>
      </c>
    </row>
    <row r="4391" spans="1:15">
      <c r="A4391" s="385">
        <v>42071</v>
      </c>
      <c r="B4391" s="383" t="s">
        <v>663</v>
      </c>
      <c r="C4391" s="383" t="s">
        <v>664</v>
      </c>
      <c r="D4391" s="383" t="s">
        <v>22</v>
      </c>
      <c r="E4391" s="383" t="s">
        <v>665</v>
      </c>
      <c r="F4391" s="383" t="s">
        <v>10</v>
      </c>
      <c r="G4391" s="384">
        <v>2800</v>
      </c>
      <c r="H4391" s="383" t="s">
        <v>704</v>
      </c>
      <c r="I4391" s="383" t="s">
        <v>722</v>
      </c>
      <c r="J4391" s="383" t="s">
        <v>617</v>
      </c>
      <c r="K4391" s="383" t="s">
        <v>618</v>
      </c>
      <c r="L4391" s="384">
        <v>25875</v>
      </c>
      <c r="M4391" s="383" t="s">
        <v>638</v>
      </c>
      <c r="N4391" s="383" t="s">
        <v>620</v>
      </c>
      <c r="O4391" s="383" t="s">
        <v>230</v>
      </c>
    </row>
    <row r="4392" spans="1:15">
      <c r="A4392" s="385">
        <v>42072</v>
      </c>
      <c r="B4392" s="383" t="s">
        <v>663</v>
      </c>
      <c r="C4392" s="383" t="s">
        <v>664</v>
      </c>
      <c r="D4392" s="383" t="s">
        <v>22</v>
      </c>
      <c r="E4392" s="383" t="s">
        <v>665</v>
      </c>
      <c r="F4392" s="383" t="s">
        <v>10</v>
      </c>
      <c r="G4392" s="384">
        <v>2800</v>
      </c>
      <c r="H4392" s="383" t="s">
        <v>704</v>
      </c>
      <c r="I4392" s="383" t="s">
        <v>722</v>
      </c>
      <c r="J4392" s="383" t="s">
        <v>617</v>
      </c>
      <c r="K4392" s="383" t="s">
        <v>618</v>
      </c>
      <c r="L4392" s="384">
        <v>25875</v>
      </c>
      <c r="M4392" s="383" t="s">
        <v>638</v>
      </c>
      <c r="N4392" s="383" t="s">
        <v>620</v>
      </c>
      <c r="O4392" s="383" t="s">
        <v>230</v>
      </c>
    </row>
    <row r="4393" spans="1:15">
      <c r="A4393" s="385">
        <v>42073</v>
      </c>
      <c r="B4393" s="383" t="s">
        <v>663</v>
      </c>
      <c r="C4393" s="383" t="s">
        <v>664</v>
      </c>
      <c r="D4393" s="383" t="s">
        <v>22</v>
      </c>
      <c r="E4393" s="383" t="s">
        <v>665</v>
      </c>
      <c r="F4393" s="383" t="s">
        <v>10</v>
      </c>
      <c r="G4393" s="384">
        <v>2800</v>
      </c>
      <c r="H4393" s="383" t="s">
        <v>704</v>
      </c>
      <c r="I4393" s="383" t="s">
        <v>722</v>
      </c>
      <c r="J4393" s="383" t="s">
        <v>617</v>
      </c>
      <c r="K4393" s="383" t="s">
        <v>618</v>
      </c>
      <c r="L4393" s="384">
        <v>25875</v>
      </c>
      <c r="M4393" s="383" t="s">
        <v>638</v>
      </c>
      <c r="N4393" s="383" t="s">
        <v>620</v>
      </c>
      <c r="O4393" s="383" t="s">
        <v>230</v>
      </c>
    </row>
    <row r="4394" spans="1:15">
      <c r="A4394" s="385">
        <v>42074</v>
      </c>
      <c r="B4394" s="383" t="s">
        <v>663</v>
      </c>
      <c r="C4394" s="383" t="s">
        <v>664</v>
      </c>
      <c r="D4394" s="383" t="s">
        <v>22</v>
      </c>
      <c r="E4394" s="383" t="s">
        <v>665</v>
      </c>
      <c r="F4394" s="383" t="s">
        <v>10</v>
      </c>
      <c r="G4394" s="384">
        <v>2800</v>
      </c>
      <c r="H4394" s="383" t="s">
        <v>704</v>
      </c>
      <c r="I4394" s="383" t="s">
        <v>722</v>
      </c>
      <c r="J4394" s="383" t="s">
        <v>617</v>
      </c>
      <c r="K4394" s="383" t="s">
        <v>618</v>
      </c>
      <c r="L4394" s="384">
        <v>25875</v>
      </c>
      <c r="M4394" s="383" t="s">
        <v>638</v>
      </c>
      <c r="N4394" s="383" t="s">
        <v>620</v>
      </c>
      <c r="O4394" s="383" t="s">
        <v>230</v>
      </c>
    </row>
    <row r="4395" spans="1:15">
      <c r="A4395" s="385">
        <v>42075</v>
      </c>
      <c r="B4395" s="383" t="s">
        <v>663</v>
      </c>
      <c r="C4395" s="383" t="s">
        <v>664</v>
      </c>
      <c r="D4395" s="383" t="s">
        <v>22</v>
      </c>
      <c r="E4395" s="383" t="s">
        <v>665</v>
      </c>
      <c r="F4395" s="383" t="s">
        <v>10</v>
      </c>
      <c r="G4395" s="384">
        <v>2800</v>
      </c>
      <c r="H4395" s="383" t="s">
        <v>704</v>
      </c>
      <c r="I4395" s="383" t="s">
        <v>722</v>
      </c>
      <c r="J4395" s="383" t="s">
        <v>617</v>
      </c>
      <c r="K4395" s="383" t="s">
        <v>618</v>
      </c>
      <c r="L4395" s="384">
        <v>25875</v>
      </c>
      <c r="M4395" s="383" t="s">
        <v>639</v>
      </c>
      <c r="N4395" s="383" t="s">
        <v>620</v>
      </c>
      <c r="O4395" s="383" t="s">
        <v>230</v>
      </c>
    </row>
    <row r="4396" spans="1:15">
      <c r="A4396" s="385">
        <v>42076</v>
      </c>
      <c r="B4396" s="383" t="s">
        <v>663</v>
      </c>
      <c r="C4396" s="383" t="s">
        <v>664</v>
      </c>
      <c r="D4396" s="383" t="s">
        <v>22</v>
      </c>
      <c r="E4396" s="383" t="s">
        <v>665</v>
      </c>
      <c r="F4396" s="383" t="s">
        <v>10</v>
      </c>
      <c r="G4396" s="384">
        <v>2800</v>
      </c>
      <c r="H4396" s="383" t="s">
        <v>704</v>
      </c>
      <c r="I4396" s="383" t="s">
        <v>722</v>
      </c>
      <c r="J4396" s="383" t="s">
        <v>617</v>
      </c>
      <c r="K4396" s="383" t="s">
        <v>618</v>
      </c>
      <c r="L4396" s="384">
        <v>25875</v>
      </c>
      <c r="M4396" s="383" t="s">
        <v>639</v>
      </c>
      <c r="N4396" s="383" t="s">
        <v>620</v>
      </c>
      <c r="O4396" s="383" t="s">
        <v>230</v>
      </c>
    </row>
    <row r="4397" spans="1:15">
      <c r="A4397" s="385">
        <v>42077</v>
      </c>
      <c r="B4397" s="383" t="s">
        <v>663</v>
      </c>
      <c r="C4397" s="383" t="s">
        <v>664</v>
      </c>
      <c r="D4397" s="383" t="s">
        <v>22</v>
      </c>
      <c r="E4397" s="383" t="s">
        <v>665</v>
      </c>
      <c r="F4397" s="383" t="s">
        <v>10</v>
      </c>
      <c r="G4397" s="384">
        <v>2800</v>
      </c>
      <c r="H4397" s="383" t="s">
        <v>704</v>
      </c>
      <c r="I4397" s="383" t="s">
        <v>722</v>
      </c>
      <c r="J4397" s="383" t="s">
        <v>617</v>
      </c>
      <c r="K4397" s="383" t="s">
        <v>618</v>
      </c>
      <c r="L4397" s="384">
        <v>25875</v>
      </c>
      <c r="M4397" s="383" t="s">
        <v>639</v>
      </c>
      <c r="N4397" s="383" t="s">
        <v>620</v>
      </c>
      <c r="O4397" s="383" t="s">
        <v>230</v>
      </c>
    </row>
    <row r="4398" spans="1:15">
      <c r="A4398" s="385">
        <v>42078</v>
      </c>
      <c r="B4398" s="383" t="s">
        <v>663</v>
      </c>
      <c r="C4398" s="383" t="s">
        <v>664</v>
      </c>
      <c r="D4398" s="383" t="s">
        <v>22</v>
      </c>
      <c r="E4398" s="383" t="s">
        <v>665</v>
      </c>
      <c r="F4398" s="383" t="s">
        <v>10</v>
      </c>
      <c r="G4398" s="384">
        <v>2800</v>
      </c>
      <c r="H4398" s="383" t="s">
        <v>704</v>
      </c>
      <c r="I4398" s="383" t="s">
        <v>722</v>
      </c>
      <c r="J4398" s="383" t="s">
        <v>617</v>
      </c>
      <c r="K4398" s="383" t="s">
        <v>618</v>
      </c>
      <c r="L4398" s="384">
        <v>25875</v>
      </c>
      <c r="M4398" s="383" t="s">
        <v>639</v>
      </c>
      <c r="N4398" s="383" t="s">
        <v>620</v>
      </c>
      <c r="O4398" s="383" t="s">
        <v>230</v>
      </c>
    </row>
    <row r="4399" spans="1:15">
      <c r="A4399" s="385">
        <v>42079</v>
      </c>
      <c r="B4399" s="383" t="s">
        <v>663</v>
      </c>
      <c r="C4399" s="383" t="s">
        <v>664</v>
      </c>
      <c r="D4399" s="383" t="s">
        <v>22</v>
      </c>
      <c r="E4399" s="383" t="s">
        <v>665</v>
      </c>
      <c r="F4399" s="383" t="s">
        <v>10</v>
      </c>
      <c r="G4399" s="384">
        <v>2800</v>
      </c>
      <c r="H4399" s="383" t="s">
        <v>704</v>
      </c>
      <c r="I4399" s="383" t="s">
        <v>722</v>
      </c>
      <c r="J4399" s="383" t="s">
        <v>617</v>
      </c>
      <c r="K4399" s="383" t="s">
        <v>618</v>
      </c>
      <c r="L4399" s="384">
        <v>25875</v>
      </c>
      <c r="M4399" s="383" t="s">
        <v>639</v>
      </c>
      <c r="N4399" s="383" t="s">
        <v>620</v>
      </c>
      <c r="O4399" s="383" t="s">
        <v>230</v>
      </c>
    </row>
    <row r="4400" spans="1:15">
      <c r="A4400" s="385">
        <v>42080</v>
      </c>
      <c r="B4400" s="383" t="s">
        <v>663</v>
      </c>
      <c r="C4400" s="383" t="s">
        <v>664</v>
      </c>
      <c r="D4400" s="383" t="s">
        <v>22</v>
      </c>
      <c r="E4400" s="383" t="s">
        <v>665</v>
      </c>
      <c r="F4400" s="383" t="s">
        <v>10</v>
      </c>
      <c r="G4400" s="384">
        <v>2800</v>
      </c>
      <c r="H4400" s="383" t="s">
        <v>704</v>
      </c>
      <c r="I4400" s="383" t="s">
        <v>722</v>
      </c>
      <c r="J4400" s="383" t="s">
        <v>617</v>
      </c>
      <c r="K4400" s="383" t="s">
        <v>618</v>
      </c>
      <c r="L4400" s="384">
        <v>25875</v>
      </c>
      <c r="M4400" s="383" t="s">
        <v>639</v>
      </c>
      <c r="N4400" s="383" t="s">
        <v>620</v>
      </c>
      <c r="O4400" s="383" t="s">
        <v>230</v>
      </c>
    </row>
    <row r="4401" spans="1:15">
      <c r="A4401" s="385">
        <v>42081</v>
      </c>
      <c r="B4401" s="383" t="s">
        <v>663</v>
      </c>
      <c r="C4401" s="383" t="s">
        <v>664</v>
      </c>
      <c r="D4401" s="383" t="s">
        <v>22</v>
      </c>
      <c r="E4401" s="383" t="s">
        <v>665</v>
      </c>
      <c r="F4401" s="383" t="s">
        <v>10</v>
      </c>
      <c r="G4401" s="384">
        <v>2800</v>
      </c>
      <c r="H4401" s="383" t="s">
        <v>704</v>
      </c>
      <c r="I4401" s="383" t="s">
        <v>722</v>
      </c>
      <c r="J4401" s="383" t="s">
        <v>617</v>
      </c>
      <c r="K4401" s="383" t="s">
        <v>618</v>
      </c>
      <c r="L4401" s="384">
        <v>26170</v>
      </c>
      <c r="M4401" s="383" t="s">
        <v>640</v>
      </c>
      <c r="N4401" s="383" t="s">
        <v>620</v>
      </c>
      <c r="O4401" s="383" t="s">
        <v>230</v>
      </c>
    </row>
    <row r="4402" spans="1:15">
      <c r="A4402" s="385">
        <v>42082</v>
      </c>
      <c r="B4402" s="383" t="s">
        <v>663</v>
      </c>
      <c r="C4402" s="383" t="s">
        <v>664</v>
      </c>
      <c r="D4402" s="383" t="s">
        <v>22</v>
      </c>
      <c r="E4402" s="383" t="s">
        <v>665</v>
      </c>
      <c r="F4402" s="383" t="s">
        <v>10</v>
      </c>
      <c r="G4402" s="384">
        <v>2800</v>
      </c>
      <c r="H4402" s="383" t="s">
        <v>704</v>
      </c>
      <c r="I4402" s="383" t="s">
        <v>722</v>
      </c>
      <c r="J4402" s="383" t="s">
        <v>617</v>
      </c>
      <c r="K4402" s="383" t="s">
        <v>618</v>
      </c>
      <c r="L4402" s="384">
        <v>26691</v>
      </c>
      <c r="M4402" s="383" t="s">
        <v>640</v>
      </c>
      <c r="N4402" s="383" t="s">
        <v>620</v>
      </c>
      <c r="O4402" s="383" t="s">
        <v>230</v>
      </c>
    </row>
    <row r="4403" spans="1:15">
      <c r="A4403" s="385">
        <v>42083</v>
      </c>
      <c r="B4403" s="383" t="s">
        <v>663</v>
      </c>
      <c r="C4403" s="383" t="s">
        <v>664</v>
      </c>
      <c r="D4403" s="383" t="s">
        <v>22</v>
      </c>
      <c r="E4403" s="383" t="s">
        <v>665</v>
      </c>
      <c r="F4403" s="383" t="s">
        <v>10</v>
      </c>
      <c r="G4403" s="384">
        <v>2800</v>
      </c>
      <c r="H4403" s="383" t="s">
        <v>704</v>
      </c>
      <c r="I4403" s="383" t="s">
        <v>722</v>
      </c>
      <c r="J4403" s="383" t="s">
        <v>617</v>
      </c>
      <c r="K4403" s="383" t="s">
        <v>618</v>
      </c>
      <c r="L4403" s="384">
        <v>27235</v>
      </c>
      <c r="M4403" s="383" t="s">
        <v>640</v>
      </c>
      <c r="N4403" s="383" t="s">
        <v>620</v>
      </c>
      <c r="O4403" s="383" t="s">
        <v>230</v>
      </c>
    </row>
    <row r="4404" spans="1:15">
      <c r="A4404" s="385">
        <v>42084</v>
      </c>
      <c r="B4404" s="383" t="s">
        <v>663</v>
      </c>
      <c r="C4404" s="383" t="s">
        <v>664</v>
      </c>
      <c r="D4404" s="383" t="s">
        <v>22</v>
      </c>
      <c r="E4404" s="383" t="s">
        <v>665</v>
      </c>
      <c r="F4404" s="383" t="s">
        <v>10</v>
      </c>
      <c r="G4404" s="384">
        <v>2800</v>
      </c>
      <c r="H4404" s="383" t="s">
        <v>704</v>
      </c>
      <c r="I4404" s="383" t="s">
        <v>722</v>
      </c>
      <c r="J4404" s="383" t="s">
        <v>617</v>
      </c>
      <c r="K4404" s="383" t="s">
        <v>618</v>
      </c>
      <c r="L4404" s="384">
        <v>27710</v>
      </c>
      <c r="M4404" s="383" t="s">
        <v>640</v>
      </c>
      <c r="N4404" s="383" t="s">
        <v>620</v>
      </c>
      <c r="O4404" s="383" t="s">
        <v>230</v>
      </c>
    </row>
    <row r="4405" spans="1:15">
      <c r="A4405" s="385">
        <v>42085</v>
      </c>
      <c r="B4405" s="383" t="s">
        <v>663</v>
      </c>
      <c r="C4405" s="383" t="s">
        <v>664</v>
      </c>
      <c r="D4405" s="383" t="s">
        <v>22</v>
      </c>
      <c r="E4405" s="383" t="s">
        <v>665</v>
      </c>
      <c r="F4405" s="383" t="s">
        <v>10</v>
      </c>
      <c r="G4405" s="384">
        <v>2800</v>
      </c>
      <c r="H4405" s="383" t="s">
        <v>704</v>
      </c>
      <c r="I4405" s="383" t="s">
        <v>722</v>
      </c>
      <c r="J4405" s="383" t="s">
        <v>617</v>
      </c>
      <c r="K4405" s="383" t="s">
        <v>618</v>
      </c>
      <c r="L4405" s="384">
        <v>27741</v>
      </c>
      <c r="M4405" s="383" t="s">
        <v>640</v>
      </c>
      <c r="N4405" s="383" t="s">
        <v>620</v>
      </c>
      <c r="O4405" s="383" t="s">
        <v>230</v>
      </c>
    </row>
    <row r="4406" spans="1:15">
      <c r="A4406" s="385">
        <v>42086</v>
      </c>
      <c r="B4406" s="383" t="s">
        <v>663</v>
      </c>
      <c r="C4406" s="383" t="s">
        <v>664</v>
      </c>
      <c r="D4406" s="383" t="s">
        <v>22</v>
      </c>
      <c r="E4406" s="383" t="s">
        <v>665</v>
      </c>
      <c r="F4406" s="383" t="s">
        <v>10</v>
      </c>
      <c r="G4406" s="384">
        <v>2800</v>
      </c>
      <c r="H4406" s="383" t="s">
        <v>704</v>
      </c>
      <c r="I4406" s="383" t="s">
        <v>722</v>
      </c>
      <c r="J4406" s="383" t="s">
        <v>617</v>
      </c>
      <c r="K4406" s="383" t="s">
        <v>618</v>
      </c>
      <c r="L4406" s="384">
        <v>27741</v>
      </c>
      <c r="M4406" s="383" t="s">
        <v>640</v>
      </c>
      <c r="N4406" s="383" t="s">
        <v>620</v>
      </c>
      <c r="O4406" s="383" t="s">
        <v>230</v>
      </c>
    </row>
    <row r="4407" spans="1:15">
      <c r="A4407" s="385">
        <v>42087</v>
      </c>
      <c r="B4407" s="383" t="s">
        <v>663</v>
      </c>
      <c r="C4407" s="383" t="s">
        <v>664</v>
      </c>
      <c r="D4407" s="383" t="s">
        <v>22</v>
      </c>
      <c r="E4407" s="383" t="s">
        <v>665</v>
      </c>
      <c r="F4407" s="383" t="s">
        <v>10</v>
      </c>
      <c r="G4407" s="384">
        <v>2800</v>
      </c>
      <c r="H4407" s="383" t="s">
        <v>704</v>
      </c>
      <c r="I4407" s="383" t="s">
        <v>722</v>
      </c>
      <c r="J4407" s="383" t="s">
        <v>617</v>
      </c>
      <c r="K4407" s="383" t="s">
        <v>618</v>
      </c>
      <c r="L4407" s="384">
        <v>27741</v>
      </c>
      <c r="M4407" s="383" t="s">
        <v>640</v>
      </c>
      <c r="N4407" s="383" t="s">
        <v>620</v>
      </c>
      <c r="O4407" s="383" t="s">
        <v>230</v>
      </c>
    </row>
    <row r="4408" spans="1:15">
      <c r="A4408" s="385">
        <v>42088</v>
      </c>
      <c r="B4408" s="383" t="s">
        <v>21</v>
      </c>
      <c r="C4408" s="383" t="s">
        <v>12</v>
      </c>
      <c r="D4408" s="383" t="s">
        <v>22</v>
      </c>
      <c r="E4408" s="383" t="s">
        <v>658</v>
      </c>
      <c r="F4408" s="383" t="s">
        <v>10</v>
      </c>
      <c r="G4408" s="384">
        <v>2468</v>
      </c>
      <c r="H4408" s="383" t="s">
        <v>792</v>
      </c>
      <c r="I4408" s="383" t="s">
        <v>793</v>
      </c>
      <c r="J4408" s="383" t="s">
        <v>617</v>
      </c>
      <c r="K4408" s="383" t="s">
        <v>618</v>
      </c>
      <c r="L4408" s="384">
        <v>27741</v>
      </c>
      <c r="M4408" s="383" t="s">
        <v>640</v>
      </c>
      <c r="N4408" s="383" t="s">
        <v>620</v>
      </c>
      <c r="O4408" s="383" t="s">
        <v>230</v>
      </c>
    </row>
    <row r="4409" spans="1:15">
      <c r="A4409" s="385">
        <v>42089</v>
      </c>
      <c r="B4409" s="383" t="s">
        <v>663</v>
      </c>
      <c r="C4409" s="383" t="s">
        <v>664</v>
      </c>
      <c r="D4409" s="383" t="s">
        <v>22</v>
      </c>
      <c r="E4409" s="383" t="s">
        <v>665</v>
      </c>
      <c r="F4409" s="383" t="s">
        <v>10</v>
      </c>
      <c r="G4409" s="384">
        <v>2800</v>
      </c>
      <c r="H4409" s="383" t="s">
        <v>704</v>
      </c>
      <c r="I4409" s="383" t="s">
        <v>722</v>
      </c>
      <c r="J4409" s="383" t="s">
        <v>617</v>
      </c>
      <c r="K4409" s="383" t="s">
        <v>618</v>
      </c>
      <c r="L4409" s="384">
        <v>27741</v>
      </c>
      <c r="M4409" s="383" t="s">
        <v>640</v>
      </c>
      <c r="N4409" s="383" t="s">
        <v>620</v>
      </c>
      <c r="O4409" s="383" t="s">
        <v>230</v>
      </c>
    </row>
    <row r="4410" spans="1:15">
      <c r="A4410" s="385">
        <v>42090</v>
      </c>
      <c r="B4410" s="383" t="s">
        <v>663</v>
      </c>
      <c r="C4410" s="383" t="s">
        <v>664</v>
      </c>
      <c r="D4410" s="383" t="s">
        <v>22</v>
      </c>
      <c r="E4410" s="383" t="s">
        <v>665</v>
      </c>
      <c r="F4410" s="383" t="s">
        <v>10</v>
      </c>
      <c r="G4410" s="384">
        <v>2800</v>
      </c>
      <c r="H4410" s="383" t="s">
        <v>704</v>
      </c>
      <c r="I4410" s="383" t="s">
        <v>722</v>
      </c>
      <c r="J4410" s="383" t="s">
        <v>617</v>
      </c>
      <c r="K4410" s="383" t="s">
        <v>618</v>
      </c>
      <c r="L4410" s="384">
        <v>27741</v>
      </c>
      <c r="M4410" s="383" t="s">
        <v>640</v>
      </c>
      <c r="N4410" s="383" t="s">
        <v>620</v>
      </c>
      <c r="O4410" s="383" t="s">
        <v>230</v>
      </c>
    </row>
    <row r="4411" spans="1:15">
      <c r="A4411" s="385">
        <v>42091</v>
      </c>
      <c r="B4411" s="383" t="s">
        <v>663</v>
      </c>
      <c r="C4411" s="383" t="s">
        <v>664</v>
      </c>
      <c r="D4411" s="383" t="s">
        <v>22</v>
      </c>
      <c r="E4411" s="383" t="s">
        <v>665</v>
      </c>
      <c r="F4411" s="383" t="s">
        <v>10</v>
      </c>
      <c r="G4411" s="384">
        <v>2800</v>
      </c>
      <c r="H4411" s="383" t="s">
        <v>704</v>
      </c>
      <c r="I4411" s="383" t="s">
        <v>722</v>
      </c>
      <c r="J4411" s="383" t="s">
        <v>617</v>
      </c>
      <c r="K4411" s="383" t="s">
        <v>618</v>
      </c>
      <c r="L4411" s="384">
        <v>27741</v>
      </c>
      <c r="M4411" s="383" t="s">
        <v>641</v>
      </c>
      <c r="N4411" s="383" t="s">
        <v>620</v>
      </c>
      <c r="O4411" s="383" t="s">
        <v>230</v>
      </c>
    </row>
    <row r="4412" spans="1:15">
      <c r="A4412" s="385">
        <v>42092</v>
      </c>
      <c r="B4412" s="383" t="s">
        <v>663</v>
      </c>
      <c r="C4412" s="383" t="s">
        <v>664</v>
      </c>
      <c r="D4412" s="383" t="s">
        <v>22</v>
      </c>
      <c r="E4412" s="383" t="s">
        <v>665</v>
      </c>
      <c r="F4412" s="383" t="s">
        <v>10</v>
      </c>
      <c r="G4412" s="384">
        <v>2800</v>
      </c>
      <c r="H4412" s="383" t="s">
        <v>704</v>
      </c>
      <c r="I4412" s="383" t="s">
        <v>722</v>
      </c>
      <c r="J4412" s="383" t="s">
        <v>617</v>
      </c>
      <c r="K4412" s="383" t="s">
        <v>618</v>
      </c>
      <c r="L4412" s="384">
        <v>27741</v>
      </c>
      <c r="M4412" s="383" t="s">
        <v>641</v>
      </c>
      <c r="N4412" s="383" t="s">
        <v>620</v>
      </c>
      <c r="O4412" s="383" t="s">
        <v>230</v>
      </c>
    </row>
    <row r="4413" spans="1:15">
      <c r="A4413" s="385">
        <v>42093</v>
      </c>
      <c r="B4413" s="383" t="s">
        <v>663</v>
      </c>
      <c r="C4413" s="383" t="s">
        <v>664</v>
      </c>
      <c r="D4413" s="383" t="s">
        <v>22</v>
      </c>
      <c r="E4413" s="383" t="s">
        <v>665</v>
      </c>
      <c r="F4413" s="383" t="s">
        <v>10</v>
      </c>
      <c r="G4413" s="384">
        <v>2800</v>
      </c>
      <c r="H4413" s="383" t="s">
        <v>704</v>
      </c>
      <c r="I4413" s="383" t="s">
        <v>722</v>
      </c>
      <c r="J4413" s="383" t="s">
        <v>617</v>
      </c>
      <c r="K4413" s="383" t="s">
        <v>618</v>
      </c>
      <c r="L4413" s="384">
        <v>27741</v>
      </c>
      <c r="M4413" s="383" t="s">
        <v>641</v>
      </c>
      <c r="N4413" s="383" t="s">
        <v>620</v>
      </c>
      <c r="O4413" s="383" t="s">
        <v>230</v>
      </c>
    </row>
    <row r="4414" spans="1:15">
      <c r="A4414" s="385">
        <v>42094</v>
      </c>
      <c r="B4414" s="383" t="s">
        <v>663</v>
      </c>
      <c r="C4414" s="383" t="s">
        <v>664</v>
      </c>
      <c r="D4414" s="383" t="s">
        <v>22</v>
      </c>
      <c r="E4414" s="383" t="s">
        <v>665</v>
      </c>
      <c r="F4414" s="383" t="s">
        <v>10</v>
      </c>
      <c r="G4414" s="384">
        <v>2800</v>
      </c>
      <c r="H4414" s="383" t="s">
        <v>704</v>
      </c>
      <c r="I4414" s="383" t="s">
        <v>722</v>
      </c>
      <c r="J4414" s="383" t="s">
        <v>617</v>
      </c>
      <c r="K4414" s="383" t="s">
        <v>618</v>
      </c>
      <c r="L4414" s="384">
        <v>27741</v>
      </c>
      <c r="M4414" s="383" t="s">
        <v>641</v>
      </c>
      <c r="N4414" s="383" t="s">
        <v>620</v>
      </c>
      <c r="O4414" s="383" t="s">
        <v>230</v>
      </c>
    </row>
    <row r="4415" spans="1:15">
      <c r="A4415" s="385">
        <v>42095</v>
      </c>
      <c r="B4415" s="383" t="s">
        <v>663</v>
      </c>
      <c r="C4415" s="383" t="s">
        <v>664</v>
      </c>
      <c r="D4415" s="383" t="s">
        <v>22</v>
      </c>
      <c r="E4415" s="383" t="s">
        <v>665</v>
      </c>
      <c r="F4415" s="383" t="s">
        <v>10</v>
      </c>
      <c r="G4415" s="384">
        <v>2800</v>
      </c>
      <c r="H4415" s="383" t="s">
        <v>704</v>
      </c>
      <c r="I4415" s="383" t="s">
        <v>722</v>
      </c>
      <c r="J4415" s="383" t="s">
        <v>617</v>
      </c>
      <c r="K4415" s="383" t="s">
        <v>618</v>
      </c>
      <c r="L4415" s="384">
        <v>27741</v>
      </c>
      <c r="M4415" s="383" t="s">
        <v>641</v>
      </c>
      <c r="N4415" s="383" t="s">
        <v>620</v>
      </c>
      <c r="O4415" s="383" t="s">
        <v>230</v>
      </c>
    </row>
    <row r="4416" spans="1:15">
      <c r="A4416" s="385">
        <v>42096</v>
      </c>
      <c r="B4416" s="383" t="s">
        <v>663</v>
      </c>
      <c r="C4416" s="383" t="s">
        <v>664</v>
      </c>
      <c r="D4416" s="383" t="s">
        <v>22</v>
      </c>
      <c r="E4416" s="383" t="s">
        <v>665</v>
      </c>
      <c r="F4416" s="383" t="s">
        <v>10</v>
      </c>
      <c r="G4416" s="384">
        <v>2800</v>
      </c>
      <c r="H4416" s="383" t="s">
        <v>704</v>
      </c>
      <c r="I4416" s="383" t="s">
        <v>722</v>
      </c>
      <c r="J4416" s="383" t="s">
        <v>617</v>
      </c>
      <c r="K4416" s="383" t="s">
        <v>618</v>
      </c>
      <c r="L4416" s="384">
        <v>27741</v>
      </c>
      <c r="M4416" s="383" t="s">
        <v>641</v>
      </c>
      <c r="N4416" s="383" t="s">
        <v>620</v>
      </c>
      <c r="O4416" s="383" t="s">
        <v>230</v>
      </c>
    </row>
    <row r="4417" spans="1:15">
      <c r="A4417" s="385">
        <v>42097</v>
      </c>
      <c r="B4417" s="383" t="s">
        <v>663</v>
      </c>
      <c r="C4417" s="383" t="s">
        <v>664</v>
      </c>
      <c r="D4417" s="383" t="s">
        <v>22</v>
      </c>
      <c r="E4417" s="383" t="s">
        <v>665</v>
      </c>
      <c r="F4417" s="383" t="s">
        <v>10</v>
      </c>
      <c r="G4417" s="384">
        <v>2800</v>
      </c>
      <c r="H4417" s="383" t="s">
        <v>704</v>
      </c>
      <c r="I4417" s="383" t="s">
        <v>722</v>
      </c>
      <c r="J4417" s="383" t="s">
        <v>617</v>
      </c>
      <c r="K4417" s="383" t="s">
        <v>618</v>
      </c>
      <c r="L4417" s="384">
        <v>27741</v>
      </c>
      <c r="M4417" s="383" t="s">
        <v>641</v>
      </c>
      <c r="N4417" s="383" t="s">
        <v>620</v>
      </c>
      <c r="O4417" s="383" t="s">
        <v>230</v>
      </c>
    </row>
    <row r="4418" spans="1:15">
      <c r="A4418" s="385">
        <v>42098</v>
      </c>
      <c r="B4418" s="383" t="s">
        <v>21</v>
      </c>
      <c r="C4418" s="383" t="s">
        <v>12</v>
      </c>
      <c r="D4418" s="383" t="s">
        <v>22</v>
      </c>
      <c r="E4418" s="383" t="s">
        <v>658</v>
      </c>
      <c r="F4418" s="383" t="s">
        <v>10</v>
      </c>
      <c r="G4418" s="384">
        <v>2720</v>
      </c>
      <c r="H4418" s="383" t="s">
        <v>763</v>
      </c>
      <c r="I4418" s="383" t="s">
        <v>764</v>
      </c>
      <c r="J4418" s="383" t="s">
        <v>617</v>
      </c>
      <c r="K4418" s="383" t="s">
        <v>618</v>
      </c>
      <c r="L4418" s="384">
        <v>27751</v>
      </c>
      <c r="M4418" s="383" t="s">
        <v>641</v>
      </c>
      <c r="N4418" s="383" t="s">
        <v>620</v>
      </c>
      <c r="O4418" s="383" t="s">
        <v>230</v>
      </c>
    </row>
    <row r="4419" spans="1:15">
      <c r="A4419" s="385">
        <v>42099</v>
      </c>
      <c r="B4419" s="383" t="s">
        <v>663</v>
      </c>
      <c r="C4419" s="383" t="s">
        <v>664</v>
      </c>
      <c r="D4419" s="383" t="s">
        <v>22</v>
      </c>
      <c r="E4419" s="383" t="s">
        <v>665</v>
      </c>
      <c r="F4419" s="383" t="s">
        <v>10</v>
      </c>
      <c r="G4419" s="384">
        <v>2800</v>
      </c>
      <c r="H4419" s="383" t="s">
        <v>704</v>
      </c>
      <c r="I4419" s="383" t="s">
        <v>722</v>
      </c>
      <c r="J4419" s="383" t="s">
        <v>617</v>
      </c>
      <c r="K4419" s="383" t="s">
        <v>618</v>
      </c>
      <c r="L4419" s="384">
        <v>28181</v>
      </c>
      <c r="M4419" s="383" t="s">
        <v>642</v>
      </c>
      <c r="N4419" s="383" t="s">
        <v>620</v>
      </c>
      <c r="O4419" s="383" t="s">
        <v>230</v>
      </c>
    </row>
    <row r="4420" spans="1:15">
      <c r="A4420" s="385">
        <v>42100</v>
      </c>
      <c r="B4420" s="383" t="s">
        <v>663</v>
      </c>
      <c r="C4420" s="383" t="s">
        <v>664</v>
      </c>
      <c r="D4420" s="383" t="s">
        <v>22</v>
      </c>
      <c r="E4420" s="383" t="s">
        <v>665</v>
      </c>
      <c r="F4420" s="383" t="s">
        <v>10</v>
      </c>
      <c r="G4420" s="384">
        <v>2800</v>
      </c>
      <c r="H4420" s="383" t="s">
        <v>704</v>
      </c>
      <c r="I4420" s="383" t="s">
        <v>722</v>
      </c>
      <c r="J4420" s="383" t="s">
        <v>617</v>
      </c>
      <c r="K4420" s="383" t="s">
        <v>618</v>
      </c>
      <c r="L4420" s="384">
        <v>28641</v>
      </c>
      <c r="M4420" s="383" t="s">
        <v>642</v>
      </c>
      <c r="N4420" s="383" t="s">
        <v>620</v>
      </c>
      <c r="O4420" s="383" t="s">
        <v>230</v>
      </c>
    </row>
    <row r="4421" spans="1:15">
      <c r="A4421" s="385">
        <v>42101</v>
      </c>
      <c r="B4421" s="383" t="s">
        <v>663</v>
      </c>
      <c r="C4421" s="383" t="s">
        <v>664</v>
      </c>
      <c r="D4421" s="383" t="s">
        <v>22</v>
      </c>
      <c r="E4421" s="383" t="s">
        <v>665</v>
      </c>
      <c r="F4421" s="383" t="s">
        <v>10</v>
      </c>
      <c r="G4421" s="384">
        <v>2800</v>
      </c>
      <c r="H4421" s="383" t="s">
        <v>704</v>
      </c>
      <c r="I4421" s="383" t="s">
        <v>722</v>
      </c>
      <c r="J4421" s="383" t="s">
        <v>617</v>
      </c>
      <c r="K4421" s="383" t="s">
        <v>618</v>
      </c>
      <c r="L4421" s="384">
        <v>29260</v>
      </c>
      <c r="M4421" s="383" t="s">
        <v>642</v>
      </c>
      <c r="N4421" s="383" t="s">
        <v>620</v>
      </c>
      <c r="O4421" s="383" t="s">
        <v>230</v>
      </c>
    </row>
    <row r="4422" spans="1:15">
      <c r="A4422" s="385">
        <v>42102</v>
      </c>
      <c r="B4422" s="383" t="s">
        <v>663</v>
      </c>
      <c r="C4422" s="383" t="s">
        <v>664</v>
      </c>
      <c r="D4422" s="383" t="s">
        <v>22</v>
      </c>
      <c r="E4422" s="383" t="s">
        <v>665</v>
      </c>
      <c r="F4422" s="383" t="s">
        <v>10</v>
      </c>
      <c r="G4422" s="384">
        <v>2800</v>
      </c>
      <c r="H4422" s="383" t="s">
        <v>704</v>
      </c>
      <c r="I4422" s="383" t="s">
        <v>722</v>
      </c>
      <c r="J4422" s="383" t="s">
        <v>617</v>
      </c>
      <c r="K4422" s="383" t="s">
        <v>618</v>
      </c>
      <c r="L4422" s="384">
        <v>29608</v>
      </c>
      <c r="M4422" s="383" t="s">
        <v>642</v>
      </c>
      <c r="N4422" s="383" t="s">
        <v>620</v>
      </c>
      <c r="O4422" s="383" t="s">
        <v>230</v>
      </c>
    </row>
    <row r="4423" spans="1:15">
      <c r="A4423" s="385">
        <v>42103</v>
      </c>
      <c r="B4423" s="383" t="s">
        <v>663</v>
      </c>
      <c r="C4423" s="383" t="s">
        <v>664</v>
      </c>
      <c r="D4423" s="383" t="s">
        <v>22</v>
      </c>
      <c r="E4423" s="383" t="s">
        <v>665</v>
      </c>
      <c r="F4423" s="383" t="s">
        <v>10</v>
      </c>
      <c r="G4423" s="384">
        <v>2800</v>
      </c>
      <c r="H4423" s="383" t="s">
        <v>704</v>
      </c>
      <c r="I4423" s="383" t="s">
        <v>722</v>
      </c>
      <c r="J4423" s="383" t="s">
        <v>617</v>
      </c>
      <c r="K4423" s="383" t="s">
        <v>618</v>
      </c>
      <c r="L4423" s="384">
        <v>29608</v>
      </c>
      <c r="M4423" s="383" t="s">
        <v>642</v>
      </c>
      <c r="N4423" s="383" t="s">
        <v>620</v>
      </c>
      <c r="O4423" s="383" t="s">
        <v>230</v>
      </c>
    </row>
    <row r="4424" spans="1:15">
      <c r="A4424" s="385">
        <v>42104</v>
      </c>
      <c r="B4424" s="383" t="s">
        <v>663</v>
      </c>
      <c r="C4424" s="383" t="s">
        <v>664</v>
      </c>
      <c r="D4424" s="383" t="s">
        <v>22</v>
      </c>
      <c r="E4424" s="383" t="s">
        <v>665</v>
      </c>
      <c r="F4424" s="383" t="s">
        <v>10</v>
      </c>
      <c r="G4424" s="384">
        <v>2800</v>
      </c>
      <c r="H4424" s="383" t="s">
        <v>704</v>
      </c>
      <c r="I4424" s="383" t="s">
        <v>722</v>
      </c>
      <c r="J4424" s="383" t="s">
        <v>617</v>
      </c>
      <c r="K4424" s="383" t="s">
        <v>618</v>
      </c>
      <c r="L4424" s="384">
        <v>29608</v>
      </c>
      <c r="M4424" s="383" t="s">
        <v>642</v>
      </c>
      <c r="N4424" s="383" t="s">
        <v>620</v>
      </c>
      <c r="O4424" s="383" t="s">
        <v>230</v>
      </c>
    </row>
    <row r="4425" spans="1:15">
      <c r="A4425" s="385">
        <v>42105</v>
      </c>
      <c r="B4425" s="383" t="s">
        <v>663</v>
      </c>
      <c r="C4425" s="383" t="s">
        <v>664</v>
      </c>
      <c r="D4425" s="383" t="s">
        <v>22</v>
      </c>
      <c r="E4425" s="383" t="s">
        <v>665</v>
      </c>
      <c r="F4425" s="383" t="s">
        <v>10</v>
      </c>
      <c r="G4425" s="384">
        <v>2800</v>
      </c>
      <c r="H4425" s="383" t="s">
        <v>704</v>
      </c>
      <c r="I4425" s="383" t="s">
        <v>722</v>
      </c>
      <c r="J4425" s="383" t="s">
        <v>617</v>
      </c>
      <c r="K4425" s="383" t="s">
        <v>618</v>
      </c>
      <c r="L4425" s="384">
        <v>29608</v>
      </c>
      <c r="M4425" s="383" t="s">
        <v>642</v>
      </c>
      <c r="N4425" s="383" t="s">
        <v>620</v>
      </c>
      <c r="O4425" s="383" t="s">
        <v>230</v>
      </c>
    </row>
    <row r="4426" spans="1:15">
      <c r="A4426" s="385">
        <v>42106</v>
      </c>
      <c r="B4426" s="383" t="s">
        <v>663</v>
      </c>
      <c r="C4426" s="383" t="s">
        <v>664</v>
      </c>
      <c r="D4426" s="383" t="s">
        <v>22</v>
      </c>
      <c r="E4426" s="383" t="s">
        <v>665</v>
      </c>
      <c r="F4426" s="383" t="s">
        <v>10</v>
      </c>
      <c r="G4426" s="384">
        <v>2800</v>
      </c>
      <c r="H4426" s="383" t="s">
        <v>704</v>
      </c>
      <c r="I4426" s="383" t="s">
        <v>722</v>
      </c>
      <c r="J4426" s="383" t="s">
        <v>617</v>
      </c>
      <c r="K4426" s="383" t="s">
        <v>618</v>
      </c>
      <c r="L4426" s="384">
        <v>29608</v>
      </c>
      <c r="M4426" s="383" t="s">
        <v>642</v>
      </c>
      <c r="N4426" s="383" t="s">
        <v>620</v>
      </c>
      <c r="O4426" s="383" t="s">
        <v>230</v>
      </c>
    </row>
    <row r="4427" spans="1:15">
      <c r="A4427" s="385">
        <v>42107</v>
      </c>
      <c r="B4427" s="383" t="s">
        <v>663</v>
      </c>
      <c r="C4427" s="383" t="s">
        <v>664</v>
      </c>
      <c r="D4427" s="383" t="s">
        <v>22</v>
      </c>
      <c r="E4427" s="383" t="s">
        <v>665</v>
      </c>
      <c r="F4427" s="383" t="s">
        <v>10</v>
      </c>
      <c r="G4427" s="384">
        <v>2800</v>
      </c>
      <c r="H4427" s="383" t="s">
        <v>704</v>
      </c>
      <c r="I4427" s="383" t="s">
        <v>722</v>
      </c>
      <c r="J4427" s="383" t="s">
        <v>617</v>
      </c>
      <c r="K4427" s="383" t="s">
        <v>618</v>
      </c>
      <c r="L4427" s="384">
        <v>29973</v>
      </c>
      <c r="M4427" s="383" t="s">
        <v>642</v>
      </c>
      <c r="N4427" s="383" t="s">
        <v>620</v>
      </c>
      <c r="O4427" s="383" t="s">
        <v>230</v>
      </c>
    </row>
    <row r="4428" spans="1:15">
      <c r="A4428" s="385">
        <v>42108</v>
      </c>
      <c r="B4428" s="383" t="s">
        <v>663</v>
      </c>
      <c r="C4428" s="383" t="s">
        <v>664</v>
      </c>
      <c r="D4428" s="383" t="s">
        <v>22</v>
      </c>
      <c r="E4428" s="383" t="s">
        <v>665</v>
      </c>
      <c r="F4428" s="383" t="s">
        <v>10</v>
      </c>
      <c r="G4428" s="384">
        <v>2800</v>
      </c>
      <c r="H4428" s="383" t="s">
        <v>704</v>
      </c>
      <c r="I4428" s="383" t="s">
        <v>722</v>
      </c>
      <c r="J4428" s="383" t="s">
        <v>617</v>
      </c>
      <c r="K4428" s="383" t="s">
        <v>618</v>
      </c>
      <c r="L4428" s="384">
        <v>30380</v>
      </c>
      <c r="M4428" s="383" t="s">
        <v>642</v>
      </c>
      <c r="N4428" s="383" t="s">
        <v>620</v>
      </c>
      <c r="O4428" s="383" t="s">
        <v>230</v>
      </c>
    </row>
    <row r="4429" spans="1:15">
      <c r="A4429" s="385">
        <v>42109</v>
      </c>
      <c r="B4429" s="383" t="s">
        <v>663</v>
      </c>
      <c r="C4429" s="383" t="s">
        <v>664</v>
      </c>
      <c r="D4429" s="383" t="s">
        <v>22</v>
      </c>
      <c r="E4429" s="383" t="s">
        <v>665</v>
      </c>
      <c r="F4429" s="383" t="s">
        <v>10</v>
      </c>
      <c r="G4429" s="384">
        <v>2800</v>
      </c>
      <c r="H4429" s="383" t="s">
        <v>704</v>
      </c>
      <c r="I4429" s="383" t="s">
        <v>722</v>
      </c>
      <c r="J4429" s="383" t="s">
        <v>617</v>
      </c>
      <c r="K4429" s="383" t="s">
        <v>618</v>
      </c>
      <c r="L4429" s="384">
        <v>30722</v>
      </c>
      <c r="M4429" s="383" t="s">
        <v>642</v>
      </c>
      <c r="N4429" s="383" t="s">
        <v>620</v>
      </c>
      <c r="O4429" s="383" t="s">
        <v>230</v>
      </c>
    </row>
    <row r="4430" spans="1:15">
      <c r="A4430" s="385">
        <v>42110</v>
      </c>
      <c r="B4430" s="383" t="s">
        <v>663</v>
      </c>
      <c r="C4430" s="383" t="s">
        <v>664</v>
      </c>
      <c r="D4430" s="383" t="s">
        <v>22</v>
      </c>
      <c r="E4430" s="383" t="s">
        <v>665</v>
      </c>
      <c r="F4430" s="383" t="s">
        <v>10</v>
      </c>
      <c r="G4430" s="384">
        <v>2800</v>
      </c>
      <c r="H4430" s="383" t="s">
        <v>704</v>
      </c>
      <c r="I4430" s="383" t="s">
        <v>722</v>
      </c>
      <c r="J4430" s="383" t="s">
        <v>617</v>
      </c>
      <c r="K4430" s="383" t="s">
        <v>618</v>
      </c>
      <c r="L4430" s="384">
        <v>30780</v>
      </c>
      <c r="M4430" s="383" t="s">
        <v>642</v>
      </c>
      <c r="N4430" s="383" t="s">
        <v>620</v>
      </c>
      <c r="O4430" s="383" t="s">
        <v>230</v>
      </c>
    </row>
    <row r="4431" spans="1:15">
      <c r="A4431" s="385">
        <v>42114</v>
      </c>
      <c r="B4431" s="383" t="s">
        <v>11</v>
      </c>
      <c r="C4431" s="383" t="s">
        <v>12</v>
      </c>
      <c r="D4431" s="383" t="s">
        <v>13</v>
      </c>
      <c r="E4431" s="383" t="s">
        <v>678</v>
      </c>
      <c r="F4431" s="383" t="s">
        <v>10</v>
      </c>
      <c r="G4431" s="384">
        <v>110</v>
      </c>
      <c r="H4431" s="383" t="s">
        <v>726</v>
      </c>
      <c r="I4431" s="383" t="s">
        <v>727</v>
      </c>
      <c r="J4431" s="383" t="s">
        <v>617</v>
      </c>
      <c r="K4431" s="383" t="s">
        <v>618</v>
      </c>
      <c r="L4431" s="384">
        <v>30780</v>
      </c>
      <c r="M4431" s="383" t="s">
        <v>643</v>
      </c>
      <c r="N4431" s="383" t="s">
        <v>620</v>
      </c>
      <c r="O4431" s="383" t="s">
        <v>230</v>
      </c>
    </row>
    <row r="4432" spans="1:15">
      <c r="A4432" s="385">
        <v>42115</v>
      </c>
      <c r="B4432" s="383" t="s">
        <v>11</v>
      </c>
      <c r="C4432" s="383" t="s">
        <v>12</v>
      </c>
      <c r="D4432" s="383" t="s">
        <v>13</v>
      </c>
      <c r="E4432" s="383" t="s">
        <v>678</v>
      </c>
      <c r="F4432" s="383" t="s">
        <v>10</v>
      </c>
      <c r="G4432" s="384">
        <v>110</v>
      </c>
      <c r="H4432" s="383" t="s">
        <v>726</v>
      </c>
      <c r="I4432" s="383" t="s">
        <v>727</v>
      </c>
      <c r="J4432" s="383" t="s">
        <v>617</v>
      </c>
      <c r="K4432" s="383" t="s">
        <v>618</v>
      </c>
      <c r="L4432" s="384">
        <v>30780</v>
      </c>
      <c r="M4432" s="383" t="s">
        <v>643</v>
      </c>
      <c r="N4432" s="383" t="s">
        <v>620</v>
      </c>
      <c r="O4432" s="383" t="s">
        <v>230</v>
      </c>
    </row>
    <row r="4433" spans="1:15">
      <c r="A4433" s="385">
        <v>42116</v>
      </c>
      <c r="B4433" s="383" t="s">
        <v>754</v>
      </c>
      <c r="C4433" s="383" t="s">
        <v>8</v>
      </c>
      <c r="D4433" s="383" t="s">
        <v>755</v>
      </c>
      <c r="E4433" s="383" t="s">
        <v>756</v>
      </c>
      <c r="F4433" s="383" t="s">
        <v>10</v>
      </c>
      <c r="G4433" s="384">
        <v>460</v>
      </c>
      <c r="H4433" s="383" t="s">
        <v>757</v>
      </c>
      <c r="I4433" s="383" t="s">
        <v>758</v>
      </c>
      <c r="J4433" s="383" t="s">
        <v>617</v>
      </c>
      <c r="K4433" s="383" t="s">
        <v>618</v>
      </c>
      <c r="L4433" s="384">
        <v>30780</v>
      </c>
      <c r="M4433" s="383" t="s">
        <v>643</v>
      </c>
      <c r="N4433" s="383" t="s">
        <v>620</v>
      </c>
      <c r="O4433" s="383" t="s">
        <v>230</v>
      </c>
    </row>
    <row r="4434" spans="1:15">
      <c r="A4434" s="385">
        <v>42117</v>
      </c>
      <c r="B4434" s="383" t="s">
        <v>754</v>
      </c>
      <c r="C4434" s="383" t="s">
        <v>8</v>
      </c>
      <c r="D4434" s="383" t="s">
        <v>755</v>
      </c>
      <c r="E4434" s="383" t="s">
        <v>756</v>
      </c>
      <c r="F4434" s="383" t="s">
        <v>10</v>
      </c>
      <c r="G4434" s="384">
        <v>1107</v>
      </c>
      <c r="H4434" s="383" t="s">
        <v>757</v>
      </c>
      <c r="I4434" s="383" t="s">
        <v>765</v>
      </c>
      <c r="J4434" s="383" t="s">
        <v>617</v>
      </c>
      <c r="K4434" s="383" t="s">
        <v>618</v>
      </c>
      <c r="L4434" s="384">
        <v>30780</v>
      </c>
      <c r="M4434" s="383" t="s">
        <v>643</v>
      </c>
      <c r="N4434" s="383" t="s">
        <v>620</v>
      </c>
      <c r="O4434" s="383" t="s">
        <v>230</v>
      </c>
    </row>
    <row r="4435" spans="1:15">
      <c r="A4435" s="385">
        <v>42118</v>
      </c>
      <c r="B4435" s="383" t="s">
        <v>754</v>
      </c>
      <c r="C4435" s="383" t="s">
        <v>8</v>
      </c>
      <c r="D4435" s="383" t="s">
        <v>755</v>
      </c>
      <c r="E4435" s="383" t="s">
        <v>756</v>
      </c>
      <c r="F4435" s="383" t="s">
        <v>10</v>
      </c>
      <c r="G4435" s="384">
        <v>1107</v>
      </c>
      <c r="H4435" s="383" t="s">
        <v>757</v>
      </c>
      <c r="I4435" s="383" t="s">
        <v>765</v>
      </c>
      <c r="J4435" s="383" t="s">
        <v>617</v>
      </c>
      <c r="K4435" s="383" t="s">
        <v>618</v>
      </c>
      <c r="L4435" s="384">
        <v>30780</v>
      </c>
      <c r="M4435" s="383" t="s">
        <v>643</v>
      </c>
      <c r="N4435" s="383" t="s">
        <v>620</v>
      </c>
      <c r="O4435" s="383" t="s">
        <v>230</v>
      </c>
    </row>
    <row r="4436" spans="1:15">
      <c r="A4436" s="385">
        <v>42119</v>
      </c>
      <c r="B4436" s="383" t="s">
        <v>754</v>
      </c>
      <c r="C4436" s="383" t="s">
        <v>8</v>
      </c>
      <c r="D4436" s="383" t="s">
        <v>755</v>
      </c>
      <c r="E4436" s="383" t="s">
        <v>756</v>
      </c>
      <c r="F4436" s="383" t="s">
        <v>10</v>
      </c>
      <c r="G4436" s="384">
        <v>2215</v>
      </c>
      <c r="H4436" s="383" t="s">
        <v>757</v>
      </c>
      <c r="I4436" s="383" t="s">
        <v>777</v>
      </c>
      <c r="J4436" s="383" t="s">
        <v>617</v>
      </c>
      <c r="K4436" s="383" t="s">
        <v>618</v>
      </c>
      <c r="L4436" s="384">
        <v>30780</v>
      </c>
      <c r="M4436" s="383" t="s">
        <v>643</v>
      </c>
      <c r="N4436" s="383" t="s">
        <v>620</v>
      </c>
      <c r="O4436" s="383" t="s">
        <v>230</v>
      </c>
    </row>
    <row r="4437" spans="1:15">
      <c r="A4437" s="385">
        <v>42120</v>
      </c>
      <c r="B4437" s="383" t="s">
        <v>754</v>
      </c>
      <c r="C4437" s="383" t="s">
        <v>8</v>
      </c>
      <c r="D4437" s="383" t="s">
        <v>755</v>
      </c>
      <c r="E4437" s="383" t="s">
        <v>756</v>
      </c>
      <c r="F4437" s="383" t="s">
        <v>10</v>
      </c>
      <c r="G4437" s="384">
        <v>2215</v>
      </c>
      <c r="H4437" s="383" t="s">
        <v>757</v>
      </c>
      <c r="I4437" s="383" t="s">
        <v>777</v>
      </c>
      <c r="J4437" s="383" t="s">
        <v>617</v>
      </c>
      <c r="K4437" s="383" t="s">
        <v>618</v>
      </c>
      <c r="L4437" s="384">
        <v>30780</v>
      </c>
      <c r="M4437" s="383" t="s">
        <v>643</v>
      </c>
      <c r="N4437" s="383" t="s">
        <v>620</v>
      </c>
      <c r="O4437" s="383" t="s">
        <v>230</v>
      </c>
    </row>
    <row r="4438" spans="1:15">
      <c r="A4438" s="385">
        <v>42121</v>
      </c>
      <c r="B4438" s="383" t="s">
        <v>754</v>
      </c>
      <c r="C4438" s="383" t="s">
        <v>8</v>
      </c>
      <c r="D4438" s="383" t="s">
        <v>755</v>
      </c>
      <c r="E4438" s="383" t="s">
        <v>756</v>
      </c>
      <c r="F4438" s="383" t="s">
        <v>10</v>
      </c>
      <c r="G4438" s="384">
        <v>1107</v>
      </c>
      <c r="H4438" s="383" t="s">
        <v>757</v>
      </c>
      <c r="I4438" s="383" t="s">
        <v>765</v>
      </c>
      <c r="J4438" s="383" t="s">
        <v>617</v>
      </c>
      <c r="K4438" s="383" t="s">
        <v>618</v>
      </c>
      <c r="L4438" s="384">
        <v>30780</v>
      </c>
      <c r="M4438" s="383" t="s">
        <v>643</v>
      </c>
      <c r="N4438" s="383" t="s">
        <v>620</v>
      </c>
      <c r="O4438" s="383" t="s">
        <v>230</v>
      </c>
    </row>
    <row r="4439" spans="1:15">
      <c r="A4439" s="385">
        <v>42122</v>
      </c>
      <c r="B4439" s="383" t="s">
        <v>754</v>
      </c>
      <c r="C4439" s="383" t="s">
        <v>8</v>
      </c>
      <c r="D4439" s="383" t="s">
        <v>755</v>
      </c>
      <c r="E4439" s="383" t="s">
        <v>756</v>
      </c>
      <c r="F4439" s="383" t="s">
        <v>10</v>
      </c>
      <c r="G4439" s="384">
        <v>3322</v>
      </c>
      <c r="H4439" s="383" t="s">
        <v>757</v>
      </c>
      <c r="I4439" s="383" t="s">
        <v>777</v>
      </c>
      <c r="J4439" s="383" t="s">
        <v>617</v>
      </c>
      <c r="K4439" s="383" t="s">
        <v>618</v>
      </c>
      <c r="L4439" s="384">
        <v>30780</v>
      </c>
      <c r="M4439" s="383" t="s">
        <v>643</v>
      </c>
      <c r="N4439" s="383" t="s">
        <v>620</v>
      </c>
      <c r="O4439" s="383" t="s">
        <v>230</v>
      </c>
    </row>
    <row r="4440" spans="1:15">
      <c r="A4440" s="385">
        <v>42123</v>
      </c>
      <c r="B4440" s="383" t="s">
        <v>754</v>
      </c>
      <c r="C4440" s="383" t="s">
        <v>8</v>
      </c>
      <c r="D4440" s="383" t="s">
        <v>755</v>
      </c>
      <c r="E4440" s="383" t="s">
        <v>756</v>
      </c>
      <c r="F4440" s="383" t="s">
        <v>10</v>
      </c>
      <c r="G4440" s="384">
        <v>460</v>
      </c>
      <c r="H4440" s="383" t="s">
        <v>757</v>
      </c>
      <c r="I4440" s="383" t="s">
        <v>758</v>
      </c>
      <c r="J4440" s="383" t="s">
        <v>617</v>
      </c>
      <c r="K4440" s="383" t="s">
        <v>618</v>
      </c>
      <c r="L4440" s="384">
        <v>30780</v>
      </c>
      <c r="M4440" s="383" t="s">
        <v>643</v>
      </c>
      <c r="N4440" s="383" t="s">
        <v>620</v>
      </c>
      <c r="O4440" s="383" t="s">
        <v>230</v>
      </c>
    </row>
    <row r="4441" spans="1:15">
      <c r="A4441" s="385">
        <v>42124</v>
      </c>
      <c r="B4441" s="383" t="s">
        <v>754</v>
      </c>
      <c r="C4441" s="383" t="s">
        <v>8</v>
      </c>
      <c r="D4441" s="383" t="s">
        <v>755</v>
      </c>
      <c r="E4441" s="383" t="s">
        <v>756</v>
      </c>
      <c r="F4441" s="383" t="s">
        <v>10</v>
      </c>
      <c r="G4441" s="384">
        <v>2215</v>
      </c>
      <c r="H4441" s="383" t="s">
        <v>757</v>
      </c>
      <c r="I4441" s="383" t="s">
        <v>777</v>
      </c>
      <c r="J4441" s="383" t="s">
        <v>617</v>
      </c>
      <c r="K4441" s="383" t="s">
        <v>618</v>
      </c>
      <c r="L4441" s="384">
        <v>30780</v>
      </c>
      <c r="M4441" s="383" t="s">
        <v>643</v>
      </c>
      <c r="N4441" s="383" t="s">
        <v>620</v>
      </c>
      <c r="O4441" s="383" t="s">
        <v>230</v>
      </c>
    </row>
    <row r="4442" spans="1:15">
      <c r="A4442" s="385">
        <v>42125</v>
      </c>
      <c r="B4442" s="383" t="s">
        <v>11</v>
      </c>
      <c r="C4442" s="383" t="s">
        <v>12</v>
      </c>
      <c r="D4442" s="383" t="s">
        <v>13</v>
      </c>
      <c r="E4442" s="383" t="s">
        <v>678</v>
      </c>
      <c r="F4442" s="383" t="s">
        <v>10</v>
      </c>
      <c r="G4442" s="384">
        <v>1700</v>
      </c>
      <c r="H4442" s="383" t="s">
        <v>751</v>
      </c>
      <c r="I4442" s="383" t="s">
        <v>752</v>
      </c>
      <c r="J4442" s="383" t="s">
        <v>617</v>
      </c>
      <c r="K4442" s="383" t="s">
        <v>618</v>
      </c>
      <c r="L4442" s="384">
        <v>30780</v>
      </c>
      <c r="M4442" s="383" t="s">
        <v>643</v>
      </c>
      <c r="N4442" s="383" t="s">
        <v>620</v>
      </c>
      <c r="O4442" s="383" t="s">
        <v>230</v>
      </c>
    </row>
    <row r="4443" spans="1:15">
      <c r="A4443" s="385">
        <v>42126</v>
      </c>
      <c r="B4443" s="383" t="s">
        <v>754</v>
      </c>
      <c r="C4443" s="383" t="s">
        <v>8</v>
      </c>
      <c r="D4443" s="383" t="s">
        <v>755</v>
      </c>
      <c r="E4443" s="383" t="s">
        <v>756</v>
      </c>
      <c r="F4443" s="383" t="s">
        <v>10</v>
      </c>
      <c r="G4443" s="384">
        <v>460</v>
      </c>
      <c r="H4443" s="383" t="s">
        <v>757</v>
      </c>
      <c r="I4443" s="383" t="s">
        <v>758</v>
      </c>
      <c r="J4443" s="383" t="s">
        <v>617</v>
      </c>
      <c r="K4443" s="383" t="s">
        <v>618</v>
      </c>
      <c r="L4443" s="384">
        <v>30780</v>
      </c>
      <c r="M4443" s="383" t="s">
        <v>643</v>
      </c>
      <c r="N4443" s="383" t="s">
        <v>620</v>
      </c>
      <c r="O4443" s="383" t="s">
        <v>230</v>
      </c>
    </row>
    <row r="4444" spans="1:15">
      <c r="A4444" s="385">
        <v>42127</v>
      </c>
      <c r="B4444" s="383" t="s">
        <v>754</v>
      </c>
      <c r="C4444" s="383" t="s">
        <v>8</v>
      </c>
      <c r="D4444" s="383" t="s">
        <v>755</v>
      </c>
      <c r="E4444" s="383" t="s">
        <v>756</v>
      </c>
      <c r="F4444" s="383" t="s">
        <v>10</v>
      </c>
      <c r="G4444" s="384">
        <v>2215</v>
      </c>
      <c r="H4444" s="383" t="s">
        <v>757</v>
      </c>
      <c r="I4444" s="383" t="s">
        <v>777</v>
      </c>
      <c r="J4444" s="383" t="s">
        <v>617</v>
      </c>
      <c r="K4444" s="383" t="s">
        <v>618</v>
      </c>
      <c r="L4444" s="384">
        <v>30780</v>
      </c>
      <c r="M4444" s="383" t="s">
        <v>643</v>
      </c>
      <c r="N4444" s="383" t="s">
        <v>620</v>
      </c>
      <c r="O4444" s="383" t="s">
        <v>230</v>
      </c>
    </row>
    <row r="4445" spans="1:15">
      <c r="A4445" s="385">
        <v>42128</v>
      </c>
      <c r="B4445" s="383" t="s">
        <v>754</v>
      </c>
      <c r="C4445" s="383" t="s">
        <v>8</v>
      </c>
      <c r="D4445" s="383" t="s">
        <v>755</v>
      </c>
      <c r="E4445" s="383" t="s">
        <v>756</v>
      </c>
      <c r="F4445" s="383" t="s">
        <v>10</v>
      </c>
      <c r="G4445" s="384">
        <v>2215</v>
      </c>
      <c r="H4445" s="383" t="s">
        <v>757</v>
      </c>
      <c r="I4445" s="383" t="s">
        <v>777</v>
      </c>
      <c r="J4445" s="383" t="s">
        <v>617</v>
      </c>
      <c r="K4445" s="383" t="s">
        <v>618</v>
      </c>
      <c r="L4445" s="384">
        <v>30780</v>
      </c>
      <c r="M4445" s="383" t="s">
        <v>643</v>
      </c>
      <c r="N4445" s="383" t="s">
        <v>620</v>
      </c>
      <c r="O4445" s="383" t="s">
        <v>230</v>
      </c>
    </row>
    <row r="4446" spans="1:15">
      <c r="A4446" s="385">
        <v>42129</v>
      </c>
      <c r="B4446" s="383" t="s">
        <v>11</v>
      </c>
      <c r="C4446" s="383" t="s">
        <v>12</v>
      </c>
      <c r="D4446" s="383" t="s">
        <v>13</v>
      </c>
      <c r="E4446" s="383" t="s">
        <v>678</v>
      </c>
      <c r="F4446" s="383" t="s">
        <v>10</v>
      </c>
      <c r="G4446" s="384">
        <v>110</v>
      </c>
      <c r="H4446" s="383" t="s">
        <v>726</v>
      </c>
      <c r="I4446" s="383" t="s">
        <v>727</v>
      </c>
      <c r="J4446" s="383" t="s">
        <v>617</v>
      </c>
      <c r="K4446" s="383" t="s">
        <v>618</v>
      </c>
      <c r="L4446" s="384">
        <v>30780</v>
      </c>
      <c r="M4446" s="383" t="s">
        <v>643</v>
      </c>
      <c r="N4446" s="383" t="s">
        <v>620</v>
      </c>
      <c r="O4446" s="383" t="s">
        <v>230</v>
      </c>
    </row>
    <row r="4447" spans="1:15">
      <c r="A4447" s="385">
        <v>42130</v>
      </c>
      <c r="B4447" s="383" t="s">
        <v>11</v>
      </c>
      <c r="C4447" s="383" t="s">
        <v>12</v>
      </c>
      <c r="D4447" s="383" t="s">
        <v>13</v>
      </c>
      <c r="E4447" s="383" t="s">
        <v>678</v>
      </c>
      <c r="F4447" s="383" t="s">
        <v>10</v>
      </c>
      <c r="G4447" s="384">
        <v>110</v>
      </c>
      <c r="H4447" s="383" t="s">
        <v>726</v>
      </c>
      <c r="I4447" s="383" t="s">
        <v>727</v>
      </c>
      <c r="J4447" s="383" t="s">
        <v>617</v>
      </c>
      <c r="K4447" s="383" t="s">
        <v>618</v>
      </c>
      <c r="L4447" s="384">
        <v>30780</v>
      </c>
      <c r="M4447" s="383" t="s">
        <v>643</v>
      </c>
      <c r="N4447" s="383" t="s">
        <v>620</v>
      </c>
      <c r="O4447" s="383" t="s">
        <v>230</v>
      </c>
    </row>
    <row r="4448" spans="1:15">
      <c r="A4448" s="385">
        <v>42131</v>
      </c>
      <c r="B4448" s="383" t="s">
        <v>11</v>
      </c>
      <c r="C4448" s="383" t="s">
        <v>12</v>
      </c>
      <c r="D4448" s="383" t="s">
        <v>13</v>
      </c>
      <c r="E4448" s="383" t="s">
        <v>678</v>
      </c>
      <c r="F4448" s="383" t="s">
        <v>10</v>
      </c>
      <c r="G4448" s="384">
        <v>110</v>
      </c>
      <c r="H4448" s="383" t="s">
        <v>726</v>
      </c>
      <c r="I4448" s="383" t="s">
        <v>727</v>
      </c>
      <c r="J4448" s="383" t="s">
        <v>617</v>
      </c>
      <c r="K4448" s="383" t="s">
        <v>618</v>
      </c>
      <c r="L4448" s="384">
        <v>30780</v>
      </c>
      <c r="M4448" s="383" t="s">
        <v>643</v>
      </c>
      <c r="N4448" s="383" t="s">
        <v>620</v>
      </c>
      <c r="O4448" s="383" t="s">
        <v>230</v>
      </c>
    </row>
    <row r="4449" spans="1:15">
      <c r="A4449" s="385">
        <v>42132</v>
      </c>
      <c r="B4449" s="383" t="s">
        <v>11</v>
      </c>
      <c r="C4449" s="383" t="s">
        <v>12</v>
      </c>
      <c r="D4449" s="383" t="s">
        <v>13</v>
      </c>
      <c r="E4449" s="383" t="s">
        <v>678</v>
      </c>
      <c r="F4449" s="383" t="s">
        <v>10</v>
      </c>
      <c r="G4449" s="384">
        <v>110</v>
      </c>
      <c r="H4449" s="383" t="s">
        <v>726</v>
      </c>
      <c r="I4449" s="383" t="s">
        <v>727</v>
      </c>
      <c r="J4449" s="383" t="s">
        <v>617</v>
      </c>
      <c r="K4449" s="383" t="s">
        <v>618</v>
      </c>
      <c r="L4449" s="384">
        <v>30780</v>
      </c>
      <c r="M4449" s="383" t="s">
        <v>643</v>
      </c>
      <c r="N4449" s="383" t="s">
        <v>620</v>
      </c>
      <c r="O4449" s="383" t="s">
        <v>230</v>
      </c>
    </row>
    <row r="4450" spans="1:15">
      <c r="A4450" s="385">
        <v>42133</v>
      </c>
      <c r="B4450" s="383" t="s">
        <v>21</v>
      </c>
      <c r="C4450" s="383" t="s">
        <v>12</v>
      </c>
      <c r="D4450" s="383" t="s">
        <v>22</v>
      </c>
      <c r="E4450" s="383" t="s">
        <v>658</v>
      </c>
      <c r="F4450" s="383" t="s">
        <v>10</v>
      </c>
      <c r="G4450" s="384">
        <v>2720</v>
      </c>
      <c r="H4450" s="383" t="s">
        <v>763</v>
      </c>
      <c r="I4450" s="383" t="s">
        <v>764</v>
      </c>
      <c r="J4450" s="383" t="s">
        <v>617</v>
      </c>
      <c r="K4450" s="383" t="s">
        <v>618</v>
      </c>
      <c r="L4450" s="384">
        <v>30780</v>
      </c>
      <c r="M4450" s="383" t="s">
        <v>643</v>
      </c>
      <c r="N4450" s="383" t="s">
        <v>620</v>
      </c>
      <c r="O4450" s="383" t="s">
        <v>230</v>
      </c>
    </row>
    <row r="4451" spans="1:15">
      <c r="A4451" s="385">
        <v>42134</v>
      </c>
      <c r="B4451" s="383" t="s">
        <v>11</v>
      </c>
      <c r="C4451" s="383" t="s">
        <v>12</v>
      </c>
      <c r="D4451" s="383" t="s">
        <v>13</v>
      </c>
      <c r="E4451" s="383" t="s">
        <v>678</v>
      </c>
      <c r="F4451" s="383" t="s">
        <v>10</v>
      </c>
      <c r="G4451" s="384">
        <v>60</v>
      </c>
      <c r="H4451" s="383" t="s">
        <v>763</v>
      </c>
      <c r="I4451" s="383" t="s">
        <v>771</v>
      </c>
      <c r="J4451" s="383" t="s">
        <v>617</v>
      </c>
      <c r="K4451" s="383" t="s">
        <v>618</v>
      </c>
      <c r="L4451" s="384">
        <v>30780</v>
      </c>
      <c r="M4451" s="383" t="s">
        <v>643</v>
      </c>
      <c r="N4451" s="383" t="s">
        <v>620</v>
      </c>
      <c r="O4451" s="383" t="s">
        <v>230</v>
      </c>
    </row>
    <row r="4452" spans="1:15">
      <c r="A4452" s="385">
        <v>42135</v>
      </c>
      <c r="B4452" s="383" t="s">
        <v>11</v>
      </c>
      <c r="C4452" s="383" t="s">
        <v>12</v>
      </c>
      <c r="D4452" s="383" t="s">
        <v>13</v>
      </c>
      <c r="E4452" s="383" t="s">
        <v>678</v>
      </c>
      <c r="F4452" s="383" t="s">
        <v>10</v>
      </c>
      <c r="G4452" s="384">
        <v>60</v>
      </c>
      <c r="H4452" s="383" t="s">
        <v>763</v>
      </c>
      <c r="I4452" s="383" t="s">
        <v>771</v>
      </c>
      <c r="J4452" s="383" t="s">
        <v>617</v>
      </c>
      <c r="K4452" s="383" t="s">
        <v>618</v>
      </c>
      <c r="L4452" s="384">
        <v>30780</v>
      </c>
      <c r="M4452" s="383" t="s">
        <v>643</v>
      </c>
      <c r="N4452" s="383" t="s">
        <v>620</v>
      </c>
      <c r="O4452" s="383" t="s">
        <v>230</v>
      </c>
    </row>
    <row r="4453" spans="1:15">
      <c r="A4453" s="385">
        <v>42136</v>
      </c>
      <c r="B4453" s="383" t="s">
        <v>754</v>
      </c>
      <c r="C4453" s="383" t="s">
        <v>8</v>
      </c>
      <c r="D4453" s="383" t="s">
        <v>755</v>
      </c>
      <c r="E4453" s="383" t="s">
        <v>756</v>
      </c>
      <c r="F4453" s="383" t="s">
        <v>10</v>
      </c>
      <c r="G4453" s="384">
        <v>1107</v>
      </c>
      <c r="H4453" s="383" t="s">
        <v>757</v>
      </c>
      <c r="I4453" s="383" t="s">
        <v>765</v>
      </c>
      <c r="J4453" s="383" t="s">
        <v>617</v>
      </c>
      <c r="K4453" s="383" t="s">
        <v>618</v>
      </c>
      <c r="L4453" s="384">
        <v>30780</v>
      </c>
      <c r="M4453" s="383" t="s">
        <v>643</v>
      </c>
      <c r="N4453" s="383" t="s">
        <v>620</v>
      </c>
      <c r="O4453" s="383" t="s">
        <v>230</v>
      </c>
    </row>
    <row r="4454" spans="1:15">
      <c r="A4454" s="385">
        <v>42137</v>
      </c>
      <c r="B4454" s="383" t="s">
        <v>754</v>
      </c>
      <c r="C4454" s="383" t="s">
        <v>8</v>
      </c>
      <c r="D4454" s="383" t="s">
        <v>755</v>
      </c>
      <c r="E4454" s="383" t="s">
        <v>756</v>
      </c>
      <c r="F4454" s="383" t="s">
        <v>10</v>
      </c>
      <c r="G4454" s="384">
        <v>14407</v>
      </c>
      <c r="H4454" s="383" t="s">
        <v>757</v>
      </c>
      <c r="I4454" s="383" t="s">
        <v>772</v>
      </c>
      <c r="J4454" s="383" t="s">
        <v>617</v>
      </c>
      <c r="K4454" s="383" t="s">
        <v>618</v>
      </c>
      <c r="L4454" s="384">
        <v>30780</v>
      </c>
      <c r="M4454" s="383" t="s">
        <v>644</v>
      </c>
      <c r="N4454" s="383" t="s">
        <v>620</v>
      </c>
      <c r="O4454" s="383" t="s">
        <v>230</v>
      </c>
    </row>
    <row r="4455" spans="1:15">
      <c r="A4455" s="385">
        <v>42138</v>
      </c>
      <c r="B4455" s="383" t="s">
        <v>754</v>
      </c>
      <c r="C4455" s="383" t="s">
        <v>8</v>
      </c>
      <c r="D4455" s="383" t="s">
        <v>755</v>
      </c>
      <c r="E4455" s="383" t="s">
        <v>756</v>
      </c>
      <c r="F4455" s="383" t="s">
        <v>10</v>
      </c>
      <c r="G4455" s="384">
        <v>63145</v>
      </c>
      <c r="H4455" s="383" t="s">
        <v>757</v>
      </c>
      <c r="I4455" s="383" t="s">
        <v>772</v>
      </c>
      <c r="J4455" s="383" t="s">
        <v>617</v>
      </c>
      <c r="K4455" s="383" t="s">
        <v>618</v>
      </c>
      <c r="L4455" s="384">
        <v>30780</v>
      </c>
      <c r="M4455" s="383" t="s">
        <v>644</v>
      </c>
      <c r="N4455" s="383" t="s">
        <v>620</v>
      </c>
      <c r="O4455" s="383" t="s">
        <v>230</v>
      </c>
    </row>
    <row r="4456" spans="1:15">
      <c r="A4456" s="385">
        <v>42139</v>
      </c>
      <c r="B4456" s="383" t="s">
        <v>754</v>
      </c>
      <c r="C4456" s="383" t="s">
        <v>8</v>
      </c>
      <c r="D4456" s="383" t="s">
        <v>755</v>
      </c>
      <c r="E4456" s="383" t="s">
        <v>756</v>
      </c>
      <c r="F4456" s="383" t="s">
        <v>10</v>
      </c>
      <c r="G4456" s="384">
        <v>15650</v>
      </c>
      <c r="H4456" s="383" t="s">
        <v>757</v>
      </c>
      <c r="I4456" s="383" t="s">
        <v>772</v>
      </c>
      <c r="J4456" s="383" t="s">
        <v>617</v>
      </c>
      <c r="K4456" s="383" t="s">
        <v>618</v>
      </c>
      <c r="L4456" s="384">
        <v>30780</v>
      </c>
      <c r="M4456" s="383" t="s">
        <v>644</v>
      </c>
      <c r="N4456" s="383" t="s">
        <v>620</v>
      </c>
      <c r="O4456" s="383" t="s">
        <v>230</v>
      </c>
    </row>
    <row r="4457" spans="1:15">
      <c r="A4457" s="385">
        <v>42140</v>
      </c>
      <c r="B4457" s="383" t="s">
        <v>11</v>
      </c>
      <c r="C4457" s="383" t="s">
        <v>12</v>
      </c>
      <c r="D4457" s="383" t="s">
        <v>13</v>
      </c>
      <c r="E4457" s="383" t="s">
        <v>678</v>
      </c>
      <c r="F4457" s="383" t="s">
        <v>10</v>
      </c>
      <c r="G4457" s="384">
        <v>4265</v>
      </c>
      <c r="H4457" s="383" t="s">
        <v>763</v>
      </c>
      <c r="I4457" s="383" t="s">
        <v>769</v>
      </c>
      <c r="J4457" s="383" t="s">
        <v>617</v>
      </c>
      <c r="K4457" s="383" t="s">
        <v>618</v>
      </c>
      <c r="L4457" s="384">
        <v>30780</v>
      </c>
      <c r="M4457" s="383" t="s">
        <v>644</v>
      </c>
      <c r="N4457" s="383" t="s">
        <v>620</v>
      </c>
      <c r="O4457" s="383" t="s">
        <v>230</v>
      </c>
    </row>
    <row r="4458" spans="1:15">
      <c r="A4458" s="385">
        <v>42141</v>
      </c>
      <c r="B4458" s="383" t="s">
        <v>11</v>
      </c>
      <c r="C4458" s="383" t="s">
        <v>12</v>
      </c>
      <c r="D4458" s="383" t="s">
        <v>13</v>
      </c>
      <c r="E4458" s="383" t="s">
        <v>678</v>
      </c>
      <c r="F4458" s="383" t="s">
        <v>10</v>
      </c>
      <c r="G4458" s="384">
        <v>4265</v>
      </c>
      <c r="H4458" s="383" t="s">
        <v>763</v>
      </c>
      <c r="I4458" s="383" t="s">
        <v>769</v>
      </c>
      <c r="J4458" s="383" t="s">
        <v>617</v>
      </c>
      <c r="K4458" s="383" t="s">
        <v>618</v>
      </c>
      <c r="L4458" s="384">
        <v>30780</v>
      </c>
      <c r="M4458" s="383" t="s">
        <v>644</v>
      </c>
      <c r="N4458" s="383" t="s">
        <v>620</v>
      </c>
      <c r="O4458" s="383" t="s">
        <v>230</v>
      </c>
    </row>
    <row r="4459" spans="1:15">
      <c r="A4459" s="385">
        <v>42142</v>
      </c>
      <c r="B4459" s="383" t="s">
        <v>754</v>
      </c>
      <c r="C4459" s="383" t="s">
        <v>8</v>
      </c>
      <c r="D4459" s="383" t="s">
        <v>755</v>
      </c>
      <c r="E4459" s="383" t="s">
        <v>756</v>
      </c>
      <c r="F4459" s="383" t="s">
        <v>10</v>
      </c>
      <c r="G4459" s="384">
        <v>2215</v>
      </c>
      <c r="H4459" s="383" t="s">
        <v>757</v>
      </c>
      <c r="I4459" s="383" t="s">
        <v>777</v>
      </c>
      <c r="J4459" s="383" t="s">
        <v>617</v>
      </c>
      <c r="K4459" s="383" t="s">
        <v>618</v>
      </c>
      <c r="L4459" s="384">
        <v>30780</v>
      </c>
      <c r="M4459" s="383" t="s">
        <v>644</v>
      </c>
      <c r="N4459" s="383" t="s">
        <v>620</v>
      </c>
      <c r="O4459" s="383" t="s">
        <v>230</v>
      </c>
    </row>
    <row r="4460" spans="1:15">
      <c r="A4460" s="385">
        <v>42143</v>
      </c>
      <c r="B4460" s="383" t="s">
        <v>754</v>
      </c>
      <c r="C4460" s="383" t="s">
        <v>8</v>
      </c>
      <c r="D4460" s="383" t="s">
        <v>755</v>
      </c>
      <c r="E4460" s="383" t="s">
        <v>756</v>
      </c>
      <c r="F4460" s="383" t="s">
        <v>10</v>
      </c>
      <c r="G4460" s="384">
        <v>2214</v>
      </c>
      <c r="H4460" s="383" t="s">
        <v>757</v>
      </c>
      <c r="I4460" s="383" t="s">
        <v>765</v>
      </c>
      <c r="J4460" s="383" t="s">
        <v>617</v>
      </c>
      <c r="K4460" s="383" t="s">
        <v>618</v>
      </c>
      <c r="L4460" s="384">
        <v>30780</v>
      </c>
      <c r="M4460" s="383" t="s">
        <v>644</v>
      </c>
      <c r="N4460" s="383" t="s">
        <v>620</v>
      </c>
      <c r="O4460" s="383" t="s">
        <v>230</v>
      </c>
    </row>
    <row r="4461" spans="1:15">
      <c r="A4461" s="385">
        <v>42144</v>
      </c>
      <c r="B4461" s="383" t="s">
        <v>754</v>
      </c>
      <c r="C4461" s="383" t="s">
        <v>8</v>
      </c>
      <c r="D4461" s="383" t="s">
        <v>755</v>
      </c>
      <c r="E4461" s="383" t="s">
        <v>756</v>
      </c>
      <c r="F4461" s="383" t="s">
        <v>10</v>
      </c>
      <c r="G4461" s="384">
        <v>2214</v>
      </c>
      <c r="H4461" s="383" t="s">
        <v>757</v>
      </c>
      <c r="I4461" s="383" t="s">
        <v>765</v>
      </c>
      <c r="J4461" s="383" t="s">
        <v>617</v>
      </c>
      <c r="K4461" s="383" t="s">
        <v>618</v>
      </c>
      <c r="L4461" s="384">
        <v>30780</v>
      </c>
      <c r="M4461" s="383" t="s">
        <v>644</v>
      </c>
      <c r="N4461" s="383" t="s">
        <v>620</v>
      </c>
      <c r="O4461" s="383" t="s">
        <v>230</v>
      </c>
    </row>
    <row r="4462" spans="1:15">
      <c r="A4462" s="385">
        <v>42145</v>
      </c>
      <c r="B4462" s="383" t="s">
        <v>754</v>
      </c>
      <c r="C4462" s="383" t="s">
        <v>8</v>
      </c>
      <c r="D4462" s="383" t="s">
        <v>755</v>
      </c>
      <c r="E4462" s="383" t="s">
        <v>756</v>
      </c>
      <c r="F4462" s="383" t="s">
        <v>10</v>
      </c>
      <c r="G4462" s="384">
        <v>1107</v>
      </c>
      <c r="H4462" s="383" t="s">
        <v>757</v>
      </c>
      <c r="I4462" s="383" t="s">
        <v>765</v>
      </c>
      <c r="J4462" s="383" t="s">
        <v>617</v>
      </c>
      <c r="K4462" s="383" t="s">
        <v>618</v>
      </c>
      <c r="L4462" s="384">
        <v>30780</v>
      </c>
      <c r="M4462" s="383" t="s">
        <v>644</v>
      </c>
      <c r="N4462" s="383" t="s">
        <v>620</v>
      </c>
      <c r="O4462" s="383" t="s">
        <v>230</v>
      </c>
    </row>
    <row r="4463" spans="1:15">
      <c r="A4463" s="385">
        <v>42146</v>
      </c>
      <c r="B4463" s="383" t="s">
        <v>754</v>
      </c>
      <c r="C4463" s="383" t="s">
        <v>8</v>
      </c>
      <c r="D4463" s="383" t="s">
        <v>755</v>
      </c>
      <c r="E4463" s="383" t="s">
        <v>756</v>
      </c>
      <c r="F4463" s="383" t="s">
        <v>10</v>
      </c>
      <c r="G4463" s="384">
        <v>460</v>
      </c>
      <c r="H4463" s="383" t="s">
        <v>757</v>
      </c>
      <c r="I4463" s="383" t="s">
        <v>758</v>
      </c>
      <c r="J4463" s="383" t="s">
        <v>617</v>
      </c>
      <c r="K4463" s="383" t="s">
        <v>618</v>
      </c>
      <c r="L4463" s="384">
        <v>30780</v>
      </c>
      <c r="M4463" s="383" t="s">
        <v>644</v>
      </c>
      <c r="N4463" s="383" t="s">
        <v>620</v>
      </c>
      <c r="O4463" s="383" t="s">
        <v>230</v>
      </c>
    </row>
    <row r="4464" spans="1:15">
      <c r="A4464" s="385">
        <v>42147</v>
      </c>
      <c r="B4464" s="383" t="s">
        <v>11</v>
      </c>
      <c r="C4464" s="383" t="s">
        <v>12</v>
      </c>
      <c r="D4464" s="383" t="s">
        <v>13</v>
      </c>
      <c r="E4464" s="383" t="s">
        <v>678</v>
      </c>
      <c r="F4464" s="383" t="s">
        <v>10</v>
      </c>
      <c r="G4464" s="384">
        <v>4265</v>
      </c>
      <c r="H4464" s="383" t="s">
        <v>763</v>
      </c>
      <c r="I4464" s="383" t="s">
        <v>769</v>
      </c>
      <c r="J4464" s="383" t="s">
        <v>617</v>
      </c>
      <c r="K4464" s="383" t="s">
        <v>618</v>
      </c>
      <c r="L4464" s="384">
        <v>30780</v>
      </c>
      <c r="M4464" s="383" t="s">
        <v>645</v>
      </c>
      <c r="N4464" s="383" t="s">
        <v>620</v>
      </c>
      <c r="O4464" s="383" t="s">
        <v>230</v>
      </c>
    </row>
    <row r="4465" spans="1:15">
      <c r="A4465" s="385">
        <v>42148</v>
      </c>
      <c r="B4465" s="383" t="s">
        <v>21</v>
      </c>
      <c r="C4465" s="383" t="s">
        <v>12</v>
      </c>
      <c r="D4465" s="383" t="s">
        <v>22</v>
      </c>
      <c r="E4465" s="383" t="s">
        <v>658</v>
      </c>
      <c r="F4465" s="383" t="s">
        <v>10</v>
      </c>
      <c r="G4465" s="384">
        <v>2720</v>
      </c>
      <c r="H4465" s="383" t="s">
        <v>763</v>
      </c>
      <c r="I4465" s="383" t="s">
        <v>764</v>
      </c>
      <c r="J4465" s="383" t="s">
        <v>617</v>
      </c>
      <c r="K4465" s="383" t="s">
        <v>618</v>
      </c>
      <c r="L4465" s="384">
        <v>30780</v>
      </c>
      <c r="M4465" s="383" t="s">
        <v>645</v>
      </c>
      <c r="N4465" s="383" t="s">
        <v>620</v>
      </c>
      <c r="O4465" s="383" t="s">
        <v>230</v>
      </c>
    </row>
    <row r="4466" spans="1:15">
      <c r="A4466" s="385">
        <v>42149</v>
      </c>
      <c r="B4466" s="383" t="s">
        <v>11</v>
      </c>
      <c r="C4466" s="383" t="s">
        <v>12</v>
      </c>
      <c r="D4466" s="383" t="s">
        <v>13</v>
      </c>
      <c r="E4466" s="383" t="s">
        <v>678</v>
      </c>
      <c r="F4466" s="383" t="s">
        <v>10</v>
      </c>
      <c r="G4466" s="384">
        <v>4265</v>
      </c>
      <c r="H4466" s="383" t="s">
        <v>763</v>
      </c>
      <c r="I4466" s="383" t="s">
        <v>769</v>
      </c>
      <c r="J4466" s="383" t="s">
        <v>617</v>
      </c>
      <c r="K4466" s="383" t="s">
        <v>618</v>
      </c>
      <c r="L4466" s="384">
        <v>30780</v>
      </c>
      <c r="M4466" s="383" t="s">
        <v>645</v>
      </c>
      <c r="N4466" s="383" t="s">
        <v>620</v>
      </c>
      <c r="O4466" s="383" t="s">
        <v>230</v>
      </c>
    </row>
    <row r="4467" spans="1:15">
      <c r="A4467" s="385">
        <v>42150</v>
      </c>
      <c r="B4467" s="383" t="s">
        <v>11</v>
      </c>
      <c r="C4467" s="383" t="s">
        <v>12</v>
      </c>
      <c r="D4467" s="383" t="s">
        <v>13</v>
      </c>
      <c r="E4467" s="383" t="s">
        <v>678</v>
      </c>
      <c r="F4467" s="383" t="s">
        <v>10</v>
      </c>
      <c r="G4467" s="384">
        <v>60</v>
      </c>
      <c r="H4467" s="383" t="s">
        <v>763</v>
      </c>
      <c r="I4467" s="383" t="s">
        <v>771</v>
      </c>
      <c r="J4467" s="383" t="s">
        <v>617</v>
      </c>
      <c r="K4467" s="383" t="s">
        <v>618</v>
      </c>
      <c r="L4467" s="384">
        <v>30780</v>
      </c>
      <c r="M4467" s="383" t="s">
        <v>645</v>
      </c>
      <c r="N4467" s="383" t="s">
        <v>620</v>
      </c>
      <c r="O4467" s="383" t="s">
        <v>230</v>
      </c>
    </row>
    <row r="4468" spans="1:15">
      <c r="A4468" s="385">
        <v>41997</v>
      </c>
      <c r="B4468" s="383" t="s">
        <v>754</v>
      </c>
      <c r="C4468" s="383" t="s">
        <v>8</v>
      </c>
      <c r="D4468" s="383" t="s">
        <v>755</v>
      </c>
      <c r="E4468" s="383" t="s">
        <v>756</v>
      </c>
      <c r="F4468" s="383" t="s">
        <v>10</v>
      </c>
      <c r="G4468" s="384">
        <v>2215</v>
      </c>
      <c r="H4468" s="383" t="s">
        <v>757</v>
      </c>
      <c r="I4468" s="383" t="s">
        <v>778</v>
      </c>
      <c r="J4468" s="383" t="s">
        <v>617</v>
      </c>
      <c r="K4468" s="383" t="s">
        <v>618</v>
      </c>
      <c r="L4468" s="384">
        <v>0</v>
      </c>
      <c r="M4468" s="383" t="s">
        <v>619</v>
      </c>
      <c r="N4468" s="383" t="s">
        <v>620</v>
      </c>
      <c r="O4468" s="383" t="s">
        <v>230</v>
      </c>
    </row>
    <row r="4469" spans="1:15">
      <c r="A4469" s="385">
        <v>41998</v>
      </c>
      <c r="B4469" s="383" t="s">
        <v>794</v>
      </c>
      <c r="C4469" s="383" t="s">
        <v>8</v>
      </c>
      <c r="D4469" s="383" t="s">
        <v>34</v>
      </c>
      <c r="E4469" s="383" t="s">
        <v>795</v>
      </c>
      <c r="F4469" s="383" t="s">
        <v>10</v>
      </c>
      <c r="G4469" s="384">
        <v>1364</v>
      </c>
      <c r="H4469" s="383" t="s">
        <v>796</v>
      </c>
      <c r="I4469" s="383" t="s">
        <v>797</v>
      </c>
      <c r="J4469" s="383" t="s">
        <v>617</v>
      </c>
      <c r="K4469" s="383" t="s">
        <v>618</v>
      </c>
      <c r="L4469" s="384">
        <v>0</v>
      </c>
      <c r="M4469" s="383" t="s">
        <v>619</v>
      </c>
      <c r="N4469" s="383" t="s">
        <v>620</v>
      </c>
      <c r="O4469" s="383" t="s">
        <v>230</v>
      </c>
    </row>
    <row r="4470" spans="1:15">
      <c r="A4470" s="385">
        <v>41999</v>
      </c>
      <c r="B4470" s="383" t="s">
        <v>21</v>
      </c>
      <c r="C4470" s="383" t="s">
        <v>12</v>
      </c>
      <c r="D4470" s="383" t="s">
        <v>22</v>
      </c>
      <c r="E4470" s="383" t="s">
        <v>658</v>
      </c>
      <c r="F4470" s="383" t="s">
        <v>10</v>
      </c>
      <c r="G4470" s="384">
        <v>3270</v>
      </c>
      <c r="H4470" s="383" t="s">
        <v>784</v>
      </c>
      <c r="I4470" s="383" t="s">
        <v>785</v>
      </c>
      <c r="J4470" s="383" t="s">
        <v>617</v>
      </c>
      <c r="K4470" s="383" t="s">
        <v>618</v>
      </c>
      <c r="L4470" s="384">
        <v>0</v>
      </c>
      <c r="M4470" s="383" t="s">
        <v>619</v>
      </c>
      <c r="N4470" s="383" t="s">
        <v>620</v>
      </c>
      <c r="O4470" s="383" t="s">
        <v>230</v>
      </c>
    </row>
    <row r="4471" spans="1:15">
      <c r="A4471" s="385">
        <v>42000</v>
      </c>
      <c r="B4471" s="383" t="s">
        <v>21</v>
      </c>
      <c r="C4471" s="383" t="s">
        <v>12</v>
      </c>
      <c r="D4471" s="383" t="s">
        <v>22</v>
      </c>
      <c r="E4471" s="383" t="s">
        <v>658</v>
      </c>
      <c r="F4471" s="383" t="s">
        <v>10</v>
      </c>
      <c r="G4471" s="384">
        <v>3270</v>
      </c>
      <c r="H4471" s="383" t="s">
        <v>784</v>
      </c>
      <c r="I4471" s="383" t="s">
        <v>785</v>
      </c>
      <c r="J4471" s="383" t="s">
        <v>617</v>
      </c>
      <c r="K4471" s="383" t="s">
        <v>618</v>
      </c>
      <c r="L4471" s="384">
        <v>0</v>
      </c>
      <c r="M4471" s="383" t="s">
        <v>619</v>
      </c>
      <c r="N4471" s="383" t="s">
        <v>620</v>
      </c>
      <c r="O4471" s="383" t="s">
        <v>230</v>
      </c>
    </row>
    <row r="4472" spans="1:15">
      <c r="A4472" s="385">
        <v>42001</v>
      </c>
      <c r="B4472" s="383" t="s">
        <v>11</v>
      </c>
      <c r="C4472" s="383" t="s">
        <v>12</v>
      </c>
      <c r="D4472" s="383" t="s">
        <v>13</v>
      </c>
      <c r="E4472" s="383" t="s">
        <v>678</v>
      </c>
      <c r="F4472" s="383" t="s">
        <v>10</v>
      </c>
      <c r="G4472" s="384">
        <v>450</v>
      </c>
      <c r="H4472" s="383" t="s">
        <v>779</v>
      </c>
      <c r="I4472" s="383" t="s">
        <v>780</v>
      </c>
      <c r="J4472" s="383" t="s">
        <v>617</v>
      </c>
      <c r="K4472" s="383" t="s">
        <v>618</v>
      </c>
      <c r="L4472" s="384">
        <v>0</v>
      </c>
      <c r="M4472" s="383" t="s">
        <v>619</v>
      </c>
      <c r="N4472" s="383" t="s">
        <v>620</v>
      </c>
      <c r="O4472" s="383" t="s">
        <v>230</v>
      </c>
    </row>
    <row r="4473" spans="1:15">
      <c r="A4473" s="385">
        <v>42002</v>
      </c>
      <c r="B4473" s="383" t="s">
        <v>21</v>
      </c>
      <c r="C4473" s="383" t="s">
        <v>12</v>
      </c>
      <c r="D4473" s="383" t="s">
        <v>22</v>
      </c>
      <c r="E4473" s="383" t="s">
        <v>658</v>
      </c>
      <c r="F4473" s="383" t="s">
        <v>10</v>
      </c>
      <c r="G4473" s="384">
        <v>3270</v>
      </c>
      <c r="H4473" s="383" t="s">
        <v>784</v>
      </c>
      <c r="I4473" s="383" t="s">
        <v>785</v>
      </c>
      <c r="J4473" s="383" t="s">
        <v>617</v>
      </c>
      <c r="K4473" s="383" t="s">
        <v>618</v>
      </c>
      <c r="L4473" s="384">
        <v>0</v>
      </c>
      <c r="M4473" s="383" t="s">
        <v>619</v>
      </c>
      <c r="N4473" s="383" t="s">
        <v>620</v>
      </c>
      <c r="O4473" s="383" t="s">
        <v>230</v>
      </c>
    </row>
    <row r="4474" spans="1:15">
      <c r="A4474" s="385">
        <v>42003</v>
      </c>
      <c r="B4474" s="383" t="s">
        <v>646</v>
      </c>
      <c r="C4474" s="383" t="s">
        <v>8</v>
      </c>
      <c r="D4474" s="383" t="s">
        <v>32</v>
      </c>
      <c r="E4474" s="383" t="s">
        <v>647</v>
      </c>
      <c r="F4474" s="383" t="s">
        <v>10</v>
      </c>
      <c r="G4474" s="384">
        <v>2095</v>
      </c>
      <c r="H4474" s="383" t="s">
        <v>747</v>
      </c>
      <c r="I4474" s="383" t="s">
        <v>750</v>
      </c>
      <c r="J4474" s="383" t="s">
        <v>617</v>
      </c>
      <c r="K4474" s="383" t="s">
        <v>618</v>
      </c>
      <c r="L4474" s="384">
        <v>0</v>
      </c>
      <c r="M4474" s="383" t="s">
        <v>619</v>
      </c>
      <c r="N4474" s="383" t="s">
        <v>620</v>
      </c>
      <c r="O4474" s="383" t="s">
        <v>230</v>
      </c>
    </row>
    <row r="4475" spans="1:15">
      <c r="A4475" s="385">
        <v>42004</v>
      </c>
      <c r="B4475" s="383" t="s">
        <v>646</v>
      </c>
      <c r="C4475" s="383" t="s">
        <v>8</v>
      </c>
      <c r="D4475" s="383" t="s">
        <v>32</v>
      </c>
      <c r="E4475" s="383" t="s">
        <v>647</v>
      </c>
      <c r="F4475" s="383" t="s">
        <v>10</v>
      </c>
      <c r="G4475" s="384">
        <v>2095</v>
      </c>
      <c r="H4475" s="383" t="s">
        <v>747</v>
      </c>
      <c r="I4475" s="383" t="s">
        <v>750</v>
      </c>
      <c r="J4475" s="383" t="s">
        <v>617</v>
      </c>
      <c r="K4475" s="383" t="s">
        <v>618</v>
      </c>
      <c r="L4475" s="384">
        <v>0</v>
      </c>
      <c r="M4475" s="383" t="s">
        <v>626</v>
      </c>
      <c r="N4475" s="383" t="s">
        <v>620</v>
      </c>
      <c r="O4475" s="383" t="s">
        <v>230</v>
      </c>
    </row>
    <row r="4476" spans="1:15">
      <c r="A4476" s="385">
        <v>42005</v>
      </c>
      <c r="B4476" s="383" t="s">
        <v>754</v>
      </c>
      <c r="C4476" s="383" t="s">
        <v>8</v>
      </c>
      <c r="D4476" s="383" t="s">
        <v>755</v>
      </c>
      <c r="E4476" s="383" t="s">
        <v>756</v>
      </c>
      <c r="F4476" s="383" t="s">
        <v>10</v>
      </c>
      <c r="G4476" s="384">
        <v>460</v>
      </c>
      <c r="H4476" s="383" t="s">
        <v>757</v>
      </c>
      <c r="I4476" s="383" t="s">
        <v>758</v>
      </c>
      <c r="J4476" s="383" t="s">
        <v>617</v>
      </c>
      <c r="K4476" s="383" t="s">
        <v>618</v>
      </c>
      <c r="L4476" s="384">
        <v>0</v>
      </c>
      <c r="M4476" s="383" t="s">
        <v>626</v>
      </c>
      <c r="N4476" s="383" t="s">
        <v>620</v>
      </c>
      <c r="O4476" s="383" t="s">
        <v>230</v>
      </c>
    </row>
    <row r="4477" spans="1:15">
      <c r="A4477" s="385">
        <v>42006</v>
      </c>
      <c r="B4477" s="383" t="s">
        <v>21</v>
      </c>
      <c r="C4477" s="383" t="s">
        <v>12</v>
      </c>
      <c r="D4477" s="383" t="s">
        <v>22</v>
      </c>
      <c r="E4477" s="383" t="s">
        <v>658</v>
      </c>
      <c r="F4477" s="383" t="s">
        <v>10</v>
      </c>
      <c r="G4477" s="384">
        <v>6268</v>
      </c>
      <c r="H4477" s="383" t="s">
        <v>733</v>
      </c>
      <c r="I4477" s="383" t="s">
        <v>734</v>
      </c>
      <c r="J4477" s="383" t="s">
        <v>617</v>
      </c>
      <c r="K4477" s="383" t="s">
        <v>618</v>
      </c>
      <c r="L4477" s="384">
        <v>6319</v>
      </c>
      <c r="M4477" s="383" t="s">
        <v>627</v>
      </c>
      <c r="N4477" s="383" t="s">
        <v>620</v>
      </c>
      <c r="O4477" s="383" t="s">
        <v>230</v>
      </c>
    </row>
    <row r="4478" spans="1:15">
      <c r="A4478" s="385">
        <v>42007</v>
      </c>
      <c r="B4478" s="383" t="s">
        <v>21</v>
      </c>
      <c r="C4478" s="383" t="s">
        <v>12</v>
      </c>
      <c r="D4478" s="383" t="s">
        <v>22</v>
      </c>
      <c r="E4478" s="383" t="s">
        <v>658</v>
      </c>
      <c r="F4478" s="383" t="s">
        <v>10</v>
      </c>
      <c r="G4478" s="384">
        <v>6268</v>
      </c>
      <c r="H4478" s="383" t="s">
        <v>733</v>
      </c>
      <c r="I4478" s="383" t="s">
        <v>734</v>
      </c>
      <c r="J4478" s="383" t="s">
        <v>617</v>
      </c>
      <c r="K4478" s="383" t="s">
        <v>618</v>
      </c>
      <c r="L4478" s="384">
        <v>8221</v>
      </c>
      <c r="M4478" s="383" t="s">
        <v>627</v>
      </c>
      <c r="N4478" s="383" t="s">
        <v>620</v>
      </c>
      <c r="O4478" s="383" t="s">
        <v>230</v>
      </c>
    </row>
    <row r="4479" spans="1:15">
      <c r="A4479" s="385">
        <v>42008</v>
      </c>
      <c r="B4479" s="383" t="s">
        <v>21</v>
      </c>
      <c r="C4479" s="383" t="s">
        <v>12</v>
      </c>
      <c r="D4479" s="383" t="s">
        <v>22</v>
      </c>
      <c r="E4479" s="383" t="s">
        <v>658</v>
      </c>
      <c r="F4479" s="383" t="s">
        <v>10</v>
      </c>
      <c r="G4479" s="384">
        <v>6268</v>
      </c>
      <c r="H4479" s="383" t="s">
        <v>733</v>
      </c>
      <c r="I4479" s="383" t="s">
        <v>734</v>
      </c>
      <c r="J4479" s="383" t="s">
        <v>617</v>
      </c>
      <c r="K4479" s="383" t="s">
        <v>618</v>
      </c>
      <c r="L4479" s="384">
        <v>8501</v>
      </c>
      <c r="M4479" s="383" t="s">
        <v>627</v>
      </c>
      <c r="N4479" s="383" t="s">
        <v>620</v>
      </c>
      <c r="O4479" s="383" t="s">
        <v>230</v>
      </c>
    </row>
    <row r="4480" spans="1:15">
      <c r="A4480" s="385">
        <v>42009</v>
      </c>
      <c r="B4480" s="383" t="s">
        <v>646</v>
      </c>
      <c r="C4480" s="383" t="s">
        <v>8</v>
      </c>
      <c r="D4480" s="383" t="s">
        <v>32</v>
      </c>
      <c r="E4480" s="383" t="s">
        <v>647</v>
      </c>
      <c r="F4480" s="383" t="s">
        <v>10</v>
      </c>
      <c r="G4480" s="384">
        <v>2095</v>
      </c>
      <c r="H4480" s="383" t="s">
        <v>747</v>
      </c>
      <c r="I4480" s="383" t="s">
        <v>750</v>
      </c>
      <c r="J4480" s="383" t="s">
        <v>617</v>
      </c>
      <c r="K4480" s="383" t="s">
        <v>618</v>
      </c>
      <c r="L4480" s="384">
        <v>9088</v>
      </c>
      <c r="M4480" s="383" t="s">
        <v>627</v>
      </c>
      <c r="N4480" s="383" t="s">
        <v>620</v>
      </c>
      <c r="O4480" s="383" t="s">
        <v>230</v>
      </c>
    </row>
    <row r="4481" spans="1:15">
      <c r="A4481" s="385">
        <v>42010</v>
      </c>
      <c r="B4481" s="383" t="s">
        <v>646</v>
      </c>
      <c r="C4481" s="383" t="s">
        <v>8</v>
      </c>
      <c r="D4481" s="383" t="s">
        <v>32</v>
      </c>
      <c r="E4481" s="383" t="s">
        <v>647</v>
      </c>
      <c r="F4481" s="383" t="s">
        <v>10</v>
      </c>
      <c r="G4481" s="384">
        <v>32038</v>
      </c>
      <c r="H4481" s="383" t="s">
        <v>747</v>
      </c>
      <c r="I4481" s="383" t="s">
        <v>786</v>
      </c>
      <c r="J4481" s="383" t="s">
        <v>617</v>
      </c>
      <c r="K4481" s="383" t="s">
        <v>618</v>
      </c>
      <c r="L4481" s="384">
        <v>9280</v>
      </c>
      <c r="M4481" s="383" t="s">
        <v>629</v>
      </c>
      <c r="N4481" s="383" t="s">
        <v>620</v>
      </c>
      <c r="O4481" s="383" t="s">
        <v>230</v>
      </c>
    </row>
    <row r="4482" spans="1:15">
      <c r="A4482" s="385">
        <v>42011</v>
      </c>
      <c r="B4482" s="383" t="s">
        <v>21</v>
      </c>
      <c r="C4482" s="383" t="s">
        <v>12</v>
      </c>
      <c r="D4482" s="383" t="s">
        <v>22</v>
      </c>
      <c r="E4482" s="383" t="s">
        <v>658</v>
      </c>
      <c r="F4482" s="383" t="s">
        <v>10</v>
      </c>
      <c r="G4482" s="384">
        <v>11240</v>
      </c>
      <c r="H4482" s="383" t="s">
        <v>733</v>
      </c>
      <c r="I4482" s="383" t="s">
        <v>734</v>
      </c>
      <c r="J4482" s="383" t="s">
        <v>617</v>
      </c>
      <c r="K4482" s="383" t="s">
        <v>618</v>
      </c>
      <c r="L4482" s="384">
        <v>9280</v>
      </c>
      <c r="M4482" s="383" t="s">
        <v>629</v>
      </c>
      <c r="N4482" s="383" t="s">
        <v>620</v>
      </c>
      <c r="O4482" s="383" t="s">
        <v>230</v>
      </c>
    </row>
    <row r="4483" spans="1:15">
      <c r="A4483" s="385">
        <v>42012</v>
      </c>
      <c r="B4483" s="383" t="s">
        <v>11</v>
      </c>
      <c r="C4483" s="383" t="s">
        <v>12</v>
      </c>
      <c r="D4483" s="383" t="s">
        <v>13</v>
      </c>
      <c r="E4483" s="383" t="s">
        <v>678</v>
      </c>
      <c r="F4483" s="383" t="s">
        <v>10</v>
      </c>
      <c r="G4483" s="384">
        <v>1700</v>
      </c>
      <c r="H4483" s="383" t="s">
        <v>751</v>
      </c>
      <c r="I4483" s="383" t="s">
        <v>752</v>
      </c>
      <c r="J4483" s="383" t="s">
        <v>617</v>
      </c>
      <c r="K4483" s="383" t="s">
        <v>618</v>
      </c>
      <c r="L4483" s="384">
        <v>9280</v>
      </c>
      <c r="M4483" s="383" t="s">
        <v>630</v>
      </c>
      <c r="N4483" s="383" t="s">
        <v>620</v>
      </c>
      <c r="O4483" s="383" t="s">
        <v>230</v>
      </c>
    </row>
    <row r="4484" spans="1:15">
      <c r="A4484" s="385">
        <v>42013</v>
      </c>
      <c r="B4484" s="383" t="s">
        <v>11</v>
      </c>
      <c r="C4484" s="383" t="s">
        <v>12</v>
      </c>
      <c r="D4484" s="383" t="s">
        <v>13</v>
      </c>
      <c r="E4484" s="383" t="s">
        <v>678</v>
      </c>
      <c r="F4484" s="383" t="s">
        <v>10</v>
      </c>
      <c r="G4484" s="384">
        <v>1700</v>
      </c>
      <c r="H4484" s="383" t="s">
        <v>751</v>
      </c>
      <c r="I4484" s="383" t="s">
        <v>752</v>
      </c>
      <c r="J4484" s="383" t="s">
        <v>617</v>
      </c>
      <c r="K4484" s="383" t="s">
        <v>618</v>
      </c>
      <c r="L4484" s="384">
        <v>9280</v>
      </c>
      <c r="M4484" s="383" t="s">
        <v>630</v>
      </c>
      <c r="N4484" s="383" t="s">
        <v>620</v>
      </c>
      <c r="O4484" s="383" t="s">
        <v>230</v>
      </c>
    </row>
    <row r="4485" spans="1:15">
      <c r="A4485" s="385">
        <v>42017</v>
      </c>
      <c r="B4485" s="383" t="s">
        <v>11</v>
      </c>
      <c r="C4485" s="383" t="s">
        <v>12</v>
      </c>
      <c r="D4485" s="383" t="s">
        <v>13</v>
      </c>
      <c r="E4485" s="383" t="s">
        <v>678</v>
      </c>
      <c r="F4485" s="383" t="s">
        <v>10</v>
      </c>
      <c r="G4485" s="384">
        <v>110</v>
      </c>
      <c r="H4485" s="383" t="s">
        <v>726</v>
      </c>
      <c r="I4485" s="383" t="s">
        <v>727</v>
      </c>
      <c r="J4485" s="383" t="s">
        <v>617</v>
      </c>
      <c r="K4485" s="383" t="s">
        <v>618</v>
      </c>
      <c r="L4485" s="384">
        <v>9280</v>
      </c>
      <c r="M4485" s="383" t="s">
        <v>631</v>
      </c>
      <c r="N4485" s="383" t="s">
        <v>620</v>
      </c>
      <c r="O4485" s="383" t="s">
        <v>230</v>
      </c>
    </row>
    <row r="4486" spans="1:15">
      <c r="A4486" s="385">
        <v>42019</v>
      </c>
      <c r="B4486" s="383" t="s">
        <v>17</v>
      </c>
      <c r="C4486" s="383" t="s">
        <v>18</v>
      </c>
      <c r="D4486" s="383" t="s">
        <v>19</v>
      </c>
      <c r="E4486" s="383" t="s">
        <v>668</v>
      </c>
      <c r="F4486" s="383" t="s">
        <v>10</v>
      </c>
      <c r="G4486" s="384">
        <v>1500</v>
      </c>
      <c r="H4486" s="383" t="s">
        <v>724</v>
      </c>
      <c r="I4486" s="383" t="s">
        <v>725</v>
      </c>
      <c r="J4486" s="383" t="s">
        <v>617</v>
      </c>
      <c r="K4486" s="383" t="s">
        <v>618</v>
      </c>
      <c r="L4486" s="384">
        <v>11627</v>
      </c>
      <c r="M4486" s="383" t="s">
        <v>631</v>
      </c>
      <c r="N4486" s="383" t="s">
        <v>620</v>
      </c>
      <c r="O4486" s="383" t="s">
        <v>230</v>
      </c>
    </row>
    <row r="4487" spans="1:15">
      <c r="A4487" s="385">
        <v>42020</v>
      </c>
      <c r="B4487" s="383" t="s">
        <v>11</v>
      </c>
      <c r="C4487" s="383" t="s">
        <v>12</v>
      </c>
      <c r="D4487" s="383" t="s">
        <v>13</v>
      </c>
      <c r="E4487" s="383" t="s">
        <v>678</v>
      </c>
      <c r="F4487" s="383" t="s">
        <v>10</v>
      </c>
      <c r="G4487" s="384">
        <v>67192</v>
      </c>
      <c r="H4487" s="383" t="s">
        <v>733</v>
      </c>
      <c r="I4487" s="383" t="s">
        <v>735</v>
      </c>
      <c r="J4487" s="383" t="s">
        <v>617</v>
      </c>
      <c r="K4487" s="383" t="s">
        <v>618</v>
      </c>
      <c r="L4487" s="384">
        <v>12650</v>
      </c>
      <c r="M4487" s="383" t="s">
        <v>631</v>
      </c>
      <c r="N4487" s="383" t="s">
        <v>620</v>
      </c>
      <c r="O4487" s="383" t="s">
        <v>230</v>
      </c>
    </row>
    <row r="4488" spans="1:15">
      <c r="A4488" s="385">
        <v>42021</v>
      </c>
      <c r="B4488" s="383" t="s">
        <v>17</v>
      </c>
      <c r="C4488" s="383" t="s">
        <v>18</v>
      </c>
      <c r="D4488" s="383" t="s">
        <v>19</v>
      </c>
      <c r="E4488" s="383" t="s">
        <v>668</v>
      </c>
      <c r="F4488" s="383" t="s">
        <v>10</v>
      </c>
      <c r="G4488" s="384">
        <v>1500</v>
      </c>
      <c r="H4488" s="383" t="s">
        <v>724</v>
      </c>
      <c r="I4488" s="383" t="s">
        <v>725</v>
      </c>
      <c r="J4488" s="383" t="s">
        <v>617</v>
      </c>
      <c r="K4488" s="383" t="s">
        <v>618</v>
      </c>
      <c r="L4488" s="384">
        <v>12650</v>
      </c>
      <c r="M4488" s="383" t="s">
        <v>632</v>
      </c>
      <c r="N4488" s="383" t="s">
        <v>620</v>
      </c>
      <c r="O4488" s="383" t="s">
        <v>230</v>
      </c>
    </row>
    <row r="4489" spans="1:15">
      <c r="A4489" s="385">
        <v>42022</v>
      </c>
      <c r="B4489" s="383" t="s">
        <v>17</v>
      </c>
      <c r="C4489" s="383" t="s">
        <v>18</v>
      </c>
      <c r="D4489" s="383" t="s">
        <v>19</v>
      </c>
      <c r="E4489" s="383" t="s">
        <v>668</v>
      </c>
      <c r="F4489" s="383" t="s">
        <v>10</v>
      </c>
      <c r="G4489" s="384">
        <v>1500</v>
      </c>
      <c r="H4489" s="383" t="s">
        <v>724</v>
      </c>
      <c r="I4489" s="383" t="s">
        <v>725</v>
      </c>
      <c r="J4489" s="383" t="s">
        <v>617</v>
      </c>
      <c r="K4489" s="383" t="s">
        <v>618</v>
      </c>
      <c r="L4489" s="384">
        <v>12650</v>
      </c>
      <c r="M4489" s="383" t="s">
        <v>632</v>
      </c>
      <c r="N4489" s="383" t="s">
        <v>620</v>
      </c>
      <c r="O4489" s="383" t="s">
        <v>230</v>
      </c>
    </row>
    <row r="4490" spans="1:15">
      <c r="A4490" s="385">
        <v>42023</v>
      </c>
      <c r="B4490" s="383" t="s">
        <v>17</v>
      </c>
      <c r="C4490" s="383" t="s">
        <v>18</v>
      </c>
      <c r="D4490" s="383" t="s">
        <v>19</v>
      </c>
      <c r="E4490" s="383" t="s">
        <v>668</v>
      </c>
      <c r="F4490" s="383" t="s">
        <v>10</v>
      </c>
      <c r="G4490" s="384">
        <v>1500</v>
      </c>
      <c r="H4490" s="383" t="s">
        <v>724</v>
      </c>
      <c r="I4490" s="383" t="s">
        <v>725</v>
      </c>
      <c r="J4490" s="383" t="s">
        <v>617</v>
      </c>
      <c r="K4490" s="383" t="s">
        <v>618</v>
      </c>
      <c r="L4490" s="384">
        <v>12650</v>
      </c>
      <c r="M4490" s="383" t="s">
        <v>632</v>
      </c>
      <c r="N4490" s="383" t="s">
        <v>620</v>
      </c>
      <c r="O4490" s="383" t="s">
        <v>230</v>
      </c>
    </row>
    <row r="4491" spans="1:15">
      <c r="A4491" s="385">
        <v>42024</v>
      </c>
      <c r="B4491" s="383" t="s">
        <v>17</v>
      </c>
      <c r="C4491" s="383" t="s">
        <v>18</v>
      </c>
      <c r="D4491" s="383" t="s">
        <v>19</v>
      </c>
      <c r="E4491" s="383" t="s">
        <v>668</v>
      </c>
      <c r="F4491" s="383" t="s">
        <v>10</v>
      </c>
      <c r="G4491" s="384">
        <v>2250</v>
      </c>
      <c r="H4491" s="383" t="s">
        <v>724</v>
      </c>
      <c r="I4491" s="383" t="s">
        <v>725</v>
      </c>
      <c r="J4491" s="383" t="s">
        <v>617</v>
      </c>
      <c r="K4491" s="383" t="s">
        <v>618</v>
      </c>
      <c r="L4491" s="384">
        <v>12775</v>
      </c>
      <c r="M4491" s="383" t="s">
        <v>633</v>
      </c>
      <c r="N4491" s="383" t="s">
        <v>620</v>
      </c>
      <c r="O4491" s="383" t="s">
        <v>230</v>
      </c>
    </row>
    <row r="4492" spans="1:15">
      <c r="A4492" s="385">
        <v>42025</v>
      </c>
      <c r="B4492" s="383" t="s">
        <v>17</v>
      </c>
      <c r="C4492" s="383" t="s">
        <v>18</v>
      </c>
      <c r="D4492" s="383" t="s">
        <v>19</v>
      </c>
      <c r="E4492" s="383" t="s">
        <v>668</v>
      </c>
      <c r="F4492" s="383" t="s">
        <v>10</v>
      </c>
      <c r="G4492" s="384">
        <v>1500</v>
      </c>
      <c r="H4492" s="383" t="s">
        <v>724</v>
      </c>
      <c r="I4492" s="383" t="s">
        <v>725</v>
      </c>
      <c r="J4492" s="383" t="s">
        <v>617</v>
      </c>
      <c r="K4492" s="383" t="s">
        <v>618</v>
      </c>
      <c r="L4492" s="384">
        <v>14695</v>
      </c>
      <c r="M4492" s="383" t="s">
        <v>633</v>
      </c>
      <c r="N4492" s="383" t="s">
        <v>620</v>
      </c>
      <c r="O4492" s="383" t="s">
        <v>230</v>
      </c>
    </row>
    <row r="4493" spans="1:15">
      <c r="A4493" s="385">
        <v>42026</v>
      </c>
      <c r="B4493" s="383" t="s">
        <v>17</v>
      </c>
      <c r="C4493" s="383" t="s">
        <v>18</v>
      </c>
      <c r="D4493" s="383" t="s">
        <v>19</v>
      </c>
      <c r="E4493" s="383" t="s">
        <v>668</v>
      </c>
      <c r="F4493" s="383" t="s">
        <v>10</v>
      </c>
      <c r="G4493" s="384">
        <v>1500</v>
      </c>
      <c r="H4493" s="383" t="s">
        <v>724</v>
      </c>
      <c r="I4493" s="383" t="s">
        <v>725</v>
      </c>
      <c r="J4493" s="383" t="s">
        <v>617</v>
      </c>
      <c r="K4493" s="383" t="s">
        <v>618</v>
      </c>
      <c r="L4493" s="384">
        <v>15922</v>
      </c>
      <c r="M4493" s="383" t="s">
        <v>633</v>
      </c>
      <c r="N4493" s="383" t="s">
        <v>620</v>
      </c>
      <c r="O4493" s="383" t="s">
        <v>230</v>
      </c>
    </row>
    <row r="4494" spans="1:15">
      <c r="A4494" s="385">
        <v>42027</v>
      </c>
      <c r="B4494" s="383" t="s">
        <v>17</v>
      </c>
      <c r="C4494" s="383" t="s">
        <v>18</v>
      </c>
      <c r="D4494" s="383" t="s">
        <v>19</v>
      </c>
      <c r="E4494" s="383" t="s">
        <v>668</v>
      </c>
      <c r="F4494" s="383" t="s">
        <v>10</v>
      </c>
      <c r="G4494" s="384">
        <v>1500</v>
      </c>
      <c r="H4494" s="383" t="s">
        <v>724</v>
      </c>
      <c r="I4494" s="383" t="s">
        <v>725</v>
      </c>
      <c r="J4494" s="383" t="s">
        <v>617</v>
      </c>
      <c r="K4494" s="383" t="s">
        <v>618</v>
      </c>
      <c r="L4494" s="384">
        <v>17245</v>
      </c>
      <c r="M4494" s="383" t="s">
        <v>633</v>
      </c>
      <c r="N4494" s="383" t="s">
        <v>620</v>
      </c>
      <c r="O4494" s="383" t="s">
        <v>230</v>
      </c>
    </row>
    <row r="4495" spans="1:15">
      <c r="A4495" s="385">
        <v>42028</v>
      </c>
      <c r="B4495" s="383" t="s">
        <v>17</v>
      </c>
      <c r="C4495" s="383" t="s">
        <v>18</v>
      </c>
      <c r="D4495" s="383" t="s">
        <v>19</v>
      </c>
      <c r="E4495" s="383" t="s">
        <v>668</v>
      </c>
      <c r="F4495" s="383" t="s">
        <v>10</v>
      </c>
      <c r="G4495" s="384">
        <v>1500</v>
      </c>
      <c r="H4495" s="383" t="s">
        <v>724</v>
      </c>
      <c r="I4495" s="383" t="s">
        <v>725</v>
      </c>
      <c r="J4495" s="383" t="s">
        <v>617</v>
      </c>
      <c r="K4495" s="383" t="s">
        <v>618</v>
      </c>
      <c r="L4495" s="384">
        <v>18650</v>
      </c>
      <c r="M4495" s="383" t="s">
        <v>633</v>
      </c>
      <c r="N4495" s="383" t="s">
        <v>620</v>
      </c>
      <c r="O4495" s="383" t="s">
        <v>230</v>
      </c>
    </row>
    <row r="4496" spans="1:15">
      <c r="A4496" s="385">
        <v>42029</v>
      </c>
      <c r="B4496" s="383" t="s">
        <v>17</v>
      </c>
      <c r="C4496" s="383" t="s">
        <v>18</v>
      </c>
      <c r="D4496" s="383" t="s">
        <v>19</v>
      </c>
      <c r="E4496" s="383" t="s">
        <v>668</v>
      </c>
      <c r="F4496" s="383" t="s">
        <v>10</v>
      </c>
      <c r="G4496" s="384">
        <v>1500</v>
      </c>
      <c r="H4496" s="383" t="s">
        <v>724</v>
      </c>
      <c r="I4496" s="383" t="s">
        <v>725</v>
      </c>
      <c r="J4496" s="383" t="s">
        <v>617</v>
      </c>
      <c r="K4496" s="383" t="s">
        <v>618</v>
      </c>
      <c r="L4496" s="384">
        <v>18650</v>
      </c>
      <c r="M4496" s="383" t="s">
        <v>633</v>
      </c>
      <c r="N4496" s="383" t="s">
        <v>620</v>
      </c>
      <c r="O4496" s="383" t="s">
        <v>230</v>
      </c>
    </row>
    <row r="4497" spans="1:15">
      <c r="A4497" s="385">
        <v>42030</v>
      </c>
      <c r="B4497" s="383" t="s">
        <v>17</v>
      </c>
      <c r="C4497" s="383" t="s">
        <v>18</v>
      </c>
      <c r="D4497" s="383" t="s">
        <v>19</v>
      </c>
      <c r="E4497" s="383" t="s">
        <v>668</v>
      </c>
      <c r="F4497" s="383" t="s">
        <v>10</v>
      </c>
      <c r="G4497" s="384">
        <v>1500</v>
      </c>
      <c r="H4497" s="383" t="s">
        <v>724</v>
      </c>
      <c r="I4497" s="383" t="s">
        <v>725</v>
      </c>
      <c r="J4497" s="383" t="s">
        <v>617</v>
      </c>
      <c r="K4497" s="383" t="s">
        <v>618</v>
      </c>
      <c r="L4497" s="384">
        <v>18650</v>
      </c>
      <c r="M4497" s="383" t="s">
        <v>634</v>
      </c>
      <c r="N4497" s="383" t="s">
        <v>620</v>
      </c>
      <c r="O4497" s="383" t="s">
        <v>230</v>
      </c>
    </row>
    <row r="4498" spans="1:15">
      <c r="A4498" s="385">
        <v>42031</v>
      </c>
      <c r="B4498" s="383" t="s">
        <v>17</v>
      </c>
      <c r="C4498" s="383" t="s">
        <v>18</v>
      </c>
      <c r="D4498" s="383" t="s">
        <v>19</v>
      </c>
      <c r="E4498" s="383" t="s">
        <v>668</v>
      </c>
      <c r="F4498" s="383" t="s">
        <v>10</v>
      </c>
      <c r="G4498" s="384">
        <v>1500</v>
      </c>
      <c r="H4498" s="383" t="s">
        <v>724</v>
      </c>
      <c r="I4498" s="383" t="s">
        <v>725</v>
      </c>
      <c r="J4498" s="383" t="s">
        <v>617</v>
      </c>
      <c r="K4498" s="383" t="s">
        <v>618</v>
      </c>
      <c r="L4498" s="384">
        <v>18650</v>
      </c>
      <c r="M4498" s="383" t="s">
        <v>634</v>
      </c>
      <c r="N4498" s="383" t="s">
        <v>620</v>
      </c>
      <c r="O4498" s="383" t="s">
        <v>230</v>
      </c>
    </row>
    <row r="4499" spans="1:15">
      <c r="A4499" s="385">
        <v>42032</v>
      </c>
      <c r="B4499" s="383" t="s">
        <v>17</v>
      </c>
      <c r="C4499" s="383" t="s">
        <v>18</v>
      </c>
      <c r="D4499" s="383" t="s">
        <v>19</v>
      </c>
      <c r="E4499" s="383" t="s">
        <v>668</v>
      </c>
      <c r="F4499" s="383" t="s">
        <v>10</v>
      </c>
      <c r="G4499" s="384">
        <v>750</v>
      </c>
      <c r="H4499" s="383" t="s">
        <v>724</v>
      </c>
      <c r="I4499" s="383" t="s">
        <v>725</v>
      </c>
      <c r="J4499" s="383" t="s">
        <v>617</v>
      </c>
      <c r="K4499" s="383" t="s">
        <v>618</v>
      </c>
      <c r="L4499" s="384">
        <v>18650</v>
      </c>
      <c r="M4499" s="383" t="s">
        <v>634</v>
      </c>
      <c r="N4499" s="383" t="s">
        <v>620</v>
      </c>
      <c r="O4499" s="383" t="s">
        <v>230</v>
      </c>
    </row>
    <row r="4500" spans="1:15">
      <c r="A4500" s="385">
        <v>42033</v>
      </c>
      <c r="B4500" s="383" t="s">
        <v>17</v>
      </c>
      <c r="C4500" s="383" t="s">
        <v>18</v>
      </c>
      <c r="D4500" s="383" t="s">
        <v>19</v>
      </c>
      <c r="E4500" s="383" t="s">
        <v>668</v>
      </c>
      <c r="F4500" s="383" t="s">
        <v>10</v>
      </c>
      <c r="G4500" s="384">
        <v>750</v>
      </c>
      <c r="H4500" s="383" t="s">
        <v>724</v>
      </c>
      <c r="I4500" s="383" t="s">
        <v>725</v>
      </c>
      <c r="J4500" s="383" t="s">
        <v>617</v>
      </c>
      <c r="K4500" s="383" t="s">
        <v>618</v>
      </c>
      <c r="L4500" s="384">
        <v>18650</v>
      </c>
      <c r="M4500" s="383" t="s">
        <v>634</v>
      </c>
      <c r="N4500" s="383" t="s">
        <v>620</v>
      </c>
      <c r="O4500" s="383" t="s">
        <v>230</v>
      </c>
    </row>
    <row r="4501" spans="1:15">
      <c r="A4501" s="385">
        <v>42034</v>
      </c>
      <c r="B4501" s="383" t="s">
        <v>663</v>
      </c>
      <c r="C4501" s="383" t="s">
        <v>664</v>
      </c>
      <c r="D4501" s="383" t="s">
        <v>22</v>
      </c>
      <c r="E4501" s="383" t="s">
        <v>665</v>
      </c>
      <c r="F4501" s="383" t="s">
        <v>10</v>
      </c>
      <c r="G4501" s="384">
        <v>2150</v>
      </c>
      <c r="H4501" s="383" t="s">
        <v>704</v>
      </c>
      <c r="I4501" s="383" t="s">
        <v>721</v>
      </c>
      <c r="J4501" s="383" t="s">
        <v>617</v>
      </c>
      <c r="K4501" s="383" t="s">
        <v>618</v>
      </c>
      <c r="L4501" s="384">
        <v>18650</v>
      </c>
      <c r="M4501" s="383" t="s">
        <v>634</v>
      </c>
      <c r="N4501" s="383" t="s">
        <v>620</v>
      </c>
      <c r="O4501" s="383" t="s">
        <v>230</v>
      </c>
    </row>
    <row r="4502" spans="1:15">
      <c r="A4502" s="385">
        <v>42035</v>
      </c>
      <c r="B4502" s="383" t="s">
        <v>17</v>
      </c>
      <c r="C4502" s="383" t="s">
        <v>18</v>
      </c>
      <c r="D4502" s="383" t="s">
        <v>19</v>
      </c>
      <c r="E4502" s="383" t="s">
        <v>668</v>
      </c>
      <c r="F4502" s="383" t="s">
        <v>10</v>
      </c>
      <c r="G4502" s="384">
        <v>750</v>
      </c>
      <c r="H4502" s="383" t="s">
        <v>724</v>
      </c>
      <c r="I4502" s="383" t="s">
        <v>725</v>
      </c>
      <c r="J4502" s="383" t="s">
        <v>617</v>
      </c>
      <c r="K4502" s="383" t="s">
        <v>618</v>
      </c>
      <c r="L4502" s="384">
        <v>18650</v>
      </c>
      <c r="M4502" s="383" t="s">
        <v>634</v>
      </c>
      <c r="N4502" s="383" t="s">
        <v>620</v>
      </c>
      <c r="O4502" s="383" t="s">
        <v>230</v>
      </c>
    </row>
    <row r="4503" spans="1:15">
      <c r="A4503" s="385">
        <v>42036</v>
      </c>
      <c r="B4503" s="383" t="s">
        <v>17</v>
      </c>
      <c r="C4503" s="383" t="s">
        <v>18</v>
      </c>
      <c r="D4503" s="383" t="s">
        <v>19</v>
      </c>
      <c r="E4503" s="383" t="s">
        <v>668</v>
      </c>
      <c r="F4503" s="383" t="s">
        <v>10</v>
      </c>
      <c r="G4503" s="384">
        <v>750</v>
      </c>
      <c r="H4503" s="383" t="s">
        <v>724</v>
      </c>
      <c r="I4503" s="383" t="s">
        <v>725</v>
      </c>
      <c r="J4503" s="383" t="s">
        <v>617</v>
      </c>
      <c r="K4503" s="383" t="s">
        <v>618</v>
      </c>
      <c r="L4503" s="384">
        <v>18660</v>
      </c>
      <c r="M4503" s="383" t="s">
        <v>634</v>
      </c>
      <c r="N4503" s="383" t="s">
        <v>620</v>
      </c>
      <c r="O4503" s="383" t="s">
        <v>230</v>
      </c>
    </row>
    <row r="4504" spans="1:15">
      <c r="A4504" s="385">
        <v>42037</v>
      </c>
      <c r="B4504" s="383" t="s">
        <v>17</v>
      </c>
      <c r="C4504" s="383" t="s">
        <v>18</v>
      </c>
      <c r="D4504" s="383" t="s">
        <v>19</v>
      </c>
      <c r="E4504" s="383" t="s">
        <v>668</v>
      </c>
      <c r="F4504" s="383" t="s">
        <v>10</v>
      </c>
      <c r="G4504" s="384">
        <v>750</v>
      </c>
      <c r="H4504" s="383" t="s">
        <v>724</v>
      </c>
      <c r="I4504" s="383" t="s">
        <v>725</v>
      </c>
      <c r="J4504" s="383" t="s">
        <v>617</v>
      </c>
      <c r="K4504" s="383" t="s">
        <v>618</v>
      </c>
      <c r="L4504" s="384">
        <v>18660</v>
      </c>
      <c r="M4504" s="383" t="s">
        <v>634</v>
      </c>
      <c r="N4504" s="383" t="s">
        <v>620</v>
      </c>
      <c r="O4504" s="383" t="s">
        <v>230</v>
      </c>
    </row>
    <row r="4505" spans="1:15">
      <c r="A4505" s="385">
        <v>42038</v>
      </c>
      <c r="B4505" s="383" t="s">
        <v>11</v>
      </c>
      <c r="C4505" s="383" t="s">
        <v>12</v>
      </c>
      <c r="D4505" s="383" t="s">
        <v>13</v>
      </c>
      <c r="E4505" s="383" t="s">
        <v>678</v>
      </c>
      <c r="F4505" s="383" t="s">
        <v>10</v>
      </c>
      <c r="G4505" s="384">
        <v>1700</v>
      </c>
      <c r="H4505" s="383" t="s">
        <v>751</v>
      </c>
      <c r="I4505" s="383" t="s">
        <v>752</v>
      </c>
      <c r="J4505" s="383" t="s">
        <v>617</v>
      </c>
      <c r="K4505" s="383" t="s">
        <v>618</v>
      </c>
      <c r="L4505" s="384">
        <v>18660</v>
      </c>
      <c r="M4505" s="383" t="s">
        <v>634</v>
      </c>
      <c r="N4505" s="383" t="s">
        <v>620</v>
      </c>
      <c r="O4505" s="383" t="s">
        <v>230</v>
      </c>
    </row>
    <row r="4506" spans="1:15">
      <c r="A4506" s="385">
        <v>42039</v>
      </c>
      <c r="B4506" s="383" t="s">
        <v>17</v>
      </c>
      <c r="C4506" s="383" t="s">
        <v>18</v>
      </c>
      <c r="D4506" s="383" t="s">
        <v>19</v>
      </c>
      <c r="E4506" s="383" t="s">
        <v>668</v>
      </c>
      <c r="F4506" s="383" t="s">
        <v>10</v>
      </c>
      <c r="G4506" s="384">
        <v>750</v>
      </c>
      <c r="H4506" s="383" t="s">
        <v>724</v>
      </c>
      <c r="I4506" s="383" t="s">
        <v>725</v>
      </c>
      <c r="J4506" s="383" t="s">
        <v>617</v>
      </c>
      <c r="K4506" s="383" t="s">
        <v>618</v>
      </c>
      <c r="L4506" s="384">
        <v>18660</v>
      </c>
      <c r="M4506" s="383" t="s">
        <v>634</v>
      </c>
      <c r="N4506" s="383" t="s">
        <v>620</v>
      </c>
      <c r="O4506" s="383" t="s">
        <v>230</v>
      </c>
    </row>
    <row r="4507" spans="1:15">
      <c r="A4507" s="385">
        <v>42040</v>
      </c>
      <c r="B4507" s="383" t="s">
        <v>17</v>
      </c>
      <c r="C4507" s="383" t="s">
        <v>18</v>
      </c>
      <c r="D4507" s="383" t="s">
        <v>19</v>
      </c>
      <c r="E4507" s="383" t="s">
        <v>668</v>
      </c>
      <c r="F4507" s="383" t="s">
        <v>10</v>
      </c>
      <c r="G4507" s="384">
        <v>750</v>
      </c>
      <c r="H4507" s="383" t="s">
        <v>724</v>
      </c>
      <c r="I4507" s="383" t="s">
        <v>725</v>
      </c>
      <c r="J4507" s="383" t="s">
        <v>617</v>
      </c>
      <c r="K4507" s="383" t="s">
        <v>618</v>
      </c>
      <c r="L4507" s="384">
        <v>18761</v>
      </c>
      <c r="M4507" s="383" t="s">
        <v>635</v>
      </c>
      <c r="N4507" s="383" t="s">
        <v>620</v>
      </c>
      <c r="O4507" s="383" t="s">
        <v>230</v>
      </c>
    </row>
    <row r="4508" spans="1:15">
      <c r="A4508" s="385">
        <v>42041</v>
      </c>
      <c r="B4508" s="383" t="s">
        <v>17</v>
      </c>
      <c r="C4508" s="383" t="s">
        <v>18</v>
      </c>
      <c r="D4508" s="383" t="s">
        <v>19</v>
      </c>
      <c r="E4508" s="383" t="s">
        <v>668</v>
      </c>
      <c r="F4508" s="383" t="s">
        <v>10</v>
      </c>
      <c r="G4508" s="384">
        <v>1500</v>
      </c>
      <c r="H4508" s="383" t="s">
        <v>724</v>
      </c>
      <c r="I4508" s="383" t="s">
        <v>725</v>
      </c>
      <c r="J4508" s="383" t="s">
        <v>617</v>
      </c>
      <c r="K4508" s="383" t="s">
        <v>618</v>
      </c>
      <c r="L4508" s="384">
        <v>18761</v>
      </c>
      <c r="M4508" s="383" t="s">
        <v>635</v>
      </c>
      <c r="N4508" s="383" t="s">
        <v>620</v>
      </c>
      <c r="O4508" s="383" t="s">
        <v>230</v>
      </c>
    </row>
    <row r="4509" spans="1:15">
      <c r="A4509" s="385">
        <v>42042</v>
      </c>
      <c r="B4509" s="383" t="s">
        <v>17</v>
      </c>
      <c r="C4509" s="383" t="s">
        <v>18</v>
      </c>
      <c r="D4509" s="383" t="s">
        <v>19</v>
      </c>
      <c r="E4509" s="383" t="s">
        <v>668</v>
      </c>
      <c r="F4509" s="383" t="s">
        <v>10</v>
      </c>
      <c r="G4509" s="384">
        <v>750</v>
      </c>
      <c r="H4509" s="383" t="s">
        <v>724</v>
      </c>
      <c r="I4509" s="383" t="s">
        <v>725</v>
      </c>
      <c r="J4509" s="383" t="s">
        <v>617</v>
      </c>
      <c r="K4509" s="383" t="s">
        <v>618</v>
      </c>
      <c r="L4509" s="384">
        <v>18800</v>
      </c>
      <c r="M4509" s="383" t="s">
        <v>635</v>
      </c>
      <c r="N4509" s="383" t="s">
        <v>620</v>
      </c>
      <c r="O4509" s="383" t="s">
        <v>230</v>
      </c>
    </row>
    <row r="4510" spans="1:15">
      <c r="A4510" s="385">
        <v>42043</v>
      </c>
      <c r="B4510" s="383" t="s">
        <v>17</v>
      </c>
      <c r="C4510" s="383" t="s">
        <v>18</v>
      </c>
      <c r="D4510" s="383" t="s">
        <v>19</v>
      </c>
      <c r="E4510" s="383" t="s">
        <v>668</v>
      </c>
      <c r="F4510" s="383" t="s">
        <v>10</v>
      </c>
      <c r="G4510" s="384">
        <v>750</v>
      </c>
      <c r="H4510" s="383" t="s">
        <v>724</v>
      </c>
      <c r="I4510" s="383" t="s">
        <v>725</v>
      </c>
      <c r="J4510" s="383" t="s">
        <v>617</v>
      </c>
      <c r="K4510" s="383" t="s">
        <v>618</v>
      </c>
      <c r="L4510" s="384">
        <v>20258</v>
      </c>
      <c r="M4510" s="383" t="s">
        <v>635</v>
      </c>
      <c r="N4510" s="383" t="s">
        <v>620</v>
      </c>
      <c r="O4510" s="383" t="s">
        <v>230</v>
      </c>
    </row>
    <row r="4511" spans="1:15">
      <c r="A4511" s="385">
        <v>42044</v>
      </c>
      <c r="B4511" s="383" t="s">
        <v>17</v>
      </c>
      <c r="C4511" s="383" t="s">
        <v>18</v>
      </c>
      <c r="D4511" s="383" t="s">
        <v>19</v>
      </c>
      <c r="E4511" s="383" t="s">
        <v>668</v>
      </c>
      <c r="F4511" s="383" t="s">
        <v>10</v>
      </c>
      <c r="G4511" s="384">
        <v>750</v>
      </c>
      <c r="H4511" s="383" t="s">
        <v>724</v>
      </c>
      <c r="I4511" s="383" t="s">
        <v>725</v>
      </c>
      <c r="J4511" s="383" t="s">
        <v>617</v>
      </c>
      <c r="K4511" s="383" t="s">
        <v>618</v>
      </c>
      <c r="L4511" s="384">
        <v>20833</v>
      </c>
      <c r="M4511" s="383" t="s">
        <v>635</v>
      </c>
      <c r="N4511" s="383" t="s">
        <v>620</v>
      </c>
      <c r="O4511" s="383" t="s">
        <v>230</v>
      </c>
    </row>
    <row r="4512" spans="1:15">
      <c r="A4512" s="385">
        <v>42045</v>
      </c>
      <c r="B4512" s="383" t="s">
        <v>17</v>
      </c>
      <c r="C4512" s="383" t="s">
        <v>18</v>
      </c>
      <c r="D4512" s="383" t="s">
        <v>19</v>
      </c>
      <c r="E4512" s="383" t="s">
        <v>668</v>
      </c>
      <c r="F4512" s="383" t="s">
        <v>10</v>
      </c>
      <c r="G4512" s="384">
        <v>1500</v>
      </c>
      <c r="H4512" s="383" t="s">
        <v>724</v>
      </c>
      <c r="I4512" s="383" t="s">
        <v>725</v>
      </c>
      <c r="J4512" s="383" t="s">
        <v>617</v>
      </c>
      <c r="K4512" s="383" t="s">
        <v>618</v>
      </c>
      <c r="L4512" s="384">
        <v>20833</v>
      </c>
      <c r="M4512" s="383" t="s">
        <v>635</v>
      </c>
      <c r="N4512" s="383" t="s">
        <v>620</v>
      </c>
      <c r="O4512" s="383" t="s">
        <v>230</v>
      </c>
    </row>
    <row r="4513" spans="1:15">
      <c r="A4513" s="385">
        <v>42046</v>
      </c>
      <c r="B4513" s="383" t="s">
        <v>663</v>
      </c>
      <c r="C4513" s="383" t="s">
        <v>664</v>
      </c>
      <c r="D4513" s="383" t="s">
        <v>22</v>
      </c>
      <c r="E4513" s="383" t="s">
        <v>665</v>
      </c>
      <c r="F4513" s="383" t="s">
        <v>10</v>
      </c>
      <c r="G4513" s="384">
        <v>6241</v>
      </c>
      <c r="H4513" s="383" t="s">
        <v>704</v>
      </c>
      <c r="I4513" s="383" t="s">
        <v>720</v>
      </c>
      <c r="J4513" s="383" t="s">
        <v>617</v>
      </c>
      <c r="K4513" s="383" t="s">
        <v>618</v>
      </c>
      <c r="L4513" s="384">
        <v>20833</v>
      </c>
      <c r="M4513" s="383" t="s">
        <v>635</v>
      </c>
      <c r="N4513" s="383" t="s">
        <v>620</v>
      </c>
      <c r="O4513" s="383" t="s">
        <v>230</v>
      </c>
    </row>
    <row r="4514" spans="1:15">
      <c r="A4514" s="385">
        <v>42047</v>
      </c>
      <c r="B4514" s="383" t="s">
        <v>17</v>
      </c>
      <c r="C4514" s="383" t="s">
        <v>18</v>
      </c>
      <c r="D4514" s="383" t="s">
        <v>19</v>
      </c>
      <c r="E4514" s="383" t="s">
        <v>668</v>
      </c>
      <c r="F4514" s="383" t="s">
        <v>10</v>
      </c>
      <c r="G4514" s="384">
        <v>1500</v>
      </c>
      <c r="H4514" s="383" t="s">
        <v>724</v>
      </c>
      <c r="I4514" s="383" t="s">
        <v>725</v>
      </c>
      <c r="J4514" s="383" t="s">
        <v>617</v>
      </c>
      <c r="K4514" s="383" t="s">
        <v>618</v>
      </c>
      <c r="L4514" s="384">
        <v>20833</v>
      </c>
      <c r="M4514" s="383" t="s">
        <v>635</v>
      </c>
      <c r="N4514" s="383" t="s">
        <v>620</v>
      </c>
      <c r="O4514" s="383" t="s">
        <v>230</v>
      </c>
    </row>
    <row r="4515" spans="1:15">
      <c r="A4515" s="385">
        <v>42048</v>
      </c>
      <c r="B4515" s="383" t="s">
        <v>17</v>
      </c>
      <c r="C4515" s="383" t="s">
        <v>18</v>
      </c>
      <c r="D4515" s="383" t="s">
        <v>19</v>
      </c>
      <c r="E4515" s="383" t="s">
        <v>668</v>
      </c>
      <c r="F4515" s="383" t="s">
        <v>10</v>
      </c>
      <c r="G4515" s="384">
        <v>1500</v>
      </c>
      <c r="H4515" s="383" t="s">
        <v>724</v>
      </c>
      <c r="I4515" s="383" t="s">
        <v>725</v>
      </c>
      <c r="J4515" s="383" t="s">
        <v>617</v>
      </c>
      <c r="K4515" s="383" t="s">
        <v>618</v>
      </c>
      <c r="L4515" s="384">
        <v>20833</v>
      </c>
      <c r="M4515" s="383" t="s">
        <v>635</v>
      </c>
      <c r="N4515" s="383" t="s">
        <v>620</v>
      </c>
      <c r="O4515" s="383" t="s">
        <v>230</v>
      </c>
    </row>
    <row r="4516" spans="1:15">
      <c r="A4516" s="385">
        <v>42049</v>
      </c>
      <c r="B4516" s="383" t="s">
        <v>17</v>
      </c>
      <c r="C4516" s="383" t="s">
        <v>18</v>
      </c>
      <c r="D4516" s="383" t="s">
        <v>19</v>
      </c>
      <c r="E4516" s="383" t="s">
        <v>668</v>
      </c>
      <c r="F4516" s="383" t="s">
        <v>10</v>
      </c>
      <c r="G4516" s="384">
        <v>1500</v>
      </c>
      <c r="H4516" s="383" t="s">
        <v>724</v>
      </c>
      <c r="I4516" s="383" t="s">
        <v>725</v>
      </c>
      <c r="J4516" s="383" t="s">
        <v>617</v>
      </c>
      <c r="K4516" s="383" t="s">
        <v>618</v>
      </c>
      <c r="L4516" s="384">
        <v>21180</v>
      </c>
      <c r="M4516" s="383" t="s">
        <v>635</v>
      </c>
      <c r="N4516" s="383" t="s">
        <v>620</v>
      </c>
      <c r="O4516" s="383" t="s">
        <v>230</v>
      </c>
    </row>
    <row r="4517" spans="1:15">
      <c r="A4517" s="385">
        <v>42050</v>
      </c>
      <c r="B4517" s="383" t="s">
        <v>17</v>
      </c>
      <c r="C4517" s="383" t="s">
        <v>18</v>
      </c>
      <c r="D4517" s="383" t="s">
        <v>19</v>
      </c>
      <c r="E4517" s="383" t="s">
        <v>668</v>
      </c>
      <c r="F4517" s="383" t="s">
        <v>10</v>
      </c>
      <c r="G4517" s="384">
        <v>1500</v>
      </c>
      <c r="H4517" s="383" t="s">
        <v>724</v>
      </c>
      <c r="I4517" s="383" t="s">
        <v>725</v>
      </c>
      <c r="J4517" s="383" t="s">
        <v>617</v>
      </c>
      <c r="K4517" s="383" t="s">
        <v>618</v>
      </c>
      <c r="L4517" s="384">
        <v>22680</v>
      </c>
      <c r="M4517" s="383" t="s">
        <v>635</v>
      </c>
      <c r="N4517" s="383" t="s">
        <v>620</v>
      </c>
      <c r="O4517" s="383" t="s">
        <v>230</v>
      </c>
    </row>
    <row r="4518" spans="1:15">
      <c r="A4518" s="385">
        <v>42051</v>
      </c>
      <c r="B4518" s="383" t="s">
        <v>17</v>
      </c>
      <c r="C4518" s="383" t="s">
        <v>18</v>
      </c>
      <c r="D4518" s="383" t="s">
        <v>19</v>
      </c>
      <c r="E4518" s="383" t="s">
        <v>668</v>
      </c>
      <c r="F4518" s="383" t="s">
        <v>10</v>
      </c>
      <c r="G4518" s="384">
        <v>1500</v>
      </c>
      <c r="H4518" s="383" t="s">
        <v>724</v>
      </c>
      <c r="I4518" s="383" t="s">
        <v>725</v>
      </c>
      <c r="J4518" s="383" t="s">
        <v>617</v>
      </c>
      <c r="K4518" s="383" t="s">
        <v>618</v>
      </c>
      <c r="L4518" s="384">
        <v>23171</v>
      </c>
      <c r="M4518" s="383" t="s">
        <v>635</v>
      </c>
      <c r="N4518" s="383" t="s">
        <v>620</v>
      </c>
      <c r="O4518" s="383" t="s">
        <v>230</v>
      </c>
    </row>
    <row r="4519" spans="1:15">
      <c r="A4519" s="385">
        <v>42052</v>
      </c>
      <c r="B4519" s="383" t="s">
        <v>17</v>
      </c>
      <c r="C4519" s="383" t="s">
        <v>18</v>
      </c>
      <c r="D4519" s="383" t="s">
        <v>19</v>
      </c>
      <c r="E4519" s="383" t="s">
        <v>668</v>
      </c>
      <c r="F4519" s="383" t="s">
        <v>10</v>
      </c>
      <c r="G4519" s="384">
        <v>2250</v>
      </c>
      <c r="H4519" s="383" t="s">
        <v>724</v>
      </c>
      <c r="I4519" s="383" t="s">
        <v>725</v>
      </c>
      <c r="J4519" s="383" t="s">
        <v>617</v>
      </c>
      <c r="K4519" s="383" t="s">
        <v>618</v>
      </c>
      <c r="L4519" s="384">
        <v>23171</v>
      </c>
      <c r="M4519" s="383" t="s">
        <v>636</v>
      </c>
      <c r="N4519" s="383" t="s">
        <v>620</v>
      </c>
      <c r="O4519" s="383" t="s">
        <v>230</v>
      </c>
    </row>
    <row r="4520" spans="1:15">
      <c r="A4520" s="385">
        <v>42053</v>
      </c>
      <c r="B4520" s="383" t="s">
        <v>17</v>
      </c>
      <c r="C4520" s="383" t="s">
        <v>18</v>
      </c>
      <c r="D4520" s="383" t="s">
        <v>19</v>
      </c>
      <c r="E4520" s="383" t="s">
        <v>668</v>
      </c>
      <c r="F4520" s="383" t="s">
        <v>10</v>
      </c>
      <c r="G4520" s="384">
        <v>1500</v>
      </c>
      <c r="H4520" s="383" t="s">
        <v>724</v>
      </c>
      <c r="I4520" s="383" t="s">
        <v>725</v>
      </c>
      <c r="J4520" s="383" t="s">
        <v>617</v>
      </c>
      <c r="K4520" s="383" t="s">
        <v>618</v>
      </c>
      <c r="L4520" s="384">
        <v>23171</v>
      </c>
      <c r="M4520" s="383" t="s">
        <v>636</v>
      </c>
      <c r="N4520" s="383" t="s">
        <v>620</v>
      </c>
      <c r="O4520" s="383" t="s">
        <v>230</v>
      </c>
    </row>
    <row r="4521" spans="1:15">
      <c r="A4521" s="385">
        <v>42054</v>
      </c>
      <c r="B4521" s="383" t="s">
        <v>17</v>
      </c>
      <c r="C4521" s="383" t="s">
        <v>18</v>
      </c>
      <c r="D4521" s="383" t="s">
        <v>19</v>
      </c>
      <c r="E4521" s="383" t="s">
        <v>668</v>
      </c>
      <c r="F4521" s="383" t="s">
        <v>10</v>
      </c>
      <c r="G4521" s="384">
        <v>1500</v>
      </c>
      <c r="H4521" s="383" t="s">
        <v>724</v>
      </c>
      <c r="I4521" s="383" t="s">
        <v>725</v>
      </c>
      <c r="J4521" s="383" t="s">
        <v>617</v>
      </c>
      <c r="K4521" s="383" t="s">
        <v>618</v>
      </c>
      <c r="L4521" s="384">
        <v>23171</v>
      </c>
      <c r="M4521" s="383" t="s">
        <v>636</v>
      </c>
      <c r="N4521" s="383" t="s">
        <v>620</v>
      </c>
      <c r="O4521" s="383" t="s">
        <v>230</v>
      </c>
    </row>
    <row r="4522" spans="1:15">
      <c r="A4522" s="385">
        <v>42055</v>
      </c>
      <c r="B4522" s="383" t="s">
        <v>17</v>
      </c>
      <c r="C4522" s="383" t="s">
        <v>18</v>
      </c>
      <c r="D4522" s="383" t="s">
        <v>19</v>
      </c>
      <c r="E4522" s="383" t="s">
        <v>668</v>
      </c>
      <c r="F4522" s="383" t="s">
        <v>10</v>
      </c>
      <c r="G4522" s="384">
        <v>1500</v>
      </c>
      <c r="H4522" s="383" t="s">
        <v>724</v>
      </c>
      <c r="I4522" s="383" t="s">
        <v>725</v>
      </c>
      <c r="J4522" s="383" t="s">
        <v>617</v>
      </c>
      <c r="K4522" s="383" t="s">
        <v>618</v>
      </c>
      <c r="L4522" s="384">
        <v>23171</v>
      </c>
      <c r="M4522" s="383" t="s">
        <v>636</v>
      </c>
      <c r="N4522" s="383" t="s">
        <v>620</v>
      </c>
      <c r="O4522" s="383" t="s">
        <v>230</v>
      </c>
    </row>
    <row r="4523" spans="1:15">
      <c r="A4523" s="385">
        <v>42056</v>
      </c>
      <c r="B4523" s="383" t="s">
        <v>17</v>
      </c>
      <c r="C4523" s="383" t="s">
        <v>18</v>
      </c>
      <c r="D4523" s="383" t="s">
        <v>19</v>
      </c>
      <c r="E4523" s="383" t="s">
        <v>668</v>
      </c>
      <c r="F4523" s="383" t="s">
        <v>10</v>
      </c>
      <c r="G4523" s="384">
        <v>1500</v>
      </c>
      <c r="H4523" s="383" t="s">
        <v>724</v>
      </c>
      <c r="I4523" s="383" t="s">
        <v>725</v>
      </c>
      <c r="J4523" s="383" t="s">
        <v>617</v>
      </c>
      <c r="K4523" s="383" t="s">
        <v>618</v>
      </c>
      <c r="L4523" s="384">
        <v>23171</v>
      </c>
      <c r="M4523" s="383" t="s">
        <v>637</v>
      </c>
      <c r="N4523" s="383" t="s">
        <v>620</v>
      </c>
      <c r="O4523" s="383" t="s">
        <v>230</v>
      </c>
    </row>
    <row r="4524" spans="1:15">
      <c r="A4524" s="385">
        <v>42057</v>
      </c>
      <c r="B4524" s="383" t="s">
        <v>17</v>
      </c>
      <c r="C4524" s="383" t="s">
        <v>18</v>
      </c>
      <c r="D4524" s="383" t="s">
        <v>19</v>
      </c>
      <c r="E4524" s="383" t="s">
        <v>668</v>
      </c>
      <c r="F4524" s="383" t="s">
        <v>10</v>
      </c>
      <c r="G4524" s="384">
        <v>1500</v>
      </c>
      <c r="H4524" s="383" t="s">
        <v>724</v>
      </c>
      <c r="I4524" s="383" t="s">
        <v>725</v>
      </c>
      <c r="J4524" s="383" t="s">
        <v>617</v>
      </c>
      <c r="K4524" s="383" t="s">
        <v>618</v>
      </c>
      <c r="L4524" s="384">
        <v>23171</v>
      </c>
      <c r="M4524" s="383" t="s">
        <v>637</v>
      </c>
      <c r="N4524" s="383" t="s">
        <v>620</v>
      </c>
      <c r="O4524" s="383" t="s">
        <v>230</v>
      </c>
    </row>
    <row r="4525" spans="1:15">
      <c r="A4525" s="385">
        <v>42058</v>
      </c>
      <c r="B4525" s="383" t="s">
        <v>11</v>
      </c>
      <c r="C4525" s="383" t="s">
        <v>12</v>
      </c>
      <c r="D4525" s="383" t="s">
        <v>13</v>
      </c>
      <c r="E4525" s="383" t="s">
        <v>678</v>
      </c>
      <c r="F4525" s="383" t="s">
        <v>10</v>
      </c>
      <c r="G4525" s="384">
        <v>110</v>
      </c>
      <c r="H4525" s="383" t="s">
        <v>726</v>
      </c>
      <c r="I4525" s="383" t="s">
        <v>727</v>
      </c>
      <c r="J4525" s="383" t="s">
        <v>617</v>
      </c>
      <c r="K4525" s="383" t="s">
        <v>618</v>
      </c>
      <c r="L4525" s="384">
        <v>23171</v>
      </c>
      <c r="M4525" s="383" t="s">
        <v>637</v>
      </c>
      <c r="N4525" s="383" t="s">
        <v>620</v>
      </c>
      <c r="O4525" s="383" t="s">
        <v>230</v>
      </c>
    </row>
    <row r="4526" spans="1:15">
      <c r="A4526" s="385">
        <v>42059</v>
      </c>
      <c r="B4526" s="383" t="s">
        <v>17</v>
      </c>
      <c r="C4526" s="383" t="s">
        <v>18</v>
      </c>
      <c r="D4526" s="383" t="s">
        <v>19</v>
      </c>
      <c r="E4526" s="383" t="s">
        <v>668</v>
      </c>
      <c r="F4526" s="383" t="s">
        <v>10</v>
      </c>
      <c r="G4526" s="384">
        <v>1500</v>
      </c>
      <c r="H4526" s="383" t="s">
        <v>724</v>
      </c>
      <c r="I4526" s="383" t="s">
        <v>725</v>
      </c>
      <c r="J4526" s="383" t="s">
        <v>617</v>
      </c>
      <c r="K4526" s="383" t="s">
        <v>618</v>
      </c>
      <c r="L4526" s="384">
        <v>23171</v>
      </c>
      <c r="M4526" s="383" t="s">
        <v>637</v>
      </c>
      <c r="N4526" s="383" t="s">
        <v>620</v>
      </c>
      <c r="O4526" s="383" t="s">
        <v>230</v>
      </c>
    </row>
    <row r="4527" spans="1:15">
      <c r="A4527" s="385">
        <v>42060</v>
      </c>
      <c r="B4527" s="383" t="s">
        <v>17</v>
      </c>
      <c r="C4527" s="383" t="s">
        <v>18</v>
      </c>
      <c r="D4527" s="383" t="s">
        <v>19</v>
      </c>
      <c r="E4527" s="383" t="s">
        <v>668</v>
      </c>
      <c r="F4527" s="383" t="s">
        <v>10</v>
      </c>
      <c r="G4527" s="384">
        <v>750</v>
      </c>
      <c r="H4527" s="383" t="s">
        <v>724</v>
      </c>
      <c r="I4527" s="383" t="s">
        <v>725</v>
      </c>
      <c r="J4527" s="383" t="s">
        <v>617</v>
      </c>
      <c r="K4527" s="383" t="s">
        <v>618</v>
      </c>
      <c r="L4527" s="384">
        <v>23171</v>
      </c>
      <c r="M4527" s="383" t="s">
        <v>637</v>
      </c>
      <c r="N4527" s="383" t="s">
        <v>620</v>
      </c>
      <c r="O4527" s="383" t="s">
        <v>230</v>
      </c>
    </row>
    <row r="4528" spans="1:15">
      <c r="A4528" s="385">
        <v>42061</v>
      </c>
      <c r="B4528" s="383" t="s">
        <v>17</v>
      </c>
      <c r="C4528" s="383" t="s">
        <v>18</v>
      </c>
      <c r="D4528" s="383" t="s">
        <v>19</v>
      </c>
      <c r="E4528" s="383" t="s">
        <v>668</v>
      </c>
      <c r="F4528" s="383" t="s">
        <v>10</v>
      </c>
      <c r="G4528" s="384">
        <v>750</v>
      </c>
      <c r="H4528" s="383" t="s">
        <v>724</v>
      </c>
      <c r="I4528" s="383" t="s">
        <v>725</v>
      </c>
      <c r="J4528" s="383" t="s">
        <v>617</v>
      </c>
      <c r="K4528" s="383" t="s">
        <v>618</v>
      </c>
      <c r="L4528" s="384">
        <v>23171</v>
      </c>
      <c r="M4528" s="383" t="s">
        <v>637</v>
      </c>
      <c r="N4528" s="383" t="s">
        <v>620</v>
      </c>
      <c r="O4528" s="383" t="s">
        <v>230</v>
      </c>
    </row>
    <row r="4529" spans="1:15">
      <c r="A4529" s="385">
        <v>42062</v>
      </c>
      <c r="B4529" s="383" t="s">
        <v>17</v>
      </c>
      <c r="C4529" s="383" t="s">
        <v>18</v>
      </c>
      <c r="D4529" s="383" t="s">
        <v>19</v>
      </c>
      <c r="E4529" s="383" t="s">
        <v>668</v>
      </c>
      <c r="F4529" s="383" t="s">
        <v>10</v>
      </c>
      <c r="G4529" s="384">
        <v>750</v>
      </c>
      <c r="H4529" s="383" t="s">
        <v>724</v>
      </c>
      <c r="I4529" s="383" t="s">
        <v>725</v>
      </c>
      <c r="J4529" s="383" t="s">
        <v>617</v>
      </c>
      <c r="K4529" s="383" t="s">
        <v>618</v>
      </c>
      <c r="L4529" s="384">
        <v>23171</v>
      </c>
      <c r="M4529" s="383" t="s">
        <v>637</v>
      </c>
      <c r="N4529" s="383" t="s">
        <v>620</v>
      </c>
      <c r="O4529" s="383" t="s">
        <v>230</v>
      </c>
    </row>
    <row r="4530" spans="1:15">
      <c r="A4530" s="385">
        <v>42063</v>
      </c>
      <c r="B4530" s="383" t="s">
        <v>17</v>
      </c>
      <c r="C4530" s="383" t="s">
        <v>18</v>
      </c>
      <c r="D4530" s="383" t="s">
        <v>19</v>
      </c>
      <c r="E4530" s="383" t="s">
        <v>668</v>
      </c>
      <c r="F4530" s="383" t="s">
        <v>10</v>
      </c>
      <c r="G4530" s="384">
        <v>750</v>
      </c>
      <c r="H4530" s="383" t="s">
        <v>724</v>
      </c>
      <c r="I4530" s="383" t="s">
        <v>725</v>
      </c>
      <c r="J4530" s="383" t="s">
        <v>617</v>
      </c>
      <c r="K4530" s="383" t="s">
        <v>618</v>
      </c>
      <c r="L4530" s="384">
        <v>23242</v>
      </c>
      <c r="M4530" s="383" t="s">
        <v>638</v>
      </c>
      <c r="N4530" s="383" t="s">
        <v>620</v>
      </c>
      <c r="O4530" s="383" t="s">
        <v>230</v>
      </c>
    </row>
    <row r="4531" spans="1:15">
      <c r="A4531" s="385">
        <v>42064</v>
      </c>
      <c r="B4531" s="383" t="s">
        <v>17</v>
      </c>
      <c r="C4531" s="383" t="s">
        <v>18</v>
      </c>
      <c r="D4531" s="383" t="s">
        <v>19</v>
      </c>
      <c r="E4531" s="383" t="s">
        <v>668</v>
      </c>
      <c r="F4531" s="383" t="s">
        <v>10</v>
      </c>
      <c r="G4531" s="384">
        <v>750</v>
      </c>
      <c r="H4531" s="383" t="s">
        <v>724</v>
      </c>
      <c r="I4531" s="383" t="s">
        <v>725</v>
      </c>
      <c r="J4531" s="383" t="s">
        <v>617</v>
      </c>
      <c r="K4531" s="383" t="s">
        <v>618</v>
      </c>
      <c r="L4531" s="384">
        <v>24188</v>
      </c>
      <c r="M4531" s="383" t="s">
        <v>638</v>
      </c>
      <c r="N4531" s="383" t="s">
        <v>620</v>
      </c>
      <c r="O4531" s="383" t="s">
        <v>230</v>
      </c>
    </row>
    <row r="4532" spans="1:15">
      <c r="A4532" s="385">
        <v>42065</v>
      </c>
      <c r="B4532" s="383" t="s">
        <v>17</v>
      </c>
      <c r="C4532" s="383" t="s">
        <v>18</v>
      </c>
      <c r="D4532" s="383" t="s">
        <v>19</v>
      </c>
      <c r="E4532" s="383" t="s">
        <v>668</v>
      </c>
      <c r="F4532" s="383" t="s">
        <v>10</v>
      </c>
      <c r="G4532" s="384">
        <v>750</v>
      </c>
      <c r="H4532" s="383" t="s">
        <v>724</v>
      </c>
      <c r="I4532" s="383" t="s">
        <v>725</v>
      </c>
      <c r="J4532" s="383" t="s">
        <v>617</v>
      </c>
      <c r="K4532" s="383" t="s">
        <v>618</v>
      </c>
      <c r="L4532" s="384">
        <v>24376</v>
      </c>
      <c r="M4532" s="383" t="s">
        <v>638</v>
      </c>
      <c r="N4532" s="383" t="s">
        <v>620</v>
      </c>
      <c r="O4532" s="383" t="s">
        <v>230</v>
      </c>
    </row>
    <row r="4533" spans="1:15">
      <c r="A4533" s="385">
        <v>42066</v>
      </c>
      <c r="B4533" s="383" t="s">
        <v>17</v>
      </c>
      <c r="C4533" s="383" t="s">
        <v>18</v>
      </c>
      <c r="D4533" s="383" t="s">
        <v>19</v>
      </c>
      <c r="E4533" s="383" t="s">
        <v>668</v>
      </c>
      <c r="F4533" s="383" t="s">
        <v>10</v>
      </c>
      <c r="G4533" s="384">
        <v>750</v>
      </c>
      <c r="H4533" s="383" t="s">
        <v>724</v>
      </c>
      <c r="I4533" s="383" t="s">
        <v>725</v>
      </c>
      <c r="J4533" s="383" t="s">
        <v>617</v>
      </c>
      <c r="K4533" s="383" t="s">
        <v>618</v>
      </c>
      <c r="L4533" s="384">
        <v>24376</v>
      </c>
      <c r="M4533" s="383" t="s">
        <v>638</v>
      </c>
      <c r="N4533" s="383" t="s">
        <v>620</v>
      </c>
      <c r="O4533" s="383" t="s">
        <v>230</v>
      </c>
    </row>
    <row r="4534" spans="1:15">
      <c r="A4534" s="385">
        <v>42073</v>
      </c>
      <c r="B4534" s="383" t="s">
        <v>17</v>
      </c>
      <c r="C4534" s="383" t="s">
        <v>18</v>
      </c>
      <c r="D4534" s="383" t="s">
        <v>19</v>
      </c>
      <c r="E4534" s="383" t="s">
        <v>668</v>
      </c>
      <c r="F4534" s="383" t="s">
        <v>10</v>
      </c>
      <c r="G4534" s="384">
        <v>750</v>
      </c>
      <c r="H4534" s="383" t="s">
        <v>724</v>
      </c>
      <c r="I4534" s="383" t="s">
        <v>725</v>
      </c>
      <c r="J4534" s="383" t="s">
        <v>617</v>
      </c>
      <c r="K4534" s="383" t="s">
        <v>618</v>
      </c>
      <c r="L4534" s="384">
        <v>25875</v>
      </c>
      <c r="M4534" s="383" t="s">
        <v>638</v>
      </c>
      <c r="N4534" s="383" t="s">
        <v>620</v>
      </c>
      <c r="O4534" s="383" t="s">
        <v>230</v>
      </c>
    </row>
    <row r="4535" spans="1:15">
      <c r="A4535" s="385">
        <v>42074</v>
      </c>
      <c r="B4535" s="383" t="s">
        <v>17</v>
      </c>
      <c r="C4535" s="383" t="s">
        <v>18</v>
      </c>
      <c r="D4535" s="383" t="s">
        <v>19</v>
      </c>
      <c r="E4535" s="383" t="s">
        <v>668</v>
      </c>
      <c r="F4535" s="383" t="s">
        <v>10</v>
      </c>
      <c r="G4535" s="384">
        <v>750</v>
      </c>
      <c r="H4535" s="383" t="s">
        <v>724</v>
      </c>
      <c r="I4535" s="383" t="s">
        <v>725</v>
      </c>
      <c r="J4535" s="383" t="s">
        <v>617</v>
      </c>
      <c r="K4535" s="383" t="s">
        <v>618</v>
      </c>
      <c r="L4535" s="384">
        <v>25875</v>
      </c>
      <c r="M4535" s="383" t="s">
        <v>638</v>
      </c>
      <c r="N4535" s="383" t="s">
        <v>620</v>
      </c>
      <c r="O4535" s="383" t="s">
        <v>230</v>
      </c>
    </row>
    <row r="4536" spans="1:15">
      <c r="A4536" s="385">
        <v>42075</v>
      </c>
      <c r="B4536" s="383" t="s">
        <v>17</v>
      </c>
      <c r="C4536" s="383" t="s">
        <v>18</v>
      </c>
      <c r="D4536" s="383" t="s">
        <v>19</v>
      </c>
      <c r="E4536" s="383" t="s">
        <v>668</v>
      </c>
      <c r="F4536" s="383" t="s">
        <v>10</v>
      </c>
      <c r="G4536" s="384">
        <v>750</v>
      </c>
      <c r="H4536" s="383" t="s">
        <v>724</v>
      </c>
      <c r="I4536" s="383" t="s">
        <v>725</v>
      </c>
      <c r="J4536" s="383" t="s">
        <v>617</v>
      </c>
      <c r="K4536" s="383" t="s">
        <v>618</v>
      </c>
      <c r="L4536" s="384">
        <v>25875</v>
      </c>
      <c r="M4536" s="383" t="s">
        <v>639</v>
      </c>
      <c r="N4536" s="383" t="s">
        <v>620</v>
      </c>
      <c r="O4536" s="383" t="s">
        <v>230</v>
      </c>
    </row>
    <row r="4537" spans="1:15">
      <c r="A4537" s="385">
        <v>42076</v>
      </c>
      <c r="B4537" s="383" t="s">
        <v>17</v>
      </c>
      <c r="C4537" s="383" t="s">
        <v>18</v>
      </c>
      <c r="D4537" s="383" t="s">
        <v>19</v>
      </c>
      <c r="E4537" s="383" t="s">
        <v>668</v>
      </c>
      <c r="F4537" s="383" t="s">
        <v>10</v>
      </c>
      <c r="G4537" s="384">
        <v>750</v>
      </c>
      <c r="H4537" s="383" t="s">
        <v>724</v>
      </c>
      <c r="I4537" s="383" t="s">
        <v>725</v>
      </c>
      <c r="J4537" s="383" t="s">
        <v>617</v>
      </c>
      <c r="K4537" s="383" t="s">
        <v>618</v>
      </c>
      <c r="L4537" s="384">
        <v>25875</v>
      </c>
      <c r="M4537" s="383" t="s">
        <v>639</v>
      </c>
      <c r="N4537" s="383" t="s">
        <v>620</v>
      </c>
      <c r="O4537" s="383" t="s">
        <v>230</v>
      </c>
    </row>
    <row r="4538" spans="1:15">
      <c r="A4538" s="385">
        <v>42077</v>
      </c>
      <c r="B4538" s="383" t="s">
        <v>17</v>
      </c>
      <c r="C4538" s="383" t="s">
        <v>18</v>
      </c>
      <c r="D4538" s="383" t="s">
        <v>19</v>
      </c>
      <c r="E4538" s="383" t="s">
        <v>668</v>
      </c>
      <c r="F4538" s="383" t="s">
        <v>10</v>
      </c>
      <c r="G4538" s="384">
        <v>750</v>
      </c>
      <c r="H4538" s="383" t="s">
        <v>724</v>
      </c>
      <c r="I4538" s="383" t="s">
        <v>725</v>
      </c>
      <c r="J4538" s="383" t="s">
        <v>617</v>
      </c>
      <c r="K4538" s="383" t="s">
        <v>618</v>
      </c>
      <c r="L4538" s="384">
        <v>25875</v>
      </c>
      <c r="M4538" s="383" t="s">
        <v>639</v>
      </c>
      <c r="N4538" s="383" t="s">
        <v>620</v>
      </c>
      <c r="O4538" s="383" t="s">
        <v>230</v>
      </c>
    </row>
    <row r="4539" spans="1:15">
      <c r="A4539" s="385">
        <v>42078</v>
      </c>
      <c r="B4539" s="383" t="s">
        <v>17</v>
      </c>
      <c r="C4539" s="383" t="s">
        <v>18</v>
      </c>
      <c r="D4539" s="383" t="s">
        <v>19</v>
      </c>
      <c r="E4539" s="383" t="s">
        <v>668</v>
      </c>
      <c r="F4539" s="383" t="s">
        <v>10</v>
      </c>
      <c r="G4539" s="384">
        <v>750</v>
      </c>
      <c r="H4539" s="383" t="s">
        <v>724</v>
      </c>
      <c r="I4539" s="383" t="s">
        <v>725</v>
      </c>
      <c r="J4539" s="383" t="s">
        <v>617</v>
      </c>
      <c r="K4539" s="383" t="s">
        <v>618</v>
      </c>
      <c r="L4539" s="384">
        <v>25875</v>
      </c>
      <c r="M4539" s="383" t="s">
        <v>639</v>
      </c>
      <c r="N4539" s="383" t="s">
        <v>620</v>
      </c>
      <c r="O4539" s="383" t="s">
        <v>230</v>
      </c>
    </row>
    <row r="4540" spans="1:15">
      <c r="A4540" s="385">
        <v>42079</v>
      </c>
      <c r="B4540" s="383" t="s">
        <v>17</v>
      </c>
      <c r="C4540" s="383" t="s">
        <v>18</v>
      </c>
      <c r="D4540" s="383" t="s">
        <v>19</v>
      </c>
      <c r="E4540" s="383" t="s">
        <v>668</v>
      </c>
      <c r="F4540" s="383" t="s">
        <v>10</v>
      </c>
      <c r="G4540" s="384">
        <v>750</v>
      </c>
      <c r="H4540" s="383" t="s">
        <v>724</v>
      </c>
      <c r="I4540" s="383" t="s">
        <v>725</v>
      </c>
      <c r="J4540" s="383" t="s">
        <v>617</v>
      </c>
      <c r="K4540" s="383" t="s">
        <v>618</v>
      </c>
      <c r="L4540" s="384">
        <v>25875</v>
      </c>
      <c r="M4540" s="383" t="s">
        <v>639</v>
      </c>
      <c r="N4540" s="383" t="s">
        <v>620</v>
      </c>
      <c r="O4540" s="383" t="s">
        <v>230</v>
      </c>
    </row>
    <row r="4541" spans="1:15">
      <c r="A4541" s="385">
        <v>42080</v>
      </c>
      <c r="B4541" s="383" t="s">
        <v>17</v>
      </c>
      <c r="C4541" s="383" t="s">
        <v>18</v>
      </c>
      <c r="D4541" s="383" t="s">
        <v>19</v>
      </c>
      <c r="E4541" s="383" t="s">
        <v>668</v>
      </c>
      <c r="F4541" s="383" t="s">
        <v>10</v>
      </c>
      <c r="G4541" s="384">
        <v>750</v>
      </c>
      <c r="H4541" s="383" t="s">
        <v>724</v>
      </c>
      <c r="I4541" s="383" t="s">
        <v>725</v>
      </c>
      <c r="J4541" s="383" t="s">
        <v>617</v>
      </c>
      <c r="K4541" s="383" t="s">
        <v>618</v>
      </c>
      <c r="L4541" s="384">
        <v>25875</v>
      </c>
      <c r="M4541" s="383" t="s">
        <v>639</v>
      </c>
      <c r="N4541" s="383" t="s">
        <v>620</v>
      </c>
      <c r="O4541" s="383" t="s">
        <v>230</v>
      </c>
    </row>
    <row r="4542" spans="1:15">
      <c r="A4542" s="385">
        <v>42081</v>
      </c>
      <c r="B4542" s="383" t="s">
        <v>17</v>
      </c>
      <c r="C4542" s="383" t="s">
        <v>18</v>
      </c>
      <c r="D4542" s="383" t="s">
        <v>19</v>
      </c>
      <c r="E4542" s="383" t="s">
        <v>668</v>
      </c>
      <c r="F4542" s="383" t="s">
        <v>10</v>
      </c>
      <c r="G4542" s="384">
        <v>750</v>
      </c>
      <c r="H4542" s="383" t="s">
        <v>724</v>
      </c>
      <c r="I4542" s="383" t="s">
        <v>725</v>
      </c>
      <c r="J4542" s="383" t="s">
        <v>617</v>
      </c>
      <c r="K4542" s="383" t="s">
        <v>618</v>
      </c>
      <c r="L4542" s="384">
        <v>26170</v>
      </c>
      <c r="M4542" s="383" t="s">
        <v>640</v>
      </c>
      <c r="N4542" s="383" t="s">
        <v>620</v>
      </c>
      <c r="O4542" s="383" t="s">
        <v>230</v>
      </c>
    </row>
    <row r="4543" spans="1:15">
      <c r="A4543" s="385">
        <v>42082</v>
      </c>
      <c r="B4543" s="383" t="s">
        <v>17</v>
      </c>
      <c r="C4543" s="383" t="s">
        <v>18</v>
      </c>
      <c r="D4543" s="383" t="s">
        <v>19</v>
      </c>
      <c r="E4543" s="383" t="s">
        <v>668</v>
      </c>
      <c r="F4543" s="383" t="s">
        <v>10</v>
      </c>
      <c r="G4543" s="384">
        <v>750</v>
      </c>
      <c r="H4543" s="383" t="s">
        <v>724</v>
      </c>
      <c r="I4543" s="383" t="s">
        <v>725</v>
      </c>
      <c r="J4543" s="383" t="s">
        <v>617</v>
      </c>
      <c r="K4543" s="383" t="s">
        <v>618</v>
      </c>
      <c r="L4543" s="384">
        <v>26691</v>
      </c>
      <c r="M4543" s="383" t="s">
        <v>640</v>
      </c>
      <c r="N4543" s="383" t="s">
        <v>620</v>
      </c>
      <c r="O4543" s="383" t="s">
        <v>230</v>
      </c>
    </row>
    <row r="4544" spans="1:15">
      <c r="A4544" s="385">
        <v>42083</v>
      </c>
      <c r="B4544" s="383" t="s">
        <v>17</v>
      </c>
      <c r="C4544" s="383" t="s">
        <v>18</v>
      </c>
      <c r="D4544" s="383" t="s">
        <v>19</v>
      </c>
      <c r="E4544" s="383" t="s">
        <v>668</v>
      </c>
      <c r="F4544" s="383" t="s">
        <v>10</v>
      </c>
      <c r="G4544" s="384">
        <v>1500</v>
      </c>
      <c r="H4544" s="383" t="s">
        <v>724</v>
      </c>
      <c r="I4544" s="383" t="s">
        <v>725</v>
      </c>
      <c r="J4544" s="383" t="s">
        <v>617</v>
      </c>
      <c r="K4544" s="383" t="s">
        <v>618</v>
      </c>
      <c r="L4544" s="384">
        <v>27235</v>
      </c>
      <c r="M4544" s="383" t="s">
        <v>640</v>
      </c>
      <c r="N4544" s="383" t="s">
        <v>620</v>
      </c>
      <c r="O4544" s="383" t="s">
        <v>230</v>
      </c>
    </row>
    <row r="4545" spans="1:15">
      <c r="A4545" s="385">
        <v>42084</v>
      </c>
      <c r="B4545" s="383" t="s">
        <v>17</v>
      </c>
      <c r="C4545" s="383" t="s">
        <v>18</v>
      </c>
      <c r="D4545" s="383" t="s">
        <v>19</v>
      </c>
      <c r="E4545" s="383" t="s">
        <v>668</v>
      </c>
      <c r="F4545" s="383" t="s">
        <v>10</v>
      </c>
      <c r="G4545" s="384">
        <v>1500</v>
      </c>
      <c r="H4545" s="383" t="s">
        <v>724</v>
      </c>
      <c r="I4545" s="383" t="s">
        <v>725</v>
      </c>
      <c r="J4545" s="383" t="s">
        <v>617</v>
      </c>
      <c r="K4545" s="383" t="s">
        <v>618</v>
      </c>
      <c r="L4545" s="384">
        <v>27710</v>
      </c>
      <c r="M4545" s="383" t="s">
        <v>640</v>
      </c>
      <c r="N4545" s="383" t="s">
        <v>620</v>
      </c>
      <c r="O4545" s="383" t="s">
        <v>230</v>
      </c>
    </row>
    <row r="4546" spans="1:15">
      <c r="A4546" s="385">
        <v>42085</v>
      </c>
      <c r="B4546" s="383" t="s">
        <v>17</v>
      </c>
      <c r="C4546" s="383" t="s">
        <v>18</v>
      </c>
      <c r="D4546" s="383" t="s">
        <v>19</v>
      </c>
      <c r="E4546" s="383" t="s">
        <v>668</v>
      </c>
      <c r="F4546" s="383" t="s">
        <v>10</v>
      </c>
      <c r="G4546" s="384">
        <v>1500</v>
      </c>
      <c r="H4546" s="383" t="s">
        <v>724</v>
      </c>
      <c r="I4546" s="383" t="s">
        <v>725</v>
      </c>
      <c r="J4546" s="383" t="s">
        <v>617</v>
      </c>
      <c r="K4546" s="383" t="s">
        <v>618</v>
      </c>
      <c r="L4546" s="384">
        <v>27741</v>
      </c>
      <c r="M4546" s="383" t="s">
        <v>640</v>
      </c>
      <c r="N4546" s="383" t="s">
        <v>620</v>
      </c>
      <c r="O4546" s="383" t="s">
        <v>230</v>
      </c>
    </row>
    <row r="4547" spans="1:15">
      <c r="A4547" s="385">
        <v>42086</v>
      </c>
      <c r="B4547" s="383" t="s">
        <v>17</v>
      </c>
      <c r="C4547" s="383" t="s">
        <v>18</v>
      </c>
      <c r="D4547" s="383" t="s">
        <v>19</v>
      </c>
      <c r="E4547" s="383" t="s">
        <v>668</v>
      </c>
      <c r="F4547" s="383" t="s">
        <v>10</v>
      </c>
      <c r="G4547" s="384">
        <v>1500</v>
      </c>
      <c r="H4547" s="383" t="s">
        <v>724</v>
      </c>
      <c r="I4547" s="383" t="s">
        <v>725</v>
      </c>
      <c r="J4547" s="383" t="s">
        <v>617</v>
      </c>
      <c r="K4547" s="383" t="s">
        <v>618</v>
      </c>
      <c r="L4547" s="384">
        <v>27741</v>
      </c>
      <c r="M4547" s="383" t="s">
        <v>640</v>
      </c>
      <c r="N4547" s="383" t="s">
        <v>620</v>
      </c>
      <c r="O4547" s="383" t="s">
        <v>230</v>
      </c>
    </row>
    <row r="4548" spans="1:15">
      <c r="A4548" s="385">
        <v>42087</v>
      </c>
      <c r="B4548" s="383" t="s">
        <v>17</v>
      </c>
      <c r="C4548" s="383" t="s">
        <v>18</v>
      </c>
      <c r="D4548" s="383" t="s">
        <v>19</v>
      </c>
      <c r="E4548" s="383" t="s">
        <v>668</v>
      </c>
      <c r="F4548" s="383" t="s">
        <v>10</v>
      </c>
      <c r="G4548" s="384">
        <v>1500</v>
      </c>
      <c r="H4548" s="383" t="s">
        <v>724</v>
      </c>
      <c r="I4548" s="383" t="s">
        <v>725</v>
      </c>
      <c r="J4548" s="383" t="s">
        <v>617</v>
      </c>
      <c r="K4548" s="383" t="s">
        <v>618</v>
      </c>
      <c r="L4548" s="384">
        <v>27741</v>
      </c>
      <c r="M4548" s="383" t="s">
        <v>640</v>
      </c>
      <c r="N4548" s="383" t="s">
        <v>620</v>
      </c>
      <c r="O4548" s="383" t="s">
        <v>230</v>
      </c>
    </row>
    <row r="4549" spans="1:15">
      <c r="A4549" s="385">
        <v>42088</v>
      </c>
      <c r="B4549" s="383" t="s">
        <v>11</v>
      </c>
      <c r="C4549" s="383" t="s">
        <v>12</v>
      </c>
      <c r="D4549" s="383" t="s">
        <v>13</v>
      </c>
      <c r="E4549" s="383" t="s">
        <v>678</v>
      </c>
      <c r="F4549" s="383" t="s">
        <v>10</v>
      </c>
      <c r="G4549" s="384">
        <v>1700</v>
      </c>
      <c r="H4549" s="383" t="s">
        <v>751</v>
      </c>
      <c r="I4549" s="383" t="s">
        <v>752</v>
      </c>
      <c r="J4549" s="383" t="s">
        <v>617</v>
      </c>
      <c r="K4549" s="383" t="s">
        <v>618</v>
      </c>
      <c r="L4549" s="384">
        <v>27741</v>
      </c>
      <c r="M4549" s="383" t="s">
        <v>640</v>
      </c>
      <c r="N4549" s="383" t="s">
        <v>620</v>
      </c>
      <c r="O4549" s="383" t="s">
        <v>230</v>
      </c>
    </row>
    <row r="4550" spans="1:15">
      <c r="A4550" s="385">
        <v>42089</v>
      </c>
      <c r="B4550" s="383" t="s">
        <v>17</v>
      </c>
      <c r="C4550" s="383" t="s">
        <v>18</v>
      </c>
      <c r="D4550" s="383" t="s">
        <v>19</v>
      </c>
      <c r="E4550" s="383" t="s">
        <v>668</v>
      </c>
      <c r="F4550" s="383" t="s">
        <v>10</v>
      </c>
      <c r="G4550" s="384">
        <v>750</v>
      </c>
      <c r="H4550" s="383" t="s">
        <v>724</v>
      </c>
      <c r="I4550" s="383" t="s">
        <v>725</v>
      </c>
      <c r="J4550" s="383" t="s">
        <v>617</v>
      </c>
      <c r="K4550" s="383" t="s">
        <v>618</v>
      </c>
      <c r="L4550" s="384">
        <v>27741</v>
      </c>
      <c r="M4550" s="383" t="s">
        <v>640</v>
      </c>
      <c r="N4550" s="383" t="s">
        <v>620</v>
      </c>
      <c r="O4550" s="383" t="s">
        <v>230</v>
      </c>
    </row>
    <row r="4551" spans="1:15">
      <c r="A4551" s="385">
        <v>42090</v>
      </c>
      <c r="B4551" s="383" t="s">
        <v>17</v>
      </c>
      <c r="C4551" s="383" t="s">
        <v>18</v>
      </c>
      <c r="D4551" s="383" t="s">
        <v>19</v>
      </c>
      <c r="E4551" s="383" t="s">
        <v>668</v>
      </c>
      <c r="F4551" s="383" t="s">
        <v>10</v>
      </c>
      <c r="G4551" s="384">
        <v>750</v>
      </c>
      <c r="H4551" s="383" t="s">
        <v>724</v>
      </c>
      <c r="I4551" s="383" t="s">
        <v>725</v>
      </c>
      <c r="J4551" s="383" t="s">
        <v>617</v>
      </c>
      <c r="K4551" s="383" t="s">
        <v>618</v>
      </c>
      <c r="L4551" s="384">
        <v>27741</v>
      </c>
      <c r="M4551" s="383" t="s">
        <v>640</v>
      </c>
      <c r="N4551" s="383" t="s">
        <v>620</v>
      </c>
      <c r="O4551" s="383" t="s">
        <v>230</v>
      </c>
    </row>
    <row r="4552" spans="1:15">
      <c r="A4552" s="385">
        <v>42091</v>
      </c>
      <c r="B4552" s="383" t="s">
        <v>17</v>
      </c>
      <c r="C4552" s="383" t="s">
        <v>18</v>
      </c>
      <c r="D4552" s="383" t="s">
        <v>19</v>
      </c>
      <c r="E4552" s="383" t="s">
        <v>668</v>
      </c>
      <c r="F4552" s="383" t="s">
        <v>10</v>
      </c>
      <c r="G4552" s="384">
        <v>750</v>
      </c>
      <c r="H4552" s="383" t="s">
        <v>724</v>
      </c>
      <c r="I4552" s="383" t="s">
        <v>725</v>
      </c>
      <c r="J4552" s="383" t="s">
        <v>617</v>
      </c>
      <c r="K4552" s="383" t="s">
        <v>618</v>
      </c>
      <c r="L4552" s="384">
        <v>27741</v>
      </c>
      <c r="M4552" s="383" t="s">
        <v>641</v>
      </c>
      <c r="N4552" s="383" t="s">
        <v>620</v>
      </c>
      <c r="O4552" s="383" t="s">
        <v>230</v>
      </c>
    </row>
    <row r="4553" spans="1:15">
      <c r="A4553" s="385">
        <v>42092</v>
      </c>
      <c r="B4553" s="383" t="s">
        <v>17</v>
      </c>
      <c r="C4553" s="383" t="s">
        <v>18</v>
      </c>
      <c r="D4553" s="383" t="s">
        <v>19</v>
      </c>
      <c r="E4553" s="383" t="s">
        <v>668</v>
      </c>
      <c r="F4553" s="383" t="s">
        <v>10</v>
      </c>
      <c r="G4553" s="384">
        <v>750</v>
      </c>
      <c r="H4553" s="383" t="s">
        <v>724</v>
      </c>
      <c r="I4553" s="383" t="s">
        <v>725</v>
      </c>
      <c r="J4553" s="383" t="s">
        <v>617</v>
      </c>
      <c r="K4553" s="383" t="s">
        <v>618</v>
      </c>
      <c r="L4553" s="384">
        <v>27741</v>
      </c>
      <c r="M4553" s="383" t="s">
        <v>641</v>
      </c>
      <c r="N4553" s="383" t="s">
        <v>620</v>
      </c>
      <c r="O4553" s="383" t="s">
        <v>230</v>
      </c>
    </row>
    <row r="4554" spans="1:15">
      <c r="A4554" s="385">
        <v>42093</v>
      </c>
      <c r="B4554" s="383" t="s">
        <v>17</v>
      </c>
      <c r="C4554" s="383" t="s">
        <v>18</v>
      </c>
      <c r="D4554" s="383" t="s">
        <v>19</v>
      </c>
      <c r="E4554" s="383" t="s">
        <v>668</v>
      </c>
      <c r="F4554" s="383" t="s">
        <v>10</v>
      </c>
      <c r="G4554" s="384">
        <v>750</v>
      </c>
      <c r="H4554" s="383" t="s">
        <v>724</v>
      </c>
      <c r="I4554" s="383" t="s">
        <v>725</v>
      </c>
      <c r="J4554" s="383" t="s">
        <v>617</v>
      </c>
      <c r="K4554" s="383" t="s">
        <v>618</v>
      </c>
      <c r="L4554" s="384">
        <v>27741</v>
      </c>
      <c r="M4554" s="383" t="s">
        <v>641</v>
      </c>
      <c r="N4554" s="383" t="s">
        <v>620</v>
      </c>
      <c r="O4554" s="383" t="s">
        <v>230</v>
      </c>
    </row>
    <row r="4555" spans="1:15">
      <c r="A4555" s="385">
        <v>42094</v>
      </c>
      <c r="B4555" s="383" t="s">
        <v>17</v>
      </c>
      <c r="C4555" s="383" t="s">
        <v>18</v>
      </c>
      <c r="D4555" s="383" t="s">
        <v>19</v>
      </c>
      <c r="E4555" s="383" t="s">
        <v>668</v>
      </c>
      <c r="F4555" s="383" t="s">
        <v>10</v>
      </c>
      <c r="G4555" s="384">
        <v>750</v>
      </c>
      <c r="H4555" s="383" t="s">
        <v>724</v>
      </c>
      <c r="I4555" s="383" t="s">
        <v>725</v>
      </c>
      <c r="J4555" s="383" t="s">
        <v>617</v>
      </c>
      <c r="K4555" s="383" t="s">
        <v>618</v>
      </c>
      <c r="L4555" s="384">
        <v>27741</v>
      </c>
      <c r="M4555" s="383" t="s">
        <v>641</v>
      </c>
      <c r="N4555" s="383" t="s">
        <v>620</v>
      </c>
      <c r="O4555" s="383" t="s">
        <v>230</v>
      </c>
    </row>
    <row r="4556" spans="1:15">
      <c r="A4556" s="385">
        <v>42098</v>
      </c>
      <c r="B4556" s="383" t="s">
        <v>11</v>
      </c>
      <c r="C4556" s="383" t="s">
        <v>12</v>
      </c>
      <c r="D4556" s="383" t="s">
        <v>13</v>
      </c>
      <c r="E4556" s="383" t="s">
        <v>678</v>
      </c>
      <c r="F4556" s="383" t="s">
        <v>10</v>
      </c>
      <c r="G4556" s="384">
        <v>4265</v>
      </c>
      <c r="H4556" s="383" t="s">
        <v>763</v>
      </c>
      <c r="I4556" s="383" t="s">
        <v>769</v>
      </c>
      <c r="J4556" s="383" t="s">
        <v>617</v>
      </c>
      <c r="K4556" s="383" t="s">
        <v>618</v>
      </c>
      <c r="L4556" s="384">
        <v>27751</v>
      </c>
      <c r="M4556" s="383" t="s">
        <v>641</v>
      </c>
      <c r="N4556" s="383" t="s">
        <v>620</v>
      </c>
      <c r="O4556" s="383" t="s">
        <v>230</v>
      </c>
    </row>
    <row r="4557" spans="1:15">
      <c r="A4557" s="385">
        <v>42101</v>
      </c>
      <c r="B4557" s="383" t="s">
        <v>17</v>
      </c>
      <c r="C4557" s="383" t="s">
        <v>18</v>
      </c>
      <c r="D4557" s="383" t="s">
        <v>19</v>
      </c>
      <c r="E4557" s="383" t="s">
        <v>668</v>
      </c>
      <c r="F4557" s="383" t="s">
        <v>10</v>
      </c>
      <c r="G4557" s="384">
        <v>750</v>
      </c>
      <c r="H4557" s="383" t="s">
        <v>724</v>
      </c>
      <c r="I4557" s="383" t="s">
        <v>725</v>
      </c>
      <c r="J4557" s="383" t="s">
        <v>617</v>
      </c>
      <c r="K4557" s="383" t="s">
        <v>618</v>
      </c>
      <c r="L4557" s="384">
        <v>29260</v>
      </c>
      <c r="M4557" s="383" t="s">
        <v>642</v>
      </c>
      <c r="N4557" s="383" t="s">
        <v>620</v>
      </c>
      <c r="O4557" s="383" t="s">
        <v>230</v>
      </c>
    </row>
    <row r="4558" spans="1:15">
      <c r="A4558" s="385">
        <v>42102</v>
      </c>
      <c r="B4558" s="383" t="s">
        <v>17</v>
      </c>
      <c r="C4558" s="383" t="s">
        <v>18</v>
      </c>
      <c r="D4558" s="383" t="s">
        <v>19</v>
      </c>
      <c r="E4558" s="383" t="s">
        <v>668</v>
      </c>
      <c r="F4558" s="383" t="s">
        <v>10</v>
      </c>
      <c r="G4558" s="384">
        <v>750</v>
      </c>
      <c r="H4558" s="383" t="s">
        <v>724</v>
      </c>
      <c r="I4558" s="383" t="s">
        <v>725</v>
      </c>
      <c r="J4558" s="383" t="s">
        <v>617</v>
      </c>
      <c r="K4558" s="383" t="s">
        <v>618</v>
      </c>
      <c r="L4558" s="384">
        <v>29608</v>
      </c>
      <c r="M4558" s="383" t="s">
        <v>642</v>
      </c>
      <c r="N4558" s="383" t="s">
        <v>620</v>
      </c>
      <c r="O4558" s="383" t="s">
        <v>230</v>
      </c>
    </row>
    <row r="4559" spans="1:15">
      <c r="A4559" s="385">
        <v>42103</v>
      </c>
      <c r="B4559" s="383" t="s">
        <v>17</v>
      </c>
      <c r="C4559" s="383" t="s">
        <v>18</v>
      </c>
      <c r="D4559" s="383" t="s">
        <v>19</v>
      </c>
      <c r="E4559" s="383" t="s">
        <v>668</v>
      </c>
      <c r="F4559" s="383" t="s">
        <v>10</v>
      </c>
      <c r="G4559" s="384">
        <v>750</v>
      </c>
      <c r="H4559" s="383" t="s">
        <v>724</v>
      </c>
      <c r="I4559" s="383" t="s">
        <v>725</v>
      </c>
      <c r="J4559" s="383" t="s">
        <v>617</v>
      </c>
      <c r="K4559" s="383" t="s">
        <v>618</v>
      </c>
      <c r="L4559" s="384">
        <v>29608</v>
      </c>
      <c r="M4559" s="383" t="s">
        <v>642</v>
      </c>
      <c r="N4559" s="383" t="s">
        <v>620</v>
      </c>
      <c r="O4559" s="383" t="s">
        <v>230</v>
      </c>
    </row>
    <row r="4560" spans="1:15">
      <c r="A4560" s="385">
        <v>42104</v>
      </c>
      <c r="B4560" s="383" t="s">
        <v>17</v>
      </c>
      <c r="C4560" s="383" t="s">
        <v>18</v>
      </c>
      <c r="D4560" s="383" t="s">
        <v>19</v>
      </c>
      <c r="E4560" s="383" t="s">
        <v>668</v>
      </c>
      <c r="F4560" s="383" t="s">
        <v>10</v>
      </c>
      <c r="G4560" s="384">
        <v>750</v>
      </c>
      <c r="H4560" s="383" t="s">
        <v>724</v>
      </c>
      <c r="I4560" s="383" t="s">
        <v>725</v>
      </c>
      <c r="J4560" s="383" t="s">
        <v>617</v>
      </c>
      <c r="K4560" s="383" t="s">
        <v>618</v>
      </c>
      <c r="L4560" s="384">
        <v>29608</v>
      </c>
      <c r="M4560" s="383" t="s">
        <v>642</v>
      </c>
      <c r="N4560" s="383" t="s">
        <v>620</v>
      </c>
      <c r="O4560" s="383" t="s">
        <v>230</v>
      </c>
    </row>
    <row r="4561" spans="1:15">
      <c r="A4561" s="385">
        <v>42105</v>
      </c>
      <c r="B4561" s="383" t="s">
        <v>17</v>
      </c>
      <c r="C4561" s="383" t="s">
        <v>18</v>
      </c>
      <c r="D4561" s="383" t="s">
        <v>19</v>
      </c>
      <c r="E4561" s="383" t="s">
        <v>668</v>
      </c>
      <c r="F4561" s="383" t="s">
        <v>10</v>
      </c>
      <c r="G4561" s="384">
        <v>750</v>
      </c>
      <c r="H4561" s="383" t="s">
        <v>724</v>
      </c>
      <c r="I4561" s="383" t="s">
        <v>725</v>
      </c>
      <c r="J4561" s="383" t="s">
        <v>617</v>
      </c>
      <c r="K4561" s="383" t="s">
        <v>618</v>
      </c>
      <c r="L4561" s="384">
        <v>29608</v>
      </c>
      <c r="M4561" s="383" t="s">
        <v>642</v>
      </c>
      <c r="N4561" s="383" t="s">
        <v>620</v>
      </c>
      <c r="O4561" s="383" t="s">
        <v>230</v>
      </c>
    </row>
    <row r="4562" spans="1:15">
      <c r="A4562" s="385">
        <v>42106</v>
      </c>
      <c r="B4562" s="383" t="s">
        <v>17</v>
      </c>
      <c r="C4562" s="383" t="s">
        <v>18</v>
      </c>
      <c r="D4562" s="383" t="s">
        <v>19</v>
      </c>
      <c r="E4562" s="383" t="s">
        <v>668</v>
      </c>
      <c r="F4562" s="383" t="s">
        <v>10</v>
      </c>
      <c r="G4562" s="384">
        <v>750</v>
      </c>
      <c r="H4562" s="383" t="s">
        <v>724</v>
      </c>
      <c r="I4562" s="383" t="s">
        <v>725</v>
      </c>
      <c r="J4562" s="383" t="s">
        <v>617</v>
      </c>
      <c r="K4562" s="383" t="s">
        <v>618</v>
      </c>
      <c r="L4562" s="384">
        <v>29608</v>
      </c>
      <c r="M4562" s="383" t="s">
        <v>642</v>
      </c>
      <c r="N4562" s="383" t="s">
        <v>620</v>
      </c>
      <c r="O4562" s="383" t="s">
        <v>230</v>
      </c>
    </row>
    <row r="4563" spans="1:15">
      <c r="A4563" s="385">
        <v>42107</v>
      </c>
      <c r="B4563" s="383" t="s">
        <v>17</v>
      </c>
      <c r="C4563" s="383" t="s">
        <v>18</v>
      </c>
      <c r="D4563" s="383" t="s">
        <v>19</v>
      </c>
      <c r="E4563" s="383" t="s">
        <v>668</v>
      </c>
      <c r="F4563" s="383" t="s">
        <v>10</v>
      </c>
      <c r="G4563" s="384">
        <v>750</v>
      </c>
      <c r="H4563" s="383" t="s">
        <v>724</v>
      </c>
      <c r="I4563" s="383" t="s">
        <v>725</v>
      </c>
      <c r="J4563" s="383" t="s">
        <v>617</v>
      </c>
      <c r="K4563" s="383" t="s">
        <v>618</v>
      </c>
      <c r="L4563" s="384">
        <v>29973</v>
      </c>
      <c r="M4563" s="383" t="s">
        <v>642</v>
      </c>
      <c r="N4563" s="383" t="s">
        <v>620</v>
      </c>
      <c r="O4563" s="383" t="s">
        <v>230</v>
      </c>
    </row>
    <row r="4564" spans="1:15">
      <c r="A4564" s="385">
        <v>42108</v>
      </c>
      <c r="B4564" s="383" t="s">
        <v>17</v>
      </c>
      <c r="C4564" s="383" t="s">
        <v>18</v>
      </c>
      <c r="D4564" s="383" t="s">
        <v>19</v>
      </c>
      <c r="E4564" s="383" t="s">
        <v>668</v>
      </c>
      <c r="F4564" s="383" t="s">
        <v>10</v>
      </c>
      <c r="G4564" s="384">
        <v>1500</v>
      </c>
      <c r="H4564" s="383" t="s">
        <v>724</v>
      </c>
      <c r="I4564" s="383" t="s">
        <v>725</v>
      </c>
      <c r="J4564" s="383" t="s">
        <v>617</v>
      </c>
      <c r="K4564" s="383" t="s">
        <v>618</v>
      </c>
      <c r="L4564" s="384">
        <v>30380</v>
      </c>
      <c r="M4564" s="383" t="s">
        <v>642</v>
      </c>
      <c r="N4564" s="383" t="s">
        <v>620</v>
      </c>
      <c r="O4564" s="383" t="s">
        <v>230</v>
      </c>
    </row>
    <row r="4565" spans="1:15">
      <c r="A4565" s="385">
        <v>42109</v>
      </c>
      <c r="B4565" s="383" t="s">
        <v>17</v>
      </c>
      <c r="C4565" s="383" t="s">
        <v>18</v>
      </c>
      <c r="D4565" s="383" t="s">
        <v>19</v>
      </c>
      <c r="E4565" s="383" t="s">
        <v>668</v>
      </c>
      <c r="F4565" s="383" t="s">
        <v>10</v>
      </c>
      <c r="G4565" s="384">
        <v>1500</v>
      </c>
      <c r="H4565" s="383" t="s">
        <v>724</v>
      </c>
      <c r="I4565" s="383" t="s">
        <v>725</v>
      </c>
      <c r="J4565" s="383" t="s">
        <v>617</v>
      </c>
      <c r="K4565" s="383" t="s">
        <v>618</v>
      </c>
      <c r="L4565" s="384">
        <v>30722</v>
      </c>
      <c r="M4565" s="383" t="s">
        <v>642</v>
      </c>
      <c r="N4565" s="383" t="s">
        <v>620</v>
      </c>
      <c r="O4565" s="383" t="s">
        <v>230</v>
      </c>
    </row>
    <row r="4566" spans="1:15">
      <c r="A4566" s="385">
        <v>42110</v>
      </c>
      <c r="B4566" s="383" t="s">
        <v>17</v>
      </c>
      <c r="C4566" s="383" t="s">
        <v>18</v>
      </c>
      <c r="D4566" s="383" t="s">
        <v>19</v>
      </c>
      <c r="E4566" s="383" t="s">
        <v>668</v>
      </c>
      <c r="F4566" s="383" t="s">
        <v>10</v>
      </c>
      <c r="G4566" s="384">
        <v>1500</v>
      </c>
      <c r="H4566" s="383" t="s">
        <v>724</v>
      </c>
      <c r="I4566" s="383" t="s">
        <v>725</v>
      </c>
      <c r="J4566" s="383" t="s">
        <v>617</v>
      </c>
      <c r="K4566" s="383" t="s">
        <v>618</v>
      </c>
      <c r="L4566" s="384">
        <v>30780</v>
      </c>
      <c r="M4566" s="383" t="s">
        <v>642</v>
      </c>
      <c r="N4566" s="383" t="s">
        <v>620</v>
      </c>
      <c r="O4566" s="383" t="s">
        <v>230</v>
      </c>
    </row>
    <row r="4567" spans="1:15">
      <c r="A4567" s="385">
        <v>42111</v>
      </c>
      <c r="B4567" s="383" t="s">
        <v>11</v>
      </c>
      <c r="C4567" s="383" t="s">
        <v>12</v>
      </c>
      <c r="D4567" s="383" t="s">
        <v>13</v>
      </c>
      <c r="E4567" s="383" t="s">
        <v>678</v>
      </c>
      <c r="F4567" s="383" t="s">
        <v>10</v>
      </c>
      <c r="G4567" s="384">
        <v>247</v>
      </c>
      <c r="H4567" s="383" t="s">
        <v>730</v>
      </c>
      <c r="I4567" s="383" t="s">
        <v>731</v>
      </c>
      <c r="J4567" s="383" t="s">
        <v>617</v>
      </c>
      <c r="K4567" s="383" t="s">
        <v>618</v>
      </c>
      <c r="L4567" s="384">
        <v>30780</v>
      </c>
      <c r="M4567" s="383" t="s">
        <v>642</v>
      </c>
      <c r="N4567" s="383" t="s">
        <v>620</v>
      </c>
      <c r="O4567" s="383" t="s">
        <v>230</v>
      </c>
    </row>
    <row r="4568" spans="1:15">
      <c r="A4568" s="385">
        <v>42112</v>
      </c>
      <c r="B4568" s="383" t="s">
        <v>11</v>
      </c>
      <c r="C4568" s="383" t="s">
        <v>12</v>
      </c>
      <c r="D4568" s="383" t="s">
        <v>13</v>
      </c>
      <c r="E4568" s="383" t="s">
        <v>678</v>
      </c>
      <c r="F4568" s="383" t="s">
        <v>10</v>
      </c>
      <c r="G4568" s="384">
        <v>247</v>
      </c>
      <c r="H4568" s="383" t="s">
        <v>730</v>
      </c>
      <c r="I4568" s="383" t="s">
        <v>731</v>
      </c>
      <c r="J4568" s="383" t="s">
        <v>617</v>
      </c>
      <c r="K4568" s="383" t="s">
        <v>618</v>
      </c>
      <c r="L4568" s="384">
        <v>30780</v>
      </c>
      <c r="M4568" s="383" t="s">
        <v>642</v>
      </c>
      <c r="N4568" s="383" t="s">
        <v>620</v>
      </c>
      <c r="O4568" s="383" t="s">
        <v>230</v>
      </c>
    </row>
    <row r="4569" spans="1:15">
      <c r="A4569" s="385">
        <v>42113</v>
      </c>
      <c r="B4569" s="383" t="s">
        <v>11</v>
      </c>
      <c r="C4569" s="383" t="s">
        <v>12</v>
      </c>
      <c r="D4569" s="383" t="s">
        <v>13</v>
      </c>
      <c r="E4569" s="383" t="s">
        <v>678</v>
      </c>
      <c r="F4569" s="383" t="s">
        <v>10</v>
      </c>
      <c r="G4569" s="384">
        <v>247</v>
      </c>
      <c r="H4569" s="383" t="s">
        <v>730</v>
      </c>
      <c r="I4569" s="383" t="s">
        <v>731</v>
      </c>
      <c r="J4569" s="383" t="s">
        <v>617</v>
      </c>
      <c r="K4569" s="383" t="s">
        <v>618</v>
      </c>
      <c r="L4569" s="384">
        <v>30780</v>
      </c>
      <c r="M4569" s="383" t="s">
        <v>643</v>
      </c>
      <c r="N4569" s="383" t="s">
        <v>620</v>
      </c>
      <c r="O4569" s="383" t="s">
        <v>230</v>
      </c>
    </row>
    <row r="4570" spans="1:15">
      <c r="A4570" s="385">
        <v>42116</v>
      </c>
      <c r="B4570" s="383" t="s">
        <v>754</v>
      </c>
      <c r="C4570" s="383" t="s">
        <v>8</v>
      </c>
      <c r="D4570" s="383" t="s">
        <v>755</v>
      </c>
      <c r="E4570" s="383" t="s">
        <v>756</v>
      </c>
      <c r="F4570" s="383" t="s">
        <v>10</v>
      </c>
      <c r="G4570" s="384">
        <v>1107</v>
      </c>
      <c r="H4570" s="383" t="s">
        <v>757</v>
      </c>
      <c r="I4570" s="383" t="s">
        <v>765</v>
      </c>
      <c r="J4570" s="383" t="s">
        <v>617</v>
      </c>
      <c r="K4570" s="383" t="s">
        <v>618</v>
      </c>
      <c r="L4570" s="384">
        <v>30780</v>
      </c>
      <c r="M4570" s="383" t="s">
        <v>643</v>
      </c>
      <c r="N4570" s="383" t="s">
        <v>620</v>
      </c>
      <c r="O4570" s="383" t="s">
        <v>230</v>
      </c>
    </row>
    <row r="4571" spans="1:15">
      <c r="A4571" s="385">
        <v>42117</v>
      </c>
      <c r="B4571" s="383" t="s">
        <v>754</v>
      </c>
      <c r="C4571" s="383" t="s">
        <v>8</v>
      </c>
      <c r="D4571" s="383" t="s">
        <v>755</v>
      </c>
      <c r="E4571" s="383" t="s">
        <v>756</v>
      </c>
      <c r="F4571" s="383" t="s">
        <v>10</v>
      </c>
      <c r="G4571" s="384">
        <v>2215</v>
      </c>
      <c r="H4571" s="383" t="s">
        <v>757</v>
      </c>
      <c r="I4571" s="383" t="s">
        <v>777</v>
      </c>
      <c r="J4571" s="383" t="s">
        <v>617</v>
      </c>
      <c r="K4571" s="383" t="s">
        <v>618</v>
      </c>
      <c r="L4571" s="384">
        <v>30780</v>
      </c>
      <c r="M4571" s="383" t="s">
        <v>643</v>
      </c>
      <c r="N4571" s="383" t="s">
        <v>620</v>
      </c>
      <c r="O4571" s="383" t="s">
        <v>230</v>
      </c>
    </row>
    <row r="4572" spans="1:15">
      <c r="A4572" s="385">
        <v>42118</v>
      </c>
      <c r="B4572" s="383" t="s">
        <v>754</v>
      </c>
      <c r="C4572" s="383" t="s">
        <v>8</v>
      </c>
      <c r="D4572" s="383" t="s">
        <v>755</v>
      </c>
      <c r="E4572" s="383" t="s">
        <v>756</v>
      </c>
      <c r="F4572" s="383" t="s">
        <v>10</v>
      </c>
      <c r="G4572" s="384">
        <v>2215</v>
      </c>
      <c r="H4572" s="383" t="s">
        <v>757</v>
      </c>
      <c r="I4572" s="383" t="s">
        <v>777</v>
      </c>
      <c r="J4572" s="383" t="s">
        <v>617</v>
      </c>
      <c r="K4572" s="383" t="s">
        <v>618</v>
      </c>
      <c r="L4572" s="384">
        <v>30780</v>
      </c>
      <c r="M4572" s="383" t="s">
        <v>643</v>
      </c>
      <c r="N4572" s="383" t="s">
        <v>620</v>
      </c>
      <c r="O4572" s="383" t="s">
        <v>230</v>
      </c>
    </row>
    <row r="4573" spans="1:15">
      <c r="A4573" s="385">
        <v>42119</v>
      </c>
      <c r="B4573" s="383" t="s">
        <v>754</v>
      </c>
      <c r="C4573" s="383" t="s">
        <v>8</v>
      </c>
      <c r="D4573" s="383" t="s">
        <v>755</v>
      </c>
      <c r="E4573" s="383" t="s">
        <v>756</v>
      </c>
      <c r="F4573" s="383" t="s">
        <v>10</v>
      </c>
      <c r="G4573" s="384">
        <v>4030</v>
      </c>
      <c r="H4573" s="383" t="s">
        <v>757</v>
      </c>
      <c r="I4573" s="383" t="s">
        <v>772</v>
      </c>
      <c r="J4573" s="383" t="s">
        <v>617</v>
      </c>
      <c r="K4573" s="383" t="s">
        <v>618</v>
      </c>
      <c r="L4573" s="384">
        <v>30780</v>
      </c>
      <c r="M4573" s="383" t="s">
        <v>643</v>
      </c>
      <c r="N4573" s="383" t="s">
        <v>620</v>
      </c>
      <c r="O4573" s="383" t="s">
        <v>230</v>
      </c>
    </row>
    <row r="4574" spans="1:15">
      <c r="A4574" s="385">
        <v>42120</v>
      </c>
      <c r="B4574" s="383" t="s">
        <v>11</v>
      </c>
      <c r="C4574" s="383" t="s">
        <v>12</v>
      </c>
      <c r="D4574" s="383" t="s">
        <v>13</v>
      </c>
      <c r="E4574" s="383" t="s">
        <v>678</v>
      </c>
      <c r="F4574" s="383" t="s">
        <v>10</v>
      </c>
      <c r="G4574" s="384">
        <v>4265</v>
      </c>
      <c r="H4574" s="383" t="s">
        <v>763</v>
      </c>
      <c r="I4574" s="383" t="s">
        <v>769</v>
      </c>
      <c r="J4574" s="383" t="s">
        <v>617</v>
      </c>
      <c r="K4574" s="383" t="s">
        <v>618</v>
      </c>
      <c r="L4574" s="384">
        <v>30780</v>
      </c>
      <c r="M4574" s="383" t="s">
        <v>643</v>
      </c>
      <c r="N4574" s="383" t="s">
        <v>620</v>
      </c>
      <c r="O4574" s="383" t="s">
        <v>230</v>
      </c>
    </row>
    <row r="4575" spans="1:15">
      <c r="A4575" s="385">
        <v>42121</v>
      </c>
      <c r="B4575" s="383" t="s">
        <v>754</v>
      </c>
      <c r="C4575" s="383" t="s">
        <v>8</v>
      </c>
      <c r="D4575" s="383" t="s">
        <v>755</v>
      </c>
      <c r="E4575" s="383" t="s">
        <v>756</v>
      </c>
      <c r="F4575" s="383" t="s">
        <v>10</v>
      </c>
      <c r="G4575" s="384">
        <v>2215</v>
      </c>
      <c r="H4575" s="383" t="s">
        <v>757</v>
      </c>
      <c r="I4575" s="383" t="s">
        <v>777</v>
      </c>
      <c r="J4575" s="383" t="s">
        <v>617</v>
      </c>
      <c r="K4575" s="383" t="s">
        <v>618</v>
      </c>
      <c r="L4575" s="384">
        <v>30780</v>
      </c>
      <c r="M4575" s="383" t="s">
        <v>643</v>
      </c>
      <c r="N4575" s="383" t="s">
        <v>620</v>
      </c>
      <c r="O4575" s="383" t="s">
        <v>230</v>
      </c>
    </row>
    <row r="4576" spans="1:15">
      <c r="A4576" s="385">
        <v>42122</v>
      </c>
      <c r="B4576" s="383" t="s">
        <v>754</v>
      </c>
      <c r="C4576" s="383" t="s">
        <v>8</v>
      </c>
      <c r="D4576" s="383" t="s">
        <v>755</v>
      </c>
      <c r="E4576" s="383" t="s">
        <v>756</v>
      </c>
      <c r="F4576" s="383" t="s">
        <v>10</v>
      </c>
      <c r="G4576" s="384">
        <v>59413</v>
      </c>
      <c r="H4576" s="383" t="s">
        <v>757</v>
      </c>
      <c r="I4576" s="383" t="s">
        <v>772</v>
      </c>
      <c r="J4576" s="383" t="s">
        <v>617</v>
      </c>
      <c r="K4576" s="383" t="s">
        <v>618</v>
      </c>
      <c r="L4576" s="384">
        <v>30780</v>
      </c>
      <c r="M4576" s="383" t="s">
        <v>643</v>
      </c>
      <c r="N4576" s="383" t="s">
        <v>620</v>
      </c>
      <c r="O4576" s="383" t="s">
        <v>230</v>
      </c>
    </row>
    <row r="4577" spans="1:15">
      <c r="A4577" s="385">
        <v>42123</v>
      </c>
      <c r="B4577" s="383" t="s">
        <v>754</v>
      </c>
      <c r="C4577" s="383" t="s">
        <v>8</v>
      </c>
      <c r="D4577" s="383" t="s">
        <v>755</v>
      </c>
      <c r="E4577" s="383" t="s">
        <v>756</v>
      </c>
      <c r="F4577" s="383" t="s">
        <v>10</v>
      </c>
      <c r="G4577" s="384">
        <v>1107</v>
      </c>
      <c r="H4577" s="383" t="s">
        <v>757</v>
      </c>
      <c r="I4577" s="383" t="s">
        <v>765</v>
      </c>
      <c r="J4577" s="383" t="s">
        <v>617</v>
      </c>
      <c r="K4577" s="383" t="s">
        <v>618</v>
      </c>
      <c r="L4577" s="384">
        <v>30780</v>
      </c>
      <c r="M4577" s="383" t="s">
        <v>643</v>
      </c>
      <c r="N4577" s="383" t="s">
        <v>620</v>
      </c>
      <c r="O4577" s="383" t="s">
        <v>230</v>
      </c>
    </row>
    <row r="4578" spans="1:15">
      <c r="A4578" s="385">
        <v>42124</v>
      </c>
      <c r="B4578" s="383" t="s">
        <v>754</v>
      </c>
      <c r="C4578" s="383" t="s">
        <v>8</v>
      </c>
      <c r="D4578" s="383" t="s">
        <v>755</v>
      </c>
      <c r="E4578" s="383" t="s">
        <v>756</v>
      </c>
      <c r="F4578" s="383" t="s">
        <v>10</v>
      </c>
      <c r="G4578" s="384">
        <v>592460</v>
      </c>
      <c r="H4578" s="383" t="s">
        <v>757</v>
      </c>
      <c r="I4578" s="383" t="s">
        <v>772</v>
      </c>
      <c r="J4578" s="383" t="s">
        <v>617</v>
      </c>
      <c r="K4578" s="383" t="s">
        <v>618</v>
      </c>
      <c r="L4578" s="384">
        <v>30780</v>
      </c>
      <c r="M4578" s="383" t="s">
        <v>643</v>
      </c>
      <c r="N4578" s="383" t="s">
        <v>620</v>
      </c>
      <c r="O4578" s="383" t="s">
        <v>230</v>
      </c>
    </row>
    <row r="4579" spans="1:15">
      <c r="A4579" s="385">
        <v>42125</v>
      </c>
      <c r="B4579" s="383" t="s">
        <v>754</v>
      </c>
      <c r="C4579" s="383" t="s">
        <v>8</v>
      </c>
      <c r="D4579" s="383" t="s">
        <v>755</v>
      </c>
      <c r="E4579" s="383" t="s">
        <v>756</v>
      </c>
      <c r="F4579" s="383" t="s">
        <v>10</v>
      </c>
      <c r="G4579" s="384">
        <v>460</v>
      </c>
      <c r="H4579" s="383" t="s">
        <v>757</v>
      </c>
      <c r="I4579" s="383" t="s">
        <v>758</v>
      </c>
      <c r="J4579" s="383" t="s">
        <v>617</v>
      </c>
      <c r="K4579" s="383" t="s">
        <v>618</v>
      </c>
      <c r="L4579" s="384">
        <v>30780</v>
      </c>
      <c r="M4579" s="383" t="s">
        <v>643</v>
      </c>
      <c r="N4579" s="383" t="s">
        <v>620</v>
      </c>
      <c r="O4579" s="383" t="s">
        <v>230</v>
      </c>
    </row>
    <row r="4580" spans="1:15">
      <c r="A4580" s="385">
        <v>42126</v>
      </c>
      <c r="B4580" s="383" t="s">
        <v>754</v>
      </c>
      <c r="C4580" s="383" t="s">
        <v>8</v>
      </c>
      <c r="D4580" s="383" t="s">
        <v>755</v>
      </c>
      <c r="E4580" s="383" t="s">
        <v>756</v>
      </c>
      <c r="F4580" s="383" t="s">
        <v>10</v>
      </c>
      <c r="G4580" s="384">
        <v>1107</v>
      </c>
      <c r="H4580" s="383" t="s">
        <v>757</v>
      </c>
      <c r="I4580" s="383" t="s">
        <v>765</v>
      </c>
      <c r="J4580" s="383" t="s">
        <v>617</v>
      </c>
      <c r="K4580" s="383" t="s">
        <v>618</v>
      </c>
      <c r="L4580" s="384">
        <v>30780</v>
      </c>
      <c r="M4580" s="383" t="s">
        <v>643</v>
      </c>
      <c r="N4580" s="383" t="s">
        <v>620</v>
      </c>
      <c r="O4580" s="383" t="s">
        <v>230</v>
      </c>
    </row>
    <row r="4581" spans="1:15">
      <c r="A4581" s="385">
        <v>42127</v>
      </c>
      <c r="B4581" s="383" t="s">
        <v>754</v>
      </c>
      <c r="C4581" s="383" t="s">
        <v>8</v>
      </c>
      <c r="D4581" s="383" t="s">
        <v>755</v>
      </c>
      <c r="E4581" s="383" t="s">
        <v>756</v>
      </c>
      <c r="F4581" s="383" t="s">
        <v>10</v>
      </c>
      <c r="G4581" s="384">
        <v>15520</v>
      </c>
      <c r="H4581" s="383" t="s">
        <v>757</v>
      </c>
      <c r="I4581" s="383" t="s">
        <v>772</v>
      </c>
      <c r="J4581" s="383" t="s">
        <v>617</v>
      </c>
      <c r="K4581" s="383" t="s">
        <v>618</v>
      </c>
      <c r="L4581" s="384">
        <v>30780</v>
      </c>
      <c r="M4581" s="383" t="s">
        <v>643</v>
      </c>
      <c r="N4581" s="383" t="s">
        <v>620</v>
      </c>
      <c r="O4581" s="383" t="s">
        <v>230</v>
      </c>
    </row>
    <row r="4582" spans="1:15">
      <c r="A4582" s="385">
        <v>42128</v>
      </c>
      <c r="B4582" s="383" t="s">
        <v>754</v>
      </c>
      <c r="C4582" s="383" t="s">
        <v>8</v>
      </c>
      <c r="D4582" s="383" t="s">
        <v>755</v>
      </c>
      <c r="E4582" s="383" t="s">
        <v>756</v>
      </c>
      <c r="F4582" s="383" t="s">
        <v>10</v>
      </c>
      <c r="G4582" s="384">
        <v>2742</v>
      </c>
      <c r="H4582" s="383" t="s">
        <v>757</v>
      </c>
      <c r="I4582" s="383" t="s">
        <v>772</v>
      </c>
      <c r="J4582" s="383" t="s">
        <v>617</v>
      </c>
      <c r="K4582" s="383" t="s">
        <v>618</v>
      </c>
      <c r="L4582" s="384">
        <v>30780</v>
      </c>
      <c r="M4582" s="383" t="s">
        <v>643</v>
      </c>
      <c r="N4582" s="383" t="s">
        <v>620</v>
      </c>
      <c r="O4582" s="383" t="s">
        <v>230</v>
      </c>
    </row>
    <row r="4583" spans="1:15">
      <c r="A4583" s="385">
        <v>42133</v>
      </c>
      <c r="B4583" s="383" t="s">
        <v>11</v>
      </c>
      <c r="C4583" s="383" t="s">
        <v>12</v>
      </c>
      <c r="D4583" s="383" t="s">
        <v>13</v>
      </c>
      <c r="E4583" s="383" t="s">
        <v>678</v>
      </c>
      <c r="F4583" s="383" t="s">
        <v>10</v>
      </c>
      <c r="G4583" s="384">
        <v>60</v>
      </c>
      <c r="H4583" s="383" t="s">
        <v>763</v>
      </c>
      <c r="I4583" s="383" t="s">
        <v>771</v>
      </c>
      <c r="J4583" s="383" t="s">
        <v>617</v>
      </c>
      <c r="K4583" s="383" t="s">
        <v>618</v>
      </c>
      <c r="L4583" s="384">
        <v>30780</v>
      </c>
      <c r="M4583" s="383" t="s">
        <v>643</v>
      </c>
      <c r="N4583" s="383" t="s">
        <v>620</v>
      </c>
      <c r="O4583" s="383" t="s">
        <v>230</v>
      </c>
    </row>
    <row r="4584" spans="1:15">
      <c r="A4584" s="385">
        <v>42134</v>
      </c>
      <c r="B4584" s="383" t="s">
        <v>21</v>
      </c>
      <c r="C4584" s="383" t="s">
        <v>12</v>
      </c>
      <c r="D4584" s="383" t="s">
        <v>22</v>
      </c>
      <c r="E4584" s="383" t="s">
        <v>658</v>
      </c>
      <c r="F4584" s="383" t="s">
        <v>10</v>
      </c>
      <c r="G4584" s="384">
        <v>3008</v>
      </c>
      <c r="H4584" s="383" t="s">
        <v>784</v>
      </c>
      <c r="I4584" s="383" t="s">
        <v>785</v>
      </c>
      <c r="J4584" s="383" t="s">
        <v>617</v>
      </c>
      <c r="K4584" s="383" t="s">
        <v>618</v>
      </c>
      <c r="L4584" s="384">
        <v>30780</v>
      </c>
      <c r="M4584" s="383" t="s">
        <v>643</v>
      </c>
      <c r="N4584" s="383" t="s">
        <v>620</v>
      </c>
      <c r="O4584" s="383" t="s">
        <v>230</v>
      </c>
    </row>
    <row r="4585" spans="1:15">
      <c r="A4585" s="385">
        <v>42135</v>
      </c>
      <c r="B4585" s="383" t="s">
        <v>21</v>
      </c>
      <c r="C4585" s="383" t="s">
        <v>12</v>
      </c>
      <c r="D4585" s="383" t="s">
        <v>22</v>
      </c>
      <c r="E4585" s="383" t="s">
        <v>658</v>
      </c>
      <c r="F4585" s="383" t="s">
        <v>10</v>
      </c>
      <c r="G4585" s="384">
        <v>3008</v>
      </c>
      <c r="H4585" s="383" t="s">
        <v>784</v>
      </c>
      <c r="I4585" s="383" t="s">
        <v>785</v>
      </c>
      <c r="J4585" s="383" t="s">
        <v>617</v>
      </c>
      <c r="K4585" s="383" t="s">
        <v>618</v>
      </c>
      <c r="L4585" s="384">
        <v>30780</v>
      </c>
      <c r="M4585" s="383" t="s">
        <v>643</v>
      </c>
      <c r="N4585" s="383" t="s">
        <v>620</v>
      </c>
      <c r="O4585" s="383" t="s">
        <v>230</v>
      </c>
    </row>
    <row r="4586" spans="1:15">
      <c r="A4586" s="385">
        <v>42136</v>
      </c>
      <c r="B4586" s="383" t="s">
        <v>754</v>
      </c>
      <c r="C4586" s="383" t="s">
        <v>8</v>
      </c>
      <c r="D4586" s="383" t="s">
        <v>755</v>
      </c>
      <c r="E4586" s="383" t="s">
        <v>756</v>
      </c>
      <c r="F4586" s="383" t="s">
        <v>10</v>
      </c>
      <c r="G4586" s="384">
        <v>3322</v>
      </c>
      <c r="H4586" s="383" t="s">
        <v>757</v>
      </c>
      <c r="I4586" s="383" t="s">
        <v>777</v>
      </c>
      <c r="J4586" s="383" t="s">
        <v>617</v>
      </c>
      <c r="K4586" s="383" t="s">
        <v>618</v>
      </c>
      <c r="L4586" s="384">
        <v>30780</v>
      </c>
      <c r="M4586" s="383" t="s">
        <v>643</v>
      </c>
      <c r="N4586" s="383" t="s">
        <v>620</v>
      </c>
      <c r="O4586" s="383" t="s">
        <v>230</v>
      </c>
    </row>
    <row r="4587" spans="1:15">
      <c r="A4587" s="385">
        <v>42137</v>
      </c>
      <c r="B4587" s="383" t="s">
        <v>11</v>
      </c>
      <c r="C4587" s="383" t="s">
        <v>12</v>
      </c>
      <c r="D4587" s="383" t="s">
        <v>13</v>
      </c>
      <c r="E4587" s="383" t="s">
        <v>678</v>
      </c>
      <c r="F4587" s="383" t="s">
        <v>10</v>
      </c>
      <c r="G4587" s="384">
        <v>4265</v>
      </c>
      <c r="H4587" s="383" t="s">
        <v>763</v>
      </c>
      <c r="I4587" s="383" t="s">
        <v>769</v>
      </c>
      <c r="J4587" s="383" t="s">
        <v>617</v>
      </c>
      <c r="K4587" s="383" t="s">
        <v>618</v>
      </c>
      <c r="L4587" s="384">
        <v>30780</v>
      </c>
      <c r="M4587" s="383" t="s">
        <v>644</v>
      </c>
      <c r="N4587" s="383" t="s">
        <v>620</v>
      </c>
      <c r="O4587" s="383" t="s">
        <v>230</v>
      </c>
    </row>
    <row r="4588" spans="1:15">
      <c r="A4588" s="385">
        <v>42138</v>
      </c>
      <c r="B4588" s="383" t="s">
        <v>11</v>
      </c>
      <c r="C4588" s="383" t="s">
        <v>12</v>
      </c>
      <c r="D4588" s="383" t="s">
        <v>13</v>
      </c>
      <c r="E4588" s="383" t="s">
        <v>678</v>
      </c>
      <c r="F4588" s="383" t="s">
        <v>10</v>
      </c>
      <c r="G4588" s="384">
        <v>4265</v>
      </c>
      <c r="H4588" s="383" t="s">
        <v>763</v>
      </c>
      <c r="I4588" s="383" t="s">
        <v>769</v>
      </c>
      <c r="J4588" s="383" t="s">
        <v>617</v>
      </c>
      <c r="K4588" s="383" t="s">
        <v>618</v>
      </c>
      <c r="L4588" s="384">
        <v>30780</v>
      </c>
      <c r="M4588" s="383" t="s">
        <v>644</v>
      </c>
      <c r="N4588" s="383" t="s">
        <v>620</v>
      </c>
      <c r="O4588" s="383" t="s">
        <v>230</v>
      </c>
    </row>
    <row r="4589" spans="1:15">
      <c r="A4589" s="385">
        <v>42139</v>
      </c>
      <c r="B4589" s="383" t="s">
        <v>11</v>
      </c>
      <c r="C4589" s="383" t="s">
        <v>12</v>
      </c>
      <c r="D4589" s="383" t="s">
        <v>13</v>
      </c>
      <c r="E4589" s="383" t="s">
        <v>678</v>
      </c>
      <c r="F4589" s="383" t="s">
        <v>10</v>
      </c>
      <c r="G4589" s="384">
        <v>4265</v>
      </c>
      <c r="H4589" s="383" t="s">
        <v>763</v>
      </c>
      <c r="I4589" s="383" t="s">
        <v>769</v>
      </c>
      <c r="J4589" s="383" t="s">
        <v>617</v>
      </c>
      <c r="K4589" s="383" t="s">
        <v>618</v>
      </c>
      <c r="L4589" s="384">
        <v>30780</v>
      </c>
      <c r="M4589" s="383" t="s">
        <v>644</v>
      </c>
      <c r="N4589" s="383" t="s">
        <v>620</v>
      </c>
      <c r="O4589" s="383" t="s">
        <v>230</v>
      </c>
    </row>
    <row r="4590" spans="1:15">
      <c r="A4590" s="385">
        <v>42140</v>
      </c>
      <c r="B4590" s="383" t="s">
        <v>21</v>
      </c>
      <c r="C4590" s="383" t="s">
        <v>12</v>
      </c>
      <c r="D4590" s="383" t="s">
        <v>22</v>
      </c>
      <c r="E4590" s="383" t="s">
        <v>658</v>
      </c>
      <c r="F4590" s="383" t="s">
        <v>10</v>
      </c>
      <c r="G4590" s="384">
        <v>2720</v>
      </c>
      <c r="H4590" s="383" t="s">
        <v>763</v>
      </c>
      <c r="I4590" s="383" t="s">
        <v>764</v>
      </c>
      <c r="J4590" s="383" t="s">
        <v>617</v>
      </c>
      <c r="K4590" s="383" t="s">
        <v>618</v>
      </c>
      <c r="L4590" s="384">
        <v>30780</v>
      </c>
      <c r="M4590" s="383" t="s">
        <v>644</v>
      </c>
      <c r="N4590" s="383" t="s">
        <v>620</v>
      </c>
      <c r="O4590" s="383" t="s">
        <v>230</v>
      </c>
    </row>
    <row r="4591" spans="1:15">
      <c r="A4591" s="385">
        <v>42141</v>
      </c>
      <c r="B4591" s="383" t="s">
        <v>21</v>
      </c>
      <c r="C4591" s="383" t="s">
        <v>12</v>
      </c>
      <c r="D4591" s="383" t="s">
        <v>22</v>
      </c>
      <c r="E4591" s="383" t="s">
        <v>658</v>
      </c>
      <c r="F4591" s="383" t="s">
        <v>10</v>
      </c>
      <c r="G4591" s="384">
        <v>2720</v>
      </c>
      <c r="H4591" s="383" t="s">
        <v>763</v>
      </c>
      <c r="I4591" s="383" t="s">
        <v>764</v>
      </c>
      <c r="J4591" s="383" t="s">
        <v>617</v>
      </c>
      <c r="K4591" s="383" t="s">
        <v>618</v>
      </c>
      <c r="L4591" s="384">
        <v>30780</v>
      </c>
      <c r="M4591" s="383" t="s">
        <v>644</v>
      </c>
      <c r="N4591" s="383" t="s">
        <v>620</v>
      </c>
      <c r="O4591" s="383" t="s">
        <v>230</v>
      </c>
    </row>
    <row r="4592" spans="1:15">
      <c r="A4592" s="385">
        <v>42142</v>
      </c>
      <c r="B4592" s="383" t="s">
        <v>754</v>
      </c>
      <c r="C4592" s="383" t="s">
        <v>8</v>
      </c>
      <c r="D4592" s="383" t="s">
        <v>755</v>
      </c>
      <c r="E4592" s="383" t="s">
        <v>756</v>
      </c>
      <c r="F4592" s="383" t="s">
        <v>10</v>
      </c>
      <c r="G4592" s="384">
        <v>2303</v>
      </c>
      <c r="H4592" s="383" t="s">
        <v>757</v>
      </c>
      <c r="I4592" s="383" t="s">
        <v>772</v>
      </c>
      <c r="J4592" s="383" t="s">
        <v>617</v>
      </c>
      <c r="K4592" s="383" t="s">
        <v>618</v>
      </c>
      <c r="L4592" s="384">
        <v>30780</v>
      </c>
      <c r="M4592" s="383" t="s">
        <v>644</v>
      </c>
      <c r="N4592" s="383" t="s">
        <v>620</v>
      </c>
      <c r="O4592" s="383" t="s">
        <v>230</v>
      </c>
    </row>
    <row r="4593" spans="1:15">
      <c r="A4593" s="385">
        <v>42143</v>
      </c>
      <c r="B4593" s="383" t="s">
        <v>754</v>
      </c>
      <c r="C4593" s="383" t="s">
        <v>8</v>
      </c>
      <c r="D4593" s="383" t="s">
        <v>755</v>
      </c>
      <c r="E4593" s="383" t="s">
        <v>756</v>
      </c>
      <c r="F4593" s="383" t="s">
        <v>10</v>
      </c>
      <c r="G4593" s="384">
        <v>3322</v>
      </c>
      <c r="H4593" s="383" t="s">
        <v>757</v>
      </c>
      <c r="I4593" s="383" t="s">
        <v>777</v>
      </c>
      <c r="J4593" s="383" t="s">
        <v>617</v>
      </c>
      <c r="K4593" s="383" t="s">
        <v>618</v>
      </c>
      <c r="L4593" s="384">
        <v>30780</v>
      </c>
      <c r="M4593" s="383" t="s">
        <v>644</v>
      </c>
      <c r="N4593" s="383" t="s">
        <v>620</v>
      </c>
      <c r="O4593" s="383" t="s">
        <v>230</v>
      </c>
    </row>
    <row r="4594" spans="1:15">
      <c r="A4594" s="385">
        <v>42144</v>
      </c>
      <c r="B4594" s="383" t="s">
        <v>754</v>
      </c>
      <c r="C4594" s="383" t="s">
        <v>8</v>
      </c>
      <c r="D4594" s="383" t="s">
        <v>755</v>
      </c>
      <c r="E4594" s="383" t="s">
        <v>756</v>
      </c>
      <c r="F4594" s="383" t="s">
        <v>10</v>
      </c>
      <c r="G4594" s="384">
        <v>3322</v>
      </c>
      <c r="H4594" s="383" t="s">
        <v>757</v>
      </c>
      <c r="I4594" s="383" t="s">
        <v>777</v>
      </c>
      <c r="J4594" s="383" t="s">
        <v>617</v>
      </c>
      <c r="K4594" s="383" t="s">
        <v>618</v>
      </c>
      <c r="L4594" s="384">
        <v>30780</v>
      </c>
      <c r="M4594" s="383" t="s">
        <v>644</v>
      </c>
      <c r="N4594" s="383" t="s">
        <v>620</v>
      </c>
      <c r="O4594" s="383" t="s">
        <v>230</v>
      </c>
    </row>
    <row r="4595" spans="1:15">
      <c r="A4595" s="385">
        <v>42145</v>
      </c>
      <c r="B4595" s="383" t="s">
        <v>754</v>
      </c>
      <c r="C4595" s="383" t="s">
        <v>8</v>
      </c>
      <c r="D4595" s="383" t="s">
        <v>755</v>
      </c>
      <c r="E4595" s="383" t="s">
        <v>756</v>
      </c>
      <c r="F4595" s="383" t="s">
        <v>10</v>
      </c>
      <c r="G4595" s="384">
        <v>2215</v>
      </c>
      <c r="H4595" s="383" t="s">
        <v>757</v>
      </c>
      <c r="I4595" s="383" t="s">
        <v>777</v>
      </c>
      <c r="J4595" s="383" t="s">
        <v>617</v>
      </c>
      <c r="K4595" s="383" t="s">
        <v>618</v>
      </c>
      <c r="L4595" s="384">
        <v>30780</v>
      </c>
      <c r="M4595" s="383" t="s">
        <v>644</v>
      </c>
      <c r="N4595" s="383" t="s">
        <v>620</v>
      </c>
      <c r="O4595" s="383" t="s">
        <v>230</v>
      </c>
    </row>
    <row r="4596" spans="1:15">
      <c r="A4596" s="385">
        <v>42146</v>
      </c>
      <c r="B4596" s="383" t="s">
        <v>754</v>
      </c>
      <c r="C4596" s="383" t="s">
        <v>8</v>
      </c>
      <c r="D4596" s="383" t="s">
        <v>755</v>
      </c>
      <c r="E4596" s="383" t="s">
        <v>756</v>
      </c>
      <c r="F4596" s="383" t="s">
        <v>10</v>
      </c>
      <c r="G4596" s="384">
        <v>1107</v>
      </c>
      <c r="H4596" s="383" t="s">
        <v>757</v>
      </c>
      <c r="I4596" s="383" t="s">
        <v>765</v>
      </c>
      <c r="J4596" s="383" t="s">
        <v>617</v>
      </c>
      <c r="K4596" s="383" t="s">
        <v>618</v>
      </c>
      <c r="L4596" s="384">
        <v>30780</v>
      </c>
      <c r="M4596" s="383" t="s">
        <v>644</v>
      </c>
      <c r="N4596" s="383" t="s">
        <v>620</v>
      </c>
      <c r="O4596" s="383" t="s">
        <v>230</v>
      </c>
    </row>
    <row r="4597" spans="1:15">
      <c r="A4597" s="385">
        <v>42147</v>
      </c>
      <c r="B4597" s="383" t="s">
        <v>21</v>
      </c>
      <c r="C4597" s="383" t="s">
        <v>12</v>
      </c>
      <c r="D4597" s="383" t="s">
        <v>22</v>
      </c>
      <c r="E4597" s="383" t="s">
        <v>658</v>
      </c>
      <c r="F4597" s="383" t="s">
        <v>10</v>
      </c>
      <c r="G4597" s="384">
        <v>2720</v>
      </c>
      <c r="H4597" s="383" t="s">
        <v>763</v>
      </c>
      <c r="I4597" s="383" t="s">
        <v>764</v>
      </c>
      <c r="J4597" s="383" t="s">
        <v>617</v>
      </c>
      <c r="K4597" s="383" t="s">
        <v>618</v>
      </c>
      <c r="L4597" s="384">
        <v>30780</v>
      </c>
      <c r="M4597" s="383" t="s">
        <v>645</v>
      </c>
      <c r="N4597" s="383" t="s">
        <v>620</v>
      </c>
      <c r="O4597" s="383" t="s">
        <v>230</v>
      </c>
    </row>
    <row r="4598" spans="1:15">
      <c r="A4598" s="385">
        <v>42148</v>
      </c>
      <c r="B4598" s="383" t="s">
        <v>11</v>
      </c>
      <c r="C4598" s="383" t="s">
        <v>12</v>
      </c>
      <c r="D4598" s="383" t="s">
        <v>13</v>
      </c>
      <c r="E4598" s="383" t="s">
        <v>678</v>
      </c>
      <c r="F4598" s="383" t="s">
        <v>10</v>
      </c>
      <c r="G4598" s="384">
        <v>60</v>
      </c>
      <c r="H4598" s="383" t="s">
        <v>763</v>
      </c>
      <c r="I4598" s="383" t="s">
        <v>771</v>
      </c>
      <c r="J4598" s="383" t="s">
        <v>617</v>
      </c>
      <c r="K4598" s="383" t="s">
        <v>618</v>
      </c>
      <c r="L4598" s="384">
        <v>30780</v>
      </c>
      <c r="M4598" s="383" t="s">
        <v>645</v>
      </c>
      <c r="N4598" s="383" t="s">
        <v>620</v>
      </c>
      <c r="O4598" s="383" t="s">
        <v>230</v>
      </c>
    </row>
    <row r="4599" spans="1:15">
      <c r="A4599" s="385">
        <v>42149</v>
      </c>
      <c r="B4599" s="383" t="s">
        <v>21</v>
      </c>
      <c r="C4599" s="383" t="s">
        <v>12</v>
      </c>
      <c r="D4599" s="383" t="s">
        <v>22</v>
      </c>
      <c r="E4599" s="383" t="s">
        <v>658</v>
      </c>
      <c r="F4599" s="383" t="s">
        <v>10</v>
      </c>
      <c r="G4599" s="384">
        <v>2720</v>
      </c>
      <c r="H4599" s="383" t="s">
        <v>763</v>
      </c>
      <c r="I4599" s="383" t="s">
        <v>764</v>
      </c>
      <c r="J4599" s="383" t="s">
        <v>617</v>
      </c>
      <c r="K4599" s="383" t="s">
        <v>618</v>
      </c>
      <c r="L4599" s="384">
        <v>30780</v>
      </c>
      <c r="M4599" s="383" t="s">
        <v>645</v>
      </c>
      <c r="N4599" s="383" t="s">
        <v>620</v>
      </c>
      <c r="O4599" s="383" t="s">
        <v>230</v>
      </c>
    </row>
    <row r="4600" spans="1:15">
      <c r="A4600" s="385">
        <v>42150</v>
      </c>
      <c r="B4600" s="383" t="s">
        <v>21</v>
      </c>
      <c r="C4600" s="383" t="s">
        <v>12</v>
      </c>
      <c r="D4600" s="383" t="s">
        <v>22</v>
      </c>
      <c r="E4600" s="383" t="s">
        <v>658</v>
      </c>
      <c r="F4600" s="383" t="s">
        <v>10</v>
      </c>
      <c r="G4600" s="384">
        <v>4184</v>
      </c>
      <c r="H4600" s="383" t="s">
        <v>784</v>
      </c>
      <c r="I4600" s="383" t="s">
        <v>785</v>
      </c>
      <c r="J4600" s="383" t="s">
        <v>617</v>
      </c>
      <c r="K4600" s="383" t="s">
        <v>618</v>
      </c>
      <c r="L4600" s="384">
        <v>30780</v>
      </c>
      <c r="M4600" s="383" t="s">
        <v>645</v>
      </c>
      <c r="N4600" s="383" t="s">
        <v>620</v>
      </c>
      <c r="O4600" s="383" t="s">
        <v>230</v>
      </c>
    </row>
    <row r="4601" spans="1:15">
      <c r="A4601" s="385">
        <v>41997</v>
      </c>
      <c r="B4601" s="383" t="s">
        <v>11</v>
      </c>
      <c r="C4601" s="383" t="s">
        <v>12</v>
      </c>
      <c r="D4601" s="383" t="s">
        <v>13</v>
      </c>
      <c r="E4601" s="383" t="s">
        <v>678</v>
      </c>
      <c r="F4601" s="383" t="s">
        <v>10</v>
      </c>
      <c r="G4601" s="384">
        <v>450</v>
      </c>
      <c r="H4601" s="383" t="s">
        <v>779</v>
      </c>
      <c r="I4601" s="383" t="s">
        <v>780</v>
      </c>
      <c r="J4601" s="383" t="s">
        <v>617</v>
      </c>
      <c r="K4601" s="383" t="s">
        <v>618</v>
      </c>
      <c r="L4601" s="384">
        <v>0</v>
      </c>
      <c r="M4601" s="383" t="s">
        <v>619</v>
      </c>
      <c r="N4601" s="383" t="s">
        <v>620</v>
      </c>
      <c r="O4601" s="383" t="s">
        <v>230</v>
      </c>
    </row>
    <row r="4602" spans="1:15">
      <c r="A4602" s="385">
        <v>41998</v>
      </c>
      <c r="B4602" s="383" t="s">
        <v>794</v>
      </c>
      <c r="C4602" s="383" t="s">
        <v>8</v>
      </c>
      <c r="D4602" s="383" t="s">
        <v>34</v>
      </c>
      <c r="E4602" s="383" t="s">
        <v>795</v>
      </c>
      <c r="F4602" s="383" t="s">
        <v>10</v>
      </c>
      <c r="G4602" s="384">
        <v>23357</v>
      </c>
      <c r="H4602" s="383" t="s">
        <v>796</v>
      </c>
      <c r="I4602" s="383" t="s">
        <v>798</v>
      </c>
      <c r="J4602" s="383" t="s">
        <v>617</v>
      </c>
      <c r="K4602" s="383" t="s">
        <v>618</v>
      </c>
      <c r="L4602" s="384">
        <v>0</v>
      </c>
      <c r="M4602" s="383" t="s">
        <v>619</v>
      </c>
      <c r="N4602" s="383" t="s">
        <v>620</v>
      </c>
      <c r="O4602" s="383" t="s">
        <v>230</v>
      </c>
    </row>
    <row r="4603" spans="1:15">
      <c r="A4603" s="385">
        <v>41999</v>
      </c>
      <c r="B4603" s="383" t="s">
        <v>21</v>
      </c>
      <c r="C4603" s="383" t="s">
        <v>12</v>
      </c>
      <c r="D4603" s="383" t="s">
        <v>22</v>
      </c>
      <c r="E4603" s="383" t="s">
        <v>658</v>
      </c>
      <c r="F4603" s="383" t="s">
        <v>10</v>
      </c>
      <c r="G4603" s="384">
        <v>4235</v>
      </c>
      <c r="H4603" s="383" t="s">
        <v>784</v>
      </c>
      <c r="I4603" s="383" t="s">
        <v>789</v>
      </c>
      <c r="J4603" s="383" t="s">
        <v>617</v>
      </c>
      <c r="K4603" s="383" t="s">
        <v>618</v>
      </c>
      <c r="L4603" s="384">
        <v>0</v>
      </c>
      <c r="M4603" s="383" t="s">
        <v>619</v>
      </c>
      <c r="N4603" s="383" t="s">
        <v>620</v>
      </c>
      <c r="O4603" s="383" t="s">
        <v>230</v>
      </c>
    </row>
    <row r="4604" spans="1:15">
      <c r="A4604" s="385">
        <v>42000</v>
      </c>
      <c r="B4604" s="383" t="s">
        <v>21</v>
      </c>
      <c r="C4604" s="383" t="s">
        <v>12</v>
      </c>
      <c r="D4604" s="383" t="s">
        <v>22</v>
      </c>
      <c r="E4604" s="383" t="s">
        <v>658</v>
      </c>
      <c r="F4604" s="383" t="s">
        <v>10</v>
      </c>
      <c r="G4604" s="384">
        <v>4235</v>
      </c>
      <c r="H4604" s="383" t="s">
        <v>784</v>
      </c>
      <c r="I4604" s="383" t="s">
        <v>789</v>
      </c>
      <c r="J4604" s="383" t="s">
        <v>617</v>
      </c>
      <c r="K4604" s="383" t="s">
        <v>618</v>
      </c>
      <c r="L4604" s="384">
        <v>0</v>
      </c>
      <c r="M4604" s="383" t="s">
        <v>619</v>
      </c>
      <c r="N4604" s="383" t="s">
        <v>620</v>
      </c>
      <c r="O4604" s="383" t="s">
        <v>230</v>
      </c>
    </row>
    <row r="4605" spans="1:15">
      <c r="A4605" s="385">
        <v>42001</v>
      </c>
      <c r="B4605" s="383" t="s">
        <v>754</v>
      </c>
      <c r="C4605" s="383" t="s">
        <v>8</v>
      </c>
      <c r="D4605" s="383" t="s">
        <v>755</v>
      </c>
      <c r="E4605" s="383" t="s">
        <v>756</v>
      </c>
      <c r="F4605" s="383" t="s">
        <v>10</v>
      </c>
      <c r="G4605" s="384">
        <v>127</v>
      </c>
      <c r="H4605" s="383" t="s">
        <v>782</v>
      </c>
      <c r="I4605" s="383" t="s">
        <v>783</v>
      </c>
      <c r="J4605" s="383" t="s">
        <v>617</v>
      </c>
      <c r="K4605" s="383" t="s">
        <v>618</v>
      </c>
      <c r="L4605" s="384">
        <v>0</v>
      </c>
      <c r="M4605" s="383" t="s">
        <v>619</v>
      </c>
      <c r="N4605" s="383" t="s">
        <v>620</v>
      </c>
      <c r="O4605" s="383" t="s">
        <v>230</v>
      </c>
    </row>
    <row r="4606" spans="1:15">
      <c r="A4606" s="385">
        <v>42002</v>
      </c>
      <c r="B4606" s="383" t="s">
        <v>21</v>
      </c>
      <c r="C4606" s="383" t="s">
        <v>12</v>
      </c>
      <c r="D4606" s="383" t="s">
        <v>22</v>
      </c>
      <c r="E4606" s="383" t="s">
        <v>658</v>
      </c>
      <c r="F4606" s="383" t="s">
        <v>10</v>
      </c>
      <c r="G4606" s="384">
        <v>4235</v>
      </c>
      <c r="H4606" s="383" t="s">
        <v>784</v>
      </c>
      <c r="I4606" s="383" t="s">
        <v>789</v>
      </c>
      <c r="J4606" s="383" t="s">
        <v>617</v>
      </c>
      <c r="K4606" s="383" t="s">
        <v>618</v>
      </c>
      <c r="L4606" s="384">
        <v>0</v>
      </c>
      <c r="M4606" s="383" t="s">
        <v>619</v>
      </c>
      <c r="N4606" s="383" t="s">
        <v>620</v>
      </c>
      <c r="O4606" s="383" t="s">
        <v>230</v>
      </c>
    </row>
    <row r="4607" spans="1:15">
      <c r="A4607" s="385">
        <v>42003</v>
      </c>
      <c r="B4607" s="383" t="s">
        <v>11</v>
      </c>
      <c r="C4607" s="383" t="s">
        <v>12</v>
      </c>
      <c r="D4607" s="383" t="s">
        <v>13</v>
      </c>
      <c r="E4607" s="383" t="s">
        <v>678</v>
      </c>
      <c r="F4607" s="383" t="s">
        <v>10</v>
      </c>
      <c r="G4607" s="384">
        <v>1700</v>
      </c>
      <c r="H4607" s="383" t="s">
        <v>751</v>
      </c>
      <c r="I4607" s="383" t="s">
        <v>752</v>
      </c>
      <c r="J4607" s="383" t="s">
        <v>617</v>
      </c>
      <c r="K4607" s="383" t="s">
        <v>618</v>
      </c>
      <c r="L4607" s="384">
        <v>0</v>
      </c>
      <c r="M4607" s="383" t="s">
        <v>619</v>
      </c>
      <c r="N4607" s="383" t="s">
        <v>620</v>
      </c>
      <c r="O4607" s="383" t="s">
        <v>230</v>
      </c>
    </row>
    <row r="4608" spans="1:15">
      <c r="A4608" s="385">
        <v>42004</v>
      </c>
      <c r="B4608" s="383" t="s">
        <v>11</v>
      </c>
      <c r="C4608" s="383" t="s">
        <v>12</v>
      </c>
      <c r="D4608" s="383" t="s">
        <v>13</v>
      </c>
      <c r="E4608" s="383" t="s">
        <v>678</v>
      </c>
      <c r="F4608" s="383" t="s">
        <v>10</v>
      </c>
      <c r="G4608" s="384">
        <v>1700</v>
      </c>
      <c r="H4608" s="383" t="s">
        <v>751</v>
      </c>
      <c r="I4608" s="383" t="s">
        <v>752</v>
      </c>
      <c r="J4608" s="383" t="s">
        <v>617</v>
      </c>
      <c r="K4608" s="383" t="s">
        <v>618</v>
      </c>
      <c r="L4608" s="384">
        <v>0</v>
      </c>
      <c r="M4608" s="383" t="s">
        <v>626</v>
      </c>
      <c r="N4608" s="383" t="s">
        <v>620</v>
      </c>
      <c r="O4608" s="383" t="s">
        <v>230</v>
      </c>
    </row>
    <row r="4609" spans="1:15">
      <c r="A4609" s="385">
        <v>42005</v>
      </c>
      <c r="B4609" s="383" t="s">
        <v>754</v>
      </c>
      <c r="C4609" s="383" t="s">
        <v>8</v>
      </c>
      <c r="D4609" s="383" t="s">
        <v>755</v>
      </c>
      <c r="E4609" s="383" t="s">
        <v>756</v>
      </c>
      <c r="F4609" s="383" t="s">
        <v>10</v>
      </c>
      <c r="G4609" s="384">
        <v>1107</v>
      </c>
      <c r="H4609" s="383" t="s">
        <v>757</v>
      </c>
      <c r="I4609" s="383" t="s">
        <v>765</v>
      </c>
      <c r="J4609" s="383" t="s">
        <v>617</v>
      </c>
      <c r="K4609" s="383" t="s">
        <v>618</v>
      </c>
      <c r="L4609" s="384">
        <v>0</v>
      </c>
      <c r="M4609" s="383" t="s">
        <v>626</v>
      </c>
      <c r="N4609" s="383" t="s">
        <v>620</v>
      </c>
      <c r="O4609" s="383" t="s">
        <v>230</v>
      </c>
    </row>
    <row r="4610" spans="1:15">
      <c r="A4610" s="385">
        <v>42006</v>
      </c>
      <c r="B4610" s="383" t="s">
        <v>21</v>
      </c>
      <c r="C4610" s="383" t="s">
        <v>12</v>
      </c>
      <c r="D4610" s="383" t="s">
        <v>22</v>
      </c>
      <c r="E4610" s="383" t="s">
        <v>658</v>
      </c>
      <c r="F4610" s="383" t="s">
        <v>10</v>
      </c>
      <c r="G4610" s="384">
        <v>51273</v>
      </c>
      <c r="H4610" s="383" t="s">
        <v>733</v>
      </c>
      <c r="I4610" s="383" t="s">
        <v>735</v>
      </c>
      <c r="J4610" s="383" t="s">
        <v>617</v>
      </c>
      <c r="K4610" s="383" t="s">
        <v>618</v>
      </c>
      <c r="L4610" s="384">
        <v>6319</v>
      </c>
      <c r="M4610" s="383" t="s">
        <v>627</v>
      </c>
      <c r="N4610" s="383" t="s">
        <v>620</v>
      </c>
      <c r="O4610" s="383" t="s">
        <v>230</v>
      </c>
    </row>
    <row r="4611" spans="1:15">
      <c r="A4611" s="385">
        <v>42007</v>
      </c>
      <c r="B4611" s="383" t="s">
        <v>21</v>
      </c>
      <c r="C4611" s="383" t="s">
        <v>12</v>
      </c>
      <c r="D4611" s="383" t="s">
        <v>22</v>
      </c>
      <c r="E4611" s="383" t="s">
        <v>658</v>
      </c>
      <c r="F4611" s="383" t="s">
        <v>10</v>
      </c>
      <c r="G4611" s="384">
        <v>51273</v>
      </c>
      <c r="H4611" s="383" t="s">
        <v>733</v>
      </c>
      <c r="I4611" s="383" t="s">
        <v>735</v>
      </c>
      <c r="J4611" s="383" t="s">
        <v>617</v>
      </c>
      <c r="K4611" s="383" t="s">
        <v>618</v>
      </c>
      <c r="L4611" s="384">
        <v>8221</v>
      </c>
      <c r="M4611" s="383" t="s">
        <v>627</v>
      </c>
      <c r="N4611" s="383" t="s">
        <v>620</v>
      </c>
      <c r="O4611" s="383" t="s">
        <v>230</v>
      </c>
    </row>
    <row r="4612" spans="1:15">
      <c r="A4612" s="385">
        <v>42008</v>
      </c>
      <c r="B4612" s="383" t="s">
        <v>21</v>
      </c>
      <c r="C4612" s="383" t="s">
        <v>12</v>
      </c>
      <c r="D4612" s="383" t="s">
        <v>22</v>
      </c>
      <c r="E4612" s="383" t="s">
        <v>658</v>
      </c>
      <c r="F4612" s="383" t="s">
        <v>10</v>
      </c>
      <c r="G4612" s="384">
        <v>51273</v>
      </c>
      <c r="H4612" s="383" t="s">
        <v>733</v>
      </c>
      <c r="I4612" s="383" t="s">
        <v>735</v>
      </c>
      <c r="J4612" s="383" t="s">
        <v>617</v>
      </c>
      <c r="K4612" s="383" t="s">
        <v>618</v>
      </c>
      <c r="L4612" s="384">
        <v>8501</v>
      </c>
      <c r="M4612" s="383" t="s">
        <v>627</v>
      </c>
      <c r="N4612" s="383" t="s">
        <v>620</v>
      </c>
      <c r="O4612" s="383" t="s">
        <v>230</v>
      </c>
    </row>
    <row r="4613" spans="1:15">
      <c r="A4613" s="385">
        <v>42009</v>
      </c>
      <c r="B4613" s="383" t="s">
        <v>646</v>
      </c>
      <c r="C4613" s="383" t="s">
        <v>8</v>
      </c>
      <c r="D4613" s="383" t="s">
        <v>32</v>
      </c>
      <c r="E4613" s="383" t="s">
        <v>647</v>
      </c>
      <c r="F4613" s="383" t="s">
        <v>10</v>
      </c>
      <c r="G4613" s="384">
        <v>32038</v>
      </c>
      <c r="H4613" s="383" t="s">
        <v>747</v>
      </c>
      <c r="I4613" s="383" t="s">
        <v>786</v>
      </c>
      <c r="J4613" s="383" t="s">
        <v>617</v>
      </c>
      <c r="K4613" s="383" t="s">
        <v>618</v>
      </c>
      <c r="L4613" s="384">
        <v>9088</v>
      </c>
      <c r="M4613" s="383" t="s">
        <v>627</v>
      </c>
      <c r="N4613" s="383" t="s">
        <v>620</v>
      </c>
      <c r="O4613" s="383" t="s">
        <v>230</v>
      </c>
    </row>
    <row r="4614" spans="1:15">
      <c r="A4614" s="385">
        <v>42010</v>
      </c>
      <c r="B4614" s="383" t="s">
        <v>21</v>
      </c>
      <c r="C4614" s="383" t="s">
        <v>12</v>
      </c>
      <c r="D4614" s="383" t="s">
        <v>22</v>
      </c>
      <c r="E4614" s="383" t="s">
        <v>658</v>
      </c>
      <c r="F4614" s="383" t="s">
        <v>10</v>
      </c>
      <c r="G4614" s="384">
        <v>2500</v>
      </c>
      <c r="H4614" s="383" t="s">
        <v>751</v>
      </c>
      <c r="I4614" s="383" t="s">
        <v>790</v>
      </c>
      <c r="J4614" s="383" t="s">
        <v>617</v>
      </c>
      <c r="K4614" s="383" t="s">
        <v>618</v>
      </c>
      <c r="L4614" s="384">
        <v>9280</v>
      </c>
      <c r="M4614" s="383" t="s">
        <v>629</v>
      </c>
      <c r="N4614" s="383" t="s">
        <v>620</v>
      </c>
      <c r="O4614" s="383" t="s">
        <v>230</v>
      </c>
    </row>
    <row r="4615" spans="1:15">
      <c r="A4615" s="385">
        <v>42011</v>
      </c>
      <c r="B4615" s="383" t="s">
        <v>21</v>
      </c>
      <c r="C4615" s="383" t="s">
        <v>12</v>
      </c>
      <c r="D4615" s="383" t="s">
        <v>22</v>
      </c>
      <c r="E4615" s="383" t="s">
        <v>658</v>
      </c>
      <c r="F4615" s="383" t="s">
        <v>10</v>
      </c>
      <c r="G4615" s="384">
        <v>37428</v>
      </c>
      <c r="H4615" s="383" t="s">
        <v>733</v>
      </c>
      <c r="I4615" s="383" t="s">
        <v>735</v>
      </c>
      <c r="J4615" s="383" t="s">
        <v>617</v>
      </c>
      <c r="K4615" s="383" t="s">
        <v>618</v>
      </c>
      <c r="L4615" s="384">
        <v>9280</v>
      </c>
      <c r="M4615" s="383" t="s">
        <v>629</v>
      </c>
      <c r="N4615" s="383" t="s">
        <v>620</v>
      </c>
      <c r="O4615" s="383" t="s">
        <v>230</v>
      </c>
    </row>
    <row r="4616" spans="1:15">
      <c r="A4616" s="385">
        <v>42012</v>
      </c>
      <c r="B4616" s="383" t="s">
        <v>754</v>
      </c>
      <c r="C4616" s="383" t="s">
        <v>8</v>
      </c>
      <c r="D4616" s="383" t="s">
        <v>755</v>
      </c>
      <c r="E4616" s="383" t="s">
        <v>756</v>
      </c>
      <c r="F4616" s="383" t="s">
        <v>10</v>
      </c>
      <c r="G4616" s="384">
        <v>460</v>
      </c>
      <c r="H4616" s="383" t="s">
        <v>757</v>
      </c>
      <c r="I4616" s="383" t="s">
        <v>758</v>
      </c>
      <c r="J4616" s="383" t="s">
        <v>617</v>
      </c>
      <c r="K4616" s="383" t="s">
        <v>618</v>
      </c>
      <c r="L4616" s="384">
        <v>9280</v>
      </c>
      <c r="M4616" s="383" t="s">
        <v>630</v>
      </c>
      <c r="N4616" s="383" t="s">
        <v>620</v>
      </c>
      <c r="O4616" s="383" t="s">
        <v>230</v>
      </c>
    </row>
    <row r="4617" spans="1:15">
      <c r="A4617" s="385">
        <v>42013</v>
      </c>
      <c r="B4617" s="383" t="s">
        <v>754</v>
      </c>
      <c r="C4617" s="383" t="s">
        <v>8</v>
      </c>
      <c r="D4617" s="383" t="s">
        <v>755</v>
      </c>
      <c r="E4617" s="383" t="s">
        <v>756</v>
      </c>
      <c r="F4617" s="383" t="s">
        <v>10</v>
      </c>
      <c r="G4617" s="384">
        <v>460</v>
      </c>
      <c r="H4617" s="383" t="s">
        <v>757</v>
      </c>
      <c r="I4617" s="383" t="s">
        <v>758</v>
      </c>
      <c r="J4617" s="383" t="s">
        <v>617</v>
      </c>
      <c r="K4617" s="383" t="s">
        <v>618</v>
      </c>
      <c r="L4617" s="384">
        <v>9280</v>
      </c>
      <c r="M4617" s="383" t="s">
        <v>630</v>
      </c>
      <c r="N4617" s="383" t="s">
        <v>620</v>
      </c>
      <c r="O4617" s="383" t="s">
        <v>230</v>
      </c>
    </row>
    <row r="4618" spans="1:15">
      <c r="A4618" s="385">
        <v>42014</v>
      </c>
      <c r="B4618" s="383" t="s">
        <v>11</v>
      </c>
      <c r="C4618" s="383" t="s">
        <v>12</v>
      </c>
      <c r="D4618" s="383" t="s">
        <v>13</v>
      </c>
      <c r="E4618" s="383" t="s">
        <v>678</v>
      </c>
      <c r="F4618" s="383" t="s">
        <v>10</v>
      </c>
      <c r="G4618" s="384">
        <v>247</v>
      </c>
      <c r="H4618" s="383" t="s">
        <v>730</v>
      </c>
      <c r="I4618" s="383" t="s">
        <v>731</v>
      </c>
      <c r="J4618" s="383" t="s">
        <v>617</v>
      </c>
      <c r="K4618" s="383" t="s">
        <v>618</v>
      </c>
      <c r="L4618" s="384">
        <v>9280</v>
      </c>
      <c r="M4618" s="383" t="s">
        <v>630</v>
      </c>
      <c r="N4618" s="383" t="s">
        <v>620</v>
      </c>
      <c r="O4618" s="383" t="s">
        <v>230</v>
      </c>
    </row>
    <row r="4619" spans="1:15">
      <c r="A4619" s="385">
        <v>42015</v>
      </c>
      <c r="B4619" s="383" t="s">
        <v>11</v>
      </c>
      <c r="C4619" s="383" t="s">
        <v>12</v>
      </c>
      <c r="D4619" s="383" t="s">
        <v>13</v>
      </c>
      <c r="E4619" s="383" t="s">
        <v>678</v>
      </c>
      <c r="F4619" s="383" t="s">
        <v>10</v>
      </c>
      <c r="G4619" s="384">
        <v>247</v>
      </c>
      <c r="H4619" s="383" t="s">
        <v>730</v>
      </c>
      <c r="I4619" s="383" t="s">
        <v>731</v>
      </c>
      <c r="J4619" s="383" t="s">
        <v>617</v>
      </c>
      <c r="K4619" s="383" t="s">
        <v>618</v>
      </c>
      <c r="L4619" s="384">
        <v>9280</v>
      </c>
      <c r="M4619" s="383" t="s">
        <v>630</v>
      </c>
      <c r="N4619" s="383" t="s">
        <v>620</v>
      </c>
      <c r="O4619" s="383" t="s">
        <v>230</v>
      </c>
    </row>
    <row r="4620" spans="1:15">
      <c r="A4620" s="385">
        <v>42016</v>
      </c>
      <c r="B4620" s="383" t="s">
        <v>11</v>
      </c>
      <c r="C4620" s="383" t="s">
        <v>12</v>
      </c>
      <c r="D4620" s="383" t="s">
        <v>13</v>
      </c>
      <c r="E4620" s="383" t="s">
        <v>678</v>
      </c>
      <c r="F4620" s="383" t="s">
        <v>10</v>
      </c>
      <c r="G4620" s="384">
        <v>247</v>
      </c>
      <c r="H4620" s="383" t="s">
        <v>730</v>
      </c>
      <c r="I4620" s="383" t="s">
        <v>731</v>
      </c>
      <c r="J4620" s="383" t="s">
        <v>617</v>
      </c>
      <c r="K4620" s="383" t="s">
        <v>618</v>
      </c>
      <c r="L4620" s="384">
        <v>9280</v>
      </c>
      <c r="M4620" s="383" t="s">
        <v>630</v>
      </c>
      <c r="N4620" s="383" t="s">
        <v>620</v>
      </c>
      <c r="O4620" s="383" t="s">
        <v>230</v>
      </c>
    </row>
    <row r="4621" spans="1:15">
      <c r="A4621" s="385">
        <v>42018</v>
      </c>
      <c r="B4621" s="383" t="s">
        <v>11</v>
      </c>
      <c r="C4621" s="383" t="s">
        <v>12</v>
      </c>
      <c r="D4621" s="383" t="s">
        <v>13</v>
      </c>
      <c r="E4621" s="383" t="s">
        <v>678</v>
      </c>
      <c r="F4621" s="383" t="s">
        <v>10</v>
      </c>
      <c r="G4621" s="384">
        <v>247</v>
      </c>
      <c r="H4621" s="383" t="s">
        <v>730</v>
      </c>
      <c r="I4621" s="383" t="s">
        <v>731</v>
      </c>
      <c r="J4621" s="383" t="s">
        <v>617</v>
      </c>
      <c r="K4621" s="383" t="s">
        <v>618</v>
      </c>
      <c r="L4621" s="384">
        <v>9804</v>
      </c>
      <c r="M4621" s="383" t="s">
        <v>631</v>
      </c>
      <c r="N4621" s="383" t="s">
        <v>620</v>
      </c>
      <c r="O4621" s="383" t="s">
        <v>230</v>
      </c>
    </row>
    <row r="4622" spans="1:15">
      <c r="A4622" s="385">
        <v>42020</v>
      </c>
      <c r="B4622" s="383" t="s">
        <v>739</v>
      </c>
      <c r="C4622" s="383" t="s">
        <v>8</v>
      </c>
      <c r="D4622" s="383" t="s">
        <v>36</v>
      </c>
      <c r="E4622" s="383" t="s">
        <v>740</v>
      </c>
      <c r="F4622" s="383" t="s">
        <v>10</v>
      </c>
      <c r="G4622" s="384">
        <v>8609</v>
      </c>
      <c r="H4622" s="383" t="s">
        <v>741</v>
      </c>
      <c r="I4622" s="383" t="s">
        <v>742</v>
      </c>
      <c r="J4622" s="383" t="s">
        <v>617</v>
      </c>
      <c r="K4622" s="383" t="s">
        <v>618</v>
      </c>
      <c r="L4622" s="384">
        <v>12650</v>
      </c>
      <c r="M4622" s="383" t="s">
        <v>631</v>
      </c>
      <c r="N4622" s="383" t="s">
        <v>620</v>
      </c>
      <c r="O4622" s="383" t="s">
        <v>230</v>
      </c>
    </row>
    <row r="4623" spans="1:15">
      <c r="A4623" s="385">
        <v>42021</v>
      </c>
      <c r="B4623" s="383" t="s">
        <v>11</v>
      </c>
      <c r="C4623" s="383" t="s">
        <v>12</v>
      </c>
      <c r="D4623" s="383" t="s">
        <v>13</v>
      </c>
      <c r="E4623" s="383" t="s">
        <v>678</v>
      </c>
      <c r="F4623" s="383" t="s">
        <v>10</v>
      </c>
      <c r="G4623" s="384">
        <v>110</v>
      </c>
      <c r="H4623" s="383" t="s">
        <v>726</v>
      </c>
      <c r="I4623" s="383" t="s">
        <v>727</v>
      </c>
      <c r="J4623" s="383" t="s">
        <v>617</v>
      </c>
      <c r="K4623" s="383" t="s">
        <v>618</v>
      </c>
      <c r="L4623" s="384">
        <v>12650</v>
      </c>
      <c r="M4623" s="383" t="s">
        <v>632</v>
      </c>
      <c r="N4623" s="383" t="s">
        <v>620</v>
      </c>
      <c r="O4623" s="383" t="s">
        <v>230</v>
      </c>
    </row>
    <row r="4624" spans="1:15">
      <c r="A4624" s="385">
        <v>42022</v>
      </c>
      <c r="B4624" s="383" t="s">
        <v>11</v>
      </c>
      <c r="C4624" s="383" t="s">
        <v>12</v>
      </c>
      <c r="D4624" s="383" t="s">
        <v>13</v>
      </c>
      <c r="E4624" s="383" t="s">
        <v>678</v>
      </c>
      <c r="F4624" s="383" t="s">
        <v>10</v>
      </c>
      <c r="G4624" s="384">
        <v>110</v>
      </c>
      <c r="H4624" s="383" t="s">
        <v>726</v>
      </c>
      <c r="I4624" s="383" t="s">
        <v>727</v>
      </c>
      <c r="J4624" s="383" t="s">
        <v>617</v>
      </c>
      <c r="K4624" s="383" t="s">
        <v>618</v>
      </c>
      <c r="L4624" s="384">
        <v>12650</v>
      </c>
      <c r="M4624" s="383" t="s">
        <v>632</v>
      </c>
      <c r="N4624" s="383" t="s">
        <v>620</v>
      </c>
      <c r="O4624" s="383" t="s">
        <v>230</v>
      </c>
    </row>
    <row r="4625" spans="1:15">
      <c r="A4625" s="385">
        <v>42023</v>
      </c>
      <c r="B4625" s="383" t="s">
        <v>11</v>
      </c>
      <c r="C4625" s="383" t="s">
        <v>12</v>
      </c>
      <c r="D4625" s="383" t="s">
        <v>13</v>
      </c>
      <c r="E4625" s="383" t="s">
        <v>678</v>
      </c>
      <c r="F4625" s="383" t="s">
        <v>10</v>
      </c>
      <c r="G4625" s="384">
        <v>110</v>
      </c>
      <c r="H4625" s="383" t="s">
        <v>726</v>
      </c>
      <c r="I4625" s="383" t="s">
        <v>727</v>
      </c>
      <c r="J4625" s="383" t="s">
        <v>617</v>
      </c>
      <c r="K4625" s="383" t="s">
        <v>618</v>
      </c>
      <c r="L4625" s="384">
        <v>12650</v>
      </c>
      <c r="M4625" s="383" t="s">
        <v>632</v>
      </c>
      <c r="N4625" s="383" t="s">
        <v>620</v>
      </c>
      <c r="O4625" s="383" t="s">
        <v>230</v>
      </c>
    </row>
    <row r="4626" spans="1:15">
      <c r="A4626" s="385">
        <v>42024</v>
      </c>
      <c r="B4626" s="383" t="s">
        <v>11</v>
      </c>
      <c r="C4626" s="383" t="s">
        <v>12</v>
      </c>
      <c r="D4626" s="383" t="s">
        <v>13</v>
      </c>
      <c r="E4626" s="383" t="s">
        <v>678</v>
      </c>
      <c r="F4626" s="383" t="s">
        <v>10</v>
      </c>
      <c r="G4626" s="384">
        <v>110</v>
      </c>
      <c r="H4626" s="383" t="s">
        <v>726</v>
      </c>
      <c r="I4626" s="383" t="s">
        <v>727</v>
      </c>
      <c r="J4626" s="383" t="s">
        <v>617</v>
      </c>
      <c r="K4626" s="383" t="s">
        <v>618</v>
      </c>
      <c r="L4626" s="384">
        <v>12775</v>
      </c>
      <c r="M4626" s="383" t="s">
        <v>633</v>
      </c>
      <c r="N4626" s="383" t="s">
        <v>620</v>
      </c>
      <c r="O4626" s="383" t="s">
        <v>230</v>
      </c>
    </row>
    <row r="4627" spans="1:15">
      <c r="A4627" s="385">
        <v>42025</v>
      </c>
      <c r="B4627" s="383" t="s">
        <v>11</v>
      </c>
      <c r="C4627" s="383" t="s">
        <v>12</v>
      </c>
      <c r="D4627" s="383" t="s">
        <v>13</v>
      </c>
      <c r="E4627" s="383" t="s">
        <v>678</v>
      </c>
      <c r="F4627" s="383" t="s">
        <v>10</v>
      </c>
      <c r="G4627" s="384">
        <v>110</v>
      </c>
      <c r="H4627" s="383" t="s">
        <v>726</v>
      </c>
      <c r="I4627" s="383" t="s">
        <v>727</v>
      </c>
      <c r="J4627" s="383" t="s">
        <v>617</v>
      </c>
      <c r="K4627" s="383" t="s">
        <v>618</v>
      </c>
      <c r="L4627" s="384">
        <v>14695</v>
      </c>
      <c r="M4627" s="383" t="s">
        <v>633</v>
      </c>
      <c r="N4627" s="383" t="s">
        <v>620</v>
      </c>
      <c r="O4627" s="383" t="s">
        <v>230</v>
      </c>
    </row>
    <row r="4628" spans="1:15">
      <c r="A4628" s="385">
        <v>42026</v>
      </c>
      <c r="B4628" s="383" t="s">
        <v>11</v>
      </c>
      <c r="C4628" s="383" t="s">
        <v>12</v>
      </c>
      <c r="D4628" s="383" t="s">
        <v>13</v>
      </c>
      <c r="E4628" s="383" t="s">
        <v>678</v>
      </c>
      <c r="F4628" s="383" t="s">
        <v>10</v>
      </c>
      <c r="G4628" s="384">
        <v>110</v>
      </c>
      <c r="H4628" s="383" t="s">
        <v>726</v>
      </c>
      <c r="I4628" s="383" t="s">
        <v>727</v>
      </c>
      <c r="J4628" s="383" t="s">
        <v>617</v>
      </c>
      <c r="K4628" s="383" t="s">
        <v>618</v>
      </c>
      <c r="L4628" s="384">
        <v>15922</v>
      </c>
      <c r="M4628" s="383" t="s">
        <v>633</v>
      </c>
      <c r="N4628" s="383" t="s">
        <v>620</v>
      </c>
      <c r="O4628" s="383" t="s">
        <v>230</v>
      </c>
    </row>
    <row r="4629" spans="1:15">
      <c r="A4629" s="385">
        <v>42027</v>
      </c>
      <c r="B4629" s="383" t="s">
        <v>11</v>
      </c>
      <c r="C4629" s="383" t="s">
        <v>12</v>
      </c>
      <c r="D4629" s="383" t="s">
        <v>13</v>
      </c>
      <c r="E4629" s="383" t="s">
        <v>678</v>
      </c>
      <c r="F4629" s="383" t="s">
        <v>10</v>
      </c>
      <c r="G4629" s="384">
        <v>110</v>
      </c>
      <c r="H4629" s="383" t="s">
        <v>726</v>
      </c>
      <c r="I4629" s="383" t="s">
        <v>727</v>
      </c>
      <c r="J4629" s="383" t="s">
        <v>617</v>
      </c>
      <c r="K4629" s="383" t="s">
        <v>618</v>
      </c>
      <c r="L4629" s="384">
        <v>17245</v>
      </c>
      <c r="M4629" s="383" t="s">
        <v>633</v>
      </c>
      <c r="N4629" s="383" t="s">
        <v>620</v>
      </c>
      <c r="O4629" s="383" t="s">
        <v>230</v>
      </c>
    </row>
    <row r="4630" spans="1:15">
      <c r="A4630" s="385">
        <v>42028</v>
      </c>
      <c r="B4630" s="383" t="s">
        <v>11</v>
      </c>
      <c r="C4630" s="383" t="s">
        <v>12</v>
      </c>
      <c r="D4630" s="383" t="s">
        <v>13</v>
      </c>
      <c r="E4630" s="383" t="s">
        <v>678</v>
      </c>
      <c r="F4630" s="383" t="s">
        <v>10</v>
      </c>
      <c r="G4630" s="384">
        <v>110</v>
      </c>
      <c r="H4630" s="383" t="s">
        <v>726</v>
      </c>
      <c r="I4630" s="383" t="s">
        <v>727</v>
      </c>
      <c r="J4630" s="383" t="s">
        <v>617</v>
      </c>
      <c r="K4630" s="383" t="s">
        <v>618</v>
      </c>
      <c r="L4630" s="384">
        <v>18650</v>
      </c>
      <c r="M4630" s="383" t="s">
        <v>633</v>
      </c>
      <c r="N4630" s="383" t="s">
        <v>620</v>
      </c>
      <c r="O4630" s="383" t="s">
        <v>230</v>
      </c>
    </row>
    <row r="4631" spans="1:15">
      <c r="A4631" s="385">
        <v>42029</v>
      </c>
      <c r="B4631" s="383" t="s">
        <v>11</v>
      </c>
      <c r="C4631" s="383" t="s">
        <v>12</v>
      </c>
      <c r="D4631" s="383" t="s">
        <v>13</v>
      </c>
      <c r="E4631" s="383" t="s">
        <v>678</v>
      </c>
      <c r="F4631" s="383" t="s">
        <v>10</v>
      </c>
      <c r="G4631" s="384">
        <v>110</v>
      </c>
      <c r="H4631" s="383" t="s">
        <v>726</v>
      </c>
      <c r="I4631" s="383" t="s">
        <v>727</v>
      </c>
      <c r="J4631" s="383" t="s">
        <v>617</v>
      </c>
      <c r="K4631" s="383" t="s">
        <v>618</v>
      </c>
      <c r="L4631" s="384">
        <v>18650</v>
      </c>
      <c r="M4631" s="383" t="s">
        <v>633</v>
      </c>
      <c r="N4631" s="383" t="s">
        <v>620</v>
      </c>
      <c r="O4631" s="383" t="s">
        <v>230</v>
      </c>
    </row>
    <row r="4632" spans="1:15">
      <c r="A4632" s="385">
        <v>42030</v>
      </c>
      <c r="B4632" s="383" t="s">
        <v>11</v>
      </c>
      <c r="C4632" s="383" t="s">
        <v>12</v>
      </c>
      <c r="D4632" s="383" t="s">
        <v>13</v>
      </c>
      <c r="E4632" s="383" t="s">
        <v>678</v>
      </c>
      <c r="F4632" s="383" t="s">
        <v>10</v>
      </c>
      <c r="G4632" s="384">
        <v>110</v>
      </c>
      <c r="H4632" s="383" t="s">
        <v>726</v>
      </c>
      <c r="I4632" s="383" t="s">
        <v>727</v>
      </c>
      <c r="J4632" s="383" t="s">
        <v>617</v>
      </c>
      <c r="K4632" s="383" t="s">
        <v>618</v>
      </c>
      <c r="L4632" s="384">
        <v>18650</v>
      </c>
      <c r="M4632" s="383" t="s">
        <v>634</v>
      </c>
      <c r="N4632" s="383" t="s">
        <v>620</v>
      </c>
      <c r="O4632" s="383" t="s">
        <v>230</v>
      </c>
    </row>
    <row r="4633" spans="1:15">
      <c r="A4633" s="385">
        <v>42031</v>
      </c>
      <c r="B4633" s="383" t="s">
        <v>11</v>
      </c>
      <c r="C4633" s="383" t="s">
        <v>12</v>
      </c>
      <c r="D4633" s="383" t="s">
        <v>13</v>
      </c>
      <c r="E4633" s="383" t="s">
        <v>678</v>
      </c>
      <c r="F4633" s="383" t="s">
        <v>10</v>
      </c>
      <c r="G4633" s="384">
        <v>110</v>
      </c>
      <c r="H4633" s="383" t="s">
        <v>726</v>
      </c>
      <c r="I4633" s="383" t="s">
        <v>727</v>
      </c>
      <c r="J4633" s="383" t="s">
        <v>617</v>
      </c>
      <c r="K4633" s="383" t="s">
        <v>618</v>
      </c>
      <c r="L4633" s="384">
        <v>18650</v>
      </c>
      <c r="M4633" s="383" t="s">
        <v>634</v>
      </c>
      <c r="N4633" s="383" t="s">
        <v>620</v>
      </c>
      <c r="O4633" s="383" t="s">
        <v>230</v>
      </c>
    </row>
    <row r="4634" spans="1:15">
      <c r="A4634" s="385">
        <v>42032</v>
      </c>
      <c r="B4634" s="383" t="s">
        <v>11</v>
      </c>
      <c r="C4634" s="383" t="s">
        <v>12</v>
      </c>
      <c r="D4634" s="383" t="s">
        <v>13</v>
      </c>
      <c r="E4634" s="383" t="s">
        <v>678</v>
      </c>
      <c r="F4634" s="383" t="s">
        <v>10</v>
      </c>
      <c r="G4634" s="384">
        <v>110</v>
      </c>
      <c r="H4634" s="383" t="s">
        <v>726</v>
      </c>
      <c r="I4634" s="383" t="s">
        <v>727</v>
      </c>
      <c r="J4634" s="383" t="s">
        <v>617</v>
      </c>
      <c r="K4634" s="383" t="s">
        <v>618</v>
      </c>
      <c r="L4634" s="384">
        <v>18650</v>
      </c>
      <c r="M4634" s="383" t="s">
        <v>634</v>
      </c>
      <c r="N4634" s="383" t="s">
        <v>620</v>
      </c>
      <c r="O4634" s="383" t="s">
        <v>230</v>
      </c>
    </row>
    <row r="4635" spans="1:15">
      <c r="A4635" s="385">
        <v>42033</v>
      </c>
      <c r="B4635" s="383" t="s">
        <v>11</v>
      </c>
      <c r="C4635" s="383" t="s">
        <v>12</v>
      </c>
      <c r="D4635" s="383" t="s">
        <v>13</v>
      </c>
      <c r="E4635" s="383" t="s">
        <v>678</v>
      </c>
      <c r="F4635" s="383" t="s">
        <v>10</v>
      </c>
      <c r="G4635" s="384">
        <v>110</v>
      </c>
      <c r="H4635" s="383" t="s">
        <v>726</v>
      </c>
      <c r="I4635" s="383" t="s">
        <v>727</v>
      </c>
      <c r="J4635" s="383" t="s">
        <v>617</v>
      </c>
      <c r="K4635" s="383" t="s">
        <v>618</v>
      </c>
      <c r="L4635" s="384">
        <v>18650</v>
      </c>
      <c r="M4635" s="383" t="s">
        <v>634</v>
      </c>
      <c r="N4635" s="383" t="s">
        <v>620</v>
      </c>
      <c r="O4635" s="383" t="s">
        <v>230</v>
      </c>
    </row>
    <row r="4636" spans="1:15">
      <c r="A4636" s="385">
        <v>42034</v>
      </c>
      <c r="B4636" s="383" t="s">
        <v>663</v>
      </c>
      <c r="C4636" s="383" t="s">
        <v>664</v>
      </c>
      <c r="D4636" s="383" t="s">
        <v>22</v>
      </c>
      <c r="E4636" s="383" t="s">
        <v>665</v>
      </c>
      <c r="F4636" s="383" t="s">
        <v>10</v>
      </c>
      <c r="G4636" s="384">
        <v>2800</v>
      </c>
      <c r="H4636" s="383" t="s">
        <v>704</v>
      </c>
      <c r="I4636" s="383" t="s">
        <v>722</v>
      </c>
      <c r="J4636" s="383" t="s">
        <v>617</v>
      </c>
      <c r="K4636" s="383" t="s">
        <v>618</v>
      </c>
      <c r="L4636" s="384">
        <v>18650</v>
      </c>
      <c r="M4636" s="383" t="s">
        <v>634</v>
      </c>
      <c r="N4636" s="383" t="s">
        <v>620</v>
      </c>
      <c r="O4636" s="383" t="s">
        <v>230</v>
      </c>
    </row>
    <row r="4637" spans="1:15">
      <c r="A4637" s="385">
        <v>42035</v>
      </c>
      <c r="B4637" s="383" t="s">
        <v>11</v>
      </c>
      <c r="C4637" s="383" t="s">
        <v>12</v>
      </c>
      <c r="D4637" s="383" t="s">
        <v>13</v>
      </c>
      <c r="E4637" s="383" t="s">
        <v>678</v>
      </c>
      <c r="F4637" s="383" t="s">
        <v>10</v>
      </c>
      <c r="G4637" s="384">
        <v>110</v>
      </c>
      <c r="H4637" s="383" t="s">
        <v>726</v>
      </c>
      <c r="I4637" s="383" t="s">
        <v>727</v>
      </c>
      <c r="J4637" s="383" t="s">
        <v>617</v>
      </c>
      <c r="K4637" s="383" t="s">
        <v>618</v>
      </c>
      <c r="L4637" s="384">
        <v>18650</v>
      </c>
      <c r="M4637" s="383" t="s">
        <v>634</v>
      </c>
      <c r="N4637" s="383" t="s">
        <v>620</v>
      </c>
      <c r="O4637" s="383" t="s">
        <v>230</v>
      </c>
    </row>
    <row r="4638" spans="1:15">
      <c r="A4638" s="385">
        <v>42036</v>
      </c>
      <c r="B4638" s="383" t="s">
        <v>11</v>
      </c>
      <c r="C4638" s="383" t="s">
        <v>12</v>
      </c>
      <c r="D4638" s="383" t="s">
        <v>13</v>
      </c>
      <c r="E4638" s="383" t="s">
        <v>678</v>
      </c>
      <c r="F4638" s="383" t="s">
        <v>10</v>
      </c>
      <c r="G4638" s="384">
        <v>110</v>
      </c>
      <c r="H4638" s="383" t="s">
        <v>726</v>
      </c>
      <c r="I4638" s="383" t="s">
        <v>727</v>
      </c>
      <c r="J4638" s="383" t="s">
        <v>617</v>
      </c>
      <c r="K4638" s="383" t="s">
        <v>618</v>
      </c>
      <c r="L4638" s="384">
        <v>18660</v>
      </c>
      <c r="M4638" s="383" t="s">
        <v>634</v>
      </c>
      <c r="N4638" s="383" t="s">
        <v>620</v>
      </c>
      <c r="O4638" s="383" t="s">
        <v>230</v>
      </c>
    </row>
    <row r="4639" spans="1:15">
      <c r="A4639" s="385">
        <v>42037</v>
      </c>
      <c r="B4639" s="383" t="s">
        <v>11</v>
      </c>
      <c r="C4639" s="383" t="s">
        <v>12</v>
      </c>
      <c r="D4639" s="383" t="s">
        <v>13</v>
      </c>
      <c r="E4639" s="383" t="s">
        <v>678</v>
      </c>
      <c r="F4639" s="383" t="s">
        <v>10</v>
      </c>
      <c r="G4639" s="384">
        <v>110</v>
      </c>
      <c r="H4639" s="383" t="s">
        <v>726</v>
      </c>
      <c r="I4639" s="383" t="s">
        <v>727</v>
      </c>
      <c r="J4639" s="383" t="s">
        <v>617</v>
      </c>
      <c r="K4639" s="383" t="s">
        <v>618</v>
      </c>
      <c r="L4639" s="384">
        <v>18660</v>
      </c>
      <c r="M4639" s="383" t="s">
        <v>634</v>
      </c>
      <c r="N4639" s="383" t="s">
        <v>620</v>
      </c>
      <c r="O4639" s="383" t="s">
        <v>230</v>
      </c>
    </row>
    <row r="4640" spans="1:15">
      <c r="A4640" s="385">
        <v>42038</v>
      </c>
      <c r="B4640" s="383" t="s">
        <v>754</v>
      </c>
      <c r="C4640" s="383" t="s">
        <v>8</v>
      </c>
      <c r="D4640" s="383" t="s">
        <v>755</v>
      </c>
      <c r="E4640" s="383" t="s">
        <v>756</v>
      </c>
      <c r="F4640" s="383" t="s">
        <v>10</v>
      </c>
      <c r="G4640" s="384">
        <v>460</v>
      </c>
      <c r="H4640" s="383" t="s">
        <v>757</v>
      </c>
      <c r="I4640" s="383" t="s">
        <v>758</v>
      </c>
      <c r="J4640" s="383" t="s">
        <v>617</v>
      </c>
      <c r="K4640" s="383" t="s">
        <v>618</v>
      </c>
      <c r="L4640" s="384">
        <v>18660</v>
      </c>
      <c r="M4640" s="383" t="s">
        <v>634</v>
      </c>
      <c r="N4640" s="383" t="s">
        <v>620</v>
      </c>
      <c r="O4640" s="383" t="s">
        <v>230</v>
      </c>
    </row>
    <row r="4641" spans="1:15">
      <c r="A4641" s="385">
        <v>42039</v>
      </c>
      <c r="B4641" s="383" t="s">
        <v>11</v>
      </c>
      <c r="C4641" s="383" t="s">
        <v>12</v>
      </c>
      <c r="D4641" s="383" t="s">
        <v>13</v>
      </c>
      <c r="E4641" s="383" t="s">
        <v>678</v>
      </c>
      <c r="F4641" s="383" t="s">
        <v>10</v>
      </c>
      <c r="G4641" s="384">
        <v>110</v>
      </c>
      <c r="H4641" s="383" t="s">
        <v>726</v>
      </c>
      <c r="I4641" s="383" t="s">
        <v>727</v>
      </c>
      <c r="J4641" s="383" t="s">
        <v>617</v>
      </c>
      <c r="K4641" s="383" t="s">
        <v>618</v>
      </c>
      <c r="L4641" s="384">
        <v>18660</v>
      </c>
      <c r="M4641" s="383" t="s">
        <v>634</v>
      </c>
      <c r="N4641" s="383" t="s">
        <v>620</v>
      </c>
      <c r="O4641" s="383" t="s">
        <v>230</v>
      </c>
    </row>
    <row r="4642" spans="1:15">
      <c r="A4642" s="385">
        <v>42040</v>
      </c>
      <c r="B4642" s="383" t="s">
        <v>11</v>
      </c>
      <c r="C4642" s="383" t="s">
        <v>12</v>
      </c>
      <c r="D4642" s="383" t="s">
        <v>13</v>
      </c>
      <c r="E4642" s="383" t="s">
        <v>678</v>
      </c>
      <c r="F4642" s="383" t="s">
        <v>10</v>
      </c>
      <c r="G4642" s="384">
        <v>110</v>
      </c>
      <c r="H4642" s="383" t="s">
        <v>726</v>
      </c>
      <c r="I4642" s="383" t="s">
        <v>727</v>
      </c>
      <c r="J4642" s="383" t="s">
        <v>617</v>
      </c>
      <c r="K4642" s="383" t="s">
        <v>618</v>
      </c>
      <c r="L4642" s="384">
        <v>18761</v>
      </c>
      <c r="M4642" s="383" t="s">
        <v>635</v>
      </c>
      <c r="N4642" s="383" t="s">
        <v>620</v>
      </c>
      <c r="O4642" s="383" t="s">
        <v>230</v>
      </c>
    </row>
    <row r="4643" spans="1:15">
      <c r="A4643" s="385">
        <v>42041</v>
      </c>
      <c r="B4643" s="383" t="s">
        <v>11</v>
      </c>
      <c r="C4643" s="383" t="s">
        <v>12</v>
      </c>
      <c r="D4643" s="383" t="s">
        <v>13</v>
      </c>
      <c r="E4643" s="383" t="s">
        <v>678</v>
      </c>
      <c r="F4643" s="383" t="s">
        <v>10</v>
      </c>
      <c r="G4643" s="384">
        <v>110</v>
      </c>
      <c r="H4643" s="383" t="s">
        <v>726</v>
      </c>
      <c r="I4643" s="383" t="s">
        <v>727</v>
      </c>
      <c r="J4643" s="383" t="s">
        <v>617</v>
      </c>
      <c r="K4643" s="383" t="s">
        <v>618</v>
      </c>
      <c r="L4643" s="384">
        <v>18761</v>
      </c>
      <c r="M4643" s="383" t="s">
        <v>635</v>
      </c>
      <c r="N4643" s="383" t="s">
        <v>620</v>
      </c>
      <c r="O4643" s="383" t="s">
        <v>230</v>
      </c>
    </row>
    <row r="4644" spans="1:15">
      <c r="A4644" s="385">
        <v>42042</v>
      </c>
      <c r="B4644" s="383" t="s">
        <v>11</v>
      </c>
      <c r="C4644" s="383" t="s">
        <v>12</v>
      </c>
      <c r="D4644" s="383" t="s">
        <v>13</v>
      </c>
      <c r="E4644" s="383" t="s">
        <v>678</v>
      </c>
      <c r="F4644" s="383" t="s">
        <v>10</v>
      </c>
      <c r="G4644" s="384">
        <v>110</v>
      </c>
      <c r="H4644" s="383" t="s">
        <v>726</v>
      </c>
      <c r="I4644" s="383" t="s">
        <v>727</v>
      </c>
      <c r="J4644" s="383" t="s">
        <v>617</v>
      </c>
      <c r="K4644" s="383" t="s">
        <v>618</v>
      </c>
      <c r="L4644" s="384">
        <v>18800</v>
      </c>
      <c r="M4644" s="383" t="s">
        <v>635</v>
      </c>
      <c r="N4644" s="383" t="s">
        <v>620</v>
      </c>
      <c r="O4644" s="383" t="s">
        <v>230</v>
      </c>
    </row>
    <row r="4645" spans="1:15">
      <c r="A4645" s="385">
        <v>42043</v>
      </c>
      <c r="B4645" s="383" t="s">
        <v>11</v>
      </c>
      <c r="C4645" s="383" t="s">
        <v>12</v>
      </c>
      <c r="D4645" s="383" t="s">
        <v>13</v>
      </c>
      <c r="E4645" s="383" t="s">
        <v>678</v>
      </c>
      <c r="F4645" s="383" t="s">
        <v>10</v>
      </c>
      <c r="G4645" s="384">
        <v>110</v>
      </c>
      <c r="H4645" s="383" t="s">
        <v>726</v>
      </c>
      <c r="I4645" s="383" t="s">
        <v>727</v>
      </c>
      <c r="J4645" s="383" t="s">
        <v>617</v>
      </c>
      <c r="K4645" s="383" t="s">
        <v>618</v>
      </c>
      <c r="L4645" s="384">
        <v>20258</v>
      </c>
      <c r="M4645" s="383" t="s">
        <v>635</v>
      </c>
      <c r="N4645" s="383" t="s">
        <v>620</v>
      </c>
      <c r="O4645" s="383" t="s">
        <v>230</v>
      </c>
    </row>
    <row r="4646" spans="1:15">
      <c r="A4646" s="385">
        <v>42044</v>
      </c>
      <c r="B4646" s="383" t="s">
        <v>11</v>
      </c>
      <c r="C4646" s="383" t="s">
        <v>12</v>
      </c>
      <c r="D4646" s="383" t="s">
        <v>13</v>
      </c>
      <c r="E4646" s="383" t="s">
        <v>678</v>
      </c>
      <c r="F4646" s="383" t="s">
        <v>10</v>
      </c>
      <c r="G4646" s="384">
        <v>110</v>
      </c>
      <c r="H4646" s="383" t="s">
        <v>726</v>
      </c>
      <c r="I4646" s="383" t="s">
        <v>727</v>
      </c>
      <c r="J4646" s="383" t="s">
        <v>617</v>
      </c>
      <c r="K4646" s="383" t="s">
        <v>618</v>
      </c>
      <c r="L4646" s="384">
        <v>20833</v>
      </c>
      <c r="M4646" s="383" t="s">
        <v>635</v>
      </c>
      <c r="N4646" s="383" t="s">
        <v>620</v>
      </c>
      <c r="O4646" s="383" t="s">
        <v>230</v>
      </c>
    </row>
    <row r="4647" spans="1:15">
      <c r="A4647" s="385">
        <v>42045</v>
      </c>
      <c r="B4647" s="383" t="s">
        <v>11</v>
      </c>
      <c r="C4647" s="383" t="s">
        <v>12</v>
      </c>
      <c r="D4647" s="383" t="s">
        <v>13</v>
      </c>
      <c r="E4647" s="383" t="s">
        <v>678</v>
      </c>
      <c r="F4647" s="383" t="s">
        <v>10</v>
      </c>
      <c r="G4647" s="384">
        <v>110</v>
      </c>
      <c r="H4647" s="383" t="s">
        <v>726</v>
      </c>
      <c r="I4647" s="383" t="s">
        <v>727</v>
      </c>
      <c r="J4647" s="383" t="s">
        <v>617</v>
      </c>
      <c r="K4647" s="383" t="s">
        <v>618</v>
      </c>
      <c r="L4647" s="384">
        <v>20833</v>
      </c>
      <c r="M4647" s="383" t="s">
        <v>635</v>
      </c>
      <c r="N4647" s="383" t="s">
        <v>620</v>
      </c>
      <c r="O4647" s="383" t="s">
        <v>230</v>
      </c>
    </row>
    <row r="4648" spans="1:15">
      <c r="A4648" s="385">
        <v>42046</v>
      </c>
      <c r="B4648" s="383" t="s">
        <v>663</v>
      </c>
      <c r="C4648" s="383" t="s">
        <v>664</v>
      </c>
      <c r="D4648" s="383" t="s">
        <v>22</v>
      </c>
      <c r="E4648" s="383" t="s">
        <v>665</v>
      </c>
      <c r="F4648" s="383" t="s">
        <v>10</v>
      </c>
      <c r="G4648" s="384">
        <v>36021</v>
      </c>
      <c r="H4648" s="383" t="s">
        <v>704</v>
      </c>
      <c r="I4648" s="383" t="s">
        <v>799</v>
      </c>
      <c r="J4648" s="383" t="s">
        <v>617</v>
      </c>
      <c r="K4648" s="383" t="s">
        <v>618</v>
      </c>
      <c r="L4648" s="384">
        <v>20833</v>
      </c>
      <c r="M4648" s="383" t="s">
        <v>635</v>
      </c>
      <c r="N4648" s="383" t="s">
        <v>620</v>
      </c>
      <c r="O4648" s="383" t="s">
        <v>230</v>
      </c>
    </row>
    <row r="4649" spans="1:15">
      <c r="A4649" s="385">
        <v>42047</v>
      </c>
      <c r="B4649" s="383" t="s">
        <v>11</v>
      </c>
      <c r="C4649" s="383" t="s">
        <v>12</v>
      </c>
      <c r="D4649" s="383" t="s">
        <v>13</v>
      </c>
      <c r="E4649" s="383" t="s">
        <v>678</v>
      </c>
      <c r="F4649" s="383" t="s">
        <v>10</v>
      </c>
      <c r="G4649" s="384">
        <v>110</v>
      </c>
      <c r="H4649" s="383" t="s">
        <v>726</v>
      </c>
      <c r="I4649" s="383" t="s">
        <v>727</v>
      </c>
      <c r="J4649" s="383" t="s">
        <v>617</v>
      </c>
      <c r="K4649" s="383" t="s">
        <v>618</v>
      </c>
      <c r="L4649" s="384">
        <v>20833</v>
      </c>
      <c r="M4649" s="383" t="s">
        <v>635</v>
      </c>
      <c r="N4649" s="383" t="s">
        <v>620</v>
      </c>
      <c r="O4649" s="383" t="s">
        <v>230</v>
      </c>
    </row>
    <row r="4650" spans="1:15">
      <c r="A4650" s="385">
        <v>42048</v>
      </c>
      <c r="B4650" s="383" t="s">
        <v>11</v>
      </c>
      <c r="C4650" s="383" t="s">
        <v>12</v>
      </c>
      <c r="D4650" s="383" t="s">
        <v>13</v>
      </c>
      <c r="E4650" s="383" t="s">
        <v>678</v>
      </c>
      <c r="F4650" s="383" t="s">
        <v>10</v>
      </c>
      <c r="G4650" s="384">
        <v>110</v>
      </c>
      <c r="H4650" s="383" t="s">
        <v>726</v>
      </c>
      <c r="I4650" s="383" t="s">
        <v>727</v>
      </c>
      <c r="J4650" s="383" t="s">
        <v>617</v>
      </c>
      <c r="K4650" s="383" t="s">
        <v>618</v>
      </c>
      <c r="L4650" s="384">
        <v>20833</v>
      </c>
      <c r="M4650" s="383" t="s">
        <v>635</v>
      </c>
      <c r="N4650" s="383" t="s">
        <v>620</v>
      </c>
      <c r="O4650" s="383" t="s">
        <v>230</v>
      </c>
    </row>
    <row r="4651" spans="1:15">
      <c r="A4651" s="385">
        <v>42049</v>
      </c>
      <c r="B4651" s="383" t="s">
        <v>11</v>
      </c>
      <c r="C4651" s="383" t="s">
        <v>12</v>
      </c>
      <c r="D4651" s="383" t="s">
        <v>13</v>
      </c>
      <c r="E4651" s="383" t="s">
        <v>678</v>
      </c>
      <c r="F4651" s="383" t="s">
        <v>10</v>
      </c>
      <c r="G4651" s="384">
        <v>110</v>
      </c>
      <c r="H4651" s="383" t="s">
        <v>726</v>
      </c>
      <c r="I4651" s="383" t="s">
        <v>727</v>
      </c>
      <c r="J4651" s="383" t="s">
        <v>617</v>
      </c>
      <c r="K4651" s="383" t="s">
        <v>618</v>
      </c>
      <c r="L4651" s="384">
        <v>21180</v>
      </c>
      <c r="M4651" s="383" t="s">
        <v>635</v>
      </c>
      <c r="N4651" s="383" t="s">
        <v>620</v>
      </c>
      <c r="O4651" s="383" t="s">
        <v>230</v>
      </c>
    </row>
    <row r="4652" spans="1:15">
      <c r="A4652" s="385">
        <v>42050</v>
      </c>
      <c r="B4652" s="383" t="s">
        <v>11</v>
      </c>
      <c r="C4652" s="383" t="s">
        <v>12</v>
      </c>
      <c r="D4652" s="383" t="s">
        <v>13</v>
      </c>
      <c r="E4652" s="383" t="s">
        <v>678</v>
      </c>
      <c r="F4652" s="383" t="s">
        <v>10</v>
      </c>
      <c r="G4652" s="384">
        <v>110</v>
      </c>
      <c r="H4652" s="383" t="s">
        <v>726</v>
      </c>
      <c r="I4652" s="383" t="s">
        <v>727</v>
      </c>
      <c r="J4652" s="383" t="s">
        <v>617</v>
      </c>
      <c r="K4652" s="383" t="s">
        <v>618</v>
      </c>
      <c r="L4652" s="384">
        <v>22680</v>
      </c>
      <c r="M4652" s="383" t="s">
        <v>635</v>
      </c>
      <c r="N4652" s="383" t="s">
        <v>620</v>
      </c>
      <c r="O4652" s="383" t="s">
        <v>230</v>
      </c>
    </row>
    <row r="4653" spans="1:15">
      <c r="A4653" s="385">
        <v>42051</v>
      </c>
      <c r="B4653" s="383" t="s">
        <v>11</v>
      </c>
      <c r="C4653" s="383" t="s">
        <v>12</v>
      </c>
      <c r="D4653" s="383" t="s">
        <v>13</v>
      </c>
      <c r="E4653" s="383" t="s">
        <v>678</v>
      </c>
      <c r="F4653" s="383" t="s">
        <v>10</v>
      </c>
      <c r="G4653" s="384">
        <v>110</v>
      </c>
      <c r="H4653" s="383" t="s">
        <v>726</v>
      </c>
      <c r="I4653" s="383" t="s">
        <v>727</v>
      </c>
      <c r="J4653" s="383" t="s">
        <v>617</v>
      </c>
      <c r="K4653" s="383" t="s">
        <v>618</v>
      </c>
      <c r="L4653" s="384">
        <v>23171</v>
      </c>
      <c r="M4653" s="383" t="s">
        <v>635</v>
      </c>
      <c r="N4653" s="383" t="s">
        <v>620</v>
      </c>
      <c r="O4653" s="383" t="s">
        <v>230</v>
      </c>
    </row>
    <row r="4654" spans="1:15">
      <c r="A4654" s="385">
        <v>42052</v>
      </c>
      <c r="B4654" s="383" t="s">
        <v>11</v>
      </c>
      <c r="C4654" s="383" t="s">
        <v>12</v>
      </c>
      <c r="D4654" s="383" t="s">
        <v>13</v>
      </c>
      <c r="E4654" s="383" t="s">
        <v>678</v>
      </c>
      <c r="F4654" s="383" t="s">
        <v>10</v>
      </c>
      <c r="G4654" s="384">
        <v>110</v>
      </c>
      <c r="H4654" s="383" t="s">
        <v>726</v>
      </c>
      <c r="I4654" s="383" t="s">
        <v>727</v>
      </c>
      <c r="J4654" s="383" t="s">
        <v>617</v>
      </c>
      <c r="K4654" s="383" t="s">
        <v>618</v>
      </c>
      <c r="L4654" s="384">
        <v>23171</v>
      </c>
      <c r="M4654" s="383" t="s">
        <v>636</v>
      </c>
      <c r="N4654" s="383" t="s">
        <v>620</v>
      </c>
      <c r="O4654" s="383" t="s">
        <v>230</v>
      </c>
    </row>
    <row r="4655" spans="1:15">
      <c r="A4655" s="385">
        <v>42053</v>
      </c>
      <c r="B4655" s="383" t="s">
        <v>11</v>
      </c>
      <c r="C4655" s="383" t="s">
        <v>12</v>
      </c>
      <c r="D4655" s="383" t="s">
        <v>13</v>
      </c>
      <c r="E4655" s="383" t="s">
        <v>678</v>
      </c>
      <c r="F4655" s="383" t="s">
        <v>10</v>
      </c>
      <c r="G4655" s="384">
        <v>110</v>
      </c>
      <c r="H4655" s="383" t="s">
        <v>726</v>
      </c>
      <c r="I4655" s="383" t="s">
        <v>727</v>
      </c>
      <c r="J4655" s="383" t="s">
        <v>617</v>
      </c>
      <c r="K4655" s="383" t="s">
        <v>618</v>
      </c>
      <c r="L4655" s="384">
        <v>23171</v>
      </c>
      <c r="M4655" s="383" t="s">
        <v>636</v>
      </c>
      <c r="N4655" s="383" t="s">
        <v>620</v>
      </c>
      <c r="O4655" s="383" t="s">
        <v>230</v>
      </c>
    </row>
    <row r="4656" spans="1:15">
      <c r="A4656" s="385">
        <v>42054</v>
      </c>
      <c r="B4656" s="383" t="s">
        <v>11</v>
      </c>
      <c r="C4656" s="383" t="s">
        <v>12</v>
      </c>
      <c r="D4656" s="383" t="s">
        <v>13</v>
      </c>
      <c r="E4656" s="383" t="s">
        <v>678</v>
      </c>
      <c r="F4656" s="383" t="s">
        <v>10</v>
      </c>
      <c r="G4656" s="384">
        <v>110</v>
      </c>
      <c r="H4656" s="383" t="s">
        <v>726</v>
      </c>
      <c r="I4656" s="383" t="s">
        <v>727</v>
      </c>
      <c r="J4656" s="383" t="s">
        <v>617</v>
      </c>
      <c r="K4656" s="383" t="s">
        <v>618</v>
      </c>
      <c r="L4656" s="384">
        <v>23171</v>
      </c>
      <c r="M4656" s="383" t="s">
        <v>636</v>
      </c>
      <c r="N4656" s="383" t="s">
        <v>620</v>
      </c>
      <c r="O4656" s="383" t="s">
        <v>230</v>
      </c>
    </row>
    <row r="4657" spans="1:15">
      <c r="A4657" s="385">
        <v>42055</v>
      </c>
      <c r="B4657" s="383" t="s">
        <v>11</v>
      </c>
      <c r="C4657" s="383" t="s">
        <v>12</v>
      </c>
      <c r="D4657" s="383" t="s">
        <v>13</v>
      </c>
      <c r="E4657" s="383" t="s">
        <v>678</v>
      </c>
      <c r="F4657" s="383" t="s">
        <v>10</v>
      </c>
      <c r="G4657" s="384">
        <v>110</v>
      </c>
      <c r="H4657" s="383" t="s">
        <v>726</v>
      </c>
      <c r="I4657" s="383" t="s">
        <v>727</v>
      </c>
      <c r="J4657" s="383" t="s">
        <v>617</v>
      </c>
      <c r="K4657" s="383" t="s">
        <v>618</v>
      </c>
      <c r="L4657" s="384">
        <v>23171</v>
      </c>
      <c r="M4657" s="383" t="s">
        <v>636</v>
      </c>
      <c r="N4657" s="383" t="s">
        <v>620</v>
      </c>
      <c r="O4657" s="383" t="s">
        <v>230</v>
      </c>
    </row>
    <row r="4658" spans="1:15">
      <c r="A4658" s="385">
        <v>42056</v>
      </c>
      <c r="B4658" s="383" t="s">
        <v>11</v>
      </c>
      <c r="C4658" s="383" t="s">
        <v>12</v>
      </c>
      <c r="D4658" s="383" t="s">
        <v>13</v>
      </c>
      <c r="E4658" s="383" t="s">
        <v>678</v>
      </c>
      <c r="F4658" s="383" t="s">
        <v>10</v>
      </c>
      <c r="G4658" s="384">
        <v>110</v>
      </c>
      <c r="H4658" s="383" t="s">
        <v>726</v>
      </c>
      <c r="I4658" s="383" t="s">
        <v>727</v>
      </c>
      <c r="J4658" s="383" t="s">
        <v>617</v>
      </c>
      <c r="K4658" s="383" t="s">
        <v>618</v>
      </c>
      <c r="L4658" s="384">
        <v>23171</v>
      </c>
      <c r="M4658" s="383" t="s">
        <v>637</v>
      </c>
      <c r="N4658" s="383" t="s">
        <v>620</v>
      </c>
      <c r="O4658" s="383" t="s">
        <v>230</v>
      </c>
    </row>
    <row r="4659" spans="1:15">
      <c r="A4659" s="385">
        <v>42057</v>
      </c>
      <c r="B4659" s="383" t="s">
        <v>11</v>
      </c>
      <c r="C4659" s="383" t="s">
        <v>12</v>
      </c>
      <c r="D4659" s="383" t="s">
        <v>13</v>
      </c>
      <c r="E4659" s="383" t="s">
        <v>678</v>
      </c>
      <c r="F4659" s="383" t="s">
        <v>10</v>
      </c>
      <c r="G4659" s="384">
        <v>110</v>
      </c>
      <c r="H4659" s="383" t="s">
        <v>726</v>
      </c>
      <c r="I4659" s="383" t="s">
        <v>727</v>
      </c>
      <c r="J4659" s="383" t="s">
        <v>617</v>
      </c>
      <c r="K4659" s="383" t="s">
        <v>618</v>
      </c>
      <c r="L4659" s="384">
        <v>23171</v>
      </c>
      <c r="M4659" s="383" t="s">
        <v>637</v>
      </c>
      <c r="N4659" s="383" t="s">
        <v>620</v>
      </c>
      <c r="O4659" s="383" t="s">
        <v>230</v>
      </c>
    </row>
    <row r="4660" spans="1:15">
      <c r="A4660" s="385">
        <v>42059</v>
      </c>
      <c r="B4660" s="383" t="s">
        <v>11</v>
      </c>
      <c r="C4660" s="383" t="s">
        <v>12</v>
      </c>
      <c r="D4660" s="383" t="s">
        <v>13</v>
      </c>
      <c r="E4660" s="383" t="s">
        <v>678</v>
      </c>
      <c r="F4660" s="383" t="s">
        <v>10</v>
      </c>
      <c r="G4660" s="384">
        <v>110</v>
      </c>
      <c r="H4660" s="383" t="s">
        <v>726</v>
      </c>
      <c r="I4660" s="383" t="s">
        <v>727</v>
      </c>
      <c r="J4660" s="383" t="s">
        <v>617</v>
      </c>
      <c r="K4660" s="383" t="s">
        <v>618</v>
      </c>
      <c r="L4660" s="384">
        <v>23171</v>
      </c>
      <c r="M4660" s="383" t="s">
        <v>637</v>
      </c>
      <c r="N4660" s="383" t="s">
        <v>620</v>
      </c>
      <c r="O4660" s="383" t="s">
        <v>230</v>
      </c>
    </row>
    <row r="4661" spans="1:15">
      <c r="A4661" s="385">
        <v>42060</v>
      </c>
      <c r="B4661" s="383" t="s">
        <v>11</v>
      </c>
      <c r="C4661" s="383" t="s">
        <v>12</v>
      </c>
      <c r="D4661" s="383" t="s">
        <v>13</v>
      </c>
      <c r="E4661" s="383" t="s">
        <v>678</v>
      </c>
      <c r="F4661" s="383" t="s">
        <v>10</v>
      </c>
      <c r="G4661" s="384">
        <v>110</v>
      </c>
      <c r="H4661" s="383" t="s">
        <v>726</v>
      </c>
      <c r="I4661" s="383" t="s">
        <v>727</v>
      </c>
      <c r="J4661" s="383" t="s">
        <v>617</v>
      </c>
      <c r="K4661" s="383" t="s">
        <v>618</v>
      </c>
      <c r="L4661" s="384">
        <v>23171</v>
      </c>
      <c r="M4661" s="383" t="s">
        <v>637</v>
      </c>
      <c r="N4661" s="383" t="s">
        <v>620</v>
      </c>
      <c r="O4661" s="383" t="s">
        <v>230</v>
      </c>
    </row>
    <row r="4662" spans="1:15">
      <c r="A4662" s="385">
        <v>42061</v>
      </c>
      <c r="B4662" s="383" t="s">
        <v>11</v>
      </c>
      <c r="C4662" s="383" t="s">
        <v>12</v>
      </c>
      <c r="D4662" s="383" t="s">
        <v>13</v>
      </c>
      <c r="E4662" s="383" t="s">
        <v>678</v>
      </c>
      <c r="F4662" s="383" t="s">
        <v>10</v>
      </c>
      <c r="G4662" s="384">
        <v>110</v>
      </c>
      <c r="H4662" s="383" t="s">
        <v>726</v>
      </c>
      <c r="I4662" s="383" t="s">
        <v>727</v>
      </c>
      <c r="J4662" s="383" t="s">
        <v>617</v>
      </c>
      <c r="K4662" s="383" t="s">
        <v>618</v>
      </c>
      <c r="L4662" s="384">
        <v>23171</v>
      </c>
      <c r="M4662" s="383" t="s">
        <v>637</v>
      </c>
      <c r="N4662" s="383" t="s">
        <v>620</v>
      </c>
      <c r="O4662" s="383" t="s">
        <v>230</v>
      </c>
    </row>
    <row r="4663" spans="1:15">
      <c r="A4663" s="385">
        <v>42062</v>
      </c>
      <c r="B4663" s="383" t="s">
        <v>11</v>
      </c>
      <c r="C4663" s="383" t="s">
        <v>12</v>
      </c>
      <c r="D4663" s="383" t="s">
        <v>13</v>
      </c>
      <c r="E4663" s="383" t="s">
        <v>678</v>
      </c>
      <c r="F4663" s="383" t="s">
        <v>10</v>
      </c>
      <c r="G4663" s="384">
        <v>110</v>
      </c>
      <c r="H4663" s="383" t="s">
        <v>726</v>
      </c>
      <c r="I4663" s="383" t="s">
        <v>727</v>
      </c>
      <c r="J4663" s="383" t="s">
        <v>617</v>
      </c>
      <c r="K4663" s="383" t="s">
        <v>618</v>
      </c>
      <c r="L4663" s="384">
        <v>23171</v>
      </c>
      <c r="M4663" s="383" t="s">
        <v>637</v>
      </c>
      <c r="N4663" s="383" t="s">
        <v>620</v>
      </c>
      <c r="O4663" s="383" t="s">
        <v>230</v>
      </c>
    </row>
    <row r="4664" spans="1:15">
      <c r="A4664" s="385">
        <v>42063</v>
      </c>
      <c r="B4664" s="383" t="s">
        <v>11</v>
      </c>
      <c r="C4664" s="383" t="s">
        <v>12</v>
      </c>
      <c r="D4664" s="383" t="s">
        <v>13</v>
      </c>
      <c r="E4664" s="383" t="s">
        <v>678</v>
      </c>
      <c r="F4664" s="383" t="s">
        <v>10</v>
      </c>
      <c r="G4664" s="384">
        <v>110</v>
      </c>
      <c r="H4664" s="383" t="s">
        <v>726</v>
      </c>
      <c r="I4664" s="383" t="s">
        <v>727</v>
      </c>
      <c r="J4664" s="383" t="s">
        <v>617</v>
      </c>
      <c r="K4664" s="383" t="s">
        <v>618</v>
      </c>
      <c r="L4664" s="384">
        <v>23242</v>
      </c>
      <c r="M4664" s="383" t="s">
        <v>638</v>
      </c>
      <c r="N4664" s="383" t="s">
        <v>620</v>
      </c>
      <c r="O4664" s="383" t="s">
        <v>230</v>
      </c>
    </row>
    <row r="4665" spans="1:15">
      <c r="A4665" s="385">
        <v>42064</v>
      </c>
      <c r="B4665" s="383" t="s">
        <v>11</v>
      </c>
      <c r="C4665" s="383" t="s">
        <v>12</v>
      </c>
      <c r="D4665" s="383" t="s">
        <v>13</v>
      </c>
      <c r="E4665" s="383" t="s">
        <v>678</v>
      </c>
      <c r="F4665" s="383" t="s">
        <v>10</v>
      </c>
      <c r="G4665" s="384">
        <v>110</v>
      </c>
      <c r="H4665" s="383" t="s">
        <v>726</v>
      </c>
      <c r="I4665" s="383" t="s">
        <v>727</v>
      </c>
      <c r="J4665" s="383" t="s">
        <v>617</v>
      </c>
      <c r="K4665" s="383" t="s">
        <v>618</v>
      </c>
      <c r="L4665" s="384">
        <v>24188</v>
      </c>
      <c r="M4665" s="383" t="s">
        <v>638</v>
      </c>
      <c r="N4665" s="383" t="s">
        <v>620</v>
      </c>
      <c r="O4665" s="383" t="s">
        <v>230</v>
      </c>
    </row>
    <row r="4666" spans="1:15">
      <c r="A4666" s="385">
        <v>42065</v>
      </c>
      <c r="B4666" s="383" t="s">
        <v>11</v>
      </c>
      <c r="C4666" s="383" t="s">
        <v>12</v>
      </c>
      <c r="D4666" s="383" t="s">
        <v>13</v>
      </c>
      <c r="E4666" s="383" t="s">
        <v>678</v>
      </c>
      <c r="F4666" s="383" t="s">
        <v>10</v>
      </c>
      <c r="G4666" s="384">
        <v>110</v>
      </c>
      <c r="H4666" s="383" t="s">
        <v>726</v>
      </c>
      <c r="I4666" s="383" t="s">
        <v>727</v>
      </c>
      <c r="J4666" s="383" t="s">
        <v>617</v>
      </c>
      <c r="K4666" s="383" t="s">
        <v>618</v>
      </c>
      <c r="L4666" s="384">
        <v>24376</v>
      </c>
      <c r="M4666" s="383" t="s">
        <v>638</v>
      </c>
      <c r="N4666" s="383" t="s">
        <v>620</v>
      </c>
      <c r="O4666" s="383" t="s">
        <v>230</v>
      </c>
    </row>
    <row r="4667" spans="1:15">
      <c r="A4667" s="385">
        <v>42066</v>
      </c>
      <c r="B4667" s="383" t="s">
        <v>11</v>
      </c>
      <c r="C4667" s="383" t="s">
        <v>12</v>
      </c>
      <c r="D4667" s="383" t="s">
        <v>13</v>
      </c>
      <c r="E4667" s="383" t="s">
        <v>678</v>
      </c>
      <c r="F4667" s="383" t="s">
        <v>10</v>
      </c>
      <c r="G4667" s="384">
        <v>110</v>
      </c>
      <c r="H4667" s="383" t="s">
        <v>726</v>
      </c>
      <c r="I4667" s="383" t="s">
        <v>727</v>
      </c>
      <c r="J4667" s="383" t="s">
        <v>617</v>
      </c>
      <c r="K4667" s="383" t="s">
        <v>618</v>
      </c>
      <c r="L4667" s="384">
        <v>24376</v>
      </c>
      <c r="M4667" s="383" t="s">
        <v>638</v>
      </c>
      <c r="N4667" s="383" t="s">
        <v>620</v>
      </c>
      <c r="O4667" s="383" t="s">
        <v>230</v>
      </c>
    </row>
    <row r="4668" spans="1:15">
      <c r="A4668" s="385">
        <v>42067</v>
      </c>
      <c r="B4668" s="383" t="s">
        <v>11</v>
      </c>
      <c r="C4668" s="383" t="s">
        <v>12</v>
      </c>
      <c r="D4668" s="383" t="s">
        <v>13</v>
      </c>
      <c r="E4668" s="383" t="s">
        <v>678</v>
      </c>
      <c r="F4668" s="383" t="s">
        <v>10</v>
      </c>
      <c r="G4668" s="384">
        <v>110</v>
      </c>
      <c r="H4668" s="383" t="s">
        <v>726</v>
      </c>
      <c r="I4668" s="383" t="s">
        <v>727</v>
      </c>
      <c r="J4668" s="383" t="s">
        <v>617</v>
      </c>
      <c r="K4668" s="383" t="s">
        <v>618</v>
      </c>
      <c r="L4668" s="384">
        <v>24394</v>
      </c>
      <c r="M4668" s="383" t="s">
        <v>638</v>
      </c>
      <c r="N4668" s="383" t="s">
        <v>620</v>
      </c>
      <c r="O4668" s="383" t="s">
        <v>230</v>
      </c>
    </row>
    <row r="4669" spans="1:15">
      <c r="A4669" s="385">
        <v>42068</v>
      </c>
      <c r="B4669" s="383" t="s">
        <v>11</v>
      </c>
      <c r="C4669" s="383" t="s">
        <v>12</v>
      </c>
      <c r="D4669" s="383" t="s">
        <v>13</v>
      </c>
      <c r="E4669" s="383" t="s">
        <v>678</v>
      </c>
      <c r="F4669" s="383" t="s">
        <v>10</v>
      </c>
      <c r="G4669" s="384">
        <v>110</v>
      </c>
      <c r="H4669" s="383" t="s">
        <v>726</v>
      </c>
      <c r="I4669" s="383" t="s">
        <v>727</v>
      </c>
      <c r="J4669" s="383" t="s">
        <v>617</v>
      </c>
      <c r="K4669" s="383" t="s">
        <v>618</v>
      </c>
      <c r="L4669" s="384">
        <v>24965</v>
      </c>
      <c r="M4669" s="383" t="s">
        <v>638</v>
      </c>
      <c r="N4669" s="383" t="s">
        <v>620</v>
      </c>
      <c r="O4669" s="383" t="s">
        <v>230</v>
      </c>
    </row>
    <row r="4670" spans="1:15">
      <c r="A4670" s="385">
        <v>42069</v>
      </c>
      <c r="B4670" s="383" t="s">
        <v>11</v>
      </c>
      <c r="C4670" s="383" t="s">
        <v>12</v>
      </c>
      <c r="D4670" s="383" t="s">
        <v>13</v>
      </c>
      <c r="E4670" s="383" t="s">
        <v>678</v>
      </c>
      <c r="F4670" s="383" t="s">
        <v>10</v>
      </c>
      <c r="G4670" s="384">
        <v>110</v>
      </c>
      <c r="H4670" s="383" t="s">
        <v>726</v>
      </c>
      <c r="I4670" s="383" t="s">
        <v>727</v>
      </c>
      <c r="J4670" s="383" t="s">
        <v>617</v>
      </c>
      <c r="K4670" s="383" t="s">
        <v>618</v>
      </c>
      <c r="L4670" s="384">
        <v>25035</v>
      </c>
      <c r="M4670" s="383" t="s">
        <v>638</v>
      </c>
      <c r="N4670" s="383" t="s">
        <v>620</v>
      </c>
      <c r="O4670" s="383" t="s">
        <v>230</v>
      </c>
    </row>
    <row r="4671" spans="1:15">
      <c r="A4671" s="385">
        <v>42070</v>
      </c>
      <c r="B4671" s="383" t="s">
        <v>11</v>
      </c>
      <c r="C4671" s="383" t="s">
        <v>12</v>
      </c>
      <c r="D4671" s="383" t="s">
        <v>13</v>
      </c>
      <c r="E4671" s="383" t="s">
        <v>678</v>
      </c>
      <c r="F4671" s="383" t="s">
        <v>10</v>
      </c>
      <c r="G4671" s="384">
        <v>110</v>
      </c>
      <c r="H4671" s="383" t="s">
        <v>726</v>
      </c>
      <c r="I4671" s="383" t="s">
        <v>727</v>
      </c>
      <c r="J4671" s="383" t="s">
        <v>617</v>
      </c>
      <c r="K4671" s="383" t="s">
        <v>618</v>
      </c>
      <c r="L4671" s="384">
        <v>25532</v>
      </c>
      <c r="M4671" s="383" t="s">
        <v>638</v>
      </c>
      <c r="N4671" s="383" t="s">
        <v>620</v>
      </c>
      <c r="O4671" s="383" t="s">
        <v>230</v>
      </c>
    </row>
    <row r="4672" spans="1:15">
      <c r="A4672" s="385">
        <v>42071</v>
      </c>
      <c r="B4672" s="383" t="s">
        <v>11</v>
      </c>
      <c r="C4672" s="383" t="s">
        <v>12</v>
      </c>
      <c r="D4672" s="383" t="s">
        <v>13</v>
      </c>
      <c r="E4672" s="383" t="s">
        <v>678</v>
      </c>
      <c r="F4672" s="383" t="s">
        <v>10</v>
      </c>
      <c r="G4672" s="384">
        <v>110</v>
      </c>
      <c r="H4672" s="383" t="s">
        <v>726</v>
      </c>
      <c r="I4672" s="383" t="s">
        <v>727</v>
      </c>
      <c r="J4672" s="383" t="s">
        <v>617</v>
      </c>
      <c r="K4672" s="383" t="s">
        <v>618</v>
      </c>
      <c r="L4672" s="384">
        <v>25875</v>
      </c>
      <c r="M4672" s="383" t="s">
        <v>638</v>
      </c>
      <c r="N4672" s="383" t="s">
        <v>620</v>
      </c>
      <c r="O4672" s="383" t="s">
        <v>230</v>
      </c>
    </row>
    <row r="4673" spans="1:15">
      <c r="A4673" s="385">
        <v>42072</v>
      </c>
      <c r="B4673" s="383" t="s">
        <v>11</v>
      </c>
      <c r="C4673" s="383" t="s">
        <v>12</v>
      </c>
      <c r="D4673" s="383" t="s">
        <v>13</v>
      </c>
      <c r="E4673" s="383" t="s">
        <v>678</v>
      </c>
      <c r="F4673" s="383" t="s">
        <v>10</v>
      </c>
      <c r="G4673" s="384">
        <v>110</v>
      </c>
      <c r="H4673" s="383" t="s">
        <v>726</v>
      </c>
      <c r="I4673" s="383" t="s">
        <v>727</v>
      </c>
      <c r="J4673" s="383" t="s">
        <v>617</v>
      </c>
      <c r="K4673" s="383" t="s">
        <v>618</v>
      </c>
      <c r="L4673" s="384">
        <v>25875</v>
      </c>
      <c r="M4673" s="383" t="s">
        <v>638</v>
      </c>
      <c r="N4673" s="383" t="s">
        <v>620</v>
      </c>
      <c r="O4673" s="383" t="s">
        <v>230</v>
      </c>
    </row>
    <row r="4674" spans="1:15">
      <c r="A4674" s="385">
        <v>42073</v>
      </c>
      <c r="B4674" s="383" t="s">
        <v>11</v>
      </c>
      <c r="C4674" s="383" t="s">
        <v>12</v>
      </c>
      <c r="D4674" s="383" t="s">
        <v>13</v>
      </c>
      <c r="E4674" s="383" t="s">
        <v>678</v>
      </c>
      <c r="F4674" s="383" t="s">
        <v>10</v>
      </c>
      <c r="G4674" s="384">
        <v>110</v>
      </c>
      <c r="H4674" s="383" t="s">
        <v>726</v>
      </c>
      <c r="I4674" s="383" t="s">
        <v>727</v>
      </c>
      <c r="J4674" s="383" t="s">
        <v>617</v>
      </c>
      <c r="K4674" s="383" t="s">
        <v>618</v>
      </c>
      <c r="L4674" s="384">
        <v>25875</v>
      </c>
      <c r="M4674" s="383" t="s">
        <v>638</v>
      </c>
      <c r="N4674" s="383" t="s">
        <v>620</v>
      </c>
      <c r="O4674" s="383" t="s">
        <v>230</v>
      </c>
    </row>
    <row r="4675" spans="1:15">
      <c r="A4675" s="385">
        <v>42074</v>
      </c>
      <c r="B4675" s="383" t="s">
        <v>11</v>
      </c>
      <c r="C4675" s="383" t="s">
        <v>12</v>
      </c>
      <c r="D4675" s="383" t="s">
        <v>13</v>
      </c>
      <c r="E4675" s="383" t="s">
        <v>678</v>
      </c>
      <c r="F4675" s="383" t="s">
        <v>10</v>
      </c>
      <c r="G4675" s="384">
        <v>110</v>
      </c>
      <c r="H4675" s="383" t="s">
        <v>726</v>
      </c>
      <c r="I4675" s="383" t="s">
        <v>727</v>
      </c>
      <c r="J4675" s="383" t="s">
        <v>617</v>
      </c>
      <c r="K4675" s="383" t="s">
        <v>618</v>
      </c>
      <c r="L4675" s="384">
        <v>25875</v>
      </c>
      <c r="M4675" s="383" t="s">
        <v>638</v>
      </c>
      <c r="N4675" s="383" t="s">
        <v>620</v>
      </c>
      <c r="O4675" s="383" t="s">
        <v>230</v>
      </c>
    </row>
    <row r="4676" spans="1:15">
      <c r="A4676" s="385">
        <v>42075</v>
      </c>
      <c r="B4676" s="383" t="s">
        <v>11</v>
      </c>
      <c r="C4676" s="383" t="s">
        <v>12</v>
      </c>
      <c r="D4676" s="383" t="s">
        <v>13</v>
      </c>
      <c r="E4676" s="383" t="s">
        <v>678</v>
      </c>
      <c r="F4676" s="383" t="s">
        <v>10</v>
      </c>
      <c r="G4676" s="384">
        <v>110</v>
      </c>
      <c r="H4676" s="383" t="s">
        <v>726</v>
      </c>
      <c r="I4676" s="383" t="s">
        <v>727</v>
      </c>
      <c r="J4676" s="383" t="s">
        <v>617</v>
      </c>
      <c r="K4676" s="383" t="s">
        <v>618</v>
      </c>
      <c r="L4676" s="384">
        <v>25875</v>
      </c>
      <c r="M4676" s="383" t="s">
        <v>639</v>
      </c>
      <c r="N4676" s="383" t="s">
        <v>620</v>
      </c>
      <c r="O4676" s="383" t="s">
        <v>230</v>
      </c>
    </row>
    <row r="4677" spans="1:15">
      <c r="A4677" s="385">
        <v>42076</v>
      </c>
      <c r="B4677" s="383" t="s">
        <v>11</v>
      </c>
      <c r="C4677" s="383" t="s">
        <v>12</v>
      </c>
      <c r="D4677" s="383" t="s">
        <v>13</v>
      </c>
      <c r="E4677" s="383" t="s">
        <v>678</v>
      </c>
      <c r="F4677" s="383" t="s">
        <v>10</v>
      </c>
      <c r="G4677" s="384">
        <v>110</v>
      </c>
      <c r="H4677" s="383" t="s">
        <v>726</v>
      </c>
      <c r="I4677" s="383" t="s">
        <v>727</v>
      </c>
      <c r="J4677" s="383" t="s">
        <v>617</v>
      </c>
      <c r="K4677" s="383" t="s">
        <v>618</v>
      </c>
      <c r="L4677" s="384">
        <v>25875</v>
      </c>
      <c r="M4677" s="383" t="s">
        <v>639</v>
      </c>
      <c r="N4677" s="383" t="s">
        <v>620</v>
      </c>
      <c r="O4677" s="383" t="s">
        <v>230</v>
      </c>
    </row>
    <row r="4678" spans="1:15">
      <c r="A4678" s="385">
        <v>42077</v>
      </c>
      <c r="B4678" s="383" t="s">
        <v>11</v>
      </c>
      <c r="C4678" s="383" t="s">
        <v>12</v>
      </c>
      <c r="D4678" s="383" t="s">
        <v>13</v>
      </c>
      <c r="E4678" s="383" t="s">
        <v>678</v>
      </c>
      <c r="F4678" s="383" t="s">
        <v>10</v>
      </c>
      <c r="G4678" s="384">
        <v>110</v>
      </c>
      <c r="H4678" s="383" t="s">
        <v>726</v>
      </c>
      <c r="I4678" s="383" t="s">
        <v>727</v>
      </c>
      <c r="J4678" s="383" t="s">
        <v>617</v>
      </c>
      <c r="K4678" s="383" t="s">
        <v>618</v>
      </c>
      <c r="L4678" s="384">
        <v>25875</v>
      </c>
      <c r="M4678" s="383" t="s">
        <v>639</v>
      </c>
      <c r="N4678" s="383" t="s">
        <v>620</v>
      </c>
      <c r="O4678" s="383" t="s">
        <v>230</v>
      </c>
    </row>
    <row r="4679" spans="1:15">
      <c r="A4679" s="385">
        <v>42078</v>
      </c>
      <c r="B4679" s="383" t="s">
        <v>11</v>
      </c>
      <c r="C4679" s="383" t="s">
        <v>12</v>
      </c>
      <c r="D4679" s="383" t="s">
        <v>13</v>
      </c>
      <c r="E4679" s="383" t="s">
        <v>678</v>
      </c>
      <c r="F4679" s="383" t="s">
        <v>10</v>
      </c>
      <c r="G4679" s="384">
        <v>110</v>
      </c>
      <c r="H4679" s="383" t="s">
        <v>726</v>
      </c>
      <c r="I4679" s="383" t="s">
        <v>727</v>
      </c>
      <c r="J4679" s="383" t="s">
        <v>617</v>
      </c>
      <c r="K4679" s="383" t="s">
        <v>618</v>
      </c>
      <c r="L4679" s="384">
        <v>25875</v>
      </c>
      <c r="M4679" s="383" t="s">
        <v>639</v>
      </c>
      <c r="N4679" s="383" t="s">
        <v>620</v>
      </c>
      <c r="O4679" s="383" t="s">
        <v>230</v>
      </c>
    </row>
    <row r="4680" spans="1:15">
      <c r="A4680" s="385">
        <v>42079</v>
      </c>
      <c r="B4680" s="383" t="s">
        <v>11</v>
      </c>
      <c r="C4680" s="383" t="s">
        <v>12</v>
      </c>
      <c r="D4680" s="383" t="s">
        <v>13</v>
      </c>
      <c r="E4680" s="383" t="s">
        <v>678</v>
      </c>
      <c r="F4680" s="383" t="s">
        <v>10</v>
      </c>
      <c r="G4680" s="384">
        <v>110</v>
      </c>
      <c r="H4680" s="383" t="s">
        <v>726</v>
      </c>
      <c r="I4680" s="383" t="s">
        <v>727</v>
      </c>
      <c r="J4680" s="383" t="s">
        <v>617</v>
      </c>
      <c r="K4680" s="383" t="s">
        <v>618</v>
      </c>
      <c r="L4680" s="384">
        <v>25875</v>
      </c>
      <c r="M4680" s="383" t="s">
        <v>639</v>
      </c>
      <c r="N4680" s="383" t="s">
        <v>620</v>
      </c>
      <c r="O4680" s="383" t="s">
        <v>230</v>
      </c>
    </row>
    <row r="4681" spans="1:15">
      <c r="A4681" s="385">
        <v>42080</v>
      </c>
      <c r="B4681" s="383" t="s">
        <v>11</v>
      </c>
      <c r="C4681" s="383" t="s">
        <v>12</v>
      </c>
      <c r="D4681" s="383" t="s">
        <v>13</v>
      </c>
      <c r="E4681" s="383" t="s">
        <v>678</v>
      </c>
      <c r="F4681" s="383" t="s">
        <v>10</v>
      </c>
      <c r="G4681" s="384">
        <v>110</v>
      </c>
      <c r="H4681" s="383" t="s">
        <v>726</v>
      </c>
      <c r="I4681" s="383" t="s">
        <v>727</v>
      </c>
      <c r="J4681" s="383" t="s">
        <v>617</v>
      </c>
      <c r="K4681" s="383" t="s">
        <v>618</v>
      </c>
      <c r="L4681" s="384">
        <v>25875</v>
      </c>
      <c r="M4681" s="383" t="s">
        <v>639</v>
      </c>
      <c r="N4681" s="383" t="s">
        <v>620</v>
      </c>
      <c r="O4681" s="383" t="s">
        <v>230</v>
      </c>
    </row>
    <row r="4682" spans="1:15">
      <c r="A4682" s="385">
        <v>42081</v>
      </c>
      <c r="B4682" s="383" t="s">
        <v>11</v>
      </c>
      <c r="C4682" s="383" t="s">
        <v>12</v>
      </c>
      <c r="D4682" s="383" t="s">
        <v>13</v>
      </c>
      <c r="E4682" s="383" t="s">
        <v>678</v>
      </c>
      <c r="F4682" s="383" t="s">
        <v>10</v>
      </c>
      <c r="G4682" s="384">
        <v>110</v>
      </c>
      <c r="H4682" s="383" t="s">
        <v>726</v>
      </c>
      <c r="I4682" s="383" t="s">
        <v>727</v>
      </c>
      <c r="J4682" s="383" t="s">
        <v>617</v>
      </c>
      <c r="K4682" s="383" t="s">
        <v>618</v>
      </c>
      <c r="L4682" s="384">
        <v>26170</v>
      </c>
      <c r="M4682" s="383" t="s">
        <v>640</v>
      </c>
      <c r="N4682" s="383" t="s">
        <v>620</v>
      </c>
      <c r="O4682" s="383" t="s">
        <v>230</v>
      </c>
    </row>
    <row r="4683" spans="1:15">
      <c r="A4683" s="385">
        <v>42082</v>
      </c>
      <c r="B4683" s="383" t="s">
        <v>11</v>
      </c>
      <c r="C4683" s="383" t="s">
        <v>12</v>
      </c>
      <c r="D4683" s="383" t="s">
        <v>13</v>
      </c>
      <c r="E4683" s="383" t="s">
        <v>678</v>
      </c>
      <c r="F4683" s="383" t="s">
        <v>10</v>
      </c>
      <c r="G4683" s="384">
        <v>110</v>
      </c>
      <c r="H4683" s="383" t="s">
        <v>726</v>
      </c>
      <c r="I4683" s="383" t="s">
        <v>727</v>
      </c>
      <c r="J4683" s="383" t="s">
        <v>617</v>
      </c>
      <c r="K4683" s="383" t="s">
        <v>618</v>
      </c>
      <c r="L4683" s="384">
        <v>26691</v>
      </c>
      <c r="M4683" s="383" t="s">
        <v>640</v>
      </c>
      <c r="N4683" s="383" t="s">
        <v>620</v>
      </c>
      <c r="O4683" s="383" t="s">
        <v>230</v>
      </c>
    </row>
    <row r="4684" spans="1:15">
      <c r="A4684" s="385">
        <v>42083</v>
      </c>
      <c r="B4684" s="383" t="s">
        <v>11</v>
      </c>
      <c r="C4684" s="383" t="s">
        <v>12</v>
      </c>
      <c r="D4684" s="383" t="s">
        <v>13</v>
      </c>
      <c r="E4684" s="383" t="s">
        <v>678</v>
      </c>
      <c r="F4684" s="383" t="s">
        <v>10</v>
      </c>
      <c r="G4684" s="384">
        <v>110</v>
      </c>
      <c r="H4684" s="383" t="s">
        <v>726</v>
      </c>
      <c r="I4684" s="383" t="s">
        <v>727</v>
      </c>
      <c r="J4684" s="383" t="s">
        <v>617</v>
      </c>
      <c r="K4684" s="383" t="s">
        <v>618</v>
      </c>
      <c r="L4684" s="384">
        <v>27235</v>
      </c>
      <c r="M4684" s="383" t="s">
        <v>640</v>
      </c>
      <c r="N4684" s="383" t="s">
        <v>620</v>
      </c>
      <c r="O4684" s="383" t="s">
        <v>230</v>
      </c>
    </row>
    <row r="4685" spans="1:15">
      <c r="A4685" s="385">
        <v>42084</v>
      </c>
      <c r="B4685" s="383" t="s">
        <v>11</v>
      </c>
      <c r="C4685" s="383" t="s">
        <v>12</v>
      </c>
      <c r="D4685" s="383" t="s">
        <v>13</v>
      </c>
      <c r="E4685" s="383" t="s">
        <v>678</v>
      </c>
      <c r="F4685" s="383" t="s">
        <v>10</v>
      </c>
      <c r="G4685" s="384">
        <v>110</v>
      </c>
      <c r="H4685" s="383" t="s">
        <v>726</v>
      </c>
      <c r="I4685" s="383" t="s">
        <v>727</v>
      </c>
      <c r="J4685" s="383" t="s">
        <v>617</v>
      </c>
      <c r="K4685" s="383" t="s">
        <v>618</v>
      </c>
      <c r="L4685" s="384">
        <v>27710</v>
      </c>
      <c r="M4685" s="383" t="s">
        <v>640</v>
      </c>
      <c r="N4685" s="383" t="s">
        <v>620</v>
      </c>
      <c r="O4685" s="383" t="s">
        <v>230</v>
      </c>
    </row>
    <row r="4686" spans="1:15">
      <c r="A4686" s="385">
        <v>42085</v>
      </c>
      <c r="B4686" s="383" t="s">
        <v>11</v>
      </c>
      <c r="C4686" s="383" t="s">
        <v>12</v>
      </c>
      <c r="D4686" s="383" t="s">
        <v>13</v>
      </c>
      <c r="E4686" s="383" t="s">
        <v>678</v>
      </c>
      <c r="F4686" s="383" t="s">
        <v>10</v>
      </c>
      <c r="G4686" s="384">
        <v>110</v>
      </c>
      <c r="H4686" s="383" t="s">
        <v>726</v>
      </c>
      <c r="I4686" s="383" t="s">
        <v>727</v>
      </c>
      <c r="J4686" s="383" t="s">
        <v>617</v>
      </c>
      <c r="K4686" s="383" t="s">
        <v>618</v>
      </c>
      <c r="L4686" s="384">
        <v>27741</v>
      </c>
      <c r="M4686" s="383" t="s">
        <v>640</v>
      </c>
      <c r="N4686" s="383" t="s">
        <v>620</v>
      </c>
      <c r="O4686" s="383" t="s">
        <v>230</v>
      </c>
    </row>
    <row r="4687" spans="1:15">
      <c r="A4687" s="385">
        <v>42086</v>
      </c>
      <c r="B4687" s="383" t="s">
        <v>11</v>
      </c>
      <c r="C4687" s="383" t="s">
        <v>12</v>
      </c>
      <c r="D4687" s="383" t="s">
        <v>13</v>
      </c>
      <c r="E4687" s="383" t="s">
        <v>678</v>
      </c>
      <c r="F4687" s="383" t="s">
        <v>10</v>
      </c>
      <c r="G4687" s="384">
        <v>110</v>
      </c>
      <c r="H4687" s="383" t="s">
        <v>726</v>
      </c>
      <c r="I4687" s="383" t="s">
        <v>727</v>
      </c>
      <c r="J4687" s="383" t="s">
        <v>617</v>
      </c>
      <c r="K4687" s="383" t="s">
        <v>618</v>
      </c>
      <c r="L4687" s="384">
        <v>27741</v>
      </c>
      <c r="M4687" s="383" t="s">
        <v>640</v>
      </c>
      <c r="N4687" s="383" t="s">
        <v>620</v>
      </c>
      <c r="O4687" s="383" t="s">
        <v>230</v>
      </c>
    </row>
    <row r="4688" spans="1:15">
      <c r="A4688" s="385">
        <v>42087</v>
      </c>
      <c r="B4688" s="383" t="s">
        <v>11</v>
      </c>
      <c r="C4688" s="383" t="s">
        <v>12</v>
      </c>
      <c r="D4688" s="383" t="s">
        <v>13</v>
      </c>
      <c r="E4688" s="383" t="s">
        <v>678</v>
      </c>
      <c r="F4688" s="383" t="s">
        <v>10</v>
      </c>
      <c r="G4688" s="384">
        <v>110</v>
      </c>
      <c r="H4688" s="383" t="s">
        <v>726</v>
      </c>
      <c r="I4688" s="383" t="s">
        <v>727</v>
      </c>
      <c r="J4688" s="383" t="s">
        <v>617</v>
      </c>
      <c r="K4688" s="383" t="s">
        <v>618</v>
      </c>
      <c r="L4688" s="384">
        <v>27741</v>
      </c>
      <c r="M4688" s="383" t="s">
        <v>640</v>
      </c>
      <c r="N4688" s="383" t="s">
        <v>620</v>
      </c>
      <c r="O4688" s="383" t="s">
        <v>230</v>
      </c>
    </row>
    <row r="4689" spans="1:15">
      <c r="A4689" s="385">
        <v>42088</v>
      </c>
      <c r="B4689" s="383" t="s">
        <v>754</v>
      </c>
      <c r="C4689" s="383" t="s">
        <v>8</v>
      </c>
      <c r="D4689" s="383" t="s">
        <v>755</v>
      </c>
      <c r="E4689" s="383" t="s">
        <v>756</v>
      </c>
      <c r="F4689" s="383" t="s">
        <v>10</v>
      </c>
      <c r="G4689" s="384">
        <v>460</v>
      </c>
      <c r="H4689" s="383" t="s">
        <v>757</v>
      </c>
      <c r="I4689" s="383" t="s">
        <v>758</v>
      </c>
      <c r="J4689" s="383" t="s">
        <v>617</v>
      </c>
      <c r="K4689" s="383" t="s">
        <v>618</v>
      </c>
      <c r="L4689" s="384">
        <v>27741</v>
      </c>
      <c r="M4689" s="383" t="s">
        <v>640</v>
      </c>
      <c r="N4689" s="383" t="s">
        <v>620</v>
      </c>
      <c r="O4689" s="383" t="s">
        <v>230</v>
      </c>
    </row>
    <row r="4690" spans="1:15">
      <c r="A4690" s="385">
        <v>42089</v>
      </c>
      <c r="B4690" s="383" t="s">
        <v>11</v>
      </c>
      <c r="C4690" s="383" t="s">
        <v>12</v>
      </c>
      <c r="D4690" s="383" t="s">
        <v>13</v>
      </c>
      <c r="E4690" s="383" t="s">
        <v>678</v>
      </c>
      <c r="F4690" s="383" t="s">
        <v>10</v>
      </c>
      <c r="G4690" s="384">
        <v>110</v>
      </c>
      <c r="H4690" s="383" t="s">
        <v>726</v>
      </c>
      <c r="I4690" s="383" t="s">
        <v>727</v>
      </c>
      <c r="J4690" s="383" t="s">
        <v>617</v>
      </c>
      <c r="K4690" s="383" t="s">
        <v>618</v>
      </c>
      <c r="L4690" s="384">
        <v>27741</v>
      </c>
      <c r="M4690" s="383" t="s">
        <v>640</v>
      </c>
      <c r="N4690" s="383" t="s">
        <v>620</v>
      </c>
      <c r="O4690" s="383" t="s">
        <v>230</v>
      </c>
    </row>
    <row r="4691" spans="1:15">
      <c r="A4691" s="385">
        <v>42090</v>
      </c>
      <c r="B4691" s="383" t="s">
        <v>11</v>
      </c>
      <c r="C4691" s="383" t="s">
        <v>12</v>
      </c>
      <c r="D4691" s="383" t="s">
        <v>13</v>
      </c>
      <c r="E4691" s="383" t="s">
        <v>678</v>
      </c>
      <c r="F4691" s="383" t="s">
        <v>10</v>
      </c>
      <c r="G4691" s="384">
        <v>110</v>
      </c>
      <c r="H4691" s="383" t="s">
        <v>726</v>
      </c>
      <c r="I4691" s="383" t="s">
        <v>727</v>
      </c>
      <c r="J4691" s="383" t="s">
        <v>617</v>
      </c>
      <c r="K4691" s="383" t="s">
        <v>618</v>
      </c>
      <c r="L4691" s="384">
        <v>27741</v>
      </c>
      <c r="M4691" s="383" t="s">
        <v>640</v>
      </c>
      <c r="N4691" s="383" t="s">
        <v>620</v>
      </c>
      <c r="O4691" s="383" t="s">
        <v>230</v>
      </c>
    </row>
    <row r="4692" spans="1:15">
      <c r="A4692" s="385">
        <v>42091</v>
      </c>
      <c r="B4692" s="383" t="s">
        <v>11</v>
      </c>
      <c r="C4692" s="383" t="s">
        <v>12</v>
      </c>
      <c r="D4692" s="383" t="s">
        <v>13</v>
      </c>
      <c r="E4692" s="383" t="s">
        <v>678</v>
      </c>
      <c r="F4692" s="383" t="s">
        <v>10</v>
      </c>
      <c r="G4692" s="384">
        <v>110</v>
      </c>
      <c r="H4692" s="383" t="s">
        <v>726</v>
      </c>
      <c r="I4692" s="383" t="s">
        <v>727</v>
      </c>
      <c r="J4692" s="383" t="s">
        <v>617</v>
      </c>
      <c r="K4692" s="383" t="s">
        <v>618</v>
      </c>
      <c r="L4692" s="384">
        <v>27741</v>
      </c>
      <c r="M4692" s="383" t="s">
        <v>641</v>
      </c>
      <c r="N4692" s="383" t="s">
        <v>620</v>
      </c>
      <c r="O4692" s="383" t="s">
        <v>230</v>
      </c>
    </row>
    <row r="4693" spans="1:15">
      <c r="A4693" s="385">
        <v>42092</v>
      </c>
      <c r="B4693" s="383" t="s">
        <v>11</v>
      </c>
      <c r="C4693" s="383" t="s">
        <v>12</v>
      </c>
      <c r="D4693" s="383" t="s">
        <v>13</v>
      </c>
      <c r="E4693" s="383" t="s">
        <v>678</v>
      </c>
      <c r="F4693" s="383" t="s">
        <v>10</v>
      </c>
      <c r="G4693" s="384">
        <v>110</v>
      </c>
      <c r="H4693" s="383" t="s">
        <v>726</v>
      </c>
      <c r="I4693" s="383" t="s">
        <v>727</v>
      </c>
      <c r="J4693" s="383" t="s">
        <v>617</v>
      </c>
      <c r="K4693" s="383" t="s">
        <v>618</v>
      </c>
      <c r="L4693" s="384">
        <v>27741</v>
      </c>
      <c r="M4693" s="383" t="s">
        <v>641</v>
      </c>
      <c r="N4693" s="383" t="s">
        <v>620</v>
      </c>
      <c r="O4693" s="383" t="s">
        <v>230</v>
      </c>
    </row>
    <row r="4694" spans="1:15">
      <c r="A4694" s="385">
        <v>42093</v>
      </c>
      <c r="B4694" s="383" t="s">
        <v>11</v>
      </c>
      <c r="C4694" s="383" t="s">
        <v>12</v>
      </c>
      <c r="D4694" s="383" t="s">
        <v>13</v>
      </c>
      <c r="E4694" s="383" t="s">
        <v>678</v>
      </c>
      <c r="F4694" s="383" t="s">
        <v>10</v>
      </c>
      <c r="G4694" s="384">
        <v>110</v>
      </c>
      <c r="H4694" s="383" t="s">
        <v>726</v>
      </c>
      <c r="I4694" s="383" t="s">
        <v>727</v>
      </c>
      <c r="J4694" s="383" t="s">
        <v>617</v>
      </c>
      <c r="K4694" s="383" t="s">
        <v>618</v>
      </c>
      <c r="L4694" s="384">
        <v>27741</v>
      </c>
      <c r="M4694" s="383" t="s">
        <v>641</v>
      </c>
      <c r="N4694" s="383" t="s">
        <v>620</v>
      </c>
      <c r="O4694" s="383" t="s">
        <v>230</v>
      </c>
    </row>
    <row r="4695" spans="1:15">
      <c r="A4695" s="385">
        <v>42094</v>
      </c>
      <c r="B4695" s="383" t="s">
        <v>11</v>
      </c>
      <c r="C4695" s="383" t="s">
        <v>12</v>
      </c>
      <c r="D4695" s="383" t="s">
        <v>13</v>
      </c>
      <c r="E4695" s="383" t="s">
        <v>678</v>
      </c>
      <c r="F4695" s="383" t="s">
        <v>10</v>
      </c>
      <c r="G4695" s="384">
        <v>110</v>
      </c>
      <c r="H4695" s="383" t="s">
        <v>726</v>
      </c>
      <c r="I4695" s="383" t="s">
        <v>727</v>
      </c>
      <c r="J4695" s="383" t="s">
        <v>617</v>
      </c>
      <c r="K4695" s="383" t="s">
        <v>618</v>
      </c>
      <c r="L4695" s="384">
        <v>27741</v>
      </c>
      <c r="M4695" s="383" t="s">
        <v>641</v>
      </c>
      <c r="N4695" s="383" t="s">
        <v>620</v>
      </c>
      <c r="O4695" s="383" t="s">
        <v>230</v>
      </c>
    </row>
    <row r="4696" spans="1:15">
      <c r="A4696" s="385">
        <v>42095</v>
      </c>
      <c r="B4696" s="383" t="s">
        <v>11</v>
      </c>
      <c r="C4696" s="383" t="s">
        <v>12</v>
      </c>
      <c r="D4696" s="383" t="s">
        <v>13</v>
      </c>
      <c r="E4696" s="383" t="s">
        <v>678</v>
      </c>
      <c r="F4696" s="383" t="s">
        <v>10</v>
      </c>
      <c r="G4696" s="384">
        <v>110</v>
      </c>
      <c r="H4696" s="383" t="s">
        <v>726</v>
      </c>
      <c r="I4696" s="383" t="s">
        <v>727</v>
      </c>
      <c r="J4696" s="383" t="s">
        <v>617</v>
      </c>
      <c r="K4696" s="383" t="s">
        <v>618</v>
      </c>
      <c r="L4696" s="384">
        <v>27741</v>
      </c>
      <c r="M4696" s="383" t="s">
        <v>641</v>
      </c>
      <c r="N4696" s="383" t="s">
        <v>620</v>
      </c>
      <c r="O4696" s="383" t="s">
        <v>230</v>
      </c>
    </row>
    <row r="4697" spans="1:15">
      <c r="A4697" s="385">
        <v>42096</v>
      </c>
      <c r="B4697" s="383" t="s">
        <v>11</v>
      </c>
      <c r="C4697" s="383" t="s">
        <v>12</v>
      </c>
      <c r="D4697" s="383" t="s">
        <v>13</v>
      </c>
      <c r="E4697" s="383" t="s">
        <v>678</v>
      </c>
      <c r="F4697" s="383" t="s">
        <v>10</v>
      </c>
      <c r="G4697" s="384">
        <v>110</v>
      </c>
      <c r="H4697" s="383" t="s">
        <v>726</v>
      </c>
      <c r="I4697" s="383" t="s">
        <v>727</v>
      </c>
      <c r="J4697" s="383" t="s">
        <v>617</v>
      </c>
      <c r="K4697" s="383" t="s">
        <v>618</v>
      </c>
      <c r="L4697" s="384">
        <v>27741</v>
      </c>
      <c r="M4697" s="383" t="s">
        <v>641</v>
      </c>
      <c r="N4697" s="383" t="s">
        <v>620</v>
      </c>
      <c r="O4697" s="383" t="s">
        <v>230</v>
      </c>
    </row>
    <row r="4698" spans="1:15">
      <c r="A4698" s="385">
        <v>42097</v>
      </c>
      <c r="B4698" s="383" t="s">
        <v>11</v>
      </c>
      <c r="C4698" s="383" t="s">
        <v>12</v>
      </c>
      <c r="D4698" s="383" t="s">
        <v>13</v>
      </c>
      <c r="E4698" s="383" t="s">
        <v>678</v>
      </c>
      <c r="F4698" s="383" t="s">
        <v>10</v>
      </c>
      <c r="G4698" s="384">
        <v>110</v>
      </c>
      <c r="H4698" s="383" t="s">
        <v>726</v>
      </c>
      <c r="I4698" s="383" t="s">
        <v>727</v>
      </c>
      <c r="J4698" s="383" t="s">
        <v>617</v>
      </c>
      <c r="K4698" s="383" t="s">
        <v>618</v>
      </c>
      <c r="L4698" s="384">
        <v>27741</v>
      </c>
      <c r="M4698" s="383" t="s">
        <v>641</v>
      </c>
      <c r="N4698" s="383" t="s">
        <v>620</v>
      </c>
      <c r="O4698" s="383" t="s">
        <v>230</v>
      </c>
    </row>
    <row r="4699" spans="1:15">
      <c r="A4699" s="385">
        <v>42098</v>
      </c>
      <c r="B4699" s="383" t="s">
        <v>11</v>
      </c>
      <c r="C4699" s="383" t="s">
        <v>12</v>
      </c>
      <c r="D4699" s="383" t="s">
        <v>13</v>
      </c>
      <c r="E4699" s="383" t="s">
        <v>678</v>
      </c>
      <c r="F4699" s="383" t="s">
        <v>10</v>
      </c>
      <c r="G4699" s="384">
        <v>60</v>
      </c>
      <c r="H4699" s="383" t="s">
        <v>763</v>
      </c>
      <c r="I4699" s="383" t="s">
        <v>771</v>
      </c>
      <c r="J4699" s="383" t="s">
        <v>617</v>
      </c>
      <c r="K4699" s="383" t="s">
        <v>618</v>
      </c>
      <c r="L4699" s="384">
        <v>27751</v>
      </c>
      <c r="M4699" s="383" t="s">
        <v>641</v>
      </c>
      <c r="N4699" s="383" t="s">
        <v>620</v>
      </c>
      <c r="O4699" s="383" t="s">
        <v>230</v>
      </c>
    </row>
    <row r="4700" spans="1:15">
      <c r="A4700" s="385">
        <v>42099</v>
      </c>
      <c r="B4700" s="383" t="s">
        <v>11</v>
      </c>
      <c r="C4700" s="383" t="s">
        <v>12</v>
      </c>
      <c r="D4700" s="383" t="s">
        <v>13</v>
      </c>
      <c r="E4700" s="383" t="s">
        <v>678</v>
      </c>
      <c r="F4700" s="383" t="s">
        <v>10</v>
      </c>
      <c r="G4700" s="384">
        <v>110</v>
      </c>
      <c r="H4700" s="383" t="s">
        <v>726</v>
      </c>
      <c r="I4700" s="383" t="s">
        <v>727</v>
      </c>
      <c r="J4700" s="383" t="s">
        <v>617</v>
      </c>
      <c r="K4700" s="383" t="s">
        <v>618</v>
      </c>
      <c r="L4700" s="384">
        <v>28181</v>
      </c>
      <c r="M4700" s="383" t="s">
        <v>642</v>
      </c>
      <c r="N4700" s="383" t="s">
        <v>620</v>
      </c>
      <c r="O4700" s="383" t="s">
        <v>230</v>
      </c>
    </row>
    <row r="4701" spans="1:15">
      <c r="A4701" s="385">
        <v>42100</v>
      </c>
      <c r="B4701" s="383" t="s">
        <v>11</v>
      </c>
      <c r="C4701" s="383" t="s">
        <v>12</v>
      </c>
      <c r="D4701" s="383" t="s">
        <v>13</v>
      </c>
      <c r="E4701" s="383" t="s">
        <v>678</v>
      </c>
      <c r="F4701" s="383" t="s">
        <v>10</v>
      </c>
      <c r="G4701" s="384">
        <v>110</v>
      </c>
      <c r="H4701" s="383" t="s">
        <v>726</v>
      </c>
      <c r="I4701" s="383" t="s">
        <v>727</v>
      </c>
      <c r="J4701" s="383" t="s">
        <v>617</v>
      </c>
      <c r="K4701" s="383" t="s">
        <v>618</v>
      </c>
      <c r="L4701" s="384">
        <v>28641</v>
      </c>
      <c r="M4701" s="383" t="s">
        <v>642</v>
      </c>
      <c r="N4701" s="383" t="s">
        <v>620</v>
      </c>
      <c r="O4701" s="383" t="s">
        <v>230</v>
      </c>
    </row>
    <row r="4702" spans="1:15">
      <c r="A4702" s="385">
        <v>42101</v>
      </c>
      <c r="B4702" s="383" t="s">
        <v>11</v>
      </c>
      <c r="C4702" s="383" t="s">
        <v>12</v>
      </c>
      <c r="D4702" s="383" t="s">
        <v>13</v>
      </c>
      <c r="E4702" s="383" t="s">
        <v>678</v>
      </c>
      <c r="F4702" s="383" t="s">
        <v>10</v>
      </c>
      <c r="G4702" s="384">
        <v>110</v>
      </c>
      <c r="H4702" s="383" t="s">
        <v>726</v>
      </c>
      <c r="I4702" s="383" t="s">
        <v>727</v>
      </c>
      <c r="J4702" s="383" t="s">
        <v>617</v>
      </c>
      <c r="K4702" s="383" t="s">
        <v>618</v>
      </c>
      <c r="L4702" s="384">
        <v>29260</v>
      </c>
      <c r="M4702" s="383" t="s">
        <v>642</v>
      </c>
      <c r="N4702" s="383" t="s">
        <v>620</v>
      </c>
      <c r="O4702" s="383" t="s">
        <v>230</v>
      </c>
    </row>
    <row r="4703" spans="1:15">
      <c r="A4703" s="385">
        <v>42102</v>
      </c>
      <c r="B4703" s="383" t="s">
        <v>11</v>
      </c>
      <c r="C4703" s="383" t="s">
        <v>12</v>
      </c>
      <c r="D4703" s="383" t="s">
        <v>13</v>
      </c>
      <c r="E4703" s="383" t="s">
        <v>678</v>
      </c>
      <c r="F4703" s="383" t="s">
        <v>10</v>
      </c>
      <c r="G4703" s="384">
        <v>110</v>
      </c>
      <c r="H4703" s="383" t="s">
        <v>726</v>
      </c>
      <c r="I4703" s="383" t="s">
        <v>727</v>
      </c>
      <c r="J4703" s="383" t="s">
        <v>617</v>
      </c>
      <c r="K4703" s="383" t="s">
        <v>618</v>
      </c>
      <c r="L4703" s="384">
        <v>29608</v>
      </c>
      <c r="M4703" s="383" t="s">
        <v>642</v>
      </c>
      <c r="N4703" s="383" t="s">
        <v>620</v>
      </c>
      <c r="O4703" s="383" t="s">
        <v>230</v>
      </c>
    </row>
    <row r="4704" spans="1:15">
      <c r="A4704" s="385">
        <v>42103</v>
      </c>
      <c r="B4704" s="383" t="s">
        <v>11</v>
      </c>
      <c r="C4704" s="383" t="s">
        <v>12</v>
      </c>
      <c r="D4704" s="383" t="s">
        <v>13</v>
      </c>
      <c r="E4704" s="383" t="s">
        <v>678</v>
      </c>
      <c r="F4704" s="383" t="s">
        <v>10</v>
      </c>
      <c r="G4704" s="384">
        <v>110</v>
      </c>
      <c r="H4704" s="383" t="s">
        <v>726</v>
      </c>
      <c r="I4704" s="383" t="s">
        <v>727</v>
      </c>
      <c r="J4704" s="383" t="s">
        <v>617</v>
      </c>
      <c r="K4704" s="383" t="s">
        <v>618</v>
      </c>
      <c r="L4704" s="384">
        <v>29608</v>
      </c>
      <c r="M4704" s="383" t="s">
        <v>642</v>
      </c>
      <c r="N4704" s="383" t="s">
        <v>620</v>
      </c>
      <c r="O4704" s="383" t="s">
        <v>230</v>
      </c>
    </row>
    <row r="4705" spans="1:15">
      <c r="A4705" s="385">
        <v>42104</v>
      </c>
      <c r="B4705" s="383" t="s">
        <v>11</v>
      </c>
      <c r="C4705" s="383" t="s">
        <v>12</v>
      </c>
      <c r="D4705" s="383" t="s">
        <v>13</v>
      </c>
      <c r="E4705" s="383" t="s">
        <v>678</v>
      </c>
      <c r="F4705" s="383" t="s">
        <v>10</v>
      </c>
      <c r="G4705" s="384">
        <v>110</v>
      </c>
      <c r="H4705" s="383" t="s">
        <v>726</v>
      </c>
      <c r="I4705" s="383" t="s">
        <v>727</v>
      </c>
      <c r="J4705" s="383" t="s">
        <v>617</v>
      </c>
      <c r="K4705" s="383" t="s">
        <v>618</v>
      </c>
      <c r="L4705" s="384">
        <v>29608</v>
      </c>
      <c r="M4705" s="383" t="s">
        <v>642</v>
      </c>
      <c r="N4705" s="383" t="s">
        <v>620</v>
      </c>
      <c r="O4705" s="383" t="s">
        <v>230</v>
      </c>
    </row>
    <row r="4706" spans="1:15">
      <c r="A4706" s="385">
        <v>42105</v>
      </c>
      <c r="B4706" s="383" t="s">
        <v>11</v>
      </c>
      <c r="C4706" s="383" t="s">
        <v>12</v>
      </c>
      <c r="D4706" s="383" t="s">
        <v>13</v>
      </c>
      <c r="E4706" s="383" t="s">
        <v>678</v>
      </c>
      <c r="F4706" s="383" t="s">
        <v>10</v>
      </c>
      <c r="G4706" s="384">
        <v>110</v>
      </c>
      <c r="H4706" s="383" t="s">
        <v>726</v>
      </c>
      <c r="I4706" s="383" t="s">
        <v>727</v>
      </c>
      <c r="J4706" s="383" t="s">
        <v>617</v>
      </c>
      <c r="K4706" s="383" t="s">
        <v>618</v>
      </c>
      <c r="L4706" s="384">
        <v>29608</v>
      </c>
      <c r="M4706" s="383" t="s">
        <v>642</v>
      </c>
      <c r="N4706" s="383" t="s">
        <v>620</v>
      </c>
      <c r="O4706" s="383" t="s">
        <v>230</v>
      </c>
    </row>
    <row r="4707" spans="1:15">
      <c r="A4707" s="385">
        <v>42106</v>
      </c>
      <c r="B4707" s="383" t="s">
        <v>11</v>
      </c>
      <c r="C4707" s="383" t="s">
        <v>12</v>
      </c>
      <c r="D4707" s="383" t="s">
        <v>13</v>
      </c>
      <c r="E4707" s="383" t="s">
        <v>678</v>
      </c>
      <c r="F4707" s="383" t="s">
        <v>10</v>
      </c>
      <c r="G4707" s="384">
        <v>110</v>
      </c>
      <c r="H4707" s="383" t="s">
        <v>726</v>
      </c>
      <c r="I4707" s="383" t="s">
        <v>727</v>
      </c>
      <c r="J4707" s="383" t="s">
        <v>617</v>
      </c>
      <c r="K4707" s="383" t="s">
        <v>618</v>
      </c>
      <c r="L4707" s="384">
        <v>29608</v>
      </c>
      <c r="M4707" s="383" t="s">
        <v>642</v>
      </c>
      <c r="N4707" s="383" t="s">
        <v>620</v>
      </c>
      <c r="O4707" s="383" t="s">
        <v>230</v>
      </c>
    </row>
    <row r="4708" spans="1:15">
      <c r="A4708" s="385">
        <v>42107</v>
      </c>
      <c r="B4708" s="383" t="s">
        <v>11</v>
      </c>
      <c r="C4708" s="383" t="s">
        <v>12</v>
      </c>
      <c r="D4708" s="383" t="s">
        <v>13</v>
      </c>
      <c r="E4708" s="383" t="s">
        <v>678</v>
      </c>
      <c r="F4708" s="383" t="s">
        <v>10</v>
      </c>
      <c r="G4708" s="384">
        <v>110</v>
      </c>
      <c r="H4708" s="383" t="s">
        <v>726</v>
      </c>
      <c r="I4708" s="383" t="s">
        <v>727</v>
      </c>
      <c r="J4708" s="383" t="s">
        <v>617</v>
      </c>
      <c r="K4708" s="383" t="s">
        <v>618</v>
      </c>
      <c r="L4708" s="384">
        <v>29973</v>
      </c>
      <c r="M4708" s="383" t="s">
        <v>642</v>
      </c>
      <c r="N4708" s="383" t="s">
        <v>620</v>
      </c>
      <c r="O4708" s="383" t="s">
        <v>230</v>
      </c>
    </row>
    <row r="4709" spans="1:15">
      <c r="A4709" s="385">
        <v>42108</v>
      </c>
      <c r="B4709" s="383" t="s">
        <v>11</v>
      </c>
      <c r="C4709" s="383" t="s">
        <v>12</v>
      </c>
      <c r="D4709" s="383" t="s">
        <v>13</v>
      </c>
      <c r="E4709" s="383" t="s">
        <v>678</v>
      </c>
      <c r="F4709" s="383" t="s">
        <v>10</v>
      </c>
      <c r="G4709" s="384">
        <v>110</v>
      </c>
      <c r="H4709" s="383" t="s">
        <v>726</v>
      </c>
      <c r="I4709" s="383" t="s">
        <v>727</v>
      </c>
      <c r="J4709" s="383" t="s">
        <v>617</v>
      </c>
      <c r="K4709" s="383" t="s">
        <v>618</v>
      </c>
      <c r="L4709" s="384">
        <v>30380</v>
      </c>
      <c r="M4709" s="383" t="s">
        <v>642</v>
      </c>
      <c r="N4709" s="383" t="s">
        <v>620</v>
      </c>
      <c r="O4709" s="383" t="s">
        <v>230</v>
      </c>
    </row>
    <row r="4710" spans="1:15">
      <c r="A4710" s="385">
        <v>42109</v>
      </c>
      <c r="B4710" s="383" t="s">
        <v>11</v>
      </c>
      <c r="C4710" s="383" t="s">
        <v>12</v>
      </c>
      <c r="D4710" s="383" t="s">
        <v>13</v>
      </c>
      <c r="E4710" s="383" t="s">
        <v>678</v>
      </c>
      <c r="F4710" s="383" t="s">
        <v>10</v>
      </c>
      <c r="G4710" s="384">
        <v>110</v>
      </c>
      <c r="H4710" s="383" t="s">
        <v>726</v>
      </c>
      <c r="I4710" s="383" t="s">
        <v>727</v>
      </c>
      <c r="J4710" s="383" t="s">
        <v>617</v>
      </c>
      <c r="K4710" s="383" t="s">
        <v>618</v>
      </c>
      <c r="L4710" s="384">
        <v>30722</v>
      </c>
      <c r="M4710" s="383" t="s">
        <v>642</v>
      </c>
      <c r="N4710" s="383" t="s">
        <v>620</v>
      </c>
      <c r="O4710" s="383" t="s">
        <v>230</v>
      </c>
    </row>
    <row r="4711" spans="1:15">
      <c r="A4711" s="385">
        <v>42110</v>
      </c>
      <c r="B4711" s="383" t="s">
        <v>11</v>
      </c>
      <c r="C4711" s="383" t="s">
        <v>12</v>
      </c>
      <c r="D4711" s="383" t="s">
        <v>13</v>
      </c>
      <c r="E4711" s="383" t="s">
        <v>678</v>
      </c>
      <c r="F4711" s="383" t="s">
        <v>10</v>
      </c>
      <c r="G4711" s="384">
        <v>110</v>
      </c>
      <c r="H4711" s="383" t="s">
        <v>726</v>
      </c>
      <c r="I4711" s="383" t="s">
        <v>727</v>
      </c>
      <c r="J4711" s="383" t="s">
        <v>617</v>
      </c>
      <c r="K4711" s="383" t="s">
        <v>618</v>
      </c>
      <c r="L4711" s="384">
        <v>30780</v>
      </c>
      <c r="M4711" s="383" t="s">
        <v>642</v>
      </c>
      <c r="N4711" s="383" t="s">
        <v>620</v>
      </c>
      <c r="O4711" s="383" t="s">
        <v>230</v>
      </c>
    </row>
    <row r="4712" spans="1:15">
      <c r="A4712" s="385">
        <v>42111</v>
      </c>
      <c r="B4712" s="383" t="s">
        <v>21</v>
      </c>
      <c r="C4712" s="383" t="s">
        <v>12</v>
      </c>
      <c r="D4712" s="383" t="s">
        <v>22</v>
      </c>
      <c r="E4712" s="383" t="s">
        <v>658</v>
      </c>
      <c r="F4712" s="383" t="s">
        <v>10</v>
      </c>
      <c r="G4712" s="384">
        <v>1560</v>
      </c>
      <c r="H4712" s="383" t="s">
        <v>733</v>
      </c>
      <c r="I4712" s="383" t="s">
        <v>734</v>
      </c>
      <c r="J4712" s="383" t="s">
        <v>617</v>
      </c>
      <c r="K4712" s="383" t="s">
        <v>618</v>
      </c>
      <c r="L4712" s="384">
        <v>30780</v>
      </c>
      <c r="M4712" s="383" t="s">
        <v>642</v>
      </c>
      <c r="N4712" s="383" t="s">
        <v>620</v>
      </c>
      <c r="O4712" s="383" t="s">
        <v>230</v>
      </c>
    </row>
    <row r="4713" spans="1:15">
      <c r="A4713" s="385">
        <v>42112</v>
      </c>
      <c r="B4713" s="383" t="s">
        <v>21</v>
      </c>
      <c r="C4713" s="383" t="s">
        <v>12</v>
      </c>
      <c r="D4713" s="383" t="s">
        <v>22</v>
      </c>
      <c r="E4713" s="383" t="s">
        <v>658</v>
      </c>
      <c r="F4713" s="383" t="s">
        <v>10</v>
      </c>
      <c r="G4713" s="384">
        <v>1560</v>
      </c>
      <c r="H4713" s="383" t="s">
        <v>733</v>
      </c>
      <c r="I4713" s="383" t="s">
        <v>734</v>
      </c>
      <c r="J4713" s="383" t="s">
        <v>617</v>
      </c>
      <c r="K4713" s="383" t="s">
        <v>618</v>
      </c>
      <c r="L4713" s="384">
        <v>30780</v>
      </c>
      <c r="M4713" s="383" t="s">
        <v>642</v>
      </c>
      <c r="N4713" s="383" t="s">
        <v>620</v>
      </c>
      <c r="O4713" s="383" t="s">
        <v>230</v>
      </c>
    </row>
    <row r="4714" spans="1:15">
      <c r="A4714" s="385">
        <v>42113</v>
      </c>
      <c r="B4714" s="383" t="s">
        <v>21</v>
      </c>
      <c r="C4714" s="383" t="s">
        <v>12</v>
      </c>
      <c r="D4714" s="383" t="s">
        <v>22</v>
      </c>
      <c r="E4714" s="383" t="s">
        <v>658</v>
      </c>
      <c r="F4714" s="383" t="s">
        <v>10</v>
      </c>
      <c r="G4714" s="384">
        <v>1560</v>
      </c>
      <c r="H4714" s="383" t="s">
        <v>733</v>
      </c>
      <c r="I4714" s="383" t="s">
        <v>734</v>
      </c>
      <c r="J4714" s="383" t="s">
        <v>617</v>
      </c>
      <c r="K4714" s="383" t="s">
        <v>618</v>
      </c>
      <c r="L4714" s="384">
        <v>30780</v>
      </c>
      <c r="M4714" s="383" t="s">
        <v>643</v>
      </c>
      <c r="N4714" s="383" t="s">
        <v>620</v>
      </c>
      <c r="O4714" s="383" t="s">
        <v>230</v>
      </c>
    </row>
    <row r="4715" spans="1:15">
      <c r="A4715" s="385">
        <v>42114</v>
      </c>
      <c r="B4715" s="383" t="s">
        <v>11</v>
      </c>
      <c r="C4715" s="383" t="s">
        <v>12</v>
      </c>
      <c r="D4715" s="383" t="s">
        <v>13</v>
      </c>
      <c r="E4715" s="383" t="s">
        <v>678</v>
      </c>
      <c r="F4715" s="383" t="s">
        <v>10</v>
      </c>
      <c r="G4715" s="384">
        <v>247</v>
      </c>
      <c r="H4715" s="383" t="s">
        <v>730</v>
      </c>
      <c r="I4715" s="383" t="s">
        <v>731</v>
      </c>
      <c r="J4715" s="383" t="s">
        <v>617</v>
      </c>
      <c r="K4715" s="383" t="s">
        <v>618</v>
      </c>
      <c r="L4715" s="384">
        <v>30780</v>
      </c>
      <c r="M4715" s="383" t="s">
        <v>643</v>
      </c>
      <c r="N4715" s="383" t="s">
        <v>620</v>
      </c>
      <c r="O4715" s="383" t="s">
        <v>230</v>
      </c>
    </row>
    <row r="4716" spans="1:15">
      <c r="A4716" s="385">
        <v>42115</v>
      </c>
      <c r="B4716" s="383" t="s">
        <v>11</v>
      </c>
      <c r="C4716" s="383" t="s">
        <v>12</v>
      </c>
      <c r="D4716" s="383" t="s">
        <v>13</v>
      </c>
      <c r="E4716" s="383" t="s">
        <v>678</v>
      </c>
      <c r="F4716" s="383" t="s">
        <v>10</v>
      </c>
      <c r="G4716" s="384">
        <v>247</v>
      </c>
      <c r="H4716" s="383" t="s">
        <v>730</v>
      </c>
      <c r="I4716" s="383" t="s">
        <v>731</v>
      </c>
      <c r="J4716" s="383" t="s">
        <v>617</v>
      </c>
      <c r="K4716" s="383" t="s">
        <v>618</v>
      </c>
      <c r="L4716" s="384">
        <v>30780</v>
      </c>
      <c r="M4716" s="383" t="s">
        <v>643</v>
      </c>
      <c r="N4716" s="383" t="s">
        <v>620</v>
      </c>
      <c r="O4716" s="383" t="s">
        <v>230</v>
      </c>
    </row>
    <row r="4717" spans="1:15">
      <c r="A4717" s="385">
        <v>42116</v>
      </c>
      <c r="B4717" s="383" t="s">
        <v>754</v>
      </c>
      <c r="C4717" s="383" t="s">
        <v>8</v>
      </c>
      <c r="D4717" s="383" t="s">
        <v>755</v>
      </c>
      <c r="E4717" s="383" t="s">
        <v>756</v>
      </c>
      <c r="F4717" s="383" t="s">
        <v>10</v>
      </c>
      <c r="G4717" s="384">
        <v>2215</v>
      </c>
      <c r="H4717" s="383" t="s">
        <v>757</v>
      </c>
      <c r="I4717" s="383" t="s">
        <v>777</v>
      </c>
      <c r="J4717" s="383" t="s">
        <v>617</v>
      </c>
      <c r="K4717" s="383" t="s">
        <v>618</v>
      </c>
      <c r="L4717" s="384">
        <v>30780</v>
      </c>
      <c r="M4717" s="383" t="s">
        <v>643</v>
      </c>
      <c r="N4717" s="383" t="s">
        <v>620</v>
      </c>
      <c r="O4717" s="383" t="s">
        <v>230</v>
      </c>
    </row>
    <row r="4718" spans="1:15">
      <c r="A4718" s="385">
        <v>42117</v>
      </c>
      <c r="B4718" s="383" t="s">
        <v>11</v>
      </c>
      <c r="C4718" s="383" t="s">
        <v>12</v>
      </c>
      <c r="D4718" s="383" t="s">
        <v>13</v>
      </c>
      <c r="E4718" s="383" t="s">
        <v>678</v>
      </c>
      <c r="F4718" s="383" t="s">
        <v>10</v>
      </c>
      <c r="G4718" s="384">
        <v>4265</v>
      </c>
      <c r="H4718" s="383" t="s">
        <v>763</v>
      </c>
      <c r="I4718" s="383" t="s">
        <v>769</v>
      </c>
      <c r="J4718" s="383" t="s">
        <v>617</v>
      </c>
      <c r="K4718" s="383" t="s">
        <v>618</v>
      </c>
      <c r="L4718" s="384">
        <v>30780</v>
      </c>
      <c r="M4718" s="383" t="s">
        <v>643</v>
      </c>
      <c r="N4718" s="383" t="s">
        <v>620</v>
      </c>
      <c r="O4718" s="383" t="s">
        <v>230</v>
      </c>
    </row>
    <row r="4719" spans="1:15">
      <c r="A4719" s="385">
        <v>42118</v>
      </c>
      <c r="B4719" s="383" t="s">
        <v>754</v>
      </c>
      <c r="C4719" s="383" t="s">
        <v>8</v>
      </c>
      <c r="D4719" s="383" t="s">
        <v>755</v>
      </c>
      <c r="E4719" s="383" t="s">
        <v>756</v>
      </c>
      <c r="F4719" s="383" t="s">
        <v>10</v>
      </c>
      <c r="G4719" s="384">
        <v>10123</v>
      </c>
      <c r="H4719" s="383" t="s">
        <v>757</v>
      </c>
      <c r="I4719" s="383" t="s">
        <v>772</v>
      </c>
      <c r="J4719" s="383" t="s">
        <v>617</v>
      </c>
      <c r="K4719" s="383" t="s">
        <v>618</v>
      </c>
      <c r="L4719" s="384">
        <v>30780</v>
      </c>
      <c r="M4719" s="383" t="s">
        <v>643</v>
      </c>
      <c r="N4719" s="383" t="s">
        <v>620</v>
      </c>
      <c r="O4719" s="383" t="s">
        <v>230</v>
      </c>
    </row>
    <row r="4720" spans="1:15">
      <c r="A4720" s="385">
        <v>42119</v>
      </c>
      <c r="B4720" s="383" t="s">
        <v>11</v>
      </c>
      <c r="C4720" s="383" t="s">
        <v>12</v>
      </c>
      <c r="D4720" s="383" t="s">
        <v>13</v>
      </c>
      <c r="E4720" s="383" t="s">
        <v>678</v>
      </c>
      <c r="F4720" s="383" t="s">
        <v>10</v>
      </c>
      <c r="G4720" s="384">
        <v>4265</v>
      </c>
      <c r="H4720" s="383" t="s">
        <v>763</v>
      </c>
      <c r="I4720" s="383" t="s">
        <v>769</v>
      </c>
      <c r="J4720" s="383" t="s">
        <v>617</v>
      </c>
      <c r="K4720" s="383" t="s">
        <v>618</v>
      </c>
      <c r="L4720" s="384">
        <v>30780</v>
      </c>
      <c r="M4720" s="383" t="s">
        <v>643</v>
      </c>
      <c r="N4720" s="383" t="s">
        <v>620</v>
      </c>
      <c r="O4720" s="383" t="s">
        <v>230</v>
      </c>
    </row>
    <row r="4721" spans="1:15">
      <c r="A4721" s="385">
        <v>42120</v>
      </c>
      <c r="B4721" s="383" t="s">
        <v>21</v>
      </c>
      <c r="C4721" s="383" t="s">
        <v>12</v>
      </c>
      <c r="D4721" s="383" t="s">
        <v>22</v>
      </c>
      <c r="E4721" s="383" t="s">
        <v>658</v>
      </c>
      <c r="F4721" s="383" t="s">
        <v>10</v>
      </c>
      <c r="G4721" s="384">
        <v>2720</v>
      </c>
      <c r="H4721" s="383" t="s">
        <v>763</v>
      </c>
      <c r="I4721" s="383" t="s">
        <v>764</v>
      </c>
      <c r="J4721" s="383" t="s">
        <v>617</v>
      </c>
      <c r="K4721" s="383" t="s">
        <v>618</v>
      </c>
      <c r="L4721" s="384">
        <v>30780</v>
      </c>
      <c r="M4721" s="383" t="s">
        <v>643</v>
      </c>
      <c r="N4721" s="383" t="s">
        <v>620</v>
      </c>
      <c r="O4721" s="383" t="s">
        <v>230</v>
      </c>
    </row>
    <row r="4722" spans="1:15">
      <c r="A4722" s="385">
        <v>42121</v>
      </c>
      <c r="B4722" s="383" t="s">
        <v>754</v>
      </c>
      <c r="C4722" s="383" t="s">
        <v>8</v>
      </c>
      <c r="D4722" s="383" t="s">
        <v>755</v>
      </c>
      <c r="E4722" s="383" t="s">
        <v>756</v>
      </c>
      <c r="F4722" s="383" t="s">
        <v>10</v>
      </c>
      <c r="G4722" s="384">
        <v>6628</v>
      </c>
      <c r="H4722" s="383" t="s">
        <v>757</v>
      </c>
      <c r="I4722" s="383" t="s">
        <v>772</v>
      </c>
      <c r="J4722" s="383" t="s">
        <v>617</v>
      </c>
      <c r="K4722" s="383" t="s">
        <v>618</v>
      </c>
      <c r="L4722" s="384">
        <v>30780</v>
      </c>
      <c r="M4722" s="383" t="s">
        <v>643</v>
      </c>
      <c r="N4722" s="383" t="s">
        <v>620</v>
      </c>
      <c r="O4722" s="383" t="s">
        <v>230</v>
      </c>
    </row>
    <row r="4723" spans="1:15">
      <c r="A4723" s="385">
        <v>42122</v>
      </c>
      <c r="B4723" s="383" t="s">
        <v>11</v>
      </c>
      <c r="C4723" s="383" t="s">
        <v>12</v>
      </c>
      <c r="D4723" s="383" t="s">
        <v>13</v>
      </c>
      <c r="E4723" s="383" t="s">
        <v>678</v>
      </c>
      <c r="F4723" s="383" t="s">
        <v>10</v>
      </c>
      <c r="G4723" s="384">
        <v>4265</v>
      </c>
      <c r="H4723" s="383" t="s">
        <v>763</v>
      </c>
      <c r="I4723" s="383" t="s">
        <v>769</v>
      </c>
      <c r="J4723" s="383" t="s">
        <v>617</v>
      </c>
      <c r="K4723" s="383" t="s">
        <v>618</v>
      </c>
      <c r="L4723" s="384">
        <v>30780</v>
      </c>
      <c r="M4723" s="383" t="s">
        <v>643</v>
      </c>
      <c r="N4723" s="383" t="s">
        <v>620</v>
      </c>
      <c r="O4723" s="383" t="s">
        <v>230</v>
      </c>
    </row>
    <row r="4724" spans="1:15">
      <c r="A4724" s="385">
        <v>42123</v>
      </c>
      <c r="B4724" s="383" t="s">
        <v>754</v>
      </c>
      <c r="C4724" s="383" t="s">
        <v>8</v>
      </c>
      <c r="D4724" s="383" t="s">
        <v>755</v>
      </c>
      <c r="E4724" s="383" t="s">
        <v>756</v>
      </c>
      <c r="F4724" s="383" t="s">
        <v>10</v>
      </c>
      <c r="G4724" s="384">
        <v>2215</v>
      </c>
      <c r="H4724" s="383" t="s">
        <v>757</v>
      </c>
      <c r="I4724" s="383" t="s">
        <v>777</v>
      </c>
      <c r="J4724" s="383" t="s">
        <v>617</v>
      </c>
      <c r="K4724" s="383" t="s">
        <v>618</v>
      </c>
      <c r="L4724" s="384">
        <v>30780</v>
      </c>
      <c r="M4724" s="383" t="s">
        <v>643</v>
      </c>
      <c r="N4724" s="383" t="s">
        <v>620</v>
      </c>
      <c r="O4724" s="383" t="s">
        <v>230</v>
      </c>
    </row>
    <row r="4725" spans="1:15">
      <c r="A4725" s="385">
        <v>42124</v>
      </c>
      <c r="B4725" s="383" t="s">
        <v>11</v>
      </c>
      <c r="C4725" s="383" t="s">
        <v>12</v>
      </c>
      <c r="D4725" s="383" t="s">
        <v>13</v>
      </c>
      <c r="E4725" s="383" t="s">
        <v>678</v>
      </c>
      <c r="F4725" s="383" t="s">
        <v>10</v>
      </c>
      <c r="G4725" s="384">
        <v>4265</v>
      </c>
      <c r="H4725" s="383" t="s">
        <v>763</v>
      </c>
      <c r="I4725" s="383" t="s">
        <v>769</v>
      </c>
      <c r="J4725" s="383" t="s">
        <v>617</v>
      </c>
      <c r="K4725" s="383" t="s">
        <v>618</v>
      </c>
      <c r="L4725" s="384">
        <v>30780</v>
      </c>
      <c r="M4725" s="383" t="s">
        <v>643</v>
      </c>
      <c r="N4725" s="383" t="s">
        <v>620</v>
      </c>
      <c r="O4725" s="383" t="s">
        <v>230</v>
      </c>
    </row>
    <row r="4726" spans="1:15">
      <c r="A4726" s="385">
        <v>42125</v>
      </c>
      <c r="B4726" s="383" t="s">
        <v>754</v>
      </c>
      <c r="C4726" s="383" t="s">
        <v>8</v>
      </c>
      <c r="D4726" s="383" t="s">
        <v>755</v>
      </c>
      <c r="E4726" s="383" t="s">
        <v>756</v>
      </c>
      <c r="F4726" s="383" t="s">
        <v>10</v>
      </c>
      <c r="G4726" s="384">
        <v>1107</v>
      </c>
      <c r="H4726" s="383" t="s">
        <v>757</v>
      </c>
      <c r="I4726" s="383" t="s">
        <v>765</v>
      </c>
      <c r="J4726" s="383" t="s">
        <v>617</v>
      </c>
      <c r="K4726" s="383" t="s">
        <v>618</v>
      </c>
      <c r="L4726" s="384">
        <v>30780</v>
      </c>
      <c r="M4726" s="383" t="s">
        <v>643</v>
      </c>
      <c r="N4726" s="383" t="s">
        <v>620</v>
      </c>
      <c r="O4726" s="383" t="s">
        <v>230</v>
      </c>
    </row>
    <row r="4727" spans="1:15">
      <c r="A4727" s="385">
        <v>42126</v>
      </c>
      <c r="B4727" s="383" t="s">
        <v>754</v>
      </c>
      <c r="C4727" s="383" t="s">
        <v>8</v>
      </c>
      <c r="D4727" s="383" t="s">
        <v>755</v>
      </c>
      <c r="E4727" s="383" t="s">
        <v>756</v>
      </c>
      <c r="F4727" s="383" t="s">
        <v>10</v>
      </c>
      <c r="G4727" s="384">
        <v>2215</v>
      </c>
      <c r="H4727" s="383" t="s">
        <v>757</v>
      </c>
      <c r="I4727" s="383" t="s">
        <v>777</v>
      </c>
      <c r="J4727" s="383" t="s">
        <v>617</v>
      </c>
      <c r="K4727" s="383" t="s">
        <v>618</v>
      </c>
      <c r="L4727" s="384">
        <v>30780</v>
      </c>
      <c r="M4727" s="383" t="s">
        <v>643</v>
      </c>
      <c r="N4727" s="383" t="s">
        <v>620</v>
      </c>
      <c r="O4727" s="383" t="s">
        <v>230</v>
      </c>
    </row>
    <row r="4728" spans="1:15">
      <c r="A4728" s="385">
        <v>42127</v>
      </c>
      <c r="B4728" s="383" t="s">
        <v>11</v>
      </c>
      <c r="C4728" s="383" t="s">
        <v>12</v>
      </c>
      <c r="D4728" s="383" t="s">
        <v>13</v>
      </c>
      <c r="E4728" s="383" t="s">
        <v>678</v>
      </c>
      <c r="F4728" s="383" t="s">
        <v>10</v>
      </c>
      <c r="G4728" s="384">
        <v>4265</v>
      </c>
      <c r="H4728" s="383" t="s">
        <v>763</v>
      </c>
      <c r="I4728" s="383" t="s">
        <v>769</v>
      </c>
      <c r="J4728" s="383" t="s">
        <v>617</v>
      </c>
      <c r="K4728" s="383" t="s">
        <v>618</v>
      </c>
      <c r="L4728" s="384">
        <v>30780</v>
      </c>
      <c r="M4728" s="383" t="s">
        <v>643</v>
      </c>
      <c r="N4728" s="383" t="s">
        <v>620</v>
      </c>
      <c r="O4728" s="383" t="s">
        <v>230</v>
      </c>
    </row>
    <row r="4729" spans="1:15">
      <c r="A4729" s="385">
        <v>42128</v>
      </c>
      <c r="B4729" s="383" t="s">
        <v>11</v>
      </c>
      <c r="C4729" s="383" t="s">
        <v>12</v>
      </c>
      <c r="D4729" s="383" t="s">
        <v>13</v>
      </c>
      <c r="E4729" s="383" t="s">
        <v>678</v>
      </c>
      <c r="F4729" s="383" t="s">
        <v>10</v>
      </c>
      <c r="G4729" s="384">
        <v>4265</v>
      </c>
      <c r="H4729" s="383" t="s">
        <v>763</v>
      </c>
      <c r="I4729" s="383" t="s">
        <v>769</v>
      </c>
      <c r="J4729" s="383" t="s">
        <v>617</v>
      </c>
      <c r="K4729" s="383" t="s">
        <v>618</v>
      </c>
      <c r="L4729" s="384">
        <v>30780</v>
      </c>
      <c r="M4729" s="383" t="s">
        <v>643</v>
      </c>
      <c r="N4729" s="383" t="s">
        <v>620</v>
      </c>
      <c r="O4729" s="383" t="s">
        <v>230</v>
      </c>
    </row>
    <row r="4730" spans="1:15">
      <c r="A4730" s="385">
        <v>42129</v>
      </c>
      <c r="B4730" s="383" t="s">
        <v>11</v>
      </c>
      <c r="C4730" s="383" t="s">
        <v>12</v>
      </c>
      <c r="D4730" s="383" t="s">
        <v>13</v>
      </c>
      <c r="E4730" s="383" t="s">
        <v>678</v>
      </c>
      <c r="F4730" s="383" t="s">
        <v>10</v>
      </c>
      <c r="G4730" s="384">
        <v>247</v>
      </c>
      <c r="H4730" s="383" t="s">
        <v>730</v>
      </c>
      <c r="I4730" s="383" t="s">
        <v>731</v>
      </c>
      <c r="J4730" s="383" t="s">
        <v>617</v>
      </c>
      <c r="K4730" s="383" t="s">
        <v>618</v>
      </c>
      <c r="L4730" s="384">
        <v>30780</v>
      </c>
      <c r="M4730" s="383" t="s">
        <v>643</v>
      </c>
      <c r="N4730" s="383" t="s">
        <v>620</v>
      </c>
      <c r="O4730" s="383" t="s">
        <v>230</v>
      </c>
    </row>
    <row r="4731" spans="1:15">
      <c r="A4731" s="385">
        <v>42130</v>
      </c>
      <c r="B4731" s="383" t="s">
        <v>11</v>
      </c>
      <c r="C4731" s="383" t="s">
        <v>12</v>
      </c>
      <c r="D4731" s="383" t="s">
        <v>13</v>
      </c>
      <c r="E4731" s="383" t="s">
        <v>678</v>
      </c>
      <c r="F4731" s="383" t="s">
        <v>10</v>
      </c>
      <c r="G4731" s="384">
        <v>247</v>
      </c>
      <c r="H4731" s="383" t="s">
        <v>730</v>
      </c>
      <c r="I4731" s="383" t="s">
        <v>731</v>
      </c>
      <c r="J4731" s="383" t="s">
        <v>617</v>
      </c>
      <c r="K4731" s="383" t="s">
        <v>618</v>
      </c>
      <c r="L4731" s="384">
        <v>30780</v>
      </c>
      <c r="M4731" s="383" t="s">
        <v>643</v>
      </c>
      <c r="N4731" s="383" t="s">
        <v>620</v>
      </c>
      <c r="O4731" s="383" t="s">
        <v>230</v>
      </c>
    </row>
    <row r="4732" spans="1:15">
      <c r="A4732" s="385">
        <v>42131</v>
      </c>
      <c r="B4732" s="383" t="s">
        <v>11</v>
      </c>
      <c r="C4732" s="383" t="s">
        <v>12</v>
      </c>
      <c r="D4732" s="383" t="s">
        <v>13</v>
      </c>
      <c r="E4732" s="383" t="s">
        <v>678</v>
      </c>
      <c r="F4732" s="383" t="s">
        <v>10</v>
      </c>
      <c r="G4732" s="384">
        <v>247</v>
      </c>
      <c r="H4732" s="383" t="s">
        <v>730</v>
      </c>
      <c r="I4732" s="383" t="s">
        <v>731</v>
      </c>
      <c r="J4732" s="383" t="s">
        <v>617</v>
      </c>
      <c r="K4732" s="383" t="s">
        <v>618</v>
      </c>
      <c r="L4732" s="384">
        <v>30780</v>
      </c>
      <c r="M4732" s="383" t="s">
        <v>643</v>
      </c>
      <c r="N4732" s="383" t="s">
        <v>620</v>
      </c>
      <c r="O4732" s="383" t="s">
        <v>230</v>
      </c>
    </row>
    <row r="4733" spans="1:15">
      <c r="A4733" s="385">
        <v>42132</v>
      </c>
      <c r="B4733" s="383" t="s">
        <v>11</v>
      </c>
      <c r="C4733" s="383" t="s">
        <v>12</v>
      </c>
      <c r="D4733" s="383" t="s">
        <v>13</v>
      </c>
      <c r="E4733" s="383" t="s">
        <v>678</v>
      </c>
      <c r="F4733" s="383" t="s">
        <v>10</v>
      </c>
      <c r="G4733" s="384">
        <v>247</v>
      </c>
      <c r="H4733" s="383" t="s">
        <v>730</v>
      </c>
      <c r="I4733" s="383" t="s">
        <v>731</v>
      </c>
      <c r="J4733" s="383" t="s">
        <v>617</v>
      </c>
      <c r="K4733" s="383" t="s">
        <v>618</v>
      </c>
      <c r="L4733" s="384">
        <v>30780</v>
      </c>
      <c r="M4733" s="383" t="s">
        <v>643</v>
      </c>
      <c r="N4733" s="383" t="s">
        <v>620</v>
      </c>
      <c r="O4733" s="383" t="s">
        <v>230</v>
      </c>
    </row>
    <row r="4734" spans="1:15">
      <c r="A4734" s="385">
        <v>42133</v>
      </c>
      <c r="B4734" s="383" t="s">
        <v>21</v>
      </c>
      <c r="C4734" s="383" t="s">
        <v>12</v>
      </c>
      <c r="D4734" s="383" t="s">
        <v>22</v>
      </c>
      <c r="E4734" s="383" t="s">
        <v>658</v>
      </c>
      <c r="F4734" s="383" t="s">
        <v>10</v>
      </c>
      <c r="G4734" s="384">
        <v>3008</v>
      </c>
      <c r="H4734" s="383" t="s">
        <v>784</v>
      </c>
      <c r="I4734" s="383" t="s">
        <v>785</v>
      </c>
      <c r="J4734" s="383" t="s">
        <v>617</v>
      </c>
      <c r="K4734" s="383" t="s">
        <v>618</v>
      </c>
      <c r="L4734" s="384">
        <v>30780</v>
      </c>
      <c r="M4734" s="383" t="s">
        <v>643</v>
      </c>
      <c r="N4734" s="383" t="s">
        <v>620</v>
      </c>
      <c r="O4734" s="383" t="s">
        <v>230</v>
      </c>
    </row>
    <row r="4735" spans="1:15">
      <c r="A4735" s="385">
        <v>42134</v>
      </c>
      <c r="B4735" s="383" t="s">
        <v>21</v>
      </c>
      <c r="C4735" s="383" t="s">
        <v>12</v>
      </c>
      <c r="D4735" s="383" t="s">
        <v>22</v>
      </c>
      <c r="E4735" s="383" t="s">
        <v>658</v>
      </c>
      <c r="F4735" s="383" t="s">
        <v>10</v>
      </c>
      <c r="G4735" s="384">
        <v>3022</v>
      </c>
      <c r="H4735" s="383" t="s">
        <v>784</v>
      </c>
      <c r="I4735" s="383" t="s">
        <v>789</v>
      </c>
      <c r="J4735" s="383" t="s">
        <v>617</v>
      </c>
      <c r="K4735" s="383" t="s">
        <v>618</v>
      </c>
      <c r="L4735" s="384">
        <v>30780</v>
      </c>
      <c r="M4735" s="383" t="s">
        <v>643</v>
      </c>
      <c r="N4735" s="383" t="s">
        <v>620</v>
      </c>
      <c r="O4735" s="383" t="s">
        <v>230</v>
      </c>
    </row>
    <row r="4736" spans="1:15">
      <c r="A4736" s="385">
        <v>42135</v>
      </c>
      <c r="B4736" s="383" t="s">
        <v>21</v>
      </c>
      <c r="C4736" s="383" t="s">
        <v>12</v>
      </c>
      <c r="D4736" s="383" t="s">
        <v>22</v>
      </c>
      <c r="E4736" s="383" t="s">
        <v>658</v>
      </c>
      <c r="F4736" s="383" t="s">
        <v>10</v>
      </c>
      <c r="G4736" s="384">
        <v>3022</v>
      </c>
      <c r="H4736" s="383" t="s">
        <v>784</v>
      </c>
      <c r="I4736" s="383" t="s">
        <v>789</v>
      </c>
      <c r="J4736" s="383" t="s">
        <v>617</v>
      </c>
      <c r="K4736" s="383" t="s">
        <v>618</v>
      </c>
      <c r="L4736" s="384">
        <v>30780</v>
      </c>
      <c r="M4736" s="383" t="s">
        <v>643</v>
      </c>
      <c r="N4736" s="383" t="s">
        <v>620</v>
      </c>
      <c r="O4736" s="383" t="s">
        <v>230</v>
      </c>
    </row>
    <row r="4737" spans="1:15">
      <c r="A4737" s="385">
        <v>42136</v>
      </c>
      <c r="B4737" s="383" t="s">
        <v>754</v>
      </c>
      <c r="C4737" s="383" t="s">
        <v>8</v>
      </c>
      <c r="D4737" s="383" t="s">
        <v>755</v>
      </c>
      <c r="E4737" s="383" t="s">
        <v>756</v>
      </c>
      <c r="F4737" s="383" t="s">
        <v>10</v>
      </c>
      <c r="G4737" s="384">
        <v>11539</v>
      </c>
      <c r="H4737" s="383" t="s">
        <v>757</v>
      </c>
      <c r="I4737" s="383" t="s">
        <v>772</v>
      </c>
      <c r="J4737" s="383" t="s">
        <v>617</v>
      </c>
      <c r="K4737" s="383" t="s">
        <v>618</v>
      </c>
      <c r="L4737" s="384">
        <v>30780</v>
      </c>
      <c r="M4737" s="383" t="s">
        <v>643</v>
      </c>
      <c r="N4737" s="383" t="s">
        <v>620</v>
      </c>
      <c r="O4737" s="383" t="s">
        <v>230</v>
      </c>
    </row>
    <row r="4738" spans="1:15">
      <c r="A4738" s="385">
        <v>42137</v>
      </c>
      <c r="B4738" s="383" t="s">
        <v>21</v>
      </c>
      <c r="C4738" s="383" t="s">
        <v>12</v>
      </c>
      <c r="D4738" s="383" t="s">
        <v>22</v>
      </c>
      <c r="E4738" s="383" t="s">
        <v>658</v>
      </c>
      <c r="F4738" s="383" t="s">
        <v>10</v>
      </c>
      <c r="G4738" s="384">
        <v>2720</v>
      </c>
      <c r="H4738" s="383" t="s">
        <v>763</v>
      </c>
      <c r="I4738" s="383" t="s">
        <v>764</v>
      </c>
      <c r="J4738" s="383" t="s">
        <v>617</v>
      </c>
      <c r="K4738" s="383" t="s">
        <v>618</v>
      </c>
      <c r="L4738" s="384">
        <v>30780</v>
      </c>
      <c r="M4738" s="383" t="s">
        <v>644</v>
      </c>
      <c r="N4738" s="383" t="s">
        <v>620</v>
      </c>
      <c r="O4738" s="383" t="s">
        <v>230</v>
      </c>
    </row>
    <row r="4739" spans="1:15">
      <c r="A4739" s="385">
        <v>42138</v>
      </c>
      <c r="B4739" s="383" t="s">
        <v>21</v>
      </c>
      <c r="C4739" s="383" t="s">
        <v>12</v>
      </c>
      <c r="D4739" s="383" t="s">
        <v>22</v>
      </c>
      <c r="E4739" s="383" t="s">
        <v>658</v>
      </c>
      <c r="F4739" s="383" t="s">
        <v>10</v>
      </c>
      <c r="G4739" s="384">
        <v>2720</v>
      </c>
      <c r="H4739" s="383" t="s">
        <v>763</v>
      </c>
      <c r="I4739" s="383" t="s">
        <v>764</v>
      </c>
      <c r="J4739" s="383" t="s">
        <v>617</v>
      </c>
      <c r="K4739" s="383" t="s">
        <v>618</v>
      </c>
      <c r="L4739" s="384">
        <v>30780</v>
      </c>
      <c r="M4739" s="383" t="s">
        <v>644</v>
      </c>
      <c r="N4739" s="383" t="s">
        <v>620</v>
      </c>
      <c r="O4739" s="383" t="s">
        <v>230</v>
      </c>
    </row>
    <row r="4740" spans="1:15">
      <c r="A4740" s="385">
        <v>42139</v>
      </c>
      <c r="B4740" s="383" t="s">
        <v>21</v>
      </c>
      <c r="C4740" s="383" t="s">
        <v>12</v>
      </c>
      <c r="D4740" s="383" t="s">
        <v>22</v>
      </c>
      <c r="E4740" s="383" t="s">
        <v>658</v>
      </c>
      <c r="F4740" s="383" t="s">
        <v>10</v>
      </c>
      <c r="G4740" s="384">
        <v>2720</v>
      </c>
      <c r="H4740" s="383" t="s">
        <v>763</v>
      </c>
      <c r="I4740" s="383" t="s">
        <v>764</v>
      </c>
      <c r="J4740" s="383" t="s">
        <v>617</v>
      </c>
      <c r="K4740" s="383" t="s">
        <v>618</v>
      </c>
      <c r="L4740" s="384">
        <v>30780</v>
      </c>
      <c r="M4740" s="383" t="s">
        <v>644</v>
      </c>
      <c r="N4740" s="383" t="s">
        <v>620</v>
      </c>
      <c r="O4740" s="383" t="s">
        <v>230</v>
      </c>
    </row>
    <row r="4741" spans="1:15">
      <c r="A4741" s="385">
        <v>42140</v>
      </c>
      <c r="B4741" s="383" t="s">
        <v>11</v>
      </c>
      <c r="C4741" s="383" t="s">
        <v>12</v>
      </c>
      <c r="D4741" s="383" t="s">
        <v>13</v>
      </c>
      <c r="E4741" s="383" t="s">
        <v>678</v>
      </c>
      <c r="F4741" s="383" t="s">
        <v>10</v>
      </c>
      <c r="G4741" s="384">
        <v>60</v>
      </c>
      <c r="H4741" s="383" t="s">
        <v>763</v>
      </c>
      <c r="I4741" s="383" t="s">
        <v>771</v>
      </c>
      <c r="J4741" s="383" t="s">
        <v>617</v>
      </c>
      <c r="K4741" s="383" t="s">
        <v>618</v>
      </c>
      <c r="L4741" s="384">
        <v>30780</v>
      </c>
      <c r="M4741" s="383" t="s">
        <v>644</v>
      </c>
      <c r="N4741" s="383" t="s">
        <v>620</v>
      </c>
      <c r="O4741" s="383" t="s">
        <v>230</v>
      </c>
    </row>
    <row r="4742" spans="1:15">
      <c r="A4742" s="385">
        <v>42141</v>
      </c>
      <c r="B4742" s="383" t="s">
        <v>11</v>
      </c>
      <c r="C4742" s="383" t="s">
        <v>12</v>
      </c>
      <c r="D4742" s="383" t="s">
        <v>13</v>
      </c>
      <c r="E4742" s="383" t="s">
        <v>678</v>
      </c>
      <c r="F4742" s="383" t="s">
        <v>10</v>
      </c>
      <c r="G4742" s="384">
        <v>60</v>
      </c>
      <c r="H4742" s="383" t="s">
        <v>763</v>
      </c>
      <c r="I4742" s="383" t="s">
        <v>771</v>
      </c>
      <c r="J4742" s="383" t="s">
        <v>617</v>
      </c>
      <c r="K4742" s="383" t="s">
        <v>618</v>
      </c>
      <c r="L4742" s="384">
        <v>30780</v>
      </c>
      <c r="M4742" s="383" t="s">
        <v>644</v>
      </c>
      <c r="N4742" s="383" t="s">
        <v>620</v>
      </c>
      <c r="O4742" s="383" t="s">
        <v>230</v>
      </c>
    </row>
    <row r="4743" spans="1:15">
      <c r="A4743" s="385">
        <v>42142</v>
      </c>
      <c r="B4743" s="383" t="s">
        <v>11</v>
      </c>
      <c r="C4743" s="383" t="s">
        <v>12</v>
      </c>
      <c r="D4743" s="383" t="s">
        <v>13</v>
      </c>
      <c r="E4743" s="383" t="s">
        <v>678</v>
      </c>
      <c r="F4743" s="383" t="s">
        <v>10</v>
      </c>
      <c r="G4743" s="384">
        <v>4265</v>
      </c>
      <c r="H4743" s="383" t="s">
        <v>763</v>
      </c>
      <c r="I4743" s="383" t="s">
        <v>769</v>
      </c>
      <c r="J4743" s="383" t="s">
        <v>617</v>
      </c>
      <c r="K4743" s="383" t="s">
        <v>618</v>
      </c>
      <c r="L4743" s="384">
        <v>30780</v>
      </c>
      <c r="M4743" s="383" t="s">
        <v>644</v>
      </c>
      <c r="N4743" s="383" t="s">
        <v>620</v>
      </c>
      <c r="O4743" s="383" t="s">
        <v>230</v>
      </c>
    </row>
    <row r="4744" spans="1:15">
      <c r="A4744" s="385">
        <v>42143</v>
      </c>
      <c r="B4744" s="383" t="s">
        <v>754</v>
      </c>
      <c r="C4744" s="383" t="s">
        <v>8</v>
      </c>
      <c r="D4744" s="383" t="s">
        <v>755</v>
      </c>
      <c r="E4744" s="383" t="s">
        <v>756</v>
      </c>
      <c r="F4744" s="383" t="s">
        <v>10</v>
      </c>
      <c r="G4744" s="384">
        <v>61065</v>
      </c>
      <c r="H4744" s="383" t="s">
        <v>757</v>
      </c>
      <c r="I4744" s="383" t="s">
        <v>772</v>
      </c>
      <c r="J4744" s="383" t="s">
        <v>617</v>
      </c>
      <c r="K4744" s="383" t="s">
        <v>618</v>
      </c>
      <c r="L4744" s="384">
        <v>30780</v>
      </c>
      <c r="M4744" s="383" t="s">
        <v>644</v>
      </c>
      <c r="N4744" s="383" t="s">
        <v>620</v>
      </c>
      <c r="O4744" s="383" t="s">
        <v>230</v>
      </c>
    </row>
    <row r="4745" spans="1:15">
      <c r="A4745" s="385">
        <v>42144</v>
      </c>
      <c r="B4745" s="383" t="s">
        <v>754</v>
      </c>
      <c r="C4745" s="383" t="s">
        <v>8</v>
      </c>
      <c r="D4745" s="383" t="s">
        <v>755</v>
      </c>
      <c r="E4745" s="383" t="s">
        <v>756</v>
      </c>
      <c r="F4745" s="383" t="s">
        <v>10</v>
      </c>
      <c r="G4745" s="384">
        <v>1832</v>
      </c>
      <c r="H4745" s="383" t="s">
        <v>757</v>
      </c>
      <c r="I4745" s="383" t="s">
        <v>772</v>
      </c>
      <c r="J4745" s="383" t="s">
        <v>617</v>
      </c>
      <c r="K4745" s="383" t="s">
        <v>618</v>
      </c>
      <c r="L4745" s="384">
        <v>30780</v>
      </c>
      <c r="M4745" s="383" t="s">
        <v>644</v>
      </c>
      <c r="N4745" s="383" t="s">
        <v>620</v>
      </c>
      <c r="O4745" s="383" t="s">
        <v>230</v>
      </c>
    </row>
    <row r="4746" spans="1:15">
      <c r="A4746" s="385">
        <v>42145</v>
      </c>
      <c r="B4746" s="383" t="s">
        <v>754</v>
      </c>
      <c r="C4746" s="383" t="s">
        <v>8</v>
      </c>
      <c r="D4746" s="383" t="s">
        <v>755</v>
      </c>
      <c r="E4746" s="383" t="s">
        <v>756</v>
      </c>
      <c r="F4746" s="383" t="s">
        <v>10</v>
      </c>
      <c r="G4746" s="384">
        <v>63537</v>
      </c>
      <c r="H4746" s="383" t="s">
        <v>757</v>
      </c>
      <c r="I4746" s="383" t="s">
        <v>772</v>
      </c>
      <c r="J4746" s="383" t="s">
        <v>617</v>
      </c>
      <c r="K4746" s="383" t="s">
        <v>618</v>
      </c>
      <c r="L4746" s="384">
        <v>30780</v>
      </c>
      <c r="M4746" s="383" t="s">
        <v>644</v>
      </c>
      <c r="N4746" s="383" t="s">
        <v>620</v>
      </c>
      <c r="O4746" s="383" t="s">
        <v>230</v>
      </c>
    </row>
    <row r="4747" spans="1:15">
      <c r="A4747" s="385">
        <v>42146</v>
      </c>
      <c r="B4747" s="383" t="s">
        <v>754</v>
      </c>
      <c r="C4747" s="383" t="s">
        <v>8</v>
      </c>
      <c r="D4747" s="383" t="s">
        <v>755</v>
      </c>
      <c r="E4747" s="383" t="s">
        <v>756</v>
      </c>
      <c r="F4747" s="383" t="s">
        <v>10</v>
      </c>
      <c r="G4747" s="384">
        <v>2215</v>
      </c>
      <c r="H4747" s="383" t="s">
        <v>757</v>
      </c>
      <c r="I4747" s="383" t="s">
        <v>777</v>
      </c>
      <c r="J4747" s="383" t="s">
        <v>617</v>
      </c>
      <c r="K4747" s="383" t="s">
        <v>618</v>
      </c>
      <c r="L4747" s="384">
        <v>30780</v>
      </c>
      <c r="M4747" s="383" t="s">
        <v>644</v>
      </c>
      <c r="N4747" s="383" t="s">
        <v>620</v>
      </c>
      <c r="O4747" s="383" t="s">
        <v>230</v>
      </c>
    </row>
    <row r="4748" spans="1:15">
      <c r="A4748" s="385">
        <v>42147</v>
      </c>
      <c r="B4748" s="383" t="s">
        <v>11</v>
      </c>
      <c r="C4748" s="383" t="s">
        <v>12</v>
      </c>
      <c r="D4748" s="383" t="s">
        <v>13</v>
      </c>
      <c r="E4748" s="383" t="s">
        <v>678</v>
      </c>
      <c r="F4748" s="383" t="s">
        <v>10</v>
      </c>
      <c r="G4748" s="384">
        <v>60</v>
      </c>
      <c r="H4748" s="383" t="s">
        <v>763</v>
      </c>
      <c r="I4748" s="383" t="s">
        <v>771</v>
      </c>
      <c r="J4748" s="383" t="s">
        <v>617</v>
      </c>
      <c r="K4748" s="383" t="s">
        <v>618</v>
      </c>
      <c r="L4748" s="384">
        <v>30780</v>
      </c>
      <c r="M4748" s="383" t="s">
        <v>645</v>
      </c>
      <c r="N4748" s="383" t="s">
        <v>620</v>
      </c>
      <c r="O4748" s="383" t="s">
        <v>230</v>
      </c>
    </row>
    <row r="4749" spans="1:15">
      <c r="A4749" s="385">
        <v>42148</v>
      </c>
      <c r="B4749" s="383" t="s">
        <v>21</v>
      </c>
      <c r="C4749" s="383" t="s">
        <v>12</v>
      </c>
      <c r="D4749" s="383" t="s">
        <v>22</v>
      </c>
      <c r="E4749" s="383" t="s">
        <v>658</v>
      </c>
      <c r="F4749" s="383" t="s">
        <v>10</v>
      </c>
      <c r="G4749" s="384">
        <v>3008</v>
      </c>
      <c r="H4749" s="383" t="s">
        <v>784</v>
      </c>
      <c r="I4749" s="383" t="s">
        <v>785</v>
      </c>
      <c r="J4749" s="383" t="s">
        <v>617</v>
      </c>
      <c r="K4749" s="383" t="s">
        <v>618</v>
      </c>
      <c r="L4749" s="384">
        <v>30780</v>
      </c>
      <c r="M4749" s="383" t="s">
        <v>645</v>
      </c>
      <c r="N4749" s="383" t="s">
        <v>620</v>
      </c>
      <c r="O4749" s="383" t="s">
        <v>230</v>
      </c>
    </row>
    <row r="4750" spans="1:15">
      <c r="A4750" s="385">
        <v>42149</v>
      </c>
      <c r="B4750" s="383" t="s">
        <v>11</v>
      </c>
      <c r="C4750" s="383" t="s">
        <v>12</v>
      </c>
      <c r="D4750" s="383" t="s">
        <v>13</v>
      </c>
      <c r="E4750" s="383" t="s">
        <v>678</v>
      </c>
      <c r="F4750" s="383" t="s">
        <v>10</v>
      </c>
      <c r="G4750" s="384">
        <v>60</v>
      </c>
      <c r="H4750" s="383" t="s">
        <v>763</v>
      </c>
      <c r="I4750" s="383" t="s">
        <v>771</v>
      </c>
      <c r="J4750" s="383" t="s">
        <v>617</v>
      </c>
      <c r="K4750" s="383" t="s">
        <v>618</v>
      </c>
      <c r="L4750" s="384">
        <v>30780</v>
      </c>
      <c r="M4750" s="383" t="s">
        <v>645</v>
      </c>
      <c r="N4750" s="383" t="s">
        <v>620</v>
      </c>
      <c r="O4750" s="383" t="s">
        <v>230</v>
      </c>
    </row>
    <row r="4751" spans="1:15">
      <c r="A4751" s="385">
        <v>42150</v>
      </c>
      <c r="B4751" s="383" t="s">
        <v>21</v>
      </c>
      <c r="C4751" s="383" t="s">
        <v>12</v>
      </c>
      <c r="D4751" s="383" t="s">
        <v>22</v>
      </c>
      <c r="E4751" s="383" t="s">
        <v>658</v>
      </c>
      <c r="F4751" s="383" t="s">
        <v>10</v>
      </c>
      <c r="G4751" s="384">
        <v>3022</v>
      </c>
      <c r="H4751" s="383" t="s">
        <v>784</v>
      </c>
      <c r="I4751" s="383" t="s">
        <v>789</v>
      </c>
      <c r="J4751" s="383" t="s">
        <v>617</v>
      </c>
      <c r="K4751" s="383" t="s">
        <v>618</v>
      </c>
      <c r="L4751" s="384">
        <v>30780</v>
      </c>
      <c r="M4751" s="383" t="s">
        <v>645</v>
      </c>
      <c r="N4751" s="383" t="s">
        <v>620</v>
      </c>
      <c r="O4751" s="383" t="s">
        <v>230</v>
      </c>
    </row>
    <row r="4752" spans="1:15">
      <c r="A4752" s="385">
        <v>41997</v>
      </c>
      <c r="B4752" s="383" t="s">
        <v>754</v>
      </c>
      <c r="C4752" s="383" t="s">
        <v>8</v>
      </c>
      <c r="D4752" s="383" t="s">
        <v>755</v>
      </c>
      <c r="E4752" s="383" t="s">
        <v>756</v>
      </c>
      <c r="F4752" s="383" t="s">
        <v>10</v>
      </c>
      <c r="G4752" s="384">
        <v>127</v>
      </c>
      <c r="H4752" s="383" t="s">
        <v>782</v>
      </c>
      <c r="I4752" s="383" t="s">
        <v>783</v>
      </c>
      <c r="J4752" s="383" t="s">
        <v>617</v>
      </c>
      <c r="K4752" s="383" t="s">
        <v>618</v>
      </c>
      <c r="L4752" s="384">
        <v>0</v>
      </c>
      <c r="M4752" s="383" t="s">
        <v>619</v>
      </c>
      <c r="N4752" s="383" t="s">
        <v>620</v>
      </c>
      <c r="O4752" s="383" t="s">
        <v>230</v>
      </c>
    </row>
    <row r="4753" spans="1:15">
      <c r="A4753" s="385">
        <v>41998</v>
      </c>
      <c r="B4753" s="383" t="s">
        <v>794</v>
      </c>
      <c r="C4753" s="383" t="s">
        <v>8</v>
      </c>
      <c r="D4753" s="383" t="s">
        <v>34</v>
      </c>
      <c r="E4753" s="383" t="s">
        <v>795</v>
      </c>
      <c r="F4753" s="383" t="s">
        <v>10</v>
      </c>
      <c r="G4753" s="384">
        <v>1054</v>
      </c>
      <c r="H4753" s="383" t="s">
        <v>796</v>
      </c>
      <c r="I4753" s="383" t="s">
        <v>800</v>
      </c>
      <c r="J4753" s="383" t="s">
        <v>617</v>
      </c>
      <c r="K4753" s="383" t="s">
        <v>618</v>
      </c>
      <c r="L4753" s="384">
        <v>0</v>
      </c>
      <c r="M4753" s="383" t="s">
        <v>619</v>
      </c>
      <c r="N4753" s="383" t="s">
        <v>620</v>
      </c>
      <c r="O4753" s="383" t="s">
        <v>230</v>
      </c>
    </row>
    <row r="4754" spans="1:15">
      <c r="A4754" s="385">
        <v>41999</v>
      </c>
      <c r="B4754" s="383" t="s">
        <v>11</v>
      </c>
      <c r="C4754" s="383" t="s">
        <v>12</v>
      </c>
      <c r="D4754" s="383" t="s">
        <v>13</v>
      </c>
      <c r="E4754" s="383" t="s">
        <v>678</v>
      </c>
      <c r="F4754" s="383" t="s">
        <v>10</v>
      </c>
      <c r="G4754" s="384">
        <v>450</v>
      </c>
      <c r="H4754" s="383" t="s">
        <v>779</v>
      </c>
      <c r="I4754" s="383" t="s">
        <v>780</v>
      </c>
      <c r="J4754" s="383" t="s">
        <v>617</v>
      </c>
      <c r="K4754" s="383" t="s">
        <v>618</v>
      </c>
      <c r="L4754" s="384">
        <v>0</v>
      </c>
      <c r="M4754" s="383" t="s">
        <v>619</v>
      </c>
      <c r="N4754" s="383" t="s">
        <v>620</v>
      </c>
      <c r="O4754" s="383" t="s">
        <v>230</v>
      </c>
    </row>
    <row r="4755" spans="1:15">
      <c r="A4755" s="385">
        <v>42000</v>
      </c>
      <c r="B4755" s="383" t="s">
        <v>11</v>
      </c>
      <c r="C4755" s="383" t="s">
        <v>12</v>
      </c>
      <c r="D4755" s="383" t="s">
        <v>13</v>
      </c>
      <c r="E4755" s="383" t="s">
        <v>678</v>
      </c>
      <c r="F4755" s="383" t="s">
        <v>10</v>
      </c>
      <c r="G4755" s="384">
        <v>450</v>
      </c>
      <c r="H4755" s="383" t="s">
        <v>779</v>
      </c>
      <c r="I4755" s="383" t="s">
        <v>780</v>
      </c>
      <c r="J4755" s="383" t="s">
        <v>617</v>
      </c>
      <c r="K4755" s="383" t="s">
        <v>618</v>
      </c>
      <c r="L4755" s="384">
        <v>0</v>
      </c>
      <c r="M4755" s="383" t="s">
        <v>619</v>
      </c>
      <c r="N4755" s="383" t="s">
        <v>620</v>
      </c>
      <c r="O4755" s="383" t="s">
        <v>230</v>
      </c>
    </row>
    <row r="4756" spans="1:15">
      <c r="A4756" s="385">
        <v>42001</v>
      </c>
      <c r="B4756" s="383" t="s">
        <v>11</v>
      </c>
      <c r="C4756" s="383" t="s">
        <v>12</v>
      </c>
      <c r="D4756" s="383" t="s">
        <v>13</v>
      </c>
      <c r="E4756" s="383" t="s">
        <v>678</v>
      </c>
      <c r="F4756" s="383" t="s">
        <v>10</v>
      </c>
      <c r="G4756" s="384">
        <v>2467</v>
      </c>
      <c r="H4756" s="383" t="s">
        <v>787</v>
      </c>
      <c r="I4756" s="383" t="s">
        <v>788</v>
      </c>
      <c r="J4756" s="383" t="s">
        <v>617</v>
      </c>
      <c r="K4756" s="383" t="s">
        <v>618</v>
      </c>
      <c r="L4756" s="384">
        <v>0</v>
      </c>
      <c r="M4756" s="383" t="s">
        <v>619</v>
      </c>
      <c r="N4756" s="383" t="s">
        <v>620</v>
      </c>
      <c r="O4756" s="383" t="s">
        <v>230</v>
      </c>
    </row>
    <row r="4757" spans="1:15">
      <c r="A4757" s="385">
        <v>42002</v>
      </c>
      <c r="B4757" s="383" t="s">
        <v>11</v>
      </c>
      <c r="C4757" s="383" t="s">
        <v>12</v>
      </c>
      <c r="D4757" s="383" t="s">
        <v>13</v>
      </c>
      <c r="E4757" s="383" t="s">
        <v>678</v>
      </c>
      <c r="F4757" s="383" t="s">
        <v>10</v>
      </c>
      <c r="G4757" s="384">
        <v>450</v>
      </c>
      <c r="H4757" s="383" t="s">
        <v>779</v>
      </c>
      <c r="I4757" s="383" t="s">
        <v>780</v>
      </c>
      <c r="J4757" s="383" t="s">
        <v>617</v>
      </c>
      <c r="K4757" s="383" t="s">
        <v>618</v>
      </c>
      <c r="L4757" s="384">
        <v>0</v>
      </c>
      <c r="M4757" s="383" t="s">
        <v>619</v>
      </c>
      <c r="N4757" s="383" t="s">
        <v>620</v>
      </c>
      <c r="O4757" s="383" t="s">
        <v>230</v>
      </c>
    </row>
    <row r="4758" spans="1:15">
      <c r="A4758" s="385">
        <v>42003</v>
      </c>
      <c r="B4758" s="383" t="s">
        <v>754</v>
      </c>
      <c r="C4758" s="383" t="s">
        <v>8</v>
      </c>
      <c r="D4758" s="383" t="s">
        <v>755</v>
      </c>
      <c r="E4758" s="383" t="s">
        <v>756</v>
      </c>
      <c r="F4758" s="383" t="s">
        <v>10</v>
      </c>
      <c r="G4758" s="384">
        <v>460</v>
      </c>
      <c r="H4758" s="383" t="s">
        <v>757</v>
      </c>
      <c r="I4758" s="383" t="s">
        <v>758</v>
      </c>
      <c r="J4758" s="383" t="s">
        <v>617</v>
      </c>
      <c r="K4758" s="383" t="s">
        <v>618</v>
      </c>
      <c r="L4758" s="384">
        <v>0</v>
      </c>
      <c r="M4758" s="383" t="s">
        <v>619</v>
      </c>
      <c r="N4758" s="383" t="s">
        <v>620</v>
      </c>
      <c r="O4758" s="383" t="s">
        <v>230</v>
      </c>
    </row>
    <row r="4759" spans="1:15">
      <c r="A4759" s="385">
        <v>42004</v>
      </c>
      <c r="B4759" s="383" t="s">
        <v>754</v>
      </c>
      <c r="C4759" s="383" t="s">
        <v>8</v>
      </c>
      <c r="D4759" s="383" t="s">
        <v>755</v>
      </c>
      <c r="E4759" s="383" t="s">
        <v>756</v>
      </c>
      <c r="F4759" s="383" t="s">
        <v>10</v>
      </c>
      <c r="G4759" s="384">
        <v>460</v>
      </c>
      <c r="H4759" s="383" t="s">
        <v>757</v>
      </c>
      <c r="I4759" s="383" t="s">
        <v>758</v>
      </c>
      <c r="J4759" s="383" t="s">
        <v>617</v>
      </c>
      <c r="K4759" s="383" t="s">
        <v>618</v>
      </c>
      <c r="L4759" s="384">
        <v>0</v>
      </c>
      <c r="M4759" s="383" t="s">
        <v>626</v>
      </c>
      <c r="N4759" s="383" t="s">
        <v>620</v>
      </c>
      <c r="O4759" s="383" t="s">
        <v>230</v>
      </c>
    </row>
    <row r="4760" spans="1:15">
      <c r="A4760" s="385">
        <v>42005</v>
      </c>
      <c r="B4760" s="383" t="s">
        <v>754</v>
      </c>
      <c r="C4760" s="383" t="s">
        <v>8</v>
      </c>
      <c r="D4760" s="383" t="s">
        <v>755</v>
      </c>
      <c r="E4760" s="383" t="s">
        <v>756</v>
      </c>
      <c r="F4760" s="383" t="s">
        <v>10</v>
      </c>
      <c r="G4760" s="384">
        <v>687896</v>
      </c>
      <c r="H4760" s="383" t="s">
        <v>757</v>
      </c>
      <c r="I4760" s="383" t="s">
        <v>772</v>
      </c>
      <c r="J4760" s="383" t="s">
        <v>617</v>
      </c>
      <c r="K4760" s="383" t="s">
        <v>618</v>
      </c>
      <c r="L4760" s="384">
        <v>0</v>
      </c>
      <c r="M4760" s="383" t="s">
        <v>626</v>
      </c>
      <c r="N4760" s="383" t="s">
        <v>620</v>
      </c>
      <c r="O4760" s="383" t="s">
        <v>230</v>
      </c>
    </row>
    <row r="4761" spans="1:15">
      <c r="A4761" s="385">
        <v>42006</v>
      </c>
      <c r="B4761" s="383" t="s">
        <v>739</v>
      </c>
      <c r="C4761" s="383" t="s">
        <v>8</v>
      </c>
      <c r="D4761" s="383" t="s">
        <v>36</v>
      </c>
      <c r="E4761" s="383" t="s">
        <v>740</v>
      </c>
      <c r="F4761" s="383" t="s">
        <v>10</v>
      </c>
      <c r="G4761" s="384">
        <v>6005</v>
      </c>
      <c r="H4761" s="383" t="s">
        <v>741</v>
      </c>
      <c r="I4761" s="383" t="s">
        <v>742</v>
      </c>
      <c r="J4761" s="383" t="s">
        <v>617</v>
      </c>
      <c r="K4761" s="383" t="s">
        <v>618</v>
      </c>
      <c r="L4761" s="384">
        <v>6319</v>
      </c>
      <c r="M4761" s="383" t="s">
        <v>627</v>
      </c>
      <c r="N4761" s="383" t="s">
        <v>620</v>
      </c>
      <c r="O4761" s="383" t="s">
        <v>230</v>
      </c>
    </row>
    <row r="4762" spans="1:15">
      <c r="A4762" s="385">
        <v>42007</v>
      </c>
      <c r="B4762" s="383" t="s">
        <v>739</v>
      </c>
      <c r="C4762" s="383" t="s">
        <v>8</v>
      </c>
      <c r="D4762" s="383" t="s">
        <v>36</v>
      </c>
      <c r="E4762" s="383" t="s">
        <v>740</v>
      </c>
      <c r="F4762" s="383" t="s">
        <v>10</v>
      </c>
      <c r="G4762" s="384">
        <v>6005</v>
      </c>
      <c r="H4762" s="383" t="s">
        <v>741</v>
      </c>
      <c r="I4762" s="383" t="s">
        <v>742</v>
      </c>
      <c r="J4762" s="383" t="s">
        <v>617</v>
      </c>
      <c r="K4762" s="383" t="s">
        <v>618</v>
      </c>
      <c r="L4762" s="384">
        <v>8221</v>
      </c>
      <c r="M4762" s="383" t="s">
        <v>627</v>
      </c>
      <c r="N4762" s="383" t="s">
        <v>620</v>
      </c>
      <c r="O4762" s="383" t="s">
        <v>230</v>
      </c>
    </row>
    <row r="4763" spans="1:15">
      <c r="A4763" s="385">
        <v>42008</v>
      </c>
      <c r="B4763" s="383" t="s">
        <v>739</v>
      </c>
      <c r="C4763" s="383" t="s">
        <v>8</v>
      </c>
      <c r="D4763" s="383" t="s">
        <v>36</v>
      </c>
      <c r="E4763" s="383" t="s">
        <v>740</v>
      </c>
      <c r="F4763" s="383" t="s">
        <v>10</v>
      </c>
      <c r="G4763" s="384">
        <v>6005</v>
      </c>
      <c r="H4763" s="383" t="s">
        <v>741</v>
      </c>
      <c r="I4763" s="383" t="s">
        <v>742</v>
      </c>
      <c r="J4763" s="383" t="s">
        <v>617</v>
      </c>
      <c r="K4763" s="383" t="s">
        <v>618</v>
      </c>
      <c r="L4763" s="384">
        <v>8501</v>
      </c>
      <c r="M4763" s="383" t="s">
        <v>627</v>
      </c>
      <c r="N4763" s="383" t="s">
        <v>620</v>
      </c>
      <c r="O4763" s="383" t="s">
        <v>230</v>
      </c>
    </row>
    <row r="4764" spans="1:15">
      <c r="A4764" s="385">
        <v>42009</v>
      </c>
      <c r="B4764" s="383" t="s">
        <v>21</v>
      </c>
      <c r="C4764" s="383" t="s">
        <v>12</v>
      </c>
      <c r="D4764" s="383" t="s">
        <v>22</v>
      </c>
      <c r="E4764" s="383" t="s">
        <v>658</v>
      </c>
      <c r="F4764" s="383" t="s">
        <v>10</v>
      </c>
      <c r="G4764" s="384">
        <v>2500</v>
      </c>
      <c r="H4764" s="383" t="s">
        <v>751</v>
      </c>
      <c r="I4764" s="383" t="s">
        <v>790</v>
      </c>
      <c r="J4764" s="383" t="s">
        <v>617</v>
      </c>
      <c r="K4764" s="383" t="s">
        <v>618</v>
      </c>
      <c r="L4764" s="384">
        <v>9088</v>
      </c>
      <c r="M4764" s="383" t="s">
        <v>627</v>
      </c>
      <c r="N4764" s="383" t="s">
        <v>620</v>
      </c>
      <c r="O4764" s="383" t="s">
        <v>230</v>
      </c>
    </row>
    <row r="4765" spans="1:15">
      <c r="A4765" s="385">
        <v>42010</v>
      </c>
      <c r="B4765" s="383" t="s">
        <v>11</v>
      </c>
      <c r="C4765" s="383" t="s">
        <v>12</v>
      </c>
      <c r="D4765" s="383" t="s">
        <v>13</v>
      </c>
      <c r="E4765" s="383" t="s">
        <v>678</v>
      </c>
      <c r="F4765" s="383" t="s">
        <v>10</v>
      </c>
      <c r="G4765" s="384">
        <v>1700</v>
      </c>
      <c r="H4765" s="383" t="s">
        <v>751</v>
      </c>
      <c r="I4765" s="383" t="s">
        <v>752</v>
      </c>
      <c r="J4765" s="383" t="s">
        <v>617</v>
      </c>
      <c r="K4765" s="383" t="s">
        <v>618</v>
      </c>
      <c r="L4765" s="384">
        <v>9280</v>
      </c>
      <c r="M4765" s="383" t="s">
        <v>629</v>
      </c>
      <c r="N4765" s="383" t="s">
        <v>620</v>
      </c>
      <c r="O4765" s="383" t="s">
        <v>230</v>
      </c>
    </row>
    <row r="4766" spans="1:15">
      <c r="A4766" s="385">
        <v>42011</v>
      </c>
      <c r="B4766" s="383" t="s">
        <v>739</v>
      </c>
      <c r="C4766" s="383" t="s">
        <v>8</v>
      </c>
      <c r="D4766" s="383" t="s">
        <v>36</v>
      </c>
      <c r="E4766" s="383" t="s">
        <v>740</v>
      </c>
      <c r="F4766" s="383" t="s">
        <v>10</v>
      </c>
      <c r="G4766" s="384">
        <v>6005</v>
      </c>
      <c r="H4766" s="383" t="s">
        <v>741</v>
      </c>
      <c r="I4766" s="383" t="s">
        <v>742</v>
      </c>
      <c r="J4766" s="383" t="s">
        <v>617</v>
      </c>
      <c r="K4766" s="383" t="s">
        <v>618</v>
      </c>
      <c r="L4766" s="384">
        <v>9280</v>
      </c>
      <c r="M4766" s="383" t="s">
        <v>629</v>
      </c>
      <c r="N4766" s="383" t="s">
        <v>620</v>
      </c>
      <c r="O4766" s="383" t="s">
        <v>230</v>
      </c>
    </row>
    <row r="4767" spans="1:15">
      <c r="A4767" s="385">
        <v>42012</v>
      </c>
      <c r="B4767" s="383" t="s">
        <v>754</v>
      </c>
      <c r="C4767" s="383" t="s">
        <v>8</v>
      </c>
      <c r="D4767" s="383" t="s">
        <v>755</v>
      </c>
      <c r="E4767" s="383" t="s">
        <v>756</v>
      </c>
      <c r="F4767" s="383" t="s">
        <v>10</v>
      </c>
      <c r="G4767" s="384">
        <v>1107</v>
      </c>
      <c r="H4767" s="383" t="s">
        <v>757</v>
      </c>
      <c r="I4767" s="383" t="s">
        <v>765</v>
      </c>
      <c r="J4767" s="383" t="s">
        <v>617</v>
      </c>
      <c r="K4767" s="383" t="s">
        <v>618</v>
      </c>
      <c r="L4767" s="384">
        <v>9280</v>
      </c>
      <c r="M4767" s="383" t="s">
        <v>630</v>
      </c>
      <c r="N4767" s="383" t="s">
        <v>620</v>
      </c>
      <c r="O4767" s="383" t="s">
        <v>230</v>
      </c>
    </row>
    <row r="4768" spans="1:15">
      <c r="A4768" s="385">
        <v>42013</v>
      </c>
      <c r="B4768" s="383" t="s">
        <v>754</v>
      </c>
      <c r="C4768" s="383" t="s">
        <v>8</v>
      </c>
      <c r="D4768" s="383" t="s">
        <v>755</v>
      </c>
      <c r="E4768" s="383" t="s">
        <v>756</v>
      </c>
      <c r="F4768" s="383" t="s">
        <v>10</v>
      </c>
      <c r="G4768" s="384">
        <v>2214</v>
      </c>
      <c r="H4768" s="383" t="s">
        <v>757</v>
      </c>
      <c r="I4768" s="383" t="s">
        <v>765</v>
      </c>
      <c r="J4768" s="383" t="s">
        <v>617</v>
      </c>
      <c r="K4768" s="383" t="s">
        <v>618</v>
      </c>
      <c r="L4768" s="384">
        <v>9280</v>
      </c>
      <c r="M4768" s="383" t="s">
        <v>630</v>
      </c>
      <c r="N4768" s="383" t="s">
        <v>620</v>
      </c>
      <c r="O4768" s="383" t="s">
        <v>230</v>
      </c>
    </row>
    <row r="4769" spans="1:15">
      <c r="A4769" s="385">
        <v>42014</v>
      </c>
      <c r="B4769" s="383" t="s">
        <v>21</v>
      </c>
      <c r="C4769" s="383" t="s">
        <v>12</v>
      </c>
      <c r="D4769" s="383" t="s">
        <v>22</v>
      </c>
      <c r="E4769" s="383" t="s">
        <v>658</v>
      </c>
      <c r="F4769" s="383" t="s">
        <v>10</v>
      </c>
      <c r="G4769" s="384">
        <v>1560</v>
      </c>
      <c r="H4769" s="383" t="s">
        <v>733</v>
      </c>
      <c r="I4769" s="383" t="s">
        <v>734</v>
      </c>
      <c r="J4769" s="383" t="s">
        <v>617</v>
      </c>
      <c r="K4769" s="383" t="s">
        <v>618</v>
      </c>
      <c r="L4769" s="384">
        <v>9280</v>
      </c>
      <c r="M4769" s="383" t="s">
        <v>630</v>
      </c>
      <c r="N4769" s="383" t="s">
        <v>620</v>
      </c>
      <c r="O4769" s="383" t="s">
        <v>230</v>
      </c>
    </row>
    <row r="4770" spans="1:15">
      <c r="A4770" s="385">
        <v>42015</v>
      </c>
      <c r="B4770" s="383" t="s">
        <v>21</v>
      </c>
      <c r="C4770" s="383" t="s">
        <v>12</v>
      </c>
      <c r="D4770" s="383" t="s">
        <v>22</v>
      </c>
      <c r="E4770" s="383" t="s">
        <v>658</v>
      </c>
      <c r="F4770" s="383" t="s">
        <v>10</v>
      </c>
      <c r="G4770" s="384">
        <v>1560</v>
      </c>
      <c r="H4770" s="383" t="s">
        <v>733</v>
      </c>
      <c r="I4770" s="383" t="s">
        <v>734</v>
      </c>
      <c r="J4770" s="383" t="s">
        <v>617</v>
      </c>
      <c r="K4770" s="383" t="s">
        <v>618</v>
      </c>
      <c r="L4770" s="384">
        <v>9280</v>
      </c>
      <c r="M4770" s="383" t="s">
        <v>630</v>
      </c>
      <c r="N4770" s="383" t="s">
        <v>620</v>
      </c>
      <c r="O4770" s="383" t="s">
        <v>230</v>
      </c>
    </row>
    <row r="4771" spans="1:15">
      <c r="A4771" s="385">
        <v>42016</v>
      </c>
      <c r="B4771" s="383" t="s">
        <v>21</v>
      </c>
      <c r="C4771" s="383" t="s">
        <v>12</v>
      </c>
      <c r="D4771" s="383" t="s">
        <v>22</v>
      </c>
      <c r="E4771" s="383" t="s">
        <v>658</v>
      </c>
      <c r="F4771" s="383" t="s">
        <v>10</v>
      </c>
      <c r="G4771" s="384">
        <v>2080</v>
      </c>
      <c r="H4771" s="383" t="s">
        <v>733</v>
      </c>
      <c r="I4771" s="383" t="s">
        <v>734</v>
      </c>
      <c r="J4771" s="383" t="s">
        <v>617</v>
      </c>
      <c r="K4771" s="383" t="s">
        <v>618</v>
      </c>
      <c r="L4771" s="384">
        <v>9280</v>
      </c>
      <c r="M4771" s="383" t="s">
        <v>630</v>
      </c>
      <c r="N4771" s="383" t="s">
        <v>620</v>
      </c>
      <c r="O4771" s="383" t="s">
        <v>230</v>
      </c>
    </row>
    <row r="4772" spans="1:15">
      <c r="A4772" s="385">
        <v>42017</v>
      </c>
      <c r="B4772" s="383" t="s">
        <v>11</v>
      </c>
      <c r="C4772" s="383" t="s">
        <v>12</v>
      </c>
      <c r="D4772" s="383" t="s">
        <v>13</v>
      </c>
      <c r="E4772" s="383" t="s">
        <v>678</v>
      </c>
      <c r="F4772" s="383" t="s">
        <v>10</v>
      </c>
      <c r="G4772" s="384">
        <v>247</v>
      </c>
      <c r="H4772" s="383" t="s">
        <v>730</v>
      </c>
      <c r="I4772" s="383" t="s">
        <v>731</v>
      </c>
      <c r="J4772" s="383" t="s">
        <v>617</v>
      </c>
      <c r="K4772" s="383" t="s">
        <v>618</v>
      </c>
      <c r="L4772" s="384">
        <v>9280</v>
      </c>
      <c r="M4772" s="383" t="s">
        <v>631</v>
      </c>
      <c r="N4772" s="383" t="s">
        <v>620</v>
      </c>
      <c r="O4772" s="383" t="s">
        <v>230</v>
      </c>
    </row>
    <row r="4773" spans="1:15">
      <c r="A4773" s="385">
        <v>42018</v>
      </c>
      <c r="B4773" s="383" t="s">
        <v>21</v>
      </c>
      <c r="C4773" s="383" t="s">
        <v>12</v>
      </c>
      <c r="D4773" s="383" t="s">
        <v>22</v>
      </c>
      <c r="E4773" s="383" t="s">
        <v>658</v>
      </c>
      <c r="F4773" s="383" t="s">
        <v>10</v>
      </c>
      <c r="G4773" s="384">
        <v>4440</v>
      </c>
      <c r="H4773" s="383" t="s">
        <v>733</v>
      </c>
      <c r="I4773" s="383" t="s">
        <v>734</v>
      </c>
      <c r="J4773" s="383" t="s">
        <v>617</v>
      </c>
      <c r="K4773" s="383" t="s">
        <v>618</v>
      </c>
      <c r="L4773" s="384">
        <v>9804</v>
      </c>
      <c r="M4773" s="383" t="s">
        <v>631</v>
      </c>
      <c r="N4773" s="383" t="s">
        <v>620</v>
      </c>
      <c r="O4773" s="383" t="s">
        <v>230</v>
      </c>
    </row>
    <row r="4774" spans="1:15">
      <c r="A4774" s="385">
        <v>42019</v>
      </c>
      <c r="B4774" s="383" t="s">
        <v>11</v>
      </c>
      <c r="C4774" s="383" t="s">
        <v>12</v>
      </c>
      <c r="D4774" s="383" t="s">
        <v>13</v>
      </c>
      <c r="E4774" s="383" t="s">
        <v>678</v>
      </c>
      <c r="F4774" s="383" t="s">
        <v>10</v>
      </c>
      <c r="G4774" s="384">
        <v>247</v>
      </c>
      <c r="H4774" s="383" t="s">
        <v>730</v>
      </c>
      <c r="I4774" s="383" t="s">
        <v>731</v>
      </c>
      <c r="J4774" s="383" t="s">
        <v>617</v>
      </c>
      <c r="K4774" s="383" t="s">
        <v>618</v>
      </c>
      <c r="L4774" s="384">
        <v>11627</v>
      </c>
      <c r="M4774" s="383" t="s">
        <v>631</v>
      </c>
      <c r="N4774" s="383" t="s">
        <v>620</v>
      </c>
      <c r="O4774" s="383" t="s">
        <v>230</v>
      </c>
    </row>
    <row r="4775" spans="1:15">
      <c r="A4775" s="385">
        <v>42020</v>
      </c>
      <c r="B4775" s="383" t="s">
        <v>739</v>
      </c>
      <c r="C4775" s="383" t="s">
        <v>8</v>
      </c>
      <c r="D4775" s="383" t="s">
        <v>36</v>
      </c>
      <c r="E4775" s="383" t="s">
        <v>740</v>
      </c>
      <c r="F4775" s="383" t="s">
        <v>10</v>
      </c>
      <c r="G4775" s="384">
        <v>4903</v>
      </c>
      <c r="H4775" s="383" t="s">
        <v>741</v>
      </c>
      <c r="I4775" s="383" t="s">
        <v>745</v>
      </c>
      <c r="J4775" s="383" t="s">
        <v>617</v>
      </c>
      <c r="K4775" s="383" t="s">
        <v>618</v>
      </c>
      <c r="L4775" s="384">
        <v>12650</v>
      </c>
      <c r="M4775" s="383" t="s">
        <v>631</v>
      </c>
      <c r="N4775" s="383" t="s">
        <v>620</v>
      </c>
      <c r="O4775" s="383" t="s">
        <v>230</v>
      </c>
    </row>
    <row r="4776" spans="1:15">
      <c r="A4776" s="385">
        <v>42034</v>
      </c>
      <c r="B4776" s="383" t="s">
        <v>17</v>
      </c>
      <c r="C4776" s="383" t="s">
        <v>18</v>
      </c>
      <c r="D4776" s="383" t="s">
        <v>19</v>
      </c>
      <c r="E4776" s="383" t="s">
        <v>668</v>
      </c>
      <c r="F4776" s="383" t="s">
        <v>10</v>
      </c>
      <c r="G4776" s="384">
        <v>750</v>
      </c>
      <c r="H4776" s="383" t="s">
        <v>724</v>
      </c>
      <c r="I4776" s="383" t="s">
        <v>725</v>
      </c>
      <c r="J4776" s="383" t="s">
        <v>617</v>
      </c>
      <c r="K4776" s="383" t="s">
        <v>618</v>
      </c>
      <c r="L4776" s="384">
        <v>18650</v>
      </c>
      <c r="M4776" s="383" t="s">
        <v>634</v>
      </c>
      <c r="N4776" s="383" t="s">
        <v>620</v>
      </c>
      <c r="O4776" s="383" t="s">
        <v>230</v>
      </c>
    </row>
    <row r="4777" spans="1:15">
      <c r="A4777" s="385">
        <v>42038</v>
      </c>
      <c r="B4777" s="383" t="s">
        <v>754</v>
      </c>
      <c r="C4777" s="383" t="s">
        <v>8</v>
      </c>
      <c r="D4777" s="383" t="s">
        <v>755</v>
      </c>
      <c r="E4777" s="383" t="s">
        <v>756</v>
      </c>
      <c r="F4777" s="383" t="s">
        <v>10</v>
      </c>
      <c r="G4777" s="384">
        <v>2214</v>
      </c>
      <c r="H4777" s="383" t="s">
        <v>757</v>
      </c>
      <c r="I4777" s="383" t="s">
        <v>765</v>
      </c>
      <c r="J4777" s="383" t="s">
        <v>617</v>
      </c>
      <c r="K4777" s="383" t="s">
        <v>618</v>
      </c>
      <c r="L4777" s="384">
        <v>18660</v>
      </c>
      <c r="M4777" s="383" t="s">
        <v>634</v>
      </c>
      <c r="N4777" s="383" t="s">
        <v>620</v>
      </c>
      <c r="O4777" s="383" t="s">
        <v>230</v>
      </c>
    </row>
    <row r="4778" spans="1:15">
      <c r="A4778" s="385">
        <v>42058</v>
      </c>
      <c r="B4778" s="383" t="s">
        <v>11</v>
      </c>
      <c r="C4778" s="383" t="s">
        <v>12</v>
      </c>
      <c r="D4778" s="383" t="s">
        <v>13</v>
      </c>
      <c r="E4778" s="383" t="s">
        <v>678</v>
      </c>
      <c r="F4778" s="383" t="s">
        <v>10</v>
      </c>
      <c r="G4778" s="384">
        <v>247</v>
      </c>
      <c r="H4778" s="383" t="s">
        <v>730</v>
      </c>
      <c r="I4778" s="383" t="s">
        <v>731</v>
      </c>
      <c r="J4778" s="383" t="s">
        <v>617</v>
      </c>
      <c r="K4778" s="383" t="s">
        <v>618</v>
      </c>
      <c r="L4778" s="384">
        <v>23171</v>
      </c>
      <c r="M4778" s="383" t="s">
        <v>637</v>
      </c>
      <c r="N4778" s="383" t="s">
        <v>620</v>
      </c>
      <c r="O4778" s="383" t="s">
        <v>230</v>
      </c>
    </row>
    <row r="4779" spans="1:15">
      <c r="A4779" s="385">
        <v>42088</v>
      </c>
      <c r="B4779" s="383" t="s">
        <v>754</v>
      </c>
      <c r="C4779" s="383" t="s">
        <v>8</v>
      </c>
      <c r="D4779" s="383" t="s">
        <v>755</v>
      </c>
      <c r="E4779" s="383" t="s">
        <v>756</v>
      </c>
      <c r="F4779" s="383" t="s">
        <v>10</v>
      </c>
      <c r="G4779" s="384">
        <v>2214</v>
      </c>
      <c r="H4779" s="383" t="s">
        <v>757</v>
      </c>
      <c r="I4779" s="383" t="s">
        <v>765</v>
      </c>
      <c r="J4779" s="383" t="s">
        <v>617</v>
      </c>
      <c r="K4779" s="383" t="s">
        <v>618</v>
      </c>
      <c r="L4779" s="384">
        <v>27741</v>
      </c>
      <c r="M4779" s="383" t="s">
        <v>640</v>
      </c>
      <c r="N4779" s="383" t="s">
        <v>620</v>
      </c>
      <c r="O4779" s="383" t="s">
        <v>230</v>
      </c>
    </row>
    <row r="4780" spans="1:15">
      <c r="A4780" s="385">
        <v>42097</v>
      </c>
      <c r="B4780" s="383" t="s">
        <v>21</v>
      </c>
      <c r="C4780" s="383" t="s">
        <v>12</v>
      </c>
      <c r="D4780" s="383" t="s">
        <v>22</v>
      </c>
      <c r="E4780" s="383" t="s">
        <v>658</v>
      </c>
      <c r="F4780" s="383" t="s">
        <v>10</v>
      </c>
      <c r="G4780" s="384">
        <v>43740</v>
      </c>
      <c r="H4780" s="383" t="s">
        <v>801</v>
      </c>
      <c r="I4780" s="383" t="s">
        <v>802</v>
      </c>
      <c r="J4780" s="383" t="s">
        <v>617</v>
      </c>
      <c r="K4780" s="383" t="s">
        <v>618</v>
      </c>
      <c r="L4780" s="384">
        <v>27741</v>
      </c>
      <c r="M4780" s="383" t="s">
        <v>641</v>
      </c>
      <c r="N4780" s="383" t="s">
        <v>620</v>
      </c>
      <c r="O4780" s="383" t="s">
        <v>230</v>
      </c>
    </row>
    <row r="4781" spans="1:15">
      <c r="A4781" s="385">
        <v>42098</v>
      </c>
      <c r="B4781" s="383" t="s">
        <v>21</v>
      </c>
      <c r="C4781" s="383" t="s">
        <v>12</v>
      </c>
      <c r="D4781" s="383" t="s">
        <v>22</v>
      </c>
      <c r="E4781" s="383" t="s">
        <v>658</v>
      </c>
      <c r="F4781" s="383" t="s">
        <v>10</v>
      </c>
      <c r="G4781" s="384">
        <v>3270</v>
      </c>
      <c r="H4781" s="383" t="s">
        <v>784</v>
      </c>
      <c r="I4781" s="383" t="s">
        <v>785</v>
      </c>
      <c r="J4781" s="383" t="s">
        <v>617</v>
      </c>
      <c r="K4781" s="383" t="s">
        <v>618</v>
      </c>
      <c r="L4781" s="384">
        <v>27751</v>
      </c>
      <c r="M4781" s="383" t="s">
        <v>641</v>
      </c>
      <c r="N4781" s="383" t="s">
        <v>620</v>
      </c>
      <c r="O4781" s="383" t="s">
        <v>230</v>
      </c>
    </row>
    <row r="4782" spans="1:15">
      <c r="A4782" s="385">
        <v>42111</v>
      </c>
      <c r="B4782" s="383" t="s">
        <v>21</v>
      </c>
      <c r="C4782" s="383" t="s">
        <v>12</v>
      </c>
      <c r="D4782" s="383" t="s">
        <v>22</v>
      </c>
      <c r="E4782" s="383" t="s">
        <v>658</v>
      </c>
      <c r="F4782" s="383" t="s">
        <v>10</v>
      </c>
      <c r="G4782" s="384">
        <v>1398</v>
      </c>
      <c r="H4782" s="383" t="s">
        <v>733</v>
      </c>
      <c r="I4782" s="383" t="s">
        <v>735</v>
      </c>
      <c r="J4782" s="383" t="s">
        <v>617</v>
      </c>
      <c r="K4782" s="383" t="s">
        <v>618</v>
      </c>
      <c r="L4782" s="384">
        <v>30780</v>
      </c>
      <c r="M4782" s="383" t="s">
        <v>642</v>
      </c>
      <c r="N4782" s="383" t="s">
        <v>620</v>
      </c>
      <c r="O4782" s="383" t="s">
        <v>230</v>
      </c>
    </row>
    <row r="4783" spans="1:15">
      <c r="A4783" s="385">
        <v>42112</v>
      </c>
      <c r="B4783" s="383" t="s">
        <v>21</v>
      </c>
      <c r="C4783" s="383" t="s">
        <v>12</v>
      </c>
      <c r="D4783" s="383" t="s">
        <v>22</v>
      </c>
      <c r="E4783" s="383" t="s">
        <v>658</v>
      </c>
      <c r="F4783" s="383" t="s">
        <v>10</v>
      </c>
      <c r="G4783" s="384">
        <v>1398</v>
      </c>
      <c r="H4783" s="383" t="s">
        <v>733</v>
      </c>
      <c r="I4783" s="383" t="s">
        <v>735</v>
      </c>
      <c r="J4783" s="383" t="s">
        <v>617</v>
      </c>
      <c r="K4783" s="383" t="s">
        <v>618</v>
      </c>
      <c r="L4783" s="384">
        <v>30780</v>
      </c>
      <c r="M4783" s="383" t="s">
        <v>642</v>
      </c>
      <c r="N4783" s="383" t="s">
        <v>620</v>
      </c>
      <c r="O4783" s="383" t="s">
        <v>230</v>
      </c>
    </row>
    <row r="4784" spans="1:15">
      <c r="A4784" s="385">
        <v>42113</v>
      </c>
      <c r="B4784" s="383" t="s">
        <v>21</v>
      </c>
      <c r="C4784" s="383" t="s">
        <v>12</v>
      </c>
      <c r="D4784" s="383" t="s">
        <v>22</v>
      </c>
      <c r="E4784" s="383" t="s">
        <v>658</v>
      </c>
      <c r="F4784" s="383" t="s">
        <v>10</v>
      </c>
      <c r="G4784" s="384">
        <v>1398</v>
      </c>
      <c r="H4784" s="383" t="s">
        <v>733</v>
      </c>
      <c r="I4784" s="383" t="s">
        <v>735</v>
      </c>
      <c r="J4784" s="383" t="s">
        <v>617</v>
      </c>
      <c r="K4784" s="383" t="s">
        <v>618</v>
      </c>
      <c r="L4784" s="384">
        <v>30780</v>
      </c>
      <c r="M4784" s="383" t="s">
        <v>643</v>
      </c>
      <c r="N4784" s="383" t="s">
        <v>620</v>
      </c>
      <c r="O4784" s="383" t="s">
        <v>230</v>
      </c>
    </row>
    <row r="4785" spans="1:15">
      <c r="A4785" s="385">
        <v>42114</v>
      </c>
      <c r="B4785" s="383" t="s">
        <v>21</v>
      </c>
      <c r="C4785" s="383" t="s">
        <v>12</v>
      </c>
      <c r="D4785" s="383" t="s">
        <v>22</v>
      </c>
      <c r="E4785" s="383" t="s">
        <v>658</v>
      </c>
      <c r="F4785" s="383" t="s">
        <v>10</v>
      </c>
      <c r="G4785" s="384">
        <v>1560</v>
      </c>
      <c r="H4785" s="383" t="s">
        <v>733</v>
      </c>
      <c r="I4785" s="383" t="s">
        <v>734</v>
      </c>
      <c r="J4785" s="383" t="s">
        <v>617</v>
      </c>
      <c r="K4785" s="383" t="s">
        <v>618</v>
      </c>
      <c r="L4785" s="384">
        <v>30780</v>
      </c>
      <c r="M4785" s="383" t="s">
        <v>643</v>
      </c>
      <c r="N4785" s="383" t="s">
        <v>620</v>
      </c>
      <c r="O4785" s="383" t="s">
        <v>230</v>
      </c>
    </row>
    <row r="4786" spans="1:15">
      <c r="A4786" s="385">
        <v>42115</v>
      </c>
      <c r="B4786" s="383" t="s">
        <v>21</v>
      </c>
      <c r="C4786" s="383" t="s">
        <v>12</v>
      </c>
      <c r="D4786" s="383" t="s">
        <v>22</v>
      </c>
      <c r="E4786" s="383" t="s">
        <v>658</v>
      </c>
      <c r="F4786" s="383" t="s">
        <v>10</v>
      </c>
      <c r="G4786" s="384">
        <v>1560</v>
      </c>
      <c r="H4786" s="383" t="s">
        <v>733</v>
      </c>
      <c r="I4786" s="383" t="s">
        <v>734</v>
      </c>
      <c r="J4786" s="383" t="s">
        <v>617</v>
      </c>
      <c r="K4786" s="383" t="s">
        <v>618</v>
      </c>
      <c r="L4786" s="384">
        <v>30780</v>
      </c>
      <c r="M4786" s="383" t="s">
        <v>643</v>
      </c>
      <c r="N4786" s="383" t="s">
        <v>620</v>
      </c>
      <c r="O4786" s="383" t="s">
        <v>230</v>
      </c>
    </row>
    <row r="4787" spans="1:15">
      <c r="A4787" s="385">
        <v>42116</v>
      </c>
      <c r="B4787" s="383" t="s">
        <v>11</v>
      </c>
      <c r="C4787" s="383" t="s">
        <v>12</v>
      </c>
      <c r="D4787" s="383" t="s">
        <v>13</v>
      </c>
      <c r="E4787" s="383" t="s">
        <v>678</v>
      </c>
      <c r="F4787" s="383" t="s">
        <v>10</v>
      </c>
      <c r="G4787" s="384">
        <v>4265</v>
      </c>
      <c r="H4787" s="383" t="s">
        <v>763</v>
      </c>
      <c r="I4787" s="383" t="s">
        <v>769</v>
      </c>
      <c r="J4787" s="383" t="s">
        <v>617</v>
      </c>
      <c r="K4787" s="383" t="s">
        <v>618</v>
      </c>
      <c r="L4787" s="384">
        <v>30780</v>
      </c>
      <c r="M4787" s="383" t="s">
        <v>643</v>
      </c>
      <c r="N4787" s="383" t="s">
        <v>620</v>
      </c>
      <c r="O4787" s="383" t="s">
        <v>230</v>
      </c>
    </row>
    <row r="4788" spans="1:15">
      <c r="A4788" s="385">
        <v>42117</v>
      </c>
      <c r="B4788" s="383" t="s">
        <v>21</v>
      </c>
      <c r="C4788" s="383" t="s">
        <v>12</v>
      </c>
      <c r="D4788" s="383" t="s">
        <v>22</v>
      </c>
      <c r="E4788" s="383" t="s">
        <v>658</v>
      </c>
      <c r="F4788" s="383" t="s">
        <v>10</v>
      </c>
      <c r="G4788" s="384">
        <v>2720</v>
      </c>
      <c r="H4788" s="383" t="s">
        <v>763</v>
      </c>
      <c r="I4788" s="383" t="s">
        <v>764</v>
      </c>
      <c r="J4788" s="383" t="s">
        <v>617</v>
      </c>
      <c r="K4788" s="383" t="s">
        <v>618</v>
      </c>
      <c r="L4788" s="384">
        <v>30780</v>
      </c>
      <c r="M4788" s="383" t="s">
        <v>643</v>
      </c>
      <c r="N4788" s="383" t="s">
        <v>620</v>
      </c>
      <c r="O4788" s="383" t="s">
        <v>230</v>
      </c>
    </row>
    <row r="4789" spans="1:15">
      <c r="A4789" s="385">
        <v>42118</v>
      </c>
      <c r="B4789" s="383" t="s">
        <v>11</v>
      </c>
      <c r="C4789" s="383" t="s">
        <v>12</v>
      </c>
      <c r="D4789" s="383" t="s">
        <v>13</v>
      </c>
      <c r="E4789" s="383" t="s">
        <v>678</v>
      </c>
      <c r="F4789" s="383" t="s">
        <v>10</v>
      </c>
      <c r="G4789" s="384">
        <v>4265</v>
      </c>
      <c r="H4789" s="383" t="s">
        <v>763</v>
      </c>
      <c r="I4789" s="383" t="s">
        <v>769</v>
      </c>
      <c r="J4789" s="383" t="s">
        <v>617</v>
      </c>
      <c r="K4789" s="383" t="s">
        <v>618</v>
      </c>
      <c r="L4789" s="384">
        <v>30780</v>
      </c>
      <c r="M4789" s="383" t="s">
        <v>643</v>
      </c>
      <c r="N4789" s="383" t="s">
        <v>620</v>
      </c>
      <c r="O4789" s="383" t="s">
        <v>230</v>
      </c>
    </row>
    <row r="4790" spans="1:15">
      <c r="A4790" s="385">
        <v>42119</v>
      </c>
      <c r="B4790" s="383" t="s">
        <v>21</v>
      </c>
      <c r="C4790" s="383" t="s">
        <v>12</v>
      </c>
      <c r="D4790" s="383" t="s">
        <v>22</v>
      </c>
      <c r="E4790" s="383" t="s">
        <v>658</v>
      </c>
      <c r="F4790" s="383" t="s">
        <v>10</v>
      </c>
      <c r="G4790" s="384">
        <v>2720</v>
      </c>
      <c r="H4790" s="383" t="s">
        <v>763</v>
      </c>
      <c r="I4790" s="383" t="s">
        <v>764</v>
      </c>
      <c r="J4790" s="383" t="s">
        <v>617</v>
      </c>
      <c r="K4790" s="383" t="s">
        <v>618</v>
      </c>
      <c r="L4790" s="384">
        <v>30780</v>
      </c>
      <c r="M4790" s="383" t="s">
        <v>643</v>
      </c>
      <c r="N4790" s="383" t="s">
        <v>620</v>
      </c>
      <c r="O4790" s="383" t="s">
        <v>230</v>
      </c>
    </row>
    <row r="4791" spans="1:15">
      <c r="A4791" s="385">
        <v>42120</v>
      </c>
      <c r="B4791" s="383" t="s">
        <v>11</v>
      </c>
      <c r="C4791" s="383" t="s">
        <v>12</v>
      </c>
      <c r="D4791" s="383" t="s">
        <v>13</v>
      </c>
      <c r="E4791" s="383" t="s">
        <v>678</v>
      </c>
      <c r="F4791" s="383" t="s">
        <v>10</v>
      </c>
      <c r="G4791" s="384">
        <v>60</v>
      </c>
      <c r="H4791" s="383" t="s">
        <v>763</v>
      </c>
      <c r="I4791" s="383" t="s">
        <v>771</v>
      </c>
      <c r="J4791" s="383" t="s">
        <v>617</v>
      </c>
      <c r="K4791" s="383" t="s">
        <v>618</v>
      </c>
      <c r="L4791" s="384">
        <v>30780</v>
      </c>
      <c r="M4791" s="383" t="s">
        <v>643</v>
      </c>
      <c r="N4791" s="383" t="s">
        <v>620</v>
      </c>
      <c r="O4791" s="383" t="s">
        <v>230</v>
      </c>
    </row>
    <row r="4792" spans="1:15">
      <c r="A4792" s="385">
        <v>42121</v>
      </c>
      <c r="B4792" s="383" t="s">
        <v>11</v>
      </c>
      <c r="C4792" s="383" t="s">
        <v>12</v>
      </c>
      <c r="D4792" s="383" t="s">
        <v>13</v>
      </c>
      <c r="E4792" s="383" t="s">
        <v>678</v>
      </c>
      <c r="F4792" s="383" t="s">
        <v>10</v>
      </c>
      <c r="G4792" s="384">
        <v>4265</v>
      </c>
      <c r="H4792" s="383" t="s">
        <v>763</v>
      </c>
      <c r="I4792" s="383" t="s">
        <v>769</v>
      </c>
      <c r="J4792" s="383" t="s">
        <v>617</v>
      </c>
      <c r="K4792" s="383" t="s">
        <v>618</v>
      </c>
      <c r="L4792" s="384">
        <v>30780</v>
      </c>
      <c r="M4792" s="383" t="s">
        <v>643</v>
      </c>
      <c r="N4792" s="383" t="s">
        <v>620</v>
      </c>
      <c r="O4792" s="383" t="s">
        <v>230</v>
      </c>
    </row>
    <row r="4793" spans="1:15">
      <c r="A4793" s="385">
        <v>42122</v>
      </c>
      <c r="B4793" s="383" t="s">
        <v>21</v>
      </c>
      <c r="C4793" s="383" t="s">
        <v>12</v>
      </c>
      <c r="D4793" s="383" t="s">
        <v>22</v>
      </c>
      <c r="E4793" s="383" t="s">
        <v>658</v>
      </c>
      <c r="F4793" s="383" t="s">
        <v>10</v>
      </c>
      <c r="G4793" s="384">
        <v>2720</v>
      </c>
      <c r="H4793" s="383" t="s">
        <v>763</v>
      </c>
      <c r="I4793" s="383" t="s">
        <v>764</v>
      </c>
      <c r="J4793" s="383" t="s">
        <v>617</v>
      </c>
      <c r="K4793" s="383" t="s">
        <v>618</v>
      </c>
      <c r="L4793" s="384">
        <v>30780</v>
      </c>
      <c r="M4793" s="383" t="s">
        <v>643</v>
      </c>
      <c r="N4793" s="383" t="s">
        <v>620</v>
      </c>
      <c r="O4793" s="383" t="s">
        <v>230</v>
      </c>
    </row>
    <row r="4794" spans="1:15">
      <c r="A4794" s="385">
        <v>42123</v>
      </c>
      <c r="B4794" s="383" t="s">
        <v>754</v>
      </c>
      <c r="C4794" s="383" t="s">
        <v>8</v>
      </c>
      <c r="D4794" s="383" t="s">
        <v>755</v>
      </c>
      <c r="E4794" s="383" t="s">
        <v>756</v>
      </c>
      <c r="F4794" s="383" t="s">
        <v>10</v>
      </c>
      <c r="G4794" s="384">
        <v>387627</v>
      </c>
      <c r="H4794" s="383" t="s">
        <v>757</v>
      </c>
      <c r="I4794" s="383" t="s">
        <v>772</v>
      </c>
      <c r="J4794" s="383" t="s">
        <v>617</v>
      </c>
      <c r="K4794" s="383" t="s">
        <v>618</v>
      </c>
      <c r="L4794" s="384">
        <v>30780</v>
      </c>
      <c r="M4794" s="383" t="s">
        <v>643</v>
      </c>
      <c r="N4794" s="383" t="s">
        <v>620</v>
      </c>
      <c r="O4794" s="383" t="s">
        <v>230</v>
      </c>
    </row>
    <row r="4795" spans="1:15">
      <c r="A4795" s="385">
        <v>42124</v>
      </c>
      <c r="B4795" s="383" t="s">
        <v>21</v>
      </c>
      <c r="C4795" s="383" t="s">
        <v>12</v>
      </c>
      <c r="D4795" s="383" t="s">
        <v>22</v>
      </c>
      <c r="E4795" s="383" t="s">
        <v>658</v>
      </c>
      <c r="F4795" s="383" t="s">
        <v>10</v>
      </c>
      <c r="G4795" s="384">
        <v>2720</v>
      </c>
      <c r="H4795" s="383" t="s">
        <v>763</v>
      </c>
      <c r="I4795" s="383" t="s">
        <v>764</v>
      </c>
      <c r="J4795" s="383" t="s">
        <v>617</v>
      </c>
      <c r="K4795" s="383" t="s">
        <v>618</v>
      </c>
      <c r="L4795" s="384">
        <v>30780</v>
      </c>
      <c r="M4795" s="383" t="s">
        <v>643</v>
      </c>
      <c r="N4795" s="383" t="s">
        <v>620</v>
      </c>
      <c r="O4795" s="383" t="s">
        <v>230</v>
      </c>
    </row>
    <row r="4796" spans="1:15">
      <c r="A4796" s="385">
        <v>42125</v>
      </c>
      <c r="B4796" s="383" t="s">
        <v>754</v>
      </c>
      <c r="C4796" s="383" t="s">
        <v>8</v>
      </c>
      <c r="D4796" s="383" t="s">
        <v>755</v>
      </c>
      <c r="E4796" s="383" t="s">
        <v>756</v>
      </c>
      <c r="F4796" s="383" t="s">
        <v>10</v>
      </c>
      <c r="G4796" s="384">
        <v>2215</v>
      </c>
      <c r="H4796" s="383" t="s">
        <v>757</v>
      </c>
      <c r="I4796" s="383" t="s">
        <v>777</v>
      </c>
      <c r="J4796" s="383" t="s">
        <v>617</v>
      </c>
      <c r="K4796" s="383" t="s">
        <v>618</v>
      </c>
      <c r="L4796" s="384">
        <v>30780</v>
      </c>
      <c r="M4796" s="383" t="s">
        <v>643</v>
      </c>
      <c r="N4796" s="383" t="s">
        <v>620</v>
      </c>
      <c r="O4796" s="383" t="s">
        <v>230</v>
      </c>
    </row>
    <row r="4797" spans="1:15">
      <c r="A4797" s="385">
        <v>42126</v>
      </c>
      <c r="B4797" s="383" t="s">
        <v>754</v>
      </c>
      <c r="C4797" s="383" t="s">
        <v>8</v>
      </c>
      <c r="D4797" s="383" t="s">
        <v>755</v>
      </c>
      <c r="E4797" s="383" t="s">
        <v>756</v>
      </c>
      <c r="F4797" s="383" t="s">
        <v>10</v>
      </c>
      <c r="G4797" s="384">
        <v>4493</v>
      </c>
      <c r="H4797" s="383" t="s">
        <v>757</v>
      </c>
      <c r="I4797" s="383" t="s">
        <v>772</v>
      </c>
      <c r="J4797" s="383" t="s">
        <v>617</v>
      </c>
      <c r="K4797" s="383" t="s">
        <v>618</v>
      </c>
      <c r="L4797" s="384">
        <v>30780</v>
      </c>
      <c r="M4797" s="383" t="s">
        <v>643</v>
      </c>
      <c r="N4797" s="383" t="s">
        <v>620</v>
      </c>
      <c r="O4797" s="383" t="s">
        <v>230</v>
      </c>
    </row>
    <row r="4798" spans="1:15">
      <c r="A4798" s="385">
        <v>42127</v>
      </c>
      <c r="B4798" s="383" t="s">
        <v>21</v>
      </c>
      <c r="C4798" s="383" t="s">
        <v>12</v>
      </c>
      <c r="D4798" s="383" t="s">
        <v>22</v>
      </c>
      <c r="E4798" s="383" t="s">
        <v>658</v>
      </c>
      <c r="F4798" s="383" t="s">
        <v>10</v>
      </c>
      <c r="G4798" s="384">
        <v>2720</v>
      </c>
      <c r="H4798" s="383" t="s">
        <v>763</v>
      </c>
      <c r="I4798" s="383" t="s">
        <v>764</v>
      </c>
      <c r="J4798" s="383" t="s">
        <v>617</v>
      </c>
      <c r="K4798" s="383" t="s">
        <v>618</v>
      </c>
      <c r="L4798" s="384">
        <v>30780</v>
      </c>
      <c r="M4798" s="383" t="s">
        <v>643</v>
      </c>
      <c r="N4798" s="383" t="s">
        <v>620</v>
      </c>
      <c r="O4798" s="383" t="s">
        <v>230</v>
      </c>
    </row>
    <row r="4799" spans="1:15">
      <c r="A4799" s="385">
        <v>42128</v>
      </c>
      <c r="B4799" s="383" t="s">
        <v>21</v>
      </c>
      <c r="C4799" s="383" t="s">
        <v>12</v>
      </c>
      <c r="D4799" s="383" t="s">
        <v>22</v>
      </c>
      <c r="E4799" s="383" t="s">
        <v>658</v>
      </c>
      <c r="F4799" s="383" t="s">
        <v>10</v>
      </c>
      <c r="G4799" s="384">
        <v>2720</v>
      </c>
      <c r="H4799" s="383" t="s">
        <v>763</v>
      </c>
      <c r="I4799" s="383" t="s">
        <v>764</v>
      </c>
      <c r="J4799" s="383" t="s">
        <v>617</v>
      </c>
      <c r="K4799" s="383" t="s">
        <v>618</v>
      </c>
      <c r="L4799" s="384">
        <v>30780</v>
      </c>
      <c r="M4799" s="383" t="s">
        <v>643</v>
      </c>
      <c r="N4799" s="383" t="s">
        <v>620</v>
      </c>
      <c r="O4799" s="383" t="s">
        <v>230</v>
      </c>
    </row>
    <row r="4800" spans="1:15">
      <c r="A4800" s="385">
        <v>42129</v>
      </c>
      <c r="B4800" s="383" t="s">
        <v>21</v>
      </c>
      <c r="C4800" s="383" t="s">
        <v>12</v>
      </c>
      <c r="D4800" s="383" t="s">
        <v>22</v>
      </c>
      <c r="E4800" s="383" t="s">
        <v>658</v>
      </c>
      <c r="F4800" s="383" t="s">
        <v>10</v>
      </c>
      <c r="G4800" s="384">
        <v>2860</v>
      </c>
      <c r="H4800" s="383" t="s">
        <v>733</v>
      </c>
      <c r="I4800" s="383" t="s">
        <v>734</v>
      </c>
      <c r="J4800" s="383" t="s">
        <v>617</v>
      </c>
      <c r="K4800" s="383" t="s">
        <v>618</v>
      </c>
      <c r="L4800" s="384">
        <v>30780</v>
      </c>
      <c r="M4800" s="383" t="s">
        <v>643</v>
      </c>
      <c r="N4800" s="383" t="s">
        <v>620</v>
      </c>
      <c r="O4800" s="383" t="s">
        <v>230</v>
      </c>
    </row>
    <row r="4801" spans="1:15">
      <c r="A4801" s="385">
        <v>42130</v>
      </c>
      <c r="B4801" s="383" t="s">
        <v>21</v>
      </c>
      <c r="C4801" s="383" t="s">
        <v>12</v>
      </c>
      <c r="D4801" s="383" t="s">
        <v>22</v>
      </c>
      <c r="E4801" s="383" t="s">
        <v>658</v>
      </c>
      <c r="F4801" s="383" t="s">
        <v>10</v>
      </c>
      <c r="G4801" s="384">
        <v>2860</v>
      </c>
      <c r="H4801" s="383" t="s">
        <v>733</v>
      </c>
      <c r="I4801" s="383" t="s">
        <v>734</v>
      </c>
      <c r="J4801" s="383" t="s">
        <v>617</v>
      </c>
      <c r="K4801" s="383" t="s">
        <v>618</v>
      </c>
      <c r="L4801" s="384">
        <v>30780</v>
      </c>
      <c r="M4801" s="383" t="s">
        <v>643</v>
      </c>
      <c r="N4801" s="383" t="s">
        <v>620</v>
      </c>
      <c r="O4801" s="383" t="s">
        <v>230</v>
      </c>
    </row>
    <row r="4802" spans="1:15">
      <c r="A4802" s="385">
        <v>42131</v>
      </c>
      <c r="B4802" s="383" t="s">
        <v>21</v>
      </c>
      <c r="C4802" s="383" t="s">
        <v>12</v>
      </c>
      <c r="D4802" s="383" t="s">
        <v>22</v>
      </c>
      <c r="E4802" s="383" t="s">
        <v>658</v>
      </c>
      <c r="F4802" s="383" t="s">
        <v>10</v>
      </c>
      <c r="G4802" s="384">
        <v>1560</v>
      </c>
      <c r="H4802" s="383" t="s">
        <v>733</v>
      </c>
      <c r="I4802" s="383" t="s">
        <v>734</v>
      </c>
      <c r="J4802" s="383" t="s">
        <v>617</v>
      </c>
      <c r="K4802" s="383" t="s">
        <v>618</v>
      </c>
      <c r="L4802" s="384">
        <v>30780</v>
      </c>
      <c r="M4802" s="383" t="s">
        <v>643</v>
      </c>
      <c r="N4802" s="383" t="s">
        <v>620</v>
      </c>
      <c r="O4802" s="383" t="s">
        <v>230</v>
      </c>
    </row>
    <row r="4803" spans="1:15">
      <c r="A4803" s="385">
        <v>42132</v>
      </c>
      <c r="B4803" s="383" t="s">
        <v>21</v>
      </c>
      <c r="C4803" s="383" t="s">
        <v>12</v>
      </c>
      <c r="D4803" s="383" t="s">
        <v>22</v>
      </c>
      <c r="E4803" s="383" t="s">
        <v>658</v>
      </c>
      <c r="F4803" s="383" t="s">
        <v>10</v>
      </c>
      <c r="G4803" s="384">
        <v>1560</v>
      </c>
      <c r="H4803" s="383" t="s">
        <v>733</v>
      </c>
      <c r="I4803" s="383" t="s">
        <v>734</v>
      </c>
      <c r="J4803" s="383" t="s">
        <v>617</v>
      </c>
      <c r="K4803" s="383" t="s">
        <v>618</v>
      </c>
      <c r="L4803" s="384">
        <v>30780</v>
      </c>
      <c r="M4803" s="383" t="s">
        <v>643</v>
      </c>
      <c r="N4803" s="383" t="s">
        <v>620</v>
      </c>
      <c r="O4803" s="383" t="s">
        <v>230</v>
      </c>
    </row>
    <row r="4804" spans="1:15">
      <c r="A4804" s="385">
        <v>42133</v>
      </c>
      <c r="B4804" s="383" t="s">
        <v>21</v>
      </c>
      <c r="C4804" s="383" t="s">
        <v>12</v>
      </c>
      <c r="D4804" s="383" t="s">
        <v>22</v>
      </c>
      <c r="E4804" s="383" t="s">
        <v>658</v>
      </c>
      <c r="F4804" s="383" t="s">
        <v>10</v>
      </c>
      <c r="G4804" s="384">
        <v>3022</v>
      </c>
      <c r="H4804" s="383" t="s">
        <v>784</v>
      </c>
      <c r="I4804" s="383" t="s">
        <v>789</v>
      </c>
      <c r="J4804" s="383" t="s">
        <v>617</v>
      </c>
      <c r="K4804" s="383" t="s">
        <v>618</v>
      </c>
      <c r="L4804" s="384">
        <v>30780</v>
      </c>
      <c r="M4804" s="383" t="s">
        <v>643</v>
      </c>
      <c r="N4804" s="383" t="s">
        <v>620</v>
      </c>
      <c r="O4804" s="383" t="s">
        <v>230</v>
      </c>
    </row>
    <row r="4805" spans="1:15">
      <c r="A4805" s="385">
        <v>42134</v>
      </c>
      <c r="B4805" s="383" t="s">
        <v>11</v>
      </c>
      <c r="C4805" s="383" t="s">
        <v>12</v>
      </c>
      <c r="D4805" s="383" t="s">
        <v>13</v>
      </c>
      <c r="E4805" s="383" t="s">
        <v>678</v>
      </c>
      <c r="F4805" s="383" t="s">
        <v>10</v>
      </c>
      <c r="G4805" s="384">
        <v>8975</v>
      </c>
      <c r="H4805" s="383" t="s">
        <v>803</v>
      </c>
      <c r="I4805" s="383" t="s">
        <v>804</v>
      </c>
      <c r="J4805" s="383" t="s">
        <v>617</v>
      </c>
      <c r="K4805" s="383" t="s">
        <v>618</v>
      </c>
      <c r="L4805" s="384">
        <v>30780</v>
      </c>
      <c r="M4805" s="383" t="s">
        <v>643</v>
      </c>
      <c r="N4805" s="383" t="s">
        <v>620</v>
      </c>
      <c r="O4805" s="383" t="s">
        <v>230</v>
      </c>
    </row>
    <row r="4806" spans="1:15">
      <c r="A4806" s="385">
        <v>42135</v>
      </c>
      <c r="B4806" s="383" t="s">
        <v>11</v>
      </c>
      <c r="C4806" s="383" t="s">
        <v>12</v>
      </c>
      <c r="D4806" s="383" t="s">
        <v>13</v>
      </c>
      <c r="E4806" s="383" t="s">
        <v>678</v>
      </c>
      <c r="F4806" s="383" t="s">
        <v>10</v>
      </c>
      <c r="G4806" s="384">
        <v>8975</v>
      </c>
      <c r="H4806" s="383" t="s">
        <v>803</v>
      </c>
      <c r="I4806" s="383" t="s">
        <v>804</v>
      </c>
      <c r="J4806" s="383" t="s">
        <v>617</v>
      </c>
      <c r="K4806" s="383" t="s">
        <v>618</v>
      </c>
      <c r="L4806" s="384">
        <v>30780</v>
      </c>
      <c r="M4806" s="383" t="s">
        <v>643</v>
      </c>
      <c r="N4806" s="383" t="s">
        <v>620</v>
      </c>
      <c r="O4806" s="383" t="s">
        <v>230</v>
      </c>
    </row>
    <row r="4807" spans="1:15">
      <c r="A4807" s="385">
        <v>42136</v>
      </c>
      <c r="B4807" s="383" t="s">
        <v>11</v>
      </c>
      <c r="C4807" s="383" t="s">
        <v>12</v>
      </c>
      <c r="D4807" s="383" t="s">
        <v>13</v>
      </c>
      <c r="E4807" s="383" t="s">
        <v>678</v>
      </c>
      <c r="F4807" s="383" t="s">
        <v>10</v>
      </c>
      <c r="G4807" s="384">
        <v>4265</v>
      </c>
      <c r="H4807" s="383" t="s">
        <v>763</v>
      </c>
      <c r="I4807" s="383" t="s">
        <v>769</v>
      </c>
      <c r="J4807" s="383" t="s">
        <v>617</v>
      </c>
      <c r="K4807" s="383" t="s">
        <v>618</v>
      </c>
      <c r="L4807" s="384">
        <v>30780</v>
      </c>
      <c r="M4807" s="383" t="s">
        <v>643</v>
      </c>
      <c r="N4807" s="383" t="s">
        <v>620</v>
      </c>
      <c r="O4807" s="383" t="s">
        <v>230</v>
      </c>
    </row>
    <row r="4808" spans="1:15">
      <c r="A4808" s="385">
        <v>42137</v>
      </c>
      <c r="B4808" s="383" t="s">
        <v>11</v>
      </c>
      <c r="C4808" s="383" t="s">
        <v>12</v>
      </c>
      <c r="D4808" s="383" t="s">
        <v>13</v>
      </c>
      <c r="E4808" s="383" t="s">
        <v>678</v>
      </c>
      <c r="F4808" s="383" t="s">
        <v>10</v>
      </c>
      <c r="G4808" s="384">
        <v>60</v>
      </c>
      <c r="H4808" s="383" t="s">
        <v>763</v>
      </c>
      <c r="I4808" s="383" t="s">
        <v>771</v>
      </c>
      <c r="J4808" s="383" t="s">
        <v>617</v>
      </c>
      <c r="K4808" s="383" t="s">
        <v>618</v>
      </c>
      <c r="L4808" s="384">
        <v>30780</v>
      </c>
      <c r="M4808" s="383" t="s">
        <v>644</v>
      </c>
      <c r="N4808" s="383" t="s">
        <v>620</v>
      </c>
      <c r="O4808" s="383" t="s">
        <v>230</v>
      </c>
    </row>
    <row r="4809" spans="1:15">
      <c r="A4809" s="385">
        <v>42138</v>
      </c>
      <c r="B4809" s="383" t="s">
        <v>11</v>
      </c>
      <c r="C4809" s="383" t="s">
        <v>12</v>
      </c>
      <c r="D4809" s="383" t="s">
        <v>13</v>
      </c>
      <c r="E4809" s="383" t="s">
        <v>678</v>
      </c>
      <c r="F4809" s="383" t="s">
        <v>10</v>
      </c>
      <c r="G4809" s="384">
        <v>60</v>
      </c>
      <c r="H4809" s="383" t="s">
        <v>763</v>
      </c>
      <c r="I4809" s="383" t="s">
        <v>771</v>
      </c>
      <c r="J4809" s="383" t="s">
        <v>617</v>
      </c>
      <c r="K4809" s="383" t="s">
        <v>618</v>
      </c>
      <c r="L4809" s="384">
        <v>30780</v>
      </c>
      <c r="M4809" s="383" t="s">
        <v>644</v>
      </c>
      <c r="N4809" s="383" t="s">
        <v>620</v>
      </c>
      <c r="O4809" s="383" t="s">
        <v>230</v>
      </c>
    </row>
    <row r="4810" spans="1:15">
      <c r="A4810" s="385">
        <v>42139</v>
      </c>
      <c r="B4810" s="383" t="s">
        <v>11</v>
      </c>
      <c r="C4810" s="383" t="s">
        <v>12</v>
      </c>
      <c r="D4810" s="383" t="s">
        <v>13</v>
      </c>
      <c r="E4810" s="383" t="s">
        <v>678</v>
      </c>
      <c r="F4810" s="383" t="s">
        <v>10</v>
      </c>
      <c r="G4810" s="384">
        <v>60</v>
      </c>
      <c r="H4810" s="383" t="s">
        <v>763</v>
      </c>
      <c r="I4810" s="383" t="s">
        <v>771</v>
      </c>
      <c r="J4810" s="383" t="s">
        <v>617</v>
      </c>
      <c r="K4810" s="383" t="s">
        <v>618</v>
      </c>
      <c r="L4810" s="384">
        <v>30780</v>
      </c>
      <c r="M4810" s="383" t="s">
        <v>644</v>
      </c>
      <c r="N4810" s="383" t="s">
        <v>620</v>
      </c>
      <c r="O4810" s="383" t="s">
        <v>230</v>
      </c>
    </row>
    <row r="4811" spans="1:15">
      <c r="A4811" s="385">
        <v>42140</v>
      </c>
      <c r="B4811" s="383" t="s">
        <v>21</v>
      </c>
      <c r="C4811" s="383" t="s">
        <v>12</v>
      </c>
      <c r="D4811" s="383" t="s">
        <v>22</v>
      </c>
      <c r="E4811" s="383" t="s">
        <v>658</v>
      </c>
      <c r="F4811" s="383" t="s">
        <v>10</v>
      </c>
      <c r="G4811" s="384">
        <v>3008</v>
      </c>
      <c r="H4811" s="383" t="s">
        <v>784</v>
      </c>
      <c r="I4811" s="383" t="s">
        <v>785</v>
      </c>
      <c r="J4811" s="383" t="s">
        <v>617</v>
      </c>
      <c r="K4811" s="383" t="s">
        <v>618</v>
      </c>
      <c r="L4811" s="384">
        <v>30780</v>
      </c>
      <c r="M4811" s="383" t="s">
        <v>644</v>
      </c>
      <c r="N4811" s="383" t="s">
        <v>620</v>
      </c>
      <c r="O4811" s="383" t="s">
        <v>230</v>
      </c>
    </row>
    <row r="4812" spans="1:15">
      <c r="A4812" s="385">
        <v>42141</v>
      </c>
      <c r="B4812" s="383" t="s">
        <v>21</v>
      </c>
      <c r="C4812" s="383" t="s">
        <v>12</v>
      </c>
      <c r="D4812" s="383" t="s">
        <v>22</v>
      </c>
      <c r="E4812" s="383" t="s">
        <v>658</v>
      </c>
      <c r="F4812" s="383" t="s">
        <v>10</v>
      </c>
      <c r="G4812" s="384">
        <v>3008</v>
      </c>
      <c r="H4812" s="383" t="s">
        <v>784</v>
      </c>
      <c r="I4812" s="383" t="s">
        <v>785</v>
      </c>
      <c r="J4812" s="383" t="s">
        <v>617</v>
      </c>
      <c r="K4812" s="383" t="s">
        <v>618</v>
      </c>
      <c r="L4812" s="384">
        <v>30780</v>
      </c>
      <c r="M4812" s="383" t="s">
        <v>644</v>
      </c>
      <c r="N4812" s="383" t="s">
        <v>620</v>
      </c>
      <c r="O4812" s="383" t="s">
        <v>230</v>
      </c>
    </row>
    <row r="4813" spans="1:15">
      <c r="A4813" s="385">
        <v>42142</v>
      </c>
      <c r="B4813" s="383" t="s">
        <v>21</v>
      </c>
      <c r="C4813" s="383" t="s">
        <v>12</v>
      </c>
      <c r="D4813" s="383" t="s">
        <v>22</v>
      </c>
      <c r="E4813" s="383" t="s">
        <v>658</v>
      </c>
      <c r="F4813" s="383" t="s">
        <v>10</v>
      </c>
      <c r="G4813" s="384">
        <v>2720</v>
      </c>
      <c r="H4813" s="383" t="s">
        <v>763</v>
      </c>
      <c r="I4813" s="383" t="s">
        <v>764</v>
      </c>
      <c r="J4813" s="383" t="s">
        <v>617</v>
      </c>
      <c r="K4813" s="383" t="s">
        <v>618</v>
      </c>
      <c r="L4813" s="384">
        <v>30780</v>
      </c>
      <c r="M4813" s="383" t="s">
        <v>644</v>
      </c>
      <c r="N4813" s="383" t="s">
        <v>620</v>
      </c>
      <c r="O4813" s="383" t="s">
        <v>230</v>
      </c>
    </row>
    <row r="4814" spans="1:15">
      <c r="A4814" s="385">
        <v>42143</v>
      </c>
      <c r="B4814" s="383" t="s">
        <v>11</v>
      </c>
      <c r="C4814" s="383" t="s">
        <v>12</v>
      </c>
      <c r="D4814" s="383" t="s">
        <v>13</v>
      </c>
      <c r="E4814" s="383" t="s">
        <v>678</v>
      </c>
      <c r="F4814" s="383" t="s">
        <v>10</v>
      </c>
      <c r="G4814" s="384">
        <v>4265</v>
      </c>
      <c r="H4814" s="383" t="s">
        <v>763</v>
      </c>
      <c r="I4814" s="383" t="s">
        <v>769</v>
      </c>
      <c r="J4814" s="383" t="s">
        <v>617</v>
      </c>
      <c r="K4814" s="383" t="s">
        <v>618</v>
      </c>
      <c r="L4814" s="384">
        <v>30780</v>
      </c>
      <c r="M4814" s="383" t="s">
        <v>644</v>
      </c>
      <c r="N4814" s="383" t="s">
        <v>620</v>
      </c>
      <c r="O4814" s="383" t="s">
        <v>230</v>
      </c>
    </row>
    <row r="4815" spans="1:15">
      <c r="A4815" s="385">
        <v>42144</v>
      </c>
      <c r="B4815" s="383" t="s">
        <v>11</v>
      </c>
      <c r="C4815" s="383" t="s">
        <v>12</v>
      </c>
      <c r="D4815" s="383" t="s">
        <v>13</v>
      </c>
      <c r="E4815" s="383" t="s">
        <v>678</v>
      </c>
      <c r="F4815" s="383" t="s">
        <v>10</v>
      </c>
      <c r="G4815" s="384">
        <v>4265</v>
      </c>
      <c r="H4815" s="383" t="s">
        <v>763</v>
      </c>
      <c r="I4815" s="383" t="s">
        <v>769</v>
      </c>
      <c r="J4815" s="383" t="s">
        <v>617</v>
      </c>
      <c r="K4815" s="383" t="s">
        <v>618</v>
      </c>
      <c r="L4815" s="384">
        <v>30780</v>
      </c>
      <c r="M4815" s="383" t="s">
        <v>644</v>
      </c>
      <c r="N4815" s="383" t="s">
        <v>620</v>
      </c>
      <c r="O4815" s="383" t="s">
        <v>230</v>
      </c>
    </row>
    <row r="4816" spans="1:15">
      <c r="A4816" s="385">
        <v>42145</v>
      </c>
      <c r="B4816" s="383" t="s">
        <v>11</v>
      </c>
      <c r="C4816" s="383" t="s">
        <v>12</v>
      </c>
      <c r="D4816" s="383" t="s">
        <v>13</v>
      </c>
      <c r="E4816" s="383" t="s">
        <v>678</v>
      </c>
      <c r="F4816" s="383" t="s">
        <v>10</v>
      </c>
      <c r="G4816" s="384">
        <v>4265</v>
      </c>
      <c r="H4816" s="383" t="s">
        <v>763</v>
      </c>
      <c r="I4816" s="383" t="s">
        <v>769</v>
      </c>
      <c r="J4816" s="383" t="s">
        <v>617</v>
      </c>
      <c r="K4816" s="383" t="s">
        <v>618</v>
      </c>
      <c r="L4816" s="384">
        <v>30780</v>
      </c>
      <c r="M4816" s="383" t="s">
        <v>644</v>
      </c>
      <c r="N4816" s="383" t="s">
        <v>620</v>
      </c>
      <c r="O4816" s="383" t="s">
        <v>230</v>
      </c>
    </row>
    <row r="4817" spans="1:15">
      <c r="A4817" s="385">
        <v>42146</v>
      </c>
      <c r="B4817" s="383" t="s">
        <v>754</v>
      </c>
      <c r="C4817" s="383" t="s">
        <v>8</v>
      </c>
      <c r="D4817" s="383" t="s">
        <v>755</v>
      </c>
      <c r="E4817" s="383" t="s">
        <v>756</v>
      </c>
      <c r="F4817" s="383" t="s">
        <v>10</v>
      </c>
      <c r="G4817" s="384">
        <v>1200</v>
      </c>
      <c r="H4817" s="383" t="s">
        <v>757</v>
      </c>
      <c r="I4817" s="383" t="s">
        <v>772</v>
      </c>
      <c r="J4817" s="383" t="s">
        <v>617</v>
      </c>
      <c r="K4817" s="383" t="s">
        <v>618</v>
      </c>
      <c r="L4817" s="384">
        <v>30780</v>
      </c>
      <c r="M4817" s="383" t="s">
        <v>644</v>
      </c>
      <c r="N4817" s="383" t="s">
        <v>620</v>
      </c>
      <c r="O4817" s="383" t="s">
        <v>230</v>
      </c>
    </row>
    <row r="4818" spans="1:15">
      <c r="A4818" s="385">
        <v>42147</v>
      </c>
      <c r="B4818" s="383" t="s">
        <v>21</v>
      </c>
      <c r="C4818" s="383" t="s">
        <v>12</v>
      </c>
      <c r="D4818" s="383" t="s">
        <v>22</v>
      </c>
      <c r="E4818" s="383" t="s">
        <v>658</v>
      </c>
      <c r="F4818" s="383" t="s">
        <v>10</v>
      </c>
      <c r="G4818" s="384">
        <v>3008</v>
      </c>
      <c r="H4818" s="383" t="s">
        <v>784</v>
      </c>
      <c r="I4818" s="383" t="s">
        <v>785</v>
      </c>
      <c r="J4818" s="383" t="s">
        <v>617</v>
      </c>
      <c r="K4818" s="383" t="s">
        <v>618</v>
      </c>
      <c r="L4818" s="384">
        <v>30780</v>
      </c>
      <c r="M4818" s="383" t="s">
        <v>645</v>
      </c>
      <c r="N4818" s="383" t="s">
        <v>620</v>
      </c>
      <c r="O4818" s="383" t="s">
        <v>230</v>
      </c>
    </row>
    <row r="4819" spans="1:15">
      <c r="A4819" s="385">
        <v>42148</v>
      </c>
      <c r="B4819" s="383" t="s">
        <v>21</v>
      </c>
      <c r="C4819" s="383" t="s">
        <v>12</v>
      </c>
      <c r="D4819" s="383" t="s">
        <v>22</v>
      </c>
      <c r="E4819" s="383" t="s">
        <v>658</v>
      </c>
      <c r="F4819" s="383" t="s">
        <v>10</v>
      </c>
      <c r="G4819" s="384">
        <v>3022</v>
      </c>
      <c r="H4819" s="383" t="s">
        <v>784</v>
      </c>
      <c r="I4819" s="383" t="s">
        <v>789</v>
      </c>
      <c r="J4819" s="383" t="s">
        <v>617</v>
      </c>
      <c r="K4819" s="383" t="s">
        <v>618</v>
      </c>
      <c r="L4819" s="384">
        <v>30780</v>
      </c>
      <c r="M4819" s="383" t="s">
        <v>645</v>
      </c>
      <c r="N4819" s="383" t="s">
        <v>620</v>
      </c>
      <c r="O4819" s="383" t="s">
        <v>230</v>
      </c>
    </row>
    <row r="4820" spans="1:15">
      <c r="A4820" s="385">
        <v>42149</v>
      </c>
      <c r="B4820" s="383" t="s">
        <v>21</v>
      </c>
      <c r="C4820" s="383" t="s">
        <v>12</v>
      </c>
      <c r="D4820" s="383" t="s">
        <v>22</v>
      </c>
      <c r="E4820" s="383" t="s">
        <v>658</v>
      </c>
      <c r="F4820" s="383" t="s">
        <v>10</v>
      </c>
      <c r="G4820" s="384">
        <v>3008</v>
      </c>
      <c r="H4820" s="383" t="s">
        <v>784</v>
      </c>
      <c r="I4820" s="383" t="s">
        <v>785</v>
      </c>
      <c r="J4820" s="383" t="s">
        <v>617</v>
      </c>
      <c r="K4820" s="383" t="s">
        <v>618</v>
      </c>
      <c r="L4820" s="384">
        <v>30780</v>
      </c>
      <c r="M4820" s="383" t="s">
        <v>645</v>
      </c>
      <c r="N4820" s="383" t="s">
        <v>620</v>
      </c>
      <c r="O4820" s="383" t="s">
        <v>230</v>
      </c>
    </row>
    <row r="4821" spans="1:15">
      <c r="A4821" s="385">
        <v>42150</v>
      </c>
      <c r="B4821" s="383" t="s">
        <v>11</v>
      </c>
      <c r="C4821" s="383" t="s">
        <v>12</v>
      </c>
      <c r="D4821" s="383" t="s">
        <v>13</v>
      </c>
      <c r="E4821" s="383" t="s">
        <v>678</v>
      </c>
      <c r="F4821" s="383" t="s">
        <v>10</v>
      </c>
      <c r="G4821" s="384">
        <v>8975</v>
      </c>
      <c r="H4821" s="383" t="s">
        <v>803</v>
      </c>
      <c r="I4821" s="383" t="s">
        <v>804</v>
      </c>
      <c r="J4821" s="383" t="s">
        <v>617</v>
      </c>
      <c r="K4821" s="383" t="s">
        <v>618</v>
      </c>
      <c r="L4821" s="384">
        <v>30780</v>
      </c>
      <c r="M4821" s="383" t="s">
        <v>645</v>
      </c>
      <c r="N4821" s="383" t="s">
        <v>620</v>
      </c>
      <c r="O4821" s="383" t="s">
        <v>230</v>
      </c>
    </row>
    <row r="4822" spans="1:15">
      <c r="A4822" s="385">
        <v>41997</v>
      </c>
      <c r="B4822" s="383" t="s">
        <v>11</v>
      </c>
      <c r="C4822" s="383" t="s">
        <v>12</v>
      </c>
      <c r="D4822" s="383" t="s">
        <v>13</v>
      </c>
      <c r="E4822" s="383" t="s">
        <v>678</v>
      </c>
      <c r="F4822" s="383" t="s">
        <v>10</v>
      </c>
      <c r="G4822" s="384">
        <v>2467</v>
      </c>
      <c r="H4822" s="383" t="s">
        <v>787</v>
      </c>
      <c r="I4822" s="383" t="s">
        <v>788</v>
      </c>
      <c r="J4822" s="383" t="s">
        <v>617</v>
      </c>
      <c r="K4822" s="383" t="s">
        <v>618</v>
      </c>
      <c r="L4822" s="384">
        <v>0</v>
      </c>
      <c r="M4822" s="383" t="s">
        <v>619</v>
      </c>
      <c r="N4822" s="383" t="s">
        <v>620</v>
      </c>
      <c r="O4822" s="383" t="s">
        <v>230</v>
      </c>
    </row>
    <row r="4823" spans="1:15">
      <c r="A4823" s="385">
        <v>41998</v>
      </c>
      <c r="B4823" s="383" t="s">
        <v>794</v>
      </c>
      <c r="C4823" s="383" t="s">
        <v>8</v>
      </c>
      <c r="D4823" s="383" t="s">
        <v>34</v>
      </c>
      <c r="E4823" s="383" t="s">
        <v>795</v>
      </c>
      <c r="F4823" s="383" t="s">
        <v>10</v>
      </c>
      <c r="G4823" s="384">
        <v>4324</v>
      </c>
      <c r="H4823" s="383" t="s">
        <v>796</v>
      </c>
      <c r="I4823" s="383" t="s">
        <v>805</v>
      </c>
      <c r="J4823" s="383" t="s">
        <v>617</v>
      </c>
      <c r="K4823" s="383" t="s">
        <v>618</v>
      </c>
      <c r="L4823" s="384">
        <v>0</v>
      </c>
      <c r="M4823" s="383" t="s">
        <v>619</v>
      </c>
      <c r="N4823" s="383" t="s">
        <v>620</v>
      </c>
      <c r="O4823" s="383" t="s">
        <v>230</v>
      </c>
    </row>
    <row r="4824" spans="1:15">
      <c r="A4824" s="385">
        <v>41999</v>
      </c>
      <c r="B4824" s="383" t="s">
        <v>754</v>
      </c>
      <c r="C4824" s="383" t="s">
        <v>8</v>
      </c>
      <c r="D4824" s="383" t="s">
        <v>755</v>
      </c>
      <c r="E4824" s="383" t="s">
        <v>756</v>
      </c>
      <c r="F4824" s="383" t="s">
        <v>10</v>
      </c>
      <c r="G4824" s="384">
        <v>127</v>
      </c>
      <c r="H4824" s="383" t="s">
        <v>782</v>
      </c>
      <c r="I4824" s="383" t="s">
        <v>783</v>
      </c>
      <c r="J4824" s="383" t="s">
        <v>617</v>
      </c>
      <c r="K4824" s="383" t="s">
        <v>618</v>
      </c>
      <c r="L4824" s="384">
        <v>0</v>
      </c>
      <c r="M4824" s="383" t="s">
        <v>619</v>
      </c>
      <c r="N4824" s="383" t="s">
        <v>620</v>
      </c>
      <c r="O4824" s="383" t="s">
        <v>230</v>
      </c>
    </row>
    <row r="4825" spans="1:15">
      <c r="A4825" s="385">
        <v>42000</v>
      </c>
      <c r="B4825" s="383" t="s">
        <v>754</v>
      </c>
      <c r="C4825" s="383" t="s">
        <v>8</v>
      </c>
      <c r="D4825" s="383" t="s">
        <v>755</v>
      </c>
      <c r="E4825" s="383" t="s">
        <v>756</v>
      </c>
      <c r="F4825" s="383" t="s">
        <v>10</v>
      </c>
      <c r="G4825" s="384">
        <v>127</v>
      </c>
      <c r="H4825" s="383" t="s">
        <v>782</v>
      </c>
      <c r="I4825" s="383" t="s">
        <v>783</v>
      </c>
      <c r="J4825" s="383" t="s">
        <v>617</v>
      </c>
      <c r="K4825" s="383" t="s">
        <v>618</v>
      </c>
      <c r="L4825" s="384">
        <v>0</v>
      </c>
      <c r="M4825" s="383" t="s">
        <v>619</v>
      </c>
      <c r="N4825" s="383" t="s">
        <v>620</v>
      </c>
      <c r="O4825" s="383" t="s">
        <v>230</v>
      </c>
    </row>
    <row r="4826" spans="1:15">
      <c r="A4826" s="385">
        <v>42001</v>
      </c>
      <c r="B4826" s="383" t="s">
        <v>794</v>
      </c>
      <c r="C4826" s="383" t="s">
        <v>8</v>
      </c>
      <c r="D4826" s="383" t="s">
        <v>34</v>
      </c>
      <c r="E4826" s="383" t="s">
        <v>795</v>
      </c>
      <c r="F4826" s="383" t="s">
        <v>10</v>
      </c>
      <c r="G4826" s="384">
        <v>2634</v>
      </c>
      <c r="H4826" s="383" t="s">
        <v>796</v>
      </c>
      <c r="I4826" s="383" t="s">
        <v>797</v>
      </c>
      <c r="J4826" s="383" t="s">
        <v>617</v>
      </c>
      <c r="K4826" s="383" t="s">
        <v>618</v>
      </c>
      <c r="L4826" s="384">
        <v>0</v>
      </c>
      <c r="M4826" s="383" t="s">
        <v>619</v>
      </c>
      <c r="N4826" s="383" t="s">
        <v>620</v>
      </c>
      <c r="O4826" s="383" t="s">
        <v>230</v>
      </c>
    </row>
    <row r="4827" spans="1:15">
      <c r="A4827" s="385">
        <v>42002</v>
      </c>
      <c r="B4827" s="383" t="s">
        <v>754</v>
      </c>
      <c r="C4827" s="383" t="s">
        <v>8</v>
      </c>
      <c r="D4827" s="383" t="s">
        <v>755</v>
      </c>
      <c r="E4827" s="383" t="s">
        <v>756</v>
      </c>
      <c r="F4827" s="383" t="s">
        <v>10</v>
      </c>
      <c r="G4827" s="384">
        <v>127</v>
      </c>
      <c r="H4827" s="383" t="s">
        <v>782</v>
      </c>
      <c r="I4827" s="383" t="s">
        <v>783</v>
      </c>
      <c r="J4827" s="383" t="s">
        <v>617</v>
      </c>
      <c r="K4827" s="383" t="s">
        <v>618</v>
      </c>
      <c r="L4827" s="384">
        <v>0</v>
      </c>
      <c r="M4827" s="383" t="s">
        <v>619</v>
      </c>
      <c r="N4827" s="383" t="s">
        <v>620</v>
      </c>
      <c r="O4827" s="383" t="s">
        <v>230</v>
      </c>
    </row>
    <row r="4828" spans="1:15">
      <c r="A4828" s="385">
        <v>42003</v>
      </c>
      <c r="B4828" s="383" t="s">
        <v>754</v>
      </c>
      <c r="C4828" s="383" t="s">
        <v>8</v>
      </c>
      <c r="D4828" s="383" t="s">
        <v>755</v>
      </c>
      <c r="E4828" s="383" t="s">
        <v>756</v>
      </c>
      <c r="F4828" s="383" t="s">
        <v>10</v>
      </c>
      <c r="G4828" s="384">
        <v>2214</v>
      </c>
      <c r="H4828" s="383" t="s">
        <v>757</v>
      </c>
      <c r="I4828" s="383" t="s">
        <v>765</v>
      </c>
      <c r="J4828" s="383" t="s">
        <v>617</v>
      </c>
      <c r="K4828" s="383" t="s">
        <v>618</v>
      </c>
      <c r="L4828" s="384">
        <v>0</v>
      </c>
      <c r="M4828" s="383" t="s">
        <v>619</v>
      </c>
      <c r="N4828" s="383" t="s">
        <v>620</v>
      </c>
      <c r="O4828" s="383" t="s">
        <v>230</v>
      </c>
    </row>
    <row r="4829" spans="1:15">
      <c r="A4829" s="385">
        <v>42004</v>
      </c>
      <c r="B4829" s="383" t="s">
        <v>754</v>
      </c>
      <c r="C4829" s="383" t="s">
        <v>8</v>
      </c>
      <c r="D4829" s="383" t="s">
        <v>755</v>
      </c>
      <c r="E4829" s="383" t="s">
        <v>756</v>
      </c>
      <c r="F4829" s="383" t="s">
        <v>10</v>
      </c>
      <c r="G4829" s="384">
        <v>1107</v>
      </c>
      <c r="H4829" s="383" t="s">
        <v>757</v>
      </c>
      <c r="I4829" s="383" t="s">
        <v>765</v>
      </c>
      <c r="J4829" s="383" t="s">
        <v>617</v>
      </c>
      <c r="K4829" s="383" t="s">
        <v>618</v>
      </c>
      <c r="L4829" s="384">
        <v>0</v>
      </c>
      <c r="M4829" s="383" t="s">
        <v>626</v>
      </c>
      <c r="N4829" s="383" t="s">
        <v>620</v>
      </c>
      <c r="O4829" s="383" t="s">
        <v>230</v>
      </c>
    </row>
    <row r="4830" spans="1:15">
      <c r="A4830" s="385">
        <v>42005</v>
      </c>
      <c r="B4830" s="383" t="s">
        <v>21</v>
      </c>
      <c r="C4830" s="383" t="s">
        <v>12</v>
      </c>
      <c r="D4830" s="383" t="s">
        <v>22</v>
      </c>
      <c r="E4830" s="383" t="s">
        <v>658</v>
      </c>
      <c r="F4830" s="383" t="s">
        <v>10</v>
      </c>
      <c r="G4830" s="384">
        <v>2720</v>
      </c>
      <c r="H4830" s="383" t="s">
        <v>763</v>
      </c>
      <c r="I4830" s="383" t="s">
        <v>764</v>
      </c>
      <c r="J4830" s="383" t="s">
        <v>617</v>
      </c>
      <c r="K4830" s="383" t="s">
        <v>618</v>
      </c>
      <c r="L4830" s="384">
        <v>0</v>
      </c>
      <c r="M4830" s="383" t="s">
        <v>626</v>
      </c>
      <c r="N4830" s="383" t="s">
        <v>620</v>
      </c>
      <c r="O4830" s="383" t="s">
        <v>230</v>
      </c>
    </row>
    <row r="4831" spans="1:15">
      <c r="A4831" s="385">
        <v>42006</v>
      </c>
      <c r="B4831" s="383" t="s">
        <v>739</v>
      </c>
      <c r="C4831" s="383" t="s">
        <v>8</v>
      </c>
      <c r="D4831" s="383" t="s">
        <v>36</v>
      </c>
      <c r="E4831" s="383" t="s">
        <v>740</v>
      </c>
      <c r="F4831" s="383" t="s">
        <v>10</v>
      </c>
      <c r="G4831" s="384">
        <v>4903</v>
      </c>
      <c r="H4831" s="383" t="s">
        <v>741</v>
      </c>
      <c r="I4831" s="383" t="s">
        <v>745</v>
      </c>
      <c r="J4831" s="383" t="s">
        <v>617</v>
      </c>
      <c r="K4831" s="383" t="s">
        <v>618</v>
      </c>
      <c r="L4831" s="384">
        <v>6319</v>
      </c>
      <c r="M4831" s="383" t="s">
        <v>627</v>
      </c>
      <c r="N4831" s="383" t="s">
        <v>620</v>
      </c>
      <c r="O4831" s="383" t="s">
        <v>230</v>
      </c>
    </row>
    <row r="4832" spans="1:15">
      <c r="A4832" s="385">
        <v>42007</v>
      </c>
      <c r="B4832" s="383" t="s">
        <v>739</v>
      </c>
      <c r="C4832" s="383" t="s">
        <v>8</v>
      </c>
      <c r="D4832" s="383" t="s">
        <v>36</v>
      </c>
      <c r="E4832" s="383" t="s">
        <v>740</v>
      </c>
      <c r="F4832" s="383" t="s">
        <v>10</v>
      </c>
      <c r="G4832" s="384">
        <v>4903</v>
      </c>
      <c r="H4832" s="383" t="s">
        <v>741</v>
      </c>
      <c r="I4832" s="383" t="s">
        <v>745</v>
      </c>
      <c r="J4832" s="383" t="s">
        <v>617</v>
      </c>
      <c r="K4832" s="383" t="s">
        <v>618</v>
      </c>
      <c r="L4832" s="384">
        <v>8221</v>
      </c>
      <c r="M4832" s="383" t="s">
        <v>627</v>
      </c>
      <c r="N4832" s="383" t="s">
        <v>620</v>
      </c>
      <c r="O4832" s="383" t="s">
        <v>230</v>
      </c>
    </row>
    <row r="4833" spans="1:15">
      <c r="A4833" s="385">
        <v>42008</v>
      </c>
      <c r="B4833" s="383" t="s">
        <v>739</v>
      </c>
      <c r="C4833" s="383" t="s">
        <v>8</v>
      </c>
      <c r="D4833" s="383" t="s">
        <v>36</v>
      </c>
      <c r="E4833" s="383" t="s">
        <v>740</v>
      </c>
      <c r="F4833" s="383" t="s">
        <v>10</v>
      </c>
      <c r="G4833" s="384">
        <v>4903</v>
      </c>
      <c r="H4833" s="383" t="s">
        <v>741</v>
      </c>
      <c r="I4833" s="383" t="s">
        <v>745</v>
      </c>
      <c r="J4833" s="383" t="s">
        <v>617</v>
      </c>
      <c r="K4833" s="383" t="s">
        <v>618</v>
      </c>
      <c r="L4833" s="384">
        <v>8501</v>
      </c>
      <c r="M4833" s="383" t="s">
        <v>627</v>
      </c>
      <c r="N4833" s="383" t="s">
        <v>620</v>
      </c>
      <c r="O4833" s="383" t="s">
        <v>230</v>
      </c>
    </row>
    <row r="4834" spans="1:15">
      <c r="A4834" s="385">
        <v>42009</v>
      </c>
      <c r="B4834" s="383" t="s">
        <v>11</v>
      </c>
      <c r="C4834" s="383" t="s">
        <v>12</v>
      </c>
      <c r="D4834" s="383" t="s">
        <v>13</v>
      </c>
      <c r="E4834" s="383" t="s">
        <v>678</v>
      </c>
      <c r="F4834" s="383" t="s">
        <v>10</v>
      </c>
      <c r="G4834" s="384">
        <v>1700</v>
      </c>
      <c r="H4834" s="383" t="s">
        <v>751</v>
      </c>
      <c r="I4834" s="383" t="s">
        <v>752</v>
      </c>
      <c r="J4834" s="383" t="s">
        <v>617</v>
      </c>
      <c r="K4834" s="383" t="s">
        <v>618</v>
      </c>
      <c r="L4834" s="384">
        <v>9088</v>
      </c>
      <c r="M4834" s="383" t="s">
        <v>627</v>
      </c>
      <c r="N4834" s="383" t="s">
        <v>620</v>
      </c>
      <c r="O4834" s="383" t="s">
        <v>230</v>
      </c>
    </row>
    <row r="4835" spans="1:15">
      <c r="A4835" s="385">
        <v>42010</v>
      </c>
      <c r="B4835" s="383" t="s">
        <v>754</v>
      </c>
      <c r="C4835" s="383" t="s">
        <v>8</v>
      </c>
      <c r="D4835" s="383" t="s">
        <v>755</v>
      </c>
      <c r="E4835" s="383" t="s">
        <v>756</v>
      </c>
      <c r="F4835" s="383" t="s">
        <v>10</v>
      </c>
      <c r="G4835" s="384">
        <v>460</v>
      </c>
      <c r="H4835" s="383" t="s">
        <v>757</v>
      </c>
      <c r="I4835" s="383" t="s">
        <v>758</v>
      </c>
      <c r="J4835" s="383" t="s">
        <v>617</v>
      </c>
      <c r="K4835" s="383" t="s">
        <v>618</v>
      </c>
      <c r="L4835" s="384">
        <v>9280</v>
      </c>
      <c r="M4835" s="383" t="s">
        <v>629</v>
      </c>
      <c r="N4835" s="383" t="s">
        <v>620</v>
      </c>
      <c r="O4835" s="383" t="s">
        <v>230</v>
      </c>
    </row>
    <row r="4836" spans="1:15">
      <c r="A4836" s="385">
        <v>42011</v>
      </c>
      <c r="B4836" s="383" t="s">
        <v>739</v>
      </c>
      <c r="C4836" s="383" t="s">
        <v>8</v>
      </c>
      <c r="D4836" s="383" t="s">
        <v>36</v>
      </c>
      <c r="E4836" s="383" t="s">
        <v>740</v>
      </c>
      <c r="F4836" s="383" t="s">
        <v>10</v>
      </c>
      <c r="G4836" s="384">
        <v>4903</v>
      </c>
      <c r="H4836" s="383" t="s">
        <v>741</v>
      </c>
      <c r="I4836" s="383" t="s">
        <v>745</v>
      </c>
      <c r="J4836" s="383" t="s">
        <v>617</v>
      </c>
      <c r="K4836" s="383" t="s">
        <v>618</v>
      </c>
      <c r="L4836" s="384">
        <v>9280</v>
      </c>
      <c r="M4836" s="383" t="s">
        <v>629</v>
      </c>
      <c r="N4836" s="383" t="s">
        <v>620</v>
      </c>
      <c r="O4836" s="383" t="s">
        <v>230</v>
      </c>
    </row>
    <row r="4837" spans="1:15">
      <c r="A4837" s="385">
        <v>42012</v>
      </c>
      <c r="B4837" s="383" t="s">
        <v>754</v>
      </c>
      <c r="C4837" s="383" t="s">
        <v>8</v>
      </c>
      <c r="D4837" s="383" t="s">
        <v>755</v>
      </c>
      <c r="E4837" s="383" t="s">
        <v>756</v>
      </c>
      <c r="F4837" s="383" t="s">
        <v>10</v>
      </c>
      <c r="G4837" s="384">
        <v>2215</v>
      </c>
      <c r="H4837" s="383" t="s">
        <v>757</v>
      </c>
      <c r="I4837" s="383" t="s">
        <v>777</v>
      </c>
      <c r="J4837" s="383" t="s">
        <v>617</v>
      </c>
      <c r="K4837" s="383" t="s">
        <v>618</v>
      </c>
      <c r="L4837" s="384">
        <v>9280</v>
      </c>
      <c r="M4837" s="383" t="s">
        <v>630</v>
      </c>
      <c r="N4837" s="383" t="s">
        <v>620</v>
      </c>
      <c r="O4837" s="383" t="s">
        <v>230</v>
      </c>
    </row>
    <row r="4838" spans="1:15">
      <c r="A4838" s="385">
        <v>42013</v>
      </c>
      <c r="B4838" s="383" t="s">
        <v>754</v>
      </c>
      <c r="C4838" s="383" t="s">
        <v>8</v>
      </c>
      <c r="D4838" s="383" t="s">
        <v>755</v>
      </c>
      <c r="E4838" s="383" t="s">
        <v>756</v>
      </c>
      <c r="F4838" s="383" t="s">
        <v>10</v>
      </c>
      <c r="G4838" s="384">
        <v>2215</v>
      </c>
      <c r="H4838" s="383" t="s">
        <v>757</v>
      </c>
      <c r="I4838" s="383" t="s">
        <v>777</v>
      </c>
      <c r="J4838" s="383" t="s">
        <v>617</v>
      </c>
      <c r="K4838" s="383" t="s">
        <v>618</v>
      </c>
      <c r="L4838" s="384">
        <v>9280</v>
      </c>
      <c r="M4838" s="383" t="s">
        <v>630</v>
      </c>
      <c r="N4838" s="383" t="s">
        <v>620</v>
      </c>
      <c r="O4838" s="383" t="s">
        <v>230</v>
      </c>
    </row>
    <row r="4839" spans="1:15">
      <c r="A4839" s="385">
        <v>42014</v>
      </c>
      <c r="B4839" s="383" t="s">
        <v>21</v>
      </c>
      <c r="C4839" s="383" t="s">
        <v>12</v>
      </c>
      <c r="D4839" s="383" t="s">
        <v>22</v>
      </c>
      <c r="E4839" s="383" t="s">
        <v>658</v>
      </c>
      <c r="F4839" s="383" t="s">
        <v>10</v>
      </c>
      <c r="G4839" s="384">
        <v>37428</v>
      </c>
      <c r="H4839" s="383" t="s">
        <v>733</v>
      </c>
      <c r="I4839" s="383" t="s">
        <v>735</v>
      </c>
      <c r="J4839" s="383" t="s">
        <v>617</v>
      </c>
      <c r="K4839" s="383" t="s">
        <v>618</v>
      </c>
      <c r="L4839" s="384">
        <v>9280</v>
      </c>
      <c r="M4839" s="383" t="s">
        <v>630</v>
      </c>
      <c r="N4839" s="383" t="s">
        <v>620</v>
      </c>
      <c r="O4839" s="383" t="s">
        <v>230</v>
      </c>
    </row>
    <row r="4840" spans="1:15">
      <c r="A4840" s="385">
        <v>42015</v>
      </c>
      <c r="B4840" s="383" t="s">
        <v>21</v>
      </c>
      <c r="C4840" s="383" t="s">
        <v>12</v>
      </c>
      <c r="D4840" s="383" t="s">
        <v>22</v>
      </c>
      <c r="E4840" s="383" t="s">
        <v>658</v>
      </c>
      <c r="F4840" s="383" t="s">
        <v>10</v>
      </c>
      <c r="G4840" s="384">
        <v>37428</v>
      </c>
      <c r="H4840" s="383" t="s">
        <v>733</v>
      </c>
      <c r="I4840" s="383" t="s">
        <v>735</v>
      </c>
      <c r="J4840" s="383" t="s">
        <v>617</v>
      </c>
      <c r="K4840" s="383" t="s">
        <v>618</v>
      </c>
      <c r="L4840" s="384">
        <v>9280</v>
      </c>
      <c r="M4840" s="383" t="s">
        <v>630</v>
      </c>
      <c r="N4840" s="383" t="s">
        <v>620</v>
      </c>
      <c r="O4840" s="383" t="s">
        <v>230</v>
      </c>
    </row>
    <row r="4841" spans="1:15">
      <c r="A4841" s="385">
        <v>42016</v>
      </c>
      <c r="B4841" s="383" t="s">
        <v>21</v>
      </c>
      <c r="C4841" s="383" t="s">
        <v>12</v>
      </c>
      <c r="D4841" s="383" t="s">
        <v>22</v>
      </c>
      <c r="E4841" s="383" t="s">
        <v>658</v>
      </c>
      <c r="F4841" s="383" t="s">
        <v>10</v>
      </c>
      <c r="G4841" s="384">
        <v>78382</v>
      </c>
      <c r="H4841" s="383" t="s">
        <v>733</v>
      </c>
      <c r="I4841" s="383" t="s">
        <v>735</v>
      </c>
      <c r="J4841" s="383" t="s">
        <v>617</v>
      </c>
      <c r="K4841" s="383" t="s">
        <v>618</v>
      </c>
      <c r="L4841" s="384">
        <v>9280</v>
      </c>
      <c r="M4841" s="383" t="s">
        <v>630</v>
      </c>
      <c r="N4841" s="383" t="s">
        <v>620</v>
      </c>
      <c r="O4841" s="383" t="s">
        <v>230</v>
      </c>
    </row>
    <row r="4842" spans="1:15">
      <c r="A4842" s="385">
        <v>42017</v>
      </c>
      <c r="B4842" s="383" t="s">
        <v>21</v>
      </c>
      <c r="C4842" s="383" t="s">
        <v>12</v>
      </c>
      <c r="D4842" s="383" t="s">
        <v>22</v>
      </c>
      <c r="E4842" s="383" t="s">
        <v>658</v>
      </c>
      <c r="F4842" s="383" t="s">
        <v>10</v>
      </c>
      <c r="G4842" s="384">
        <v>2080</v>
      </c>
      <c r="H4842" s="383" t="s">
        <v>733</v>
      </c>
      <c r="I4842" s="383" t="s">
        <v>734</v>
      </c>
      <c r="J4842" s="383" t="s">
        <v>617</v>
      </c>
      <c r="K4842" s="383" t="s">
        <v>618</v>
      </c>
      <c r="L4842" s="384">
        <v>9280</v>
      </c>
      <c r="M4842" s="383" t="s">
        <v>631</v>
      </c>
      <c r="N4842" s="383" t="s">
        <v>620</v>
      </c>
      <c r="O4842" s="383" t="s">
        <v>230</v>
      </c>
    </row>
    <row r="4843" spans="1:15">
      <c r="A4843" s="385">
        <v>42018</v>
      </c>
      <c r="B4843" s="383" t="s">
        <v>21</v>
      </c>
      <c r="C4843" s="383" t="s">
        <v>12</v>
      </c>
      <c r="D4843" s="383" t="s">
        <v>22</v>
      </c>
      <c r="E4843" s="383" t="s">
        <v>658</v>
      </c>
      <c r="F4843" s="383" t="s">
        <v>10</v>
      </c>
      <c r="G4843" s="384">
        <v>67192</v>
      </c>
      <c r="H4843" s="383" t="s">
        <v>733</v>
      </c>
      <c r="I4843" s="383" t="s">
        <v>735</v>
      </c>
      <c r="J4843" s="383" t="s">
        <v>617</v>
      </c>
      <c r="K4843" s="383" t="s">
        <v>618</v>
      </c>
      <c r="L4843" s="384">
        <v>9804</v>
      </c>
      <c r="M4843" s="383" t="s">
        <v>631</v>
      </c>
      <c r="N4843" s="383" t="s">
        <v>620</v>
      </c>
      <c r="O4843" s="383" t="s">
        <v>230</v>
      </c>
    </row>
    <row r="4844" spans="1:15">
      <c r="A4844" s="385">
        <v>42019</v>
      </c>
      <c r="B4844" s="383" t="s">
        <v>21</v>
      </c>
      <c r="C4844" s="383" t="s">
        <v>12</v>
      </c>
      <c r="D4844" s="383" t="s">
        <v>22</v>
      </c>
      <c r="E4844" s="383" t="s">
        <v>658</v>
      </c>
      <c r="F4844" s="383" t="s">
        <v>10</v>
      </c>
      <c r="G4844" s="384">
        <v>10640</v>
      </c>
      <c r="H4844" s="383" t="s">
        <v>733</v>
      </c>
      <c r="I4844" s="383" t="s">
        <v>734</v>
      </c>
      <c r="J4844" s="383" t="s">
        <v>617</v>
      </c>
      <c r="K4844" s="383" t="s">
        <v>618</v>
      </c>
      <c r="L4844" s="384">
        <v>11627</v>
      </c>
      <c r="M4844" s="383" t="s">
        <v>631</v>
      </c>
      <c r="N4844" s="383" t="s">
        <v>620</v>
      </c>
      <c r="O4844" s="383" t="s">
        <v>230</v>
      </c>
    </row>
    <row r="4845" spans="1:15">
      <c r="A4845" s="385">
        <v>42020</v>
      </c>
      <c r="B4845" s="383" t="s">
        <v>11</v>
      </c>
      <c r="C4845" s="383" t="s">
        <v>12</v>
      </c>
      <c r="D4845" s="383" t="s">
        <v>13</v>
      </c>
      <c r="E4845" s="383" t="s">
        <v>678</v>
      </c>
      <c r="F4845" s="383" t="s">
        <v>10</v>
      </c>
      <c r="G4845" s="384">
        <v>112</v>
      </c>
      <c r="H4845" s="383" t="s">
        <v>743</v>
      </c>
      <c r="I4845" s="383" t="s">
        <v>744</v>
      </c>
      <c r="J4845" s="383" t="s">
        <v>617</v>
      </c>
      <c r="K4845" s="383" t="s">
        <v>618</v>
      </c>
      <c r="L4845" s="384">
        <v>12650</v>
      </c>
      <c r="M4845" s="383" t="s">
        <v>631</v>
      </c>
      <c r="N4845" s="383" t="s">
        <v>620</v>
      </c>
      <c r="O4845" s="383" t="s">
        <v>230</v>
      </c>
    </row>
    <row r="4846" spans="1:15">
      <c r="A4846" s="385">
        <v>42021</v>
      </c>
      <c r="B4846" s="383" t="s">
        <v>11</v>
      </c>
      <c r="C4846" s="383" t="s">
        <v>12</v>
      </c>
      <c r="D4846" s="383" t="s">
        <v>13</v>
      </c>
      <c r="E4846" s="383" t="s">
        <v>678</v>
      </c>
      <c r="F4846" s="383" t="s">
        <v>10</v>
      </c>
      <c r="G4846" s="384">
        <v>247</v>
      </c>
      <c r="H4846" s="383" t="s">
        <v>730</v>
      </c>
      <c r="I4846" s="383" t="s">
        <v>731</v>
      </c>
      <c r="J4846" s="383" t="s">
        <v>617</v>
      </c>
      <c r="K4846" s="383" t="s">
        <v>618</v>
      </c>
      <c r="L4846" s="384">
        <v>12650</v>
      </c>
      <c r="M4846" s="383" t="s">
        <v>632</v>
      </c>
      <c r="N4846" s="383" t="s">
        <v>620</v>
      </c>
      <c r="O4846" s="383" t="s">
        <v>230</v>
      </c>
    </row>
    <row r="4847" spans="1:15">
      <c r="A4847" s="385">
        <v>42022</v>
      </c>
      <c r="B4847" s="383" t="s">
        <v>21</v>
      </c>
      <c r="C4847" s="383" t="s">
        <v>12</v>
      </c>
      <c r="D4847" s="383" t="s">
        <v>22</v>
      </c>
      <c r="E4847" s="383" t="s">
        <v>658</v>
      </c>
      <c r="F4847" s="383" t="s">
        <v>10</v>
      </c>
      <c r="G4847" s="384">
        <v>247</v>
      </c>
      <c r="H4847" s="383" t="s">
        <v>730</v>
      </c>
      <c r="I4847" s="383" t="s">
        <v>731</v>
      </c>
      <c r="J4847" s="383" t="s">
        <v>617</v>
      </c>
      <c r="K4847" s="383" t="s">
        <v>618</v>
      </c>
      <c r="L4847" s="384">
        <v>12650</v>
      </c>
      <c r="M4847" s="383" t="s">
        <v>632</v>
      </c>
      <c r="N4847" s="383" t="s">
        <v>620</v>
      </c>
      <c r="O4847" s="383" t="s">
        <v>230</v>
      </c>
    </row>
    <row r="4848" spans="1:15">
      <c r="A4848" s="385">
        <v>42023</v>
      </c>
      <c r="B4848" s="383" t="s">
        <v>11</v>
      </c>
      <c r="C4848" s="383" t="s">
        <v>12</v>
      </c>
      <c r="D4848" s="383" t="s">
        <v>13</v>
      </c>
      <c r="E4848" s="383" t="s">
        <v>678</v>
      </c>
      <c r="F4848" s="383" t="s">
        <v>10</v>
      </c>
      <c r="G4848" s="384">
        <v>247</v>
      </c>
      <c r="H4848" s="383" t="s">
        <v>730</v>
      </c>
      <c r="I4848" s="383" t="s">
        <v>731</v>
      </c>
      <c r="J4848" s="383" t="s">
        <v>617</v>
      </c>
      <c r="K4848" s="383" t="s">
        <v>618</v>
      </c>
      <c r="L4848" s="384">
        <v>12650</v>
      </c>
      <c r="M4848" s="383" t="s">
        <v>632</v>
      </c>
      <c r="N4848" s="383" t="s">
        <v>620</v>
      </c>
      <c r="O4848" s="383" t="s">
        <v>230</v>
      </c>
    </row>
    <row r="4849" spans="1:15">
      <c r="A4849" s="385">
        <v>42024</v>
      </c>
      <c r="B4849" s="383" t="s">
        <v>11</v>
      </c>
      <c r="C4849" s="383" t="s">
        <v>12</v>
      </c>
      <c r="D4849" s="383" t="s">
        <v>13</v>
      </c>
      <c r="E4849" s="383" t="s">
        <v>678</v>
      </c>
      <c r="F4849" s="383" t="s">
        <v>10</v>
      </c>
      <c r="G4849" s="384">
        <v>247</v>
      </c>
      <c r="H4849" s="383" t="s">
        <v>730</v>
      </c>
      <c r="I4849" s="383" t="s">
        <v>731</v>
      </c>
      <c r="J4849" s="383" t="s">
        <v>617</v>
      </c>
      <c r="K4849" s="383" t="s">
        <v>618</v>
      </c>
      <c r="L4849" s="384">
        <v>12775</v>
      </c>
      <c r="M4849" s="383" t="s">
        <v>633</v>
      </c>
      <c r="N4849" s="383" t="s">
        <v>620</v>
      </c>
      <c r="O4849" s="383" t="s">
        <v>230</v>
      </c>
    </row>
    <row r="4850" spans="1:15">
      <c r="A4850" s="385">
        <v>42025</v>
      </c>
      <c r="B4850" s="383" t="s">
        <v>11</v>
      </c>
      <c r="C4850" s="383" t="s">
        <v>12</v>
      </c>
      <c r="D4850" s="383" t="s">
        <v>13</v>
      </c>
      <c r="E4850" s="383" t="s">
        <v>678</v>
      </c>
      <c r="F4850" s="383" t="s">
        <v>10</v>
      </c>
      <c r="G4850" s="384">
        <v>247</v>
      </c>
      <c r="H4850" s="383" t="s">
        <v>730</v>
      </c>
      <c r="I4850" s="383" t="s">
        <v>731</v>
      </c>
      <c r="J4850" s="383" t="s">
        <v>617</v>
      </c>
      <c r="K4850" s="383" t="s">
        <v>618</v>
      </c>
      <c r="L4850" s="384">
        <v>14695</v>
      </c>
      <c r="M4850" s="383" t="s">
        <v>633</v>
      </c>
      <c r="N4850" s="383" t="s">
        <v>620</v>
      </c>
      <c r="O4850" s="383" t="s">
        <v>230</v>
      </c>
    </row>
    <row r="4851" spans="1:15">
      <c r="A4851" s="385">
        <v>42026</v>
      </c>
      <c r="B4851" s="383" t="s">
        <v>11</v>
      </c>
      <c r="C4851" s="383" t="s">
        <v>12</v>
      </c>
      <c r="D4851" s="383" t="s">
        <v>13</v>
      </c>
      <c r="E4851" s="383" t="s">
        <v>678</v>
      </c>
      <c r="F4851" s="383" t="s">
        <v>10</v>
      </c>
      <c r="G4851" s="384">
        <v>247</v>
      </c>
      <c r="H4851" s="383" t="s">
        <v>730</v>
      </c>
      <c r="I4851" s="383" t="s">
        <v>731</v>
      </c>
      <c r="J4851" s="383" t="s">
        <v>617</v>
      </c>
      <c r="K4851" s="383" t="s">
        <v>618</v>
      </c>
      <c r="L4851" s="384">
        <v>15922</v>
      </c>
      <c r="M4851" s="383" t="s">
        <v>633</v>
      </c>
      <c r="N4851" s="383" t="s">
        <v>620</v>
      </c>
      <c r="O4851" s="383" t="s">
        <v>230</v>
      </c>
    </row>
    <row r="4852" spans="1:15">
      <c r="A4852" s="385">
        <v>42027</v>
      </c>
      <c r="B4852" s="383" t="s">
        <v>11</v>
      </c>
      <c r="C4852" s="383" t="s">
        <v>12</v>
      </c>
      <c r="D4852" s="383" t="s">
        <v>13</v>
      </c>
      <c r="E4852" s="383" t="s">
        <v>678</v>
      </c>
      <c r="F4852" s="383" t="s">
        <v>10</v>
      </c>
      <c r="G4852" s="384">
        <v>247</v>
      </c>
      <c r="H4852" s="383" t="s">
        <v>730</v>
      </c>
      <c r="I4852" s="383" t="s">
        <v>731</v>
      </c>
      <c r="J4852" s="383" t="s">
        <v>617</v>
      </c>
      <c r="K4852" s="383" t="s">
        <v>618</v>
      </c>
      <c r="L4852" s="384">
        <v>17245</v>
      </c>
      <c r="M4852" s="383" t="s">
        <v>633</v>
      </c>
      <c r="N4852" s="383" t="s">
        <v>620</v>
      </c>
      <c r="O4852" s="383" t="s">
        <v>230</v>
      </c>
    </row>
    <row r="4853" spans="1:15">
      <c r="A4853" s="385">
        <v>42028</v>
      </c>
      <c r="B4853" s="383" t="s">
        <v>11</v>
      </c>
      <c r="C4853" s="383" t="s">
        <v>12</v>
      </c>
      <c r="D4853" s="383" t="s">
        <v>13</v>
      </c>
      <c r="E4853" s="383" t="s">
        <v>678</v>
      </c>
      <c r="F4853" s="383" t="s">
        <v>10</v>
      </c>
      <c r="G4853" s="384">
        <v>247</v>
      </c>
      <c r="H4853" s="383" t="s">
        <v>730</v>
      </c>
      <c r="I4853" s="383" t="s">
        <v>731</v>
      </c>
      <c r="J4853" s="383" t="s">
        <v>617</v>
      </c>
      <c r="K4853" s="383" t="s">
        <v>618</v>
      </c>
      <c r="L4853" s="384">
        <v>18650</v>
      </c>
      <c r="M4853" s="383" t="s">
        <v>633</v>
      </c>
      <c r="N4853" s="383" t="s">
        <v>620</v>
      </c>
      <c r="O4853" s="383" t="s">
        <v>230</v>
      </c>
    </row>
    <row r="4854" spans="1:15">
      <c r="A4854" s="385">
        <v>42029</v>
      </c>
      <c r="B4854" s="383" t="s">
        <v>11</v>
      </c>
      <c r="C4854" s="383" t="s">
        <v>12</v>
      </c>
      <c r="D4854" s="383" t="s">
        <v>13</v>
      </c>
      <c r="E4854" s="383" t="s">
        <v>678</v>
      </c>
      <c r="F4854" s="383" t="s">
        <v>10</v>
      </c>
      <c r="G4854" s="384">
        <v>247</v>
      </c>
      <c r="H4854" s="383" t="s">
        <v>730</v>
      </c>
      <c r="I4854" s="383" t="s">
        <v>731</v>
      </c>
      <c r="J4854" s="383" t="s">
        <v>617</v>
      </c>
      <c r="K4854" s="383" t="s">
        <v>618</v>
      </c>
      <c r="L4854" s="384">
        <v>18650</v>
      </c>
      <c r="M4854" s="383" t="s">
        <v>633</v>
      </c>
      <c r="N4854" s="383" t="s">
        <v>620</v>
      </c>
      <c r="O4854" s="383" t="s">
        <v>230</v>
      </c>
    </row>
    <row r="4855" spans="1:15">
      <c r="A4855" s="385">
        <v>42030</v>
      </c>
      <c r="B4855" s="383" t="s">
        <v>11</v>
      </c>
      <c r="C4855" s="383" t="s">
        <v>12</v>
      </c>
      <c r="D4855" s="383" t="s">
        <v>13</v>
      </c>
      <c r="E4855" s="383" t="s">
        <v>678</v>
      </c>
      <c r="F4855" s="383" t="s">
        <v>10</v>
      </c>
      <c r="G4855" s="384">
        <v>247</v>
      </c>
      <c r="H4855" s="383" t="s">
        <v>730</v>
      </c>
      <c r="I4855" s="383" t="s">
        <v>731</v>
      </c>
      <c r="J4855" s="383" t="s">
        <v>617</v>
      </c>
      <c r="K4855" s="383" t="s">
        <v>618</v>
      </c>
      <c r="L4855" s="384">
        <v>18650</v>
      </c>
      <c r="M4855" s="383" t="s">
        <v>634</v>
      </c>
      <c r="N4855" s="383" t="s">
        <v>620</v>
      </c>
      <c r="O4855" s="383" t="s">
        <v>230</v>
      </c>
    </row>
    <row r="4856" spans="1:15">
      <c r="A4856" s="385">
        <v>42031</v>
      </c>
      <c r="B4856" s="383" t="s">
        <v>11</v>
      </c>
      <c r="C4856" s="383" t="s">
        <v>12</v>
      </c>
      <c r="D4856" s="383" t="s">
        <v>13</v>
      </c>
      <c r="E4856" s="383" t="s">
        <v>678</v>
      </c>
      <c r="F4856" s="383" t="s">
        <v>10</v>
      </c>
      <c r="G4856" s="384">
        <v>247</v>
      </c>
      <c r="H4856" s="383" t="s">
        <v>730</v>
      </c>
      <c r="I4856" s="383" t="s">
        <v>731</v>
      </c>
      <c r="J4856" s="383" t="s">
        <v>617</v>
      </c>
      <c r="K4856" s="383" t="s">
        <v>618</v>
      </c>
      <c r="L4856" s="384">
        <v>18650</v>
      </c>
      <c r="M4856" s="383" t="s">
        <v>634</v>
      </c>
      <c r="N4856" s="383" t="s">
        <v>620</v>
      </c>
      <c r="O4856" s="383" t="s">
        <v>230</v>
      </c>
    </row>
    <row r="4857" spans="1:15">
      <c r="A4857" s="385">
        <v>42032</v>
      </c>
      <c r="B4857" s="383" t="s">
        <v>11</v>
      </c>
      <c r="C4857" s="383" t="s">
        <v>12</v>
      </c>
      <c r="D4857" s="383" t="s">
        <v>13</v>
      </c>
      <c r="E4857" s="383" t="s">
        <v>678</v>
      </c>
      <c r="F4857" s="383" t="s">
        <v>10</v>
      </c>
      <c r="G4857" s="384">
        <v>247</v>
      </c>
      <c r="H4857" s="383" t="s">
        <v>730</v>
      </c>
      <c r="I4857" s="383" t="s">
        <v>731</v>
      </c>
      <c r="J4857" s="383" t="s">
        <v>617</v>
      </c>
      <c r="K4857" s="383" t="s">
        <v>618</v>
      </c>
      <c r="L4857" s="384">
        <v>18650</v>
      </c>
      <c r="M4857" s="383" t="s">
        <v>634</v>
      </c>
      <c r="N4857" s="383" t="s">
        <v>620</v>
      </c>
      <c r="O4857" s="383" t="s">
        <v>230</v>
      </c>
    </row>
    <row r="4858" spans="1:15">
      <c r="A4858" s="385">
        <v>42033</v>
      </c>
      <c r="B4858" s="383" t="s">
        <v>11</v>
      </c>
      <c r="C4858" s="383" t="s">
        <v>12</v>
      </c>
      <c r="D4858" s="383" t="s">
        <v>13</v>
      </c>
      <c r="E4858" s="383" t="s">
        <v>678</v>
      </c>
      <c r="F4858" s="383" t="s">
        <v>10</v>
      </c>
      <c r="G4858" s="384">
        <v>247</v>
      </c>
      <c r="H4858" s="383" t="s">
        <v>730</v>
      </c>
      <c r="I4858" s="383" t="s">
        <v>731</v>
      </c>
      <c r="J4858" s="383" t="s">
        <v>617</v>
      </c>
      <c r="K4858" s="383" t="s">
        <v>618</v>
      </c>
      <c r="L4858" s="384">
        <v>18650</v>
      </c>
      <c r="M4858" s="383" t="s">
        <v>634</v>
      </c>
      <c r="N4858" s="383" t="s">
        <v>620</v>
      </c>
      <c r="O4858" s="383" t="s">
        <v>230</v>
      </c>
    </row>
    <row r="4859" spans="1:15">
      <c r="A4859" s="385">
        <v>42034</v>
      </c>
      <c r="B4859" s="383" t="s">
        <v>11</v>
      </c>
      <c r="C4859" s="383" t="s">
        <v>12</v>
      </c>
      <c r="D4859" s="383" t="s">
        <v>13</v>
      </c>
      <c r="E4859" s="383" t="s">
        <v>678</v>
      </c>
      <c r="F4859" s="383" t="s">
        <v>10</v>
      </c>
      <c r="G4859" s="384">
        <v>110</v>
      </c>
      <c r="H4859" s="383" t="s">
        <v>726</v>
      </c>
      <c r="I4859" s="383" t="s">
        <v>727</v>
      </c>
      <c r="J4859" s="383" t="s">
        <v>617</v>
      </c>
      <c r="K4859" s="383" t="s">
        <v>618</v>
      </c>
      <c r="L4859" s="384">
        <v>18650</v>
      </c>
      <c r="M4859" s="383" t="s">
        <v>634</v>
      </c>
      <c r="N4859" s="383" t="s">
        <v>620</v>
      </c>
      <c r="O4859" s="383" t="s">
        <v>230</v>
      </c>
    </row>
    <row r="4860" spans="1:15">
      <c r="A4860" s="385">
        <v>42035</v>
      </c>
      <c r="B4860" s="383" t="s">
        <v>11</v>
      </c>
      <c r="C4860" s="383" t="s">
        <v>12</v>
      </c>
      <c r="D4860" s="383" t="s">
        <v>13</v>
      </c>
      <c r="E4860" s="383" t="s">
        <v>678</v>
      </c>
      <c r="F4860" s="383" t="s">
        <v>10</v>
      </c>
      <c r="G4860" s="384">
        <v>247</v>
      </c>
      <c r="H4860" s="383" t="s">
        <v>730</v>
      </c>
      <c r="I4860" s="383" t="s">
        <v>731</v>
      </c>
      <c r="J4860" s="383" t="s">
        <v>617</v>
      </c>
      <c r="K4860" s="383" t="s">
        <v>618</v>
      </c>
      <c r="L4860" s="384">
        <v>18650</v>
      </c>
      <c r="M4860" s="383" t="s">
        <v>634</v>
      </c>
      <c r="N4860" s="383" t="s">
        <v>620</v>
      </c>
      <c r="O4860" s="383" t="s">
        <v>230</v>
      </c>
    </row>
    <row r="4861" spans="1:15">
      <c r="A4861" s="385">
        <v>42036</v>
      </c>
      <c r="B4861" s="383" t="s">
        <v>11</v>
      </c>
      <c r="C4861" s="383" t="s">
        <v>12</v>
      </c>
      <c r="D4861" s="383" t="s">
        <v>13</v>
      </c>
      <c r="E4861" s="383" t="s">
        <v>678</v>
      </c>
      <c r="F4861" s="383" t="s">
        <v>10</v>
      </c>
      <c r="G4861" s="384">
        <v>247</v>
      </c>
      <c r="H4861" s="383" t="s">
        <v>730</v>
      </c>
      <c r="I4861" s="383" t="s">
        <v>731</v>
      </c>
      <c r="J4861" s="383" t="s">
        <v>617</v>
      </c>
      <c r="K4861" s="383" t="s">
        <v>618</v>
      </c>
      <c r="L4861" s="384">
        <v>18660</v>
      </c>
      <c r="M4861" s="383" t="s">
        <v>634</v>
      </c>
      <c r="N4861" s="383" t="s">
        <v>620</v>
      </c>
      <c r="O4861" s="383" t="s">
        <v>230</v>
      </c>
    </row>
    <row r="4862" spans="1:15">
      <c r="A4862" s="385">
        <v>42037</v>
      </c>
      <c r="B4862" s="383" t="s">
        <v>11</v>
      </c>
      <c r="C4862" s="383" t="s">
        <v>12</v>
      </c>
      <c r="D4862" s="383" t="s">
        <v>13</v>
      </c>
      <c r="E4862" s="383" t="s">
        <v>678</v>
      </c>
      <c r="F4862" s="383" t="s">
        <v>10</v>
      </c>
      <c r="G4862" s="384">
        <v>247</v>
      </c>
      <c r="H4862" s="383" t="s">
        <v>730</v>
      </c>
      <c r="I4862" s="383" t="s">
        <v>731</v>
      </c>
      <c r="J4862" s="383" t="s">
        <v>617</v>
      </c>
      <c r="K4862" s="383" t="s">
        <v>618</v>
      </c>
      <c r="L4862" s="384">
        <v>18660</v>
      </c>
      <c r="M4862" s="383" t="s">
        <v>634</v>
      </c>
      <c r="N4862" s="383" t="s">
        <v>620</v>
      </c>
      <c r="O4862" s="383" t="s">
        <v>230</v>
      </c>
    </row>
    <row r="4863" spans="1:15">
      <c r="A4863" s="385">
        <v>42038</v>
      </c>
      <c r="B4863" s="383" t="s">
        <v>754</v>
      </c>
      <c r="C4863" s="383" t="s">
        <v>8</v>
      </c>
      <c r="D4863" s="383" t="s">
        <v>755</v>
      </c>
      <c r="E4863" s="383" t="s">
        <v>756</v>
      </c>
      <c r="F4863" s="383" t="s">
        <v>10</v>
      </c>
      <c r="G4863" s="384">
        <v>3322</v>
      </c>
      <c r="H4863" s="383" t="s">
        <v>757</v>
      </c>
      <c r="I4863" s="383" t="s">
        <v>777</v>
      </c>
      <c r="J4863" s="383" t="s">
        <v>617</v>
      </c>
      <c r="K4863" s="383" t="s">
        <v>618</v>
      </c>
      <c r="L4863" s="384">
        <v>18660</v>
      </c>
      <c r="M4863" s="383" t="s">
        <v>634</v>
      </c>
      <c r="N4863" s="383" t="s">
        <v>620</v>
      </c>
      <c r="O4863" s="383" t="s">
        <v>230</v>
      </c>
    </row>
    <row r="4864" spans="1:15">
      <c r="A4864" s="385">
        <v>42039</v>
      </c>
      <c r="B4864" s="383" t="s">
        <v>11</v>
      </c>
      <c r="C4864" s="383" t="s">
        <v>12</v>
      </c>
      <c r="D4864" s="383" t="s">
        <v>13</v>
      </c>
      <c r="E4864" s="383" t="s">
        <v>678</v>
      </c>
      <c r="F4864" s="383" t="s">
        <v>10</v>
      </c>
      <c r="G4864" s="384">
        <v>247</v>
      </c>
      <c r="H4864" s="383" t="s">
        <v>730</v>
      </c>
      <c r="I4864" s="383" t="s">
        <v>731</v>
      </c>
      <c r="J4864" s="383" t="s">
        <v>617</v>
      </c>
      <c r="K4864" s="383" t="s">
        <v>618</v>
      </c>
      <c r="L4864" s="384">
        <v>18660</v>
      </c>
      <c r="M4864" s="383" t="s">
        <v>634</v>
      </c>
      <c r="N4864" s="383" t="s">
        <v>620</v>
      </c>
      <c r="O4864" s="383" t="s">
        <v>230</v>
      </c>
    </row>
    <row r="4865" spans="1:15">
      <c r="A4865" s="385">
        <v>42040</v>
      </c>
      <c r="B4865" s="383" t="s">
        <v>11</v>
      </c>
      <c r="C4865" s="383" t="s">
        <v>12</v>
      </c>
      <c r="D4865" s="383" t="s">
        <v>13</v>
      </c>
      <c r="E4865" s="383" t="s">
        <v>678</v>
      </c>
      <c r="F4865" s="383" t="s">
        <v>10</v>
      </c>
      <c r="G4865" s="384">
        <v>247</v>
      </c>
      <c r="H4865" s="383" t="s">
        <v>730</v>
      </c>
      <c r="I4865" s="383" t="s">
        <v>731</v>
      </c>
      <c r="J4865" s="383" t="s">
        <v>617</v>
      </c>
      <c r="K4865" s="383" t="s">
        <v>618</v>
      </c>
      <c r="L4865" s="384">
        <v>18761</v>
      </c>
      <c r="M4865" s="383" t="s">
        <v>635</v>
      </c>
      <c r="N4865" s="383" t="s">
        <v>620</v>
      </c>
      <c r="O4865" s="383" t="s">
        <v>230</v>
      </c>
    </row>
    <row r="4866" spans="1:15">
      <c r="A4866" s="385">
        <v>42041</v>
      </c>
      <c r="B4866" s="383" t="s">
        <v>11</v>
      </c>
      <c r="C4866" s="383" t="s">
        <v>12</v>
      </c>
      <c r="D4866" s="383" t="s">
        <v>13</v>
      </c>
      <c r="E4866" s="383" t="s">
        <v>678</v>
      </c>
      <c r="F4866" s="383" t="s">
        <v>10</v>
      </c>
      <c r="G4866" s="384">
        <v>247</v>
      </c>
      <c r="H4866" s="383" t="s">
        <v>730</v>
      </c>
      <c r="I4866" s="383" t="s">
        <v>731</v>
      </c>
      <c r="J4866" s="383" t="s">
        <v>617</v>
      </c>
      <c r="K4866" s="383" t="s">
        <v>618</v>
      </c>
      <c r="L4866" s="384">
        <v>18761</v>
      </c>
      <c r="M4866" s="383" t="s">
        <v>635</v>
      </c>
      <c r="N4866" s="383" t="s">
        <v>620</v>
      </c>
      <c r="O4866" s="383" t="s">
        <v>230</v>
      </c>
    </row>
    <row r="4867" spans="1:15">
      <c r="A4867" s="385">
        <v>42042</v>
      </c>
      <c r="B4867" s="383" t="s">
        <v>11</v>
      </c>
      <c r="C4867" s="383" t="s">
        <v>12</v>
      </c>
      <c r="D4867" s="383" t="s">
        <v>13</v>
      </c>
      <c r="E4867" s="383" t="s">
        <v>678</v>
      </c>
      <c r="F4867" s="383" t="s">
        <v>10</v>
      </c>
      <c r="G4867" s="384">
        <v>247</v>
      </c>
      <c r="H4867" s="383" t="s">
        <v>730</v>
      </c>
      <c r="I4867" s="383" t="s">
        <v>731</v>
      </c>
      <c r="J4867" s="383" t="s">
        <v>617</v>
      </c>
      <c r="K4867" s="383" t="s">
        <v>618</v>
      </c>
      <c r="L4867" s="384">
        <v>18800</v>
      </c>
      <c r="M4867" s="383" t="s">
        <v>635</v>
      </c>
      <c r="N4867" s="383" t="s">
        <v>620</v>
      </c>
      <c r="O4867" s="383" t="s">
        <v>230</v>
      </c>
    </row>
    <row r="4868" spans="1:15">
      <c r="A4868" s="385">
        <v>42043</v>
      </c>
      <c r="B4868" s="383" t="s">
        <v>11</v>
      </c>
      <c r="C4868" s="383" t="s">
        <v>12</v>
      </c>
      <c r="D4868" s="383" t="s">
        <v>13</v>
      </c>
      <c r="E4868" s="383" t="s">
        <v>678</v>
      </c>
      <c r="F4868" s="383" t="s">
        <v>10</v>
      </c>
      <c r="G4868" s="384">
        <v>247</v>
      </c>
      <c r="H4868" s="383" t="s">
        <v>730</v>
      </c>
      <c r="I4868" s="383" t="s">
        <v>731</v>
      </c>
      <c r="J4868" s="383" t="s">
        <v>617</v>
      </c>
      <c r="K4868" s="383" t="s">
        <v>618</v>
      </c>
      <c r="L4868" s="384">
        <v>20258</v>
      </c>
      <c r="M4868" s="383" t="s">
        <v>635</v>
      </c>
      <c r="N4868" s="383" t="s">
        <v>620</v>
      </c>
      <c r="O4868" s="383" t="s">
        <v>230</v>
      </c>
    </row>
    <row r="4869" spans="1:15">
      <c r="A4869" s="385">
        <v>42044</v>
      </c>
      <c r="B4869" s="383" t="s">
        <v>11</v>
      </c>
      <c r="C4869" s="383" t="s">
        <v>12</v>
      </c>
      <c r="D4869" s="383" t="s">
        <v>13</v>
      </c>
      <c r="E4869" s="383" t="s">
        <v>678</v>
      </c>
      <c r="F4869" s="383" t="s">
        <v>10</v>
      </c>
      <c r="G4869" s="384">
        <v>247</v>
      </c>
      <c r="H4869" s="383" t="s">
        <v>730</v>
      </c>
      <c r="I4869" s="383" t="s">
        <v>731</v>
      </c>
      <c r="J4869" s="383" t="s">
        <v>617</v>
      </c>
      <c r="K4869" s="383" t="s">
        <v>618</v>
      </c>
      <c r="L4869" s="384">
        <v>20833</v>
      </c>
      <c r="M4869" s="383" t="s">
        <v>635</v>
      </c>
      <c r="N4869" s="383" t="s">
        <v>620</v>
      </c>
      <c r="O4869" s="383" t="s">
        <v>230</v>
      </c>
    </row>
    <row r="4870" spans="1:15">
      <c r="A4870" s="385">
        <v>42045</v>
      </c>
      <c r="B4870" s="383" t="s">
        <v>11</v>
      </c>
      <c r="C4870" s="383" t="s">
        <v>12</v>
      </c>
      <c r="D4870" s="383" t="s">
        <v>13</v>
      </c>
      <c r="E4870" s="383" t="s">
        <v>678</v>
      </c>
      <c r="F4870" s="383" t="s">
        <v>10</v>
      </c>
      <c r="G4870" s="384">
        <v>247</v>
      </c>
      <c r="H4870" s="383" t="s">
        <v>730</v>
      </c>
      <c r="I4870" s="383" t="s">
        <v>731</v>
      </c>
      <c r="J4870" s="383" t="s">
        <v>617</v>
      </c>
      <c r="K4870" s="383" t="s">
        <v>618</v>
      </c>
      <c r="L4870" s="384">
        <v>20833</v>
      </c>
      <c r="M4870" s="383" t="s">
        <v>635</v>
      </c>
      <c r="N4870" s="383" t="s">
        <v>620</v>
      </c>
      <c r="O4870" s="383" t="s">
        <v>230</v>
      </c>
    </row>
    <row r="4871" spans="1:15">
      <c r="A4871" s="385">
        <v>42046</v>
      </c>
      <c r="B4871" s="383" t="s">
        <v>663</v>
      </c>
      <c r="C4871" s="383" t="s">
        <v>664</v>
      </c>
      <c r="D4871" s="383" t="s">
        <v>22</v>
      </c>
      <c r="E4871" s="383" t="s">
        <v>665</v>
      </c>
      <c r="F4871" s="383" t="s">
        <v>10</v>
      </c>
      <c r="G4871" s="384">
        <v>2150</v>
      </c>
      <c r="H4871" s="383" t="s">
        <v>704</v>
      </c>
      <c r="I4871" s="383" t="s">
        <v>721</v>
      </c>
      <c r="J4871" s="383" t="s">
        <v>617</v>
      </c>
      <c r="K4871" s="383" t="s">
        <v>618</v>
      </c>
      <c r="L4871" s="384">
        <v>20833</v>
      </c>
      <c r="M4871" s="383" t="s">
        <v>635</v>
      </c>
      <c r="N4871" s="383" t="s">
        <v>620</v>
      </c>
      <c r="O4871" s="383" t="s">
        <v>230</v>
      </c>
    </row>
    <row r="4872" spans="1:15">
      <c r="A4872" s="385">
        <v>42047</v>
      </c>
      <c r="B4872" s="383" t="s">
        <v>11</v>
      </c>
      <c r="C4872" s="383" t="s">
        <v>12</v>
      </c>
      <c r="D4872" s="383" t="s">
        <v>13</v>
      </c>
      <c r="E4872" s="383" t="s">
        <v>678</v>
      </c>
      <c r="F4872" s="383" t="s">
        <v>10</v>
      </c>
      <c r="G4872" s="384">
        <v>247</v>
      </c>
      <c r="H4872" s="383" t="s">
        <v>730</v>
      </c>
      <c r="I4872" s="383" t="s">
        <v>731</v>
      </c>
      <c r="J4872" s="383" t="s">
        <v>617</v>
      </c>
      <c r="K4872" s="383" t="s">
        <v>618</v>
      </c>
      <c r="L4872" s="384">
        <v>20833</v>
      </c>
      <c r="M4872" s="383" t="s">
        <v>635</v>
      </c>
      <c r="N4872" s="383" t="s">
        <v>620</v>
      </c>
      <c r="O4872" s="383" t="s">
        <v>230</v>
      </c>
    </row>
    <row r="4873" spans="1:15">
      <c r="A4873" s="385">
        <v>42048</v>
      </c>
      <c r="B4873" s="383" t="s">
        <v>11</v>
      </c>
      <c r="C4873" s="383" t="s">
        <v>12</v>
      </c>
      <c r="D4873" s="383" t="s">
        <v>13</v>
      </c>
      <c r="E4873" s="383" t="s">
        <v>678</v>
      </c>
      <c r="F4873" s="383" t="s">
        <v>10</v>
      </c>
      <c r="G4873" s="384">
        <v>247</v>
      </c>
      <c r="H4873" s="383" t="s">
        <v>730</v>
      </c>
      <c r="I4873" s="383" t="s">
        <v>731</v>
      </c>
      <c r="J4873" s="383" t="s">
        <v>617</v>
      </c>
      <c r="K4873" s="383" t="s">
        <v>618</v>
      </c>
      <c r="L4873" s="384">
        <v>20833</v>
      </c>
      <c r="M4873" s="383" t="s">
        <v>635</v>
      </c>
      <c r="N4873" s="383" t="s">
        <v>620</v>
      </c>
      <c r="O4873" s="383" t="s">
        <v>230</v>
      </c>
    </row>
    <row r="4874" spans="1:15">
      <c r="A4874" s="385">
        <v>42049</v>
      </c>
      <c r="B4874" s="383" t="s">
        <v>11</v>
      </c>
      <c r="C4874" s="383" t="s">
        <v>12</v>
      </c>
      <c r="D4874" s="383" t="s">
        <v>13</v>
      </c>
      <c r="E4874" s="383" t="s">
        <v>678</v>
      </c>
      <c r="F4874" s="383" t="s">
        <v>10</v>
      </c>
      <c r="G4874" s="384">
        <v>247</v>
      </c>
      <c r="H4874" s="383" t="s">
        <v>730</v>
      </c>
      <c r="I4874" s="383" t="s">
        <v>731</v>
      </c>
      <c r="J4874" s="383" t="s">
        <v>617</v>
      </c>
      <c r="K4874" s="383" t="s">
        <v>618</v>
      </c>
      <c r="L4874" s="384">
        <v>21180</v>
      </c>
      <c r="M4874" s="383" t="s">
        <v>635</v>
      </c>
      <c r="N4874" s="383" t="s">
        <v>620</v>
      </c>
      <c r="O4874" s="383" t="s">
        <v>230</v>
      </c>
    </row>
    <row r="4875" spans="1:15">
      <c r="A4875" s="385">
        <v>42050</v>
      </c>
      <c r="B4875" s="383" t="s">
        <v>11</v>
      </c>
      <c r="C4875" s="383" t="s">
        <v>12</v>
      </c>
      <c r="D4875" s="383" t="s">
        <v>13</v>
      </c>
      <c r="E4875" s="383" t="s">
        <v>678</v>
      </c>
      <c r="F4875" s="383" t="s">
        <v>10</v>
      </c>
      <c r="G4875" s="384">
        <v>247</v>
      </c>
      <c r="H4875" s="383" t="s">
        <v>730</v>
      </c>
      <c r="I4875" s="383" t="s">
        <v>731</v>
      </c>
      <c r="J4875" s="383" t="s">
        <v>617</v>
      </c>
      <c r="K4875" s="383" t="s">
        <v>618</v>
      </c>
      <c r="L4875" s="384">
        <v>22680</v>
      </c>
      <c r="M4875" s="383" t="s">
        <v>635</v>
      </c>
      <c r="N4875" s="383" t="s">
        <v>620</v>
      </c>
      <c r="O4875" s="383" t="s">
        <v>230</v>
      </c>
    </row>
    <row r="4876" spans="1:15">
      <c r="A4876" s="385">
        <v>42051</v>
      </c>
      <c r="B4876" s="383" t="s">
        <v>11</v>
      </c>
      <c r="C4876" s="383" t="s">
        <v>12</v>
      </c>
      <c r="D4876" s="383" t="s">
        <v>13</v>
      </c>
      <c r="E4876" s="383" t="s">
        <v>678</v>
      </c>
      <c r="F4876" s="383" t="s">
        <v>10</v>
      </c>
      <c r="G4876" s="384">
        <v>247</v>
      </c>
      <c r="H4876" s="383" t="s">
        <v>730</v>
      </c>
      <c r="I4876" s="383" t="s">
        <v>731</v>
      </c>
      <c r="J4876" s="383" t="s">
        <v>617</v>
      </c>
      <c r="K4876" s="383" t="s">
        <v>618</v>
      </c>
      <c r="L4876" s="384">
        <v>23171</v>
      </c>
      <c r="M4876" s="383" t="s">
        <v>635</v>
      </c>
      <c r="N4876" s="383" t="s">
        <v>620</v>
      </c>
      <c r="O4876" s="383" t="s">
        <v>230</v>
      </c>
    </row>
    <row r="4877" spans="1:15">
      <c r="A4877" s="385">
        <v>42052</v>
      </c>
      <c r="B4877" s="383" t="s">
        <v>11</v>
      </c>
      <c r="C4877" s="383" t="s">
        <v>12</v>
      </c>
      <c r="D4877" s="383" t="s">
        <v>13</v>
      </c>
      <c r="E4877" s="383" t="s">
        <v>678</v>
      </c>
      <c r="F4877" s="383" t="s">
        <v>10</v>
      </c>
      <c r="G4877" s="384">
        <v>247</v>
      </c>
      <c r="H4877" s="383" t="s">
        <v>730</v>
      </c>
      <c r="I4877" s="383" t="s">
        <v>731</v>
      </c>
      <c r="J4877" s="383" t="s">
        <v>617</v>
      </c>
      <c r="K4877" s="383" t="s">
        <v>618</v>
      </c>
      <c r="L4877" s="384">
        <v>23171</v>
      </c>
      <c r="M4877" s="383" t="s">
        <v>636</v>
      </c>
      <c r="N4877" s="383" t="s">
        <v>620</v>
      </c>
      <c r="O4877" s="383" t="s">
        <v>230</v>
      </c>
    </row>
    <row r="4878" spans="1:15">
      <c r="A4878" s="385">
        <v>42053</v>
      </c>
      <c r="B4878" s="383" t="s">
        <v>11</v>
      </c>
      <c r="C4878" s="383" t="s">
        <v>12</v>
      </c>
      <c r="D4878" s="383" t="s">
        <v>13</v>
      </c>
      <c r="E4878" s="383" t="s">
        <v>678</v>
      </c>
      <c r="F4878" s="383" t="s">
        <v>10</v>
      </c>
      <c r="G4878" s="384">
        <v>247</v>
      </c>
      <c r="H4878" s="383" t="s">
        <v>730</v>
      </c>
      <c r="I4878" s="383" t="s">
        <v>731</v>
      </c>
      <c r="J4878" s="383" t="s">
        <v>617</v>
      </c>
      <c r="K4878" s="383" t="s">
        <v>618</v>
      </c>
      <c r="L4878" s="384">
        <v>23171</v>
      </c>
      <c r="M4878" s="383" t="s">
        <v>636</v>
      </c>
      <c r="N4878" s="383" t="s">
        <v>620</v>
      </c>
      <c r="O4878" s="383" t="s">
        <v>230</v>
      </c>
    </row>
    <row r="4879" spans="1:15">
      <c r="A4879" s="385">
        <v>42054</v>
      </c>
      <c r="B4879" s="383" t="s">
        <v>11</v>
      </c>
      <c r="C4879" s="383" t="s">
        <v>12</v>
      </c>
      <c r="D4879" s="383" t="s">
        <v>13</v>
      </c>
      <c r="E4879" s="383" t="s">
        <v>678</v>
      </c>
      <c r="F4879" s="383" t="s">
        <v>10</v>
      </c>
      <c r="G4879" s="384">
        <v>247</v>
      </c>
      <c r="H4879" s="383" t="s">
        <v>730</v>
      </c>
      <c r="I4879" s="383" t="s">
        <v>731</v>
      </c>
      <c r="J4879" s="383" t="s">
        <v>617</v>
      </c>
      <c r="K4879" s="383" t="s">
        <v>618</v>
      </c>
      <c r="L4879" s="384">
        <v>23171</v>
      </c>
      <c r="M4879" s="383" t="s">
        <v>636</v>
      </c>
      <c r="N4879" s="383" t="s">
        <v>620</v>
      </c>
      <c r="O4879" s="383" t="s">
        <v>230</v>
      </c>
    </row>
    <row r="4880" spans="1:15">
      <c r="A4880" s="385">
        <v>42055</v>
      </c>
      <c r="B4880" s="383" t="s">
        <v>11</v>
      </c>
      <c r="C4880" s="383" t="s">
        <v>12</v>
      </c>
      <c r="D4880" s="383" t="s">
        <v>13</v>
      </c>
      <c r="E4880" s="383" t="s">
        <v>678</v>
      </c>
      <c r="F4880" s="383" t="s">
        <v>10</v>
      </c>
      <c r="G4880" s="384">
        <v>247</v>
      </c>
      <c r="H4880" s="383" t="s">
        <v>730</v>
      </c>
      <c r="I4880" s="383" t="s">
        <v>731</v>
      </c>
      <c r="J4880" s="383" t="s">
        <v>617</v>
      </c>
      <c r="K4880" s="383" t="s">
        <v>618</v>
      </c>
      <c r="L4880" s="384">
        <v>23171</v>
      </c>
      <c r="M4880" s="383" t="s">
        <v>636</v>
      </c>
      <c r="N4880" s="383" t="s">
        <v>620</v>
      </c>
      <c r="O4880" s="383" t="s">
        <v>230</v>
      </c>
    </row>
    <row r="4881" spans="1:15">
      <c r="A4881" s="385">
        <v>42056</v>
      </c>
      <c r="B4881" s="383" t="s">
        <v>11</v>
      </c>
      <c r="C4881" s="383" t="s">
        <v>12</v>
      </c>
      <c r="D4881" s="383" t="s">
        <v>13</v>
      </c>
      <c r="E4881" s="383" t="s">
        <v>678</v>
      </c>
      <c r="F4881" s="383" t="s">
        <v>10</v>
      </c>
      <c r="G4881" s="384">
        <v>247</v>
      </c>
      <c r="H4881" s="383" t="s">
        <v>730</v>
      </c>
      <c r="I4881" s="383" t="s">
        <v>731</v>
      </c>
      <c r="J4881" s="383" t="s">
        <v>617</v>
      </c>
      <c r="K4881" s="383" t="s">
        <v>618</v>
      </c>
      <c r="L4881" s="384">
        <v>23171</v>
      </c>
      <c r="M4881" s="383" t="s">
        <v>637</v>
      </c>
      <c r="N4881" s="383" t="s">
        <v>620</v>
      </c>
      <c r="O4881" s="383" t="s">
        <v>230</v>
      </c>
    </row>
    <row r="4882" spans="1:15">
      <c r="A4882" s="385">
        <v>42057</v>
      </c>
      <c r="B4882" s="383" t="s">
        <v>11</v>
      </c>
      <c r="C4882" s="383" t="s">
        <v>12</v>
      </c>
      <c r="D4882" s="383" t="s">
        <v>13</v>
      </c>
      <c r="E4882" s="383" t="s">
        <v>678</v>
      </c>
      <c r="F4882" s="383" t="s">
        <v>10</v>
      </c>
      <c r="G4882" s="384">
        <v>247</v>
      </c>
      <c r="H4882" s="383" t="s">
        <v>730</v>
      </c>
      <c r="I4882" s="383" t="s">
        <v>731</v>
      </c>
      <c r="J4882" s="383" t="s">
        <v>617</v>
      </c>
      <c r="K4882" s="383" t="s">
        <v>618</v>
      </c>
      <c r="L4882" s="384">
        <v>23171</v>
      </c>
      <c r="M4882" s="383" t="s">
        <v>637</v>
      </c>
      <c r="N4882" s="383" t="s">
        <v>620</v>
      </c>
      <c r="O4882" s="383" t="s">
        <v>230</v>
      </c>
    </row>
    <row r="4883" spans="1:15">
      <c r="A4883" s="385">
        <v>42058</v>
      </c>
      <c r="B4883" s="383" t="s">
        <v>21</v>
      </c>
      <c r="C4883" s="383" t="s">
        <v>12</v>
      </c>
      <c r="D4883" s="383" t="s">
        <v>22</v>
      </c>
      <c r="E4883" s="383" t="s">
        <v>658</v>
      </c>
      <c r="F4883" s="383" t="s">
        <v>10</v>
      </c>
      <c r="G4883" s="384">
        <v>20120</v>
      </c>
      <c r="H4883" s="383" t="s">
        <v>733</v>
      </c>
      <c r="I4883" s="383" t="s">
        <v>734</v>
      </c>
      <c r="J4883" s="383" t="s">
        <v>617</v>
      </c>
      <c r="K4883" s="383" t="s">
        <v>618</v>
      </c>
      <c r="L4883" s="384">
        <v>23171</v>
      </c>
      <c r="M4883" s="383" t="s">
        <v>637</v>
      </c>
      <c r="N4883" s="383" t="s">
        <v>620</v>
      </c>
      <c r="O4883" s="383" t="s">
        <v>230</v>
      </c>
    </row>
    <row r="4884" spans="1:15">
      <c r="A4884" s="385">
        <v>42059</v>
      </c>
      <c r="B4884" s="383" t="s">
        <v>11</v>
      </c>
      <c r="C4884" s="383" t="s">
        <v>12</v>
      </c>
      <c r="D4884" s="383" t="s">
        <v>13</v>
      </c>
      <c r="E4884" s="383" t="s">
        <v>678</v>
      </c>
      <c r="F4884" s="383" t="s">
        <v>10</v>
      </c>
      <c r="G4884" s="384">
        <v>247</v>
      </c>
      <c r="H4884" s="383" t="s">
        <v>730</v>
      </c>
      <c r="I4884" s="383" t="s">
        <v>731</v>
      </c>
      <c r="J4884" s="383" t="s">
        <v>617</v>
      </c>
      <c r="K4884" s="383" t="s">
        <v>618</v>
      </c>
      <c r="L4884" s="384">
        <v>23171</v>
      </c>
      <c r="M4884" s="383" t="s">
        <v>637</v>
      </c>
      <c r="N4884" s="383" t="s">
        <v>620</v>
      </c>
      <c r="O4884" s="383" t="s">
        <v>230</v>
      </c>
    </row>
    <row r="4885" spans="1:15">
      <c r="A4885" s="385">
        <v>42060</v>
      </c>
      <c r="B4885" s="383" t="s">
        <v>11</v>
      </c>
      <c r="C4885" s="383" t="s">
        <v>12</v>
      </c>
      <c r="D4885" s="383" t="s">
        <v>13</v>
      </c>
      <c r="E4885" s="383" t="s">
        <v>678</v>
      </c>
      <c r="F4885" s="383" t="s">
        <v>10</v>
      </c>
      <c r="G4885" s="384">
        <v>247</v>
      </c>
      <c r="H4885" s="383" t="s">
        <v>730</v>
      </c>
      <c r="I4885" s="383" t="s">
        <v>731</v>
      </c>
      <c r="J4885" s="383" t="s">
        <v>617</v>
      </c>
      <c r="K4885" s="383" t="s">
        <v>618</v>
      </c>
      <c r="L4885" s="384">
        <v>23171</v>
      </c>
      <c r="M4885" s="383" t="s">
        <v>637</v>
      </c>
      <c r="N4885" s="383" t="s">
        <v>620</v>
      </c>
      <c r="O4885" s="383" t="s">
        <v>230</v>
      </c>
    </row>
    <row r="4886" spans="1:15">
      <c r="A4886" s="385">
        <v>42061</v>
      </c>
      <c r="B4886" s="383" t="s">
        <v>11</v>
      </c>
      <c r="C4886" s="383" t="s">
        <v>12</v>
      </c>
      <c r="D4886" s="383" t="s">
        <v>13</v>
      </c>
      <c r="E4886" s="383" t="s">
        <v>678</v>
      </c>
      <c r="F4886" s="383" t="s">
        <v>10</v>
      </c>
      <c r="G4886" s="384">
        <v>247</v>
      </c>
      <c r="H4886" s="383" t="s">
        <v>730</v>
      </c>
      <c r="I4886" s="383" t="s">
        <v>731</v>
      </c>
      <c r="J4886" s="383" t="s">
        <v>617</v>
      </c>
      <c r="K4886" s="383" t="s">
        <v>618</v>
      </c>
      <c r="L4886" s="384">
        <v>23171</v>
      </c>
      <c r="M4886" s="383" t="s">
        <v>637</v>
      </c>
      <c r="N4886" s="383" t="s">
        <v>620</v>
      </c>
      <c r="O4886" s="383" t="s">
        <v>230</v>
      </c>
    </row>
    <row r="4887" spans="1:15">
      <c r="A4887" s="385">
        <v>42062</v>
      </c>
      <c r="B4887" s="383" t="s">
        <v>11</v>
      </c>
      <c r="C4887" s="383" t="s">
        <v>12</v>
      </c>
      <c r="D4887" s="383" t="s">
        <v>13</v>
      </c>
      <c r="E4887" s="383" t="s">
        <v>678</v>
      </c>
      <c r="F4887" s="383" t="s">
        <v>10</v>
      </c>
      <c r="G4887" s="384">
        <v>247</v>
      </c>
      <c r="H4887" s="383" t="s">
        <v>730</v>
      </c>
      <c r="I4887" s="383" t="s">
        <v>731</v>
      </c>
      <c r="J4887" s="383" t="s">
        <v>617</v>
      </c>
      <c r="K4887" s="383" t="s">
        <v>618</v>
      </c>
      <c r="L4887" s="384">
        <v>23171</v>
      </c>
      <c r="M4887" s="383" t="s">
        <v>637</v>
      </c>
      <c r="N4887" s="383" t="s">
        <v>620</v>
      </c>
      <c r="O4887" s="383" t="s">
        <v>230</v>
      </c>
    </row>
    <row r="4888" spans="1:15">
      <c r="A4888" s="385">
        <v>42063</v>
      </c>
      <c r="B4888" s="383" t="s">
        <v>11</v>
      </c>
      <c r="C4888" s="383" t="s">
        <v>12</v>
      </c>
      <c r="D4888" s="383" t="s">
        <v>13</v>
      </c>
      <c r="E4888" s="383" t="s">
        <v>678</v>
      </c>
      <c r="F4888" s="383" t="s">
        <v>10</v>
      </c>
      <c r="G4888" s="384">
        <v>247</v>
      </c>
      <c r="H4888" s="383" t="s">
        <v>730</v>
      </c>
      <c r="I4888" s="383" t="s">
        <v>731</v>
      </c>
      <c r="J4888" s="383" t="s">
        <v>617</v>
      </c>
      <c r="K4888" s="383" t="s">
        <v>618</v>
      </c>
      <c r="L4888" s="384">
        <v>23242</v>
      </c>
      <c r="M4888" s="383" t="s">
        <v>638</v>
      </c>
      <c r="N4888" s="383" t="s">
        <v>620</v>
      </c>
      <c r="O4888" s="383" t="s">
        <v>230</v>
      </c>
    </row>
    <row r="4889" spans="1:15">
      <c r="A4889" s="385">
        <v>42064</v>
      </c>
      <c r="B4889" s="383" t="s">
        <v>11</v>
      </c>
      <c r="C4889" s="383" t="s">
        <v>12</v>
      </c>
      <c r="D4889" s="383" t="s">
        <v>13</v>
      </c>
      <c r="E4889" s="383" t="s">
        <v>678</v>
      </c>
      <c r="F4889" s="383" t="s">
        <v>10</v>
      </c>
      <c r="G4889" s="384">
        <v>247</v>
      </c>
      <c r="H4889" s="383" t="s">
        <v>730</v>
      </c>
      <c r="I4889" s="383" t="s">
        <v>731</v>
      </c>
      <c r="J4889" s="383" t="s">
        <v>617</v>
      </c>
      <c r="K4889" s="383" t="s">
        <v>618</v>
      </c>
      <c r="L4889" s="384">
        <v>24188</v>
      </c>
      <c r="M4889" s="383" t="s">
        <v>638</v>
      </c>
      <c r="N4889" s="383" t="s">
        <v>620</v>
      </c>
      <c r="O4889" s="383" t="s">
        <v>230</v>
      </c>
    </row>
    <row r="4890" spans="1:15">
      <c r="A4890" s="385">
        <v>42065</v>
      </c>
      <c r="B4890" s="383" t="s">
        <v>11</v>
      </c>
      <c r="C4890" s="383" t="s">
        <v>12</v>
      </c>
      <c r="D4890" s="383" t="s">
        <v>13</v>
      </c>
      <c r="E4890" s="383" t="s">
        <v>678</v>
      </c>
      <c r="F4890" s="383" t="s">
        <v>10</v>
      </c>
      <c r="G4890" s="384">
        <v>247</v>
      </c>
      <c r="H4890" s="383" t="s">
        <v>730</v>
      </c>
      <c r="I4890" s="383" t="s">
        <v>731</v>
      </c>
      <c r="J4890" s="383" t="s">
        <v>617</v>
      </c>
      <c r="K4890" s="383" t="s">
        <v>618</v>
      </c>
      <c r="L4890" s="384">
        <v>24376</v>
      </c>
      <c r="M4890" s="383" t="s">
        <v>638</v>
      </c>
      <c r="N4890" s="383" t="s">
        <v>620</v>
      </c>
      <c r="O4890" s="383" t="s">
        <v>230</v>
      </c>
    </row>
    <row r="4891" spans="1:15">
      <c r="A4891" s="385">
        <v>42066</v>
      </c>
      <c r="B4891" s="383" t="s">
        <v>11</v>
      </c>
      <c r="C4891" s="383" t="s">
        <v>12</v>
      </c>
      <c r="D4891" s="383" t="s">
        <v>13</v>
      </c>
      <c r="E4891" s="383" t="s">
        <v>678</v>
      </c>
      <c r="F4891" s="383" t="s">
        <v>10</v>
      </c>
      <c r="G4891" s="384">
        <v>247</v>
      </c>
      <c r="H4891" s="383" t="s">
        <v>730</v>
      </c>
      <c r="I4891" s="383" t="s">
        <v>731</v>
      </c>
      <c r="J4891" s="383" t="s">
        <v>617</v>
      </c>
      <c r="K4891" s="383" t="s">
        <v>618</v>
      </c>
      <c r="L4891" s="384">
        <v>24376</v>
      </c>
      <c r="M4891" s="383" t="s">
        <v>638</v>
      </c>
      <c r="N4891" s="383" t="s">
        <v>620</v>
      </c>
      <c r="O4891" s="383" t="s">
        <v>230</v>
      </c>
    </row>
    <row r="4892" spans="1:15">
      <c r="A4892" s="385">
        <v>42067</v>
      </c>
      <c r="B4892" s="383" t="s">
        <v>11</v>
      </c>
      <c r="C4892" s="383" t="s">
        <v>12</v>
      </c>
      <c r="D4892" s="383" t="s">
        <v>13</v>
      </c>
      <c r="E4892" s="383" t="s">
        <v>678</v>
      </c>
      <c r="F4892" s="383" t="s">
        <v>10</v>
      </c>
      <c r="G4892" s="384">
        <v>247</v>
      </c>
      <c r="H4892" s="383" t="s">
        <v>730</v>
      </c>
      <c r="I4892" s="383" t="s">
        <v>731</v>
      </c>
      <c r="J4892" s="383" t="s">
        <v>617</v>
      </c>
      <c r="K4892" s="383" t="s">
        <v>618</v>
      </c>
      <c r="L4892" s="384">
        <v>24394</v>
      </c>
      <c r="M4892" s="383" t="s">
        <v>638</v>
      </c>
      <c r="N4892" s="383" t="s">
        <v>620</v>
      </c>
      <c r="O4892" s="383" t="s">
        <v>230</v>
      </c>
    </row>
    <row r="4893" spans="1:15">
      <c r="A4893" s="385">
        <v>42068</v>
      </c>
      <c r="B4893" s="383" t="s">
        <v>11</v>
      </c>
      <c r="C4893" s="383" t="s">
        <v>12</v>
      </c>
      <c r="D4893" s="383" t="s">
        <v>13</v>
      </c>
      <c r="E4893" s="383" t="s">
        <v>678</v>
      </c>
      <c r="F4893" s="383" t="s">
        <v>10</v>
      </c>
      <c r="G4893" s="384">
        <v>247</v>
      </c>
      <c r="H4893" s="383" t="s">
        <v>730</v>
      </c>
      <c r="I4893" s="383" t="s">
        <v>731</v>
      </c>
      <c r="J4893" s="383" t="s">
        <v>617</v>
      </c>
      <c r="K4893" s="383" t="s">
        <v>618</v>
      </c>
      <c r="L4893" s="384">
        <v>24965</v>
      </c>
      <c r="M4893" s="383" t="s">
        <v>638</v>
      </c>
      <c r="N4893" s="383" t="s">
        <v>620</v>
      </c>
      <c r="O4893" s="383" t="s">
        <v>230</v>
      </c>
    </row>
    <row r="4894" spans="1:15">
      <c r="A4894" s="385">
        <v>42069</v>
      </c>
      <c r="B4894" s="383" t="s">
        <v>11</v>
      </c>
      <c r="C4894" s="383" t="s">
        <v>12</v>
      </c>
      <c r="D4894" s="383" t="s">
        <v>13</v>
      </c>
      <c r="E4894" s="383" t="s">
        <v>678</v>
      </c>
      <c r="F4894" s="383" t="s">
        <v>10</v>
      </c>
      <c r="G4894" s="384">
        <v>247</v>
      </c>
      <c r="H4894" s="383" t="s">
        <v>730</v>
      </c>
      <c r="I4894" s="383" t="s">
        <v>731</v>
      </c>
      <c r="J4894" s="383" t="s">
        <v>617</v>
      </c>
      <c r="K4894" s="383" t="s">
        <v>618</v>
      </c>
      <c r="L4894" s="384">
        <v>25035</v>
      </c>
      <c r="M4894" s="383" t="s">
        <v>638</v>
      </c>
      <c r="N4894" s="383" t="s">
        <v>620</v>
      </c>
      <c r="O4894" s="383" t="s">
        <v>230</v>
      </c>
    </row>
    <row r="4895" spans="1:15">
      <c r="A4895" s="385">
        <v>42070</v>
      </c>
      <c r="B4895" s="383" t="s">
        <v>11</v>
      </c>
      <c r="C4895" s="383" t="s">
        <v>12</v>
      </c>
      <c r="D4895" s="383" t="s">
        <v>13</v>
      </c>
      <c r="E4895" s="383" t="s">
        <v>678</v>
      </c>
      <c r="F4895" s="383" t="s">
        <v>10</v>
      </c>
      <c r="G4895" s="384">
        <v>247</v>
      </c>
      <c r="H4895" s="383" t="s">
        <v>730</v>
      </c>
      <c r="I4895" s="383" t="s">
        <v>731</v>
      </c>
      <c r="J4895" s="383" t="s">
        <v>617</v>
      </c>
      <c r="K4895" s="383" t="s">
        <v>618</v>
      </c>
      <c r="L4895" s="384">
        <v>25532</v>
      </c>
      <c r="M4895" s="383" t="s">
        <v>638</v>
      </c>
      <c r="N4895" s="383" t="s">
        <v>620</v>
      </c>
      <c r="O4895" s="383" t="s">
        <v>230</v>
      </c>
    </row>
    <row r="4896" spans="1:15">
      <c r="A4896" s="385">
        <v>42071</v>
      </c>
      <c r="B4896" s="383" t="s">
        <v>11</v>
      </c>
      <c r="C4896" s="383" t="s">
        <v>12</v>
      </c>
      <c r="D4896" s="383" t="s">
        <v>13</v>
      </c>
      <c r="E4896" s="383" t="s">
        <v>678</v>
      </c>
      <c r="F4896" s="383" t="s">
        <v>10</v>
      </c>
      <c r="G4896" s="384">
        <v>247</v>
      </c>
      <c r="H4896" s="383" t="s">
        <v>730</v>
      </c>
      <c r="I4896" s="383" t="s">
        <v>731</v>
      </c>
      <c r="J4896" s="383" t="s">
        <v>617</v>
      </c>
      <c r="K4896" s="383" t="s">
        <v>618</v>
      </c>
      <c r="L4896" s="384">
        <v>25875</v>
      </c>
      <c r="M4896" s="383" t="s">
        <v>638</v>
      </c>
      <c r="N4896" s="383" t="s">
        <v>620</v>
      </c>
      <c r="O4896" s="383" t="s">
        <v>230</v>
      </c>
    </row>
    <row r="4897" spans="1:15">
      <c r="A4897" s="385">
        <v>42072</v>
      </c>
      <c r="B4897" s="383" t="s">
        <v>11</v>
      </c>
      <c r="C4897" s="383" t="s">
        <v>12</v>
      </c>
      <c r="D4897" s="383" t="s">
        <v>13</v>
      </c>
      <c r="E4897" s="383" t="s">
        <v>678</v>
      </c>
      <c r="F4897" s="383" t="s">
        <v>10</v>
      </c>
      <c r="G4897" s="384">
        <v>247</v>
      </c>
      <c r="H4897" s="383" t="s">
        <v>730</v>
      </c>
      <c r="I4897" s="383" t="s">
        <v>731</v>
      </c>
      <c r="J4897" s="383" t="s">
        <v>617</v>
      </c>
      <c r="K4897" s="383" t="s">
        <v>618</v>
      </c>
      <c r="L4897" s="384">
        <v>25875</v>
      </c>
      <c r="M4897" s="383" t="s">
        <v>638</v>
      </c>
      <c r="N4897" s="383" t="s">
        <v>620</v>
      </c>
      <c r="O4897" s="383" t="s">
        <v>230</v>
      </c>
    </row>
    <row r="4898" spans="1:15">
      <c r="A4898" s="385">
        <v>42073</v>
      </c>
      <c r="B4898" s="383" t="s">
        <v>11</v>
      </c>
      <c r="C4898" s="383" t="s">
        <v>12</v>
      </c>
      <c r="D4898" s="383" t="s">
        <v>13</v>
      </c>
      <c r="E4898" s="383" t="s">
        <v>678</v>
      </c>
      <c r="F4898" s="383" t="s">
        <v>10</v>
      </c>
      <c r="G4898" s="384">
        <v>247</v>
      </c>
      <c r="H4898" s="383" t="s">
        <v>730</v>
      </c>
      <c r="I4898" s="383" t="s">
        <v>731</v>
      </c>
      <c r="J4898" s="383" t="s">
        <v>617</v>
      </c>
      <c r="K4898" s="383" t="s">
        <v>618</v>
      </c>
      <c r="L4898" s="384">
        <v>25875</v>
      </c>
      <c r="M4898" s="383" t="s">
        <v>638</v>
      </c>
      <c r="N4898" s="383" t="s">
        <v>620</v>
      </c>
      <c r="O4898" s="383" t="s">
        <v>230</v>
      </c>
    </row>
    <row r="4899" spans="1:15">
      <c r="A4899" s="385">
        <v>42074</v>
      </c>
      <c r="B4899" s="383" t="s">
        <v>11</v>
      </c>
      <c r="C4899" s="383" t="s">
        <v>12</v>
      </c>
      <c r="D4899" s="383" t="s">
        <v>13</v>
      </c>
      <c r="E4899" s="383" t="s">
        <v>678</v>
      </c>
      <c r="F4899" s="383" t="s">
        <v>10</v>
      </c>
      <c r="G4899" s="384">
        <v>247</v>
      </c>
      <c r="H4899" s="383" t="s">
        <v>730</v>
      </c>
      <c r="I4899" s="383" t="s">
        <v>731</v>
      </c>
      <c r="J4899" s="383" t="s">
        <v>617</v>
      </c>
      <c r="K4899" s="383" t="s">
        <v>618</v>
      </c>
      <c r="L4899" s="384">
        <v>25875</v>
      </c>
      <c r="M4899" s="383" t="s">
        <v>638</v>
      </c>
      <c r="N4899" s="383" t="s">
        <v>620</v>
      </c>
      <c r="O4899" s="383" t="s">
        <v>230</v>
      </c>
    </row>
    <row r="4900" spans="1:15">
      <c r="A4900" s="385">
        <v>42075</v>
      </c>
      <c r="B4900" s="383" t="s">
        <v>11</v>
      </c>
      <c r="C4900" s="383" t="s">
        <v>12</v>
      </c>
      <c r="D4900" s="383" t="s">
        <v>13</v>
      </c>
      <c r="E4900" s="383" t="s">
        <v>678</v>
      </c>
      <c r="F4900" s="383" t="s">
        <v>10</v>
      </c>
      <c r="G4900" s="384">
        <v>247</v>
      </c>
      <c r="H4900" s="383" t="s">
        <v>730</v>
      </c>
      <c r="I4900" s="383" t="s">
        <v>731</v>
      </c>
      <c r="J4900" s="383" t="s">
        <v>617</v>
      </c>
      <c r="K4900" s="383" t="s">
        <v>618</v>
      </c>
      <c r="L4900" s="384">
        <v>25875</v>
      </c>
      <c r="M4900" s="383" t="s">
        <v>639</v>
      </c>
      <c r="N4900" s="383" t="s">
        <v>620</v>
      </c>
      <c r="O4900" s="383" t="s">
        <v>230</v>
      </c>
    </row>
    <row r="4901" spans="1:15">
      <c r="A4901" s="385">
        <v>42076</v>
      </c>
      <c r="B4901" s="383" t="s">
        <v>11</v>
      </c>
      <c r="C4901" s="383" t="s">
        <v>12</v>
      </c>
      <c r="D4901" s="383" t="s">
        <v>13</v>
      </c>
      <c r="E4901" s="383" t="s">
        <v>678</v>
      </c>
      <c r="F4901" s="383" t="s">
        <v>10</v>
      </c>
      <c r="G4901" s="384">
        <v>247</v>
      </c>
      <c r="H4901" s="383" t="s">
        <v>730</v>
      </c>
      <c r="I4901" s="383" t="s">
        <v>731</v>
      </c>
      <c r="J4901" s="383" t="s">
        <v>617</v>
      </c>
      <c r="K4901" s="383" t="s">
        <v>618</v>
      </c>
      <c r="L4901" s="384">
        <v>25875</v>
      </c>
      <c r="M4901" s="383" t="s">
        <v>639</v>
      </c>
      <c r="N4901" s="383" t="s">
        <v>620</v>
      </c>
      <c r="O4901" s="383" t="s">
        <v>230</v>
      </c>
    </row>
    <row r="4902" spans="1:15">
      <c r="A4902" s="385">
        <v>42077</v>
      </c>
      <c r="B4902" s="383" t="s">
        <v>11</v>
      </c>
      <c r="C4902" s="383" t="s">
        <v>12</v>
      </c>
      <c r="D4902" s="383" t="s">
        <v>13</v>
      </c>
      <c r="E4902" s="383" t="s">
        <v>678</v>
      </c>
      <c r="F4902" s="383" t="s">
        <v>10</v>
      </c>
      <c r="G4902" s="384">
        <v>247</v>
      </c>
      <c r="H4902" s="383" t="s">
        <v>730</v>
      </c>
      <c r="I4902" s="383" t="s">
        <v>731</v>
      </c>
      <c r="J4902" s="383" t="s">
        <v>617</v>
      </c>
      <c r="K4902" s="383" t="s">
        <v>618</v>
      </c>
      <c r="L4902" s="384">
        <v>25875</v>
      </c>
      <c r="M4902" s="383" t="s">
        <v>639</v>
      </c>
      <c r="N4902" s="383" t="s">
        <v>620</v>
      </c>
      <c r="O4902" s="383" t="s">
        <v>230</v>
      </c>
    </row>
    <row r="4903" spans="1:15">
      <c r="A4903" s="385">
        <v>42078</v>
      </c>
      <c r="B4903" s="383" t="s">
        <v>11</v>
      </c>
      <c r="C4903" s="383" t="s">
        <v>12</v>
      </c>
      <c r="D4903" s="383" t="s">
        <v>13</v>
      </c>
      <c r="E4903" s="383" t="s">
        <v>678</v>
      </c>
      <c r="F4903" s="383" t="s">
        <v>10</v>
      </c>
      <c r="G4903" s="384">
        <v>247</v>
      </c>
      <c r="H4903" s="383" t="s">
        <v>730</v>
      </c>
      <c r="I4903" s="383" t="s">
        <v>731</v>
      </c>
      <c r="J4903" s="383" t="s">
        <v>617</v>
      </c>
      <c r="K4903" s="383" t="s">
        <v>618</v>
      </c>
      <c r="L4903" s="384">
        <v>25875</v>
      </c>
      <c r="M4903" s="383" t="s">
        <v>639</v>
      </c>
      <c r="N4903" s="383" t="s">
        <v>620</v>
      </c>
      <c r="O4903" s="383" t="s">
        <v>230</v>
      </c>
    </row>
    <row r="4904" spans="1:15">
      <c r="A4904" s="385">
        <v>42079</v>
      </c>
      <c r="B4904" s="383" t="s">
        <v>11</v>
      </c>
      <c r="C4904" s="383" t="s">
        <v>12</v>
      </c>
      <c r="D4904" s="383" t="s">
        <v>13</v>
      </c>
      <c r="E4904" s="383" t="s">
        <v>678</v>
      </c>
      <c r="F4904" s="383" t="s">
        <v>10</v>
      </c>
      <c r="G4904" s="384">
        <v>247</v>
      </c>
      <c r="H4904" s="383" t="s">
        <v>730</v>
      </c>
      <c r="I4904" s="383" t="s">
        <v>731</v>
      </c>
      <c r="J4904" s="383" t="s">
        <v>617</v>
      </c>
      <c r="K4904" s="383" t="s">
        <v>618</v>
      </c>
      <c r="L4904" s="384">
        <v>25875</v>
      </c>
      <c r="M4904" s="383" t="s">
        <v>639</v>
      </c>
      <c r="N4904" s="383" t="s">
        <v>620</v>
      </c>
      <c r="O4904" s="383" t="s">
        <v>230</v>
      </c>
    </row>
    <row r="4905" spans="1:15">
      <c r="A4905" s="385">
        <v>42080</v>
      </c>
      <c r="B4905" s="383" t="s">
        <v>11</v>
      </c>
      <c r="C4905" s="383" t="s">
        <v>12</v>
      </c>
      <c r="D4905" s="383" t="s">
        <v>13</v>
      </c>
      <c r="E4905" s="383" t="s">
        <v>678</v>
      </c>
      <c r="F4905" s="383" t="s">
        <v>10</v>
      </c>
      <c r="G4905" s="384">
        <v>247</v>
      </c>
      <c r="H4905" s="383" t="s">
        <v>730</v>
      </c>
      <c r="I4905" s="383" t="s">
        <v>731</v>
      </c>
      <c r="J4905" s="383" t="s">
        <v>617</v>
      </c>
      <c r="K4905" s="383" t="s">
        <v>618</v>
      </c>
      <c r="L4905" s="384">
        <v>25875</v>
      </c>
      <c r="M4905" s="383" t="s">
        <v>639</v>
      </c>
      <c r="N4905" s="383" t="s">
        <v>620</v>
      </c>
      <c r="O4905" s="383" t="s">
        <v>230</v>
      </c>
    </row>
    <row r="4906" spans="1:15">
      <c r="A4906" s="385">
        <v>42081</v>
      </c>
      <c r="B4906" s="383" t="s">
        <v>11</v>
      </c>
      <c r="C4906" s="383" t="s">
        <v>12</v>
      </c>
      <c r="D4906" s="383" t="s">
        <v>13</v>
      </c>
      <c r="E4906" s="383" t="s">
        <v>678</v>
      </c>
      <c r="F4906" s="383" t="s">
        <v>10</v>
      </c>
      <c r="G4906" s="384">
        <v>247</v>
      </c>
      <c r="H4906" s="383" t="s">
        <v>730</v>
      </c>
      <c r="I4906" s="383" t="s">
        <v>731</v>
      </c>
      <c r="J4906" s="383" t="s">
        <v>617</v>
      </c>
      <c r="K4906" s="383" t="s">
        <v>618</v>
      </c>
      <c r="L4906" s="384">
        <v>26170</v>
      </c>
      <c r="M4906" s="383" t="s">
        <v>640</v>
      </c>
      <c r="N4906" s="383" t="s">
        <v>620</v>
      </c>
      <c r="O4906" s="383" t="s">
        <v>230</v>
      </c>
    </row>
    <row r="4907" spans="1:15">
      <c r="A4907" s="385">
        <v>42082</v>
      </c>
      <c r="B4907" s="383" t="s">
        <v>11</v>
      </c>
      <c r="C4907" s="383" t="s">
        <v>12</v>
      </c>
      <c r="D4907" s="383" t="s">
        <v>13</v>
      </c>
      <c r="E4907" s="383" t="s">
        <v>678</v>
      </c>
      <c r="F4907" s="383" t="s">
        <v>10</v>
      </c>
      <c r="G4907" s="384">
        <v>247</v>
      </c>
      <c r="H4907" s="383" t="s">
        <v>730</v>
      </c>
      <c r="I4907" s="383" t="s">
        <v>731</v>
      </c>
      <c r="J4907" s="383" t="s">
        <v>617</v>
      </c>
      <c r="K4907" s="383" t="s">
        <v>618</v>
      </c>
      <c r="L4907" s="384">
        <v>26691</v>
      </c>
      <c r="M4907" s="383" t="s">
        <v>640</v>
      </c>
      <c r="N4907" s="383" t="s">
        <v>620</v>
      </c>
      <c r="O4907" s="383" t="s">
        <v>230</v>
      </c>
    </row>
    <row r="4908" spans="1:15">
      <c r="A4908" s="385">
        <v>42083</v>
      </c>
      <c r="B4908" s="383" t="s">
        <v>11</v>
      </c>
      <c r="C4908" s="383" t="s">
        <v>12</v>
      </c>
      <c r="D4908" s="383" t="s">
        <v>13</v>
      </c>
      <c r="E4908" s="383" t="s">
        <v>678</v>
      </c>
      <c r="F4908" s="383" t="s">
        <v>10</v>
      </c>
      <c r="G4908" s="384">
        <v>247</v>
      </c>
      <c r="H4908" s="383" t="s">
        <v>730</v>
      </c>
      <c r="I4908" s="383" t="s">
        <v>731</v>
      </c>
      <c r="J4908" s="383" t="s">
        <v>617</v>
      </c>
      <c r="K4908" s="383" t="s">
        <v>618</v>
      </c>
      <c r="L4908" s="384">
        <v>27235</v>
      </c>
      <c r="M4908" s="383" t="s">
        <v>640</v>
      </c>
      <c r="N4908" s="383" t="s">
        <v>620</v>
      </c>
      <c r="O4908" s="383" t="s">
        <v>230</v>
      </c>
    </row>
    <row r="4909" spans="1:15">
      <c r="A4909" s="385">
        <v>42084</v>
      </c>
      <c r="B4909" s="383" t="s">
        <v>11</v>
      </c>
      <c r="C4909" s="383" t="s">
        <v>12</v>
      </c>
      <c r="D4909" s="383" t="s">
        <v>13</v>
      </c>
      <c r="E4909" s="383" t="s">
        <v>678</v>
      </c>
      <c r="F4909" s="383" t="s">
        <v>10</v>
      </c>
      <c r="G4909" s="384">
        <v>247</v>
      </c>
      <c r="H4909" s="383" t="s">
        <v>730</v>
      </c>
      <c r="I4909" s="383" t="s">
        <v>731</v>
      </c>
      <c r="J4909" s="383" t="s">
        <v>617</v>
      </c>
      <c r="K4909" s="383" t="s">
        <v>618</v>
      </c>
      <c r="L4909" s="384">
        <v>27710</v>
      </c>
      <c r="M4909" s="383" t="s">
        <v>640</v>
      </c>
      <c r="N4909" s="383" t="s">
        <v>620</v>
      </c>
      <c r="O4909" s="383" t="s">
        <v>230</v>
      </c>
    </row>
    <row r="4910" spans="1:15">
      <c r="A4910" s="385">
        <v>42085</v>
      </c>
      <c r="B4910" s="383" t="s">
        <v>11</v>
      </c>
      <c r="C4910" s="383" t="s">
        <v>12</v>
      </c>
      <c r="D4910" s="383" t="s">
        <v>13</v>
      </c>
      <c r="E4910" s="383" t="s">
        <v>678</v>
      </c>
      <c r="F4910" s="383" t="s">
        <v>10</v>
      </c>
      <c r="G4910" s="384">
        <v>247</v>
      </c>
      <c r="H4910" s="383" t="s">
        <v>730</v>
      </c>
      <c r="I4910" s="383" t="s">
        <v>731</v>
      </c>
      <c r="J4910" s="383" t="s">
        <v>617</v>
      </c>
      <c r="K4910" s="383" t="s">
        <v>618</v>
      </c>
      <c r="L4910" s="384">
        <v>27741</v>
      </c>
      <c r="M4910" s="383" t="s">
        <v>640</v>
      </c>
      <c r="N4910" s="383" t="s">
        <v>620</v>
      </c>
      <c r="O4910" s="383" t="s">
        <v>230</v>
      </c>
    </row>
    <row r="4911" spans="1:15">
      <c r="A4911" s="385">
        <v>42086</v>
      </c>
      <c r="B4911" s="383" t="s">
        <v>11</v>
      </c>
      <c r="C4911" s="383" t="s">
        <v>12</v>
      </c>
      <c r="D4911" s="383" t="s">
        <v>13</v>
      </c>
      <c r="E4911" s="383" t="s">
        <v>678</v>
      </c>
      <c r="F4911" s="383" t="s">
        <v>10</v>
      </c>
      <c r="G4911" s="384">
        <v>247</v>
      </c>
      <c r="H4911" s="383" t="s">
        <v>730</v>
      </c>
      <c r="I4911" s="383" t="s">
        <v>731</v>
      </c>
      <c r="J4911" s="383" t="s">
        <v>617</v>
      </c>
      <c r="K4911" s="383" t="s">
        <v>618</v>
      </c>
      <c r="L4911" s="384">
        <v>27741</v>
      </c>
      <c r="M4911" s="383" t="s">
        <v>640</v>
      </c>
      <c r="N4911" s="383" t="s">
        <v>620</v>
      </c>
      <c r="O4911" s="383" t="s">
        <v>230</v>
      </c>
    </row>
    <row r="4912" spans="1:15">
      <c r="A4912" s="385">
        <v>42087</v>
      </c>
      <c r="B4912" s="383" t="s">
        <v>11</v>
      </c>
      <c r="C4912" s="383" t="s">
        <v>12</v>
      </c>
      <c r="D4912" s="383" t="s">
        <v>13</v>
      </c>
      <c r="E4912" s="383" t="s">
        <v>678</v>
      </c>
      <c r="F4912" s="383" t="s">
        <v>10</v>
      </c>
      <c r="G4912" s="384">
        <v>247</v>
      </c>
      <c r="H4912" s="383" t="s">
        <v>730</v>
      </c>
      <c r="I4912" s="383" t="s">
        <v>731</v>
      </c>
      <c r="J4912" s="383" t="s">
        <v>617</v>
      </c>
      <c r="K4912" s="383" t="s">
        <v>618</v>
      </c>
      <c r="L4912" s="384">
        <v>27741</v>
      </c>
      <c r="M4912" s="383" t="s">
        <v>640</v>
      </c>
      <c r="N4912" s="383" t="s">
        <v>620</v>
      </c>
      <c r="O4912" s="383" t="s">
        <v>230</v>
      </c>
    </row>
    <row r="4913" spans="1:15">
      <c r="A4913" s="385">
        <v>42088</v>
      </c>
      <c r="B4913" s="383" t="s">
        <v>754</v>
      </c>
      <c r="C4913" s="383" t="s">
        <v>8</v>
      </c>
      <c r="D4913" s="383" t="s">
        <v>755</v>
      </c>
      <c r="E4913" s="383" t="s">
        <v>756</v>
      </c>
      <c r="F4913" s="383" t="s">
        <v>10</v>
      </c>
      <c r="G4913" s="384">
        <v>2215</v>
      </c>
      <c r="H4913" s="383" t="s">
        <v>757</v>
      </c>
      <c r="I4913" s="383" t="s">
        <v>777</v>
      </c>
      <c r="J4913" s="383" t="s">
        <v>617</v>
      </c>
      <c r="K4913" s="383" t="s">
        <v>618</v>
      </c>
      <c r="L4913" s="384">
        <v>27741</v>
      </c>
      <c r="M4913" s="383" t="s">
        <v>640</v>
      </c>
      <c r="N4913" s="383" t="s">
        <v>620</v>
      </c>
      <c r="O4913" s="383" t="s">
        <v>230</v>
      </c>
    </row>
    <row r="4914" spans="1:15">
      <c r="A4914" s="385">
        <v>42089</v>
      </c>
      <c r="B4914" s="383" t="s">
        <v>11</v>
      </c>
      <c r="C4914" s="383" t="s">
        <v>12</v>
      </c>
      <c r="D4914" s="383" t="s">
        <v>13</v>
      </c>
      <c r="E4914" s="383" t="s">
        <v>678</v>
      </c>
      <c r="F4914" s="383" t="s">
        <v>10</v>
      </c>
      <c r="G4914" s="384">
        <v>247</v>
      </c>
      <c r="H4914" s="383" t="s">
        <v>730</v>
      </c>
      <c r="I4914" s="383" t="s">
        <v>731</v>
      </c>
      <c r="J4914" s="383" t="s">
        <v>617</v>
      </c>
      <c r="K4914" s="383" t="s">
        <v>618</v>
      </c>
      <c r="L4914" s="384">
        <v>27741</v>
      </c>
      <c r="M4914" s="383" t="s">
        <v>640</v>
      </c>
      <c r="N4914" s="383" t="s">
        <v>620</v>
      </c>
      <c r="O4914" s="383" t="s">
        <v>230</v>
      </c>
    </row>
    <row r="4915" spans="1:15">
      <c r="A4915" s="385">
        <v>42090</v>
      </c>
      <c r="B4915" s="383" t="s">
        <v>11</v>
      </c>
      <c r="C4915" s="383" t="s">
        <v>12</v>
      </c>
      <c r="D4915" s="383" t="s">
        <v>13</v>
      </c>
      <c r="E4915" s="383" t="s">
        <v>678</v>
      </c>
      <c r="F4915" s="383" t="s">
        <v>10</v>
      </c>
      <c r="G4915" s="384">
        <v>247</v>
      </c>
      <c r="H4915" s="383" t="s">
        <v>730</v>
      </c>
      <c r="I4915" s="383" t="s">
        <v>731</v>
      </c>
      <c r="J4915" s="383" t="s">
        <v>617</v>
      </c>
      <c r="K4915" s="383" t="s">
        <v>618</v>
      </c>
      <c r="L4915" s="384">
        <v>27741</v>
      </c>
      <c r="M4915" s="383" t="s">
        <v>640</v>
      </c>
      <c r="N4915" s="383" t="s">
        <v>620</v>
      </c>
      <c r="O4915" s="383" t="s">
        <v>230</v>
      </c>
    </row>
    <row r="4916" spans="1:15">
      <c r="A4916" s="385">
        <v>42091</v>
      </c>
      <c r="B4916" s="383" t="s">
        <v>11</v>
      </c>
      <c r="C4916" s="383" t="s">
        <v>12</v>
      </c>
      <c r="D4916" s="383" t="s">
        <v>13</v>
      </c>
      <c r="E4916" s="383" t="s">
        <v>678</v>
      </c>
      <c r="F4916" s="383" t="s">
        <v>10</v>
      </c>
      <c r="G4916" s="384">
        <v>247</v>
      </c>
      <c r="H4916" s="383" t="s">
        <v>730</v>
      </c>
      <c r="I4916" s="383" t="s">
        <v>731</v>
      </c>
      <c r="J4916" s="383" t="s">
        <v>617</v>
      </c>
      <c r="K4916" s="383" t="s">
        <v>618</v>
      </c>
      <c r="L4916" s="384">
        <v>27741</v>
      </c>
      <c r="M4916" s="383" t="s">
        <v>641</v>
      </c>
      <c r="N4916" s="383" t="s">
        <v>620</v>
      </c>
      <c r="O4916" s="383" t="s">
        <v>230</v>
      </c>
    </row>
    <row r="4917" spans="1:15">
      <c r="A4917" s="385">
        <v>42092</v>
      </c>
      <c r="B4917" s="383" t="s">
        <v>11</v>
      </c>
      <c r="C4917" s="383" t="s">
        <v>12</v>
      </c>
      <c r="D4917" s="383" t="s">
        <v>13</v>
      </c>
      <c r="E4917" s="383" t="s">
        <v>678</v>
      </c>
      <c r="F4917" s="383" t="s">
        <v>10</v>
      </c>
      <c r="G4917" s="384">
        <v>247</v>
      </c>
      <c r="H4917" s="383" t="s">
        <v>730</v>
      </c>
      <c r="I4917" s="383" t="s">
        <v>731</v>
      </c>
      <c r="J4917" s="383" t="s">
        <v>617</v>
      </c>
      <c r="K4917" s="383" t="s">
        <v>618</v>
      </c>
      <c r="L4917" s="384">
        <v>27741</v>
      </c>
      <c r="M4917" s="383" t="s">
        <v>641</v>
      </c>
      <c r="N4917" s="383" t="s">
        <v>620</v>
      </c>
      <c r="O4917" s="383" t="s">
        <v>230</v>
      </c>
    </row>
    <row r="4918" spans="1:15">
      <c r="A4918" s="385">
        <v>42093</v>
      </c>
      <c r="B4918" s="383" t="s">
        <v>11</v>
      </c>
      <c r="C4918" s="383" t="s">
        <v>12</v>
      </c>
      <c r="D4918" s="383" t="s">
        <v>13</v>
      </c>
      <c r="E4918" s="383" t="s">
        <v>678</v>
      </c>
      <c r="F4918" s="383" t="s">
        <v>10</v>
      </c>
      <c r="G4918" s="384">
        <v>247</v>
      </c>
      <c r="H4918" s="383" t="s">
        <v>730</v>
      </c>
      <c r="I4918" s="383" t="s">
        <v>731</v>
      </c>
      <c r="J4918" s="383" t="s">
        <v>617</v>
      </c>
      <c r="K4918" s="383" t="s">
        <v>618</v>
      </c>
      <c r="L4918" s="384">
        <v>27741</v>
      </c>
      <c r="M4918" s="383" t="s">
        <v>641</v>
      </c>
      <c r="N4918" s="383" t="s">
        <v>620</v>
      </c>
      <c r="O4918" s="383" t="s">
        <v>230</v>
      </c>
    </row>
    <row r="4919" spans="1:15">
      <c r="A4919" s="385">
        <v>42094</v>
      </c>
      <c r="B4919" s="383" t="s">
        <v>11</v>
      </c>
      <c r="C4919" s="383" t="s">
        <v>12</v>
      </c>
      <c r="D4919" s="383" t="s">
        <v>13</v>
      </c>
      <c r="E4919" s="383" t="s">
        <v>678</v>
      </c>
      <c r="F4919" s="383" t="s">
        <v>10</v>
      </c>
      <c r="G4919" s="384">
        <v>247</v>
      </c>
      <c r="H4919" s="383" t="s">
        <v>730</v>
      </c>
      <c r="I4919" s="383" t="s">
        <v>731</v>
      </c>
      <c r="J4919" s="383" t="s">
        <v>617</v>
      </c>
      <c r="K4919" s="383" t="s">
        <v>618</v>
      </c>
      <c r="L4919" s="384">
        <v>27741</v>
      </c>
      <c r="M4919" s="383" t="s">
        <v>641</v>
      </c>
      <c r="N4919" s="383" t="s">
        <v>620</v>
      </c>
      <c r="O4919" s="383" t="s">
        <v>230</v>
      </c>
    </row>
    <row r="4920" spans="1:15">
      <c r="A4920" s="385">
        <v>42095</v>
      </c>
      <c r="B4920" s="383" t="s">
        <v>11</v>
      </c>
      <c r="C4920" s="383" t="s">
        <v>12</v>
      </c>
      <c r="D4920" s="383" t="s">
        <v>13</v>
      </c>
      <c r="E4920" s="383" t="s">
        <v>678</v>
      </c>
      <c r="F4920" s="383" t="s">
        <v>10</v>
      </c>
      <c r="G4920" s="384">
        <v>247</v>
      </c>
      <c r="H4920" s="383" t="s">
        <v>730</v>
      </c>
      <c r="I4920" s="383" t="s">
        <v>731</v>
      </c>
      <c r="J4920" s="383" t="s">
        <v>617</v>
      </c>
      <c r="K4920" s="383" t="s">
        <v>618</v>
      </c>
      <c r="L4920" s="384">
        <v>27741</v>
      </c>
      <c r="M4920" s="383" t="s">
        <v>641</v>
      </c>
      <c r="N4920" s="383" t="s">
        <v>620</v>
      </c>
      <c r="O4920" s="383" t="s">
        <v>230</v>
      </c>
    </row>
    <row r="4921" spans="1:15">
      <c r="A4921" s="385">
        <v>42096</v>
      </c>
      <c r="B4921" s="383" t="s">
        <v>11</v>
      </c>
      <c r="C4921" s="383" t="s">
        <v>12</v>
      </c>
      <c r="D4921" s="383" t="s">
        <v>13</v>
      </c>
      <c r="E4921" s="383" t="s">
        <v>678</v>
      </c>
      <c r="F4921" s="383" t="s">
        <v>10</v>
      </c>
      <c r="G4921" s="384">
        <v>247</v>
      </c>
      <c r="H4921" s="383" t="s">
        <v>730</v>
      </c>
      <c r="I4921" s="383" t="s">
        <v>731</v>
      </c>
      <c r="J4921" s="383" t="s">
        <v>617</v>
      </c>
      <c r="K4921" s="383" t="s">
        <v>618</v>
      </c>
      <c r="L4921" s="384">
        <v>27741</v>
      </c>
      <c r="M4921" s="383" t="s">
        <v>641</v>
      </c>
      <c r="N4921" s="383" t="s">
        <v>620</v>
      </c>
      <c r="O4921" s="383" t="s">
        <v>230</v>
      </c>
    </row>
    <row r="4922" spans="1:15">
      <c r="A4922" s="385">
        <v>42097</v>
      </c>
      <c r="B4922" s="383" t="s">
        <v>11</v>
      </c>
      <c r="C4922" s="383" t="s">
        <v>12</v>
      </c>
      <c r="D4922" s="383" t="s">
        <v>13</v>
      </c>
      <c r="E4922" s="383" t="s">
        <v>678</v>
      </c>
      <c r="F4922" s="383" t="s">
        <v>10</v>
      </c>
      <c r="G4922" s="384">
        <v>247</v>
      </c>
      <c r="H4922" s="383" t="s">
        <v>730</v>
      </c>
      <c r="I4922" s="383" t="s">
        <v>731</v>
      </c>
      <c r="J4922" s="383" t="s">
        <v>617</v>
      </c>
      <c r="K4922" s="383" t="s">
        <v>618</v>
      </c>
      <c r="L4922" s="384">
        <v>27741</v>
      </c>
      <c r="M4922" s="383" t="s">
        <v>641</v>
      </c>
      <c r="N4922" s="383" t="s">
        <v>620</v>
      </c>
      <c r="O4922" s="383" t="s">
        <v>230</v>
      </c>
    </row>
    <row r="4923" spans="1:15">
      <c r="A4923" s="385">
        <v>42098</v>
      </c>
      <c r="B4923" s="383" t="s">
        <v>21</v>
      </c>
      <c r="C4923" s="383" t="s">
        <v>12</v>
      </c>
      <c r="D4923" s="383" t="s">
        <v>22</v>
      </c>
      <c r="E4923" s="383" t="s">
        <v>658</v>
      </c>
      <c r="F4923" s="383" t="s">
        <v>10</v>
      </c>
      <c r="G4923" s="384">
        <v>3585</v>
      </c>
      <c r="H4923" s="383" t="s">
        <v>784</v>
      </c>
      <c r="I4923" s="383" t="s">
        <v>789</v>
      </c>
      <c r="J4923" s="383" t="s">
        <v>617</v>
      </c>
      <c r="K4923" s="383" t="s">
        <v>618</v>
      </c>
      <c r="L4923" s="384">
        <v>27751</v>
      </c>
      <c r="M4923" s="383" t="s">
        <v>641</v>
      </c>
      <c r="N4923" s="383" t="s">
        <v>620</v>
      </c>
      <c r="O4923" s="383" t="s">
        <v>230</v>
      </c>
    </row>
    <row r="4924" spans="1:15">
      <c r="A4924" s="385">
        <v>42099</v>
      </c>
      <c r="B4924" s="383" t="s">
        <v>11</v>
      </c>
      <c r="C4924" s="383" t="s">
        <v>12</v>
      </c>
      <c r="D4924" s="383" t="s">
        <v>13</v>
      </c>
      <c r="E4924" s="383" t="s">
        <v>678</v>
      </c>
      <c r="F4924" s="383" t="s">
        <v>10</v>
      </c>
      <c r="G4924" s="384">
        <v>247</v>
      </c>
      <c r="H4924" s="383" t="s">
        <v>730</v>
      </c>
      <c r="I4924" s="383" t="s">
        <v>731</v>
      </c>
      <c r="J4924" s="383" t="s">
        <v>617</v>
      </c>
      <c r="K4924" s="383" t="s">
        <v>618</v>
      </c>
      <c r="L4924" s="384">
        <v>28181</v>
      </c>
      <c r="M4924" s="383" t="s">
        <v>642</v>
      </c>
      <c r="N4924" s="383" t="s">
        <v>620</v>
      </c>
      <c r="O4924" s="383" t="s">
        <v>230</v>
      </c>
    </row>
    <row r="4925" spans="1:15">
      <c r="A4925" s="385">
        <v>42100</v>
      </c>
      <c r="B4925" s="383" t="s">
        <v>11</v>
      </c>
      <c r="C4925" s="383" t="s">
        <v>12</v>
      </c>
      <c r="D4925" s="383" t="s">
        <v>13</v>
      </c>
      <c r="E4925" s="383" t="s">
        <v>678</v>
      </c>
      <c r="F4925" s="383" t="s">
        <v>10</v>
      </c>
      <c r="G4925" s="384">
        <v>247</v>
      </c>
      <c r="H4925" s="383" t="s">
        <v>730</v>
      </c>
      <c r="I4925" s="383" t="s">
        <v>731</v>
      </c>
      <c r="J4925" s="383" t="s">
        <v>617</v>
      </c>
      <c r="K4925" s="383" t="s">
        <v>618</v>
      </c>
      <c r="L4925" s="384">
        <v>28641</v>
      </c>
      <c r="M4925" s="383" t="s">
        <v>642</v>
      </c>
      <c r="N4925" s="383" t="s">
        <v>620</v>
      </c>
      <c r="O4925" s="383" t="s">
        <v>230</v>
      </c>
    </row>
    <row r="4926" spans="1:15">
      <c r="A4926" s="385">
        <v>42101</v>
      </c>
      <c r="B4926" s="383" t="s">
        <v>11</v>
      </c>
      <c r="C4926" s="383" t="s">
        <v>12</v>
      </c>
      <c r="D4926" s="383" t="s">
        <v>13</v>
      </c>
      <c r="E4926" s="383" t="s">
        <v>678</v>
      </c>
      <c r="F4926" s="383" t="s">
        <v>10</v>
      </c>
      <c r="G4926" s="384">
        <v>247</v>
      </c>
      <c r="H4926" s="383" t="s">
        <v>730</v>
      </c>
      <c r="I4926" s="383" t="s">
        <v>731</v>
      </c>
      <c r="J4926" s="383" t="s">
        <v>617</v>
      </c>
      <c r="K4926" s="383" t="s">
        <v>618</v>
      </c>
      <c r="L4926" s="384">
        <v>29260</v>
      </c>
      <c r="M4926" s="383" t="s">
        <v>642</v>
      </c>
      <c r="N4926" s="383" t="s">
        <v>620</v>
      </c>
      <c r="O4926" s="383" t="s">
        <v>230</v>
      </c>
    </row>
    <row r="4927" spans="1:15">
      <c r="A4927" s="385">
        <v>42102</v>
      </c>
      <c r="B4927" s="383" t="s">
        <v>11</v>
      </c>
      <c r="C4927" s="383" t="s">
        <v>12</v>
      </c>
      <c r="D4927" s="383" t="s">
        <v>13</v>
      </c>
      <c r="E4927" s="383" t="s">
        <v>678</v>
      </c>
      <c r="F4927" s="383" t="s">
        <v>10</v>
      </c>
      <c r="G4927" s="384">
        <v>247</v>
      </c>
      <c r="H4927" s="383" t="s">
        <v>730</v>
      </c>
      <c r="I4927" s="383" t="s">
        <v>731</v>
      </c>
      <c r="J4927" s="383" t="s">
        <v>617</v>
      </c>
      <c r="K4927" s="383" t="s">
        <v>618</v>
      </c>
      <c r="L4927" s="384">
        <v>29608</v>
      </c>
      <c r="M4927" s="383" t="s">
        <v>642</v>
      </c>
      <c r="N4927" s="383" t="s">
        <v>620</v>
      </c>
      <c r="O4927" s="383" t="s">
        <v>230</v>
      </c>
    </row>
    <row r="4928" spans="1:15">
      <c r="A4928" s="385">
        <v>42103</v>
      </c>
      <c r="B4928" s="383" t="s">
        <v>11</v>
      </c>
      <c r="C4928" s="383" t="s">
        <v>12</v>
      </c>
      <c r="D4928" s="383" t="s">
        <v>13</v>
      </c>
      <c r="E4928" s="383" t="s">
        <v>678</v>
      </c>
      <c r="F4928" s="383" t="s">
        <v>10</v>
      </c>
      <c r="G4928" s="384">
        <v>247</v>
      </c>
      <c r="H4928" s="383" t="s">
        <v>730</v>
      </c>
      <c r="I4928" s="383" t="s">
        <v>731</v>
      </c>
      <c r="J4928" s="383" t="s">
        <v>617</v>
      </c>
      <c r="K4928" s="383" t="s">
        <v>618</v>
      </c>
      <c r="L4928" s="384">
        <v>29608</v>
      </c>
      <c r="M4928" s="383" t="s">
        <v>642</v>
      </c>
      <c r="N4928" s="383" t="s">
        <v>620</v>
      </c>
      <c r="O4928" s="383" t="s">
        <v>230</v>
      </c>
    </row>
    <row r="4929" spans="1:15">
      <c r="A4929" s="385">
        <v>42104</v>
      </c>
      <c r="B4929" s="383" t="s">
        <v>11</v>
      </c>
      <c r="C4929" s="383" t="s">
        <v>12</v>
      </c>
      <c r="D4929" s="383" t="s">
        <v>13</v>
      </c>
      <c r="E4929" s="383" t="s">
        <v>678</v>
      </c>
      <c r="F4929" s="383" t="s">
        <v>10</v>
      </c>
      <c r="G4929" s="384">
        <v>247</v>
      </c>
      <c r="H4929" s="383" t="s">
        <v>730</v>
      </c>
      <c r="I4929" s="383" t="s">
        <v>731</v>
      </c>
      <c r="J4929" s="383" t="s">
        <v>617</v>
      </c>
      <c r="K4929" s="383" t="s">
        <v>618</v>
      </c>
      <c r="L4929" s="384">
        <v>29608</v>
      </c>
      <c r="M4929" s="383" t="s">
        <v>642</v>
      </c>
      <c r="N4929" s="383" t="s">
        <v>620</v>
      </c>
      <c r="O4929" s="383" t="s">
        <v>230</v>
      </c>
    </row>
    <row r="4930" spans="1:15">
      <c r="A4930" s="385">
        <v>42105</v>
      </c>
      <c r="B4930" s="383" t="s">
        <v>11</v>
      </c>
      <c r="C4930" s="383" t="s">
        <v>12</v>
      </c>
      <c r="D4930" s="383" t="s">
        <v>13</v>
      </c>
      <c r="E4930" s="383" t="s">
        <v>678</v>
      </c>
      <c r="F4930" s="383" t="s">
        <v>10</v>
      </c>
      <c r="G4930" s="384">
        <v>247</v>
      </c>
      <c r="H4930" s="383" t="s">
        <v>730</v>
      </c>
      <c r="I4930" s="383" t="s">
        <v>731</v>
      </c>
      <c r="J4930" s="383" t="s">
        <v>617</v>
      </c>
      <c r="K4930" s="383" t="s">
        <v>618</v>
      </c>
      <c r="L4930" s="384">
        <v>29608</v>
      </c>
      <c r="M4930" s="383" t="s">
        <v>642</v>
      </c>
      <c r="N4930" s="383" t="s">
        <v>620</v>
      </c>
      <c r="O4930" s="383" t="s">
        <v>230</v>
      </c>
    </row>
    <row r="4931" spans="1:15">
      <c r="A4931" s="385">
        <v>42106</v>
      </c>
      <c r="B4931" s="383" t="s">
        <v>11</v>
      </c>
      <c r="C4931" s="383" t="s">
        <v>12</v>
      </c>
      <c r="D4931" s="383" t="s">
        <v>13</v>
      </c>
      <c r="E4931" s="383" t="s">
        <v>678</v>
      </c>
      <c r="F4931" s="383" t="s">
        <v>10</v>
      </c>
      <c r="G4931" s="384">
        <v>247</v>
      </c>
      <c r="H4931" s="383" t="s">
        <v>730</v>
      </c>
      <c r="I4931" s="383" t="s">
        <v>731</v>
      </c>
      <c r="J4931" s="383" t="s">
        <v>617</v>
      </c>
      <c r="K4931" s="383" t="s">
        <v>618</v>
      </c>
      <c r="L4931" s="384">
        <v>29608</v>
      </c>
      <c r="M4931" s="383" t="s">
        <v>642</v>
      </c>
      <c r="N4931" s="383" t="s">
        <v>620</v>
      </c>
      <c r="O4931" s="383" t="s">
        <v>230</v>
      </c>
    </row>
    <row r="4932" spans="1:15">
      <c r="A4932" s="385">
        <v>42107</v>
      </c>
      <c r="B4932" s="383" t="s">
        <v>11</v>
      </c>
      <c r="C4932" s="383" t="s">
        <v>12</v>
      </c>
      <c r="D4932" s="383" t="s">
        <v>13</v>
      </c>
      <c r="E4932" s="383" t="s">
        <v>678</v>
      </c>
      <c r="F4932" s="383" t="s">
        <v>10</v>
      </c>
      <c r="G4932" s="384">
        <v>247</v>
      </c>
      <c r="H4932" s="383" t="s">
        <v>730</v>
      </c>
      <c r="I4932" s="383" t="s">
        <v>731</v>
      </c>
      <c r="J4932" s="383" t="s">
        <v>617</v>
      </c>
      <c r="K4932" s="383" t="s">
        <v>618</v>
      </c>
      <c r="L4932" s="384">
        <v>29973</v>
      </c>
      <c r="M4932" s="383" t="s">
        <v>642</v>
      </c>
      <c r="N4932" s="383" t="s">
        <v>620</v>
      </c>
      <c r="O4932" s="383" t="s">
        <v>230</v>
      </c>
    </row>
    <row r="4933" spans="1:15">
      <c r="A4933" s="385">
        <v>42108</v>
      </c>
      <c r="B4933" s="383" t="s">
        <v>11</v>
      </c>
      <c r="C4933" s="383" t="s">
        <v>12</v>
      </c>
      <c r="D4933" s="383" t="s">
        <v>13</v>
      </c>
      <c r="E4933" s="383" t="s">
        <v>678</v>
      </c>
      <c r="F4933" s="383" t="s">
        <v>10</v>
      </c>
      <c r="G4933" s="384">
        <v>247</v>
      </c>
      <c r="H4933" s="383" t="s">
        <v>730</v>
      </c>
      <c r="I4933" s="383" t="s">
        <v>731</v>
      </c>
      <c r="J4933" s="383" t="s">
        <v>617</v>
      </c>
      <c r="K4933" s="383" t="s">
        <v>618</v>
      </c>
      <c r="L4933" s="384">
        <v>30380</v>
      </c>
      <c r="M4933" s="383" t="s">
        <v>642</v>
      </c>
      <c r="N4933" s="383" t="s">
        <v>620</v>
      </c>
      <c r="O4933" s="383" t="s">
        <v>230</v>
      </c>
    </row>
    <row r="4934" spans="1:15">
      <c r="A4934" s="385">
        <v>42109</v>
      </c>
      <c r="B4934" s="383" t="s">
        <v>11</v>
      </c>
      <c r="C4934" s="383" t="s">
        <v>12</v>
      </c>
      <c r="D4934" s="383" t="s">
        <v>13</v>
      </c>
      <c r="E4934" s="383" t="s">
        <v>678</v>
      </c>
      <c r="F4934" s="383" t="s">
        <v>10</v>
      </c>
      <c r="G4934" s="384">
        <v>247</v>
      </c>
      <c r="H4934" s="383" t="s">
        <v>730</v>
      </c>
      <c r="I4934" s="383" t="s">
        <v>731</v>
      </c>
      <c r="J4934" s="383" t="s">
        <v>617</v>
      </c>
      <c r="K4934" s="383" t="s">
        <v>618</v>
      </c>
      <c r="L4934" s="384">
        <v>30722</v>
      </c>
      <c r="M4934" s="383" t="s">
        <v>642</v>
      </c>
      <c r="N4934" s="383" t="s">
        <v>620</v>
      </c>
      <c r="O4934" s="383" t="s">
        <v>230</v>
      </c>
    </row>
    <row r="4935" spans="1:15">
      <c r="A4935" s="385">
        <v>42110</v>
      </c>
      <c r="B4935" s="383" t="s">
        <v>11</v>
      </c>
      <c r="C4935" s="383" t="s">
        <v>12</v>
      </c>
      <c r="D4935" s="383" t="s">
        <v>13</v>
      </c>
      <c r="E4935" s="383" t="s">
        <v>678</v>
      </c>
      <c r="F4935" s="383" t="s">
        <v>10</v>
      </c>
      <c r="G4935" s="384">
        <v>247</v>
      </c>
      <c r="H4935" s="383" t="s">
        <v>730</v>
      </c>
      <c r="I4935" s="383" t="s">
        <v>731</v>
      </c>
      <c r="J4935" s="383" t="s">
        <v>617</v>
      </c>
      <c r="K4935" s="383" t="s">
        <v>618</v>
      </c>
      <c r="L4935" s="384">
        <v>30780</v>
      </c>
      <c r="M4935" s="383" t="s">
        <v>642</v>
      </c>
      <c r="N4935" s="383" t="s">
        <v>620</v>
      </c>
      <c r="O4935" s="383" t="s">
        <v>230</v>
      </c>
    </row>
    <row r="4936" spans="1:15">
      <c r="A4936" s="385">
        <v>42111</v>
      </c>
      <c r="B4936" s="383" t="s">
        <v>739</v>
      </c>
      <c r="C4936" s="383" t="s">
        <v>8</v>
      </c>
      <c r="D4936" s="383" t="s">
        <v>36</v>
      </c>
      <c r="E4936" s="383" t="s">
        <v>740</v>
      </c>
      <c r="F4936" s="383" t="s">
        <v>10</v>
      </c>
      <c r="G4936" s="384">
        <v>6466</v>
      </c>
      <c r="H4936" s="383" t="s">
        <v>741</v>
      </c>
      <c r="I4936" s="383" t="s">
        <v>742</v>
      </c>
      <c r="J4936" s="383" t="s">
        <v>617</v>
      </c>
      <c r="K4936" s="383" t="s">
        <v>618</v>
      </c>
      <c r="L4936" s="384">
        <v>30780</v>
      </c>
      <c r="M4936" s="383" t="s">
        <v>642</v>
      </c>
      <c r="N4936" s="383" t="s">
        <v>620</v>
      </c>
      <c r="O4936" s="383" t="s">
        <v>230</v>
      </c>
    </row>
    <row r="4937" spans="1:15">
      <c r="A4937" s="385">
        <v>42112</v>
      </c>
      <c r="B4937" s="383" t="s">
        <v>739</v>
      </c>
      <c r="C4937" s="383" t="s">
        <v>8</v>
      </c>
      <c r="D4937" s="383" t="s">
        <v>36</v>
      </c>
      <c r="E4937" s="383" t="s">
        <v>740</v>
      </c>
      <c r="F4937" s="383" t="s">
        <v>10</v>
      </c>
      <c r="G4937" s="384">
        <v>6466</v>
      </c>
      <c r="H4937" s="383" t="s">
        <v>741</v>
      </c>
      <c r="I4937" s="383" t="s">
        <v>742</v>
      </c>
      <c r="J4937" s="383" t="s">
        <v>617</v>
      </c>
      <c r="K4937" s="383" t="s">
        <v>618</v>
      </c>
      <c r="L4937" s="384">
        <v>30780</v>
      </c>
      <c r="M4937" s="383" t="s">
        <v>642</v>
      </c>
      <c r="N4937" s="383" t="s">
        <v>620</v>
      </c>
      <c r="O4937" s="383" t="s">
        <v>230</v>
      </c>
    </row>
    <row r="4938" spans="1:15">
      <c r="A4938" s="385">
        <v>42113</v>
      </c>
      <c r="B4938" s="383" t="s">
        <v>739</v>
      </c>
      <c r="C4938" s="383" t="s">
        <v>8</v>
      </c>
      <c r="D4938" s="383" t="s">
        <v>36</v>
      </c>
      <c r="E4938" s="383" t="s">
        <v>740</v>
      </c>
      <c r="F4938" s="383" t="s">
        <v>10</v>
      </c>
      <c r="G4938" s="384">
        <v>5098</v>
      </c>
      <c r="H4938" s="383" t="s">
        <v>741</v>
      </c>
      <c r="I4938" s="383" t="s">
        <v>742</v>
      </c>
      <c r="J4938" s="383" t="s">
        <v>617</v>
      </c>
      <c r="K4938" s="383" t="s">
        <v>618</v>
      </c>
      <c r="L4938" s="384">
        <v>30780</v>
      </c>
      <c r="M4938" s="383" t="s">
        <v>643</v>
      </c>
      <c r="N4938" s="383" t="s">
        <v>620</v>
      </c>
      <c r="O4938" s="383" t="s">
        <v>230</v>
      </c>
    </row>
    <row r="4939" spans="1:15">
      <c r="A4939" s="385">
        <v>42114</v>
      </c>
      <c r="B4939" s="383" t="s">
        <v>21</v>
      </c>
      <c r="C4939" s="383" t="s">
        <v>12</v>
      </c>
      <c r="D4939" s="383" t="s">
        <v>22</v>
      </c>
      <c r="E4939" s="383" t="s">
        <v>658</v>
      </c>
      <c r="F4939" s="383" t="s">
        <v>10</v>
      </c>
      <c r="G4939" s="384">
        <v>1398</v>
      </c>
      <c r="H4939" s="383" t="s">
        <v>733</v>
      </c>
      <c r="I4939" s="383" t="s">
        <v>735</v>
      </c>
      <c r="J4939" s="383" t="s">
        <v>617</v>
      </c>
      <c r="K4939" s="383" t="s">
        <v>618</v>
      </c>
      <c r="L4939" s="384">
        <v>30780</v>
      </c>
      <c r="M4939" s="383" t="s">
        <v>643</v>
      </c>
      <c r="N4939" s="383" t="s">
        <v>620</v>
      </c>
      <c r="O4939" s="383" t="s">
        <v>230</v>
      </c>
    </row>
    <row r="4940" spans="1:15">
      <c r="A4940" s="385">
        <v>42115</v>
      </c>
      <c r="B4940" s="383" t="s">
        <v>21</v>
      </c>
      <c r="C4940" s="383" t="s">
        <v>12</v>
      </c>
      <c r="D4940" s="383" t="s">
        <v>22</v>
      </c>
      <c r="E4940" s="383" t="s">
        <v>658</v>
      </c>
      <c r="F4940" s="383" t="s">
        <v>10</v>
      </c>
      <c r="G4940" s="384">
        <v>1398</v>
      </c>
      <c r="H4940" s="383" t="s">
        <v>733</v>
      </c>
      <c r="I4940" s="383" t="s">
        <v>735</v>
      </c>
      <c r="J4940" s="383" t="s">
        <v>617</v>
      </c>
      <c r="K4940" s="383" t="s">
        <v>618</v>
      </c>
      <c r="L4940" s="384">
        <v>30780</v>
      </c>
      <c r="M4940" s="383" t="s">
        <v>643</v>
      </c>
      <c r="N4940" s="383" t="s">
        <v>620</v>
      </c>
      <c r="O4940" s="383" t="s">
        <v>230</v>
      </c>
    </row>
    <row r="4941" spans="1:15">
      <c r="A4941" s="385">
        <v>42116</v>
      </c>
      <c r="B4941" s="383" t="s">
        <v>21</v>
      </c>
      <c r="C4941" s="383" t="s">
        <v>12</v>
      </c>
      <c r="D4941" s="383" t="s">
        <v>22</v>
      </c>
      <c r="E4941" s="383" t="s">
        <v>658</v>
      </c>
      <c r="F4941" s="383" t="s">
        <v>10</v>
      </c>
      <c r="G4941" s="384">
        <v>2720</v>
      </c>
      <c r="H4941" s="383" t="s">
        <v>763</v>
      </c>
      <c r="I4941" s="383" t="s">
        <v>764</v>
      </c>
      <c r="J4941" s="383" t="s">
        <v>617</v>
      </c>
      <c r="K4941" s="383" t="s">
        <v>618</v>
      </c>
      <c r="L4941" s="384">
        <v>30780</v>
      </c>
      <c r="M4941" s="383" t="s">
        <v>643</v>
      </c>
      <c r="N4941" s="383" t="s">
        <v>620</v>
      </c>
      <c r="O4941" s="383" t="s">
        <v>230</v>
      </c>
    </row>
    <row r="4942" spans="1:15">
      <c r="A4942" s="385">
        <v>42117</v>
      </c>
      <c r="B4942" s="383" t="s">
        <v>11</v>
      </c>
      <c r="C4942" s="383" t="s">
        <v>12</v>
      </c>
      <c r="D4942" s="383" t="s">
        <v>13</v>
      </c>
      <c r="E4942" s="383" t="s">
        <v>678</v>
      </c>
      <c r="F4942" s="383" t="s">
        <v>10</v>
      </c>
      <c r="G4942" s="384">
        <v>60</v>
      </c>
      <c r="H4942" s="383" t="s">
        <v>763</v>
      </c>
      <c r="I4942" s="383" t="s">
        <v>771</v>
      </c>
      <c r="J4942" s="383" t="s">
        <v>617</v>
      </c>
      <c r="K4942" s="383" t="s">
        <v>618</v>
      </c>
      <c r="L4942" s="384">
        <v>30780</v>
      </c>
      <c r="M4942" s="383" t="s">
        <v>643</v>
      </c>
      <c r="N4942" s="383" t="s">
        <v>620</v>
      </c>
      <c r="O4942" s="383" t="s">
        <v>230</v>
      </c>
    </row>
    <row r="4943" spans="1:15">
      <c r="A4943" s="385">
        <v>42118</v>
      </c>
      <c r="B4943" s="383" t="s">
        <v>21</v>
      </c>
      <c r="C4943" s="383" t="s">
        <v>12</v>
      </c>
      <c r="D4943" s="383" t="s">
        <v>22</v>
      </c>
      <c r="E4943" s="383" t="s">
        <v>658</v>
      </c>
      <c r="F4943" s="383" t="s">
        <v>10</v>
      </c>
      <c r="G4943" s="384">
        <v>2720</v>
      </c>
      <c r="H4943" s="383" t="s">
        <v>763</v>
      </c>
      <c r="I4943" s="383" t="s">
        <v>764</v>
      </c>
      <c r="J4943" s="383" t="s">
        <v>617</v>
      </c>
      <c r="K4943" s="383" t="s">
        <v>618</v>
      </c>
      <c r="L4943" s="384">
        <v>30780</v>
      </c>
      <c r="M4943" s="383" t="s">
        <v>643</v>
      </c>
      <c r="N4943" s="383" t="s">
        <v>620</v>
      </c>
      <c r="O4943" s="383" t="s">
        <v>230</v>
      </c>
    </row>
    <row r="4944" spans="1:15">
      <c r="A4944" s="385">
        <v>42119</v>
      </c>
      <c r="B4944" s="383" t="s">
        <v>11</v>
      </c>
      <c r="C4944" s="383" t="s">
        <v>12</v>
      </c>
      <c r="D4944" s="383" t="s">
        <v>13</v>
      </c>
      <c r="E4944" s="383" t="s">
        <v>678</v>
      </c>
      <c r="F4944" s="383" t="s">
        <v>10</v>
      </c>
      <c r="G4944" s="384">
        <v>60</v>
      </c>
      <c r="H4944" s="383" t="s">
        <v>763</v>
      </c>
      <c r="I4944" s="383" t="s">
        <v>771</v>
      </c>
      <c r="J4944" s="383" t="s">
        <v>617</v>
      </c>
      <c r="K4944" s="383" t="s">
        <v>618</v>
      </c>
      <c r="L4944" s="384">
        <v>30780</v>
      </c>
      <c r="M4944" s="383" t="s">
        <v>643</v>
      </c>
      <c r="N4944" s="383" t="s">
        <v>620</v>
      </c>
      <c r="O4944" s="383" t="s">
        <v>230</v>
      </c>
    </row>
    <row r="4945" spans="1:15">
      <c r="A4945" s="385">
        <v>42120</v>
      </c>
      <c r="B4945" s="383" t="s">
        <v>21</v>
      </c>
      <c r="C4945" s="383" t="s">
        <v>12</v>
      </c>
      <c r="D4945" s="383" t="s">
        <v>22</v>
      </c>
      <c r="E4945" s="383" t="s">
        <v>658</v>
      </c>
      <c r="F4945" s="383" t="s">
        <v>10</v>
      </c>
      <c r="G4945" s="384">
        <v>3270</v>
      </c>
      <c r="H4945" s="383" t="s">
        <v>784</v>
      </c>
      <c r="I4945" s="383" t="s">
        <v>785</v>
      </c>
      <c r="J4945" s="383" t="s">
        <v>617</v>
      </c>
      <c r="K4945" s="383" t="s">
        <v>618</v>
      </c>
      <c r="L4945" s="384">
        <v>30780</v>
      </c>
      <c r="M4945" s="383" t="s">
        <v>643</v>
      </c>
      <c r="N4945" s="383" t="s">
        <v>620</v>
      </c>
      <c r="O4945" s="383" t="s">
        <v>230</v>
      </c>
    </row>
    <row r="4946" spans="1:15">
      <c r="A4946" s="385">
        <v>42121</v>
      </c>
      <c r="B4946" s="383" t="s">
        <v>21</v>
      </c>
      <c r="C4946" s="383" t="s">
        <v>12</v>
      </c>
      <c r="D4946" s="383" t="s">
        <v>22</v>
      </c>
      <c r="E4946" s="383" t="s">
        <v>658</v>
      </c>
      <c r="F4946" s="383" t="s">
        <v>10</v>
      </c>
      <c r="G4946" s="384">
        <v>2720</v>
      </c>
      <c r="H4946" s="383" t="s">
        <v>763</v>
      </c>
      <c r="I4946" s="383" t="s">
        <v>764</v>
      </c>
      <c r="J4946" s="383" t="s">
        <v>617</v>
      </c>
      <c r="K4946" s="383" t="s">
        <v>618</v>
      </c>
      <c r="L4946" s="384">
        <v>30780</v>
      </c>
      <c r="M4946" s="383" t="s">
        <v>643</v>
      </c>
      <c r="N4946" s="383" t="s">
        <v>620</v>
      </c>
      <c r="O4946" s="383" t="s">
        <v>230</v>
      </c>
    </row>
    <row r="4947" spans="1:15">
      <c r="A4947" s="385">
        <v>42122</v>
      </c>
      <c r="B4947" s="383" t="s">
        <v>11</v>
      </c>
      <c r="C4947" s="383" t="s">
        <v>12</v>
      </c>
      <c r="D4947" s="383" t="s">
        <v>13</v>
      </c>
      <c r="E4947" s="383" t="s">
        <v>678</v>
      </c>
      <c r="F4947" s="383" t="s">
        <v>10</v>
      </c>
      <c r="G4947" s="384">
        <v>60</v>
      </c>
      <c r="H4947" s="383" t="s">
        <v>763</v>
      </c>
      <c r="I4947" s="383" t="s">
        <v>771</v>
      </c>
      <c r="J4947" s="383" t="s">
        <v>617</v>
      </c>
      <c r="K4947" s="383" t="s">
        <v>618</v>
      </c>
      <c r="L4947" s="384">
        <v>30780</v>
      </c>
      <c r="M4947" s="383" t="s">
        <v>643</v>
      </c>
      <c r="N4947" s="383" t="s">
        <v>620</v>
      </c>
      <c r="O4947" s="383" t="s">
        <v>230</v>
      </c>
    </row>
    <row r="4948" spans="1:15">
      <c r="A4948" s="385">
        <v>42123</v>
      </c>
      <c r="B4948" s="383" t="s">
        <v>11</v>
      </c>
      <c r="C4948" s="383" t="s">
        <v>12</v>
      </c>
      <c r="D4948" s="383" t="s">
        <v>13</v>
      </c>
      <c r="E4948" s="383" t="s">
        <v>678</v>
      </c>
      <c r="F4948" s="383" t="s">
        <v>10</v>
      </c>
      <c r="G4948" s="384">
        <v>4265</v>
      </c>
      <c r="H4948" s="383" t="s">
        <v>763</v>
      </c>
      <c r="I4948" s="383" t="s">
        <v>769</v>
      </c>
      <c r="J4948" s="383" t="s">
        <v>617</v>
      </c>
      <c r="K4948" s="383" t="s">
        <v>618</v>
      </c>
      <c r="L4948" s="384">
        <v>30780</v>
      </c>
      <c r="M4948" s="383" t="s">
        <v>643</v>
      </c>
      <c r="N4948" s="383" t="s">
        <v>620</v>
      </c>
      <c r="O4948" s="383" t="s">
        <v>230</v>
      </c>
    </row>
    <row r="4949" spans="1:15">
      <c r="A4949" s="385">
        <v>42124</v>
      </c>
      <c r="B4949" s="383" t="s">
        <v>11</v>
      </c>
      <c r="C4949" s="383" t="s">
        <v>12</v>
      </c>
      <c r="D4949" s="383" t="s">
        <v>13</v>
      </c>
      <c r="E4949" s="383" t="s">
        <v>678</v>
      </c>
      <c r="F4949" s="383" t="s">
        <v>10</v>
      </c>
      <c r="G4949" s="384">
        <v>60</v>
      </c>
      <c r="H4949" s="383" t="s">
        <v>763</v>
      </c>
      <c r="I4949" s="383" t="s">
        <v>771</v>
      </c>
      <c r="J4949" s="383" t="s">
        <v>617</v>
      </c>
      <c r="K4949" s="383" t="s">
        <v>618</v>
      </c>
      <c r="L4949" s="384">
        <v>30780</v>
      </c>
      <c r="M4949" s="383" t="s">
        <v>643</v>
      </c>
      <c r="N4949" s="383" t="s">
        <v>620</v>
      </c>
      <c r="O4949" s="383" t="s">
        <v>230</v>
      </c>
    </row>
    <row r="4950" spans="1:15">
      <c r="A4950" s="385">
        <v>42125</v>
      </c>
      <c r="B4950" s="383" t="s">
        <v>11</v>
      </c>
      <c r="C4950" s="383" t="s">
        <v>12</v>
      </c>
      <c r="D4950" s="383" t="s">
        <v>13</v>
      </c>
      <c r="E4950" s="383" t="s">
        <v>678</v>
      </c>
      <c r="F4950" s="383" t="s">
        <v>10</v>
      </c>
      <c r="G4950" s="384">
        <v>4265</v>
      </c>
      <c r="H4950" s="383" t="s">
        <v>763</v>
      </c>
      <c r="I4950" s="383" t="s">
        <v>769</v>
      </c>
      <c r="J4950" s="383" t="s">
        <v>617</v>
      </c>
      <c r="K4950" s="383" t="s">
        <v>618</v>
      </c>
      <c r="L4950" s="384">
        <v>30780</v>
      </c>
      <c r="M4950" s="383" t="s">
        <v>643</v>
      </c>
      <c r="N4950" s="383" t="s">
        <v>620</v>
      </c>
      <c r="O4950" s="383" t="s">
        <v>230</v>
      </c>
    </row>
    <row r="4951" spans="1:15">
      <c r="A4951" s="385">
        <v>42126</v>
      </c>
      <c r="B4951" s="383" t="s">
        <v>11</v>
      </c>
      <c r="C4951" s="383" t="s">
        <v>12</v>
      </c>
      <c r="D4951" s="383" t="s">
        <v>13</v>
      </c>
      <c r="E4951" s="383" t="s">
        <v>678</v>
      </c>
      <c r="F4951" s="383" t="s">
        <v>10</v>
      </c>
      <c r="G4951" s="384">
        <v>4265</v>
      </c>
      <c r="H4951" s="383" t="s">
        <v>763</v>
      </c>
      <c r="I4951" s="383" t="s">
        <v>769</v>
      </c>
      <c r="J4951" s="383" t="s">
        <v>617</v>
      </c>
      <c r="K4951" s="383" t="s">
        <v>618</v>
      </c>
      <c r="L4951" s="384">
        <v>30780</v>
      </c>
      <c r="M4951" s="383" t="s">
        <v>643</v>
      </c>
      <c r="N4951" s="383" t="s">
        <v>620</v>
      </c>
      <c r="O4951" s="383" t="s">
        <v>230</v>
      </c>
    </row>
    <row r="4952" spans="1:15">
      <c r="A4952" s="385">
        <v>42127</v>
      </c>
      <c r="B4952" s="383" t="s">
        <v>11</v>
      </c>
      <c r="C4952" s="383" t="s">
        <v>12</v>
      </c>
      <c r="D4952" s="383" t="s">
        <v>13</v>
      </c>
      <c r="E4952" s="383" t="s">
        <v>678</v>
      </c>
      <c r="F4952" s="383" t="s">
        <v>10</v>
      </c>
      <c r="G4952" s="384">
        <v>60</v>
      </c>
      <c r="H4952" s="383" t="s">
        <v>763</v>
      </c>
      <c r="I4952" s="383" t="s">
        <v>771</v>
      </c>
      <c r="J4952" s="383" t="s">
        <v>617</v>
      </c>
      <c r="K4952" s="383" t="s">
        <v>618</v>
      </c>
      <c r="L4952" s="384">
        <v>30780</v>
      </c>
      <c r="M4952" s="383" t="s">
        <v>643</v>
      </c>
      <c r="N4952" s="383" t="s">
        <v>620</v>
      </c>
      <c r="O4952" s="383" t="s">
        <v>230</v>
      </c>
    </row>
    <row r="4953" spans="1:15">
      <c r="A4953" s="385">
        <v>42128</v>
      </c>
      <c r="B4953" s="383" t="s">
        <v>11</v>
      </c>
      <c r="C4953" s="383" t="s">
        <v>12</v>
      </c>
      <c r="D4953" s="383" t="s">
        <v>13</v>
      </c>
      <c r="E4953" s="383" t="s">
        <v>678</v>
      </c>
      <c r="F4953" s="383" t="s">
        <v>10</v>
      </c>
      <c r="G4953" s="384">
        <v>60</v>
      </c>
      <c r="H4953" s="383" t="s">
        <v>763</v>
      </c>
      <c r="I4953" s="383" t="s">
        <v>771</v>
      </c>
      <c r="J4953" s="383" t="s">
        <v>617</v>
      </c>
      <c r="K4953" s="383" t="s">
        <v>618</v>
      </c>
      <c r="L4953" s="384">
        <v>30780</v>
      </c>
      <c r="M4953" s="383" t="s">
        <v>643</v>
      </c>
      <c r="N4953" s="383" t="s">
        <v>620</v>
      </c>
      <c r="O4953" s="383" t="s">
        <v>230</v>
      </c>
    </row>
    <row r="4954" spans="1:15">
      <c r="A4954" s="385">
        <v>42129</v>
      </c>
      <c r="B4954" s="383" t="s">
        <v>21</v>
      </c>
      <c r="C4954" s="383" t="s">
        <v>12</v>
      </c>
      <c r="D4954" s="383" t="s">
        <v>22</v>
      </c>
      <c r="E4954" s="383" t="s">
        <v>658</v>
      </c>
      <c r="F4954" s="383" t="s">
        <v>10</v>
      </c>
      <c r="G4954" s="384">
        <v>2628</v>
      </c>
      <c r="H4954" s="383" t="s">
        <v>733</v>
      </c>
      <c r="I4954" s="383" t="s">
        <v>735</v>
      </c>
      <c r="J4954" s="383" t="s">
        <v>617</v>
      </c>
      <c r="K4954" s="383" t="s">
        <v>618</v>
      </c>
      <c r="L4954" s="384">
        <v>30780</v>
      </c>
      <c r="M4954" s="383" t="s">
        <v>643</v>
      </c>
      <c r="N4954" s="383" t="s">
        <v>620</v>
      </c>
      <c r="O4954" s="383" t="s">
        <v>230</v>
      </c>
    </row>
    <row r="4955" spans="1:15">
      <c r="A4955" s="385">
        <v>42130</v>
      </c>
      <c r="B4955" s="383" t="s">
        <v>21</v>
      </c>
      <c r="C4955" s="383" t="s">
        <v>12</v>
      </c>
      <c r="D4955" s="383" t="s">
        <v>22</v>
      </c>
      <c r="E4955" s="383" t="s">
        <v>658</v>
      </c>
      <c r="F4955" s="383" t="s">
        <v>10</v>
      </c>
      <c r="G4955" s="384">
        <v>2628</v>
      </c>
      <c r="H4955" s="383" t="s">
        <v>733</v>
      </c>
      <c r="I4955" s="383" t="s">
        <v>735</v>
      </c>
      <c r="J4955" s="383" t="s">
        <v>617</v>
      </c>
      <c r="K4955" s="383" t="s">
        <v>618</v>
      </c>
      <c r="L4955" s="384">
        <v>30780</v>
      </c>
      <c r="M4955" s="383" t="s">
        <v>643</v>
      </c>
      <c r="N4955" s="383" t="s">
        <v>620</v>
      </c>
      <c r="O4955" s="383" t="s">
        <v>230</v>
      </c>
    </row>
    <row r="4956" spans="1:15">
      <c r="A4956" s="385">
        <v>42131</v>
      </c>
      <c r="B4956" s="383" t="s">
        <v>21</v>
      </c>
      <c r="C4956" s="383" t="s">
        <v>12</v>
      </c>
      <c r="D4956" s="383" t="s">
        <v>22</v>
      </c>
      <c r="E4956" s="383" t="s">
        <v>658</v>
      </c>
      <c r="F4956" s="383" t="s">
        <v>10</v>
      </c>
      <c r="G4956" s="384">
        <v>2628</v>
      </c>
      <c r="H4956" s="383" t="s">
        <v>733</v>
      </c>
      <c r="I4956" s="383" t="s">
        <v>735</v>
      </c>
      <c r="J4956" s="383" t="s">
        <v>617</v>
      </c>
      <c r="K4956" s="383" t="s">
        <v>618</v>
      </c>
      <c r="L4956" s="384">
        <v>30780</v>
      </c>
      <c r="M4956" s="383" t="s">
        <v>643</v>
      </c>
      <c r="N4956" s="383" t="s">
        <v>620</v>
      </c>
      <c r="O4956" s="383" t="s">
        <v>230</v>
      </c>
    </row>
    <row r="4957" spans="1:15">
      <c r="A4957" s="385">
        <v>42132</v>
      </c>
      <c r="B4957" s="383" t="s">
        <v>21</v>
      </c>
      <c r="C4957" s="383" t="s">
        <v>12</v>
      </c>
      <c r="D4957" s="383" t="s">
        <v>22</v>
      </c>
      <c r="E4957" s="383" t="s">
        <v>658</v>
      </c>
      <c r="F4957" s="383" t="s">
        <v>10</v>
      </c>
      <c r="G4957" s="384">
        <v>2628</v>
      </c>
      <c r="H4957" s="383" t="s">
        <v>733</v>
      </c>
      <c r="I4957" s="383" t="s">
        <v>735</v>
      </c>
      <c r="J4957" s="383" t="s">
        <v>617</v>
      </c>
      <c r="K4957" s="383" t="s">
        <v>618</v>
      </c>
      <c r="L4957" s="384">
        <v>30780</v>
      </c>
      <c r="M4957" s="383" t="s">
        <v>643</v>
      </c>
      <c r="N4957" s="383" t="s">
        <v>620</v>
      </c>
      <c r="O4957" s="383" t="s">
        <v>230</v>
      </c>
    </row>
    <row r="4958" spans="1:15">
      <c r="A4958" s="385">
        <v>42133</v>
      </c>
      <c r="B4958" s="383" t="s">
        <v>11</v>
      </c>
      <c r="C4958" s="383" t="s">
        <v>12</v>
      </c>
      <c r="D4958" s="383" t="s">
        <v>13</v>
      </c>
      <c r="E4958" s="383" t="s">
        <v>678</v>
      </c>
      <c r="F4958" s="383" t="s">
        <v>10</v>
      </c>
      <c r="G4958" s="384">
        <v>8975</v>
      </c>
      <c r="H4958" s="383" t="s">
        <v>803</v>
      </c>
      <c r="I4958" s="383" t="s">
        <v>804</v>
      </c>
      <c r="J4958" s="383" t="s">
        <v>617</v>
      </c>
      <c r="K4958" s="383" t="s">
        <v>618</v>
      </c>
      <c r="L4958" s="384">
        <v>30780</v>
      </c>
      <c r="M4958" s="383" t="s">
        <v>643</v>
      </c>
      <c r="N4958" s="383" t="s">
        <v>620</v>
      </c>
      <c r="O4958" s="383" t="s">
        <v>230</v>
      </c>
    </row>
    <row r="4959" spans="1:15">
      <c r="A4959" s="385">
        <v>42134</v>
      </c>
      <c r="B4959" s="383" t="s">
        <v>11</v>
      </c>
      <c r="C4959" s="383" t="s">
        <v>12</v>
      </c>
      <c r="D4959" s="383" t="s">
        <v>13</v>
      </c>
      <c r="E4959" s="383" t="s">
        <v>678</v>
      </c>
      <c r="F4959" s="383" t="s">
        <v>10</v>
      </c>
      <c r="G4959" s="384">
        <v>450</v>
      </c>
      <c r="H4959" s="383" t="s">
        <v>779</v>
      </c>
      <c r="I4959" s="383" t="s">
        <v>780</v>
      </c>
      <c r="J4959" s="383" t="s">
        <v>617</v>
      </c>
      <c r="K4959" s="383" t="s">
        <v>618</v>
      </c>
      <c r="L4959" s="384">
        <v>30780</v>
      </c>
      <c r="M4959" s="383" t="s">
        <v>643</v>
      </c>
      <c r="N4959" s="383" t="s">
        <v>620</v>
      </c>
      <c r="O4959" s="383" t="s">
        <v>230</v>
      </c>
    </row>
    <row r="4960" spans="1:15">
      <c r="A4960" s="385">
        <v>42135</v>
      </c>
      <c r="B4960" s="383" t="s">
        <v>11</v>
      </c>
      <c r="C4960" s="383" t="s">
        <v>12</v>
      </c>
      <c r="D4960" s="383" t="s">
        <v>13</v>
      </c>
      <c r="E4960" s="383" t="s">
        <v>678</v>
      </c>
      <c r="F4960" s="383" t="s">
        <v>10</v>
      </c>
      <c r="G4960" s="384">
        <v>450</v>
      </c>
      <c r="H4960" s="383" t="s">
        <v>779</v>
      </c>
      <c r="I4960" s="383" t="s">
        <v>780</v>
      </c>
      <c r="J4960" s="383" t="s">
        <v>617</v>
      </c>
      <c r="K4960" s="383" t="s">
        <v>618</v>
      </c>
      <c r="L4960" s="384">
        <v>30780</v>
      </c>
      <c r="M4960" s="383" t="s">
        <v>643</v>
      </c>
      <c r="N4960" s="383" t="s">
        <v>620</v>
      </c>
      <c r="O4960" s="383" t="s">
        <v>230</v>
      </c>
    </row>
    <row r="4961" spans="1:15">
      <c r="A4961" s="385">
        <v>42136</v>
      </c>
      <c r="B4961" s="383" t="s">
        <v>21</v>
      </c>
      <c r="C4961" s="383" t="s">
        <v>12</v>
      </c>
      <c r="D4961" s="383" t="s">
        <v>22</v>
      </c>
      <c r="E4961" s="383" t="s">
        <v>658</v>
      </c>
      <c r="F4961" s="383" t="s">
        <v>10</v>
      </c>
      <c r="G4961" s="384">
        <v>2720</v>
      </c>
      <c r="H4961" s="383" t="s">
        <v>763</v>
      </c>
      <c r="I4961" s="383" t="s">
        <v>764</v>
      </c>
      <c r="J4961" s="383" t="s">
        <v>617</v>
      </c>
      <c r="K4961" s="383" t="s">
        <v>618</v>
      </c>
      <c r="L4961" s="384">
        <v>30780</v>
      </c>
      <c r="M4961" s="383" t="s">
        <v>643</v>
      </c>
      <c r="N4961" s="383" t="s">
        <v>620</v>
      </c>
      <c r="O4961" s="383" t="s">
        <v>230</v>
      </c>
    </row>
    <row r="4962" spans="1:15">
      <c r="A4962" s="385">
        <v>42137</v>
      </c>
      <c r="B4962" s="383" t="s">
        <v>21</v>
      </c>
      <c r="C4962" s="383" t="s">
        <v>12</v>
      </c>
      <c r="D4962" s="383" t="s">
        <v>22</v>
      </c>
      <c r="E4962" s="383" t="s">
        <v>658</v>
      </c>
      <c r="F4962" s="383" t="s">
        <v>10</v>
      </c>
      <c r="G4962" s="384">
        <v>3008</v>
      </c>
      <c r="H4962" s="383" t="s">
        <v>784</v>
      </c>
      <c r="I4962" s="383" t="s">
        <v>785</v>
      </c>
      <c r="J4962" s="383" t="s">
        <v>617</v>
      </c>
      <c r="K4962" s="383" t="s">
        <v>618</v>
      </c>
      <c r="L4962" s="384">
        <v>30780</v>
      </c>
      <c r="M4962" s="383" t="s">
        <v>644</v>
      </c>
      <c r="N4962" s="383" t="s">
        <v>620</v>
      </c>
      <c r="O4962" s="383" t="s">
        <v>230</v>
      </c>
    </row>
    <row r="4963" spans="1:15">
      <c r="A4963" s="385">
        <v>42138</v>
      </c>
      <c r="B4963" s="383" t="s">
        <v>21</v>
      </c>
      <c r="C4963" s="383" t="s">
        <v>12</v>
      </c>
      <c r="D4963" s="383" t="s">
        <v>22</v>
      </c>
      <c r="E4963" s="383" t="s">
        <v>658</v>
      </c>
      <c r="F4963" s="383" t="s">
        <v>10</v>
      </c>
      <c r="G4963" s="384">
        <v>3008</v>
      </c>
      <c r="H4963" s="383" t="s">
        <v>784</v>
      </c>
      <c r="I4963" s="383" t="s">
        <v>785</v>
      </c>
      <c r="J4963" s="383" t="s">
        <v>617</v>
      </c>
      <c r="K4963" s="383" t="s">
        <v>618</v>
      </c>
      <c r="L4963" s="384">
        <v>30780</v>
      </c>
      <c r="M4963" s="383" t="s">
        <v>644</v>
      </c>
      <c r="N4963" s="383" t="s">
        <v>620</v>
      </c>
      <c r="O4963" s="383" t="s">
        <v>230</v>
      </c>
    </row>
    <row r="4964" spans="1:15">
      <c r="A4964" s="385">
        <v>42139</v>
      </c>
      <c r="B4964" s="383" t="s">
        <v>21</v>
      </c>
      <c r="C4964" s="383" t="s">
        <v>12</v>
      </c>
      <c r="D4964" s="383" t="s">
        <v>22</v>
      </c>
      <c r="E4964" s="383" t="s">
        <v>658</v>
      </c>
      <c r="F4964" s="383" t="s">
        <v>10</v>
      </c>
      <c r="G4964" s="384">
        <v>3008</v>
      </c>
      <c r="H4964" s="383" t="s">
        <v>784</v>
      </c>
      <c r="I4964" s="383" t="s">
        <v>785</v>
      </c>
      <c r="J4964" s="383" t="s">
        <v>617</v>
      </c>
      <c r="K4964" s="383" t="s">
        <v>618</v>
      </c>
      <c r="L4964" s="384">
        <v>30780</v>
      </c>
      <c r="M4964" s="383" t="s">
        <v>644</v>
      </c>
      <c r="N4964" s="383" t="s">
        <v>620</v>
      </c>
      <c r="O4964" s="383" t="s">
        <v>230</v>
      </c>
    </row>
    <row r="4965" spans="1:15">
      <c r="A4965" s="385">
        <v>42140</v>
      </c>
      <c r="B4965" s="383" t="s">
        <v>21</v>
      </c>
      <c r="C4965" s="383" t="s">
        <v>12</v>
      </c>
      <c r="D4965" s="383" t="s">
        <v>22</v>
      </c>
      <c r="E4965" s="383" t="s">
        <v>658</v>
      </c>
      <c r="F4965" s="383" t="s">
        <v>10</v>
      </c>
      <c r="G4965" s="384">
        <v>3022</v>
      </c>
      <c r="H4965" s="383" t="s">
        <v>784</v>
      </c>
      <c r="I4965" s="383" t="s">
        <v>789</v>
      </c>
      <c r="J4965" s="383" t="s">
        <v>617</v>
      </c>
      <c r="K4965" s="383" t="s">
        <v>618</v>
      </c>
      <c r="L4965" s="384">
        <v>30780</v>
      </c>
      <c r="M4965" s="383" t="s">
        <v>644</v>
      </c>
      <c r="N4965" s="383" t="s">
        <v>620</v>
      </c>
      <c r="O4965" s="383" t="s">
        <v>230</v>
      </c>
    </row>
    <row r="4966" spans="1:15">
      <c r="A4966" s="385">
        <v>42141</v>
      </c>
      <c r="B4966" s="383" t="s">
        <v>21</v>
      </c>
      <c r="C4966" s="383" t="s">
        <v>12</v>
      </c>
      <c r="D4966" s="383" t="s">
        <v>22</v>
      </c>
      <c r="E4966" s="383" t="s">
        <v>658</v>
      </c>
      <c r="F4966" s="383" t="s">
        <v>10</v>
      </c>
      <c r="G4966" s="384">
        <v>3022</v>
      </c>
      <c r="H4966" s="383" t="s">
        <v>784</v>
      </c>
      <c r="I4966" s="383" t="s">
        <v>789</v>
      </c>
      <c r="J4966" s="383" t="s">
        <v>617</v>
      </c>
      <c r="K4966" s="383" t="s">
        <v>618</v>
      </c>
      <c r="L4966" s="384">
        <v>30780</v>
      </c>
      <c r="M4966" s="383" t="s">
        <v>644</v>
      </c>
      <c r="N4966" s="383" t="s">
        <v>620</v>
      </c>
      <c r="O4966" s="383" t="s">
        <v>230</v>
      </c>
    </row>
    <row r="4967" spans="1:15">
      <c r="A4967" s="385">
        <v>42142</v>
      </c>
      <c r="B4967" s="383" t="s">
        <v>11</v>
      </c>
      <c r="C4967" s="383" t="s">
        <v>12</v>
      </c>
      <c r="D4967" s="383" t="s">
        <v>13</v>
      </c>
      <c r="E4967" s="383" t="s">
        <v>678</v>
      </c>
      <c r="F4967" s="383" t="s">
        <v>10</v>
      </c>
      <c r="G4967" s="384">
        <v>60</v>
      </c>
      <c r="H4967" s="383" t="s">
        <v>763</v>
      </c>
      <c r="I4967" s="383" t="s">
        <v>771</v>
      </c>
      <c r="J4967" s="383" t="s">
        <v>617</v>
      </c>
      <c r="K4967" s="383" t="s">
        <v>618</v>
      </c>
      <c r="L4967" s="384">
        <v>30780</v>
      </c>
      <c r="M4967" s="383" t="s">
        <v>644</v>
      </c>
      <c r="N4967" s="383" t="s">
        <v>620</v>
      </c>
      <c r="O4967" s="383" t="s">
        <v>230</v>
      </c>
    </row>
    <row r="4968" spans="1:15">
      <c r="A4968" s="385">
        <v>42143</v>
      </c>
      <c r="B4968" s="383" t="s">
        <v>21</v>
      </c>
      <c r="C4968" s="383" t="s">
        <v>12</v>
      </c>
      <c r="D4968" s="383" t="s">
        <v>22</v>
      </c>
      <c r="E4968" s="383" t="s">
        <v>658</v>
      </c>
      <c r="F4968" s="383" t="s">
        <v>10</v>
      </c>
      <c r="G4968" s="384">
        <v>2720</v>
      </c>
      <c r="H4968" s="383" t="s">
        <v>763</v>
      </c>
      <c r="I4968" s="383" t="s">
        <v>764</v>
      </c>
      <c r="J4968" s="383" t="s">
        <v>617</v>
      </c>
      <c r="K4968" s="383" t="s">
        <v>618</v>
      </c>
      <c r="L4968" s="384">
        <v>30780</v>
      </c>
      <c r="M4968" s="383" t="s">
        <v>644</v>
      </c>
      <c r="N4968" s="383" t="s">
        <v>620</v>
      </c>
      <c r="O4968" s="383" t="s">
        <v>230</v>
      </c>
    </row>
    <row r="4969" spans="1:15">
      <c r="A4969" s="385">
        <v>42144</v>
      </c>
      <c r="B4969" s="383" t="s">
        <v>21</v>
      </c>
      <c r="C4969" s="383" t="s">
        <v>12</v>
      </c>
      <c r="D4969" s="383" t="s">
        <v>22</v>
      </c>
      <c r="E4969" s="383" t="s">
        <v>658</v>
      </c>
      <c r="F4969" s="383" t="s">
        <v>10</v>
      </c>
      <c r="G4969" s="384">
        <v>2720</v>
      </c>
      <c r="H4969" s="383" t="s">
        <v>763</v>
      </c>
      <c r="I4969" s="383" t="s">
        <v>764</v>
      </c>
      <c r="J4969" s="383" t="s">
        <v>617</v>
      </c>
      <c r="K4969" s="383" t="s">
        <v>618</v>
      </c>
      <c r="L4969" s="384">
        <v>30780</v>
      </c>
      <c r="M4969" s="383" t="s">
        <v>644</v>
      </c>
      <c r="N4969" s="383" t="s">
        <v>620</v>
      </c>
      <c r="O4969" s="383" t="s">
        <v>230</v>
      </c>
    </row>
    <row r="4970" spans="1:15">
      <c r="A4970" s="385">
        <v>42145</v>
      </c>
      <c r="B4970" s="383" t="s">
        <v>21</v>
      </c>
      <c r="C4970" s="383" t="s">
        <v>12</v>
      </c>
      <c r="D4970" s="383" t="s">
        <v>22</v>
      </c>
      <c r="E4970" s="383" t="s">
        <v>658</v>
      </c>
      <c r="F4970" s="383" t="s">
        <v>10</v>
      </c>
      <c r="G4970" s="384">
        <v>2720</v>
      </c>
      <c r="H4970" s="383" t="s">
        <v>763</v>
      </c>
      <c r="I4970" s="383" t="s">
        <v>764</v>
      </c>
      <c r="J4970" s="383" t="s">
        <v>617</v>
      </c>
      <c r="K4970" s="383" t="s">
        <v>618</v>
      </c>
      <c r="L4970" s="384">
        <v>30780</v>
      </c>
      <c r="M4970" s="383" t="s">
        <v>644</v>
      </c>
      <c r="N4970" s="383" t="s">
        <v>620</v>
      </c>
      <c r="O4970" s="383" t="s">
        <v>230</v>
      </c>
    </row>
    <row r="4971" spans="1:15">
      <c r="A4971" s="385">
        <v>42146</v>
      </c>
      <c r="B4971" s="383" t="s">
        <v>11</v>
      </c>
      <c r="C4971" s="383" t="s">
        <v>12</v>
      </c>
      <c r="D4971" s="383" t="s">
        <v>13</v>
      </c>
      <c r="E4971" s="383" t="s">
        <v>678</v>
      </c>
      <c r="F4971" s="383" t="s">
        <v>10</v>
      </c>
      <c r="G4971" s="384">
        <v>4265</v>
      </c>
      <c r="H4971" s="383" t="s">
        <v>763</v>
      </c>
      <c r="I4971" s="383" t="s">
        <v>769</v>
      </c>
      <c r="J4971" s="383" t="s">
        <v>617</v>
      </c>
      <c r="K4971" s="383" t="s">
        <v>618</v>
      </c>
      <c r="L4971" s="384">
        <v>30780</v>
      </c>
      <c r="M4971" s="383" t="s">
        <v>644</v>
      </c>
      <c r="N4971" s="383" t="s">
        <v>620</v>
      </c>
      <c r="O4971" s="383" t="s">
        <v>230</v>
      </c>
    </row>
    <row r="4972" spans="1:15">
      <c r="A4972" s="385">
        <v>42147</v>
      </c>
      <c r="B4972" s="383" t="s">
        <v>21</v>
      </c>
      <c r="C4972" s="383" t="s">
        <v>12</v>
      </c>
      <c r="D4972" s="383" t="s">
        <v>22</v>
      </c>
      <c r="E4972" s="383" t="s">
        <v>658</v>
      </c>
      <c r="F4972" s="383" t="s">
        <v>10</v>
      </c>
      <c r="G4972" s="384">
        <v>3022</v>
      </c>
      <c r="H4972" s="383" t="s">
        <v>784</v>
      </c>
      <c r="I4972" s="383" t="s">
        <v>789</v>
      </c>
      <c r="J4972" s="383" t="s">
        <v>617</v>
      </c>
      <c r="K4972" s="383" t="s">
        <v>618</v>
      </c>
      <c r="L4972" s="384">
        <v>30780</v>
      </c>
      <c r="M4972" s="383" t="s">
        <v>645</v>
      </c>
      <c r="N4972" s="383" t="s">
        <v>620</v>
      </c>
      <c r="O4972" s="383" t="s">
        <v>230</v>
      </c>
    </row>
    <row r="4973" spans="1:15">
      <c r="A4973" s="385">
        <v>42148</v>
      </c>
      <c r="B4973" s="383" t="s">
        <v>11</v>
      </c>
      <c r="C4973" s="383" t="s">
        <v>12</v>
      </c>
      <c r="D4973" s="383" t="s">
        <v>13</v>
      </c>
      <c r="E4973" s="383" t="s">
        <v>678</v>
      </c>
      <c r="F4973" s="383" t="s">
        <v>10</v>
      </c>
      <c r="G4973" s="384">
        <v>8975</v>
      </c>
      <c r="H4973" s="383" t="s">
        <v>803</v>
      </c>
      <c r="I4973" s="383" t="s">
        <v>804</v>
      </c>
      <c r="J4973" s="383" t="s">
        <v>617</v>
      </c>
      <c r="K4973" s="383" t="s">
        <v>618</v>
      </c>
      <c r="L4973" s="384">
        <v>30780</v>
      </c>
      <c r="M4973" s="383" t="s">
        <v>645</v>
      </c>
      <c r="N4973" s="383" t="s">
        <v>620</v>
      </c>
      <c r="O4973" s="383" t="s">
        <v>230</v>
      </c>
    </row>
    <row r="4974" spans="1:15">
      <c r="A4974" s="385">
        <v>42149</v>
      </c>
      <c r="B4974" s="383" t="s">
        <v>21</v>
      </c>
      <c r="C4974" s="383" t="s">
        <v>12</v>
      </c>
      <c r="D4974" s="383" t="s">
        <v>22</v>
      </c>
      <c r="E4974" s="383" t="s">
        <v>658</v>
      </c>
      <c r="F4974" s="383" t="s">
        <v>10</v>
      </c>
      <c r="G4974" s="384">
        <v>3022</v>
      </c>
      <c r="H4974" s="383" t="s">
        <v>784</v>
      </c>
      <c r="I4974" s="383" t="s">
        <v>789</v>
      </c>
      <c r="J4974" s="383" t="s">
        <v>617</v>
      </c>
      <c r="K4974" s="383" t="s">
        <v>618</v>
      </c>
      <c r="L4974" s="384">
        <v>30780</v>
      </c>
      <c r="M4974" s="383" t="s">
        <v>645</v>
      </c>
      <c r="N4974" s="383" t="s">
        <v>620</v>
      </c>
      <c r="O4974" s="383" t="s">
        <v>230</v>
      </c>
    </row>
    <row r="4975" spans="1:15">
      <c r="A4975" s="385">
        <v>42150</v>
      </c>
      <c r="B4975" s="383" t="s">
        <v>11</v>
      </c>
      <c r="C4975" s="383" t="s">
        <v>12</v>
      </c>
      <c r="D4975" s="383" t="s">
        <v>13</v>
      </c>
      <c r="E4975" s="383" t="s">
        <v>678</v>
      </c>
      <c r="F4975" s="383" t="s">
        <v>10</v>
      </c>
      <c r="G4975" s="384">
        <v>450</v>
      </c>
      <c r="H4975" s="383" t="s">
        <v>779</v>
      </c>
      <c r="I4975" s="383" t="s">
        <v>780</v>
      </c>
      <c r="J4975" s="383" t="s">
        <v>617</v>
      </c>
      <c r="K4975" s="383" t="s">
        <v>618</v>
      </c>
      <c r="L4975" s="384">
        <v>30780</v>
      </c>
      <c r="M4975" s="383" t="s">
        <v>645</v>
      </c>
      <c r="N4975" s="383" t="s">
        <v>620</v>
      </c>
      <c r="O4975" s="383" t="s">
        <v>230</v>
      </c>
    </row>
    <row r="4976" spans="1:15">
      <c r="A4976" s="385">
        <v>41997</v>
      </c>
      <c r="B4976" s="383" t="s">
        <v>794</v>
      </c>
      <c r="C4976" s="383" t="s">
        <v>8</v>
      </c>
      <c r="D4976" s="383" t="s">
        <v>34</v>
      </c>
      <c r="E4976" s="383" t="s">
        <v>795</v>
      </c>
      <c r="F4976" s="383" t="s">
        <v>10</v>
      </c>
      <c r="G4976" s="384">
        <v>1364</v>
      </c>
      <c r="H4976" s="383" t="s">
        <v>796</v>
      </c>
      <c r="I4976" s="383" t="s">
        <v>797</v>
      </c>
      <c r="J4976" s="383" t="s">
        <v>617</v>
      </c>
      <c r="K4976" s="383" t="s">
        <v>618</v>
      </c>
      <c r="L4976" s="384">
        <v>0</v>
      </c>
      <c r="M4976" s="383" t="s">
        <v>619</v>
      </c>
      <c r="N4976" s="383" t="s">
        <v>620</v>
      </c>
      <c r="O4976" s="383" t="s">
        <v>230</v>
      </c>
    </row>
    <row r="4977" spans="1:15">
      <c r="A4977" s="385">
        <v>41998</v>
      </c>
      <c r="B4977" s="383" t="s">
        <v>806</v>
      </c>
      <c r="C4977" s="383" t="s">
        <v>8</v>
      </c>
      <c r="D4977" s="383" t="s">
        <v>51</v>
      </c>
      <c r="E4977" s="383" t="s">
        <v>807</v>
      </c>
      <c r="F4977" s="383" t="s">
        <v>10</v>
      </c>
      <c r="G4977" s="384">
        <v>4325</v>
      </c>
      <c r="H4977" s="383" t="s">
        <v>796</v>
      </c>
      <c r="I4977" s="383" t="s">
        <v>808</v>
      </c>
      <c r="J4977" s="383" t="s">
        <v>617</v>
      </c>
      <c r="K4977" s="383" t="s">
        <v>618</v>
      </c>
      <c r="L4977" s="384">
        <v>0</v>
      </c>
      <c r="M4977" s="383" t="s">
        <v>619</v>
      </c>
      <c r="N4977" s="383" t="s">
        <v>620</v>
      </c>
      <c r="O4977" s="383" t="s">
        <v>230</v>
      </c>
    </row>
    <row r="4978" spans="1:15">
      <c r="A4978" s="385">
        <v>41999</v>
      </c>
      <c r="B4978" s="383" t="s">
        <v>11</v>
      </c>
      <c r="C4978" s="383" t="s">
        <v>12</v>
      </c>
      <c r="D4978" s="383" t="s">
        <v>13</v>
      </c>
      <c r="E4978" s="383" t="s">
        <v>678</v>
      </c>
      <c r="F4978" s="383" t="s">
        <v>10</v>
      </c>
      <c r="G4978" s="384">
        <v>2467</v>
      </c>
      <c r="H4978" s="383" t="s">
        <v>787</v>
      </c>
      <c r="I4978" s="383" t="s">
        <v>788</v>
      </c>
      <c r="J4978" s="383" t="s">
        <v>617</v>
      </c>
      <c r="K4978" s="383" t="s">
        <v>618</v>
      </c>
      <c r="L4978" s="384">
        <v>0</v>
      </c>
      <c r="M4978" s="383" t="s">
        <v>619</v>
      </c>
      <c r="N4978" s="383" t="s">
        <v>620</v>
      </c>
      <c r="O4978" s="383" t="s">
        <v>230</v>
      </c>
    </row>
    <row r="4979" spans="1:15">
      <c r="A4979" s="385">
        <v>42000</v>
      </c>
      <c r="B4979" s="383" t="s">
        <v>11</v>
      </c>
      <c r="C4979" s="383" t="s">
        <v>12</v>
      </c>
      <c r="D4979" s="383" t="s">
        <v>13</v>
      </c>
      <c r="E4979" s="383" t="s">
        <v>678</v>
      </c>
      <c r="F4979" s="383" t="s">
        <v>10</v>
      </c>
      <c r="G4979" s="384">
        <v>2467</v>
      </c>
      <c r="H4979" s="383" t="s">
        <v>787</v>
      </c>
      <c r="I4979" s="383" t="s">
        <v>788</v>
      </c>
      <c r="J4979" s="383" t="s">
        <v>617</v>
      </c>
      <c r="K4979" s="383" t="s">
        <v>618</v>
      </c>
      <c r="L4979" s="384">
        <v>0</v>
      </c>
      <c r="M4979" s="383" t="s">
        <v>619</v>
      </c>
      <c r="N4979" s="383" t="s">
        <v>620</v>
      </c>
      <c r="O4979" s="383" t="s">
        <v>230</v>
      </c>
    </row>
    <row r="4980" spans="1:15">
      <c r="A4980" s="385">
        <v>42001</v>
      </c>
      <c r="B4980" s="383" t="s">
        <v>794</v>
      </c>
      <c r="C4980" s="383" t="s">
        <v>8</v>
      </c>
      <c r="D4980" s="383" t="s">
        <v>34</v>
      </c>
      <c r="E4980" s="383" t="s">
        <v>795</v>
      </c>
      <c r="F4980" s="383" t="s">
        <v>10</v>
      </c>
      <c r="G4980" s="384">
        <v>23357</v>
      </c>
      <c r="H4980" s="383" t="s">
        <v>796</v>
      </c>
      <c r="I4980" s="383" t="s">
        <v>798</v>
      </c>
      <c r="J4980" s="383" t="s">
        <v>617</v>
      </c>
      <c r="K4980" s="383" t="s">
        <v>618</v>
      </c>
      <c r="L4980" s="384">
        <v>0</v>
      </c>
      <c r="M4980" s="383" t="s">
        <v>619</v>
      </c>
      <c r="N4980" s="383" t="s">
        <v>620</v>
      </c>
      <c r="O4980" s="383" t="s">
        <v>230</v>
      </c>
    </row>
    <row r="4981" spans="1:15">
      <c r="A4981" s="385">
        <v>42002</v>
      </c>
      <c r="B4981" s="383" t="s">
        <v>11</v>
      </c>
      <c r="C4981" s="383" t="s">
        <v>12</v>
      </c>
      <c r="D4981" s="383" t="s">
        <v>13</v>
      </c>
      <c r="E4981" s="383" t="s">
        <v>678</v>
      </c>
      <c r="F4981" s="383" t="s">
        <v>10</v>
      </c>
      <c r="G4981" s="384">
        <v>2467</v>
      </c>
      <c r="H4981" s="383" t="s">
        <v>787</v>
      </c>
      <c r="I4981" s="383" t="s">
        <v>788</v>
      </c>
      <c r="J4981" s="383" t="s">
        <v>617</v>
      </c>
      <c r="K4981" s="383" t="s">
        <v>618</v>
      </c>
      <c r="L4981" s="384">
        <v>0</v>
      </c>
      <c r="M4981" s="383" t="s">
        <v>619</v>
      </c>
      <c r="N4981" s="383" t="s">
        <v>620</v>
      </c>
      <c r="O4981" s="383" t="s">
        <v>230</v>
      </c>
    </row>
    <row r="4982" spans="1:15">
      <c r="A4982" s="385">
        <v>42003</v>
      </c>
      <c r="B4982" s="383" t="s">
        <v>21</v>
      </c>
      <c r="C4982" s="383" t="s">
        <v>12</v>
      </c>
      <c r="D4982" s="383" t="s">
        <v>22</v>
      </c>
      <c r="E4982" s="383" t="s">
        <v>658</v>
      </c>
      <c r="F4982" s="383" t="s">
        <v>10</v>
      </c>
      <c r="G4982" s="384">
        <v>2720</v>
      </c>
      <c r="H4982" s="383" t="s">
        <v>763</v>
      </c>
      <c r="I4982" s="383" t="s">
        <v>764</v>
      </c>
      <c r="J4982" s="383" t="s">
        <v>617</v>
      </c>
      <c r="K4982" s="383" t="s">
        <v>618</v>
      </c>
      <c r="L4982" s="384">
        <v>0</v>
      </c>
      <c r="M4982" s="383" t="s">
        <v>619</v>
      </c>
      <c r="N4982" s="383" t="s">
        <v>620</v>
      </c>
      <c r="O4982" s="383" t="s">
        <v>230</v>
      </c>
    </row>
    <row r="4983" spans="1:15">
      <c r="A4983" s="385">
        <v>42004</v>
      </c>
      <c r="B4983" s="383" t="s">
        <v>21</v>
      </c>
      <c r="C4983" s="383" t="s">
        <v>12</v>
      </c>
      <c r="D4983" s="383" t="s">
        <v>22</v>
      </c>
      <c r="E4983" s="383" t="s">
        <v>658</v>
      </c>
      <c r="F4983" s="383" t="s">
        <v>10</v>
      </c>
      <c r="G4983" s="384">
        <v>2720</v>
      </c>
      <c r="H4983" s="383" t="s">
        <v>763</v>
      </c>
      <c r="I4983" s="383" t="s">
        <v>764</v>
      </c>
      <c r="J4983" s="383" t="s">
        <v>617</v>
      </c>
      <c r="K4983" s="383" t="s">
        <v>618</v>
      </c>
      <c r="L4983" s="384">
        <v>0</v>
      </c>
      <c r="M4983" s="383" t="s">
        <v>626</v>
      </c>
      <c r="N4983" s="383" t="s">
        <v>620</v>
      </c>
      <c r="O4983" s="383" t="s">
        <v>230</v>
      </c>
    </row>
    <row r="4984" spans="1:15">
      <c r="A4984" s="385">
        <v>42005</v>
      </c>
      <c r="B4984" s="383" t="s">
        <v>11</v>
      </c>
      <c r="C4984" s="383" t="s">
        <v>12</v>
      </c>
      <c r="D4984" s="383" t="s">
        <v>13</v>
      </c>
      <c r="E4984" s="383" t="s">
        <v>678</v>
      </c>
      <c r="F4984" s="383" t="s">
        <v>10</v>
      </c>
      <c r="G4984" s="384">
        <v>4265</v>
      </c>
      <c r="H4984" s="383" t="s">
        <v>763</v>
      </c>
      <c r="I4984" s="383" t="s">
        <v>769</v>
      </c>
      <c r="J4984" s="383" t="s">
        <v>617</v>
      </c>
      <c r="K4984" s="383" t="s">
        <v>618</v>
      </c>
      <c r="L4984" s="384">
        <v>0</v>
      </c>
      <c r="M4984" s="383" t="s">
        <v>626</v>
      </c>
      <c r="N4984" s="383" t="s">
        <v>620</v>
      </c>
      <c r="O4984" s="383" t="s">
        <v>230</v>
      </c>
    </row>
    <row r="4985" spans="1:15">
      <c r="A4985" s="385">
        <v>42006</v>
      </c>
      <c r="B4985" s="383" t="s">
        <v>11</v>
      </c>
      <c r="C4985" s="383" t="s">
        <v>12</v>
      </c>
      <c r="D4985" s="383" t="s">
        <v>13</v>
      </c>
      <c r="E4985" s="383" t="s">
        <v>678</v>
      </c>
      <c r="F4985" s="383" t="s">
        <v>10</v>
      </c>
      <c r="G4985" s="384">
        <v>112</v>
      </c>
      <c r="H4985" s="383" t="s">
        <v>743</v>
      </c>
      <c r="I4985" s="383" t="s">
        <v>744</v>
      </c>
      <c r="J4985" s="383" t="s">
        <v>617</v>
      </c>
      <c r="K4985" s="383" t="s">
        <v>618</v>
      </c>
      <c r="L4985" s="384">
        <v>6319</v>
      </c>
      <c r="M4985" s="383" t="s">
        <v>627</v>
      </c>
      <c r="N4985" s="383" t="s">
        <v>620</v>
      </c>
      <c r="O4985" s="383" t="s">
        <v>230</v>
      </c>
    </row>
    <row r="4986" spans="1:15">
      <c r="A4986" s="385">
        <v>42007</v>
      </c>
      <c r="B4986" s="383" t="s">
        <v>11</v>
      </c>
      <c r="C4986" s="383" t="s">
        <v>12</v>
      </c>
      <c r="D4986" s="383" t="s">
        <v>13</v>
      </c>
      <c r="E4986" s="383" t="s">
        <v>678</v>
      </c>
      <c r="F4986" s="383" t="s">
        <v>10</v>
      </c>
      <c r="G4986" s="384">
        <v>112</v>
      </c>
      <c r="H4986" s="383" t="s">
        <v>743</v>
      </c>
      <c r="I4986" s="383" t="s">
        <v>744</v>
      </c>
      <c r="J4986" s="383" t="s">
        <v>617</v>
      </c>
      <c r="K4986" s="383" t="s">
        <v>618</v>
      </c>
      <c r="L4986" s="384">
        <v>8221</v>
      </c>
      <c r="M4986" s="383" t="s">
        <v>627</v>
      </c>
      <c r="N4986" s="383" t="s">
        <v>620</v>
      </c>
      <c r="O4986" s="383" t="s">
        <v>230</v>
      </c>
    </row>
    <row r="4987" spans="1:15">
      <c r="A4987" s="385">
        <v>42008</v>
      </c>
      <c r="B4987" s="383" t="s">
        <v>11</v>
      </c>
      <c r="C4987" s="383" t="s">
        <v>12</v>
      </c>
      <c r="D4987" s="383" t="s">
        <v>13</v>
      </c>
      <c r="E4987" s="383" t="s">
        <v>678</v>
      </c>
      <c r="F4987" s="383" t="s">
        <v>10</v>
      </c>
      <c r="G4987" s="384">
        <v>112</v>
      </c>
      <c r="H4987" s="383" t="s">
        <v>743</v>
      </c>
      <c r="I4987" s="383" t="s">
        <v>744</v>
      </c>
      <c r="J4987" s="383" t="s">
        <v>617</v>
      </c>
      <c r="K4987" s="383" t="s">
        <v>618</v>
      </c>
      <c r="L4987" s="384">
        <v>8501</v>
      </c>
      <c r="M4987" s="383" t="s">
        <v>627</v>
      </c>
      <c r="N4987" s="383" t="s">
        <v>620</v>
      </c>
      <c r="O4987" s="383" t="s">
        <v>230</v>
      </c>
    </row>
    <row r="4988" spans="1:15">
      <c r="A4988" s="385">
        <v>42009</v>
      </c>
      <c r="B4988" s="383" t="s">
        <v>754</v>
      </c>
      <c r="C4988" s="383" t="s">
        <v>8</v>
      </c>
      <c r="D4988" s="383" t="s">
        <v>755</v>
      </c>
      <c r="E4988" s="383" t="s">
        <v>756</v>
      </c>
      <c r="F4988" s="383" t="s">
        <v>10</v>
      </c>
      <c r="G4988" s="384">
        <v>460</v>
      </c>
      <c r="H4988" s="383" t="s">
        <v>757</v>
      </c>
      <c r="I4988" s="383" t="s">
        <v>758</v>
      </c>
      <c r="J4988" s="383" t="s">
        <v>617</v>
      </c>
      <c r="K4988" s="383" t="s">
        <v>618</v>
      </c>
      <c r="L4988" s="384">
        <v>9088</v>
      </c>
      <c r="M4988" s="383" t="s">
        <v>627</v>
      </c>
      <c r="N4988" s="383" t="s">
        <v>620</v>
      </c>
      <c r="O4988" s="383" t="s">
        <v>230</v>
      </c>
    </row>
    <row r="4989" spans="1:15">
      <c r="A4989" s="385">
        <v>42010</v>
      </c>
      <c r="B4989" s="383" t="s">
        <v>754</v>
      </c>
      <c r="C4989" s="383" t="s">
        <v>8</v>
      </c>
      <c r="D4989" s="383" t="s">
        <v>755</v>
      </c>
      <c r="E4989" s="383" t="s">
        <v>756</v>
      </c>
      <c r="F4989" s="383" t="s">
        <v>10</v>
      </c>
      <c r="G4989" s="384">
        <v>3322</v>
      </c>
      <c r="H4989" s="383" t="s">
        <v>757</v>
      </c>
      <c r="I4989" s="383" t="s">
        <v>777</v>
      </c>
      <c r="J4989" s="383" t="s">
        <v>617</v>
      </c>
      <c r="K4989" s="383" t="s">
        <v>618</v>
      </c>
      <c r="L4989" s="384">
        <v>9280</v>
      </c>
      <c r="M4989" s="383" t="s">
        <v>629</v>
      </c>
      <c r="N4989" s="383" t="s">
        <v>620</v>
      </c>
      <c r="O4989" s="383" t="s">
        <v>230</v>
      </c>
    </row>
    <row r="4990" spans="1:15">
      <c r="A4990" s="385">
        <v>42011</v>
      </c>
      <c r="B4990" s="383" t="s">
        <v>11</v>
      </c>
      <c r="C4990" s="383" t="s">
        <v>12</v>
      </c>
      <c r="D4990" s="383" t="s">
        <v>13</v>
      </c>
      <c r="E4990" s="383" t="s">
        <v>678</v>
      </c>
      <c r="F4990" s="383" t="s">
        <v>10</v>
      </c>
      <c r="G4990" s="384">
        <v>112</v>
      </c>
      <c r="H4990" s="383" t="s">
        <v>743</v>
      </c>
      <c r="I4990" s="383" t="s">
        <v>744</v>
      </c>
      <c r="J4990" s="383" t="s">
        <v>617</v>
      </c>
      <c r="K4990" s="383" t="s">
        <v>618</v>
      </c>
      <c r="L4990" s="384">
        <v>9280</v>
      </c>
      <c r="M4990" s="383" t="s">
        <v>629</v>
      </c>
      <c r="N4990" s="383" t="s">
        <v>620</v>
      </c>
      <c r="O4990" s="383" t="s">
        <v>230</v>
      </c>
    </row>
    <row r="4991" spans="1:15">
      <c r="A4991" s="385">
        <v>42012</v>
      </c>
      <c r="B4991" s="383" t="s">
        <v>11</v>
      </c>
      <c r="C4991" s="383" t="s">
        <v>12</v>
      </c>
      <c r="D4991" s="383" t="s">
        <v>13</v>
      </c>
      <c r="E4991" s="383" t="s">
        <v>678</v>
      </c>
      <c r="F4991" s="383" t="s">
        <v>10</v>
      </c>
      <c r="G4991" s="384">
        <v>2720</v>
      </c>
      <c r="H4991" s="383" t="s">
        <v>763</v>
      </c>
      <c r="I4991" s="383" t="s">
        <v>764</v>
      </c>
      <c r="J4991" s="383" t="s">
        <v>617</v>
      </c>
      <c r="K4991" s="383" t="s">
        <v>618</v>
      </c>
      <c r="L4991" s="384">
        <v>9280</v>
      </c>
      <c r="M4991" s="383" t="s">
        <v>630</v>
      </c>
      <c r="N4991" s="383" t="s">
        <v>620</v>
      </c>
      <c r="O4991" s="383" t="s">
        <v>230</v>
      </c>
    </row>
    <row r="4992" spans="1:15">
      <c r="A4992" s="385">
        <v>42013</v>
      </c>
      <c r="B4992" s="383" t="s">
        <v>754</v>
      </c>
      <c r="C4992" s="383" t="s">
        <v>8</v>
      </c>
      <c r="D4992" s="383" t="s">
        <v>755</v>
      </c>
      <c r="E4992" s="383" t="s">
        <v>756</v>
      </c>
      <c r="F4992" s="383" t="s">
        <v>10</v>
      </c>
      <c r="G4992" s="384">
        <v>-268879</v>
      </c>
      <c r="H4992" s="383" t="s">
        <v>757</v>
      </c>
      <c r="I4992" s="383" t="s">
        <v>772</v>
      </c>
      <c r="J4992" s="383" t="s">
        <v>617</v>
      </c>
      <c r="K4992" s="383" t="s">
        <v>618</v>
      </c>
      <c r="L4992" s="384">
        <v>9280</v>
      </c>
      <c r="M4992" s="383" t="s">
        <v>630</v>
      </c>
      <c r="N4992" s="383" t="s">
        <v>620</v>
      </c>
      <c r="O4992" s="383" t="s">
        <v>230</v>
      </c>
    </row>
    <row r="4993" spans="1:15">
      <c r="A4993" s="385">
        <v>42014</v>
      </c>
      <c r="B4993" s="383" t="s">
        <v>739</v>
      </c>
      <c r="C4993" s="383" t="s">
        <v>8</v>
      </c>
      <c r="D4993" s="383" t="s">
        <v>36</v>
      </c>
      <c r="E4993" s="383" t="s">
        <v>740</v>
      </c>
      <c r="F4993" s="383" t="s">
        <v>10</v>
      </c>
      <c r="G4993" s="384">
        <v>8609</v>
      </c>
      <c r="H4993" s="383" t="s">
        <v>741</v>
      </c>
      <c r="I4993" s="383" t="s">
        <v>742</v>
      </c>
      <c r="J4993" s="383" t="s">
        <v>617</v>
      </c>
      <c r="K4993" s="383" t="s">
        <v>618</v>
      </c>
      <c r="L4993" s="384">
        <v>9280</v>
      </c>
      <c r="M4993" s="383" t="s">
        <v>630</v>
      </c>
      <c r="N4993" s="383" t="s">
        <v>620</v>
      </c>
      <c r="O4993" s="383" t="s">
        <v>230</v>
      </c>
    </row>
    <row r="4994" spans="1:15">
      <c r="A4994" s="385">
        <v>42015</v>
      </c>
      <c r="B4994" s="383" t="s">
        <v>739</v>
      </c>
      <c r="C4994" s="383" t="s">
        <v>8</v>
      </c>
      <c r="D4994" s="383" t="s">
        <v>36</v>
      </c>
      <c r="E4994" s="383" t="s">
        <v>740</v>
      </c>
      <c r="F4994" s="383" t="s">
        <v>10</v>
      </c>
      <c r="G4994" s="384">
        <v>8609</v>
      </c>
      <c r="H4994" s="383" t="s">
        <v>741</v>
      </c>
      <c r="I4994" s="383" t="s">
        <v>742</v>
      </c>
      <c r="J4994" s="383" t="s">
        <v>617</v>
      </c>
      <c r="K4994" s="383" t="s">
        <v>618</v>
      </c>
      <c r="L4994" s="384">
        <v>9280</v>
      </c>
      <c r="M4994" s="383" t="s">
        <v>630</v>
      </c>
      <c r="N4994" s="383" t="s">
        <v>620</v>
      </c>
      <c r="O4994" s="383" t="s">
        <v>230</v>
      </c>
    </row>
    <row r="4995" spans="1:15">
      <c r="A4995" s="385">
        <v>42016</v>
      </c>
      <c r="B4995" s="383" t="s">
        <v>739</v>
      </c>
      <c r="C4995" s="383" t="s">
        <v>8</v>
      </c>
      <c r="D4995" s="383" t="s">
        <v>36</v>
      </c>
      <c r="E4995" s="383" t="s">
        <v>740</v>
      </c>
      <c r="F4995" s="383" t="s">
        <v>10</v>
      </c>
      <c r="G4995" s="384">
        <v>8609</v>
      </c>
      <c r="H4995" s="383" t="s">
        <v>741</v>
      </c>
      <c r="I4995" s="383" t="s">
        <v>742</v>
      </c>
      <c r="J4995" s="383" t="s">
        <v>617</v>
      </c>
      <c r="K4995" s="383" t="s">
        <v>618</v>
      </c>
      <c r="L4995" s="384">
        <v>9280</v>
      </c>
      <c r="M4995" s="383" t="s">
        <v>630</v>
      </c>
      <c r="N4995" s="383" t="s">
        <v>620</v>
      </c>
      <c r="O4995" s="383" t="s">
        <v>230</v>
      </c>
    </row>
    <row r="4996" spans="1:15">
      <c r="A4996" s="385">
        <v>42017</v>
      </c>
      <c r="B4996" s="383" t="s">
        <v>21</v>
      </c>
      <c r="C4996" s="383" t="s">
        <v>12</v>
      </c>
      <c r="D4996" s="383" t="s">
        <v>22</v>
      </c>
      <c r="E4996" s="383" t="s">
        <v>658</v>
      </c>
      <c r="F4996" s="383" t="s">
        <v>10</v>
      </c>
      <c r="G4996" s="384">
        <v>67192</v>
      </c>
      <c r="H4996" s="383" t="s">
        <v>733</v>
      </c>
      <c r="I4996" s="383" t="s">
        <v>735</v>
      </c>
      <c r="J4996" s="383" t="s">
        <v>617</v>
      </c>
      <c r="K4996" s="383" t="s">
        <v>618</v>
      </c>
      <c r="L4996" s="384">
        <v>9280</v>
      </c>
      <c r="M4996" s="383" t="s">
        <v>631</v>
      </c>
      <c r="N4996" s="383" t="s">
        <v>620</v>
      </c>
      <c r="O4996" s="383" t="s">
        <v>230</v>
      </c>
    </row>
    <row r="4997" spans="1:15">
      <c r="A4997" s="385">
        <v>42018</v>
      </c>
      <c r="B4997" s="383" t="s">
        <v>739</v>
      </c>
      <c r="C4997" s="383" t="s">
        <v>8</v>
      </c>
      <c r="D4997" s="383" t="s">
        <v>36</v>
      </c>
      <c r="E4997" s="383" t="s">
        <v>740</v>
      </c>
      <c r="F4997" s="383" t="s">
        <v>10</v>
      </c>
      <c r="G4997" s="384">
        <v>8609</v>
      </c>
      <c r="H4997" s="383" t="s">
        <v>741</v>
      </c>
      <c r="I4997" s="383" t="s">
        <v>742</v>
      </c>
      <c r="J4997" s="383" t="s">
        <v>617</v>
      </c>
      <c r="K4997" s="383" t="s">
        <v>618</v>
      </c>
      <c r="L4997" s="384">
        <v>9804</v>
      </c>
      <c r="M4997" s="383" t="s">
        <v>631</v>
      </c>
      <c r="N4997" s="383" t="s">
        <v>620</v>
      </c>
      <c r="O4997" s="383" t="s">
        <v>230</v>
      </c>
    </row>
    <row r="4998" spans="1:15">
      <c r="A4998" s="385">
        <v>42019</v>
      </c>
      <c r="B4998" s="383" t="s">
        <v>21</v>
      </c>
      <c r="C4998" s="383" t="s">
        <v>12</v>
      </c>
      <c r="D4998" s="383" t="s">
        <v>22</v>
      </c>
      <c r="E4998" s="383" t="s">
        <v>658</v>
      </c>
      <c r="F4998" s="383" t="s">
        <v>10</v>
      </c>
      <c r="G4998" s="384">
        <v>67192</v>
      </c>
      <c r="H4998" s="383" t="s">
        <v>733</v>
      </c>
      <c r="I4998" s="383" t="s">
        <v>735</v>
      </c>
      <c r="J4998" s="383" t="s">
        <v>617</v>
      </c>
      <c r="K4998" s="383" t="s">
        <v>618</v>
      </c>
      <c r="L4998" s="384">
        <v>11627</v>
      </c>
      <c r="M4998" s="383" t="s">
        <v>631</v>
      </c>
      <c r="N4998" s="383" t="s">
        <v>620</v>
      </c>
      <c r="O4998" s="383" t="s">
        <v>230</v>
      </c>
    </row>
    <row r="4999" spans="1:15">
      <c r="A4999" s="385">
        <v>42020</v>
      </c>
      <c r="B4999" s="383" t="s">
        <v>646</v>
      </c>
      <c r="C4999" s="383" t="s">
        <v>8</v>
      </c>
      <c r="D4999" s="383" t="s">
        <v>32</v>
      </c>
      <c r="E4999" s="383" t="s">
        <v>647</v>
      </c>
      <c r="F4999" s="383" t="s">
        <v>10</v>
      </c>
      <c r="G4999" s="384">
        <v>4416</v>
      </c>
      <c r="H4999" s="383" t="s">
        <v>747</v>
      </c>
      <c r="I4999" s="383" t="s">
        <v>748</v>
      </c>
      <c r="J4999" s="383" t="s">
        <v>617</v>
      </c>
      <c r="K4999" s="383" t="s">
        <v>618</v>
      </c>
      <c r="L4999" s="384">
        <v>12650</v>
      </c>
      <c r="M4999" s="383" t="s">
        <v>631</v>
      </c>
      <c r="N4999" s="383" t="s">
        <v>620</v>
      </c>
      <c r="O4999" s="383" t="s">
        <v>230</v>
      </c>
    </row>
    <row r="5000" spans="1:15">
      <c r="A5000" s="385">
        <v>42021</v>
      </c>
      <c r="B5000" s="383" t="s">
        <v>21</v>
      </c>
      <c r="C5000" s="383" t="s">
        <v>12</v>
      </c>
      <c r="D5000" s="383" t="s">
        <v>22</v>
      </c>
      <c r="E5000" s="383" t="s">
        <v>658</v>
      </c>
      <c r="F5000" s="383" t="s">
        <v>10</v>
      </c>
      <c r="G5000" s="384">
        <v>11240</v>
      </c>
      <c r="H5000" s="383" t="s">
        <v>733</v>
      </c>
      <c r="I5000" s="383" t="s">
        <v>734</v>
      </c>
      <c r="J5000" s="383" t="s">
        <v>617</v>
      </c>
      <c r="K5000" s="383" t="s">
        <v>618</v>
      </c>
      <c r="L5000" s="384">
        <v>12650</v>
      </c>
      <c r="M5000" s="383" t="s">
        <v>632</v>
      </c>
      <c r="N5000" s="383" t="s">
        <v>620</v>
      </c>
      <c r="O5000" s="383" t="s">
        <v>230</v>
      </c>
    </row>
    <row r="5001" spans="1:15">
      <c r="A5001" s="385">
        <v>42022</v>
      </c>
      <c r="B5001" s="383" t="s">
        <v>21</v>
      </c>
      <c r="C5001" s="383" t="s">
        <v>12</v>
      </c>
      <c r="D5001" s="383" t="s">
        <v>22</v>
      </c>
      <c r="E5001" s="383" t="s">
        <v>658</v>
      </c>
      <c r="F5001" s="383" t="s">
        <v>10</v>
      </c>
      <c r="G5001" s="384">
        <v>11240</v>
      </c>
      <c r="H5001" s="383" t="s">
        <v>733</v>
      </c>
      <c r="I5001" s="383" t="s">
        <v>734</v>
      </c>
      <c r="J5001" s="383" t="s">
        <v>617</v>
      </c>
      <c r="K5001" s="383" t="s">
        <v>618</v>
      </c>
      <c r="L5001" s="384">
        <v>12650</v>
      </c>
      <c r="M5001" s="383" t="s">
        <v>632</v>
      </c>
      <c r="N5001" s="383" t="s">
        <v>620</v>
      </c>
      <c r="O5001" s="383" t="s">
        <v>230</v>
      </c>
    </row>
    <row r="5002" spans="1:15">
      <c r="A5002" s="385">
        <v>42023</v>
      </c>
      <c r="B5002" s="383" t="s">
        <v>21</v>
      </c>
      <c r="C5002" s="383" t="s">
        <v>12</v>
      </c>
      <c r="D5002" s="383" t="s">
        <v>22</v>
      </c>
      <c r="E5002" s="383" t="s">
        <v>658</v>
      </c>
      <c r="F5002" s="383" t="s">
        <v>10</v>
      </c>
      <c r="G5002" s="384">
        <v>11240</v>
      </c>
      <c r="H5002" s="383" t="s">
        <v>733</v>
      </c>
      <c r="I5002" s="383" t="s">
        <v>734</v>
      </c>
      <c r="J5002" s="383" t="s">
        <v>617</v>
      </c>
      <c r="K5002" s="383" t="s">
        <v>618</v>
      </c>
      <c r="L5002" s="384">
        <v>12650</v>
      </c>
      <c r="M5002" s="383" t="s">
        <v>632</v>
      </c>
      <c r="N5002" s="383" t="s">
        <v>620</v>
      </c>
      <c r="O5002" s="383" t="s">
        <v>230</v>
      </c>
    </row>
    <row r="5003" spans="1:15">
      <c r="A5003" s="385">
        <v>42024</v>
      </c>
      <c r="B5003" s="383" t="s">
        <v>21</v>
      </c>
      <c r="C5003" s="383" t="s">
        <v>12</v>
      </c>
      <c r="D5003" s="383" t="s">
        <v>22</v>
      </c>
      <c r="E5003" s="383" t="s">
        <v>658</v>
      </c>
      <c r="F5003" s="383" t="s">
        <v>10</v>
      </c>
      <c r="G5003" s="384">
        <v>11240</v>
      </c>
      <c r="H5003" s="383" t="s">
        <v>733</v>
      </c>
      <c r="I5003" s="383" t="s">
        <v>734</v>
      </c>
      <c r="J5003" s="383" t="s">
        <v>617</v>
      </c>
      <c r="K5003" s="383" t="s">
        <v>618</v>
      </c>
      <c r="L5003" s="384">
        <v>12775</v>
      </c>
      <c r="M5003" s="383" t="s">
        <v>633</v>
      </c>
      <c r="N5003" s="383" t="s">
        <v>620</v>
      </c>
      <c r="O5003" s="383" t="s">
        <v>230</v>
      </c>
    </row>
    <row r="5004" spans="1:15">
      <c r="A5004" s="385">
        <v>42025</v>
      </c>
      <c r="B5004" s="383" t="s">
        <v>21</v>
      </c>
      <c r="C5004" s="383" t="s">
        <v>12</v>
      </c>
      <c r="D5004" s="383" t="s">
        <v>22</v>
      </c>
      <c r="E5004" s="383" t="s">
        <v>658</v>
      </c>
      <c r="F5004" s="383" t="s">
        <v>10</v>
      </c>
      <c r="G5004" s="384">
        <v>11240</v>
      </c>
      <c r="H5004" s="383" t="s">
        <v>733</v>
      </c>
      <c r="I5004" s="383" t="s">
        <v>734</v>
      </c>
      <c r="J5004" s="383" t="s">
        <v>617</v>
      </c>
      <c r="K5004" s="383" t="s">
        <v>618</v>
      </c>
      <c r="L5004" s="384">
        <v>14695</v>
      </c>
      <c r="M5004" s="383" t="s">
        <v>633</v>
      </c>
      <c r="N5004" s="383" t="s">
        <v>620</v>
      </c>
      <c r="O5004" s="383" t="s">
        <v>230</v>
      </c>
    </row>
    <row r="5005" spans="1:15">
      <c r="A5005" s="385">
        <v>42026</v>
      </c>
      <c r="B5005" s="383" t="s">
        <v>21</v>
      </c>
      <c r="C5005" s="383" t="s">
        <v>12</v>
      </c>
      <c r="D5005" s="383" t="s">
        <v>22</v>
      </c>
      <c r="E5005" s="383" t="s">
        <v>658</v>
      </c>
      <c r="F5005" s="383" t="s">
        <v>10</v>
      </c>
      <c r="G5005" s="384">
        <v>11240</v>
      </c>
      <c r="H5005" s="383" t="s">
        <v>733</v>
      </c>
      <c r="I5005" s="383" t="s">
        <v>734</v>
      </c>
      <c r="J5005" s="383" t="s">
        <v>617</v>
      </c>
      <c r="K5005" s="383" t="s">
        <v>618</v>
      </c>
      <c r="L5005" s="384">
        <v>15922</v>
      </c>
      <c r="M5005" s="383" t="s">
        <v>633</v>
      </c>
      <c r="N5005" s="383" t="s">
        <v>620</v>
      </c>
      <c r="O5005" s="383" t="s">
        <v>230</v>
      </c>
    </row>
    <row r="5006" spans="1:15">
      <c r="A5006" s="385">
        <v>42027</v>
      </c>
      <c r="B5006" s="383" t="s">
        <v>21</v>
      </c>
      <c r="C5006" s="383" t="s">
        <v>12</v>
      </c>
      <c r="D5006" s="383" t="s">
        <v>22</v>
      </c>
      <c r="E5006" s="383" t="s">
        <v>658</v>
      </c>
      <c r="F5006" s="383" t="s">
        <v>10</v>
      </c>
      <c r="G5006" s="384">
        <v>11240</v>
      </c>
      <c r="H5006" s="383" t="s">
        <v>733</v>
      </c>
      <c r="I5006" s="383" t="s">
        <v>734</v>
      </c>
      <c r="J5006" s="383" t="s">
        <v>617</v>
      </c>
      <c r="K5006" s="383" t="s">
        <v>618</v>
      </c>
      <c r="L5006" s="384">
        <v>17245</v>
      </c>
      <c r="M5006" s="383" t="s">
        <v>633</v>
      </c>
      <c r="N5006" s="383" t="s">
        <v>620</v>
      </c>
      <c r="O5006" s="383" t="s">
        <v>230</v>
      </c>
    </row>
    <row r="5007" spans="1:15">
      <c r="A5007" s="385">
        <v>42028</v>
      </c>
      <c r="B5007" s="383" t="s">
        <v>21</v>
      </c>
      <c r="C5007" s="383" t="s">
        <v>12</v>
      </c>
      <c r="D5007" s="383" t="s">
        <v>22</v>
      </c>
      <c r="E5007" s="383" t="s">
        <v>658</v>
      </c>
      <c r="F5007" s="383" t="s">
        <v>10</v>
      </c>
      <c r="G5007" s="384">
        <v>11240</v>
      </c>
      <c r="H5007" s="383" t="s">
        <v>733</v>
      </c>
      <c r="I5007" s="383" t="s">
        <v>734</v>
      </c>
      <c r="J5007" s="383" t="s">
        <v>617</v>
      </c>
      <c r="K5007" s="383" t="s">
        <v>618</v>
      </c>
      <c r="L5007" s="384">
        <v>18650</v>
      </c>
      <c r="M5007" s="383" t="s">
        <v>633</v>
      </c>
      <c r="N5007" s="383" t="s">
        <v>620</v>
      </c>
      <c r="O5007" s="383" t="s">
        <v>230</v>
      </c>
    </row>
    <row r="5008" spans="1:15">
      <c r="A5008" s="385">
        <v>42029</v>
      </c>
      <c r="B5008" s="383" t="s">
        <v>21</v>
      </c>
      <c r="C5008" s="383" t="s">
        <v>12</v>
      </c>
      <c r="D5008" s="383" t="s">
        <v>22</v>
      </c>
      <c r="E5008" s="383" t="s">
        <v>658</v>
      </c>
      <c r="F5008" s="383" t="s">
        <v>10</v>
      </c>
      <c r="G5008" s="384">
        <v>11240</v>
      </c>
      <c r="H5008" s="383" t="s">
        <v>733</v>
      </c>
      <c r="I5008" s="383" t="s">
        <v>734</v>
      </c>
      <c r="J5008" s="383" t="s">
        <v>617</v>
      </c>
      <c r="K5008" s="383" t="s">
        <v>618</v>
      </c>
      <c r="L5008" s="384">
        <v>18650</v>
      </c>
      <c r="M5008" s="383" t="s">
        <v>633</v>
      </c>
      <c r="N5008" s="383" t="s">
        <v>620</v>
      </c>
      <c r="O5008" s="383" t="s">
        <v>230</v>
      </c>
    </row>
    <row r="5009" spans="1:15">
      <c r="A5009" s="385">
        <v>42030</v>
      </c>
      <c r="B5009" s="383" t="s">
        <v>21</v>
      </c>
      <c r="C5009" s="383" t="s">
        <v>12</v>
      </c>
      <c r="D5009" s="383" t="s">
        <v>22</v>
      </c>
      <c r="E5009" s="383" t="s">
        <v>658</v>
      </c>
      <c r="F5009" s="383" t="s">
        <v>10</v>
      </c>
      <c r="G5009" s="384">
        <v>11240</v>
      </c>
      <c r="H5009" s="383" t="s">
        <v>733</v>
      </c>
      <c r="I5009" s="383" t="s">
        <v>734</v>
      </c>
      <c r="J5009" s="383" t="s">
        <v>617</v>
      </c>
      <c r="K5009" s="383" t="s">
        <v>618</v>
      </c>
      <c r="L5009" s="384">
        <v>18650</v>
      </c>
      <c r="M5009" s="383" t="s">
        <v>634</v>
      </c>
      <c r="N5009" s="383" t="s">
        <v>620</v>
      </c>
      <c r="O5009" s="383" t="s">
        <v>230</v>
      </c>
    </row>
    <row r="5010" spans="1:15">
      <c r="A5010" s="385">
        <v>42031</v>
      </c>
      <c r="B5010" s="383" t="s">
        <v>21</v>
      </c>
      <c r="C5010" s="383" t="s">
        <v>12</v>
      </c>
      <c r="D5010" s="383" t="s">
        <v>22</v>
      </c>
      <c r="E5010" s="383" t="s">
        <v>658</v>
      </c>
      <c r="F5010" s="383" t="s">
        <v>10</v>
      </c>
      <c r="G5010" s="384">
        <v>18440</v>
      </c>
      <c r="H5010" s="383" t="s">
        <v>733</v>
      </c>
      <c r="I5010" s="383" t="s">
        <v>734</v>
      </c>
      <c r="J5010" s="383" t="s">
        <v>617</v>
      </c>
      <c r="K5010" s="383" t="s">
        <v>618</v>
      </c>
      <c r="L5010" s="384">
        <v>18650</v>
      </c>
      <c r="M5010" s="383" t="s">
        <v>634</v>
      </c>
      <c r="N5010" s="383" t="s">
        <v>620</v>
      </c>
      <c r="O5010" s="383" t="s">
        <v>230</v>
      </c>
    </row>
    <row r="5011" spans="1:15">
      <c r="A5011" s="385">
        <v>42032</v>
      </c>
      <c r="B5011" s="383" t="s">
        <v>21</v>
      </c>
      <c r="C5011" s="383" t="s">
        <v>12</v>
      </c>
      <c r="D5011" s="383" t="s">
        <v>22</v>
      </c>
      <c r="E5011" s="383" t="s">
        <v>658</v>
      </c>
      <c r="F5011" s="383" t="s">
        <v>10</v>
      </c>
      <c r="G5011" s="384">
        <v>19880</v>
      </c>
      <c r="H5011" s="383" t="s">
        <v>733</v>
      </c>
      <c r="I5011" s="383" t="s">
        <v>734</v>
      </c>
      <c r="J5011" s="383" t="s">
        <v>617</v>
      </c>
      <c r="K5011" s="383" t="s">
        <v>618</v>
      </c>
      <c r="L5011" s="384">
        <v>18650</v>
      </c>
      <c r="M5011" s="383" t="s">
        <v>634</v>
      </c>
      <c r="N5011" s="383" t="s">
        <v>620</v>
      </c>
      <c r="O5011" s="383" t="s">
        <v>230</v>
      </c>
    </row>
    <row r="5012" spans="1:15">
      <c r="A5012" s="385">
        <v>42033</v>
      </c>
      <c r="B5012" s="383" t="s">
        <v>21</v>
      </c>
      <c r="C5012" s="383" t="s">
        <v>12</v>
      </c>
      <c r="D5012" s="383" t="s">
        <v>22</v>
      </c>
      <c r="E5012" s="383" t="s">
        <v>658</v>
      </c>
      <c r="F5012" s="383" t="s">
        <v>10</v>
      </c>
      <c r="G5012" s="384">
        <v>19880</v>
      </c>
      <c r="H5012" s="383" t="s">
        <v>733</v>
      </c>
      <c r="I5012" s="383" t="s">
        <v>734</v>
      </c>
      <c r="J5012" s="383" t="s">
        <v>617</v>
      </c>
      <c r="K5012" s="383" t="s">
        <v>618</v>
      </c>
      <c r="L5012" s="384">
        <v>18650</v>
      </c>
      <c r="M5012" s="383" t="s">
        <v>634</v>
      </c>
      <c r="N5012" s="383" t="s">
        <v>620</v>
      </c>
      <c r="O5012" s="383" t="s">
        <v>230</v>
      </c>
    </row>
    <row r="5013" spans="1:15">
      <c r="A5013" s="385">
        <v>42035</v>
      </c>
      <c r="B5013" s="383" t="s">
        <v>21</v>
      </c>
      <c r="C5013" s="383" t="s">
        <v>12</v>
      </c>
      <c r="D5013" s="383" t="s">
        <v>22</v>
      </c>
      <c r="E5013" s="383" t="s">
        <v>658</v>
      </c>
      <c r="F5013" s="383" t="s">
        <v>10</v>
      </c>
      <c r="G5013" s="384">
        <v>6920</v>
      </c>
      <c r="H5013" s="383" t="s">
        <v>733</v>
      </c>
      <c r="I5013" s="383" t="s">
        <v>734</v>
      </c>
      <c r="J5013" s="383" t="s">
        <v>617</v>
      </c>
      <c r="K5013" s="383" t="s">
        <v>618</v>
      </c>
      <c r="L5013" s="384">
        <v>18650</v>
      </c>
      <c r="M5013" s="383" t="s">
        <v>634</v>
      </c>
      <c r="N5013" s="383" t="s">
        <v>620</v>
      </c>
      <c r="O5013" s="383" t="s">
        <v>230</v>
      </c>
    </row>
    <row r="5014" spans="1:15">
      <c r="A5014" s="385">
        <v>42036</v>
      </c>
      <c r="B5014" s="383" t="s">
        <v>21</v>
      </c>
      <c r="C5014" s="383" t="s">
        <v>12</v>
      </c>
      <c r="D5014" s="383" t="s">
        <v>22</v>
      </c>
      <c r="E5014" s="383" t="s">
        <v>658</v>
      </c>
      <c r="F5014" s="383" t="s">
        <v>10</v>
      </c>
      <c r="G5014" s="384">
        <v>6920</v>
      </c>
      <c r="H5014" s="383" t="s">
        <v>733</v>
      </c>
      <c r="I5014" s="383" t="s">
        <v>734</v>
      </c>
      <c r="J5014" s="383" t="s">
        <v>617</v>
      </c>
      <c r="K5014" s="383" t="s">
        <v>618</v>
      </c>
      <c r="L5014" s="384">
        <v>18660</v>
      </c>
      <c r="M5014" s="383" t="s">
        <v>634</v>
      </c>
      <c r="N5014" s="383" t="s">
        <v>620</v>
      </c>
      <c r="O5014" s="383" t="s">
        <v>230</v>
      </c>
    </row>
    <row r="5015" spans="1:15">
      <c r="A5015" s="385">
        <v>42037</v>
      </c>
      <c r="B5015" s="383" t="s">
        <v>21</v>
      </c>
      <c r="C5015" s="383" t="s">
        <v>12</v>
      </c>
      <c r="D5015" s="383" t="s">
        <v>22</v>
      </c>
      <c r="E5015" s="383" t="s">
        <v>658</v>
      </c>
      <c r="F5015" s="383" t="s">
        <v>10</v>
      </c>
      <c r="G5015" s="384">
        <v>6920</v>
      </c>
      <c r="H5015" s="383" t="s">
        <v>733</v>
      </c>
      <c r="I5015" s="383" t="s">
        <v>734</v>
      </c>
      <c r="J5015" s="383" t="s">
        <v>617</v>
      </c>
      <c r="K5015" s="383" t="s">
        <v>618</v>
      </c>
      <c r="L5015" s="384">
        <v>18660</v>
      </c>
      <c r="M5015" s="383" t="s">
        <v>634</v>
      </c>
      <c r="N5015" s="383" t="s">
        <v>620</v>
      </c>
      <c r="O5015" s="383" t="s">
        <v>230</v>
      </c>
    </row>
    <row r="5016" spans="1:15">
      <c r="A5016" s="385">
        <v>42038</v>
      </c>
      <c r="B5016" s="383" t="s">
        <v>21</v>
      </c>
      <c r="C5016" s="383" t="s">
        <v>12</v>
      </c>
      <c r="D5016" s="383" t="s">
        <v>22</v>
      </c>
      <c r="E5016" s="383" t="s">
        <v>658</v>
      </c>
      <c r="F5016" s="383" t="s">
        <v>10</v>
      </c>
      <c r="G5016" s="384">
        <v>2720</v>
      </c>
      <c r="H5016" s="383" t="s">
        <v>763</v>
      </c>
      <c r="I5016" s="383" t="s">
        <v>764</v>
      </c>
      <c r="J5016" s="383" t="s">
        <v>617</v>
      </c>
      <c r="K5016" s="383" t="s">
        <v>618</v>
      </c>
      <c r="L5016" s="384">
        <v>18660</v>
      </c>
      <c r="M5016" s="383" t="s">
        <v>634</v>
      </c>
      <c r="N5016" s="383" t="s">
        <v>620</v>
      </c>
      <c r="O5016" s="383" t="s">
        <v>230</v>
      </c>
    </row>
    <row r="5017" spans="1:15">
      <c r="A5017" s="385">
        <v>42039</v>
      </c>
      <c r="B5017" s="383" t="s">
        <v>21</v>
      </c>
      <c r="C5017" s="383" t="s">
        <v>12</v>
      </c>
      <c r="D5017" s="383" t="s">
        <v>22</v>
      </c>
      <c r="E5017" s="383" t="s">
        <v>658</v>
      </c>
      <c r="F5017" s="383" t="s">
        <v>10</v>
      </c>
      <c r="G5017" s="384">
        <v>6920</v>
      </c>
      <c r="H5017" s="383" t="s">
        <v>733</v>
      </c>
      <c r="I5017" s="383" t="s">
        <v>734</v>
      </c>
      <c r="J5017" s="383" t="s">
        <v>617</v>
      </c>
      <c r="K5017" s="383" t="s">
        <v>618</v>
      </c>
      <c r="L5017" s="384">
        <v>18660</v>
      </c>
      <c r="M5017" s="383" t="s">
        <v>634</v>
      </c>
      <c r="N5017" s="383" t="s">
        <v>620</v>
      </c>
      <c r="O5017" s="383" t="s">
        <v>230</v>
      </c>
    </row>
    <row r="5018" spans="1:15">
      <c r="A5018" s="385">
        <v>42040</v>
      </c>
      <c r="B5018" s="383" t="s">
        <v>21</v>
      </c>
      <c r="C5018" s="383" t="s">
        <v>12</v>
      </c>
      <c r="D5018" s="383" t="s">
        <v>22</v>
      </c>
      <c r="E5018" s="383" t="s">
        <v>658</v>
      </c>
      <c r="F5018" s="383" t="s">
        <v>10</v>
      </c>
      <c r="G5018" s="384">
        <v>6920</v>
      </c>
      <c r="H5018" s="383" t="s">
        <v>733</v>
      </c>
      <c r="I5018" s="383" t="s">
        <v>734</v>
      </c>
      <c r="J5018" s="383" t="s">
        <v>617</v>
      </c>
      <c r="K5018" s="383" t="s">
        <v>618</v>
      </c>
      <c r="L5018" s="384">
        <v>18761</v>
      </c>
      <c r="M5018" s="383" t="s">
        <v>635</v>
      </c>
      <c r="N5018" s="383" t="s">
        <v>620</v>
      </c>
      <c r="O5018" s="383" t="s">
        <v>230</v>
      </c>
    </row>
    <row r="5019" spans="1:15">
      <c r="A5019" s="385">
        <v>42041</v>
      </c>
      <c r="B5019" s="383" t="s">
        <v>21</v>
      </c>
      <c r="C5019" s="383" t="s">
        <v>12</v>
      </c>
      <c r="D5019" s="383" t="s">
        <v>22</v>
      </c>
      <c r="E5019" s="383" t="s">
        <v>658</v>
      </c>
      <c r="F5019" s="383" t="s">
        <v>10</v>
      </c>
      <c r="G5019" s="384">
        <v>6920</v>
      </c>
      <c r="H5019" s="383" t="s">
        <v>733</v>
      </c>
      <c r="I5019" s="383" t="s">
        <v>734</v>
      </c>
      <c r="J5019" s="383" t="s">
        <v>617</v>
      </c>
      <c r="K5019" s="383" t="s">
        <v>618</v>
      </c>
      <c r="L5019" s="384">
        <v>18761</v>
      </c>
      <c r="M5019" s="383" t="s">
        <v>635</v>
      </c>
      <c r="N5019" s="383" t="s">
        <v>620</v>
      </c>
      <c r="O5019" s="383" t="s">
        <v>230</v>
      </c>
    </row>
    <row r="5020" spans="1:15">
      <c r="A5020" s="385">
        <v>42042</v>
      </c>
      <c r="B5020" s="383" t="s">
        <v>21</v>
      </c>
      <c r="C5020" s="383" t="s">
        <v>12</v>
      </c>
      <c r="D5020" s="383" t="s">
        <v>22</v>
      </c>
      <c r="E5020" s="383" t="s">
        <v>658</v>
      </c>
      <c r="F5020" s="383" t="s">
        <v>10</v>
      </c>
      <c r="G5020" s="384">
        <v>6920</v>
      </c>
      <c r="H5020" s="383" t="s">
        <v>733</v>
      </c>
      <c r="I5020" s="383" t="s">
        <v>734</v>
      </c>
      <c r="J5020" s="383" t="s">
        <v>617</v>
      </c>
      <c r="K5020" s="383" t="s">
        <v>618</v>
      </c>
      <c r="L5020" s="384">
        <v>18800</v>
      </c>
      <c r="M5020" s="383" t="s">
        <v>635</v>
      </c>
      <c r="N5020" s="383" t="s">
        <v>620</v>
      </c>
      <c r="O5020" s="383" t="s">
        <v>230</v>
      </c>
    </row>
    <row r="5021" spans="1:15">
      <c r="A5021" s="385">
        <v>42043</v>
      </c>
      <c r="B5021" s="383" t="s">
        <v>21</v>
      </c>
      <c r="C5021" s="383" t="s">
        <v>12</v>
      </c>
      <c r="D5021" s="383" t="s">
        <v>22</v>
      </c>
      <c r="E5021" s="383" t="s">
        <v>658</v>
      </c>
      <c r="F5021" s="383" t="s">
        <v>10</v>
      </c>
      <c r="G5021" s="384">
        <v>6920</v>
      </c>
      <c r="H5021" s="383" t="s">
        <v>733</v>
      </c>
      <c r="I5021" s="383" t="s">
        <v>734</v>
      </c>
      <c r="J5021" s="383" t="s">
        <v>617</v>
      </c>
      <c r="K5021" s="383" t="s">
        <v>618</v>
      </c>
      <c r="L5021" s="384">
        <v>20258</v>
      </c>
      <c r="M5021" s="383" t="s">
        <v>635</v>
      </c>
      <c r="N5021" s="383" t="s">
        <v>620</v>
      </c>
      <c r="O5021" s="383" t="s">
        <v>230</v>
      </c>
    </row>
    <row r="5022" spans="1:15">
      <c r="A5022" s="385">
        <v>42044</v>
      </c>
      <c r="B5022" s="383" t="s">
        <v>21</v>
      </c>
      <c r="C5022" s="383" t="s">
        <v>12</v>
      </c>
      <c r="D5022" s="383" t="s">
        <v>22</v>
      </c>
      <c r="E5022" s="383" t="s">
        <v>658</v>
      </c>
      <c r="F5022" s="383" t="s">
        <v>10</v>
      </c>
      <c r="G5022" s="384">
        <v>11240</v>
      </c>
      <c r="H5022" s="383" t="s">
        <v>733</v>
      </c>
      <c r="I5022" s="383" t="s">
        <v>734</v>
      </c>
      <c r="J5022" s="383" t="s">
        <v>617</v>
      </c>
      <c r="K5022" s="383" t="s">
        <v>618</v>
      </c>
      <c r="L5022" s="384">
        <v>20833</v>
      </c>
      <c r="M5022" s="383" t="s">
        <v>635</v>
      </c>
      <c r="N5022" s="383" t="s">
        <v>620</v>
      </c>
      <c r="O5022" s="383" t="s">
        <v>230</v>
      </c>
    </row>
    <row r="5023" spans="1:15">
      <c r="A5023" s="385">
        <v>42045</v>
      </c>
      <c r="B5023" s="383" t="s">
        <v>21</v>
      </c>
      <c r="C5023" s="383" t="s">
        <v>12</v>
      </c>
      <c r="D5023" s="383" t="s">
        <v>22</v>
      </c>
      <c r="E5023" s="383" t="s">
        <v>658</v>
      </c>
      <c r="F5023" s="383" t="s">
        <v>10</v>
      </c>
      <c r="G5023" s="384">
        <v>11240</v>
      </c>
      <c r="H5023" s="383" t="s">
        <v>733</v>
      </c>
      <c r="I5023" s="383" t="s">
        <v>734</v>
      </c>
      <c r="J5023" s="383" t="s">
        <v>617</v>
      </c>
      <c r="K5023" s="383" t="s">
        <v>618</v>
      </c>
      <c r="L5023" s="384">
        <v>20833</v>
      </c>
      <c r="M5023" s="383" t="s">
        <v>635</v>
      </c>
      <c r="N5023" s="383" t="s">
        <v>620</v>
      </c>
      <c r="O5023" s="383" t="s">
        <v>230</v>
      </c>
    </row>
    <row r="5024" spans="1:15">
      <c r="A5024" s="385">
        <v>42046</v>
      </c>
      <c r="B5024" s="383" t="s">
        <v>663</v>
      </c>
      <c r="C5024" s="383" t="s">
        <v>664</v>
      </c>
      <c r="D5024" s="383" t="s">
        <v>22</v>
      </c>
      <c r="E5024" s="383" t="s">
        <v>665</v>
      </c>
      <c r="F5024" s="383" t="s">
        <v>10</v>
      </c>
      <c r="G5024" s="384">
        <v>-4980</v>
      </c>
      <c r="H5024" s="383" t="s">
        <v>704</v>
      </c>
      <c r="I5024" s="383" t="s">
        <v>809</v>
      </c>
      <c r="J5024" s="383" t="s">
        <v>617</v>
      </c>
      <c r="K5024" s="383" t="s">
        <v>618</v>
      </c>
      <c r="L5024" s="384">
        <v>20833</v>
      </c>
      <c r="M5024" s="383" t="s">
        <v>635</v>
      </c>
      <c r="N5024" s="383" t="s">
        <v>620</v>
      </c>
      <c r="O5024" s="383" t="s">
        <v>230</v>
      </c>
    </row>
    <row r="5025" spans="1:15">
      <c r="A5025" s="385">
        <v>42047</v>
      </c>
      <c r="B5025" s="383" t="s">
        <v>21</v>
      </c>
      <c r="C5025" s="383" t="s">
        <v>12</v>
      </c>
      <c r="D5025" s="383" t="s">
        <v>22</v>
      </c>
      <c r="E5025" s="383" t="s">
        <v>658</v>
      </c>
      <c r="F5025" s="383" t="s">
        <v>10</v>
      </c>
      <c r="G5025" s="384">
        <v>8360</v>
      </c>
      <c r="H5025" s="383" t="s">
        <v>733</v>
      </c>
      <c r="I5025" s="383" t="s">
        <v>734</v>
      </c>
      <c r="J5025" s="383" t="s">
        <v>617</v>
      </c>
      <c r="K5025" s="383" t="s">
        <v>618</v>
      </c>
      <c r="L5025" s="384">
        <v>20833</v>
      </c>
      <c r="M5025" s="383" t="s">
        <v>635</v>
      </c>
      <c r="N5025" s="383" t="s">
        <v>620</v>
      </c>
      <c r="O5025" s="383" t="s">
        <v>230</v>
      </c>
    </row>
    <row r="5026" spans="1:15">
      <c r="A5026" s="385">
        <v>42048</v>
      </c>
      <c r="B5026" s="383" t="s">
        <v>21</v>
      </c>
      <c r="C5026" s="383" t="s">
        <v>12</v>
      </c>
      <c r="D5026" s="383" t="s">
        <v>22</v>
      </c>
      <c r="E5026" s="383" t="s">
        <v>658</v>
      </c>
      <c r="F5026" s="383" t="s">
        <v>10</v>
      </c>
      <c r="G5026" s="384">
        <v>8360</v>
      </c>
      <c r="H5026" s="383" t="s">
        <v>733</v>
      </c>
      <c r="I5026" s="383" t="s">
        <v>734</v>
      </c>
      <c r="J5026" s="383" t="s">
        <v>617</v>
      </c>
      <c r="K5026" s="383" t="s">
        <v>618</v>
      </c>
      <c r="L5026" s="384">
        <v>20833</v>
      </c>
      <c r="M5026" s="383" t="s">
        <v>635</v>
      </c>
      <c r="N5026" s="383" t="s">
        <v>620</v>
      </c>
      <c r="O5026" s="383" t="s">
        <v>230</v>
      </c>
    </row>
    <row r="5027" spans="1:15">
      <c r="A5027" s="385">
        <v>42049</v>
      </c>
      <c r="B5027" s="383" t="s">
        <v>21</v>
      </c>
      <c r="C5027" s="383" t="s">
        <v>12</v>
      </c>
      <c r="D5027" s="383" t="s">
        <v>22</v>
      </c>
      <c r="E5027" s="383" t="s">
        <v>658</v>
      </c>
      <c r="F5027" s="383" t="s">
        <v>10</v>
      </c>
      <c r="G5027" s="384">
        <v>12680</v>
      </c>
      <c r="H5027" s="383" t="s">
        <v>733</v>
      </c>
      <c r="I5027" s="383" t="s">
        <v>734</v>
      </c>
      <c r="J5027" s="383" t="s">
        <v>617</v>
      </c>
      <c r="K5027" s="383" t="s">
        <v>618</v>
      </c>
      <c r="L5027" s="384">
        <v>21180</v>
      </c>
      <c r="M5027" s="383" t="s">
        <v>635</v>
      </c>
      <c r="N5027" s="383" t="s">
        <v>620</v>
      </c>
      <c r="O5027" s="383" t="s">
        <v>230</v>
      </c>
    </row>
    <row r="5028" spans="1:15">
      <c r="A5028" s="385">
        <v>42050</v>
      </c>
      <c r="B5028" s="383" t="s">
        <v>21</v>
      </c>
      <c r="C5028" s="383" t="s">
        <v>12</v>
      </c>
      <c r="D5028" s="383" t="s">
        <v>22</v>
      </c>
      <c r="E5028" s="383" t="s">
        <v>658</v>
      </c>
      <c r="F5028" s="383" t="s">
        <v>10</v>
      </c>
      <c r="G5028" s="384">
        <v>12680</v>
      </c>
      <c r="H5028" s="383" t="s">
        <v>733</v>
      </c>
      <c r="I5028" s="383" t="s">
        <v>734</v>
      </c>
      <c r="J5028" s="383" t="s">
        <v>617</v>
      </c>
      <c r="K5028" s="383" t="s">
        <v>618</v>
      </c>
      <c r="L5028" s="384">
        <v>22680</v>
      </c>
      <c r="M5028" s="383" t="s">
        <v>635</v>
      </c>
      <c r="N5028" s="383" t="s">
        <v>620</v>
      </c>
      <c r="O5028" s="383" t="s">
        <v>230</v>
      </c>
    </row>
    <row r="5029" spans="1:15">
      <c r="A5029" s="385">
        <v>42051</v>
      </c>
      <c r="B5029" s="383" t="s">
        <v>21</v>
      </c>
      <c r="C5029" s="383" t="s">
        <v>12</v>
      </c>
      <c r="D5029" s="383" t="s">
        <v>22</v>
      </c>
      <c r="E5029" s="383" t="s">
        <v>658</v>
      </c>
      <c r="F5029" s="383" t="s">
        <v>10</v>
      </c>
      <c r="G5029" s="384">
        <v>12680</v>
      </c>
      <c r="H5029" s="383" t="s">
        <v>733</v>
      </c>
      <c r="I5029" s="383" t="s">
        <v>734</v>
      </c>
      <c r="J5029" s="383" t="s">
        <v>617</v>
      </c>
      <c r="K5029" s="383" t="s">
        <v>618</v>
      </c>
      <c r="L5029" s="384">
        <v>23171</v>
      </c>
      <c r="M5029" s="383" t="s">
        <v>635</v>
      </c>
      <c r="N5029" s="383" t="s">
        <v>620</v>
      </c>
      <c r="O5029" s="383" t="s">
        <v>230</v>
      </c>
    </row>
    <row r="5030" spans="1:15">
      <c r="A5030" s="385">
        <v>42052</v>
      </c>
      <c r="B5030" s="383" t="s">
        <v>21</v>
      </c>
      <c r="C5030" s="383" t="s">
        <v>12</v>
      </c>
      <c r="D5030" s="383" t="s">
        <v>22</v>
      </c>
      <c r="E5030" s="383" t="s">
        <v>658</v>
      </c>
      <c r="F5030" s="383" t="s">
        <v>10</v>
      </c>
      <c r="G5030" s="384">
        <v>12680</v>
      </c>
      <c r="H5030" s="383" t="s">
        <v>733</v>
      </c>
      <c r="I5030" s="383" t="s">
        <v>734</v>
      </c>
      <c r="J5030" s="383" t="s">
        <v>617</v>
      </c>
      <c r="K5030" s="383" t="s">
        <v>618</v>
      </c>
      <c r="L5030" s="384">
        <v>23171</v>
      </c>
      <c r="M5030" s="383" t="s">
        <v>636</v>
      </c>
      <c r="N5030" s="383" t="s">
        <v>620</v>
      </c>
      <c r="O5030" s="383" t="s">
        <v>230</v>
      </c>
    </row>
    <row r="5031" spans="1:15">
      <c r="A5031" s="385">
        <v>42053</v>
      </c>
      <c r="B5031" s="383" t="s">
        <v>21</v>
      </c>
      <c r="C5031" s="383" t="s">
        <v>12</v>
      </c>
      <c r="D5031" s="383" t="s">
        <v>22</v>
      </c>
      <c r="E5031" s="383" t="s">
        <v>658</v>
      </c>
      <c r="F5031" s="383" t="s">
        <v>10</v>
      </c>
      <c r="G5031" s="384">
        <v>12680</v>
      </c>
      <c r="H5031" s="383" t="s">
        <v>733</v>
      </c>
      <c r="I5031" s="383" t="s">
        <v>734</v>
      </c>
      <c r="J5031" s="383" t="s">
        <v>617</v>
      </c>
      <c r="K5031" s="383" t="s">
        <v>618</v>
      </c>
      <c r="L5031" s="384">
        <v>23171</v>
      </c>
      <c r="M5031" s="383" t="s">
        <v>636</v>
      </c>
      <c r="N5031" s="383" t="s">
        <v>620</v>
      </c>
      <c r="O5031" s="383" t="s">
        <v>230</v>
      </c>
    </row>
    <row r="5032" spans="1:15">
      <c r="A5032" s="385">
        <v>42054</v>
      </c>
      <c r="B5032" s="383" t="s">
        <v>21</v>
      </c>
      <c r="C5032" s="383" t="s">
        <v>12</v>
      </c>
      <c r="D5032" s="383" t="s">
        <v>22</v>
      </c>
      <c r="E5032" s="383" t="s">
        <v>658</v>
      </c>
      <c r="F5032" s="383" t="s">
        <v>10</v>
      </c>
      <c r="G5032" s="384">
        <v>12680</v>
      </c>
      <c r="H5032" s="383" t="s">
        <v>733</v>
      </c>
      <c r="I5032" s="383" t="s">
        <v>734</v>
      </c>
      <c r="J5032" s="383" t="s">
        <v>617</v>
      </c>
      <c r="K5032" s="383" t="s">
        <v>618</v>
      </c>
      <c r="L5032" s="384">
        <v>23171</v>
      </c>
      <c r="M5032" s="383" t="s">
        <v>636</v>
      </c>
      <c r="N5032" s="383" t="s">
        <v>620</v>
      </c>
      <c r="O5032" s="383" t="s">
        <v>230</v>
      </c>
    </row>
    <row r="5033" spans="1:15">
      <c r="A5033" s="385">
        <v>42055</v>
      </c>
      <c r="B5033" s="383" t="s">
        <v>21</v>
      </c>
      <c r="C5033" s="383" t="s">
        <v>12</v>
      </c>
      <c r="D5033" s="383" t="s">
        <v>22</v>
      </c>
      <c r="E5033" s="383" t="s">
        <v>658</v>
      </c>
      <c r="F5033" s="383" t="s">
        <v>10</v>
      </c>
      <c r="G5033" s="384">
        <v>12680</v>
      </c>
      <c r="H5033" s="383" t="s">
        <v>733</v>
      </c>
      <c r="I5033" s="383" t="s">
        <v>734</v>
      </c>
      <c r="J5033" s="383" t="s">
        <v>617</v>
      </c>
      <c r="K5033" s="383" t="s">
        <v>618</v>
      </c>
      <c r="L5033" s="384">
        <v>23171</v>
      </c>
      <c r="M5033" s="383" t="s">
        <v>636</v>
      </c>
      <c r="N5033" s="383" t="s">
        <v>620</v>
      </c>
      <c r="O5033" s="383" t="s">
        <v>230</v>
      </c>
    </row>
    <row r="5034" spans="1:15">
      <c r="A5034" s="385">
        <v>42056</v>
      </c>
      <c r="B5034" s="383" t="s">
        <v>21</v>
      </c>
      <c r="C5034" s="383" t="s">
        <v>12</v>
      </c>
      <c r="D5034" s="383" t="s">
        <v>22</v>
      </c>
      <c r="E5034" s="383" t="s">
        <v>658</v>
      </c>
      <c r="F5034" s="383" t="s">
        <v>10</v>
      </c>
      <c r="G5034" s="384">
        <v>12680</v>
      </c>
      <c r="H5034" s="383" t="s">
        <v>733</v>
      </c>
      <c r="I5034" s="383" t="s">
        <v>734</v>
      </c>
      <c r="J5034" s="383" t="s">
        <v>617</v>
      </c>
      <c r="K5034" s="383" t="s">
        <v>618</v>
      </c>
      <c r="L5034" s="384">
        <v>23171</v>
      </c>
      <c r="M5034" s="383" t="s">
        <v>637</v>
      </c>
      <c r="N5034" s="383" t="s">
        <v>620</v>
      </c>
      <c r="O5034" s="383" t="s">
        <v>230</v>
      </c>
    </row>
    <row r="5035" spans="1:15">
      <c r="A5035" s="385">
        <v>42057</v>
      </c>
      <c r="B5035" s="383" t="s">
        <v>21</v>
      </c>
      <c r="C5035" s="383" t="s">
        <v>12</v>
      </c>
      <c r="D5035" s="383" t="s">
        <v>22</v>
      </c>
      <c r="E5035" s="383" t="s">
        <v>658</v>
      </c>
      <c r="F5035" s="383" t="s">
        <v>10</v>
      </c>
      <c r="G5035" s="384">
        <v>12680</v>
      </c>
      <c r="H5035" s="383" t="s">
        <v>733</v>
      </c>
      <c r="I5035" s="383" t="s">
        <v>734</v>
      </c>
      <c r="J5035" s="383" t="s">
        <v>617</v>
      </c>
      <c r="K5035" s="383" t="s">
        <v>618</v>
      </c>
      <c r="L5035" s="384">
        <v>23171</v>
      </c>
      <c r="M5035" s="383" t="s">
        <v>637</v>
      </c>
      <c r="N5035" s="383" t="s">
        <v>620</v>
      </c>
      <c r="O5035" s="383" t="s">
        <v>230</v>
      </c>
    </row>
    <row r="5036" spans="1:15">
      <c r="A5036" s="385">
        <v>42058</v>
      </c>
      <c r="B5036" s="383" t="s">
        <v>21</v>
      </c>
      <c r="C5036" s="383" t="s">
        <v>12</v>
      </c>
      <c r="D5036" s="383" t="s">
        <v>22</v>
      </c>
      <c r="E5036" s="383" t="s">
        <v>658</v>
      </c>
      <c r="F5036" s="383" t="s">
        <v>10</v>
      </c>
      <c r="G5036" s="384">
        <v>59837</v>
      </c>
      <c r="H5036" s="383" t="s">
        <v>733</v>
      </c>
      <c r="I5036" s="383" t="s">
        <v>735</v>
      </c>
      <c r="J5036" s="383" t="s">
        <v>617</v>
      </c>
      <c r="K5036" s="383" t="s">
        <v>618</v>
      </c>
      <c r="L5036" s="384">
        <v>23171</v>
      </c>
      <c r="M5036" s="383" t="s">
        <v>637</v>
      </c>
      <c r="N5036" s="383" t="s">
        <v>620</v>
      </c>
      <c r="O5036" s="383" t="s">
        <v>230</v>
      </c>
    </row>
    <row r="5037" spans="1:15">
      <c r="A5037" s="385">
        <v>42059</v>
      </c>
      <c r="B5037" s="383" t="s">
        <v>21</v>
      </c>
      <c r="C5037" s="383" t="s">
        <v>12</v>
      </c>
      <c r="D5037" s="383" t="s">
        <v>22</v>
      </c>
      <c r="E5037" s="383" t="s">
        <v>658</v>
      </c>
      <c r="F5037" s="383" t="s">
        <v>10</v>
      </c>
      <c r="G5037" s="384">
        <v>12680</v>
      </c>
      <c r="H5037" s="383" t="s">
        <v>733</v>
      </c>
      <c r="I5037" s="383" t="s">
        <v>734</v>
      </c>
      <c r="J5037" s="383" t="s">
        <v>617</v>
      </c>
      <c r="K5037" s="383" t="s">
        <v>618</v>
      </c>
      <c r="L5037" s="384">
        <v>23171</v>
      </c>
      <c r="M5037" s="383" t="s">
        <v>637</v>
      </c>
      <c r="N5037" s="383" t="s">
        <v>620</v>
      </c>
      <c r="O5037" s="383" t="s">
        <v>230</v>
      </c>
    </row>
    <row r="5038" spans="1:15">
      <c r="A5038" s="385">
        <v>42060</v>
      </c>
      <c r="B5038" s="383" t="s">
        <v>21</v>
      </c>
      <c r="C5038" s="383" t="s">
        <v>12</v>
      </c>
      <c r="D5038" s="383" t="s">
        <v>22</v>
      </c>
      <c r="E5038" s="383" t="s">
        <v>658</v>
      </c>
      <c r="F5038" s="383" t="s">
        <v>10</v>
      </c>
      <c r="G5038" s="384">
        <v>12680</v>
      </c>
      <c r="H5038" s="383" t="s">
        <v>733</v>
      </c>
      <c r="I5038" s="383" t="s">
        <v>734</v>
      </c>
      <c r="J5038" s="383" t="s">
        <v>617</v>
      </c>
      <c r="K5038" s="383" t="s">
        <v>618</v>
      </c>
      <c r="L5038" s="384">
        <v>23171</v>
      </c>
      <c r="M5038" s="383" t="s">
        <v>637</v>
      </c>
      <c r="N5038" s="383" t="s">
        <v>620</v>
      </c>
      <c r="O5038" s="383" t="s">
        <v>230</v>
      </c>
    </row>
    <row r="5039" spans="1:15">
      <c r="A5039" s="385">
        <v>42061</v>
      </c>
      <c r="B5039" s="383" t="s">
        <v>21</v>
      </c>
      <c r="C5039" s="383" t="s">
        <v>12</v>
      </c>
      <c r="D5039" s="383" t="s">
        <v>22</v>
      </c>
      <c r="E5039" s="383" t="s">
        <v>658</v>
      </c>
      <c r="F5039" s="383" t="s">
        <v>10</v>
      </c>
      <c r="G5039" s="384">
        <v>12680</v>
      </c>
      <c r="H5039" s="383" t="s">
        <v>733</v>
      </c>
      <c r="I5039" s="383" t="s">
        <v>734</v>
      </c>
      <c r="J5039" s="383" t="s">
        <v>617</v>
      </c>
      <c r="K5039" s="383" t="s">
        <v>618</v>
      </c>
      <c r="L5039" s="384">
        <v>23171</v>
      </c>
      <c r="M5039" s="383" t="s">
        <v>637</v>
      </c>
      <c r="N5039" s="383" t="s">
        <v>620</v>
      </c>
      <c r="O5039" s="383" t="s">
        <v>230</v>
      </c>
    </row>
    <row r="5040" spans="1:15">
      <c r="A5040" s="385">
        <v>42062</v>
      </c>
      <c r="B5040" s="383" t="s">
        <v>21</v>
      </c>
      <c r="C5040" s="383" t="s">
        <v>12</v>
      </c>
      <c r="D5040" s="383" t="s">
        <v>22</v>
      </c>
      <c r="E5040" s="383" t="s">
        <v>658</v>
      </c>
      <c r="F5040" s="383" t="s">
        <v>10</v>
      </c>
      <c r="G5040" s="384">
        <v>12680</v>
      </c>
      <c r="H5040" s="383" t="s">
        <v>733</v>
      </c>
      <c r="I5040" s="383" t="s">
        <v>734</v>
      </c>
      <c r="J5040" s="383" t="s">
        <v>617</v>
      </c>
      <c r="K5040" s="383" t="s">
        <v>618</v>
      </c>
      <c r="L5040" s="384">
        <v>23171</v>
      </c>
      <c r="M5040" s="383" t="s">
        <v>637</v>
      </c>
      <c r="N5040" s="383" t="s">
        <v>620</v>
      </c>
      <c r="O5040" s="383" t="s">
        <v>230</v>
      </c>
    </row>
    <row r="5041" spans="1:15">
      <c r="A5041" s="385">
        <v>42063</v>
      </c>
      <c r="B5041" s="383" t="s">
        <v>21</v>
      </c>
      <c r="C5041" s="383" t="s">
        <v>12</v>
      </c>
      <c r="D5041" s="383" t="s">
        <v>22</v>
      </c>
      <c r="E5041" s="383" t="s">
        <v>658</v>
      </c>
      <c r="F5041" s="383" t="s">
        <v>10</v>
      </c>
      <c r="G5041" s="384">
        <v>12680</v>
      </c>
      <c r="H5041" s="383" t="s">
        <v>733</v>
      </c>
      <c r="I5041" s="383" t="s">
        <v>734</v>
      </c>
      <c r="J5041" s="383" t="s">
        <v>617</v>
      </c>
      <c r="K5041" s="383" t="s">
        <v>618</v>
      </c>
      <c r="L5041" s="384">
        <v>23242</v>
      </c>
      <c r="M5041" s="383" t="s">
        <v>638</v>
      </c>
      <c r="N5041" s="383" t="s">
        <v>620</v>
      </c>
      <c r="O5041" s="383" t="s">
        <v>230</v>
      </c>
    </row>
    <row r="5042" spans="1:15">
      <c r="A5042" s="385">
        <v>42064</v>
      </c>
      <c r="B5042" s="383" t="s">
        <v>21</v>
      </c>
      <c r="C5042" s="383" t="s">
        <v>12</v>
      </c>
      <c r="D5042" s="383" t="s">
        <v>22</v>
      </c>
      <c r="E5042" s="383" t="s">
        <v>658</v>
      </c>
      <c r="F5042" s="383" t="s">
        <v>10</v>
      </c>
      <c r="G5042" s="384">
        <v>12680</v>
      </c>
      <c r="H5042" s="383" t="s">
        <v>733</v>
      </c>
      <c r="I5042" s="383" t="s">
        <v>734</v>
      </c>
      <c r="J5042" s="383" t="s">
        <v>617</v>
      </c>
      <c r="K5042" s="383" t="s">
        <v>618</v>
      </c>
      <c r="L5042" s="384">
        <v>24188</v>
      </c>
      <c r="M5042" s="383" t="s">
        <v>638</v>
      </c>
      <c r="N5042" s="383" t="s">
        <v>620</v>
      </c>
      <c r="O5042" s="383" t="s">
        <v>230</v>
      </c>
    </row>
    <row r="5043" spans="1:15">
      <c r="A5043" s="385">
        <v>42065</v>
      </c>
      <c r="B5043" s="383" t="s">
        <v>21</v>
      </c>
      <c r="C5043" s="383" t="s">
        <v>12</v>
      </c>
      <c r="D5043" s="383" t="s">
        <v>22</v>
      </c>
      <c r="E5043" s="383" t="s">
        <v>658</v>
      </c>
      <c r="F5043" s="383" t="s">
        <v>10</v>
      </c>
      <c r="G5043" s="384">
        <v>8360</v>
      </c>
      <c r="H5043" s="383" t="s">
        <v>733</v>
      </c>
      <c r="I5043" s="383" t="s">
        <v>734</v>
      </c>
      <c r="J5043" s="383" t="s">
        <v>617</v>
      </c>
      <c r="K5043" s="383" t="s">
        <v>618</v>
      </c>
      <c r="L5043" s="384">
        <v>24376</v>
      </c>
      <c r="M5043" s="383" t="s">
        <v>638</v>
      </c>
      <c r="N5043" s="383" t="s">
        <v>620</v>
      </c>
      <c r="O5043" s="383" t="s">
        <v>230</v>
      </c>
    </row>
    <row r="5044" spans="1:15">
      <c r="A5044" s="385">
        <v>42066</v>
      </c>
      <c r="B5044" s="383" t="s">
        <v>21</v>
      </c>
      <c r="C5044" s="383" t="s">
        <v>12</v>
      </c>
      <c r="D5044" s="383" t="s">
        <v>22</v>
      </c>
      <c r="E5044" s="383" t="s">
        <v>658</v>
      </c>
      <c r="F5044" s="383" t="s">
        <v>10</v>
      </c>
      <c r="G5044" s="384">
        <v>8360</v>
      </c>
      <c r="H5044" s="383" t="s">
        <v>733</v>
      </c>
      <c r="I5044" s="383" t="s">
        <v>734</v>
      </c>
      <c r="J5044" s="383" t="s">
        <v>617</v>
      </c>
      <c r="K5044" s="383" t="s">
        <v>618</v>
      </c>
      <c r="L5044" s="384">
        <v>24376</v>
      </c>
      <c r="M5044" s="383" t="s">
        <v>638</v>
      </c>
      <c r="N5044" s="383" t="s">
        <v>620</v>
      </c>
      <c r="O5044" s="383" t="s">
        <v>230</v>
      </c>
    </row>
    <row r="5045" spans="1:15">
      <c r="A5045" s="385">
        <v>42067</v>
      </c>
      <c r="B5045" s="383" t="s">
        <v>21</v>
      </c>
      <c r="C5045" s="383" t="s">
        <v>12</v>
      </c>
      <c r="D5045" s="383" t="s">
        <v>22</v>
      </c>
      <c r="E5045" s="383" t="s">
        <v>658</v>
      </c>
      <c r="F5045" s="383" t="s">
        <v>10</v>
      </c>
      <c r="G5045" s="384">
        <v>8360</v>
      </c>
      <c r="H5045" s="383" t="s">
        <v>733</v>
      </c>
      <c r="I5045" s="383" t="s">
        <v>734</v>
      </c>
      <c r="J5045" s="383" t="s">
        <v>617</v>
      </c>
      <c r="K5045" s="383" t="s">
        <v>618</v>
      </c>
      <c r="L5045" s="384">
        <v>24394</v>
      </c>
      <c r="M5045" s="383" t="s">
        <v>638</v>
      </c>
      <c r="N5045" s="383" t="s">
        <v>620</v>
      </c>
      <c r="O5045" s="383" t="s">
        <v>230</v>
      </c>
    </row>
    <row r="5046" spans="1:15">
      <c r="A5046" s="385">
        <v>42068</v>
      </c>
      <c r="B5046" s="383" t="s">
        <v>21</v>
      </c>
      <c r="C5046" s="383" t="s">
        <v>12</v>
      </c>
      <c r="D5046" s="383" t="s">
        <v>22</v>
      </c>
      <c r="E5046" s="383" t="s">
        <v>658</v>
      </c>
      <c r="F5046" s="383" t="s">
        <v>10</v>
      </c>
      <c r="G5046" s="384">
        <v>8165</v>
      </c>
      <c r="H5046" s="383" t="s">
        <v>733</v>
      </c>
      <c r="I5046" s="383" t="s">
        <v>734</v>
      </c>
      <c r="J5046" s="383" t="s">
        <v>617</v>
      </c>
      <c r="K5046" s="383" t="s">
        <v>618</v>
      </c>
      <c r="L5046" s="384">
        <v>24965</v>
      </c>
      <c r="M5046" s="383" t="s">
        <v>638</v>
      </c>
      <c r="N5046" s="383" t="s">
        <v>620</v>
      </c>
      <c r="O5046" s="383" t="s">
        <v>230</v>
      </c>
    </row>
    <row r="5047" spans="1:15">
      <c r="A5047" s="385">
        <v>42069</v>
      </c>
      <c r="B5047" s="383" t="s">
        <v>21</v>
      </c>
      <c r="C5047" s="383" t="s">
        <v>12</v>
      </c>
      <c r="D5047" s="383" t="s">
        <v>22</v>
      </c>
      <c r="E5047" s="383" t="s">
        <v>658</v>
      </c>
      <c r="F5047" s="383" t="s">
        <v>10</v>
      </c>
      <c r="G5047" s="384">
        <v>11000</v>
      </c>
      <c r="H5047" s="383" t="s">
        <v>733</v>
      </c>
      <c r="I5047" s="383" t="s">
        <v>734</v>
      </c>
      <c r="J5047" s="383" t="s">
        <v>617</v>
      </c>
      <c r="K5047" s="383" t="s">
        <v>618</v>
      </c>
      <c r="L5047" s="384">
        <v>25035</v>
      </c>
      <c r="M5047" s="383" t="s">
        <v>638</v>
      </c>
      <c r="N5047" s="383" t="s">
        <v>620</v>
      </c>
      <c r="O5047" s="383" t="s">
        <v>230</v>
      </c>
    </row>
    <row r="5048" spans="1:15">
      <c r="A5048" s="385">
        <v>42070</v>
      </c>
      <c r="B5048" s="383" t="s">
        <v>21</v>
      </c>
      <c r="C5048" s="383" t="s">
        <v>12</v>
      </c>
      <c r="D5048" s="383" t="s">
        <v>22</v>
      </c>
      <c r="E5048" s="383" t="s">
        <v>658</v>
      </c>
      <c r="F5048" s="383" t="s">
        <v>10</v>
      </c>
      <c r="G5048" s="384">
        <v>11240</v>
      </c>
      <c r="H5048" s="383" t="s">
        <v>733</v>
      </c>
      <c r="I5048" s="383" t="s">
        <v>734</v>
      </c>
      <c r="J5048" s="383" t="s">
        <v>617</v>
      </c>
      <c r="K5048" s="383" t="s">
        <v>618</v>
      </c>
      <c r="L5048" s="384">
        <v>25532</v>
      </c>
      <c r="M5048" s="383" t="s">
        <v>638</v>
      </c>
      <c r="N5048" s="383" t="s">
        <v>620</v>
      </c>
      <c r="O5048" s="383" t="s">
        <v>230</v>
      </c>
    </row>
    <row r="5049" spans="1:15">
      <c r="A5049" s="385">
        <v>42071</v>
      </c>
      <c r="B5049" s="383" t="s">
        <v>21</v>
      </c>
      <c r="C5049" s="383" t="s">
        <v>12</v>
      </c>
      <c r="D5049" s="383" t="s">
        <v>22</v>
      </c>
      <c r="E5049" s="383" t="s">
        <v>658</v>
      </c>
      <c r="F5049" s="383" t="s">
        <v>10</v>
      </c>
      <c r="G5049" s="384">
        <v>11240</v>
      </c>
      <c r="H5049" s="383" t="s">
        <v>733</v>
      </c>
      <c r="I5049" s="383" t="s">
        <v>734</v>
      </c>
      <c r="J5049" s="383" t="s">
        <v>617</v>
      </c>
      <c r="K5049" s="383" t="s">
        <v>618</v>
      </c>
      <c r="L5049" s="384">
        <v>25875</v>
      </c>
      <c r="M5049" s="383" t="s">
        <v>638</v>
      </c>
      <c r="N5049" s="383" t="s">
        <v>620</v>
      </c>
      <c r="O5049" s="383" t="s">
        <v>230</v>
      </c>
    </row>
    <row r="5050" spans="1:15">
      <c r="A5050" s="385">
        <v>42072</v>
      </c>
      <c r="B5050" s="383" t="s">
        <v>21</v>
      </c>
      <c r="C5050" s="383" t="s">
        <v>12</v>
      </c>
      <c r="D5050" s="383" t="s">
        <v>22</v>
      </c>
      <c r="E5050" s="383" t="s">
        <v>658</v>
      </c>
      <c r="F5050" s="383" t="s">
        <v>10</v>
      </c>
      <c r="G5050" s="384">
        <v>11240</v>
      </c>
      <c r="H5050" s="383" t="s">
        <v>733</v>
      </c>
      <c r="I5050" s="383" t="s">
        <v>734</v>
      </c>
      <c r="J5050" s="383" t="s">
        <v>617</v>
      </c>
      <c r="K5050" s="383" t="s">
        <v>618</v>
      </c>
      <c r="L5050" s="384">
        <v>25875</v>
      </c>
      <c r="M5050" s="383" t="s">
        <v>638</v>
      </c>
      <c r="N5050" s="383" t="s">
        <v>620</v>
      </c>
      <c r="O5050" s="383" t="s">
        <v>230</v>
      </c>
    </row>
    <row r="5051" spans="1:15">
      <c r="A5051" s="385">
        <v>42073</v>
      </c>
      <c r="B5051" s="383" t="s">
        <v>21</v>
      </c>
      <c r="C5051" s="383" t="s">
        <v>12</v>
      </c>
      <c r="D5051" s="383" t="s">
        <v>22</v>
      </c>
      <c r="E5051" s="383" t="s">
        <v>658</v>
      </c>
      <c r="F5051" s="383" t="s">
        <v>10</v>
      </c>
      <c r="G5051" s="384">
        <v>11240</v>
      </c>
      <c r="H5051" s="383" t="s">
        <v>733</v>
      </c>
      <c r="I5051" s="383" t="s">
        <v>734</v>
      </c>
      <c r="J5051" s="383" t="s">
        <v>617</v>
      </c>
      <c r="K5051" s="383" t="s">
        <v>618</v>
      </c>
      <c r="L5051" s="384">
        <v>25875</v>
      </c>
      <c r="M5051" s="383" t="s">
        <v>638</v>
      </c>
      <c r="N5051" s="383" t="s">
        <v>620</v>
      </c>
      <c r="O5051" s="383" t="s">
        <v>230</v>
      </c>
    </row>
    <row r="5052" spans="1:15">
      <c r="A5052" s="385">
        <v>42074</v>
      </c>
      <c r="B5052" s="383" t="s">
        <v>21</v>
      </c>
      <c r="C5052" s="383" t="s">
        <v>12</v>
      </c>
      <c r="D5052" s="383" t="s">
        <v>22</v>
      </c>
      <c r="E5052" s="383" t="s">
        <v>658</v>
      </c>
      <c r="F5052" s="383" t="s">
        <v>10</v>
      </c>
      <c r="G5052" s="384">
        <v>11240</v>
      </c>
      <c r="H5052" s="383" t="s">
        <v>733</v>
      </c>
      <c r="I5052" s="383" t="s">
        <v>734</v>
      </c>
      <c r="J5052" s="383" t="s">
        <v>617</v>
      </c>
      <c r="K5052" s="383" t="s">
        <v>618</v>
      </c>
      <c r="L5052" s="384">
        <v>25875</v>
      </c>
      <c r="M5052" s="383" t="s">
        <v>638</v>
      </c>
      <c r="N5052" s="383" t="s">
        <v>620</v>
      </c>
      <c r="O5052" s="383" t="s">
        <v>230</v>
      </c>
    </row>
    <row r="5053" spans="1:15">
      <c r="A5053" s="385">
        <v>42075</v>
      </c>
      <c r="B5053" s="383" t="s">
        <v>21</v>
      </c>
      <c r="C5053" s="383" t="s">
        <v>12</v>
      </c>
      <c r="D5053" s="383" t="s">
        <v>22</v>
      </c>
      <c r="E5053" s="383" t="s">
        <v>658</v>
      </c>
      <c r="F5053" s="383" t="s">
        <v>10</v>
      </c>
      <c r="G5053" s="384">
        <v>11240</v>
      </c>
      <c r="H5053" s="383" t="s">
        <v>733</v>
      </c>
      <c r="I5053" s="383" t="s">
        <v>734</v>
      </c>
      <c r="J5053" s="383" t="s">
        <v>617</v>
      </c>
      <c r="K5053" s="383" t="s">
        <v>618</v>
      </c>
      <c r="L5053" s="384">
        <v>25875</v>
      </c>
      <c r="M5053" s="383" t="s">
        <v>639</v>
      </c>
      <c r="N5053" s="383" t="s">
        <v>620</v>
      </c>
      <c r="O5053" s="383" t="s">
        <v>230</v>
      </c>
    </row>
    <row r="5054" spans="1:15">
      <c r="A5054" s="385">
        <v>42076</v>
      </c>
      <c r="B5054" s="383" t="s">
        <v>21</v>
      </c>
      <c r="C5054" s="383" t="s">
        <v>12</v>
      </c>
      <c r="D5054" s="383" t="s">
        <v>22</v>
      </c>
      <c r="E5054" s="383" t="s">
        <v>658</v>
      </c>
      <c r="F5054" s="383" t="s">
        <v>10</v>
      </c>
      <c r="G5054" s="384">
        <v>11240</v>
      </c>
      <c r="H5054" s="383" t="s">
        <v>733</v>
      </c>
      <c r="I5054" s="383" t="s">
        <v>734</v>
      </c>
      <c r="J5054" s="383" t="s">
        <v>617</v>
      </c>
      <c r="K5054" s="383" t="s">
        <v>618</v>
      </c>
      <c r="L5054" s="384">
        <v>25875</v>
      </c>
      <c r="M5054" s="383" t="s">
        <v>639</v>
      </c>
      <c r="N5054" s="383" t="s">
        <v>620</v>
      </c>
      <c r="O5054" s="383" t="s">
        <v>230</v>
      </c>
    </row>
    <row r="5055" spans="1:15">
      <c r="A5055" s="385">
        <v>42077</v>
      </c>
      <c r="B5055" s="383" t="s">
        <v>21</v>
      </c>
      <c r="C5055" s="383" t="s">
        <v>12</v>
      </c>
      <c r="D5055" s="383" t="s">
        <v>22</v>
      </c>
      <c r="E5055" s="383" t="s">
        <v>658</v>
      </c>
      <c r="F5055" s="383" t="s">
        <v>10</v>
      </c>
      <c r="G5055" s="384">
        <v>11240</v>
      </c>
      <c r="H5055" s="383" t="s">
        <v>733</v>
      </c>
      <c r="I5055" s="383" t="s">
        <v>734</v>
      </c>
      <c r="J5055" s="383" t="s">
        <v>617</v>
      </c>
      <c r="K5055" s="383" t="s">
        <v>618</v>
      </c>
      <c r="L5055" s="384">
        <v>25875</v>
      </c>
      <c r="M5055" s="383" t="s">
        <v>639</v>
      </c>
      <c r="N5055" s="383" t="s">
        <v>620</v>
      </c>
      <c r="O5055" s="383" t="s">
        <v>230</v>
      </c>
    </row>
    <row r="5056" spans="1:15">
      <c r="A5056" s="385">
        <v>42078</v>
      </c>
      <c r="B5056" s="383" t="s">
        <v>21</v>
      </c>
      <c r="C5056" s="383" t="s">
        <v>12</v>
      </c>
      <c r="D5056" s="383" t="s">
        <v>22</v>
      </c>
      <c r="E5056" s="383" t="s">
        <v>658</v>
      </c>
      <c r="F5056" s="383" t="s">
        <v>10</v>
      </c>
      <c r="G5056" s="384">
        <v>2600</v>
      </c>
      <c r="H5056" s="383" t="s">
        <v>733</v>
      </c>
      <c r="I5056" s="383" t="s">
        <v>734</v>
      </c>
      <c r="J5056" s="383" t="s">
        <v>617</v>
      </c>
      <c r="K5056" s="383" t="s">
        <v>618</v>
      </c>
      <c r="L5056" s="384">
        <v>25875</v>
      </c>
      <c r="M5056" s="383" t="s">
        <v>639</v>
      </c>
      <c r="N5056" s="383" t="s">
        <v>620</v>
      </c>
      <c r="O5056" s="383" t="s">
        <v>230</v>
      </c>
    </row>
    <row r="5057" spans="1:15">
      <c r="A5057" s="385">
        <v>42079</v>
      </c>
      <c r="B5057" s="383" t="s">
        <v>21</v>
      </c>
      <c r="C5057" s="383" t="s">
        <v>12</v>
      </c>
      <c r="D5057" s="383" t="s">
        <v>22</v>
      </c>
      <c r="E5057" s="383" t="s">
        <v>658</v>
      </c>
      <c r="F5057" s="383" t="s">
        <v>10</v>
      </c>
      <c r="G5057" s="384">
        <v>2600</v>
      </c>
      <c r="H5057" s="383" t="s">
        <v>733</v>
      </c>
      <c r="I5057" s="383" t="s">
        <v>734</v>
      </c>
      <c r="J5057" s="383" t="s">
        <v>617</v>
      </c>
      <c r="K5057" s="383" t="s">
        <v>618</v>
      </c>
      <c r="L5057" s="384">
        <v>25875</v>
      </c>
      <c r="M5057" s="383" t="s">
        <v>639</v>
      </c>
      <c r="N5057" s="383" t="s">
        <v>620</v>
      </c>
      <c r="O5057" s="383" t="s">
        <v>230</v>
      </c>
    </row>
    <row r="5058" spans="1:15">
      <c r="A5058" s="385">
        <v>42080</v>
      </c>
      <c r="B5058" s="383" t="s">
        <v>21</v>
      </c>
      <c r="C5058" s="383" t="s">
        <v>12</v>
      </c>
      <c r="D5058" s="383" t="s">
        <v>22</v>
      </c>
      <c r="E5058" s="383" t="s">
        <v>658</v>
      </c>
      <c r="F5058" s="383" t="s">
        <v>10</v>
      </c>
      <c r="G5058" s="384">
        <v>2600</v>
      </c>
      <c r="H5058" s="383" t="s">
        <v>733</v>
      </c>
      <c r="I5058" s="383" t="s">
        <v>734</v>
      </c>
      <c r="J5058" s="383" t="s">
        <v>617</v>
      </c>
      <c r="K5058" s="383" t="s">
        <v>618</v>
      </c>
      <c r="L5058" s="384">
        <v>25875</v>
      </c>
      <c r="M5058" s="383" t="s">
        <v>639</v>
      </c>
      <c r="N5058" s="383" t="s">
        <v>620</v>
      </c>
      <c r="O5058" s="383" t="s">
        <v>230</v>
      </c>
    </row>
    <row r="5059" spans="1:15">
      <c r="A5059" s="385">
        <v>42081</v>
      </c>
      <c r="B5059" s="383" t="s">
        <v>21</v>
      </c>
      <c r="C5059" s="383" t="s">
        <v>12</v>
      </c>
      <c r="D5059" s="383" t="s">
        <v>22</v>
      </c>
      <c r="E5059" s="383" t="s">
        <v>658</v>
      </c>
      <c r="F5059" s="383" t="s">
        <v>10</v>
      </c>
      <c r="G5059" s="384">
        <v>2600</v>
      </c>
      <c r="H5059" s="383" t="s">
        <v>733</v>
      </c>
      <c r="I5059" s="383" t="s">
        <v>734</v>
      </c>
      <c r="J5059" s="383" t="s">
        <v>617</v>
      </c>
      <c r="K5059" s="383" t="s">
        <v>618</v>
      </c>
      <c r="L5059" s="384">
        <v>26170</v>
      </c>
      <c r="M5059" s="383" t="s">
        <v>640</v>
      </c>
      <c r="N5059" s="383" t="s">
        <v>620</v>
      </c>
      <c r="O5059" s="383" t="s">
        <v>230</v>
      </c>
    </row>
    <row r="5060" spans="1:15">
      <c r="A5060" s="385">
        <v>42082</v>
      </c>
      <c r="B5060" s="383" t="s">
        <v>21</v>
      </c>
      <c r="C5060" s="383" t="s">
        <v>12</v>
      </c>
      <c r="D5060" s="383" t="s">
        <v>22</v>
      </c>
      <c r="E5060" s="383" t="s">
        <v>658</v>
      </c>
      <c r="F5060" s="383" t="s">
        <v>10</v>
      </c>
      <c r="G5060" s="384">
        <v>2340</v>
      </c>
      <c r="H5060" s="383" t="s">
        <v>733</v>
      </c>
      <c r="I5060" s="383" t="s">
        <v>734</v>
      </c>
      <c r="J5060" s="383" t="s">
        <v>617</v>
      </c>
      <c r="K5060" s="383" t="s">
        <v>618</v>
      </c>
      <c r="L5060" s="384">
        <v>26691</v>
      </c>
      <c r="M5060" s="383" t="s">
        <v>640</v>
      </c>
      <c r="N5060" s="383" t="s">
        <v>620</v>
      </c>
      <c r="O5060" s="383" t="s">
        <v>230</v>
      </c>
    </row>
    <row r="5061" spans="1:15">
      <c r="A5061" s="385">
        <v>42083</v>
      </c>
      <c r="B5061" s="383" t="s">
        <v>21</v>
      </c>
      <c r="C5061" s="383" t="s">
        <v>12</v>
      </c>
      <c r="D5061" s="383" t="s">
        <v>22</v>
      </c>
      <c r="E5061" s="383" t="s">
        <v>658</v>
      </c>
      <c r="F5061" s="383" t="s">
        <v>10</v>
      </c>
      <c r="G5061" s="384">
        <v>2340</v>
      </c>
      <c r="H5061" s="383" t="s">
        <v>733</v>
      </c>
      <c r="I5061" s="383" t="s">
        <v>734</v>
      </c>
      <c r="J5061" s="383" t="s">
        <v>617</v>
      </c>
      <c r="K5061" s="383" t="s">
        <v>618</v>
      </c>
      <c r="L5061" s="384">
        <v>27235</v>
      </c>
      <c r="M5061" s="383" t="s">
        <v>640</v>
      </c>
      <c r="N5061" s="383" t="s">
        <v>620</v>
      </c>
      <c r="O5061" s="383" t="s">
        <v>230</v>
      </c>
    </row>
    <row r="5062" spans="1:15">
      <c r="A5062" s="385">
        <v>42085</v>
      </c>
      <c r="B5062" s="383" t="s">
        <v>21</v>
      </c>
      <c r="C5062" s="383" t="s">
        <v>12</v>
      </c>
      <c r="D5062" s="383" t="s">
        <v>22</v>
      </c>
      <c r="E5062" s="383" t="s">
        <v>658</v>
      </c>
      <c r="F5062" s="383" t="s">
        <v>10</v>
      </c>
      <c r="G5062" s="384">
        <v>2340</v>
      </c>
      <c r="H5062" s="383" t="s">
        <v>733</v>
      </c>
      <c r="I5062" s="383" t="s">
        <v>734</v>
      </c>
      <c r="J5062" s="383" t="s">
        <v>617</v>
      </c>
      <c r="K5062" s="383" t="s">
        <v>618</v>
      </c>
      <c r="L5062" s="384">
        <v>27741</v>
      </c>
      <c r="M5062" s="383" t="s">
        <v>640</v>
      </c>
      <c r="N5062" s="383" t="s">
        <v>620</v>
      </c>
      <c r="O5062" s="383" t="s">
        <v>230</v>
      </c>
    </row>
    <row r="5063" spans="1:15">
      <c r="A5063" s="385">
        <v>42087</v>
      </c>
      <c r="B5063" s="383" t="s">
        <v>21</v>
      </c>
      <c r="C5063" s="383" t="s">
        <v>12</v>
      </c>
      <c r="D5063" s="383" t="s">
        <v>22</v>
      </c>
      <c r="E5063" s="383" t="s">
        <v>658</v>
      </c>
      <c r="F5063" s="383" t="s">
        <v>10</v>
      </c>
      <c r="G5063" s="384">
        <v>2340</v>
      </c>
      <c r="H5063" s="383" t="s">
        <v>733</v>
      </c>
      <c r="I5063" s="383" t="s">
        <v>734</v>
      </c>
      <c r="J5063" s="383" t="s">
        <v>617</v>
      </c>
      <c r="K5063" s="383" t="s">
        <v>618</v>
      </c>
      <c r="L5063" s="384">
        <v>27741</v>
      </c>
      <c r="M5063" s="383" t="s">
        <v>640</v>
      </c>
      <c r="N5063" s="383" t="s">
        <v>620</v>
      </c>
      <c r="O5063" s="383" t="s">
        <v>230</v>
      </c>
    </row>
    <row r="5064" spans="1:15">
      <c r="A5064" s="385">
        <v>42088</v>
      </c>
      <c r="B5064" s="383" t="s">
        <v>754</v>
      </c>
      <c r="C5064" s="383" t="s">
        <v>8</v>
      </c>
      <c r="D5064" s="383" t="s">
        <v>755</v>
      </c>
      <c r="E5064" s="383" t="s">
        <v>756</v>
      </c>
      <c r="F5064" s="383" t="s">
        <v>10</v>
      </c>
      <c r="G5064" s="384">
        <v>1137</v>
      </c>
      <c r="H5064" s="383" t="s">
        <v>757</v>
      </c>
      <c r="I5064" s="383" t="s">
        <v>772</v>
      </c>
      <c r="J5064" s="383" t="s">
        <v>617</v>
      </c>
      <c r="K5064" s="383" t="s">
        <v>618</v>
      </c>
      <c r="L5064" s="384">
        <v>27741</v>
      </c>
      <c r="M5064" s="383" t="s">
        <v>640</v>
      </c>
      <c r="N5064" s="383" t="s">
        <v>620</v>
      </c>
      <c r="O5064" s="383" t="s">
        <v>230</v>
      </c>
    </row>
    <row r="5065" spans="1:15">
      <c r="A5065" s="385">
        <v>42089</v>
      </c>
      <c r="B5065" s="383" t="s">
        <v>21</v>
      </c>
      <c r="C5065" s="383" t="s">
        <v>12</v>
      </c>
      <c r="D5065" s="383" t="s">
        <v>22</v>
      </c>
      <c r="E5065" s="383" t="s">
        <v>658</v>
      </c>
      <c r="F5065" s="383" t="s">
        <v>10</v>
      </c>
      <c r="G5065" s="384">
        <v>8360</v>
      </c>
      <c r="H5065" s="383" t="s">
        <v>733</v>
      </c>
      <c r="I5065" s="383" t="s">
        <v>734</v>
      </c>
      <c r="J5065" s="383" t="s">
        <v>617</v>
      </c>
      <c r="K5065" s="383" t="s">
        <v>618</v>
      </c>
      <c r="L5065" s="384">
        <v>27741</v>
      </c>
      <c r="M5065" s="383" t="s">
        <v>640</v>
      </c>
      <c r="N5065" s="383" t="s">
        <v>620</v>
      </c>
      <c r="O5065" s="383" t="s">
        <v>230</v>
      </c>
    </row>
    <row r="5066" spans="1:15">
      <c r="A5066" s="385">
        <v>42090</v>
      </c>
      <c r="B5066" s="383" t="s">
        <v>21</v>
      </c>
      <c r="C5066" s="383" t="s">
        <v>12</v>
      </c>
      <c r="D5066" s="383" t="s">
        <v>22</v>
      </c>
      <c r="E5066" s="383" t="s">
        <v>658</v>
      </c>
      <c r="F5066" s="383" t="s">
        <v>10</v>
      </c>
      <c r="G5066" s="384">
        <v>7750</v>
      </c>
      <c r="H5066" s="383" t="s">
        <v>733</v>
      </c>
      <c r="I5066" s="383" t="s">
        <v>734</v>
      </c>
      <c r="J5066" s="383" t="s">
        <v>617</v>
      </c>
      <c r="K5066" s="383" t="s">
        <v>618</v>
      </c>
      <c r="L5066" s="384">
        <v>27741</v>
      </c>
      <c r="M5066" s="383" t="s">
        <v>640</v>
      </c>
      <c r="N5066" s="383" t="s">
        <v>620</v>
      </c>
      <c r="O5066" s="383" t="s">
        <v>230</v>
      </c>
    </row>
    <row r="5067" spans="1:15">
      <c r="A5067" s="385">
        <v>42091</v>
      </c>
      <c r="B5067" s="383" t="s">
        <v>21</v>
      </c>
      <c r="C5067" s="383" t="s">
        <v>12</v>
      </c>
      <c r="D5067" s="383" t="s">
        <v>22</v>
      </c>
      <c r="E5067" s="383" t="s">
        <v>658</v>
      </c>
      <c r="F5067" s="383" t="s">
        <v>10</v>
      </c>
      <c r="G5067" s="384">
        <v>7750</v>
      </c>
      <c r="H5067" s="383" t="s">
        <v>733</v>
      </c>
      <c r="I5067" s="383" t="s">
        <v>734</v>
      </c>
      <c r="J5067" s="383" t="s">
        <v>617</v>
      </c>
      <c r="K5067" s="383" t="s">
        <v>618</v>
      </c>
      <c r="L5067" s="384">
        <v>27741</v>
      </c>
      <c r="M5067" s="383" t="s">
        <v>641</v>
      </c>
      <c r="N5067" s="383" t="s">
        <v>620</v>
      </c>
      <c r="O5067" s="383" t="s">
        <v>230</v>
      </c>
    </row>
    <row r="5068" spans="1:15">
      <c r="A5068" s="385">
        <v>42092</v>
      </c>
      <c r="B5068" s="383" t="s">
        <v>21</v>
      </c>
      <c r="C5068" s="383" t="s">
        <v>12</v>
      </c>
      <c r="D5068" s="383" t="s">
        <v>22</v>
      </c>
      <c r="E5068" s="383" t="s">
        <v>658</v>
      </c>
      <c r="F5068" s="383" t="s">
        <v>10</v>
      </c>
      <c r="G5068" s="384">
        <v>7750</v>
      </c>
      <c r="H5068" s="383" t="s">
        <v>733</v>
      </c>
      <c r="I5068" s="383" t="s">
        <v>734</v>
      </c>
      <c r="J5068" s="383" t="s">
        <v>617</v>
      </c>
      <c r="K5068" s="383" t="s">
        <v>618</v>
      </c>
      <c r="L5068" s="384">
        <v>27741</v>
      </c>
      <c r="M5068" s="383" t="s">
        <v>641</v>
      </c>
      <c r="N5068" s="383" t="s">
        <v>620</v>
      </c>
      <c r="O5068" s="383" t="s">
        <v>230</v>
      </c>
    </row>
    <row r="5069" spans="1:15">
      <c r="A5069" s="385">
        <v>42093</v>
      </c>
      <c r="B5069" s="383" t="s">
        <v>21</v>
      </c>
      <c r="C5069" s="383" t="s">
        <v>12</v>
      </c>
      <c r="D5069" s="383" t="s">
        <v>22</v>
      </c>
      <c r="E5069" s="383" t="s">
        <v>658</v>
      </c>
      <c r="F5069" s="383" t="s">
        <v>10</v>
      </c>
      <c r="G5069" s="384">
        <v>7750</v>
      </c>
      <c r="H5069" s="383" t="s">
        <v>733</v>
      </c>
      <c r="I5069" s="383" t="s">
        <v>734</v>
      </c>
      <c r="J5069" s="383" t="s">
        <v>617</v>
      </c>
      <c r="K5069" s="383" t="s">
        <v>618</v>
      </c>
      <c r="L5069" s="384">
        <v>27741</v>
      </c>
      <c r="M5069" s="383" t="s">
        <v>641</v>
      </c>
      <c r="N5069" s="383" t="s">
        <v>620</v>
      </c>
      <c r="O5069" s="383" t="s">
        <v>230</v>
      </c>
    </row>
    <row r="5070" spans="1:15">
      <c r="A5070" s="385">
        <v>42094</v>
      </c>
      <c r="B5070" s="383" t="s">
        <v>21</v>
      </c>
      <c r="C5070" s="383" t="s">
        <v>12</v>
      </c>
      <c r="D5070" s="383" t="s">
        <v>22</v>
      </c>
      <c r="E5070" s="383" t="s">
        <v>658</v>
      </c>
      <c r="F5070" s="383" t="s">
        <v>10</v>
      </c>
      <c r="G5070" s="384">
        <v>8360</v>
      </c>
      <c r="H5070" s="383" t="s">
        <v>733</v>
      </c>
      <c r="I5070" s="383" t="s">
        <v>734</v>
      </c>
      <c r="J5070" s="383" t="s">
        <v>617</v>
      </c>
      <c r="K5070" s="383" t="s">
        <v>618</v>
      </c>
      <c r="L5070" s="384">
        <v>27741</v>
      </c>
      <c r="M5070" s="383" t="s">
        <v>641</v>
      </c>
      <c r="N5070" s="383" t="s">
        <v>620</v>
      </c>
      <c r="O5070" s="383" t="s">
        <v>230</v>
      </c>
    </row>
    <row r="5071" spans="1:15">
      <c r="A5071" s="385">
        <v>42095</v>
      </c>
      <c r="B5071" s="383" t="s">
        <v>21</v>
      </c>
      <c r="C5071" s="383" t="s">
        <v>12</v>
      </c>
      <c r="D5071" s="383" t="s">
        <v>22</v>
      </c>
      <c r="E5071" s="383" t="s">
        <v>658</v>
      </c>
      <c r="F5071" s="383" t="s">
        <v>10</v>
      </c>
      <c r="G5071" s="384">
        <v>6290</v>
      </c>
      <c r="H5071" s="383" t="s">
        <v>733</v>
      </c>
      <c r="I5071" s="383" t="s">
        <v>734</v>
      </c>
      <c r="J5071" s="383" t="s">
        <v>617</v>
      </c>
      <c r="K5071" s="383" t="s">
        <v>618</v>
      </c>
      <c r="L5071" s="384">
        <v>27741</v>
      </c>
      <c r="M5071" s="383" t="s">
        <v>641</v>
      </c>
      <c r="N5071" s="383" t="s">
        <v>620</v>
      </c>
      <c r="O5071" s="383" t="s">
        <v>230</v>
      </c>
    </row>
    <row r="5072" spans="1:15">
      <c r="A5072" s="385">
        <v>42096</v>
      </c>
      <c r="B5072" s="383" t="s">
        <v>21</v>
      </c>
      <c r="C5072" s="383" t="s">
        <v>12</v>
      </c>
      <c r="D5072" s="383" t="s">
        <v>22</v>
      </c>
      <c r="E5072" s="383" t="s">
        <v>658</v>
      </c>
      <c r="F5072" s="383" t="s">
        <v>10</v>
      </c>
      <c r="G5072" s="384">
        <v>2080</v>
      </c>
      <c r="H5072" s="383" t="s">
        <v>733</v>
      </c>
      <c r="I5072" s="383" t="s">
        <v>734</v>
      </c>
      <c r="J5072" s="383" t="s">
        <v>617</v>
      </c>
      <c r="K5072" s="383" t="s">
        <v>618</v>
      </c>
      <c r="L5072" s="384">
        <v>27741</v>
      </c>
      <c r="M5072" s="383" t="s">
        <v>641</v>
      </c>
      <c r="N5072" s="383" t="s">
        <v>620</v>
      </c>
      <c r="O5072" s="383" t="s">
        <v>230</v>
      </c>
    </row>
    <row r="5073" spans="1:15">
      <c r="A5073" s="385">
        <v>42097</v>
      </c>
      <c r="B5073" s="383" t="s">
        <v>21</v>
      </c>
      <c r="C5073" s="383" t="s">
        <v>12</v>
      </c>
      <c r="D5073" s="383" t="s">
        <v>22</v>
      </c>
      <c r="E5073" s="383" t="s">
        <v>658</v>
      </c>
      <c r="F5073" s="383" t="s">
        <v>10</v>
      </c>
      <c r="G5073" s="384">
        <v>2080</v>
      </c>
      <c r="H5073" s="383" t="s">
        <v>733</v>
      </c>
      <c r="I5073" s="383" t="s">
        <v>734</v>
      </c>
      <c r="J5073" s="383" t="s">
        <v>617</v>
      </c>
      <c r="K5073" s="383" t="s">
        <v>618</v>
      </c>
      <c r="L5073" s="384">
        <v>27741</v>
      </c>
      <c r="M5073" s="383" t="s">
        <v>641</v>
      </c>
      <c r="N5073" s="383" t="s">
        <v>620</v>
      </c>
      <c r="O5073" s="383" t="s">
        <v>230</v>
      </c>
    </row>
    <row r="5074" spans="1:15">
      <c r="A5074" s="385">
        <v>42098</v>
      </c>
      <c r="B5074" s="383" t="s">
        <v>21</v>
      </c>
      <c r="C5074" s="383" t="s">
        <v>12</v>
      </c>
      <c r="D5074" s="383" t="s">
        <v>22</v>
      </c>
      <c r="E5074" s="383" t="s">
        <v>658</v>
      </c>
      <c r="F5074" s="383" t="s">
        <v>10</v>
      </c>
      <c r="G5074" s="384">
        <v>4200</v>
      </c>
      <c r="H5074" s="383" t="s">
        <v>810</v>
      </c>
      <c r="I5074" s="383" t="s">
        <v>811</v>
      </c>
      <c r="J5074" s="383" t="s">
        <v>617</v>
      </c>
      <c r="K5074" s="383" t="s">
        <v>618</v>
      </c>
      <c r="L5074" s="384">
        <v>27751</v>
      </c>
      <c r="M5074" s="383" t="s">
        <v>641</v>
      </c>
      <c r="N5074" s="383" t="s">
        <v>620</v>
      </c>
      <c r="O5074" s="383" t="s">
        <v>230</v>
      </c>
    </row>
    <row r="5075" spans="1:15">
      <c r="A5075" s="385">
        <v>42099</v>
      </c>
      <c r="B5075" s="383" t="s">
        <v>21</v>
      </c>
      <c r="C5075" s="383" t="s">
        <v>12</v>
      </c>
      <c r="D5075" s="383" t="s">
        <v>22</v>
      </c>
      <c r="E5075" s="383" t="s">
        <v>658</v>
      </c>
      <c r="F5075" s="383" t="s">
        <v>10</v>
      </c>
      <c r="G5075" s="384">
        <v>2080</v>
      </c>
      <c r="H5075" s="383" t="s">
        <v>733</v>
      </c>
      <c r="I5075" s="383" t="s">
        <v>734</v>
      </c>
      <c r="J5075" s="383" t="s">
        <v>617</v>
      </c>
      <c r="K5075" s="383" t="s">
        <v>618</v>
      </c>
      <c r="L5075" s="384">
        <v>28181</v>
      </c>
      <c r="M5075" s="383" t="s">
        <v>642</v>
      </c>
      <c r="N5075" s="383" t="s">
        <v>620</v>
      </c>
      <c r="O5075" s="383" t="s">
        <v>230</v>
      </c>
    </row>
    <row r="5076" spans="1:15">
      <c r="A5076" s="385">
        <v>42100</v>
      </c>
      <c r="B5076" s="383" t="s">
        <v>21</v>
      </c>
      <c r="C5076" s="383" t="s">
        <v>12</v>
      </c>
      <c r="D5076" s="383" t="s">
        <v>22</v>
      </c>
      <c r="E5076" s="383" t="s">
        <v>658</v>
      </c>
      <c r="F5076" s="383" t="s">
        <v>10</v>
      </c>
      <c r="G5076" s="384">
        <v>2080</v>
      </c>
      <c r="H5076" s="383" t="s">
        <v>733</v>
      </c>
      <c r="I5076" s="383" t="s">
        <v>734</v>
      </c>
      <c r="J5076" s="383" t="s">
        <v>617</v>
      </c>
      <c r="K5076" s="383" t="s">
        <v>618</v>
      </c>
      <c r="L5076" s="384">
        <v>28641</v>
      </c>
      <c r="M5076" s="383" t="s">
        <v>642</v>
      </c>
      <c r="N5076" s="383" t="s">
        <v>620</v>
      </c>
      <c r="O5076" s="383" t="s">
        <v>230</v>
      </c>
    </row>
    <row r="5077" spans="1:15">
      <c r="A5077" s="385">
        <v>42101</v>
      </c>
      <c r="B5077" s="383" t="s">
        <v>21</v>
      </c>
      <c r="C5077" s="383" t="s">
        <v>12</v>
      </c>
      <c r="D5077" s="383" t="s">
        <v>22</v>
      </c>
      <c r="E5077" s="383" t="s">
        <v>658</v>
      </c>
      <c r="F5077" s="383" t="s">
        <v>10</v>
      </c>
      <c r="G5077" s="384">
        <v>2080</v>
      </c>
      <c r="H5077" s="383" t="s">
        <v>733</v>
      </c>
      <c r="I5077" s="383" t="s">
        <v>734</v>
      </c>
      <c r="J5077" s="383" t="s">
        <v>617</v>
      </c>
      <c r="K5077" s="383" t="s">
        <v>618</v>
      </c>
      <c r="L5077" s="384">
        <v>29260</v>
      </c>
      <c r="M5077" s="383" t="s">
        <v>642</v>
      </c>
      <c r="N5077" s="383" t="s">
        <v>620</v>
      </c>
      <c r="O5077" s="383" t="s">
        <v>230</v>
      </c>
    </row>
    <row r="5078" spans="1:15">
      <c r="A5078" s="385">
        <v>42102</v>
      </c>
      <c r="B5078" s="383" t="s">
        <v>21</v>
      </c>
      <c r="C5078" s="383" t="s">
        <v>12</v>
      </c>
      <c r="D5078" s="383" t="s">
        <v>22</v>
      </c>
      <c r="E5078" s="383" t="s">
        <v>658</v>
      </c>
      <c r="F5078" s="383" t="s">
        <v>10</v>
      </c>
      <c r="G5078" s="384">
        <v>2080</v>
      </c>
      <c r="H5078" s="383" t="s">
        <v>733</v>
      </c>
      <c r="I5078" s="383" t="s">
        <v>734</v>
      </c>
      <c r="J5078" s="383" t="s">
        <v>617</v>
      </c>
      <c r="K5078" s="383" t="s">
        <v>618</v>
      </c>
      <c r="L5078" s="384">
        <v>29608</v>
      </c>
      <c r="M5078" s="383" t="s">
        <v>642</v>
      </c>
      <c r="N5078" s="383" t="s">
        <v>620</v>
      </c>
      <c r="O5078" s="383" t="s">
        <v>230</v>
      </c>
    </row>
    <row r="5079" spans="1:15">
      <c r="A5079" s="385">
        <v>42103</v>
      </c>
      <c r="B5079" s="383" t="s">
        <v>21</v>
      </c>
      <c r="C5079" s="383" t="s">
        <v>12</v>
      </c>
      <c r="D5079" s="383" t="s">
        <v>22</v>
      </c>
      <c r="E5079" s="383" t="s">
        <v>658</v>
      </c>
      <c r="F5079" s="383" t="s">
        <v>10</v>
      </c>
      <c r="G5079" s="384">
        <v>2080</v>
      </c>
      <c r="H5079" s="383" t="s">
        <v>733</v>
      </c>
      <c r="I5079" s="383" t="s">
        <v>734</v>
      </c>
      <c r="J5079" s="383" t="s">
        <v>617</v>
      </c>
      <c r="K5079" s="383" t="s">
        <v>618</v>
      </c>
      <c r="L5079" s="384">
        <v>29608</v>
      </c>
      <c r="M5079" s="383" t="s">
        <v>642</v>
      </c>
      <c r="N5079" s="383" t="s">
        <v>620</v>
      </c>
      <c r="O5079" s="383" t="s">
        <v>230</v>
      </c>
    </row>
    <row r="5080" spans="1:15">
      <c r="A5080" s="385">
        <v>42104</v>
      </c>
      <c r="B5080" s="383" t="s">
        <v>21</v>
      </c>
      <c r="C5080" s="383" t="s">
        <v>12</v>
      </c>
      <c r="D5080" s="383" t="s">
        <v>22</v>
      </c>
      <c r="E5080" s="383" t="s">
        <v>658</v>
      </c>
      <c r="F5080" s="383" t="s">
        <v>10</v>
      </c>
      <c r="G5080" s="384">
        <v>2080</v>
      </c>
      <c r="H5080" s="383" t="s">
        <v>733</v>
      </c>
      <c r="I5080" s="383" t="s">
        <v>734</v>
      </c>
      <c r="J5080" s="383" t="s">
        <v>617</v>
      </c>
      <c r="K5080" s="383" t="s">
        <v>618</v>
      </c>
      <c r="L5080" s="384">
        <v>29608</v>
      </c>
      <c r="M5080" s="383" t="s">
        <v>642</v>
      </c>
      <c r="N5080" s="383" t="s">
        <v>620</v>
      </c>
      <c r="O5080" s="383" t="s">
        <v>230</v>
      </c>
    </row>
    <row r="5081" spans="1:15">
      <c r="A5081" s="385">
        <v>42105</v>
      </c>
      <c r="B5081" s="383" t="s">
        <v>21</v>
      </c>
      <c r="C5081" s="383" t="s">
        <v>12</v>
      </c>
      <c r="D5081" s="383" t="s">
        <v>22</v>
      </c>
      <c r="E5081" s="383" t="s">
        <v>658</v>
      </c>
      <c r="F5081" s="383" t="s">
        <v>10</v>
      </c>
      <c r="G5081" s="384">
        <v>2080</v>
      </c>
      <c r="H5081" s="383" t="s">
        <v>733</v>
      </c>
      <c r="I5081" s="383" t="s">
        <v>734</v>
      </c>
      <c r="J5081" s="383" t="s">
        <v>617</v>
      </c>
      <c r="K5081" s="383" t="s">
        <v>618</v>
      </c>
      <c r="L5081" s="384">
        <v>29608</v>
      </c>
      <c r="M5081" s="383" t="s">
        <v>642</v>
      </c>
      <c r="N5081" s="383" t="s">
        <v>620</v>
      </c>
      <c r="O5081" s="383" t="s">
        <v>230</v>
      </c>
    </row>
    <row r="5082" spans="1:15">
      <c r="A5082" s="385">
        <v>42106</v>
      </c>
      <c r="B5082" s="383" t="s">
        <v>21</v>
      </c>
      <c r="C5082" s="383" t="s">
        <v>12</v>
      </c>
      <c r="D5082" s="383" t="s">
        <v>22</v>
      </c>
      <c r="E5082" s="383" t="s">
        <v>658</v>
      </c>
      <c r="F5082" s="383" t="s">
        <v>10</v>
      </c>
      <c r="G5082" s="384">
        <v>2080</v>
      </c>
      <c r="H5082" s="383" t="s">
        <v>733</v>
      </c>
      <c r="I5082" s="383" t="s">
        <v>734</v>
      </c>
      <c r="J5082" s="383" t="s">
        <v>617</v>
      </c>
      <c r="K5082" s="383" t="s">
        <v>618</v>
      </c>
      <c r="L5082" s="384">
        <v>29608</v>
      </c>
      <c r="M5082" s="383" t="s">
        <v>642</v>
      </c>
      <c r="N5082" s="383" t="s">
        <v>620</v>
      </c>
      <c r="O5082" s="383" t="s">
        <v>230</v>
      </c>
    </row>
    <row r="5083" spans="1:15">
      <c r="A5083" s="385">
        <v>42107</v>
      </c>
      <c r="B5083" s="383" t="s">
        <v>21</v>
      </c>
      <c r="C5083" s="383" t="s">
        <v>12</v>
      </c>
      <c r="D5083" s="383" t="s">
        <v>22</v>
      </c>
      <c r="E5083" s="383" t="s">
        <v>658</v>
      </c>
      <c r="F5083" s="383" t="s">
        <v>10</v>
      </c>
      <c r="G5083" s="384">
        <v>1560</v>
      </c>
      <c r="H5083" s="383" t="s">
        <v>733</v>
      </c>
      <c r="I5083" s="383" t="s">
        <v>734</v>
      </c>
      <c r="J5083" s="383" t="s">
        <v>617</v>
      </c>
      <c r="K5083" s="383" t="s">
        <v>618</v>
      </c>
      <c r="L5083" s="384">
        <v>29973</v>
      </c>
      <c r="M5083" s="383" t="s">
        <v>642</v>
      </c>
      <c r="N5083" s="383" t="s">
        <v>620</v>
      </c>
      <c r="O5083" s="383" t="s">
        <v>230</v>
      </c>
    </row>
    <row r="5084" spans="1:15">
      <c r="A5084" s="385">
        <v>42108</v>
      </c>
      <c r="B5084" s="383" t="s">
        <v>21</v>
      </c>
      <c r="C5084" s="383" t="s">
        <v>12</v>
      </c>
      <c r="D5084" s="383" t="s">
        <v>22</v>
      </c>
      <c r="E5084" s="383" t="s">
        <v>658</v>
      </c>
      <c r="F5084" s="383" t="s">
        <v>10</v>
      </c>
      <c r="G5084" s="384">
        <v>1560</v>
      </c>
      <c r="H5084" s="383" t="s">
        <v>733</v>
      </c>
      <c r="I5084" s="383" t="s">
        <v>734</v>
      </c>
      <c r="J5084" s="383" t="s">
        <v>617</v>
      </c>
      <c r="K5084" s="383" t="s">
        <v>618</v>
      </c>
      <c r="L5084" s="384">
        <v>30380</v>
      </c>
      <c r="M5084" s="383" t="s">
        <v>642</v>
      </c>
      <c r="N5084" s="383" t="s">
        <v>620</v>
      </c>
      <c r="O5084" s="383" t="s">
        <v>230</v>
      </c>
    </row>
    <row r="5085" spans="1:15">
      <c r="A5085" s="385">
        <v>42109</v>
      </c>
      <c r="B5085" s="383" t="s">
        <v>21</v>
      </c>
      <c r="C5085" s="383" t="s">
        <v>12</v>
      </c>
      <c r="D5085" s="383" t="s">
        <v>22</v>
      </c>
      <c r="E5085" s="383" t="s">
        <v>658</v>
      </c>
      <c r="F5085" s="383" t="s">
        <v>10</v>
      </c>
      <c r="G5085" s="384">
        <v>1560</v>
      </c>
      <c r="H5085" s="383" t="s">
        <v>733</v>
      </c>
      <c r="I5085" s="383" t="s">
        <v>734</v>
      </c>
      <c r="J5085" s="383" t="s">
        <v>617</v>
      </c>
      <c r="K5085" s="383" t="s">
        <v>618</v>
      </c>
      <c r="L5085" s="384">
        <v>30722</v>
      </c>
      <c r="M5085" s="383" t="s">
        <v>642</v>
      </c>
      <c r="N5085" s="383" t="s">
        <v>620</v>
      </c>
      <c r="O5085" s="383" t="s">
        <v>230</v>
      </c>
    </row>
    <row r="5086" spans="1:15">
      <c r="A5086" s="385">
        <v>42110</v>
      </c>
      <c r="B5086" s="383" t="s">
        <v>21</v>
      </c>
      <c r="C5086" s="383" t="s">
        <v>12</v>
      </c>
      <c r="D5086" s="383" t="s">
        <v>22</v>
      </c>
      <c r="E5086" s="383" t="s">
        <v>658</v>
      </c>
      <c r="F5086" s="383" t="s">
        <v>10</v>
      </c>
      <c r="G5086" s="384">
        <v>1560</v>
      </c>
      <c r="H5086" s="383" t="s">
        <v>733</v>
      </c>
      <c r="I5086" s="383" t="s">
        <v>734</v>
      </c>
      <c r="J5086" s="383" t="s">
        <v>617</v>
      </c>
      <c r="K5086" s="383" t="s">
        <v>618</v>
      </c>
      <c r="L5086" s="384">
        <v>30780</v>
      </c>
      <c r="M5086" s="383" t="s">
        <v>642</v>
      </c>
      <c r="N5086" s="383" t="s">
        <v>620</v>
      </c>
      <c r="O5086" s="383" t="s">
        <v>230</v>
      </c>
    </row>
    <row r="5087" spans="1:15">
      <c r="A5087" s="385">
        <v>42111</v>
      </c>
      <c r="B5087" s="383" t="s">
        <v>739</v>
      </c>
      <c r="C5087" s="383" t="s">
        <v>8</v>
      </c>
      <c r="D5087" s="383" t="s">
        <v>36</v>
      </c>
      <c r="E5087" s="383" t="s">
        <v>740</v>
      </c>
      <c r="F5087" s="383" t="s">
        <v>10</v>
      </c>
      <c r="G5087" s="384">
        <v>12775</v>
      </c>
      <c r="H5087" s="383" t="s">
        <v>741</v>
      </c>
      <c r="I5087" s="383" t="s">
        <v>745</v>
      </c>
      <c r="J5087" s="383" t="s">
        <v>617</v>
      </c>
      <c r="K5087" s="383" t="s">
        <v>618</v>
      </c>
      <c r="L5087" s="384">
        <v>30780</v>
      </c>
      <c r="M5087" s="383" t="s">
        <v>642</v>
      </c>
      <c r="N5087" s="383" t="s">
        <v>620</v>
      </c>
      <c r="O5087" s="383" t="s">
        <v>230</v>
      </c>
    </row>
    <row r="5088" spans="1:15">
      <c r="A5088" s="385">
        <v>42112</v>
      </c>
      <c r="B5088" s="383" t="s">
        <v>739</v>
      </c>
      <c r="C5088" s="383" t="s">
        <v>8</v>
      </c>
      <c r="D5088" s="383" t="s">
        <v>36</v>
      </c>
      <c r="E5088" s="383" t="s">
        <v>740</v>
      </c>
      <c r="F5088" s="383" t="s">
        <v>10</v>
      </c>
      <c r="G5088" s="384">
        <v>12775</v>
      </c>
      <c r="H5088" s="383" t="s">
        <v>741</v>
      </c>
      <c r="I5088" s="383" t="s">
        <v>745</v>
      </c>
      <c r="J5088" s="383" t="s">
        <v>617</v>
      </c>
      <c r="K5088" s="383" t="s">
        <v>618</v>
      </c>
      <c r="L5088" s="384">
        <v>30780</v>
      </c>
      <c r="M5088" s="383" t="s">
        <v>642</v>
      </c>
      <c r="N5088" s="383" t="s">
        <v>620</v>
      </c>
      <c r="O5088" s="383" t="s">
        <v>230</v>
      </c>
    </row>
    <row r="5089" spans="1:15">
      <c r="A5089" s="385">
        <v>42113</v>
      </c>
      <c r="B5089" s="383" t="s">
        <v>739</v>
      </c>
      <c r="C5089" s="383" t="s">
        <v>8</v>
      </c>
      <c r="D5089" s="383" t="s">
        <v>36</v>
      </c>
      <c r="E5089" s="383" t="s">
        <v>740</v>
      </c>
      <c r="F5089" s="383" t="s">
        <v>10</v>
      </c>
      <c r="G5089" s="384">
        <v>12774</v>
      </c>
      <c r="H5089" s="383" t="s">
        <v>741</v>
      </c>
      <c r="I5089" s="383" t="s">
        <v>745</v>
      </c>
      <c r="J5089" s="383" t="s">
        <v>617</v>
      </c>
      <c r="K5089" s="383" t="s">
        <v>618</v>
      </c>
      <c r="L5089" s="384">
        <v>30780</v>
      </c>
      <c r="M5089" s="383" t="s">
        <v>643</v>
      </c>
      <c r="N5089" s="383" t="s">
        <v>620</v>
      </c>
      <c r="O5089" s="383" t="s">
        <v>230</v>
      </c>
    </row>
    <row r="5090" spans="1:15">
      <c r="A5090" s="385">
        <v>42114</v>
      </c>
      <c r="B5090" s="383" t="s">
        <v>739</v>
      </c>
      <c r="C5090" s="383" t="s">
        <v>8</v>
      </c>
      <c r="D5090" s="383" t="s">
        <v>36</v>
      </c>
      <c r="E5090" s="383" t="s">
        <v>740</v>
      </c>
      <c r="F5090" s="383" t="s">
        <v>10</v>
      </c>
      <c r="G5090" s="384">
        <v>5098</v>
      </c>
      <c r="H5090" s="383" t="s">
        <v>741</v>
      </c>
      <c r="I5090" s="383" t="s">
        <v>742</v>
      </c>
      <c r="J5090" s="383" t="s">
        <v>617</v>
      </c>
      <c r="K5090" s="383" t="s">
        <v>618</v>
      </c>
      <c r="L5090" s="384">
        <v>30780</v>
      </c>
      <c r="M5090" s="383" t="s">
        <v>643</v>
      </c>
      <c r="N5090" s="383" t="s">
        <v>620</v>
      </c>
      <c r="O5090" s="383" t="s">
        <v>230</v>
      </c>
    </row>
    <row r="5091" spans="1:15">
      <c r="A5091" s="385">
        <v>42115</v>
      </c>
      <c r="B5091" s="383" t="s">
        <v>739</v>
      </c>
      <c r="C5091" s="383" t="s">
        <v>8</v>
      </c>
      <c r="D5091" s="383" t="s">
        <v>36</v>
      </c>
      <c r="E5091" s="383" t="s">
        <v>740</v>
      </c>
      <c r="F5091" s="383" t="s">
        <v>10</v>
      </c>
      <c r="G5091" s="384">
        <v>5098</v>
      </c>
      <c r="H5091" s="383" t="s">
        <v>741</v>
      </c>
      <c r="I5091" s="383" t="s">
        <v>742</v>
      </c>
      <c r="J5091" s="383" t="s">
        <v>617</v>
      </c>
      <c r="K5091" s="383" t="s">
        <v>618</v>
      </c>
      <c r="L5091" s="384">
        <v>30780</v>
      </c>
      <c r="M5091" s="383" t="s">
        <v>643</v>
      </c>
      <c r="N5091" s="383" t="s">
        <v>620</v>
      </c>
      <c r="O5091" s="383" t="s">
        <v>230</v>
      </c>
    </row>
    <row r="5092" spans="1:15">
      <c r="A5092" s="385">
        <v>42116</v>
      </c>
      <c r="B5092" s="383" t="s">
        <v>11</v>
      </c>
      <c r="C5092" s="383" t="s">
        <v>12</v>
      </c>
      <c r="D5092" s="383" t="s">
        <v>13</v>
      </c>
      <c r="E5092" s="383" t="s">
        <v>678</v>
      </c>
      <c r="F5092" s="383" t="s">
        <v>10</v>
      </c>
      <c r="G5092" s="384">
        <v>60</v>
      </c>
      <c r="H5092" s="383" t="s">
        <v>763</v>
      </c>
      <c r="I5092" s="383" t="s">
        <v>771</v>
      </c>
      <c r="J5092" s="383" t="s">
        <v>617</v>
      </c>
      <c r="K5092" s="383" t="s">
        <v>618</v>
      </c>
      <c r="L5092" s="384">
        <v>30780</v>
      </c>
      <c r="M5092" s="383" t="s">
        <v>643</v>
      </c>
      <c r="N5092" s="383" t="s">
        <v>620</v>
      </c>
      <c r="O5092" s="383" t="s">
        <v>230</v>
      </c>
    </row>
    <row r="5093" spans="1:15">
      <c r="A5093" s="385">
        <v>42117</v>
      </c>
      <c r="B5093" s="383" t="s">
        <v>21</v>
      </c>
      <c r="C5093" s="383" t="s">
        <v>12</v>
      </c>
      <c r="D5093" s="383" t="s">
        <v>22</v>
      </c>
      <c r="E5093" s="383" t="s">
        <v>658</v>
      </c>
      <c r="F5093" s="383" t="s">
        <v>10</v>
      </c>
      <c r="G5093" s="384">
        <v>3270</v>
      </c>
      <c r="H5093" s="383" t="s">
        <v>784</v>
      </c>
      <c r="I5093" s="383" t="s">
        <v>785</v>
      </c>
      <c r="J5093" s="383" t="s">
        <v>617</v>
      </c>
      <c r="K5093" s="383" t="s">
        <v>618</v>
      </c>
      <c r="L5093" s="384">
        <v>30780</v>
      </c>
      <c r="M5093" s="383" t="s">
        <v>643</v>
      </c>
      <c r="N5093" s="383" t="s">
        <v>620</v>
      </c>
      <c r="O5093" s="383" t="s">
        <v>230</v>
      </c>
    </row>
    <row r="5094" spans="1:15">
      <c r="A5094" s="385">
        <v>42118</v>
      </c>
      <c r="B5094" s="383" t="s">
        <v>11</v>
      </c>
      <c r="C5094" s="383" t="s">
        <v>12</v>
      </c>
      <c r="D5094" s="383" t="s">
        <v>13</v>
      </c>
      <c r="E5094" s="383" t="s">
        <v>678</v>
      </c>
      <c r="F5094" s="383" t="s">
        <v>10</v>
      </c>
      <c r="G5094" s="384">
        <v>60</v>
      </c>
      <c r="H5094" s="383" t="s">
        <v>763</v>
      </c>
      <c r="I5094" s="383" t="s">
        <v>771</v>
      </c>
      <c r="J5094" s="383" t="s">
        <v>617</v>
      </c>
      <c r="K5094" s="383" t="s">
        <v>618</v>
      </c>
      <c r="L5094" s="384">
        <v>30780</v>
      </c>
      <c r="M5094" s="383" t="s">
        <v>643</v>
      </c>
      <c r="N5094" s="383" t="s">
        <v>620</v>
      </c>
      <c r="O5094" s="383" t="s">
        <v>230</v>
      </c>
    </row>
    <row r="5095" spans="1:15">
      <c r="A5095" s="385">
        <v>42119</v>
      </c>
      <c r="B5095" s="383" t="s">
        <v>21</v>
      </c>
      <c r="C5095" s="383" t="s">
        <v>12</v>
      </c>
      <c r="D5095" s="383" t="s">
        <v>22</v>
      </c>
      <c r="E5095" s="383" t="s">
        <v>658</v>
      </c>
      <c r="F5095" s="383" t="s">
        <v>10</v>
      </c>
      <c r="G5095" s="384">
        <v>3270</v>
      </c>
      <c r="H5095" s="383" t="s">
        <v>784</v>
      </c>
      <c r="I5095" s="383" t="s">
        <v>785</v>
      </c>
      <c r="J5095" s="383" t="s">
        <v>617</v>
      </c>
      <c r="K5095" s="383" t="s">
        <v>618</v>
      </c>
      <c r="L5095" s="384">
        <v>30780</v>
      </c>
      <c r="M5095" s="383" t="s">
        <v>643</v>
      </c>
      <c r="N5095" s="383" t="s">
        <v>620</v>
      </c>
      <c r="O5095" s="383" t="s">
        <v>230</v>
      </c>
    </row>
    <row r="5096" spans="1:15">
      <c r="A5096" s="385">
        <v>42120</v>
      </c>
      <c r="B5096" s="383" t="s">
        <v>21</v>
      </c>
      <c r="C5096" s="383" t="s">
        <v>12</v>
      </c>
      <c r="D5096" s="383" t="s">
        <v>22</v>
      </c>
      <c r="E5096" s="383" t="s">
        <v>658</v>
      </c>
      <c r="F5096" s="383" t="s">
        <v>10</v>
      </c>
      <c r="G5096" s="384">
        <v>3585</v>
      </c>
      <c r="H5096" s="383" t="s">
        <v>784</v>
      </c>
      <c r="I5096" s="383" t="s">
        <v>789</v>
      </c>
      <c r="J5096" s="383" t="s">
        <v>617</v>
      </c>
      <c r="K5096" s="383" t="s">
        <v>618</v>
      </c>
      <c r="L5096" s="384">
        <v>30780</v>
      </c>
      <c r="M5096" s="383" t="s">
        <v>643</v>
      </c>
      <c r="N5096" s="383" t="s">
        <v>620</v>
      </c>
      <c r="O5096" s="383" t="s">
        <v>230</v>
      </c>
    </row>
    <row r="5097" spans="1:15">
      <c r="A5097" s="385">
        <v>42121</v>
      </c>
      <c r="B5097" s="383" t="s">
        <v>11</v>
      </c>
      <c r="C5097" s="383" t="s">
        <v>12</v>
      </c>
      <c r="D5097" s="383" t="s">
        <v>13</v>
      </c>
      <c r="E5097" s="383" t="s">
        <v>678</v>
      </c>
      <c r="F5097" s="383" t="s">
        <v>10</v>
      </c>
      <c r="G5097" s="384">
        <v>60</v>
      </c>
      <c r="H5097" s="383" t="s">
        <v>763</v>
      </c>
      <c r="I5097" s="383" t="s">
        <v>771</v>
      </c>
      <c r="J5097" s="383" t="s">
        <v>617</v>
      </c>
      <c r="K5097" s="383" t="s">
        <v>618</v>
      </c>
      <c r="L5097" s="384">
        <v>30780</v>
      </c>
      <c r="M5097" s="383" t="s">
        <v>643</v>
      </c>
      <c r="N5097" s="383" t="s">
        <v>620</v>
      </c>
      <c r="O5097" s="383" t="s">
        <v>230</v>
      </c>
    </row>
    <row r="5098" spans="1:15">
      <c r="A5098" s="385">
        <v>42122</v>
      </c>
      <c r="B5098" s="383" t="s">
        <v>21</v>
      </c>
      <c r="C5098" s="383" t="s">
        <v>12</v>
      </c>
      <c r="D5098" s="383" t="s">
        <v>22</v>
      </c>
      <c r="E5098" s="383" t="s">
        <v>658</v>
      </c>
      <c r="F5098" s="383" t="s">
        <v>10</v>
      </c>
      <c r="G5098" s="384">
        <v>3270</v>
      </c>
      <c r="H5098" s="383" t="s">
        <v>784</v>
      </c>
      <c r="I5098" s="383" t="s">
        <v>785</v>
      </c>
      <c r="J5098" s="383" t="s">
        <v>617</v>
      </c>
      <c r="K5098" s="383" t="s">
        <v>618</v>
      </c>
      <c r="L5098" s="384">
        <v>30780</v>
      </c>
      <c r="M5098" s="383" t="s">
        <v>643</v>
      </c>
      <c r="N5098" s="383" t="s">
        <v>620</v>
      </c>
      <c r="O5098" s="383" t="s">
        <v>230</v>
      </c>
    </row>
    <row r="5099" spans="1:15">
      <c r="A5099" s="385">
        <v>42123</v>
      </c>
      <c r="B5099" s="383" t="s">
        <v>21</v>
      </c>
      <c r="C5099" s="383" t="s">
        <v>12</v>
      </c>
      <c r="D5099" s="383" t="s">
        <v>22</v>
      </c>
      <c r="E5099" s="383" t="s">
        <v>658</v>
      </c>
      <c r="F5099" s="383" t="s">
        <v>10</v>
      </c>
      <c r="G5099" s="384">
        <v>2720</v>
      </c>
      <c r="H5099" s="383" t="s">
        <v>763</v>
      </c>
      <c r="I5099" s="383" t="s">
        <v>764</v>
      </c>
      <c r="J5099" s="383" t="s">
        <v>617</v>
      </c>
      <c r="K5099" s="383" t="s">
        <v>618</v>
      </c>
      <c r="L5099" s="384">
        <v>30780</v>
      </c>
      <c r="M5099" s="383" t="s">
        <v>643</v>
      </c>
      <c r="N5099" s="383" t="s">
        <v>620</v>
      </c>
      <c r="O5099" s="383" t="s">
        <v>230</v>
      </c>
    </row>
    <row r="5100" spans="1:15">
      <c r="A5100" s="385">
        <v>42124</v>
      </c>
      <c r="B5100" s="383" t="s">
        <v>21</v>
      </c>
      <c r="C5100" s="383" t="s">
        <v>12</v>
      </c>
      <c r="D5100" s="383" t="s">
        <v>22</v>
      </c>
      <c r="E5100" s="383" t="s">
        <v>658</v>
      </c>
      <c r="F5100" s="383" t="s">
        <v>10</v>
      </c>
      <c r="G5100" s="384">
        <v>3008</v>
      </c>
      <c r="H5100" s="383" t="s">
        <v>784</v>
      </c>
      <c r="I5100" s="383" t="s">
        <v>785</v>
      </c>
      <c r="J5100" s="383" t="s">
        <v>617</v>
      </c>
      <c r="K5100" s="383" t="s">
        <v>618</v>
      </c>
      <c r="L5100" s="384">
        <v>30780</v>
      </c>
      <c r="M5100" s="383" t="s">
        <v>643</v>
      </c>
      <c r="N5100" s="383" t="s">
        <v>620</v>
      </c>
      <c r="O5100" s="383" t="s">
        <v>230</v>
      </c>
    </row>
    <row r="5101" spans="1:15">
      <c r="A5101" s="385">
        <v>42125</v>
      </c>
      <c r="B5101" s="383" t="s">
        <v>21</v>
      </c>
      <c r="C5101" s="383" t="s">
        <v>12</v>
      </c>
      <c r="D5101" s="383" t="s">
        <v>22</v>
      </c>
      <c r="E5101" s="383" t="s">
        <v>658</v>
      </c>
      <c r="F5101" s="383" t="s">
        <v>10</v>
      </c>
      <c r="G5101" s="384">
        <v>2720</v>
      </c>
      <c r="H5101" s="383" t="s">
        <v>763</v>
      </c>
      <c r="I5101" s="383" t="s">
        <v>764</v>
      </c>
      <c r="J5101" s="383" t="s">
        <v>617</v>
      </c>
      <c r="K5101" s="383" t="s">
        <v>618</v>
      </c>
      <c r="L5101" s="384">
        <v>30780</v>
      </c>
      <c r="M5101" s="383" t="s">
        <v>643</v>
      </c>
      <c r="N5101" s="383" t="s">
        <v>620</v>
      </c>
      <c r="O5101" s="383" t="s">
        <v>230</v>
      </c>
    </row>
    <row r="5102" spans="1:15">
      <c r="A5102" s="385">
        <v>42126</v>
      </c>
      <c r="B5102" s="383" t="s">
        <v>21</v>
      </c>
      <c r="C5102" s="383" t="s">
        <v>12</v>
      </c>
      <c r="D5102" s="383" t="s">
        <v>22</v>
      </c>
      <c r="E5102" s="383" t="s">
        <v>658</v>
      </c>
      <c r="F5102" s="383" t="s">
        <v>10</v>
      </c>
      <c r="G5102" s="384">
        <v>2720</v>
      </c>
      <c r="H5102" s="383" t="s">
        <v>763</v>
      </c>
      <c r="I5102" s="383" t="s">
        <v>764</v>
      </c>
      <c r="J5102" s="383" t="s">
        <v>617</v>
      </c>
      <c r="K5102" s="383" t="s">
        <v>618</v>
      </c>
      <c r="L5102" s="384">
        <v>30780</v>
      </c>
      <c r="M5102" s="383" t="s">
        <v>643</v>
      </c>
      <c r="N5102" s="383" t="s">
        <v>620</v>
      </c>
      <c r="O5102" s="383" t="s">
        <v>230</v>
      </c>
    </row>
    <row r="5103" spans="1:15">
      <c r="A5103" s="385">
        <v>42127</v>
      </c>
      <c r="B5103" s="383" t="s">
        <v>21</v>
      </c>
      <c r="C5103" s="383" t="s">
        <v>12</v>
      </c>
      <c r="D5103" s="383" t="s">
        <v>22</v>
      </c>
      <c r="E5103" s="383" t="s">
        <v>658</v>
      </c>
      <c r="F5103" s="383" t="s">
        <v>10</v>
      </c>
      <c r="G5103" s="384">
        <v>3008</v>
      </c>
      <c r="H5103" s="383" t="s">
        <v>784</v>
      </c>
      <c r="I5103" s="383" t="s">
        <v>785</v>
      </c>
      <c r="J5103" s="383" t="s">
        <v>617</v>
      </c>
      <c r="K5103" s="383" t="s">
        <v>618</v>
      </c>
      <c r="L5103" s="384">
        <v>30780</v>
      </c>
      <c r="M5103" s="383" t="s">
        <v>643</v>
      </c>
      <c r="N5103" s="383" t="s">
        <v>620</v>
      </c>
      <c r="O5103" s="383" t="s">
        <v>230</v>
      </c>
    </row>
    <row r="5104" spans="1:15">
      <c r="A5104" s="385">
        <v>42128</v>
      </c>
      <c r="B5104" s="383" t="s">
        <v>21</v>
      </c>
      <c r="C5104" s="383" t="s">
        <v>12</v>
      </c>
      <c r="D5104" s="383" t="s">
        <v>22</v>
      </c>
      <c r="E5104" s="383" t="s">
        <v>658</v>
      </c>
      <c r="F5104" s="383" t="s">
        <v>10</v>
      </c>
      <c r="G5104" s="384">
        <v>3008</v>
      </c>
      <c r="H5104" s="383" t="s">
        <v>784</v>
      </c>
      <c r="I5104" s="383" t="s">
        <v>785</v>
      </c>
      <c r="J5104" s="383" t="s">
        <v>617</v>
      </c>
      <c r="K5104" s="383" t="s">
        <v>618</v>
      </c>
      <c r="L5104" s="384">
        <v>30780</v>
      </c>
      <c r="M5104" s="383" t="s">
        <v>643</v>
      </c>
      <c r="N5104" s="383" t="s">
        <v>620</v>
      </c>
      <c r="O5104" s="383" t="s">
        <v>230</v>
      </c>
    </row>
    <row r="5105" spans="1:15">
      <c r="A5105" s="385">
        <v>42129</v>
      </c>
      <c r="B5105" s="383" t="s">
        <v>739</v>
      </c>
      <c r="C5105" s="383" t="s">
        <v>8</v>
      </c>
      <c r="D5105" s="383" t="s">
        <v>36</v>
      </c>
      <c r="E5105" s="383" t="s">
        <v>740</v>
      </c>
      <c r="F5105" s="383" t="s">
        <v>10</v>
      </c>
      <c r="G5105" s="384">
        <v>5098</v>
      </c>
      <c r="H5105" s="383" t="s">
        <v>741</v>
      </c>
      <c r="I5105" s="383" t="s">
        <v>742</v>
      </c>
      <c r="J5105" s="383" t="s">
        <v>617</v>
      </c>
      <c r="K5105" s="383" t="s">
        <v>618</v>
      </c>
      <c r="L5105" s="384">
        <v>30780</v>
      </c>
      <c r="M5105" s="383" t="s">
        <v>643</v>
      </c>
      <c r="N5105" s="383" t="s">
        <v>620</v>
      </c>
      <c r="O5105" s="383" t="s">
        <v>230</v>
      </c>
    </row>
    <row r="5106" spans="1:15">
      <c r="A5106" s="385">
        <v>42130</v>
      </c>
      <c r="B5106" s="383" t="s">
        <v>739</v>
      </c>
      <c r="C5106" s="383" t="s">
        <v>8</v>
      </c>
      <c r="D5106" s="383" t="s">
        <v>36</v>
      </c>
      <c r="E5106" s="383" t="s">
        <v>740</v>
      </c>
      <c r="F5106" s="383" t="s">
        <v>10</v>
      </c>
      <c r="G5106" s="384">
        <v>5098</v>
      </c>
      <c r="H5106" s="383" t="s">
        <v>741</v>
      </c>
      <c r="I5106" s="383" t="s">
        <v>742</v>
      </c>
      <c r="J5106" s="383" t="s">
        <v>617</v>
      </c>
      <c r="K5106" s="383" t="s">
        <v>618</v>
      </c>
      <c r="L5106" s="384">
        <v>30780</v>
      </c>
      <c r="M5106" s="383" t="s">
        <v>643</v>
      </c>
      <c r="N5106" s="383" t="s">
        <v>620</v>
      </c>
      <c r="O5106" s="383" t="s">
        <v>230</v>
      </c>
    </row>
    <row r="5107" spans="1:15">
      <c r="A5107" s="385">
        <v>42131</v>
      </c>
      <c r="B5107" s="383" t="s">
        <v>739</v>
      </c>
      <c r="C5107" s="383" t="s">
        <v>8</v>
      </c>
      <c r="D5107" s="383" t="s">
        <v>36</v>
      </c>
      <c r="E5107" s="383" t="s">
        <v>740</v>
      </c>
      <c r="F5107" s="383" t="s">
        <v>10</v>
      </c>
      <c r="G5107" s="384">
        <v>5098</v>
      </c>
      <c r="H5107" s="383" t="s">
        <v>741</v>
      </c>
      <c r="I5107" s="383" t="s">
        <v>742</v>
      </c>
      <c r="J5107" s="383" t="s">
        <v>617</v>
      </c>
      <c r="K5107" s="383" t="s">
        <v>618</v>
      </c>
      <c r="L5107" s="384">
        <v>30780</v>
      </c>
      <c r="M5107" s="383" t="s">
        <v>643</v>
      </c>
      <c r="N5107" s="383" t="s">
        <v>620</v>
      </c>
      <c r="O5107" s="383" t="s">
        <v>230</v>
      </c>
    </row>
    <row r="5108" spans="1:15">
      <c r="A5108" s="385">
        <v>42132</v>
      </c>
      <c r="B5108" s="383" t="s">
        <v>739</v>
      </c>
      <c r="C5108" s="383" t="s">
        <v>8</v>
      </c>
      <c r="D5108" s="383" t="s">
        <v>36</v>
      </c>
      <c r="E5108" s="383" t="s">
        <v>740</v>
      </c>
      <c r="F5108" s="383" t="s">
        <v>10</v>
      </c>
      <c r="G5108" s="384">
        <v>5098</v>
      </c>
      <c r="H5108" s="383" t="s">
        <v>741</v>
      </c>
      <c r="I5108" s="383" t="s">
        <v>742</v>
      </c>
      <c r="J5108" s="383" t="s">
        <v>617</v>
      </c>
      <c r="K5108" s="383" t="s">
        <v>618</v>
      </c>
      <c r="L5108" s="384">
        <v>30780</v>
      </c>
      <c r="M5108" s="383" t="s">
        <v>643</v>
      </c>
      <c r="N5108" s="383" t="s">
        <v>620</v>
      </c>
      <c r="O5108" s="383" t="s">
        <v>230</v>
      </c>
    </row>
    <row r="5109" spans="1:15">
      <c r="A5109" s="385">
        <v>42133</v>
      </c>
      <c r="B5109" s="383" t="s">
        <v>11</v>
      </c>
      <c r="C5109" s="383" t="s">
        <v>12</v>
      </c>
      <c r="D5109" s="383" t="s">
        <v>13</v>
      </c>
      <c r="E5109" s="383" t="s">
        <v>678</v>
      </c>
      <c r="F5109" s="383" t="s">
        <v>10</v>
      </c>
      <c r="G5109" s="384">
        <v>450</v>
      </c>
      <c r="H5109" s="383" t="s">
        <v>779</v>
      </c>
      <c r="I5109" s="383" t="s">
        <v>780</v>
      </c>
      <c r="J5109" s="383" t="s">
        <v>617</v>
      </c>
      <c r="K5109" s="383" t="s">
        <v>618</v>
      </c>
      <c r="L5109" s="384">
        <v>30780</v>
      </c>
      <c r="M5109" s="383" t="s">
        <v>643</v>
      </c>
      <c r="N5109" s="383" t="s">
        <v>620</v>
      </c>
      <c r="O5109" s="383" t="s">
        <v>230</v>
      </c>
    </row>
    <row r="5110" spans="1:15">
      <c r="A5110" s="385">
        <v>42134</v>
      </c>
      <c r="B5110" s="383" t="s">
        <v>754</v>
      </c>
      <c r="C5110" s="383" t="s">
        <v>8</v>
      </c>
      <c r="D5110" s="383" t="s">
        <v>755</v>
      </c>
      <c r="E5110" s="383" t="s">
        <v>756</v>
      </c>
      <c r="F5110" s="383" t="s">
        <v>10</v>
      </c>
      <c r="G5110" s="384">
        <v>127</v>
      </c>
      <c r="H5110" s="383" t="s">
        <v>782</v>
      </c>
      <c r="I5110" s="383" t="s">
        <v>783</v>
      </c>
      <c r="J5110" s="383" t="s">
        <v>617</v>
      </c>
      <c r="K5110" s="383" t="s">
        <v>618</v>
      </c>
      <c r="L5110" s="384">
        <v>30780</v>
      </c>
      <c r="M5110" s="383" t="s">
        <v>643</v>
      </c>
      <c r="N5110" s="383" t="s">
        <v>620</v>
      </c>
      <c r="O5110" s="383" t="s">
        <v>230</v>
      </c>
    </row>
    <row r="5111" spans="1:15">
      <c r="A5111" s="385">
        <v>42135</v>
      </c>
      <c r="B5111" s="383" t="s">
        <v>754</v>
      </c>
      <c r="C5111" s="383" t="s">
        <v>8</v>
      </c>
      <c r="D5111" s="383" t="s">
        <v>755</v>
      </c>
      <c r="E5111" s="383" t="s">
        <v>756</v>
      </c>
      <c r="F5111" s="383" t="s">
        <v>10</v>
      </c>
      <c r="G5111" s="384">
        <v>127</v>
      </c>
      <c r="H5111" s="383" t="s">
        <v>782</v>
      </c>
      <c r="I5111" s="383" t="s">
        <v>783</v>
      </c>
      <c r="J5111" s="383" t="s">
        <v>617</v>
      </c>
      <c r="K5111" s="383" t="s">
        <v>618</v>
      </c>
      <c r="L5111" s="384">
        <v>30780</v>
      </c>
      <c r="M5111" s="383" t="s">
        <v>643</v>
      </c>
      <c r="N5111" s="383" t="s">
        <v>620</v>
      </c>
      <c r="O5111" s="383" t="s">
        <v>230</v>
      </c>
    </row>
    <row r="5112" spans="1:15">
      <c r="A5112" s="385">
        <v>42136</v>
      </c>
      <c r="B5112" s="383" t="s">
        <v>11</v>
      </c>
      <c r="C5112" s="383" t="s">
        <v>12</v>
      </c>
      <c r="D5112" s="383" t="s">
        <v>13</v>
      </c>
      <c r="E5112" s="383" t="s">
        <v>678</v>
      </c>
      <c r="F5112" s="383" t="s">
        <v>10</v>
      </c>
      <c r="G5112" s="384">
        <v>60</v>
      </c>
      <c r="H5112" s="383" t="s">
        <v>763</v>
      </c>
      <c r="I5112" s="383" t="s">
        <v>771</v>
      </c>
      <c r="J5112" s="383" t="s">
        <v>617</v>
      </c>
      <c r="K5112" s="383" t="s">
        <v>618</v>
      </c>
      <c r="L5112" s="384">
        <v>30780</v>
      </c>
      <c r="M5112" s="383" t="s">
        <v>643</v>
      </c>
      <c r="N5112" s="383" t="s">
        <v>620</v>
      </c>
      <c r="O5112" s="383" t="s">
        <v>230</v>
      </c>
    </row>
    <row r="5113" spans="1:15">
      <c r="A5113" s="385">
        <v>42137</v>
      </c>
      <c r="B5113" s="383" t="s">
        <v>21</v>
      </c>
      <c r="C5113" s="383" t="s">
        <v>12</v>
      </c>
      <c r="D5113" s="383" t="s">
        <v>22</v>
      </c>
      <c r="E5113" s="383" t="s">
        <v>658</v>
      </c>
      <c r="F5113" s="383" t="s">
        <v>10</v>
      </c>
      <c r="G5113" s="384">
        <v>3022</v>
      </c>
      <c r="H5113" s="383" t="s">
        <v>784</v>
      </c>
      <c r="I5113" s="383" t="s">
        <v>789</v>
      </c>
      <c r="J5113" s="383" t="s">
        <v>617</v>
      </c>
      <c r="K5113" s="383" t="s">
        <v>618</v>
      </c>
      <c r="L5113" s="384">
        <v>30780</v>
      </c>
      <c r="M5113" s="383" t="s">
        <v>644</v>
      </c>
      <c r="N5113" s="383" t="s">
        <v>620</v>
      </c>
      <c r="O5113" s="383" t="s">
        <v>230</v>
      </c>
    </row>
    <row r="5114" spans="1:15">
      <c r="A5114" s="385">
        <v>42138</v>
      </c>
      <c r="B5114" s="383" t="s">
        <v>21</v>
      </c>
      <c r="C5114" s="383" t="s">
        <v>12</v>
      </c>
      <c r="D5114" s="383" t="s">
        <v>22</v>
      </c>
      <c r="E5114" s="383" t="s">
        <v>658</v>
      </c>
      <c r="F5114" s="383" t="s">
        <v>10</v>
      </c>
      <c r="G5114" s="384">
        <v>3022</v>
      </c>
      <c r="H5114" s="383" t="s">
        <v>784</v>
      </c>
      <c r="I5114" s="383" t="s">
        <v>789</v>
      </c>
      <c r="J5114" s="383" t="s">
        <v>617</v>
      </c>
      <c r="K5114" s="383" t="s">
        <v>618</v>
      </c>
      <c r="L5114" s="384">
        <v>30780</v>
      </c>
      <c r="M5114" s="383" t="s">
        <v>644</v>
      </c>
      <c r="N5114" s="383" t="s">
        <v>620</v>
      </c>
      <c r="O5114" s="383" t="s">
        <v>230</v>
      </c>
    </row>
    <row r="5115" spans="1:15">
      <c r="A5115" s="385">
        <v>42139</v>
      </c>
      <c r="B5115" s="383" t="s">
        <v>21</v>
      </c>
      <c r="C5115" s="383" t="s">
        <v>12</v>
      </c>
      <c r="D5115" s="383" t="s">
        <v>22</v>
      </c>
      <c r="E5115" s="383" t="s">
        <v>658</v>
      </c>
      <c r="F5115" s="383" t="s">
        <v>10</v>
      </c>
      <c r="G5115" s="384">
        <v>3022</v>
      </c>
      <c r="H5115" s="383" t="s">
        <v>784</v>
      </c>
      <c r="I5115" s="383" t="s">
        <v>789</v>
      </c>
      <c r="J5115" s="383" t="s">
        <v>617</v>
      </c>
      <c r="K5115" s="383" t="s">
        <v>618</v>
      </c>
      <c r="L5115" s="384">
        <v>30780</v>
      </c>
      <c r="M5115" s="383" t="s">
        <v>644</v>
      </c>
      <c r="N5115" s="383" t="s">
        <v>620</v>
      </c>
      <c r="O5115" s="383" t="s">
        <v>230</v>
      </c>
    </row>
    <row r="5116" spans="1:15">
      <c r="A5116" s="385">
        <v>42140</v>
      </c>
      <c r="B5116" s="383" t="s">
        <v>11</v>
      </c>
      <c r="C5116" s="383" t="s">
        <v>12</v>
      </c>
      <c r="D5116" s="383" t="s">
        <v>13</v>
      </c>
      <c r="E5116" s="383" t="s">
        <v>678</v>
      </c>
      <c r="F5116" s="383" t="s">
        <v>10</v>
      </c>
      <c r="G5116" s="384">
        <v>8975</v>
      </c>
      <c r="H5116" s="383" t="s">
        <v>803</v>
      </c>
      <c r="I5116" s="383" t="s">
        <v>804</v>
      </c>
      <c r="J5116" s="383" t="s">
        <v>617</v>
      </c>
      <c r="K5116" s="383" t="s">
        <v>618</v>
      </c>
      <c r="L5116" s="384">
        <v>30780</v>
      </c>
      <c r="M5116" s="383" t="s">
        <v>644</v>
      </c>
      <c r="N5116" s="383" t="s">
        <v>620</v>
      </c>
      <c r="O5116" s="383" t="s">
        <v>230</v>
      </c>
    </row>
    <row r="5117" spans="1:15">
      <c r="A5117" s="385">
        <v>42141</v>
      </c>
      <c r="B5117" s="383" t="s">
        <v>11</v>
      </c>
      <c r="C5117" s="383" t="s">
        <v>12</v>
      </c>
      <c r="D5117" s="383" t="s">
        <v>13</v>
      </c>
      <c r="E5117" s="383" t="s">
        <v>678</v>
      </c>
      <c r="F5117" s="383" t="s">
        <v>10</v>
      </c>
      <c r="G5117" s="384">
        <v>8975</v>
      </c>
      <c r="H5117" s="383" t="s">
        <v>803</v>
      </c>
      <c r="I5117" s="383" t="s">
        <v>804</v>
      </c>
      <c r="J5117" s="383" t="s">
        <v>617</v>
      </c>
      <c r="K5117" s="383" t="s">
        <v>618</v>
      </c>
      <c r="L5117" s="384">
        <v>30780</v>
      </c>
      <c r="M5117" s="383" t="s">
        <v>644</v>
      </c>
      <c r="N5117" s="383" t="s">
        <v>620</v>
      </c>
      <c r="O5117" s="383" t="s">
        <v>230</v>
      </c>
    </row>
    <row r="5118" spans="1:15">
      <c r="A5118" s="385">
        <v>42142</v>
      </c>
      <c r="B5118" s="383" t="s">
        <v>21</v>
      </c>
      <c r="C5118" s="383" t="s">
        <v>12</v>
      </c>
      <c r="D5118" s="383" t="s">
        <v>22</v>
      </c>
      <c r="E5118" s="383" t="s">
        <v>658</v>
      </c>
      <c r="F5118" s="383" t="s">
        <v>10</v>
      </c>
      <c r="G5118" s="384">
        <v>3008</v>
      </c>
      <c r="H5118" s="383" t="s">
        <v>784</v>
      </c>
      <c r="I5118" s="383" t="s">
        <v>785</v>
      </c>
      <c r="J5118" s="383" t="s">
        <v>617</v>
      </c>
      <c r="K5118" s="383" t="s">
        <v>618</v>
      </c>
      <c r="L5118" s="384">
        <v>30780</v>
      </c>
      <c r="M5118" s="383" t="s">
        <v>644</v>
      </c>
      <c r="N5118" s="383" t="s">
        <v>620</v>
      </c>
      <c r="O5118" s="383" t="s">
        <v>230</v>
      </c>
    </row>
    <row r="5119" spans="1:15">
      <c r="A5119" s="385">
        <v>42143</v>
      </c>
      <c r="B5119" s="383" t="s">
        <v>11</v>
      </c>
      <c r="C5119" s="383" t="s">
        <v>12</v>
      </c>
      <c r="D5119" s="383" t="s">
        <v>13</v>
      </c>
      <c r="E5119" s="383" t="s">
        <v>678</v>
      </c>
      <c r="F5119" s="383" t="s">
        <v>10</v>
      </c>
      <c r="G5119" s="384">
        <v>60</v>
      </c>
      <c r="H5119" s="383" t="s">
        <v>763</v>
      </c>
      <c r="I5119" s="383" t="s">
        <v>771</v>
      </c>
      <c r="J5119" s="383" t="s">
        <v>617</v>
      </c>
      <c r="K5119" s="383" t="s">
        <v>618</v>
      </c>
      <c r="L5119" s="384">
        <v>30780</v>
      </c>
      <c r="M5119" s="383" t="s">
        <v>644</v>
      </c>
      <c r="N5119" s="383" t="s">
        <v>620</v>
      </c>
      <c r="O5119" s="383" t="s">
        <v>230</v>
      </c>
    </row>
    <row r="5120" spans="1:15">
      <c r="A5120" s="385">
        <v>42144</v>
      </c>
      <c r="B5120" s="383" t="s">
        <v>11</v>
      </c>
      <c r="C5120" s="383" t="s">
        <v>12</v>
      </c>
      <c r="D5120" s="383" t="s">
        <v>13</v>
      </c>
      <c r="E5120" s="383" t="s">
        <v>678</v>
      </c>
      <c r="F5120" s="383" t="s">
        <v>10</v>
      </c>
      <c r="G5120" s="384">
        <v>60</v>
      </c>
      <c r="H5120" s="383" t="s">
        <v>763</v>
      </c>
      <c r="I5120" s="383" t="s">
        <v>771</v>
      </c>
      <c r="J5120" s="383" t="s">
        <v>617</v>
      </c>
      <c r="K5120" s="383" t="s">
        <v>618</v>
      </c>
      <c r="L5120" s="384">
        <v>30780</v>
      </c>
      <c r="M5120" s="383" t="s">
        <v>644</v>
      </c>
      <c r="N5120" s="383" t="s">
        <v>620</v>
      </c>
      <c r="O5120" s="383" t="s">
        <v>230</v>
      </c>
    </row>
    <row r="5121" spans="1:15">
      <c r="A5121" s="385">
        <v>42145</v>
      </c>
      <c r="B5121" s="383" t="s">
        <v>11</v>
      </c>
      <c r="C5121" s="383" t="s">
        <v>12</v>
      </c>
      <c r="D5121" s="383" t="s">
        <v>13</v>
      </c>
      <c r="E5121" s="383" t="s">
        <v>678</v>
      </c>
      <c r="F5121" s="383" t="s">
        <v>10</v>
      </c>
      <c r="G5121" s="384">
        <v>60</v>
      </c>
      <c r="H5121" s="383" t="s">
        <v>763</v>
      </c>
      <c r="I5121" s="383" t="s">
        <v>771</v>
      </c>
      <c r="J5121" s="383" t="s">
        <v>617</v>
      </c>
      <c r="K5121" s="383" t="s">
        <v>618</v>
      </c>
      <c r="L5121" s="384">
        <v>30780</v>
      </c>
      <c r="M5121" s="383" t="s">
        <v>644</v>
      </c>
      <c r="N5121" s="383" t="s">
        <v>620</v>
      </c>
      <c r="O5121" s="383" t="s">
        <v>230</v>
      </c>
    </row>
    <row r="5122" spans="1:15">
      <c r="A5122" s="385">
        <v>42146</v>
      </c>
      <c r="B5122" s="383" t="s">
        <v>21</v>
      </c>
      <c r="C5122" s="383" t="s">
        <v>12</v>
      </c>
      <c r="D5122" s="383" t="s">
        <v>22</v>
      </c>
      <c r="E5122" s="383" t="s">
        <v>658</v>
      </c>
      <c r="F5122" s="383" t="s">
        <v>10</v>
      </c>
      <c r="G5122" s="384">
        <v>2720</v>
      </c>
      <c r="H5122" s="383" t="s">
        <v>763</v>
      </c>
      <c r="I5122" s="383" t="s">
        <v>764</v>
      </c>
      <c r="J5122" s="383" t="s">
        <v>617</v>
      </c>
      <c r="K5122" s="383" t="s">
        <v>618</v>
      </c>
      <c r="L5122" s="384">
        <v>30780</v>
      </c>
      <c r="M5122" s="383" t="s">
        <v>644</v>
      </c>
      <c r="N5122" s="383" t="s">
        <v>620</v>
      </c>
      <c r="O5122" s="383" t="s">
        <v>230</v>
      </c>
    </row>
    <row r="5123" spans="1:15">
      <c r="A5123" s="385">
        <v>42147</v>
      </c>
      <c r="B5123" s="383" t="s">
        <v>11</v>
      </c>
      <c r="C5123" s="383" t="s">
        <v>12</v>
      </c>
      <c r="D5123" s="383" t="s">
        <v>13</v>
      </c>
      <c r="E5123" s="383" t="s">
        <v>678</v>
      </c>
      <c r="F5123" s="383" t="s">
        <v>10</v>
      </c>
      <c r="G5123" s="384">
        <v>8975</v>
      </c>
      <c r="H5123" s="383" t="s">
        <v>803</v>
      </c>
      <c r="I5123" s="383" t="s">
        <v>804</v>
      </c>
      <c r="J5123" s="383" t="s">
        <v>617</v>
      </c>
      <c r="K5123" s="383" t="s">
        <v>618</v>
      </c>
      <c r="L5123" s="384">
        <v>30780</v>
      </c>
      <c r="M5123" s="383" t="s">
        <v>645</v>
      </c>
      <c r="N5123" s="383" t="s">
        <v>620</v>
      </c>
      <c r="O5123" s="383" t="s">
        <v>230</v>
      </c>
    </row>
    <row r="5124" spans="1:15">
      <c r="A5124" s="385">
        <v>42148</v>
      </c>
      <c r="B5124" s="383" t="s">
        <v>11</v>
      </c>
      <c r="C5124" s="383" t="s">
        <v>12</v>
      </c>
      <c r="D5124" s="383" t="s">
        <v>13</v>
      </c>
      <c r="E5124" s="383" t="s">
        <v>678</v>
      </c>
      <c r="F5124" s="383" t="s">
        <v>10</v>
      </c>
      <c r="G5124" s="384">
        <v>450</v>
      </c>
      <c r="H5124" s="383" t="s">
        <v>779</v>
      </c>
      <c r="I5124" s="383" t="s">
        <v>780</v>
      </c>
      <c r="J5124" s="383" t="s">
        <v>617</v>
      </c>
      <c r="K5124" s="383" t="s">
        <v>618</v>
      </c>
      <c r="L5124" s="384">
        <v>30780</v>
      </c>
      <c r="M5124" s="383" t="s">
        <v>645</v>
      </c>
      <c r="N5124" s="383" t="s">
        <v>620</v>
      </c>
      <c r="O5124" s="383" t="s">
        <v>230</v>
      </c>
    </row>
    <row r="5125" spans="1:15">
      <c r="A5125" s="385">
        <v>42149</v>
      </c>
      <c r="B5125" s="383" t="s">
        <v>11</v>
      </c>
      <c r="C5125" s="383" t="s">
        <v>12</v>
      </c>
      <c r="D5125" s="383" t="s">
        <v>13</v>
      </c>
      <c r="E5125" s="383" t="s">
        <v>678</v>
      </c>
      <c r="F5125" s="383" t="s">
        <v>10</v>
      </c>
      <c r="G5125" s="384">
        <v>8975</v>
      </c>
      <c r="H5125" s="383" t="s">
        <v>803</v>
      </c>
      <c r="I5125" s="383" t="s">
        <v>804</v>
      </c>
      <c r="J5125" s="383" t="s">
        <v>617</v>
      </c>
      <c r="K5125" s="383" t="s">
        <v>618</v>
      </c>
      <c r="L5125" s="384">
        <v>30780</v>
      </c>
      <c r="M5125" s="383" t="s">
        <v>645</v>
      </c>
      <c r="N5125" s="383" t="s">
        <v>620</v>
      </c>
      <c r="O5125" s="383" t="s">
        <v>230</v>
      </c>
    </row>
    <row r="5126" spans="1:15">
      <c r="A5126" s="385">
        <v>42150</v>
      </c>
      <c r="B5126" s="383" t="s">
        <v>754</v>
      </c>
      <c r="C5126" s="383" t="s">
        <v>8</v>
      </c>
      <c r="D5126" s="383" t="s">
        <v>755</v>
      </c>
      <c r="E5126" s="383" t="s">
        <v>756</v>
      </c>
      <c r="F5126" s="383" t="s">
        <v>10</v>
      </c>
      <c r="G5126" s="384">
        <v>127</v>
      </c>
      <c r="H5126" s="383" t="s">
        <v>782</v>
      </c>
      <c r="I5126" s="383" t="s">
        <v>783</v>
      </c>
      <c r="J5126" s="383" t="s">
        <v>617</v>
      </c>
      <c r="K5126" s="383" t="s">
        <v>618</v>
      </c>
      <c r="L5126" s="384">
        <v>30780</v>
      </c>
      <c r="M5126" s="383" t="s">
        <v>645</v>
      </c>
      <c r="N5126" s="383" t="s">
        <v>620</v>
      </c>
      <c r="O5126" s="383" t="s">
        <v>230</v>
      </c>
    </row>
    <row r="5127" spans="1:15">
      <c r="A5127" s="385">
        <v>41997</v>
      </c>
      <c r="B5127" s="383" t="s">
        <v>794</v>
      </c>
      <c r="C5127" s="383" t="s">
        <v>8</v>
      </c>
      <c r="D5127" s="383" t="s">
        <v>34</v>
      </c>
      <c r="E5127" s="383" t="s">
        <v>795</v>
      </c>
      <c r="F5127" s="383" t="s">
        <v>10</v>
      </c>
      <c r="G5127" s="384">
        <v>24976</v>
      </c>
      <c r="H5127" s="383" t="s">
        <v>796</v>
      </c>
      <c r="I5127" s="383" t="s">
        <v>798</v>
      </c>
      <c r="J5127" s="383" t="s">
        <v>617</v>
      </c>
      <c r="K5127" s="383" t="s">
        <v>618</v>
      </c>
      <c r="L5127" s="384">
        <v>0</v>
      </c>
      <c r="M5127" s="383" t="s">
        <v>619</v>
      </c>
      <c r="N5127" s="383" t="s">
        <v>620</v>
      </c>
      <c r="O5127" s="383" t="s">
        <v>230</v>
      </c>
    </row>
    <row r="5128" spans="1:15">
      <c r="A5128" s="385">
        <v>41998</v>
      </c>
      <c r="B5128" s="383" t="s">
        <v>11</v>
      </c>
      <c r="C5128" s="383" t="s">
        <v>12</v>
      </c>
      <c r="D5128" s="383" t="s">
        <v>13</v>
      </c>
      <c r="E5128" s="383" t="s">
        <v>678</v>
      </c>
      <c r="F5128" s="383" t="s">
        <v>10</v>
      </c>
      <c r="G5128" s="384">
        <v>342</v>
      </c>
      <c r="H5128" s="383" t="s">
        <v>812</v>
      </c>
      <c r="I5128" s="383" t="s">
        <v>813</v>
      </c>
      <c r="J5128" s="383" t="s">
        <v>617</v>
      </c>
      <c r="K5128" s="383" t="s">
        <v>618</v>
      </c>
      <c r="L5128" s="384">
        <v>0</v>
      </c>
      <c r="M5128" s="383" t="s">
        <v>619</v>
      </c>
      <c r="N5128" s="383" t="s">
        <v>620</v>
      </c>
      <c r="O5128" s="383" t="s">
        <v>230</v>
      </c>
    </row>
    <row r="5129" spans="1:15">
      <c r="A5129" s="385">
        <v>41999</v>
      </c>
      <c r="B5129" s="383" t="s">
        <v>794</v>
      </c>
      <c r="C5129" s="383" t="s">
        <v>8</v>
      </c>
      <c r="D5129" s="383" t="s">
        <v>34</v>
      </c>
      <c r="E5129" s="383" t="s">
        <v>795</v>
      </c>
      <c r="F5129" s="383" t="s">
        <v>10</v>
      </c>
      <c r="G5129" s="384">
        <v>3108</v>
      </c>
      <c r="H5129" s="383" t="s">
        <v>796</v>
      </c>
      <c r="I5129" s="383" t="s">
        <v>797</v>
      </c>
      <c r="J5129" s="383" t="s">
        <v>617</v>
      </c>
      <c r="K5129" s="383" t="s">
        <v>618</v>
      </c>
      <c r="L5129" s="384">
        <v>0</v>
      </c>
      <c r="M5129" s="383" t="s">
        <v>619</v>
      </c>
      <c r="N5129" s="383" t="s">
        <v>620</v>
      </c>
      <c r="O5129" s="383" t="s">
        <v>230</v>
      </c>
    </row>
    <row r="5130" spans="1:15">
      <c r="A5130" s="385">
        <v>42000</v>
      </c>
      <c r="B5130" s="383" t="s">
        <v>794</v>
      </c>
      <c r="C5130" s="383" t="s">
        <v>8</v>
      </c>
      <c r="D5130" s="383" t="s">
        <v>34</v>
      </c>
      <c r="E5130" s="383" t="s">
        <v>795</v>
      </c>
      <c r="F5130" s="383" t="s">
        <v>10</v>
      </c>
      <c r="G5130" s="384">
        <v>2634</v>
      </c>
      <c r="H5130" s="383" t="s">
        <v>796</v>
      </c>
      <c r="I5130" s="383" t="s">
        <v>797</v>
      </c>
      <c r="J5130" s="383" t="s">
        <v>617</v>
      </c>
      <c r="K5130" s="383" t="s">
        <v>618</v>
      </c>
      <c r="L5130" s="384">
        <v>0</v>
      </c>
      <c r="M5130" s="383" t="s">
        <v>619</v>
      </c>
      <c r="N5130" s="383" t="s">
        <v>620</v>
      </c>
      <c r="O5130" s="383" t="s">
        <v>230</v>
      </c>
    </row>
    <row r="5131" spans="1:15">
      <c r="A5131" s="385">
        <v>42001</v>
      </c>
      <c r="B5131" s="383" t="s">
        <v>794</v>
      </c>
      <c r="C5131" s="383" t="s">
        <v>8</v>
      </c>
      <c r="D5131" s="383" t="s">
        <v>34</v>
      </c>
      <c r="E5131" s="383" t="s">
        <v>795</v>
      </c>
      <c r="F5131" s="383" t="s">
        <v>10</v>
      </c>
      <c r="G5131" s="384">
        <v>2582</v>
      </c>
      <c r="H5131" s="383" t="s">
        <v>796</v>
      </c>
      <c r="I5131" s="383" t="s">
        <v>800</v>
      </c>
      <c r="J5131" s="383" t="s">
        <v>617</v>
      </c>
      <c r="K5131" s="383" t="s">
        <v>618</v>
      </c>
      <c r="L5131" s="384">
        <v>0</v>
      </c>
      <c r="M5131" s="383" t="s">
        <v>619</v>
      </c>
      <c r="N5131" s="383" t="s">
        <v>620</v>
      </c>
      <c r="O5131" s="383" t="s">
        <v>230</v>
      </c>
    </row>
    <row r="5132" spans="1:15">
      <c r="A5132" s="385">
        <v>42002</v>
      </c>
      <c r="B5132" s="383" t="s">
        <v>794</v>
      </c>
      <c r="C5132" s="383" t="s">
        <v>8</v>
      </c>
      <c r="D5132" s="383" t="s">
        <v>34</v>
      </c>
      <c r="E5132" s="383" t="s">
        <v>795</v>
      </c>
      <c r="F5132" s="383" t="s">
        <v>10</v>
      </c>
      <c r="G5132" s="384">
        <v>2634</v>
      </c>
      <c r="H5132" s="383" t="s">
        <v>796</v>
      </c>
      <c r="I5132" s="383" t="s">
        <v>797</v>
      </c>
      <c r="J5132" s="383" t="s">
        <v>617</v>
      </c>
      <c r="K5132" s="383" t="s">
        <v>618</v>
      </c>
      <c r="L5132" s="384">
        <v>0</v>
      </c>
      <c r="M5132" s="383" t="s">
        <v>619</v>
      </c>
      <c r="N5132" s="383" t="s">
        <v>620</v>
      </c>
      <c r="O5132" s="383" t="s">
        <v>230</v>
      </c>
    </row>
    <row r="5133" spans="1:15">
      <c r="A5133" s="385">
        <v>42003</v>
      </c>
      <c r="B5133" s="383" t="s">
        <v>11</v>
      </c>
      <c r="C5133" s="383" t="s">
        <v>12</v>
      </c>
      <c r="D5133" s="383" t="s">
        <v>13</v>
      </c>
      <c r="E5133" s="383" t="s">
        <v>678</v>
      </c>
      <c r="F5133" s="383" t="s">
        <v>10</v>
      </c>
      <c r="G5133" s="384">
        <v>4265</v>
      </c>
      <c r="H5133" s="383" t="s">
        <v>763</v>
      </c>
      <c r="I5133" s="383" t="s">
        <v>769</v>
      </c>
      <c r="J5133" s="383" t="s">
        <v>617</v>
      </c>
      <c r="K5133" s="383" t="s">
        <v>618</v>
      </c>
      <c r="L5133" s="384">
        <v>0</v>
      </c>
      <c r="M5133" s="383" t="s">
        <v>619</v>
      </c>
      <c r="N5133" s="383" t="s">
        <v>620</v>
      </c>
      <c r="O5133" s="383" t="s">
        <v>230</v>
      </c>
    </row>
    <row r="5134" spans="1:15">
      <c r="A5134" s="385">
        <v>42004</v>
      </c>
      <c r="B5134" s="383" t="s">
        <v>11</v>
      </c>
      <c r="C5134" s="383" t="s">
        <v>12</v>
      </c>
      <c r="D5134" s="383" t="s">
        <v>13</v>
      </c>
      <c r="E5134" s="383" t="s">
        <v>678</v>
      </c>
      <c r="F5134" s="383" t="s">
        <v>10</v>
      </c>
      <c r="G5134" s="384">
        <v>4265</v>
      </c>
      <c r="H5134" s="383" t="s">
        <v>763</v>
      </c>
      <c r="I5134" s="383" t="s">
        <v>769</v>
      </c>
      <c r="J5134" s="383" t="s">
        <v>617</v>
      </c>
      <c r="K5134" s="383" t="s">
        <v>618</v>
      </c>
      <c r="L5134" s="384">
        <v>0</v>
      </c>
      <c r="M5134" s="383" t="s">
        <v>626</v>
      </c>
      <c r="N5134" s="383" t="s">
        <v>620</v>
      </c>
      <c r="O5134" s="383" t="s">
        <v>230</v>
      </c>
    </row>
    <row r="5135" spans="1:15">
      <c r="A5135" s="385">
        <v>42005</v>
      </c>
      <c r="B5135" s="383" t="s">
        <v>11</v>
      </c>
      <c r="C5135" s="383" t="s">
        <v>12</v>
      </c>
      <c r="D5135" s="383" t="s">
        <v>13</v>
      </c>
      <c r="E5135" s="383" t="s">
        <v>678</v>
      </c>
      <c r="F5135" s="383" t="s">
        <v>10</v>
      </c>
      <c r="G5135" s="384">
        <v>60</v>
      </c>
      <c r="H5135" s="383" t="s">
        <v>763</v>
      </c>
      <c r="I5135" s="383" t="s">
        <v>771</v>
      </c>
      <c r="J5135" s="383" t="s">
        <v>617</v>
      </c>
      <c r="K5135" s="383" t="s">
        <v>618</v>
      </c>
      <c r="L5135" s="384">
        <v>0</v>
      </c>
      <c r="M5135" s="383" t="s">
        <v>626</v>
      </c>
      <c r="N5135" s="383" t="s">
        <v>620</v>
      </c>
      <c r="O5135" s="383" t="s">
        <v>230</v>
      </c>
    </row>
    <row r="5136" spans="1:15">
      <c r="A5136" s="385">
        <v>42006</v>
      </c>
      <c r="B5136" s="383" t="s">
        <v>646</v>
      </c>
      <c r="C5136" s="383" t="s">
        <v>8</v>
      </c>
      <c r="D5136" s="383" t="s">
        <v>32</v>
      </c>
      <c r="E5136" s="383" t="s">
        <v>647</v>
      </c>
      <c r="F5136" s="383" t="s">
        <v>10</v>
      </c>
      <c r="G5136" s="384">
        <v>1383</v>
      </c>
      <c r="H5136" s="383" t="s">
        <v>747</v>
      </c>
      <c r="I5136" s="383" t="s">
        <v>748</v>
      </c>
      <c r="J5136" s="383" t="s">
        <v>617</v>
      </c>
      <c r="K5136" s="383" t="s">
        <v>618</v>
      </c>
      <c r="L5136" s="384">
        <v>6319</v>
      </c>
      <c r="M5136" s="383" t="s">
        <v>627</v>
      </c>
      <c r="N5136" s="383" t="s">
        <v>620</v>
      </c>
      <c r="O5136" s="383" t="s">
        <v>230</v>
      </c>
    </row>
    <row r="5137" spans="1:15">
      <c r="A5137" s="385">
        <v>42007</v>
      </c>
      <c r="B5137" s="383" t="s">
        <v>646</v>
      </c>
      <c r="C5137" s="383" t="s">
        <v>8</v>
      </c>
      <c r="D5137" s="383" t="s">
        <v>32</v>
      </c>
      <c r="E5137" s="383" t="s">
        <v>647</v>
      </c>
      <c r="F5137" s="383" t="s">
        <v>10</v>
      </c>
      <c r="G5137" s="384">
        <v>69064</v>
      </c>
      <c r="H5137" s="383" t="s">
        <v>747</v>
      </c>
      <c r="I5137" s="383" t="s">
        <v>814</v>
      </c>
      <c r="J5137" s="383" t="s">
        <v>617</v>
      </c>
      <c r="K5137" s="383" t="s">
        <v>618</v>
      </c>
      <c r="L5137" s="384">
        <v>8221</v>
      </c>
      <c r="M5137" s="383" t="s">
        <v>627</v>
      </c>
      <c r="N5137" s="383" t="s">
        <v>620</v>
      </c>
      <c r="O5137" s="383" t="s">
        <v>230</v>
      </c>
    </row>
    <row r="5138" spans="1:15">
      <c r="A5138" s="385">
        <v>42008</v>
      </c>
      <c r="B5138" s="383" t="s">
        <v>646</v>
      </c>
      <c r="C5138" s="383" t="s">
        <v>8</v>
      </c>
      <c r="D5138" s="383" t="s">
        <v>32</v>
      </c>
      <c r="E5138" s="383" t="s">
        <v>647</v>
      </c>
      <c r="F5138" s="383" t="s">
        <v>10</v>
      </c>
      <c r="G5138" s="384">
        <v>1383</v>
      </c>
      <c r="H5138" s="383" t="s">
        <v>747</v>
      </c>
      <c r="I5138" s="383" t="s">
        <v>748</v>
      </c>
      <c r="J5138" s="383" t="s">
        <v>617</v>
      </c>
      <c r="K5138" s="383" t="s">
        <v>618</v>
      </c>
      <c r="L5138" s="384">
        <v>8501</v>
      </c>
      <c r="M5138" s="383" t="s">
        <v>627</v>
      </c>
      <c r="N5138" s="383" t="s">
        <v>620</v>
      </c>
      <c r="O5138" s="383" t="s">
        <v>230</v>
      </c>
    </row>
    <row r="5139" spans="1:15">
      <c r="A5139" s="385">
        <v>42009</v>
      </c>
      <c r="B5139" s="383" t="s">
        <v>754</v>
      </c>
      <c r="C5139" s="383" t="s">
        <v>8</v>
      </c>
      <c r="D5139" s="383" t="s">
        <v>755</v>
      </c>
      <c r="E5139" s="383" t="s">
        <v>756</v>
      </c>
      <c r="F5139" s="383" t="s">
        <v>10</v>
      </c>
      <c r="G5139" s="384">
        <v>1107</v>
      </c>
      <c r="H5139" s="383" t="s">
        <v>757</v>
      </c>
      <c r="I5139" s="383" t="s">
        <v>765</v>
      </c>
      <c r="J5139" s="383" t="s">
        <v>617</v>
      </c>
      <c r="K5139" s="383" t="s">
        <v>618</v>
      </c>
      <c r="L5139" s="384">
        <v>9088</v>
      </c>
      <c r="M5139" s="383" t="s">
        <v>627</v>
      </c>
      <c r="N5139" s="383" t="s">
        <v>620</v>
      </c>
      <c r="O5139" s="383" t="s">
        <v>230</v>
      </c>
    </row>
    <row r="5140" spans="1:15">
      <c r="A5140" s="385">
        <v>42010</v>
      </c>
      <c r="B5140" s="383" t="s">
        <v>754</v>
      </c>
      <c r="C5140" s="383" t="s">
        <v>8</v>
      </c>
      <c r="D5140" s="383" t="s">
        <v>755</v>
      </c>
      <c r="E5140" s="383" t="s">
        <v>756</v>
      </c>
      <c r="F5140" s="383" t="s">
        <v>10</v>
      </c>
      <c r="G5140" s="384">
        <v>1107</v>
      </c>
      <c r="H5140" s="383" t="s">
        <v>757</v>
      </c>
      <c r="I5140" s="383" t="s">
        <v>765</v>
      </c>
      <c r="J5140" s="383" t="s">
        <v>617</v>
      </c>
      <c r="K5140" s="383" t="s">
        <v>618</v>
      </c>
      <c r="L5140" s="384">
        <v>9280</v>
      </c>
      <c r="M5140" s="383" t="s">
        <v>629</v>
      </c>
      <c r="N5140" s="383" t="s">
        <v>620</v>
      </c>
      <c r="O5140" s="383" t="s">
        <v>230</v>
      </c>
    </row>
    <row r="5141" spans="1:15">
      <c r="A5141" s="385">
        <v>42011</v>
      </c>
      <c r="B5141" s="383" t="s">
        <v>646</v>
      </c>
      <c r="C5141" s="383" t="s">
        <v>8</v>
      </c>
      <c r="D5141" s="383" t="s">
        <v>32</v>
      </c>
      <c r="E5141" s="383" t="s">
        <v>647</v>
      </c>
      <c r="F5141" s="383" t="s">
        <v>10</v>
      </c>
      <c r="G5141" s="384">
        <v>34532</v>
      </c>
      <c r="H5141" s="383" t="s">
        <v>747</v>
      </c>
      <c r="I5141" s="383" t="s">
        <v>748</v>
      </c>
      <c r="J5141" s="383" t="s">
        <v>617</v>
      </c>
      <c r="K5141" s="383" t="s">
        <v>618</v>
      </c>
      <c r="L5141" s="384">
        <v>9280</v>
      </c>
      <c r="M5141" s="383" t="s">
        <v>629</v>
      </c>
      <c r="N5141" s="383" t="s">
        <v>620</v>
      </c>
      <c r="O5141" s="383" t="s">
        <v>230</v>
      </c>
    </row>
    <row r="5142" spans="1:15">
      <c r="A5142" s="385">
        <v>42012</v>
      </c>
      <c r="B5142" s="383" t="s">
        <v>11</v>
      </c>
      <c r="C5142" s="383" t="s">
        <v>12</v>
      </c>
      <c r="D5142" s="383" t="s">
        <v>13</v>
      </c>
      <c r="E5142" s="383" t="s">
        <v>678</v>
      </c>
      <c r="F5142" s="383" t="s">
        <v>10</v>
      </c>
      <c r="G5142" s="384">
        <v>4265</v>
      </c>
      <c r="H5142" s="383" t="s">
        <v>763</v>
      </c>
      <c r="I5142" s="383" t="s">
        <v>769</v>
      </c>
      <c r="J5142" s="383" t="s">
        <v>617</v>
      </c>
      <c r="K5142" s="383" t="s">
        <v>618</v>
      </c>
      <c r="L5142" s="384">
        <v>9280</v>
      </c>
      <c r="M5142" s="383" t="s">
        <v>630</v>
      </c>
      <c r="N5142" s="383" t="s">
        <v>620</v>
      </c>
      <c r="O5142" s="383" t="s">
        <v>230</v>
      </c>
    </row>
    <row r="5143" spans="1:15">
      <c r="A5143" s="385">
        <v>42013</v>
      </c>
      <c r="B5143" s="383" t="s">
        <v>21</v>
      </c>
      <c r="C5143" s="383" t="s">
        <v>12</v>
      </c>
      <c r="D5143" s="383" t="s">
        <v>22</v>
      </c>
      <c r="E5143" s="383" t="s">
        <v>658</v>
      </c>
      <c r="F5143" s="383" t="s">
        <v>10</v>
      </c>
      <c r="G5143" s="384">
        <v>2720</v>
      </c>
      <c r="H5143" s="383" t="s">
        <v>763</v>
      </c>
      <c r="I5143" s="383" t="s">
        <v>764</v>
      </c>
      <c r="J5143" s="383" t="s">
        <v>617</v>
      </c>
      <c r="K5143" s="383" t="s">
        <v>618</v>
      </c>
      <c r="L5143" s="384">
        <v>9280</v>
      </c>
      <c r="M5143" s="383" t="s">
        <v>630</v>
      </c>
      <c r="N5143" s="383" t="s">
        <v>620</v>
      </c>
      <c r="O5143" s="383" t="s">
        <v>230</v>
      </c>
    </row>
    <row r="5144" spans="1:15">
      <c r="A5144" s="385">
        <v>42014</v>
      </c>
      <c r="B5144" s="383" t="s">
        <v>739</v>
      </c>
      <c r="C5144" s="383" t="s">
        <v>8</v>
      </c>
      <c r="D5144" s="383" t="s">
        <v>36</v>
      </c>
      <c r="E5144" s="383" t="s">
        <v>740</v>
      </c>
      <c r="F5144" s="383" t="s">
        <v>10</v>
      </c>
      <c r="G5144" s="384">
        <v>4903</v>
      </c>
      <c r="H5144" s="383" t="s">
        <v>741</v>
      </c>
      <c r="I5144" s="383" t="s">
        <v>745</v>
      </c>
      <c r="J5144" s="383" t="s">
        <v>617</v>
      </c>
      <c r="K5144" s="383" t="s">
        <v>618</v>
      </c>
      <c r="L5144" s="384">
        <v>9280</v>
      </c>
      <c r="M5144" s="383" t="s">
        <v>630</v>
      </c>
      <c r="N5144" s="383" t="s">
        <v>620</v>
      </c>
      <c r="O5144" s="383" t="s">
        <v>230</v>
      </c>
    </row>
    <row r="5145" spans="1:15">
      <c r="A5145" s="385">
        <v>42015</v>
      </c>
      <c r="B5145" s="383" t="s">
        <v>739</v>
      </c>
      <c r="C5145" s="383" t="s">
        <v>8</v>
      </c>
      <c r="D5145" s="383" t="s">
        <v>36</v>
      </c>
      <c r="E5145" s="383" t="s">
        <v>740</v>
      </c>
      <c r="F5145" s="383" t="s">
        <v>10</v>
      </c>
      <c r="G5145" s="384">
        <v>4903</v>
      </c>
      <c r="H5145" s="383" t="s">
        <v>741</v>
      </c>
      <c r="I5145" s="383" t="s">
        <v>745</v>
      </c>
      <c r="J5145" s="383" t="s">
        <v>617</v>
      </c>
      <c r="K5145" s="383" t="s">
        <v>618</v>
      </c>
      <c r="L5145" s="384">
        <v>9280</v>
      </c>
      <c r="M5145" s="383" t="s">
        <v>630</v>
      </c>
      <c r="N5145" s="383" t="s">
        <v>620</v>
      </c>
      <c r="O5145" s="383" t="s">
        <v>230</v>
      </c>
    </row>
    <row r="5146" spans="1:15">
      <c r="A5146" s="385">
        <v>42016</v>
      </c>
      <c r="B5146" s="383" t="s">
        <v>739</v>
      </c>
      <c r="C5146" s="383" t="s">
        <v>8</v>
      </c>
      <c r="D5146" s="383" t="s">
        <v>36</v>
      </c>
      <c r="E5146" s="383" t="s">
        <v>740</v>
      </c>
      <c r="F5146" s="383" t="s">
        <v>10</v>
      </c>
      <c r="G5146" s="384">
        <v>4903</v>
      </c>
      <c r="H5146" s="383" t="s">
        <v>741</v>
      </c>
      <c r="I5146" s="383" t="s">
        <v>745</v>
      </c>
      <c r="J5146" s="383" t="s">
        <v>617</v>
      </c>
      <c r="K5146" s="383" t="s">
        <v>618</v>
      </c>
      <c r="L5146" s="384">
        <v>9280</v>
      </c>
      <c r="M5146" s="383" t="s">
        <v>630</v>
      </c>
      <c r="N5146" s="383" t="s">
        <v>620</v>
      </c>
      <c r="O5146" s="383" t="s">
        <v>230</v>
      </c>
    </row>
    <row r="5147" spans="1:15">
      <c r="A5147" s="385">
        <v>42017</v>
      </c>
      <c r="B5147" s="383" t="s">
        <v>739</v>
      </c>
      <c r="C5147" s="383" t="s">
        <v>8</v>
      </c>
      <c r="D5147" s="383" t="s">
        <v>36</v>
      </c>
      <c r="E5147" s="383" t="s">
        <v>740</v>
      </c>
      <c r="F5147" s="383" t="s">
        <v>10</v>
      </c>
      <c r="G5147" s="384">
        <v>8609</v>
      </c>
      <c r="H5147" s="383" t="s">
        <v>741</v>
      </c>
      <c r="I5147" s="383" t="s">
        <v>742</v>
      </c>
      <c r="J5147" s="383" t="s">
        <v>617</v>
      </c>
      <c r="K5147" s="383" t="s">
        <v>618</v>
      </c>
      <c r="L5147" s="384">
        <v>9280</v>
      </c>
      <c r="M5147" s="383" t="s">
        <v>631</v>
      </c>
      <c r="N5147" s="383" t="s">
        <v>620</v>
      </c>
      <c r="O5147" s="383" t="s">
        <v>230</v>
      </c>
    </row>
    <row r="5148" spans="1:15">
      <c r="A5148" s="385">
        <v>42018</v>
      </c>
      <c r="B5148" s="383" t="s">
        <v>739</v>
      </c>
      <c r="C5148" s="383" t="s">
        <v>8</v>
      </c>
      <c r="D5148" s="383" t="s">
        <v>36</v>
      </c>
      <c r="E5148" s="383" t="s">
        <v>740</v>
      </c>
      <c r="F5148" s="383" t="s">
        <v>10</v>
      </c>
      <c r="G5148" s="384">
        <v>4903</v>
      </c>
      <c r="H5148" s="383" t="s">
        <v>741</v>
      </c>
      <c r="I5148" s="383" t="s">
        <v>745</v>
      </c>
      <c r="J5148" s="383" t="s">
        <v>617</v>
      </c>
      <c r="K5148" s="383" t="s">
        <v>618</v>
      </c>
      <c r="L5148" s="384">
        <v>9804</v>
      </c>
      <c r="M5148" s="383" t="s">
        <v>631</v>
      </c>
      <c r="N5148" s="383" t="s">
        <v>620</v>
      </c>
      <c r="O5148" s="383" t="s">
        <v>230</v>
      </c>
    </row>
    <row r="5149" spans="1:15">
      <c r="A5149" s="385">
        <v>42019</v>
      </c>
      <c r="B5149" s="383" t="s">
        <v>739</v>
      </c>
      <c r="C5149" s="383" t="s">
        <v>8</v>
      </c>
      <c r="D5149" s="383" t="s">
        <v>36</v>
      </c>
      <c r="E5149" s="383" t="s">
        <v>740</v>
      </c>
      <c r="F5149" s="383" t="s">
        <v>10</v>
      </c>
      <c r="G5149" s="384">
        <v>8609</v>
      </c>
      <c r="H5149" s="383" t="s">
        <v>741</v>
      </c>
      <c r="I5149" s="383" t="s">
        <v>742</v>
      </c>
      <c r="J5149" s="383" t="s">
        <v>617</v>
      </c>
      <c r="K5149" s="383" t="s">
        <v>618</v>
      </c>
      <c r="L5149" s="384">
        <v>11627</v>
      </c>
      <c r="M5149" s="383" t="s">
        <v>631</v>
      </c>
      <c r="N5149" s="383" t="s">
        <v>620</v>
      </c>
      <c r="O5149" s="383" t="s">
        <v>230</v>
      </c>
    </row>
    <row r="5150" spans="1:15">
      <c r="A5150" s="385">
        <v>42020</v>
      </c>
      <c r="B5150" s="383" t="s">
        <v>646</v>
      </c>
      <c r="C5150" s="383" t="s">
        <v>8</v>
      </c>
      <c r="D5150" s="383" t="s">
        <v>32</v>
      </c>
      <c r="E5150" s="383" t="s">
        <v>647</v>
      </c>
      <c r="F5150" s="383" t="s">
        <v>10</v>
      </c>
      <c r="G5150" s="384">
        <v>1476</v>
      </c>
      <c r="H5150" s="383" t="s">
        <v>747</v>
      </c>
      <c r="I5150" s="383" t="s">
        <v>750</v>
      </c>
      <c r="J5150" s="383" t="s">
        <v>617</v>
      </c>
      <c r="K5150" s="383" t="s">
        <v>618</v>
      </c>
      <c r="L5150" s="384">
        <v>12650</v>
      </c>
      <c r="M5150" s="383" t="s">
        <v>631</v>
      </c>
      <c r="N5150" s="383" t="s">
        <v>620</v>
      </c>
      <c r="O5150" s="383" t="s">
        <v>230</v>
      </c>
    </row>
    <row r="5151" spans="1:15">
      <c r="A5151" s="385">
        <v>42021</v>
      </c>
      <c r="B5151" s="383" t="s">
        <v>11</v>
      </c>
      <c r="C5151" s="383" t="s">
        <v>12</v>
      </c>
      <c r="D5151" s="383" t="s">
        <v>13</v>
      </c>
      <c r="E5151" s="383" t="s">
        <v>678</v>
      </c>
      <c r="F5151" s="383" t="s">
        <v>10</v>
      </c>
      <c r="G5151" s="384">
        <v>67192</v>
      </c>
      <c r="H5151" s="383" t="s">
        <v>733</v>
      </c>
      <c r="I5151" s="383" t="s">
        <v>735</v>
      </c>
      <c r="J5151" s="383" t="s">
        <v>617</v>
      </c>
      <c r="K5151" s="383" t="s">
        <v>618</v>
      </c>
      <c r="L5151" s="384">
        <v>12650</v>
      </c>
      <c r="M5151" s="383" t="s">
        <v>632</v>
      </c>
      <c r="N5151" s="383" t="s">
        <v>620</v>
      </c>
      <c r="O5151" s="383" t="s">
        <v>230</v>
      </c>
    </row>
    <row r="5152" spans="1:15">
      <c r="A5152" s="385">
        <v>42022</v>
      </c>
      <c r="B5152" s="383" t="s">
        <v>21</v>
      </c>
      <c r="C5152" s="383" t="s">
        <v>12</v>
      </c>
      <c r="D5152" s="383" t="s">
        <v>22</v>
      </c>
      <c r="E5152" s="383" t="s">
        <v>658</v>
      </c>
      <c r="F5152" s="383" t="s">
        <v>10</v>
      </c>
      <c r="G5152" s="384">
        <v>67192</v>
      </c>
      <c r="H5152" s="383" t="s">
        <v>733</v>
      </c>
      <c r="I5152" s="383" t="s">
        <v>735</v>
      </c>
      <c r="J5152" s="383" t="s">
        <v>617</v>
      </c>
      <c r="K5152" s="383" t="s">
        <v>618</v>
      </c>
      <c r="L5152" s="384">
        <v>12650</v>
      </c>
      <c r="M5152" s="383" t="s">
        <v>632</v>
      </c>
      <c r="N5152" s="383" t="s">
        <v>620</v>
      </c>
      <c r="O5152" s="383" t="s">
        <v>230</v>
      </c>
    </row>
    <row r="5153" spans="1:15">
      <c r="A5153" s="385">
        <v>42023</v>
      </c>
      <c r="B5153" s="383" t="s">
        <v>21</v>
      </c>
      <c r="C5153" s="383" t="s">
        <v>12</v>
      </c>
      <c r="D5153" s="383" t="s">
        <v>22</v>
      </c>
      <c r="E5153" s="383" t="s">
        <v>658</v>
      </c>
      <c r="F5153" s="383" t="s">
        <v>10</v>
      </c>
      <c r="G5153" s="384">
        <v>32152</v>
      </c>
      <c r="H5153" s="383" t="s">
        <v>733</v>
      </c>
      <c r="I5153" s="383" t="s">
        <v>735</v>
      </c>
      <c r="J5153" s="383" t="s">
        <v>617</v>
      </c>
      <c r="K5153" s="383" t="s">
        <v>618</v>
      </c>
      <c r="L5153" s="384">
        <v>12650</v>
      </c>
      <c r="M5153" s="383" t="s">
        <v>632</v>
      </c>
      <c r="N5153" s="383" t="s">
        <v>620</v>
      </c>
      <c r="O5153" s="383" t="s">
        <v>230</v>
      </c>
    </row>
    <row r="5154" spans="1:15">
      <c r="A5154" s="385">
        <v>42024</v>
      </c>
      <c r="B5154" s="383" t="s">
        <v>21</v>
      </c>
      <c r="C5154" s="383" t="s">
        <v>12</v>
      </c>
      <c r="D5154" s="383" t="s">
        <v>22</v>
      </c>
      <c r="E5154" s="383" t="s">
        <v>658</v>
      </c>
      <c r="F5154" s="383" t="s">
        <v>10</v>
      </c>
      <c r="G5154" s="384">
        <v>56458</v>
      </c>
      <c r="H5154" s="383" t="s">
        <v>733</v>
      </c>
      <c r="I5154" s="383" t="s">
        <v>735</v>
      </c>
      <c r="J5154" s="383" t="s">
        <v>617</v>
      </c>
      <c r="K5154" s="383" t="s">
        <v>618</v>
      </c>
      <c r="L5154" s="384">
        <v>12775</v>
      </c>
      <c r="M5154" s="383" t="s">
        <v>633</v>
      </c>
      <c r="N5154" s="383" t="s">
        <v>620</v>
      </c>
      <c r="O5154" s="383" t="s">
        <v>230</v>
      </c>
    </row>
    <row r="5155" spans="1:15">
      <c r="A5155" s="385">
        <v>42025</v>
      </c>
      <c r="B5155" s="383" t="s">
        <v>21</v>
      </c>
      <c r="C5155" s="383" t="s">
        <v>12</v>
      </c>
      <c r="D5155" s="383" t="s">
        <v>22</v>
      </c>
      <c r="E5155" s="383" t="s">
        <v>658</v>
      </c>
      <c r="F5155" s="383" t="s">
        <v>10</v>
      </c>
      <c r="G5155" s="384">
        <v>125306</v>
      </c>
      <c r="H5155" s="383" t="s">
        <v>733</v>
      </c>
      <c r="I5155" s="383" t="s">
        <v>735</v>
      </c>
      <c r="J5155" s="383" t="s">
        <v>617</v>
      </c>
      <c r="K5155" s="383" t="s">
        <v>618</v>
      </c>
      <c r="L5155" s="384">
        <v>14695</v>
      </c>
      <c r="M5155" s="383" t="s">
        <v>633</v>
      </c>
      <c r="N5155" s="383" t="s">
        <v>620</v>
      </c>
      <c r="O5155" s="383" t="s">
        <v>230</v>
      </c>
    </row>
    <row r="5156" spans="1:15">
      <c r="A5156" s="385">
        <v>42026</v>
      </c>
      <c r="B5156" s="383" t="s">
        <v>21</v>
      </c>
      <c r="C5156" s="383" t="s">
        <v>12</v>
      </c>
      <c r="D5156" s="383" t="s">
        <v>22</v>
      </c>
      <c r="E5156" s="383" t="s">
        <v>658</v>
      </c>
      <c r="F5156" s="383" t="s">
        <v>10</v>
      </c>
      <c r="G5156" s="384">
        <v>101462</v>
      </c>
      <c r="H5156" s="383" t="s">
        <v>733</v>
      </c>
      <c r="I5156" s="383" t="s">
        <v>735</v>
      </c>
      <c r="J5156" s="383" t="s">
        <v>617</v>
      </c>
      <c r="K5156" s="383" t="s">
        <v>618</v>
      </c>
      <c r="L5156" s="384">
        <v>15922</v>
      </c>
      <c r="M5156" s="383" t="s">
        <v>633</v>
      </c>
      <c r="N5156" s="383" t="s">
        <v>620</v>
      </c>
      <c r="O5156" s="383" t="s">
        <v>230</v>
      </c>
    </row>
    <row r="5157" spans="1:15">
      <c r="A5157" s="385">
        <v>42027</v>
      </c>
      <c r="B5157" s="383" t="s">
        <v>21</v>
      </c>
      <c r="C5157" s="383" t="s">
        <v>12</v>
      </c>
      <c r="D5157" s="383" t="s">
        <v>22</v>
      </c>
      <c r="E5157" s="383" t="s">
        <v>658</v>
      </c>
      <c r="F5157" s="383" t="s">
        <v>10</v>
      </c>
      <c r="G5157" s="384">
        <v>101462</v>
      </c>
      <c r="H5157" s="383" t="s">
        <v>733</v>
      </c>
      <c r="I5157" s="383" t="s">
        <v>735</v>
      </c>
      <c r="J5157" s="383" t="s">
        <v>617</v>
      </c>
      <c r="K5157" s="383" t="s">
        <v>618</v>
      </c>
      <c r="L5157" s="384">
        <v>17245</v>
      </c>
      <c r="M5157" s="383" t="s">
        <v>633</v>
      </c>
      <c r="N5157" s="383" t="s">
        <v>620</v>
      </c>
      <c r="O5157" s="383" t="s">
        <v>230</v>
      </c>
    </row>
    <row r="5158" spans="1:15">
      <c r="A5158" s="385">
        <v>42028</v>
      </c>
      <c r="B5158" s="383" t="s">
        <v>21</v>
      </c>
      <c r="C5158" s="383" t="s">
        <v>12</v>
      </c>
      <c r="D5158" s="383" t="s">
        <v>22</v>
      </c>
      <c r="E5158" s="383" t="s">
        <v>658</v>
      </c>
      <c r="F5158" s="383" t="s">
        <v>10</v>
      </c>
      <c r="G5158" s="384">
        <v>101462</v>
      </c>
      <c r="H5158" s="383" t="s">
        <v>733</v>
      </c>
      <c r="I5158" s="383" t="s">
        <v>735</v>
      </c>
      <c r="J5158" s="383" t="s">
        <v>617</v>
      </c>
      <c r="K5158" s="383" t="s">
        <v>618</v>
      </c>
      <c r="L5158" s="384">
        <v>18650</v>
      </c>
      <c r="M5158" s="383" t="s">
        <v>633</v>
      </c>
      <c r="N5158" s="383" t="s">
        <v>620</v>
      </c>
      <c r="O5158" s="383" t="s">
        <v>230</v>
      </c>
    </row>
    <row r="5159" spans="1:15">
      <c r="A5159" s="385">
        <v>42029</v>
      </c>
      <c r="B5159" s="383" t="s">
        <v>21</v>
      </c>
      <c r="C5159" s="383" t="s">
        <v>12</v>
      </c>
      <c r="D5159" s="383" t="s">
        <v>22</v>
      </c>
      <c r="E5159" s="383" t="s">
        <v>658</v>
      </c>
      <c r="F5159" s="383" t="s">
        <v>10</v>
      </c>
      <c r="G5159" s="384">
        <v>101462</v>
      </c>
      <c r="H5159" s="383" t="s">
        <v>733</v>
      </c>
      <c r="I5159" s="383" t="s">
        <v>735</v>
      </c>
      <c r="J5159" s="383" t="s">
        <v>617</v>
      </c>
      <c r="K5159" s="383" t="s">
        <v>618</v>
      </c>
      <c r="L5159" s="384">
        <v>18650</v>
      </c>
      <c r="M5159" s="383" t="s">
        <v>633</v>
      </c>
      <c r="N5159" s="383" t="s">
        <v>620</v>
      </c>
      <c r="O5159" s="383" t="s">
        <v>230</v>
      </c>
    </row>
    <row r="5160" spans="1:15">
      <c r="A5160" s="385">
        <v>42030</v>
      </c>
      <c r="B5160" s="383" t="s">
        <v>21</v>
      </c>
      <c r="C5160" s="383" t="s">
        <v>12</v>
      </c>
      <c r="D5160" s="383" t="s">
        <v>22</v>
      </c>
      <c r="E5160" s="383" t="s">
        <v>658</v>
      </c>
      <c r="F5160" s="383" t="s">
        <v>10</v>
      </c>
      <c r="G5160" s="384">
        <v>101462</v>
      </c>
      <c r="H5160" s="383" t="s">
        <v>733</v>
      </c>
      <c r="I5160" s="383" t="s">
        <v>735</v>
      </c>
      <c r="J5160" s="383" t="s">
        <v>617</v>
      </c>
      <c r="K5160" s="383" t="s">
        <v>618</v>
      </c>
      <c r="L5160" s="384">
        <v>18650</v>
      </c>
      <c r="M5160" s="383" t="s">
        <v>634</v>
      </c>
      <c r="N5160" s="383" t="s">
        <v>620</v>
      </c>
      <c r="O5160" s="383" t="s">
        <v>230</v>
      </c>
    </row>
    <row r="5161" spans="1:15">
      <c r="A5161" s="385">
        <v>42031</v>
      </c>
      <c r="B5161" s="383" t="s">
        <v>21</v>
      </c>
      <c r="C5161" s="383" t="s">
        <v>12</v>
      </c>
      <c r="D5161" s="383" t="s">
        <v>22</v>
      </c>
      <c r="E5161" s="383" t="s">
        <v>658</v>
      </c>
      <c r="F5161" s="383" t="s">
        <v>10</v>
      </c>
      <c r="G5161" s="384">
        <v>101462</v>
      </c>
      <c r="H5161" s="383" t="s">
        <v>733</v>
      </c>
      <c r="I5161" s="383" t="s">
        <v>735</v>
      </c>
      <c r="J5161" s="383" t="s">
        <v>617</v>
      </c>
      <c r="K5161" s="383" t="s">
        <v>618</v>
      </c>
      <c r="L5161" s="384">
        <v>18650</v>
      </c>
      <c r="M5161" s="383" t="s">
        <v>634</v>
      </c>
      <c r="N5161" s="383" t="s">
        <v>620</v>
      </c>
      <c r="O5161" s="383" t="s">
        <v>230</v>
      </c>
    </row>
    <row r="5162" spans="1:15">
      <c r="A5162" s="385">
        <v>42032</v>
      </c>
      <c r="B5162" s="383" t="s">
        <v>21</v>
      </c>
      <c r="C5162" s="383" t="s">
        <v>12</v>
      </c>
      <c r="D5162" s="383" t="s">
        <v>22</v>
      </c>
      <c r="E5162" s="383" t="s">
        <v>658</v>
      </c>
      <c r="F5162" s="383" t="s">
        <v>10</v>
      </c>
      <c r="G5162" s="384">
        <v>101462</v>
      </c>
      <c r="H5162" s="383" t="s">
        <v>733</v>
      </c>
      <c r="I5162" s="383" t="s">
        <v>735</v>
      </c>
      <c r="J5162" s="383" t="s">
        <v>617</v>
      </c>
      <c r="K5162" s="383" t="s">
        <v>618</v>
      </c>
      <c r="L5162" s="384">
        <v>18650</v>
      </c>
      <c r="M5162" s="383" t="s">
        <v>634</v>
      </c>
      <c r="N5162" s="383" t="s">
        <v>620</v>
      </c>
      <c r="O5162" s="383" t="s">
        <v>230</v>
      </c>
    </row>
    <row r="5163" spans="1:15">
      <c r="A5163" s="385">
        <v>42033</v>
      </c>
      <c r="B5163" s="383" t="s">
        <v>21</v>
      </c>
      <c r="C5163" s="383" t="s">
        <v>12</v>
      </c>
      <c r="D5163" s="383" t="s">
        <v>22</v>
      </c>
      <c r="E5163" s="383" t="s">
        <v>658</v>
      </c>
      <c r="F5163" s="383" t="s">
        <v>10</v>
      </c>
      <c r="G5163" s="384">
        <v>101462</v>
      </c>
      <c r="H5163" s="383" t="s">
        <v>733</v>
      </c>
      <c r="I5163" s="383" t="s">
        <v>735</v>
      </c>
      <c r="J5163" s="383" t="s">
        <v>617</v>
      </c>
      <c r="K5163" s="383" t="s">
        <v>618</v>
      </c>
      <c r="L5163" s="384">
        <v>18650</v>
      </c>
      <c r="M5163" s="383" t="s">
        <v>634</v>
      </c>
      <c r="N5163" s="383" t="s">
        <v>620</v>
      </c>
      <c r="O5163" s="383" t="s">
        <v>230</v>
      </c>
    </row>
    <row r="5164" spans="1:15">
      <c r="A5164" s="385">
        <v>42034</v>
      </c>
      <c r="B5164" s="383" t="s">
        <v>11</v>
      </c>
      <c r="C5164" s="383" t="s">
        <v>12</v>
      </c>
      <c r="D5164" s="383" t="s">
        <v>13</v>
      </c>
      <c r="E5164" s="383" t="s">
        <v>678</v>
      </c>
      <c r="F5164" s="383" t="s">
        <v>10</v>
      </c>
      <c r="G5164" s="384">
        <v>247</v>
      </c>
      <c r="H5164" s="383" t="s">
        <v>730</v>
      </c>
      <c r="I5164" s="383" t="s">
        <v>731</v>
      </c>
      <c r="J5164" s="383" t="s">
        <v>617</v>
      </c>
      <c r="K5164" s="383" t="s">
        <v>618</v>
      </c>
      <c r="L5164" s="384">
        <v>18650</v>
      </c>
      <c r="M5164" s="383" t="s">
        <v>634</v>
      </c>
      <c r="N5164" s="383" t="s">
        <v>620</v>
      </c>
      <c r="O5164" s="383" t="s">
        <v>230</v>
      </c>
    </row>
    <row r="5165" spans="1:15">
      <c r="A5165" s="385">
        <v>42035</v>
      </c>
      <c r="B5165" s="383" t="s">
        <v>21</v>
      </c>
      <c r="C5165" s="383" t="s">
        <v>12</v>
      </c>
      <c r="D5165" s="383" t="s">
        <v>22</v>
      </c>
      <c r="E5165" s="383" t="s">
        <v>658</v>
      </c>
      <c r="F5165" s="383" t="s">
        <v>10</v>
      </c>
      <c r="G5165" s="384">
        <v>100014</v>
      </c>
      <c r="H5165" s="383" t="s">
        <v>733</v>
      </c>
      <c r="I5165" s="383" t="s">
        <v>735</v>
      </c>
      <c r="J5165" s="383" t="s">
        <v>617</v>
      </c>
      <c r="K5165" s="383" t="s">
        <v>618</v>
      </c>
      <c r="L5165" s="384">
        <v>18650</v>
      </c>
      <c r="M5165" s="383" t="s">
        <v>634</v>
      </c>
      <c r="N5165" s="383" t="s">
        <v>620</v>
      </c>
      <c r="O5165" s="383" t="s">
        <v>230</v>
      </c>
    </row>
    <row r="5166" spans="1:15">
      <c r="A5166" s="385">
        <v>42036</v>
      </c>
      <c r="B5166" s="383" t="s">
        <v>21</v>
      </c>
      <c r="C5166" s="383" t="s">
        <v>12</v>
      </c>
      <c r="D5166" s="383" t="s">
        <v>22</v>
      </c>
      <c r="E5166" s="383" t="s">
        <v>658</v>
      </c>
      <c r="F5166" s="383" t="s">
        <v>10</v>
      </c>
      <c r="G5166" s="384">
        <v>100014</v>
      </c>
      <c r="H5166" s="383" t="s">
        <v>733</v>
      </c>
      <c r="I5166" s="383" t="s">
        <v>735</v>
      </c>
      <c r="J5166" s="383" t="s">
        <v>617</v>
      </c>
      <c r="K5166" s="383" t="s">
        <v>618</v>
      </c>
      <c r="L5166" s="384">
        <v>18660</v>
      </c>
      <c r="M5166" s="383" t="s">
        <v>634</v>
      </c>
      <c r="N5166" s="383" t="s">
        <v>620</v>
      </c>
      <c r="O5166" s="383" t="s">
        <v>230</v>
      </c>
    </row>
    <row r="5167" spans="1:15">
      <c r="A5167" s="385">
        <v>42037</v>
      </c>
      <c r="B5167" s="383" t="s">
        <v>21</v>
      </c>
      <c r="C5167" s="383" t="s">
        <v>12</v>
      </c>
      <c r="D5167" s="383" t="s">
        <v>22</v>
      </c>
      <c r="E5167" s="383" t="s">
        <v>658</v>
      </c>
      <c r="F5167" s="383" t="s">
        <v>10</v>
      </c>
      <c r="G5167" s="384">
        <v>102550</v>
      </c>
      <c r="H5167" s="383" t="s">
        <v>733</v>
      </c>
      <c r="I5167" s="383" t="s">
        <v>735</v>
      </c>
      <c r="J5167" s="383" t="s">
        <v>617</v>
      </c>
      <c r="K5167" s="383" t="s">
        <v>618</v>
      </c>
      <c r="L5167" s="384">
        <v>18660</v>
      </c>
      <c r="M5167" s="383" t="s">
        <v>634</v>
      </c>
      <c r="N5167" s="383" t="s">
        <v>620</v>
      </c>
      <c r="O5167" s="383" t="s">
        <v>230</v>
      </c>
    </row>
    <row r="5168" spans="1:15">
      <c r="A5168" s="385">
        <v>42038</v>
      </c>
      <c r="B5168" s="383" t="s">
        <v>11</v>
      </c>
      <c r="C5168" s="383" t="s">
        <v>12</v>
      </c>
      <c r="D5168" s="383" t="s">
        <v>13</v>
      </c>
      <c r="E5168" s="383" t="s">
        <v>678</v>
      </c>
      <c r="F5168" s="383" t="s">
        <v>10</v>
      </c>
      <c r="G5168" s="384">
        <v>4265</v>
      </c>
      <c r="H5168" s="383" t="s">
        <v>763</v>
      </c>
      <c r="I5168" s="383" t="s">
        <v>769</v>
      </c>
      <c r="J5168" s="383" t="s">
        <v>617</v>
      </c>
      <c r="K5168" s="383" t="s">
        <v>618</v>
      </c>
      <c r="L5168" s="384">
        <v>18660</v>
      </c>
      <c r="M5168" s="383" t="s">
        <v>634</v>
      </c>
      <c r="N5168" s="383" t="s">
        <v>620</v>
      </c>
      <c r="O5168" s="383" t="s">
        <v>230</v>
      </c>
    </row>
    <row r="5169" spans="1:15">
      <c r="A5169" s="385">
        <v>42039</v>
      </c>
      <c r="B5169" s="383" t="s">
        <v>21</v>
      </c>
      <c r="C5169" s="383" t="s">
        <v>12</v>
      </c>
      <c r="D5169" s="383" t="s">
        <v>22</v>
      </c>
      <c r="E5169" s="383" t="s">
        <v>658</v>
      </c>
      <c r="F5169" s="383" t="s">
        <v>10</v>
      </c>
      <c r="G5169" s="384">
        <v>91652</v>
      </c>
      <c r="H5169" s="383" t="s">
        <v>733</v>
      </c>
      <c r="I5169" s="383" t="s">
        <v>735</v>
      </c>
      <c r="J5169" s="383" t="s">
        <v>617</v>
      </c>
      <c r="K5169" s="383" t="s">
        <v>618</v>
      </c>
      <c r="L5169" s="384">
        <v>18660</v>
      </c>
      <c r="M5169" s="383" t="s">
        <v>634</v>
      </c>
      <c r="N5169" s="383" t="s">
        <v>620</v>
      </c>
      <c r="O5169" s="383" t="s">
        <v>230</v>
      </c>
    </row>
    <row r="5170" spans="1:15">
      <c r="A5170" s="385">
        <v>42040</v>
      </c>
      <c r="B5170" s="383" t="s">
        <v>21</v>
      </c>
      <c r="C5170" s="383" t="s">
        <v>12</v>
      </c>
      <c r="D5170" s="383" t="s">
        <v>22</v>
      </c>
      <c r="E5170" s="383" t="s">
        <v>658</v>
      </c>
      <c r="F5170" s="383" t="s">
        <v>10</v>
      </c>
      <c r="G5170" s="384">
        <v>59737</v>
      </c>
      <c r="H5170" s="383" t="s">
        <v>733</v>
      </c>
      <c r="I5170" s="383" t="s">
        <v>735</v>
      </c>
      <c r="J5170" s="383" t="s">
        <v>617</v>
      </c>
      <c r="K5170" s="383" t="s">
        <v>618</v>
      </c>
      <c r="L5170" s="384">
        <v>18761</v>
      </c>
      <c r="M5170" s="383" t="s">
        <v>635</v>
      </c>
      <c r="N5170" s="383" t="s">
        <v>620</v>
      </c>
      <c r="O5170" s="383" t="s">
        <v>230</v>
      </c>
    </row>
    <row r="5171" spans="1:15">
      <c r="A5171" s="385">
        <v>42041</v>
      </c>
      <c r="B5171" s="383" t="s">
        <v>21</v>
      </c>
      <c r="C5171" s="383" t="s">
        <v>12</v>
      </c>
      <c r="D5171" s="383" t="s">
        <v>22</v>
      </c>
      <c r="E5171" s="383" t="s">
        <v>658</v>
      </c>
      <c r="F5171" s="383" t="s">
        <v>10</v>
      </c>
      <c r="G5171" s="384">
        <v>59764</v>
      </c>
      <c r="H5171" s="383" t="s">
        <v>733</v>
      </c>
      <c r="I5171" s="383" t="s">
        <v>735</v>
      </c>
      <c r="J5171" s="383" t="s">
        <v>617</v>
      </c>
      <c r="K5171" s="383" t="s">
        <v>618</v>
      </c>
      <c r="L5171" s="384">
        <v>18761</v>
      </c>
      <c r="M5171" s="383" t="s">
        <v>635</v>
      </c>
      <c r="N5171" s="383" t="s">
        <v>620</v>
      </c>
      <c r="O5171" s="383" t="s">
        <v>230</v>
      </c>
    </row>
    <row r="5172" spans="1:15">
      <c r="A5172" s="385">
        <v>42042</v>
      </c>
      <c r="B5172" s="383" t="s">
        <v>21</v>
      </c>
      <c r="C5172" s="383" t="s">
        <v>12</v>
      </c>
      <c r="D5172" s="383" t="s">
        <v>22</v>
      </c>
      <c r="E5172" s="383" t="s">
        <v>658</v>
      </c>
      <c r="F5172" s="383" t="s">
        <v>10</v>
      </c>
      <c r="G5172" s="384">
        <v>59764</v>
      </c>
      <c r="H5172" s="383" t="s">
        <v>733</v>
      </c>
      <c r="I5172" s="383" t="s">
        <v>735</v>
      </c>
      <c r="J5172" s="383" t="s">
        <v>617</v>
      </c>
      <c r="K5172" s="383" t="s">
        <v>618</v>
      </c>
      <c r="L5172" s="384">
        <v>18800</v>
      </c>
      <c r="M5172" s="383" t="s">
        <v>635</v>
      </c>
      <c r="N5172" s="383" t="s">
        <v>620</v>
      </c>
      <c r="O5172" s="383" t="s">
        <v>230</v>
      </c>
    </row>
    <row r="5173" spans="1:15">
      <c r="A5173" s="385">
        <v>42043</v>
      </c>
      <c r="B5173" s="383" t="s">
        <v>21</v>
      </c>
      <c r="C5173" s="383" t="s">
        <v>12</v>
      </c>
      <c r="D5173" s="383" t="s">
        <v>22</v>
      </c>
      <c r="E5173" s="383" t="s">
        <v>658</v>
      </c>
      <c r="F5173" s="383" t="s">
        <v>10</v>
      </c>
      <c r="G5173" s="384">
        <v>59764</v>
      </c>
      <c r="H5173" s="383" t="s">
        <v>733</v>
      </c>
      <c r="I5173" s="383" t="s">
        <v>735</v>
      </c>
      <c r="J5173" s="383" t="s">
        <v>617</v>
      </c>
      <c r="K5173" s="383" t="s">
        <v>618</v>
      </c>
      <c r="L5173" s="384">
        <v>20258</v>
      </c>
      <c r="M5173" s="383" t="s">
        <v>635</v>
      </c>
      <c r="N5173" s="383" t="s">
        <v>620</v>
      </c>
      <c r="O5173" s="383" t="s">
        <v>230</v>
      </c>
    </row>
    <row r="5174" spans="1:15">
      <c r="A5174" s="385">
        <v>42044</v>
      </c>
      <c r="B5174" s="383" t="s">
        <v>21</v>
      </c>
      <c r="C5174" s="383" t="s">
        <v>12</v>
      </c>
      <c r="D5174" s="383" t="s">
        <v>22</v>
      </c>
      <c r="E5174" s="383" t="s">
        <v>658</v>
      </c>
      <c r="F5174" s="383" t="s">
        <v>10</v>
      </c>
      <c r="G5174" s="384">
        <v>59837</v>
      </c>
      <c r="H5174" s="383" t="s">
        <v>733</v>
      </c>
      <c r="I5174" s="383" t="s">
        <v>735</v>
      </c>
      <c r="J5174" s="383" t="s">
        <v>617</v>
      </c>
      <c r="K5174" s="383" t="s">
        <v>618</v>
      </c>
      <c r="L5174" s="384">
        <v>20833</v>
      </c>
      <c r="M5174" s="383" t="s">
        <v>635</v>
      </c>
      <c r="N5174" s="383" t="s">
        <v>620</v>
      </c>
      <c r="O5174" s="383" t="s">
        <v>230</v>
      </c>
    </row>
    <row r="5175" spans="1:15">
      <c r="A5175" s="385">
        <v>42045</v>
      </c>
      <c r="B5175" s="383" t="s">
        <v>21</v>
      </c>
      <c r="C5175" s="383" t="s">
        <v>12</v>
      </c>
      <c r="D5175" s="383" t="s">
        <v>22</v>
      </c>
      <c r="E5175" s="383" t="s">
        <v>658</v>
      </c>
      <c r="F5175" s="383" t="s">
        <v>10</v>
      </c>
      <c r="G5175" s="384">
        <v>59837</v>
      </c>
      <c r="H5175" s="383" t="s">
        <v>733</v>
      </c>
      <c r="I5175" s="383" t="s">
        <v>735</v>
      </c>
      <c r="J5175" s="383" t="s">
        <v>617</v>
      </c>
      <c r="K5175" s="383" t="s">
        <v>618</v>
      </c>
      <c r="L5175" s="384">
        <v>20833</v>
      </c>
      <c r="M5175" s="383" t="s">
        <v>635</v>
      </c>
      <c r="N5175" s="383" t="s">
        <v>620</v>
      </c>
      <c r="O5175" s="383" t="s">
        <v>230</v>
      </c>
    </row>
    <row r="5176" spans="1:15">
      <c r="A5176" s="385">
        <v>42046</v>
      </c>
      <c r="B5176" s="383" t="s">
        <v>663</v>
      </c>
      <c r="C5176" s="383" t="s">
        <v>664</v>
      </c>
      <c r="D5176" s="383" t="s">
        <v>22</v>
      </c>
      <c r="E5176" s="383" t="s">
        <v>665</v>
      </c>
      <c r="F5176" s="383" t="s">
        <v>10</v>
      </c>
      <c r="G5176" s="384">
        <v>2800</v>
      </c>
      <c r="H5176" s="383" t="s">
        <v>704</v>
      </c>
      <c r="I5176" s="383" t="s">
        <v>722</v>
      </c>
      <c r="J5176" s="383" t="s">
        <v>617</v>
      </c>
      <c r="K5176" s="383" t="s">
        <v>618</v>
      </c>
      <c r="L5176" s="384">
        <v>20833</v>
      </c>
      <c r="M5176" s="383" t="s">
        <v>635</v>
      </c>
      <c r="N5176" s="383" t="s">
        <v>620</v>
      </c>
      <c r="O5176" s="383" t="s">
        <v>230</v>
      </c>
    </row>
    <row r="5177" spans="1:15">
      <c r="A5177" s="385">
        <v>42047</v>
      </c>
      <c r="B5177" s="383" t="s">
        <v>21</v>
      </c>
      <c r="C5177" s="383" t="s">
        <v>12</v>
      </c>
      <c r="D5177" s="383" t="s">
        <v>22</v>
      </c>
      <c r="E5177" s="383" t="s">
        <v>658</v>
      </c>
      <c r="F5177" s="383" t="s">
        <v>10</v>
      </c>
      <c r="G5177" s="384">
        <v>59837</v>
      </c>
      <c r="H5177" s="383" t="s">
        <v>733</v>
      </c>
      <c r="I5177" s="383" t="s">
        <v>735</v>
      </c>
      <c r="J5177" s="383" t="s">
        <v>617</v>
      </c>
      <c r="K5177" s="383" t="s">
        <v>618</v>
      </c>
      <c r="L5177" s="384">
        <v>20833</v>
      </c>
      <c r="M5177" s="383" t="s">
        <v>635</v>
      </c>
      <c r="N5177" s="383" t="s">
        <v>620</v>
      </c>
      <c r="O5177" s="383" t="s">
        <v>230</v>
      </c>
    </row>
    <row r="5178" spans="1:15">
      <c r="A5178" s="385">
        <v>42048</v>
      </c>
      <c r="B5178" s="383" t="s">
        <v>21</v>
      </c>
      <c r="C5178" s="383" t="s">
        <v>12</v>
      </c>
      <c r="D5178" s="383" t="s">
        <v>22</v>
      </c>
      <c r="E5178" s="383" t="s">
        <v>658</v>
      </c>
      <c r="F5178" s="383" t="s">
        <v>10</v>
      </c>
      <c r="G5178" s="384">
        <v>59837</v>
      </c>
      <c r="H5178" s="383" t="s">
        <v>733</v>
      </c>
      <c r="I5178" s="383" t="s">
        <v>735</v>
      </c>
      <c r="J5178" s="383" t="s">
        <v>617</v>
      </c>
      <c r="K5178" s="383" t="s">
        <v>618</v>
      </c>
      <c r="L5178" s="384">
        <v>20833</v>
      </c>
      <c r="M5178" s="383" t="s">
        <v>635</v>
      </c>
      <c r="N5178" s="383" t="s">
        <v>620</v>
      </c>
      <c r="O5178" s="383" t="s">
        <v>230</v>
      </c>
    </row>
    <row r="5179" spans="1:15">
      <c r="A5179" s="385">
        <v>42049</v>
      </c>
      <c r="B5179" s="383" t="s">
        <v>21</v>
      </c>
      <c r="C5179" s="383" t="s">
        <v>12</v>
      </c>
      <c r="D5179" s="383" t="s">
        <v>22</v>
      </c>
      <c r="E5179" s="383" t="s">
        <v>658</v>
      </c>
      <c r="F5179" s="383" t="s">
        <v>10</v>
      </c>
      <c r="G5179" s="384">
        <v>59837</v>
      </c>
      <c r="H5179" s="383" t="s">
        <v>733</v>
      </c>
      <c r="I5179" s="383" t="s">
        <v>735</v>
      </c>
      <c r="J5179" s="383" t="s">
        <v>617</v>
      </c>
      <c r="K5179" s="383" t="s">
        <v>618</v>
      </c>
      <c r="L5179" s="384">
        <v>21180</v>
      </c>
      <c r="M5179" s="383" t="s">
        <v>635</v>
      </c>
      <c r="N5179" s="383" t="s">
        <v>620</v>
      </c>
      <c r="O5179" s="383" t="s">
        <v>230</v>
      </c>
    </row>
    <row r="5180" spans="1:15">
      <c r="A5180" s="385">
        <v>42050</v>
      </c>
      <c r="B5180" s="383" t="s">
        <v>21</v>
      </c>
      <c r="C5180" s="383" t="s">
        <v>12</v>
      </c>
      <c r="D5180" s="383" t="s">
        <v>22</v>
      </c>
      <c r="E5180" s="383" t="s">
        <v>658</v>
      </c>
      <c r="F5180" s="383" t="s">
        <v>10</v>
      </c>
      <c r="G5180" s="384">
        <v>59837</v>
      </c>
      <c r="H5180" s="383" t="s">
        <v>733</v>
      </c>
      <c r="I5180" s="383" t="s">
        <v>735</v>
      </c>
      <c r="J5180" s="383" t="s">
        <v>617</v>
      </c>
      <c r="K5180" s="383" t="s">
        <v>618</v>
      </c>
      <c r="L5180" s="384">
        <v>22680</v>
      </c>
      <c r="M5180" s="383" t="s">
        <v>635</v>
      </c>
      <c r="N5180" s="383" t="s">
        <v>620</v>
      </c>
      <c r="O5180" s="383" t="s">
        <v>230</v>
      </c>
    </row>
    <row r="5181" spans="1:15">
      <c r="A5181" s="385">
        <v>42051</v>
      </c>
      <c r="B5181" s="383" t="s">
        <v>21</v>
      </c>
      <c r="C5181" s="383" t="s">
        <v>12</v>
      </c>
      <c r="D5181" s="383" t="s">
        <v>22</v>
      </c>
      <c r="E5181" s="383" t="s">
        <v>658</v>
      </c>
      <c r="F5181" s="383" t="s">
        <v>10</v>
      </c>
      <c r="G5181" s="384">
        <v>59837</v>
      </c>
      <c r="H5181" s="383" t="s">
        <v>733</v>
      </c>
      <c r="I5181" s="383" t="s">
        <v>735</v>
      </c>
      <c r="J5181" s="383" t="s">
        <v>617</v>
      </c>
      <c r="K5181" s="383" t="s">
        <v>618</v>
      </c>
      <c r="L5181" s="384">
        <v>23171</v>
      </c>
      <c r="M5181" s="383" t="s">
        <v>635</v>
      </c>
      <c r="N5181" s="383" t="s">
        <v>620</v>
      </c>
      <c r="O5181" s="383" t="s">
        <v>230</v>
      </c>
    </row>
    <row r="5182" spans="1:15">
      <c r="A5182" s="385">
        <v>42052</v>
      </c>
      <c r="B5182" s="383" t="s">
        <v>21</v>
      </c>
      <c r="C5182" s="383" t="s">
        <v>12</v>
      </c>
      <c r="D5182" s="383" t="s">
        <v>22</v>
      </c>
      <c r="E5182" s="383" t="s">
        <v>658</v>
      </c>
      <c r="F5182" s="383" t="s">
        <v>10</v>
      </c>
      <c r="G5182" s="384">
        <v>59837</v>
      </c>
      <c r="H5182" s="383" t="s">
        <v>733</v>
      </c>
      <c r="I5182" s="383" t="s">
        <v>735</v>
      </c>
      <c r="J5182" s="383" t="s">
        <v>617</v>
      </c>
      <c r="K5182" s="383" t="s">
        <v>618</v>
      </c>
      <c r="L5182" s="384">
        <v>23171</v>
      </c>
      <c r="M5182" s="383" t="s">
        <v>636</v>
      </c>
      <c r="N5182" s="383" t="s">
        <v>620</v>
      </c>
      <c r="O5182" s="383" t="s">
        <v>230</v>
      </c>
    </row>
    <row r="5183" spans="1:15">
      <c r="A5183" s="385">
        <v>42053</v>
      </c>
      <c r="B5183" s="383" t="s">
        <v>21</v>
      </c>
      <c r="C5183" s="383" t="s">
        <v>12</v>
      </c>
      <c r="D5183" s="383" t="s">
        <v>22</v>
      </c>
      <c r="E5183" s="383" t="s">
        <v>658</v>
      </c>
      <c r="F5183" s="383" t="s">
        <v>10</v>
      </c>
      <c r="G5183" s="384">
        <v>59837</v>
      </c>
      <c r="H5183" s="383" t="s">
        <v>733</v>
      </c>
      <c r="I5183" s="383" t="s">
        <v>735</v>
      </c>
      <c r="J5183" s="383" t="s">
        <v>617</v>
      </c>
      <c r="K5183" s="383" t="s">
        <v>618</v>
      </c>
      <c r="L5183" s="384">
        <v>23171</v>
      </c>
      <c r="M5183" s="383" t="s">
        <v>636</v>
      </c>
      <c r="N5183" s="383" t="s">
        <v>620</v>
      </c>
      <c r="O5183" s="383" t="s">
        <v>230</v>
      </c>
    </row>
    <row r="5184" spans="1:15">
      <c r="A5184" s="385">
        <v>42054</v>
      </c>
      <c r="B5184" s="383" t="s">
        <v>21</v>
      </c>
      <c r="C5184" s="383" t="s">
        <v>12</v>
      </c>
      <c r="D5184" s="383" t="s">
        <v>22</v>
      </c>
      <c r="E5184" s="383" t="s">
        <v>658</v>
      </c>
      <c r="F5184" s="383" t="s">
        <v>10</v>
      </c>
      <c r="G5184" s="384">
        <v>59837</v>
      </c>
      <c r="H5184" s="383" t="s">
        <v>733</v>
      </c>
      <c r="I5184" s="383" t="s">
        <v>735</v>
      </c>
      <c r="J5184" s="383" t="s">
        <v>617</v>
      </c>
      <c r="K5184" s="383" t="s">
        <v>618</v>
      </c>
      <c r="L5184" s="384">
        <v>23171</v>
      </c>
      <c r="M5184" s="383" t="s">
        <v>636</v>
      </c>
      <c r="N5184" s="383" t="s">
        <v>620</v>
      </c>
      <c r="O5184" s="383" t="s">
        <v>230</v>
      </c>
    </row>
    <row r="5185" spans="1:15">
      <c r="A5185" s="385">
        <v>42055</v>
      </c>
      <c r="B5185" s="383" t="s">
        <v>21</v>
      </c>
      <c r="C5185" s="383" t="s">
        <v>12</v>
      </c>
      <c r="D5185" s="383" t="s">
        <v>22</v>
      </c>
      <c r="E5185" s="383" t="s">
        <v>658</v>
      </c>
      <c r="F5185" s="383" t="s">
        <v>10</v>
      </c>
      <c r="G5185" s="384">
        <v>59837</v>
      </c>
      <c r="H5185" s="383" t="s">
        <v>733</v>
      </c>
      <c r="I5185" s="383" t="s">
        <v>735</v>
      </c>
      <c r="J5185" s="383" t="s">
        <v>617</v>
      </c>
      <c r="K5185" s="383" t="s">
        <v>618</v>
      </c>
      <c r="L5185" s="384">
        <v>23171</v>
      </c>
      <c r="M5185" s="383" t="s">
        <v>636</v>
      </c>
      <c r="N5185" s="383" t="s">
        <v>620</v>
      </c>
      <c r="O5185" s="383" t="s">
        <v>230</v>
      </c>
    </row>
    <row r="5186" spans="1:15">
      <c r="A5186" s="385">
        <v>42056</v>
      </c>
      <c r="B5186" s="383" t="s">
        <v>21</v>
      </c>
      <c r="C5186" s="383" t="s">
        <v>12</v>
      </c>
      <c r="D5186" s="383" t="s">
        <v>22</v>
      </c>
      <c r="E5186" s="383" t="s">
        <v>658</v>
      </c>
      <c r="F5186" s="383" t="s">
        <v>10</v>
      </c>
      <c r="G5186" s="384">
        <v>59837</v>
      </c>
      <c r="H5186" s="383" t="s">
        <v>733</v>
      </c>
      <c r="I5186" s="383" t="s">
        <v>735</v>
      </c>
      <c r="J5186" s="383" t="s">
        <v>617</v>
      </c>
      <c r="K5186" s="383" t="s">
        <v>618</v>
      </c>
      <c r="L5186" s="384">
        <v>23171</v>
      </c>
      <c r="M5186" s="383" t="s">
        <v>637</v>
      </c>
      <c r="N5186" s="383" t="s">
        <v>620</v>
      </c>
      <c r="O5186" s="383" t="s">
        <v>230</v>
      </c>
    </row>
    <row r="5187" spans="1:15">
      <c r="A5187" s="385">
        <v>42057</v>
      </c>
      <c r="B5187" s="383" t="s">
        <v>21</v>
      </c>
      <c r="C5187" s="383" t="s">
        <v>12</v>
      </c>
      <c r="D5187" s="383" t="s">
        <v>22</v>
      </c>
      <c r="E5187" s="383" t="s">
        <v>658</v>
      </c>
      <c r="F5187" s="383" t="s">
        <v>10</v>
      </c>
      <c r="G5187" s="384">
        <v>59837</v>
      </c>
      <c r="H5187" s="383" t="s">
        <v>733</v>
      </c>
      <c r="I5187" s="383" t="s">
        <v>735</v>
      </c>
      <c r="J5187" s="383" t="s">
        <v>617</v>
      </c>
      <c r="K5187" s="383" t="s">
        <v>618</v>
      </c>
      <c r="L5187" s="384">
        <v>23171</v>
      </c>
      <c r="M5187" s="383" t="s">
        <v>637</v>
      </c>
      <c r="N5187" s="383" t="s">
        <v>620</v>
      </c>
      <c r="O5187" s="383" t="s">
        <v>230</v>
      </c>
    </row>
    <row r="5188" spans="1:15">
      <c r="A5188" s="385">
        <v>42058</v>
      </c>
      <c r="B5188" s="383" t="s">
        <v>739</v>
      </c>
      <c r="C5188" s="383" t="s">
        <v>8</v>
      </c>
      <c r="D5188" s="383" t="s">
        <v>36</v>
      </c>
      <c r="E5188" s="383" t="s">
        <v>740</v>
      </c>
      <c r="F5188" s="383" t="s">
        <v>10</v>
      </c>
      <c r="G5188" s="384">
        <v>8609</v>
      </c>
      <c r="H5188" s="383" t="s">
        <v>741</v>
      </c>
      <c r="I5188" s="383" t="s">
        <v>742</v>
      </c>
      <c r="J5188" s="383" t="s">
        <v>617</v>
      </c>
      <c r="K5188" s="383" t="s">
        <v>618</v>
      </c>
      <c r="L5188" s="384">
        <v>23171</v>
      </c>
      <c r="M5188" s="383" t="s">
        <v>637</v>
      </c>
      <c r="N5188" s="383" t="s">
        <v>620</v>
      </c>
      <c r="O5188" s="383" t="s">
        <v>230</v>
      </c>
    </row>
    <row r="5189" spans="1:15">
      <c r="A5189" s="385">
        <v>42059</v>
      </c>
      <c r="B5189" s="383" t="s">
        <v>21</v>
      </c>
      <c r="C5189" s="383" t="s">
        <v>12</v>
      </c>
      <c r="D5189" s="383" t="s">
        <v>22</v>
      </c>
      <c r="E5189" s="383" t="s">
        <v>658</v>
      </c>
      <c r="F5189" s="383" t="s">
        <v>10</v>
      </c>
      <c r="G5189" s="384">
        <v>59837</v>
      </c>
      <c r="H5189" s="383" t="s">
        <v>733</v>
      </c>
      <c r="I5189" s="383" t="s">
        <v>735</v>
      </c>
      <c r="J5189" s="383" t="s">
        <v>617</v>
      </c>
      <c r="K5189" s="383" t="s">
        <v>618</v>
      </c>
      <c r="L5189" s="384">
        <v>23171</v>
      </c>
      <c r="M5189" s="383" t="s">
        <v>637</v>
      </c>
      <c r="N5189" s="383" t="s">
        <v>620</v>
      </c>
      <c r="O5189" s="383" t="s">
        <v>230</v>
      </c>
    </row>
    <row r="5190" spans="1:15">
      <c r="A5190" s="385">
        <v>42060</v>
      </c>
      <c r="B5190" s="383" t="s">
        <v>21</v>
      </c>
      <c r="C5190" s="383" t="s">
        <v>12</v>
      </c>
      <c r="D5190" s="383" t="s">
        <v>22</v>
      </c>
      <c r="E5190" s="383" t="s">
        <v>658</v>
      </c>
      <c r="F5190" s="383" t="s">
        <v>10</v>
      </c>
      <c r="G5190" s="384">
        <v>59837</v>
      </c>
      <c r="H5190" s="383" t="s">
        <v>733</v>
      </c>
      <c r="I5190" s="383" t="s">
        <v>735</v>
      </c>
      <c r="J5190" s="383" t="s">
        <v>617</v>
      </c>
      <c r="K5190" s="383" t="s">
        <v>618</v>
      </c>
      <c r="L5190" s="384">
        <v>23171</v>
      </c>
      <c r="M5190" s="383" t="s">
        <v>637</v>
      </c>
      <c r="N5190" s="383" t="s">
        <v>620</v>
      </c>
      <c r="O5190" s="383" t="s">
        <v>230</v>
      </c>
    </row>
    <row r="5191" spans="1:15">
      <c r="A5191" s="385">
        <v>42061</v>
      </c>
      <c r="B5191" s="383" t="s">
        <v>21</v>
      </c>
      <c r="C5191" s="383" t="s">
        <v>12</v>
      </c>
      <c r="D5191" s="383" t="s">
        <v>22</v>
      </c>
      <c r="E5191" s="383" t="s">
        <v>658</v>
      </c>
      <c r="F5191" s="383" t="s">
        <v>10</v>
      </c>
      <c r="G5191" s="384">
        <v>59837</v>
      </c>
      <c r="H5191" s="383" t="s">
        <v>733</v>
      </c>
      <c r="I5191" s="383" t="s">
        <v>735</v>
      </c>
      <c r="J5191" s="383" t="s">
        <v>617</v>
      </c>
      <c r="K5191" s="383" t="s">
        <v>618</v>
      </c>
      <c r="L5191" s="384">
        <v>23171</v>
      </c>
      <c r="M5191" s="383" t="s">
        <v>637</v>
      </c>
      <c r="N5191" s="383" t="s">
        <v>620</v>
      </c>
      <c r="O5191" s="383" t="s">
        <v>230</v>
      </c>
    </row>
    <row r="5192" spans="1:15">
      <c r="A5192" s="385">
        <v>42062</v>
      </c>
      <c r="B5192" s="383" t="s">
        <v>21</v>
      </c>
      <c r="C5192" s="383" t="s">
        <v>12</v>
      </c>
      <c r="D5192" s="383" t="s">
        <v>22</v>
      </c>
      <c r="E5192" s="383" t="s">
        <v>658</v>
      </c>
      <c r="F5192" s="383" t="s">
        <v>10</v>
      </c>
      <c r="G5192" s="384">
        <v>59837</v>
      </c>
      <c r="H5192" s="383" t="s">
        <v>733</v>
      </c>
      <c r="I5192" s="383" t="s">
        <v>735</v>
      </c>
      <c r="J5192" s="383" t="s">
        <v>617</v>
      </c>
      <c r="K5192" s="383" t="s">
        <v>618</v>
      </c>
      <c r="L5192" s="384">
        <v>23171</v>
      </c>
      <c r="M5192" s="383" t="s">
        <v>637</v>
      </c>
      <c r="N5192" s="383" t="s">
        <v>620</v>
      </c>
      <c r="O5192" s="383" t="s">
        <v>230</v>
      </c>
    </row>
    <row r="5193" spans="1:15">
      <c r="A5193" s="385">
        <v>42063</v>
      </c>
      <c r="B5193" s="383" t="s">
        <v>21</v>
      </c>
      <c r="C5193" s="383" t="s">
        <v>12</v>
      </c>
      <c r="D5193" s="383" t="s">
        <v>22</v>
      </c>
      <c r="E5193" s="383" t="s">
        <v>658</v>
      </c>
      <c r="F5193" s="383" t="s">
        <v>10</v>
      </c>
      <c r="G5193" s="384">
        <v>59837</v>
      </c>
      <c r="H5193" s="383" t="s">
        <v>733</v>
      </c>
      <c r="I5193" s="383" t="s">
        <v>735</v>
      </c>
      <c r="J5193" s="383" t="s">
        <v>617</v>
      </c>
      <c r="K5193" s="383" t="s">
        <v>618</v>
      </c>
      <c r="L5193" s="384">
        <v>23242</v>
      </c>
      <c r="M5193" s="383" t="s">
        <v>638</v>
      </c>
      <c r="N5193" s="383" t="s">
        <v>620</v>
      </c>
      <c r="O5193" s="383" t="s">
        <v>230</v>
      </c>
    </row>
    <row r="5194" spans="1:15">
      <c r="A5194" s="385">
        <v>42064</v>
      </c>
      <c r="B5194" s="383" t="s">
        <v>21</v>
      </c>
      <c r="C5194" s="383" t="s">
        <v>12</v>
      </c>
      <c r="D5194" s="383" t="s">
        <v>22</v>
      </c>
      <c r="E5194" s="383" t="s">
        <v>658</v>
      </c>
      <c r="F5194" s="383" t="s">
        <v>10</v>
      </c>
      <c r="G5194" s="384">
        <v>59837</v>
      </c>
      <c r="H5194" s="383" t="s">
        <v>733</v>
      </c>
      <c r="I5194" s="383" t="s">
        <v>735</v>
      </c>
      <c r="J5194" s="383" t="s">
        <v>617</v>
      </c>
      <c r="K5194" s="383" t="s">
        <v>618</v>
      </c>
      <c r="L5194" s="384">
        <v>24188</v>
      </c>
      <c r="M5194" s="383" t="s">
        <v>638</v>
      </c>
      <c r="N5194" s="383" t="s">
        <v>620</v>
      </c>
      <c r="O5194" s="383" t="s">
        <v>230</v>
      </c>
    </row>
    <row r="5195" spans="1:15">
      <c r="A5195" s="385">
        <v>42065</v>
      </c>
      <c r="B5195" s="383" t="s">
        <v>21</v>
      </c>
      <c r="C5195" s="383" t="s">
        <v>12</v>
      </c>
      <c r="D5195" s="383" t="s">
        <v>22</v>
      </c>
      <c r="E5195" s="383" t="s">
        <v>658</v>
      </c>
      <c r="F5195" s="383" t="s">
        <v>10</v>
      </c>
      <c r="G5195" s="384">
        <v>22583</v>
      </c>
      <c r="H5195" s="383" t="s">
        <v>733</v>
      </c>
      <c r="I5195" s="383" t="s">
        <v>735</v>
      </c>
      <c r="J5195" s="383" t="s">
        <v>617</v>
      </c>
      <c r="K5195" s="383" t="s">
        <v>618</v>
      </c>
      <c r="L5195" s="384">
        <v>24376</v>
      </c>
      <c r="M5195" s="383" t="s">
        <v>638</v>
      </c>
      <c r="N5195" s="383" t="s">
        <v>620</v>
      </c>
      <c r="O5195" s="383" t="s">
        <v>230</v>
      </c>
    </row>
    <row r="5196" spans="1:15">
      <c r="A5196" s="385">
        <v>42066</v>
      </c>
      <c r="B5196" s="383" t="s">
        <v>21</v>
      </c>
      <c r="C5196" s="383" t="s">
        <v>12</v>
      </c>
      <c r="D5196" s="383" t="s">
        <v>22</v>
      </c>
      <c r="E5196" s="383" t="s">
        <v>658</v>
      </c>
      <c r="F5196" s="383" t="s">
        <v>10</v>
      </c>
      <c r="G5196" s="384">
        <v>22583</v>
      </c>
      <c r="H5196" s="383" t="s">
        <v>733</v>
      </c>
      <c r="I5196" s="383" t="s">
        <v>735</v>
      </c>
      <c r="J5196" s="383" t="s">
        <v>617</v>
      </c>
      <c r="K5196" s="383" t="s">
        <v>618</v>
      </c>
      <c r="L5196" s="384">
        <v>24376</v>
      </c>
      <c r="M5196" s="383" t="s">
        <v>638</v>
      </c>
      <c r="N5196" s="383" t="s">
        <v>620</v>
      </c>
      <c r="O5196" s="383" t="s">
        <v>230</v>
      </c>
    </row>
    <row r="5197" spans="1:15">
      <c r="A5197" s="385">
        <v>42067</v>
      </c>
      <c r="B5197" s="383" t="s">
        <v>21</v>
      </c>
      <c r="C5197" s="383" t="s">
        <v>12</v>
      </c>
      <c r="D5197" s="383" t="s">
        <v>22</v>
      </c>
      <c r="E5197" s="383" t="s">
        <v>658</v>
      </c>
      <c r="F5197" s="383" t="s">
        <v>10</v>
      </c>
      <c r="G5197" s="384">
        <v>22583</v>
      </c>
      <c r="H5197" s="383" t="s">
        <v>733</v>
      </c>
      <c r="I5197" s="383" t="s">
        <v>735</v>
      </c>
      <c r="J5197" s="383" t="s">
        <v>617</v>
      </c>
      <c r="K5197" s="383" t="s">
        <v>618</v>
      </c>
      <c r="L5197" s="384">
        <v>24394</v>
      </c>
      <c r="M5197" s="383" t="s">
        <v>638</v>
      </c>
      <c r="N5197" s="383" t="s">
        <v>620</v>
      </c>
      <c r="O5197" s="383" t="s">
        <v>230</v>
      </c>
    </row>
    <row r="5198" spans="1:15">
      <c r="A5198" s="385">
        <v>42068</v>
      </c>
      <c r="B5198" s="383" t="s">
        <v>21</v>
      </c>
      <c r="C5198" s="383" t="s">
        <v>12</v>
      </c>
      <c r="D5198" s="383" t="s">
        <v>22</v>
      </c>
      <c r="E5198" s="383" t="s">
        <v>658</v>
      </c>
      <c r="F5198" s="383" t="s">
        <v>10</v>
      </c>
      <c r="G5198" s="384">
        <v>22412</v>
      </c>
      <c r="H5198" s="383" t="s">
        <v>733</v>
      </c>
      <c r="I5198" s="383" t="s">
        <v>735</v>
      </c>
      <c r="J5198" s="383" t="s">
        <v>617</v>
      </c>
      <c r="K5198" s="383" t="s">
        <v>618</v>
      </c>
      <c r="L5198" s="384">
        <v>24965</v>
      </c>
      <c r="M5198" s="383" t="s">
        <v>638</v>
      </c>
      <c r="N5198" s="383" t="s">
        <v>620</v>
      </c>
      <c r="O5198" s="383" t="s">
        <v>230</v>
      </c>
    </row>
    <row r="5199" spans="1:15">
      <c r="A5199" s="385">
        <v>42069</v>
      </c>
      <c r="B5199" s="383" t="s">
        <v>21</v>
      </c>
      <c r="C5199" s="383" t="s">
        <v>12</v>
      </c>
      <c r="D5199" s="383" t="s">
        <v>22</v>
      </c>
      <c r="E5199" s="383" t="s">
        <v>658</v>
      </c>
      <c r="F5199" s="383" t="s">
        <v>10</v>
      </c>
      <c r="G5199" s="384">
        <v>62344</v>
      </c>
      <c r="H5199" s="383" t="s">
        <v>733</v>
      </c>
      <c r="I5199" s="383" t="s">
        <v>735</v>
      </c>
      <c r="J5199" s="383" t="s">
        <v>617</v>
      </c>
      <c r="K5199" s="383" t="s">
        <v>618</v>
      </c>
      <c r="L5199" s="384">
        <v>25035</v>
      </c>
      <c r="M5199" s="383" t="s">
        <v>638</v>
      </c>
      <c r="N5199" s="383" t="s">
        <v>620</v>
      </c>
      <c r="O5199" s="383" t="s">
        <v>230</v>
      </c>
    </row>
    <row r="5200" spans="1:15">
      <c r="A5200" s="385">
        <v>42070</v>
      </c>
      <c r="B5200" s="383" t="s">
        <v>21</v>
      </c>
      <c r="C5200" s="383" t="s">
        <v>12</v>
      </c>
      <c r="D5200" s="383" t="s">
        <v>22</v>
      </c>
      <c r="E5200" s="383" t="s">
        <v>658</v>
      </c>
      <c r="F5200" s="383" t="s">
        <v>10</v>
      </c>
      <c r="G5200" s="384">
        <v>62344</v>
      </c>
      <c r="H5200" s="383" t="s">
        <v>733</v>
      </c>
      <c r="I5200" s="383" t="s">
        <v>735</v>
      </c>
      <c r="J5200" s="383" t="s">
        <v>617</v>
      </c>
      <c r="K5200" s="383" t="s">
        <v>618</v>
      </c>
      <c r="L5200" s="384">
        <v>25532</v>
      </c>
      <c r="M5200" s="383" t="s">
        <v>638</v>
      </c>
      <c r="N5200" s="383" t="s">
        <v>620</v>
      </c>
      <c r="O5200" s="383" t="s">
        <v>230</v>
      </c>
    </row>
    <row r="5201" spans="1:15">
      <c r="A5201" s="385">
        <v>42071</v>
      </c>
      <c r="B5201" s="383" t="s">
        <v>21</v>
      </c>
      <c r="C5201" s="383" t="s">
        <v>12</v>
      </c>
      <c r="D5201" s="383" t="s">
        <v>22</v>
      </c>
      <c r="E5201" s="383" t="s">
        <v>658</v>
      </c>
      <c r="F5201" s="383" t="s">
        <v>10</v>
      </c>
      <c r="G5201" s="384">
        <v>62344</v>
      </c>
      <c r="H5201" s="383" t="s">
        <v>733</v>
      </c>
      <c r="I5201" s="383" t="s">
        <v>735</v>
      </c>
      <c r="J5201" s="383" t="s">
        <v>617</v>
      </c>
      <c r="K5201" s="383" t="s">
        <v>618</v>
      </c>
      <c r="L5201" s="384">
        <v>25875</v>
      </c>
      <c r="M5201" s="383" t="s">
        <v>638</v>
      </c>
      <c r="N5201" s="383" t="s">
        <v>620</v>
      </c>
      <c r="O5201" s="383" t="s">
        <v>230</v>
      </c>
    </row>
    <row r="5202" spans="1:15">
      <c r="A5202" s="385">
        <v>42072</v>
      </c>
      <c r="B5202" s="383" t="s">
        <v>21</v>
      </c>
      <c r="C5202" s="383" t="s">
        <v>12</v>
      </c>
      <c r="D5202" s="383" t="s">
        <v>22</v>
      </c>
      <c r="E5202" s="383" t="s">
        <v>658</v>
      </c>
      <c r="F5202" s="383" t="s">
        <v>10</v>
      </c>
      <c r="G5202" s="384">
        <v>50924</v>
      </c>
      <c r="H5202" s="383" t="s">
        <v>733</v>
      </c>
      <c r="I5202" s="383" t="s">
        <v>735</v>
      </c>
      <c r="J5202" s="383" t="s">
        <v>617</v>
      </c>
      <c r="K5202" s="383" t="s">
        <v>618</v>
      </c>
      <c r="L5202" s="384">
        <v>25875</v>
      </c>
      <c r="M5202" s="383" t="s">
        <v>638</v>
      </c>
      <c r="N5202" s="383" t="s">
        <v>620</v>
      </c>
      <c r="O5202" s="383" t="s">
        <v>230</v>
      </c>
    </row>
    <row r="5203" spans="1:15">
      <c r="A5203" s="385">
        <v>42073</v>
      </c>
      <c r="B5203" s="383" t="s">
        <v>21</v>
      </c>
      <c r="C5203" s="383" t="s">
        <v>12</v>
      </c>
      <c r="D5203" s="383" t="s">
        <v>22</v>
      </c>
      <c r="E5203" s="383" t="s">
        <v>658</v>
      </c>
      <c r="F5203" s="383" t="s">
        <v>10</v>
      </c>
      <c r="G5203" s="384">
        <v>50924</v>
      </c>
      <c r="H5203" s="383" t="s">
        <v>733</v>
      </c>
      <c r="I5203" s="383" t="s">
        <v>735</v>
      </c>
      <c r="J5203" s="383" t="s">
        <v>617</v>
      </c>
      <c r="K5203" s="383" t="s">
        <v>618</v>
      </c>
      <c r="L5203" s="384">
        <v>25875</v>
      </c>
      <c r="M5203" s="383" t="s">
        <v>638</v>
      </c>
      <c r="N5203" s="383" t="s">
        <v>620</v>
      </c>
      <c r="O5203" s="383" t="s">
        <v>230</v>
      </c>
    </row>
    <row r="5204" spans="1:15">
      <c r="A5204" s="385">
        <v>42074</v>
      </c>
      <c r="B5204" s="383" t="s">
        <v>21</v>
      </c>
      <c r="C5204" s="383" t="s">
        <v>12</v>
      </c>
      <c r="D5204" s="383" t="s">
        <v>22</v>
      </c>
      <c r="E5204" s="383" t="s">
        <v>658</v>
      </c>
      <c r="F5204" s="383" t="s">
        <v>10</v>
      </c>
      <c r="G5204" s="384">
        <v>50924</v>
      </c>
      <c r="H5204" s="383" t="s">
        <v>733</v>
      </c>
      <c r="I5204" s="383" t="s">
        <v>735</v>
      </c>
      <c r="J5204" s="383" t="s">
        <v>617</v>
      </c>
      <c r="K5204" s="383" t="s">
        <v>618</v>
      </c>
      <c r="L5204" s="384">
        <v>25875</v>
      </c>
      <c r="M5204" s="383" t="s">
        <v>638</v>
      </c>
      <c r="N5204" s="383" t="s">
        <v>620</v>
      </c>
      <c r="O5204" s="383" t="s">
        <v>230</v>
      </c>
    </row>
    <row r="5205" spans="1:15">
      <c r="A5205" s="385">
        <v>42075</v>
      </c>
      <c r="B5205" s="383" t="s">
        <v>21</v>
      </c>
      <c r="C5205" s="383" t="s">
        <v>12</v>
      </c>
      <c r="D5205" s="383" t="s">
        <v>22</v>
      </c>
      <c r="E5205" s="383" t="s">
        <v>658</v>
      </c>
      <c r="F5205" s="383" t="s">
        <v>10</v>
      </c>
      <c r="G5205" s="384">
        <v>40424</v>
      </c>
      <c r="H5205" s="383" t="s">
        <v>733</v>
      </c>
      <c r="I5205" s="383" t="s">
        <v>735</v>
      </c>
      <c r="J5205" s="383" t="s">
        <v>617</v>
      </c>
      <c r="K5205" s="383" t="s">
        <v>618</v>
      </c>
      <c r="L5205" s="384">
        <v>25875</v>
      </c>
      <c r="M5205" s="383" t="s">
        <v>639</v>
      </c>
      <c r="N5205" s="383" t="s">
        <v>620</v>
      </c>
      <c r="O5205" s="383" t="s">
        <v>230</v>
      </c>
    </row>
    <row r="5206" spans="1:15">
      <c r="A5206" s="385">
        <v>42076</v>
      </c>
      <c r="B5206" s="383" t="s">
        <v>21</v>
      </c>
      <c r="C5206" s="383" t="s">
        <v>12</v>
      </c>
      <c r="D5206" s="383" t="s">
        <v>22</v>
      </c>
      <c r="E5206" s="383" t="s">
        <v>658</v>
      </c>
      <c r="F5206" s="383" t="s">
        <v>10</v>
      </c>
      <c r="G5206" s="384">
        <v>40424</v>
      </c>
      <c r="H5206" s="383" t="s">
        <v>733</v>
      </c>
      <c r="I5206" s="383" t="s">
        <v>735</v>
      </c>
      <c r="J5206" s="383" t="s">
        <v>617</v>
      </c>
      <c r="K5206" s="383" t="s">
        <v>618</v>
      </c>
      <c r="L5206" s="384">
        <v>25875</v>
      </c>
      <c r="M5206" s="383" t="s">
        <v>639</v>
      </c>
      <c r="N5206" s="383" t="s">
        <v>620</v>
      </c>
      <c r="O5206" s="383" t="s">
        <v>230</v>
      </c>
    </row>
    <row r="5207" spans="1:15">
      <c r="A5207" s="385">
        <v>42077</v>
      </c>
      <c r="B5207" s="383" t="s">
        <v>21</v>
      </c>
      <c r="C5207" s="383" t="s">
        <v>12</v>
      </c>
      <c r="D5207" s="383" t="s">
        <v>22</v>
      </c>
      <c r="E5207" s="383" t="s">
        <v>658</v>
      </c>
      <c r="F5207" s="383" t="s">
        <v>10</v>
      </c>
      <c r="G5207" s="384">
        <v>40424</v>
      </c>
      <c r="H5207" s="383" t="s">
        <v>733</v>
      </c>
      <c r="I5207" s="383" t="s">
        <v>735</v>
      </c>
      <c r="J5207" s="383" t="s">
        <v>617</v>
      </c>
      <c r="K5207" s="383" t="s">
        <v>618</v>
      </c>
      <c r="L5207" s="384">
        <v>25875</v>
      </c>
      <c r="M5207" s="383" t="s">
        <v>639</v>
      </c>
      <c r="N5207" s="383" t="s">
        <v>620</v>
      </c>
      <c r="O5207" s="383" t="s">
        <v>230</v>
      </c>
    </row>
    <row r="5208" spans="1:15">
      <c r="A5208" s="385">
        <v>42078</v>
      </c>
      <c r="B5208" s="383" t="s">
        <v>21</v>
      </c>
      <c r="C5208" s="383" t="s">
        <v>12</v>
      </c>
      <c r="D5208" s="383" t="s">
        <v>22</v>
      </c>
      <c r="E5208" s="383" t="s">
        <v>658</v>
      </c>
      <c r="F5208" s="383" t="s">
        <v>10</v>
      </c>
      <c r="G5208" s="384">
        <v>40424</v>
      </c>
      <c r="H5208" s="383" t="s">
        <v>733</v>
      </c>
      <c r="I5208" s="383" t="s">
        <v>735</v>
      </c>
      <c r="J5208" s="383" t="s">
        <v>617</v>
      </c>
      <c r="K5208" s="383" t="s">
        <v>618</v>
      </c>
      <c r="L5208" s="384">
        <v>25875</v>
      </c>
      <c r="M5208" s="383" t="s">
        <v>639</v>
      </c>
      <c r="N5208" s="383" t="s">
        <v>620</v>
      </c>
      <c r="O5208" s="383" t="s">
        <v>230</v>
      </c>
    </row>
    <row r="5209" spans="1:15">
      <c r="A5209" s="385">
        <v>42079</v>
      </c>
      <c r="B5209" s="383" t="s">
        <v>21</v>
      </c>
      <c r="C5209" s="383" t="s">
        <v>12</v>
      </c>
      <c r="D5209" s="383" t="s">
        <v>22</v>
      </c>
      <c r="E5209" s="383" t="s">
        <v>658</v>
      </c>
      <c r="F5209" s="383" t="s">
        <v>10</v>
      </c>
      <c r="G5209" s="384">
        <v>40424</v>
      </c>
      <c r="H5209" s="383" t="s">
        <v>733</v>
      </c>
      <c r="I5209" s="383" t="s">
        <v>735</v>
      </c>
      <c r="J5209" s="383" t="s">
        <v>617</v>
      </c>
      <c r="K5209" s="383" t="s">
        <v>618</v>
      </c>
      <c r="L5209" s="384">
        <v>25875</v>
      </c>
      <c r="M5209" s="383" t="s">
        <v>639</v>
      </c>
      <c r="N5209" s="383" t="s">
        <v>620</v>
      </c>
      <c r="O5209" s="383" t="s">
        <v>230</v>
      </c>
    </row>
    <row r="5210" spans="1:15">
      <c r="A5210" s="385">
        <v>42080</v>
      </c>
      <c r="B5210" s="383" t="s">
        <v>21</v>
      </c>
      <c r="C5210" s="383" t="s">
        <v>12</v>
      </c>
      <c r="D5210" s="383" t="s">
        <v>22</v>
      </c>
      <c r="E5210" s="383" t="s">
        <v>658</v>
      </c>
      <c r="F5210" s="383" t="s">
        <v>10</v>
      </c>
      <c r="G5210" s="384">
        <v>11276</v>
      </c>
      <c r="H5210" s="383" t="s">
        <v>733</v>
      </c>
      <c r="I5210" s="383" t="s">
        <v>735</v>
      </c>
      <c r="J5210" s="383" t="s">
        <v>617</v>
      </c>
      <c r="K5210" s="383" t="s">
        <v>618</v>
      </c>
      <c r="L5210" s="384">
        <v>25875</v>
      </c>
      <c r="M5210" s="383" t="s">
        <v>639</v>
      </c>
      <c r="N5210" s="383" t="s">
        <v>620</v>
      </c>
      <c r="O5210" s="383" t="s">
        <v>230</v>
      </c>
    </row>
    <row r="5211" spans="1:15">
      <c r="A5211" s="385">
        <v>42081</v>
      </c>
      <c r="B5211" s="383" t="s">
        <v>21</v>
      </c>
      <c r="C5211" s="383" t="s">
        <v>12</v>
      </c>
      <c r="D5211" s="383" t="s">
        <v>22</v>
      </c>
      <c r="E5211" s="383" t="s">
        <v>658</v>
      </c>
      <c r="F5211" s="383" t="s">
        <v>10</v>
      </c>
      <c r="G5211" s="384">
        <v>11276</v>
      </c>
      <c r="H5211" s="383" t="s">
        <v>733</v>
      </c>
      <c r="I5211" s="383" t="s">
        <v>735</v>
      </c>
      <c r="J5211" s="383" t="s">
        <v>617</v>
      </c>
      <c r="K5211" s="383" t="s">
        <v>618</v>
      </c>
      <c r="L5211" s="384">
        <v>26170</v>
      </c>
      <c r="M5211" s="383" t="s">
        <v>640</v>
      </c>
      <c r="N5211" s="383" t="s">
        <v>620</v>
      </c>
      <c r="O5211" s="383" t="s">
        <v>230</v>
      </c>
    </row>
    <row r="5212" spans="1:15">
      <c r="A5212" s="385">
        <v>42082</v>
      </c>
      <c r="B5212" s="383" t="s">
        <v>21</v>
      </c>
      <c r="C5212" s="383" t="s">
        <v>12</v>
      </c>
      <c r="D5212" s="383" t="s">
        <v>22</v>
      </c>
      <c r="E5212" s="383" t="s">
        <v>658</v>
      </c>
      <c r="F5212" s="383" t="s">
        <v>10</v>
      </c>
      <c r="G5212" s="384">
        <v>11276</v>
      </c>
      <c r="H5212" s="383" t="s">
        <v>733</v>
      </c>
      <c r="I5212" s="383" t="s">
        <v>735</v>
      </c>
      <c r="J5212" s="383" t="s">
        <v>617</v>
      </c>
      <c r="K5212" s="383" t="s">
        <v>618</v>
      </c>
      <c r="L5212" s="384">
        <v>26691</v>
      </c>
      <c r="M5212" s="383" t="s">
        <v>640</v>
      </c>
      <c r="N5212" s="383" t="s">
        <v>620</v>
      </c>
      <c r="O5212" s="383" t="s">
        <v>230</v>
      </c>
    </row>
    <row r="5213" spans="1:15">
      <c r="A5213" s="385">
        <v>42083</v>
      </c>
      <c r="B5213" s="383" t="s">
        <v>21</v>
      </c>
      <c r="C5213" s="383" t="s">
        <v>12</v>
      </c>
      <c r="D5213" s="383" t="s">
        <v>22</v>
      </c>
      <c r="E5213" s="383" t="s">
        <v>658</v>
      </c>
      <c r="F5213" s="383" t="s">
        <v>10</v>
      </c>
      <c r="G5213" s="384">
        <v>11276</v>
      </c>
      <c r="H5213" s="383" t="s">
        <v>733</v>
      </c>
      <c r="I5213" s="383" t="s">
        <v>735</v>
      </c>
      <c r="J5213" s="383" t="s">
        <v>617</v>
      </c>
      <c r="K5213" s="383" t="s">
        <v>618</v>
      </c>
      <c r="L5213" s="384">
        <v>27235</v>
      </c>
      <c r="M5213" s="383" t="s">
        <v>640</v>
      </c>
      <c r="N5213" s="383" t="s">
        <v>620</v>
      </c>
      <c r="O5213" s="383" t="s">
        <v>230</v>
      </c>
    </row>
    <row r="5214" spans="1:15">
      <c r="A5214" s="385">
        <v>42084</v>
      </c>
      <c r="B5214" s="383" t="s">
        <v>21</v>
      </c>
      <c r="C5214" s="383" t="s">
        <v>12</v>
      </c>
      <c r="D5214" s="383" t="s">
        <v>22</v>
      </c>
      <c r="E5214" s="383" t="s">
        <v>658</v>
      </c>
      <c r="F5214" s="383" t="s">
        <v>10</v>
      </c>
      <c r="G5214" s="384">
        <v>11276</v>
      </c>
      <c r="H5214" s="383" t="s">
        <v>733</v>
      </c>
      <c r="I5214" s="383" t="s">
        <v>735</v>
      </c>
      <c r="J5214" s="383" t="s">
        <v>617</v>
      </c>
      <c r="K5214" s="383" t="s">
        <v>618</v>
      </c>
      <c r="L5214" s="384">
        <v>27710</v>
      </c>
      <c r="M5214" s="383" t="s">
        <v>640</v>
      </c>
      <c r="N5214" s="383" t="s">
        <v>620</v>
      </c>
      <c r="O5214" s="383" t="s">
        <v>230</v>
      </c>
    </row>
    <row r="5215" spans="1:15">
      <c r="A5215" s="385">
        <v>42085</v>
      </c>
      <c r="B5215" s="383" t="s">
        <v>21</v>
      </c>
      <c r="C5215" s="383" t="s">
        <v>12</v>
      </c>
      <c r="D5215" s="383" t="s">
        <v>22</v>
      </c>
      <c r="E5215" s="383" t="s">
        <v>658</v>
      </c>
      <c r="F5215" s="383" t="s">
        <v>10</v>
      </c>
      <c r="G5215" s="384">
        <v>11276</v>
      </c>
      <c r="H5215" s="383" t="s">
        <v>733</v>
      </c>
      <c r="I5215" s="383" t="s">
        <v>735</v>
      </c>
      <c r="J5215" s="383" t="s">
        <v>617</v>
      </c>
      <c r="K5215" s="383" t="s">
        <v>618</v>
      </c>
      <c r="L5215" s="384">
        <v>27741</v>
      </c>
      <c r="M5215" s="383" t="s">
        <v>640</v>
      </c>
      <c r="N5215" s="383" t="s">
        <v>620</v>
      </c>
      <c r="O5215" s="383" t="s">
        <v>230</v>
      </c>
    </row>
    <row r="5216" spans="1:15">
      <c r="A5216" s="385">
        <v>42086</v>
      </c>
      <c r="B5216" s="383" t="s">
        <v>21</v>
      </c>
      <c r="C5216" s="383" t="s">
        <v>12</v>
      </c>
      <c r="D5216" s="383" t="s">
        <v>22</v>
      </c>
      <c r="E5216" s="383" t="s">
        <v>658</v>
      </c>
      <c r="F5216" s="383" t="s">
        <v>10</v>
      </c>
      <c r="G5216" s="384">
        <v>11276</v>
      </c>
      <c r="H5216" s="383" t="s">
        <v>733</v>
      </c>
      <c r="I5216" s="383" t="s">
        <v>735</v>
      </c>
      <c r="J5216" s="383" t="s">
        <v>617</v>
      </c>
      <c r="K5216" s="383" t="s">
        <v>618</v>
      </c>
      <c r="L5216" s="384">
        <v>27741</v>
      </c>
      <c r="M5216" s="383" t="s">
        <v>640</v>
      </c>
      <c r="N5216" s="383" t="s">
        <v>620</v>
      </c>
      <c r="O5216" s="383" t="s">
        <v>230</v>
      </c>
    </row>
    <row r="5217" spans="1:15">
      <c r="A5217" s="385">
        <v>42087</v>
      </c>
      <c r="B5217" s="383" t="s">
        <v>21</v>
      </c>
      <c r="C5217" s="383" t="s">
        <v>12</v>
      </c>
      <c r="D5217" s="383" t="s">
        <v>22</v>
      </c>
      <c r="E5217" s="383" t="s">
        <v>658</v>
      </c>
      <c r="F5217" s="383" t="s">
        <v>10</v>
      </c>
      <c r="G5217" s="384">
        <v>11276</v>
      </c>
      <c r="H5217" s="383" t="s">
        <v>733</v>
      </c>
      <c r="I5217" s="383" t="s">
        <v>735</v>
      </c>
      <c r="J5217" s="383" t="s">
        <v>617</v>
      </c>
      <c r="K5217" s="383" t="s">
        <v>618</v>
      </c>
      <c r="L5217" s="384">
        <v>27741</v>
      </c>
      <c r="M5217" s="383" t="s">
        <v>640</v>
      </c>
      <c r="N5217" s="383" t="s">
        <v>620</v>
      </c>
      <c r="O5217" s="383" t="s">
        <v>230</v>
      </c>
    </row>
    <row r="5218" spans="1:15">
      <c r="A5218" s="385">
        <v>42088</v>
      </c>
      <c r="B5218" s="383" t="s">
        <v>21</v>
      </c>
      <c r="C5218" s="383" t="s">
        <v>12</v>
      </c>
      <c r="D5218" s="383" t="s">
        <v>22</v>
      </c>
      <c r="E5218" s="383" t="s">
        <v>658</v>
      </c>
      <c r="F5218" s="383" t="s">
        <v>10</v>
      </c>
      <c r="G5218" s="384">
        <v>2720</v>
      </c>
      <c r="H5218" s="383" t="s">
        <v>763</v>
      </c>
      <c r="I5218" s="383" t="s">
        <v>764</v>
      </c>
      <c r="J5218" s="383" t="s">
        <v>617</v>
      </c>
      <c r="K5218" s="383" t="s">
        <v>618</v>
      </c>
      <c r="L5218" s="384">
        <v>27741</v>
      </c>
      <c r="M5218" s="383" t="s">
        <v>640</v>
      </c>
      <c r="N5218" s="383" t="s">
        <v>620</v>
      </c>
      <c r="O5218" s="383" t="s">
        <v>230</v>
      </c>
    </row>
    <row r="5219" spans="1:15">
      <c r="A5219" s="385">
        <v>42089</v>
      </c>
      <c r="B5219" s="383" t="s">
        <v>21</v>
      </c>
      <c r="C5219" s="383" t="s">
        <v>12</v>
      </c>
      <c r="D5219" s="383" t="s">
        <v>22</v>
      </c>
      <c r="E5219" s="383" t="s">
        <v>658</v>
      </c>
      <c r="F5219" s="383" t="s">
        <v>10</v>
      </c>
      <c r="G5219" s="384">
        <v>24346</v>
      </c>
      <c r="H5219" s="383" t="s">
        <v>733</v>
      </c>
      <c r="I5219" s="383" t="s">
        <v>735</v>
      </c>
      <c r="J5219" s="383" t="s">
        <v>617</v>
      </c>
      <c r="K5219" s="383" t="s">
        <v>618</v>
      </c>
      <c r="L5219" s="384">
        <v>27741</v>
      </c>
      <c r="M5219" s="383" t="s">
        <v>640</v>
      </c>
      <c r="N5219" s="383" t="s">
        <v>620</v>
      </c>
      <c r="O5219" s="383" t="s">
        <v>230</v>
      </c>
    </row>
    <row r="5220" spans="1:15">
      <c r="A5220" s="385">
        <v>42090</v>
      </c>
      <c r="B5220" s="383" t="s">
        <v>21</v>
      </c>
      <c r="C5220" s="383" t="s">
        <v>12</v>
      </c>
      <c r="D5220" s="383" t="s">
        <v>22</v>
      </c>
      <c r="E5220" s="383" t="s">
        <v>658</v>
      </c>
      <c r="F5220" s="383" t="s">
        <v>10</v>
      </c>
      <c r="G5220" s="384">
        <v>23358</v>
      </c>
      <c r="H5220" s="383" t="s">
        <v>733</v>
      </c>
      <c r="I5220" s="383" t="s">
        <v>735</v>
      </c>
      <c r="J5220" s="383" t="s">
        <v>617</v>
      </c>
      <c r="K5220" s="383" t="s">
        <v>618</v>
      </c>
      <c r="L5220" s="384">
        <v>27741</v>
      </c>
      <c r="M5220" s="383" t="s">
        <v>640</v>
      </c>
      <c r="N5220" s="383" t="s">
        <v>620</v>
      </c>
      <c r="O5220" s="383" t="s">
        <v>230</v>
      </c>
    </row>
    <row r="5221" spans="1:15">
      <c r="A5221" s="385">
        <v>42091</v>
      </c>
      <c r="B5221" s="383" t="s">
        <v>21</v>
      </c>
      <c r="C5221" s="383" t="s">
        <v>12</v>
      </c>
      <c r="D5221" s="383" t="s">
        <v>22</v>
      </c>
      <c r="E5221" s="383" t="s">
        <v>658</v>
      </c>
      <c r="F5221" s="383" t="s">
        <v>10</v>
      </c>
      <c r="G5221" s="384">
        <v>23358</v>
      </c>
      <c r="H5221" s="383" t="s">
        <v>733</v>
      </c>
      <c r="I5221" s="383" t="s">
        <v>735</v>
      </c>
      <c r="J5221" s="383" t="s">
        <v>617</v>
      </c>
      <c r="K5221" s="383" t="s">
        <v>618</v>
      </c>
      <c r="L5221" s="384">
        <v>27741</v>
      </c>
      <c r="M5221" s="383" t="s">
        <v>641</v>
      </c>
      <c r="N5221" s="383" t="s">
        <v>620</v>
      </c>
      <c r="O5221" s="383" t="s">
        <v>230</v>
      </c>
    </row>
    <row r="5222" spans="1:15">
      <c r="A5222" s="385">
        <v>42092</v>
      </c>
      <c r="B5222" s="383" t="s">
        <v>21</v>
      </c>
      <c r="C5222" s="383" t="s">
        <v>12</v>
      </c>
      <c r="D5222" s="383" t="s">
        <v>22</v>
      </c>
      <c r="E5222" s="383" t="s">
        <v>658</v>
      </c>
      <c r="F5222" s="383" t="s">
        <v>10</v>
      </c>
      <c r="G5222" s="384">
        <v>23358</v>
      </c>
      <c r="H5222" s="383" t="s">
        <v>733</v>
      </c>
      <c r="I5222" s="383" t="s">
        <v>735</v>
      </c>
      <c r="J5222" s="383" t="s">
        <v>617</v>
      </c>
      <c r="K5222" s="383" t="s">
        <v>618</v>
      </c>
      <c r="L5222" s="384">
        <v>27741</v>
      </c>
      <c r="M5222" s="383" t="s">
        <v>641</v>
      </c>
      <c r="N5222" s="383" t="s">
        <v>620</v>
      </c>
      <c r="O5222" s="383" t="s">
        <v>230</v>
      </c>
    </row>
    <row r="5223" spans="1:15">
      <c r="A5223" s="385">
        <v>42093</v>
      </c>
      <c r="B5223" s="383" t="s">
        <v>21</v>
      </c>
      <c r="C5223" s="383" t="s">
        <v>12</v>
      </c>
      <c r="D5223" s="383" t="s">
        <v>22</v>
      </c>
      <c r="E5223" s="383" t="s">
        <v>658</v>
      </c>
      <c r="F5223" s="383" t="s">
        <v>10</v>
      </c>
      <c r="G5223" s="384">
        <v>23358</v>
      </c>
      <c r="H5223" s="383" t="s">
        <v>733</v>
      </c>
      <c r="I5223" s="383" t="s">
        <v>735</v>
      </c>
      <c r="J5223" s="383" t="s">
        <v>617</v>
      </c>
      <c r="K5223" s="383" t="s">
        <v>618</v>
      </c>
      <c r="L5223" s="384">
        <v>27741</v>
      </c>
      <c r="M5223" s="383" t="s">
        <v>641</v>
      </c>
      <c r="N5223" s="383" t="s">
        <v>620</v>
      </c>
      <c r="O5223" s="383" t="s">
        <v>230</v>
      </c>
    </row>
    <row r="5224" spans="1:15">
      <c r="A5224" s="385">
        <v>42094</v>
      </c>
      <c r="B5224" s="383" t="s">
        <v>21</v>
      </c>
      <c r="C5224" s="383" t="s">
        <v>12</v>
      </c>
      <c r="D5224" s="383" t="s">
        <v>22</v>
      </c>
      <c r="E5224" s="383" t="s">
        <v>658</v>
      </c>
      <c r="F5224" s="383" t="s">
        <v>10</v>
      </c>
      <c r="G5224" s="384">
        <v>22961</v>
      </c>
      <c r="H5224" s="383" t="s">
        <v>733</v>
      </c>
      <c r="I5224" s="383" t="s">
        <v>735</v>
      </c>
      <c r="J5224" s="383" t="s">
        <v>617</v>
      </c>
      <c r="K5224" s="383" t="s">
        <v>618</v>
      </c>
      <c r="L5224" s="384">
        <v>27741</v>
      </c>
      <c r="M5224" s="383" t="s">
        <v>641</v>
      </c>
      <c r="N5224" s="383" t="s">
        <v>620</v>
      </c>
      <c r="O5224" s="383" t="s">
        <v>230</v>
      </c>
    </row>
    <row r="5225" spans="1:15">
      <c r="A5225" s="385">
        <v>42095</v>
      </c>
      <c r="B5225" s="383" t="s">
        <v>21</v>
      </c>
      <c r="C5225" s="383" t="s">
        <v>12</v>
      </c>
      <c r="D5225" s="383" t="s">
        <v>22</v>
      </c>
      <c r="E5225" s="383" t="s">
        <v>658</v>
      </c>
      <c r="F5225" s="383" t="s">
        <v>10</v>
      </c>
      <c r="G5225" s="384">
        <v>22961</v>
      </c>
      <c r="H5225" s="383" t="s">
        <v>733</v>
      </c>
      <c r="I5225" s="383" t="s">
        <v>735</v>
      </c>
      <c r="J5225" s="383" t="s">
        <v>617</v>
      </c>
      <c r="K5225" s="383" t="s">
        <v>618</v>
      </c>
      <c r="L5225" s="384">
        <v>27741</v>
      </c>
      <c r="M5225" s="383" t="s">
        <v>641</v>
      </c>
      <c r="N5225" s="383" t="s">
        <v>620</v>
      </c>
      <c r="O5225" s="383" t="s">
        <v>230</v>
      </c>
    </row>
    <row r="5226" spans="1:15">
      <c r="A5226" s="385">
        <v>42096</v>
      </c>
      <c r="B5226" s="383" t="s">
        <v>21</v>
      </c>
      <c r="C5226" s="383" t="s">
        <v>12</v>
      </c>
      <c r="D5226" s="383" t="s">
        <v>22</v>
      </c>
      <c r="E5226" s="383" t="s">
        <v>658</v>
      </c>
      <c r="F5226" s="383" t="s">
        <v>10</v>
      </c>
      <c r="G5226" s="384">
        <v>22961</v>
      </c>
      <c r="H5226" s="383" t="s">
        <v>733</v>
      </c>
      <c r="I5226" s="383" t="s">
        <v>735</v>
      </c>
      <c r="J5226" s="383" t="s">
        <v>617</v>
      </c>
      <c r="K5226" s="383" t="s">
        <v>618</v>
      </c>
      <c r="L5226" s="384">
        <v>27741</v>
      </c>
      <c r="M5226" s="383" t="s">
        <v>641</v>
      </c>
      <c r="N5226" s="383" t="s">
        <v>620</v>
      </c>
      <c r="O5226" s="383" t="s">
        <v>230</v>
      </c>
    </row>
    <row r="5227" spans="1:15">
      <c r="A5227" s="385">
        <v>42097</v>
      </c>
      <c r="B5227" s="383" t="s">
        <v>21</v>
      </c>
      <c r="C5227" s="383" t="s">
        <v>12</v>
      </c>
      <c r="D5227" s="383" t="s">
        <v>22</v>
      </c>
      <c r="E5227" s="383" t="s">
        <v>658</v>
      </c>
      <c r="F5227" s="383" t="s">
        <v>10</v>
      </c>
      <c r="G5227" s="384">
        <v>22961</v>
      </c>
      <c r="H5227" s="383" t="s">
        <v>733</v>
      </c>
      <c r="I5227" s="383" t="s">
        <v>735</v>
      </c>
      <c r="J5227" s="383" t="s">
        <v>617</v>
      </c>
      <c r="K5227" s="383" t="s">
        <v>618</v>
      </c>
      <c r="L5227" s="384">
        <v>27741</v>
      </c>
      <c r="M5227" s="383" t="s">
        <v>641</v>
      </c>
      <c r="N5227" s="383" t="s">
        <v>620</v>
      </c>
      <c r="O5227" s="383" t="s">
        <v>230</v>
      </c>
    </row>
    <row r="5228" spans="1:15">
      <c r="A5228" s="385">
        <v>42098</v>
      </c>
      <c r="B5228" s="383" t="s">
        <v>11</v>
      </c>
      <c r="C5228" s="383" t="s">
        <v>12</v>
      </c>
      <c r="D5228" s="383" t="s">
        <v>13</v>
      </c>
      <c r="E5228" s="383" t="s">
        <v>678</v>
      </c>
      <c r="F5228" s="383" t="s">
        <v>10</v>
      </c>
      <c r="G5228" s="384">
        <v>450</v>
      </c>
      <c r="H5228" s="383" t="s">
        <v>779</v>
      </c>
      <c r="I5228" s="383" t="s">
        <v>780</v>
      </c>
      <c r="J5228" s="383" t="s">
        <v>617</v>
      </c>
      <c r="K5228" s="383" t="s">
        <v>618</v>
      </c>
      <c r="L5228" s="384">
        <v>27751</v>
      </c>
      <c r="M5228" s="383" t="s">
        <v>641</v>
      </c>
      <c r="N5228" s="383" t="s">
        <v>620</v>
      </c>
      <c r="O5228" s="383" t="s">
        <v>230</v>
      </c>
    </row>
    <row r="5229" spans="1:15">
      <c r="A5229" s="385">
        <v>42099</v>
      </c>
      <c r="B5229" s="383" t="s">
        <v>21</v>
      </c>
      <c r="C5229" s="383" t="s">
        <v>12</v>
      </c>
      <c r="D5229" s="383" t="s">
        <v>22</v>
      </c>
      <c r="E5229" s="383" t="s">
        <v>658</v>
      </c>
      <c r="F5229" s="383" t="s">
        <v>10</v>
      </c>
      <c r="G5229" s="384">
        <v>22961</v>
      </c>
      <c r="H5229" s="383" t="s">
        <v>733</v>
      </c>
      <c r="I5229" s="383" t="s">
        <v>735</v>
      </c>
      <c r="J5229" s="383" t="s">
        <v>617</v>
      </c>
      <c r="K5229" s="383" t="s">
        <v>618</v>
      </c>
      <c r="L5229" s="384">
        <v>28181</v>
      </c>
      <c r="M5229" s="383" t="s">
        <v>642</v>
      </c>
      <c r="N5229" s="383" t="s">
        <v>620</v>
      </c>
      <c r="O5229" s="383" t="s">
        <v>230</v>
      </c>
    </row>
    <row r="5230" spans="1:15">
      <c r="A5230" s="385">
        <v>42100</v>
      </c>
      <c r="B5230" s="383" t="s">
        <v>21</v>
      </c>
      <c r="C5230" s="383" t="s">
        <v>12</v>
      </c>
      <c r="D5230" s="383" t="s">
        <v>22</v>
      </c>
      <c r="E5230" s="383" t="s">
        <v>658</v>
      </c>
      <c r="F5230" s="383" t="s">
        <v>10</v>
      </c>
      <c r="G5230" s="384">
        <v>1398</v>
      </c>
      <c r="H5230" s="383" t="s">
        <v>733</v>
      </c>
      <c r="I5230" s="383" t="s">
        <v>735</v>
      </c>
      <c r="J5230" s="383" t="s">
        <v>617</v>
      </c>
      <c r="K5230" s="383" t="s">
        <v>618</v>
      </c>
      <c r="L5230" s="384">
        <v>28641</v>
      </c>
      <c r="M5230" s="383" t="s">
        <v>642</v>
      </c>
      <c r="N5230" s="383" t="s">
        <v>620</v>
      </c>
      <c r="O5230" s="383" t="s">
        <v>230</v>
      </c>
    </row>
    <row r="5231" spans="1:15">
      <c r="A5231" s="385">
        <v>42101</v>
      </c>
      <c r="B5231" s="383" t="s">
        <v>21</v>
      </c>
      <c r="C5231" s="383" t="s">
        <v>12</v>
      </c>
      <c r="D5231" s="383" t="s">
        <v>22</v>
      </c>
      <c r="E5231" s="383" t="s">
        <v>658</v>
      </c>
      <c r="F5231" s="383" t="s">
        <v>10</v>
      </c>
      <c r="G5231" s="384">
        <v>1398</v>
      </c>
      <c r="H5231" s="383" t="s">
        <v>733</v>
      </c>
      <c r="I5231" s="383" t="s">
        <v>735</v>
      </c>
      <c r="J5231" s="383" t="s">
        <v>617</v>
      </c>
      <c r="K5231" s="383" t="s">
        <v>618</v>
      </c>
      <c r="L5231" s="384">
        <v>29260</v>
      </c>
      <c r="M5231" s="383" t="s">
        <v>642</v>
      </c>
      <c r="N5231" s="383" t="s">
        <v>620</v>
      </c>
      <c r="O5231" s="383" t="s">
        <v>230</v>
      </c>
    </row>
    <row r="5232" spans="1:15">
      <c r="A5232" s="385">
        <v>42102</v>
      </c>
      <c r="B5232" s="383" t="s">
        <v>21</v>
      </c>
      <c r="C5232" s="383" t="s">
        <v>12</v>
      </c>
      <c r="D5232" s="383" t="s">
        <v>22</v>
      </c>
      <c r="E5232" s="383" t="s">
        <v>658</v>
      </c>
      <c r="F5232" s="383" t="s">
        <v>10</v>
      </c>
      <c r="G5232" s="384">
        <v>1398</v>
      </c>
      <c r="H5232" s="383" t="s">
        <v>733</v>
      </c>
      <c r="I5232" s="383" t="s">
        <v>735</v>
      </c>
      <c r="J5232" s="383" t="s">
        <v>617</v>
      </c>
      <c r="K5232" s="383" t="s">
        <v>618</v>
      </c>
      <c r="L5232" s="384">
        <v>29608</v>
      </c>
      <c r="M5232" s="383" t="s">
        <v>642</v>
      </c>
      <c r="N5232" s="383" t="s">
        <v>620</v>
      </c>
      <c r="O5232" s="383" t="s">
        <v>230</v>
      </c>
    </row>
    <row r="5233" spans="1:15">
      <c r="A5233" s="385">
        <v>42103</v>
      </c>
      <c r="B5233" s="383" t="s">
        <v>21</v>
      </c>
      <c r="C5233" s="383" t="s">
        <v>12</v>
      </c>
      <c r="D5233" s="383" t="s">
        <v>22</v>
      </c>
      <c r="E5233" s="383" t="s">
        <v>658</v>
      </c>
      <c r="F5233" s="383" t="s">
        <v>10</v>
      </c>
      <c r="G5233" s="384">
        <v>1398</v>
      </c>
      <c r="H5233" s="383" t="s">
        <v>733</v>
      </c>
      <c r="I5233" s="383" t="s">
        <v>735</v>
      </c>
      <c r="J5233" s="383" t="s">
        <v>617</v>
      </c>
      <c r="K5233" s="383" t="s">
        <v>618</v>
      </c>
      <c r="L5233" s="384">
        <v>29608</v>
      </c>
      <c r="M5233" s="383" t="s">
        <v>642</v>
      </c>
      <c r="N5233" s="383" t="s">
        <v>620</v>
      </c>
      <c r="O5233" s="383" t="s">
        <v>230</v>
      </c>
    </row>
    <row r="5234" spans="1:15">
      <c r="A5234" s="385">
        <v>42104</v>
      </c>
      <c r="B5234" s="383" t="s">
        <v>21</v>
      </c>
      <c r="C5234" s="383" t="s">
        <v>12</v>
      </c>
      <c r="D5234" s="383" t="s">
        <v>22</v>
      </c>
      <c r="E5234" s="383" t="s">
        <v>658</v>
      </c>
      <c r="F5234" s="383" t="s">
        <v>10</v>
      </c>
      <c r="G5234" s="384">
        <v>1398</v>
      </c>
      <c r="H5234" s="383" t="s">
        <v>733</v>
      </c>
      <c r="I5234" s="383" t="s">
        <v>735</v>
      </c>
      <c r="J5234" s="383" t="s">
        <v>617</v>
      </c>
      <c r="K5234" s="383" t="s">
        <v>618</v>
      </c>
      <c r="L5234" s="384">
        <v>29608</v>
      </c>
      <c r="M5234" s="383" t="s">
        <v>642</v>
      </c>
      <c r="N5234" s="383" t="s">
        <v>620</v>
      </c>
      <c r="O5234" s="383" t="s">
        <v>230</v>
      </c>
    </row>
    <row r="5235" spans="1:15">
      <c r="A5235" s="385">
        <v>42105</v>
      </c>
      <c r="B5235" s="383" t="s">
        <v>21</v>
      </c>
      <c r="C5235" s="383" t="s">
        <v>12</v>
      </c>
      <c r="D5235" s="383" t="s">
        <v>22</v>
      </c>
      <c r="E5235" s="383" t="s">
        <v>658</v>
      </c>
      <c r="F5235" s="383" t="s">
        <v>10</v>
      </c>
      <c r="G5235" s="384">
        <v>1398</v>
      </c>
      <c r="H5235" s="383" t="s">
        <v>733</v>
      </c>
      <c r="I5235" s="383" t="s">
        <v>735</v>
      </c>
      <c r="J5235" s="383" t="s">
        <v>617</v>
      </c>
      <c r="K5235" s="383" t="s">
        <v>618</v>
      </c>
      <c r="L5235" s="384">
        <v>29608</v>
      </c>
      <c r="M5235" s="383" t="s">
        <v>642</v>
      </c>
      <c r="N5235" s="383" t="s">
        <v>620</v>
      </c>
      <c r="O5235" s="383" t="s">
        <v>230</v>
      </c>
    </row>
    <row r="5236" spans="1:15">
      <c r="A5236" s="385">
        <v>42106</v>
      </c>
      <c r="B5236" s="383" t="s">
        <v>21</v>
      </c>
      <c r="C5236" s="383" t="s">
        <v>12</v>
      </c>
      <c r="D5236" s="383" t="s">
        <v>22</v>
      </c>
      <c r="E5236" s="383" t="s">
        <v>658</v>
      </c>
      <c r="F5236" s="383" t="s">
        <v>10</v>
      </c>
      <c r="G5236" s="384">
        <v>1398</v>
      </c>
      <c r="H5236" s="383" t="s">
        <v>733</v>
      </c>
      <c r="I5236" s="383" t="s">
        <v>735</v>
      </c>
      <c r="J5236" s="383" t="s">
        <v>617</v>
      </c>
      <c r="K5236" s="383" t="s">
        <v>618</v>
      </c>
      <c r="L5236" s="384">
        <v>29608</v>
      </c>
      <c r="M5236" s="383" t="s">
        <v>642</v>
      </c>
      <c r="N5236" s="383" t="s">
        <v>620</v>
      </c>
      <c r="O5236" s="383" t="s">
        <v>230</v>
      </c>
    </row>
    <row r="5237" spans="1:15">
      <c r="A5237" s="385">
        <v>42107</v>
      </c>
      <c r="B5237" s="383" t="s">
        <v>21</v>
      </c>
      <c r="C5237" s="383" t="s">
        <v>12</v>
      </c>
      <c r="D5237" s="383" t="s">
        <v>22</v>
      </c>
      <c r="E5237" s="383" t="s">
        <v>658</v>
      </c>
      <c r="F5237" s="383" t="s">
        <v>10</v>
      </c>
      <c r="G5237" s="384">
        <v>1398</v>
      </c>
      <c r="H5237" s="383" t="s">
        <v>733</v>
      </c>
      <c r="I5237" s="383" t="s">
        <v>735</v>
      </c>
      <c r="J5237" s="383" t="s">
        <v>617</v>
      </c>
      <c r="K5237" s="383" t="s">
        <v>618</v>
      </c>
      <c r="L5237" s="384">
        <v>29973</v>
      </c>
      <c r="M5237" s="383" t="s">
        <v>642</v>
      </c>
      <c r="N5237" s="383" t="s">
        <v>620</v>
      </c>
      <c r="O5237" s="383" t="s">
        <v>230</v>
      </c>
    </row>
    <row r="5238" spans="1:15">
      <c r="A5238" s="385">
        <v>42108</v>
      </c>
      <c r="B5238" s="383" t="s">
        <v>21</v>
      </c>
      <c r="C5238" s="383" t="s">
        <v>12</v>
      </c>
      <c r="D5238" s="383" t="s">
        <v>22</v>
      </c>
      <c r="E5238" s="383" t="s">
        <v>658</v>
      </c>
      <c r="F5238" s="383" t="s">
        <v>10</v>
      </c>
      <c r="G5238" s="384">
        <v>1398</v>
      </c>
      <c r="H5238" s="383" t="s">
        <v>733</v>
      </c>
      <c r="I5238" s="383" t="s">
        <v>735</v>
      </c>
      <c r="J5238" s="383" t="s">
        <v>617</v>
      </c>
      <c r="K5238" s="383" t="s">
        <v>618</v>
      </c>
      <c r="L5238" s="384">
        <v>30380</v>
      </c>
      <c r="M5238" s="383" t="s">
        <v>642</v>
      </c>
      <c r="N5238" s="383" t="s">
        <v>620</v>
      </c>
      <c r="O5238" s="383" t="s">
        <v>230</v>
      </c>
    </row>
    <row r="5239" spans="1:15">
      <c r="A5239" s="385">
        <v>42109</v>
      </c>
      <c r="B5239" s="383" t="s">
        <v>21</v>
      </c>
      <c r="C5239" s="383" t="s">
        <v>12</v>
      </c>
      <c r="D5239" s="383" t="s">
        <v>22</v>
      </c>
      <c r="E5239" s="383" t="s">
        <v>658</v>
      </c>
      <c r="F5239" s="383" t="s">
        <v>10</v>
      </c>
      <c r="G5239" s="384">
        <v>1398</v>
      </c>
      <c r="H5239" s="383" t="s">
        <v>733</v>
      </c>
      <c r="I5239" s="383" t="s">
        <v>735</v>
      </c>
      <c r="J5239" s="383" t="s">
        <v>617</v>
      </c>
      <c r="K5239" s="383" t="s">
        <v>618</v>
      </c>
      <c r="L5239" s="384">
        <v>30722</v>
      </c>
      <c r="M5239" s="383" t="s">
        <v>642</v>
      </c>
      <c r="N5239" s="383" t="s">
        <v>620</v>
      </c>
      <c r="O5239" s="383" t="s">
        <v>230</v>
      </c>
    </row>
    <row r="5240" spans="1:15">
      <c r="A5240" s="385">
        <v>42110</v>
      </c>
      <c r="B5240" s="383" t="s">
        <v>21</v>
      </c>
      <c r="C5240" s="383" t="s">
        <v>12</v>
      </c>
      <c r="D5240" s="383" t="s">
        <v>22</v>
      </c>
      <c r="E5240" s="383" t="s">
        <v>658</v>
      </c>
      <c r="F5240" s="383" t="s">
        <v>10</v>
      </c>
      <c r="G5240" s="384">
        <v>1398</v>
      </c>
      <c r="H5240" s="383" t="s">
        <v>733</v>
      </c>
      <c r="I5240" s="383" t="s">
        <v>735</v>
      </c>
      <c r="J5240" s="383" t="s">
        <v>617</v>
      </c>
      <c r="K5240" s="383" t="s">
        <v>618</v>
      </c>
      <c r="L5240" s="384">
        <v>30780</v>
      </c>
      <c r="M5240" s="383" t="s">
        <v>642</v>
      </c>
      <c r="N5240" s="383" t="s">
        <v>620</v>
      </c>
      <c r="O5240" s="383" t="s">
        <v>230</v>
      </c>
    </row>
    <row r="5241" spans="1:15">
      <c r="A5241" s="385">
        <v>42111</v>
      </c>
      <c r="B5241" s="383" t="s">
        <v>11</v>
      </c>
      <c r="C5241" s="383" t="s">
        <v>12</v>
      </c>
      <c r="D5241" s="383" t="s">
        <v>13</v>
      </c>
      <c r="E5241" s="383" t="s">
        <v>678</v>
      </c>
      <c r="F5241" s="383" t="s">
        <v>10</v>
      </c>
      <c r="G5241" s="384">
        <v>561</v>
      </c>
      <c r="H5241" s="383" t="s">
        <v>743</v>
      </c>
      <c r="I5241" s="383" t="s">
        <v>744</v>
      </c>
      <c r="J5241" s="383" t="s">
        <v>617</v>
      </c>
      <c r="K5241" s="383" t="s">
        <v>618</v>
      </c>
      <c r="L5241" s="384">
        <v>30780</v>
      </c>
      <c r="M5241" s="383" t="s">
        <v>642</v>
      </c>
      <c r="N5241" s="383" t="s">
        <v>620</v>
      </c>
      <c r="O5241" s="383" t="s">
        <v>230</v>
      </c>
    </row>
    <row r="5242" spans="1:15">
      <c r="A5242" s="385">
        <v>42112</v>
      </c>
      <c r="B5242" s="383" t="s">
        <v>11</v>
      </c>
      <c r="C5242" s="383" t="s">
        <v>12</v>
      </c>
      <c r="D5242" s="383" t="s">
        <v>13</v>
      </c>
      <c r="E5242" s="383" t="s">
        <v>678</v>
      </c>
      <c r="F5242" s="383" t="s">
        <v>10</v>
      </c>
      <c r="G5242" s="384">
        <v>561</v>
      </c>
      <c r="H5242" s="383" t="s">
        <v>743</v>
      </c>
      <c r="I5242" s="383" t="s">
        <v>744</v>
      </c>
      <c r="J5242" s="383" t="s">
        <v>617</v>
      </c>
      <c r="K5242" s="383" t="s">
        <v>618</v>
      </c>
      <c r="L5242" s="384">
        <v>30780</v>
      </c>
      <c r="M5242" s="383" t="s">
        <v>642</v>
      </c>
      <c r="N5242" s="383" t="s">
        <v>620</v>
      </c>
      <c r="O5242" s="383" t="s">
        <v>230</v>
      </c>
    </row>
    <row r="5243" spans="1:15">
      <c r="A5243" s="385">
        <v>42113</v>
      </c>
      <c r="B5243" s="383" t="s">
        <v>11</v>
      </c>
      <c r="C5243" s="383" t="s">
        <v>12</v>
      </c>
      <c r="D5243" s="383" t="s">
        <v>13</v>
      </c>
      <c r="E5243" s="383" t="s">
        <v>678</v>
      </c>
      <c r="F5243" s="383" t="s">
        <v>10</v>
      </c>
      <c r="G5243" s="384">
        <v>561</v>
      </c>
      <c r="H5243" s="383" t="s">
        <v>743</v>
      </c>
      <c r="I5243" s="383" t="s">
        <v>744</v>
      </c>
      <c r="J5243" s="383" t="s">
        <v>617</v>
      </c>
      <c r="K5243" s="383" t="s">
        <v>618</v>
      </c>
      <c r="L5243" s="384">
        <v>30780</v>
      </c>
      <c r="M5243" s="383" t="s">
        <v>643</v>
      </c>
      <c r="N5243" s="383" t="s">
        <v>620</v>
      </c>
      <c r="O5243" s="383" t="s">
        <v>230</v>
      </c>
    </row>
    <row r="5244" spans="1:15">
      <c r="A5244" s="385">
        <v>42114</v>
      </c>
      <c r="B5244" s="383" t="s">
        <v>739</v>
      </c>
      <c r="C5244" s="383" t="s">
        <v>8</v>
      </c>
      <c r="D5244" s="383" t="s">
        <v>36</v>
      </c>
      <c r="E5244" s="383" t="s">
        <v>740</v>
      </c>
      <c r="F5244" s="383" t="s">
        <v>10</v>
      </c>
      <c r="G5244" s="384">
        <v>12774</v>
      </c>
      <c r="H5244" s="383" t="s">
        <v>741</v>
      </c>
      <c r="I5244" s="383" t="s">
        <v>745</v>
      </c>
      <c r="J5244" s="383" t="s">
        <v>617</v>
      </c>
      <c r="K5244" s="383" t="s">
        <v>618</v>
      </c>
      <c r="L5244" s="384">
        <v>30780</v>
      </c>
      <c r="M5244" s="383" t="s">
        <v>643</v>
      </c>
      <c r="N5244" s="383" t="s">
        <v>620</v>
      </c>
      <c r="O5244" s="383" t="s">
        <v>230</v>
      </c>
    </row>
    <row r="5245" spans="1:15">
      <c r="A5245" s="385">
        <v>42115</v>
      </c>
      <c r="B5245" s="383" t="s">
        <v>739</v>
      </c>
      <c r="C5245" s="383" t="s">
        <v>8</v>
      </c>
      <c r="D5245" s="383" t="s">
        <v>36</v>
      </c>
      <c r="E5245" s="383" t="s">
        <v>740</v>
      </c>
      <c r="F5245" s="383" t="s">
        <v>10</v>
      </c>
      <c r="G5245" s="384">
        <v>9298</v>
      </c>
      <c r="H5245" s="383" t="s">
        <v>741</v>
      </c>
      <c r="I5245" s="383" t="s">
        <v>745</v>
      </c>
      <c r="J5245" s="383" t="s">
        <v>617</v>
      </c>
      <c r="K5245" s="383" t="s">
        <v>618</v>
      </c>
      <c r="L5245" s="384">
        <v>30780</v>
      </c>
      <c r="M5245" s="383" t="s">
        <v>643</v>
      </c>
      <c r="N5245" s="383" t="s">
        <v>620</v>
      </c>
      <c r="O5245" s="383" t="s">
        <v>230</v>
      </c>
    </row>
    <row r="5246" spans="1:15">
      <c r="A5246" s="385">
        <v>42116</v>
      </c>
      <c r="B5246" s="383" t="s">
        <v>21</v>
      </c>
      <c r="C5246" s="383" t="s">
        <v>12</v>
      </c>
      <c r="D5246" s="383" t="s">
        <v>22</v>
      </c>
      <c r="E5246" s="383" t="s">
        <v>658</v>
      </c>
      <c r="F5246" s="383" t="s">
        <v>10</v>
      </c>
      <c r="G5246" s="384">
        <v>3270</v>
      </c>
      <c r="H5246" s="383" t="s">
        <v>784</v>
      </c>
      <c r="I5246" s="383" t="s">
        <v>785</v>
      </c>
      <c r="J5246" s="383" t="s">
        <v>617</v>
      </c>
      <c r="K5246" s="383" t="s">
        <v>618</v>
      </c>
      <c r="L5246" s="384">
        <v>30780</v>
      </c>
      <c r="M5246" s="383" t="s">
        <v>643</v>
      </c>
      <c r="N5246" s="383" t="s">
        <v>620</v>
      </c>
      <c r="O5246" s="383" t="s">
        <v>230</v>
      </c>
    </row>
    <row r="5247" spans="1:15">
      <c r="A5247" s="385">
        <v>42117</v>
      </c>
      <c r="B5247" s="383" t="s">
        <v>21</v>
      </c>
      <c r="C5247" s="383" t="s">
        <v>12</v>
      </c>
      <c r="D5247" s="383" t="s">
        <v>22</v>
      </c>
      <c r="E5247" s="383" t="s">
        <v>658</v>
      </c>
      <c r="F5247" s="383" t="s">
        <v>10</v>
      </c>
      <c r="G5247" s="384">
        <v>3585</v>
      </c>
      <c r="H5247" s="383" t="s">
        <v>784</v>
      </c>
      <c r="I5247" s="383" t="s">
        <v>789</v>
      </c>
      <c r="J5247" s="383" t="s">
        <v>617</v>
      </c>
      <c r="K5247" s="383" t="s">
        <v>618</v>
      </c>
      <c r="L5247" s="384">
        <v>30780</v>
      </c>
      <c r="M5247" s="383" t="s">
        <v>643</v>
      </c>
      <c r="N5247" s="383" t="s">
        <v>620</v>
      </c>
      <c r="O5247" s="383" t="s">
        <v>230</v>
      </c>
    </row>
    <row r="5248" spans="1:15">
      <c r="A5248" s="385">
        <v>42118</v>
      </c>
      <c r="B5248" s="383" t="s">
        <v>21</v>
      </c>
      <c r="C5248" s="383" t="s">
        <v>12</v>
      </c>
      <c r="D5248" s="383" t="s">
        <v>22</v>
      </c>
      <c r="E5248" s="383" t="s">
        <v>658</v>
      </c>
      <c r="F5248" s="383" t="s">
        <v>10</v>
      </c>
      <c r="G5248" s="384">
        <v>3270</v>
      </c>
      <c r="H5248" s="383" t="s">
        <v>784</v>
      </c>
      <c r="I5248" s="383" t="s">
        <v>785</v>
      </c>
      <c r="J5248" s="383" t="s">
        <v>617</v>
      </c>
      <c r="K5248" s="383" t="s">
        <v>618</v>
      </c>
      <c r="L5248" s="384">
        <v>30780</v>
      </c>
      <c r="M5248" s="383" t="s">
        <v>643</v>
      </c>
      <c r="N5248" s="383" t="s">
        <v>620</v>
      </c>
      <c r="O5248" s="383" t="s">
        <v>230</v>
      </c>
    </row>
    <row r="5249" spans="1:15">
      <c r="A5249" s="385">
        <v>42119</v>
      </c>
      <c r="B5249" s="383" t="s">
        <v>21</v>
      </c>
      <c r="C5249" s="383" t="s">
        <v>12</v>
      </c>
      <c r="D5249" s="383" t="s">
        <v>22</v>
      </c>
      <c r="E5249" s="383" t="s">
        <v>658</v>
      </c>
      <c r="F5249" s="383" t="s">
        <v>10</v>
      </c>
      <c r="G5249" s="384">
        <v>3585</v>
      </c>
      <c r="H5249" s="383" t="s">
        <v>784</v>
      </c>
      <c r="I5249" s="383" t="s">
        <v>789</v>
      </c>
      <c r="J5249" s="383" t="s">
        <v>617</v>
      </c>
      <c r="K5249" s="383" t="s">
        <v>618</v>
      </c>
      <c r="L5249" s="384">
        <v>30780</v>
      </c>
      <c r="M5249" s="383" t="s">
        <v>643</v>
      </c>
      <c r="N5249" s="383" t="s">
        <v>620</v>
      </c>
      <c r="O5249" s="383" t="s">
        <v>230</v>
      </c>
    </row>
    <row r="5250" spans="1:15">
      <c r="A5250" s="385">
        <v>42120</v>
      </c>
      <c r="B5250" s="383" t="s">
        <v>11</v>
      </c>
      <c r="C5250" s="383" t="s">
        <v>12</v>
      </c>
      <c r="D5250" s="383" t="s">
        <v>13</v>
      </c>
      <c r="E5250" s="383" t="s">
        <v>678</v>
      </c>
      <c r="F5250" s="383" t="s">
        <v>10</v>
      </c>
      <c r="G5250" s="384">
        <v>8975</v>
      </c>
      <c r="H5250" s="383" t="s">
        <v>803</v>
      </c>
      <c r="I5250" s="383" t="s">
        <v>804</v>
      </c>
      <c r="J5250" s="383" t="s">
        <v>617</v>
      </c>
      <c r="K5250" s="383" t="s">
        <v>618</v>
      </c>
      <c r="L5250" s="384">
        <v>30780</v>
      </c>
      <c r="M5250" s="383" t="s">
        <v>643</v>
      </c>
      <c r="N5250" s="383" t="s">
        <v>620</v>
      </c>
      <c r="O5250" s="383" t="s">
        <v>230</v>
      </c>
    </row>
    <row r="5251" spans="1:15">
      <c r="A5251" s="385">
        <v>42121</v>
      </c>
      <c r="B5251" s="383" t="s">
        <v>21</v>
      </c>
      <c r="C5251" s="383" t="s">
        <v>12</v>
      </c>
      <c r="D5251" s="383" t="s">
        <v>22</v>
      </c>
      <c r="E5251" s="383" t="s">
        <v>658</v>
      </c>
      <c r="F5251" s="383" t="s">
        <v>10</v>
      </c>
      <c r="G5251" s="384">
        <v>3270</v>
      </c>
      <c r="H5251" s="383" t="s">
        <v>784</v>
      </c>
      <c r="I5251" s="383" t="s">
        <v>785</v>
      </c>
      <c r="J5251" s="383" t="s">
        <v>617</v>
      </c>
      <c r="K5251" s="383" t="s">
        <v>618</v>
      </c>
      <c r="L5251" s="384">
        <v>30780</v>
      </c>
      <c r="M5251" s="383" t="s">
        <v>643</v>
      </c>
      <c r="N5251" s="383" t="s">
        <v>620</v>
      </c>
      <c r="O5251" s="383" t="s">
        <v>230</v>
      </c>
    </row>
    <row r="5252" spans="1:15">
      <c r="A5252" s="385">
        <v>42122</v>
      </c>
      <c r="B5252" s="383" t="s">
        <v>21</v>
      </c>
      <c r="C5252" s="383" t="s">
        <v>12</v>
      </c>
      <c r="D5252" s="383" t="s">
        <v>22</v>
      </c>
      <c r="E5252" s="383" t="s">
        <v>658</v>
      </c>
      <c r="F5252" s="383" t="s">
        <v>10</v>
      </c>
      <c r="G5252" s="384">
        <v>3585</v>
      </c>
      <c r="H5252" s="383" t="s">
        <v>784</v>
      </c>
      <c r="I5252" s="383" t="s">
        <v>789</v>
      </c>
      <c r="J5252" s="383" t="s">
        <v>617</v>
      </c>
      <c r="K5252" s="383" t="s">
        <v>618</v>
      </c>
      <c r="L5252" s="384">
        <v>30780</v>
      </c>
      <c r="M5252" s="383" t="s">
        <v>643</v>
      </c>
      <c r="N5252" s="383" t="s">
        <v>620</v>
      </c>
      <c r="O5252" s="383" t="s">
        <v>230</v>
      </c>
    </row>
    <row r="5253" spans="1:15">
      <c r="A5253" s="385">
        <v>42123</v>
      </c>
      <c r="B5253" s="383" t="s">
        <v>11</v>
      </c>
      <c r="C5253" s="383" t="s">
        <v>12</v>
      </c>
      <c r="D5253" s="383" t="s">
        <v>13</v>
      </c>
      <c r="E5253" s="383" t="s">
        <v>678</v>
      </c>
      <c r="F5253" s="383" t="s">
        <v>10</v>
      </c>
      <c r="G5253" s="384">
        <v>60</v>
      </c>
      <c r="H5253" s="383" t="s">
        <v>763</v>
      </c>
      <c r="I5253" s="383" t="s">
        <v>771</v>
      </c>
      <c r="J5253" s="383" t="s">
        <v>617</v>
      </c>
      <c r="K5253" s="383" t="s">
        <v>618</v>
      </c>
      <c r="L5253" s="384">
        <v>30780</v>
      </c>
      <c r="M5253" s="383" t="s">
        <v>643</v>
      </c>
      <c r="N5253" s="383" t="s">
        <v>620</v>
      </c>
      <c r="O5253" s="383" t="s">
        <v>230</v>
      </c>
    </row>
    <row r="5254" spans="1:15">
      <c r="A5254" s="385">
        <v>42124</v>
      </c>
      <c r="B5254" s="383" t="s">
        <v>21</v>
      </c>
      <c r="C5254" s="383" t="s">
        <v>12</v>
      </c>
      <c r="D5254" s="383" t="s">
        <v>22</v>
      </c>
      <c r="E5254" s="383" t="s">
        <v>658</v>
      </c>
      <c r="F5254" s="383" t="s">
        <v>10</v>
      </c>
      <c r="G5254" s="384">
        <v>3022</v>
      </c>
      <c r="H5254" s="383" t="s">
        <v>784</v>
      </c>
      <c r="I5254" s="383" t="s">
        <v>789</v>
      </c>
      <c r="J5254" s="383" t="s">
        <v>617</v>
      </c>
      <c r="K5254" s="383" t="s">
        <v>618</v>
      </c>
      <c r="L5254" s="384">
        <v>30780</v>
      </c>
      <c r="M5254" s="383" t="s">
        <v>643</v>
      </c>
      <c r="N5254" s="383" t="s">
        <v>620</v>
      </c>
      <c r="O5254" s="383" t="s">
        <v>230</v>
      </c>
    </row>
    <row r="5255" spans="1:15">
      <c r="A5255" s="385">
        <v>42125</v>
      </c>
      <c r="B5255" s="383" t="s">
        <v>11</v>
      </c>
      <c r="C5255" s="383" t="s">
        <v>12</v>
      </c>
      <c r="D5255" s="383" t="s">
        <v>13</v>
      </c>
      <c r="E5255" s="383" t="s">
        <v>678</v>
      </c>
      <c r="F5255" s="383" t="s">
        <v>10</v>
      </c>
      <c r="G5255" s="384">
        <v>60</v>
      </c>
      <c r="H5255" s="383" t="s">
        <v>763</v>
      </c>
      <c r="I5255" s="383" t="s">
        <v>771</v>
      </c>
      <c r="J5255" s="383" t="s">
        <v>617</v>
      </c>
      <c r="K5255" s="383" t="s">
        <v>618</v>
      </c>
      <c r="L5255" s="384">
        <v>30780</v>
      </c>
      <c r="M5255" s="383" t="s">
        <v>643</v>
      </c>
      <c r="N5255" s="383" t="s">
        <v>620</v>
      </c>
      <c r="O5255" s="383" t="s">
        <v>230</v>
      </c>
    </row>
    <row r="5256" spans="1:15">
      <c r="A5256" s="385">
        <v>42126</v>
      </c>
      <c r="B5256" s="383" t="s">
        <v>11</v>
      </c>
      <c r="C5256" s="383" t="s">
        <v>12</v>
      </c>
      <c r="D5256" s="383" t="s">
        <v>13</v>
      </c>
      <c r="E5256" s="383" t="s">
        <v>678</v>
      </c>
      <c r="F5256" s="383" t="s">
        <v>10</v>
      </c>
      <c r="G5256" s="384">
        <v>60</v>
      </c>
      <c r="H5256" s="383" t="s">
        <v>763</v>
      </c>
      <c r="I5256" s="383" t="s">
        <v>771</v>
      </c>
      <c r="J5256" s="383" t="s">
        <v>617</v>
      </c>
      <c r="K5256" s="383" t="s">
        <v>618</v>
      </c>
      <c r="L5256" s="384">
        <v>30780</v>
      </c>
      <c r="M5256" s="383" t="s">
        <v>643</v>
      </c>
      <c r="N5256" s="383" t="s">
        <v>620</v>
      </c>
      <c r="O5256" s="383" t="s">
        <v>230</v>
      </c>
    </row>
    <row r="5257" spans="1:15">
      <c r="A5257" s="385">
        <v>42127</v>
      </c>
      <c r="B5257" s="383" t="s">
        <v>21</v>
      </c>
      <c r="C5257" s="383" t="s">
        <v>12</v>
      </c>
      <c r="D5257" s="383" t="s">
        <v>22</v>
      </c>
      <c r="E5257" s="383" t="s">
        <v>658</v>
      </c>
      <c r="F5257" s="383" t="s">
        <v>10</v>
      </c>
      <c r="G5257" s="384">
        <v>3022</v>
      </c>
      <c r="H5257" s="383" t="s">
        <v>784</v>
      </c>
      <c r="I5257" s="383" t="s">
        <v>789</v>
      </c>
      <c r="J5257" s="383" t="s">
        <v>617</v>
      </c>
      <c r="K5257" s="383" t="s">
        <v>618</v>
      </c>
      <c r="L5257" s="384">
        <v>30780</v>
      </c>
      <c r="M5257" s="383" t="s">
        <v>643</v>
      </c>
      <c r="N5257" s="383" t="s">
        <v>620</v>
      </c>
      <c r="O5257" s="383" t="s">
        <v>230</v>
      </c>
    </row>
    <row r="5258" spans="1:15">
      <c r="A5258" s="385">
        <v>42128</v>
      </c>
      <c r="B5258" s="383" t="s">
        <v>21</v>
      </c>
      <c r="C5258" s="383" t="s">
        <v>12</v>
      </c>
      <c r="D5258" s="383" t="s">
        <v>22</v>
      </c>
      <c r="E5258" s="383" t="s">
        <v>658</v>
      </c>
      <c r="F5258" s="383" t="s">
        <v>10</v>
      </c>
      <c r="G5258" s="384">
        <v>3022</v>
      </c>
      <c r="H5258" s="383" t="s">
        <v>784</v>
      </c>
      <c r="I5258" s="383" t="s">
        <v>789</v>
      </c>
      <c r="J5258" s="383" t="s">
        <v>617</v>
      </c>
      <c r="K5258" s="383" t="s">
        <v>618</v>
      </c>
      <c r="L5258" s="384">
        <v>30780</v>
      </c>
      <c r="M5258" s="383" t="s">
        <v>643</v>
      </c>
      <c r="N5258" s="383" t="s">
        <v>620</v>
      </c>
      <c r="O5258" s="383" t="s">
        <v>230</v>
      </c>
    </row>
    <row r="5259" spans="1:15">
      <c r="A5259" s="385">
        <v>42129</v>
      </c>
      <c r="B5259" s="383" t="s">
        <v>739</v>
      </c>
      <c r="C5259" s="383" t="s">
        <v>8</v>
      </c>
      <c r="D5259" s="383" t="s">
        <v>36</v>
      </c>
      <c r="E5259" s="383" t="s">
        <v>740</v>
      </c>
      <c r="F5259" s="383" t="s">
        <v>10</v>
      </c>
      <c r="G5259" s="384">
        <v>4084</v>
      </c>
      <c r="H5259" s="383" t="s">
        <v>741</v>
      </c>
      <c r="I5259" s="383" t="s">
        <v>745</v>
      </c>
      <c r="J5259" s="383" t="s">
        <v>617</v>
      </c>
      <c r="K5259" s="383" t="s">
        <v>618</v>
      </c>
      <c r="L5259" s="384">
        <v>30780</v>
      </c>
      <c r="M5259" s="383" t="s">
        <v>643</v>
      </c>
      <c r="N5259" s="383" t="s">
        <v>620</v>
      </c>
      <c r="O5259" s="383" t="s">
        <v>230</v>
      </c>
    </row>
    <row r="5260" spans="1:15">
      <c r="A5260" s="385">
        <v>42130</v>
      </c>
      <c r="B5260" s="383" t="s">
        <v>739</v>
      </c>
      <c r="C5260" s="383" t="s">
        <v>8</v>
      </c>
      <c r="D5260" s="383" t="s">
        <v>36</v>
      </c>
      <c r="E5260" s="383" t="s">
        <v>740</v>
      </c>
      <c r="F5260" s="383" t="s">
        <v>10</v>
      </c>
      <c r="G5260" s="384">
        <v>4084</v>
      </c>
      <c r="H5260" s="383" t="s">
        <v>741</v>
      </c>
      <c r="I5260" s="383" t="s">
        <v>745</v>
      </c>
      <c r="J5260" s="383" t="s">
        <v>617</v>
      </c>
      <c r="K5260" s="383" t="s">
        <v>618</v>
      </c>
      <c r="L5260" s="384">
        <v>30780</v>
      </c>
      <c r="M5260" s="383" t="s">
        <v>643</v>
      </c>
      <c r="N5260" s="383" t="s">
        <v>620</v>
      </c>
      <c r="O5260" s="383" t="s">
        <v>230</v>
      </c>
    </row>
    <row r="5261" spans="1:15">
      <c r="A5261" s="385">
        <v>42131</v>
      </c>
      <c r="B5261" s="383" t="s">
        <v>739</v>
      </c>
      <c r="C5261" s="383" t="s">
        <v>8</v>
      </c>
      <c r="D5261" s="383" t="s">
        <v>36</v>
      </c>
      <c r="E5261" s="383" t="s">
        <v>740</v>
      </c>
      <c r="F5261" s="383" t="s">
        <v>10</v>
      </c>
      <c r="G5261" s="384">
        <v>4084</v>
      </c>
      <c r="H5261" s="383" t="s">
        <v>741</v>
      </c>
      <c r="I5261" s="383" t="s">
        <v>745</v>
      </c>
      <c r="J5261" s="383" t="s">
        <v>617</v>
      </c>
      <c r="K5261" s="383" t="s">
        <v>618</v>
      </c>
      <c r="L5261" s="384">
        <v>30780</v>
      </c>
      <c r="M5261" s="383" t="s">
        <v>643</v>
      </c>
      <c r="N5261" s="383" t="s">
        <v>620</v>
      </c>
      <c r="O5261" s="383" t="s">
        <v>230</v>
      </c>
    </row>
    <row r="5262" spans="1:15">
      <c r="A5262" s="385">
        <v>42132</v>
      </c>
      <c r="B5262" s="383" t="s">
        <v>739</v>
      </c>
      <c r="C5262" s="383" t="s">
        <v>8</v>
      </c>
      <c r="D5262" s="383" t="s">
        <v>36</v>
      </c>
      <c r="E5262" s="383" t="s">
        <v>740</v>
      </c>
      <c r="F5262" s="383" t="s">
        <v>10</v>
      </c>
      <c r="G5262" s="384">
        <v>4084</v>
      </c>
      <c r="H5262" s="383" t="s">
        <v>741</v>
      </c>
      <c r="I5262" s="383" t="s">
        <v>745</v>
      </c>
      <c r="J5262" s="383" t="s">
        <v>617</v>
      </c>
      <c r="K5262" s="383" t="s">
        <v>618</v>
      </c>
      <c r="L5262" s="384">
        <v>30780</v>
      </c>
      <c r="M5262" s="383" t="s">
        <v>643</v>
      </c>
      <c r="N5262" s="383" t="s">
        <v>620</v>
      </c>
      <c r="O5262" s="383" t="s">
        <v>230</v>
      </c>
    </row>
    <row r="5263" spans="1:15">
      <c r="A5263" s="385">
        <v>42133</v>
      </c>
      <c r="B5263" s="383" t="s">
        <v>11</v>
      </c>
      <c r="C5263" s="383" t="s">
        <v>12</v>
      </c>
      <c r="D5263" s="383" t="s">
        <v>13</v>
      </c>
      <c r="E5263" s="383" t="s">
        <v>678</v>
      </c>
      <c r="F5263" s="383" t="s">
        <v>10</v>
      </c>
      <c r="G5263" s="384">
        <v>6025</v>
      </c>
      <c r="H5263" s="383" t="s">
        <v>779</v>
      </c>
      <c r="I5263" s="383" t="s">
        <v>815</v>
      </c>
      <c r="J5263" s="383" t="s">
        <v>617</v>
      </c>
      <c r="K5263" s="383" t="s">
        <v>618</v>
      </c>
      <c r="L5263" s="384">
        <v>30780</v>
      </c>
      <c r="M5263" s="383" t="s">
        <v>643</v>
      </c>
      <c r="N5263" s="383" t="s">
        <v>620</v>
      </c>
      <c r="O5263" s="383" t="s">
        <v>230</v>
      </c>
    </row>
    <row r="5264" spans="1:15">
      <c r="A5264" s="385">
        <v>42134</v>
      </c>
      <c r="B5264" s="383" t="s">
        <v>650</v>
      </c>
      <c r="C5264" s="383" t="s">
        <v>8</v>
      </c>
      <c r="D5264" s="383" t="s">
        <v>20</v>
      </c>
      <c r="E5264" s="383" t="s">
        <v>651</v>
      </c>
      <c r="F5264" s="383" t="s">
        <v>10</v>
      </c>
      <c r="G5264" s="384">
        <v>3872</v>
      </c>
      <c r="H5264" s="383" t="s">
        <v>816</v>
      </c>
      <c r="I5264" s="383" t="s">
        <v>817</v>
      </c>
      <c r="J5264" s="383" t="s">
        <v>617</v>
      </c>
      <c r="K5264" s="383" t="s">
        <v>618</v>
      </c>
      <c r="L5264" s="384">
        <v>30780</v>
      </c>
      <c r="M5264" s="383" t="s">
        <v>643</v>
      </c>
      <c r="N5264" s="383" t="s">
        <v>620</v>
      </c>
      <c r="O5264" s="383" t="s">
        <v>230</v>
      </c>
    </row>
    <row r="5265" spans="1:15">
      <c r="A5265" s="385">
        <v>42135</v>
      </c>
      <c r="B5265" s="383" t="s">
        <v>650</v>
      </c>
      <c r="C5265" s="383" t="s">
        <v>8</v>
      </c>
      <c r="D5265" s="383" t="s">
        <v>20</v>
      </c>
      <c r="E5265" s="383" t="s">
        <v>651</v>
      </c>
      <c r="F5265" s="383" t="s">
        <v>10</v>
      </c>
      <c r="G5265" s="384">
        <v>3872</v>
      </c>
      <c r="H5265" s="383" t="s">
        <v>816</v>
      </c>
      <c r="I5265" s="383" t="s">
        <v>817</v>
      </c>
      <c r="J5265" s="383" t="s">
        <v>617</v>
      </c>
      <c r="K5265" s="383" t="s">
        <v>618</v>
      </c>
      <c r="L5265" s="384">
        <v>30780</v>
      </c>
      <c r="M5265" s="383" t="s">
        <v>643</v>
      </c>
      <c r="N5265" s="383" t="s">
        <v>620</v>
      </c>
      <c r="O5265" s="383" t="s">
        <v>230</v>
      </c>
    </row>
    <row r="5266" spans="1:15">
      <c r="A5266" s="385">
        <v>42136</v>
      </c>
      <c r="B5266" s="383" t="s">
        <v>21</v>
      </c>
      <c r="C5266" s="383" t="s">
        <v>12</v>
      </c>
      <c r="D5266" s="383" t="s">
        <v>22</v>
      </c>
      <c r="E5266" s="383" t="s">
        <v>658</v>
      </c>
      <c r="F5266" s="383" t="s">
        <v>10</v>
      </c>
      <c r="G5266" s="384">
        <v>3008</v>
      </c>
      <c r="H5266" s="383" t="s">
        <v>784</v>
      </c>
      <c r="I5266" s="383" t="s">
        <v>785</v>
      </c>
      <c r="J5266" s="383" t="s">
        <v>617</v>
      </c>
      <c r="K5266" s="383" t="s">
        <v>618</v>
      </c>
      <c r="L5266" s="384">
        <v>30780</v>
      </c>
      <c r="M5266" s="383" t="s">
        <v>643</v>
      </c>
      <c r="N5266" s="383" t="s">
        <v>620</v>
      </c>
      <c r="O5266" s="383" t="s">
        <v>230</v>
      </c>
    </row>
    <row r="5267" spans="1:15">
      <c r="A5267" s="385">
        <v>42137</v>
      </c>
      <c r="B5267" s="383" t="s">
        <v>11</v>
      </c>
      <c r="C5267" s="383" t="s">
        <v>12</v>
      </c>
      <c r="D5267" s="383" t="s">
        <v>13</v>
      </c>
      <c r="E5267" s="383" t="s">
        <v>678</v>
      </c>
      <c r="F5267" s="383" t="s">
        <v>10</v>
      </c>
      <c r="G5267" s="384">
        <v>8975</v>
      </c>
      <c r="H5267" s="383" t="s">
        <v>803</v>
      </c>
      <c r="I5267" s="383" t="s">
        <v>804</v>
      </c>
      <c r="J5267" s="383" t="s">
        <v>617</v>
      </c>
      <c r="K5267" s="383" t="s">
        <v>618</v>
      </c>
      <c r="L5267" s="384">
        <v>30780</v>
      </c>
      <c r="M5267" s="383" t="s">
        <v>644</v>
      </c>
      <c r="N5267" s="383" t="s">
        <v>620</v>
      </c>
      <c r="O5267" s="383" t="s">
        <v>230</v>
      </c>
    </row>
    <row r="5268" spans="1:15">
      <c r="A5268" s="385">
        <v>42138</v>
      </c>
      <c r="B5268" s="383" t="s">
        <v>11</v>
      </c>
      <c r="C5268" s="383" t="s">
        <v>12</v>
      </c>
      <c r="D5268" s="383" t="s">
        <v>13</v>
      </c>
      <c r="E5268" s="383" t="s">
        <v>678</v>
      </c>
      <c r="F5268" s="383" t="s">
        <v>10</v>
      </c>
      <c r="G5268" s="384">
        <v>8975</v>
      </c>
      <c r="H5268" s="383" t="s">
        <v>803</v>
      </c>
      <c r="I5268" s="383" t="s">
        <v>804</v>
      </c>
      <c r="J5268" s="383" t="s">
        <v>617</v>
      </c>
      <c r="K5268" s="383" t="s">
        <v>618</v>
      </c>
      <c r="L5268" s="384">
        <v>30780</v>
      </c>
      <c r="M5268" s="383" t="s">
        <v>644</v>
      </c>
      <c r="N5268" s="383" t="s">
        <v>620</v>
      </c>
      <c r="O5268" s="383" t="s">
        <v>230</v>
      </c>
    </row>
    <row r="5269" spans="1:15">
      <c r="A5269" s="385">
        <v>42139</v>
      </c>
      <c r="B5269" s="383" t="s">
        <v>11</v>
      </c>
      <c r="C5269" s="383" t="s">
        <v>12</v>
      </c>
      <c r="D5269" s="383" t="s">
        <v>13</v>
      </c>
      <c r="E5269" s="383" t="s">
        <v>678</v>
      </c>
      <c r="F5269" s="383" t="s">
        <v>10</v>
      </c>
      <c r="G5269" s="384">
        <v>8975</v>
      </c>
      <c r="H5269" s="383" t="s">
        <v>803</v>
      </c>
      <c r="I5269" s="383" t="s">
        <v>804</v>
      </c>
      <c r="J5269" s="383" t="s">
        <v>617</v>
      </c>
      <c r="K5269" s="383" t="s">
        <v>618</v>
      </c>
      <c r="L5269" s="384">
        <v>30780</v>
      </c>
      <c r="M5269" s="383" t="s">
        <v>644</v>
      </c>
      <c r="N5269" s="383" t="s">
        <v>620</v>
      </c>
      <c r="O5269" s="383" t="s">
        <v>230</v>
      </c>
    </row>
    <row r="5270" spans="1:15">
      <c r="A5270" s="385">
        <v>42140</v>
      </c>
      <c r="B5270" s="383" t="s">
        <v>11</v>
      </c>
      <c r="C5270" s="383" t="s">
        <v>12</v>
      </c>
      <c r="D5270" s="383" t="s">
        <v>13</v>
      </c>
      <c r="E5270" s="383" t="s">
        <v>678</v>
      </c>
      <c r="F5270" s="383" t="s">
        <v>10</v>
      </c>
      <c r="G5270" s="384">
        <v>450</v>
      </c>
      <c r="H5270" s="383" t="s">
        <v>779</v>
      </c>
      <c r="I5270" s="383" t="s">
        <v>780</v>
      </c>
      <c r="J5270" s="383" t="s">
        <v>617</v>
      </c>
      <c r="K5270" s="383" t="s">
        <v>618</v>
      </c>
      <c r="L5270" s="384">
        <v>30780</v>
      </c>
      <c r="M5270" s="383" t="s">
        <v>644</v>
      </c>
      <c r="N5270" s="383" t="s">
        <v>620</v>
      </c>
      <c r="O5270" s="383" t="s">
        <v>230</v>
      </c>
    </row>
    <row r="5271" spans="1:15">
      <c r="A5271" s="385">
        <v>42141</v>
      </c>
      <c r="B5271" s="383" t="s">
        <v>11</v>
      </c>
      <c r="C5271" s="383" t="s">
        <v>12</v>
      </c>
      <c r="D5271" s="383" t="s">
        <v>13</v>
      </c>
      <c r="E5271" s="383" t="s">
        <v>678</v>
      </c>
      <c r="F5271" s="383" t="s">
        <v>10</v>
      </c>
      <c r="G5271" s="384">
        <v>450</v>
      </c>
      <c r="H5271" s="383" t="s">
        <v>779</v>
      </c>
      <c r="I5271" s="383" t="s">
        <v>780</v>
      </c>
      <c r="J5271" s="383" t="s">
        <v>617</v>
      </c>
      <c r="K5271" s="383" t="s">
        <v>618</v>
      </c>
      <c r="L5271" s="384">
        <v>30780</v>
      </c>
      <c r="M5271" s="383" t="s">
        <v>644</v>
      </c>
      <c r="N5271" s="383" t="s">
        <v>620</v>
      </c>
      <c r="O5271" s="383" t="s">
        <v>230</v>
      </c>
    </row>
    <row r="5272" spans="1:15">
      <c r="A5272" s="385">
        <v>42142</v>
      </c>
      <c r="B5272" s="383" t="s">
        <v>21</v>
      </c>
      <c r="C5272" s="383" t="s">
        <v>12</v>
      </c>
      <c r="D5272" s="383" t="s">
        <v>22</v>
      </c>
      <c r="E5272" s="383" t="s">
        <v>658</v>
      </c>
      <c r="F5272" s="383" t="s">
        <v>10</v>
      </c>
      <c r="G5272" s="384">
        <v>3022</v>
      </c>
      <c r="H5272" s="383" t="s">
        <v>784</v>
      </c>
      <c r="I5272" s="383" t="s">
        <v>789</v>
      </c>
      <c r="J5272" s="383" t="s">
        <v>617</v>
      </c>
      <c r="K5272" s="383" t="s">
        <v>618</v>
      </c>
      <c r="L5272" s="384">
        <v>30780</v>
      </c>
      <c r="M5272" s="383" t="s">
        <v>644</v>
      </c>
      <c r="N5272" s="383" t="s">
        <v>620</v>
      </c>
      <c r="O5272" s="383" t="s">
        <v>230</v>
      </c>
    </row>
    <row r="5273" spans="1:15">
      <c r="A5273" s="385">
        <v>42143</v>
      </c>
      <c r="B5273" s="383" t="s">
        <v>21</v>
      </c>
      <c r="C5273" s="383" t="s">
        <v>12</v>
      </c>
      <c r="D5273" s="383" t="s">
        <v>22</v>
      </c>
      <c r="E5273" s="383" t="s">
        <v>658</v>
      </c>
      <c r="F5273" s="383" t="s">
        <v>10</v>
      </c>
      <c r="G5273" s="384">
        <v>3008</v>
      </c>
      <c r="H5273" s="383" t="s">
        <v>784</v>
      </c>
      <c r="I5273" s="383" t="s">
        <v>785</v>
      </c>
      <c r="J5273" s="383" t="s">
        <v>617</v>
      </c>
      <c r="K5273" s="383" t="s">
        <v>618</v>
      </c>
      <c r="L5273" s="384">
        <v>30780</v>
      </c>
      <c r="M5273" s="383" t="s">
        <v>644</v>
      </c>
      <c r="N5273" s="383" t="s">
        <v>620</v>
      </c>
      <c r="O5273" s="383" t="s">
        <v>230</v>
      </c>
    </row>
    <row r="5274" spans="1:15">
      <c r="A5274" s="385">
        <v>42144</v>
      </c>
      <c r="B5274" s="383" t="s">
        <v>21</v>
      </c>
      <c r="C5274" s="383" t="s">
        <v>12</v>
      </c>
      <c r="D5274" s="383" t="s">
        <v>22</v>
      </c>
      <c r="E5274" s="383" t="s">
        <v>658</v>
      </c>
      <c r="F5274" s="383" t="s">
        <v>10</v>
      </c>
      <c r="G5274" s="384">
        <v>3008</v>
      </c>
      <c r="H5274" s="383" t="s">
        <v>784</v>
      </c>
      <c r="I5274" s="383" t="s">
        <v>785</v>
      </c>
      <c r="J5274" s="383" t="s">
        <v>617</v>
      </c>
      <c r="K5274" s="383" t="s">
        <v>618</v>
      </c>
      <c r="L5274" s="384">
        <v>30780</v>
      </c>
      <c r="M5274" s="383" t="s">
        <v>644</v>
      </c>
      <c r="N5274" s="383" t="s">
        <v>620</v>
      </c>
      <c r="O5274" s="383" t="s">
        <v>230</v>
      </c>
    </row>
    <row r="5275" spans="1:15">
      <c r="A5275" s="385">
        <v>42145</v>
      </c>
      <c r="B5275" s="383" t="s">
        <v>21</v>
      </c>
      <c r="C5275" s="383" t="s">
        <v>12</v>
      </c>
      <c r="D5275" s="383" t="s">
        <v>22</v>
      </c>
      <c r="E5275" s="383" t="s">
        <v>658</v>
      </c>
      <c r="F5275" s="383" t="s">
        <v>10</v>
      </c>
      <c r="G5275" s="384">
        <v>3008</v>
      </c>
      <c r="H5275" s="383" t="s">
        <v>784</v>
      </c>
      <c r="I5275" s="383" t="s">
        <v>785</v>
      </c>
      <c r="J5275" s="383" t="s">
        <v>617</v>
      </c>
      <c r="K5275" s="383" t="s">
        <v>618</v>
      </c>
      <c r="L5275" s="384">
        <v>30780</v>
      </c>
      <c r="M5275" s="383" t="s">
        <v>644</v>
      </c>
      <c r="N5275" s="383" t="s">
        <v>620</v>
      </c>
      <c r="O5275" s="383" t="s">
        <v>230</v>
      </c>
    </row>
    <row r="5276" spans="1:15">
      <c r="A5276" s="385">
        <v>42146</v>
      </c>
      <c r="B5276" s="383" t="s">
        <v>11</v>
      </c>
      <c r="C5276" s="383" t="s">
        <v>12</v>
      </c>
      <c r="D5276" s="383" t="s">
        <v>13</v>
      </c>
      <c r="E5276" s="383" t="s">
        <v>678</v>
      </c>
      <c r="F5276" s="383" t="s">
        <v>10</v>
      </c>
      <c r="G5276" s="384">
        <v>60</v>
      </c>
      <c r="H5276" s="383" t="s">
        <v>763</v>
      </c>
      <c r="I5276" s="383" t="s">
        <v>771</v>
      </c>
      <c r="J5276" s="383" t="s">
        <v>617</v>
      </c>
      <c r="K5276" s="383" t="s">
        <v>618</v>
      </c>
      <c r="L5276" s="384">
        <v>30780</v>
      </c>
      <c r="M5276" s="383" t="s">
        <v>644</v>
      </c>
      <c r="N5276" s="383" t="s">
        <v>620</v>
      </c>
      <c r="O5276" s="383" t="s">
        <v>230</v>
      </c>
    </row>
    <row r="5277" spans="1:15">
      <c r="A5277" s="385">
        <v>42147</v>
      </c>
      <c r="B5277" s="383" t="s">
        <v>11</v>
      </c>
      <c r="C5277" s="383" t="s">
        <v>12</v>
      </c>
      <c r="D5277" s="383" t="s">
        <v>13</v>
      </c>
      <c r="E5277" s="383" t="s">
        <v>678</v>
      </c>
      <c r="F5277" s="383" t="s">
        <v>10</v>
      </c>
      <c r="G5277" s="384">
        <v>450</v>
      </c>
      <c r="H5277" s="383" t="s">
        <v>779</v>
      </c>
      <c r="I5277" s="383" t="s">
        <v>780</v>
      </c>
      <c r="J5277" s="383" t="s">
        <v>617</v>
      </c>
      <c r="K5277" s="383" t="s">
        <v>618</v>
      </c>
      <c r="L5277" s="384">
        <v>30780</v>
      </c>
      <c r="M5277" s="383" t="s">
        <v>645</v>
      </c>
      <c r="N5277" s="383" t="s">
        <v>620</v>
      </c>
      <c r="O5277" s="383" t="s">
        <v>230</v>
      </c>
    </row>
    <row r="5278" spans="1:15">
      <c r="A5278" s="385">
        <v>42148</v>
      </c>
      <c r="B5278" s="383" t="s">
        <v>754</v>
      </c>
      <c r="C5278" s="383" t="s">
        <v>8</v>
      </c>
      <c r="D5278" s="383" t="s">
        <v>755</v>
      </c>
      <c r="E5278" s="383" t="s">
        <v>756</v>
      </c>
      <c r="F5278" s="383" t="s">
        <v>10</v>
      </c>
      <c r="G5278" s="384">
        <v>127</v>
      </c>
      <c r="H5278" s="383" t="s">
        <v>782</v>
      </c>
      <c r="I5278" s="383" t="s">
        <v>783</v>
      </c>
      <c r="J5278" s="383" t="s">
        <v>617</v>
      </c>
      <c r="K5278" s="383" t="s">
        <v>618</v>
      </c>
      <c r="L5278" s="384">
        <v>30780</v>
      </c>
      <c r="M5278" s="383" t="s">
        <v>645</v>
      </c>
      <c r="N5278" s="383" t="s">
        <v>620</v>
      </c>
      <c r="O5278" s="383" t="s">
        <v>230</v>
      </c>
    </row>
    <row r="5279" spans="1:15">
      <c r="A5279" s="385">
        <v>42149</v>
      </c>
      <c r="B5279" s="383" t="s">
        <v>11</v>
      </c>
      <c r="C5279" s="383" t="s">
        <v>12</v>
      </c>
      <c r="D5279" s="383" t="s">
        <v>13</v>
      </c>
      <c r="E5279" s="383" t="s">
        <v>678</v>
      </c>
      <c r="F5279" s="383" t="s">
        <v>10</v>
      </c>
      <c r="G5279" s="384">
        <v>450</v>
      </c>
      <c r="H5279" s="383" t="s">
        <v>779</v>
      </c>
      <c r="I5279" s="383" t="s">
        <v>780</v>
      </c>
      <c r="J5279" s="383" t="s">
        <v>617</v>
      </c>
      <c r="K5279" s="383" t="s">
        <v>618</v>
      </c>
      <c r="L5279" s="384">
        <v>30780</v>
      </c>
      <c r="M5279" s="383" t="s">
        <v>645</v>
      </c>
      <c r="N5279" s="383" t="s">
        <v>620</v>
      </c>
      <c r="O5279" s="383" t="s">
        <v>230</v>
      </c>
    </row>
    <row r="5280" spans="1:15">
      <c r="A5280" s="385">
        <v>42150</v>
      </c>
      <c r="B5280" s="383" t="s">
        <v>650</v>
      </c>
      <c r="C5280" s="383" t="s">
        <v>8</v>
      </c>
      <c r="D5280" s="383" t="s">
        <v>20</v>
      </c>
      <c r="E5280" s="383" t="s">
        <v>651</v>
      </c>
      <c r="F5280" s="383" t="s">
        <v>10</v>
      </c>
      <c r="G5280" s="384">
        <v>3872</v>
      </c>
      <c r="H5280" s="383" t="s">
        <v>816</v>
      </c>
      <c r="I5280" s="383" t="s">
        <v>817</v>
      </c>
      <c r="J5280" s="383" t="s">
        <v>617</v>
      </c>
      <c r="K5280" s="383" t="s">
        <v>618</v>
      </c>
      <c r="L5280" s="384">
        <v>30780</v>
      </c>
      <c r="M5280" s="383" t="s">
        <v>645</v>
      </c>
      <c r="N5280" s="383" t="s">
        <v>620</v>
      </c>
      <c r="O5280" s="383" t="s">
        <v>230</v>
      </c>
    </row>
    <row r="5281" spans="1:15">
      <c r="A5281" s="385">
        <v>41997</v>
      </c>
      <c r="B5281" s="383" t="s">
        <v>794</v>
      </c>
      <c r="C5281" s="383" t="s">
        <v>8</v>
      </c>
      <c r="D5281" s="383" t="s">
        <v>34</v>
      </c>
      <c r="E5281" s="383" t="s">
        <v>795</v>
      </c>
      <c r="F5281" s="383" t="s">
        <v>10</v>
      </c>
      <c r="G5281" s="384">
        <v>1054</v>
      </c>
      <c r="H5281" s="383" t="s">
        <v>796</v>
      </c>
      <c r="I5281" s="383" t="s">
        <v>800</v>
      </c>
      <c r="J5281" s="383" t="s">
        <v>617</v>
      </c>
      <c r="K5281" s="383" t="s">
        <v>618</v>
      </c>
      <c r="L5281" s="384">
        <v>0</v>
      </c>
      <c r="M5281" s="383" t="s">
        <v>619</v>
      </c>
      <c r="N5281" s="383" t="s">
        <v>620</v>
      </c>
      <c r="O5281" s="383" t="s">
        <v>230</v>
      </c>
    </row>
    <row r="5282" spans="1:15">
      <c r="A5282" s="385">
        <v>41998</v>
      </c>
      <c r="B5282" s="383" t="s">
        <v>21</v>
      </c>
      <c r="C5282" s="383" t="s">
        <v>12</v>
      </c>
      <c r="D5282" s="383" t="s">
        <v>22</v>
      </c>
      <c r="E5282" s="383" t="s">
        <v>658</v>
      </c>
      <c r="F5282" s="383" t="s">
        <v>10</v>
      </c>
      <c r="G5282" s="384">
        <v>2268</v>
      </c>
      <c r="H5282" s="383" t="s">
        <v>818</v>
      </c>
      <c r="I5282" s="383" t="s">
        <v>819</v>
      </c>
      <c r="J5282" s="383" t="s">
        <v>617</v>
      </c>
      <c r="K5282" s="383" t="s">
        <v>618</v>
      </c>
      <c r="L5282" s="384">
        <v>0</v>
      </c>
      <c r="M5282" s="383" t="s">
        <v>619</v>
      </c>
      <c r="N5282" s="383" t="s">
        <v>620</v>
      </c>
      <c r="O5282" s="383" t="s">
        <v>230</v>
      </c>
    </row>
    <row r="5283" spans="1:15">
      <c r="A5283" s="385">
        <v>41999</v>
      </c>
      <c r="B5283" s="383" t="s">
        <v>794</v>
      </c>
      <c r="C5283" s="383" t="s">
        <v>8</v>
      </c>
      <c r="D5283" s="383" t="s">
        <v>34</v>
      </c>
      <c r="E5283" s="383" t="s">
        <v>795</v>
      </c>
      <c r="F5283" s="383" t="s">
        <v>10</v>
      </c>
      <c r="G5283" s="384">
        <v>23357</v>
      </c>
      <c r="H5283" s="383" t="s">
        <v>796</v>
      </c>
      <c r="I5283" s="383" t="s">
        <v>798</v>
      </c>
      <c r="J5283" s="383" t="s">
        <v>617</v>
      </c>
      <c r="K5283" s="383" t="s">
        <v>618</v>
      </c>
      <c r="L5283" s="384">
        <v>0</v>
      </c>
      <c r="M5283" s="383" t="s">
        <v>619</v>
      </c>
      <c r="N5283" s="383" t="s">
        <v>620</v>
      </c>
      <c r="O5283" s="383" t="s">
        <v>230</v>
      </c>
    </row>
    <row r="5284" spans="1:15">
      <c r="A5284" s="385">
        <v>42000</v>
      </c>
      <c r="B5284" s="383" t="s">
        <v>794</v>
      </c>
      <c r="C5284" s="383" t="s">
        <v>8</v>
      </c>
      <c r="D5284" s="383" t="s">
        <v>34</v>
      </c>
      <c r="E5284" s="383" t="s">
        <v>795</v>
      </c>
      <c r="F5284" s="383" t="s">
        <v>10</v>
      </c>
      <c r="G5284" s="384">
        <v>23357</v>
      </c>
      <c r="H5284" s="383" t="s">
        <v>796</v>
      </c>
      <c r="I5284" s="383" t="s">
        <v>798</v>
      </c>
      <c r="J5284" s="383" t="s">
        <v>617</v>
      </c>
      <c r="K5284" s="383" t="s">
        <v>618</v>
      </c>
      <c r="L5284" s="384">
        <v>0</v>
      </c>
      <c r="M5284" s="383" t="s">
        <v>619</v>
      </c>
      <c r="N5284" s="383" t="s">
        <v>620</v>
      </c>
      <c r="O5284" s="383" t="s">
        <v>230</v>
      </c>
    </row>
    <row r="5285" spans="1:15">
      <c r="A5285" s="385">
        <v>42001</v>
      </c>
      <c r="B5285" s="383" t="s">
        <v>794</v>
      </c>
      <c r="C5285" s="383" t="s">
        <v>8</v>
      </c>
      <c r="D5285" s="383" t="s">
        <v>34</v>
      </c>
      <c r="E5285" s="383" t="s">
        <v>795</v>
      </c>
      <c r="F5285" s="383" t="s">
        <v>10</v>
      </c>
      <c r="G5285" s="384">
        <v>2108</v>
      </c>
      <c r="H5285" s="383" t="s">
        <v>796</v>
      </c>
      <c r="I5285" s="383" t="s">
        <v>805</v>
      </c>
      <c r="J5285" s="383" t="s">
        <v>617</v>
      </c>
      <c r="K5285" s="383" t="s">
        <v>618</v>
      </c>
      <c r="L5285" s="384">
        <v>0</v>
      </c>
      <c r="M5285" s="383" t="s">
        <v>619</v>
      </c>
      <c r="N5285" s="383" t="s">
        <v>620</v>
      </c>
      <c r="O5285" s="383" t="s">
        <v>230</v>
      </c>
    </row>
    <row r="5286" spans="1:15">
      <c r="A5286" s="385">
        <v>42002</v>
      </c>
      <c r="B5286" s="383" t="s">
        <v>794</v>
      </c>
      <c r="C5286" s="383" t="s">
        <v>8</v>
      </c>
      <c r="D5286" s="383" t="s">
        <v>34</v>
      </c>
      <c r="E5286" s="383" t="s">
        <v>795</v>
      </c>
      <c r="F5286" s="383" t="s">
        <v>10</v>
      </c>
      <c r="G5286" s="384">
        <v>23357</v>
      </c>
      <c r="H5286" s="383" t="s">
        <v>796</v>
      </c>
      <c r="I5286" s="383" t="s">
        <v>798</v>
      </c>
      <c r="J5286" s="383" t="s">
        <v>617</v>
      </c>
      <c r="K5286" s="383" t="s">
        <v>618</v>
      </c>
      <c r="L5286" s="384">
        <v>0</v>
      </c>
      <c r="M5286" s="383" t="s">
        <v>619</v>
      </c>
      <c r="N5286" s="383" t="s">
        <v>620</v>
      </c>
      <c r="O5286" s="383" t="s">
        <v>230</v>
      </c>
    </row>
    <row r="5287" spans="1:15">
      <c r="A5287" s="385">
        <v>42003</v>
      </c>
      <c r="B5287" s="383" t="s">
        <v>11</v>
      </c>
      <c r="C5287" s="383" t="s">
        <v>12</v>
      </c>
      <c r="D5287" s="383" t="s">
        <v>13</v>
      </c>
      <c r="E5287" s="383" t="s">
        <v>678</v>
      </c>
      <c r="F5287" s="383" t="s">
        <v>10</v>
      </c>
      <c r="G5287" s="384">
        <v>60</v>
      </c>
      <c r="H5287" s="383" t="s">
        <v>763</v>
      </c>
      <c r="I5287" s="383" t="s">
        <v>771</v>
      </c>
      <c r="J5287" s="383" t="s">
        <v>617</v>
      </c>
      <c r="K5287" s="383" t="s">
        <v>618</v>
      </c>
      <c r="L5287" s="384">
        <v>0</v>
      </c>
      <c r="M5287" s="383" t="s">
        <v>619</v>
      </c>
      <c r="N5287" s="383" t="s">
        <v>620</v>
      </c>
      <c r="O5287" s="383" t="s">
        <v>230</v>
      </c>
    </row>
    <row r="5288" spans="1:15">
      <c r="A5288" s="385">
        <v>42004</v>
      </c>
      <c r="B5288" s="383" t="s">
        <v>11</v>
      </c>
      <c r="C5288" s="383" t="s">
        <v>12</v>
      </c>
      <c r="D5288" s="383" t="s">
        <v>13</v>
      </c>
      <c r="E5288" s="383" t="s">
        <v>678</v>
      </c>
      <c r="F5288" s="383" t="s">
        <v>10</v>
      </c>
      <c r="G5288" s="384">
        <v>60</v>
      </c>
      <c r="H5288" s="383" t="s">
        <v>763</v>
      </c>
      <c r="I5288" s="383" t="s">
        <v>771</v>
      </c>
      <c r="J5288" s="383" t="s">
        <v>617</v>
      </c>
      <c r="K5288" s="383" t="s">
        <v>618</v>
      </c>
      <c r="L5288" s="384">
        <v>0</v>
      </c>
      <c r="M5288" s="383" t="s">
        <v>626</v>
      </c>
      <c r="N5288" s="383" t="s">
        <v>620</v>
      </c>
      <c r="O5288" s="383" t="s">
        <v>230</v>
      </c>
    </row>
    <row r="5289" spans="1:15">
      <c r="A5289" s="385">
        <v>42005</v>
      </c>
      <c r="B5289" s="383" t="s">
        <v>754</v>
      </c>
      <c r="C5289" s="383" t="s">
        <v>8</v>
      </c>
      <c r="D5289" s="383" t="s">
        <v>755</v>
      </c>
      <c r="E5289" s="383" t="s">
        <v>756</v>
      </c>
      <c r="F5289" s="383" t="s">
        <v>10</v>
      </c>
      <c r="G5289" s="384">
        <v>2215</v>
      </c>
      <c r="H5289" s="383" t="s">
        <v>757</v>
      </c>
      <c r="I5289" s="383" t="s">
        <v>777</v>
      </c>
      <c r="J5289" s="383" t="s">
        <v>617</v>
      </c>
      <c r="K5289" s="383" t="s">
        <v>618</v>
      </c>
      <c r="L5289" s="384">
        <v>0</v>
      </c>
      <c r="M5289" s="383" t="s">
        <v>626</v>
      </c>
      <c r="N5289" s="383" t="s">
        <v>620</v>
      </c>
      <c r="O5289" s="383" t="s">
        <v>230</v>
      </c>
    </row>
    <row r="5290" spans="1:15">
      <c r="A5290" s="385">
        <v>42006</v>
      </c>
      <c r="B5290" s="383" t="s">
        <v>646</v>
      </c>
      <c r="C5290" s="383" t="s">
        <v>8</v>
      </c>
      <c r="D5290" s="383" t="s">
        <v>32</v>
      </c>
      <c r="E5290" s="383" t="s">
        <v>647</v>
      </c>
      <c r="F5290" s="383" t="s">
        <v>10</v>
      </c>
      <c r="G5290" s="384">
        <v>2095</v>
      </c>
      <c r="H5290" s="383" t="s">
        <v>747</v>
      </c>
      <c r="I5290" s="383" t="s">
        <v>750</v>
      </c>
      <c r="J5290" s="383" t="s">
        <v>617</v>
      </c>
      <c r="K5290" s="383" t="s">
        <v>618</v>
      </c>
      <c r="L5290" s="384">
        <v>6319</v>
      </c>
      <c r="M5290" s="383" t="s">
        <v>627</v>
      </c>
      <c r="N5290" s="383" t="s">
        <v>620</v>
      </c>
      <c r="O5290" s="383" t="s">
        <v>230</v>
      </c>
    </row>
    <row r="5291" spans="1:15">
      <c r="A5291" s="385">
        <v>42007</v>
      </c>
      <c r="B5291" s="383" t="s">
        <v>646</v>
      </c>
      <c r="C5291" s="383" t="s">
        <v>8</v>
      </c>
      <c r="D5291" s="383" t="s">
        <v>32</v>
      </c>
      <c r="E5291" s="383" t="s">
        <v>647</v>
      </c>
      <c r="F5291" s="383" t="s">
        <v>10</v>
      </c>
      <c r="G5291" s="384">
        <v>2095</v>
      </c>
      <c r="H5291" s="383" t="s">
        <v>747</v>
      </c>
      <c r="I5291" s="383" t="s">
        <v>750</v>
      </c>
      <c r="J5291" s="383" t="s">
        <v>617</v>
      </c>
      <c r="K5291" s="383" t="s">
        <v>618</v>
      </c>
      <c r="L5291" s="384">
        <v>8221</v>
      </c>
      <c r="M5291" s="383" t="s">
        <v>627</v>
      </c>
      <c r="N5291" s="383" t="s">
        <v>620</v>
      </c>
      <c r="O5291" s="383" t="s">
        <v>230</v>
      </c>
    </row>
    <row r="5292" spans="1:15">
      <c r="A5292" s="385">
        <v>42008</v>
      </c>
      <c r="B5292" s="383" t="s">
        <v>646</v>
      </c>
      <c r="C5292" s="383" t="s">
        <v>8</v>
      </c>
      <c r="D5292" s="383" t="s">
        <v>32</v>
      </c>
      <c r="E5292" s="383" t="s">
        <v>647</v>
      </c>
      <c r="F5292" s="383" t="s">
        <v>10</v>
      </c>
      <c r="G5292" s="384">
        <v>2095</v>
      </c>
      <c r="H5292" s="383" t="s">
        <v>747</v>
      </c>
      <c r="I5292" s="383" t="s">
        <v>750</v>
      </c>
      <c r="J5292" s="383" t="s">
        <v>617</v>
      </c>
      <c r="K5292" s="383" t="s">
        <v>618</v>
      </c>
      <c r="L5292" s="384">
        <v>8501</v>
      </c>
      <c r="M5292" s="383" t="s">
        <v>627</v>
      </c>
      <c r="N5292" s="383" t="s">
        <v>620</v>
      </c>
      <c r="O5292" s="383" t="s">
        <v>230</v>
      </c>
    </row>
    <row r="5293" spans="1:15">
      <c r="A5293" s="385">
        <v>42009</v>
      </c>
      <c r="B5293" s="383" t="s">
        <v>754</v>
      </c>
      <c r="C5293" s="383" t="s">
        <v>8</v>
      </c>
      <c r="D5293" s="383" t="s">
        <v>755</v>
      </c>
      <c r="E5293" s="383" t="s">
        <v>756</v>
      </c>
      <c r="F5293" s="383" t="s">
        <v>10</v>
      </c>
      <c r="G5293" s="384">
        <v>46476</v>
      </c>
      <c r="H5293" s="383" t="s">
        <v>757</v>
      </c>
      <c r="I5293" s="383" t="s">
        <v>772</v>
      </c>
      <c r="J5293" s="383" t="s">
        <v>617</v>
      </c>
      <c r="K5293" s="383" t="s">
        <v>618</v>
      </c>
      <c r="L5293" s="384">
        <v>9088</v>
      </c>
      <c r="M5293" s="383" t="s">
        <v>627</v>
      </c>
      <c r="N5293" s="383" t="s">
        <v>620</v>
      </c>
      <c r="O5293" s="383" t="s">
        <v>230</v>
      </c>
    </row>
    <row r="5294" spans="1:15">
      <c r="A5294" s="385">
        <v>42010</v>
      </c>
      <c r="B5294" s="383" t="s">
        <v>754</v>
      </c>
      <c r="C5294" s="383" t="s">
        <v>8</v>
      </c>
      <c r="D5294" s="383" t="s">
        <v>755</v>
      </c>
      <c r="E5294" s="383" t="s">
        <v>756</v>
      </c>
      <c r="F5294" s="383" t="s">
        <v>10</v>
      </c>
      <c r="G5294" s="384">
        <v>16823</v>
      </c>
      <c r="H5294" s="383" t="s">
        <v>757</v>
      </c>
      <c r="I5294" s="383" t="s">
        <v>772</v>
      </c>
      <c r="J5294" s="383" t="s">
        <v>617</v>
      </c>
      <c r="K5294" s="383" t="s">
        <v>618</v>
      </c>
      <c r="L5294" s="384">
        <v>9280</v>
      </c>
      <c r="M5294" s="383" t="s">
        <v>629</v>
      </c>
      <c r="N5294" s="383" t="s">
        <v>620</v>
      </c>
      <c r="O5294" s="383" t="s">
        <v>230</v>
      </c>
    </row>
    <row r="5295" spans="1:15">
      <c r="A5295" s="385">
        <v>42011</v>
      </c>
      <c r="B5295" s="383" t="s">
        <v>646</v>
      </c>
      <c r="C5295" s="383" t="s">
        <v>8</v>
      </c>
      <c r="D5295" s="383" t="s">
        <v>32</v>
      </c>
      <c r="E5295" s="383" t="s">
        <v>647</v>
      </c>
      <c r="F5295" s="383" t="s">
        <v>10</v>
      </c>
      <c r="G5295" s="384">
        <v>2095</v>
      </c>
      <c r="H5295" s="383" t="s">
        <v>747</v>
      </c>
      <c r="I5295" s="383" t="s">
        <v>750</v>
      </c>
      <c r="J5295" s="383" t="s">
        <v>617</v>
      </c>
      <c r="K5295" s="383" t="s">
        <v>618</v>
      </c>
      <c r="L5295" s="384">
        <v>9280</v>
      </c>
      <c r="M5295" s="383" t="s">
        <v>629</v>
      </c>
      <c r="N5295" s="383" t="s">
        <v>620</v>
      </c>
      <c r="O5295" s="383" t="s">
        <v>230</v>
      </c>
    </row>
    <row r="5296" spans="1:15">
      <c r="A5296" s="385">
        <v>42012</v>
      </c>
      <c r="B5296" s="383" t="s">
        <v>11</v>
      </c>
      <c r="C5296" s="383" t="s">
        <v>12</v>
      </c>
      <c r="D5296" s="383" t="s">
        <v>13</v>
      </c>
      <c r="E5296" s="383" t="s">
        <v>678</v>
      </c>
      <c r="F5296" s="383" t="s">
        <v>10</v>
      </c>
      <c r="G5296" s="384">
        <v>60</v>
      </c>
      <c r="H5296" s="383" t="s">
        <v>763</v>
      </c>
      <c r="I5296" s="383" t="s">
        <v>771</v>
      </c>
      <c r="J5296" s="383" t="s">
        <v>617</v>
      </c>
      <c r="K5296" s="383" t="s">
        <v>618</v>
      </c>
      <c r="L5296" s="384">
        <v>9280</v>
      </c>
      <c r="M5296" s="383" t="s">
        <v>630</v>
      </c>
      <c r="N5296" s="383" t="s">
        <v>620</v>
      </c>
      <c r="O5296" s="383" t="s">
        <v>230</v>
      </c>
    </row>
    <row r="5297" spans="1:15">
      <c r="A5297" s="385">
        <v>42013</v>
      </c>
      <c r="B5297" s="383" t="s">
        <v>11</v>
      </c>
      <c r="C5297" s="383" t="s">
        <v>12</v>
      </c>
      <c r="D5297" s="383" t="s">
        <v>13</v>
      </c>
      <c r="E5297" s="383" t="s">
        <v>678</v>
      </c>
      <c r="F5297" s="383" t="s">
        <v>10</v>
      </c>
      <c r="G5297" s="384">
        <v>4265</v>
      </c>
      <c r="H5297" s="383" t="s">
        <v>763</v>
      </c>
      <c r="I5297" s="383" t="s">
        <v>769</v>
      </c>
      <c r="J5297" s="383" t="s">
        <v>617</v>
      </c>
      <c r="K5297" s="383" t="s">
        <v>618</v>
      </c>
      <c r="L5297" s="384">
        <v>9280</v>
      </c>
      <c r="M5297" s="383" t="s">
        <v>630</v>
      </c>
      <c r="N5297" s="383" t="s">
        <v>620</v>
      </c>
      <c r="O5297" s="383" t="s">
        <v>230</v>
      </c>
    </row>
    <row r="5298" spans="1:15">
      <c r="A5298" s="385">
        <v>42014</v>
      </c>
      <c r="B5298" s="383" t="s">
        <v>11</v>
      </c>
      <c r="C5298" s="383" t="s">
        <v>12</v>
      </c>
      <c r="D5298" s="383" t="s">
        <v>13</v>
      </c>
      <c r="E5298" s="383" t="s">
        <v>678</v>
      </c>
      <c r="F5298" s="383" t="s">
        <v>10</v>
      </c>
      <c r="G5298" s="384">
        <v>112</v>
      </c>
      <c r="H5298" s="383" t="s">
        <v>743</v>
      </c>
      <c r="I5298" s="383" t="s">
        <v>744</v>
      </c>
      <c r="J5298" s="383" t="s">
        <v>617</v>
      </c>
      <c r="K5298" s="383" t="s">
        <v>618</v>
      </c>
      <c r="L5298" s="384">
        <v>9280</v>
      </c>
      <c r="M5298" s="383" t="s">
        <v>630</v>
      </c>
      <c r="N5298" s="383" t="s">
        <v>620</v>
      </c>
      <c r="O5298" s="383" t="s">
        <v>230</v>
      </c>
    </row>
    <row r="5299" spans="1:15">
      <c r="A5299" s="385">
        <v>42015</v>
      </c>
      <c r="B5299" s="383" t="s">
        <v>11</v>
      </c>
      <c r="C5299" s="383" t="s">
        <v>12</v>
      </c>
      <c r="D5299" s="383" t="s">
        <v>13</v>
      </c>
      <c r="E5299" s="383" t="s">
        <v>678</v>
      </c>
      <c r="F5299" s="383" t="s">
        <v>10</v>
      </c>
      <c r="G5299" s="384">
        <v>112</v>
      </c>
      <c r="H5299" s="383" t="s">
        <v>743</v>
      </c>
      <c r="I5299" s="383" t="s">
        <v>744</v>
      </c>
      <c r="J5299" s="383" t="s">
        <v>617</v>
      </c>
      <c r="K5299" s="383" t="s">
        <v>618</v>
      </c>
      <c r="L5299" s="384">
        <v>9280</v>
      </c>
      <c r="M5299" s="383" t="s">
        <v>630</v>
      </c>
      <c r="N5299" s="383" t="s">
        <v>620</v>
      </c>
      <c r="O5299" s="383" t="s">
        <v>230</v>
      </c>
    </row>
    <row r="5300" spans="1:15">
      <c r="A5300" s="385">
        <v>42016</v>
      </c>
      <c r="B5300" s="383" t="s">
        <v>11</v>
      </c>
      <c r="C5300" s="383" t="s">
        <v>12</v>
      </c>
      <c r="D5300" s="383" t="s">
        <v>13</v>
      </c>
      <c r="E5300" s="383" t="s">
        <v>678</v>
      </c>
      <c r="F5300" s="383" t="s">
        <v>10</v>
      </c>
      <c r="G5300" s="384">
        <v>112</v>
      </c>
      <c r="H5300" s="383" t="s">
        <v>743</v>
      </c>
      <c r="I5300" s="383" t="s">
        <v>744</v>
      </c>
      <c r="J5300" s="383" t="s">
        <v>617</v>
      </c>
      <c r="K5300" s="383" t="s">
        <v>618</v>
      </c>
      <c r="L5300" s="384">
        <v>9280</v>
      </c>
      <c r="M5300" s="383" t="s">
        <v>630</v>
      </c>
      <c r="N5300" s="383" t="s">
        <v>620</v>
      </c>
      <c r="O5300" s="383" t="s">
        <v>230</v>
      </c>
    </row>
    <row r="5301" spans="1:15">
      <c r="A5301" s="385">
        <v>42017</v>
      </c>
      <c r="B5301" s="383" t="s">
        <v>739</v>
      </c>
      <c r="C5301" s="383" t="s">
        <v>8</v>
      </c>
      <c r="D5301" s="383" t="s">
        <v>36</v>
      </c>
      <c r="E5301" s="383" t="s">
        <v>740</v>
      </c>
      <c r="F5301" s="383" t="s">
        <v>10</v>
      </c>
      <c r="G5301" s="384">
        <v>4903</v>
      </c>
      <c r="H5301" s="383" t="s">
        <v>741</v>
      </c>
      <c r="I5301" s="383" t="s">
        <v>745</v>
      </c>
      <c r="J5301" s="383" t="s">
        <v>617</v>
      </c>
      <c r="K5301" s="383" t="s">
        <v>618</v>
      </c>
      <c r="L5301" s="384">
        <v>9280</v>
      </c>
      <c r="M5301" s="383" t="s">
        <v>631</v>
      </c>
      <c r="N5301" s="383" t="s">
        <v>620</v>
      </c>
      <c r="O5301" s="383" t="s">
        <v>230</v>
      </c>
    </row>
    <row r="5302" spans="1:15">
      <c r="A5302" s="385">
        <v>42018</v>
      </c>
      <c r="B5302" s="383" t="s">
        <v>11</v>
      </c>
      <c r="C5302" s="383" t="s">
        <v>12</v>
      </c>
      <c r="D5302" s="383" t="s">
        <v>13</v>
      </c>
      <c r="E5302" s="383" t="s">
        <v>678</v>
      </c>
      <c r="F5302" s="383" t="s">
        <v>10</v>
      </c>
      <c r="G5302" s="384">
        <v>112</v>
      </c>
      <c r="H5302" s="383" t="s">
        <v>743</v>
      </c>
      <c r="I5302" s="383" t="s">
        <v>744</v>
      </c>
      <c r="J5302" s="383" t="s">
        <v>617</v>
      </c>
      <c r="K5302" s="383" t="s">
        <v>618</v>
      </c>
      <c r="L5302" s="384">
        <v>9804</v>
      </c>
      <c r="M5302" s="383" t="s">
        <v>631</v>
      </c>
      <c r="N5302" s="383" t="s">
        <v>620</v>
      </c>
      <c r="O5302" s="383" t="s">
        <v>230</v>
      </c>
    </row>
    <row r="5303" spans="1:15">
      <c r="A5303" s="385">
        <v>42019</v>
      </c>
      <c r="B5303" s="383" t="s">
        <v>739</v>
      </c>
      <c r="C5303" s="383" t="s">
        <v>8</v>
      </c>
      <c r="D5303" s="383" t="s">
        <v>36</v>
      </c>
      <c r="E5303" s="383" t="s">
        <v>740</v>
      </c>
      <c r="F5303" s="383" t="s">
        <v>10</v>
      </c>
      <c r="G5303" s="384">
        <v>4903</v>
      </c>
      <c r="H5303" s="383" t="s">
        <v>741</v>
      </c>
      <c r="I5303" s="383" t="s">
        <v>745</v>
      </c>
      <c r="J5303" s="383" t="s">
        <v>617</v>
      </c>
      <c r="K5303" s="383" t="s">
        <v>618</v>
      </c>
      <c r="L5303" s="384">
        <v>11627</v>
      </c>
      <c r="M5303" s="383" t="s">
        <v>631</v>
      </c>
      <c r="N5303" s="383" t="s">
        <v>620</v>
      </c>
      <c r="O5303" s="383" t="s">
        <v>230</v>
      </c>
    </row>
    <row r="5304" spans="1:15">
      <c r="A5304" s="385">
        <v>42020</v>
      </c>
      <c r="B5304" s="383" t="s">
        <v>11</v>
      </c>
      <c r="C5304" s="383" t="s">
        <v>12</v>
      </c>
      <c r="D5304" s="383" t="s">
        <v>13</v>
      </c>
      <c r="E5304" s="383" t="s">
        <v>678</v>
      </c>
      <c r="F5304" s="383" t="s">
        <v>10</v>
      </c>
      <c r="G5304" s="384">
        <v>1700</v>
      </c>
      <c r="H5304" s="383" t="s">
        <v>751</v>
      </c>
      <c r="I5304" s="383" t="s">
        <v>752</v>
      </c>
      <c r="J5304" s="383" t="s">
        <v>617</v>
      </c>
      <c r="K5304" s="383" t="s">
        <v>618</v>
      </c>
      <c r="L5304" s="384">
        <v>12650</v>
      </c>
      <c r="M5304" s="383" t="s">
        <v>631</v>
      </c>
      <c r="N5304" s="383" t="s">
        <v>620</v>
      </c>
      <c r="O5304" s="383" t="s">
        <v>230</v>
      </c>
    </row>
    <row r="5305" spans="1:15">
      <c r="A5305" s="385">
        <v>42021</v>
      </c>
      <c r="B5305" s="383" t="s">
        <v>739</v>
      </c>
      <c r="C5305" s="383" t="s">
        <v>8</v>
      </c>
      <c r="D5305" s="383" t="s">
        <v>36</v>
      </c>
      <c r="E5305" s="383" t="s">
        <v>740</v>
      </c>
      <c r="F5305" s="383" t="s">
        <v>10</v>
      </c>
      <c r="G5305" s="384">
        <v>8609</v>
      </c>
      <c r="H5305" s="383" t="s">
        <v>741</v>
      </c>
      <c r="I5305" s="383" t="s">
        <v>742</v>
      </c>
      <c r="J5305" s="383" t="s">
        <v>617</v>
      </c>
      <c r="K5305" s="383" t="s">
        <v>618</v>
      </c>
      <c r="L5305" s="384">
        <v>12650</v>
      </c>
      <c r="M5305" s="383" t="s">
        <v>632</v>
      </c>
      <c r="N5305" s="383" t="s">
        <v>620</v>
      </c>
      <c r="O5305" s="383" t="s">
        <v>230</v>
      </c>
    </row>
    <row r="5306" spans="1:15">
      <c r="A5306" s="385">
        <v>42022</v>
      </c>
      <c r="B5306" s="383" t="s">
        <v>739</v>
      </c>
      <c r="C5306" s="383" t="s">
        <v>8</v>
      </c>
      <c r="D5306" s="383" t="s">
        <v>36</v>
      </c>
      <c r="E5306" s="383" t="s">
        <v>740</v>
      </c>
      <c r="F5306" s="383" t="s">
        <v>10</v>
      </c>
      <c r="G5306" s="384">
        <v>8609</v>
      </c>
      <c r="H5306" s="383" t="s">
        <v>741</v>
      </c>
      <c r="I5306" s="383" t="s">
        <v>742</v>
      </c>
      <c r="J5306" s="383" t="s">
        <v>617</v>
      </c>
      <c r="K5306" s="383" t="s">
        <v>618</v>
      </c>
      <c r="L5306" s="384">
        <v>12650</v>
      </c>
      <c r="M5306" s="383" t="s">
        <v>632</v>
      </c>
      <c r="N5306" s="383" t="s">
        <v>620</v>
      </c>
      <c r="O5306" s="383" t="s">
        <v>230</v>
      </c>
    </row>
    <row r="5307" spans="1:15">
      <c r="A5307" s="385">
        <v>42023</v>
      </c>
      <c r="B5307" s="383" t="s">
        <v>739</v>
      </c>
      <c r="C5307" s="383" t="s">
        <v>8</v>
      </c>
      <c r="D5307" s="383" t="s">
        <v>36</v>
      </c>
      <c r="E5307" s="383" t="s">
        <v>740</v>
      </c>
      <c r="F5307" s="383" t="s">
        <v>10</v>
      </c>
      <c r="G5307" s="384">
        <v>8609</v>
      </c>
      <c r="H5307" s="383" t="s">
        <v>741</v>
      </c>
      <c r="I5307" s="383" t="s">
        <v>742</v>
      </c>
      <c r="J5307" s="383" t="s">
        <v>617</v>
      </c>
      <c r="K5307" s="383" t="s">
        <v>618</v>
      </c>
      <c r="L5307" s="384">
        <v>12650</v>
      </c>
      <c r="M5307" s="383" t="s">
        <v>632</v>
      </c>
      <c r="N5307" s="383" t="s">
        <v>620</v>
      </c>
      <c r="O5307" s="383" t="s">
        <v>230</v>
      </c>
    </row>
    <row r="5308" spans="1:15">
      <c r="A5308" s="385">
        <v>42024</v>
      </c>
      <c r="B5308" s="383" t="s">
        <v>739</v>
      </c>
      <c r="C5308" s="383" t="s">
        <v>8</v>
      </c>
      <c r="D5308" s="383" t="s">
        <v>36</v>
      </c>
      <c r="E5308" s="383" t="s">
        <v>740</v>
      </c>
      <c r="F5308" s="383" t="s">
        <v>10</v>
      </c>
      <c r="G5308" s="384">
        <v>8609</v>
      </c>
      <c r="H5308" s="383" t="s">
        <v>741</v>
      </c>
      <c r="I5308" s="383" t="s">
        <v>742</v>
      </c>
      <c r="J5308" s="383" t="s">
        <v>617</v>
      </c>
      <c r="K5308" s="383" t="s">
        <v>618</v>
      </c>
      <c r="L5308" s="384">
        <v>12775</v>
      </c>
      <c r="M5308" s="383" t="s">
        <v>633</v>
      </c>
      <c r="N5308" s="383" t="s">
        <v>620</v>
      </c>
      <c r="O5308" s="383" t="s">
        <v>230</v>
      </c>
    </row>
    <row r="5309" spans="1:15">
      <c r="A5309" s="385">
        <v>42025</v>
      </c>
      <c r="B5309" s="383" t="s">
        <v>739</v>
      </c>
      <c r="C5309" s="383" t="s">
        <v>8</v>
      </c>
      <c r="D5309" s="383" t="s">
        <v>36</v>
      </c>
      <c r="E5309" s="383" t="s">
        <v>740</v>
      </c>
      <c r="F5309" s="383" t="s">
        <v>10</v>
      </c>
      <c r="G5309" s="384">
        <v>8609</v>
      </c>
      <c r="H5309" s="383" t="s">
        <v>741</v>
      </c>
      <c r="I5309" s="383" t="s">
        <v>742</v>
      </c>
      <c r="J5309" s="383" t="s">
        <v>617</v>
      </c>
      <c r="K5309" s="383" t="s">
        <v>618</v>
      </c>
      <c r="L5309" s="384">
        <v>14695</v>
      </c>
      <c r="M5309" s="383" t="s">
        <v>633</v>
      </c>
      <c r="N5309" s="383" t="s">
        <v>620</v>
      </c>
      <c r="O5309" s="383" t="s">
        <v>230</v>
      </c>
    </row>
    <row r="5310" spans="1:15">
      <c r="A5310" s="385">
        <v>42026</v>
      </c>
      <c r="B5310" s="383" t="s">
        <v>739</v>
      </c>
      <c r="C5310" s="383" t="s">
        <v>8</v>
      </c>
      <c r="D5310" s="383" t="s">
        <v>36</v>
      </c>
      <c r="E5310" s="383" t="s">
        <v>740</v>
      </c>
      <c r="F5310" s="383" t="s">
        <v>10</v>
      </c>
      <c r="G5310" s="384">
        <v>8609</v>
      </c>
      <c r="H5310" s="383" t="s">
        <v>741</v>
      </c>
      <c r="I5310" s="383" t="s">
        <v>742</v>
      </c>
      <c r="J5310" s="383" t="s">
        <v>617</v>
      </c>
      <c r="K5310" s="383" t="s">
        <v>618</v>
      </c>
      <c r="L5310" s="384">
        <v>15922</v>
      </c>
      <c r="M5310" s="383" t="s">
        <v>633</v>
      </c>
      <c r="N5310" s="383" t="s">
        <v>620</v>
      </c>
      <c r="O5310" s="383" t="s">
        <v>230</v>
      </c>
    </row>
    <row r="5311" spans="1:15">
      <c r="A5311" s="385">
        <v>42027</v>
      </c>
      <c r="B5311" s="383" t="s">
        <v>739</v>
      </c>
      <c r="C5311" s="383" t="s">
        <v>8</v>
      </c>
      <c r="D5311" s="383" t="s">
        <v>36</v>
      </c>
      <c r="E5311" s="383" t="s">
        <v>740</v>
      </c>
      <c r="F5311" s="383" t="s">
        <v>10</v>
      </c>
      <c r="G5311" s="384">
        <v>8609</v>
      </c>
      <c r="H5311" s="383" t="s">
        <v>741</v>
      </c>
      <c r="I5311" s="383" t="s">
        <v>742</v>
      </c>
      <c r="J5311" s="383" t="s">
        <v>617</v>
      </c>
      <c r="K5311" s="383" t="s">
        <v>618</v>
      </c>
      <c r="L5311" s="384">
        <v>17245</v>
      </c>
      <c r="M5311" s="383" t="s">
        <v>633</v>
      </c>
      <c r="N5311" s="383" t="s">
        <v>620</v>
      </c>
      <c r="O5311" s="383" t="s">
        <v>230</v>
      </c>
    </row>
    <row r="5312" spans="1:15">
      <c r="A5312" s="385">
        <v>42028</v>
      </c>
      <c r="B5312" s="383" t="s">
        <v>739</v>
      </c>
      <c r="C5312" s="383" t="s">
        <v>8</v>
      </c>
      <c r="D5312" s="383" t="s">
        <v>36</v>
      </c>
      <c r="E5312" s="383" t="s">
        <v>740</v>
      </c>
      <c r="F5312" s="383" t="s">
        <v>10</v>
      </c>
      <c r="G5312" s="384">
        <v>8609</v>
      </c>
      <c r="H5312" s="383" t="s">
        <v>741</v>
      </c>
      <c r="I5312" s="383" t="s">
        <v>742</v>
      </c>
      <c r="J5312" s="383" t="s">
        <v>617</v>
      </c>
      <c r="K5312" s="383" t="s">
        <v>618</v>
      </c>
      <c r="L5312" s="384">
        <v>18650</v>
      </c>
      <c r="M5312" s="383" t="s">
        <v>633</v>
      </c>
      <c r="N5312" s="383" t="s">
        <v>620</v>
      </c>
      <c r="O5312" s="383" t="s">
        <v>230</v>
      </c>
    </row>
    <row r="5313" spans="1:15">
      <c r="A5313" s="385">
        <v>42029</v>
      </c>
      <c r="B5313" s="383" t="s">
        <v>739</v>
      </c>
      <c r="C5313" s="383" t="s">
        <v>8</v>
      </c>
      <c r="D5313" s="383" t="s">
        <v>36</v>
      </c>
      <c r="E5313" s="383" t="s">
        <v>740</v>
      </c>
      <c r="F5313" s="383" t="s">
        <v>10</v>
      </c>
      <c r="G5313" s="384">
        <v>8609</v>
      </c>
      <c r="H5313" s="383" t="s">
        <v>741</v>
      </c>
      <c r="I5313" s="383" t="s">
        <v>742</v>
      </c>
      <c r="J5313" s="383" t="s">
        <v>617</v>
      </c>
      <c r="K5313" s="383" t="s">
        <v>618</v>
      </c>
      <c r="L5313" s="384">
        <v>18650</v>
      </c>
      <c r="M5313" s="383" t="s">
        <v>633</v>
      </c>
      <c r="N5313" s="383" t="s">
        <v>620</v>
      </c>
      <c r="O5313" s="383" t="s">
        <v>230</v>
      </c>
    </row>
    <row r="5314" spans="1:15">
      <c r="A5314" s="385">
        <v>42030</v>
      </c>
      <c r="B5314" s="383" t="s">
        <v>739</v>
      </c>
      <c r="C5314" s="383" t="s">
        <v>8</v>
      </c>
      <c r="D5314" s="383" t="s">
        <v>36</v>
      </c>
      <c r="E5314" s="383" t="s">
        <v>740</v>
      </c>
      <c r="F5314" s="383" t="s">
        <v>10</v>
      </c>
      <c r="G5314" s="384">
        <v>8609</v>
      </c>
      <c r="H5314" s="383" t="s">
        <v>741</v>
      </c>
      <c r="I5314" s="383" t="s">
        <v>742</v>
      </c>
      <c r="J5314" s="383" t="s">
        <v>617</v>
      </c>
      <c r="K5314" s="383" t="s">
        <v>618</v>
      </c>
      <c r="L5314" s="384">
        <v>18650</v>
      </c>
      <c r="M5314" s="383" t="s">
        <v>634</v>
      </c>
      <c r="N5314" s="383" t="s">
        <v>620</v>
      </c>
      <c r="O5314" s="383" t="s">
        <v>230</v>
      </c>
    </row>
    <row r="5315" spans="1:15">
      <c r="A5315" s="385">
        <v>42031</v>
      </c>
      <c r="B5315" s="383" t="s">
        <v>739</v>
      </c>
      <c r="C5315" s="383" t="s">
        <v>8</v>
      </c>
      <c r="D5315" s="383" t="s">
        <v>36</v>
      </c>
      <c r="E5315" s="383" t="s">
        <v>740</v>
      </c>
      <c r="F5315" s="383" t="s">
        <v>10</v>
      </c>
      <c r="G5315" s="384">
        <v>8609</v>
      </c>
      <c r="H5315" s="383" t="s">
        <v>741</v>
      </c>
      <c r="I5315" s="383" t="s">
        <v>742</v>
      </c>
      <c r="J5315" s="383" t="s">
        <v>617</v>
      </c>
      <c r="K5315" s="383" t="s">
        <v>618</v>
      </c>
      <c r="L5315" s="384">
        <v>18650</v>
      </c>
      <c r="M5315" s="383" t="s">
        <v>634</v>
      </c>
      <c r="N5315" s="383" t="s">
        <v>620</v>
      </c>
      <c r="O5315" s="383" t="s">
        <v>230</v>
      </c>
    </row>
    <row r="5316" spans="1:15">
      <c r="A5316" s="385">
        <v>42032</v>
      </c>
      <c r="B5316" s="383" t="s">
        <v>739</v>
      </c>
      <c r="C5316" s="383" t="s">
        <v>8</v>
      </c>
      <c r="D5316" s="383" t="s">
        <v>36</v>
      </c>
      <c r="E5316" s="383" t="s">
        <v>740</v>
      </c>
      <c r="F5316" s="383" t="s">
        <v>10</v>
      </c>
      <c r="G5316" s="384">
        <v>8609</v>
      </c>
      <c r="H5316" s="383" t="s">
        <v>741</v>
      </c>
      <c r="I5316" s="383" t="s">
        <v>742</v>
      </c>
      <c r="J5316" s="383" t="s">
        <v>617</v>
      </c>
      <c r="K5316" s="383" t="s">
        <v>618</v>
      </c>
      <c r="L5316" s="384">
        <v>18650</v>
      </c>
      <c r="M5316" s="383" t="s">
        <v>634</v>
      </c>
      <c r="N5316" s="383" t="s">
        <v>620</v>
      </c>
      <c r="O5316" s="383" t="s">
        <v>230</v>
      </c>
    </row>
    <row r="5317" spans="1:15">
      <c r="A5317" s="385">
        <v>42033</v>
      </c>
      <c r="B5317" s="383" t="s">
        <v>739</v>
      </c>
      <c r="C5317" s="383" t="s">
        <v>8</v>
      </c>
      <c r="D5317" s="383" t="s">
        <v>36</v>
      </c>
      <c r="E5317" s="383" t="s">
        <v>740</v>
      </c>
      <c r="F5317" s="383" t="s">
        <v>10</v>
      </c>
      <c r="G5317" s="384">
        <v>8609</v>
      </c>
      <c r="H5317" s="383" t="s">
        <v>741</v>
      </c>
      <c r="I5317" s="383" t="s">
        <v>742</v>
      </c>
      <c r="J5317" s="383" t="s">
        <v>617</v>
      </c>
      <c r="K5317" s="383" t="s">
        <v>618</v>
      </c>
      <c r="L5317" s="384">
        <v>18650</v>
      </c>
      <c r="M5317" s="383" t="s">
        <v>634</v>
      </c>
      <c r="N5317" s="383" t="s">
        <v>620</v>
      </c>
      <c r="O5317" s="383" t="s">
        <v>230</v>
      </c>
    </row>
    <row r="5318" spans="1:15">
      <c r="A5318" s="385">
        <v>42034</v>
      </c>
      <c r="B5318" s="383" t="s">
        <v>21</v>
      </c>
      <c r="C5318" s="383" t="s">
        <v>12</v>
      </c>
      <c r="D5318" s="383" t="s">
        <v>22</v>
      </c>
      <c r="E5318" s="383" t="s">
        <v>658</v>
      </c>
      <c r="F5318" s="383" t="s">
        <v>10</v>
      </c>
      <c r="G5318" s="384">
        <v>6920</v>
      </c>
      <c r="H5318" s="383" t="s">
        <v>733</v>
      </c>
      <c r="I5318" s="383" t="s">
        <v>734</v>
      </c>
      <c r="J5318" s="383" t="s">
        <v>617</v>
      </c>
      <c r="K5318" s="383" t="s">
        <v>618</v>
      </c>
      <c r="L5318" s="384">
        <v>18650</v>
      </c>
      <c r="M5318" s="383" t="s">
        <v>634</v>
      </c>
      <c r="N5318" s="383" t="s">
        <v>620</v>
      </c>
      <c r="O5318" s="383" t="s">
        <v>230</v>
      </c>
    </row>
    <row r="5319" spans="1:15">
      <c r="A5319" s="385">
        <v>42035</v>
      </c>
      <c r="B5319" s="383" t="s">
        <v>739</v>
      </c>
      <c r="C5319" s="383" t="s">
        <v>8</v>
      </c>
      <c r="D5319" s="383" t="s">
        <v>36</v>
      </c>
      <c r="E5319" s="383" t="s">
        <v>740</v>
      </c>
      <c r="F5319" s="383" t="s">
        <v>10</v>
      </c>
      <c r="G5319" s="384">
        <v>8609</v>
      </c>
      <c r="H5319" s="383" t="s">
        <v>741</v>
      </c>
      <c r="I5319" s="383" t="s">
        <v>742</v>
      </c>
      <c r="J5319" s="383" t="s">
        <v>617</v>
      </c>
      <c r="K5319" s="383" t="s">
        <v>618</v>
      </c>
      <c r="L5319" s="384">
        <v>18650</v>
      </c>
      <c r="M5319" s="383" t="s">
        <v>634</v>
      </c>
      <c r="N5319" s="383" t="s">
        <v>620</v>
      </c>
      <c r="O5319" s="383" t="s">
        <v>230</v>
      </c>
    </row>
    <row r="5320" spans="1:15">
      <c r="A5320" s="385">
        <v>42036</v>
      </c>
      <c r="B5320" s="383" t="s">
        <v>739</v>
      </c>
      <c r="C5320" s="383" t="s">
        <v>8</v>
      </c>
      <c r="D5320" s="383" t="s">
        <v>36</v>
      </c>
      <c r="E5320" s="383" t="s">
        <v>740</v>
      </c>
      <c r="F5320" s="383" t="s">
        <v>10</v>
      </c>
      <c r="G5320" s="384">
        <v>8609</v>
      </c>
      <c r="H5320" s="383" t="s">
        <v>741</v>
      </c>
      <c r="I5320" s="383" t="s">
        <v>742</v>
      </c>
      <c r="J5320" s="383" t="s">
        <v>617</v>
      </c>
      <c r="K5320" s="383" t="s">
        <v>618</v>
      </c>
      <c r="L5320" s="384">
        <v>18660</v>
      </c>
      <c r="M5320" s="383" t="s">
        <v>634</v>
      </c>
      <c r="N5320" s="383" t="s">
        <v>620</v>
      </c>
      <c r="O5320" s="383" t="s">
        <v>230</v>
      </c>
    </row>
    <row r="5321" spans="1:15">
      <c r="A5321" s="385">
        <v>42037</v>
      </c>
      <c r="B5321" s="383" t="s">
        <v>739</v>
      </c>
      <c r="C5321" s="383" t="s">
        <v>8</v>
      </c>
      <c r="D5321" s="383" t="s">
        <v>36</v>
      </c>
      <c r="E5321" s="383" t="s">
        <v>740</v>
      </c>
      <c r="F5321" s="383" t="s">
        <v>10</v>
      </c>
      <c r="G5321" s="384">
        <v>8609</v>
      </c>
      <c r="H5321" s="383" t="s">
        <v>741</v>
      </c>
      <c r="I5321" s="383" t="s">
        <v>742</v>
      </c>
      <c r="J5321" s="383" t="s">
        <v>617</v>
      </c>
      <c r="K5321" s="383" t="s">
        <v>618</v>
      </c>
      <c r="L5321" s="384">
        <v>18660</v>
      </c>
      <c r="M5321" s="383" t="s">
        <v>634</v>
      </c>
      <c r="N5321" s="383" t="s">
        <v>620</v>
      </c>
      <c r="O5321" s="383" t="s">
        <v>230</v>
      </c>
    </row>
    <row r="5322" spans="1:15">
      <c r="A5322" s="385">
        <v>42038</v>
      </c>
      <c r="B5322" s="383" t="s">
        <v>11</v>
      </c>
      <c r="C5322" s="383" t="s">
        <v>12</v>
      </c>
      <c r="D5322" s="383" t="s">
        <v>13</v>
      </c>
      <c r="E5322" s="383" t="s">
        <v>678</v>
      </c>
      <c r="F5322" s="383" t="s">
        <v>10</v>
      </c>
      <c r="G5322" s="384">
        <v>60</v>
      </c>
      <c r="H5322" s="383" t="s">
        <v>763</v>
      </c>
      <c r="I5322" s="383" t="s">
        <v>771</v>
      </c>
      <c r="J5322" s="383" t="s">
        <v>617</v>
      </c>
      <c r="K5322" s="383" t="s">
        <v>618</v>
      </c>
      <c r="L5322" s="384">
        <v>18660</v>
      </c>
      <c r="M5322" s="383" t="s">
        <v>634</v>
      </c>
      <c r="N5322" s="383" t="s">
        <v>620</v>
      </c>
      <c r="O5322" s="383" t="s">
        <v>230</v>
      </c>
    </row>
    <row r="5323" spans="1:15">
      <c r="A5323" s="385">
        <v>42039</v>
      </c>
      <c r="B5323" s="383" t="s">
        <v>739</v>
      </c>
      <c r="C5323" s="383" t="s">
        <v>8</v>
      </c>
      <c r="D5323" s="383" t="s">
        <v>36</v>
      </c>
      <c r="E5323" s="383" t="s">
        <v>740</v>
      </c>
      <c r="F5323" s="383" t="s">
        <v>10</v>
      </c>
      <c r="G5323" s="384">
        <v>8609</v>
      </c>
      <c r="H5323" s="383" t="s">
        <v>741</v>
      </c>
      <c r="I5323" s="383" t="s">
        <v>742</v>
      </c>
      <c r="J5323" s="383" t="s">
        <v>617</v>
      </c>
      <c r="K5323" s="383" t="s">
        <v>618</v>
      </c>
      <c r="L5323" s="384">
        <v>18660</v>
      </c>
      <c r="M5323" s="383" t="s">
        <v>634</v>
      </c>
      <c r="N5323" s="383" t="s">
        <v>620</v>
      </c>
      <c r="O5323" s="383" t="s">
        <v>230</v>
      </c>
    </row>
    <row r="5324" spans="1:15">
      <c r="A5324" s="385">
        <v>42040</v>
      </c>
      <c r="B5324" s="383" t="s">
        <v>739</v>
      </c>
      <c r="C5324" s="383" t="s">
        <v>8</v>
      </c>
      <c r="D5324" s="383" t="s">
        <v>36</v>
      </c>
      <c r="E5324" s="383" t="s">
        <v>740</v>
      </c>
      <c r="F5324" s="383" t="s">
        <v>10</v>
      </c>
      <c r="G5324" s="384">
        <v>8609</v>
      </c>
      <c r="H5324" s="383" t="s">
        <v>741</v>
      </c>
      <c r="I5324" s="383" t="s">
        <v>742</v>
      </c>
      <c r="J5324" s="383" t="s">
        <v>617</v>
      </c>
      <c r="K5324" s="383" t="s">
        <v>618</v>
      </c>
      <c r="L5324" s="384">
        <v>18761</v>
      </c>
      <c r="M5324" s="383" t="s">
        <v>635</v>
      </c>
      <c r="N5324" s="383" t="s">
        <v>620</v>
      </c>
      <c r="O5324" s="383" t="s">
        <v>230</v>
      </c>
    </row>
    <row r="5325" spans="1:15">
      <c r="A5325" s="385">
        <v>42041</v>
      </c>
      <c r="B5325" s="383" t="s">
        <v>739</v>
      </c>
      <c r="C5325" s="383" t="s">
        <v>8</v>
      </c>
      <c r="D5325" s="383" t="s">
        <v>36</v>
      </c>
      <c r="E5325" s="383" t="s">
        <v>740</v>
      </c>
      <c r="F5325" s="383" t="s">
        <v>10</v>
      </c>
      <c r="G5325" s="384">
        <v>8609</v>
      </c>
      <c r="H5325" s="383" t="s">
        <v>741</v>
      </c>
      <c r="I5325" s="383" t="s">
        <v>742</v>
      </c>
      <c r="J5325" s="383" t="s">
        <v>617</v>
      </c>
      <c r="K5325" s="383" t="s">
        <v>618</v>
      </c>
      <c r="L5325" s="384">
        <v>18761</v>
      </c>
      <c r="M5325" s="383" t="s">
        <v>635</v>
      </c>
      <c r="N5325" s="383" t="s">
        <v>620</v>
      </c>
      <c r="O5325" s="383" t="s">
        <v>230</v>
      </c>
    </row>
    <row r="5326" spans="1:15">
      <c r="A5326" s="385">
        <v>42042</v>
      </c>
      <c r="B5326" s="383" t="s">
        <v>739</v>
      </c>
      <c r="C5326" s="383" t="s">
        <v>8</v>
      </c>
      <c r="D5326" s="383" t="s">
        <v>36</v>
      </c>
      <c r="E5326" s="383" t="s">
        <v>740</v>
      </c>
      <c r="F5326" s="383" t="s">
        <v>10</v>
      </c>
      <c r="G5326" s="384">
        <v>8609</v>
      </c>
      <c r="H5326" s="383" t="s">
        <v>741</v>
      </c>
      <c r="I5326" s="383" t="s">
        <v>742</v>
      </c>
      <c r="J5326" s="383" t="s">
        <v>617</v>
      </c>
      <c r="K5326" s="383" t="s">
        <v>618</v>
      </c>
      <c r="L5326" s="384">
        <v>18800</v>
      </c>
      <c r="M5326" s="383" t="s">
        <v>635</v>
      </c>
      <c r="N5326" s="383" t="s">
        <v>620</v>
      </c>
      <c r="O5326" s="383" t="s">
        <v>230</v>
      </c>
    </row>
    <row r="5327" spans="1:15">
      <c r="A5327" s="385">
        <v>42043</v>
      </c>
      <c r="B5327" s="383" t="s">
        <v>739</v>
      </c>
      <c r="C5327" s="383" t="s">
        <v>8</v>
      </c>
      <c r="D5327" s="383" t="s">
        <v>36</v>
      </c>
      <c r="E5327" s="383" t="s">
        <v>740</v>
      </c>
      <c r="F5327" s="383" t="s">
        <v>10</v>
      </c>
      <c r="G5327" s="384">
        <v>8609</v>
      </c>
      <c r="H5327" s="383" t="s">
        <v>741</v>
      </c>
      <c r="I5327" s="383" t="s">
        <v>742</v>
      </c>
      <c r="J5327" s="383" t="s">
        <v>617</v>
      </c>
      <c r="K5327" s="383" t="s">
        <v>618</v>
      </c>
      <c r="L5327" s="384">
        <v>20258</v>
      </c>
      <c r="M5327" s="383" t="s">
        <v>635</v>
      </c>
      <c r="N5327" s="383" t="s">
        <v>620</v>
      </c>
      <c r="O5327" s="383" t="s">
        <v>230</v>
      </c>
    </row>
    <row r="5328" spans="1:15">
      <c r="A5328" s="385">
        <v>42044</v>
      </c>
      <c r="B5328" s="383" t="s">
        <v>739</v>
      </c>
      <c r="C5328" s="383" t="s">
        <v>8</v>
      </c>
      <c r="D5328" s="383" t="s">
        <v>36</v>
      </c>
      <c r="E5328" s="383" t="s">
        <v>740</v>
      </c>
      <c r="F5328" s="383" t="s">
        <v>10</v>
      </c>
      <c r="G5328" s="384">
        <v>8609</v>
      </c>
      <c r="H5328" s="383" t="s">
        <v>741</v>
      </c>
      <c r="I5328" s="383" t="s">
        <v>742</v>
      </c>
      <c r="J5328" s="383" t="s">
        <v>617</v>
      </c>
      <c r="K5328" s="383" t="s">
        <v>618</v>
      </c>
      <c r="L5328" s="384">
        <v>20833</v>
      </c>
      <c r="M5328" s="383" t="s">
        <v>635</v>
      </c>
      <c r="N5328" s="383" t="s">
        <v>620</v>
      </c>
      <c r="O5328" s="383" t="s">
        <v>230</v>
      </c>
    </row>
    <row r="5329" spans="1:15">
      <c r="A5329" s="385">
        <v>42045</v>
      </c>
      <c r="B5329" s="383" t="s">
        <v>739</v>
      </c>
      <c r="C5329" s="383" t="s">
        <v>8</v>
      </c>
      <c r="D5329" s="383" t="s">
        <v>36</v>
      </c>
      <c r="E5329" s="383" t="s">
        <v>740</v>
      </c>
      <c r="F5329" s="383" t="s">
        <v>10</v>
      </c>
      <c r="G5329" s="384">
        <v>8609</v>
      </c>
      <c r="H5329" s="383" t="s">
        <v>741</v>
      </c>
      <c r="I5329" s="383" t="s">
        <v>742</v>
      </c>
      <c r="J5329" s="383" t="s">
        <v>617</v>
      </c>
      <c r="K5329" s="383" t="s">
        <v>618</v>
      </c>
      <c r="L5329" s="384">
        <v>20833</v>
      </c>
      <c r="M5329" s="383" t="s">
        <v>635</v>
      </c>
      <c r="N5329" s="383" t="s">
        <v>620</v>
      </c>
      <c r="O5329" s="383" t="s">
        <v>230</v>
      </c>
    </row>
    <row r="5330" spans="1:15">
      <c r="A5330" s="385">
        <v>42046</v>
      </c>
      <c r="B5330" s="383" t="s">
        <v>663</v>
      </c>
      <c r="C5330" s="383" t="s">
        <v>664</v>
      </c>
      <c r="D5330" s="383" t="s">
        <v>22</v>
      </c>
      <c r="E5330" s="383" t="s">
        <v>665</v>
      </c>
      <c r="F5330" s="383" t="s">
        <v>10</v>
      </c>
      <c r="G5330" s="384">
        <v>21637</v>
      </c>
      <c r="H5330" s="383" t="s">
        <v>704</v>
      </c>
      <c r="I5330" s="383" t="s">
        <v>820</v>
      </c>
      <c r="J5330" s="383" t="s">
        <v>617</v>
      </c>
      <c r="K5330" s="383" t="s">
        <v>618</v>
      </c>
      <c r="L5330" s="384">
        <v>20833</v>
      </c>
      <c r="M5330" s="383" t="s">
        <v>635</v>
      </c>
      <c r="N5330" s="383" t="s">
        <v>620</v>
      </c>
      <c r="O5330" s="383" t="s">
        <v>230</v>
      </c>
    </row>
    <row r="5331" spans="1:15">
      <c r="A5331" s="385">
        <v>42047</v>
      </c>
      <c r="B5331" s="383" t="s">
        <v>739</v>
      </c>
      <c r="C5331" s="383" t="s">
        <v>8</v>
      </c>
      <c r="D5331" s="383" t="s">
        <v>36</v>
      </c>
      <c r="E5331" s="383" t="s">
        <v>740</v>
      </c>
      <c r="F5331" s="383" t="s">
        <v>10</v>
      </c>
      <c r="G5331" s="384">
        <v>8609</v>
      </c>
      <c r="H5331" s="383" t="s">
        <v>741</v>
      </c>
      <c r="I5331" s="383" t="s">
        <v>742</v>
      </c>
      <c r="J5331" s="383" t="s">
        <v>617</v>
      </c>
      <c r="K5331" s="383" t="s">
        <v>618</v>
      </c>
      <c r="L5331" s="384">
        <v>20833</v>
      </c>
      <c r="M5331" s="383" t="s">
        <v>635</v>
      </c>
      <c r="N5331" s="383" t="s">
        <v>620</v>
      </c>
      <c r="O5331" s="383" t="s">
        <v>230</v>
      </c>
    </row>
    <row r="5332" spans="1:15">
      <c r="A5332" s="385">
        <v>42048</v>
      </c>
      <c r="B5332" s="383" t="s">
        <v>739</v>
      </c>
      <c r="C5332" s="383" t="s">
        <v>8</v>
      </c>
      <c r="D5332" s="383" t="s">
        <v>36</v>
      </c>
      <c r="E5332" s="383" t="s">
        <v>740</v>
      </c>
      <c r="F5332" s="383" t="s">
        <v>10</v>
      </c>
      <c r="G5332" s="384">
        <v>8609</v>
      </c>
      <c r="H5332" s="383" t="s">
        <v>741</v>
      </c>
      <c r="I5332" s="383" t="s">
        <v>742</v>
      </c>
      <c r="J5332" s="383" t="s">
        <v>617</v>
      </c>
      <c r="K5332" s="383" t="s">
        <v>618</v>
      </c>
      <c r="L5332" s="384">
        <v>20833</v>
      </c>
      <c r="M5332" s="383" t="s">
        <v>635</v>
      </c>
      <c r="N5332" s="383" t="s">
        <v>620</v>
      </c>
      <c r="O5332" s="383" t="s">
        <v>230</v>
      </c>
    </row>
    <row r="5333" spans="1:15">
      <c r="A5333" s="385">
        <v>42049</v>
      </c>
      <c r="B5333" s="383" t="s">
        <v>739</v>
      </c>
      <c r="C5333" s="383" t="s">
        <v>8</v>
      </c>
      <c r="D5333" s="383" t="s">
        <v>36</v>
      </c>
      <c r="E5333" s="383" t="s">
        <v>740</v>
      </c>
      <c r="F5333" s="383" t="s">
        <v>10</v>
      </c>
      <c r="G5333" s="384">
        <v>8609</v>
      </c>
      <c r="H5333" s="383" t="s">
        <v>741</v>
      </c>
      <c r="I5333" s="383" t="s">
        <v>742</v>
      </c>
      <c r="J5333" s="383" t="s">
        <v>617</v>
      </c>
      <c r="K5333" s="383" t="s">
        <v>618</v>
      </c>
      <c r="L5333" s="384">
        <v>21180</v>
      </c>
      <c r="M5333" s="383" t="s">
        <v>635</v>
      </c>
      <c r="N5333" s="383" t="s">
        <v>620</v>
      </c>
      <c r="O5333" s="383" t="s">
        <v>230</v>
      </c>
    </row>
    <row r="5334" spans="1:15">
      <c r="A5334" s="385">
        <v>42050</v>
      </c>
      <c r="B5334" s="383" t="s">
        <v>739</v>
      </c>
      <c r="C5334" s="383" t="s">
        <v>8</v>
      </c>
      <c r="D5334" s="383" t="s">
        <v>36</v>
      </c>
      <c r="E5334" s="383" t="s">
        <v>740</v>
      </c>
      <c r="F5334" s="383" t="s">
        <v>10</v>
      </c>
      <c r="G5334" s="384">
        <v>8609</v>
      </c>
      <c r="H5334" s="383" t="s">
        <v>741</v>
      </c>
      <c r="I5334" s="383" t="s">
        <v>742</v>
      </c>
      <c r="J5334" s="383" t="s">
        <v>617</v>
      </c>
      <c r="K5334" s="383" t="s">
        <v>618</v>
      </c>
      <c r="L5334" s="384">
        <v>22680</v>
      </c>
      <c r="M5334" s="383" t="s">
        <v>635</v>
      </c>
      <c r="N5334" s="383" t="s">
        <v>620</v>
      </c>
      <c r="O5334" s="383" t="s">
        <v>230</v>
      </c>
    </row>
    <row r="5335" spans="1:15">
      <c r="A5335" s="385">
        <v>42051</v>
      </c>
      <c r="B5335" s="383" t="s">
        <v>739</v>
      </c>
      <c r="C5335" s="383" t="s">
        <v>8</v>
      </c>
      <c r="D5335" s="383" t="s">
        <v>36</v>
      </c>
      <c r="E5335" s="383" t="s">
        <v>740</v>
      </c>
      <c r="F5335" s="383" t="s">
        <v>10</v>
      </c>
      <c r="G5335" s="384">
        <v>8609</v>
      </c>
      <c r="H5335" s="383" t="s">
        <v>741</v>
      </c>
      <c r="I5335" s="383" t="s">
        <v>742</v>
      </c>
      <c r="J5335" s="383" t="s">
        <v>617</v>
      </c>
      <c r="K5335" s="383" t="s">
        <v>618</v>
      </c>
      <c r="L5335" s="384">
        <v>23171</v>
      </c>
      <c r="M5335" s="383" t="s">
        <v>635</v>
      </c>
      <c r="N5335" s="383" t="s">
        <v>620</v>
      </c>
      <c r="O5335" s="383" t="s">
        <v>230</v>
      </c>
    </row>
    <row r="5336" spans="1:15">
      <c r="A5336" s="385">
        <v>42052</v>
      </c>
      <c r="B5336" s="383" t="s">
        <v>739</v>
      </c>
      <c r="C5336" s="383" t="s">
        <v>8</v>
      </c>
      <c r="D5336" s="383" t="s">
        <v>36</v>
      </c>
      <c r="E5336" s="383" t="s">
        <v>740</v>
      </c>
      <c r="F5336" s="383" t="s">
        <v>10</v>
      </c>
      <c r="G5336" s="384">
        <v>8609</v>
      </c>
      <c r="H5336" s="383" t="s">
        <v>741</v>
      </c>
      <c r="I5336" s="383" t="s">
        <v>742</v>
      </c>
      <c r="J5336" s="383" t="s">
        <v>617</v>
      </c>
      <c r="K5336" s="383" t="s">
        <v>618</v>
      </c>
      <c r="L5336" s="384">
        <v>23171</v>
      </c>
      <c r="M5336" s="383" t="s">
        <v>636</v>
      </c>
      <c r="N5336" s="383" t="s">
        <v>620</v>
      </c>
      <c r="O5336" s="383" t="s">
        <v>230</v>
      </c>
    </row>
    <row r="5337" spans="1:15">
      <c r="A5337" s="385">
        <v>42053</v>
      </c>
      <c r="B5337" s="383" t="s">
        <v>739</v>
      </c>
      <c r="C5337" s="383" t="s">
        <v>8</v>
      </c>
      <c r="D5337" s="383" t="s">
        <v>36</v>
      </c>
      <c r="E5337" s="383" t="s">
        <v>740</v>
      </c>
      <c r="F5337" s="383" t="s">
        <v>10</v>
      </c>
      <c r="G5337" s="384">
        <v>7493</v>
      </c>
      <c r="H5337" s="383" t="s">
        <v>741</v>
      </c>
      <c r="I5337" s="383" t="s">
        <v>742</v>
      </c>
      <c r="J5337" s="383" t="s">
        <v>617</v>
      </c>
      <c r="K5337" s="383" t="s">
        <v>618</v>
      </c>
      <c r="L5337" s="384">
        <v>23171</v>
      </c>
      <c r="M5337" s="383" t="s">
        <v>636</v>
      </c>
      <c r="N5337" s="383" t="s">
        <v>620</v>
      </c>
      <c r="O5337" s="383" t="s">
        <v>230</v>
      </c>
    </row>
    <row r="5338" spans="1:15">
      <c r="A5338" s="385">
        <v>42054</v>
      </c>
      <c r="B5338" s="383" t="s">
        <v>739</v>
      </c>
      <c r="C5338" s="383" t="s">
        <v>8</v>
      </c>
      <c r="D5338" s="383" t="s">
        <v>36</v>
      </c>
      <c r="E5338" s="383" t="s">
        <v>740</v>
      </c>
      <c r="F5338" s="383" t="s">
        <v>10</v>
      </c>
      <c r="G5338" s="384">
        <v>8609</v>
      </c>
      <c r="H5338" s="383" t="s">
        <v>741</v>
      </c>
      <c r="I5338" s="383" t="s">
        <v>742</v>
      </c>
      <c r="J5338" s="383" t="s">
        <v>617</v>
      </c>
      <c r="K5338" s="383" t="s">
        <v>618</v>
      </c>
      <c r="L5338" s="384">
        <v>23171</v>
      </c>
      <c r="M5338" s="383" t="s">
        <v>636</v>
      </c>
      <c r="N5338" s="383" t="s">
        <v>620</v>
      </c>
      <c r="O5338" s="383" t="s">
        <v>230</v>
      </c>
    </row>
    <row r="5339" spans="1:15">
      <c r="A5339" s="385">
        <v>42055</v>
      </c>
      <c r="B5339" s="383" t="s">
        <v>739</v>
      </c>
      <c r="C5339" s="383" t="s">
        <v>8</v>
      </c>
      <c r="D5339" s="383" t="s">
        <v>36</v>
      </c>
      <c r="E5339" s="383" t="s">
        <v>740</v>
      </c>
      <c r="F5339" s="383" t="s">
        <v>10</v>
      </c>
      <c r="G5339" s="384">
        <v>8609</v>
      </c>
      <c r="H5339" s="383" t="s">
        <v>741</v>
      </c>
      <c r="I5339" s="383" t="s">
        <v>742</v>
      </c>
      <c r="J5339" s="383" t="s">
        <v>617</v>
      </c>
      <c r="K5339" s="383" t="s">
        <v>618</v>
      </c>
      <c r="L5339" s="384">
        <v>23171</v>
      </c>
      <c r="M5339" s="383" t="s">
        <v>636</v>
      </c>
      <c r="N5339" s="383" t="s">
        <v>620</v>
      </c>
      <c r="O5339" s="383" t="s">
        <v>230</v>
      </c>
    </row>
    <row r="5340" spans="1:15">
      <c r="A5340" s="385">
        <v>42056</v>
      </c>
      <c r="B5340" s="383" t="s">
        <v>739</v>
      </c>
      <c r="C5340" s="383" t="s">
        <v>8</v>
      </c>
      <c r="D5340" s="383" t="s">
        <v>36</v>
      </c>
      <c r="E5340" s="383" t="s">
        <v>740</v>
      </c>
      <c r="F5340" s="383" t="s">
        <v>10</v>
      </c>
      <c r="G5340" s="384">
        <v>8609</v>
      </c>
      <c r="H5340" s="383" t="s">
        <v>741</v>
      </c>
      <c r="I5340" s="383" t="s">
        <v>742</v>
      </c>
      <c r="J5340" s="383" t="s">
        <v>617</v>
      </c>
      <c r="K5340" s="383" t="s">
        <v>618</v>
      </c>
      <c r="L5340" s="384">
        <v>23171</v>
      </c>
      <c r="M5340" s="383" t="s">
        <v>637</v>
      </c>
      <c r="N5340" s="383" t="s">
        <v>620</v>
      </c>
      <c r="O5340" s="383" t="s">
        <v>230</v>
      </c>
    </row>
    <row r="5341" spans="1:15">
      <c r="A5341" s="385">
        <v>42057</v>
      </c>
      <c r="B5341" s="383" t="s">
        <v>739</v>
      </c>
      <c r="C5341" s="383" t="s">
        <v>8</v>
      </c>
      <c r="D5341" s="383" t="s">
        <v>36</v>
      </c>
      <c r="E5341" s="383" t="s">
        <v>740</v>
      </c>
      <c r="F5341" s="383" t="s">
        <v>10</v>
      </c>
      <c r="G5341" s="384">
        <v>8609</v>
      </c>
      <c r="H5341" s="383" t="s">
        <v>741</v>
      </c>
      <c r="I5341" s="383" t="s">
        <v>742</v>
      </c>
      <c r="J5341" s="383" t="s">
        <v>617</v>
      </c>
      <c r="K5341" s="383" t="s">
        <v>618</v>
      </c>
      <c r="L5341" s="384">
        <v>23171</v>
      </c>
      <c r="M5341" s="383" t="s">
        <v>637</v>
      </c>
      <c r="N5341" s="383" t="s">
        <v>620</v>
      </c>
      <c r="O5341" s="383" t="s">
        <v>230</v>
      </c>
    </row>
    <row r="5342" spans="1:15">
      <c r="A5342" s="385">
        <v>42058</v>
      </c>
      <c r="B5342" s="383" t="s">
        <v>739</v>
      </c>
      <c r="C5342" s="383" t="s">
        <v>8</v>
      </c>
      <c r="D5342" s="383" t="s">
        <v>36</v>
      </c>
      <c r="E5342" s="383" t="s">
        <v>740</v>
      </c>
      <c r="F5342" s="383" t="s">
        <v>10</v>
      </c>
      <c r="G5342" s="384">
        <v>4903</v>
      </c>
      <c r="H5342" s="383" t="s">
        <v>741</v>
      </c>
      <c r="I5342" s="383" t="s">
        <v>745</v>
      </c>
      <c r="J5342" s="383" t="s">
        <v>617</v>
      </c>
      <c r="K5342" s="383" t="s">
        <v>618</v>
      </c>
      <c r="L5342" s="384">
        <v>23171</v>
      </c>
      <c r="M5342" s="383" t="s">
        <v>637</v>
      </c>
      <c r="N5342" s="383" t="s">
        <v>620</v>
      </c>
      <c r="O5342" s="383" t="s">
        <v>230</v>
      </c>
    </row>
    <row r="5343" spans="1:15">
      <c r="A5343" s="385">
        <v>42059</v>
      </c>
      <c r="B5343" s="383" t="s">
        <v>739</v>
      </c>
      <c r="C5343" s="383" t="s">
        <v>8</v>
      </c>
      <c r="D5343" s="383" t="s">
        <v>36</v>
      </c>
      <c r="E5343" s="383" t="s">
        <v>740</v>
      </c>
      <c r="F5343" s="383" t="s">
        <v>10</v>
      </c>
      <c r="G5343" s="384">
        <v>7493</v>
      </c>
      <c r="H5343" s="383" t="s">
        <v>741</v>
      </c>
      <c r="I5343" s="383" t="s">
        <v>742</v>
      </c>
      <c r="J5343" s="383" t="s">
        <v>617</v>
      </c>
      <c r="K5343" s="383" t="s">
        <v>618</v>
      </c>
      <c r="L5343" s="384">
        <v>23171</v>
      </c>
      <c r="M5343" s="383" t="s">
        <v>637</v>
      </c>
      <c r="N5343" s="383" t="s">
        <v>620</v>
      </c>
      <c r="O5343" s="383" t="s">
        <v>230</v>
      </c>
    </row>
    <row r="5344" spans="1:15">
      <c r="A5344" s="385">
        <v>42060</v>
      </c>
      <c r="B5344" s="383" t="s">
        <v>739</v>
      </c>
      <c r="C5344" s="383" t="s">
        <v>8</v>
      </c>
      <c r="D5344" s="383" t="s">
        <v>36</v>
      </c>
      <c r="E5344" s="383" t="s">
        <v>740</v>
      </c>
      <c r="F5344" s="383" t="s">
        <v>10</v>
      </c>
      <c r="G5344" s="384">
        <v>7493</v>
      </c>
      <c r="H5344" s="383" t="s">
        <v>741</v>
      </c>
      <c r="I5344" s="383" t="s">
        <v>742</v>
      </c>
      <c r="J5344" s="383" t="s">
        <v>617</v>
      </c>
      <c r="K5344" s="383" t="s">
        <v>618</v>
      </c>
      <c r="L5344" s="384">
        <v>23171</v>
      </c>
      <c r="M5344" s="383" t="s">
        <v>637</v>
      </c>
      <c r="N5344" s="383" t="s">
        <v>620</v>
      </c>
      <c r="O5344" s="383" t="s">
        <v>230</v>
      </c>
    </row>
    <row r="5345" spans="1:15">
      <c r="A5345" s="385">
        <v>42061</v>
      </c>
      <c r="B5345" s="383" t="s">
        <v>739</v>
      </c>
      <c r="C5345" s="383" t="s">
        <v>8</v>
      </c>
      <c r="D5345" s="383" t="s">
        <v>36</v>
      </c>
      <c r="E5345" s="383" t="s">
        <v>740</v>
      </c>
      <c r="F5345" s="383" t="s">
        <v>10</v>
      </c>
      <c r="G5345" s="384">
        <v>7493</v>
      </c>
      <c r="H5345" s="383" t="s">
        <v>741</v>
      </c>
      <c r="I5345" s="383" t="s">
        <v>742</v>
      </c>
      <c r="J5345" s="383" t="s">
        <v>617</v>
      </c>
      <c r="K5345" s="383" t="s">
        <v>618</v>
      </c>
      <c r="L5345" s="384">
        <v>23171</v>
      </c>
      <c r="M5345" s="383" t="s">
        <v>637</v>
      </c>
      <c r="N5345" s="383" t="s">
        <v>620</v>
      </c>
      <c r="O5345" s="383" t="s">
        <v>230</v>
      </c>
    </row>
    <row r="5346" spans="1:15">
      <c r="A5346" s="385">
        <v>42062</v>
      </c>
      <c r="B5346" s="383" t="s">
        <v>739</v>
      </c>
      <c r="C5346" s="383" t="s">
        <v>8</v>
      </c>
      <c r="D5346" s="383" t="s">
        <v>36</v>
      </c>
      <c r="E5346" s="383" t="s">
        <v>740</v>
      </c>
      <c r="F5346" s="383" t="s">
        <v>10</v>
      </c>
      <c r="G5346" s="384">
        <v>7493</v>
      </c>
      <c r="H5346" s="383" t="s">
        <v>741</v>
      </c>
      <c r="I5346" s="383" t="s">
        <v>742</v>
      </c>
      <c r="J5346" s="383" t="s">
        <v>617</v>
      </c>
      <c r="K5346" s="383" t="s">
        <v>618</v>
      </c>
      <c r="L5346" s="384">
        <v>23171</v>
      </c>
      <c r="M5346" s="383" t="s">
        <v>637</v>
      </c>
      <c r="N5346" s="383" t="s">
        <v>620</v>
      </c>
      <c r="O5346" s="383" t="s">
        <v>230</v>
      </c>
    </row>
    <row r="5347" spans="1:15">
      <c r="A5347" s="385">
        <v>42063</v>
      </c>
      <c r="B5347" s="383" t="s">
        <v>739</v>
      </c>
      <c r="C5347" s="383" t="s">
        <v>8</v>
      </c>
      <c r="D5347" s="383" t="s">
        <v>36</v>
      </c>
      <c r="E5347" s="383" t="s">
        <v>740</v>
      </c>
      <c r="F5347" s="383" t="s">
        <v>10</v>
      </c>
      <c r="G5347" s="384">
        <v>13594</v>
      </c>
      <c r="H5347" s="383" t="s">
        <v>741</v>
      </c>
      <c r="I5347" s="383" t="s">
        <v>742</v>
      </c>
      <c r="J5347" s="383" t="s">
        <v>617</v>
      </c>
      <c r="K5347" s="383" t="s">
        <v>618</v>
      </c>
      <c r="L5347" s="384">
        <v>23242</v>
      </c>
      <c r="M5347" s="383" t="s">
        <v>638</v>
      </c>
      <c r="N5347" s="383" t="s">
        <v>620</v>
      </c>
      <c r="O5347" s="383" t="s">
        <v>230</v>
      </c>
    </row>
    <row r="5348" spans="1:15">
      <c r="A5348" s="385">
        <v>42064</v>
      </c>
      <c r="B5348" s="383" t="s">
        <v>739</v>
      </c>
      <c r="C5348" s="383" t="s">
        <v>8</v>
      </c>
      <c r="D5348" s="383" t="s">
        <v>36</v>
      </c>
      <c r="E5348" s="383" t="s">
        <v>740</v>
      </c>
      <c r="F5348" s="383" t="s">
        <v>10</v>
      </c>
      <c r="G5348" s="384">
        <v>13594</v>
      </c>
      <c r="H5348" s="383" t="s">
        <v>741</v>
      </c>
      <c r="I5348" s="383" t="s">
        <v>742</v>
      </c>
      <c r="J5348" s="383" t="s">
        <v>617</v>
      </c>
      <c r="K5348" s="383" t="s">
        <v>618</v>
      </c>
      <c r="L5348" s="384">
        <v>24188</v>
      </c>
      <c r="M5348" s="383" t="s">
        <v>638</v>
      </c>
      <c r="N5348" s="383" t="s">
        <v>620</v>
      </c>
      <c r="O5348" s="383" t="s">
        <v>230</v>
      </c>
    </row>
    <row r="5349" spans="1:15">
      <c r="A5349" s="385">
        <v>42065</v>
      </c>
      <c r="B5349" s="383" t="s">
        <v>739</v>
      </c>
      <c r="C5349" s="383" t="s">
        <v>8</v>
      </c>
      <c r="D5349" s="383" t="s">
        <v>36</v>
      </c>
      <c r="E5349" s="383" t="s">
        <v>740</v>
      </c>
      <c r="F5349" s="383" t="s">
        <v>10</v>
      </c>
      <c r="G5349" s="384">
        <v>8609</v>
      </c>
      <c r="H5349" s="383" t="s">
        <v>741</v>
      </c>
      <c r="I5349" s="383" t="s">
        <v>742</v>
      </c>
      <c r="J5349" s="383" t="s">
        <v>617</v>
      </c>
      <c r="K5349" s="383" t="s">
        <v>618</v>
      </c>
      <c r="L5349" s="384">
        <v>24376</v>
      </c>
      <c r="M5349" s="383" t="s">
        <v>638</v>
      </c>
      <c r="N5349" s="383" t="s">
        <v>620</v>
      </c>
      <c r="O5349" s="383" t="s">
        <v>230</v>
      </c>
    </row>
    <row r="5350" spans="1:15">
      <c r="A5350" s="385">
        <v>42066</v>
      </c>
      <c r="B5350" s="383" t="s">
        <v>739</v>
      </c>
      <c r="C5350" s="383" t="s">
        <v>8</v>
      </c>
      <c r="D5350" s="383" t="s">
        <v>36</v>
      </c>
      <c r="E5350" s="383" t="s">
        <v>740</v>
      </c>
      <c r="F5350" s="383" t="s">
        <v>10</v>
      </c>
      <c r="G5350" s="384">
        <v>13594</v>
      </c>
      <c r="H5350" s="383" t="s">
        <v>741</v>
      </c>
      <c r="I5350" s="383" t="s">
        <v>742</v>
      </c>
      <c r="J5350" s="383" t="s">
        <v>617</v>
      </c>
      <c r="K5350" s="383" t="s">
        <v>618</v>
      </c>
      <c r="L5350" s="384">
        <v>24376</v>
      </c>
      <c r="M5350" s="383" t="s">
        <v>638</v>
      </c>
      <c r="N5350" s="383" t="s">
        <v>620</v>
      </c>
      <c r="O5350" s="383" t="s">
        <v>230</v>
      </c>
    </row>
    <row r="5351" spans="1:15">
      <c r="A5351" s="385">
        <v>42067</v>
      </c>
      <c r="B5351" s="383" t="s">
        <v>739</v>
      </c>
      <c r="C5351" s="383" t="s">
        <v>8</v>
      </c>
      <c r="D5351" s="383" t="s">
        <v>36</v>
      </c>
      <c r="E5351" s="383" t="s">
        <v>740</v>
      </c>
      <c r="F5351" s="383" t="s">
        <v>10</v>
      </c>
      <c r="G5351" s="384">
        <v>8609</v>
      </c>
      <c r="H5351" s="383" t="s">
        <v>741</v>
      </c>
      <c r="I5351" s="383" t="s">
        <v>742</v>
      </c>
      <c r="J5351" s="383" t="s">
        <v>617</v>
      </c>
      <c r="K5351" s="383" t="s">
        <v>618</v>
      </c>
      <c r="L5351" s="384">
        <v>24394</v>
      </c>
      <c r="M5351" s="383" t="s">
        <v>638</v>
      </c>
      <c r="N5351" s="383" t="s">
        <v>620</v>
      </c>
      <c r="O5351" s="383" t="s">
        <v>230</v>
      </c>
    </row>
    <row r="5352" spans="1:15">
      <c r="A5352" s="385">
        <v>42068</v>
      </c>
      <c r="B5352" s="383" t="s">
        <v>739</v>
      </c>
      <c r="C5352" s="383" t="s">
        <v>8</v>
      </c>
      <c r="D5352" s="383" t="s">
        <v>36</v>
      </c>
      <c r="E5352" s="383" t="s">
        <v>740</v>
      </c>
      <c r="F5352" s="383" t="s">
        <v>10</v>
      </c>
      <c r="G5352" s="384">
        <v>8609</v>
      </c>
      <c r="H5352" s="383" t="s">
        <v>741</v>
      </c>
      <c r="I5352" s="383" t="s">
        <v>742</v>
      </c>
      <c r="J5352" s="383" t="s">
        <v>617</v>
      </c>
      <c r="K5352" s="383" t="s">
        <v>618</v>
      </c>
      <c r="L5352" s="384">
        <v>24965</v>
      </c>
      <c r="M5352" s="383" t="s">
        <v>638</v>
      </c>
      <c r="N5352" s="383" t="s">
        <v>620</v>
      </c>
      <c r="O5352" s="383" t="s">
        <v>230</v>
      </c>
    </row>
    <row r="5353" spans="1:15">
      <c r="A5353" s="385">
        <v>42069</v>
      </c>
      <c r="B5353" s="383" t="s">
        <v>739</v>
      </c>
      <c r="C5353" s="383" t="s">
        <v>8</v>
      </c>
      <c r="D5353" s="383" t="s">
        <v>36</v>
      </c>
      <c r="E5353" s="383" t="s">
        <v>740</v>
      </c>
      <c r="F5353" s="383" t="s">
        <v>10</v>
      </c>
      <c r="G5353" s="384">
        <v>8609</v>
      </c>
      <c r="H5353" s="383" t="s">
        <v>741</v>
      </c>
      <c r="I5353" s="383" t="s">
        <v>742</v>
      </c>
      <c r="J5353" s="383" t="s">
        <v>617</v>
      </c>
      <c r="K5353" s="383" t="s">
        <v>618</v>
      </c>
      <c r="L5353" s="384">
        <v>25035</v>
      </c>
      <c r="M5353" s="383" t="s">
        <v>638</v>
      </c>
      <c r="N5353" s="383" t="s">
        <v>620</v>
      </c>
      <c r="O5353" s="383" t="s">
        <v>230</v>
      </c>
    </row>
    <row r="5354" spans="1:15">
      <c r="A5354" s="385">
        <v>42070</v>
      </c>
      <c r="B5354" s="383" t="s">
        <v>739</v>
      </c>
      <c r="C5354" s="383" t="s">
        <v>8</v>
      </c>
      <c r="D5354" s="383" t="s">
        <v>36</v>
      </c>
      <c r="E5354" s="383" t="s">
        <v>740</v>
      </c>
      <c r="F5354" s="383" t="s">
        <v>10</v>
      </c>
      <c r="G5354" s="384">
        <v>8609</v>
      </c>
      <c r="H5354" s="383" t="s">
        <v>741</v>
      </c>
      <c r="I5354" s="383" t="s">
        <v>742</v>
      </c>
      <c r="J5354" s="383" t="s">
        <v>617</v>
      </c>
      <c r="K5354" s="383" t="s">
        <v>618</v>
      </c>
      <c r="L5354" s="384">
        <v>25532</v>
      </c>
      <c r="M5354" s="383" t="s">
        <v>638</v>
      </c>
      <c r="N5354" s="383" t="s">
        <v>620</v>
      </c>
      <c r="O5354" s="383" t="s">
        <v>230</v>
      </c>
    </row>
    <row r="5355" spans="1:15">
      <c r="A5355" s="385">
        <v>42071</v>
      </c>
      <c r="B5355" s="383" t="s">
        <v>739</v>
      </c>
      <c r="C5355" s="383" t="s">
        <v>8</v>
      </c>
      <c r="D5355" s="383" t="s">
        <v>36</v>
      </c>
      <c r="E5355" s="383" t="s">
        <v>740</v>
      </c>
      <c r="F5355" s="383" t="s">
        <v>10</v>
      </c>
      <c r="G5355" s="384">
        <v>8609</v>
      </c>
      <c r="H5355" s="383" t="s">
        <v>741</v>
      </c>
      <c r="I5355" s="383" t="s">
        <v>742</v>
      </c>
      <c r="J5355" s="383" t="s">
        <v>617</v>
      </c>
      <c r="K5355" s="383" t="s">
        <v>618</v>
      </c>
      <c r="L5355" s="384">
        <v>25875</v>
      </c>
      <c r="M5355" s="383" t="s">
        <v>638</v>
      </c>
      <c r="N5355" s="383" t="s">
        <v>620</v>
      </c>
      <c r="O5355" s="383" t="s">
        <v>230</v>
      </c>
    </row>
    <row r="5356" spans="1:15">
      <c r="A5356" s="385">
        <v>42072</v>
      </c>
      <c r="B5356" s="383" t="s">
        <v>739</v>
      </c>
      <c r="C5356" s="383" t="s">
        <v>8</v>
      </c>
      <c r="D5356" s="383" t="s">
        <v>36</v>
      </c>
      <c r="E5356" s="383" t="s">
        <v>740</v>
      </c>
      <c r="F5356" s="383" t="s">
        <v>10</v>
      </c>
      <c r="G5356" s="384">
        <v>8609</v>
      </c>
      <c r="H5356" s="383" t="s">
        <v>741</v>
      </c>
      <c r="I5356" s="383" t="s">
        <v>742</v>
      </c>
      <c r="J5356" s="383" t="s">
        <v>617</v>
      </c>
      <c r="K5356" s="383" t="s">
        <v>618</v>
      </c>
      <c r="L5356" s="384">
        <v>25875</v>
      </c>
      <c r="M5356" s="383" t="s">
        <v>638</v>
      </c>
      <c r="N5356" s="383" t="s">
        <v>620</v>
      </c>
      <c r="O5356" s="383" t="s">
        <v>230</v>
      </c>
    </row>
    <row r="5357" spans="1:15">
      <c r="A5357" s="385">
        <v>42073</v>
      </c>
      <c r="B5357" s="383" t="s">
        <v>739</v>
      </c>
      <c r="C5357" s="383" t="s">
        <v>8</v>
      </c>
      <c r="D5357" s="383" t="s">
        <v>36</v>
      </c>
      <c r="E5357" s="383" t="s">
        <v>740</v>
      </c>
      <c r="F5357" s="383" t="s">
        <v>10</v>
      </c>
      <c r="G5357" s="384">
        <v>8609</v>
      </c>
      <c r="H5357" s="383" t="s">
        <v>741</v>
      </c>
      <c r="I5357" s="383" t="s">
        <v>742</v>
      </c>
      <c r="J5357" s="383" t="s">
        <v>617</v>
      </c>
      <c r="K5357" s="383" t="s">
        <v>618</v>
      </c>
      <c r="L5357" s="384">
        <v>25875</v>
      </c>
      <c r="M5357" s="383" t="s">
        <v>638</v>
      </c>
      <c r="N5357" s="383" t="s">
        <v>620</v>
      </c>
      <c r="O5357" s="383" t="s">
        <v>230</v>
      </c>
    </row>
    <row r="5358" spans="1:15">
      <c r="A5358" s="385">
        <v>42074</v>
      </c>
      <c r="B5358" s="383" t="s">
        <v>739</v>
      </c>
      <c r="C5358" s="383" t="s">
        <v>8</v>
      </c>
      <c r="D5358" s="383" t="s">
        <v>36</v>
      </c>
      <c r="E5358" s="383" t="s">
        <v>740</v>
      </c>
      <c r="F5358" s="383" t="s">
        <v>10</v>
      </c>
      <c r="G5358" s="384">
        <v>7490</v>
      </c>
      <c r="H5358" s="383" t="s">
        <v>741</v>
      </c>
      <c r="I5358" s="383" t="s">
        <v>742</v>
      </c>
      <c r="J5358" s="383" t="s">
        <v>617</v>
      </c>
      <c r="K5358" s="383" t="s">
        <v>618</v>
      </c>
      <c r="L5358" s="384">
        <v>25875</v>
      </c>
      <c r="M5358" s="383" t="s">
        <v>638</v>
      </c>
      <c r="N5358" s="383" t="s">
        <v>620</v>
      </c>
      <c r="O5358" s="383" t="s">
        <v>230</v>
      </c>
    </row>
    <row r="5359" spans="1:15">
      <c r="A5359" s="385">
        <v>42075</v>
      </c>
      <c r="B5359" s="383" t="s">
        <v>739</v>
      </c>
      <c r="C5359" s="383" t="s">
        <v>8</v>
      </c>
      <c r="D5359" s="383" t="s">
        <v>36</v>
      </c>
      <c r="E5359" s="383" t="s">
        <v>740</v>
      </c>
      <c r="F5359" s="383" t="s">
        <v>10</v>
      </c>
      <c r="G5359" s="384">
        <v>7490</v>
      </c>
      <c r="H5359" s="383" t="s">
        <v>741</v>
      </c>
      <c r="I5359" s="383" t="s">
        <v>742</v>
      </c>
      <c r="J5359" s="383" t="s">
        <v>617</v>
      </c>
      <c r="K5359" s="383" t="s">
        <v>618</v>
      </c>
      <c r="L5359" s="384">
        <v>25875</v>
      </c>
      <c r="M5359" s="383" t="s">
        <v>639</v>
      </c>
      <c r="N5359" s="383" t="s">
        <v>620</v>
      </c>
      <c r="O5359" s="383" t="s">
        <v>230</v>
      </c>
    </row>
    <row r="5360" spans="1:15">
      <c r="A5360" s="385">
        <v>42076</v>
      </c>
      <c r="B5360" s="383" t="s">
        <v>739</v>
      </c>
      <c r="C5360" s="383" t="s">
        <v>8</v>
      </c>
      <c r="D5360" s="383" t="s">
        <v>36</v>
      </c>
      <c r="E5360" s="383" t="s">
        <v>740</v>
      </c>
      <c r="F5360" s="383" t="s">
        <v>10</v>
      </c>
      <c r="G5360" s="384">
        <v>7490</v>
      </c>
      <c r="H5360" s="383" t="s">
        <v>741</v>
      </c>
      <c r="I5360" s="383" t="s">
        <v>742</v>
      </c>
      <c r="J5360" s="383" t="s">
        <v>617</v>
      </c>
      <c r="K5360" s="383" t="s">
        <v>618</v>
      </c>
      <c r="L5360" s="384">
        <v>25875</v>
      </c>
      <c r="M5360" s="383" t="s">
        <v>639</v>
      </c>
      <c r="N5360" s="383" t="s">
        <v>620</v>
      </c>
      <c r="O5360" s="383" t="s">
        <v>230</v>
      </c>
    </row>
    <row r="5361" spans="1:15">
      <c r="A5361" s="385">
        <v>42077</v>
      </c>
      <c r="B5361" s="383" t="s">
        <v>739</v>
      </c>
      <c r="C5361" s="383" t="s">
        <v>8</v>
      </c>
      <c r="D5361" s="383" t="s">
        <v>36</v>
      </c>
      <c r="E5361" s="383" t="s">
        <v>740</v>
      </c>
      <c r="F5361" s="383" t="s">
        <v>10</v>
      </c>
      <c r="G5361" s="384">
        <v>7490</v>
      </c>
      <c r="H5361" s="383" t="s">
        <v>741</v>
      </c>
      <c r="I5361" s="383" t="s">
        <v>742</v>
      </c>
      <c r="J5361" s="383" t="s">
        <v>617</v>
      </c>
      <c r="K5361" s="383" t="s">
        <v>618</v>
      </c>
      <c r="L5361" s="384">
        <v>25875</v>
      </c>
      <c r="M5361" s="383" t="s">
        <v>639</v>
      </c>
      <c r="N5361" s="383" t="s">
        <v>620</v>
      </c>
      <c r="O5361" s="383" t="s">
        <v>230</v>
      </c>
    </row>
    <row r="5362" spans="1:15">
      <c r="A5362" s="385">
        <v>42078</v>
      </c>
      <c r="B5362" s="383" t="s">
        <v>739</v>
      </c>
      <c r="C5362" s="383" t="s">
        <v>8</v>
      </c>
      <c r="D5362" s="383" t="s">
        <v>36</v>
      </c>
      <c r="E5362" s="383" t="s">
        <v>740</v>
      </c>
      <c r="F5362" s="383" t="s">
        <v>10</v>
      </c>
      <c r="G5362" s="384">
        <v>7490</v>
      </c>
      <c r="H5362" s="383" t="s">
        <v>741</v>
      </c>
      <c r="I5362" s="383" t="s">
        <v>742</v>
      </c>
      <c r="J5362" s="383" t="s">
        <v>617</v>
      </c>
      <c r="K5362" s="383" t="s">
        <v>618</v>
      </c>
      <c r="L5362" s="384">
        <v>25875</v>
      </c>
      <c r="M5362" s="383" t="s">
        <v>639</v>
      </c>
      <c r="N5362" s="383" t="s">
        <v>620</v>
      </c>
      <c r="O5362" s="383" t="s">
        <v>230</v>
      </c>
    </row>
    <row r="5363" spans="1:15">
      <c r="A5363" s="385">
        <v>42079</v>
      </c>
      <c r="B5363" s="383" t="s">
        <v>739</v>
      </c>
      <c r="C5363" s="383" t="s">
        <v>8</v>
      </c>
      <c r="D5363" s="383" t="s">
        <v>36</v>
      </c>
      <c r="E5363" s="383" t="s">
        <v>740</v>
      </c>
      <c r="F5363" s="383" t="s">
        <v>10</v>
      </c>
      <c r="G5363" s="384">
        <v>7490</v>
      </c>
      <c r="H5363" s="383" t="s">
        <v>741</v>
      </c>
      <c r="I5363" s="383" t="s">
        <v>742</v>
      </c>
      <c r="J5363" s="383" t="s">
        <v>617</v>
      </c>
      <c r="K5363" s="383" t="s">
        <v>618</v>
      </c>
      <c r="L5363" s="384">
        <v>25875</v>
      </c>
      <c r="M5363" s="383" t="s">
        <v>639</v>
      </c>
      <c r="N5363" s="383" t="s">
        <v>620</v>
      </c>
      <c r="O5363" s="383" t="s">
        <v>230</v>
      </c>
    </row>
    <row r="5364" spans="1:15">
      <c r="A5364" s="385">
        <v>42080</v>
      </c>
      <c r="B5364" s="383" t="s">
        <v>739</v>
      </c>
      <c r="C5364" s="383" t="s">
        <v>8</v>
      </c>
      <c r="D5364" s="383" t="s">
        <v>36</v>
      </c>
      <c r="E5364" s="383" t="s">
        <v>740</v>
      </c>
      <c r="F5364" s="383" t="s">
        <v>10</v>
      </c>
      <c r="G5364" s="384">
        <v>7490</v>
      </c>
      <c r="H5364" s="383" t="s">
        <v>741</v>
      </c>
      <c r="I5364" s="383" t="s">
        <v>742</v>
      </c>
      <c r="J5364" s="383" t="s">
        <v>617</v>
      </c>
      <c r="K5364" s="383" t="s">
        <v>618</v>
      </c>
      <c r="L5364" s="384">
        <v>25875</v>
      </c>
      <c r="M5364" s="383" t="s">
        <v>639</v>
      </c>
      <c r="N5364" s="383" t="s">
        <v>620</v>
      </c>
      <c r="O5364" s="383" t="s">
        <v>230</v>
      </c>
    </row>
    <row r="5365" spans="1:15">
      <c r="A5365" s="385">
        <v>42081</v>
      </c>
      <c r="B5365" s="383" t="s">
        <v>739</v>
      </c>
      <c r="C5365" s="383" t="s">
        <v>8</v>
      </c>
      <c r="D5365" s="383" t="s">
        <v>36</v>
      </c>
      <c r="E5365" s="383" t="s">
        <v>740</v>
      </c>
      <c r="F5365" s="383" t="s">
        <v>10</v>
      </c>
      <c r="G5365" s="384">
        <v>7490</v>
      </c>
      <c r="H5365" s="383" t="s">
        <v>741</v>
      </c>
      <c r="I5365" s="383" t="s">
        <v>742</v>
      </c>
      <c r="J5365" s="383" t="s">
        <v>617</v>
      </c>
      <c r="K5365" s="383" t="s">
        <v>618</v>
      </c>
      <c r="L5365" s="384">
        <v>26170</v>
      </c>
      <c r="M5365" s="383" t="s">
        <v>640</v>
      </c>
      <c r="N5365" s="383" t="s">
        <v>620</v>
      </c>
      <c r="O5365" s="383" t="s">
        <v>230</v>
      </c>
    </row>
    <row r="5366" spans="1:15">
      <c r="A5366" s="385">
        <v>42082</v>
      </c>
      <c r="B5366" s="383" t="s">
        <v>739</v>
      </c>
      <c r="C5366" s="383" t="s">
        <v>8</v>
      </c>
      <c r="D5366" s="383" t="s">
        <v>36</v>
      </c>
      <c r="E5366" s="383" t="s">
        <v>740</v>
      </c>
      <c r="F5366" s="383" t="s">
        <v>10</v>
      </c>
      <c r="G5366" s="384">
        <v>7490</v>
      </c>
      <c r="H5366" s="383" t="s">
        <v>741</v>
      </c>
      <c r="I5366" s="383" t="s">
        <v>742</v>
      </c>
      <c r="J5366" s="383" t="s">
        <v>617</v>
      </c>
      <c r="K5366" s="383" t="s">
        <v>618</v>
      </c>
      <c r="L5366" s="384">
        <v>26691</v>
      </c>
      <c r="M5366" s="383" t="s">
        <v>640</v>
      </c>
      <c r="N5366" s="383" t="s">
        <v>620</v>
      </c>
      <c r="O5366" s="383" t="s">
        <v>230</v>
      </c>
    </row>
    <row r="5367" spans="1:15">
      <c r="A5367" s="385">
        <v>42083</v>
      </c>
      <c r="B5367" s="383" t="s">
        <v>739</v>
      </c>
      <c r="C5367" s="383" t="s">
        <v>8</v>
      </c>
      <c r="D5367" s="383" t="s">
        <v>36</v>
      </c>
      <c r="E5367" s="383" t="s">
        <v>740</v>
      </c>
      <c r="F5367" s="383" t="s">
        <v>10</v>
      </c>
      <c r="G5367" s="384">
        <v>7490</v>
      </c>
      <c r="H5367" s="383" t="s">
        <v>741</v>
      </c>
      <c r="I5367" s="383" t="s">
        <v>742</v>
      </c>
      <c r="J5367" s="383" t="s">
        <v>617</v>
      </c>
      <c r="K5367" s="383" t="s">
        <v>618</v>
      </c>
      <c r="L5367" s="384">
        <v>27235</v>
      </c>
      <c r="M5367" s="383" t="s">
        <v>640</v>
      </c>
      <c r="N5367" s="383" t="s">
        <v>620</v>
      </c>
      <c r="O5367" s="383" t="s">
        <v>230</v>
      </c>
    </row>
    <row r="5368" spans="1:15">
      <c r="A5368" s="385">
        <v>42084</v>
      </c>
      <c r="B5368" s="383" t="s">
        <v>739</v>
      </c>
      <c r="C5368" s="383" t="s">
        <v>8</v>
      </c>
      <c r="D5368" s="383" t="s">
        <v>36</v>
      </c>
      <c r="E5368" s="383" t="s">
        <v>740</v>
      </c>
      <c r="F5368" s="383" t="s">
        <v>10</v>
      </c>
      <c r="G5368" s="384">
        <v>7490</v>
      </c>
      <c r="H5368" s="383" t="s">
        <v>741</v>
      </c>
      <c r="I5368" s="383" t="s">
        <v>742</v>
      </c>
      <c r="J5368" s="383" t="s">
        <v>617</v>
      </c>
      <c r="K5368" s="383" t="s">
        <v>618</v>
      </c>
      <c r="L5368" s="384">
        <v>27710</v>
      </c>
      <c r="M5368" s="383" t="s">
        <v>640</v>
      </c>
      <c r="N5368" s="383" t="s">
        <v>620</v>
      </c>
      <c r="O5368" s="383" t="s">
        <v>230</v>
      </c>
    </row>
    <row r="5369" spans="1:15">
      <c r="A5369" s="385">
        <v>42085</v>
      </c>
      <c r="B5369" s="383" t="s">
        <v>739</v>
      </c>
      <c r="C5369" s="383" t="s">
        <v>8</v>
      </c>
      <c r="D5369" s="383" t="s">
        <v>36</v>
      </c>
      <c r="E5369" s="383" t="s">
        <v>740</v>
      </c>
      <c r="F5369" s="383" t="s">
        <v>10</v>
      </c>
      <c r="G5369" s="384">
        <v>7490</v>
      </c>
      <c r="H5369" s="383" t="s">
        <v>741</v>
      </c>
      <c r="I5369" s="383" t="s">
        <v>742</v>
      </c>
      <c r="J5369" s="383" t="s">
        <v>617</v>
      </c>
      <c r="K5369" s="383" t="s">
        <v>618</v>
      </c>
      <c r="L5369" s="384">
        <v>27741</v>
      </c>
      <c r="M5369" s="383" t="s">
        <v>640</v>
      </c>
      <c r="N5369" s="383" t="s">
        <v>620</v>
      </c>
      <c r="O5369" s="383" t="s">
        <v>230</v>
      </c>
    </row>
    <row r="5370" spans="1:15">
      <c r="A5370" s="385">
        <v>42086</v>
      </c>
      <c r="B5370" s="383" t="s">
        <v>739</v>
      </c>
      <c r="C5370" s="383" t="s">
        <v>8</v>
      </c>
      <c r="D5370" s="383" t="s">
        <v>36</v>
      </c>
      <c r="E5370" s="383" t="s">
        <v>740</v>
      </c>
      <c r="F5370" s="383" t="s">
        <v>10</v>
      </c>
      <c r="G5370" s="384">
        <v>7490</v>
      </c>
      <c r="H5370" s="383" t="s">
        <v>741</v>
      </c>
      <c r="I5370" s="383" t="s">
        <v>742</v>
      </c>
      <c r="J5370" s="383" t="s">
        <v>617</v>
      </c>
      <c r="K5370" s="383" t="s">
        <v>618</v>
      </c>
      <c r="L5370" s="384">
        <v>27741</v>
      </c>
      <c r="M5370" s="383" t="s">
        <v>640</v>
      </c>
      <c r="N5370" s="383" t="s">
        <v>620</v>
      </c>
      <c r="O5370" s="383" t="s">
        <v>230</v>
      </c>
    </row>
    <row r="5371" spans="1:15">
      <c r="A5371" s="385">
        <v>42087</v>
      </c>
      <c r="B5371" s="383" t="s">
        <v>739</v>
      </c>
      <c r="C5371" s="383" t="s">
        <v>8</v>
      </c>
      <c r="D5371" s="383" t="s">
        <v>36</v>
      </c>
      <c r="E5371" s="383" t="s">
        <v>740</v>
      </c>
      <c r="F5371" s="383" t="s">
        <v>10</v>
      </c>
      <c r="G5371" s="384">
        <v>7490</v>
      </c>
      <c r="H5371" s="383" t="s">
        <v>741</v>
      </c>
      <c r="I5371" s="383" t="s">
        <v>742</v>
      </c>
      <c r="J5371" s="383" t="s">
        <v>617</v>
      </c>
      <c r="K5371" s="383" t="s">
        <v>618</v>
      </c>
      <c r="L5371" s="384">
        <v>27741</v>
      </c>
      <c r="M5371" s="383" t="s">
        <v>640</v>
      </c>
      <c r="N5371" s="383" t="s">
        <v>620</v>
      </c>
      <c r="O5371" s="383" t="s">
        <v>230</v>
      </c>
    </row>
    <row r="5372" spans="1:15">
      <c r="A5372" s="385">
        <v>42088</v>
      </c>
      <c r="B5372" s="383" t="s">
        <v>11</v>
      </c>
      <c r="C5372" s="383" t="s">
        <v>12</v>
      </c>
      <c r="D5372" s="383" t="s">
        <v>13</v>
      </c>
      <c r="E5372" s="383" t="s">
        <v>678</v>
      </c>
      <c r="F5372" s="383" t="s">
        <v>10</v>
      </c>
      <c r="G5372" s="384">
        <v>4265</v>
      </c>
      <c r="H5372" s="383" t="s">
        <v>763</v>
      </c>
      <c r="I5372" s="383" t="s">
        <v>769</v>
      </c>
      <c r="J5372" s="383" t="s">
        <v>617</v>
      </c>
      <c r="K5372" s="383" t="s">
        <v>618</v>
      </c>
      <c r="L5372" s="384">
        <v>27741</v>
      </c>
      <c r="M5372" s="383" t="s">
        <v>640</v>
      </c>
      <c r="N5372" s="383" t="s">
        <v>620</v>
      </c>
      <c r="O5372" s="383" t="s">
        <v>230</v>
      </c>
    </row>
    <row r="5373" spans="1:15">
      <c r="A5373" s="385">
        <v>42089</v>
      </c>
      <c r="B5373" s="383" t="s">
        <v>739</v>
      </c>
      <c r="C5373" s="383" t="s">
        <v>8</v>
      </c>
      <c r="D5373" s="383" t="s">
        <v>36</v>
      </c>
      <c r="E5373" s="383" t="s">
        <v>740</v>
      </c>
      <c r="F5373" s="383" t="s">
        <v>10</v>
      </c>
      <c r="G5373" s="384">
        <v>7493</v>
      </c>
      <c r="H5373" s="383" t="s">
        <v>741</v>
      </c>
      <c r="I5373" s="383" t="s">
        <v>742</v>
      </c>
      <c r="J5373" s="383" t="s">
        <v>617</v>
      </c>
      <c r="K5373" s="383" t="s">
        <v>618</v>
      </c>
      <c r="L5373" s="384">
        <v>27741</v>
      </c>
      <c r="M5373" s="383" t="s">
        <v>640</v>
      </c>
      <c r="N5373" s="383" t="s">
        <v>620</v>
      </c>
      <c r="O5373" s="383" t="s">
        <v>230</v>
      </c>
    </row>
    <row r="5374" spans="1:15">
      <c r="A5374" s="385">
        <v>42090</v>
      </c>
      <c r="B5374" s="383" t="s">
        <v>739</v>
      </c>
      <c r="C5374" s="383" t="s">
        <v>8</v>
      </c>
      <c r="D5374" s="383" t="s">
        <v>36</v>
      </c>
      <c r="E5374" s="383" t="s">
        <v>740</v>
      </c>
      <c r="F5374" s="383" t="s">
        <v>10</v>
      </c>
      <c r="G5374" s="384">
        <v>7490</v>
      </c>
      <c r="H5374" s="383" t="s">
        <v>741</v>
      </c>
      <c r="I5374" s="383" t="s">
        <v>742</v>
      </c>
      <c r="J5374" s="383" t="s">
        <v>617</v>
      </c>
      <c r="K5374" s="383" t="s">
        <v>618</v>
      </c>
      <c r="L5374" s="384">
        <v>27741</v>
      </c>
      <c r="M5374" s="383" t="s">
        <v>640</v>
      </c>
      <c r="N5374" s="383" t="s">
        <v>620</v>
      </c>
      <c r="O5374" s="383" t="s">
        <v>230</v>
      </c>
    </row>
    <row r="5375" spans="1:15">
      <c r="A5375" s="385">
        <v>42091</v>
      </c>
      <c r="B5375" s="383" t="s">
        <v>739</v>
      </c>
      <c r="C5375" s="383" t="s">
        <v>8</v>
      </c>
      <c r="D5375" s="383" t="s">
        <v>36</v>
      </c>
      <c r="E5375" s="383" t="s">
        <v>740</v>
      </c>
      <c r="F5375" s="383" t="s">
        <v>10</v>
      </c>
      <c r="G5375" s="384">
        <v>7490</v>
      </c>
      <c r="H5375" s="383" t="s">
        <v>741</v>
      </c>
      <c r="I5375" s="383" t="s">
        <v>742</v>
      </c>
      <c r="J5375" s="383" t="s">
        <v>617</v>
      </c>
      <c r="K5375" s="383" t="s">
        <v>618</v>
      </c>
      <c r="L5375" s="384">
        <v>27741</v>
      </c>
      <c r="M5375" s="383" t="s">
        <v>641</v>
      </c>
      <c r="N5375" s="383" t="s">
        <v>620</v>
      </c>
      <c r="O5375" s="383" t="s">
        <v>230</v>
      </c>
    </row>
    <row r="5376" spans="1:15">
      <c r="A5376" s="385">
        <v>42092</v>
      </c>
      <c r="B5376" s="383" t="s">
        <v>739</v>
      </c>
      <c r="C5376" s="383" t="s">
        <v>8</v>
      </c>
      <c r="D5376" s="383" t="s">
        <v>36</v>
      </c>
      <c r="E5376" s="383" t="s">
        <v>740</v>
      </c>
      <c r="F5376" s="383" t="s">
        <v>10</v>
      </c>
      <c r="G5376" s="384">
        <v>7490</v>
      </c>
      <c r="H5376" s="383" t="s">
        <v>741</v>
      </c>
      <c r="I5376" s="383" t="s">
        <v>742</v>
      </c>
      <c r="J5376" s="383" t="s">
        <v>617</v>
      </c>
      <c r="K5376" s="383" t="s">
        <v>618</v>
      </c>
      <c r="L5376" s="384">
        <v>27741</v>
      </c>
      <c r="M5376" s="383" t="s">
        <v>641</v>
      </c>
      <c r="N5376" s="383" t="s">
        <v>620</v>
      </c>
      <c r="O5376" s="383" t="s">
        <v>230</v>
      </c>
    </row>
    <row r="5377" spans="1:15">
      <c r="A5377" s="385">
        <v>42093</v>
      </c>
      <c r="B5377" s="383" t="s">
        <v>739</v>
      </c>
      <c r="C5377" s="383" t="s">
        <v>8</v>
      </c>
      <c r="D5377" s="383" t="s">
        <v>36</v>
      </c>
      <c r="E5377" s="383" t="s">
        <v>740</v>
      </c>
      <c r="F5377" s="383" t="s">
        <v>10</v>
      </c>
      <c r="G5377" s="384">
        <v>7490</v>
      </c>
      <c r="H5377" s="383" t="s">
        <v>741</v>
      </c>
      <c r="I5377" s="383" t="s">
        <v>742</v>
      </c>
      <c r="J5377" s="383" t="s">
        <v>617</v>
      </c>
      <c r="K5377" s="383" t="s">
        <v>618</v>
      </c>
      <c r="L5377" s="384">
        <v>27741</v>
      </c>
      <c r="M5377" s="383" t="s">
        <v>641</v>
      </c>
      <c r="N5377" s="383" t="s">
        <v>620</v>
      </c>
      <c r="O5377" s="383" t="s">
        <v>230</v>
      </c>
    </row>
    <row r="5378" spans="1:15">
      <c r="A5378" s="385">
        <v>42094</v>
      </c>
      <c r="B5378" s="383" t="s">
        <v>739</v>
      </c>
      <c r="C5378" s="383" t="s">
        <v>8</v>
      </c>
      <c r="D5378" s="383" t="s">
        <v>36</v>
      </c>
      <c r="E5378" s="383" t="s">
        <v>740</v>
      </c>
      <c r="F5378" s="383" t="s">
        <v>10</v>
      </c>
      <c r="G5378" s="384">
        <v>7490</v>
      </c>
      <c r="H5378" s="383" t="s">
        <v>741</v>
      </c>
      <c r="I5378" s="383" t="s">
        <v>742</v>
      </c>
      <c r="J5378" s="383" t="s">
        <v>617</v>
      </c>
      <c r="K5378" s="383" t="s">
        <v>618</v>
      </c>
      <c r="L5378" s="384">
        <v>27741</v>
      </c>
      <c r="M5378" s="383" t="s">
        <v>641</v>
      </c>
      <c r="N5378" s="383" t="s">
        <v>620</v>
      </c>
      <c r="O5378" s="383" t="s">
        <v>230</v>
      </c>
    </row>
    <row r="5379" spans="1:15">
      <c r="A5379" s="385">
        <v>42095</v>
      </c>
      <c r="B5379" s="383" t="s">
        <v>739</v>
      </c>
      <c r="C5379" s="383" t="s">
        <v>8</v>
      </c>
      <c r="D5379" s="383" t="s">
        <v>36</v>
      </c>
      <c r="E5379" s="383" t="s">
        <v>740</v>
      </c>
      <c r="F5379" s="383" t="s">
        <v>10</v>
      </c>
      <c r="G5379" s="384">
        <v>7490</v>
      </c>
      <c r="H5379" s="383" t="s">
        <v>741</v>
      </c>
      <c r="I5379" s="383" t="s">
        <v>742</v>
      </c>
      <c r="J5379" s="383" t="s">
        <v>617</v>
      </c>
      <c r="K5379" s="383" t="s">
        <v>618</v>
      </c>
      <c r="L5379" s="384">
        <v>27741</v>
      </c>
      <c r="M5379" s="383" t="s">
        <v>641</v>
      </c>
      <c r="N5379" s="383" t="s">
        <v>620</v>
      </c>
      <c r="O5379" s="383" t="s">
        <v>230</v>
      </c>
    </row>
    <row r="5380" spans="1:15">
      <c r="A5380" s="385">
        <v>42096</v>
      </c>
      <c r="B5380" s="383" t="s">
        <v>739</v>
      </c>
      <c r="C5380" s="383" t="s">
        <v>8</v>
      </c>
      <c r="D5380" s="383" t="s">
        <v>36</v>
      </c>
      <c r="E5380" s="383" t="s">
        <v>740</v>
      </c>
      <c r="F5380" s="383" t="s">
        <v>10</v>
      </c>
      <c r="G5380" s="384">
        <v>7490</v>
      </c>
      <c r="H5380" s="383" t="s">
        <v>741</v>
      </c>
      <c r="I5380" s="383" t="s">
        <v>742</v>
      </c>
      <c r="J5380" s="383" t="s">
        <v>617</v>
      </c>
      <c r="K5380" s="383" t="s">
        <v>618</v>
      </c>
      <c r="L5380" s="384">
        <v>27741</v>
      </c>
      <c r="M5380" s="383" t="s">
        <v>641</v>
      </c>
      <c r="N5380" s="383" t="s">
        <v>620</v>
      </c>
      <c r="O5380" s="383" t="s">
        <v>230</v>
      </c>
    </row>
    <row r="5381" spans="1:15">
      <c r="A5381" s="385">
        <v>42097</v>
      </c>
      <c r="B5381" s="383" t="s">
        <v>739</v>
      </c>
      <c r="C5381" s="383" t="s">
        <v>8</v>
      </c>
      <c r="D5381" s="383" t="s">
        <v>36</v>
      </c>
      <c r="E5381" s="383" t="s">
        <v>740</v>
      </c>
      <c r="F5381" s="383" t="s">
        <v>10</v>
      </c>
      <c r="G5381" s="384">
        <v>7490</v>
      </c>
      <c r="H5381" s="383" t="s">
        <v>741</v>
      </c>
      <c r="I5381" s="383" t="s">
        <v>742</v>
      </c>
      <c r="J5381" s="383" t="s">
        <v>617</v>
      </c>
      <c r="K5381" s="383" t="s">
        <v>618</v>
      </c>
      <c r="L5381" s="384">
        <v>27741</v>
      </c>
      <c r="M5381" s="383" t="s">
        <v>641</v>
      </c>
      <c r="N5381" s="383" t="s">
        <v>620</v>
      </c>
      <c r="O5381" s="383" t="s">
        <v>230</v>
      </c>
    </row>
    <row r="5382" spans="1:15">
      <c r="A5382" s="385">
        <v>42098</v>
      </c>
      <c r="B5382" s="383" t="s">
        <v>754</v>
      </c>
      <c r="C5382" s="383" t="s">
        <v>8</v>
      </c>
      <c r="D5382" s="383" t="s">
        <v>755</v>
      </c>
      <c r="E5382" s="383" t="s">
        <v>756</v>
      </c>
      <c r="F5382" s="383" t="s">
        <v>10</v>
      </c>
      <c r="G5382" s="384">
        <v>127</v>
      </c>
      <c r="H5382" s="383" t="s">
        <v>782</v>
      </c>
      <c r="I5382" s="383" t="s">
        <v>783</v>
      </c>
      <c r="J5382" s="383" t="s">
        <v>617</v>
      </c>
      <c r="K5382" s="383" t="s">
        <v>618</v>
      </c>
      <c r="L5382" s="384">
        <v>27751</v>
      </c>
      <c r="M5382" s="383" t="s">
        <v>641</v>
      </c>
      <c r="N5382" s="383" t="s">
        <v>620</v>
      </c>
      <c r="O5382" s="383" t="s">
        <v>230</v>
      </c>
    </row>
    <row r="5383" spans="1:15">
      <c r="A5383" s="385">
        <v>42099</v>
      </c>
      <c r="B5383" s="383" t="s">
        <v>739</v>
      </c>
      <c r="C5383" s="383" t="s">
        <v>8</v>
      </c>
      <c r="D5383" s="383" t="s">
        <v>36</v>
      </c>
      <c r="E5383" s="383" t="s">
        <v>740</v>
      </c>
      <c r="F5383" s="383" t="s">
        <v>10</v>
      </c>
      <c r="G5383" s="384">
        <v>7490</v>
      </c>
      <c r="H5383" s="383" t="s">
        <v>741</v>
      </c>
      <c r="I5383" s="383" t="s">
        <v>742</v>
      </c>
      <c r="J5383" s="383" t="s">
        <v>617</v>
      </c>
      <c r="K5383" s="383" t="s">
        <v>618</v>
      </c>
      <c r="L5383" s="384">
        <v>28181</v>
      </c>
      <c r="M5383" s="383" t="s">
        <v>642</v>
      </c>
      <c r="N5383" s="383" t="s">
        <v>620</v>
      </c>
      <c r="O5383" s="383" t="s">
        <v>230</v>
      </c>
    </row>
    <row r="5384" spans="1:15">
      <c r="A5384" s="385">
        <v>42100</v>
      </c>
      <c r="B5384" s="383" t="s">
        <v>739</v>
      </c>
      <c r="C5384" s="383" t="s">
        <v>8</v>
      </c>
      <c r="D5384" s="383" t="s">
        <v>36</v>
      </c>
      <c r="E5384" s="383" t="s">
        <v>740</v>
      </c>
      <c r="F5384" s="383" t="s">
        <v>10</v>
      </c>
      <c r="G5384" s="384">
        <v>7490</v>
      </c>
      <c r="H5384" s="383" t="s">
        <v>741</v>
      </c>
      <c r="I5384" s="383" t="s">
        <v>742</v>
      </c>
      <c r="J5384" s="383" t="s">
        <v>617</v>
      </c>
      <c r="K5384" s="383" t="s">
        <v>618</v>
      </c>
      <c r="L5384" s="384">
        <v>28641</v>
      </c>
      <c r="M5384" s="383" t="s">
        <v>642</v>
      </c>
      <c r="N5384" s="383" t="s">
        <v>620</v>
      </c>
      <c r="O5384" s="383" t="s">
        <v>230</v>
      </c>
    </row>
    <row r="5385" spans="1:15">
      <c r="A5385" s="385">
        <v>42101</v>
      </c>
      <c r="B5385" s="383" t="s">
        <v>739</v>
      </c>
      <c r="C5385" s="383" t="s">
        <v>8</v>
      </c>
      <c r="D5385" s="383" t="s">
        <v>36</v>
      </c>
      <c r="E5385" s="383" t="s">
        <v>740</v>
      </c>
      <c r="F5385" s="383" t="s">
        <v>10</v>
      </c>
      <c r="G5385" s="384">
        <v>7490</v>
      </c>
      <c r="H5385" s="383" t="s">
        <v>741</v>
      </c>
      <c r="I5385" s="383" t="s">
        <v>742</v>
      </c>
      <c r="J5385" s="383" t="s">
        <v>617</v>
      </c>
      <c r="K5385" s="383" t="s">
        <v>618</v>
      </c>
      <c r="L5385" s="384">
        <v>29260</v>
      </c>
      <c r="M5385" s="383" t="s">
        <v>642</v>
      </c>
      <c r="N5385" s="383" t="s">
        <v>620</v>
      </c>
      <c r="O5385" s="383" t="s">
        <v>230</v>
      </c>
    </row>
    <row r="5386" spans="1:15">
      <c r="A5386" s="385">
        <v>42102</v>
      </c>
      <c r="B5386" s="383" t="s">
        <v>739</v>
      </c>
      <c r="C5386" s="383" t="s">
        <v>8</v>
      </c>
      <c r="D5386" s="383" t="s">
        <v>36</v>
      </c>
      <c r="E5386" s="383" t="s">
        <v>740</v>
      </c>
      <c r="F5386" s="383" t="s">
        <v>10</v>
      </c>
      <c r="G5386" s="384">
        <v>7490</v>
      </c>
      <c r="H5386" s="383" t="s">
        <v>741</v>
      </c>
      <c r="I5386" s="383" t="s">
        <v>742</v>
      </c>
      <c r="J5386" s="383" t="s">
        <v>617</v>
      </c>
      <c r="K5386" s="383" t="s">
        <v>618</v>
      </c>
      <c r="L5386" s="384">
        <v>29608</v>
      </c>
      <c r="M5386" s="383" t="s">
        <v>642</v>
      </c>
      <c r="N5386" s="383" t="s">
        <v>620</v>
      </c>
      <c r="O5386" s="383" t="s">
        <v>230</v>
      </c>
    </row>
    <row r="5387" spans="1:15">
      <c r="A5387" s="385">
        <v>42103</v>
      </c>
      <c r="B5387" s="383" t="s">
        <v>739</v>
      </c>
      <c r="C5387" s="383" t="s">
        <v>8</v>
      </c>
      <c r="D5387" s="383" t="s">
        <v>36</v>
      </c>
      <c r="E5387" s="383" t="s">
        <v>740</v>
      </c>
      <c r="F5387" s="383" t="s">
        <v>10</v>
      </c>
      <c r="G5387" s="384">
        <v>7490</v>
      </c>
      <c r="H5387" s="383" t="s">
        <v>741</v>
      </c>
      <c r="I5387" s="383" t="s">
        <v>742</v>
      </c>
      <c r="J5387" s="383" t="s">
        <v>617</v>
      </c>
      <c r="K5387" s="383" t="s">
        <v>618</v>
      </c>
      <c r="L5387" s="384">
        <v>29608</v>
      </c>
      <c r="M5387" s="383" t="s">
        <v>642</v>
      </c>
      <c r="N5387" s="383" t="s">
        <v>620</v>
      </c>
      <c r="O5387" s="383" t="s">
        <v>230</v>
      </c>
    </row>
    <row r="5388" spans="1:15">
      <c r="A5388" s="385">
        <v>42104</v>
      </c>
      <c r="B5388" s="383" t="s">
        <v>739</v>
      </c>
      <c r="C5388" s="383" t="s">
        <v>8</v>
      </c>
      <c r="D5388" s="383" t="s">
        <v>36</v>
      </c>
      <c r="E5388" s="383" t="s">
        <v>740</v>
      </c>
      <c r="F5388" s="383" t="s">
        <v>10</v>
      </c>
      <c r="G5388" s="384">
        <v>7490</v>
      </c>
      <c r="H5388" s="383" t="s">
        <v>741</v>
      </c>
      <c r="I5388" s="383" t="s">
        <v>742</v>
      </c>
      <c r="J5388" s="383" t="s">
        <v>617</v>
      </c>
      <c r="K5388" s="383" t="s">
        <v>618</v>
      </c>
      <c r="L5388" s="384">
        <v>29608</v>
      </c>
      <c r="M5388" s="383" t="s">
        <v>642</v>
      </c>
      <c r="N5388" s="383" t="s">
        <v>620</v>
      </c>
      <c r="O5388" s="383" t="s">
        <v>230</v>
      </c>
    </row>
    <row r="5389" spans="1:15">
      <c r="A5389" s="385">
        <v>42105</v>
      </c>
      <c r="B5389" s="383" t="s">
        <v>739</v>
      </c>
      <c r="C5389" s="383" t="s">
        <v>8</v>
      </c>
      <c r="D5389" s="383" t="s">
        <v>36</v>
      </c>
      <c r="E5389" s="383" t="s">
        <v>740</v>
      </c>
      <c r="F5389" s="383" t="s">
        <v>10</v>
      </c>
      <c r="G5389" s="384">
        <v>7490</v>
      </c>
      <c r="H5389" s="383" t="s">
        <v>741</v>
      </c>
      <c r="I5389" s="383" t="s">
        <v>742</v>
      </c>
      <c r="J5389" s="383" t="s">
        <v>617</v>
      </c>
      <c r="K5389" s="383" t="s">
        <v>618</v>
      </c>
      <c r="L5389" s="384">
        <v>29608</v>
      </c>
      <c r="M5389" s="383" t="s">
        <v>642</v>
      </c>
      <c r="N5389" s="383" t="s">
        <v>620</v>
      </c>
      <c r="O5389" s="383" t="s">
        <v>230</v>
      </c>
    </row>
    <row r="5390" spans="1:15">
      <c r="A5390" s="385">
        <v>42106</v>
      </c>
      <c r="B5390" s="383" t="s">
        <v>739</v>
      </c>
      <c r="C5390" s="383" t="s">
        <v>8</v>
      </c>
      <c r="D5390" s="383" t="s">
        <v>36</v>
      </c>
      <c r="E5390" s="383" t="s">
        <v>740</v>
      </c>
      <c r="F5390" s="383" t="s">
        <v>10</v>
      </c>
      <c r="G5390" s="384">
        <v>7490</v>
      </c>
      <c r="H5390" s="383" t="s">
        <v>741</v>
      </c>
      <c r="I5390" s="383" t="s">
        <v>742</v>
      </c>
      <c r="J5390" s="383" t="s">
        <v>617</v>
      </c>
      <c r="K5390" s="383" t="s">
        <v>618</v>
      </c>
      <c r="L5390" s="384">
        <v>29608</v>
      </c>
      <c r="M5390" s="383" t="s">
        <v>642</v>
      </c>
      <c r="N5390" s="383" t="s">
        <v>620</v>
      </c>
      <c r="O5390" s="383" t="s">
        <v>230</v>
      </c>
    </row>
    <row r="5391" spans="1:15">
      <c r="A5391" s="385">
        <v>42107</v>
      </c>
      <c r="B5391" s="383" t="s">
        <v>739</v>
      </c>
      <c r="C5391" s="383" t="s">
        <v>8</v>
      </c>
      <c r="D5391" s="383" t="s">
        <v>36</v>
      </c>
      <c r="E5391" s="383" t="s">
        <v>740</v>
      </c>
      <c r="F5391" s="383" t="s">
        <v>10</v>
      </c>
      <c r="G5391" s="384">
        <v>6466</v>
      </c>
      <c r="H5391" s="383" t="s">
        <v>741</v>
      </c>
      <c r="I5391" s="383" t="s">
        <v>742</v>
      </c>
      <c r="J5391" s="383" t="s">
        <v>617</v>
      </c>
      <c r="K5391" s="383" t="s">
        <v>618</v>
      </c>
      <c r="L5391" s="384">
        <v>29973</v>
      </c>
      <c r="M5391" s="383" t="s">
        <v>642</v>
      </c>
      <c r="N5391" s="383" t="s">
        <v>620</v>
      </c>
      <c r="O5391" s="383" t="s">
        <v>230</v>
      </c>
    </row>
    <row r="5392" spans="1:15">
      <c r="A5392" s="385">
        <v>42108</v>
      </c>
      <c r="B5392" s="383" t="s">
        <v>739</v>
      </c>
      <c r="C5392" s="383" t="s">
        <v>8</v>
      </c>
      <c r="D5392" s="383" t="s">
        <v>36</v>
      </c>
      <c r="E5392" s="383" t="s">
        <v>740</v>
      </c>
      <c r="F5392" s="383" t="s">
        <v>10</v>
      </c>
      <c r="G5392" s="384">
        <v>6466</v>
      </c>
      <c r="H5392" s="383" t="s">
        <v>741</v>
      </c>
      <c r="I5392" s="383" t="s">
        <v>742</v>
      </c>
      <c r="J5392" s="383" t="s">
        <v>617</v>
      </c>
      <c r="K5392" s="383" t="s">
        <v>618</v>
      </c>
      <c r="L5392" s="384">
        <v>30380</v>
      </c>
      <c r="M5392" s="383" t="s">
        <v>642</v>
      </c>
      <c r="N5392" s="383" t="s">
        <v>620</v>
      </c>
      <c r="O5392" s="383" t="s">
        <v>230</v>
      </c>
    </row>
    <row r="5393" spans="1:15">
      <c r="A5393" s="385">
        <v>42109</v>
      </c>
      <c r="B5393" s="383" t="s">
        <v>739</v>
      </c>
      <c r="C5393" s="383" t="s">
        <v>8</v>
      </c>
      <c r="D5393" s="383" t="s">
        <v>36</v>
      </c>
      <c r="E5393" s="383" t="s">
        <v>740</v>
      </c>
      <c r="F5393" s="383" t="s">
        <v>10</v>
      </c>
      <c r="G5393" s="384">
        <v>6466</v>
      </c>
      <c r="H5393" s="383" t="s">
        <v>741</v>
      </c>
      <c r="I5393" s="383" t="s">
        <v>742</v>
      </c>
      <c r="J5393" s="383" t="s">
        <v>617</v>
      </c>
      <c r="K5393" s="383" t="s">
        <v>618</v>
      </c>
      <c r="L5393" s="384">
        <v>30722</v>
      </c>
      <c r="M5393" s="383" t="s">
        <v>642</v>
      </c>
      <c r="N5393" s="383" t="s">
        <v>620</v>
      </c>
      <c r="O5393" s="383" t="s">
        <v>230</v>
      </c>
    </row>
    <row r="5394" spans="1:15">
      <c r="A5394" s="385">
        <v>42110</v>
      </c>
      <c r="B5394" s="383" t="s">
        <v>739</v>
      </c>
      <c r="C5394" s="383" t="s">
        <v>8</v>
      </c>
      <c r="D5394" s="383" t="s">
        <v>36</v>
      </c>
      <c r="E5394" s="383" t="s">
        <v>740</v>
      </c>
      <c r="F5394" s="383" t="s">
        <v>10</v>
      </c>
      <c r="G5394" s="384">
        <v>6466</v>
      </c>
      <c r="H5394" s="383" t="s">
        <v>741</v>
      </c>
      <c r="I5394" s="383" t="s">
        <v>742</v>
      </c>
      <c r="J5394" s="383" t="s">
        <v>617</v>
      </c>
      <c r="K5394" s="383" t="s">
        <v>618</v>
      </c>
      <c r="L5394" s="384">
        <v>30780</v>
      </c>
      <c r="M5394" s="383" t="s">
        <v>642</v>
      </c>
      <c r="N5394" s="383" t="s">
        <v>620</v>
      </c>
      <c r="O5394" s="383" t="s">
        <v>230</v>
      </c>
    </row>
    <row r="5395" spans="1:15">
      <c r="A5395" s="385">
        <v>42111</v>
      </c>
      <c r="B5395" s="383" t="s">
        <v>646</v>
      </c>
      <c r="C5395" s="383" t="s">
        <v>8</v>
      </c>
      <c r="D5395" s="383" t="s">
        <v>32</v>
      </c>
      <c r="E5395" s="383" t="s">
        <v>647</v>
      </c>
      <c r="F5395" s="383" t="s">
        <v>10</v>
      </c>
      <c r="G5395" s="384">
        <v>1618</v>
      </c>
      <c r="H5395" s="383" t="s">
        <v>747</v>
      </c>
      <c r="I5395" s="383" t="s">
        <v>748</v>
      </c>
      <c r="J5395" s="383" t="s">
        <v>617</v>
      </c>
      <c r="K5395" s="383" t="s">
        <v>618</v>
      </c>
      <c r="L5395" s="384">
        <v>30780</v>
      </c>
      <c r="M5395" s="383" t="s">
        <v>642</v>
      </c>
      <c r="N5395" s="383" t="s">
        <v>620</v>
      </c>
      <c r="O5395" s="383" t="s">
        <v>230</v>
      </c>
    </row>
    <row r="5396" spans="1:15">
      <c r="A5396" s="385">
        <v>42112</v>
      </c>
      <c r="B5396" s="383" t="s">
        <v>646</v>
      </c>
      <c r="C5396" s="383" t="s">
        <v>8</v>
      </c>
      <c r="D5396" s="383" t="s">
        <v>32</v>
      </c>
      <c r="E5396" s="383" t="s">
        <v>647</v>
      </c>
      <c r="F5396" s="383" t="s">
        <v>10</v>
      </c>
      <c r="G5396" s="384">
        <v>1618</v>
      </c>
      <c r="H5396" s="383" t="s">
        <v>747</v>
      </c>
      <c r="I5396" s="383" t="s">
        <v>748</v>
      </c>
      <c r="J5396" s="383" t="s">
        <v>617</v>
      </c>
      <c r="K5396" s="383" t="s">
        <v>618</v>
      </c>
      <c r="L5396" s="384">
        <v>30780</v>
      </c>
      <c r="M5396" s="383" t="s">
        <v>642</v>
      </c>
      <c r="N5396" s="383" t="s">
        <v>620</v>
      </c>
      <c r="O5396" s="383" t="s">
        <v>230</v>
      </c>
    </row>
    <row r="5397" spans="1:15">
      <c r="A5397" s="385">
        <v>42113</v>
      </c>
      <c r="B5397" s="383" t="s">
        <v>646</v>
      </c>
      <c r="C5397" s="383" t="s">
        <v>8</v>
      </c>
      <c r="D5397" s="383" t="s">
        <v>32</v>
      </c>
      <c r="E5397" s="383" t="s">
        <v>647</v>
      </c>
      <c r="F5397" s="383" t="s">
        <v>10</v>
      </c>
      <c r="G5397" s="384">
        <v>1618</v>
      </c>
      <c r="H5397" s="383" t="s">
        <v>747</v>
      </c>
      <c r="I5397" s="383" t="s">
        <v>748</v>
      </c>
      <c r="J5397" s="383" t="s">
        <v>617</v>
      </c>
      <c r="K5397" s="383" t="s">
        <v>618</v>
      </c>
      <c r="L5397" s="384">
        <v>30780</v>
      </c>
      <c r="M5397" s="383" t="s">
        <v>643</v>
      </c>
      <c r="N5397" s="383" t="s">
        <v>620</v>
      </c>
      <c r="O5397" s="383" t="s">
        <v>230</v>
      </c>
    </row>
    <row r="5398" spans="1:15">
      <c r="A5398" s="385">
        <v>42114</v>
      </c>
      <c r="B5398" s="383" t="s">
        <v>11</v>
      </c>
      <c r="C5398" s="383" t="s">
        <v>12</v>
      </c>
      <c r="D5398" s="383" t="s">
        <v>13</v>
      </c>
      <c r="E5398" s="383" t="s">
        <v>678</v>
      </c>
      <c r="F5398" s="383" t="s">
        <v>10</v>
      </c>
      <c r="G5398" s="384">
        <v>561</v>
      </c>
      <c r="H5398" s="383" t="s">
        <v>743</v>
      </c>
      <c r="I5398" s="383" t="s">
        <v>744</v>
      </c>
      <c r="J5398" s="383" t="s">
        <v>617</v>
      </c>
      <c r="K5398" s="383" t="s">
        <v>618</v>
      </c>
      <c r="L5398" s="384">
        <v>30780</v>
      </c>
      <c r="M5398" s="383" t="s">
        <v>643</v>
      </c>
      <c r="N5398" s="383" t="s">
        <v>620</v>
      </c>
      <c r="O5398" s="383" t="s">
        <v>230</v>
      </c>
    </row>
    <row r="5399" spans="1:15">
      <c r="A5399" s="385">
        <v>42115</v>
      </c>
      <c r="B5399" s="383" t="s">
        <v>11</v>
      </c>
      <c r="C5399" s="383" t="s">
        <v>12</v>
      </c>
      <c r="D5399" s="383" t="s">
        <v>13</v>
      </c>
      <c r="E5399" s="383" t="s">
        <v>678</v>
      </c>
      <c r="F5399" s="383" t="s">
        <v>10</v>
      </c>
      <c r="G5399" s="384">
        <v>561</v>
      </c>
      <c r="H5399" s="383" t="s">
        <v>743</v>
      </c>
      <c r="I5399" s="383" t="s">
        <v>744</v>
      </c>
      <c r="J5399" s="383" t="s">
        <v>617</v>
      </c>
      <c r="K5399" s="383" t="s">
        <v>618</v>
      </c>
      <c r="L5399" s="384">
        <v>30780</v>
      </c>
      <c r="M5399" s="383" t="s">
        <v>643</v>
      </c>
      <c r="N5399" s="383" t="s">
        <v>620</v>
      </c>
      <c r="O5399" s="383" t="s">
        <v>230</v>
      </c>
    </row>
    <row r="5400" spans="1:15">
      <c r="A5400" s="385">
        <v>42116</v>
      </c>
      <c r="B5400" s="383" t="s">
        <v>21</v>
      </c>
      <c r="C5400" s="383" t="s">
        <v>12</v>
      </c>
      <c r="D5400" s="383" t="s">
        <v>22</v>
      </c>
      <c r="E5400" s="383" t="s">
        <v>658</v>
      </c>
      <c r="F5400" s="383" t="s">
        <v>10</v>
      </c>
      <c r="G5400" s="384">
        <v>3585</v>
      </c>
      <c r="H5400" s="383" t="s">
        <v>784</v>
      </c>
      <c r="I5400" s="383" t="s">
        <v>789</v>
      </c>
      <c r="J5400" s="383" t="s">
        <v>617</v>
      </c>
      <c r="K5400" s="383" t="s">
        <v>618</v>
      </c>
      <c r="L5400" s="384">
        <v>30780</v>
      </c>
      <c r="M5400" s="383" t="s">
        <v>643</v>
      </c>
      <c r="N5400" s="383" t="s">
        <v>620</v>
      </c>
      <c r="O5400" s="383" t="s">
        <v>230</v>
      </c>
    </row>
    <row r="5401" spans="1:15">
      <c r="A5401" s="385">
        <v>42117</v>
      </c>
      <c r="B5401" s="383" t="s">
        <v>11</v>
      </c>
      <c r="C5401" s="383" t="s">
        <v>12</v>
      </c>
      <c r="D5401" s="383" t="s">
        <v>13</v>
      </c>
      <c r="E5401" s="383" t="s">
        <v>678</v>
      </c>
      <c r="F5401" s="383" t="s">
        <v>10</v>
      </c>
      <c r="G5401" s="384">
        <v>8975</v>
      </c>
      <c r="H5401" s="383" t="s">
        <v>803</v>
      </c>
      <c r="I5401" s="383" t="s">
        <v>804</v>
      </c>
      <c r="J5401" s="383" t="s">
        <v>617</v>
      </c>
      <c r="K5401" s="383" t="s">
        <v>618</v>
      </c>
      <c r="L5401" s="384">
        <v>30780</v>
      </c>
      <c r="M5401" s="383" t="s">
        <v>643</v>
      </c>
      <c r="N5401" s="383" t="s">
        <v>620</v>
      </c>
      <c r="O5401" s="383" t="s">
        <v>230</v>
      </c>
    </row>
    <row r="5402" spans="1:15">
      <c r="A5402" s="385">
        <v>42118</v>
      </c>
      <c r="B5402" s="383" t="s">
        <v>21</v>
      </c>
      <c r="C5402" s="383" t="s">
        <v>12</v>
      </c>
      <c r="D5402" s="383" t="s">
        <v>22</v>
      </c>
      <c r="E5402" s="383" t="s">
        <v>658</v>
      </c>
      <c r="F5402" s="383" t="s">
        <v>10</v>
      </c>
      <c r="G5402" s="384">
        <v>3585</v>
      </c>
      <c r="H5402" s="383" t="s">
        <v>784</v>
      </c>
      <c r="I5402" s="383" t="s">
        <v>789</v>
      </c>
      <c r="J5402" s="383" t="s">
        <v>617</v>
      </c>
      <c r="K5402" s="383" t="s">
        <v>618</v>
      </c>
      <c r="L5402" s="384">
        <v>30780</v>
      </c>
      <c r="M5402" s="383" t="s">
        <v>643</v>
      </c>
      <c r="N5402" s="383" t="s">
        <v>620</v>
      </c>
      <c r="O5402" s="383" t="s">
        <v>230</v>
      </c>
    </row>
    <row r="5403" spans="1:15">
      <c r="A5403" s="385">
        <v>42119</v>
      </c>
      <c r="B5403" s="383" t="s">
        <v>11</v>
      </c>
      <c r="C5403" s="383" t="s">
        <v>12</v>
      </c>
      <c r="D5403" s="383" t="s">
        <v>13</v>
      </c>
      <c r="E5403" s="383" t="s">
        <v>678</v>
      </c>
      <c r="F5403" s="383" t="s">
        <v>10</v>
      </c>
      <c r="G5403" s="384">
        <v>8975</v>
      </c>
      <c r="H5403" s="383" t="s">
        <v>803</v>
      </c>
      <c r="I5403" s="383" t="s">
        <v>804</v>
      </c>
      <c r="J5403" s="383" t="s">
        <v>617</v>
      </c>
      <c r="K5403" s="383" t="s">
        <v>618</v>
      </c>
      <c r="L5403" s="384">
        <v>30780</v>
      </c>
      <c r="M5403" s="383" t="s">
        <v>643</v>
      </c>
      <c r="N5403" s="383" t="s">
        <v>620</v>
      </c>
      <c r="O5403" s="383" t="s">
        <v>230</v>
      </c>
    </row>
    <row r="5404" spans="1:15">
      <c r="A5404" s="385">
        <v>42120</v>
      </c>
      <c r="B5404" s="383" t="s">
        <v>21</v>
      </c>
      <c r="C5404" s="383" t="s">
        <v>12</v>
      </c>
      <c r="D5404" s="383" t="s">
        <v>22</v>
      </c>
      <c r="E5404" s="383" t="s">
        <v>658</v>
      </c>
      <c r="F5404" s="383" t="s">
        <v>10</v>
      </c>
      <c r="G5404" s="384">
        <v>4200</v>
      </c>
      <c r="H5404" s="383" t="s">
        <v>810</v>
      </c>
      <c r="I5404" s="383" t="s">
        <v>811</v>
      </c>
      <c r="J5404" s="383" t="s">
        <v>617</v>
      </c>
      <c r="K5404" s="383" t="s">
        <v>618</v>
      </c>
      <c r="L5404" s="384">
        <v>30780</v>
      </c>
      <c r="M5404" s="383" t="s">
        <v>643</v>
      </c>
      <c r="N5404" s="383" t="s">
        <v>620</v>
      </c>
      <c r="O5404" s="383" t="s">
        <v>230</v>
      </c>
    </row>
    <row r="5405" spans="1:15">
      <c r="A5405" s="385">
        <v>42121</v>
      </c>
      <c r="B5405" s="383" t="s">
        <v>21</v>
      </c>
      <c r="C5405" s="383" t="s">
        <v>12</v>
      </c>
      <c r="D5405" s="383" t="s">
        <v>22</v>
      </c>
      <c r="E5405" s="383" t="s">
        <v>658</v>
      </c>
      <c r="F5405" s="383" t="s">
        <v>10</v>
      </c>
      <c r="G5405" s="384">
        <v>3585</v>
      </c>
      <c r="H5405" s="383" t="s">
        <v>784</v>
      </c>
      <c r="I5405" s="383" t="s">
        <v>789</v>
      </c>
      <c r="J5405" s="383" t="s">
        <v>617</v>
      </c>
      <c r="K5405" s="383" t="s">
        <v>618</v>
      </c>
      <c r="L5405" s="384">
        <v>30780</v>
      </c>
      <c r="M5405" s="383" t="s">
        <v>643</v>
      </c>
      <c r="N5405" s="383" t="s">
        <v>620</v>
      </c>
      <c r="O5405" s="383" t="s">
        <v>230</v>
      </c>
    </row>
    <row r="5406" spans="1:15">
      <c r="A5406" s="385">
        <v>42122</v>
      </c>
      <c r="B5406" s="383" t="s">
        <v>11</v>
      </c>
      <c r="C5406" s="383" t="s">
        <v>12</v>
      </c>
      <c r="D5406" s="383" t="s">
        <v>13</v>
      </c>
      <c r="E5406" s="383" t="s">
        <v>678</v>
      </c>
      <c r="F5406" s="383" t="s">
        <v>10</v>
      </c>
      <c r="G5406" s="384">
        <v>8975</v>
      </c>
      <c r="H5406" s="383" t="s">
        <v>803</v>
      </c>
      <c r="I5406" s="383" t="s">
        <v>804</v>
      </c>
      <c r="J5406" s="383" t="s">
        <v>617</v>
      </c>
      <c r="K5406" s="383" t="s">
        <v>618</v>
      </c>
      <c r="L5406" s="384">
        <v>30780</v>
      </c>
      <c r="M5406" s="383" t="s">
        <v>643</v>
      </c>
      <c r="N5406" s="383" t="s">
        <v>620</v>
      </c>
      <c r="O5406" s="383" t="s">
        <v>230</v>
      </c>
    </row>
    <row r="5407" spans="1:15">
      <c r="A5407" s="385">
        <v>42123</v>
      </c>
      <c r="B5407" s="383" t="s">
        <v>21</v>
      </c>
      <c r="C5407" s="383" t="s">
        <v>12</v>
      </c>
      <c r="D5407" s="383" t="s">
        <v>22</v>
      </c>
      <c r="E5407" s="383" t="s">
        <v>658</v>
      </c>
      <c r="F5407" s="383" t="s">
        <v>10</v>
      </c>
      <c r="G5407" s="384">
        <v>3270</v>
      </c>
      <c r="H5407" s="383" t="s">
        <v>784</v>
      </c>
      <c r="I5407" s="383" t="s">
        <v>785</v>
      </c>
      <c r="J5407" s="383" t="s">
        <v>617</v>
      </c>
      <c r="K5407" s="383" t="s">
        <v>618</v>
      </c>
      <c r="L5407" s="384">
        <v>30780</v>
      </c>
      <c r="M5407" s="383" t="s">
        <v>643</v>
      </c>
      <c r="N5407" s="383" t="s">
        <v>620</v>
      </c>
      <c r="O5407" s="383" t="s">
        <v>230</v>
      </c>
    </row>
    <row r="5408" spans="1:15">
      <c r="A5408" s="385">
        <v>42124</v>
      </c>
      <c r="B5408" s="383" t="s">
        <v>11</v>
      </c>
      <c r="C5408" s="383" t="s">
        <v>12</v>
      </c>
      <c r="D5408" s="383" t="s">
        <v>13</v>
      </c>
      <c r="E5408" s="383" t="s">
        <v>678</v>
      </c>
      <c r="F5408" s="383" t="s">
        <v>10</v>
      </c>
      <c r="G5408" s="384">
        <v>8975</v>
      </c>
      <c r="H5408" s="383" t="s">
        <v>803</v>
      </c>
      <c r="I5408" s="383" t="s">
        <v>804</v>
      </c>
      <c r="J5408" s="383" t="s">
        <v>617</v>
      </c>
      <c r="K5408" s="383" t="s">
        <v>618</v>
      </c>
      <c r="L5408" s="384">
        <v>30780</v>
      </c>
      <c r="M5408" s="383" t="s">
        <v>643</v>
      </c>
      <c r="N5408" s="383" t="s">
        <v>620</v>
      </c>
      <c r="O5408" s="383" t="s">
        <v>230</v>
      </c>
    </row>
    <row r="5409" spans="1:15">
      <c r="A5409" s="385">
        <v>42125</v>
      </c>
      <c r="B5409" s="383" t="s">
        <v>21</v>
      </c>
      <c r="C5409" s="383" t="s">
        <v>12</v>
      </c>
      <c r="D5409" s="383" t="s">
        <v>22</v>
      </c>
      <c r="E5409" s="383" t="s">
        <v>658</v>
      </c>
      <c r="F5409" s="383" t="s">
        <v>10</v>
      </c>
      <c r="G5409" s="384">
        <v>3008</v>
      </c>
      <c r="H5409" s="383" t="s">
        <v>784</v>
      </c>
      <c r="I5409" s="383" t="s">
        <v>785</v>
      </c>
      <c r="J5409" s="383" t="s">
        <v>617</v>
      </c>
      <c r="K5409" s="383" t="s">
        <v>618</v>
      </c>
      <c r="L5409" s="384">
        <v>30780</v>
      </c>
      <c r="M5409" s="383" t="s">
        <v>643</v>
      </c>
      <c r="N5409" s="383" t="s">
        <v>620</v>
      </c>
      <c r="O5409" s="383" t="s">
        <v>230</v>
      </c>
    </row>
    <row r="5410" spans="1:15">
      <c r="A5410" s="385">
        <v>42126</v>
      </c>
      <c r="B5410" s="383" t="s">
        <v>21</v>
      </c>
      <c r="C5410" s="383" t="s">
        <v>12</v>
      </c>
      <c r="D5410" s="383" t="s">
        <v>22</v>
      </c>
      <c r="E5410" s="383" t="s">
        <v>658</v>
      </c>
      <c r="F5410" s="383" t="s">
        <v>10</v>
      </c>
      <c r="G5410" s="384">
        <v>3008</v>
      </c>
      <c r="H5410" s="383" t="s">
        <v>784</v>
      </c>
      <c r="I5410" s="383" t="s">
        <v>785</v>
      </c>
      <c r="J5410" s="383" t="s">
        <v>617</v>
      </c>
      <c r="K5410" s="383" t="s">
        <v>618</v>
      </c>
      <c r="L5410" s="384">
        <v>30780</v>
      </c>
      <c r="M5410" s="383" t="s">
        <v>643</v>
      </c>
      <c r="N5410" s="383" t="s">
        <v>620</v>
      </c>
      <c r="O5410" s="383" t="s">
        <v>230</v>
      </c>
    </row>
    <row r="5411" spans="1:15">
      <c r="A5411" s="385">
        <v>42127</v>
      </c>
      <c r="B5411" s="383" t="s">
        <v>11</v>
      </c>
      <c r="C5411" s="383" t="s">
        <v>12</v>
      </c>
      <c r="D5411" s="383" t="s">
        <v>13</v>
      </c>
      <c r="E5411" s="383" t="s">
        <v>678</v>
      </c>
      <c r="F5411" s="383" t="s">
        <v>10</v>
      </c>
      <c r="G5411" s="384">
        <v>8975</v>
      </c>
      <c r="H5411" s="383" t="s">
        <v>803</v>
      </c>
      <c r="I5411" s="383" t="s">
        <v>804</v>
      </c>
      <c r="J5411" s="383" t="s">
        <v>617</v>
      </c>
      <c r="K5411" s="383" t="s">
        <v>618</v>
      </c>
      <c r="L5411" s="384">
        <v>30780</v>
      </c>
      <c r="M5411" s="383" t="s">
        <v>643</v>
      </c>
      <c r="N5411" s="383" t="s">
        <v>620</v>
      </c>
      <c r="O5411" s="383" t="s">
        <v>230</v>
      </c>
    </row>
    <row r="5412" spans="1:15">
      <c r="A5412" s="385">
        <v>42128</v>
      </c>
      <c r="B5412" s="383" t="s">
        <v>11</v>
      </c>
      <c r="C5412" s="383" t="s">
        <v>12</v>
      </c>
      <c r="D5412" s="383" t="s">
        <v>13</v>
      </c>
      <c r="E5412" s="383" t="s">
        <v>678</v>
      </c>
      <c r="F5412" s="383" t="s">
        <v>10</v>
      </c>
      <c r="G5412" s="384">
        <v>8975</v>
      </c>
      <c r="H5412" s="383" t="s">
        <v>803</v>
      </c>
      <c r="I5412" s="383" t="s">
        <v>804</v>
      </c>
      <c r="J5412" s="383" t="s">
        <v>617</v>
      </c>
      <c r="K5412" s="383" t="s">
        <v>618</v>
      </c>
      <c r="L5412" s="384">
        <v>30780</v>
      </c>
      <c r="M5412" s="383" t="s">
        <v>643</v>
      </c>
      <c r="N5412" s="383" t="s">
        <v>620</v>
      </c>
      <c r="O5412" s="383" t="s">
        <v>230</v>
      </c>
    </row>
    <row r="5413" spans="1:15">
      <c r="A5413" s="385">
        <v>42129</v>
      </c>
      <c r="B5413" s="383" t="s">
        <v>11</v>
      </c>
      <c r="C5413" s="383" t="s">
        <v>12</v>
      </c>
      <c r="D5413" s="383" t="s">
        <v>13</v>
      </c>
      <c r="E5413" s="383" t="s">
        <v>678</v>
      </c>
      <c r="F5413" s="383" t="s">
        <v>10</v>
      </c>
      <c r="G5413" s="384">
        <v>410</v>
      </c>
      <c r="H5413" s="383" t="s">
        <v>743</v>
      </c>
      <c r="I5413" s="383" t="s">
        <v>744</v>
      </c>
      <c r="J5413" s="383" t="s">
        <v>617</v>
      </c>
      <c r="K5413" s="383" t="s">
        <v>618</v>
      </c>
      <c r="L5413" s="384">
        <v>30780</v>
      </c>
      <c r="M5413" s="383" t="s">
        <v>643</v>
      </c>
      <c r="N5413" s="383" t="s">
        <v>620</v>
      </c>
      <c r="O5413" s="383" t="s">
        <v>230</v>
      </c>
    </row>
    <row r="5414" spans="1:15">
      <c r="A5414" s="385">
        <v>42130</v>
      </c>
      <c r="B5414" s="383" t="s">
        <v>11</v>
      </c>
      <c r="C5414" s="383" t="s">
        <v>12</v>
      </c>
      <c r="D5414" s="383" t="s">
        <v>13</v>
      </c>
      <c r="E5414" s="383" t="s">
        <v>678</v>
      </c>
      <c r="F5414" s="383" t="s">
        <v>10</v>
      </c>
      <c r="G5414" s="384">
        <v>410</v>
      </c>
      <c r="H5414" s="383" t="s">
        <v>743</v>
      </c>
      <c r="I5414" s="383" t="s">
        <v>744</v>
      </c>
      <c r="J5414" s="383" t="s">
        <v>617</v>
      </c>
      <c r="K5414" s="383" t="s">
        <v>618</v>
      </c>
      <c r="L5414" s="384">
        <v>30780</v>
      </c>
      <c r="M5414" s="383" t="s">
        <v>643</v>
      </c>
      <c r="N5414" s="383" t="s">
        <v>620</v>
      </c>
      <c r="O5414" s="383" t="s">
        <v>230</v>
      </c>
    </row>
    <row r="5415" spans="1:15">
      <c r="A5415" s="385">
        <v>42131</v>
      </c>
      <c r="B5415" s="383" t="s">
        <v>11</v>
      </c>
      <c r="C5415" s="383" t="s">
        <v>12</v>
      </c>
      <c r="D5415" s="383" t="s">
        <v>13</v>
      </c>
      <c r="E5415" s="383" t="s">
        <v>678</v>
      </c>
      <c r="F5415" s="383" t="s">
        <v>10</v>
      </c>
      <c r="G5415" s="384">
        <v>410</v>
      </c>
      <c r="H5415" s="383" t="s">
        <v>743</v>
      </c>
      <c r="I5415" s="383" t="s">
        <v>744</v>
      </c>
      <c r="J5415" s="383" t="s">
        <v>617</v>
      </c>
      <c r="K5415" s="383" t="s">
        <v>618</v>
      </c>
      <c r="L5415" s="384">
        <v>30780</v>
      </c>
      <c r="M5415" s="383" t="s">
        <v>643</v>
      </c>
      <c r="N5415" s="383" t="s">
        <v>620</v>
      </c>
      <c r="O5415" s="383" t="s">
        <v>230</v>
      </c>
    </row>
    <row r="5416" spans="1:15">
      <c r="A5416" s="385">
        <v>42132</v>
      </c>
      <c r="B5416" s="383" t="s">
        <v>11</v>
      </c>
      <c r="C5416" s="383" t="s">
        <v>12</v>
      </c>
      <c r="D5416" s="383" t="s">
        <v>13</v>
      </c>
      <c r="E5416" s="383" t="s">
        <v>678</v>
      </c>
      <c r="F5416" s="383" t="s">
        <v>10</v>
      </c>
      <c r="G5416" s="384">
        <v>410</v>
      </c>
      <c r="H5416" s="383" t="s">
        <v>743</v>
      </c>
      <c r="I5416" s="383" t="s">
        <v>744</v>
      </c>
      <c r="J5416" s="383" t="s">
        <v>617</v>
      </c>
      <c r="K5416" s="383" t="s">
        <v>618</v>
      </c>
      <c r="L5416" s="384">
        <v>30780</v>
      </c>
      <c r="M5416" s="383" t="s">
        <v>643</v>
      </c>
      <c r="N5416" s="383" t="s">
        <v>620</v>
      </c>
      <c r="O5416" s="383" t="s">
        <v>230</v>
      </c>
    </row>
    <row r="5417" spans="1:15">
      <c r="A5417" s="385">
        <v>42133</v>
      </c>
      <c r="B5417" s="383" t="s">
        <v>754</v>
      </c>
      <c r="C5417" s="383" t="s">
        <v>8</v>
      </c>
      <c r="D5417" s="383" t="s">
        <v>755</v>
      </c>
      <c r="E5417" s="383" t="s">
        <v>756</v>
      </c>
      <c r="F5417" s="383" t="s">
        <v>10</v>
      </c>
      <c r="G5417" s="384">
        <v>127</v>
      </c>
      <c r="H5417" s="383" t="s">
        <v>782</v>
      </c>
      <c r="I5417" s="383" t="s">
        <v>783</v>
      </c>
      <c r="J5417" s="383" t="s">
        <v>617</v>
      </c>
      <c r="K5417" s="383" t="s">
        <v>618</v>
      </c>
      <c r="L5417" s="384">
        <v>30780</v>
      </c>
      <c r="M5417" s="383" t="s">
        <v>643</v>
      </c>
      <c r="N5417" s="383" t="s">
        <v>620</v>
      </c>
      <c r="O5417" s="383" t="s">
        <v>230</v>
      </c>
    </row>
    <row r="5418" spans="1:15">
      <c r="A5418" s="385">
        <v>42134</v>
      </c>
      <c r="B5418" s="383" t="s">
        <v>11</v>
      </c>
      <c r="C5418" s="383" t="s">
        <v>12</v>
      </c>
      <c r="D5418" s="383" t="s">
        <v>13</v>
      </c>
      <c r="E5418" s="383" t="s">
        <v>678</v>
      </c>
      <c r="F5418" s="383" t="s">
        <v>10</v>
      </c>
      <c r="G5418" s="384">
        <v>2467</v>
      </c>
      <c r="H5418" s="383" t="s">
        <v>787</v>
      </c>
      <c r="I5418" s="383" t="s">
        <v>788</v>
      </c>
      <c r="J5418" s="383" t="s">
        <v>617</v>
      </c>
      <c r="K5418" s="383" t="s">
        <v>618</v>
      </c>
      <c r="L5418" s="384">
        <v>30780</v>
      </c>
      <c r="M5418" s="383" t="s">
        <v>643</v>
      </c>
      <c r="N5418" s="383" t="s">
        <v>620</v>
      </c>
      <c r="O5418" s="383" t="s">
        <v>230</v>
      </c>
    </row>
    <row r="5419" spans="1:15">
      <c r="A5419" s="385">
        <v>42135</v>
      </c>
      <c r="B5419" s="383" t="s">
        <v>11</v>
      </c>
      <c r="C5419" s="383" t="s">
        <v>12</v>
      </c>
      <c r="D5419" s="383" t="s">
        <v>13</v>
      </c>
      <c r="E5419" s="383" t="s">
        <v>678</v>
      </c>
      <c r="F5419" s="383" t="s">
        <v>10</v>
      </c>
      <c r="G5419" s="384">
        <v>2467</v>
      </c>
      <c r="H5419" s="383" t="s">
        <v>787</v>
      </c>
      <c r="I5419" s="383" t="s">
        <v>788</v>
      </c>
      <c r="J5419" s="383" t="s">
        <v>617</v>
      </c>
      <c r="K5419" s="383" t="s">
        <v>618</v>
      </c>
      <c r="L5419" s="384">
        <v>30780</v>
      </c>
      <c r="M5419" s="383" t="s">
        <v>643</v>
      </c>
      <c r="N5419" s="383" t="s">
        <v>620</v>
      </c>
      <c r="O5419" s="383" t="s">
        <v>230</v>
      </c>
    </row>
    <row r="5420" spans="1:15">
      <c r="A5420" s="385">
        <v>42136</v>
      </c>
      <c r="B5420" s="383" t="s">
        <v>21</v>
      </c>
      <c r="C5420" s="383" t="s">
        <v>12</v>
      </c>
      <c r="D5420" s="383" t="s">
        <v>22</v>
      </c>
      <c r="E5420" s="383" t="s">
        <v>658</v>
      </c>
      <c r="F5420" s="383" t="s">
        <v>10</v>
      </c>
      <c r="G5420" s="384">
        <v>3022</v>
      </c>
      <c r="H5420" s="383" t="s">
        <v>784</v>
      </c>
      <c r="I5420" s="383" t="s">
        <v>789</v>
      </c>
      <c r="J5420" s="383" t="s">
        <v>617</v>
      </c>
      <c r="K5420" s="383" t="s">
        <v>618</v>
      </c>
      <c r="L5420" s="384">
        <v>30780</v>
      </c>
      <c r="M5420" s="383" t="s">
        <v>643</v>
      </c>
      <c r="N5420" s="383" t="s">
        <v>620</v>
      </c>
      <c r="O5420" s="383" t="s">
        <v>230</v>
      </c>
    </row>
    <row r="5421" spans="1:15">
      <c r="A5421" s="385">
        <v>42137</v>
      </c>
      <c r="B5421" s="383" t="s">
        <v>11</v>
      </c>
      <c r="C5421" s="383" t="s">
        <v>12</v>
      </c>
      <c r="D5421" s="383" t="s">
        <v>13</v>
      </c>
      <c r="E5421" s="383" t="s">
        <v>678</v>
      </c>
      <c r="F5421" s="383" t="s">
        <v>10</v>
      </c>
      <c r="G5421" s="384">
        <v>450</v>
      </c>
      <c r="H5421" s="383" t="s">
        <v>779</v>
      </c>
      <c r="I5421" s="383" t="s">
        <v>780</v>
      </c>
      <c r="J5421" s="383" t="s">
        <v>617</v>
      </c>
      <c r="K5421" s="383" t="s">
        <v>618</v>
      </c>
      <c r="L5421" s="384">
        <v>30780</v>
      </c>
      <c r="M5421" s="383" t="s">
        <v>644</v>
      </c>
      <c r="N5421" s="383" t="s">
        <v>620</v>
      </c>
      <c r="O5421" s="383" t="s">
        <v>230</v>
      </c>
    </row>
    <row r="5422" spans="1:15">
      <c r="A5422" s="385">
        <v>42138</v>
      </c>
      <c r="B5422" s="383" t="s">
        <v>11</v>
      </c>
      <c r="C5422" s="383" t="s">
        <v>12</v>
      </c>
      <c r="D5422" s="383" t="s">
        <v>13</v>
      </c>
      <c r="E5422" s="383" t="s">
        <v>678</v>
      </c>
      <c r="F5422" s="383" t="s">
        <v>10</v>
      </c>
      <c r="G5422" s="384">
        <v>450</v>
      </c>
      <c r="H5422" s="383" t="s">
        <v>779</v>
      </c>
      <c r="I5422" s="383" t="s">
        <v>780</v>
      </c>
      <c r="J5422" s="383" t="s">
        <v>617</v>
      </c>
      <c r="K5422" s="383" t="s">
        <v>618</v>
      </c>
      <c r="L5422" s="384">
        <v>30780</v>
      </c>
      <c r="M5422" s="383" t="s">
        <v>644</v>
      </c>
      <c r="N5422" s="383" t="s">
        <v>620</v>
      </c>
      <c r="O5422" s="383" t="s">
        <v>230</v>
      </c>
    </row>
    <row r="5423" spans="1:15">
      <c r="A5423" s="385">
        <v>42139</v>
      </c>
      <c r="B5423" s="383" t="s">
        <v>11</v>
      </c>
      <c r="C5423" s="383" t="s">
        <v>12</v>
      </c>
      <c r="D5423" s="383" t="s">
        <v>13</v>
      </c>
      <c r="E5423" s="383" t="s">
        <v>678</v>
      </c>
      <c r="F5423" s="383" t="s">
        <v>10</v>
      </c>
      <c r="G5423" s="384">
        <v>450</v>
      </c>
      <c r="H5423" s="383" t="s">
        <v>779</v>
      </c>
      <c r="I5423" s="383" t="s">
        <v>780</v>
      </c>
      <c r="J5423" s="383" t="s">
        <v>617</v>
      </c>
      <c r="K5423" s="383" t="s">
        <v>618</v>
      </c>
      <c r="L5423" s="384">
        <v>30780</v>
      </c>
      <c r="M5423" s="383" t="s">
        <v>644</v>
      </c>
      <c r="N5423" s="383" t="s">
        <v>620</v>
      </c>
      <c r="O5423" s="383" t="s">
        <v>230</v>
      </c>
    </row>
    <row r="5424" spans="1:15">
      <c r="A5424" s="385">
        <v>42140</v>
      </c>
      <c r="B5424" s="383" t="s">
        <v>754</v>
      </c>
      <c r="C5424" s="383" t="s">
        <v>8</v>
      </c>
      <c r="D5424" s="383" t="s">
        <v>755</v>
      </c>
      <c r="E5424" s="383" t="s">
        <v>756</v>
      </c>
      <c r="F5424" s="383" t="s">
        <v>10</v>
      </c>
      <c r="G5424" s="384">
        <v>127</v>
      </c>
      <c r="H5424" s="383" t="s">
        <v>782</v>
      </c>
      <c r="I5424" s="383" t="s">
        <v>783</v>
      </c>
      <c r="J5424" s="383" t="s">
        <v>617</v>
      </c>
      <c r="K5424" s="383" t="s">
        <v>618</v>
      </c>
      <c r="L5424" s="384">
        <v>30780</v>
      </c>
      <c r="M5424" s="383" t="s">
        <v>644</v>
      </c>
      <c r="N5424" s="383" t="s">
        <v>620</v>
      </c>
      <c r="O5424" s="383" t="s">
        <v>230</v>
      </c>
    </row>
    <row r="5425" spans="1:15">
      <c r="A5425" s="385">
        <v>42141</v>
      </c>
      <c r="B5425" s="383" t="s">
        <v>754</v>
      </c>
      <c r="C5425" s="383" t="s">
        <v>8</v>
      </c>
      <c r="D5425" s="383" t="s">
        <v>755</v>
      </c>
      <c r="E5425" s="383" t="s">
        <v>756</v>
      </c>
      <c r="F5425" s="383" t="s">
        <v>10</v>
      </c>
      <c r="G5425" s="384">
        <v>127</v>
      </c>
      <c r="H5425" s="383" t="s">
        <v>782</v>
      </c>
      <c r="I5425" s="383" t="s">
        <v>783</v>
      </c>
      <c r="J5425" s="383" t="s">
        <v>617</v>
      </c>
      <c r="K5425" s="383" t="s">
        <v>618</v>
      </c>
      <c r="L5425" s="384">
        <v>30780</v>
      </c>
      <c r="M5425" s="383" t="s">
        <v>644</v>
      </c>
      <c r="N5425" s="383" t="s">
        <v>620</v>
      </c>
      <c r="O5425" s="383" t="s">
        <v>230</v>
      </c>
    </row>
    <row r="5426" spans="1:15">
      <c r="A5426" s="385">
        <v>42142</v>
      </c>
      <c r="B5426" s="383" t="s">
        <v>11</v>
      </c>
      <c r="C5426" s="383" t="s">
        <v>12</v>
      </c>
      <c r="D5426" s="383" t="s">
        <v>13</v>
      </c>
      <c r="E5426" s="383" t="s">
        <v>678</v>
      </c>
      <c r="F5426" s="383" t="s">
        <v>10</v>
      </c>
      <c r="G5426" s="384">
        <v>8975</v>
      </c>
      <c r="H5426" s="383" t="s">
        <v>803</v>
      </c>
      <c r="I5426" s="383" t="s">
        <v>804</v>
      </c>
      <c r="J5426" s="383" t="s">
        <v>617</v>
      </c>
      <c r="K5426" s="383" t="s">
        <v>618</v>
      </c>
      <c r="L5426" s="384">
        <v>30780</v>
      </c>
      <c r="M5426" s="383" t="s">
        <v>644</v>
      </c>
      <c r="N5426" s="383" t="s">
        <v>620</v>
      </c>
      <c r="O5426" s="383" t="s">
        <v>230</v>
      </c>
    </row>
    <row r="5427" spans="1:15">
      <c r="A5427" s="385">
        <v>42143</v>
      </c>
      <c r="B5427" s="383" t="s">
        <v>21</v>
      </c>
      <c r="C5427" s="383" t="s">
        <v>12</v>
      </c>
      <c r="D5427" s="383" t="s">
        <v>22</v>
      </c>
      <c r="E5427" s="383" t="s">
        <v>658</v>
      </c>
      <c r="F5427" s="383" t="s">
        <v>10</v>
      </c>
      <c r="G5427" s="384">
        <v>3022</v>
      </c>
      <c r="H5427" s="383" t="s">
        <v>784</v>
      </c>
      <c r="I5427" s="383" t="s">
        <v>789</v>
      </c>
      <c r="J5427" s="383" t="s">
        <v>617</v>
      </c>
      <c r="K5427" s="383" t="s">
        <v>618</v>
      </c>
      <c r="L5427" s="384">
        <v>30780</v>
      </c>
      <c r="M5427" s="383" t="s">
        <v>644</v>
      </c>
      <c r="N5427" s="383" t="s">
        <v>620</v>
      </c>
      <c r="O5427" s="383" t="s">
        <v>230</v>
      </c>
    </row>
    <row r="5428" spans="1:15">
      <c r="A5428" s="385">
        <v>42144</v>
      </c>
      <c r="B5428" s="383" t="s">
        <v>21</v>
      </c>
      <c r="C5428" s="383" t="s">
        <v>12</v>
      </c>
      <c r="D5428" s="383" t="s">
        <v>22</v>
      </c>
      <c r="E5428" s="383" t="s">
        <v>658</v>
      </c>
      <c r="F5428" s="383" t="s">
        <v>10</v>
      </c>
      <c r="G5428" s="384">
        <v>3022</v>
      </c>
      <c r="H5428" s="383" t="s">
        <v>784</v>
      </c>
      <c r="I5428" s="383" t="s">
        <v>789</v>
      </c>
      <c r="J5428" s="383" t="s">
        <v>617</v>
      </c>
      <c r="K5428" s="383" t="s">
        <v>618</v>
      </c>
      <c r="L5428" s="384">
        <v>30780</v>
      </c>
      <c r="M5428" s="383" t="s">
        <v>644</v>
      </c>
      <c r="N5428" s="383" t="s">
        <v>620</v>
      </c>
      <c r="O5428" s="383" t="s">
        <v>230</v>
      </c>
    </row>
    <row r="5429" spans="1:15">
      <c r="A5429" s="385">
        <v>42145</v>
      </c>
      <c r="B5429" s="383" t="s">
        <v>21</v>
      </c>
      <c r="C5429" s="383" t="s">
        <v>12</v>
      </c>
      <c r="D5429" s="383" t="s">
        <v>22</v>
      </c>
      <c r="E5429" s="383" t="s">
        <v>658</v>
      </c>
      <c r="F5429" s="383" t="s">
        <v>10</v>
      </c>
      <c r="G5429" s="384">
        <v>3022</v>
      </c>
      <c r="H5429" s="383" t="s">
        <v>784</v>
      </c>
      <c r="I5429" s="383" t="s">
        <v>789</v>
      </c>
      <c r="J5429" s="383" t="s">
        <v>617</v>
      </c>
      <c r="K5429" s="383" t="s">
        <v>618</v>
      </c>
      <c r="L5429" s="384">
        <v>30780</v>
      </c>
      <c r="M5429" s="383" t="s">
        <v>644</v>
      </c>
      <c r="N5429" s="383" t="s">
        <v>620</v>
      </c>
      <c r="O5429" s="383" t="s">
        <v>230</v>
      </c>
    </row>
    <row r="5430" spans="1:15">
      <c r="A5430" s="385">
        <v>42146</v>
      </c>
      <c r="B5430" s="383" t="s">
        <v>21</v>
      </c>
      <c r="C5430" s="383" t="s">
        <v>12</v>
      </c>
      <c r="D5430" s="383" t="s">
        <v>22</v>
      </c>
      <c r="E5430" s="383" t="s">
        <v>658</v>
      </c>
      <c r="F5430" s="383" t="s">
        <v>10</v>
      </c>
      <c r="G5430" s="384">
        <v>3008</v>
      </c>
      <c r="H5430" s="383" t="s">
        <v>784</v>
      </c>
      <c r="I5430" s="383" t="s">
        <v>785</v>
      </c>
      <c r="J5430" s="383" t="s">
        <v>617</v>
      </c>
      <c r="K5430" s="383" t="s">
        <v>618</v>
      </c>
      <c r="L5430" s="384">
        <v>30780</v>
      </c>
      <c r="M5430" s="383" t="s">
        <v>644</v>
      </c>
      <c r="N5430" s="383" t="s">
        <v>620</v>
      </c>
      <c r="O5430" s="383" t="s">
        <v>230</v>
      </c>
    </row>
    <row r="5431" spans="1:15">
      <c r="A5431" s="385">
        <v>42147</v>
      </c>
      <c r="B5431" s="383" t="s">
        <v>754</v>
      </c>
      <c r="C5431" s="383" t="s">
        <v>8</v>
      </c>
      <c r="D5431" s="383" t="s">
        <v>755</v>
      </c>
      <c r="E5431" s="383" t="s">
        <v>756</v>
      </c>
      <c r="F5431" s="383" t="s">
        <v>10</v>
      </c>
      <c r="G5431" s="384">
        <v>127</v>
      </c>
      <c r="H5431" s="383" t="s">
        <v>782</v>
      </c>
      <c r="I5431" s="383" t="s">
        <v>783</v>
      </c>
      <c r="J5431" s="383" t="s">
        <v>617</v>
      </c>
      <c r="K5431" s="383" t="s">
        <v>618</v>
      </c>
      <c r="L5431" s="384">
        <v>30780</v>
      </c>
      <c r="M5431" s="383" t="s">
        <v>645</v>
      </c>
      <c r="N5431" s="383" t="s">
        <v>620</v>
      </c>
      <c r="O5431" s="383" t="s">
        <v>230</v>
      </c>
    </row>
    <row r="5432" spans="1:15">
      <c r="A5432" s="385">
        <v>42148</v>
      </c>
      <c r="B5432" s="383" t="s">
        <v>650</v>
      </c>
      <c r="C5432" s="383" t="s">
        <v>8</v>
      </c>
      <c r="D5432" s="383" t="s">
        <v>20</v>
      </c>
      <c r="E5432" s="383" t="s">
        <v>651</v>
      </c>
      <c r="F5432" s="383" t="s">
        <v>10</v>
      </c>
      <c r="G5432" s="384">
        <v>3872</v>
      </c>
      <c r="H5432" s="383" t="s">
        <v>816</v>
      </c>
      <c r="I5432" s="383" t="s">
        <v>817</v>
      </c>
      <c r="J5432" s="383" t="s">
        <v>617</v>
      </c>
      <c r="K5432" s="383" t="s">
        <v>618</v>
      </c>
      <c r="L5432" s="384">
        <v>30780</v>
      </c>
      <c r="M5432" s="383" t="s">
        <v>645</v>
      </c>
      <c r="N5432" s="383" t="s">
        <v>620</v>
      </c>
      <c r="O5432" s="383" t="s">
        <v>230</v>
      </c>
    </row>
    <row r="5433" spans="1:15">
      <c r="A5433" s="385">
        <v>42149</v>
      </c>
      <c r="B5433" s="383" t="s">
        <v>754</v>
      </c>
      <c r="C5433" s="383" t="s">
        <v>8</v>
      </c>
      <c r="D5433" s="383" t="s">
        <v>755</v>
      </c>
      <c r="E5433" s="383" t="s">
        <v>756</v>
      </c>
      <c r="F5433" s="383" t="s">
        <v>10</v>
      </c>
      <c r="G5433" s="384">
        <v>127</v>
      </c>
      <c r="H5433" s="383" t="s">
        <v>782</v>
      </c>
      <c r="I5433" s="383" t="s">
        <v>783</v>
      </c>
      <c r="J5433" s="383" t="s">
        <v>617</v>
      </c>
      <c r="K5433" s="383" t="s">
        <v>618</v>
      </c>
      <c r="L5433" s="384">
        <v>30780</v>
      </c>
      <c r="M5433" s="383" t="s">
        <v>645</v>
      </c>
      <c r="N5433" s="383" t="s">
        <v>620</v>
      </c>
      <c r="O5433" s="383" t="s">
        <v>230</v>
      </c>
    </row>
    <row r="5434" spans="1:15">
      <c r="A5434" s="385">
        <v>42150</v>
      </c>
      <c r="B5434" s="383" t="s">
        <v>11</v>
      </c>
      <c r="C5434" s="383" t="s">
        <v>12</v>
      </c>
      <c r="D5434" s="383" t="s">
        <v>13</v>
      </c>
      <c r="E5434" s="383" t="s">
        <v>678</v>
      </c>
      <c r="F5434" s="383" t="s">
        <v>10</v>
      </c>
      <c r="G5434" s="384">
        <v>2467</v>
      </c>
      <c r="H5434" s="383" t="s">
        <v>787</v>
      </c>
      <c r="I5434" s="383" t="s">
        <v>788</v>
      </c>
      <c r="J5434" s="383" t="s">
        <v>617</v>
      </c>
      <c r="K5434" s="383" t="s">
        <v>618</v>
      </c>
      <c r="L5434" s="384">
        <v>30780</v>
      </c>
      <c r="M5434" s="383" t="s">
        <v>645</v>
      </c>
      <c r="N5434" s="383" t="s">
        <v>620</v>
      </c>
      <c r="O5434" s="383" t="s">
        <v>230</v>
      </c>
    </row>
    <row r="5435" spans="1:15">
      <c r="A5435" s="385">
        <v>41997</v>
      </c>
      <c r="B5435" s="383" t="s">
        <v>794</v>
      </c>
      <c r="C5435" s="383" t="s">
        <v>8</v>
      </c>
      <c r="D5435" s="383" t="s">
        <v>34</v>
      </c>
      <c r="E5435" s="383" t="s">
        <v>795</v>
      </c>
      <c r="F5435" s="383" t="s">
        <v>10</v>
      </c>
      <c r="G5435" s="384">
        <v>8539</v>
      </c>
      <c r="H5435" s="383" t="s">
        <v>796</v>
      </c>
      <c r="I5435" s="383" t="s">
        <v>805</v>
      </c>
      <c r="J5435" s="383" t="s">
        <v>617</v>
      </c>
      <c r="K5435" s="383" t="s">
        <v>618</v>
      </c>
      <c r="L5435" s="384">
        <v>0</v>
      </c>
      <c r="M5435" s="383" t="s">
        <v>619</v>
      </c>
      <c r="N5435" s="383" t="s">
        <v>620</v>
      </c>
      <c r="O5435" s="383" t="s">
        <v>230</v>
      </c>
    </row>
    <row r="5436" spans="1:15">
      <c r="A5436" s="385">
        <v>41998</v>
      </c>
      <c r="B5436" s="383" t="s">
        <v>21</v>
      </c>
      <c r="C5436" s="383" t="s">
        <v>12</v>
      </c>
      <c r="D5436" s="383" t="s">
        <v>22</v>
      </c>
      <c r="E5436" s="383" t="s">
        <v>658</v>
      </c>
      <c r="F5436" s="383" t="s">
        <v>10</v>
      </c>
      <c r="G5436" s="384">
        <v>28</v>
      </c>
      <c r="H5436" s="383" t="s">
        <v>818</v>
      </c>
      <c r="I5436" s="383" t="s">
        <v>783</v>
      </c>
      <c r="J5436" s="383" t="s">
        <v>617</v>
      </c>
      <c r="K5436" s="383" t="s">
        <v>618</v>
      </c>
      <c r="L5436" s="384">
        <v>0</v>
      </c>
      <c r="M5436" s="383" t="s">
        <v>619</v>
      </c>
      <c r="N5436" s="383" t="s">
        <v>620</v>
      </c>
      <c r="O5436" s="383" t="s">
        <v>230</v>
      </c>
    </row>
    <row r="5437" spans="1:15">
      <c r="A5437" s="385">
        <v>41999</v>
      </c>
      <c r="B5437" s="383" t="s">
        <v>794</v>
      </c>
      <c r="C5437" s="383" t="s">
        <v>8</v>
      </c>
      <c r="D5437" s="383" t="s">
        <v>34</v>
      </c>
      <c r="E5437" s="383" t="s">
        <v>795</v>
      </c>
      <c r="F5437" s="383" t="s">
        <v>10</v>
      </c>
      <c r="G5437" s="384">
        <v>2582</v>
      </c>
      <c r="H5437" s="383" t="s">
        <v>796</v>
      </c>
      <c r="I5437" s="383" t="s">
        <v>800</v>
      </c>
      <c r="J5437" s="383" t="s">
        <v>617</v>
      </c>
      <c r="K5437" s="383" t="s">
        <v>618</v>
      </c>
      <c r="L5437" s="384">
        <v>0</v>
      </c>
      <c r="M5437" s="383" t="s">
        <v>619</v>
      </c>
      <c r="N5437" s="383" t="s">
        <v>620</v>
      </c>
      <c r="O5437" s="383" t="s">
        <v>230</v>
      </c>
    </row>
    <row r="5438" spans="1:15">
      <c r="A5438" s="385">
        <v>42000</v>
      </c>
      <c r="B5438" s="383" t="s">
        <v>794</v>
      </c>
      <c r="C5438" s="383" t="s">
        <v>8</v>
      </c>
      <c r="D5438" s="383" t="s">
        <v>34</v>
      </c>
      <c r="E5438" s="383" t="s">
        <v>795</v>
      </c>
      <c r="F5438" s="383" t="s">
        <v>10</v>
      </c>
      <c r="G5438" s="384">
        <v>2582</v>
      </c>
      <c r="H5438" s="383" t="s">
        <v>796</v>
      </c>
      <c r="I5438" s="383" t="s">
        <v>800</v>
      </c>
      <c r="J5438" s="383" t="s">
        <v>617</v>
      </c>
      <c r="K5438" s="383" t="s">
        <v>618</v>
      </c>
      <c r="L5438" s="384">
        <v>0</v>
      </c>
      <c r="M5438" s="383" t="s">
        <v>619</v>
      </c>
      <c r="N5438" s="383" t="s">
        <v>620</v>
      </c>
      <c r="O5438" s="383" t="s">
        <v>230</v>
      </c>
    </row>
    <row r="5439" spans="1:15">
      <c r="A5439" s="385">
        <v>42001</v>
      </c>
      <c r="B5439" s="383" t="s">
        <v>806</v>
      </c>
      <c r="C5439" s="383" t="s">
        <v>8</v>
      </c>
      <c r="D5439" s="383" t="s">
        <v>51</v>
      </c>
      <c r="E5439" s="383" t="s">
        <v>807</v>
      </c>
      <c r="F5439" s="383" t="s">
        <v>10</v>
      </c>
      <c r="G5439" s="384">
        <v>4325</v>
      </c>
      <c r="H5439" s="383" t="s">
        <v>796</v>
      </c>
      <c r="I5439" s="383" t="s">
        <v>808</v>
      </c>
      <c r="J5439" s="383" t="s">
        <v>617</v>
      </c>
      <c r="K5439" s="383" t="s">
        <v>618</v>
      </c>
      <c r="L5439" s="384">
        <v>0</v>
      </c>
      <c r="M5439" s="383" t="s">
        <v>619</v>
      </c>
      <c r="N5439" s="383" t="s">
        <v>620</v>
      </c>
      <c r="O5439" s="383" t="s">
        <v>230</v>
      </c>
    </row>
    <row r="5440" spans="1:15">
      <c r="A5440" s="385">
        <v>42002</v>
      </c>
      <c r="B5440" s="383" t="s">
        <v>794</v>
      </c>
      <c r="C5440" s="383" t="s">
        <v>8</v>
      </c>
      <c r="D5440" s="383" t="s">
        <v>34</v>
      </c>
      <c r="E5440" s="383" t="s">
        <v>795</v>
      </c>
      <c r="F5440" s="383" t="s">
        <v>10</v>
      </c>
      <c r="G5440" s="384">
        <v>2582</v>
      </c>
      <c r="H5440" s="383" t="s">
        <v>796</v>
      </c>
      <c r="I5440" s="383" t="s">
        <v>800</v>
      </c>
      <c r="J5440" s="383" t="s">
        <v>617</v>
      </c>
      <c r="K5440" s="383" t="s">
        <v>618</v>
      </c>
      <c r="L5440" s="384">
        <v>0</v>
      </c>
      <c r="M5440" s="383" t="s">
        <v>619</v>
      </c>
      <c r="N5440" s="383" t="s">
        <v>620</v>
      </c>
      <c r="O5440" s="383" t="s">
        <v>230</v>
      </c>
    </row>
    <row r="5441" spans="1:15">
      <c r="A5441" s="385">
        <v>42003</v>
      </c>
      <c r="B5441" s="383" t="s">
        <v>754</v>
      </c>
      <c r="C5441" s="383" t="s">
        <v>8</v>
      </c>
      <c r="D5441" s="383" t="s">
        <v>755</v>
      </c>
      <c r="E5441" s="383" t="s">
        <v>756</v>
      </c>
      <c r="F5441" s="383" t="s">
        <v>10</v>
      </c>
      <c r="G5441" s="384">
        <v>3322</v>
      </c>
      <c r="H5441" s="383" t="s">
        <v>757</v>
      </c>
      <c r="I5441" s="383" t="s">
        <v>777</v>
      </c>
      <c r="J5441" s="383" t="s">
        <v>617</v>
      </c>
      <c r="K5441" s="383" t="s">
        <v>618</v>
      </c>
      <c r="L5441" s="384">
        <v>0</v>
      </c>
      <c r="M5441" s="383" t="s">
        <v>619</v>
      </c>
      <c r="N5441" s="383" t="s">
        <v>620</v>
      </c>
      <c r="O5441" s="383" t="s">
        <v>230</v>
      </c>
    </row>
    <row r="5442" spans="1:15">
      <c r="A5442" s="385">
        <v>42004</v>
      </c>
      <c r="B5442" s="383" t="s">
        <v>754</v>
      </c>
      <c r="C5442" s="383" t="s">
        <v>8</v>
      </c>
      <c r="D5442" s="383" t="s">
        <v>755</v>
      </c>
      <c r="E5442" s="383" t="s">
        <v>756</v>
      </c>
      <c r="F5442" s="383" t="s">
        <v>10</v>
      </c>
      <c r="G5442" s="384">
        <v>2215</v>
      </c>
      <c r="H5442" s="383" t="s">
        <v>757</v>
      </c>
      <c r="I5442" s="383" t="s">
        <v>777</v>
      </c>
      <c r="J5442" s="383" t="s">
        <v>617</v>
      </c>
      <c r="K5442" s="383" t="s">
        <v>618</v>
      </c>
      <c r="L5442" s="384">
        <v>0</v>
      </c>
      <c r="M5442" s="383" t="s">
        <v>626</v>
      </c>
      <c r="N5442" s="383" t="s">
        <v>620</v>
      </c>
      <c r="O5442" s="383" t="s">
        <v>230</v>
      </c>
    </row>
    <row r="5443" spans="1:15">
      <c r="A5443" s="385">
        <v>42005</v>
      </c>
      <c r="B5443" s="383" t="s">
        <v>21</v>
      </c>
      <c r="C5443" s="383" t="s">
        <v>12</v>
      </c>
      <c r="D5443" s="383" t="s">
        <v>22</v>
      </c>
      <c r="E5443" s="383" t="s">
        <v>658</v>
      </c>
      <c r="F5443" s="383" t="s">
        <v>10</v>
      </c>
      <c r="G5443" s="384">
        <v>5477</v>
      </c>
      <c r="H5443" s="383" t="s">
        <v>784</v>
      </c>
      <c r="I5443" s="383" t="s">
        <v>785</v>
      </c>
      <c r="J5443" s="383" t="s">
        <v>617</v>
      </c>
      <c r="K5443" s="383" t="s">
        <v>618</v>
      </c>
      <c r="L5443" s="384">
        <v>0</v>
      </c>
      <c r="M5443" s="383" t="s">
        <v>626</v>
      </c>
      <c r="N5443" s="383" t="s">
        <v>620</v>
      </c>
      <c r="O5443" s="383" t="s">
        <v>230</v>
      </c>
    </row>
    <row r="5444" spans="1:15">
      <c r="A5444" s="385">
        <v>42006</v>
      </c>
      <c r="B5444" s="383" t="s">
        <v>646</v>
      </c>
      <c r="C5444" s="383" t="s">
        <v>8</v>
      </c>
      <c r="D5444" s="383" t="s">
        <v>32</v>
      </c>
      <c r="E5444" s="383" t="s">
        <v>647</v>
      </c>
      <c r="F5444" s="383" t="s">
        <v>10</v>
      </c>
      <c r="G5444" s="384">
        <v>26830</v>
      </c>
      <c r="H5444" s="383" t="s">
        <v>747</v>
      </c>
      <c r="I5444" s="383" t="s">
        <v>786</v>
      </c>
      <c r="J5444" s="383" t="s">
        <v>617</v>
      </c>
      <c r="K5444" s="383" t="s">
        <v>618</v>
      </c>
      <c r="L5444" s="384">
        <v>6319</v>
      </c>
      <c r="M5444" s="383" t="s">
        <v>627</v>
      </c>
      <c r="N5444" s="383" t="s">
        <v>620</v>
      </c>
      <c r="O5444" s="383" t="s">
        <v>230</v>
      </c>
    </row>
    <row r="5445" spans="1:15">
      <c r="A5445" s="385">
        <v>42007</v>
      </c>
      <c r="B5445" s="383" t="s">
        <v>646</v>
      </c>
      <c r="C5445" s="383" t="s">
        <v>8</v>
      </c>
      <c r="D5445" s="383" t="s">
        <v>32</v>
      </c>
      <c r="E5445" s="383" t="s">
        <v>647</v>
      </c>
      <c r="F5445" s="383" t="s">
        <v>10</v>
      </c>
      <c r="G5445" s="384">
        <v>26830</v>
      </c>
      <c r="H5445" s="383" t="s">
        <v>747</v>
      </c>
      <c r="I5445" s="383" t="s">
        <v>786</v>
      </c>
      <c r="J5445" s="383" t="s">
        <v>617</v>
      </c>
      <c r="K5445" s="383" t="s">
        <v>618</v>
      </c>
      <c r="L5445" s="384">
        <v>8221</v>
      </c>
      <c r="M5445" s="383" t="s">
        <v>627</v>
      </c>
      <c r="N5445" s="383" t="s">
        <v>620</v>
      </c>
      <c r="O5445" s="383" t="s">
        <v>230</v>
      </c>
    </row>
    <row r="5446" spans="1:15">
      <c r="A5446" s="385">
        <v>42008</v>
      </c>
      <c r="B5446" s="383" t="s">
        <v>646</v>
      </c>
      <c r="C5446" s="383" t="s">
        <v>8</v>
      </c>
      <c r="D5446" s="383" t="s">
        <v>32</v>
      </c>
      <c r="E5446" s="383" t="s">
        <v>647</v>
      </c>
      <c r="F5446" s="383" t="s">
        <v>10</v>
      </c>
      <c r="G5446" s="384">
        <v>32038</v>
      </c>
      <c r="H5446" s="383" t="s">
        <v>747</v>
      </c>
      <c r="I5446" s="383" t="s">
        <v>786</v>
      </c>
      <c r="J5446" s="383" t="s">
        <v>617</v>
      </c>
      <c r="K5446" s="383" t="s">
        <v>618</v>
      </c>
      <c r="L5446" s="384">
        <v>8501</v>
      </c>
      <c r="M5446" s="383" t="s">
        <v>627</v>
      </c>
      <c r="N5446" s="383" t="s">
        <v>620</v>
      </c>
      <c r="O5446" s="383" t="s">
        <v>230</v>
      </c>
    </row>
    <row r="5447" spans="1:15">
      <c r="A5447" s="385">
        <v>42009</v>
      </c>
      <c r="B5447" s="383" t="s">
        <v>21</v>
      </c>
      <c r="C5447" s="383" t="s">
        <v>12</v>
      </c>
      <c r="D5447" s="383" t="s">
        <v>22</v>
      </c>
      <c r="E5447" s="383" t="s">
        <v>658</v>
      </c>
      <c r="F5447" s="383" t="s">
        <v>10</v>
      </c>
      <c r="G5447" s="384">
        <v>2720</v>
      </c>
      <c r="H5447" s="383" t="s">
        <v>763</v>
      </c>
      <c r="I5447" s="383" t="s">
        <v>764</v>
      </c>
      <c r="J5447" s="383" t="s">
        <v>617</v>
      </c>
      <c r="K5447" s="383" t="s">
        <v>618</v>
      </c>
      <c r="L5447" s="384">
        <v>9088</v>
      </c>
      <c r="M5447" s="383" t="s">
        <v>627</v>
      </c>
      <c r="N5447" s="383" t="s">
        <v>620</v>
      </c>
      <c r="O5447" s="383" t="s">
        <v>230</v>
      </c>
    </row>
    <row r="5448" spans="1:15">
      <c r="A5448" s="385">
        <v>42010</v>
      </c>
      <c r="B5448" s="383" t="s">
        <v>21</v>
      </c>
      <c r="C5448" s="383" t="s">
        <v>12</v>
      </c>
      <c r="D5448" s="383" t="s">
        <v>22</v>
      </c>
      <c r="E5448" s="383" t="s">
        <v>658</v>
      </c>
      <c r="F5448" s="383" t="s">
        <v>10</v>
      </c>
      <c r="G5448" s="384">
        <v>2720</v>
      </c>
      <c r="H5448" s="383" t="s">
        <v>763</v>
      </c>
      <c r="I5448" s="383" t="s">
        <v>764</v>
      </c>
      <c r="J5448" s="383" t="s">
        <v>617</v>
      </c>
      <c r="K5448" s="383" t="s">
        <v>618</v>
      </c>
      <c r="L5448" s="384">
        <v>9280</v>
      </c>
      <c r="M5448" s="383" t="s">
        <v>629</v>
      </c>
      <c r="N5448" s="383" t="s">
        <v>620</v>
      </c>
      <c r="O5448" s="383" t="s">
        <v>230</v>
      </c>
    </row>
    <row r="5449" spans="1:15">
      <c r="A5449" s="385">
        <v>42011</v>
      </c>
      <c r="B5449" s="383" t="s">
        <v>646</v>
      </c>
      <c r="C5449" s="383" t="s">
        <v>8</v>
      </c>
      <c r="D5449" s="383" t="s">
        <v>32</v>
      </c>
      <c r="E5449" s="383" t="s">
        <v>647</v>
      </c>
      <c r="F5449" s="383" t="s">
        <v>10</v>
      </c>
      <c r="G5449" s="384">
        <v>32038</v>
      </c>
      <c r="H5449" s="383" t="s">
        <v>747</v>
      </c>
      <c r="I5449" s="383" t="s">
        <v>786</v>
      </c>
      <c r="J5449" s="383" t="s">
        <v>617</v>
      </c>
      <c r="K5449" s="383" t="s">
        <v>618</v>
      </c>
      <c r="L5449" s="384">
        <v>9280</v>
      </c>
      <c r="M5449" s="383" t="s">
        <v>629</v>
      </c>
      <c r="N5449" s="383" t="s">
        <v>620</v>
      </c>
      <c r="O5449" s="383" t="s">
        <v>230</v>
      </c>
    </row>
    <row r="5450" spans="1:15">
      <c r="A5450" s="385">
        <v>42012</v>
      </c>
      <c r="B5450" s="383" t="s">
        <v>21</v>
      </c>
      <c r="C5450" s="383" t="s">
        <v>12</v>
      </c>
      <c r="D5450" s="383" t="s">
        <v>22</v>
      </c>
      <c r="E5450" s="383" t="s">
        <v>658</v>
      </c>
      <c r="F5450" s="383" t="s">
        <v>10</v>
      </c>
      <c r="G5450" s="384">
        <v>5477</v>
      </c>
      <c r="H5450" s="383" t="s">
        <v>784</v>
      </c>
      <c r="I5450" s="383" t="s">
        <v>785</v>
      </c>
      <c r="J5450" s="383" t="s">
        <v>617</v>
      </c>
      <c r="K5450" s="383" t="s">
        <v>618</v>
      </c>
      <c r="L5450" s="384">
        <v>9280</v>
      </c>
      <c r="M5450" s="383" t="s">
        <v>630</v>
      </c>
      <c r="N5450" s="383" t="s">
        <v>620</v>
      </c>
      <c r="O5450" s="383" t="s">
        <v>230</v>
      </c>
    </row>
    <row r="5451" spans="1:15">
      <c r="A5451" s="385">
        <v>42013</v>
      </c>
      <c r="B5451" s="383" t="s">
        <v>11</v>
      </c>
      <c r="C5451" s="383" t="s">
        <v>12</v>
      </c>
      <c r="D5451" s="383" t="s">
        <v>13</v>
      </c>
      <c r="E5451" s="383" t="s">
        <v>678</v>
      </c>
      <c r="F5451" s="383" t="s">
        <v>10</v>
      </c>
      <c r="G5451" s="384">
        <v>60</v>
      </c>
      <c r="H5451" s="383" t="s">
        <v>763</v>
      </c>
      <c r="I5451" s="383" t="s">
        <v>771</v>
      </c>
      <c r="J5451" s="383" t="s">
        <v>617</v>
      </c>
      <c r="K5451" s="383" t="s">
        <v>618</v>
      </c>
      <c r="L5451" s="384">
        <v>9280</v>
      </c>
      <c r="M5451" s="383" t="s">
        <v>630</v>
      </c>
      <c r="N5451" s="383" t="s">
        <v>620</v>
      </c>
      <c r="O5451" s="383" t="s">
        <v>230</v>
      </c>
    </row>
    <row r="5452" spans="1:15">
      <c r="A5452" s="385">
        <v>42014</v>
      </c>
      <c r="B5452" s="383" t="s">
        <v>646</v>
      </c>
      <c r="C5452" s="383" t="s">
        <v>8</v>
      </c>
      <c r="D5452" s="383" t="s">
        <v>32</v>
      </c>
      <c r="E5452" s="383" t="s">
        <v>647</v>
      </c>
      <c r="F5452" s="383" t="s">
        <v>10</v>
      </c>
      <c r="G5452" s="384">
        <v>1383</v>
      </c>
      <c r="H5452" s="383" t="s">
        <v>747</v>
      </c>
      <c r="I5452" s="383" t="s">
        <v>748</v>
      </c>
      <c r="J5452" s="383" t="s">
        <v>617</v>
      </c>
      <c r="K5452" s="383" t="s">
        <v>618</v>
      </c>
      <c r="L5452" s="384">
        <v>9280</v>
      </c>
      <c r="M5452" s="383" t="s">
        <v>630</v>
      </c>
      <c r="N5452" s="383" t="s">
        <v>620</v>
      </c>
      <c r="O5452" s="383" t="s">
        <v>230</v>
      </c>
    </row>
    <row r="5453" spans="1:15">
      <c r="A5453" s="385">
        <v>42015</v>
      </c>
      <c r="B5453" s="383" t="s">
        <v>646</v>
      </c>
      <c r="C5453" s="383" t="s">
        <v>8</v>
      </c>
      <c r="D5453" s="383" t="s">
        <v>32</v>
      </c>
      <c r="E5453" s="383" t="s">
        <v>647</v>
      </c>
      <c r="F5453" s="383" t="s">
        <v>10</v>
      </c>
      <c r="G5453" s="384">
        <v>1383</v>
      </c>
      <c r="H5453" s="383" t="s">
        <v>747</v>
      </c>
      <c r="I5453" s="383" t="s">
        <v>748</v>
      </c>
      <c r="J5453" s="383" t="s">
        <v>617</v>
      </c>
      <c r="K5453" s="383" t="s">
        <v>618</v>
      </c>
      <c r="L5453" s="384">
        <v>9280</v>
      </c>
      <c r="M5453" s="383" t="s">
        <v>630</v>
      </c>
      <c r="N5453" s="383" t="s">
        <v>620</v>
      </c>
      <c r="O5453" s="383" t="s">
        <v>230</v>
      </c>
    </row>
    <row r="5454" spans="1:15">
      <c r="A5454" s="385">
        <v>42016</v>
      </c>
      <c r="B5454" s="383" t="s">
        <v>646</v>
      </c>
      <c r="C5454" s="383" t="s">
        <v>8</v>
      </c>
      <c r="D5454" s="383" t="s">
        <v>32</v>
      </c>
      <c r="E5454" s="383" t="s">
        <v>647</v>
      </c>
      <c r="F5454" s="383" t="s">
        <v>10</v>
      </c>
      <c r="G5454" s="384">
        <v>1383</v>
      </c>
      <c r="H5454" s="383" t="s">
        <v>747</v>
      </c>
      <c r="I5454" s="383" t="s">
        <v>748</v>
      </c>
      <c r="J5454" s="383" t="s">
        <v>617</v>
      </c>
      <c r="K5454" s="383" t="s">
        <v>618</v>
      </c>
      <c r="L5454" s="384">
        <v>9280</v>
      </c>
      <c r="M5454" s="383" t="s">
        <v>630</v>
      </c>
      <c r="N5454" s="383" t="s">
        <v>620</v>
      </c>
      <c r="O5454" s="383" t="s">
        <v>230</v>
      </c>
    </row>
    <row r="5455" spans="1:15">
      <c r="A5455" s="385">
        <v>42017</v>
      </c>
      <c r="B5455" s="383" t="s">
        <v>11</v>
      </c>
      <c r="C5455" s="383" t="s">
        <v>12</v>
      </c>
      <c r="D5455" s="383" t="s">
        <v>13</v>
      </c>
      <c r="E5455" s="383" t="s">
        <v>678</v>
      </c>
      <c r="F5455" s="383" t="s">
        <v>10</v>
      </c>
      <c r="G5455" s="384">
        <v>112</v>
      </c>
      <c r="H5455" s="383" t="s">
        <v>743</v>
      </c>
      <c r="I5455" s="383" t="s">
        <v>744</v>
      </c>
      <c r="J5455" s="383" t="s">
        <v>617</v>
      </c>
      <c r="K5455" s="383" t="s">
        <v>618</v>
      </c>
      <c r="L5455" s="384">
        <v>9280</v>
      </c>
      <c r="M5455" s="383" t="s">
        <v>631</v>
      </c>
      <c r="N5455" s="383" t="s">
        <v>620</v>
      </c>
      <c r="O5455" s="383" t="s">
        <v>230</v>
      </c>
    </row>
    <row r="5456" spans="1:15">
      <c r="A5456" s="385">
        <v>42018</v>
      </c>
      <c r="B5456" s="383" t="s">
        <v>646</v>
      </c>
      <c r="C5456" s="383" t="s">
        <v>8</v>
      </c>
      <c r="D5456" s="383" t="s">
        <v>32</v>
      </c>
      <c r="E5456" s="383" t="s">
        <v>647</v>
      </c>
      <c r="F5456" s="383" t="s">
        <v>10</v>
      </c>
      <c r="G5456" s="384">
        <v>1383</v>
      </c>
      <c r="H5456" s="383" t="s">
        <v>747</v>
      </c>
      <c r="I5456" s="383" t="s">
        <v>748</v>
      </c>
      <c r="J5456" s="383" t="s">
        <v>617</v>
      </c>
      <c r="K5456" s="383" t="s">
        <v>618</v>
      </c>
      <c r="L5456" s="384">
        <v>9804</v>
      </c>
      <c r="M5456" s="383" t="s">
        <v>631</v>
      </c>
      <c r="N5456" s="383" t="s">
        <v>620</v>
      </c>
      <c r="O5456" s="383" t="s">
        <v>230</v>
      </c>
    </row>
    <row r="5457" spans="1:15">
      <c r="A5457" s="385">
        <v>42019</v>
      </c>
      <c r="B5457" s="383" t="s">
        <v>11</v>
      </c>
      <c r="C5457" s="383" t="s">
        <v>12</v>
      </c>
      <c r="D5457" s="383" t="s">
        <v>13</v>
      </c>
      <c r="E5457" s="383" t="s">
        <v>678</v>
      </c>
      <c r="F5457" s="383" t="s">
        <v>10</v>
      </c>
      <c r="G5457" s="384">
        <v>112</v>
      </c>
      <c r="H5457" s="383" t="s">
        <v>743</v>
      </c>
      <c r="I5457" s="383" t="s">
        <v>744</v>
      </c>
      <c r="J5457" s="383" t="s">
        <v>617</v>
      </c>
      <c r="K5457" s="383" t="s">
        <v>618</v>
      </c>
      <c r="L5457" s="384">
        <v>11627</v>
      </c>
      <c r="M5457" s="383" t="s">
        <v>631</v>
      </c>
      <c r="N5457" s="383" t="s">
        <v>620</v>
      </c>
      <c r="O5457" s="383" t="s">
        <v>230</v>
      </c>
    </row>
    <row r="5458" spans="1:15">
      <c r="A5458" s="385">
        <v>42020</v>
      </c>
      <c r="B5458" s="383" t="s">
        <v>754</v>
      </c>
      <c r="C5458" s="383" t="s">
        <v>8</v>
      </c>
      <c r="D5458" s="383" t="s">
        <v>755</v>
      </c>
      <c r="E5458" s="383" t="s">
        <v>756</v>
      </c>
      <c r="F5458" s="383" t="s">
        <v>10</v>
      </c>
      <c r="G5458" s="384">
        <v>460</v>
      </c>
      <c r="H5458" s="383" t="s">
        <v>757</v>
      </c>
      <c r="I5458" s="383" t="s">
        <v>758</v>
      </c>
      <c r="J5458" s="383" t="s">
        <v>617</v>
      </c>
      <c r="K5458" s="383" t="s">
        <v>618</v>
      </c>
      <c r="L5458" s="384">
        <v>12650</v>
      </c>
      <c r="M5458" s="383" t="s">
        <v>631</v>
      </c>
      <c r="N5458" s="383" t="s">
        <v>620</v>
      </c>
      <c r="O5458" s="383" t="s">
        <v>230</v>
      </c>
    </row>
    <row r="5459" spans="1:15">
      <c r="A5459" s="385">
        <v>42021</v>
      </c>
      <c r="B5459" s="383" t="s">
        <v>739</v>
      </c>
      <c r="C5459" s="383" t="s">
        <v>8</v>
      </c>
      <c r="D5459" s="383" t="s">
        <v>36</v>
      </c>
      <c r="E5459" s="383" t="s">
        <v>740</v>
      </c>
      <c r="F5459" s="383" t="s">
        <v>10</v>
      </c>
      <c r="G5459" s="384">
        <v>4903</v>
      </c>
      <c r="H5459" s="383" t="s">
        <v>741</v>
      </c>
      <c r="I5459" s="383" t="s">
        <v>745</v>
      </c>
      <c r="J5459" s="383" t="s">
        <v>617</v>
      </c>
      <c r="K5459" s="383" t="s">
        <v>618</v>
      </c>
      <c r="L5459" s="384">
        <v>12650</v>
      </c>
      <c r="M5459" s="383" t="s">
        <v>632</v>
      </c>
      <c r="N5459" s="383" t="s">
        <v>620</v>
      </c>
      <c r="O5459" s="383" t="s">
        <v>230</v>
      </c>
    </row>
    <row r="5460" spans="1:15">
      <c r="A5460" s="385">
        <v>42022</v>
      </c>
      <c r="B5460" s="383" t="s">
        <v>739</v>
      </c>
      <c r="C5460" s="383" t="s">
        <v>8</v>
      </c>
      <c r="D5460" s="383" t="s">
        <v>36</v>
      </c>
      <c r="E5460" s="383" t="s">
        <v>740</v>
      </c>
      <c r="F5460" s="383" t="s">
        <v>10</v>
      </c>
      <c r="G5460" s="384">
        <v>4903</v>
      </c>
      <c r="H5460" s="383" t="s">
        <v>741</v>
      </c>
      <c r="I5460" s="383" t="s">
        <v>745</v>
      </c>
      <c r="J5460" s="383" t="s">
        <v>617</v>
      </c>
      <c r="K5460" s="383" t="s">
        <v>618</v>
      </c>
      <c r="L5460" s="384">
        <v>12650</v>
      </c>
      <c r="M5460" s="383" t="s">
        <v>632</v>
      </c>
      <c r="N5460" s="383" t="s">
        <v>620</v>
      </c>
      <c r="O5460" s="383" t="s">
        <v>230</v>
      </c>
    </row>
    <row r="5461" spans="1:15">
      <c r="A5461" s="385">
        <v>42023</v>
      </c>
      <c r="B5461" s="383" t="s">
        <v>739</v>
      </c>
      <c r="C5461" s="383" t="s">
        <v>8</v>
      </c>
      <c r="D5461" s="383" t="s">
        <v>36</v>
      </c>
      <c r="E5461" s="383" t="s">
        <v>740</v>
      </c>
      <c r="F5461" s="383" t="s">
        <v>10</v>
      </c>
      <c r="G5461" s="384">
        <v>4903</v>
      </c>
      <c r="H5461" s="383" t="s">
        <v>741</v>
      </c>
      <c r="I5461" s="383" t="s">
        <v>745</v>
      </c>
      <c r="J5461" s="383" t="s">
        <v>617</v>
      </c>
      <c r="K5461" s="383" t="s">
        <v>618</v>
      </c>
      <c r="L5461" s="384">
        <v>12650</v>
      </c>
      <c r="M5461" s="383" t="s">
        <v>632</v>
      </c>
      <c r="N5461" s="383" t="s">
        <v>620</v>
      </c>
      <c r="O5461" s="383" t="s">
        <v>230</v>
      </c>
    </row>
    <row r="5462" spans="1:15">
      <c r="A5462" s="385">
        <v>42024</v>
      </c>
      <c r="B5462" s="383" t="s">
        <v>739</v>
      </c>
      <c r="C5462" s="383" t="s">
        <v>8</v>
      </c>
      <c r="D5462" s="383" t="s">
        <v>36</v>
      </c>
      <c r="E5462" s="383" t="s">
        <v>740</v>
      </c>
      <c r="F5462" s="383" t="s">
        <v>10</v>
      </c>
      <c r="G5462" s="384">
        <v>4903</v>
      </c>
      <c r="H5462" s="383" t="s">
        <v>741</v>
      </c>
      <c r="I5462" s="383" t="s">
        <v>745</v>
      </c>
      <c r="J5462" s="383" t="s">
        <v>617</v>
      </c>
      <c r="K5462" s="383" t="s">
        <v>618</v>
      </c>
      <c r="L5462" s="384">
        <v>12775</v>
      </c>
      <c r="M5462" s="383" t="s">
        <v>633</v>
      </c>
      <c r="N5462" s="383" t="s">
        <v>620</v>
      </c>
      <c r="O5462" s="383" t="s">
        <v>230</v>
      </c>
    </row>
    <row r="5463" spans="1:15">
      <c r="A5463" s="385">
        <v>42025</v>
      </c>
      <c r="B5463" s="383" t="s">
        <v>739</v>
      </c>
      <c r="C5463" s="383" t="s">
        <v>8</v>
      </c>
      <c r="D5463" s="383" t="s">
        <v>36</v>
      </c>
      <c r="E5463" s="383" t="s">
        <v>740</v>
      </c>
      <c r="F5463" s="383" t="s">
        <v>10</v>
      </c>
      <c r="G5463" s="384">
        <v>4903</v>
      </c>
      <c r="H5463" s="383" t="s">
        <v>741</v>
      </c>
      <c r="I5463" s="383" t="s">
        <v>745</v>
      </c>
      <c r="J5463" s="383" t="s">
        <v>617</v>
      </c>
      <c r="K5463" s="383" t="s">
        <v>618</v>
      </c>
      <c r="L5463" s="384">
        <v>14695</v>
      </c>
      <c r="M5463" s="383" t="s">
        <v>633</v>
      </c>
      <c r="N5463" s="383" t="s">
        <v>620</v>
      </c>
      <c r="O5463" s="383" t="s">
        <v>230</v>
      </c>
    </row>
    <row r="5464" spans="1:15">
      <c r="A5464" s="385">
        <v>42026</v>
      </c>
      <c r="B5464" s="383" t="s">
        <v>739</v>
      </c>
      <c r="C5464" s="383" t="s">
        <v>8</v>
      </c>
      <c r="D5464" s="383" t="s">
        <v>36</v>
      </c>
      <c r="E5464" s="383" t="s">
        <v>740</v>
      </c>
      <c r="F5464" s="383" t="s">
        <v>10</v>
      </c>
      <c r="G5464" s="384">
        <v>4903</v>
      </c>
      <c r="H5464" s="383" t="s">
        <v>741</v>
      </c>
      <c r="I5464" s="383" t="s">
        <v>745</v>
      </c>
      <c r="J5464" s="383" t="s">
        <v>617</v>
      </c>
      <c r="K5464" s="383" t="s">
        <v>618</v>
      </c>
      <c r="L5464" s="384">
        <v>15922</v>
      </c>
      <c r="M5464" s="383" t="s">
        <v>633</v>
      </c>
      <c r="N5464" s="383" t="s">
        <v>620</v>
      </c>
      <c r="O5464" s="383" t="s">
        <v>230</v>
      </c>
    </row>
    <row r="5465" spans="1:15">
      <c r="A5465" s="385">
        <v>42027</v>
      </c>
      <c r="B5465" s="383" t="s">
        <v>739</v>
      </c>
      <c r="C5465" s="383" t="s">
        <v>8</v>
      </c>
      <c r="D5465" s="383" t="s">
        <v>36</v>
      </c>
      <c r="E5465" s="383" t="s">
        <v>740</v>
      </c>
      <c r="F5465" s="383" t="s">
        <v>10</v>
      </c>
      <c r="G5465" s="384">
        <v>4903</v>
      </c>
      <c r="H5465" s="383" t="s">
        <v>741</v>
      </c>
      <c r="I5465" s="383" t="s">
        <v>745</v>
      </c>
      <c r="J5465" s="383" t="s">
        <v>617</v>
      </c>
      <c r="K5465" s="383" t="s">
        <v>618</v>
      </c>
      <c r="L5465" s="384">
        <v>17245</v>
      </c>
      <c r="M5465" s="383" t="s">
        <v>633</v>
      </c>
      <c r="N5465" s="383" t="s">
        <v>620</v>
      </c>
      <c r="O5465" s="383" t="s">
        <v>230</v>
      </c>
    </row>
    <row r="5466" spans="1:15">
      <c r="A5466" s="385">
        <v>42028</v>
      </c>
      <c r="B5466" s="383" t="s">
        <v>739</v>
      </c>
      <c r="C5466" s="383" t="s">
        <v>8</v>
      </c>
      <c r="D5466" s="383" t="s">
        <v>36</v>
      </c>
      <c r="E5466" s="383" t="s">
        <v>740</v>
      </c>
      <c r="F5466" s="383" t="s">
        <v>10</v>
      </c>
      <c r="G5466" s="384">
        <v>4903</v>
      </c>
      <c r="H5466" s="383" t="s">
        <v>741</v>
      </c>
      <c r="I5466" s="383" t="s">
        <v>745</v>
      </c>
      <c r="J5466" s="383" t="s">
        <v>617</v>
      </c>
      <c r="K5466" s="383" t="s">
        <v>618</v>
      </c>
      <c r="L5466" s="384">
        <v>18650</v>
      </c>
      <c r="M5466" s="383" t="s">
        <v>633</v>
      </c>
      <c r="N5466" s="383" t="s">
        <v>620</v>
      </c>
      <c r="O5466" s="383" t="s">
        <v>230</v>
      </c>
    </row>
    <row r="5467" spans="1:15">
      <c r="A5467" s="385">
        <v>42029</v>
      </c>
      <c r="B5467" s="383" t="s">
        <v>739</v>
      </c>
      <c r="C5467" s="383" t="s">
        <v>8</v>
      </c>
      <c r="D5467" s="383" t="s">
        <v>36</v>
      </c>
      <c r="E5467" s="383" t="s">
        <v>740</v>
      </c>
      <c r="F5467" s="383" t="s">
        <v>10</v>
      </c>
      <c r="G5467" s="384">
        <v>4903</v>
      </c>
      <c r="H5467" s="383" t="s">
        <v>741</v>
      </c>
      <c r="I5467" s="383" t="s">
        <v>745</v>
      </c>
      <c r="J5467" s="383" t="s">
        <v>617</v>
      </c>
      <c r="K5467" s="383" t="s">
        <v>618</v>
      </c>
      <c r="L5467" s="384">
        <v>18650</v>
      </c>
      <c r="M5467" s="383" t="s">
        <v>633</v>
      </c>
      <c r="N5467" s="383" t="s">
        <v>620</v>
      </c>
      <c r="O5467" s="383" t="s">
        <v>230</v>
      </c>
    </row>
    <row r="5468" spans="1:15">
      <c r="A5468" s="385">
        <v>42030</v>
      </c>
      <c r="B5468" s="383" t="s">
        <v>739</v>
      </c>
      <c r="C5468" s="383" t="s">
        <v>8</v>
      </c>
      <c r="D5468" s="383" t="s">
        <v>36</v>
      </c>
      <c r="E5468" s="383" t="s">
        <v>740</v>
      </c>
      <c r="F5468" s="383" t="s">
        <v>10</v>
      </c>
      <c r="G5468" s="384">
        <v>4903</v>
      </c>
      <c r="H5468" s="383" t="s">
        <v>741</v>
      </c>
      <c r="I5468" s="383" t="s">
        <v>745</v>
      </c>
      <c r="J5468" s="383" t="s">
        <v>617</v>
      </c>
      <c r="K5468" s="383" t="s">
        <v>618</v>
      </c>
      <c r="L5468" s="384">
        <v>18650</v>
      </c>
      <c r="M5468" s="383" t="s">
        <v>634</v>
      </c>
      <c r="N5468" s="383" t="s">
        <v>620</v>
      </c>
      <c r="O5468" s="383" t="s">
        <v>230</v>
      </c>
    </row>
    <row r="5469" spans="1:15">
      <c r="A5469" s="385">
        <v>42031</v>
      </c>
      <c r="B5469" s="383" t="s">
        <v>739</v>
      </c>
      <c r="C5469" s="383" t="s">
        <v>8</v>
      </c>
      <c r="D5469" s="383" t="s">
        <v>36</v>
      </c>
      <c r="E5469" s="383" t="s">
        <v>740</v>
      </c>
      <c r="F5469" s="383" t="s">
        <v>10</v>
      </c>
      <c r="G5469" s="384">
        <v>4903</v>
      </c>
      <c r="H5469" s="383" t="s">
        <v>741</v>
      </c>
      <c r="I5469" s="383" t="s">
        <v>745</v>
      </c>
      <c r="J5469" s="383" t="s">
        <v>617</v>
      </c>
      <c r="K5469" s="383" t="s">
        <v>618</v>
      </c>
      <c r="L5469" s="384">
        <v>18650</v>
      </c>
      <c r="M5469" s="383" t="s">
        <v>634</v>
      </c>
      <c r="N5469" s="383" t="s">
        <v>620</v>
      </c>
      <c r="O5469" s="383" t="s">
        <v>230</v>
      </c>
    </row>
    <row r="5470" spans="1:15">
      <c r="A5470" s="385">
        <v>42032</v>
      </c>
      <c r="B5470" s="383" t="s">
        <v>739</v>
      </c>
      <c r="C5470" s="383" t="s">
        <v>8</v>
      </c>
      <c r="D5470" s="383" t="s">
        <v>36</v>
      </c>
      <c r="E5470" s="383" t="s">
        <v>740</v>
      </c>
      <c r="F5470" s="383" t="s">
        <v>10</v>
      </c>
      <c r="G5470" s="384">
        <v>4903</v>
      </c>
      <c r="H5470" s="383" t="s">
        <v>741</v>
      </c>
      <c r="I5470" s="383" t="s">
        <v>745</v>
      </c>
      <c r="J5470" s="383" t="s">
        <v>617</v>
      </c>
      <c r="K5470" s="383" t="s">
        <v>618</v>
      </c>
      <c r="L5470" s="384">
        <v>18650</v>
      </c>
      <c r="M5470" s="383" t="s">
        <v>634</v>
      </c>
      <c r="N5470" s="383" t="s">
        <v>620</v>
      </c>
      <c r="O5470" s="383" t="s">
        <v>230</v>
      </c>
    </row>
    <row r="5471" spans="1:15">
      <c r="A5471" s="385">
        <v>42033</v>
      </c>
      <c r="B5471" s="383" t="s">
        <v>739</v>
      </c>
      <c r="C5471" s="383" t="s">
        <v>8</v>
      </c>
      <c r="D5471" s="383" t="s">
        <v>36</v>
      </c>
      <c r="E5471" s="383" t="s">
        <v>740</v>
      </c>
      <c r="F5471" s="383" t="s">
        <v>10</v>
      </c>
      <c r="G5471" s="384">
        <v>4903</v>
      </c>
      <c r="H5471" s="383" t="s">
        <v>741</v>
      </c>
      <c r="I5471" s="383" t="s">
        <v>745</v>
      </c>
      <c r="J5471" s="383" t="s">
        <v>617</v>
      </c>
      <c r="K5471" s="383" t="s">
        <v>618</v>
      </c>
      <c r="L5471" s="384">
        <v>18650</v>
      </c>
      <c r="M5471" s="383" t="s">
        <v>634</v>
      </c>
      <c r="N5471" s="383" t="s">
        <v>620</v>
      </c>
      <c r="O5471" s="383" t="s">
        <v>230</v>
      </c>
    </row>
    <row r="5472" spans="1:15">
      <c r="A5472" s="385">
        <v>42034</v>
      </c>
      <c r="B5472" s="383" t="s">
        <v>21</v>
      </c>
      <c r="C5472" s="383" t="s">
        <v>12</v>
      </c>
      <c r="D5472" s="383" t="s">
        <v>22</v>
      </c>
      <c r="E5472" s="383" t="s">
        <v>658</v>
      </c>
      <c r="F5472" s="383" t="s">
        <v>10</v>
      </c>
      <c r="G5472" s="384">
        <v>100014</v>
      </c>
      <c r="H5472" s="383" t="s">
        <v>733</v>
      </c>
      <c r="I5472" s="383" t="s">
        <v>735</v>
      </c>
      <c r="J5472" s="383" t="s">
        <v>617</v>
      </c>
      <c r="K5472" s="383" t="s">
        <v>618</v>
      </c>
      <c r="L5472" s="384">
        <v>18650</v>
      </c>
      <c r="M5472" s="383" t="s">
        <v>634</v>
      </c>
      <c r="N5472" s="383" t="s">
        <v>620</v>
      </c>
      <c r="O5472" s="383" t="s">
        <v>230</v>
      </c>
    </row>
    <row r="5473" spans="1:15">
      <c r="A5473" s="385">
        <v>42035</v>
      </c>
      <c r="B5473" s="383" t="s">
        <v>739</v>
      </c>
      <c r="C5473" s="383" t="s">
        <v>8</v>
      </c>
      <c r="D5473" s="383" t="s">
        <v>36</v>
      </c>
      <c r="E5473" s="383" t="s">
        <v>740</v>
      </c>
      <c r="F5473" s="383" t="s">
        <v>10</v>
      </c>
      <c r="G5473" s="384">
        <v>4903</v>
      </c>
      <c r="H5473" s="383" t="s">
        <v>741</v>
      </c>
      <c r="I5473" s="383" t="s">
        <v>745</v>
      </c>
      <c r="J5473" s="383" t="s">
        <v>617</v>
      </c>
      <c r="K5473" s="383" t="s">
        <v>618</v>
      </c>
      <c r="L5473" s="384">
        <v>18650</v>
      </c>
      <c r="M5473" s="383" t="s">
        <v>634</v>
      </c>
      <c r="N5473" s="383" t="s">
        <v>620</v>
      </c>
      <c r="O5473" s="383" t="s">
        <v>230</v>
      </c>
    </row>
    <row r="5474" spans="1:15">
      <c r="A5474" s="385">
        <v>42036</v>
      </c>
      <c r="B5474" s="383" t="s">
        <v>739</v>
      </c>
      <c r="C5474" s="383" t="s">
        <v>8</v>
      </c>
      <c r="D5474" s="383" t="s">
        <v>36</v>
      </c>
      <c r="E5474" s="383" t="s">
        <v>740</v>
      </c>
      <c r="F5474" s="383" t="s">
        <v>10</v>
      </c>
      <c r="G5474" s="384">
        <v>4903</v>
      </c>
      <c r="H5474" s="383" t="s">
        <v>741</v>
      </c>
      <c r="I5474" s="383" t="s">
        <v>745</v>
      </c>
      <c r="J5474" s="383" t="s">
        <v>617</v>
      </c>
      <c r="K5474" s="383" t="s">
        <v>618</v>
      </c>
      <c r="L5474" s="384">
        <v>18660</v>
      </c>
      <c r="M5474" s="383" t="s">
        <v>634</v>
      </c>
      <c r="N5474" s="383" t="s">
        <v>620</v>
      </c>
      <c r="O5474" s="383" t="s">
        <v>230</v>
      </c>
    </row>
    <row r="5475" spans="1:15">
      <c r="A5475" s="385">
        <v>42037</v>
      </c>
      <c r="B5475" s="383" t="s">
        <v>739</v>
      </c>
      <c r="C5475" s="383" t="s">
        <v>8</v>
      </c>
      <c r="D5475" s="383" t="s">
        <v>36</v>
      </c>
      <c r="E5475" s="383" t="s">
        <v>740</v>
      </c>
      <c r="F5475" s="383" t="s">
        <v>10</v>
      </c>
      <c r="G5475" s="384">
        <v>4903</v>
      </c>
      <c r="H5475" s="383" t="s">
        <v>741</v>
      </c>
      <c r="I5475" s="383" t="s">
        <v>745</v>
      </c>
      <c r="J5475" s="383" t="s">
        <v>617</v>
      </c>
      <c r="K5475" s="383" t="s">
        <v>618</v>
      </c>
      <c r="L5475" s="384">
        <v>18660</v>
      </c>
      <c r="M5475" s="383" t="s">
        <v>634</v>
      </c>
      <c r="N5475" s="383" t="s">
        <v>620</v>
      </c>
      <c r="O5475" s="383" t="s">
        <v>230</v>
      </c>
    </row>
    <row r="5476" spans="1:15">
      <c r="A5476" s="385">
        <v>42038</v>
      </c>
      <c r="B5476" s="383" t="s">
        <v>21</v>
      </c>
      <c r="C5476" s="383" t="s">
        <v>12</v>
      </c>
      <c r="D5476" s="383" t="s">
        <v>22</v>
      </c>
      <c r="E5476" s="383" t="s">
        <v>658</v>
      </c>
      <c r="F5476" s="383" t="s">
        <v>10</v>
      </c>
      <c r="G5476" s="384">
        <v>3270</v>
      </c>
      <c r="H5476" s="383" t="s">
        <v>784</v>
      </c>
      <c r="I5476" s="383" t="s">
        <v>785</v>
      </c>
      <c r="J5476" s="383" t="s">
        <v>617</v>
      </c>
      <c r="K5476" s="383" t="s">
        <v>618</v>
      </c>
      <c r="L5476" s="384">
        <v>18660</v>
      </c>
      <c r="M5476" s="383" t="s">
        <v>634</v>
      </c>
      <c r="N5476" s="383" t="s">
        <v>620</v>
      </c>
      <c r="O5476" s="383" t="s">
        <v>230</v>
      </c>
    </row>
    <row r="5477" spans="1:15">
      <c r="A5477" s="385">
        <v>42039</v>
      </c>
      <c r="B5477" s="383" t="s">
        <v>739</v>
      </c>
      <c r="C5477" s="383" t="s">
        <v>8</v>
      </c>
      <c r="D5477" s="383" t="s">
        <v>36</v>
      </c>
      <c r="E5477" s="383" t="s">
        <v>740</v>
      </c>
      <c r="F5477" s="383" t="s">
        <v>10</v>
      </c>
      <c r="G5477" s="384">
        <v>4903</v>
      </c>
      <c r="H5477" s="383" t="s">
        <v>741</v>
      </c>
      <c r="I5477" s="383" t="s">
        <v>745</v>
      </c>
      <c r="J5477" s="383" t="s">
        <v>617</v>
      </c>
      <c r="K5477" s="383" t="s">
        <v>618</v>
      </c>
      <c r="L5477" s="384">
        <v>18660</v>
      </c>
      <c r="M5477" s="383" t="s">
        <v>634</v>
      </c>
      <c r="N5477" s="383" t="s">
        <v>620</v>
      </c>
      <c r="O5477" s="383" t="s">
        <v>230</v>
      </c>
    </row>
    <row r="5478" spans="1:15">
      <c r="A5478" s="385">
        <v>42040</v>
      </c>
      <c r="B5478" s="383" t="s">
        <v>739</v>
      </c>
      <c r="C5478" s="383" t="s">
        <v>8</v>
      </c>
      <c r="D5478" s="383" t="s">
        <v>36</v>
      </c>
      <c r="E5478" s="383" t="s">
        <v>740</v>
      </c>
      <c r="F5478" s="383" t="s">
        <v>10</v>
      </c>
      <c r="G5478" s="384">
        <v>4903</v>
      </c>
      <c r="H5478" s="383" t="s">
        <v>741</v>
      </c>
      <c r="I5478" s="383" t="s">
        <v>745</v>
      </c>
      <c r="J5478" s="383" t="s">
        <v>617</v>
      </c>
      <c r="K5478" s="383" t="s">
        <v>618</v>
      </c>
      <c r="L5478" s="384">
        <v>18761</v>
      </c>
      <c r="M5478" s="383" t="s">
        <v>635</v>
      </c>
      <c r="N5478" s="383" t="s">
        <v>620</v>
      </c>
      <c r="O5478" s="383" t="s">
        <v>230</v>
      </c>
    </row>
    <row r="5479" spans="1:15">
      <c r="A5479" s="385">
        <v>42041</v>
      </c>
      <c r="B5479" s="383" t="s">
        <v>739</v>
      </c>
      <c r="C5479" s="383" t="s">
        <v>8</v>
      </c>
      <c r="D5479" s="383" t="s">
        <v>36</v>
      </c>
      <c r="E5479" s="383" t="s">
        <v>740</v>
      </c>
      <c r="F5479" s="383" t="s">
        <v>10</v>
      </c>
      <c r="G5479" s="384">
        <v>4903</v>
      </c>
      <c r="H5479" s="383" t="s">
        <v>741</v>
      </c>
      <c r="I5479" s="383" t="s">
        <v>745</v>
      </c>
      <c r="J5479" s="383" t="s">
        <v>617</v>
      </c>
      <c r="K5479" s="383" t="s">
        <v>618</v>
      </c>
      <c r="L5479" s="384">
        <v>18761</v>
      </c>
      <c r="M5479" s="383" t="s">
        <v>635</v>
      </c>
      <c r="N5479" s="383" t="s">
        <v>620</v>
      </c>
      <c r="O5479" s="383" t="s">
        <v>230</v>
      </c>
    </row>
    <row r="5480" spans="1:15">
      <c r="A5480" s="385">
        <v>42042</v>
      </c>
      <c r="B5480" s="383" t="s">
        <v>739</v>
      </c>
      <c r="C5480" s="383" t="s">
        <v>8</v>
      </c>
      <c r="D5480" s="383" t="s">
        <v>36</v>
      </c>
      <c r="E5480" s="383" t="s">
        <v>740</v>
      </c>
      <c r="F5480" s="383" t="s">
        <v>10</v>
      </c>
      <c r="G5480" s="384">
        <v>4903</v>
      </c>
      <c r="H5480" s="383" t="s">
        <v>741</v>
      </c>
      <c r="I5480" s="383" t="s">
        <v>745</v>
      </c>
      <c r="J5480" s="383" t="s">
        <v>617</v>
      </c>
      <c r="K5480" s="383" t="s">
        <v>618</v>
      </c>
      <c r="L5480" s="384">
        <v>18800</v>
      </c>
      <c r="M5480" s="383" t="s">
        <v>635</v>
      </c>
      <c r="N5480" s="383" t="s">
        <v>620</v>
      </c>
      <c r="O5480" s="383" t="s">
        <v>230</v>
      </c>
    </row>
    <row r="5481" spans="1:15">
      <c r="A5481" s="385">
        <v>42043</v>
      </c>
      <c r="B5481" s="383" t="s">
        <v>739</v>
      </c>
      <c r="C5481" s="383" t="s">
        <v>8</v>
      </c>
      <c r="D5481" s="383" t="s">
        <v>36</v>
      </c>
      <c r="E5481" s="383" t="s">
        <v>740</v>
      </c>
      <c r="F5481" s="383" t="s">
        <v>10</v>
      </c>
      <c r="G5481" s="384">
        <v>4903</v>
      </c>
      <c r="H5481" s="383" t="s">
        <v>741</v>
      </c>
      <c r="I5481" s="383" t="s">
        <v>745</v>
      </c>
      <c r="J5481" s="383" t="s">
        <v>617</v>
      </c>
      <c r="K5481" s="383" t="s">
        <v>618</v>
      </c>
      <c r="L5481" s="384">
        <v>20258</v>
      </c>
      <c r="M5481" s="383" t="s">
        <v>635</v>
      </c>
      <c r="N5481" s="383" t="s">
        <v>620</v>
      </c>
      <c r="O5481" s="383" t="s">
        <v>230</v>
      </c>
    </row>
    <row r="5482" spans="1:15">
      <c r="A5482" s="385">
        <v>42044</v>
      </c>
      <c r="B5482" s="383" t="s">
        <v>739</v>
      </c>
      <c r="C5482" s="383" t="s">
        <v>8</v>
      </c>
      <c r="D5482" s="383" t="s">
        <v>36</v>
      </c>
      <c r="E5482" s="383" t="s">
        <v>740</v>
      </c>
      <c r="F5482" s="383" t="s">
        <v>10</v>
      </c>
      <c r="G5482" s="384">
        <v>4903</v>
      </c>
      <c r="H5482" s="383" t="s">
        <v>741</v>
      </c>
      <c r="I5482" s="383" t="s">
        <v>745</v>
      </c>
      <c r="J5482" s="383" t="s">
        <v>617</v>
      </c>
      <c r="K5482" s="383" t="s">
        <v>618</v>
      </c>
      <c r="L5482" s="384">
        <v>20833</v>
      </c>
      <c r="M5482" s="383" t="s">
        <v>635</v>
      </c>
      <c r="N5482" s="383" t="s">
        <v>620</v>
      </c>
      <c r="O5482" s="383" t="s">
        <v>230</v>
      </c>
    </row>
    <row r="5483" spans="1:15">
      <c r="A5483" s="385">
        <v>42045</v>
      </c>
      <c r="B5483" s="383" t="s">
        <v>739</v>
      </c>
      <c r="C5483" s="383" t="s">
        <v>8</v>
      </c>
      <c r="D5483" s="383" t="s">
        <v>36</v>
      </c>
      <c r="E5483" s="383" t="s">
        <v>740</v>
      </c>
      <c r="F5483" s="383" t="s">
        <v>10</v>
      </c>
      <c r="G5483" s="384">
        <v>4903</v>
      </c>
      <c r="H5483" s="383" t="s">
        <v>741</v>
      </c>
      <c r="I5483" s="383" t="s">
        <v>745</v>
      </c>
      <c r="J5483" s="383" t="s">
        <v>617</v>
      </c>
      <c r="K5483" s="383" t="s">
        <v>618</v>
      </c>
      <c r="L5483" s="384">
        <v>20833</v>
      </c>
      <c r="M5483" s="383" t="s">
        <v>635</v>
      </c>
      <c r="N5483" s="383" t="s">
        <v>620</v>
      </c>
      <c r="O5483" s="383" t="s">
        <v>230</v>
      </c>
    </row>
    <row r="5484" spans="1:15">
      <c r="A5484" s="385">
        <v>42046</v>
      </c>
      <c r="B5484" s="383" t="s">
        <v>663</v>
      </c>
      <c r="C5484" s="383" t="s">
        <v>664</v>
      </c>
      <c r="D5484" s="383" t="s">
        <v>22</v>
      </c>
      <c r="E5484" s="383" t="s">
        <v>665</v>
      </c>
      <c r="F5484" s="383" t="s">
        <v>10</v>
      </c>
      <c r="G5484" s="384">
        <v>80416</v>
      </c>
      <c r="H5484" s="383" t="s">
        <v>704</v>
      </c>
      <c r="I5484" s="383" t="s">
        <v>821</v>
      </c>
      <c r="J5484" s="383" t="s">
        <v>617</v>
      </c>
      <c r="K5484" s="383" t="s">
        <v>618</v>
      </c>
      <c r="L5484" s="384">
        <v>20833</v>
      </c>
      <c r="M5484" s="383" t="s">
        <v>635</v>
      </c>
      <c r="N5484" s="383" t="s">
        <v>620</v>
      </c>
      <c r="O5484" s="383" t="s">
        <v>230</v>
      </c>
    </row>
    <row r="5485" spans="1:15">
      <c r="A5485" s="385">
        <v>42047</v>
      </c>
      <c r="B5485" s="383" t="s">
        <v>739</v>
      </c>
      <c r="C5485" s="383" t="s">
        <v>8</v>
      </c>
      <c r="D5485" s="383" t="s">
        <v>36</v>
      </c>
      <c r="E5485" s="383" t="s">
        <v>740</v>
      </c>
      <c r="F5485" s="383" t="s">
        <v>10</v>
      </c>
      <c r="G5485" s="384">
        <v>4903</v>
      </c>
      <c r="H5485" s="383" t="s">
        <v>741</v>
      </c>
      <c r="I5485" s="383" t="s">
        <v>745</v>
      </c>
      <c r="J5485" s="383" t="s">
        <v>617</v>
      </c>
      <c r="K5485" s="383" t="s">
        <v>618</v>
      </c>
      <c r="L5485" s="384">
        <v>20833</v>
      </c>
      <c r="M5485" s="383" t="s">
        <v>635</v>
      </c>
      <c r="N5485" s="383" t="s">
        <v>620</v>
      </c>
      <c r="O5485" s="383" t="s">
        <v>230</v>
      </c>
    </row>
    <row r="5486" spans="1:15">
      <c r="A5486" s="385">
        <v>42048</v>
      </c>
      <c r="B5486" s="383" t="s">
        <v>739</v>
      </c>
      <c r="C5486" s="383" t="s">
        <v>8</v>
      </c>
      <c r="D5486" s="383" t="s">
        <v>36</v>
      </c>
      <c r="E5486" s="383" t="s">
        <v>740</v>
      </c>
      <c r="F5486" s="383" t="s">
        <v>10</v>
      </c>
      <c r="G5486" s="384">
        <v>4903</v>
      </c>
      <c r="H5486" s="383" t="s">
        <v>741</v>
      </c>
      <c r="I5486" s="383" t="s">
        <v>745</v>
      </c>
      <c r="J5486" s="383" t="s">
        <v>617</v>
      </c>
      <c r="K5486" s="383" t="s">
        <v>618</v>
      </c>
      <c r="L5486" s="384">
        <v>20833</v>
      </c>
      <c r="M5486" s="383" t="s">
        <v>635</v>
      </c>
      <c r="N5486" s="383" t="s">
        <v>620</v>
      </c>
      <c r="O5486" s="383" t="s">
        <v>230</v>
      </c>
    </row>
    <row r="5487" spans="1:15">
      <c r="A5487" s="385">
        <v>42049</v>
      </c>
      <c r="B5487" s="383" t="s">
        <v>739</v>
      </c>
      <c r="C5487" s="383" t="s">
        <v>8</v>
      </c>
      <c r="D5487" s="383" t="s">
        <v>36</v>
      </c>
      <c r="E5487" s="383" t="s">
        <v>740</v>
      </c>
      <c r="F5487" s="383" t="s">
        <v>10</v>
      </c>
      <c r="G5487" s="384">
        <v>4903</v>
      </c>
      <c r="H5487" s="383" t="s">
        <v>741</v>
      </c>
      <c r="I5487" s="383" t="s">
        <v>745</v>
      </c>
      <c r="J5487" s="383" t="s">
        <v>617</v>
      </c>
      <c r="K5487" s="383" t="s">
        <v>618</v>
      </c>
      <c r="L5487" s="384">
        <v>21180</v>
      </c>
      <c r="M5487" s="383" t="s">
        <v>635</v>
      </c>
      <c r="N5487" s="383" t="s">
        <v>620</v>
      </c>
      <c r="O5487" s="383" t="s">
        <v>230</v>
      </c>
    </row>
    <row r="5488" spans="1:15">
      <c r="A5488" s="385">
        <v>42050</v>
      </c>
      <c r="B5488" s="383" t="s">
        <v>739</v>
      </c>
      <c r="C5488" s="383" t="s">
        <v>8</v>
      </c>
      <c r="D5488" s="383" t="s">
        <v>36</v>
      </c>
      <c r="E5488" s="383" t="s">
        <v>740</v>
      </c>
      <c r="F5488" s="383" t="s">
        <v>10</v>
      </c>
      <c r="G5488" s="384">
        <v>4903</v>
      </c>
      <c r="H5488" s="383" t="s">
        <v>741</v>
      </c>
      <c r="I5488" s="383" t="s">
        <v>745</v>
      </c>
      <c r="J5488" s="383" t="s">
        <v>617</v>
      </c>
      <c r="K5488" s="383" t="s">
        <v>618</v>
      </c>
      <c r="L5488" s="384">
        <v>22680</v>
      </c>
      <c r="M5488" s="383" t="s">
        <v>635</v>
      </c>
      <c r="N5488" s="383" t="s">
        <v>620</v>
      </c>
      <c r="O5488" s="383" t="s">
        <v>230</v>
      </c>
    </row>
    <row r="5489" spans="1:15">
      <c r="A5489" s="385">
        <v>42051</v>
      </c>
      <c r="B5489" s="383" t="s">
        <v>739</v>
      </c>
      <c r="C5489" s="383" t="s">
        <v>8</v>
      </c>
      <c r="D5489" s="383" t="s">
        <v>36</v>
      </c>
      <c r="E5489" s="383" t="s">
        <v>740</v>
      </c>
      <c r="F5489" s="383" t="s">
        <v>10</v>
      </c>
      <c r="G5489" s="384">
        <v>4903</v>
      </c>
      <c r="H5489" s="383" t="s">
        <v>741</v>
      </c>
      <c r="I5489" s="383" t="s">
        <v>745</v>
      </c>
      <c r="J5489" s="383" t="s">
        <v>617</v>
      </c>
      <c r="K5489" s="383" t="s">
        <v>618</v>
      </c>
      <c r="L5489" s="384">
        <v>23171</v>
      </c>
      <c r="M5489" s="383" t="s">
        <v>635</v>
      </c>
      <c r="N5489" s="383" t="s">
        <v>620</v>
      </c>
      <c r="O5489" s="383" t="s">
        <v>230</v>
      </c>
    </row>
    <row r="5490" spans="1:15">
      <c r="A5490" s="385">
        <v>42052</v>
      </c>
      <c r="B5490" s="383" t="s">
        <v>739</v>
      </c>
      <c r="C5490" s="383" t="s">
        <v>8</v>
      </c>
      <c r="D5490" s="383" t="s">
        <v>36</v>
      </c>
      <c r="E5490" s="383" t="s">
        <v>740</v>
      </c>
      <c r="F5490" s="383" t="s">
        <v>10</v>
      </c>
      <c r="G5490" s="384">
        <v>4903</v>
      </c>
      <c r="H5490" s="383" t="s">
        <v>741</v>
      </c>
      <c r="I5490" s="383" t="s">
        <v>745</v>
      </c>
      <c r="J5490" s="383" t="s">
        <v>617</v>
      </c>
      <c r="K5490" s="383" t="s">
        <v>618</v>
      </c>
      <c r="L5490" s="384">
        <v>23171</v>
      </c>
      <c r="M5490" s="383" t="s">
        <v>636</v>
      </c>
      <c r="N5490" s="383" t="s">
        <v>620</v>
      </c>
      <c r="O5490" s="383" t="s">
        <v>230</v>
      </c>
    </row>
    <row r="5491" spans="1:15">
      <c r="A5491" s="385">
        <v>42053</v>
      </c>
      <c r="B5491" s="383" t="s">
        <v>739</v>
      </c>
      <c r="C5491" s="383" t="s">
        <v>8</v>
      </c>
      <c r="D5491" s="383" t="s">
        <v>36</v>
      </c>
      <c r="E5491" s="383" t="s">
        <v>740</v>
      </c>
      <c r="F5491" s="383" t="s">
        <v>10</v>
      </c>
      <c r="G5491" s="384">
        <v>4903</v>
      </c>
      <c r="H5491" s="383" t="s">
        <v>741</v>
      </c>
      <c r="I5491" s="383" t="s">
        <v>745</v>
      </c>
      <c r="J5491" s="383" t="s">
        <v>617</v>
      </c>
      <c r="K5491" s="383" t="s">
        <v>618</v>
      </c>
      <c r="L5491" s="384">
        <v>23171</v>
      </c>
      <c r="M5491" s="383" t="s">
        <v>636</v>
      </c>
      <c r="N5491" s="383" t="s">
        <v>620</v>
      </c>
      <c r="O5491" s="383" t="s">
        <v>230</v>
      </c>
    </row>
    <row r="5492" spans="1:15">
      <c r="A5492" s="385">
        <v>42054</v>
      </c>
      <c r="B5492" s="383" t="s">
        <v>739</v>
      </c>
      <c r="C5492" s="383" t="s">
        <v>8</v>
      </c>
      <c r="D5492" s="383" t="s">
        <v>36</v>
      </c>
      <c r="E5492" s="383" t="s">
        <v>740</v>
      </c>
      <c r="F5492" s="383" t="s">
        <v>10</v>
      </c>
      <c r="G5492" s="384">
        <v>4903</v>
      </c>
      <c r="H5492" s="383" t="s">
        <v>741</v>
      </c>
      <c r="I5492" s="383" t="s">
        <v>745</v>
      </c>
      <c r="J5492" s="383" t="s">
        <v>617</v>
      </c>
      <c r="K5492" s="383" t="s">
        <v>618</v>
      </c>
      <c r="L5492" s="384">
        <v>23171</v>
      </c>
      <c r="M5492" s="383" t="s">
        <v>636</v>
      </c>
      <c r="N5492" s="383" t="s">
        <v>620</v>
      </c>
      <c r="O5492" s="383" t="s">
        <v>230</v>
      </c>
    </row>
    <row r="5493" spans="1:15">
      <c r="A5493" s="385">
        <v>42055</v>
      </c>
      <c r="B5493" s="383" t="s">
        <v>739</v>
      </c>
      <c r="C5493" s="383" t="s">
        <v>8</v>
      </c>
      <c r="D5493" s="383" t="s">
        <v>36</v>
      </c>
      <c r="E5493" s="383" t="s">
        <v>740</v>
      </c>
      <c r="F5493" s="383" t="s">
        <v>10</v>
      </c>
      <c r="G5493" s="384">
        <v>4903</v>
      </c>
      <c r="H5493" s="383" t="s">
        <v>741</v>
      </c>
      <c r="I5493" s="383" t="s">
        <v>745</v>
      </c>
      <c r="J5493" s="383" t="s">
        <v>617</v>
      </c>
      <c r="K5493" s="383" t="s">
        <v>618</v>
      </c>
      <c r="L5493" s="384">
        <v>23171</v>
      </c>
      <c r="M5493" s="383" t="s">
        <v>636</v>
      </c>
      <c r="N5493" s="383" t="s">
        <v>620</v>
      </c>
      <c r="O5493" s="383" t="s">
        <v>230</v>
      </c>
    </row>
    <row r="5494" spans="1:15">
      <c r="A5494" s="385">
        <v>42056</v>
      </c>
      <c r="B5494" s="383" t="s">
        <v>739</v>
      </c>
      <c r="C5494" s="383" t="s">
        <v>8</v>
      </c>
      <c r="D5494" s="383" t="s">
        <v>36</v>
      </c>
      <c r="E5494" s="383" t="s">
        <v>740</v>
      </c>
      <c r="F5494" s="383" t="s">
        <v>10</v>
      </c>
      <c r="G5494" s="384">
        <v>4903</v>
      </c>
      <c r="H5494" s="383" t="s">
        <v>741</v>
      </c>
      <c r="I5494" s="383" t="s">
        <v>745</v>
      </c>
      <c r="J5494" s="383" t="s">
        <v>617</v>
      </c>
      <c r="K5494" s="383" t="s">
        <v>618</v>
      </c>
      <c r="L5494" s="384">
        <v>23171</v>
      </c>
      <c r="M5494" s="383" t="s">
        <v>637</v>
      </c>
      <c r="N5494" s="383" t="s">
        <v>620</v>
      </c>
      <c r="O5494" s="383" t="s">
        <v>230</v>
      </c>
    </row>
    <row r="5495" spans="1:15">
      <c r="A5495" s="385">
        <v>42057</v>
      </c>
      <c r="B5495" s="383" t="s">
        <v>739</v>
      </c>
      <c r="C5495" s="383" t="s">
        <v>8</v>
      </c>
      <c r="D5495" s="383" t="s">
        <v>36</v>
      </c>
      <c r="E5495" s="383" t="s">
        <v>740</v>
      </c>
      <c r="F5495" s="383" t="s">
        <v>10</v>
      </c>
      <c r="G5495" s="384">
        <v>4903</v>
      </c>
      <c r="H5495" s="383" t="s">
        <v>741</v>
      </c>
      <c r="I5495" s="383" t="s">
        <v>745</v>
      </c>
      <c r="J5495" s="383" t="s">
        <v>617</v>
      </c>
      <c r="K5495" s="383" t="s">
        <v>618</v>
      </c>
      <c r="L5495" s="384">
        <v>23171</v>
      </c>
      <c r="M5495" s="383" t="s">
        <v>637</v>
      </c>
      <c r="N5495" s="383" t="s">
        <v>620</v>
      </c>
      <c r="O5495" s="383" t="s">
        <v>230</v>
      </c>
    </row>
    <row r="5496" spans="1:15">
      <c r="A5496" s="385">
        <v>42058</v>
      </c>
      <c r="B5496" s="383" t="s">
        <v>11</v>
      </c>
      <c r="C5496" s="383" t="s">
        <v>12</v>
      </c>
      <c r="D5496" s="383" t="s">
        <v>13</v>
      </c>
      <c r="E5496" s="383" t="s">
        <v>678</v>
      </c>
      <c r="F5496" s="383" t="s">
        <v>10</v>
      </c>
      <c r="G5496" s="384">
        <v>112</v>
      </c>
      <c r="H5496" s="383" t="s">
        <v>743</v>
      </c>
      <c r="I5496" s="383" t="s">
        <v>744</v>
      </c>
      <c r="J5496" s="383" t="s">
        <v>617</v>
      </c>
      <c r="K5496" s="383" t="s">
        <v>618</v>
      </c>
      <c r="L5496" s="384">
        <v>23171</v>
      </c>
      <c r="M5496" s="383" t="s">
        <v>637</v>
      </c>
      <c r="N5496" s="383" t="s">
        <v>620</v>
      </c>
      <c r="O5496" s="383" t="s">
        <v>230</v>
      </c>
    </row>
    <row r="5497" spans="1:15">
      <c r="A5497" s="385">
        <v>42059</v>
      </c>
      <c r="B5497" s="383" t="s">
        <v>739</v>
      </c>
      <c r="C5497" s="383" t="s">
        <v>8</v>
      </c>
      <c r="D5497" s="383" t="s">
        <v>36</v>
      </c>
      <c r="E5497" s="383" t="s">
        <v>740</v>
      </c>
      <c r="F5497" s="383" t="s">
        <v>10</v>
      </c>
      <c r="G5497" s="384">
        <v>4903</v>
      </c>
      <c r="H5497" s="383" t="s">
        <v>741</v>
      </c>
      <c r="I5497" s="383" t="s">
        <v>745</v>
      </c>
      <c r="J5497" s="383" t="s">
        <v>617</v>
      </c>
      <c r="K5497" s="383" t="s">
        <v>618</v>
      </c>
      <c r="L5497" s="384">
        <v>23171</v>
      </c>
      <c r="M5497" s="383" t="s">
        <v>637</v>
      </c>
      <c r="N5497" s="383" t="s">
        <v>620</v>
      </c>
      <c r="O5497" s="383" t="s">
        <v>230</v>
      </c>
    </row>
    <row r="5498" spans="1:15">
      <c r="A5498" s="385">
        <v>42060</v>
      </c>
      <c r="B5498" s="383" t="s">
        <v>739</v>
      </c>
      <c r="C5498" s="383" t="s">
        <v>8</v>
      </c>
      <c r="D5498" s="383" t="s">
        <v>36</v>
      </c>
      <c r="E5498" s="383" t="s">
        <v>740</v>
      </c>
      <c r="F5498" s="383" t="s">
        <v>10</v>
      </c>
      <c r="G5498" s="384">
        <v>4903</v>
      </c>
      <c r="H5498" s="383" t="s">
        <v>741</v>
      </c>
      <c r="I5498" s="383" t="s">
        <v>745</v>
      </c>
      <c r="J5498" s="383" t="s">
        <v>617</v>
      </c>
      <c r="K5498" s="383" t="s">
        <v>618</v>
      </c>
      <c r="L5498" s="384">
        <v>23171</v>
      </c>
      <c r="M5498" s="383" t="s">
        <v>637</v>
      </c>
      <c r="N5498" s="383" t="s">
        <v>620</v>
      </c>
      <c r="O5498" s="383" t="s">
        <v>230</v>
      </c>
    </row>
    <row r="5499" spans="1:15">
      <c r="A5499" s="385">
        <v>42061</v>
      </c>
      <c r="B5499" s="383" t="s">
        <v>739</v>
      </c>
      <c r="C5499" s="383" t="s">
        <v>8</v>
      </c>
      <c r="D5499" s="383" t="s">
        <v>36</v>
      </c>
      <c r="E5499" s="383" t="s">
        <v>740</v>
      </c>
      <c r="F5499" s="383" t="s">
        <v>10</v>
      </c>
      <c r="G5499" s="384">
        <v>4903</v>
      </c>
      <c r="H5499" s="383" t="s">
        <v>741</v>
      </c>
      <c r="I5499" s="383" t="s">
        <v>745</v>
      </c>
      <c r="J5499" s="383" t="s">
        <v>617</v>
      </c>
      <c r="K5499" s="383" t="s">
        <v>618</v>
      </c>
      <c r="L5499" s="384">
        <v>23171</v>
      </c>
      <c r="M5499" s="383" t="s">
        <v>637</v>
      </c>
      <c r="N5499" s="383" t="s">
        <v>620</v>
      </c>
      <c r="O5499" s="383" t="s">
        <v>230</v>
      </c>
    </row>
    <row r="5500" spans="1:15">
      <c r="A5500" s="385">
        <v>42062</v>
      </c>
      <c r="B5500" s="383" t="s">
        <v>739</v>
      </c>
      <c r="C5500" s="383" t="s">
        <v>8</v>
      </c>
      <c r="D5500" s="383" t="s">
        <v>36</v>
      </c>
      <c r="E5500" s="383" t="s">
        <v>740</v>
      </c>
      <c r="F5500" s="383" t="s">
        <v>10</v>
      </c>
      <c r="G5500" s="384">
        <v>4903</v>
      </c>
      <c r="H5500" s="383" t="s">
        <v>741</v>
      </c>
      <c r="I5500" s="383" t="s">
        <v>745</v>
      </c>
      <c r="J5500" s="383" t="s">
        <v>617</v>
      </c>
      <c r="K5500" s="383" t="s">
        <v>618</v>
      </c>
      <c r="L5500" s="384">
        <v>23171</v>
      </c>
      <c r="M5500" s="383" t="s">
        <v>637</v>
      </c>
      <c r="N5500" s="383" t="s">
        <v>620</v>
      </c>
      <c r="O5500" s="383" t="s">
        <v>230</v>
      </c>
    </row>
    <row r="5501" spans="1:15">
      <c r="A5501" s="385">
        <v>42063</v>
      </c>
      <c r="B5501" s="383" t="s">
        <v>739</v>
      </c>
      <c r="C5501" s="383" t="s">
        <v>8</v>
      </c>
      <c r="D5501" s="383" t="s">
        <v>36</v>
      </c>
      <c r="E5501" s="383" t="s">
        <v>740</v>
      </c>
      <c r="F5501" s="383" t="s">
        <v>10</v>
      </c>
      <c r="G5501" s="384">
        <v>4903</v>
      </c>
      <c r="H5501" s="383" t="s">
        <v>741</v>
      </c>
      <c r="I5501" s="383" t="s">
        <v>745</v>
      </c>
      <c r="J5501" s="383" t="s">
        <v>617</v>
      </c>
      <c r="K5501" s="383" t="s">
        <v>618</v>
      </c>
      <c r="L5501" s="384">
        <v>23242</v>
      </c>
      <c r="M5501" s="383" t="s">
        <v>638</v>
      </c>
      <c r="N5501" s="383" t="s">
        <v>620</v>
      </c>
      <c r="O5501" s="383" t="s">
        <v>230</v>
      </c>
    </row>
    <row r="5502" spans="1:15">
      <c r="A5502" s="385">
        <v>42064</v>
      </c>
      <c r="B5502" s="383" t="s">
        <v>739</v>
      </c>
      <c r="C5502" s="383" t="s">
        <v>8</v>
      </c>
      <c r="D5502" s="383" t="s">
        <v>36</v>
      </c>
      <c r="E5502" s="383" t="s">
        <v>740</v>
      </c>
      <c r="F5502" s="383" t="s">
        <v>10</v>
      </c>
      <c r="G5502" s="384">
        <v>4903</v>
      </c>
      <c r="H5502" s="383" t="s">
        <v>741</v>
      </c>
      <c r="I5502" s="383" t="s">
        <v>745</v>
      </c>
      <c r="J5502" s="383" t="s">
        <v>617</v>
      </c>
      <c r="K5502" s="383" t="s">
        <v>618</v>
      </c>
      <c r="L5502" s="384">
        <v>24188</v>
      </c>
      <c r="M5502" s="383" t="s">
        <v>638</v>
      </c>
      <c r="N5502" s="383" t="s">
        <v>620</v>
      </c>
      <c r="O5502" s="383" t="s">
        <v>230</v>
      </c>
    </row>
    <row r="5503" spans="1:15">
      <c r="A5503" s="385">
        <v>42065</v>
      </c>
      <c r="B5503" s="383" t="s">
        <v>739</v>
      </c>
      <c r="C5503" s="383" t="s">
        <v>8</v>
      </c>
      <c r="D5503" s="383" t="s">
        <v>36</v>
      </c>
      <c r="E5503" s="383" t="s">
        <v>740</v>
      </c>
      <c r="F5503" s="383" t="s">
        <v>10</v>
      </c>
      <c r="G5503" s="384">
        <v>13594</v>
      </c>
      <c r="H5503" s="383" t="s">
        <v>741</v>
      </c>
      <c r="I5503" s="383" t="s">
        <v>745</v>
      </c>
      <c r="J5503" s="383" t="s">
        <v>617</v>
      </c>
      <c r="K5503" s="383" t="s">
        <v>618</v>
      </c>
      <c r="L5503" s="384">
        <v>24376</v>
      </c>
      <c r="M5503" s="383" t="s">
        <v>638</v>
      </c>
      <c r="N5503" s="383" t="s">
        <v>620</v>
      </c>
      <c r="O5503" s="383" t="s">
        <v>230</v>
      </c>
    </row>
    <row r="5504" spans="1:15">
      <c r="A5504" s="385">
        <v>42066</v>
      </c>
      <c r="B5504" s="383" t="s">
        <v>739</v>
      </c>
      <c r="C5504" s="383" t="s">
        <v>8</v>
      </c>
      <c r="D5504" s="383" t="s">
        <v>36</v>
      </c>
      <c r="E5504" s="383" t="s">
        <v>740</v>
      </c>
      <c r="F5504" s="383" t="s">
        <v>10</v>
      </c>
      <c r="G5504" s="384">
        <v>8609</v>
      </c>
      <c r="H5504" s="383" t="s">
        <v>741</v>
      </c>
      <c r="I5504" s="383" t="s">
        <v>745</v>
      </c>
      <c r="J5504" s="383" t="s">
        <v>617</v>
      </c>
      <c r="K5504" s="383" t="s">
        <v>618</v>
      </c>
      <c r="L5504" s="384">
        <v>24376</v>
      </c>
      <c r="M5504" s="383" t="s">
        <v>638</v>
      </c>
      <c r="N5504" s="383" t="s">
        <v>620</v>
      </c>
      <c r="O5504" s="383" t="s">
        <v>230</v>
      </c>
    </row>
    <row r="5505" spans="1:15">
      <c r="A5505" s="385">
        <v>42067</v>
      </c>
      <c r="B5505" s="383" t="s">
        <v>739</v>
      </c>
      <c r="C5505" s="383" t="s">
        <v>8</v>
      </c>
      <c r="D5505" s="383" t="s">
        <v>36</v>
      </c>
      <c r="E5505" s="383" t="s">
        <v>740</v>
      </c>
      <c r="F5505" s="383" t="s">
        <v>10</v>
      </c>
      <c r="G5505" s="384">
        <v>13594</v>
      </c>
      <c r="H5505" s="383" t="s">
        <v>741</v>
      </c>
      <c r="I5505" s="383" t="s">
        <v>745</v>
      </c>
      <c r="J5505" s="383" t="s">
        <v>617</v>
      </c>
      <c r="K5505" s="383" t="s">
        <v>618</v>
      </c>
      <c r="L5505" s="384">
        <v>24394</v>
      </c>
      <c r="M5505" s="383" t="s">
        <v>638</v>
      </c>
      <c r="N5505" s="383" t="s">
        <v>620</v>
      </c>
      <c r="O5505" s="383" t="s">
        <v>230</v>
      </c>
    </row>
    <row r="5506" spans="1:15">
      <c r="A5506" s="385">
        <v>42068</v>
      </c>
      <c r="B5506" s="383" t="s">
        <v>739</v>
      </c>
      <c r="C5506" s="383" t="s">
        <v>8</v>
      </c>
      <c r="D5506" s="383" t="s">
        <v>36</v>
      </c>
      <c r="E5506" s="383" t="s">
        <v>740</v>
      </c>
      <c r="F5506" s="383" t="s">
        <v>10</v>
      </c>
      <c r="G5506" s="384">
        <v>13594</v>
      </c>
      <c r="H5506" s="383" t="s">
        <v>741</v>
      </c>
      <c r="I5506" s="383" t="s">
        <v>745</v>
      </c>
      <c r="J5506" s="383" t="s">
        <v>617</v>
      </c>
      <c r="K5506" s="383" t="s">
        <v>618</v>
      </c>
      <c r="L5506" s="384">
        <v>24965</v>
      </c>
      <c r="M5506" s="383" t="s">
        <v>638</v>
      </c>
      <c r="N5506" s="383" t="s">
        <v>620</v>
      </c>
      <c r="O5506" s="383" t="s">
        <v>230</v>
      </c>
    </row>
    <row r="5507" spans="1:15">
      <c r="A5507" s="385">
        <v>42069</v>
      </c>
      <c r="B5507" s="383" t="s">
        <v>739</v>
      </c>
      <c r="C5507" s="383" t="s">
        <v>8</v>
      </c>
      <c r="D5507" s="383" t="s">
        <v>36</v>
      </c>
      <c r="E5507" s="383" t="s">
        <v>740</v>
      </c>
      <c r="F5507" s="383" t="s">
        <v>10</v>
      </c>
      <c r="G5507" s="384">
        <v>13594</v>
      </c>
      <c r="H5507" s="383" t="s">
        <v>741</v>
      </c>
      <c r="I5507" s="383" t="s">
        <v>745</v>
      </c>
      <c r="J5507" s="383" t="s">
        <v>617</v>
      </c>
      <c r="K5507" s="383" t="s">
        <v>618</v>
      </c>
      <c r="L5507" s="384">
        <v>25035</v>
      </c>
      <c r="M5507" s="383" t="s">
        <v>638</v>
      </c>
      <c r="N5507" s="383" t="s">
        <v>620</v>
      </c>
      <c r="O5507" s="383" t="s">
        <v>230</v>
      </c>
    </row>
    <row r="5508" spans="1:15">
      <c r="A5508" s="385">
        <v>42070</v>
      </c>
      <c r="B5508" s="383" t="s">
        <v>739</v>
      </c>
      <c r="C5508" s="383" t="s">
        <v>8</v>
      </c>
      <c r="D5508" s="383" t="s">
        <v>36</v>
      </c>
      <c r="E5508" s="383" t="s">
        <v>740</v>
      </c>
      <c r="F5508" s="383" t="s">
        <v>10</v>
      </c>
      <c r="G5508" s="384">
        <v>13594</v>
      </c>
      <c r="H5508" s="383" t="s">
        <v>741</v>
      </c>
      <c r="I5508" s="383" t="s">
        <v>745</v>
      </c>
      <c r="J5508" s="383" t="s">
        <v>617</v>
      </c>
      <c r="K5508" s="383" t="s">
        <v>618</v>
      </c>
      <c r="L5508" s="384">
        <v>25532</v>
      </c>
      <c r="M5508" s="383" t="s">
        <v>638</v>
      </c>
      <c r="N5508" s="383" t="s">
        <v>620</v>
      </c>
      <c r="O5508" s="383" t="s">
        <v>230</v>
      </c>
    </row>
    <row r="5509" spans="1:15">
      <c r="A5509" s="385">
        <v>42071</v>
      </c>
      <c r="B5509" s="383" t="s">
        <v>739</v>
      </c>
      <c r="C5509" s="383" t="s">
        <v>8</v>
      </c>
      <c r="D5509" s="383" t="s">
        <v>36</v>
      </c>
      <c r="E5509" s="383" t="s">
        <v>740</v>
      </c>
      <c r="F5509" s="383" t="s">
        <v>10</v>
      </c>
      <c r="G5509" s="384">
        <v>13594</v>
      </c>
      <c r="H5509" s="383" t="s">
        <v>741</v>
      </c>
      <c r="I5509" s="383" t="s">
        <v>745</v>
      </c>
      <c r="J5509" s="383" t="s">
        <v>617</v>
      </c>
      <c r="K5509" s="383" t="s">
        <v>618</v>
      </c>
      <c r="L5509" s="384">
        <v>25875</v>
      </c>
      <c r="M5509" s="383" t="s">
        <v>638</v>
      </c>
      <c r="N5509" s="383" t="s">
        <v>620</v>
      </c>
      <c r="O5509" s="383" t="s">
        <v>230</v>
      </c>
    </row>
    <row r="5510" spans="1:15">
      <c r="A5510" s="385">
        <v>42072</v>
      </c>
      <c r="B5510" s="383" t="s">
        <v>739</v>
      </c>
      <c r="C5510" s="383" t="s">
        <v>8</v>
      </c>
      <c r="D5510" s="383" t="s">
        <v>36</v>
      </c>
      <c r="E5510" s="383" t="s">
        <v>740</v>
      </c>
      <c r="F5510" s="383" t="s">
        <v>10</v>
      </c>
      <c r="G5510" s="384">
        <v>13594</v>
      </c>
      <c r="H5510" s="383" t="s">
        <v>741</v>
      </c>
      <c r="I5510" s="383" t="s">
        <v>745</v>
      </c>
      <c r="J5510" s="383" t="s">
        <v>617</v>
      </c>
      <c r="K5510" s="383" t="s">
        <v>618</v>
      </c>
      <c r="L5510" s="384">
        <v>25875</v>
      </c>
      <c r="M5510" s="383" t="s">
        <v>638</v>
      </c>
      <c r="N5510" s="383" t="s">
        <v>620</v>
      </c>
      <c r="O5510" s="383" t="s">
        <v>230</v>
      </c>
    </row>
    <row r="5511" spans="1:15">
      <c r="A5511" s="385">
        <v>42073</v>
      </c>
      <c r="B5511" s="383" t="s">
        <v>739</v>
      </c>
      <c r="C5511" s="383" t="s">
        <v>8</v>
      </c>
      <c r="D5511" s="383" t="s">
        <v>36</v>
      </c>
      <c r="E5511" s="383" t="s">
        <v>740</v>
      </c>
      <c r="F5511" s="383" t="s">
        <v>10</v>
      </c>
      <c r="G5511" s="384">
        <v>13594</v>
      </c>
      <c r="H5511" s="383" t="s">
        <v>741</v>
      </c>
      <c r="I5511" s="383" t="s">
        <v>745</v>
      </c>
      <c r="J5511" s="383" t="s">
        <v>617</v>
      </c>
      <c r="K5511" s="383" t="s">
        <v>618</v>
      </c>
      <c r="L5511" s="384">
        <v>25875</v>
      </c>
      <c r="M5511" s="383" t="s">
        <v>638</v>
      </c>
      <c r="N5511" s="383" t="s">
        <v>620</v>
      </c>
      <c r="O5511" s="383" t="s">
        <v>230</v>
      </c>
    </row>
    <row r="5512" spans="1:15">
      <c r="A5512" s="385">
        <v>42074</v>
      </c>
      <c r="B5512" s="383" t="s">
        <v>739</v>
      </c>
      <c r="C5512" s="383" t="s">
        <v>8</v>
      </c>
      <c r="D5512" s="383" t="s">
        <v>36</v>
      </c>
      <c r="E5512" s="383" t="s">
        <v>740</v>
      </c>
      <c r="F5512" s="383" t="s">
        <v>10</v>
      </c>
      <c r="G5512" s="384">
        <v>13594</v>
      </c>
      <c r="H5512" s="383" t="s">
        <v>741</v>
      </c>
      <c r="I5512" s="383" t="s">
        <v>745</v>
      </c>
      <c r="J5512" s="383" t="s">
        <v>617</v>
      </c>
      <c r="K5512" s="383" t="s">
        <v>618</v>
      </c>
      <c r="L5512" s="384">
        <v>25875</v>
      </c>
      <c r="M5512" s="383" t="s">
        <v>638</v>
      </c>
      <c r="N5512" s="383" t="s">
        <v>620</v>
      </c>
      <c r="O5512" s="383" t="s">
        <v>230</v>
      </c>
    </row>
    <row r="5513" spans="1:15">
      <c r="A5513" s="385">
        <v>42075</v>
      </c>
      <c r="B5513" s="383" t="s">
        <v>739</v>
      </c>
      <c r="C5513" s="383" t="s">
        <v>8</v>
      </c>
      <c r="D5513" s="383" t="s">
        <v>36</v>
      </c>
      <c r="E5513" s="383" t="s">
        <v>740</v>
      </c>
      <c r="F5513" s="383" t="s">
        <v>10</v>
      </c>
      <c r="G5513" s="384">
        <v>13594</v>
      </c>
      <c r="H5513" s="383" t="s">
        <v>741</v>
      </c>
      <c r="I5513" s="383" t="s">
        <v>745</v>
      </c>
      <c r="J5513" s="383" t="s">
        <v>617</v>
      </c>
      <c r="K5513" s="383" t="s">
        <v>618</v>
      </c>
      <c r="L5513" s="384">
        <v>25875</v>
      </c>
      <c r="M5513" s="383" t="s">
        <v>639</v>
      </c>
      <c r="N5513" s="383" t="s">
        <v>620</v>
      </c>
      <c r="O5513" s="383" t="s">
        <v>230</v>
      </c>
    </row>
    <row r="5514" spans="1:15">
      <c r="A5514" s="385">
        <v>42076</v>
      </c>
      <c r="B5514" s="383" t="s">
        <v>739</v>
      </c>
      <c r="C5514" s="383" t="s">
        <v>8</v>
      </c>
      <c r="D5514" s="383" t="s">
        <v>36</v>
      </c>
      <c r="E5514" s="383" t="s">
        <v>740</v>
      </c>
      <c r="F5514" s="383" t="s">
        <v>10</v>
      </c>
      <c r="G5514" s="384">
        <v>13594</v>
      </c>
      <c r="H5514" s="383" t="s">
        <v>741</v>
      </c>
      <c r="I5514" s="383" t="s">
        <v>745</v>
      </c>
      <c r="J5514" s="383" t="s">
        <v>617</v>
      </c>
      <c r="K5514" s="383" t="s">
        <v>618</v>
      </c>
      <c r="L5514" s="384">
        <v>25875</v>
      </c>
      <c r="M5514" s="383" t="s">
        <v>639</v>
      </c>
      <c r="N5514" s="383" t="s">
        <v>620</v>
      </c>
      <c r="O5514" s="383" t="s">
        <v>230</v>
      </c>
    </row>
    <row r="5515" spans="1:15">
      <c r="A5515" s="385">
        <v>42077</v>
      </c>
      <c r="B5515" s="383" t="s">
        <v>739</v>
      </c>
      <c r="C5515" s="383" t="s">
        <v>8</v>
      </c>
      <c r="D5515" s="383" t="s">
        <v>36</v>
      </c>
      <c r="E5515" s="383" t="s">
        <v>740</v>
      </c>
      <c r="F5515" s="383" t="s">
        <v>10</v>
      </c>
      <c r="G5515" s="384">
        <v>13594</v>
      </c>
      <c r="H5515" s="383" t="s">
        <v>741</v>
      </c>
      <c r="I5515" s="383" t="s">
        <v>745</v>
      </c>
      <c r="J5515" s="383" t="s">
        <v>617</v>
      </c>
      <c r="K5515" s="383" t="s">
        <v>618</v>
      </c>
      <c r="L5515" s="384">
        <v>25875</v>
      </c>
      <c r="M5515" s="383" t="s">
        <v>639</v>
      </c>
      <c r="N5515" s="383" t="s">
        <v>620</v>
      </c>
      <c r="O5515" s="383" t="s">
        <v>230</v>
      </c>
    </row>
    <row r="5516" spans="1:15">
      <c r="A5516" s="385">
        <v>42078</v>
      </c>
      <c r="B5516" s="383" t="s">
        <v>739</v>
      </c>
      <c r="C5516" s="383" t="s">
        <v>8</v>
      </c>
      <c r="D5516" s="383" t="s">
        <v>36</v>
      </c>
      <c r="E5516" s="383" t="s">
        <v>740</v>
      </c>
      <c r="F5516" s="383" t="s">
        <v>10</v>
      </c>
      <c r="G5516" s="384">
        <v>13594</v>
      </c>
      <c r="H5516" s="383" t="s">
        <v>741</v>
      </c>
      <c r="I5516" s="383" t="s">
        <v>745</v>
      </c>
      <c r="J5516" s="383" t="s">
        <v>617</v>
      </c>
      <c r="K5516" s="383" t="s">
        <v>618</v>
      </c>
      <c r="L5516" s="384">
        <v>25875</v>
      </c>
      <c r="M5516" s="383" t="s">
        <v>639</v>
      </c>
      <c r="N5516" s="383" t="s">
        <v>620</v>
      </c>
      <c r="O5516" s="383" t="s">
        <v>230</v>
      </c>
    </row>
    <row r="5517" spans="1:15">
      <c r="A5517" s="385">
        <v>42079</v>
      </c>
      <c r="B5517" s="383" t="s">
        <v>739</v>
      </c>
      <c r="C5517" s="383" t="s">
        <v>8</v>
      </c>
      <c r="D5517" s="383" t="s">
        <v>36</v>
      </c>
      <c r="E5517" s="383" t="s">
        <v>740</v>
      </c>
      <c r="F5517" s="383" t="s">
        <v>10</v>
      </c>
      <c r="G5517" s="384">
        <v>13594</v>
      </c>
      <c r="H5517" s="383" t="s">
        <v>741</v>
      </c>
      <c r="I5517" s="383" t="s">
        <v>745</v>
      </c>
      <c r="J5517" s="383" t="s">
        <v>617</v>
      </c>
      <c r="K5517" s="383" t="s">
        <v>618</v>
      </c>
      <c r="L5517" s="384">
        <v>25875</v>
      </c>
      <c r="M5517" s="383" t="s">
        <v>639</v>
      </c>
      <c r="N5517" s="383" t="s">
        <v>620</v>
      </c>
      <c r="O5517" s="383" t="s">
        <v>230</v>
      </c>
    </row>
    <row r="5518" spans="1:15">
      <c r="A5518" s="385">
        <v>42080</v>
      </c>
      <c r="B5518" s="383" t="s">
        <v>739</v>
      </c>
      <c r="C5518" s="383" t="s">
        <v>8</v>
      </c>
      <c r="D5518" s="383" t="s">
        <v>36</v>
      </c>
      <c r="E5518" s="383" t="s">
        <v>740</v>
      </c>
      <c r="F5518" s="383" t="s">
        <v>10</v>
      </c>
      <c r="G5518" s="384">
        <v>13594</v>
      </c>
      <c r="H5518" s="383" t="s">
        <v>741</v>
      </c>
      <c r="I5518" s="383" t="s">
        <v>745</v>
      </c>
      <c r="J5518" s="383" t="s">
        <v>617</v>
      </c>
      <c r="K5518" s="383" t="s">
        <v>618</v>
      </c>
      <c r="L5518" s="384">
        <v>25875</v>
      </c>
      <c r="M5518" s="383" t="s">
        <v>639</v>
      </c>
      <c r="N5518" s="383" t="s">
        <v>620</v>
      </c>
      <c r="O5518" s="383" t="s">
        <v>230</v>
      </c>
    </row>
    <row r="5519" spans="1:15">
      <c r="A5519" s="385">
        <v>42081</v>
      </c>
      <c r="B5519" s="383" t="s">
        <v>739</v>
      </c>
      <c r="C5519" s="383" t="s">
        <v>8</v>
      </c>
      <c r="D5519" s="383" t="s">
        <v>36</v>
      </c>
      <c r="E5519" s="383" t="s">
        <v>740</v>
      </c>
      <c r="F5519" s="383" t="s">
        <v>10</v>
      </c>
      <c r="G5519" s="384">
        <v>13594</v>
      </c>
      <c r="H5519" s="383" t="s">
        <v>741</v>
      </c>
      <c r="I5519" s="383" t="s">
        <v>745</v>
      </c>
      <c r="J5519" s="383" t="s">
        <v>617</v>
      </c>
      <c r="K5519" s="383" t="s">
        <v>618</v>
      </c>
      <c r="L5519" s="384">
        <v>26170</v>
      </c>
      <c r="M5519" s="383" t="s">
        <v>640</v>
      </c>
      <c r="N5519" s="383" t="s">
        <v>620</v>
      </c>
      <c r="O5519" s="383" t="s">
        <v>230</v>
      </c>
    </row>
    <row r="5520" spans="1:15">
      <c r="A5520" s="385">
        <v>42082</v>
      </c>
      <c r="B5520" s="383" t="s">
        <v>739</v>
      </c>
      <c r="C5520" s="383" t="s">
        <v>8</v>
      </c>
      <c r="D5520" s="383" t="s">
        <v>36</v>
      </c>
      <c r="E5520" s="383" t="s">
        <v>740</v>
      </c>
      <c r="F5520" s="383" t="s">
        <v>10</v>
      </c>
      <c r="G5520" s="384">
        <v>13594</v>
      </c>
      <c r="H5520" s="383" t="s">
        <v>741</v>
      </c>
      <c r="I5520" s="383" t="s">
        <v>745</v>
      </c>
      <c r="J5520" s="383" t="s">
        <v>617</v>
      </c>
      <c r="K5520" s="383" t="s">
        <v>618</v>
      </c>
      <c r="L5520" s="384">
        <v>26691</v>
      </c>
      <c r="M5520" s="383" t="s">
        <v>640</v>
      </c>
      <c r="N5520" s="383" t="s">
        <v>620</v>
      </c>
      <c r="O5520" s="383" t="s">
        <v>230</v>
      </c>
    </row>
    <row r="5521" spans="1:15">
      <c r="A5521" s="385">
        <v>42083</v>
      </c>
      <c r="B5521" s="383" t="s">
        <v>739</v>
      </c>
      <c r="C5521" s="383" t="s">
        <v>8</v>
      </c>
      <c r="D5521" s="383" t="s">
        <v>36</v>
      </c>
      <c r="E5521" s="383" t="s">
        <v>740</v>
      </c>
      <c r="F5521" s="383" t="s">
        <v>10</v>
      </c>
      <c r="G5521" s="384">
        <v>13594</v>
      </c>
      <c r="H5521" s="383" t="s">
        <v>741</v>
      </c>
      <c r="I5521" s="383" t="s">
        <v>745</v>
      </c>
      <c r="J5521" s="383" t="s">
        <v>617</v>
      </c>
      <c r="K5521" s="383" t="s">
        <v>618</v>
      </c>
      <c r="L5521" s="384">
        <v>27235</v>
      </c>
      <c r="M5521" s="383" t="s">
        <v>640</v>
      </c>
      <c r="N5521" s="383" t="s">
        <v>620</v>
      </c>
      <c r="O5521" s="383" t="s">
        <v>230</v>
      </c>
    </row>
    <row r="5522" spans="1:15">
      <c r="A5522" s="385">
        <v>42084</v>
      </c>
      <c r="B5522" s="383" t="s">
        <v>739</v>
      </c>
      <c r="C5522" s="383" t="s">
        <v>8</v>
      </c>
      <c r="D5522" s="383" t="s">
        <v>36</v>
      </c>
      <c r="E5522" s="383" t="s">
        <v>740</v>
      </c>
      <c r="F5522" s="383" t="s">
        <v>10</v>
      </c>
      <c r="G5522" s="384">
        <v>13594</v>
      </c>
      <c r="H5522" s="383" t="s">
        <v>741</v>
      </c>
      <c r="I5522" s="383" t="s">
        <v>745</v>
      </c>
      <c r="J5522" s="383" t="s">
        <v>617</v>
      </c>
      <c r="K5522" s="383" t="s">
        <v>618</v>
      </c>
      <c r="L5522" s="384">
        <v>27710</v>
      </c>
      <c r="M5522" s="383" t="s">
        <v>640</v>
      </c>
      <c r="N5522" s="383" t="s">
        <v>620</v>
      </c>
      <c r="O5522" s="383" t="s">
        <v>230</v>
      </c>
    </row>
    <row r="5523" spans="1:15">
      <c r="A5523" s="385">
        <v>42085</v>
      </c>
      <c r="B5523" s="383" t="s">
        <v>739</v>
      </c>
      <c r="C5523" s="383" t="s">
        <v>8</v>
      </c>
      <c r="D5523" s="383" t="s">
        <v>36</v>
      </c>
      <c r="E5523" s="383" t="s">
        <v>740</v>
      </c>
      <c r="F5523" s="383" t="s">
        <v>10</v>
      </c>
      <c r="G5523" s="384">
        <v>13594</v>
      </c>
      <c r="H5523" s="383" t="s">
        <v>741</v>
      </c>
      <c r="I5523" s="383" t="s">
        <v>745</v>
      </c>
      <c r="J5523" s="383" t="s">
        <v>617</v>
      </c>
      <c r="K5523" s="383" t="s">
        <v>618</v>
      </c>
      <c r="L5523" s="384">
        <v>27741</v>
      </c>
      <c r="M5523" s="383" t="s">
        <v>640</v>
      </c>
      <c r="N5523" s="383" t="s">
        <v>620</v>
      </c>
      <c r="O5523" s="383" t="s">
        <v>230</v>
      </c>
    </row>
    <row r="5524" spans="1:15">
      <c r="A5524" s="385">
        <v>42086</v>
      </c>
      <c r="B5524" s="383" t="s">
        <v>739</v>
      </c>
      <c r="C5524" s="383" t="s">
        <v>8</v>
      </c>
      <c r="D5524" s="383" t="s">
        <v>36</v>
      </c>
      <c r="E5524" s="383" t="s">
        <v>740</v>
      </c>
      <c r="F5524" s="383" t="s">
        <v>10</v>
      </c>
      <c r="G5524" s="384">
        <v>13594</v>
      </c>
      <c r="H5524" s="383" t="s">
        <v>741</v>
      </c>
      <c r="I5524" s="383" t="s">
        <v>745</v>
      </c>
      <c r="J5524" s="383" t="s">
        <v>617</v>
      </c>
      <c r="K5524" s="383" t="s">
        <v>618</v>
      </c>
      <c r="L5524" s="384">
        <v>27741</v>
      </c>
      <c r="M5524" s="383" t="s">
        <v>640</v>
      </c>
      <c r="N5524" s="383" t="s">
        <v>620</v>
      </c>
      <c r="O5524" s="383" t="s">
        <v>230</v>
      </c>
    </row>
    <row r="5525" spans="1:15">
      <c r="A5525" s="385">
        <v>42087</v>
      </c>
      <c r="B5525" s="383" t="s">
        <v>739</v>
      </c>
      <c r="C5525" s="383" t="s">
        <v>8</v>
      </c>
      <c r="D5525" s="383" t="s">
        <v>36</v>
      </c>
      <c r="E5525" s="383" t="s">
        <v>740</v>
      </c>
      <c r="F5525" s="383" t="s">
        <v>10</v>
      </c>
      <c r="G5525" s="384">
        <v>13594</v>
      </c>
      <c r="H5525" s="383" t="s">
        <v>741</v>
      </c>
      <c r="I5525" s="383" t="s">
        <v>745</v>
      </c>
      <c r="J5525" s="383" t="s">
        <v>617</v>
      </c>
      <c r="K5525" s="383" t="s">
        <v>618</v>
      </c>
      <c r="L5525" s="384">
        <v>27741</v>
      </c>
      <c r="M5525" s="383" t="s">
        <v>640</v>
      </c>
      <c r="N5525" s="383" t="s">
        <v>620</v>
      </c>
      <c r="O5525" s="383" t="s">
        <v>230</v>
      </c>
    </row>
    <row r="5526" spans="1:15">
      <c r="A5526" s="385">
        <v>42088</v>
      </c>
      <c r="B5526" s="383" t="s">
        <v>11</v>
      </c>
      <c r="C5526" s="383" t="s">
        <v>12</v>
      </c>
      <c r="D5526" s="383" t="s">
        <v>13</v>
      </c>
      <c r="E5526" s="383" t="s">
        <v>678</v>
      </c>
      <c r="F5526" s="383" t="s">
        <v>10</v>
      </c>
      <c r="G5526" s="384">
        <v>60</v>
      </c>
      <c r="H5526" s="383" t="s">
        <v>763</v>
      </c>
      <c r="I5526" s="383" t="s">
        <v>771</v>
      </c>
      <c r="J5526" s="383" t="s">
        <v>617</v>
      </c>
      <c r="K5526" s="383" t="s">
        <v>618</v>
      </c>
      <c r="L5526" s="384">
        <v>27741</v>
      </c>
      <c r="M5526" s="383" t="s">
        <v>640</v>
      </c>
      <c r="N5526" s="383" t="s">
        <v>620</v>
      </c>
      <c r="O5526" s="383" t="s">
        <v>230</v>
      </c>
    </row>
    <row r="5527" spans="1:15">
      <c r="A5527" s="385">
        <v>42089</v>
      </c>
      <c r="B5527" s="383" t="s">
        <v>739</v>
      </c>
      <c r="C5527" s="383" t="s">
        <v>8</v>
      </c>
      <c r="D5527" s="383" t="s">
        <v>36</v>
      </c>
      <c r="E5527" s="383" t="s">
        <v>740</v>
      </c>
      <c r="F5527" s="383" t="s">
        <v>10</v>
      </c>
      <c r="G5527" s="384">
        <v>10396</v>
      </c>
      <c r="H5527" s="383" t="s">
        <v>741</v>
      </c>
      <c r="I5527" s="383" t="s">
        <v>745</v>
      </c>
      <c r="J5527" s="383" t="s">
        <v>617</v>
      </c>
      <c r="K5527" s="383" t="s">
        <v>618</v>
      </c>
      <c r="L5527" s="384">
        <v>27741</v>
      </c>
      <c r="M5527" s="383" t="s">
        <v>640</v>
      </c>
      <c r="N5527" s="383" t="s">
        <v>620</v>
      </c>
      <c r="O5527" s="383" t="s">
        <v>230</v>
      </c>
    </row>
    <row r="5528" spans="1:15">
      <c r="A5528" s="385">
        <v>42090</v>
      </c>
      <c r="B5528" s="383" t="s">
        <v>739</v>
      </c>
      <c r="C5528" s="383" t="s">
        <v>8</v>
      </c>
      <c r="D5528" s="383" t="s">
        <v>36</v>
      </c>
      <c r="E5528" s="383" t="s">
        <v>740</v>
      </c>
      <c r="F5528" s="383" t="s">
        <v>10</v>
      </c>
      <c r="G5528" s="384">
        <v>10396</v>
      </c>
      <c r="H5528" s="383" t="s">
        <v>741</v>
      </c>
      <c r="I5528" s="383" t="s">
        <v>745</v>
      </c>
      <c r="J5528" s="383" t="s">
        <v>617</v>
      </c>
      <c r="K5528" s="383" t="s">
        <v>618</v>
      </c>
      <c r="L5528" s="384">
        <v>27741</v>
      </c>
      <c r="M5528" s="383" t="s">
        <v>640</v>
      </c>
      <c r="N5528" s="383" t="s">
        <v>620</v>
      </c>
      <c r="O5528" s="383" t="s">
        <v>230</v>
      </c>
    </row>
    <row r="5529" spans="1:15">
      <c r="A5529" s="385">
        <v>42091</v>
      </c>
      <c r="B5529" s="383" t="s">
        <v>739</v>
      </c>
      <c r="C5529" s="383" t="s">
        <v>8</v>
      </c>
      <c r="D5529" s="383" t="s">
        <v>36</v>
      </c>
      <c r="E5529" s="383" t="s">
        <v>740</v>
      </c>
      <c r="F5529" s="383" t="s">
        <v>10</v>
      </c>
      <c r="G5529" s="384">
        <v>10396</v>
      </c>
      <c r="H5529" s="383" t="s">
        <v>741</v>
      </c>
      <c r="I5529" s="383" t="s">
        <v>745</v>
      </c>
      <c r="J5529" s="383" t="s">
        <v>617</v>
      </c>
      <c r="K5529" s="383" t="s">
        <v>618</v>
      </c>
      <c r="L5529" s="384">
        <v>27741</v>
      </c>
      <c r="M5529" s="383" t="s">
        <v>641</v>
      </c>
      <c r="N5529" s="383" t="s">
        <v>620</v>
      </c>
      <c r="O5529" s="383" t="s">
        <v>230</v>
      </c>
    </row>
    <row r="5530" spans="1:15">
      <c r="A5530" s="385">
        <v>42092</v>
      </c>
      <c r="B5530" s="383" t="s">
        <v>739</v>
      </c>
      <c r="C5530" s="383" t="s">
        <v>8</v>
      </c>
      <c r="D5530" s="383" t="s">
        <v>36</v>
      </c>
      <c r="E5530" s="383" t="s">
        <v>740</v>
      </c>
      <c r="F5530" s="383" t="s">
        <v>10</v>
      </c>
      <c r="G5530" s="384">
        <v>10396</v>
      </c>
      <c r="H5530" s="383" t="s">
        <v>741</v>
      </c>
      <c r="I5530" s="383" t="s">
        <v>745</v>
      </c>
      <c r="J5530" s="383" t="s">
        <v>617</v>
      </c>
      <c r="K5530" s="383" t="s">
        <v>618</v>
      </c>
      <c r="L5530" s="384">
        <v>27741</v>
      </c>
      <c r="M5530" s="383" t="s">
        <v>641</v>
      </c>
      <c r="N5530" s="383" t="s">
        <v>620</v>
      </c>
      <c r="O5530" s="383" t="s">
        <v>230</v>
      </c>
    </row>
    <row r="5531" spans="1:15">
      <c r="A5531" s="385">
        <v>42093</v>
      </c>
      <c r="B5531" s="383" t="s">
        <v>739</v>
      </c>
      <c r="C5531" s="383" t="s">
        <v>8</v>
      </c>
      <c r="D5531" s="383" t="s">
        <v>36</v>
      </c>
      <c r="E5531" s="383" t="s">
        <v>740</v>
      </c>
      <c r="F5531" s="383" t="s">
        <v>10</v>
      </c>
      <c r="G5531" s="384">
        <v>10396</v>
      </c>
      <c r="H5531" s="383" t="s">
        <v>741</v>
      </c>
      <c r="I5531" s="383" t="s">
        <v>745</v>
      </c>
      <c r="J5531" s="383" t="s">
        <v>617</v>
      </c>
      <c r="K5531" s="383" t="s">
        <v>618</v>
      </c>
      <c r="L5531" s="384">
        <v>27741</v>
      </c>
      <c r="M5531" s="383" t="s">
        <v>641</v>
      </c>
      <c r="N5531" s="383" t="s">
        <v>620</v>
      </c>
      <c r="O5531" s="383" t="s">
        <v>230</v>
      </c>
    </row>
    <row r="5532" spans="1:15">
      <c r="A5532" s="385">
        <v>42094</v>
      </c>
      <c r="B5532" s="383" t="s">
        <v>739</v>
      </c>
      <c r="C5532" s="383" t="s">
        <v>8</v>
      </c>
      <c r="D5532" s="383" t="s">
        <v>36</v>
      </c>
      <c r="E5532" s="383" t="s">
        <v>740</v>
      </c>
      <c r="F5532" s="383" t="s">
        <v>10</v>
      </c>
      <c r="G5532" s="384">
        <v>10396</v>
      </c>
      <c r="H5532" s="383" t="s">
        <v>741</v>
      </c>
      <c r="I5532" s="383" t="s">
        <v>745</v>
      </c>
      <c r="J5532" s="383" t="s">
        <v>617</v>
      </c>
      <c r="K5532" s="383" t="s">
        <v>618</v>
      </c>
      <c r="L5532" s="384">
        <v>27741</v>
      </c>
      <c r="M5532" s="383" t="s">
        <v>641</v>
      </c>
      <c r="N5532" s="383" t="s">
        <v>620</v>
      </c>
      <c r="O5532" s="383" t="s">
        <v>230</v>
      </c>
    </row>
    <row r="5533" spans="1:15">
      <c r="A5533" s="385">
        <v>42095</v>
      </c>
      <c r="B5533" s="383" t="s">
        <v>739</v>
      </c>
      <c r="C5533" s="383" t="s">
        <v>8</v>
      </c>
      <c r="D5533" s="383" t="s">
        <v>36</v>
      </c>
      <c r="E5533" s="383" t="s">
        <v>740</v>
      </c>
      <c r="F5533" s="383" t="s">
        <v>10</v>
      </c>
      <c r="G5533" s="384">
        <v>10396</v>
      </c>
      <c r="H5533" s="383" t="s">
        <v>741</v>
      </c>
      <c r="I5533" s="383" t="s">
        <v>745</v>
      </c>
      <c r="J5533" s="383" t="s">
        <v>617</v>
      </c>
      <c r="K5533" s="383" t="s">
        <v>618</v>
      </c>
      <c r="L5533" s="384">
        <v>27741</v>
      </c>
      <c r="M5533" s="383" t="s">
        <v>641</v>
      </c>
      <c r="N5533" s="383" t="s">
        <v>620</v>
      </c>
      <c r="O5533" s="383" t="s">
        <v>230</v>
      </c>
    </row>
    <row r="5534" spans="1:15">
      <c r="A5534" s="385">
        <v>42096</v>
      </c>
      <c r="B5534" s="383" t="s">
        <v>739</v>
      </c>
      <c r="C5534" s="383" t="s">
        <v>8</v>
      </c>
      <c r="D5534" s="383" t="s">
        <v>36</v>
      </c>
      <c r="E5534" s="383" t="s">
        <v>740</v>
      </c>
      <c r="F5534" s="383" t="s">
        <v>10</v>
      </c>
      <c r="G5534" s="384">
        <v>10396</v>
      </c>
      <c r="H5534" s="383" t="s">
        <v>741</v>
      </c>
      <c r="I5534" s="383" t="s">
        <v>745</v>
      </c>
      <c r="J5534" s="383" t="s">
        <v>617</v>
      </c>
      <c r="K5534" s="383" t="s">
        <v>618</v>
      </c>
      <c r="L5534" s="384">
        <v>27741</v>
      </c>
      <c r="M5534" s="383" t="s">
        <v>641</v>
      </c>
      <c r="N5534" s="383" t="s">
        <v>620</v>
      </c>
      <c r="O5534" s="383" t="s">
        <v>230</v>
      </c>
    </row>
    <row r="5535" spans="1:15">
      <c r="A5535" s="385">
        <v>42097</v>
      </c>
      <c r="B5535" s="383" t="s">
        <v>739</v>
      </c>
      <c r="C5535" s="383" t="s">
        <v>8</v>
      </c>
      <c r="D5535" s="383" t="s">
        <v>36</v>
      </c>
      <c r="E5535" s="383" t="s">
        <v>740</v>
      </c>
      <c r="F5535" s="383" t="s">
        <v>10</v>
      </c>
      <c r="G5535" s="384">
        <v>10396</v>
      </c>
      <c r="H5535" s="383" t="s">
        <v>741</v>
      </c>
      <c r="I5535" s="383" t="s">
        <v>745</v>
      </c>
      <c r="J5535" s="383" t="s">
        <v>617</v>
      </c>
      <c r="K5535" s="383" t="s">
        <v>618</v>
      </c>
      <c r="L5535" s="384">
        <v>27741</v>
      </c>
      <c r="M5535" s="383" t="s">
        <v>641</v>
      </c>
      <c r="N5535" s="383" t="s">
        <v>620</v>
      </c>
      <c r="O5535" s="383" t="s">
        <v>230</v>
      </c>
    </row>
    <row r="5536" spans="1:15">
      <c r="A5536" s="385">
        <v>42098</v>
      </c>
      <c r="B5536" s="383" t="s">
        <v>650</v>
      </c>
      <c r="C5536" s="383" t="s">
        <v>8</v>
      </c>
      <c r="D5536" s="383" t="s">
        <v>20</v>
      </c>
      <c r="E5536" s="383" t="s">
        <v>651</v>
      </c>
      <c r="F5536" s="383" t="s">
        <v>10</v>
      </c>
      <c r="G5536" s="384">
        <v>4965</v>
      </c>
      <c r="H5536" s="383" t="s">
        <v>816</v>
      </c>
      <c r="I5536" s="383" t="s">
        <v>817</v>
      </c>
      <c r="J5536" s="383" t="s">
        <v>617</v>
      </c>
      <c r="K5536" s="383" t="s">
        <v>618</v>
      </c>
      <c r="L5536" s="384">
        <v>27751</v>
      </c>
      <c r="M5536" s="383" t="s">
        <v>641</v>
      </c>
      <c r="N5536" s="383" t="s">
        <v>620</v>
      </c>
      <c r="O5536" s="383" t="s">
        <v>230</v>
      </c>
    </row>
    <row r="5537" spans="1:15">
      <c r="A5537" s="385">
        <v>42099</v>
      </c>
      <c r="B5537" s="383" t="s">
        <v>739</v>
      </c>
      <c r="C5537" s="383" t="s">
        <v>8</v>
      </c>
      <c r="D5537" s="383" t="s">
        <v>36</v>
      </c>
      <c r="E5537" s="383" t="s">
        <v>740</v>
      </c>
      <c r="F5537" s="383" t="s">
        <v>10</v>
      </c>
      <c r="G5537" s="384">
        <v>10396</v>
      </c>
      <c r="H5537" s="383" t="s">
        <v>741</v>
      </c>
      <c r="I5537" s="383" t="s">
        <v>745</v>
      </c>
      <c r="J5537" s="383" t="s">
        <v>617</v>
      </c>
      <c r="K5537" s="383" t="s">
        <v>618</v>
      </c>
      <c r="L5537" s="384">
        <v>28181</v>
      </c>
      <c r="M5537" s="383" t="s">
        <v>642</v>
      </c>
      <c r="N5537" s="383" t="s">
        <v>620</v>
      </c>
      <c r="O5537" s="383" t="s">
        <v>230</v>
      </c>
    </row>
    <row r="5538" spans="1:15">
      <c r="A5538" s="385">
        <v>42100</v>
      </c>
      <c r="B5538" s="383" t="s">
        <v>739</v>
      </c>
      <c r="C5538" s="383" t="s">
        <v>8</v>
      </c>
      <c r="D5538" s="383" t="s">
        <v>36</v>
      </c>
      <c r="E5538" s="383" t="s">
        <v>740</v>
      </c>
      <c r="F5538" s="383" t="s">
        <v>10</v>
      </c>
      <c r="G5538" s="384">
        <v>10396</v>
      </c>
      <c r="H5538" s="383" t="s">
        <v>741</v>
      </c>
      <c r="I5538" s="383" t="s">
        <v>745</v>
      </c>
      <c r="J5538" s="383" t="s">
        <v>617</v>
      </c>
      <c r="K5538" s="383" t="s">
        <v>618</v>
      </c>
      <c r="L5538" s="384">
        <v>28641</v>
      </c>
      <c r="M5538" s="383" t="s">
        <v>642</v>
      </c>
      <c r="N5538" s="383" t="s">
        <v>620</v>
      </c>
      <c r="O5538" s="383" t="s">
        <v>230</v>
      </c>
    </row>
    <row r="5539" spans="1:15">
      <c r="A5539" s="385">
        <v>42101</v>
      </c>
      <c r="B5539" s="383" t="s">
        <v>739</v>
      </c>
      <c r="C5539" s="383" t="s">
        <v>8</v>
      </c>
      <c r="D5539" s="383" t="s">
        <v>36</v>
      </c>
      <c r="E5539" s="383" t="s">
        <v>740</v>
      </c>
      <c r="F5539" s="383" t="s">
        <v>10</v>
      </c>
      <c r="G5539" s="384">
        <v>10396</v>
      </c>
      <c r="H5539" s="383" t="s">
        <v>741</v>
      </c>
      <c r="I5539" s="383" t="s">
        <v>745</v>
      </c>
      <c r="J5539" s="383" t="s">
        <v>617</v>
      </c>
      <c r="K5539" s="383" t="s">
        <v>618</v>
      </c>
      <c r="L5539" s="384">
        <v>29260</v>
      </c>
      <c r="M5539" s="383" t="s">
        <v>642</v>
      </c>
      <c r="N5539" s="383" t="s">
        <v>620</v>
      </c>
      <c r="O5539" s="383" t="s">
        <v>230</v>
      </c>
    </row>
    <row r="5540" spans="1:15">
      <c r="A5540" s="385">
        <v>42102</v>
      </c>
      <c r="B5540" s="383" t="s">
        <v>739</v>
      </c>
      <c r="C5540" s="383" t="s">
        <v>8</v>
      </c>
      <c r="D5540" s="383" t="s">
        <v>36</v>
      </c>
      <c r="E5540" s="383" t="s">
        <v>740</v>
      </c>
      <c r="F5540" s="383" t="s">
        <v>10</v>
      </c>
      <c r="G5540" s="384">
        <v>10396</v>
      </c>
      <c r="H5540" s="383" t="s">
        <v>741</v>
      </c>
      <c r="I5540" s="383" t="s">
        <v>745</v>
      </c>
      <c r="J5540" s="383" t="s">
        <v>617</v>
      </c>
      <c r="K5540" s="383" t="s">
        <v>618</v>
      </c>
      <c r="L5540" s="384">
        <v>29608</v>
      </c>
      <c r="M5540" s="383" t="s">
        <v>642</v>
      </c>
      <c r="N5540" s="383" t="s">
        <v>620</v>
      </c>
      <c r="O5540" s="383" t="s">
        <v>230</v>
      </c>
    </row>
    <row r="5541" spans="1:15">
      <c r="A5541" s="385">
        <v>42103</v>
      </c>
      <c r="B5541" s="383" t="s">
        <v>739</v>
      </c>
      <c r="C5541" s="383" t="s">
        <v>8</v>
      </c>
      <c r="D5541" s="383" t="s">
        <v>36</v>
      </c>
      <c r="E5541" s="383" t="s">
        <v>740</v>
      </c>
      <c r="F5541" s="383" t="s">
        <v>10</v>
      </c>
      <c r="G5541" s="384">
        <v>10396</v>
      </c>
      <c r="H5541" s="383" t="s">
        <v>741</v>
      </c>
      <c r="I5541" s="383" t="s">
        <v>745</v>
      </c>
      <c r="J5541" s="383" t="s">
        <v>617</v>
      </c>
      <c r="K5541" s="383" t="s">
        <v>618</v>
      </c>
      <c r="L5541" s="384">
        <v>29608</v>
      </c>
      <c r="M5541" s="383" t="s">
        <v>642</v>
      </c>
      <c r="N5541" s="383" t="s">
        <v>620</v>
      </c>
      <c r="O5541" s="383" t="s">
        <v>230</v>
      </c>
    </row>
    <row r="5542" spans="1:15">
      <c r="A5542" s="385">
        <v>42104</v>
      </c>
      <c r="B5542" s="383" t="s">
        <v>739</v>
      </c>
      <c r="C5542" s="383" t="s">
        <v>8</v>
      </c>
      <c r="D5542" s="383" t="s">
        <v>36</v>
      </c>
      <c r="E5542" s="383" t="s">
        <v>740</v>
      </c>
      <c r="F5542" s="383" t="s">
        <v>10</v>
      </c>
      <c r="G5542" s="384">
        <v>10396</v>
      </c>
      <c r="H5542" s="383" t="s">
        <v>741</v>
      </c>
      <c r="I5542" s="383" t="s">
        <v>745</v>
      </c>
      <c r="J5542" s="383" t="s">
        <v>617</v>
      </c>
      <c r="K5542" s="383" t="s">
        <v>618</v>
      </c>
      <c r="L5542" s="384">
        <v>29608</v>
      </c>
      <c r="M5542" s="383" t="s">
        <v>642</v>
      </c>
      <c r="N5542" s="383" t="s">
        <v>620</v>
      </c>
      <c r="O5542" s="383" t="s">
        <v>230</v>
      </c>
    </row>
    <row r="5543" spans="1:15">
      <c r="A5543" s="385">
        <v>42105</v>
      </c>
      <c r="B5543" s="383" t="s">
        <v>739</v>
      </c>
      <c r="C5543" s="383" t="s">
        <v>8</v>
      </c>
      <c r="D5543" s="383" t="s">
        <v>36</v>
      </c>
      <c r="E5543" s="383" t="s">
        <v>740</v>
      </c>
      <c r="F5543" s="383" t="s">
        <v>10</v>
      </c>
      <c r="G5543" s="384">
        <v>10396</v>
      </c>
      <c r="H5543" s="383" t="s">
        <v>741</v>
      </c>
      <c r="I5543" s="383" t="s">
        <v>745</v>
      </c>
      <c r="J5543" s="383" t="s">
        <v>617</v>
      </c>
      <c r="K5543" s="383" t="s">
        <v>618</v>
      </c>
      <c r="L5543" s="384">
        <v>29608</v>
      </c>
      <c r="M5543" s="383" t="s">
        <v>642</v>
      </c>
      <c r="N5543" s="383" t="s">
        <v>620</v>
      </c>
      <c r="O5543" s="383" t="s">
        <v>230</v>
      </c>
    </row>
    <row r="5544" spans="1:15">
      <c r="A5544" s="385">
        <v>42106</v>
      </c>
      <c r="B5544" s="383" t="s">
        <v>739</v>
      </c>
      <c r="C5544" s="383" t="s">
        <v>8</v>
      </c>
      <c r="D5544" s="383" t="s">
        <v>36</v>
      </c>
      <c r="E5544" s="383" t="s">
        <v>740</v>
      </c>
      <c r="F5544" s="383" t="s">
        <v>10</v>
      </c>
      <c r="G5544" s="384">
        <v>10396</v>
      </c>
      <c r="H5544" s="383" t="s">
        <v>741</v>
      </c>
      <c r="I5544" s="383" t="s">
        <v>745</v>
      </c>
      <c r="J5544" s="383" t="s">
        <v>617</v>
      </c>
      <c r="K5544" s="383" t="s">
        <v>618</v>
      </c>
      <c r="L5544" s="384">
        <v>29608</v>
      </c>
      <c r="M5544" s="383" t="s">
        <v>642</v>
      </c>
      <c r="N5544" s="383" t="s">
        <v>620</v>
      </c>
      <c r="O5544" s="383" t="s">
        <v>230</v>
      </c>
    </row>
    <row r="5545" spans="1:15">
      <c r="A5545" s="385">
        <v>42107</v>
      </c>
      <c r="B5545" s="383" t="s">
        <v>739</v>
      </c>
      <c r="C5545" s="383" t="s">
        <v>8</v>
      </c>
      <c r="D5545" s="383" t="s">
        <v>36</v>
      </c>
      <c r="E5545" s="383" t="s">
        <v>740</v>
      </c>
      <c r="F5545" s="383" t="s">
        <v>10</v>
      </c>
      <c r="G5545" s="384">
        <v>12775</v>
      </c>
      <c r="H5545" s="383" t="s">
        <v>741</v>
      </c>
      <c r="I5545" s="383" t="s">
        <v>745</v>
      </c>
      <c r="J5545" s="383" t="s">
        <v>617</v>
      </c>
      <c r="K5545" s="383" t="s">
        <v>618</v>
      </c>
      <c r="L5545" s="384">
        <v>29973</v>
      </c>
      <c r="M5545" s="383" t="s">
        <v>642</v>
      </c>
      <c r="N5545" s="383" t="s">
        <v>620</v>
      </c>
      <c r="O5545" s="383" t="s">
        <v>230</v>
      </c>
    </row>
    <row r="5546" spans="1:15">
      <c r="A5546" s="385">
        <v>42108</v>
      </c>
      <c r="B5546" s="383" t="s">
        <v>739</v>
      </c>
      <c r="C5546" s="383" t="s">
        <v>8</v>
      </c>
      <c r="D5546" s="383" t="s">
        <v>36</v>
      </c>
      <c r="E5546" s="383" t="s">
        <v>740</v>
      </c>
      <c r="F5546" s="383" t="s">
        <v>10</v>
      </c>
      <c r="G5546" s="384">
        <v>12775</v>
      </c>
      <c r="H5546" s="383" t="s">
        <v>741</v>
      </c>
      <c r="I5546" s="383" t="s">
        <v>745</v>
      </c>
      <c r="J5546" s="383" t="s">
        <v>617</v>
      </c>
      <c r="K5546" s="383" t="s">
        <v>618</v>
      </c>
      <c r="L5546" s="384">
        <v>30380</v>
      </c>
      <c r="M5546" s="383" t="s">
        <v>642</v>
      </c>
      <c r="N5546" s="383" t="s">
        <v>620</v>
      </c>
      <c r="O5546" s="383" t="s">
        <v>230</v>
      </c>
    </row>
    <row r="5547" spans="1:15">
      <c r="A5547" s="385">
        <v>42109</v>
      </c>
      <c r="B5547" s="383" t="s">
        <v>739</v>
      </c>
      <c r="C5547" s="383" t="s">
        <v>8</v>
      </c>
      <c r="D5547" s="383" t="s">
        <v>36</v>
      </c>
      <c r="E5547" s="383" t="s">
        <v>740</v>
      </c>
      <c r="F5547" s="383" t="s">
        <v>10</v>
      </c>
      <c r="G5547" s="384">
        <v>12775</v>
      </c>
      <c r="H5547" s="383" t="s">
        <v>741</v>
      </c>
      <c r="I5547" s="383" t="s">
        <v>745</v>
      </c>
      <c r="J5547" s="383" t="s">
        <v>617</v>
      </c>
      <c r="K5547" s="383" t="s">
        <v>618</v>
      </c>
      <c r="L5547" s="384">
        <v>30722</v>
      </c>
      <c r="M5547" s="383" t="s">
        <v>642</v>
      </c>
      <c r="N5547" s="383" t="s">
        <v>620</v>
      </c>
      <c r="O5547" s="383" t="s">
        <v>230</v>
      </c>
    </row>
    <row r="5548" spans="1:15">
      <c r="A5548" s="385">
        <v>42110</v>
      </c>
      <c r="B5548" s="383" t="s">
        <v>739</v>
      </c>
      <c r="C5548" s="383" t="s">
        <v>8</v>
      </c>
      <c r="D5548" s="383" t="s">
        <v>36</v>
      </c>
      <c r="E5548" s="383" t="s">
        <v>740</v>
      </c>
      <c r="F5548" s="383" t="s">
        <v>10</v>
      </c>
      <c r="G5548" s="384">
        <v>12775</v>
      </c>
      <c r="H5548" s="383" t="s">
        <v>741</v>
      </c>
      <c r="I5548" s="383" t="s">
        <v>745</v>
      </c>
      <c r="J5548" s="383" t="s">
        <v>617</v>
      </c>
      <c r="K5548" s="383" t="s">
        <v>618</v>
      </c>
      <c r="L5548" s="384">
        <v>30780</v>
      </c>
      <c r="M5548" s="383" t="s">
        <v>642</v>
      </c>
      <c r="N5548" s="383" t="s">
        <v>620</v>
      </c>
      <c r="O5548" s="383" t="s">
        <v>230</v>
      </c>
    </row>
    <row r="5549" spans="1:15">
      <c r="A5549" s="385">
        <v>42111</v>
      </c>
      <c r="B5549" s="383" t="s">
        <v>646</v>
      </c>
      <c r="C5549" s="383" t="s">
        <v>8</v>
      </c>
      <c r="D5549" s="383" t="s">
        <v>32</v>
      </c>
      <c r="E5549" s="383" t="s">
        <v>647</v>
      </c>
      <c r="F5549" s="383" t="s">
        <v>10</v>
      </c>
      <c r="G5549" s="384">
        <v>1476</v>
      </c>
      <c r="H5549" s="383" t="s">
        <v>747</v>
      </c>
      <c r="I5549" s="383" t="s">
        <v>750</v>
      </c>
      <c r="J5549" s="383" t="s">
        <v>617</v>
      </c>
      <c r="K5549" s="383" t="s">
        <v>618</v>
      </c>
      <c r="L5549" s="384">
        <v>30780</v>
      </c>
      <c r="M5549" s="383" t="s">
        <v>642</v>
      </c>
      <c r="N5549" s="383" t="s">
        <v>620</v>
      </c>
      <c r="O5549" s="383" t="s">
        <v>230</v>
      </c>
    </row>
    <row r="5550" spans="1:15">
      <c r="A5550" s="385">
        <v>42112</v>
      </c>
      <c r="B5550" s="383" t="s">
        <v>646</v>
      </c>
      <c r="C5550" s="383" t="s">
        <v>8</v>
      </c>
      <c r="D5550" s="383" t="s">
        <v>32</v>
      </c>
      <c r="E5550" s="383" t="s">
        <v>647</v>
      </c>
      <c r="F5550" s="383" t="s">
        <v>10</v>
      </c>
      <c r="G5550" s="384">
        <v>1476</v>
      </c>
      <c r="H5550" s="383" t="s">
        <v>747</v>
      </c>
      <c r="I5550" s="383" t="s">
        <v>750</v>
      </c>
      <c r="J5550" s="383" t="s">
        <v>617</v>
      </c>
      <c r="K5550" s="383" t="s">
        <v>618</v>
      </c>
      <c r="L5550" s="384">
        <v>30780</v>
      </c>
      <c r="M5550" s="383" t="s">
        <v>642</v>
      </c>
      <c r="N5550" s="383" t="s">
        <v>620</v>
      </c>
      <c r="O5550" s="383" t="s">
        <v>230</v>
      </c>
    </row>
    <row r="5551" spans="1:15">
      <c r="A5551" s="385">
        <v>42113</v>
      </c>
      <c r="B5551" s="383" t="s">
        <v>646</v>
      </c>
      <c r="C5551" s="383" t="s">
        <v>8</v>
      </c>
      <c r="D5551" s="383" t="s">
        <v>32</v>
      </c>
      <c r="E5551" s="383" t="s">
        <v>647</v>
      </c>
      <c r="F5551" s="383" t="s">
        <v>10</v>
      </c>
      <c r="G5551" s="384">
        <v>1476</v>
      </c>
      <c r="H5551" s="383" t="s">
        <v>747</v>
      </c>
      <c r="I5551" s="383" t="s">
        <v>750</v>
      </c>
      <c r="J5551" s="383" t="s">
        <v>617</v>
      </c>
      <c r="K5551" s="383" t="s">
        <v>618</v>
      </c>
      <c r="L5551" s="384">
        <v>30780</v>
      </c>
      <c r="M5551" s="383" t="s">
        <v>643</v>
      </c>
      <c r="N5551" s="383" t="s">
        <v>620</v>
      </c>
      <c r="O5551" s="383" t="s">
        <v>230</v>
      </c>
    </row>
    <row r="5552" spans="1:15">
      <c r="A5552" s="385">
        <v>42114</v>
      </c>
      <c r="B5552" s="383" t="s">
        <v>646</v>
      </c>
      <c r="C5552" s="383" t="s">
        <v>8</v>
      </c>
      <c r="D5552" s="383" t="s">
        <v>32</v>
      </c>
      <c r="E5552" s="383" t="s">
        <v>647</v>
      </c>
      <c r="F5552" s="383" t="s">
        <v>10</v>
      </c>
      <c r="G5552" s="384">
        <v>1618</v>
      </c>
      <c r="H5552" s="383" t="s">
        <v>747</v>
      </c>
      <c r="I5552" s="383" t="s">
        <v>748</v>
      </c>
      <c r="J5552" s="383" t="s">
        <v>617</v>
      </c>
      <c r="K5552" s="383" t="s">
        <v>618</v>
      </c>
      <c r="L5552" s="384">
        <v>30780</v>
      </c>
      <c r="M5552" s="383" t="s">
        <v>643</v>
      </c>
      <c r="N5552" s="383" t="s">
        <v>620</v>
      </c>
      <c r="O5552" s="383" t="s">
        <v>230</v>
      </c>
    </row>
    <row r="5553" spans="1:15">
      <c r="A5553" s="385">
        <v>42115</v>
      </c>
      <c r="B5553" s="383" t="s">
        <v>646</v>
      </c>
      <c r="C5553" s="383" t="s">
        <v>8</v>
      </c>
      <c r="D5553" s="383" t="s">
        <v>32</v>
      </c>
      <c r="E5553" s="383" t="s">
        <v>647</v>
      </c>
      <c r="F5553" s="383" t="s">
        <v>10</v>
      </c>
      <c r="G5553" s="384">
        <v>1618</v>
      </c>
      <c r="H5553" s="383" t="s">
        <v>747</v>
      </c>
      <c r="I5553" s="383" t="s">
        <v>748</v>
      </c>
      <c r="J5553" s="383" t="s">
        <v>617</v>
      </c>
      <c r="K5553" s="383" t="s">
        <v>618</v>
      </c>
      <c r="L5553" s="384">
        <v>30780</v>
      </c>
      <c r="M5553" s="383" t="s">
        <v>643</v>
      </c>
      <c r="N5553" s="383" t="s">
        <v>620</v>
      </c>
      <c r="O5553" s="383" t="s">
        <v>230</v>
      </c>
    </row>
    <row r="5554" spans="1:15">
      <c r="A5554" s="385">
        <v>42116</v>
      </c>
      <c r="B5554" s="383" t="s">
        <v>11</v>
      </c>
      <c r="C5554" s="383" t="s">
        <v>12</v>
      </c>
      <c r="D5554" s="383" t="s">
        <v>13</v>
      </c>
      <c r="E5554" s="383" t="s">
        <v>678</v>
      </c>
      <c r="F5554" s="383" t="s">
        <v>10</v>
      </c>
      <c r="G5554" s="384">
        <v>8975</v>
      </c>
      <c r="H5554" s="383" t="s">
        <v>803</v>
      </c>
      <c r="I5554" s="383" t="s">
        <v>804</v>
      </c>
      <c r="J5554" s="383" t="s">
        <v>617</v>
      </c>
      <c r="K5554" s="383" t="s">
        <v>618</v>
      </c>
      <c r="L5554" s="384">
        <v>30780</v>
      </c>
      <c r="M5554" s="383" t="s">
        <v>643</v>
      </c>
      <c r="N5554" s="383" t="s">
        <v>620</v>
      </c>
      <c r="O5554" s="383" t="s">
        <v>230</v>
      </c>
    </row>
    <row r="5555" spans="1:15">
      <c r="A5555" s="385">
        <v>42117</v>
      </c>
      <c r="B5555" s="383" t="s">
        <v>157</v>
      </c>
      <c r="C5555" s="383" t="s">
        <v>8</v>
      </c>
      <c r="D5555" s="383" t="s">
        <v>174</v>
      </c>
      <c r="E5555" s="383" t="s">
        <v>822</v>
      </c>
      <c r="F5555" s="383" t="s">
        <v>10</v>
      </c>
      <c r="G5555" s="384">
        <v>4000</v>
      </c>
      <c r="H5555" s="383" t="s">
        <v>823</v>
      </c>
      <c r="I5555" s="383" t="s">
        <v>824</v>
      </c>
      <c r="J5555" s="383" t="s">
        <v>617</v>
      </c>
      <c r="K5555" s="383" t="s">
        <v>618</v>
      </c>
      <c r="L5555" s="384">
        <v>30780</v>
      </c>
      <c r="M5555" s="383" t="s">
        <v>643</v>
      </c>
      <c r="N5555" s="383" t="s">
        <v>620</v>
      </c>
      <c r="O5555" s="383" t="s">
        <v>230</v>
      </c>
    </row>
    <row r="5556" spans="1:15">
      <c r="A5556" s="385">
        <v>42118</v>
      </c>
      <c r="B5556" s="383" t="s">
        <v>11</v>
      </c>
      <c r="C5556" s="383" t="s">
        <v>12</v>
      </c>
      <c r="D5556" s="383" t="s">
        <v>13</v>
      </c>
      <c r="E5556" s="383" t="s">
        <v>678</v>
      </c>
      <c r="F5556" s="383" t="s">
        <v>10</v>
      </c>
      <c r="G5556" s="384">
        <v>8975</v>
      </c>
      <c r="H5556" s="383" t="s">
        <v>803</v>
      </c>
      <c r="I5556" s="383" t="s">
        <v>804</v>
      </c>
      <c r="J5556" s="383" t="s">
        <v>617</v>
      </c>
      <c r="K5556" s="383" t="s">
        <v>618</v>
      </c>
      <c r="L5556" s="384">
        <v>30780</v>
      </c>
      <c r="M5556" s="383" t="s">
        <v>643</v>
      </c>
      <c r="N5556" s="383" t="s">
        <v>620</v>
      </c>
      <c r="O5556" s="383" t="s">
        <v>230</v>
      </c>
    </row>
    <row r="5557" spans="1:15">
      <c r="A5557" s="385">
        <v>42119</v>
      </c>
      <c r="B5557" s="383" t="s">
        <v>21</v>
      </c>
      <c r="C5557" s="383" t="s">
        <v>12</v>
      </c>
      <c r="D5557" s="383" t="s">
        <v>22</v>
      </c>
      <c r="E5557" s="383" t="s">
        <v>658</v>
      </c>
      <c r="F5557" s="383" t="s">
        <v>10</v>
      </c>
      <c r="G5557" s="384">
        <v>4200</v>
      </c>
      <c r="H5557" s="383" t="s">
        <v>810</v>
      </c>
      <c r="I5557" s="383" t="s">
        <v>811</v>
      </c>
      <c r="J5557" s="383" t="s">
        <v>617</v>
      </c>
      <c r="K5557" s="383" t="s">
        <v>618</v>
      </c>
      <c r="L5557" s="384">
        <v>30780</v>
      </c>
      <c r="M5557" s="383" t="s">
        <v>643</v>
      </c>
      <c r="N5557" s="383" t="s">
        <v>620</v>
      </c>
      <c r="O5557" s="383" t="s">
        <v>230</v>
      </c>
    </row>
    <row r="5558" spans="1:15">
      <c r="A5558" s="385">
        <v>42120</v>
      </c>
      <c r="B5558" s="383" t="s">
        <v>157</v>
      </c>
      <c r="C5558" s="383" t="s">
        <v>8</v>
      </c>
      <c r="D5558" s="383" t="s">
        <v>174</v>
      </c>
      <c r="E5558" s="383" t="s">
        <v>822</v>
      </c>
      <c r="F5558" s="383" t="s">
        <v>10</v>
      </c>
      <c r="G5558" s="384">
        <v>6500</v>
      </c>
      <c r="H5558" s="383" t="s">
        <v>823</v>
      </c>
      <c r="I5558" s="383" t="s">
        <v>824</v>
      </c>
      <c r="J5558" s="383" t="s">
        <v>617</v>
      </c>
      <c r="K5558" s="383" t="s">
        <v>618</v>
      </c>
      <c r="L5558" s="384">
        <v>30780</v>
      </c>
      <c r="M5558" s="383" t="s">
        <v>643</v>
      </c>
      <c r="N5558" s="383" t="s">
        <v>620</v>
      </c>
      <c r="O5558" s="383" t="s">
        <v>230</v>
      </c>
    </row>
    <row r="5559" spans="1:15">
      <c r="A5559" s="385">
        <v>42121</v>
      </c>
      <c r="B5559" s="383" t="s">
        <v>11</v>
      </c>
      <c r="C5559" s="383" t="s">
        <v>12</v>
      </c>
      <c r="D5559" s="383" t="s">
        <v>13</v>
      </c>
      <c r="E5559" s="383" t="s">
        <v>678</v>
      </c>
      <c r="F5559" s="383" t="s">
        <v>10</v>
      </c>
      <c r="G5559" s="384">
        <v>8975</v>
      </c>
      <c r="H5559" s="383" t="s">
        <v>803</v>
      </c>
      <c r="I5559" s="383" t="s">
        <v>804</v>
      </c>
      <c r="J5559" s="383" t="s">
        <v>617</v>
      </c>
      <c r="K5559" s="383" t="s">
        <v>618</v>
      </c>
      <c r="L5559" s="384">
        <v>30780</v>
      </c>
      <c r="M5559" s="383" t="s">
        <v>643</v>
      </c>
      <c r="N5559" s="383" t="s">
        <v>620</v>
      </c>
      <c r="O5559" s="383" t="s">
        <v>230</v>
      </c>
    </row>
    <row r="5560" spans="1:15">
      <c r="A5560" s="385">
        <v>42122</v>
      </c>
      <c r="B5560" s="383" t="s">
        <v>157</v>
      </c>
      <c r="C5560" s="383" t="s">
        <v>8</v>
      </c>
      <c r="D5560" s="383" t="s">
        <v>174</v>
      </c>
      <c r="E5560" s="383" t="s">
        <v>822</v>
      </c>
      <c r="F5560" s="383" t="s">
        <v>10</v>
      </c>
      <c r="G5560" s="384">
        <v>6500</v>
      </c>
      <c r="H5560" s="383" t="s">
        <v>823</v>
      </c>
      <c r="I5560" s="383" t="s">
        <v>824</v>
      </c>
      <c r="J5560" s="383" t="s">
        <v>617</v>
      </c>
      <c r="K5560" s="383" t="s">
        <v>618</v>
      </c>
      <c r="L5560" s="384">
        <v>30780</v>
      </c>
      <c r="M5560" s="383" t="s">
        <v>643</v>
      </c>
      <c r="N5560" s="383" t="s">
        <v>620</v>
      </c>
      <c r="O5560" s="383" t="s">
        <v>230</v>
      </c>
    </row>
    <row r="5561" spans="1:15">
      <c r="A5561" s="385">
        <v>42123</v>
      </c>
      <c r="B5561" s="383" t="s">
        <v>21</v>
      </c>
      <c r="C5561" s="383" t="s">
        <v>12</v>
      </c>
      <c r="D5561" s="383" t="s">
        <v>22</v>
      </c>
      <c r="E5561" s="383" t="s">
        <v>658</v>
      </c>
      <c r="F5561" s="383" t="s">
        <v>10</v>
      </c>
      <c r="G5561" s="384">
        <v>3585</v>
      </c>
      <c r="H5561" s="383" t="s">
        <v>784</v>
      </c>
      <c r="I5561" s="383" t="s">
        <v>789</v>
      </c>
      <c r="J5561" s="383" t="s">
        <v>617</v>
      </c>
      <c r="K5561" s="383" t="s">
        <v>618</v>
      </c>
      <c r="L5561" s="384">
        <v>30780</v>
      </c>
      <c r="M5561" s="383" t="s">
        <v>643</v>
      </c>
      <c r="N5561" s="383" t="s">
        <v>620</v>
      </c>
      <c r="O5561" s="383" t="s">
        <v>230</v>
      </c>
    </row>
    <row r="5562" spans="1:15">
      <c r="A5562" s="385">
        <v>42124</v>
      </c>
      <c r="B5562" s="383" t="s">
        <v>157</v>
      </c>
      <c r="C5562" s="383" t="s">
        <v>8</v>
      </c>
      <c r="D5562" s="383" t="s">
        <v>174</v>
      </c>
      <c r="E5562" s="383" t="s">
        <v>822</v>
      </c>
      <c r="F5562" s="383" t="s">
        <v>10</v>
      </c>
      <c r="G5562" s="384">
        <v>6500</v>
      </c>
      <c r="H5562" s="383" t="s">
        <v>823</v>
      </c>
      <c r="I5562" s="383" t="s">
        <v>824</v>
      </c>
      <c r="J5562" s="383" t="s">
        <v>617</v>
      </c>
      <c r="K5562" s="383" t="s">
        <v>618</v>
      </c>
      <c r="L5562" s="384">
        <v>30780</v>
      </c>
      <c r="M5562" s="383" t="s">
        <v>643</v>
      </c>
      <c r="N5562" s="383" t="s">
        <v>620</v>
      </c>
      <c r="O5562" s="383" t="s">
        <v>230</v>
      </c>
    </row>
    <row r="5563" spans="1:15">
      <c r="A5563" s="385">
        <v>42125</v>
      </c>
      <c r="B5563" s="383" t="s">
        <v>21</v>
      </c>
      <c r="C5563" s="383" t="s">
        <v>12</v>
      </c>
      <c r="D5563" s="383" t="s">
        <v>22</v>
      </c>
      <c r="E5563" s="383" t="s">
        <v>658</v>
      </c>
      <c r="F5563" s="383" t="s">
        <v>10</v>
      </c>
      <c r="G5563" s="384">
        <v>3022</v>
      </c>
      <c r="H5563" s="383" t="s">
        <v>784</v>
      </c>
      <c r="I5563" s="383" t="s">
        <v>789</v>
      </c>
      <c r="J5563" s="383" t="s">
        <v>617</v>
      </c>
      <c r="K5563" s="383" t="s">
        <v>618</v>
      </c>
      <c r="L5563" s="384">
        <v>30780</v>
      </c>
      <c r="M5563" s="383" t="s">
        <v>643</v>
      </c>
      <c r="N5563" s="383" t="s">
        <v>620</v>
      </c>
      <c r="O5563" s="383" t="s">
        <v>230</v>
      </c>
    </row>
    <row r="5564" spans="1:15">
      <c r="A5564" s="385">
        <v>42126</v>
      </c>
      <c r="B5564" s="383" t="s">
        <v>21</v>
      </c>
      <c r="C5564" s="383" t="s">
        <v>12</v>
      </c>
      <c r="D5564" s="383" t="s">
        <v>22</v>
      </c>
      <c r="E5564" s="383" t="s">
        <v>658</v>
      </c>
      <c r="F5564" s="383" t="s">
        <v>10</v>
      </c>
      <c r="G5564" s="384">
        <v>3022</v>
      </c>
      <c r="H5564" s="383" t="s">
        <v>784</v>
      </c>
      <c r="I5564" s="383" t="s">
        <v>789</v>
      </c>
      <c r="J5564" s="383" t="s">
        <v>617</v>
      </c>
      <c r="K5564" s="383" t="s">
        <v>618</v>
      </c>
      <c r="L5564" s="384">
        <v>30780</v>
      </c>
      <c r="M5564" s="383" t="s">
        <v>643</v>
      </c>
      <c r="N5564" s="383" t="s">
        <v>620</v>
      </c>
      <c r="O5564" s="383" t="s">
        <v>230</v>
      </c>
    </row>
    <row r="5565" spans="1:15">
      <c r="A5565" s="385">
        <v>42127</v>
      </c>
      <c r="B5565" s="383" t="s">
        <v>11</v>
      </c>
      <c r="C5565" s="383" t="s">
        <v>12</v>
      </c>
      <c r="D5565" s="383" t="s">
        <v>13</v>
      </c>
      <c r="E5565" s="383" t="s">
        <v>678</v>
      </c>
      <c r="F5565" s="383" t="s">
        <v>10</v>
      </c>
      <c r="G5565" s="384">
        <v>3013</v>
      </c>
      <c r="H5565" s="383" t="s">
        <v>779</v>
      </c>
      <c r="I5565" s="383" t="s">
        <v>825</v>
      </c>
      <c r="J5565" s="383" t="s">
        <v>617</v>
      </c>
      <c r="K5565" s="383" t="s">
        <v>618</v>
      </c>
      <c r="L5565" s="384">
        <v>30780</v>
      </c>
      <c r="M5565" s="383" t="s">
        <v>643</v>
      </c>
      <c r="N5565" s="383" t="s">
        <v>620</v>
      </c>
      <c r="O5565" s="383" t="s">
        <v>230</v>
      </c>
    </row>
    <row r="5566" spans="1:15">
      <c r="A5566" s="385">
        <v>42128</v>
      </c>
      <c r="B5566" s="383" t="s">
        <v>11</v>
      </c>
      <c r="C5566" s="383" t="s">
        <v>12</v>
      </c>
      <c r="D5566" s="383" t="s">
        <v>13</v>
      </c>
      <c r="E5566" s="383" t="s">
        <v>678</v>
      </c>
      <c r="F5566" s="383" t="s">
        <v>10</v>
      </c>
      <c r="G5566" s="384">
        <v>450</v>
      </c>
      <c r="H5566" s="383" t="s">
        <v>779</v>
      </c>
      <c r="I5566" s="383" t="s">
        <v>780</v>
      </c>
      <c r="J5566" s="383" t="s">
        <v>617</v>
      </c>
      <c r="K5566" s="383" t="s">
        <v>618</v>
      </c>
      <c r="L5566" s="384">
        <v>30780</v>
      </c>
      <c r="M5566" s="383" t="s">
        <v>643</v>
      </c>
      <c r="N5566" s="383" t="s">
        <v>620</v>
      </c>
      <c r="O5566" s="383" t="s">
        <v>230</v>
      </c>
    </row>
    <row r="5567" spans="1:15">
      <c r="A5567" s="385">
        <v>42129</v>
      </c>
      <c r="B5567" s="383" t="s">
        <v>646</v>
      </c>
      <c r="C5567" s="383" t="s">
        <v>8</v>
      </c>
      <c r="D5567" s="383" t="s">
        <v>32</v>
      </c>
      <c r="E5567" s="383" t="s">
        <v>647</v>
      </c>
      <c r="F5567" s="383" t="s">
        <v>10</v>
      </c>
      <c r="G5567" s="384">
        <v>1618</v>
      </c>
      <c r="H5567" s="383" t="s">
        <v>747</v>
      </c>
      <c r="I5567" s="383" t="s">
        <v>748</v>
      </c>
      <c r="J5567" s="383" t="s">
        <v>617</v>
      </c>
      <c r="K5567" s="383" t="s">
        <v>618</v>
      </c>
      <c r="L5567" s="384">
        <v>30780</v>
      </c>
      <c r="M5567" s="383" t="s">
        <v>643</v>
      </c>
      <c r="N5567" s="383" t="s">
        <v>620</v>
      </c>
      <c r="O5567" s="383" t="s">
        <v>230</v>
      </c>
    </row>
    <row r="5568" spans="1:15">
      <c r="A5568" s="385">
        <v>42130</v>
      </c>
      <c r="B5568" s="383" t="s">
        <v>646</v>
      </c>
      <c r="C5568" s="383" t="s">
        <v>8</v>
      </c>
      <c r="D5568" s="383" t="s">
        <v>32</v>
      </c>
      <c r="E5568" s="383" t="s">
        <v>647</v>
      </c>
      <c r="F5568" s="383" t="s">
        <v>10</v>
      </c>
      <c r="G5568" s="384">
        <v>1618</v>
      </c>
      <c r="H5568" s="383" t="s">
        <v>747</v>
      </c>
      <c r="I5568" s="383" t="s">
        <v>748</v>
      </c>
      <c r="J5568" s="383" t="s">
        <v>617</v>
      </c>
      <c r="K5568" s="383" t="s">
        <v>618</v>
      </c>
      <c r="L5568" s="384">
        <v>30780</v>
      </c>
      <c r="M5568" s="383" t="s">
        <v>643</v>
      </c>
      <c r="N5568" s="383" t="s">
        <v>620</v>
      </c>
      <c r="O5568" s="383" t="s">
        <v>230</v>
      </c>
    </row>
    <row r="5569" spans="1:15">
      <c r="A5569" s="385">
        <v>42131</v>
      </c>
      <c r="B5569" s="383" t="s">
        <v>646</v>
      </c>
      <c r="C5569" s="383" t="s">
        <v>8</v>
      </c>
      <c r="D5569" s="383" t="s">
        <v>32</v>
      </c>
      <c r="E5569" s="383" t="s">
        <v>647</v>
      </c>
      <c r="F5569" s="383" t="s">
        <v>10</v>
      </c>
      <c r="G5569" s="384">
        <v>1618</v>
      </c>
      <c r="H5569" s="383" t="s">
        <v>747</v>
      </c>
      <c r="I5569" s="383" t="s">
        <v>748</v>
      </c>
      <c r="J5569" s="383" t="s">
        <v>617</v>
      </c>
      <c r="K5569" s="383" t="s">
        <v>618</v>
      </c>
      <c r="L5569" s="384">
        <v>30780</v>
      </c>
      <c r="M5569" s="383" t="s">
        <v>643</v>
      </c>
      <c r="N5569" s="383" t="s">
        <v>620</v>
      </c>
      <c r="O5569" s="383" t="s">
        <v>230</v>
      </c>
    </row>
    <row r="5570" spans="1:15">
      <c r="A5570" s="385">
        <v>42132</v>
      </c>
      <c r="B5570" s="383" t="s">
        <v>646</v>
      </c>
      <c r="C5570" s="383" t="s">
        <v>8</v>
      </c>
      <c r="D5570" s="383" t="s">
        <v>32</v>
      </c>
      <c r="E5570" s="383" t="s">
        <v>647</v>
      </c>
      <c r="F5570" s="383" t="s">
        <v>10</v>
      </c>
      <c r="G5570" s="384">
        <v>1618</v>
      </c>
      <c r="H5570" s="383" t="s">
        <v>747</v>
      </c>
      <c r="I5570" s="383" t="s">
        <v>748</v>
      </c>
      <c r="J5570" s="383" t="s">
        <v>617</v>
      </c>
      <c r="K5570" s="383" t="s">
        <v>618</v>
      </c>
      <c r="L5570" s="384">
        <v>30780</v>
      </c>
      <c r="M5570" s="383" t="s">
        <v>643</v>
      </c>
      <c r="N5570" s="383" t="s">
        <v>620</v>
      </c>
      <c r="O5570" s="383" t="s">
        <v>230</v>
      </c>
    </row>
    <row r="5571" spans="1:15">
      <c r="A5571" s="385">
        <v>42133</v>
      </c>
      <c r="B5571" s="383" t="s">
        <v>650</v>
      </c>
      <c r="C5571" s="383" t="s">
        <v>8</v>
      </c>
      <c r="D5571" s="383" t="s">
        <v>20</v>
      </c>
      <c r="E5571" s="383" t="s">
        <v>651</v>
      </c>
      <c r="F5571" s="383" t="s">
        <v>10</v>
      </c>
      <c r="G5571" s="384">
        <v>3872</v>
      </c>
      <c r="H5571" s="383" t="s">
        <v>816</v>
      </c>
      <c r="I5571" s="383" t="s">
        <v>817</v>
      </c>
      <c r="J5571" s="383" t="s">
        <v>617</v>
      </c>
      <c r="K5571" s="383" t="s">
        <v>618</v>
      </c>
      <c r="L5571" s="384">
        <v>30780</v>
      </c>
      <c r="M5571" s="383" t="s">
        <v>643</v>
      </c>
      <c r="N5571" s="383" t="s">
        <v>620</v>
      </c>
      <c r="O5571" s="383" t="s">
        <v>230</v>
      </c>
    </row>
    <row r="5572" spans="1:15">
      <c r="A5572" s="385">
        <v>42134</v>
      </c>
      <c r="B5572" s="383" t="s">
        <v>650</v>
      </c>
      <c r="C5572" s="383" t="s">
        <v>8</v>
      </c>
      <c r="D5572" s="383" t="s">
        <v>20</v>
      </c>
      <c r="E5572" s="383" t="s">
        <v>651</v>
      </c>
      <c r="F5572" s="383" t="s">
        <v>10</v>
      </c>
      <c r="G5572" s="384">
        <v>481</v>
      </c>
      <c r="H5572" s="383" t="s">
        <v>826</v>
      </c>
      <c r="I5572" s="383" t="s">
        <v>827</v>
      </c>
      <c r="J5572" s="383" t="s">
        <v>617</v>
      </c>
      <c r="K5572" s="383" t="s">
        <v>618</v>
      </c>
      <c r="L5572" s="384">
        <v>30780</v>
      </c>
      <c r="M5572" s="383" t="s">
        <v>643</v>
      </c>
      <c r="N5572" s="383" t="s">
        <v>620</v>
      </c>
      <c r="O5572" s="383" t="s">
        <v>230</v>
      </c>
    </row>
    <row r="5573" spans="1:15">
      <c r="A5573" s="385">
        <v>42135</v>
      </c>
      <c r="B5573" s="383" t="s">
        <v>650</v>
      </c>
      <c r="C5573" s="383" t="s">
        <v>8</v>
      </c>
      <c r="D5573" s="383" t="s">
        <v>20</v>
      </c>
      <c r="E5573" s="383" t="s">
        <v>651</v>
      </c>
      <c r="F5573" s="383" t="s">
        <v>10</v>
      </c>
      <c r="G5573" s="384">
        <v>481</v>
      </c>
      <c r="H5573" s="383" t="s">
        <v>826</v>
      </c>
      <c r="I5573" s="383" t="s">
        <v>827</v>
      </c>
      <c r="J5573" s="383" t="s">
        <v>617</v>
      </c>
      <c r="K5573" s="383" t="s">
        <v>618</v>
      </c>
      <c r="L5573" s="384">
        <v>30780</v>
      </c>
      <c r="M5573" s="383" t="s">
        <v>643</v>
      </c>
      <c r="N5573" s="383" t="s">
        <v>620</v>
      </c>
      <c r="O5573" s="383" t="s">
        <v>230</v>
      </c>
    </row>
    <row r="5574" spans="1:15">
      <c r="A5574" s="385">
        <v>42136</v>
      </c>
      <c r="B5574" s="383" t="s">
        <v>11</v>
      </c>
      <c r="C5574" s="383" t="s">
        <v>12</v>
      </c>
      <c r="D5574" s="383" t="s">
        <v>13</v>
      </c>
      <c r="E5574" s="383" t="s">
        <v>678</v>
      </c>
      <c r="F5574" s="383" t="s">
        <v>10</v>
      </c>
      <c r="G5574" s="384">
        <v>8975</v>
      </c>
      <c r="H5574" s="383" t="s">
        <v>803</v>
      </c>
      <c r="I5574" s="383" t="s">
        <v>804</v>
      </c>
      <c r="J5574" s="383" t="s">
        <v>617</v>
      </c>
      <c r="K5574" s="383" t="s">
        <v>618</v>
      </c>
      <c r="L5574" s="384">
        <v>30780</v>
      </c>
      <c r="M5574" s="383" t="s">
        <v>643</v>
      </c>
      <c r="N5574" s="383" t="s">
        <v>620</v>
      </c>
      <c r="O5574" s="383" t="s">
        <v>230</v>
      </c>
    </row>
    <row r="5575" spans="1:15">
      <c r="A5575" s="385">
        <v>42137</v>
      </c>
      <c r="B5575" s="383" t="s">
        <v>754</v>
      </c>
      <c r="C5575" s="383" t="s">
        <v>8</v>
      </c>
      <c r="D5575" s="383" t="s">
        <v>755</v>
      </c>
      <c r="E5575" s="383" t="s">
        <v>756</v>
      </c>
      <c r="F5575" s="383" t="s">
        <v>10</v>
      </c>
      <c r="G5575" s="384">
        <v>127</v>
      </c>
      <c r="H5575" s="383" t="s">
        <v>782</v>
      </c>
      <c r="I5575" s="383" t="s">
        <v>783</v>
      </c>
      <c r="J5575" s="383" t="s">
        <v>617</v>
      </c>
      <c r="K5575" s="383" t="s">
        <v>618</v>
      </c>
      <c r="L5575" s="384">
        <v>30780</v>
      </c>
      <c r="M5575" s="383" t="s">
        <v>644</v>
      </c>
      <c r="N5575" s="383" t="s">
        <v>620</v>
      </c>
      <c r="O5575" s="383" t="s">
        <v>230</v>
      </c>
    </row>
    <row r="5576" spans="1:15">
      <c r="A5576" s="385">
        <v>42138</v>
      </c>
      <c r="B5576" s="383" t="s">
        <v>754</v>
      </c>
      <c r="C5576" s="383" t="s">
        <v>8</v>
      </c>
      <c r="D5576" s="383" t="s">
        <v>755</v>
      </c>
      <c r="E5576" s="383" t="s">
        <v>756</v>
      </c>
      <c r="F5576" s="383" t="s">
        <v>10</v>
      </c>
      <c r="G5576" s="384">
        <v>127</v>
      </c>
      <c r="H5576" s="383" t="s">
        <v>782</v>
      </c>
      <c r="I5576" s="383" t="s">
        <v>783</v>
      </c>
      <c r="J5576" s="383" t="s">
        <v>617</v>
      </c>
      <c r="K5576" s="383" t="s">
        <v>618</v>
      </c>
      <c r="L5576" s="384">
        <v>30780</v>
      </c>
      <c r="M5576" s="383" t="s">
        <v>644</v>
      </c>
      <c r="N5576" s="383" t="s">
        <v>620</v>
      </c>
      <c r="O5576" s="383" t="s">
        <v>230</v>
      </c>
    </row>
    <row r="5577" spans="1:15">
      <c r="A5577" s="385">
        <v>42139</v>
      </c>
      <c r="B5577" s="383" t="s">
        <v>754</v>
      </c>
      <c r="C5577" s="383" t="s">
        <v>8</v>
      </c>
      <c r="D5577" s="383" t="s">
        <v>755</v>
      </c>
      <c r="E5577" s="383" t="s">
        <v>756</v>
      </c>
      <c r="F5577" s="383" t="s">
        <v>10</v>
      </c>
      <c r="G5577" s="384">
        <v>127</v>
      </c>
      <c r="H5577" s="383" t="s">
        <v>782</v>
      </c>
      <c r="I5577" s="383" t="s">
        <v>783</v>
      </c>
      <c r="J5577" s="383" t="s">
        <v>617</v>
      </c>
      <c r="K5577" s="383" t="s">
        <v>618</v>
      </c>
      <c r="L5577" s="384">
        <v>30780</v>
      </c>
      <c r="M5577" s="383" t="s">
        <v>644</v>
      </c>
      <c r="N5577" s="383" t="s">
        <v>620</v>
      </c>
      <c r="O5577" s="383" t="s">
        <v>230</v>
      </c>
    </row>
    <row r="5578" spans="1:15">
      <c r="A5578" s="385">
        <v>42140</v>
      </c>
      <c r="B5578" s="383" t="s">
        <v>650</v>
      </c>
      <c r="C5578" s="383" t="s">
        <v>8</v>
      </c>
      <c r="D5578" s="383" t="s">
        <v>20</v>
      </c>
      <c r="E5578" s="383" t="s">
        <v>651</v>
      </c>
      <c r="F5578" s="383" t="s">
        <v>10</v>
      </c>
      <c r="G5578" s="384">
        <v>3872</v>
      </c>
      <c r="H5578" s="383" t="s">
        <v>816</v>
      </c>
      <c r="I5578" s="383" t="s">
        <v>817</v>
      </c>
      <c r="J5578" s="383" t="s">
        <v>617</v>
      </c>
      <c r="K5578" s="383" t="s">
        <v>618</v>
      </c>
      <c r="L5578" s="384">
        <v>30780</v>
      </c>
      <c r="M5578" s="383" t="s">
        <v>644</v>
      </c>
      <c r="N5578" s="383" t="s">
        <v>620</v>
      </c>
      <c r="O5578" s="383" t="s">
        <v>230</v>
      </c>
    </row>
    <row r="5579" spans="1:15">
      <c r="A5579" s="385">
        <v>42141</v>
      </c>
      <c r="B5579" s="383" t="s">
        <v>650</v>
      </c>
      <c r="C5579" s="383" t="s">
        <v>8</v>
      </c>
      <c r="D5579" s="383" t="s">
        <v>20</v>
      </c>
      <c r="E5579" s="383" t="s">
        <v>651</v>
      </c>
      <c r="F5579" s="383" t="s">
        <v>10</v>
      </c>
      <c r="G5579" s="384">
        <v>3872</v>
      </c>
      <c r="H5579" s="383" t="s">
        <v>816</v>
      </c>
      <c r="I5579" s="383" t="s">
        <v>817</v>
      </c>
      <c r="J5579" s="383" t="s">
        <v>617</v>
      </c>
      <c r="K5579" s="383" t="s">
        <v>618</v>
      </c>
      <c r="L5579" s="384">
        <v>30780</v>
      </c>
      <c r="M5579" s="383" t="s">
        <v>644</v>
      </c>
      <c r="N5579" s="383" t="s">
        <v>620</v>
      </c>
      <c r="O5579" s="383" t="s">
        <v>230</v>
      </c>
    </row>
    <row r="5580" spans="1:15">
      <c r="A5580" s="385">
        <v>42142</v>
      </c>
      <c r="B5580" s="383" t="s">
        <v>11</v>
      </c>
      <c r="C5580" s="383" t="s">
        <v>12</v>
      </c>
      <c r="D5580" s="383" t="s">
        <v>13</v>
      </c>
      <c r="E5580" s="383" t="s">
        <v>678</v>
      </c>
      <c r="F5580" s="383" t="s">
        <v>10</v>
      </c>
      <c r="G5580" s="384">
        <v>450</v>
      </c>
      <c r="H5580" s="383" t="s">
        <v>779</v>
      </c>
      <c r="I5580" s="383" t="s">
        <v>780</v>
      </c>
      <c r="J5580" s="383" t="s">
        <v>617</v>
      </c>
      <c r="K5580" s="383" t="s">
        <v>618</v>
      </c>
      <c r="L5580" s="384">
        <v>30780</v>
      </c>
      <c r="M5580" s="383" t="s">
        <v>644</v>
      </c>
      <c r="N5580" s="383" t="s">
        <v>620</v>
      </c>
      <c r="O5580" s="383" t="s">
        <v>230</v>
      </c>
    </row>
    <row r="5581" spans="1:15">
      <c r="A5581" s="385">
        <v>42143</v>
      </c>
      <c r="B5581" s="383" t="s">
        <v>11</v>
      </c>
      <c r="C5581" s="383" t="s">
        <v>12</v>
      </c>
      <c r="D5581" s="383" t="s">
        <v>13</v>
      </c>
      <c r="E5581" s="383" t="s">
        <v>678</v>
      </c>
      <c r="F5581" s="383" t="s">
        <v>10</v>
      </c>
      <c r="G5581" s="384">
        <v>8975</v>
      </c>
      <c r="H5581" s="383" t="s">
        <v>803</v>
      </c>
      <c r="I5581" s="383" t="s">
        <v>804</v>
      </c>
      <c r="J5581" s="383" t="s">
        <v>617</v>
      </c>
      <c r="K5581" s="383" t="s">
        <v>618</v>
      </c>
      <c r="L5581" s="384">
        <v>30780</v>
      </c>
      <c r="M5581" s="383" t="s">
        <v>644</v>
      </c>
      <c r="N5581" s="383" t="s">
        <v>620</v>
      </c>
      <c r="O5581" s="383" t="s">
        <v>230</v>
      </c>
    </row>
    <row r="5582" spans="1:15">
      <c r="A5582" s="385">
        <v>42144</v>
      </c>
      <c r="B5582" s="383" t="s">
        <v>11</v>
      </c>
      <c r="C5582" s="383" t="s">
        <v>12</v>
      </c>
      <c r="D5582" s="383" t="s">
        <v>13</v>
      </c>
      <c r="E5582" s="383" t="s">
        <v>678</v>
      </c>
      <c r="F5582" s="383" t="s">
        <v>10</v>
      </c>
      <c r="G5582" s="384">
        <v>8975</v>
      </c>
      <c r="H5582" s="383" t="s">
        <v>803</v>
      </c>
      <c r="I5582" s="383" t="s">
        <v>804</v>
      </c>
      <c r="J5582" s="383" t="s">
        <v>617</v>
      </c>
      <c r="K5582" s="383" t="s">
        <v>618</v>
      </c>
      <c r="L5582" s="384">
        <v>30780</v>
      </c>
      <c r="M5582" s="383" t="s">
        <v>644</v>
      </c>
      <c r="N5582" s="383" t="s">
        <v>620</v>
      </c>
      <c r="O5582" s="383" t="s">
        <v>230</v>
      </c>
    </row>
    <row r="5583" spans="1:15">
      <c r="A5583" s="385">
        <v>42145</v>
      </c>
      <c r="B5583" s="383" t="s">
        <v>11</v>
      </c>
      <c r="C5583" s="383" t="s">
        <v>12</v>
      </c>
      <c r="D5583" s="383" t="s">
        <v>13</v>
      </c>
      <c r="E5583" s="383" t="s">
        <v>678</v>
      </c>
      <c r="F5583" s="383" t="s">
        <v>10</v>
      </c>
      <c r="G5583" s="384">
        <v>8975</v>
      </c>
      <c r="H5583" s="383" t="s">
        <v>803</v>
      </c>
      <c r="I5583" s="383" t="s">
        <v>804</v>
      </c>
      <c r="J5583" s="383" t="s">
        <v>617</v>
      </c>
      <c r="K5583" s="383" t="s">
        <v>618</v>
      </c>
      <c r="L5583" s="384">
        <v>30780</v>
      </c>
      <c r="M5583" s="383" t="s">
        <v>644</v>
      </c>
      <c r="N5583" s="383" t="s">
        <v>620</v>
      </c>
      <c r="O5583" s="383" t="s">
        <v>230</v>
      </c>
    </row>
    <row r="5584" spans="1:15">
      <c r="A5584" s="385">
        <v>42146</v>
      </c>
      <c r="B5584" s="383" t="s">
        <v>21</v>
      </c>
      <c r="C5584" s="383" t="s">
        <v>12</v>
      </c>
      <c r="D5584" s="383" t="s">
        <v>22</v>
      </c>
      <c r="E5584" s="383" t="s">
        <v>658</v>
      </c>
      <c r="F5584" s="383" t="s">
        <v>10</v>
      </c>
      <c r="G5584" s="384">
        <v>3022</v>
      </c>
      <c r="H5584" s="383" t="s">
        <v>784</v>
      </c>
      <c r="I5584" s="383" t="s">
        <v>789</v>
      </c>
      <c r="J5584" s="383" t="s">
        <v>617</v>
      </c>
      <c r="K5584" s="383" t="s">
        <v>618</v>
      </c>
      <c r="L5584" s="384">
        <v>30780</v>
      </c>
      <c r="M5584" s="383" t="s">
        <v>644</v>
      </c>
      <c r="N5584" s="383" t="s">
        <v>620</v>
      </c>
      <c r="O5584" s="383" t="s">
        <v>230</v>
      </c>
    </row>
    <row r="5585" spans="1:15">
      <c r="A5585" s="385">
        <v>42147</v>
      </c>
      <c r="B5585" s="383" t="s">
        <v>650</v>
      </c>
      <c r="C5585" s="383" t="s">
        <v>8</v>
      </c>
      <c r="D5585" s="383" t="s">
        <v>20</v>
      </c>
      <c r="E5585" s="383" t="s">
        <v>651</v>
      </c>
      <c r="F5585" s="383" t="s">
        <v>10</v>
      </c>
      <c r="G5585" s="384">
        <v>3872</v>
      </c>
      <c r="H5585" s="383" t="s">
        <v>816</v>
      </c>
      <c r="I5585" s="383" t="s">
        <v>817</v>
      </c>
      <c r="J5585" s="383" t="s">
        <v>617</v>
      </c>
      <c r="K5585" s="383" t="s">
        <v>618</v>
      </c>
      <c r="L5585" s="384">
        <v>30780</v>
      </c>
      <c r="M5585" s="383" t="s">
        <v>645</v>
      </c>
      <c r="N5585" s="383" t="s">
        <v>620</v>
      </c>
      <c r="O5585" s="383" t="s">
        <v>230</v>
      </c>
    </row>
    <row r="5586" spans="1:15">
      <c r="A5586" s="385">
        <v>42148</v>
      </c>
      <c r="B5586" s="383" t="s">
        <v>11</v>
      </c>
      <c r="C5586" s="383" t="s">
        <v>12</v>
      </c>
      <c r="D5586" s="383" t="s">
        <v>13</v>
      </c>
      <c r="E5586" s="383" t="s">
        <v>678</v>
      </c>
      <c r="F5586" s="383" t="s">
        <v>10</v>
      </c>
      <c r="G5586" s="384">
        <v>2467</v>
      </c>
      <c r="H5586" s="383" t="s">
        <v>787</v>
      </c>
      <c r="I5586" s="383" t="s">
        <v>788</v>
      </c>
      <c r="J5586" s="383" t="s">
        <v>617</v>
      </c>
      <c r="K5586" s="383" t="s">
        <v>618</v>
      </c>
      <c r="L5586" s="384">
        <v>30780</v>
      </c>
      <c r="M5586" s="383" t="s">
        <v>645</v>
      </c>
      <c r="N5586" s="383" t="s">
        <v>620</v>
      </c>
      <c r="O5586" s="383" t="s">
        <v>230</v>
      </c>
    </row>
    <row r="5587" spans="1:15">
      <c r="A5587" s="385">
        <v>42149</v>
      </c>
      <c r="B5587" s="383" t="s">
        <v>650</v>
      </c>
      <c r="C5587" s="383" t="s">
        <v>8</v>
      </c>
      <c r="D5587" s="383" t="s">
        <v>20</v>
      </c>
      <c r="E5587" s="383" t="s">
        <v>651</v>
      </c>
      <c r="F5587" s="383" t="s">
        <v>10</v>
      </c>
      <c r="G5587" s="384">
        <v>3872</v>
      </c>
      <c r="H5587" s="383" t="s">
        <v>816</v>
      </c>
      <c r="I5587" s="383" t="s">
        <v>817</v>
      </c>
      <c r="J5587" s="383" t="s">
        <v>617</v>
      </c>
      <c r="K5587" s="383" t="s">
        <v>618</v>
      </c>
      <c r="L5587" s="384">
        <v>30780</v>
      </c>
      <c r="M5587" s="383" t="s">
        <v>645</v>
      </c>
      <c r="N5587" s="383" t="s">
        <v>620</v>
      </c>
      <c r="O5587" s="383" t="s">
        <v>230</v>
      </c>
    </row>
    <row r="5588" spans="1:15">
      <c r="A5588" s="385">
        <v>42150</v>
      </c>
      <c r="B5588" s="383" t="s">
        <v>650</v>
      </c>
      <c r="C5588" s="383" t="s">
        <v>8</v>
      </c>
      <c r="D5588" s="383" t="s">
        <v>20</v>
      </c>
      <c r="E5588" s="383" t="s">
        <v>651</v>
      </c>
      <c r="F5588" s="383" t="s">
        <v>10</v>
      </c>
      <c r="G5588" s="384">
        <v>481</v>
      </c>
      <c r="H5588" s="383" t="s">
        <v>826</v>
      </c>
      <c r="I5588" s="383" t="s">
        <v>827</v>
      </c>
      <c r="J5588" s="383" t="s">
        <v>617</v>
      </c>
      <c r="K5588" s="383" t="s">
        <v>618</v>
      </c>
      <c r="L5588" s="384">
        <v>30780</v>
      </c>
      <c r="M5588" s="383" t="s">
        <v>645</v>
      </c>
      <c r="N5588" s="383" t="s">
        <v>620</v>
      </c>
      <c r="O5588" s="383" t="s">
        <v>230</v>
      </c>
    </row>
    <row r="5589" spans="1:15">
      <c r="A5589" s="385">
        <v>41997</v>
      </c>
      <c r="B5589" s="383" t="s">
        <v>806</v>
      </c>
      <c r="C5589" s="383" t="s">
        <v>8</v>
      </c>
      <c r="D5589" s="383" t="s">
        <v>51</v>
      </c>
      <c r="E5589" s="383" t="s">
        <v>807</v>
      </c>
      <c r="F5589" s="383" t="s">
        <v>10</v>
      </c>
      <c r="G5589" s="384">
        <v>4325</v>
      </c>
      <c r="H5589" s="383" t="s">
        <v>796</v>
      </c>
      <c r="I5589" s="383" t="s">
        <v>808</v>
      </c>
      <c r="J5589" s="383" t="s">
        <v>617</v>
      </c>
      <c r="K5589" s="383" t="s">
        <v>618</v>
      </c>
      <c r="L5589" s="384">
        <v>0</v>
      </c>
      <c r="M5589" s="383" t="s">
        <v>619</v>
      </c>
      <c r="N5589" s="383" t="s">
        <v>620</v>
      </c>
      <c r="O5589" s="383" t="s">
        <v>230</v>
      </c>
    </row>
    <row r="5590" spans="1:15">
      <c r="A5590" s="385">
        <v>41998</v>
      </c>
      <c r="B5590" s="383" t="s">
        <v>621</v>
      </c>
      <c r="C5590" s="383" t="s">
        <v>8</v>
      </c>
      <c r="D5590" s="383" t="s">
        <v>9</v>
      </c>
      <c r="E5590" s="383" t="s">
        <v>622</v>
      </c>
      <c r="F5590" s="383" t="s">
        <v>10</v>
      </c>
      <c r="G5590" s="384">
        <v>528000</v>
      </c>
      <c r="H5590" s="383" t="s">
        <v>828</v>
      </c>
      <c r="I5590" s="383" t="s">
        <v>829</v>
      </c>
      <c r="J5590" s="383" t="s">
        <v>617</v>
      </c>
      <c r="K5590" s="383" t="s">
        <v>618</v>
      </c>
      <c r="L5590" s="384">
        <v>0</v>
      </c>
      <c r="M5590" s="383" t="s">
        <v>619</v>
      </c>
      <c r="N5590" s="383" t="s">
        <v>620</v>
      </c>
      <c r="O5590" s="383" t="s">
        <v>230</v>
      </c>
    </row>
    <row r="5591" spans="1:15">
      <c r="A5591" s="385">
        <v>41999</v>
      </c>
      <c r="B5591" s="383" t="s">
        <v>794</v>
      </c>
      <c r="C5591" s="383" t="s">
        <v>8</v>
      </c>
      <c r="D5591" s="383" t="s">
        <v>34</v>
      </c>
      <c r="E5591" s="383" t="s">
        <v>795</v>
      </c>
      <c r="F5591" s="383" t="s">
        <v>10</v>
      </c>
      <c r="G5591" s="384">
        <v>4324</v>
      </c>
      <c r="H5591" s="383" t="s">
        <v>796</v>
      </c>
      <c r="I5591" s="383" t="s">
        <v>805</v>
      </c>
      <c r="J5591" s="383" t="s">
        <v>617</v>
      </c>
      <c r="K5591" s="383" t="s">
        <v>618</v>
      </c>
      <c r="L5591" s="384">
        <v>0</v>
      </c>
      <c r="M5591" s="383" t="s">
        <v>619</v>
      </c>
      <c r="N5591" s="383" t="s">
        <v>620</v>
      </c>
      <c r="O5591" s="383" t="s">
        <v>230</v>
      </c>
    </row>
    <row r="5592" spans="1:15">
      <c r="A5592" s="385">
        <v>42000</v>
      </c>
      <c r="B5592" s="383" t="s">
        <v>794</v>
      </c>
      <c r="C5592" s="383" t="s">
        <v>8</v>
      </c>
      <c r="D5592" s="383" t="s">
        <v>34</v>
      </c>
      <c r="E5592" s="383" t="s">
        <v>795</v>
      </c>
      <c r="F5592" s="383" t="s">
        <v>10</v>
      </c>
      <c r="G5592" s="384">
        <v>2108</v>
      </c>
      <c r="H5592" s="383" t="s">
        <v>796</v>
      </c>
      <c r="I5592" s="383" t="s">
        <v>805</v>
      </c>
      <c r="J5592" s="383" t="s">
        <v>617</v>
      </c>
      <c r="K5592" s="383" t="s">
        <v>618</v>
      </c>
      <c r="L5592" s="384">
        <v>0</v>
      </c>
      <c r="M5592" s="383" t="s">
        <v>619</v>
      </c>
      <c r="N5592" s="383" t="s">
        <v>620</v>
      </c>
      <c r="O5592" s="383" t="s">
        <v>230</v>
      </c>
    </row>
    <row r="5593" spans="1:15">
      <c r="A5593" s="385">
        <v>42001</v>
      </c>
      <c r="B5593" s="383" t="s">
        <v>11</v>
      </c>
      <c r="C5593" s="383" t="s">
        <v>12</v>
      </c>
      <c r="D5593" s="383" t="s">
        <v>13</v>
      </c>
      <c r="E5593" s="383" t="s">
        <v>678</v>
      </c>
      <c r="F5593" s="383" t="s">
        <v>10</v>
      </c>
      <c r="G5593" s="384">
        <v>342</v>
      </c>
      <c r="H5593" s="383" t="s">
        <v>812</v>
      </c>
      <c r="I5593" s="383" t="s">
        <v>813</v>
      </c>
      <c r="J5593" s="383" t="s">
        <v>617</v>
      </c>
      <c r="K5593" s="383" t="s">
        <v>618</v>
      </c>
      <c r="L5593" s="384">
        <v>0</v>
      </c>
      <c r="M5593" s="383" t="s">
        <v>619</v>
      </c>
      <c r="N5593" s="383" t="s">
        <v>620</v>
      </c>
      <c r="O5593" s="383" t="s">
        <v>230</v>
      </c>
    </row>
    <row r="5594" spans="1:15">
      <c r="A5594" s="385">
        <v>42002</v>
      </c>
      <c r="B5594" s="383" t="s">
        <v>794</v>
      </c>
      <c r="C5594" s="383" t="s">
        <v>8</v>
      </c>
      <c r="D5594" s="383" t="s">
        <v>34</v>
      </c>
      <c r="E5594" s="383" t="s">
        <v>795</v>
      </c>
      <c r="F5594" s="383" t="s">
        <v>10</v>
      </c>
      <c r="G5594" s="384">
        <v>2108</v>
      </c>
      <c r="H5594" s="383" t="s">
        <v>796</v>
      </c>
      <c r="I5594" s="383" t="s">
        <v>805</v>
      </c>
      <c r="J5594" s="383" t="s">
        <v>617</v>
      </c>
      <c r="K5594" s="383" t="s">
        <v>618</v>
      </c>
      <c r="L5594" s="384">
        <v>0</v>
      </c>
      <c r="M5594" s="383" t="s">
        <v>619</v>
      </c>
      <c r="N5594" s="383" t="s">
        <v>620</v>
      </c>
      <c r="O5594" s="383" t="s">
        <v>230</v>
      </c>
    </row>
    <row r="5595" spans="1:15">
      <c r="A5595" s="385">
        <v>42003</v>
      </c>
      <c r="B5595" s="383" t="s">
        <v>21</v>
      </c>
      <c r="C5595" s="383" t="s">
        <v>12</v>
      </c>
      <c r="D5595" s="383" t="s">
        <v>22</v>
      </c>
      <c r="E5595" s="383" t="s">
        <v>658</v>
      </c>
      <c r="F5595" s="383" t="s">
        <v>10</v>
      </c>
      <c r="G5595" s="384">
        <v>3270</v>
      </c>
      <c r="H5595" s="383" t="s">
        <v>784</v>
      </c>
      <c r="I5595" s="383" t="s">
        <v>785</v>
      </c>
      <c r="J5595" s="383" t="s">
        <v>617</v>
      </c>
      <c r="K5595" s="383" t="s">
        <v>618</v>
      </c>
      <c r="L5595" s="384">
        <v>0</v>
      </c>
      <c r="M5595" s="383" t="s">
        <v>619</v>
      </c>
      <c r="N5595" s="383" t="s">
        <v>620</v>
      </c>
      <c r="O5595" s="383" t="s">
        <v>230</v>
      </c>
    </row>
    <row r="5596" spans="1:15">
      <c r="A5596" s="385">
        <v>42004</v>
      </c>
      <c r="B5596" s="383" t="s">
        <v>21</v>
      </c>
      <c r="C5596" s="383" t="s">
        <v>12</v>
      </c>
      <c r="D5596" s="383" t="s">
        <v>22</v>
      </c>
      <c r="E5596" s="383" t="s">
        <v>658</v>
      </c>
      <c r="F5596" s="383" t="s">
        <v>10</v>
      </c>
      <c r="G5596" s="384">
        <v>4333</v>
      </c>
      <c r="H5596" s="383" t="s">
        <v>784</v>
      </c>
      <c r="I5596" s="383" t="s">
        <v>785</v>
      </c>
      <c r="J5596" s="383" t="s">
        <v>617</v>
      </c>
      <c r="K5596" s="383" t="s">
        <v>618</v>
      </c>
      <c r="L5596" s="384">
        <v>0</v>
      </c>
      <c r="M5596" s="383" t="s">
        <v>626</v>
      </c>
      <c r="N5596" s="383" t="s">
        <v>620</v>
      </c>
      <c r="O5596" s="383" t="s">
        <v>230</v>
      </c>
    </row>
    <row r="5597" spans="1:15">
      <c r="A5597" s="385">
        <v>42005</v>
      </c>
      <c r="B5597" s="383" t="s">
        <v>21</v>
      </c>
      <c r="C5597" s="383" t="s">
        <v>12</v>
      </c>
      <c r="D5597" s="383" t="s">
        <v>22</v>
      </c>
      <c r="E5597" s="383" t="s">
        <v>658</v>
      </c>
      <c r="F5597" s="383" t="s">
        <v>10</v>
      </c>
      <c r="G5597" s="384">
        <v>4235</v>
      </c>
      <c r="H5597" s="383" t="s">
        <v>784</v>
      </c>
      <c r="I5597" s="383" t="s">
        <v>789</v>
      </c>
      <c r="J5597" s="383" t="s">
        <v>617</v>
      </c>
      <c r="K5597" s="383" t="s">
        <v>618</v>
      </c>
      <c r="L5597" s="384">
        <v>0</v>
      </c>
      <c r="M5597" s="383" t="s">
        <v>626</v>
      </c>
      <c r="N5597" s="383" t="s">
        <v>620</v>
      </c>
      <c r="O5597" s="383" t="s">
        <v>230</v>
      </c>
    </row>
    <row r="5598" spans="1:15">
      <c r="A5598" s="385">
        <v>42008</v>
      </c>
      <c r="B5598" s="383" t="s">
        <v>21</v>
      </c>
      <c r="C5598" s="383" t="s">
        <v>12</v>
      </c>
      <c r="D5598" s="383" t="s">
        <v>22</v>
      </c>
      <c r="E5598" s="383" t="s">
        <v>658</v>
      </c>
      <c r="F5598" s="383" t="s">
        <v>10</v>
      </c>
      <c r="G5598" s="384">
        <v>7500</v>
      </c>
      <c r="H5598" s="383" t="s">
        <v>751</v>
      </c>
      <c r="I5598" s="383" t="s">
        <v>830</v>
      </c>
      <c r="J5598" s="383" t="s">
        <v>617</v>
      </c>
      <c r="K5598" s="383" t="s">
        <v>618</v>
      </c>
      <c r="L5598" s="384">
        <v>8501</v>
      </c>
      <c r="M5598" s="383" t="s">
        <v>627</v>
      </c>
      <c r="N5598" s="383" t="s">
        <v>620</v>
      </c>
      <c r="O5598" s="383" t="s">
        <v>230</v>
      </c>
    </row>
    <row r="5599" spans="1:15">
      <c r="A5599" s="385">
        <v>42009</v>
      </c>
      <c r="B5599" s="383" t="s">
        <v>11</v>
      </c>
      <c r="C5599" s="383" t="s">
        <v>12</v>
      </c>
      <c r="D5599" s="383" t="s">
        <v>13</v>
      </c>
      <c r="E5599" s="383" t="s">
        <v>678</v>
      </c>
      <c r="F5599" s="383" t="s">
        <v>10</v>
      </c>
      <c r="G5599" s="384">
        <v>4265</v>
      </c>
      <c r="H5599" s="383" t="s">
        <v>763</v>
      </c>
      <c r="I5599" s="383" t="s">
        <v>769</v>
      </c>
      <c r="J5599" s="383" t="s">
        <v>617</v>
      </c>
      <c r="K5599" s="383" t="s">
        <v>618</v>
      </c>
      <c r="L5599" s="384">
        <v>9088</v>
      </c>
      <c r="M5599" s="383" t="s">
        <v>627</v>
      </c>
      <c r="N5599" s="383" t="s">
        <v>620</v>
      </c>
      <c r="O5599" s="383" t="s">
        <v>230</v>
      </c>
    </row>
    <row r="5600" spans="1:15">
      <c r="A5600" s="385">
        <v>42010</v>
      </c>
      <c r="B5600" s="383" t="s">
        <v>11</v>
      </c>
      <c r="C5600" s="383" t="s">
        <v>12</v>
      </c>
      <c r="D5600" s="383" t="s">
        <v>13</v>
      </c>
      <c r="E5600" s="383" t="s">
        <v>678</v>
      </c>
      <c r="F5600" s="383" t="s">
        <v>10</v>
      </c>
      <c r="G5600" s="384">
        <v>4265</v>
      </c>
      <c r="H5600" s="383" t="s">
        <v>763</v>
      </c>
      <c r="I5600" s="383" t="s">
        <v>769</v>
      </c>
      <c r="J5600" s="383" t="s">
        <v>617</v>
      </c>
      <c r="K5600" s="383" t="s">
        <v>618</v>
      </c>
      <c r="L5600" s="384">
        <v>9280</v>
      </c>
      <c r="M5600" s="383" t="s">
        <v>629</v>
      </c>
      <c r="N5600" s="383" t="s">
        <v>620</v>
      </c>
      <c r="O5600" s="383" t="s">
        <v>230</v>
      </c>
    </row>
    <row r="5601" spans="1:15">
      <c r="A5601" s="385">
        <v>42011</v>
      </c>
      <c r="B5601" s="383" t="s">
        <v>21</v>
      </c>
      <c r="C5601" s="383" t="s">
        <v>12</v>
      </c>
      <c r="D5601" s="383" t="s">
        <v>22</v>
      </c>
      <c r="E5601" s="383" t="s">
        <v>658</v>
      </c>
      <c r="F5601" s="383" t="s">
        <v>10</v>
      </c>
      <c r="G5601" s="384">
        <v>2500</v>
      </c>
      <c r="H5601" s="383" t="s">
        <v>751</v>
      </c>
      <c r="I5601" s="383" t="s">
        <v>790</v>
      </c>
      <c r="J5601" s="383" t="s">
        <v>617</v>
      </c>
      <c r="K5601" s="383" t="s">
        <v>618</v>
      </c>
      <c r="L5601" s="384">
        <v>9280</v>
      </c>
      <c r="M5601" s="383" t="s">
        <v>629</v>
      </c>
      <c r="N5601" s="383" t="s">
        <v>620</v>
      </c>
      <c r="O5601" s="383" t="s">
        <v>230</v>
      </c>
    </row>
    <row r="5602" spans="1:15">
      <c r="A5602" s="385">
        <v>42012</v>
      </c>
      <c r="B5602" s="383" t="s">
        <v>21</v>
      </c>
      <c r="C5602" s="383" t="s">
        <v>12</v>
      </c>
      <c r="D5602" s="383" t="s">
        <v>22</v>
      </c>
      <c r="E5602" s="383" t="s">
        <v>658</v>
      </c>
      <c r="F5602" s="383" t="s">
        <v>10</v>
      </c>
      <c r="G5602" s="384">
        <v>4235</v>
      </c>
      <c r="H5602" s="383" t="s">
        <v>784</v>
      </c>
      <c r="I5602" s="383" t="s">
        <v>789</v>
      </c>
      <c r="J5602" s="383" t="s">
        <v>617</v>
      </c>
      <c r="K5602" s="383" t="s">
        <v>618</v>
      </c>
      <c r="L5602" s="384">
        <v>9280</v>
      </c>
      <c r="M5602" s="383" t="s">
        <v>630</v>
      </c>
      <c r="N5602" s="383" t="s">
        <v>620</v>
      </c>
      <c r="O5602" s="383" t="s">
        <v>230</v>
      </c>
    </row>
    <row r="5603" spans="1:15">
      <c r="A5603" s="385">
        <v>42013</v>
      </c>
      <c r="B5603" s="383" t="s">
        <v>21</v>
      </c>
      <c r="C5603" s="383" t="s">
        <v>12</v>
      </c>
      <c r="D5603" s="383" t="s">
        <v>22</v>
      </c>
      <c r="E5603" s="383" t="s">
        <v>658</v>
      </c>
      <c r="F5603" s="383" t="s">
        <v>10</v>
      </c>
      <c r="G5603" s="384">
        <v>5477</v>
      </c>
      <c r="H5603" s="383" t="s">
        <v>784</v>
      </c>
      <c r="I5603" s="383" t="s">
        <v>785</v>
      </c>
      <c r="J5603" s="383" t="s">
        <v>617</v>
      </c>
      <c r="K5603" s="383" t="s">
        <v>618</v>
      </c>
      <c r="L5603" s="384">
        <v>9280</v>
      </c>
      <c r="M5603" s="383" t="s">
        <v>630</v>
      </c>
      <c r="N5603" s="383" t="s">
        <v>620</v>
      </c>
      <c r="O5603" s="383" t="s">
        <v>230</v>
      </c>
    </row>
    <row r="5604" spans="1:15">
      <c r="A5604" s="385">
        <v>42014</v>
      </c>
      <c r="B5604" s="383" t="s">
        <v>646</v>
      </c>
      <c r="C5604" s="383" t="s">
        <v>8</v>
      </c>
      <c r="D5604" s="383" t="s">
        <v>32</v>
      </c>
      <c r="E5604" s="383" t="s">
        <v>647</v>
      </c>
      <c r="F5604" s="383" t="s">
        <v>10</v>
      </c>
      <c r="G5604" s="384">
        <v>2095</v>
      </c>
      <c r="H5604" s="383" t="s">
        <v>747</v>
      </c>
      <c r="I5604" s="383" t="s">
        <v>750</v>
      </c>
      <c r="J5604" s="383" t="s">
        <v>617</v>
      </c>
      <c r="K5604" s="383" t="s">
        <v>618</v>
      </c>
      <c r="L5604" s="384">
        <v>9280</v>
      </c>
      <c r="M5604" s="383" t="s">
        <v>630</v>
      </c>
      <c r="N5604" s="383" t="s">
        <v>620</v>
      </c>
      <c r="O5604" s="383" t="s">
        <v>230</v>
      </c>
    </row>
    <row r="5605" spans="1:15">
      <c r="A5605" s="385">
        <v>42015</v>
      </c>
      <c r="B5605" s="383" t="s">
        <v>646</v>
      </c>
      <c r="C5605" s="383" t="s">
        <v>8</v>
      </c>
      <c r="D5605" s="383" t="s">
        <v>32</v>
      </c>
      <c r="E5605" s="383" t="s">
        <v>647</v>
      </c>
      <c r="F5605" s="383" t="s">
        <v>10</v>
      </c>
      <c r="G5605" s="384">
        <v>2095</v>
      </c>
      <c r="H5605" s="383" t="s">
        <v>747</v>
      </c>
      <c r="I5605" s="383" t="s">
        <v>750</v>
      </c>
      <c r="J5605" s="383" t="s">
        <v>617</v>
      </c>
      <c r="K5605" s="383" t="s">
        <v>618</v>
      </c>
      <c r="L5605" s="384">
        <v>9280</v>
      </c>
      <c r="M5605" s="383" t="s">
        <v>630</v>
      </c>
      <c r="N5605" s="383" t="s">
        <v>620</v>
      </c>
      <c r="O5605" s="383" t="s">
        <v>230</v>
      </c>
    </row>
    <row r="5606" spans="1:15">
      <c r="A5606" s="385">
        <v>42016</v>
      </c>
      <c r="B5606" s="383" t="s">
        <v>646</v>
      </c>
      <c r="C5606" s="383" t="s">
        <v>8</v>
      </c>
      <c r="D5606" s="383" t="s">
        <v>32</v>
      </c>
      <c r="E5606" s="383" t="s">
        <v>647</v>
      </c>
      <c r="F5606" s="383" t="s">
        <v>10</v>
      </c>
      <c r="G5606" s="384">
        <v>2095</v>
      </c>
      <c r="H5606" s="383" t="s">
        <v>747</v>
      </c>
      <c r="I5606" s="383" t="s">
        <v>750</v>
      </c>
      <c r="J5606" s="383" t="s">
        <v>617</v>
      </c>
      <c r="K5606" s="383" t="s">
        <v>618</v>
      </c>
      <c r="L5606" s="384">
        <v>9280</v>
      </c>
      <c r="M5606" s="383" t="s">
        <v>630</v>
      </c>
      <c r="N5606" s="383" t="s">
        <v>620</v>
      </c>
      <c r="O5606" s="383" t="s">
        <v>230</v>
      </c>
    </row>
    <row r="5607" spans="1:15">
      <c r="A5607" s="385">
        <v>42017</v>
      </c>
      <c r="B5607" s="383" t="s">
        <v>646</v>
      </c>
      <c r="C5607" s="383" t="s">
        <v>8</v>
      </c>
      <c r="D5607" s="383" t="s">
        <v>32</v>
      </c>
      <c r="E5607" s="383" t="s">
        <v>647</v>
      </c>
      <c r="F5607" s="383" t="s">
        <v>10</v>
      </c>
      <c r="G5607" s="384">
        <v>1383</v>
      </c>
      <c r="H5607" s="383" t="s">
        <v>747</v>
      </c>
      <c r="I5607" s="383" t="s">
        <v>748</v>
      </c>
      <c r="J5607" s="383" t="s">
        <v>617</v>
      </c>
      <c r="K5607" s="383" t="s">
        <v>618</v>
      </c>
      <c r="L5607" s="384">
        <v>9280</v>
      </c>
      <c r="M5607" s="383" t="s">
        <v>631</v>
      </c>
      <c r="N5607" s="383" t="s">
        <v>620</v>
      </c>
      <c r="O5607" s="383" t="s">
        <v>230</v>
      </c>
    </row>
    <row r="5608" spans="1:15">
      <c r="A5608" s="385">
        <v>42018</v>
      </c>
      <c r="B5608" s="383" t="s">
        <v>646</v>
      </c>
      <c r="C5608" s="383" t="s">
        <v>8</v>
      </c>
      <c r="D5608" s="383" t="s">
        <v>32</v>
      </c>
      <c r="E5608" s="383" t="s">
        <v>647</v>
      </c>
      <c r="F5608" s="383" t="s">
        <v>10</v>
      </c>
      <c r="G5608" s="384">
        <v>2095</v>
      </c>
      <c r="H5608" s="383" t="s">
        <v>747</v>
      </c>
      <c r="I5608" s="383" t="s">
        <v>750</v>
      </c>
      <c r="J5608" s="383" t="s">
        <v>617</v>
      </c>
      <c r="K5608" s="383" t="s">
        <v>618</v>
      </c>
      <c r="L5608" s="384">
        <v>9804</v>
      </c>
      <c r="M5608" s="383" t="s">
        <v>631</v>
      </c>
      <c r="N5608" s="383" t="s">
        <v>620</v>
      </c>
      <c r="O5608" s="383" t="s">
        <v>230</v>
      </c>
    </row>
    <row r="5609" spans="1:15">
      <c r="A5609" s="385">
        <v>42019</v>
      </c>
      <c r="B5609" s="383" t="s">
        <v>646</v>
      </c>
      <c r="C5609" s="383" t="s">
        <v>8</v>
      </c>
      <c r="D5609" s="383" t="s">
        <v>32</v>
      </c>
      <c r="E5609" s="383" t="s">
        <v>647</v>
      </c>
      <c r="F5609" s="383" t="s">
        <v>10</v>
      </c>
      <c r="G5609" s="384">
        <v>1383</v>
      </c>
      <c r="H5609" s="383" t="s">
        <v>747</v>
      </c>
      <c r="I5609" s="383" t="s">
        <v>748</v>
      </c>
      <c r="J5609" s="383" t="s">
        <v>617</v>
      </c>
      <c r="K5609" s="383" t="s">
        <v>618</v>
      </c>
      <c r="L5609" s="384">
        <v>11627</v>
      </c>
      <c r="M5609" s="383" t="s">
        <v>631</v>
      </c>
      <c r="N5609" s="383" t="s">
        <v>620</v>
      </c>
      <c r="O5609" s="383" t="s">
        <v>230</v>
      </c>
    </row>
    <row r="5610" spans="1:15">
      <c r="A5610" s="385">
        <v>42020</v>
      </c>
      <c r="B5610" s="383" t="s">
        <v>754</v>
      </c>
      <c r="C5610" s="383" t="s">
        <v>8</v>
      </c>
      <c r="D5610" s="383" t="s">
        <v>755</v>
      </c>
      <c r="E5610" s="383" t="s">
        <v>756</v>
      </c>
      <c r="F5610" s="383" t="s">
        <v>10</v>
      </c>
      <c r="G5610" s="384">
        <v>1107</v>
      </c>
      <c r="H5610" s="383" t="s">
        <v>757</v>
      </c>
      <c r="I5610" s="383" t="s">
        <v>765</v>
      </c>
      <c r="J5610" s="383" t="s">
        <v>617</v>
      </c>
      <c r="K5610" s="383" t="s">
        <v>618</v>
      </c>
      <c r="L5610" s="384">
        <v>12650</v>
      </c>
      <c r="M5610" s="383" t="s">
        <v>631</v>
      </c>
      <c r="N5610" s="383" t="s">
        <v>620</v>
      </c>
      <c r="O5610" s="383" t="s">
        <v>230</v>
      </c>
    </row>
    <row r="5611" spans="1:15">
      <c r="A5611" s="385">
        <v>42021</v>
      </c>
      <c r="B5611" s="383" t="s">
        <v>11</v>
      </c>
      <c r="C5611" s="383" t="s">
        <v>12</v>
      </c>
      <c r="D5611" s="383" t="s">
        <v>13</v>
      </c>
      <c r="E5611" s="383" t="s">
        <v>678</v>
      </c>
      <c r="F5611" s="383" t="s">
        <v>10</v>
      </c>
      <c r="G5611" s="384">
        <v>112</v>
      </c>
      <c r="H5611" s="383" t="s">
        <v>743</v>
      </c>
      <c r="I5611" s="383" t="s">
        <v>744</v>
      </c>
      <c r="J5611" s="383" t="s">
        <v>617</v>
      </c>
      <c r="K5611" s="383" t="s">
        <v>618</v>
      </c>
      <c r="L5611" s="384">
        <v>12650</v>
      </c>
      <c r="M5611" s="383" t="s">
        <v>632</v>
      </c>
      <c r="N5611" s="383" t="s">
        <v>620</v>
      </c>
      <c r="O5611" s="383" t="s">
        <v>230</v>
      </c>
    </row>
    <row r="5612" spans="1:15">
      <c r="A5612" s="385">
        <v>42022</v>
      </c>
      <c r="B5612" s="383" t="s">
        <v>11</v>
      </c>
      <c r="C5612" s="383" t="s">
        <v>12</v>
      </c>
      <c r="D5612" s="383" t="s">
        <v>13</v>
      </c>
      <c r="E5612" s="383" t="s">
        <v>678</v>
      </c>
      <c r="F5612" s="383" t="s">
        <v>10</v>
      </c>
      <c r="G5612" s="384">
        <v>112</v>
      </c>
      <c r="H5612" s="383" t="s">
        <v>743</v>
      </c>
      <c r="I5612" s="383" t="s">
        <v>744</v>
      </c>
      <c r="J5612" s="383" t="s">
        <v>617</v>
      </c>
      <c r="K5612" s="383" t="s">
        <v>618</v>
      </c>
      <c r="L5612" s="384">
        <v>12650</v>
      </c>
      <c r="M5612" s="383" t="s">
        <v>632</v>
      </c>
      <c r="N5612" s="383" t="s">
        <v>620</v>
      </c>
      <c r="O5612" s="383" t="s">
        <v>230</v>
      </c>
    </row>
    <row r="5613" spans="1:15">
      <c r="A5613" s="385">
        <v>42023</v>
      </c>
      <c r="B5613" s="383" t="s">
        <v>11</v>
      </c>
      <c r="C5613" s="383" t="s">
        <v>12</v>
      </c>
      <c r="D5613" s="383" t="s">
        <v>13</v>
      </c>
      <c r="E5613" s="383" t="s">
        <v>678</v>
      </c>
      <c r="F5613" s="383" t="s">
        <v>10</v>
      </c>
      <c r="G5613" s="384">
        <v>112</v>
      </c>
      <c r="H5613" s="383" t="s">
        <v>743</v>
      </c>
      <c r="I5613" s="383" t="s">
        <v>744</v>
      </c>
      <c r="J5613" s="383" t="s">
        <v>617</v>
      </c>
      <c r="K5613" s="383" t="s">
        <v>618</v>
      </c>
      <c r="L5613" s="384">
        <v>12650</v>
      </c>
      <c r="M5613" s="383" t="s">
        <v>632</v>
      </c>
      <c r="N5613" s="383" t="s">
        <v>620</v>
      </c>
      <c r="O5613" s="383" t="s">
        <v>230</v>
      </c>
    </row>
    <row r="5614" spans="1:15">
      <c r="A5614" s="385">
        <v>42024</v>
      </c>
      <c r="B5614" s="383" t="s">
        <v>11</v>
      </c>
      <c r="C5614" s="383" t="s">
        <v>12</v>
      </c>
      <c r="D5614" s="383" t="s">
        <v>13</v>
      </c>
      <c r="E5614" s="383" t="s">
        <v>678</v>
      </c>
      <c r="F5614" s="383" t="s">
        <v>10</v>
      </c>
      <c r="G5614" s="384">
        <v>112</v>
      </c>
      <c r="H5614" s="383" t="s">
        <v>743</v>
      </c>
      <c r="I5614" s="383" t="s">
        <v>744</v>
      </c>
      <c r="J5614" s="383" t="s">
        <v>617</v>
      </c>
      <c r="K5614" s="383" t="s">
        <v>618</v>
      </c>
      <c r="L5614" s="384">
        <v>12775</v>
      </c>
      <c r="M5614" s="383" t="s">
        <v>633</v>
      </c>
      <c r="N5614" s="383" t="s">
        <v>620</v>
      </c>
      <c r="O5614" s="383" t="s">
        <v>230</v>
      </c>
    </row>
    <row r="5615" spans="1:15">
      <c r="A5615" s="385">
        <v>42025</v>
      </c>
      <c r="B5615" s="383" t="s">
        <v>11</v>
      </c>
      <c r="C5615" s="383" t="s">
        <v>12</v>
      </c>
      <c r="D5615" s="383" t="s">
        <v>13</v>
      </c>
      <c r="E5615" s="383" t="s">
        <v>678</v>
      </c>
      <c r="F5615" s="383" t="s">
        <v>10</v>
      </c>
      <c r="G5615" s="384">
        <v>112</v>
      </c>
      <c r="H5615" s="383" t="s">
        <v>743</v>
      </c>
      <c r="I5615" s="383" t="s">
        <v>744</v>
      </c>
      <c r="J5615" s="383" t="s">
        <v>617</v>
      </c>
      <c r="K5615" s="383" t="s">
        <v>618</v>
      </c>
      <c r="L5615" s="384">
        <v>14695</v>
      </c>
      <c r="M5615" s="383" t="s">
        <v>633</v>
      </c>
      <c r="N5615" s="383" t="s">
        <v>620</v>
      </c>
      <c r="O5615" s="383" t="s">
        <v>230</v>
      </c>
    </row>
    <row r="5616" spans="1:15">
      <c r="A5616" s="385">
        <v>42026</v>
      </c>
      <c r="B5616" s="383" t="s">
        <v>11</v>
      </c>
      <c r="C5616" s="383" t="s">
        <v>12</v>
      </c>
      <c r="D5616" s="383" t="s">
        <v>13</v>
      </c>
      <c r="E5616" s="383" t="s">
        <v>678</v>
      </c>
      <c r="F5616" s="383" t="s">
        <v>10</v>
      </c>
      <c r="G5616" s="384">
        <v>112</v>
      </c>
      <c r="H5616" s="383" t="s">
        <v>743</v>
      </c>
      <c r="I5616" s="383" t="s">
        <v>744</v>
      </c>
      <c r="J5616" s="383" t="s">
        <v>617</v>
      </c>
      <c r="K5616" s="383" t="s">
        <v>618</v>
      </c>
      <c r="L5616" s="384">
        <v>15922</v>
      </c>
      <c r="M5616" s="383" t="s">
        <v>633</v>
      </c>
      <c r="N5616" s="383" t="s">
        <v>620</v>
      </c>
      <c r="O5616" s="383" t="s">
        <v>230</v>
      </c>
    </row>
    <row r="5617" spans="1:15">
      <c r="A5617" s="385">
        <v>42027</v>
      </c>
      <c r="B5617" s="383" t="s">
        <v>11</v>
      </c>
      <c r="C5617" s="383" t="s">
        <v>12</v>
      </c>
      <c r="D5617" s="383" t="s">
        <v>13</v>
      </c>
      <c r="E5617" s="383" t="s">
        <v>678</v>
      </c>
      <c r="F5617" s="383" t="s">
        <v>10</v>
      </c>
      <c r="G5617" s="384">
        <v>112</v>
      </c>
      <c r="H5617" s="383" t="s">
        <v>743</v>
      </c>
      <c r="I5617" s="383" t="s">
        <v>744</v>
      </c>
      <c r="J5617" s="383" t="s">
        <v>617</v>
      </c>
      <c r="K5617" s="383" t="s">
        <v>618</v>
      </c>
      <c r="L5617" s="384">
        <v>17245</v>
      </c>
      <c r="M5617" s="383" t="s">
        <v>633</v>
      </c>
      <c r="N5617" s="383" t="s">
        <v>620</v>
      </c>
      <c r="O5617" s="383" t="s">
        <v>230</v>
      </c>
    </row>
    <row r="5618" spans="1:15">
      <c r="A5618" s="385">
        <v>42028</v>
      </c>
      <c r="B5618" s="383" t="s">
        <v>11</v>
      </c>
      <c r="C5618" s="383" t="s">
        <v>12</v>
      </c>
      <c r="D5618" s="383" t="s">
        <v>13</v>
      </c>
      <c r="E5618" s="383" t="s">
        <v>678</v>
      </c>
      <c r="F5618" s="383" t="s">
        <v>10</v>
      </c>
      <c r="G5618" s="384">
        <v>112</v>
      </c>
      <c r="H5618" s="383" t="s">
        <v>743</v>
      </c>
      <c r="I5618" s="383" t="s">
        <v>744</v>
      </c>
      <c r="J5618" s="383" t="s">
        <v>617</v>
      </c>
      <c r="K5618" s="383" t="s">
        <v>618</v>
      </c>
      <c r="L5618" s="384">
        <v>18650</v>
      </c>
      <c r="M5618" s="383" t="s">
        <v>633</v>
      </c>
      <c r="N5618" s="383" t="s">
        <v>620</v>
      </c>
      <c r="O5618" s="383" t="s">
        <v>230</v>
      </c>
    </row>
    <row r="5619" spans="1:15">
      <c r="A5619" s="385">
        <v>42029</v>
      </c>
      <c r="B5619" s="383" t="s">
        <v>11</v>
      </c>
      <c r="C5619" s="383" t="s">
        <v>12</v>
      </c>
      <c r="D5619" s="383" t="s">
        <v>13</v>
      </c>
      <c r="E5619" s="383" t="s">
        <v>678</v>
      </c>
      <c r="F5619" s="383" t="s">
        <v>10</v>
      </c>
      <c r="G5619" s="384">
        <v>112</v>
      </c>
      <c r="H5619" s="383" t="s">
        <v>743</v>
      </c>
      <c r="I5619" s="383" t="s">
        <v>744</v>
      </c>
      <c r="J5619" s="383" t="s">
        <v>617</v>
      </c>
      <c r="K5619" s="383" t="s">
        <v>618</v>
      </c>
      <c r="L5619" s="384">
        <v>18650</v>
      </c>
      <c r="M5619" s="383" t="s">
        <v>633</v>
      </c>
      <c r="N5619" s="383" t="s">
        <v>620</v>
      </c>
      <c r="O5619" s="383" t="s">
        <v>230</v>
      </c>
    </row>
    <row r="5620" spans="1:15">
      <c r="A5620" s="385">
        <v>42030</v>
      </c>
      <c r="B5620" s="383" t="s">
        <v>11</v>
      </c>
      <c r="C5620" s="383" t="s">
        <v>12</v>
      </c>
      <c r="D5620" s="383" t="s">
        <v>13</v>
      </c>
      <c r="E5620" s="383" t="s">
        <v>678</v>
      </c>
      <c r="F5620" s="383" t="s">
        <v>10</v>
      </c>
      <c r="G5620" s="384">
        <v>112</v>
      </c>
      <c r="H5620" s="383" t="s">
        <v>743</v>
      </c>
      <c r="I5620" s="383" t="s">
        <v>744</v>
      </c>
      <c r="J5620" s="383" t="s">
        <v>617</v>
      </c>
      <c r="K5620" s="383" t="s">
        <v>618</v>
      </c>
      <c r="L5620" s="384">
        <v>18650</v>
      </c>
      <c r="M5620" s="383" t="s">
        <v>634</v>
      </c>
      <c r="N5620" s="383" t="s">
        <v>620</v>
      </c>
      <c r="O5620" s="383" t="s">
        <v>230</v>
      </c>
    </row>
    <row r="5621" spans="1:15">
      <c r="A5621" s="385">
        <v>42031</v>
      </c>
      <c r="B5621" s="383" t="s">
        <v>11</v>
      </c>
      <c r="C5621" s="383" t="s">
        <v>12</v>
      </c>
      <c r="D5621" s="383" t="s">
        <v>13</v>
      </c>
      <c r="E5621" s="383" t="s">
        <v>678</v>
      </c>
      <c r="F5621" s="383" t="s">
        <v>10</v>
      </c>
      <c r="G5621" s="384">
        <v>112</v>
      </c>
      <c r="H5621" s="383" t="s">
        <v>743</v>
      </c>
      <c r="I5621" s="383" t="s">
        <v>744</v>
      </c>
      <c r="J5621" s="383" t="s">
        <v>617</v>
      </c>
      <c r="K5621" s="383" t="s">
        <v>618</v>
      </c>
      <c r="L5621" s="384">
        <v>18650</v>
      </c>
      <c r="M5621" s="383" t="s">
        <v>634</v>
      </c>
      <c r="N5621" s="383" t="s">
        <v>620</v>
      </c>
      <c r="O5621" s="383" t="s">
        <v>230</v>
      </c>
    </row>
    <row r="5622" spans="1:15">
      <c r="A5622" s="385">
        <v>42032</v>
      </c>
      <c r="B5622" s="383" t="s">
        <v>11</v>
      </c>
      <c r="C5622" s="383" t="s">
        <v>12</v>
      </c>
      <c r="D5622" s="383" t="s">
        <v>13</v>
      </c>
      <c r="E5622" s="383" t="s">
        <v>678</v>
      </c>
      <c r="F5622" s="383" t="s">
        <v>10</v>
      </c>
      <c r="G5622" s="384">
        <v>112</v>
      </c>
      <c r="H5622" s="383" t="s">
        <v>743</v>
      </c>
      <c r="I5622" s="383" t="s">
        <v>744</v>
      </c>
      <c r="J5622" s="383" t="s">
        <v>617</v>
      </c>
      <c r="K5622" s="383" t="s">
        <v>618</v>
      </c>
      <c r="L5622" s="384">
        <v>18650</v>
      </c>
      <c r="M5622" s="383" t="s">
        <v>634</v>
      </c>
      <c r="N5622" s="383" t="s">
        <v>620</v>
      </c>
      <c r="O5622" s="383" t="s">
        <v>230</v>
      </c>
    </row>
    <row r="5623" spans="1:15">
      <c r="A5623" s="385">
        <v>42033</v>
      </c>
      <c r="B5623" s="383" t="s">
        <v>11</v>
      </c>
      <c r="C5623" s="383" t="s">
        <v>12</v>
      </c>
      <c r="D5623" s="383" t="s">
        <v>13</v>
      </c>
      <c r="E5623" s="383" t="s">
        <v>678</v>
      </c>
      <c r="F5623" s="383" t="s">
        <v>10</v>
      </c>
      <c r="G5623" s="384">
        <v>112</v>
      </c>
      <c r="H5623" s="383" t="s">
        <v>743</v>
      </c>
      <c r="I5623" s="383" t="s">
        <v>744</v>
      </c>
      <c r="J5623" s="383" t="s">
        <v>617</v>
      </c>
      <c r="K5623" s="383" t="s">
        <v>618</v>
      </c>
      <c r="L5623" s="384">
        <v>18650</v>
      </c>
      <c r="M5623" s="383" t="s">
        <v>634</v>
      </c>
      <c r="N5623" s="383" t="s">
        <v>620</v>
      </c>
      <c r="O5623" s="383" t="s">
        <v>230</v>
      </c>
    </row>
    <row r="5624" spans="1:15">
      <c r="A5624" s="385">
        <v>42034</v>
      </c>
      <c r="B5624" s="383" t="s">
        <v>739</v>
      </c>
      <c r="C5624" s="383" t="s">
        <v>8</v>
      </c>
      <c r="D5624" s="383" t="s">
        <v>36</v>
      </c>
      <c r="E5624" s="383" t="s">
        <v>740</v>
      </c>
      <c r="F5624" s="383" t="s">
        <v>10</v>
      </c>
      <c r="G5624" s="384">
        <v>8609</v>
      </c>
      <c r="H5624" s="383" t="s">
        <v>741</v>
      </c>
      <c r="I5624" s="383" t="s">
        <v>742</v>
      </c>
      <c r="J5624" s="383" t="s">
        <v>617</v>
      </c>
      <c r="K5624" s="383" t="s">
        <v>618</v>
      </c>
      <c r="L5624" s="384">
        <v>18650</v>
      </c>
      <c r="M5624" s="383" t="s">
        <v>634</v>
      </c>
      <c r="N5624" s="383" t="s">
        <v>620</v>
      </c>
      <c r="O5624" s="383" t="s">
        <v>230</v>
      </c>
    </row>
    <row r="5625" spans="1:15">
      <c r="A5625" s="385">
        <v>42035</v>
      </c>
      <c r="B5625" s="383" t="s">
        <v>11</v>
      </c>
      <c r="C5625" s="383" t="s">
        <v>12</v>
      </c>
      <c r="D5625" s="383" t="s">
        <v>13</v>
      </c>
      <c r="E5625" s="383" t="s">
        <v>678</v>
      </c>
      <c r="F5625" s="383" t="s">
        <v>10</v>
      </c>
      <c r="G5625" s="384">
        <v>112</v>
      </c>
      <c r="H5625" s="383" t="s">
        <v>743</v>
      </c>
      <c r="I5625" s="383" t="s">
        <v>744</v>
      </c>
      <c r="J5625" s="383" t="s">
        <v>617</v>
      </c>
      <c r="K5625" s="383" t="s">
        <v>618</v>
      </c>
      <c r="L5625" s="384">
        <v>18650</v>
      </c>
      <c r="M5625" s="383" t="s">
        <v>634</v>
      </c>
      <c r="N5625" s="383" t="s">
        <v>620</v>
      </c>
      <c r="O5625" s="383" t="s">
        <v>230</v>
      </c>
    </row>
    <row r="5626" spans="1:15">
      <c r="A5626" s="385">
        <v>42036</v>
      </c>
      <c r="B5626" s="383" t="s">
        <v>11</v>
      </c>
      <c r="C5626" s="383" t="s">
        <v>12</v>
      </c>
      <c r="D5626" s="383" t="s">
        <v>13</v>
      </c>
      <c r="E5626" s="383" t="s">
        <v>678</v>
      </c>
      <c r="F5626" s="383" t="s">
        <v>10</v>
      </c>
      <c r="G5626" s="384">
        <v>112</v>
      </c>
      <c r="H5626" s="383" t="s">
        <v>743</v>
      </c>
      <c r="I5626" s="383" t="s">
        <v>744</v>
      </c>
      <c r="J5626" s="383" t="s">
        <v>617</v>
      </c>
      <c r="K5626" s="383" t="s">
        <v>618</v>
      </c>
      <c r="L5626" s="384">
        <v>18660</v>
      </c>
      <c r="M5626" s="383" t="s">
        <v>634</v>
      </c>
      <c r="N5626" s="383" t="s">
        <v>620</v>
      </c>
      <c r="O5626" s="383" t="s">
        <v>230</v>
      </c>
    </row>
    <row r="5627" spans="1:15">
      <c r="A5627" s="385">
        <v>42037</v>
      </c>
      <c r="B5627" s="383" t="s">
        <v>11</v>
      </c>
      <c r="C5627" s="383" t="s">
        <v>12</v>
      </c>
      <c r="D5627" s="383" t="s">
        <v>13</v>
      </c>
      <c r="E5627" s="383" t="s">
        <v>678</v>
      </c>
      <c r="F5627" s="383" t="s">
        <v>10</v>
      </c>
      <c r="G5627" s="384">
        <v>112</v>
      </c>
      <c r="H5627" s="383" t="s">
        <v>743</v>
      </c>
      <c r="I5627" s="383" t="s">
        <v>744</v>
      </c>
      <c r="J5627" s="383" t="s">
        <v>617</v>
      </c>
      <c r="K5627" s="383" t="s">
        <v>618</v>
      </c>
      <c r="L5627" s="384">
        <v>18660</v>
      </c>
      <c r="M5627" s="383" t="s">
        <v>634</v>
      </c>
      <c r="N5627" s="383" t="s">
        <v>620</v>
      </c>
      <c r="O5627" s="383" t="s">
        <v>230</v>
      </c>
    </row>
    <row r="5628" spans="1:15">
      <c r="A5628" s="385">
        <v>42038</v>
      </c>
      <c r="B5628" s="383" t="s">
        <v>21</v>
      </c>
      <c r="C5628" s="383" t="s">
        <v>12</v>
      </c>
      <c r="D5628" s="383" t="s">
        <v>22</v>
      </c>
      <c r="E5628" s="383" t="s">
        <v>658</v>
      </c>
      <c r="F5628" s="383" t="s">
        <v>10</v>
      </c>
      <c r="G5628" s="384">
        <v>3585</v>
      </c>
      <c r="H5628" s="383" t="s">
        <v>784</v>
      </c>
      <c r="I5628" s="383" t="s">
        <v>789</v>
      </c>
      <c r="J5628" s="383" t="s">
        <v>617</v>
      </c>
      <c r="K5628" s="383" t="s">
        <v>618</v>
      </c>
      <c r="L5628" s="384">
        <v>18660</v>
      </c>
      <c r="M5628" s="383" t="s">
        <v>634</v>
      </c>
      <c r="N5628" s="383" t="s">
        <v>620</v>
      </c>
      <c r="O5628" s="383" t="s">
        <v>230</v>
      </c>
    </row>
    <row r="5629" spans="1:15">
      <c r="A5629" s="385">
        <v>42039</v>
      </c>
      <c r="B5629" s="383" t="s">
        <v>11</v>
      </c>
      <c r="C5629" s="383" t="s">
        <v>12</v>
      </c>
      <c r="D5629" s="383" t="s">
        <v>13</v>
      </c>
      <c r="E5629" s="383" t="s">
        <v>678</v>
      </c>
      <c r="F5629" s="383" t="s">
        <v>10</v>
      </c>
      <c r="G5629" s="384">
        <v>115</v>
      </c>
      <c r="H5629" s="383" t="s">
        <v>743</v>
      </c>
      <c r="I5629" s="383" t="s">
        <v>744</v>
      </c>
      <c r="J5629" s="383" t="s">
        <v>617</v>
      </c>
      <c r="K5629" s="383" t="s">
        <v>618</v>
      </c>
      <c r="L5629" s="384">
        <v>18660</v>
      </c>
      <c r="M5629" s="383" t="s">
        <v>634</v>
      </c>
      <c r="N5629" s="383" t="s">
        <v>620</v>
      </c>
      <c r="O5629" s="383" t="s">
        <v>230</v>
      </c>
    </row>
    <row r="5630" spans="1:15">
      <c r="A5630" s="385">
        <v>42040</v>
      </c>
      <c r="B5630" s="383" t="s">
        <v>11</v>
      </c>
      <c r="C5630" s="383" t="s">
        <v>12</v>
      </c>
      <c r="D5630" s="383" t="s">
        <v>13</v>
      </c>
      <c r="E5630" s="383" t="s">
        <v>678</v>
      </c>
      <c r="F5630" s="383" t="s">
        <v>10</v>
      </c>
      <c r="G5630" s="384">
        <v>115</v>
      </c>
      <c r="H5630" s="383" t="s">
        <v>743</v>
      </c>
      <c r="I5630" s="383" t="s">
        <v>744</v>
      </c>
      <c r="J5630" s="383" t="s">
        <v>617</v>
      </c>
      <c r="K5630" s="383" t="s">
        <v>618</v>
      </c>
      <c r="L5630" s="384">
        <v>18761</v>
      </c>
      <c r="M5630" s="383" t="s">
        <v>635</v>
      </c>
      <c r="N5630" s="383" t="s">
        <v>620</v>
      </c>
      <c r="O5630" s="383" t="s">
        <v>230</v>
      </c>
    </row>
    <row r="5631" spans="1:15">
      <c r="A5631" s="385">
        <v>42041</v>
      </c>
      <c r="B5631" s="383" t="s">
        <v>11</v>
      </c>
      <c r="C5631" s="383" t="s">
        <v>12</v>
      </c>
      <c r="D5631" s="383" t="s">
        <v>13</v>
      </c>
      <c r="E5631" s="383" t="s">
        <v>678</v>
      </c>
      <c r="F5631" s="383" t="s">
        <v>10</v>
      </c>
      <c r="G5631" s="384">
        <v>112</v>
      </c>
      <c r="H5631" s="383" t="s">
        <v>743</v>
      </c>
      <c r="I5631" s="383" t="s">
        <v>744</v>
      </c>
      <c r="J5631" s="383" t="s">
        <v>617</v>
      </c>
      <c r="K5631" s="383" t="s">
        <v>618</v>
      </c>
      <c r="L5631" s="384">
        <v>18761</v>
      </c>
      <c r="M5631" s="383" t="s">
        <v>635</v>
      </c>
      <c r="N5631" s="383" t="s">
        <v>620</v>
      </c>
      <c r="O5631" s="383" t="s">
        <v>230</v>
      </c>
    </row>
    <row r="5632" spans="1:15">
      <c r="A5632" s="385">
        <v>42042</v>
      </c>
      <c r="B5632" s="383" t="s">
        <v>11</v>
      </c>
      <c r="C5632" s="383" t="s">
        <v>12</v>
      </c>
      <c r="D5632" s="383" t="s">
        <v>13</v>
      </c>
      <c r="E5632" s="383" t="s">
        <v>678</v>
      </c>
      <c r="F5632" s="383" t="s">
        <v>10</v>
      </c>
      <c r="G5632" s="384">
        <v>112</v>
      </c>
      <c r="H5632" s="383" t="s">
        <v>743</v>
      </c>
      <c r="I5632" s="383" t="s">
        <v>744</v>
      </c>
      <c r="J5632" s="383" t="s">
        <v>617</v>
      </c>
      <c r="K5632" s="383" t="s">
        <v>618</v>
      </c>
      <c r="L5632" s="384">
        <v>18800</v>
      </c>
      <c r="M5632" s="383" t="s">
        <v>635</v>
      </c>
      <c r="N5632" s="383" t="s">
        <v>620</v>
      </c>
      <c r="O5632" s="383" t="s">
        <v>230</v>
      </c>
    </row>
    <row r="5633" spans="1:15">
      <c r="A5633" s="385">
        <v>42043</v>
      </c>
      <c r="B5633" s="383" t="s">
        <v>11</v>
      </c>
      <c r="C5633" s="383" t="s">
        <v>12</v>
      </c>
      <c r="D5633" s="383" t="s">
        <v>13</v>
      </c>
      <c r="E5633" s="383" t="s">
        <v>678</v>
      </c>
      <c r="F5633" s="383" t="s">
        <v>10</v>
      </c>
      <c r="G5633" s="384">
        <v>112</v>
      </c>
      <c r="H5633" s="383" t="s">
        <v>743</v>
      </c>
      <c r="I5633" s="383" t="s">
        <v>744</v>
      </c>
      <c r="J5633" s="383" t="s">
        <v>617</v>
      </c>
      <c r="K5633" s="383" t="s">
        <v>618</v>
      </c>
      <c r="L5633" s="384">
        <v>20258</v>
      </c>
      <c r="M5633" s="383" t="s">
        <v>635</v>
      </c>
      <c r="N5633" s="383" t="s">
        <v>620</v>
      </c>
      <c r="O5633" s="383" t="s">
        <v>230</v>
      </c>
    </row>
    <row r="5634" spans="1:15">
      <c r="A5634" s="385">
        <v>42044</v>
      </c>
      <c r="B5634" s="383" t="s">
        <v>11</v>
      </c>
      <c r="C5634" s="383" t="s">
        <v>12</v>
      </c>
      <c r="D5634" s="383" t="s">
        <v>13</v>
      </c>
      <c r="E5634" s="383" t="s">
        <v>678</v>
      </c>
      <c r="F5634" s="383" t="s">
        <v>10</v>
      </c>
      <c r="G5634" s="384">
        <v>112</v>
      </c>
      <c r="H5634" s="383" t="s">
        <v>743</v>
      </c>
      <c r="I5634" s="383" t="s">
        <v>744</v>
      </c>
      <c r="J5634" s="383" t="s">
        <v>617</v>
      </c>
      <c r="K5634" s="383" t="s">
        <v>618</v>
      </c>
      <c r="L5634" s="384">
        <v>20833</v>
      </c>
      <c r="M5634" s="383" t="s">
        <v>635</v>
      </c>
      <c r="N5634" s="383" t="s">
        <v>620</v>
      </c>
      <c r="O5634" s="383" t="s">
        <v>230</v>
      </c>
    </row>
    <row r="5635" spans="1:15">
      <c r="A5635" s="385">
        <v>42045</v>
      </c>
      <c r="B5635" s="383" t="s">
        <v>11</v>
      </c>
      <c r="C5635" s="383" t="s">
        <v>12</v>
      </c>
      <c r="D5635" s="383" t="s">
        <v>13</v>
      </c>
      <c r="E5635" s="383" t="s">
        <v>678</v>
      </c>
      <c r="F5635" s="383" t="s">
        <v>10</v>
      </c>
      <c r="G5635" s="384">
        <v>112</v>
      </c>
      <c r="H5635" s="383" t="s">
        <v>743</v>
      </c>
      <c r="I5635" s="383" t="s">
        <v>744</v>
      </c>
      <c r="J5635" s="383" t="s">
        <v>617</v>
      </c>
      <c r="K5635" s="383" t="s">
        <v>618</v>
      </c>
      <c r="L5635" s="384">
        <v>20833</v>
      </c>
      <c r="M5635" s="383" t="s">
        <v>635</v>
      </c>
      <c r="N5635" s="383" t="s">
        <v>620</v>
      </c>
      <c r="O5635" s="383" t="s">
        <v>230</v>
      </c>
    </row>
    <row r="5636" spans="1:15">
      <c r="A5636" s="385">
        <v>42046</v>
      </c>
      <c r="B5636" s="383" t="s">
        <v>17</v>
      </c>
      <c r="C5636" s="383" t="s">
        <v>18</v>
      </c>
      <c r="D5636" s="383" t="s">
        <v>19</v>
      </c>
      <c r="E5636" s="383" t="s">
        <v>668</v>
      </c>
      <c r="F5636" s="383" t="s">
        <v>10</v>
      </c>
      <c r="G5636" s="384">
        <v>1500</v>
      </c>
      <c r="H5636" s="383" t="s">
        <v>724</v>
      </c>
      <c r="I5636" s="383" t="s">
        <v>725</v>
      </c>
      <c r="J5636" s="383" t="s">
        <v>617</v>
      </c>
      <c r="K5636" s="383" t="s">
        <v>618</v>
      </c>
      <c r="L5636" s="384">
        <v>20833</v>
      </c>
      <c r="M5636" s="383" t="s">
        <v>635</v>
      </c>
      <c r="N5636" s="383" t="s">
        <v>620</v>
      </c>
      <c r="O5636" s="383" t="s">
        <v>230</v>
      </c>
    </row>
    <row r="5637" spans="1:15">
      <c r="A5637" s="385">
        <v>42047</v>
      </c>
      <c r="B5637" s="383" t="s">
        <v>11</v>
      </c>
      <c r="C5637" s="383" t="s">
        <v>12</v>
      </c>
      <c r="D5637" s="383" t="s">
        <v>13</v>
      </c>
      <c r="E5637" s="383" t="s">
        <v>678</v>
      </c>
      <c r="F5637" s="383" t="s">
        <v>10</v>
      </c>
      <c r="G5637" s="384">
        <v>112</v>
      </c>
      <c r="H5637" s="383" t="s">
        <v>743</v>
      </c>
      <c r="I5637" s="383" t="s">
        <v>744</v>
      </c>
      <c r="J5637" s="383" t="s">
        <v>617</v>
      </c>
      <c r="K5637" s="383" t="s">
        <v>618</v>
      </c>
      <c r="L5637" s="384">
        <v>20833</v>
      </c>
      <c r="M5637" s="383" t="s">
        <v>635</v>
      </c>
      <c r="N5637" s="383" t="s">
        <v>620</v>
      </c>
      <c r="O5637" s="383" t="s">
        <v>230</v>
      </c>
    </row>
    <row r="5638" spans="1:15">
      <c r="A5638" s="385">
        <v>42048</v>
      </c>
      <c r="B5638" s="383" t="s">
        <v>11</v>
      </c>
      <c r="C5638" s="383" t="s">
        <v>12</v>
      </c>
      <c r="D5638" s="383" t="s">
        <v>13</v>
      </c>
      <c r="E5638" s="383" t="s">
        <v>678</v>
      </c>
      <c r="F5638" s="383" t="s">
        <v>10</v>
      </c>
      <c r="G5638" s="384">
        <v>112</v>
      </c>
      <c r="H5638" s="383" t="s">
        <v>743</v>
      </c>
      <c r="I5638" s="383" t="s">
        <v>744</v>
      </c>
      <c r="J5638" s="383" t="s">
        <v>617</v>
      </c>
      <c r="K5638" s="383" t="s">
        <v>618</v>
      </c>
      <c r="L5638" s="384">
        <v>20833</v>
      </c>
      <c r="M5638" s="383" t="s">
        <v>635</v>
      </c>
      <c r="N5638" s="383" t="s">
        <v>620</v>
      </c>
      <c r="O5638" s="383" t="s">
        <v>230</v>
      </c>
    </row>
    <row r="5639" spans="1:15">
      <c r="A5639" s="385">
        <v>42049</v>
      </c>
      <c r="B5639" s="383" t="s">
        <v>11</v>
      </c>
      <c r="C5639" s="383" t="s">
        <v>12</v>
      </c>
      <c r="D5639" s="383" t="s">
        <v>13</v>
      </c>
      <c r="E5639" s="383" t="s">
        <v>678</v>
      </c>
      <c r="F5639" s="383" t="s">
        <v>10</v>
      </c>
      <c r="G5639" s="384">
        <v>112</v>
      </c>
      <c r="H5639" s="383" t="s">
        <v>743</v>
      </c>
      <c r="I5639" s="383" t="s">
        <v>744</v>
      </c>
      <c r="J5639" s="383" t="s">
        <v>617</v>
      </c>
      <c r="K5639" s="383" t="s">
        <v>618</v>
      </c>
      <c r="L5639" s="384">
        <v>21180</v>
      </c>
      <c r="M5639" s="383" t="s">
        <v>635</v>
      </c>
      <c r="N5639" s="383" t="s">
        <v>620</v>
      </c>
      <c r="O5639" s="383" t="s">
        <v>230</v>
      </c>
    </row>
    <row r="5640" spans="1:15">
      <c r="A5640" s="385">
        <v>42050</v>
      </c>
      <c r="B5640" s="383" t="s">
        <v>11</v>
      </c>
      <c r="C5640" s="383" t="s">
        <v>12</v>
      </c>
      <c r="D5640" s="383" t="s">
        <v>13</v>
      </c>
      <c r="E5640" s="383" t="s">
        <v>678</v>
      </c>
      <c r="F5640" s="383" t="s">
        <v>10</v>
      </c>
      <c r="G5640" s="384">
        <v>112</v>
      </c>
      <c r="H5640" s="383" t="s">
        <v>743</v>
      </c>
      <c r="I5640" s="383" t="s">
        <v>744</v>
      </c>
      <c r="J5640" s="383" t="s">
        <v>617</v>
      </c>
      <c r="K5640" s="383" t="s">
        <v>618</v>
      </c>
      <c r="L5640" s="384">
        <v>22680</v>
      </c>
      <c r="M5640" s="383" t="s">
        <v>635</v>
      </c>
      <c r="N5640" s="383" t="s">
        <v>620</v>
      </c>
      <c r="O5640" s="383" t="s">
        <v>230</v>
      </c>
    </row>
    <row r="5641" spans="1:15">
      <c r="A5641" s="385">
        <v>42051</v>
      </c>
      <c r="B5641" s="383" t="s">
        <v>11</v>
      </c>
      <c r="C5641" s="383" t="s">
        <v>12</v>
      </c>
      <c r="D5641" s="383" t="s">
        <v>13</v>
      </c>
      <c r="E5641" s="383" t="s">
        <v>678</v>
      </c>
      <c r="F5641" s="383" t="s">
        <v>10</v>
      </c>
      <c r="G5641" s="384">
        <v>112</v>
      </c>
      <c r="H5641" s="383" t="s">
        <v>743</v>
      </c>
      <c r="I5641" s="383" t="s">
        <v>744</v>
      </c>
      <c r="J5641" s="383" t="s">
        <v>617</v>
      </c>
      <c r="K5641" s="383" t="s">
        <v>618</v>
      </c>
      <c r="L5641" s="384">
        <v>23171</v>
      </c>
      <c r="M5641" s="383" t="s">
        <v>635</v>
      </c>
      <c r="N5641" s="383" t="s">
        <v>620</v>
      </c>
      <c r="O5641" s="383" t="s">
        <v>230</v>
      </c>
    </row>
    <row r="5642" spans="1:15">
      <c r="A5642" s="385">
        <v>42052</v>
      </c>
      <c r="B5642" s="383" t="s">
        <v>11</v>
      </c>
      <c r="C5642" s="383" t="s">
        <v>12</v>
      </c>
      <c r="D5642" s="383" t="s">
        <v>13</v>
      </c>
      <c r="E5642" s="383" t="s">
        <v>678</v>
      </c>
      <c r="F5642" s="383" t="s">
        <v>10</v>
      </c>
      <c r="G5642" s="384">
        <v>112</v>
      </c>
      <c r="H5642" s="383" t="s">
        <v>743</v>
      </c>
      <c r="I5642" s="383" t="s">
        <v>744</v>
      </c>
      <c r="J5642" s="383" t="s">
        <v>617</v>
      </c>
      <c r="K5642" s="383" t="s">
        <v>618</v>
      </c>
      <c r="L5642" s="384">
        <v>23171</v>
      </c>
      <c r="M5642" s="383" t="s">
        <v>636</v>
      </c>
      <c r="N5642" s="383" t="s">
        <v>620</v>
      </c>
      <c r="O5642" s="383" t="s">
        <v>230</v>
      </c>
    </row>
    <row r="5643" spans="1:15">
      <c r="A5643" s="385">
        <v>42053</v>
      </c>
      <c r="B5643" s="383" t="s">
        <v>11</v>
      </c>
      <c r="C5643" s="383" t="s">
        <v>12</v>
      </c>
      <c r="D5643" s="383" t="s">
        <v>13</v>
      </c>
      <c r="E5643" s="383" t="s">
        <v>678</v>
      </c>
      <c r="F5643" s="383" t="s">
        <v>10</v>
      </c>
      <c r="G5643" s="384">
        <v>112</v>
      </c>
      <c r="H5643" s="383" t="s">
        <v>743</v>
      </c>
      <c r="I5643" s="383" t="s">
        <v>744</v>
      </c>
      <c r="J5643" s="383" t="s">
        <v>617</v>
      </c>
      <c r="K5643" s="383" t="s">
        <v>618</v>
      </c>
      <c r="L5643" s="384">
        <v>23171</v>
      </c>
      <c r="M5643" s="383" t="s">
        <v>636</v>
      </c>
      <c r="N5643" s="383" t="s">
        <v>620</v>
      </c>
      <c r="O5643" s="383" t="s">
        <v>230</v>
      </c>
    </row>
    <row r="5644" spans="1:15">
      <c r="A5644" s="385">
        <v>42054</v>
      </c>
      <c r="B5644" s="383" t="s">
        <v>11</v>
      </c>
      <c r="C5644" s="383" t="s">
        <v>12</v>
      </c>
      <c r="D5644" s="383" t="s">
        <v>13</v>
      </c>
      <c r="E5644" s="383" t="s">
        <v>678</v>
      </c>
      <c r="F5644" s="383" t="s">
        <v>10</v>
      </c>
      <c r="G5644" s="384">
        <v>112</v>
      </c>
      <c r="H5644" s="383" t="s">
        <v>743</v>
      </c>
      <c r="I5644" s="383" t="s">
        <v>744</v>
      </c>
      <c r="J5644" s="383" t="s">
        <v>617</v>
      </c>
      <c r="K5644" s="383" t="s">
        <v>618</v>
      </c>
      <c r="L5644" s="384">
        <v>23171</v>
      </c>
      <c r="M5644" s="383" t="s">
        <v>636</v>
      </c>
      <c r="N5644" s="383" t="s">
        <v>620</v>
      </c>
      <c r="O5644" s="383" t="s">
        <v>230</v>
      </c>
    </row>
    <row r="5645" spans="1:15">
      <c r="A5645" s="385">
        <v>42055</v>
      </c>
      <c r="B5645" s="383" t="s">
        <v>11</v>
      </c>
      <c r="C5645" s="383" t="s">
        <v>12</v>
      </c>
      <c r="D5645" s="383" t="s">
        <v>13</v>
      </c>
      <c r="E5645" s="383" t="s">
        <v>678</v>
      </c>
      <c r="F5645" s="383" t="s">
        <v>10</v>
      </c>
      <c r="G5645" s="384">
        <v>112</v>
      </c>
      <c r="H5645" s="383" t="s">
        <v>743</v>
      </c>
      <c r="I5645" s="383" t="s">
        <v>744</v>
      </c>
      <c r="J5645" s="383" t="s">
        <v>617</v>
      </c>
      <c r="K5645" s="383" t="s">
        <v>618</v>
      </c>
      <c r="L5645" s="384">
        <v>23171</v>
      </c>
      <c r="M5645" s="383" t="s">
        <v>636</v>
      </c>
      <c r="N5645" s="383" t="s">
        <v>620</v>
      </c>
      <c r="O5645" s="383" t="s">
        <v>230</v>
      </c>
    </row>
    <row r="5646" spans="1:15">
      <c r="A5646" s="385">
        <v>42056</v>
      </c>
      <c r="B5646" s="383" t="s">
        <v>11</v>
      </c>
      <c r="C5646" s="383" t="s">
        <v>12</v>
      </c>
      <c r="D5646" s="383" t="s">
        <v>13</v>
      </c>
      <c r="E5646" s="383" t="s">
        <v>678</v>
      </c>
      <c r="F5646" s="383" t="s">
        <v>10</v>
      </c>
      <c r="G5646" s="384">
        <v>112</v>
      </c>
      <c r="H5646" s="383" t="s">
        <v>743</v>
      </c>
      <c r="I5646" s="383" t="s">
        <v>744</v>
      </c>
      <c r="J5646" s="383" t="s">
        <v>617</v>
      </c>
      <c r="K5646" s="383" t="s">
        <v>618</v>
      </c>
      <c r="L5646" s="384">
        <v>23171</v>
      </c>
      <c r="M5646" s="383" t="s">
        <v>637</v>
      </c>
      <c r="N5646" s="383" t="s">
        <v>620</v>
      </c>
      <c r="O5646" s="383" t="s">
        <v>230</v>
      </c>
    </row>
    <row r="5647" spans="1:15">
      <c r="A5647" s="385">
        <v>42057</v>
      </c>
      <c r="B5647" s="383" t="s">
        <v>11</v>
      </c>
      <c r="C5647" s="383" t="s">
        <v>12</v>
      </c>
      <c r="D5647" s="383" t="s">
        <v>13</v>
      </c>
      <c r="E5647" s="383" t="s">
        <v>678</v>
      </c>
      <c r="F5647" s="383" t="s">
        <v>10</v>
      </c>
      <c r="G5647" s="384">
        <v>112</v>
      </c>
      <c r="H5647" s="383" t="s">
        <v>743</v>
      </c>
      <c r="I5647" s="383" t="s">
        <v>744</v>
      </c>
      <c r="J5647" s="383" t="s">
        <v>617</v>
      </c>
      <c r="K5647" s="383" t="s">
        <v>618</v>
      </c>
      <c r="L5647" s="384">
        <v>23171</v>
      </c>
      <c r="M5647" s="383" t="s">
        <v>637</v>
      </c>
      <c r="N5647" s="383" t="s">
        <v>620</v>
      </c>
      <c r="O5647" s="383" t="s">
        <v>230</v>
      </c>
    </row>
    <row r="5648" spans="1:15">
      <c r="A5648" s="385">
        <v>42058</v>
      </c>
      <c r="B5648" s="383" t="s">
        <v>646</v>
      </c>
      <c r="C5648" s="383" t="s">
        <v>8</v>
      </c>
      <c r="D5648" s="383" t="s">
        <v>32</v>
      </c>
      <c r="E5648" s="383" t="s">
        <v>647</v>
      </c>
      <c r="F5648" s="383" t="s">
        <v>10</v>
      </c>
      <c r="G5648" s="384">
        <v>1618</v>
      </c>
      <c r="H5648" s="383" t="s">
        <v>747</v>
      </c>
      <c r="I5648" s="383" t="s">
        <v>748</v>
      </c>
      <c r="J5648" s="383" t="s">
        <v>617</v>
      </c>
      <c r="K5648" s="383" t="s">
        <v>618</v>
      </c>
      <c r="L5648" s="384">
        <v>23171</v>
      </c>
      <c r="M5648" s="383" t="s">
        <v>637</v>
      </c>
      <c r="N5648" s="383" t="s">
        <v>620</v>
      </c>
      <c r="O5648" s="383" t="s">
        <v>230</v>
      </c>
    </row>
    <row r="5649" spans="1:15">
      <c r="A5649" s="385">
        <v>42059</v>
      </c>
      <c r="B5649" s="383" t="s">
        <v>11</v>
      </c>
      <c r="C5649" s="383" t="s">
        <v>12</v>
      </c>
      <c r="D5649" s="383" t="s">
        <v>13</v>
      </c>
      <c r="E5649" s="383" t="s">
        <v>678</v>
      </c>
      <c r="F5649" s="383" t="s">
        <v>10</v>
      </c>
      <c r="G5649" s="384">
        <v>112</v>
      </c>
      <c r="H5649" s="383" t="s">
        <v>743</v>
      </c>
      <c r="I5649" s="383" t="s">
        <v>744</v>
      </c>
      <c r="J5649" s="383" t="s">
        <v>617</v>
      </c>
      <c r="K5649" s="383" t="s">
        <v>618</v>
      </c>
      <c r="L5649" s="384">
        <v>23171</v>
      </c>
      <c r="M5649" s="383" t="s">
        <v>637</v>
      </c>
      <c r="N5649" s="383" t="s">
        <v>620</v>
      </c>
      <c r="O5649" s="383" t="s">
        <v>230</v>
      </c>
    </row>
    <row r="5650" spans="1:15">
      <c r="A5650" s="385">
        <v>42060</v>
      </c>
      <c r="B5650" s="383" t="s">
        <v>11</v>
      </c>
      <c r="C5650" s="383" t="s">
        <v>12</v>
      </c>
      <c r="D5650" s="383" t="s">
        <v>13</v>
      </c>
      <c r="E5650" s="383" t="s">
        <v>678</v>
      </c>
      <c r="F5650" s="383" t="s">
        <v>10</v>
      </c>
      <c r="G5650" s="384">
        <v>112</v>
      </c>
      <c r="H5650" s="383" t="s">
        <v>743</v>
      </c>
      <c r="I5650" s="383" t="s">
        <v>744</v>
      </c>
      <c r="J5650" s="383" t="s">
        <v>617</v>
      </c>
      <c r="K5650" s="383" t="s">
        <v>618</v>
      </c>
      <c r="L5650" s="384">
        <v>23171</v>
      </c>
      <c r="M5650" s="383" t="s">
        <v>637</v>
      </c>
      <c r="N5650" s="383" t="s">
        <v>620</v>
      </c>
      <c r="O5650" s="383" t="s">
        <v>230</v>
      </c>
    </row>
    <row r="5651" spans="1:15">
      <c r="A5651" s="385">
        <v>42061</v>
      </c>
      <c r="B5651" s="383" t="s">
        <v>11</v>
      </c>
      <c r="C5651" s="383" t="s">
        <v>12</v>
      </c>
      <c r="D5651" s="383" t="s">
        <v>13</v>
      </c>
      <c r="E5651" s="383" t="s">
        <v>678</v>
      </c>
      <c r="F5651" s="383" t="s">
        <v>10</v>
      </c>
      <c r="G5651" s="384">
        <v>112</v>
      </c>
      <c r="H5651" s="383" t="s">
        <v>743</v>
      </c>
      <c r="I5651" s="383" t="s">
        <v>744</v>
      </c>
      <c r="J5651" s="383" t="s">
        <v>617</v>
      </c>
      <c r="K5651" s="383" t="s">
        <v>618</v>
      </c>
      <c r="L5651" s="384">
        <v>23171</v>
      </c>
      <c r="M5651" s="383" t="s">
        <v>637</v>
      </c>
      <c r="N5651" s="383" t="s">
        <v>620</v>
      </c>
      <c r="O5651" s="383" t="s">
        <v>230</v>
      </c>
    </row>
    <row r="5652" spans="1:15">
      <c r="A5652" s="385">
        <v>42062</v>
      </c>
      <c r="B5652" s="383" t="s">
        <v>11</v>
      </c>
      <c r="C5652" s="383" t="s">
        <v>12</v>
      </c>
      <c r="D5652" s="383" t="s">
        <v>13</v>
      </c>
      <c r="E5652" s="383" t="s">
        <v>678</v>
      </c>
      <c r="F5652" s="383" t="s">
        <v>10</v>
      </c>
      <c r="G5652" s="384">
        <v>112</v>
      </c>
      <c r="H5652" s="383" t="s">
        <v>743</v>
      </c>
      <c r="I5652" s="383" t="s">
        <v>744</v>
      </c>
      <c r="J5652" s="383" t="s">
        <v>617</v>
      </c>
      <c r="K5652" s="383" t="s">
        <v>618</v>
      </c>
      <c r="L5652" s="384">
        <v>23171</v>
      </c>
      <c r="M5652" s="383" t="s">
        <v>637</v>
      </c>
      <c r="N5652" s="383" t="s">
        <v>620</v>
      </c>
      <c r="O5652" s="383" t="s">
        <v>230</v>
      </c>
    </row>
    <row r="5653" spans="1:15">
      <c r="A5653" s="385">
        <v>42063</v>
      </c>
      <c r="B5653" s="383" t="s">
        <v>11</v>
      </c>
      <c r="C5653" s="383" t="s">
        <v>12</v>
      </c>
      <c r="D5653" s="383" t="s">
        <v>13</v>
      </c>
      <c r="E5653" s="383" t="s">
        <v>678</v>
      </c>
      <c r="F5653" s="383" t="s">
        <v>10</v>
      </c>
      <c r="G5653" s="384">
        <v>112</v>
      </c>
      <c r="H5653" s="383" t="s">
        <v>743</v>
      </c>
      <c r="I5653" s="383" t="s">
        <v>744</v>
      </c>
      <c r="J5653" s="383" t="s">
        <v>617</v>
      </c>
      <c r="K5653" s="383" t="s">
        <v>618</v>
      </c>
      <c r="L5653" s="384">
        <v>23242</v>
      </c>
      <c r="M5653" s="383" t="s">
        <v>638</v>
      </c>
      <c r="N5653" s="383" t="s">
        <v>620</v>
      </c>
      <c r="O5653" s="383" t="s">
        <v>230</v>
      </c>
    </row>
    <row r="5654" spans="1:15">
      <c r="A5654" s="385">
        <v>42064</v>
      </c>
      <c r="B5654" s="383" t="s">
        <v>11</v>
      </c>
      <c r="C5654" s="383" t="s">
        <v>12</v>
      </c>
      <c r="D5654" s="383" t="s">
        <v>13</v>
      </c>
      <c r="E5654" s="383" t="s">
        <v>678</v>
      </c>
      <c r="F5654" s="383" t="s">
        <v>10</v>
      </c>
      <c r="G5654" s="384">
        <v>112</v>
      </c>
      <c r="H5654" s="383" t="s">
        <v>743</v>
      </c>
      <c r="I5654" s="383" t="s">
        <v>744</v>
      </c>
      <c r="J5654" s="383" t="s">
        <v>617</v>
      </c>
      <c r="K5654" s="383" t="s">
        <v>618</v>
      </c>
      <c r="L5654" s="384">
        <v>24188</v>
      </c>
      <c r="M5654" s="383" t="s">
        <v>638</v>
      </c>
      <c r="N5654" s="383" t="s">
        <v>620</v>
      </c>
      <c r="O5654" s="383" t="s">
        <v>230</v>
      </c>
    </row>
    <row r="5655" spans="1:15">
      <c r="A5655" s="385">
        <v>42065</v>
      </c>
      <c r="B5655" s="383" t="s">
        <v>11</v>
      </c>
      <c r="C5655" s="383" t="s">
        <v>12</v>
      </c>
      <c r="D5655" s="383" t="s">
        <v>13</v>
      </c>
      <c r="E5655" s="383" t="s">
        <v>678</v>
      </c>
      <c r="F5655" s="383" t="s">
        <v>10</v>
      </c>
      <c r="G5655" s="384">
        <v>112</v>
      </c>
      <c r="H5655" s="383" t="s">
        <v>743</v>
      </c>
      <c r="I5655" s="383" t="s">
        <v>744</v>
      </c>
      <c r="J5655" s="383" t="s">
        <v>617</v>
      </c>
      <c r="K5655" s="383" t="s">
        <v>618</v>
      </c>
      <c r="L5655" s="384">
        <v>24376</v>
      </c>
      <c r="M5655" s="383" t="s">
        <v>638</v>
      </c>
      <c r="N5655" s="383" t="s">
        <v>620</v>
      </c>
      <c r="O5655" s="383" t="s">
        <v>230</v>
      </c>
    </row>
    <row r="5656" spans="1:15">
      <c r="A5656" s="385">
        <v>42066</v>
      </c>
      <c r="B5656" s="383" t="s">
        <v>11</v>
      </c>
      <c r="C5656" s="383" t="s">
        <v>12</v>
      </c>
      <c r="D5656" s="383" t="s">
        <v>13</v>
      </c>
      <c r="E5656" s="383" t="s">
        <v>678</v>
      </c>
      <c r="F5656" s="383" t="s">
        <v>10</v>
      </c>
      <c r="G5656" s="384">
        <v>112</v>
      </c>
      <c r="H5656" s="383" t="s">
        <v>743</v>
      </c>
      <c r="I5656" s="383" t="s">
        <v>744</v>
      </c>
      <c r="J5656" s="383" t="s">
        <v>617</v>
      </c>
      <c r="K5656" s="383" t="s">
        <v>618</v>
      </c>
      <c r="L5656" s="384">
        <v>24376</v>
      </c>
      <c r="M5656" s="383" t="s">
        <v>638</v>
      </c>
      <c r="N5656" s="383" t="s">
        <v>620</v>
      </c>
      <c r="O5656" s="383" t="s">
        <v>230</v>
      </c>
    </row>
    <row r="5657" spans="1:15">
      <c r="A5657" s="385">
        <v>42067</v>
      </c>
      <c r="B5657" s="383" t="s">
        <v>11</v>
      </c>
      <c r="C5657" s="383" t="s">
        <v>12</v>
      </c>
      <c r="D5657" s="383" t="s">
        <v>13</v>
      </c>
      <c r="E5657" s="383" t="s">
        <v>678</v>
      </c>
      <c r="F5657" s="383" t="s">
        <v>10</v>
      </c>
      <c r="G5657" s="384">
        <v>112</v>
      </c>
      <c r="H5657" s="383" t="s">
        <v>743</v>
      </c>
      <c r="I5657" s="383" t="s">
        <v>744</v>
      </c>
      <c r="J5657" s="383" t="s">
        <v>617</v>
      </c>
      <c r="K5657" s="383" t="s">
        <v>618</v>
      </c>
      <c r="L5657" s="384">
        <v>24394</v>
      </c>
      <c r="M5657" s="383" t="s">
        <v>638</v>
      </c>
      <c r="N5657" s="383" t="s">
        <v>620</v>
      </c>
      <c r="O5657" s="383" t="s">
        <v>230</v>
      </c>
    </row>
    <row r="5658" spans="1:15">
      <c r="A5658" s="385">
        <v>42068</v>
      </c>
      <c r="B5658" s="383" t="s">
        <v>11</v>
      </c>
      <c r="C5658" s="383" t="s">
        <v>12</v>
      </c>
      <c r="D5658" s="383" t="s">
        <v>13</v>
      </c>
      <c r="E5658" s="383" t="s">
        <v>678</v>
      </c>
      <c r="F5658" s="383" t="s">
        <v>10</v>
      </c>
      <c r="G5658" s="384">
        <v>112</v>
      </c>
      <c r="H5658" s="383" t="s">
        <v>743</v>
      </c>
      <c r="I5658" s="383" t="s">
        <v>744</v>
      </c>
      <c r="J5658" s="383" t="s">
        <v>617</v>
      </c>
      <c r="K5658" s="383" t="s">
        <v>618</v>
      </c>
      <c r="L5658" s="384">
        <v>24965</v>
      </c>
      <c r="M5658" s="383" t="s">
        <v>638</v>
      </c>
      <c r="N5658" s="383" t="s">
        <v>620</v>
      </c>
      <c r="O5658" s="383" t="s">
        <v>230</v>
      </c>
    </row>
    <row r="5659" spans="1:15">
      <c r="A5659" s="385">
        <v>42069</v>
      </c>
      <c r="B5659" s="383" t="s">
        <v>11</v>
      </c>
      <c r="C5659" s="383" t="s">
        <v>12</v>
      </c>
      <c r="D5659" s="383" t="s">
        <v>13</v>
      </c>
      <c r="E5659" s="383" t="s">
        <v>678</v>
      </c>
      <c r="F5659" s="383" t="s">
        <v>10</v>
      </c>
      <c r="G5659" s="384">
        <v>112</v>
      </c>
      <c r="H5659" s="383" t="s">
        <v>743</v>
      </c>
      <c r="I5659" s="383" t="s">
        <v>744</v>
      </c>
      <c r="J5659" s="383" t="s">
        <v>617</v>
      </c>
      <c r="K5659" s="383" t="s">
        <v>618</v>
      </c>
      <c r="L5659" s="384">
        <v>25035</v>
      </c>
      <c r="M5659" s="383" t="s">
        <v>638</v>
      </c>
      <c r="N5659" s="383" t="s">
        <v>620</v>
      </c>
      <c r="O5659" s="383" t="s">
        <v>230</v>
      </c>
    </row>
    <row r="5660" spans="1:15">
      <c r="A5660" s="385">
        <v>42070</v>
      </c>
      <c r="B5660" s="383" t="s">
        <v>11</v>
      </c>
      <c r="C5660" s="383" t="s">
        <v>12</v>
      </c>
      <c r="D5660" s="383" t="s">
        <v>13</v>
      </c>
      <c r="E5660" s="383" t="s">
        <v>678</v>
      </c>
      <c r="F5660" s="383" t="s">
        <v>10</v>
      </c>
      <c r="G5660" s="384">
        <v>112</v>
      </c>
      <c r="H5660" s="383" t="s">
        <v>743</v>
      </c>
      <c r="I5660" s="383" t="s">
        <v>744</v>
      </c>
      <c r="J5660" s="383" t="s">
        <v>617</v>
      </c>
      <c r="K5660" s="383" t="s">
        <v>618</v>
      </c>
      <c r="L5660" s="384">
        <v>25532</v>
      </c>
      <c r="M5660" s="383" t="s">
        <v>638</v>
      </c>
      <c r="N5660" s="383" t="s">
        <v>620</v>
      </c>
      <c r="O5660" s="383" t="s">
        <v>230</v>
      </c>
    </row>
    <row r="5661" spans="1:15">
      <c r="A5661" s="385">
        <v>42071</v>
      </c>
      <c r="B5661" s="383" t="s">
        <v>11</v>
      </c>
      <c r="C5661" s="383" t="s">
        <v>12</v>
      </c>
      <c r="D5661" s="383" t="s">
        <v>13</v>
      </c>
      <c r="E5661" s="383" t="s">
        <v>678</v>
      </c>
      <c r="F5661" s="383" t="s">
        <v>10</v>
      </c>
      <c r="G5661" s="384">
        <v>112</v>
      </c>
      <c r="H5661" s="383" t="s">
        <v>743</v>
      </c>
      <c r="I5661" s="383" t="s">
        <v>744</v>
      </c>
      <c r="J5661" s="383" t="s">
        <v>617</v>
      </c>
      <c r="K5661" s="383" t="s">
        <v>618</v>
      </c>
      <c r="L5661" s="384">
        <v>25875</v>
      </c>
      <c r="M5661" s="383" t="s">
        <v>638</v>
      </c>
      <c r="N5661" s="383" t="s">
        <v>620</v>
      </c>
      <c r="O5661" s="383" t="s">
        <v>230</v>
      </c>
    </row>
    <row r="5662" spans="1:15">
      <c r="A5662" s="385">
        <v>42072</v>
      </c>
      <c r="B5662" s="383" t="s">
        <v>11</v>
      </c>
      <c r="C5662" s="383" t="s">
        <v>12</v>
      </c>
      <c r="D5662" s="383" t="s">
        <v>13</v>
      </c>
      <c r="E5662" s="383" t="s">
        <v>678</v>
      </c>
      <c r="F5662" s="383" t="s">
        <v>10</v>
      </c>
      <c r="G5662" s="384">
        <v>112</v>
      </c>
      <c r="H5662" s="383" t="s">
        <v>743</v>
      </c>
      <c r="I5662" s="383" t="s">
        <v>744</v>
      </c>
      <c r="J5662" s="383" t="s">
        <v>617</v>
      </c>
      <c r="K5662" s="383" t="s">
        <v>618</v>
      </c>
      <c r="L5662" s="384">
        <v>25875</v>
      </c>
      <c r="M5662" s="383" t="s">
        <v>638</v>
      </c>
      <c r="N5662" s="383" t="s">
        <v>620</v>
      </c>
      <c r="O5662" s="383" t="s">
        <v>230</v>
      </c>
    </row>
    <row r="5663" spans="1:15">
      <c r="A5663" s="385">
        <v>42073</v>
      </c>
      <c r="B5663" s="383" t="s">
        <v>11</v>
      </c>
      <c r="C5663" s="383" t="s">
        <v>12</v>
      </c>
      <c r="D5663" s="383" t="s">
        <v>13</v>
      </c>
      <c r="E5663" s="383" t="s">
        <v>678</v>
      </c>
      <c r="F5663" s="383" t="s">
        <v>10</v>
      </c>
      <c r="G5663" s="384">
        <v>112</v>
      </c>
      <c r="H5663" s="383" t="s">
        <v>743</v>
      </c>
      <c r="I5663" s="383" t="s">
        <v>744</v>
      </c>
      <c r="J5663" s="383" t="s">
        <v>617</v>
      </c>
      <c r="K5663" s="383" t="s">
        <v>618</v>
      </c>
      <c r="L5663" s="384">
        <v>25875</v>
      </c>
      <c r="M5663" s="383" t="s">
        <v>638</v>
      </c>
      <c r="N5663" s="383" t="s">
        <v>620</v>
      </c>
      <c r="O5663" s="383" t="s">
        <v>230</v>
      </c>
    </row>
    <row r="5664" spans="1:15">
      <c r="A5664" s="385">
        <v>42074</v>
      </c>
      <c r="B5664" s="383" t="s">
        <v>11</v>
      </c>
      <c r="C5664" s="383" t="s">
        <v>12</v>
      </c>
      <c r="D5664" s="383" t="s">
        <v>13</v>
      </c>
      <c r="E5664" s="383" t="s">
        <v>678</v>
      </c>
      <c r="F5664" s="383" t="s">
        <v>10</v>
      </c>
      <c r="G5664" s="384">
        <v>112</v>
      </c>
      <c r="H5664" s="383" t="s">
        <v>743</v>
      </c>
      <c r="I5664" s="383" t="s">
        <v>744</v>
      </c>
      <c r="J5664" s="383" t="s">
        <v>617</v>
      </c>
      <c r="K5664" s="383" t="s">
        <v>618</v>
      </c>
      <c r="L5664" s="384">
        <v>25875</v>
      </c>
      <c r="M5664" s="383" t="s">
        <v>638</v>
      </c>
      <c r="N5664" s="383" t="s">
        <v>620</v>
      </c>
      <c r="O5664" s="383" t="s">
        <v>230</v>
      </c>
    </row>
    <row r="5665" spans="1:15">
      <c r="A5665" s="385">
        <v>42075</v>
      </c>
      <c r="B5665" s="383" t="s">
        <v>11</v>
      </c>
      <c r="C5665" s="383" t="s">
        <v>12</v>
      </c>
      <c r="D5665" s="383" t="s">
        <v>13</v>
      </c>
      <c r="E5665" s="383" t="s">
        <v>678</v>
      </c>
      <c r="F5665" s="383" t="s">
        <v>10</v>
      </c>
      <c r="G5665" s="384">
        <v>112</v>
      </c>
      <c r="H5665" s="383" t="s">
        <v>743</v>
      </c>
      <c r="I5665" s="383" t="s">
        <v>744</v>
      </c>
      <c r="J5665" s="383" t="s">
        <v>617</v>
      </c>
      <c r="K5665" s="383" t="s">
        <v>618</v>
      </c>
      <c r="L5665" s="384">
        <v>25875</v>
      </c>
      <c r="M5665" s="383" t="s">
        <v>639</v>
      </c>
      <c r="N5665" s="383" t="s">
        <v>620</v>
      </c>
      <c r="O5665" s="383" t="s">
        <v>230</v>
      </c>
    </row>
    <row r="5666" spans="1:15">
      <c r="A5666" s="385">
        <v>42076</v>
      </c>
      <c r="B5666" s="383" t="s">
        <v>11</v>
      </c>
      <c r="C5666" s="383" t="s">
        <v>12</v>
      </c>
      <c r="D5666" s="383" t="s">
        <v>13</v>
      </c>
      <c r="E5666" s="383" t="s">
        <v>678</v>
      </c>
      <c r="F5666" s="383" t="s">
        <v>10</v>
      </c>
      <c r="G5666" s="384">
        <v>112</v>
      </c>
      <c r="H5666" s="383" t="s">
        <v>743</v>
      </c>
      <c r="I5666" s="383" t="s">
        <v>744</v>
      </c>
      <c r="J5666" s="383" t="s">
        <v>617</v>
      </c>
      <c r="K5666" s="383" t="s">
        <v>618</v>
      </c>
      <c r="L5666" s="384">
        <v>25875</v>
      </c>
      <c r="M5666" s="383" t="s">
        <v>639</v>
      </c>
      <c r="N5666" s="383" t="s">
        <v>620</v>
      </c>
      <c r="O5666" s="383" t="s">
        <v>230</v>
      </c>
    </row>
    <row r="5667" spans="1:15">
      <c r="A5667" s="385">
        <v>42077</v>
      </c>
      <c r="B5667" s="383" t="s">
        <v>11</v>
      </c>
      <c r="C5667" s="383" t="s">
        <v>12</v>
      </c>
      <c r="D5667" s="383" t="s">
        <v>13</v>
      </c>
      <c r="E5667" s="383" t="s">
        <v>678</v>
      </c>
      <c r="F5667" s="383" t="s">
        <v>10</v>
      </c>
      <c r="G5667" s="384">
        <v>112</v>
      </c>
      <c r="H5667" s="383" t="s">
        <v>743</v>
      </c>
      <c r="I5667" s="383" t="s">
        <v>744</v>
      </c>
      <c r="J5667" s="383" t="s">
        <v>617</v>
      </c>
      <c r="K5667" s="383" t="s">
        <v>618</v>
      </c>
      <c r="L5667" s="384">
        <v>25875</v>
      </c>
      <c r="M5667" s="383" t="s">
        <v>639</v>
      </c>
      <c r="N5667" s="383" t="s">
        <v>620</v>
      </c>
      <c r="O5667" s="383" t="s">
        <v>230</v>
      </c>
    </row>
    <row r="5668" spans="1:15">
      <c r="A5668" s="385">
        <v>42078</v>
      </c>
      <c r="B5668" s="383" t="s">
        <v>11</v>
      </c>
      <c r="C5668" s="383" t="s">
        <v>12</v>
      </c>
      <c r="D5668" s="383" t="s">
        <v>13</v>
      </c>
      <c r="E5668" s="383" t="s">
        <v>678</v>
      </c>
      <c r="F5668" s="383" t="s">
        <v>10</v>
      </c>
      <c r="G5668" s="384">
        <v>112</v>
      </c>
      <c r="H5668" s="383" t="s">
        <v>743</v>
      </c>
      <c r="I5668" s="383" t="s">
        <v>744</v>
      </c>
      <c r="J5668" s="383" t="s">
        <v>617</v>
      </c>
      <c r="K5668" s="383" t="s">
        <v>618</v>
      </c>
      <c r="L5668" s="384">
        <v>25875</v>
      </c>
      <c r="M5668" s="383" t="s">
        <v>639</v>
      </c>
      <c r="N5668" s="383" t="s">
        <v>620</v>
      </c>
      <c r="O5668" s="383" t="s">
        <v>230</v>
      </c>
    </row>
    <row r="5669" spans="1:15">
      <c r="A5669" s="385">
        <v>42079</v>
      </c>
      <c r="B5669" s="383" t="s">
        <v>11</v>
      </c>
      <c r="C5669" s="383" t="s">
        <v>12</v>
      </c>
      <c r="D5669" s="383" t="s">
        <v>13</v>
      </c>
      <c r="E5669" s="383" t="s">
        <v>678</v>
      </c>
      <c r="F5669" s="383" t="s">
        <v>10</v>
      </c>
      <c r="G5669" s="384">
        <v>112</v>
      </c>
      <c r="H5669" s="383" t="s">
        <v>743</v>
      </c>
      <c r="I5669" s="383" t="s">
        <v>744</v>
      </c>
      <c r="J5669" s="383" t="s">
        <v>617</v>
      </c>
      <c r="K5669" s="383" t="s">
        <v>618</v>
      </c>
      <c r="L5669" s="384">
        <v>25875</v>
      </c>
      <c r="M5669" s="383" t="s">
        <v>639</v>
      </c>
      <c r="N5669" s="383" t="s">
        <v>620</v>
      </c>
      <c r="O5669" s="383" t="s">
        <v>230</v>
      </c>
    </row>
    <row r="5670" spans="1:15">
      <c r="A5670" s="385">
        <v>42080</v>
      </c>
      <c r="B5670" s="383" t="s">
        <v>11</v>
      </c>
      <c r="C5670" s="383" t="s">
        <v>12</v>
      </c>
      <c r="D5670" s="383" t="s">
        <v>13</v>
      </c>
      <c r="E5670" s="383" t="s">
        <v>678</v>
      </c>
      <c r="F5670" s="383" t="s">
        <v>10</v>
      </c>
      <c r="G5670" s="384">
        <v>112</v>
      </c>
      <c r="H5670" s="383" t="s">
        <v>743</v>
      </c>
      <c r="I5670" s="383" t="s">
        <v>744</v>
      </c>
      <c r="J5670" s="383" t="s">
        <v>617</v>
      </c>
      <c r="K5670" s="383" t="s">
        <v>618</v>
      </c>
      <c r="L5670" s="384">
        <v>25875</v>
      </c>
      <c r="M5670" s="383" t="s">
        <v>639</v>
      </c>
      <c r="N5670" s="383" t="s">
        <v>620</v>
      </c>
      <c r="O5670" s="383" t="s">
        <v>230</v>
      </c>
    </row>
    <row r="5671" spans="1:15">
      <c r="A5671" s="385">
        <v>42081</v>
      </c>
      <c r="B5671" s="383" t="s">
        <v>11</v>
      </c>
      <c r="C5671" s="383" t="s">
        <v>12</v>
      </c>
      <c r="D5671" s="383" t="s">
        <v>13</v>
      </c>
      <c r="E5671" s="383" t="s">
        <v>678</v>
      </c>
      <c r="F5671" s="383" t="s">
        <v>10</v>
      </c>
      <c r="G5671" s="384">
        <v>112</v>
      </c>
      <c r="H5671" s="383" t="s">
        <v>743</v>
      </c>
      <c r="I5671" s="383" t="s">
        <v>744</v>
      </c>
      <c r="J5671" s="383" t="s">
        <v>617</v>
      </c>
      <c r="K5671" s="383" t="s">
        <v>618</v>
      </c>
      <c r="L5671" s="384">
        <v>26170</v>
      </c>
      <c r="M5671" s="383" t="s">
        <v>640</v>
      </c>
      <c r="N5671" s="383" t="s">
        <v>620</v>
      </c>
      <c r="O5671" s="383" t="s">
        <v>230</v>
      </c>
    </row>
    <row r="5672" spans="1:15">
      <c r="A5672" s="385">
        <v>42082</v>
      </c>
      <c r="B5672" s="383" t="s">
        <v>11</v>
      </c>
      <c r="C5672" s="383" t="s">
        <v>12</v>
      </c>
      <c r="D5672" s="383" t="s">
        <v>13</v>
      </c>
      <c r="E5672" s="383" t="s">
        <v>678</v>
      </c>
      <c r="F5672" s="383" t="s">
        <v>10</v>
      </c>
      <c r="G5672" s="384">
        <v>112</v>
      </c>
      <c r="H5672" s="383" t="s">
        <v>743</v>
      </c>
      <c r="I5672" s="383" t="s">
        <v>744</v>
      </c>
      <c r="J5672" s="383" t="s">
        <v>617</v>
      </c>
      <c r="K5672" s="383" t="s">
        <v>618</v>
      </c>
      <c r="L5672" s="384">
        <v>26691</v>
      </c>
      <c r="M5672" s="383" t="s">
        <v>640</v>
      </c>
      <c r="N5672" s="383" t="s">
        <v>620</v>
      </c>
      <c r="O5672" s="383" t="s">
        <v>230</v>
      </c>
    </row>
    <row r="5673" spans="1:15">
      <c r="A5673" s="385">
        <v>42083</v>
      </c>
      <c r="B5673" s="383" t="s">
        <v>11</v>
      </c>
      <c r="C5673" s="383" t="s">
        <v>12</v>
      </c>
      <c r="D5673" s="383" t="s">
        <v>13</v>
      </c>
      <c r="E5673" s="383" t="s">
        <v>678</v>
      </c>
      <c r="F5673" s="383" t="s">
        <v>10</v>
      </c>
      <c r="G5673" s="384">
        <v>112</v>
      </c>
      <c r="H5673" s="383" t="s">
        <v>743</v>
      </c>
      <c r="I5673" s="383" t="s">
        <v>744</v>
      </c>
      <c r="J5673" s="383" t="s">
        <v>617</v>
      </c>
      <c r="K5673" s="383" t="s">
        <v>618</v>
      </c>
      <c r="L5673" s="384">
        <v>27235</v>
      </c>
      <c r="M5673" s="383" t="s">
        <v>640</v>
      </c>
      <c r="N5673" s="383" t="s">
        <v>620</v>
      </c>
      <c r="O5673" s="383" t="s">
        <v>230</v>
      </c>
    </row>
    <row r="5674" spans="1:15">
      <c r="A5674" s="385">
        <v>42084</v>
      </c>
      <c r="B5674" s="383" t="s">
        <v>11</v>
      </c>
      <c r="C5674" s="383" t="s">
        <v>12</v>
      </c>
      <c r="D5674" s="383" t="s">
        <v>13</v>
      </c>
      <c r="E5674" s="383" t="s">
        <v>678</v>
      </c>
      <c r="F5674" s="383" t="s">
        <v>10</v>
      </c>
      <c r="G5674" s="384">
        <v>112</v>
      </c>
      <c r="H5674" s="383" t="s">
        <v>743</v>
      </c>
      <c r="I5674" s="383" t="s">
        <v>744</v>
      </c>
      <c r="J5674" s="383" t="s">
        <v>617</v>
      </c>
      <c r="K5674" s="383" t="s">
        <v>618</v>
      </c>
      <c r="L5674" s="384">
        <v>27710</v>
      </c>
      <c r="M5674" s="383" t="s">
        <v>640</v>
      </c>
      <c r="N5674" s="383" t="s">
        <v>620</v>
      </c>
      <c r="O5674" s="383" t="s">
        <v>230</v>
      </c>
    </row>
    <row r="5675" spans="1:15">
      <c r="A5675" s="385">
        <v>42085</v>
      </c>
      <c r="B5675" s="383" t="s">
        <v>11</v>
      </c>
      <c r="C5675" s="383" t="s">
        <v>12</v>
      </c>
      <c r="D5675" s="383" t="s">
        <v>13</v>
      </c>
      <c r="E5675" s="383" t="s">
        <v>678</v>
      </c>
      <c r="F5675" s="383" t="s">
        <v>10</v>
      </c>
      <c r="G5675" s="384">
        <v>112</v>
      </c>
      <c r="H5675" s="383" t="s">
        <v>743</v>
      </c>
      <c r="I5675" s="383" t="s">
        <v>744</v>
      </c>
      <c r="J5675" s="383" t="s">
        <v>617</v>
      </c>
      <c r="K5675" s="383" t="s">
        <v>618</v>
      </c>
      <c r="L5675" s="384">
        <v>27741</v>
      </c>
      <c r="M5675" s="383" t="s">
        <v>640</v>
      </c>
      <c r="N5675" s="383" t="s">
        <v>620</v>
      </c>
      <c r="O5675" s="383" t="s">
        <v>230</v>
      </c>
    </row>
    <row r="5676" spans="1:15">
      <c r="A5676" s="385">
        <v>42086</v>
      </c>
      <c r="B5676" s="383" t="s">
        <v>11</v>
      </c>
      <c r="C5676" s="383" t="s">
        <v>12</v>
      </c>
      <c r="D5676" s="383" t="s">
        <v>13</v>
      </c>
      <c r="E5676" s="383" t="s">
        <v>678</v>
      </c>
      <c r="F5676" s="383" t="s">
        <v>10</v>
      </c>
      <c r="G5676" s="384">
        <v>112</v>
      </c>
      <c r="H5676" s="383" t="s">
        <v>743</v>
      </c>
      <c r="I5676" s="383" t="s">
        <v>744</v>
      </c>
      <c r="J5676" s="383" t="s">
        <v>617</v>
      </c>
      <c r="K5676" s="383" t="s">
        <v>618</v>
      </c>
      <c r="L5676" s="384">
        <v>27741</v>
      </c>
      <c r="M5676" s="383" t="s">
        <v>640</v>
      </c>
      <c r="N5676" s="383" t="s">
        <v>620</v>
      </c>
      <c r="O5676" s="383" t="s">
        <v>230</v>
      </c>
    </row>
    <row r="5677" spans="1:15">
      <c r="A5677" s="385">
        <v>42087</v>
      </c>
      <c r="B5677" s="383" t="s">
        <v>11</v>
      </c>
      <c r="C5677" s="383" t="s">
        <v>12</v>
      </c>
      <c r="D5677" s="383" t="s">
        <v>13</v>
      </c>
      <c r="E5677" s="383" t="s">
        <v>678</v>
      </c>
      <c r="F5677" s="383" t="s">
        <v>10</v>
      </c>
      <c r="G5677" s="384">
        <v>112</v>
      </c>
      <c r="H5677" s="383" t="s">
        <v>743</v>
      </c>
      <c r="I5677" s="383" t="s">
        <v>744</v>
      </c>
      <c r="J5677" s="383" t="s">
        <v>617</v>
      </c>
      <c r="K5677" s="383" t="s">
        <v>618</v>
      </c>
      <c r="L5677" s="384">
        <v>27741</v>
      </c>
      <c r="M5677" s="383" t="s">
        <v>640</v>
      </c>
      <c r="N5677" s="383" t="s">
        <v>620</v>
      </c>
      <c r="O5677" s="383" t="s">
        <v>230</v>
      </c>
    </row>
    <row r="5678" spans="1:15">
      <c r="A5678" s="385">
        <v>42088</v>
      </c>
      <c r="B5678" s="383" t="s">
        <v>21</v>
      </c>
      <c r="C5678" s="383" t="s">
        <v>12</v>
      </c>
      <c r="D5678" s="383" t="s">
        <v>22</v>
      </c>
      <c r="E5678" s="383" t="s">
        <v>658</v>
      </c>
      <c r="F5678" s="383" t="s">
        <v>10</v>
      </c>
      <c r="G5678" s="384">
        <v>3270</v>
      </c>
      <c r="H5678" s="383" t="s">
        <v>784</v>
      </c>
      <c r="I5678" s="383" t="s">
        <v>785</v>
      </c>
      <c r="J5678" s="383" t="s">
        <v>617</v>
      </c>
      <c r="K5678" s="383" t="s">
        <v>618</v>
      </c>
      <c r="L5678" s="384">
        <v>27741</v>
      </c>
      <c r="M5678" s="383" t="s">
        <v>640</v>
      </c>
      <c r="N5678" s="383" t="s">
        <v>620</v>
      </c>
      <c r="O5678" s="383" t="s">
        <v>230</v>
      </c>
    </row>
    <row r="5679" spans="1:15">
      <c r="A5679" s="385">
        <v>42089</v>
      </c>
      <c r="B5679" s="383" t="s">
        <v>11</v>
      </c>
      <c r="C5679" s="383" t="s">
        <v>12</v>
      </c>
      <c r="D5679" s="383" t="s">
        <v>13</v>
      </c>
      <c r="E5679" s="383" t="s">
        <v>678</v>
      </c>
      <c r="F5679" s="383" t="s">
        <v>10</v>
      </c>
      <c r="G5679" s="384">
        <v>112</v>
      </c>
      <c r="H5679" s="383" t="s">
        <v>743</v>
      </c>
      <c r="I5679" s="383" t="s">
        <v>744</v>
      </c>
      <c r="J5679" s="383" t="s">
        <v>617</v>
      </c>
      <c r="K5679" s="383" t="s">
        <v>618</v>
      </c>
      <c r="L5679" s="384">
        <v>27741</v>
      </c>
      <c r="M5679" s="383" t="s">
        <v>640</v>
      </c>
      <c r="N5679" s="383" t="s">
        <v>620</v>
      </c>
      <c r="O5679" s="383" t="s">
        <v>230</v>
      </c>
    </row>
    <row r="5680" spans="1:15">
      <c r="A5680" s="385">
        <v>42090</v>
      </c>
      <c r="B5680" s="383" t="s">
        <v>11</v>
      </c>
      <c r="C5680" s="383" t="s">
        <v>12</v>
      </c>
      <c r="D5680" s="383" t="s">
        <v>13</v>
      </c>
      <c r="E5680" s="383" t="s">
        <v>678</v>
      </c>
      <c r="F5680" s="383" t="s">
        <v>10</v>
      </c>
      <c r="G5680" s="384">
        <v>112</v>
      </c>
      <c r="H5680" s="383" t="s">
        <v>743</v>
      </c>
      <c r="I5680" s="383" t="s">
        <v>744</v>
      </c>
      <c r="J5680" s="383" t="s">
        <v>617</v>
      </c>
      <c r="K5680" s="383" t="s">
        <v>618</v>
      </c>
      <c r="L5680" s="384">
        <v>27741</v>
      </c>
      <c r="M5680" s="383" t="s">
        <v>640</v>
      </c>
      <c r="N5680" s="383" t="s">
        <v>620</v>
      </c>
      <c r="O5680" s="383" t="s">
        <v>230</v>
      </c>
    </row>
    <row r="5681" spans="1:15">
      <c r="A5681" s="385">
        <v>42091</v>
      </c>
      <c r="B5681" s="383" t="s">
        <v>11</v>
      </c>
      <c r="C5681" s="383" t="s">
        <v>12</v>
      </c>
      <c r="D5681" s="383" t="s">
        <v>13</v>
      </c>
      <c r="E5681" s="383" t="s">
        <v>678</v>
      </c>
      <c r="F5681" s="383" t="s">
        <v>10</v>
      </c>
      <c r="G5681" s="384">
        <v>112</v>
      </c>
      <c r="H5681" s="383" t="s">
        <v>743</v>
      </c>
      <c r="I5681" s="383" t="s">
        <v>744</v>
      </c>
      <c r="J5681" s="383" t="s">
        <v>617</v>
      </c>
      <c r="K5681" s="383" t="s">
        <v>618</v>
      </c>
      <c r="L5681" s="384">
        <v>27741</v>
      </c>
      <c r="M5681" s="383" t="s">
        <v>641</v>
      </c>
      <c r="N5681" s="383" t="s">
        <v>620</v>
      </c>
      <c r="O5681" s="383" t="s">
        <v>230</v>
      </c>
    </row>
    <row r="5682" spans="1:15">
      <c r="A5682" s="385">
        <v>42092</v>
      </c>
      <c r="B5682" s="383" t="s">
        <v>11</v>
      </c>
      <c r="C5682" s="383" t="s">
        <v>12</v>
      </c>
      <c r="D5682" s="383" t="s">
        <v>13</v>
      </c>
      <c r="E5682" s="383" t="s">
        <v>678</v>
      </c>
      <c r="F5682" s="383" t="s">
        <v>10</v>
      </c>
      <c r="G5682" s="384">
        <v>112</v>
      </c>
      <c r="H5682" s="383" t="s">
        <v>743</v>
      </c>
      <c r="I5682" s="383" t="s">
        <v>744</v>
      </c>
      <c r="J5682" s="383" t="s">
        <v>617</v>
      </c>
      <c r="K5682" s="383" t="s">
        <v>618</v>
      </c>
      <c r="L5682" s="384">
        <v>27741</v>
      </c>
      <c r="M5682" s="383" t="s">
        <v>641</v>
      </c>
      <c r="N5682" s="383" t="s">
        <v>620</v>
      </c>
      <c r="O5682" s="383" t="s">
        <v>230</v>
      </c>
    </row>
    <row r="5683" spans="1:15">
      <c r="A5683" s="385">
        <v>42093</v>
      </c>
      <c r="B5683" s="383" t="s">
        <v>11</v>
      </c>
      <c r="C5683" s="383" t="s">
        <v>12</v>
      </c>
      <c r="D5683" s="383" t="s">
        <v>13</v>
      </c>
      <c r="E5683" s="383" t="s">
        <v>678</v>
      </c>
      <c r="F5683" s="383" t="s">
        <v>10</v>
      </c>
      <c r="G5683" s="384">
        <v>112</v>
      </c>
      <c r="H5683" s="383" t="s">
        <v>743</v>
      </c>
      <c r="I5683" s="383" t="s">
        <v>744</v>
      </c>
      <c r="J5683" s="383" t="s">
        <v>617</v>
      </c>
      <c r="K5683" s="383" t="s">
        <v>618</v>
      </c>
      <c r="L5683" s="384">
        <v>27741</v>
      </c>
      <c r="M5683" s="383" t="s">
        <v>641</v>
      </c>
      <c r="N5683" s="383" t="s">
        <v>620</v>
      </c>
      <c r="O5683" s="383" t="s">
        <v>230</v>
      </c>
    </row>
    <row r="5684" spans="1:15">
      <c r="A5684" s="385">
        <v>42094</v>
      </c>
      <c r="B5684" s="383" t="s">
        <v>11</v>
      </c>
      <c r="C5684" s="383" t="s">
        <v>12</v>
      </c>
      <c r="D5684" s="383" t="s">
        <v>13</v>
      </c>
      <c r="E5684" s="383" t="s">
        <v>678</v>
      </c>
      <c r="F5684" s="383" t="s">
        <v>10</v>
      </c>
      <c r="G5684" s="384">
        <v>112</v>
      </c>
      <c r="H5684" s="383" t="s">
        <v>743</v>
      </c>
      <c r="I5684" s="383" t="s">
        <v>744</v>
      </c>
      <c r="J5684" s="383" t="s">
        <v>617</v>
      </c>
      <c r="K5684" s="383" t="s">
        <v>618</v>
      </c>
      <c r="L5684" s="384">
        <v>27741</v>
      </c>
      <c r="M5684" s="383" t="s">
        <v>641</v>
      </c>
      <c r="N5684" s="383" t="s">
        <v>620</v>
      </c>
      <c r="O5684" s="383" t="s">
        <v>230</v>
      </c>
    </row>
    <row r="5685" spans="1:15">
      <c r="A5685" s="385">
        <v>42095</v>
      </c>
      <c r="B5685" s="383" t="s">
        <v>11</v>
      </c>
      <c r="C5685" s="383" t="s">
        <v>12</v>
      </c>
      <c r="D5685" s="383" t="s">
        <v>13</v>
      </c>
      <c r="E5685" s="383" t="s">
        <v>678</v>
      </c>
      <c r="F5685" s="383" t="s">
        <v>10</v>
      </c>
      <c r="G5685" s="384">
        <v>112</v>
      </c>
      <c r="H5685" s="383" t="s">
        <v>743</v>
      </c>
      <c r="I5685" s="383" t="s">
        <v>744</v>
      </c>
      <c r="J5685" s="383" t="s">
        <v>617</v>
      </c>
      <c r="K5685" s="383" t="s">
        <v>618</v>
      </c>
      <c r="L5685" s="384">
        <v>27741</v>
      </c>
      <c r="M5685" s="383" t="s">
        <v>641</v>
      </c>
      <c r="N5685" s="383" t="s">
        <v>620</v>
      </c>
      <c r="O5685" s="383" t="s">
        <v>230</v>
      </c>
    </row>
    <row r="5686" spans="1:15">
      <c r="A5686" s="385">
        <v>42096</v>
      </c>
      <c r="B5686" s="383" t="s">
        <v>11</v>
      </c>
      <c r="C5686" s="383" t="s">
        <v>12</v>
      </c>
      <c r="D5686" s="383" t="s">
        <v>13</v>
      </c>
      <c r="E5686" s="383" t="s">
        <v>678</v>
      </c>
      <c r="F5686" s="383" t="s">
        <v>10</v>
      </c>
      <c r="G5686" s="384">
        <v>112</v>
      </c>
      <c r="H5686" s="383" t="s">
        <v>743</v>
      </c>
      <c r="I5686" s="383" t="s">
        <v>744</v>
      </c>
      <c r="J5686" s="383" t="s">
        <v>617</v>
      </c>
      <c r="K5686" s="383" t="s">
        <v>618</v>
      </c>
      <c r="L5686" s="384">
        <v>27741</v>
      </c>
      <c r="M5686" s="383" t="s">
        <v>641</v>
      </c>
      <c r="N5686" s="383" t="s">
        <v>620</v>
      </c>
      <c r="O5686" s="383" t="s">
        <v>230</v>
      </c>
    </row>
    <row r="5687" spans="1:15">
      <c r="A5687" s="385">
        <v>42097</v>
      </c>
      <c r="B5687" s="383" t="s">
        <v>11</v>
      </c>
      <c r="C5687" s="383" t="s">
        <v>12</v>
      </c>
      <c r="D5687" s="383" t="s">
        <v>13</v>
      </c>
      <c r="E5687" s="383" t="s">
        <v>678</v>
      </c>
      <c r="F5687" s="383" t="s">
        <v>10</v>
      </c>
      <c r="G5687" s="384">
        <v>112</v>
      </c>
      <c r="H5687" s="383" t="s">
        <v>743</v>
      </c>
      <c r="I5687" s="383" t="s">
        <v>744</v>
      </c>
      <c r="J5687" s="383" t="s">
        <v>617</v>
      </c>
      <c r="K5687" s="383" t="s">
        <v>618</v>
      </c>
      <c r="L5687" s="384">
        <v>27741</v>
      </c>
      <c r="M5687" s="383" t="s">
        <v>641</v>
      </c>
      <c r="N5687" s="383" t="s">
        <v>620</v>
      </c>
      <c r="O5687" s="383" t="s">
        <v>230</v>
      </c>
    </row>
    <row r="5688" spans="1:15">
      <c r="A5688" s="385">
        <v>42098</v>
      </c>
      <c r="B5688" s="383" t="s">
        <v>11</v>
      </c>
      <c r="C5688" s="383" t="s">
        <v>12</v>
      </c>
      <c r="D5688" s="383" t="s">
        <v>13</v>
      </c>
      <c r="E5688" s="383" t="s">
        <v>678</v>
      </c>
      <c r="F5688" s="383" t="s">
        <v>10</v>
      </c>
      <c r="G5688" s="384">
        <v>2467</v>
      </c>
      <c r="H5688" s="383" t="s">
        <v>787</v>
      </c>
      <c r="I5688" s="383" t="s">
        <v>788</v>
      </c>
      <c r="J5688" s="383" t="s">
        <v>617</v>
      </c>
      <c r="K5688" s="383" t="s">
        <v>618</v>
      </c>
      <c r="L5688" s="384">
        <v>27751</v>
      </c>
      <c r="M5688" s="383" t="s">
        <v>641</v>
      </c>
      <c r="N5688" s="383" t="s">
        <v>620</v>
      </c>
      <c r="O5688" s="383" t="s">
        <v>230</v>
      </c>
    </row>
    <row r="5689" spans="1:15">
      <c r="A5689" s="385">
        <v>42099</v>
      </c>
      <c r="B5689" s="383" t="s">
        <v>11</v>
      </c>
      <c r="C5689" s="383" t="s">
        <v>12</v>
      </c>
      <c r="D5689" s="383" t="s">
        <v>13</v>
      </c>
      <c r="E5689" s="383" t="s">
        <v>678</v>
      </c>
      <c r="F5689" s="383" t="s">
        <v>10</v>
      </c>
      <c r="G5689" s="384">
        <v>561</v>
      </c>
      <c r="H5689" s="383" t="s">
        <v>743</v>
      </c>
      <c r="I5689" s="383" t="s">
        <v>744</v>
      </c>
      <c r="J5689" s="383" t="s">
        <v>617</v>
      </c>
      <c r="K5689" s="383" t="s">
        <v>618</v>
      </c>
      <c r="L5689" s="384">
        <v>28181</v>
      </c>
      <c r="M5689" s="383" t="s">
        <v>642</v>
      </c>
      <c r="N5689" s="383" t="s">
        <v>620</v>
      </c>
      <c r="O5689" s="383" t="s">
        <v>230</v>
      </c>
    </row>
    <row r="5690" spans="1:15">
      <c r="A5690" s="385">
        <v>42100</v>
      </c>
      <c r="B5690" s="383" t="s">
        <v>11</v>
      </c>
      <c r="C5690" s="383" t="s">
        <v>12</v>
      </c>
      <c r="D5690" s="383" t="s">
        <v>13</v>
      </c>
      <c r="E5690" s="383" t="s">
        <v>678</v>
      </c>
      <c r="F5690" s="383" t="s">
        <v>10</v>
      </c>
      <c r="G5690" s="384">
        <v>561</v>
      </c>
      <c r="H5690" s="383" t="s">
        <v>743</v>
      </c>
      <c r="I5690" s="383" t="s">
        <v>744</v>
      </c>
      <c r="J5690" s="383" t="s">
        <v>617</v>
      </c>
      <c r="K5690" s="383" t="s">
        <v>618</v>
      </c>
      <c r="L5690" s="384">
        <v>28641</v>
      </c>
      <c r="M5690" s="383" t="s">
        <v>642</v>
      </c>
      <c r="N5690" s="383" t="s">
        <v>620</v>
      </c>
      <c r="O5690" s="383" t="s">
        <v>230</v>
      </c>
    </row>
    <row r="5691" spans="1:15">
      <c r="A5691" s="385">
        <v>42101</v>
      </c>
      <c r="B5691" s="383" t="s">
        <v>11</v>
      </c>
      <c r="C5691" s="383" t="s">
        <v>12</v>
      </c>
      <c r="D5691" s="383" t="s">
        <v>13</v>
      </c>
      <c r="E5691" s="383" t="s">
        <v>678</v>
      </c>
      <c r="F5691" s="383" t="s">
        <v>10</v>
      </c>
      <c r="G5691" s="384">
        <v>561</v>
      </c>
      <c r="H5691" s="383" t="s">
        <v>743</v>
      </c>
      <c r="I5691" s="383" t="s">
        <v>744</v>
      </c>
      <c r="J5691" s="383" t="s">
        <v>617</v>
      </c>
      <c r="K5691" s="383" t="s">
        <v>618</v>
      </c>
      <c r="L5691" s="384">
        <v>29260</v>
      </c>
      <c r="M5691" s="383" t="s">
        <v>642</v>
      </c>
      <c r="N5691" s="383" t="s">
        <v>620</v>
      </c>
      <c r="O5691" s="383" t="s">
        <v>230</v>
      </c>
    </row>
    <row r="5692" spans="1:15">
      <c r="A5692" s="385">
        <v>42102</v>
      </c>
      <c r="B5692" s="383" t="s">
        <v>11</v>
      </c>
      <c r="C5692" s="383" t="s">
        <v>12</v>
      </c>
      <c r="D5692" s="383" t="s">
        <v>13</v>
      </c>
      <c r="E5692" s="383" t="s">
        <v>678</v>
      </c>
      <c r="F5692" s="383" t="s">
        <v>10</v>
      </c>
      <c r="G5692" s="384">
        <v>561</v>
      </c>
      <c r="H5692" s="383" t="s">
        <v>743</v>
      </c>
      <c r="I5692" s="383" t="s">
        <v>744</v>
      </c>
      <c r="J5692" s="383" t="s">
        <v>617</v>
      </c>
      <c r="K5692" s="383" t="s">
        <v>618</v>
      </c>
      <c r="L5692" s="384">
        <v>29608</v>
      </c>
      <c r="M5692" s="383" t="s">
        <v>642</v>
      </c>
      <c r="N5692" s="383" t="s">
        <v>620</v>
      </c>
      <c r="O5692" s="383" t="s">
        <v>230</v>
      </c>
    </row>
    <row r="5693" spans="1:15">
      <c r="A5693" s="385">
        <v>42103</v>
      </c>
      <c r="B5693" s="383" t="s">
        <v>11</v>
      </c>
      <c r="C5693" s="383" t="s">
        <v>12</v>
      </c>
      <c r="D5693" s="383" t="s">
        <v>13</v>
      </c>
      <c r="E5693" s="383" t="s">
        <v>678</v>
      </c>
      <c r="F5693" s="383" t="s">
        <v>10</v>
      </c>
      <c r="G5693" s="384">
        <v>561</v>
      </c>
      <c r="H5693" s="383" t="s">
        <v>743</v>
      </c>
      <c r="I5693" s="383" t="s">
        <v>744</v>
      </c>
      <c r="J5693" s="383" t="s">
        <v>617</v>
      </c>
      <c r="K5693" s="383" t="s">
        <v>618</v>
      </c>
      <c r="L5693" s="384">
        <v>29608</v>
      </c>
      <c r="M5693" s="383" t="s">
        <v>642</v>
      </c>
      <c r="N5693" s="383" t="s">
        <v>620</v>
      </c>
      <c r="O5693" s="383" t="s">
        <v>230</v>
      </c>
    </row>
    <row r="5694" spans="1:15">
      <c r="A5694" s="385">
        <v>42104</v>
      </c>
      <c r="B5694" s="383" t="s">
        <v>11</v>
      </c>
      <c r="C5694" s="383" t="s">
        <v>12</v>
      </c>
      <c r="D5694" s="383" t="s">
        <v>13</v>
      </c>
      <c r="E5694" s="383" t="s">
        <v>678</v>
      </c>
      <c r="F5694" s="383" t="s">
        <v>10</v>
      </c>
      <c r="G5694" s="384">
        <v>561</v>
      </c>
      <c r="H5694" s="383" t="s">
        <v>743</v>
      </c>
      <c r="I5694" s="383" t="s">
        <v>744</v>
      </c>
      <c r="J5694" s="383" t="s">
        <v>617</v>
      </c>
      <c r="K5694" s="383" t="s">
        <v>618</v>
      </c>
      <c r="L5694" s="384">
        <v>29608</v>
      </c>
      <c r="M5694" s="383" t="s">
        <v>642</v>
      </c>
      <c r="N5694" s="383" t="s">
        <v>620</v>
      </c>
      <c r="O5694" s="383" t="s">
        <v>230</v>
      </c>
    </row>
    <row r="5695" spans="1:15">
      <c r="A5695" s="385">
        <v>42105</v>
      </c>
      <c r="B5695" s="383" t="s">
        <v>11</v>
      </c>
      <c r="C5695" s="383" t="s">
        <v>12</v>
      </c>
      <c r="D5695" s="383" t="s">
        <v>13</v>
      </c>
      <c r="E5695" s="383" t="s">
        <v>678</v>
      </c>
      <c r="F5695" s="383" t="s">
        <v>10</v>
      </c>
      <c r="G5695" s="384">
        <v>561</v>
      </c>
      <c r="H5695" s="383" t="s">
        <v>743</v>
      </c>
      <c r="I5695" s="383" t="s">
        <v>744</v>
      </c>
      <c r="J5695" s="383" t="s">
        <v>617</v>
      </c>
      <c r="K5695" s="383" t="s">
        <v>618</v>
      </c>
      <c r="L5695" s="384">
        <v>29608</v>
      </c>
      <c r="M5695" s="383" t="s">
        <v>642</v>
      </c>
      <c r="N5695" s="383" t="s">
        <v>620</v>
      </c>
      <c r="O5695" s="383" t="s">
        <v>230</v>
      </c>
    </row>
    <row r="5696" spans="1:15">
      <c r="A5696" s="385">
        <v>42106</v>
      </c>
      <c r="B5696" s="383" t="s">
        <v>11</v>
      </c>
      <c r="C5696" s="383" t="s">
        <v>12</v>
      </c>
      <c r="D5696" s="383" t="s">
        <v>13</v>
      </c>
      <c r="E5696" s="383" t="s">
        <v>678</v>
      </c>
      <c r="F5696" s="383" t="s">
        <v>10</v>
      </c>
      <c r="G5696" s="384">
        <v>561</v>
      </c>
      <c r="H5696" s="383" t="s">
        <v>743</v>
      </c>
      <c r="I5696" s="383" t="s">
        <v>744</v>
      </c>
      <c r="J5696" s="383" t="s">
        <v>617</v>
      </c>
      <c r="K5696" s="383" t="s">
        <v>618</v>
      </c>
      <c r="L5696" s="384">
        <v>29608</v>
      </c>
      <c r="M5696" s="383" t="s">
        <v>642</v>
      </c>
      <c r="N5696" s="383" t="s">
        <v>620</v>
      </c>
      <c r="O5696" s="383" t="s">
        <v>230</v>
      </c>
    </row>
    <row r="5697" spans="1:15">
      <c r="A5697" s="385">
        <v>42107</v>
      </c>
      <c r="B5697" s="383" t="s">
        <v>11</v>
      </c>
      <c r="C5697" s="383" t="s">
        <v>12</v>
      </c>
      <c r="D5697" s="383" t="s">
        <v>13</v>
      </c>
      <c r="E5697" s="383" t="s">
        <v>678</v>
      </c>
      <c r="F5697" s="383" t="s">
        <v>10</v>
      </c>
      <c r="G5697" s="384">
        <v>561</v>
      </c>
      <c r="H5697" s="383" t="s">
        <v>743</v>
      </c>
      <c r="I5697" s="383" t="s">
        <v>744</v>
      </c>
      <c r="J5697" s="383" t="s">
        <v>617</v>
      </c>
      <c r="K5697" s="383" t="s">
        <v>618</v>
      </c>
      <c r="L5697" s="384">
        <v>29973</v>
      </c>
      <c r="M5697" s="383" t="s">
        <v>642</v>
      </c>
      <c r="N5697" s="383" t="s">
        <v>620</v>
      </c>
      <c r="O5697" s="383" t="s">
        <v>230</v>
      </c>
    </row>
    <row r="5698" spans="1:15">
      <c r="A5698" s="385">
        <v>42108</v>
      </c>
      <c r="B5698" s="383" t="s">
        <v>11</v>
      </c>
      <c r="C5698" s="383" t="s">
        <v>12</v>
      </c>
      <c r="D5698" s="383" t="s">
        <v>13</v>
      </c>
      <c r="E5698" s="383" t="s">
        <v>678</v>
      </c>
      <c r="F5698" s="383" t="s">
        <v>10</v>
      </c>
      <c r="G5698" s="384">
        <v>561</v>
      </c>
      <c r="H5698" s="383" t="s">
        <v>743</v>
      </c>
      <c r="I5698" s="383" t="s">
        <v>744</v>
      </c>
      <c r="J5698" s="383" t="s">
        <v>617</v>
      </c>
      <c r="K5698" s="383" t="s">
        <v>618</v>
      </c>
      <c r="L5698" s="384">
        <v>30380</v>
      </c>
      <c r="M5698" s="383" t="s">
        <v>642</v>
      </c>
      <c r="N5698" s="383" t="s">
        <v>620</v>
      </c>
      <c r="O5698" s="383" t="s">
        <v>230</v>
      </c>
    </row>
    <row r="5699" spans="1:15">
      <c r="A5699" s="385">
        <v>42109</v>
      </c>
      <c r="B5699" s="383" t="s">
        <v>11</v>
      </c>
      <c r="C5699" s="383" t="s">
        <v>12</v>
      </c>
      <c r="D5699" s="383" t="s">
        <v>13</v>
      </c>
      <c r="E5699" s="383" t="s">
        <v>678</v>
      </c>
      <c r="F5699" s="383" t="s">
        <v>10</v>
      </c>
      <c r="G5699" s="384">
        <v>561</v>
      </c>
      <c r="H5699" s="383" t="s">
        <v>743</v>
      </c>
      <c r="I5699" s="383" t="s">
        <v>744</v>
      </c>
      <c r="J5699" s="383" t="s">
        <v>617</v>
      </c>
      <c r="K5699" s="383" t="s">
        <v>618</v>
      </c>
      <c r="L5699" s="384">
        <v>30722</v>
      </c>
      <c r="M5699" s="383" t="s">
        <v>642</v>
      </c>
      <c r="N5699" s="383" t="s">
        <v>620</v>
      </c>
      <c r="O5699" s="383" t="s">
        <v>230</v>
      </c>
    </row>
    <row r="5700" spans="1:15">
      <c r="A5700" s="385">
        <v>42110</v>
      </c>
      <c r="B5700" s="383" t="s">
        <v>11</v>
      </c>
      <c r="C5700" s="383" t="s">
        <v>12</v>
      </c>
      <c r="D5700" s="383" t="s">
        <v>13</v>
      </c>
      <c r="E5700" s="383" t="s">
        <v>678</v>
      </c>
      <c r="F5700" s="383" t="s">
        <v>10</v>
      </c>
      <c r="G5700" s="384">
        <v>561</v>
      </c>
      <c r="H5700" s="383" t="s">
        <v>743</v>
      </c>
      <c r="I5700" s="383" t="s">
        <v>744</v>
      </c>
      <c r="J5700" s="383" t="s">
        <v>617</v>
      </c>
      <c r="K5700" s="383" t="s">
        <v>618</v>
      </c>
      <c r="L5700" s="384">
        <v>30780</v>
      </c>
      <c r="M5700" s="383" t="s">
        <v>642</v>
      </c>
      <c r="N5700" s="383" t="s">
        <v>620</v>
      </c>
      <c r="O5700" s="383" t="s">
        <v>230</v>
      </c>
    </row>
    <row r="5701" spans="1:15">
      <c r="A5701" s="385">
        <v>42114</v>
      </c>
      <c r="B5701" s="383" t="s">
        <v>646</v>
      </c>
      <c r="C5701" s="383" t="s">
        <v>8</v>
      </c>
      <c r="D5701" s="383" t="s">
        <v>32</v>
      </c>
      <c r="E5701" s="383" t="s">
        <v>647</v>
      </c>
      <c r="F5701" s="383" t="s">
        <v>10</v>
      </c>
      <c r="G5701" s="384">
        <v>1476</v>
      </c>
      <c r="H5701" s="383" t="s">
        <v>747</v>
      </c>
      <c r="I5701" s="383" t="s">
        <v>750</v>
      </c>
      <c r="J5701" s="383" t="s">
        <v>617</v>
      </c>
      <c r="K5701" s="383" t="s">
        <v>618</v>
      </c>
      <c r="L5701" s="384">
        <v>30780</v>
      </c>
      <c r="M5701" s="383" t="s">
        <v>643</v>
      </c>
      <c r="N5701" s="383" t="s">
        <v>620</v>
      </c>
      <c r="O5701" s="383" t="s">
        <v>230</v>
      </c>
    </row>
    <row r="5702" spans="1:15">
      <c r="A5702" s="385">
        <v>42115</v>
      </c>
      <c r="B5702" s="383" t="s">
        <v>646</v>
      </c>
      <c r="C5702" s="383" t="s">
        <v>8</v>
      </c>
      <c r="D5702" s="383" t="s">
        <v>32</v>
      </c>
      <c r="E5702" s="383" t="s">
        <v>647</v>
      </c>
      <c r="F5702" s="383" t="s">
        <v>10</v>
      </c>
      <c r="G5702" s="384">
        <v>1476</v>
      </c>
      <c r="H5702" s="383" t="s">
        <v>747</v>
      </c>
      <c r="I5702" s="383" t="s">
        <v>750</v>
      </c>
      <c r="J5702" s="383" t="s">
        <v>617</v>
      </c>
      <c r="K5702" s="383" t="s">
        <v>618</v>
      </c>
      <c r="L5702" s="384">
        <v>30780</v>
      </c>
      <c r="M5702" s="383" t="s">
        <v>643</v>
      </c>
      <c r="N5702" s="383" t="s">
        <v>620</v>
      </c>
      <c r="O5702" s="383" t="s">
        <v>230</v>
      </c>
    </row>
    <row r="5703" spans="1:15">
      <c r="A5703" s="385">
        <v>42116</v>
      </c>
      <c r="B5703" s="383" t="s">
        <v>21</v>
      </c>
      <c r="C5703" s="383" t="s">
        <v>12</v>
      </c>
      <c r="D5703" s="383" t="s">
        <v>22</v>
      </c>
      <c r="E5703" s="383" t="s">
        <v>658</v>
      </c>
      <c r="F5703" s="383" t="s">
        <v>10</v>
      </c>
      <c r="G5703" s="384">
        <v>4200</v>
      </c>
      <c r="H5703" s="383" t="s">
        <v>810</v>
      </c>
      <c r="I5703" s="383" t="s">
        <v>811</v>
      </c>
      <c r="J5703" s="383" t="s">
        <v>617</v>
      </c>
      <c r="K5703" s="383" t="s">
        <v>618</v>
      </c>
      <c r="L5703" s="384">
        <v>30780</v>
      </c>
      <c r="M5703" s="383" t="s">
        <v>643</v>
      </c>
      <c r="N5703" s="383" t="s">
        <v>620</v>
      </c>
      <c r="O5703" s="383" t="s">
        <v>230</v>
      </c>
    </row>
    <row r="5704" spans="1:15">
      <c r="A5704" s="385">
        <v>42117</v>
      </c>
      <c r="B5704" s="383" t="s">
        <v>157</v>
      </c>
      <c r="C5704" s="383" t="s">
        <v>8</v>
      </c>
      <c r="D5704" s="383" t="s">
        <v>174</v>
      </c>
      <c r="E5704" s="383" t="s">
        <v>822</v>
      </c>
      <c r="F5704" s="383" t="s">
        <v>10</v>
      </c>
      <c r="G5704" s="384">
        <v>-20000</v>
      </c>
      <c r="H5704" s="383" t="s">
        <v>823</v>
      </c>
      <c r="I5704" s="383" t="s">
        <v>831</v>
      </c>
      <c r="J5704" s="383" t="s">
        <v>617</v>
      </c>
      <c r="K5704" s="383" t="s">
        <v>618</v>
      </c>
      <c r="L5704" s="384">
        <v>30780</v>
      </c>
      <c r="M5704" s="383" t="s">
        <v>643</v>
      </c>
      <c r="N5704" s="383" t="s">
        <v>620</v>
      </c>
      <c r="O5704" s="383" t="s">
        <v>230</v>
      </c>
    </row>
    <row r="5705" spans="1:15">
      <c r="A5705" s="385">
        <v>42118</v>
      </c>
      <c r="B5705" s="383" t="s">
        <v>21</v>
      </c>
      <c r="C5705" s="383" t="s">
        <v>12</v>
      </c>
      <c r="D5705" s="383" t="s">
        <v>22</v>
      </c>
      <c r="E5705" s="383" t="s">
        <v>658</v>
      </c>
      <c r="F5705" s="383" t="s">
        <v>10</v>
      </c>
      <c r="G5705" s="384">
        <v>4200</v>
      </c>
      <c r="H5705" s="383" t="s">
        <v>810</v>
      </c>
      <c r="I5705" s="383" t="s">
        <v>811</v>
      </c>
      <c r="J5705" s="383" t="s">
        <v>617</v>
      </c>
      <c r="K5705" s="383" t="s">
        <v>618</v>
      </c>
      <c r="L5705" s="384">
        <v>30780</v>
      </c>
      <c r="M5705" s="383" t="s">
        <v>643</v>
      </c>
      <c r="N5705" s="383" t="s">
        <v>620</v>
      </c>
      <c r="O5705" s="383" t="s">
        <v>230</v>
      </c>
    </row>
    <row r="5706" spans="1:15">
      <c r="A5706" s="385">
        <v>42119</v>
      </c>
      <c r="B5706" s="383" t="s">
        <v>157</v>
      </c>
      <c r="C5706" s="383" t="s">
        <v>8</v>
      </c>
      <c r="D5706" s="383" t="s">
        <v>174</v>
      </c>
      <c r="E5706" s="383" t="s">
        <v>822</v>
      </c>
      <c r="F5706" s="383" t="s">
        <v>10</v>
      </c>
      <c r="G5706" s="384">
        <v>6500</v>
      </c>
      <c r="H5706" s="383" t="s">
        <v>823</v>
      </c>
      <c r="I5706" s="383" t="s">
        <v>824</v>
      </c>
      <c r="J5706" s="383" t="s">
        <v>617</v>
      </c>
      <c r="K5706" s="383" t="s">
        <v>618</v>
      </c>
      <c r="L5706" s="384">
        <v>30780</v>
      </c>
      <c r="M5706" s="383" t="s">
        <v>643</v>
      </c>
      <c r="N5706" s="383" t="s">
        <v>620</v>
      </c>
      <c r="O5706" s="383" t="s">
        <v>230</v>
      </c>
    </row>
    <row r="5707" spans="1:15">
      <c r="A5707" s="385">
        <v>42120</v>
      </c>
      <c r="B5707" s="383" t="s">
        <v>157</v>
      </c>
      <c r="C5707" s="383" t="s">
        <v>8</v>
      </c>
      <c r="D5707" s="383" t="s">
        <v>174</v>
      </c>
      <c r="E5707" s="383" t="s">
        <v>822</v>
      </c>
      <c r="F5707" s="383" t="s">
        <v>10</v>
      </c>
      <c r="G5707" s="384">
        <v>10000</v>
      </c>
      <c r="H5707" s="383" t="s">
        <v>823</v>
      </c>
      <c r="I5707" s="383" t="s">
        <v>832</v>
      </c>
      <c r="J5707" s="383" t="s">
        <v>617</v>
      </c>
      <c r="K5707" s="383" t="s">
        <v>618</v>
      </c>
      <c r="L5707" s="384">
        <v>30780</v>
      </c>
      <c r="M5707" s="383" t="s">
        <v>643</v>
      </c>
      <c r="N5707" s="383" t="s">
        <v>620</v>
      </c>
      <c r="O5707" s="383" t="s">
        <v>230</v>
      </c>
    </row>
    <row r="5708" spans="1:15">
      <c r="A5708" s="385">
        <v>42121</v>
      </c>
      <c r="B5708" s="383" t="s">
        <v>21</v>
      </c>
      <c r="C5708" s="383" t="s">
        <v>12</v>
      </c>
      <c r="D5708" s="383" t="s">
        <v>22</v>
      </c>
      <c r="E5708" s="383" t="s">
        <v>658</v>
      </c>
      <c r="F5708" s="383" t="s">
        <v>10</v>
      </c>
      <c r="G5708" s="384">
        <v>4200</v>
      </c>
      <c r="H5708" s="383" t="s">
        <v>810</v>
      </c>
      <c r="I5708" s="383" t="s">
        <v>811</v>
      </c>
      <c r="J5708" s="383" t="s">
        <v>617</v>
      </c>
      <c r="K5708" s="383" t="s">
        <v>618</v>
      </c>
      <c r="L5708" s="384">
        <v>30780</v>
      </c>
      <c r="M5708" s="383" t="s">
        <v>643</v>
      </c>
      <c r="N5708" s="383" t="s">
        <v>620</v>
      </c>
      <c r="O5708" s="383" t="s">
        <v>230</v>
      </c>
    </row>
    <row r="5709" spans="1:15">
      <c r="A5709" s="385">
        <v>42122</v>
      </c>
      <c r="B5709" s="383" t="s">
        <v>157</v>
      </c>
      <c r="C5709" s="383" t="s">
        <v>8</v>
      </c>
      <c r="D5709" s="383" t="s">
        <v>174</v>
      </c>
      <c r="E5709" s="383" t="s">
        <v>822</v>
      </c>
      <c r="F5709" s="383" t="s">
        <v>10</v>
      </c>
      <c r="G5709" s="384">
        <v>10000</v>
      </c>
      <c r="H5709" s="383" t="s">
        <v>823</v>
      </c>
      <c r="I5709" s="383" t="s">
        <v>832</v>
      </c>
      <c r="J5709" s="383" t="s">
        <v>617</v>
      </c>
      <c r="K5709" s="383" t="s">
        <v>618</v>
      </c>
      <c r="L5709" s="384">
        <v>30780</v>
      </c>
      <c r="M5709" s="383" t="s">
        <v>643</v>
      </c>
      <c r="N5709" s="383" t="s">
        <v>620</v>
      </c>
      <c r="O5709" s="383" t="s">
        <v>230</v>
      </c>
    </row>
    <row r="5710" spans="1:15">
      <c r="A5710" s="385">
        <v>42123</v>
      </c>
      <c r="B5710" s="383" t="s">
        <v>11</v>
      </c>
      <c r="C5710" s="383" t="s">
        <v>12</v>
      </c>
      <c r="D5710" s="383" t="s">
        <v>13</v>
      </c>
      <c r="E5710" s="383" t="s">
        <v>678</v>
      </c>
      <c r="F5710" s="383" t="s">
        <v>10</v>
      </c>
      <c r="G5710" s="384">
        <v>8975</v>
      </c>
      <c r="H5710" s="383" t="s">
        <v>803</v>
      </c>
      <c r="I5710" s="383" t="s">
        <v>804</v>
      </c>
      <c r="J5710" s="383" t="s">
        <v>617</v>
      </c>
      <c r="K5710" s="383" t="s">
        <v>618</v>
      </c>
      <c r="L5710" s="384">
        <v>30780</v>
      </c>
      <c r="M5710" s="383" t="s">
        <v>643</v>
      </c>
      <c r="N5710" s="383" t="s">
        <v>620</v>
      </c>
      <c r="O5710" s="383" t="s">
        <v>230</v>
      </c>
    </row>
    <row r="5711" spans="1:15">
      <c r="A5711" s="385">
        <v>42124</v>
      </c>
      <c r="B5711" s="383" t="s">
        <v>157</v>
      </c>
      <c r="C5711" s="383" t="s">
        <v>8</v>
      </c>
      <c r="D5711" s="383" t="s">
        <v>174</v>
      </c>
      <c r="E5711" s="383" t="s">
        <v>822</v>
      </c>
      <c r="F5711" s="383" t="s">
        <v>10</v>
      </c>
      <c r="G5711" s="384">
        <v>5000</v>
      </c>
      <c r="H5711" s="383" t="s">
        <v>823</v>
      </c>
      <c r="I5711" s="383" t="s">
        <v>832</v>
      </c>
      <c r="J5711" s="383" t="s">
        <v>617</v>
      </c>
      <c r="K5711" s="383" t="s">
        <v>618</v>
      </c>
      <c r="L5711" s="384">
        <v>30780</v>
      </c>
      <c r="M5711" s="383" t="s">
        <v>643</v>
      </c>
      <c r="N5711" s="383" t="s">
        <v>620</v>
      </c>
      <c r="O5711" s="383" t="s">
        <v>230</v>
      </c>
    </row>
    <row r="5712" spans="1:15">
      <c r="A5712" s="385">
        <v>42125</v>
      </c>
      <c r="B5712" s="383" t="s">
        <v>11</v>
      </c>
      <c r="C5712" s="383" t="s">
        <v>12</v>
      </c>
      <c r="D5712" s="383" t="s">
        <v>13</v>
      </c>
      <c r="E5712" s="383" t="s">
        <v>678</v>
      </c>
      <c r="F5712" s="383" t="s">
        <v>10</v>
      </c>
      <c r="G5712" s="384">
        <v>8975</v>
      </c>
      <c r="H5712" s="383" t="s">
        <v>803</v>
      </c>
      <c r="I5712" s="383" t="s">
        <v>804</v>
      </c>
      <c r="J5712" s="383" t="s">
        <v>617</v>
      </c>
      <c r="K5712" s="383" t="s">
        <v>618</v>
      </c>
      <c r="L5712" s="384">
        <v>30780</v>
      </c>
      <c r="M5712" s="383" t="s">
        <v>643</v>
      </c>
      <c r="N5712" s="383" t="s">
        <v>620</v>
      </c>
      <c r="O5712" s="383" t="s">
        <v>230</v>
      </c>
    </row>
    <row r="5713" spans="1:15">
      <c r="A5713" s="385">
        <v>42126</v>
      </c>
      <c r="B5713" s="383" t="s">
        <v>11</v>
      </c>
      <c r="C5713" s="383" t="s">
        <v>12</v>
      </c>
      <c r="D5713" s="383" t="s">
        <v>13</v>
      </c>
      <c r="E5713" s="383" t="s">
        <v>678</v>
      </c>
      <c r="F5713" s="383" t="s">
        <v>10</v>
      </c>
      <c r="G5713" s="384">
        <v>8975</v>
      </c>
      <c r="H5713" s="383" t="s">
        <v>803</v>
      </c>
      <c r="I5713" s="383" t="s">
        <v>804</v>
      </c>
      <c r="J5713" s="383" t="s">
        <v>617</v>
      </c>
      <c r="K5713" s="383" t="s">
        <v>618</v>
      </c>
      <c r="L5713" s="384">
        <v>30780</v>
      </c>
      <c r="M5713" s="383" t="s">
        <v>643</v>
      </c>
      <c r="N5713" s="383" t="s">
        <v>620</v>
      </c>
      <c r="O5713" s="383" t="s">
        <v>230</v>
      </c>
    </row>
    <row r="5714" spans="1:15">
      <c r="A5714" s="385">
        <v>42128</v>
      </c>
      <c r="B5714" s="383" t="s">
        <v>11</v>
      </c>
      <c r="C5714" s="383" t="s">
        <v>12</v>
      </c>
      <c r="D5714" s="383" t="s">
        <v>13</v>
      </c>
      <c r="E5714" s="383" t="s">
        <v>678</v>
      </c>
      <c r="F5714" s="383" t="s">
        <v>10</v>
      </c>
      <c r="G5714" s="384">
        <v>900</v>
      </c>
      <c r="H5714" s="383" t="s">
        <v>779</v>
      </c>
      <c r="I5714" s="383" t="s">
        <v>833</v>
      </c>
      <c r="J5714" s="383" t="s">
        <v>617</v>
      </c>
      <c r="K5714" s="383" t="s">
        <v>618</v>
      </c>
      <c r="L5714" s="384">
        <v>30780</v>
      </c>
      <c r="M5714" s="383" t="s">
        <v>643</v>
      </c>
      <c r="N5714" s="383" t="s">
        <v>620</v>
      </c>
      <c r="O5714" s="383" t="s">
        <v>230</v>
      </c>
    </row>
    <row r="5715" spans="1:15">
      <c r="A5715" s="385">
        <v>42127</v>
      </c>
      <c r="B5715" s="383" t="s">
        <v>11</v>
      </c>
      <c r="C5715" s="383" t="s">
        <v>12</v>
      </c>
      <c r="D5715" s="383" t="s">
        <v>13</v>
      </c>
      <c r="E5715" s="383" t="s">
        <v>678</v>
      </c>
      <c r="F5715" s="383" t="s">
        <v>10</v>
      </c>
      <c r="G5715" s="384">
        <v>450</v>
      </c>
      <c r="H5715" s="383" t="s">
        <v>779</v>
      </c>
      <c r="I5715" s="383" t="s">
        <v>780</v>
      </c>
      <c r="J5715" s="383" t="s">
        <v>617</v>
      </c>
      <c r="K5715" s="383" t="s">
        <v>618</v>
      </c>
      <c r="L5715" s="384">
        <v>30780</v>
      </c>
      <c r="M5715" s="383" t="s">
        <v>643</v>
      </c>
      <c r="N5715" s="383" t="s">
        <v>620</v>
      </c>
      <c r="O5715" s="383" t="s">
        <v>230</v>
      </c>
    </row>
    <row r="5716" spans="1:15">
      <c r="A5716" s="385">
        <v>42129</v>
      </c>
      <c r="B5716" s="383" t="s">
        <v>646</v>
      </c>
      <c r="C5716" s="383" t="s">
        <v>8</v>
      </c>
      <c r="D5716" s="383" t="s">
        <v>32</v>
      </c>
      <c r="E5716" s="383" t="s">
        <v>647</v>
      </c>
      <c r="F5716" s="383" t="s">
        <v>10</v>
      </c>
      <c r="G5716" s="384">
        <v>1476</v>
      </c>
      <c r="H5716" s="383" t="s">
        <v>747</v>
      </c>
      <c r="I5716" s="383" t="s">
        <v>750</v>
      </c>
      <c r="J5716" s="383" t="s">
        <v>617</v>
      </c>
      <c r="K5716" s="383" t="s">
        <v>618</v>
      </c>
      <c r="L5716" s="384">
        <v>30780</v>
      </c>
      <c r="M5716" s="383" t="s">
        <v>643</v>
      </c>
      <c r="N5716" s="383" t="s">
        <v>620</v>
      </c>
      <c r="O5716" s="383" t="s">
        <v>230</v>
      </c>
    </row>
    <row r="5717" spans="1:15">
      <c r="A5717" s="385">
        <v>42130</v>
      </c>
      <c r="B5717" s="383" t="s">
        <v>646</v>
      </c>
      <c r="C5717" s="383" t="s">
        <v>8</v>
      </c>
      <c r="D5717" s="383" t="s">
        <v>32</v>
      </c>
      <c r="E5717" s="383" t="s">
        <v>647</v>
      </c>
      <c r="F5717" s="383" t="s">
        <v>10</v>
      </c>
      <c r="G5717" s="384">
        <v>1476</v>
      </c>
      <c r="H5717" s="383" t="s">
        <v>747</v>
      </c>
      <c r="I5717" s="383" t="s">
        <v>750</v>
      </c>
      <c r="J5717" s="383" t="s">
        <v>617</v>
      </c>
      <c r="K5717" s="383" t="s">
        <v>618</v>
      </c>
      <c r="L5717" s="384">
        <v>30780</v>
      </c>
      <c r="M5717" s="383" t="s">
        <v>643</v>
      </c>
      <c r="N5717" s="383" t="s">
        <v>620</v>
      </c>
      <c r="O5717" s="383" t="s">
        <v>230</v>
      </c>
    </row>
    <row r="5718" spans="1:15">
      <c r="A5718" s="385">
        <v>42131</v>
      </c>
      <c r="B5718" s="383" t="s">
        <v>646</v>
      </c>
      <c r="C5718" s="383" t="s">
        <v>8</v>
      </c>
      <c r="D5718" s="383" t="s">
        <v>32</v>
      </c>
      <c r="E5718" s="383" t="s">
        <v>647</v>
      </c>
      <c r="F5718" s="383" t="s">
        <v>10</v>
      </c>
      <c r="G5718" s="384">
        <v>1476</v>
      </c>
      <c r="H5718" s="383" t="s">
        <v>747</v>
      </c>
      <c r="I5718" s="383" t="s">
        <v>750</v>
      </c>
      <c r="J5718" s="383" t="s">
        <v>617</v>
      </c>
      <c r="K5718" s="383" t="s">
        <v>618</v>
      </c>
      <c r="L5718" s="384">
        <v>30780</v>
      </c>
      <c r="M5718" s="383" t="s">
        <v>643</v>
      </c>
      <c r="N5718" s="383" t="s">
        <v>620</v>
      </c>
      <c r="O5718" s="383" t="s">
        <v>230</v>
      </c>
    </row>
    <row r="5719" spans="1:15">
      <c r="A5719" s="385">
        <v>42132</v>
      </c>
      <c r="B5719" s="383" t="s">
        <v>646</v>
      </c>
      <c r="C5719" s="383" t="s">
        <v>8</v>
      </c>
      <c r="D5719" s="383" t="s">
        <v>32</v>
      </c>
      <c r="E5719" s="383" t="s">
        <v>647</v>
      </c>
      <c r="F5719" s="383" t="s">
        <v>10</v>
      </c>
      <c r="G5719" s="384">
        <v>1476</v>
      </c>
      <c r="H5719" s="383" t="s">
        <v>747</v>
      </c>
      <c r="I5719" s="383" t="s">
        <v>750</v>
      </c>
      <c r="J5719" s="383" t="s">
        <v>617</v>
      </c>
      <c r="K5719" s="383" t="s">
        <v>618</v>
      </c>
      <c r="L5719" s="384">
        <v>30780</v>
      </c>
      <c r="M5719" s="383" t="s">
        <v>643</v>
      </c>
      <c r="N5719" s="383" t="s">
        <v>620</v>
      </c>
      <c r="O5719" s="383" t="s">
        <v>230</v>
      </c>
    </row>
    <row r="5720" spans="1:15">
      <c r="A5720" s="385">
        <v>42133</v>
      </c>
      <c r="B5720" s="383" t="s">
        <v>11</v>
      </c>
      <c r="C5720" s="383" t="s">
        <v>12</v>
      </c>
      <c r="D5720" s="383" t="s">
        <v>13</v>
      </c>
      <c r="E5720" s="383" t="s">
        <v>678</v>
      </c>
      <c r="F5720" s="383" t="s">
        <v>10</v>
      </c>
      <c r="G5720" s="384">
        <v>2467</v>
      </c>
      <c r="H5720" s="383" t="s">
        <v>787</v>
      </c>
      <c r="I5720" s="383" t="s">
        <v>788</v>
      </c>
      <c r="J5720" s="383" t="s">
        <v>617</v>
      </c>
      <c r="K5720" s="383" t="s">
        <v>618</v>
      </c>
      <c r="L5720" s="384">
        <v>30780</v>
      </c>
      <c r="M5720" s="383" t="s">
        <v>643</v>
      </c>
      <c r="N5720" s="383" t="s">
        <v>620</v>
      </c>
      <c r="O5720" s="383" t="s">
        <v>230</v>
      </c>
    </row>
    <row r="5721" spans="1:15">
      <c r="A5721" s="385">
        <v>42134</v>
      </c>
      <c r="B5721" s="383" t="s">
        <v>11</v>
      </c>
      <c r="C5721" s="383" t="s">
        <v>12</v>
      </c>
      <c r="D5721" s="383" t="s">
        <v>13</v>
      </c>
      <c r="E5721" s="383" t="s">
        <v>678</v>
      </c>
      <c r="F5721" s="383" t="s">
        <v>10</v>
      </c>
      <c r="G5721" s="384">
        <v>342</v>
      </c>
      <c r="H5721" s="383" t="s">
        <v>812</v>
      </c>
      <c r="I5721" s="383" t="s">
        <v>813</v>
      </c>
      <c r="J5721" s="383" t="s">
        <v>617</v>
      </c>
      <c r="K5721" s="383" t="s">
        <v>618</v>
      </c>
      <c r="L5721" s="384">
        <v>30780</v>
      </c>
      <c r="M5721" s="383" t="s">
        <v>643</v>
      </c>
      <c r="N5721" s="383" t="s">
        <v>620</v>
      </c>
      <c r="O5721" s="383" t="s">
        <v>230</v>
      </c>
    </row>
    <row r="5722" spans="1:15">
      <c r="A5722" s="385">
        <v>42135</v>
      </c>
      <c r="B5722" s="383" t="s">
        <v>11</v>
      </c>
      <c r="C5722" s="383" t="s">
        <v>12</v>
      </c>
      <c r="D5722" s="383" t="s">
        <v>13</v>
      </c>
      <c r="E5722" s="383" t="s">
        <v>678</v>
      </c>
      <c r="F5722" s="383" t="s">
        <v>10</v>
      </c>
      <c r="G5722" s="384">
        <v>342</v>
      </c>
      <c r="H5722" s="383" t="s">
        <v>812</v>
      </c>
      <c r="I5722" s="383" t="s">
        <v>813</v>
      </c>
      <c r="J5722" s="383" t="s">
        <v>617</v>
      </c>
      <c r="K5722" s="383" t="s">
        <v>618</v>
      </c>
      <c r="L5722" s="384">
        <v>30780</v>
      </c>
      <c r="M5722" s="383" t="s">
        <v>643</v>
      </c>
      <c r="N5722" s="383" t="s">
        <v>620</v>
      </c>
      <c r="O5722" s="383" t="s">
        <v>230</v>
      </c>
    </row>
    <row r="5723" spans="1:15">
      <c r="A5723" s="385">
        <v>42136</v>
      </c>
      <c r="B5723" s="383" t="s">
        <v>11</v>
      </c>
      <c r="C5723" s="383" t="s">
        <v>12</v>
      </c>
      <c r="D5723" s="383" t="s">
        <v>13</v>
      </c>
      <c r="E5723" s="383" t="s">
        <v>678</v>
      </c>
      <c r="F5723" s="383" t="s">
        <v>10</v>
      </c>
      <c r="G5723" s="384">
        <v>450</v>
      </c>
      <c r="H5723" s="383" t="s">
        <v>779</v>
      </c>
      <c r="I5723" s="383" t="s">
        <v>780</v>
      </c>
      <c r="J5723" s="383" t="s">
        <v>617</v>
      </c>
      <c r="K5723" s="383" t="s">
        <v>618</v>
      </c>
      <c r="L5723" s="384">
        <v>30780</v>
      </c>
      <c r="M5723" s="383" t="s">
        <v>643</v>
      </c>
      <c r="N5723" s="383" t="s">
        <v>620</v>
      </c>
      <c r="O5723" s="383" t="s">
        <v>230</v>
      </c>
    </row>
    <row r="5724" spans="1:15">
      <c r="A5724" s="385">
        <v>42137</v>
      </c>
      <c r="B5724" s="383" t="s">
        <v>650</v>
      </c>
      <c r="C5724" s="383" t="s">
        <v>8</v>
      </c>
      <c r="D5724" s="383" t="s">
        <v>20</v>
      </c>
      <c r="E5724" s="383" t="s">
        <v>651</v>
      </c>
      <c r="F5724" s="383" t="s">
        <v>10</v>
      </c>
      <c r="G5724" s="384">
        <v>3872</v>
      </c>
      <c r="H5724" s="383" t="s">
        <v>816</v>
      </c>
      <c r="I5724" s="383" t="s">
        <v>817</v>
      </c>
      <c r="J5724" s="383" t="s">
        <v>617</v>
      </c>
      <c r="K5724" s="383" t="s">
        <v>618</v>
      </c>
      <c r="L5724" s="384">
        <v>30780</v>
      </c>
      <c r="M5724" s="383" t="s">
        <v>644</v>
      </c>
      <c r="N5724" s="383" t="s">
        <v>620</v>
      </c>
      <c r="O5724" s="383" t="s">
        <v>230</v>
      </c>
    </row>
    <row r="5725" spans="1:15">
      <c r="A5725" s="385">
        <v>42138</v>
      </c>
      <c r="B5725" s="383" t="s">
        <v>650</v>
      </c>
      <c r="C5725" s="383" t="s">
        <v>8</v>
      </c>
      <c r="D5725" s="383" t="s">
        <v>20</v>
      </c>
      <c r="E5725" s="383" t="s">
        <v>651</v>
      </c>
      <c r="F5725" s="383" t="s">
        <v>10</v>
      </c>
      <c r="G5725" s="384">
        <v>3872</v>
      </c>
      <c r="H5725" s="383" t="s">
        <v>816</v>
      </c>
      <c r="I5725" s="383" t="s">
        <v>817</v>
      </c>
      <c r="J5725" s="383" t="s">
        <v>617</v>
      </c>
      <c r="K5725" s="383" t="s">
        <v>618</v>
      </c>
      <c r="L5725" s="384">
        <v>30780</v>
      </c>
      <c r="M5725" s="383" t="s">
        <v>644</v>
      </c>
      <c r="N5725" s="383" t="s">
        <v>620</v>
      </c>
      <c r="O5725" s="383" t="s">
        <v>230</v>
      </c>
    </row>
    <row r="5726" spans="1:15">
      <c r="A5726" s="385">
        <v>42139</v>
      </c>
      <c r="B5726" s="383" t="s">
        <v>650</v>
      </c>
      <c r="C5726" s="383" t="s">
        <v>8</v>
      </c>
      <c r="D5726" s="383" t="s">
        <v>20</v>
      </c>
      <c r="E5726" s="383" t="s">
        <v>651</v>
      </c>
      <c r="F5726" s="383" t="s">
        <v>10</v>
      </c>
      <c r="G5726" s="384">
        <v>3872</v>
      </c>
      <c r="H5726" s="383" t="s">
        <v>816</v>
      </c>
      <c r="I5726" s="383" t="s">
        <v>817</v>
      </c>
      <c r="J5726" s="383" t="s">
        <v>617</v>
      </c>
      <c r="K5726" s="383" t="s">
        <v>618</v>
      </c>
      <c r="L5726" s="384">
        <v>30780</v>
      </c>
      <c r="M5726" s="383" t="s">
        <v>644</v>
      </c>
      <c r="N5726" s="383" t="s">
        <v>620</v>
      </c>
      <c r="O5726" s="383" t="s">
        <v>230</v>
      </c>
    </row>
    <row r="5727" spans="1:15">
      <c r="A5727" s="385">
        <v>42140</v>
      </c>
      <c r="B5727" s="383" t="s">
        <v>11</v>
      </c>
      <c r="C5727" s="383" t="s">
        <v>12</v>
      </c>
      <c r="D5727" s="383" t="s">
        <v>13</v>
      </c>
      <c r="E5727" s="383" t="s">
        <v>678</v>
      </c>
      <c r="F5727" s="383" t="s">
        <v>10</v>
      </c>
      <c r="G5727" s="384">
        <v>2467</v>
      </c>
      <c r="H5727" s="383" t="s">
        <v>787</v>
      </c>
      <c r="I5727" s="383" t="s">
        <v>788</v>
      </c>
      <c r="J5727" s="383" t="s">
        <v>617</v>
      </c>
      <c r="K5727" s="383" t="s">
        <v>618</v>
      </c>
      <c r="L5727" s="384">
        <v>30780</v>
      </c>
      <c r="M5727" s="383" t="s">
        <v>644</v>
      </c>
      <c r="N5727" s="383" t="s">
        <v>620</v>
      </c>
      <c r="O5727" s="383" t="s">
        <v>230</v>
      </c>
    </row>
    <row r="5728" spans="1:15">
      <c r="A5728" s="385">
        <v>42141</v>
      </c>
      <c r="B5728" s="383" t="s">
        <v>11</v>
      </c>
      <c r="C5728" s="383" t="s">
        <v>12</v>
      </c>
      <c r="D5728" s="383" t="s">
        <v>13</v>
      </c>
      <c r="E5728" s="383" t="s">
        <v>678</v>
      </c>
      <c r="F5728" s="383" t="s">
        <v>10</v>
      </c>
      <c r="G5728" s="384">
        <v>2467</v>
      </c>
      <c r="H5728" s="383" t="s">
        <v>787</v>
      </c>
      <c r="I5728" s="383" t="s">
        <v>788</v>
      </c>
      <c r="J5728" s="383" t="s">
        <v>617</v>
      </c>
      <c r="K5728" s="383" t="s">
        <v>618</v>
      </c>
      <c r="L5728" s="384">
        <v>30780</v>
      </c>
      <c r="M5728" s="383" t="s">
        <v>644</v>
      </c>
      <c r="N5728" s="383" t="s">
        <v>620</v>
      </c>
      <c r="O5728" s="383" t="s">
        <v>230</v>
      </c>
    </row>
    <row r="5729" spans="1:15">
      <c r="A5729" s="385">
        <v>42142</v>
      </c>
      <c r="B5729" s="383" t="s">
        <v>754</v>
      </c>
      <c r="C5729" s="383" t="s">
        <v>8</v>
      </c>
      <c r="D5729" s="383" t="s">
        <v>755</v>
      </c>
      <c r="E5729" s="383" t="s">
        <v>756</v>
      </c>
      <c r="F5729" s="383" t="s">
        <v>10</v>
      </c>
      <c r="G5729" s="384">
        <v>127</v>
      </c>
      <c r="H5729" s="383" t="s">
        <v>782</v>
      </c>
      <c r="I5729" s="383" t="s">
        <v>783</v>
      </c>
      <c r="J5729" s="383" t="s">
        <v>617</v>
      </c>
      <c r="K5729" s="383" t="s">
        <v>618</v>
      </c>
      <c r="L5729" s="384">
        <v>30780</v>
      </c>
      <c r="M5729" s="383" t="s">
        <v>644</v>
      </c>
      <c r="N5729" s="383" t="s">
        <v>620</v>
      </c>
      <c r="O5729" s="383" t="s">
        <v>230</v>
      </c>
    </row>
    <row r="5730" spans="1:15">
      <c r="A5730" s="385">
        <v>42143</v>
      </c>
      <c r="B5730" s="383" t="s">
        <v>11</v>
      </c>
      <c r="C5730" s="383" t="s">
        <v>12</v>
      </c>
      <c r="D5730" s="383" t="s">
        <v>13</v>
      </c>
      <c r="E5730" s="383" t="s">
        <v>678</v>
      </c>
      <c r="F5730" s="383" t="s">
        <v>10</v>
      </c>
      <c r="G5730" s="384">
        <v>450</v>
      </c>
      <c r="H5730" s="383" t="s">
        <v>779</v>
      </c>
      <c r="I5730" s="383" t="s">
        <v>780</v>
      </c>
      <c r="J5730" s="383" t="s">
        <v>617</v>
      </c>
      <c r="K5730" s="383" t="s">
        <v>618</v>
      </c>
      <c r="L5730" s="384">
        <v>30780</v>
      </c>
      <c r="M5730" s="383" t="s">
        <v>644</v>
      </c>
      <c r="N5730" s="383" t="s">
        <v>620</v>
      </c>
      <c r="O5730" s="383" t="s">
        <v>230</v>
      </c>
    </row>
    <row r="5731" spans="1:15">
      <c r="A5731" s="385">
        <v>42144</v>
      </c>
      <c r="B5731" s="383" t="s">
        <v>11</v>
      </c>
      <c r="C5731" s="383" t="s">
        <v>12</v>
      </c>
      <c r="D5731" s="383" t="s">
        <v>13</v>
      </c>
      <c r="E5731" s="383" t="s">
        <v>678</v>
      </c>
      <c r="F5731" s="383" t="s">
        <v>10</v>
      </c>
      <c r="G5731" s="384">
        <v>450</v>
      </c>
      <c r="H5731" s="383" t="s">
        <v>779</v>
      </c>
      <c r="I5731" s="383" t="s">
        <v>780</v>
      </c>
      <c r="J5731" s="383" t="s">
        <v>617</v>
      </c>
      <c r="K5731" s="383" t="s">
        <v>618</v>
      </c>
      <c r="L5731" s="384">
        <v>30780</v>
      </c>
      <c r="M5731" s="383" t="s">
        <v>644</v>
      </c>
      <c r="N5731" s="383" t="s">
        <v>620</v>
      </c>
      <c r="O5731" s="383" t="s">
        <v>230</v>
      </c>
    </row>
    <row r="5732" spans="1:15">
      <c r="A5732" s="385">
        <v>42145</v>
      </c>
      <c r="B5732" s="383" t="s">
        <v>11</v>
      </c>
      <c r="C5732" s="383" t="s">
        <v>12</v>
      </c>
      <c r="D5732" s="383" t="s">
        <v>13</v>
      </c>
      <c r="E5732" s="383" t="s">
        <v>678</v>
      </c>
      <c r="F5732" s="383" t="s">
        <v>10</v>
      </c>
      <c r="G5732" s="384">
        <v>450</v>
      </c>
      <c r="H5732" s="383" t="s">
        <v>779</v>
      </c>
      <c r="I5732" s="383" t="s">
        <v>780</v>
      </c>
      <c r="J5732" s="383" t="s">
        <v>617</v>
      </c>
      <c r="K5732" s="383" t="s">
        <v>618</v>
      </c>
      <c r="L5732" s="384">
        <v>30780</v>
      </c>
      <c r="M5732" s="383" t="s">
        <v>644</v>
      </c>
      <c r="N5732" s="383" t="s">
        <v>620</v>
      </c>
      <c r="O5732" s="383" t="s">
        <v>230</v>
      </c>
    </row>
    <row r="5733" spans="1:15">
      <c r="A5733" s="385">
        <v>42146</v>
      </c>
      <c r="B5733" s="383" t="s">
        <v>11</v>
      </c>
      <c r="C5733" s="383" t="s">
        <v>12</v>
      </c>
      <c r="D5733" s="383" t="s">
        <v>13</v>
      </c>
      <c r="E5733" s="383" t="s">
        <v>678</v>
      </c>
      <c r="F5733" s="383" t="s">
        <v>10</v>
      </c>
      <c r="G5733" s="384">
        <v>8975</v>
      </c>
      <c r="H5733" s="383" t="s">
        <v>803</v>
      </c>
      <c r="I5733" s="383" t="s">
        <v>804</v>
      </c>
      <c r="J5733" s="383" t="s">
        <v>617</v>
      </c>
      <c r="K5733" s="383" t="s">
        <v>618</v>
      </c>
      <c r="L5733" s="384">
        <v>30780</v>
      </c>
      <c r="M5733" s="383" t="s">
        <v>644</v>
      </c>
      <c r="N5733" s="383" t="s">
        <v>620</v>
      </c>
      <c r="O5733" s="383" t="s">
        <v>230</v>
      </c>
    </row>
    <row r="5734" spans="1:15">
      <c r="A5734" s="385">
        <v>42147</v>
      </c>
      <c r="B5734" s="383" t="s">
        <v>11</v>
      </c>
      <c r="C5734" s="383" t="s">
        <v>12</v>
      </c>
      <c r="D5734" s="383" t="s">
        <v>13</v>
      </c>
      <c r="E5734" s="383" t="s">
        <v>678</v>
      </c>
      <c r="F5734" s="383" t="s">
        <v>10</v>
      </c>
      <c r="G5734" s="384">
        <v>2467</v>
      </c>
      <c r="H5734" s="383" t="s">
        <v>787</v>
      </c>
      <c r="I5734" s="383" t="s">
        <v>788</v>
      </c>
      <c r="J5734" s="383" t="s">
        <v>617</v>
      </c>
      <c r="K5734" s="383" t="s">
        <v>618</v>
      </c>
      <c r="L5734" s="384">
        <v>30780</v>
      </c>
      <c r="M5734" s="383" t="s">
        <v>645</v>
      </c>
      <c r="N5734" s="383" t="s">
        <v>620</v>
      </c>
      <c r="O5734" s="383" t="s">
        <v>230</v>
      </c>
    </row>
    <row r="5735" spans="1:15">
      <c r="A5735" s="385">
        <v>42148</v>
      </c>
      <c r="B5735" s="383" t="s">
        <v>650</v>
      </c>
      <c r="C5735" s="383" t="s">
        <v>8</v>
      </c>
      <c r="D5735" s="383" t="s">
        <v>20</v>
      </c>
      <c r="E5735" s="383" t="s">
        <v>651</v>
      </c>
      <c r="F5735" s="383" t="s">
        <v>10</v>
      </c>
      <c r="G5735" s="384">
        <v>481</v>
      </c>
      <c r="H5735" s="383" t="s">
        <v>826</v>
      </c>
      <c r="I5735" s="383" t="s">
        <v>827</v>
      </c>
      <c r="J5735" s="383" t="s">
        <v>617</v>
      </c>
      <c r="K5735" s="383" t="s">
        <v>618</v>
      </c>
      <c r="L5735" s="384">
        <v>30780</v>
      </c>
      <c r="M5735" s="383" t="s">
        <v>645</v>
      </c>
      <c r="N5735" s="383" t="s">
        <v>620</v>
      </c>
      <c r="O5735" s="383" t="s">
        <v>230</v>
      </c>
    </row>
    <row r="5736" spans="1:15">
      <c r="A5736" s="385">
        <v>42149</v>
      </c>
      <c r="B5736" s="383" t="s">
        <v>11</v>
      </c>
      <c r="C5736" s="383" t="s">
        <v>12</v>
      </c>
      <c r="D5736" s="383" t="s">
        <v>13</v>
      </c>
      <c r="E5736" s="383" t="s">
        <v>678</v>
      </c>
      <c r="F5736" s="383" t="s">
        <v>10</v>
      </c>
      <c r="G5736" s="384">
        <v>2467</v>
      </c>
      <c r="H5736" s="383" t="s">
        <v>787</v>
      </c>
      <c r="I5736" s="383" t="s">
        <v>788</v>
      </c>
      <c r="J5736" s="383" t="s">
        <v>617</v>
      </c>
      <c r="K5736" s="383" t="s">
        <v>618</v>
      </c>
      <c r="L5736" s="384">
        <v>30780</v>
      </c>
      <c r="M5736" s="383" t="s">
        <v>645</v>
      </c>
      <c r="N5736" s="383" t="s">
        <v>620</v>
      </c>
      <c r="O5736" s="383" t="s">
        <v>230</v>
      </c>
    </row>
    <row r="5737" spans="1:15">
      <c r="A5737" s="385">
        <v>42150</v>
      </c>
      <c r="B5737" s="383" t="s">
        <v>11</v>
      </c>
      <c r="C5737" s="383" t="s">
        <v>12</v>
      </c>
      <c r="D5737" s="383" t="s">
        <v>13</v>
      </c>
      <c r="E5737" s="383" t="s">
        <v>678</v>
      </c>
      <c r="F5737" s="383" t="s">
        <v>10</v>
      </c>
      <c r="G5737" s="384">
        <v>342</v>
      </c>
      <c r="H5737" s="383" t="s">
        <v>812</v>
      </c>
      <c r="I5737" s="383" t="s">
        <v>813</v>
      </c>
      <c r="J5737" s="383" t="s">
        <v>617</v>
      </c>
      <c r="K5737" s="383" t="s">
        <v>618</v>
      </c>
      <c r="L5737" s="384">
        <v>30780</v>
      </c>
      <c r="M5737" s="383" t="s">
        <v>645</v>
      </c>
      <c r="N5737" s="383" t="s">
        <v>620</v>
      </c>
      <c r="O5737" s="383" t="s">
        <v>230</v>
      </c>
    </row>
    <row r="5738" spans="1:15">
      <c r="A5738" s="385">
        <v>41997</v>
      </c>
      <c r="B5738" s="383" t="s">
        <v>11</v>
      </c>
      <c r="C5738" s="383" t="s">
        <v>12</v>
      </c>
      <c r="D5738" s="383" t="s">
        <v>13</v>
      </c>
      <c r="E5738" s="383" t="s">
        <v>678</v>
      </c>
      <c r="F5738" s="383" t="s">
        <v>10</v>
      </c>
      <c r="G5738" s="384">
        <v>342</v>
      </c>
      <c r="H5738" s="383" t="s">
        <v>812</v>
      </c>
      <c r="I5738" s="383" t="s">
        <v>813</v>
      </c>
      <c r="J5738" s="383" t="s">
        <v>617</v>
      </c>
      <c r="K5738" s="383" t="s">
        <v>618</v>
      </c>
      <c r="L5738" s="384">
        <v>0</v>
      </c>
      <c r="M5738" s="383" t="s">
        <v>619</v>
      </c>
      <c r="N5738" s="383" t="s">
        <v>620</v>
      </c>
      <c r="O5738" s="383" t="s">
        <v>230</v>
      </c>
    </row>
    <row r="5739" spans="1:15">
      <c r="A5739" s="385">
        <v>41998</v>
      </c>
      <c r="B5739" s="383" t="s">
        <v>11</v>
      </c>
      <c r="C5739" s="383" t="s">
        <v>12</v>
      </c>
      <c r="D5739" s="383" t="s">
        <v>13</v>
      </c>
      <c r="E5739" s="383" t="s">
        <v>678</v>
      </c>
      <c r="F5739" s="383" t="s">
        <v>10</v>
      </c>
      <c r="G5739" s="384">
        <v>1830</v>
      </c>
      <c r="H5739" s="383" t="s">
        <v>834</v>
      </c>
      <c r="I5739" s="383" t="s">
        <v>835</v>
      </c>
      <c r="J5739" s="383" t="s">
        <v>617</v>
      </c>
      <c r="K5739" s="383" t="s">
        <v>618</v>
      </c>
      <c r="L5739" s="384">
        <v>0</v>
      </c>
      <c r="M5739" s="383" t="s">
        <v>619</v>
      </c>
      <c r="N5739" s="383" t="s">
        <v>620</v>
      </c>
      <c r="O5739" s="383" t="s">
        <v>230</v>
      </c>
    </row>
    <row r="5740" spans="1:15">
      <c r="A5740" s="385">
        <v>41999</v>
      </c>
      <c r="B5740" s="383" t="s">
        <v>806</v>
      </c>
      <c r="C5740" s="383" t="s">
        <v>8</v>
      </c>
      <c r="D5740" s="383" t="s">
        <v>51</v>
      </c>
      <c r="E5740" s="383" t="s">
        <v>807</v>
      </c>
      <c r="F5740" s="383" t="s">
        <v>10</v>
      </c>
      <c r="G5740" s="384">
        <v>4325</v>
      </c>
      <c r="H5740" s="383" t="s">
        <v>796</v>
      </c>
      <c r="I5740" s="383" t="s">
        <v>808</v>
      </c>
      <c r="J5740" s="383" t="s">
        <v>617</v>
      </c>
      <c r="K5740" s="383" t="s">
        <v>618</v>
      </c>
      <c r="L5740" s="384">
        <v>0</v>
      </c>
      <c r="M5740" s="383" t="s">
        <v>619</v>
      </c>
      <c r="N5740" s="383" t="s">
        <v>620</v>
      </c>
      <c r="O5740" s="383" t="s">
        <v>230</v>
      </c>
    </row>
    <row r="5741" spans="1:15">
      <c r="A5741" s="385">
        <v>42000</v>
      </c>
      <c r="B5741" s="383" t="s">
        <v>806</v>
      </c>
      <c r="C5741" s="383" t="s">
        <v>8</v>
      </c>
      <c r="D5741" s="383" t="s">
        <v>51</v>
      </c>
      <c r="E5741" s="383" t="s">
        <v>807</v>
      </c>
      <c r="F5741" s="383" t="s">
        <v>10</v>
      </c>
      <c r="G5741" s="384">
        <v>4325</v>
      </c>
      <c r="H5741" s="383" t="s">
        <v>796</v>
      </c>
      <c r="I5741" s="383" t="s">
        <v>808</v>
      </c>
      <c r="J5741" s="383" t="s">
        <v>617</v>
      </c>
      <c r="K5741" s="383" t="s">
        <v>618</v>
      </c>
      <c r="L5741" s="384">
        <v>0</v>
      </c>
      <c r="M5741" s="383" t="s">
        <v>619</v>
      </c>
      <c r="N5741" s="383" t="s">
        <v>620</v>
      </c>
      <c r="O5741" s="383" t="s">
        <v>230</v>
      </c>
    </row>
    <row r="5742" spans="1:15">
      <c r="A5742" s="385">
        <v>42001</v>
      </c>
      <c r="B5742" s="383" t="s">
        <v>21</v>
      </c>
      <c r="C5742" s="383" t="s">
        <v>12</v>
      </c>
      <c r="D5742" s="383" t="s">
        <v>22</v>
      </c>
      <c r="E5742" s="383" t="s">
        <v>658</v>
      </c>
      <c r="F5742" s="383" t="s">
        <v>10</v>
      </c>
      <c r="G5742" s="384">
        <v>2268</v>
      </c>
      <c r="H5742" s="383" t="s">
        <v>818</v>
      </c>
      <c r="I5742" s="383" t="s">
        <v>819</v>
      </c>
      <c r="J5742" s="383" t="s">
        <v>617</v>
      </c>
      <c r="K5742" s="383" t="s">
        <v>618</v>
      </c>
      <c r="L5742" s="384">
        <v>0</v>
      </c>
      <c r="M5742" s="383" t="s">
        <v>619</v>
      </c>
      <c r="N5742" s="383" t="s">
        <v>620</v>
      </c>
      <c r="O5742" s="383" t="s">
        <v>230</v>
      </c>
    </row>
    <row r="5743" spans="1:15">
      <c r="A5743" s="385">
        <v>42002</v>
      </c>
      <c r="B5743" s="383" t="s">
        <v>806</v>
      </c>
      <c r="C5743" s="383" t="s">
        <v>8</v>
      </c>
      <c r="D5743" s="383" t="s">
        <v>51</v>
      </c>
      <c r="E5743" s="383" t="s">
        <v>807</v>
      </c>
      <c r="F5743" s="383" t="s">
        <v>10</v>
      </c>
      <c r="G5743" s="384">
        <v>4325</v>
      </c>
      <c r="H5743" s="383" t="s">
        <v>796</v>
      </c>
      <c r="I5743" s="383" t="s">
        <v>808</v>
      </c>
      <c r="J5743" s="383" t="s">
        <v>617</v>
      </c>
      <c r="K5743" s="383" t="s">
        <v>618</v>
      </c>
      <c r="L5743" s="384">
        <v>0</v>
      </c>
      <c r="M5743" s="383" t="s">
        <v>619</v>
      </c>
      <c r="N5743" s="383" t="s">
        <v>620</v>
      </c>
      <c r="O5743" s="383" t="s">
        <v>230</v>
      </c>
    </row>
    <row r="5744" spans="1:15">
      <c r="A5744" s="385">
        <v>42003</v>
      </c>
      <c r="B5744" s="383" t="s">
        <v>21</v>
      </c>
      <c r="C5744" s="383" t="s">
        <v>12</v>
      </c>
      <c r="D5744" s="383" t="s">
        <v>22</v>
      </c>
      <c r="E5744" s="383" t="s">
        <v>658</v>
      </c>
      <c r="F5744" s="383" t="s">
        <v>10</v>
      </c>
      <c r="G5744" s="384">
        <v>4235</v>
      </c>
      <c r="H5744" s="383" t="s">
        <v>784</v>
      </c>
      <c r="I5744" s="383" t="s">
        <v>789</v>
      </c>
      <c r="J5744" s="383" t="s">
        <v>617</v>
      </c>
      <c r="K5744" s="383" t="s">
        <v>618</v>
      </c>
      <c r="L5744" s="384">
        <v>0</v>
      </c>
      <c r="M5744" s="383" t="s">
        <v>619</v>
      </c>
      <c r="N5744" s="383" t="s">
        <v>620</v>
      </c>
      <c r="O5744" s="383" t="s">
        <v>230</v>
      </c>
    </row>
    <row r="5745" spans="1:15">
      <c r="A5745" s="385">
        <v>42004</v>
      </c>
      <c r="B5745" s="383" t="s">
        <v>21</v>
      </c>
      <c r="C5745" s="383" t="s">
        <v>12</v>
      </c>
      <c r="D5745" s="383" t="s">
        <v>22</v>
      </c>
      <c r="E5745" s="383" t="s">
        <v>658</v>
      </c>
      <c r="F5745" s="383" t="s">
        <v>10</v>
      </c>
      <c r="G5745" s="384">
        <v>4235</v>
      </c>
      <c r="H5745" s="383" t="s">
        <v>784</v>
      </c>
      <c r="I5745" s="383" t="s">
        <v>789</v>
      </c>
      <c r="J5745" s="383" t="s">
        <v>617</v>
      </c>
      <c r="K5745" s="383" t="s">
        <v>618</v>
      </c>
      <c r="L5745" s="384">
        <v>0</v>
      </c>
      <c r="M5745" s="383" t="s">
        <v>626</v>
      </c>
      <c r="N5745" s="383" t="s">
        <v>620</v>
      </c>
      <c r="O5745" s="383" t="s">
        <v>230</v>
      </c>
    </row>
    <row r="5746" spans="1:15">
      <c r="A5746" s="385">
        <v>42005</v>
      </c>
      <c r="B5746" s="383" t="s">
        <v>11</v>
      </c>
      <c r="C5746" s="383" t="s">
        <v>12</v>
      </c>
      <c r="D5746" s="383" t="s">
        <v>13</v>
      </c>
      <c r="E5746" s="383" t="s">
        <v>678</v>
      </c>
      <c r="F5746" s="383" t="s">
        <v>10</v>
      </c>
      <c r="G5746" s="384">
        <v>450</v>
      </c>
      <c r="H5746" s="383" t="s">
        <v>779</v>
      </c>
      <c r="I5746" s="383" t="s">
        <v>780</v>
      </c>
      <c r="J5746" s="383" t="s">
        <v>617</v>
      </c>
      <c r="K5746" s="383" t="s">
        <v>618</v>
      </c>
      <c r="L5746" s="384">
        <v>0</v>
      </c>
      <c r="M5746" s="383" t="s">
        <v>626</v>
      </c>
      <c r="N5746" s="383" t="s">
        <v>620</v>
      </c>
      <c r="O5746" s="383" t="s">
        <v>230</v>
      </c>
    </row>
    <row r="5747" spans="1:15">
      <c r="A5747" s="385">
        <v>42006</v>
      </c>
      <c r="B5747" s="383" t="s">
        <v>11</v>
      </c>
      <c r="C5747" s="383" t="s">
        <v>12</v>
      </c>
      <c r="D5747" s="383" t="s">
        <v>13</v>
      </c>
      <c r="E5747" s="383" t="s">
        <v>678</v>
      </c>
      <c r="F5747" s="383" t="s">
        <v>10</v>
      </c>
      <c r="G5747" s="384">
        <v>1700</v>
      </c>
      <c r="H5747" s="383" t="s">
        <v>751</v>
      </c>
      <c r="I5747" s="383" t="s">
        <v>752</v>
      </c>
      <c r="J5747" s="383" t="s">
        <v>617</v>
      </c>
      <c r="K5747" s="383" t="s">
        <v>618</v>
      </c>
      <c r="L5747" s="384">
        <v>6319</v>
      </c>
      <c r="M5747" s="383" t="s">
        <v>627</v>
      </c>
      <c r="N5747" s="383" t="s">
        <v>620</v>
      </c>
      <c r="O5747" s="383" t="s">
        <v>230</v>
      </c>
    </row>
    <row r="5748" spans="1:15">
      <c r="A5748" s="385">
        <v>42007</v>
      </c>
      <c r="B5748" s="383" t="s">
        <v>11</v>
      </c>
      <c r="C5748" s="383" t="s">
        <v>12</v>
      </c>
      <c r="D5748" s="383" t="s">
        <v>13</v>
      </c>
      <c r="E5748" s="383" t="s">
        <v>678</v>
      </c>
      <c r="F5748" s="383" t="s">
        <v>10</v>
      </c>
      <c r="G5748" s="384">
        <v>1700</v>
      </c>
      <c r="H5748" s="383" t="s">
        <v>751</v>
      </c>
      <c r="I5748" s="383" t="s">
        <v>752</v>
      </c>
      <c r="J5748" s="383" t="s">
        <v>617</v>
      </c>
      <c r="K5748" s="383" t="s">
        <v>618</v>
      </c>
      <c r="L5748" s="384">
        <v>8221</v>
      </c>
      <c r="M5748" s="383" t="s">
        <v>627</v>
      </c>
      <c r="N5748" s="383" t="s">
        <v>620</v>
      </c>
      <c r="O5748" s="383" t="s">
        <v>230</v>
      </c>
    </row>
    <row r="5749" spans="1:15">
      <c r="A5749" s="385">
        <v>42008</v>
      </c>
      <c r="B5749" s="383" t="s">
        <v>11</v>
      </c>
      <c r="C5749" s="383" t="s">
        <v>12</v>
      </c>
      <c r="D5749" s="383" t="s">
        <v>13</v>
      </c>
      <c r="E5749" s="383" t="s">
        <v>678</v>
      </c>
      <c r="F5749" s="383" t="s">
        <v>10</v>
      </c>
      <c r="G5749" s="384">
        <v>1700</v>
      </c>
      <c r="H5749" s="383" t="s">
        <v>751</v>
      </c>
      <c r="I5749" s="383" t="s">
        <v>752</v>
      </c>
      <c r="J5749" s="383" t="s">
        <v>617</v>
      </c>
      <c r="K5749" s="383" t="s">
        <v>618</v>
      </c>
      <c r="L5749" s="384">
        <v>8501</v>
      </c>
      <c r="M5749" s="383" t="s">
        <v>627</v>
      </c>
      <c r="N5749" s="383" t="s">
        <v>620</v>
      </c>
      <c r="O5749" s="383" t="s">
        <v>230</v>
      </c>
    </row>
    <row r="5750" spans="1:15">
      <c r="A5750" s="385">
        <v>42009</v>
      </c>
      <c r="B5750" s="383" t="s">
        <v>11</v>
      </c>
      <c r="C5750" s="383" t="s">
        <v>12</v>
      </c>
      <c r="D5750" s="383" t="s">
        <v>13</v>
      </c>
      <c r="E5750" s="383" t="s">
        <v>678</v>
      </c>
      <c r="F5750" s="383" t="s">
        <v>10</v>
      </c>
      <c r="G5750" s="384">
        <v>60</v>
      </c>
      <c r="H5750" s="383" t="s">
        <v>763</v>
      </c>
      <c r="I5750" s="383" t="s">
        <v>771</v>
      </c>
      <c r="J5750" s="383" t="s">
        <v>617</v>
      </c>
      <c r="K5750" s="383" t="s">
        <v>618</v>
      </c>
      <c r="L5750" s="384">
        <v>9088</v>
      </c>
      <c r="M5750" s="383" t="s">
        <v>627</v>
      </c>
      <c r="N5750" s="383" t="s">
        <v>620</v>
      </c>
      <c r="O5750" s="383" t="s">
        <v>230</v>
      </c>
    </row>
    <row r="5751" spans="1:15">
      <c r="A5751" s="385">
        <v>42010</v>
      </c>
      <c r="B5751" s="383" t="s">
        <v>11</v>
      </c>
      <c r="C5751" s="383" t="s">
        <v>12</v>
      </c>
      <c r="D5751" s="383" t="s">
        <v>13</v>
      </c>
      <c r="E5751" s="383" t="s">
        <v>678</v>
      </c>
      <c r="F5751" s="383" t="s">
        <v>10</v>
      </c>
      <c r="G5751" s="384">
        <v>60</v>
      </c>
      <c r="H5751" s="383" t="s">
        <v>763</v>
      </c>
      <c r="I5751" s="383" t="s">
        <v>771</v>
      </c>
      <c r="J5751" s="383" t="s">
        <v>617</v>
      </c>
      <c r="K5751" s="383" t="s">
        <v>618</v>
      </c>
      <c r="L5751" s="384">
        <v>9280</v>
      </c>
      <c r="M5751" s="383" t="s">
        <v>629</v>
      </c>
      <c r="N5751" s="383" t="s">
        <v>620</v>
      </c>
      <c r="O5751" s="383" t="s">
        <v>230</v>
      </c>
    </row>
    <row r="5752" spans="1:15">
      <c r="A5752" s="385">
        <v>42011</v>
      </c>
      <c r="B5752" s="383" t="s">
        <v>11</v>
      </c>
      <c r="C5752" s="383" t="s">
        <v>12</v>
      </c>
      <c r="D5752" s="383" t="s">
        <v>13</v>
      </c>
      <c r="E5752" s="383" t="s">
        <v>678</v>
      </c>
      <c r="F5752" s="383" t="s">
        <v>10</v>
      </c>
      <c r="G5752" s="384">
        <v>1700</v>
      </c>
      <c r="H5752" s="383" t="s">
        <v>751</v>
      </c>
      <c r="I5752" s="383" t="s">
        <v>752</v>
      </c>
      <c r="J5752" s="383" t="s">
        <v>617</v>
      </c>
      <c r="K5752" s="383" t="s">
        <v>618</v>
      </c>
      <c r="L5752" s="384">
        <v>9280</v>
      </c>
      <c r="M5752" s="383" t="s">
        <v>629</v>
      </c>
      <c r="N5752" s="383" t="s">
        <v>620</v>
      </c>
      <c r="O5752" s="383" t="s">
        <v>230</v>
      </c>
    </row>
    <row r="5753" spans="1:15">
      <c r="A5753" s="385">
        <v>42012</v>
      </c>
      <c r="B5753" s="383" t="s">
        <v>11</v>
      </c>
      <c r="C5753" s="383" t="s">
        <v>12</v>
      </c>
      <c r="D5753" s="383" t="s">
        <v>13</v>
      </c>
      <c r="E5753" s="383" t="s">
        <v>678</v>
      </c>
      <c r="F5753" s="383" t="s">
        <v>10</v>
      </c>
      <c r="G5753" s="384">
        <v>450</v>
      </c>
      <c r="H5753" s="383" t="s">
        <v>779</v>
      </c>
      <c r="I5753" s="383" t="s">
        <v>780</v>
      </c>
      <c r="J5753" s="383" t="s">
        <v>617</v>
      </c>
      <c r="K5753" s="383" t="s">
        <v>618</v>
      </c>
      <c r="L5753" s="384">
        <v>9280</v>
      </c>
      <c r="M5753" s="383" t="s">
        <v>630</v>
      </c>
      <c r="N5753" s="383" t="s">
        <v>620</v>
      </c>
      <c r="O5753" s="383" t="s">
        <v>230</v>
      </c>
    </row>
    <row r="5754" spans="1:15">
      <c r="A5754" s="385">
        <v>42013</v>
      </c>
      <c r="B5754" s="383" t="s">
        <v>21</v>
      </c>
      <c r="C5754" s="383" t="s">
        <v>12</v>
      </c>
      <c r="D5754" s="383" t="s">
        <v>22</v>
      </c>
      <c r="E5754" s="383" t="s">
        <v>658</v>
      </c>
      <c r="F5754" s="383" t="s">
        <v>10</v>
      </c>
      <c r="G5754" s="384">
        <v>4235</v>
      </c>
      <c r="H5754" s="383" t="s">
        <v>784</v>
      </c>
      <c r="I5754" s="383" t="s">
        <v>789</v>
      </c>
      <c r="J5754" s="383" t="s">
        <v>617</v>
      </c>
      <c r="K5754" s="383" t="s">
        <v>618</v>
      </c>
      <c r="L5754" s="384">
        <v>9280</v>
      </c>
      <c r="M5754" s="383" t="s">
        <v>630</v>
      </c>
      <c r="N5754" s="383" t="s">
        <v>620</v>
      </c>
      <c r="O5754" s="383" t="s">
        <v>230</v>
      </c>
    </row>
    <row r="5755" spans="1:15">
      <c r="A5755" s="385">
        <v>42014</v>
      </c>
      <c r="B5755" s="383" t="s">
        <v>646</v>
      </c>
      <c r="C5755" s="383" t="s">
        <v>8</v>
      </c>
      <c r="D5755" s="383" t="s">
        <v>32</v>
      </c>
      <c r="E5755" s="383" t="s">
        <v>647</v>
      </c>
      <c r="F5755" s="383" t="s">
        <v>10</v>
      </c>
      <c r="G5755" s="384">
        <v>8071</v>
      </c>
      <c r="H5755" s="383" t="s">
        <v>747</v>
      </c>
      <c r="I5755" s="383" t="s">
        <v>786</v>
      </c>
      <c r="J5755" s="383" t="s">
        <v>617</v>
      </c>
      <c r="K5755" s="383" t="s">
        <v>618</v>
      </c>
      <c r="L5755" s="384">
        <v>9280</v>
      </c>
      <c r="M5755" s="383" t="s">
        <v>630</v>
      </c>
      <c r="N5755" s="383" t="s">
        <v>620</v>
      </c>
      <c r="O5755" s="383" t="s">
        <v>230</v>
      </c>
    </row>
    <row r="5756" spans="1:15">
      <c r="A5756" s="385">
        <v>42017</v>
      </c>
      <c r="B5756" s="383" t="s">
        <v>646</v>
      </c>
      <c r="C5756" s="383" t="s">
        <v>8</v>
      </c>
      <c r="D5756" s="383" t="s">
        <v>32</v>
      </c>
      <c r="E5756" s="383" t="s">
        <v>647</v>
      </c>
      <c r="F5756" s="383" t="s">
        <v>10</v>
      </c>
      <c r="G5756" s="384">
        <v>2095</v>
      </c>
      <c r="H5756" s="383" t="s">
        <v>747</v>
      </c>
      <c r="I5756" s="383" t="s">
        <v>750</v>
      </c>
      <c r="J5756" s="383" t="s">
        <v>617</v>
      </c>
      <c r="K5756" s="383" t="s">
        <v>618</v>
      </c>
      <c r="L5756" s="384">
        <v>9280</v>
      </c>
      <c r="M5756" s="383" t="s">
        <v>631</v>
      </c>
      <c r="N5756" s="383" t="s">
        <v>620</v>
      </c>
      <c r="O5756" s="383" t="s">
        <v>230</v>
      </c>
    </row>
    <row r="5757" spans="1:15">
      <c r="A5757" s="385">
        <v>42019</v>
      </c>
      <c r="B5757" s="383" t="s">
        <v>646</v>
      </c>
      <c r="C5757" s="383" t="s">
        <v>8</v>
      </c>
      <c r="D5757" s="383" t="s">
        <v>32</v>
      </c>
      <c r="E5757" s="383" t="s">
        <v>647</v>
      </c>
      <c r="F5757" s="383" t="s">
        <v>10</v>
      </c>
      <c r="G5757" s="384">
        <v>2095</v>
      </c>
      <c r="H5757" s="383" t="s">
        <v>747</v>
      </c>
      <c r="I5757" s="383" t="s">
        <v>750</v>
      </c>
      <c r="J5757" s="383" t="s">
        <v>617</v>
      </c>
      <c r="K5757" s="383" t="s">
        <v>618</v>
      </c>
      <c r="L5757" s="384">
        <v>11627</v>
      </c>
      <c r="M5757" s="383" t="s">
        <v>631</v>
      </c>
      <c r="N5757" s="383" t="s">
        <v>620</v>
      </c>
      <c r="O5757" s="383" t="s">
        <v>230</v>
      </c>
    </row>
    <row r="5758" spans="1:15">
      <c r="A5758" s="385">
        <v>42020</v>
      </c>
      <c r="B5758" s="383" t="s">
        <v>754</v>
      </c>
      <c r="C5758" s="383" t="s">
        <v>8</v>
      </c>
      <c r="D5758" s="383" t="s">
        <v>755</v>
      </c>
      <c r="E5758" s="383" t="s">
        <v>756</v>
      </c>
      <c r="F5758" s="383" t="s">
        <v>10</v>
      </c>
      <c r="G5758" s="384">
        <v>2215</v>
      </c>
      <c r="H5758" s="383" t="s">
        <v>757</v>
      </c>
      <c r="I5758" s="383" t="s">
        <v>777</v>
      </c>
      <c r="J5758" s="383" t="s">
        <v>617</v>
      </c>
      <c r="K5758" s="383" t="s">
        <v>618</v>
      </c>
      <c r="L5758" s="384">
        <v>12650</v>
      </c>
      <c r="M5758" s="383" t="s">
        <v>631</v>
      </c>
      <c r="N5758" s="383" t="s">
        <v>620</v>
      </c>
      <c r="O5758" s="383" t="s">
        <v>230</v>
      </c>
    </row>
    <row r="5759" spans="1:15">
      <c r="A5759" s="385">
        <v>42021</v>
      </c>
      <c r="B5759" s="383" t="s">
        <v>646</v>
      </c>
      <c r="C5759" s="383" t="s">
        <v>8</v>
      </c>
      <c r="D5759" s="383" t="s">
        <v>32</v>
      </c>
      <c r="E5759" s="383" t="s">
        <v>647</v>
      </c>
      <c r="F5759" s="383" t="s">
        <v>10</v>
      </c>
      <c r="G5759" s="384">
        <v>4416</v>
      </c>
      <c r="H5759" s="383" t="s">
        <v>747</v>
      </c>
      <c r="I5759" s="383" t="s">
        <v>748</v>
      </c>
      <c r="J5759" s="383" t="s">
        <v>617</v>
      </c>
      <c r="K5759" s="383" t="s">
        <v>618</v>
      </c>
      <c r="L5759" s="384">
        <v>12650</v>
      </c>
      <c r="M5759" s="383" t="s">
        <v>632</v>
      </c>
      <c r="N5759" s="383" t="s">
        <v>620</v>
      </c>
      <c r="O5759" s="383" t="s">
        <v>230</v>
      </c>
    </row>
    <row r="5760" spans="1:15">
      <c r="A5760" s="385">
        <v>42022</v>
      </c>
      <c r="B5760" s="383" t="s">
        <v>646</v>
      </c>
      <c r="C5760" s="383" t="s">
        <v>8</v>
      </c>
      <c r="D5760" s="383" t="s">
        <v>32</v>
      </c>
      <c r="E5760" s="383" t="s">
        <v>647</v>
      </c>
      <c r="F5760" s="383" t="s">
        <v>10</v>
      </c>
      <c r="G5760" s="384">
        <v>4416</v>
      </c>
      <c r="H5760" s="383" t="s">
        <v>747</v>
      </c>
      <c r="I5760" s="383" t="s">
        <v>748</v>
      </c>
      <c r="J5760" s="383" t="s">
        <v>617</v>
      </c>
      <c r="K5760" s="383" t="s">
        <v>618</v>
      </c>
      <c r="L5760" s="384">
        <v>12650</v>
      </c>
      <c r="M5760" s="383" t="s">
        <v>632</v>
      </c>
      <c r="N5760" s="383" t="s">
        <v>620</v>
      </c>
      <c r="O5760" s="383" t="s">
        <v>230</v>
      </c>
    </row>
    <row r="5761" spans="1:15">
      <c r="A5761" s="385">
        <v>42023</v>
      </c>
      <c r="B5761" s="383" t="s">
        <v>646</v>
      </c>
      <c r="C5761" s="383" t="s">
        <v>8</v>
      </c>
      <c r="D5761" s="383" t="s">
        <v>32</v>
      </c>
      <c r="E5761" s="383" t="s">
        <v>647</v>
      </c>
      <c r="F5761" s="383" t="s">
        <v>10</v>
      </c>
      <c r="G5761" s="384">
        <v>4416</v>
      </c>
      <c r="H5761" s="383" t="s">
        <v>747</v>
      </c>
      <c r="I5761" s="383" t="s">
        <v>748</v>
      </c>
      <c r="J5761" s="383" t="s">
        <v>617</v>
      </c>
      <c r="K5761" s="383" t="s">
        <v>618</v>
      </c>
      <c r="L5761" s="384">
        <v>12650</v>
      </c>
      <c r="M5761" s="383" t="s">
        <v>632</v>
      </c>
      <c r="N5761" s="383" t="s">
        <v>620</v>
      </c>
      <c r="O5761" s="383" t="s">
        <v>230</v>
      </c>
    </row>
    <row r="5762" spans="1:15">
      <c r="A5762" s="385">
        <v>42024</v>
      </c>
      <c r="B5762" s="383" t="s">
        <v>646</v>
      </c>
      <c r="C5762" s="383" t="s">
        <v>8</v>
      </c>
      <c r="D5762" s="383" t="s">
        <v>32</v>
      </c>
      <c r="E5762" s="383" t="s">
        <v>647</v>
      </c>
      <c r="F5762" s="383" t="s">
        <v>10</v>
      </c>
      <c r="G5762" s="384">
        <v>4416</v>
      </c>
      <c r="H5762" s="383" t="s">
        <v>747</v>
      </c>
      <c r="I5762" s="383" t="s">
        <v>748</v>
      </c>
      <c r="J5762" s="383" t="s">
        <v>617</v>
      </c>
      <c r="K5762" s="383" t="s">
        <v>618</v>
      </c>
      <c r="L5762" s="384">
        <v>12775</v>
      </c>
      <c r="M5762" s="383" t="s">
        <v>633</v>
      </c>
      <c r="N5762" s="383" t="s">
        <v>620</v>
      </c>
      <c r="O5762" s="383" t="s">
        <v>230</v>
      </c>
    </row>
    <row r="5763" spans="1:15">
      <c r="A5763" s="385">
        <v>42025</v>
      </c>
      <c r="B5763" s="383" t="s">
        <v>646</v>
      </c>
      <c r="C5763" s="383" t="s">
        <v>8</v>
      </c>
      <c r="D5763" s="383" t="s">
        <v>32</v>
      </c>
      <c r="E5763" s="383" t="s">
        <v>647</v>
      </c>
      <c r="F5763" s="383" t="s">
        <v>10</v>
      </c>
      <c r="G5763" s="384">
        <v>4416</v>
      </c>
      <c r="H5763" s="383" t="s">
        <v>747</v>
      </c>
      <c r="I5763" s="383" t="s">
        <v>748</v>
      </c>
      <c r="J5763" s="383" t="s">
        <v>617</v>
      </c>
      <c r="K5763" s="383" t="s">
        <v>618</v>
      </c>
      <c r="L5763" s="384">
        <v>14695</v>
      </c>
      <c r="M5763" s="383" t="s">
        <v>633</v>
      </c>
      <c r="N5763" s="383" t="s">
        <v>620</v>
      </c>
      <c r="O5763" s="383" t="s">
        <v>230</v>
      </c>
    </row>
    <row r="5764" spans="1:15">
      <c r="A5764" s="385">
        <v>42026</v>
      </c>
      <c r="B5764" s="383" t="s">
        <v>646</v>
      </c>
      <c r="C5764" s="383" t="s">
        <v>8</v>
      </c>
      <c r="D5764" s="383" t="s">
        <v>32</v>
      </c>
      <c r="E5764" s="383" t="s">
        <v>647</v>
      </c>
      <c r="F5764" s="383" t="s">
        <v>10</v>
      </c>
      <c r="G5764" s="384">
        <v>4416</v>
      </c>
      <c r="H5764" s="383" t="s">
        <v>747</v>
      </c>
      <c r="I5764" s="383" t="s">
        <v>748</v>
      </c>
      <c r="J5764" s="383" t="s">
        <v>617</v>
      </c>
      <c r="K5764" s="383" t="s">
        <v>618</v>
      </c>
      <c r="L5764" s="384">
        <v>15922</v>
      </c>
      <c r="M5764" s="383" t="s">
        <v>633</v>
      </c>
      <c r="N5764" s="383" t="s">
        <v>620</v>
      </c>
      <c r="O5764" s="383" t="s">
        <v>230</v>
      </c>
    </row>
    <row r="5765" spans="1:15">
      <c r="A5765" s="385">
        <v>42027</v>
      </c>
      <c r="B5765" s="383" t="s">
        <v>646</v>
      </c>
      <c r="C5765" s="383" t="s">
        <v>8</v>
      </c>
      <c r="D5765" s="383" t="s">
        <v>32</v>
      </c>
      <c r="E5765" s="383" t="s">
        <v>647</v>
      </c>
      <c r="F5765" s="383" t="s">
        <v>10</v>
      </c>
      <c r="G5765" s="384">
        <v>4416</v>
      </c>
      <c r="H5765" s="383" t="s">
        <v>747</v>
      </c>
      <c r="I5765" s="383" t="s">
        <v>748</v>
      </c>
      <c r="J5765" s="383" t="s">
        <v>617</v>
      </c>
      <c r="K5765" s="383" t="s">
        <v>618</v>
      </c>
      <c r="L5765" s="384">
        <v>17245</v>
      </c>
      <c r="M5765" s="383" t="s">
        <v>633</v>
      </c>
      <c r="N5765" s="383" t="s">
        <v>620</v>
      </c>
      <c r="O5765" s="383" t="s">
        <v>230</v>
      </c>
    </row>
    <row r="5766" spans="1:15">
      <c r="A5766" s="385">
        <v>42028</v>
      </c>
      <c r="B5766" s="383" t="s">
        <v>646</v>
      </c>
      <c r="C5766" s="383" t="s">
        <v>8</v>
      </c>
      <c r="D5766" s="383" t="s">
        <v>32</v>
      </c>
      <c r="E5766" s="383" t="s">
        <v>647</v>
      </c>
      <c r="F5766" s="383" t="s">
        <v>10</v>
      </c>
      <c r="G5766" s="384">
        <v>4416</v>
      </c>
      <c r="H5766" s="383" t="s">
        <v>747</v>
      </c>
      <c r="I5766" s="383" t="s">
        <v>748</v>
      </c>
      <c r="J5766" s="383" t="s">
        <v>617</v>
      </c>
      <c r="K5766" s="383" t="s">
        <v>618</v>
      </c>
      <c r="L5766" s="384">
        <v>18650</v>
      </c>
      <c r="M5766" s="383" t="s">
        <v>633</v>
      </c>
      <c r="N5766" s="383" t="s">
        <v>620</v>
      </c>
      <c r="O5766" s="383" t="s">
        <v>230</v>
      </c>
    </row>
    <row r="5767" spans="1:15">
      <c r="A5767" s="385">
        <v>42029</v>
      </c>
      <c r="B5767" s="383" t="s">
        <v>646</v>
      </c>
      <c r="C5767" s="383" t="s">
        <v>8</v>
      </c>
      <c r="D5767" s="383" t="s">
        <v>32</v>
      </c>
      <c r="E5767" s="383" t="s">
        <v>647</v>
      </c>
      <c r="F5767" s="383" t="s">
        <v>10</v>
      </c>
      <c r="G5767" s="384">
        <v>4416</v>
      </c>
      <c r="H5767" s="383" t="s">
        <v>747</v>
      </c>
      <c r="I5767" s="383" t="s">
        <v>748</v>
      </c>
      <c r="J5767" s="383" t="s">
        <v>617</v>
      </c>
      <c r="K5767" s="383" t="s">
        <v>618</v>
      </c>
      <c r="L5767" s="384">
        <v>18650</v>
      </c>
      <c r="M5767" s="383" t="s">
        <v>633</v>
      </c>
      <c r="N5767" s="383" t="s">
        <v>620</v>
      </c>
      <c r="O5767" s="383" t="s">
        <v>230</v>
      </c>
    </row>
    <row r="5768" spans="1:15">
      <c r="A5768" s="385">
        <v>42030</v>
      </c>
      <c r="B5768" s="383" t="s">
        <v>646</v>
      </c>
      <c r="C5768" s="383" t="s">
        <v>8</v>
      </c>
      <c r="D5768" s="383" t="s">
        <v>32</v>
      </c>
      <c r="E5768" s="383" t="s">
        <v>647</v>
      </c>
      <c r="F5768" s="383" t="s">
        <v>10</v>
      </c>
      <c r="G5768" s="384">
        <v>4416</v>
      </c>
      <c r="H5768" s="383" t="s">
        <v>747</v>
      </c>
      <c r="I5768" s="383" t="s">
        <v>748</v>
      </c>
      <c r="J5768" s="383" t="s">
        <v>617</v>
      </c>
      <c r="K5768" s="383" t="s">
        <v>618</v>
      </c>
      <c r="L5768" s="384">
        <v>18650</v>
      </c>
      <c r="M5768" s="383" t="s">
        <v>634</v>
      </c>
      <c r="N5768" s="383" t="s">
        <v>620</v>
      </c>
      <c r="O5768" s="383" t="s">
        <v>230</v>
      </c>
    </row>
    <row r="5769" spans="1:15">
      <c r="A5769" s="385">
        <v>42031</v>
      </c>
      <c r="B5769" s="383" t="s">
        <v>646</v>
      </c>
      <c r="C5769" s="383" t="s">
        <v>8</v>
      </c>
      <c r="D5769" s="383" t="s">
        <v>32</v>
      </c>
      <c r="E5769" s="383" t="s">
        <v>647</v>
      </c>
      <c r="F5769" s="383" t="s">
        <v>10</v>
      </c>
      <c r="G5769" s="384">
        <v>4416</v>
      </c>
      <c r="H5769" s="383" t="s">
        <v>747</v>
      </c>
      <c r="I5769" s="383" t="s">
        <v>748</v>
      </c>
      <c r="J5769" s="383" t="s">
        <v>617</v>
      </c>
      <c r="K5769" s="383" t="s">
        <v>618</v>
      </c>
      <c r="L5769" s="384">
        <v>18650</v>
      </c>
      <c r="M5769" s="383" t="s">
        <v>634</v>
      </c>
      <c r="N5769" s="383" t="s">
        <v>620</v>
      </c>
      <c r="O5769" s="383" t="s">
        <v>230</v>
      </c>
    </row>
    <row r="5770" spans="1:15">
      <c r="A5770" s="385">
        <v>42032</v>
      </c>
      <c r="B5770" s="383" t="s">
        <v>646</v>
      </c>
      <c r="C5770" s="383" t="s">
        <v>8</v>
      </c>
      <c r="D5770" s="383" t="s">
        <v>32</v>
      </c>
      <c r="E5770" s="383" t="s">
        <v>647</v>
      </c>
      <c r="F5770" s="383" t="s">
        <v>10</v>
      </c>
      <c r="G5770" s="384">
        <v>4416</v>
      </c>
      <c r="H5770" s="383" t="s">
        <v>747</v>
      </c>
      <c r="I5770" s="383" t="s">
        <v>748</v>
      </c>
      <c r="J5770" s="383" t="s">
        <v>617</v>
      </c>
      <c r="K5770" s="383" t="s">
        <v>618</v>
      </c>
      <c r="L5770" s="384">
        <v>18650</v>
      </c>
      <c r="M5770" s="383" t="s">
        <v>634</v>
      </c>
      <c r="N5770" s="383" t="s">
        <v>620</v>
      </c>
      <c r="O5770" s="383" t="s">
        <v>230</v>
      </c>
    </row>
    <row r="5771" spans="1:15">
      <c r="A5771" s="385">
        <v>42033</v>
      </c>
      <c r="B5771" s="383" t="s">
        <v>646</v>
      </c>
      <c r="C5771" s="383" t="s">
        <v>8</v>
      </c>
      <c r="D5771" s="383" t="s">
        <v>32</v>
      </c>
      <c r="E5771" s="383" t="s">
        <v>647</v>
      </c>
      <c r="F5771" s="383" t="s">
        <v>10</v>
      </c>
      <c r="G5771" s="384">
        <v>4416</v>
      </c>
      <c r="H5771" s="383" t="s">
        <v>747</v>
      </c>
      <c r="I5771" s="383" t="s">
        <v>748</v>
      </c>
      <c r="J5771" s="383" t="s">
        <v>617</v>
      </c>
      <c r="K5771" s="383" t="s">
        <v>618</v>
      </c>
      <c r="L5771" s="384">
        <v>18650</v>
      </c>
      <c r="M5771" s="383" t="s">
        <v>634</v>
      </c>
      <c r="N5771" s="383" t="s">
        <v>620</v>
      </c>
      <c r="O5771" s="383" t="s">
        <v>230</v>
      </c>
    </row>
    <row r="5772" spans="1:15">
      <c r="A5772" s="385">
        <v>42034</v>
      </c>
      <c r="B5772" s="383" t="s">
        <v>739</v>
      </c>
      <c r="C5772" s="383" t="s">
        <v>8</v>
      </c>
      <c r="D5772" s="383" t="s">
        <v>36</v>
      </c>
      <c r="E5772" s="383" t="s">
        <v>740</v>
      </c>
      <c r="F5772" s="383" t="s">
        <v>10</v>
      </c>
      <c r="G5772" s="384">
        <v>4903</v>
      </c>
      <c r="H5772" s="383" t="s">
        <v>741</v>
      </c>
      <c r="I5772" s="383" t="s">
        <v>745</v>
      </c>
      <c r="J5772" s="383" t="s">
        <v>617</v>
      </c>
      <c r="K5772" s="383" t="s">
        <v>618</v>
      </c>
      <c r="L5772" s="384">
        <v>18650</v>
      </c>
      <c r="M5772" s="383" t="s">
        <v>634</v>
      </c>
      <c r="N5772" s="383" t="s">
        <v>620</v>
      </c>
      <c r="O5772" s="383" t="s">
        <v>230</v>
      </c>
    </row>
    <row r="5773" spans="1:15">
      <c r="A5773" s="385">
        <v>42035</v>
      </c>
      <c r="B5773" s="383" t="s">
        <v>646</v>
      </c>
      <c r="C5773" s="383" t="s">
        <v>8</v>
      </c>
      <c r="D5773" s="383" t="s">
        <v>32</v>
      </c>
      <c r="E5773" s="383" t="s">
        <v>647</v>
      </c>
      <c r="F5773" s="383" t="s">
        <v>10</v>
      </c>
      <c r="G5773" s="384">
        <v>4416</v>
      </c>
      <c r="H5773" s="383" t="s">
        <v>747</v>
      </c>
      <c r="I5773" s="383" t="s">
        <v>748</v>
      </c>
      <c r="J5773" s="383" t="s">
        <v>617</v>
      </c>
      <c r="K5773" s="383" t="s">
        <v>618</v>
      </c>
      <c r="L5773" s="384">
        <v>18650</v>
      </c>
      <c r="M5773" s="383" t="s">
        <v>634</v>
      </c>
      <c r="N5773" s="383" t="s">
        <v>620</v>
      </c>
      <c r="O5773" s="383" t="s">
        <v>230</v>
      </c>
    </row>
    <row r="5774" spans="1:15">
      <c r="A5774" s="385">
        <v>42036</v>
      </c>
      <c r="B5774" s="383" t="s">
        <v>646</v>
      </c>
      <c r="C5774" s="383" t="s">
        <v>8</v>
      </c>
      <c r="D5774" s="383" t="s">
        <v>32</v>
      </c>
      <c r="E5774" s="383" t="s">
        <v>647</v>
      </c>
      <c r="F5774" s="383" t="s">
        <v>10</v>
      </c>
      <c r="G5774" s="384">
        <v>4416</v>
      </c>
      <c r="H5774" s="383" t="s">
        <v>747</v>
      </c>
      <c r="I5774" s="383" t="s">
        <v>748</v>
      </c>
      <c r="J5774" s="383" t="s">
        <v>617</v>
      </c>
      <c r="K5774" s="383" t="s">
        <v>618</v>
      </c>
      <c r="L5774" s="384">
        <v>18660</v>
      </c>
      <c r="M5774" s="383" t="s">
        <v>634</v>
      </c>
      <c r="N5774" s="383" t="s">
        <v>620</v>
      </c>
      <c r="O5774" s="383" t="s">
        <v>230</v>
      </c>
    </row>
    <row r="5775" spans="1:15">
      <c r="A5775" s="385">
        <v>42037</v>
      </c>
      <c r="B5775" s="383" t="s">
        <v>646</v>
      </c>
      <c r="C5775" s="383" t="s">
        <v>8</v>
      </c>
      <c r="D5775" s="383" t="s">
        <v>32</v>
      </c>
      <c r="E5775" s="383" t="s">
        <v>647</v>
      </c>
      <c r="F5775" s="383" t="s">
        <v>10</v>
      </c>
      <c r="G5775" s="384">
        <v>4416</v>
      </c>
      <c r="H5775" s="383" t="s">
        <v>747</v>
      </c>
      <c r="I5775" s="383" t="s">
        <v>748</v>
      </c>
      <c r="J5775" s="383" t="s">
        <v>617</v>
      </c>
      <c r="K5775" s="383" t="s">
        <v>618</v>
      </c>
      <c r="L5775" s="384">
        <v>18660</v>
      </c>
      <c r="M5775" s="383" t="s">
        <v>634</v>
      </c>
      <c r="N5775" s="383" t="s">
        <v>620</v>
      </c>
      <c r="O5775" s="383" t="s">
        <v>230</v>
      </c>
    </row>
    <row r="5776" spans="1:15">
      <c r="A5776" s="385">
        <v>42038</v>
      </c>
      <c r="B5776" s="383" t="s">
        <v>11</v>
      </c>
      <c r="C5776" s="383" t="s">
        <v>12</v>
      </c>
      <c r="D5776" s="383" t="s">
        <v>13</v>
      </c>
      <c r="E5776" s="383" t="s">
        <v>678</v>
      </c>
      <c r="F5776" s="383" t="s">
        <v>10</v>
      </c>
      <c r="G5776" s="384">
        <v>450</v>
      </c>
      <c r="H5776" s="383" t="s">
        <v>779</v>
      </c>
      <c r="I5776" s="383" t="s">
        <v>780</v>
      </c>
      <c r="J5776" s="383" t="s">
        <v>617</v>
      </c>
      <c r="K5776" s="383" t="s">
        <v>618</v>
      </c>
      <c r="L5776" s="384">
        <v>18660</v>
      </c>
      <c r="M5776" s="383" t="s">
        <v>634</v>
      </c>
      <c r="N5776" s="383" t="s">
        <v>620</v>
      </c>
      <c r="O5776" s="383" t="s">
        <v>230</v>
      </c>
    </row>
    <row r="5777" spans="1:15">
      <c r="A5777" s="385">
        <v>42039</v>
      </c>
      <c r="B5777" s="383" t="s">
        <v>646</v>
      </c>
      <c r="C5777" s="383" t="s">
        <v>8</v>
      </c>
      <c r="D5777" s="383" t="s">
        <v>32</v>
      </c>
      <c r="E5777" s="383" t="s">
        <v>647</v>
      </c>
      <c r="F5777" s="383" t="s">
        <v>10</v>
      </c>
      <c r="G5777" s="384">
        <v>4416</v>
      </c>
      <c r="H5777" s="383" t="s">
        <v>747</v>
      </c>
      <c r="I5777" s="383" t="s">
        <v>748</v>
      </c>
      <c r="J5777" s="383" t="s">
        <v>617</v>
      </c>
      <c r="K5777" s="383" t="s">
        <v>618</v>
      </c>
      <c r="L5777" s="384">
        <v>18660</v>
      </c>
      <c r="M5777" s="383" t="s">
        <v>634</v>
      </c>
      <c r="N5777" s="383" t="s">
        <v>620</v>
      </c>
      <c r="O5777" s="383" t="s">
        <v>230</v>
      </c>
    </row>
    <row r="5778" spans="1:15">
      <c r="A5778" s="385">
        <v>42040</v>
      </c>
      <c r="B5778" s="383" t="s">
        <v>646</v>
      </c>
      <c r="C5778" s="383" t="s">
        <v>8</v>
      </c>
      <c r="D5778" s="383" t="s">
        <v>32</v>
      </c>
      <c r="E5778" s="383" t="s">
        <v>647</v>
      </c>
      <c r="F5778" s="383" t="s">
        <v>10</v>
      </c>
      <c r="G5778" s="384">
        <v>4416</v>
      </c>
      <c r="H5778" s="383" t="s">
        <v>747</v>
      </c>
      <c r="I5778" s="383" t="s">
        <v>748</v>
      </c>
      <c r="J5778" s="383" t="s">
        <v>617</v>
      </c>
      <c r="K5778" s="383" t="s">
        <v>618</v>
      </c>
      <c r="L5778" s="384">
        <v>18761</v>
      </c>
      <c r="M5778" s="383" t="s">
        <v>635</v>
      </c>
      <c r="N5778" s="383" t="s">
        <v>620</v>
      </c>
      <c r="O5778" s="383" t="s">
        <v>230</v>
      </c>
    </row>
    <row r="5779" spans="1:15">
      <c r="A5779" s="385">
        <v>42041</v>
      </c>
      <c r="B5779" s="383" t="s">
        <v>646</v>
      </c>
      <c r="C5779" s="383" t="s">
        <v>8</v>
      </c>
      <c r="D5779" s="383" t="s">
        <v>32</v>
      </c>
      <c r="E5779" s="383" t="s">
        <v>647</v>
      </c>
      <c r="F5779" s="383" t="s">
        <v>10</v>
      </c>
      <c r="G5779" s="384">
        <v>4416</v>
      </c>
      <c r="H5779" s="383" t="s">
        <v>747</v>
      </c>
      <c r="I5779" s="383" t="s">
        <v>748</v>
      </c>
      <c r="J5779" s="383" t="s">
        <v>617</v>
      </c>
      <c r="K5779" s="383" t="s">
        <v>618</v>
      </c>
      <c r="L5779" s="384">
        <v>18761</v>
      </c>
      <c r="M5779" s="383" t="s">
        <v>635</v>
      </c>
      <c r="N5779" s="383" t="s">
        <v>620</v>
      </c>
      <c r="O5779" s="383" t="s">
        <v>230</v>
      </c>
    </row>
    <row r="5780" spans="1:15">
      <c r="A5780" s="385">
        <v>42042</v>
      </c>
      <c r="B5780" s="383" t="s">
        <v>646</v>
      </c>
      <c r="C5780" s="383" t="s">
        <v>8</v>
      </c>
      <c r="D5780" s="383" t="s">
        <v>32</v>
      </c>
      <c r="E5780" s="383" t="s">
        <v>647</v>
      </c>
      <c r="F5780" s="383" t="s">
        <v>10</v>
      </c>
      <c r="G5780" s="384">
        <v>4416</v>
      </c>
      <c r="H5780" s="383" t="s">
        <v>747</v>
      </c>
      <c r="I5780" s="383" t="s">
        <v>748</v>
      </c>
      <c r="J5780" s="383" t="s">
        <v>617</v>
      </c>
      <c r="K5780" s="383" t="s">
        <v>618</v>
      </c>
      <c r="L5780" s="384">
        <v>18800</v>
      </c>
      <c r="M5780" s="383" t="s">
        <v>635</v>
      </c>
      <c r="N5780" s="383" t="s">
        <v>620</v>
      </c>
      <c r="O5780" s="383" t="s">
        <v>230</v>
      </c>
    </row>
    <row r="5781" spans="1:15">
      <c r="A5781" s="385">
        <v>42043</v>
      </c>
      <c r="B5781" s="383" t="s">
        <v>646</v>
      </c>
      <c r="C5781" s="383" t="s">
        <v>8</v>
      </c>
      <c r="D5781" s="383" t="s">
        <v>32</v>
      </c>
      <c r="E5781" s="383" t="s">
        <v>647</v>
      </c>
      <c r="F5781" s="383" t="s">
        <v>10</v>
      </c>
      <c r="G5781" s="384">
        <v>4416</v>
      </c>
      <c r="H5781" s="383" t="s">
        <v>747</v>
      </c>
      <c r="I5781" s="383" t="s">
        <v>748</v>
      </c>
      <c r="J5781" s="383" t="s">
        <v>617</v>
      </c>
      <c r="K5781" s="383" t="s">
        <v>618</v>
      </c>
      <c r="L5781" s="384">
        <v>20258</v>
      </c>
      <c r="M5781" s="383" t="s">
        <v>635</v>
      </c>
      <c r="N5781" s="383" t="s">
        <v>620</v>
      </c>
      <c r="O5781" s="383" t="s">
        <v>230</v>
      </c>
    </row>
    <row r="5782" spans="1:15">
      <c r="A5782" s="385">
        <v>42044</v>
      </c>
      <c r="B5782" s="383" t="s">
        <v>646</v>
      </c>
      <c r="C5782" s="383" t="s">
        <v>8</v>
      </c>
      <c r="D5782" s="383" t="s">
        <v>32</v>
      </c>
      <c r="E5782" s="383" t="s">
        <v>647</v>
      </c>
      <c r="F5782" s="383" t="s">
        <v>10</v>
      </c>
      <c r="G5782" s="384">
        <v>4416</v>
      </c>
      <c r="H5782" s="383" t="s">
        <v>747</v>
      </c>
      <c r="I5782" s="383" t="s">
        <v>748</v>
      </c>
      <c r="J5782" s="383" t="s">
        <v>617</v>
      </c>
      <c r="K5782" s="383" t="s">
        <v>618</v>
      </c>
      <c r="L5782" s="384">
        <v>20833</v>
      </c>
      <c r="M5782" s="383" t="s">
        <v>635</v>
      </c>
      <c r="N5782" s="383" t="s">
        <v>620</v>
      </c>
      <c r="O5782" s="383" t="s">
        <v>230</v>
      </c>
    </row>
    <row r="5783" spans="1:15">
      <c r="A5783" s="385">
        <v>42045</v>
      </c>
      <c r="B5783" s="383" t="s">
        <v>646</v>
      </c>
      <c r="C5783" s="383" t="s">
        <v>8</v>
      </c>
      <c r="D5783" s="383" t="s">
        <v>32</v>
      </c>
      <c r="E5783" s="383" t="s">
        <v>647</v>
      </c>
      <c r="F5783" s="383" t="s">
        <v>10</v>
      </c>
      <c r="G5783" s="384">
        <v>4416</v>
      </c>
      <c r="H5783" s="383" t="s">
        <v>747</v>
      </c>
      <c r="I5783" s="383" t="s">
        <v>748</v>
      </c>
      <c r="J5783" s="383" t="s">
        <v>617</v>
      </c>
      <c r="K5783" s="383" t="s">
        <v>618</v>
      </c>
      <c r="L5783" s="384">
        <v>20833</v>
      </c>
      <c r="M5783" s="383" t="s">
        <v>635</v>
      </c>
      <c r="N5783" s="383" t="s">
        <v>620</v>
      </c>
      <c r="O5783" s="383" t="s">
        <v>230</v>
      </c>
    </row>
    <row r="5784" spans="1:15">
      <c r="A5784" s="385">
        <v>42046</v>
      </c>
      <c r="B5784" s="383" t="s">
        <v>11</v>
      </c>
      <c r="C5784" s="383" t="s">
        <v>12</v>
      </c>
      <c r="D5784" s="383" t="s">
        <v>13</v>
      </c>
      <c r="E5784" s="383" t="s">
        <v>678</v>
      </c>
      <c r="F5784" s="383" t="s">
        <v>10</v>
      </c>
      <c r="G5784" s="384">
        <v>110</v>
      </c>
      <c r="H5784" s="383" t="s">
        <v>726</v>
      </c>
      <c r="I5784" s="383" t="s">
        <v>727</v>
      </c>
      <c r="J5784" s="383" t="s">
        <v>617</v>
      </c>
      <c r="K5784" s="383" t="s">
        <v>618</v>
      </c>
      <c r="L5784" s="384">
        <v>20833</v>
      </c>
      <c r="M5784" s="383" t="s">
        <v>635</v>
      </c>
      <c r="N5784" s="383" t="s">
        <v>620</v>
      </c>
      <c r="O5784" s="383" t="s">
        <v>230</v>
      </c>
    </row>
    <row r="5785" spans="1:15">
      <c r="A5785" s="385">
        <v>42047</v>
      </c>
      <c r="B5785" s="383" t="s">
        <v>646</v>
      </c>
      <c r="C5785" s="383" t="s">
        <v>8</v>
      </c>
      <c r="D5785" s="383" t="s">
        <v>32</v>
      </c>
      <c r="E5785" s="383" t="s">
        <v>647</v>
      </c>
      <c r="F5785" s="383" t="s">
        <v>10</v>
      </c>
      <c r="G5785" s="384">
        <v>1618</v>
      </c>
      <c r="H5785" s="383" t="s">
        <v>747</v>
      </c>
      <c r="I5785" s="383" t="s">
        <v>748</v>
      </c>
      <c r="J5785" s="383" t="s">
        <v>617</v>
      </c>
      <c r="K5785" s="383" t="s">
        <v>618</v>
      </c>
      <c r="L5785" s="384">
        <v>20833</v>
      </c>
      <c r="M5785" s="383" t="s">
        <v>635</v>
      </c>
      <c r="N5785" s="383" t="s">
        <v>620</v>
      </c>
      <c r="O5785" s="383" t="s">
        <v>230</v>
      </c>
    </row>
    <row r="5786" spans="1:15">
      <c r="A5786" s="385">
        <v>42048</v>
      </c>
      <c r="B5786" s="383" t="s">
        <v>646</v>
      </c>
      <c r="C5786" s="383" t="s">
        <v>8</v>
      </c>
      <c r="D5786" s="383" t="s">
        <v>32</v>
      </c>
      <c r="E5786" s="383" t="s">
        <v>647</v>
      </c>
      <c r="F5786" s="383" t="s">
        <v>10</v>
      </c>
      <c r="G5786" s="384">
        <v>1618</v>
      </c>
      <c r="H5786" s="383" t="s">
        <v>747</v>
      </c>
      <c r="I5786" s="383" t="s">
        <v>748</v>
      </c>
      <c r="J5786" s="383" t="s">
        <v>617</v>
      </c>
      <c r="K5786" s="383" t="s">
        <v>618</v>
      </c>
      <c r="L5786" s="384">
        <v>20833</v>
      </c>
      <c r="M5786" s="383" t="s">
        <v>635</v>
      </c>
      <c r="N5786" s="383" t="s">
        <v>620</v>
      </c>
      <c r="O5786" s="383" t="s">
        <v>230</v>
      </c>
    </row>
    <row r="5787" spans="1:15">
      <c r="A5787" s="385">
        <v>42049</v>
      </c>
      <c r="B5787" s="383" t="s">
        <v>646</v>
      </c>
      <c r="C5787" s="383" t="s">
        <v>8</v>
      </c>
      <c r="D5787" s="383" t="s">
        <v>32</v>
      </c>
      <c r="E5787" s="383" t="s">
        <v>647</v>
      </c>
      <c r="F5787" s="383" t="s">
        <v>10</v>
      </c>
      <c r="G5787" s="384">
        <v>1618</v>
      </c>
      <c r="H5787" s="383" t="s">
        <v>747</v>
      </c>
      <c r="I5787" s="383" t="s">
        <v>748</v>
      </c>
      <c r="J5787" s="383" t="s">
        <v>617</v>
      </c>
      <c r="K5787" s="383" t="s">
        <v>618</v>
      </c>
      <c r="L5787" s="384">
        <v>21180</v>
      </c>
      <c r="M5787" s="383" t="s">
        <v>635</v>
      </c>
      <c r="N5787" s="383" t="s">
        <v>620</v>
      </c>
      <c r="O5787" s="383" t="s">
        <v>230</v>
      </c>
    </row>
    <row r="5788" spans="1:15">
      <c r="A5788" s="385">
        <v>42050</v>
      </c>
      <c r="B5788" s="383" t="s">
        <v>646</v>
      </c>
      <c r="C5788" s="383" t="s">
        <v>8</v>
      </c>
      <c r="D5788" s="383" t="s">
        <v>32</v>
      </c>
      <c r="E5788" s="383" t="s">
        <v>647</v>
      </c>
      <c r="F5788" s="383" t="s">
        <v>10</v>
      </c>
      <c r="G5788" s="384">
        <v>1618</v>
      </c>
      <c r="H5788" s="383" t="s">
        <v>747</v>
      </c>
      <c r="I5788" s="383" t="s">
        <v>748</v>
      </c>
      <c r="J5788" s="383" t="s">
        <v>617</v>
      </c>
      <c r="K5788" s="383" t="s">
        <v>618</v>
      </c>
      <c r="L5788" s="384">
        <v>22680</v>
      </c>
      <c r="M5788" s="383" t="s">
        <v>635</v>
      </c>
      <c r="N5788" s="383" t="s">
        <v>620</v>
      </c>
      <c r="O5788" s="383" t="s">
        <v>230</v>
      </c>
    </row>
    <row r="5789" spans="1:15">
      <c r="A5789" s="385">
        <v>42051</v>
      </c>
      <c r="B5789" s="383" t="s">
        <v>646</v>
      </c>
      <c r="C5789" s="383" t="s">
        <v>8</v>
      </c>
      <c r="D5789" s="383" t="s">
        <v>32</v>
      </c>
      <c r="E5789" s="383" t="s">
        <v>647</v>
      </c>
      <c r="F5789" s="383" t="s">
        <v>10</v>
      </c>
      <c r="G5789" s="384">
        <v>1618</v>
      </c>
      <c r="H5789" s="383" t="s">
        <v>747</v>
      </c>
      <c r="I5789" s="383" t="s">
        <v>748</v>
      </c>
      <c r="J5789" s="383" t="s">
        <v>617</v>
      </c>
      <c r="K5789" s="383" t="s">
        <v>618</v>
      </c>
      <c r="L5789" s="384">
        <v>23171</v>
      </c>
      <c r="M5789" s="383" t="s">
        <v>635</v>
      </c>
      <c r="N5789" s="383" t="s">
        <v>620</v>
      </c>
      <c r="O5789" s="383" t="s">
        <v>230</v>
      </c>
    </row>
    <row r="5790" spans="1:15">
      <c r="A5790" s="385">
        <v>42052</v>
      </c>
      <c r="B5790" s="383" t="s">
        <v>646</v>
      </c>
      <c r="C5790" s="383" t="s">
        <v>8</v>
      </c>
      <c r="D5790" s="383" t="s">
        <v>32</v>
      </c>
      <c r="E5790" s="383" t="s">
        <v>647</v>
      </c>
      <c r="F5790" s="383" t="s">
        <v>10</v>
      </c>
      <c r="G5790" s="384">
        <v>1618</v>
      </c>
      <c r="H5790" s="383" t="s">
        <v>747</v>
      </c>
      <c r="I5790" s="383" t="s">
        <v>748</v>
      </c>
      <c r="J5790" s="383" t="s">
        <v>617</v>
      </c>
      <c r="K5790" s="383" t="s">
        <v>618</v>
      </c>
      <c r="L5790" s="384">
        <v>23171</v>
      </c>
      <c r="M5790" s="383" t="s">
        <v>636</v>
      </c>
      <c r="N5790" s="383" t="s">
        <v>620</v>
      </c>
      <c r="O5790" s="383" t="s">
        <v>230</v>
      </c>
    </row>
    <row r="5791" spans="1:15">
      <c r="A5791" s="385">
        <v>42053</v>
      </c>
      <c r="B5791" s="383" t="s">
        <v>646</v>
      </c>
      <c r="C5791" s="383" t="s">
        <v>8</v>
      </c>
      <c r="D5791" s="383" t="s">
        <v>32</v>
      </c>
      <c r="E5791" s="383" t="s">
        <v>647</v>
      </c>
      <c r="F5791" s="383" t="s">
        <v>10</v>
      </c>
      <c r="G5791" s="384">
        <v>1618</v>
      </c>
      <c r="H5791" s="383" t="s">
        <v>747</v>
      </c>
      <c r="I5791" s="383" t="s">
        <v>748</v>
      </c>
      <c r="J5791" s="383" t="s">
        <v>617</v>
      </c>
      <c r="K5791" s="383" t="s">
        <v>618</v>
      </c>
      <c r="L5791" s="384">
        <v>23171</v>
      </c>
      <c r="M5791" s="383" t="s">
        <v>636</v>
      </c>
      <c r="N5791" s="383" t="s">
        <v>620</v>
      </c>
      <c r="O5791" s="383" t="s">
        <v>230</v>
      </c>
    </row>
    <row r="5792" spans="1:15">
      <c r="A5792" s="385">
        <v>42054</v>
      </c>
      <c r="B5792" s="383" t="s">
        <v>646</v>
      </c>
      <c r="C5792" s="383" t="s">
        <v>8</v>
      </c>
      <c r="D5792" s="383" t="s">
        <v>32</v>
      </c>
      <c r="E5792" s="383" t="s">
        <v>647</v>
      </c>
      <c r="F5792" s="383" t="s">
        <v>10</v>
      </c>
      <c r="G5792" s="384">
        <v>1618</v>
      </c>
      <c r="H5792" s="383" t="s">
        <v>747</v>
      </c>
      <c r="I5792" s="383" t="s">
        <v>748</v>
      </c>
      <c r="J5792" s="383" t="s">
        <v>617</v>
      </c>
      <c r="K5792" s="383" t="s">
        <v>618</v>
      </c>
      <c r="L5792" s="384">
        <v>23171</v>
      </c>
      <c r="M5792" s="383" t="s">
        <v>636</v>
      </c>
      <c r="N5792" s="383" t="s">
        <v>620</v>
      </c>
      <c r="O5792" s="383" t="s">
        <v>230</v>
      </c>
    </row>
    <row r="5793" spans="1:15">
      <c r="A5793" s="385">
        <v>42055</v>
      </c>
      <c r="B5793" s="383" t="s">
        <v>646</v>
      </c>
      <c r="C5793" s="383" t="s">
        <v>8</v>
      </c>
      <c r="D5793" s="383" t="s">
        <v>32</v>
      </c>
      <c r="E5793" s="383" t="s">
        <v>647</v>
      </c>
      <c r="F5793" s="383" t="s">
        <v>10</v>
      </c>
      <c r="G5793" s="384">
        <v>1618</v>
      </c>
      <c r="H5793" s="383" t="s">
        <v>747</v>
      </c>
      <c r="I5793" s="383" t="s">
        <v>748</v>
      </c>
      <c r="J5793" s="383" t="s">
        <v>617</v>
      </c>
      <c r="K5793" s="383" t="s">
        <v>618</v>
      </c>
      <c r="L5793" s="384">
        <v>23171</v>
      </c>
      <c r="M5793" s="383" t="s">
        <v>636</v>
      </c>
      <c r="N5793" s="383" t="s">
        <v>620</v>
      </c>
      <c r="O5793" s="383" t="s">
        <v>230</v>
      </c>
    </row>
    <row r="5794" spans="1:15">
      <c r="A5794" s="385">
        <v>42056</v>
      </c>
      <c r="B5794" s="383" t="s">
        <v>646</v>
      </c>
      <c r="C5794" s="383" t="s">
        <v>8</v>
      </c>
      <c r="D5794" s="383" t="s">
        <v>32</v>
      </c>
      <c r="E5794" s="383" t="s">
        <v>647</v>
      </c>
      <c r="F5794" s="383" t="s">
        <v>10</v>
      </c>
      <c r="G5794" s="384">
        <v>1618</v>
      </c>
      <c r="H5794" s="383" t="s">
        <v>747</v>
      </c>
      <c r="I5794" s="383" t="s">
        <v>748</v>
      </c>
      <c r="J5794" s="383" t="s">
        <v>617</v>
      </c>
      <c r="K5794" s="383" t="s">
        <v>618</v>
      </c>
      <c r="L5794" s="384">
        <v>23171</v>
      </c>
      <c r="M5794" s="383" t="s">
        <v>637</v>
      </c>
      <c r="N5794" s="383" t="s">
        <v>620</v>
      </c>
      <c r="O5794" s="383" t="s">
        <v>230</v>
      </c>
    </row>
    <row r="5795" spans="1:15">
      <c r="A5795" s="385">
        <v>42057</v>
      </c>
      <c r="B5795" s="383" t="s">
        <v>646</v>
      </c>
      <c r="C5795" s="383" t="s">
        <v>8</v>
      </c>
      <c r="D5795" s="383" t="s">
        <v>32</v>
      </c>
      <c r="E5795" s="383" t="s">
        <v>647</v>
      </c>
      <c r="F5795" s="383" t="s">
        <v>10</v>
      </c>
      <c r="G5795" s="384">
        <v>1618</v>
      </c>
      <c r="H5795" s="383" t="s">
        <v>747</v>
      </c>
      <c r="I5795" s="383" t="s">
        <v>748</v>
      </c>
      <c r="J5795" s="383" t="s">
        <v>617</v>
      </c>
      <c r="K5795" s="383" t="s">
        <v>618</v>
      </c>
      <c r="L5795" s="384">
        <v>23171</v>
      </c>
      <c r="M5795" s="383" t="s">
        <v>637</v>
      </c>
      <c r="N5795" s="383" t="s">
        <v>620</v>
      </c>
      <c r="O5795" s="383" t="s">
        <v>230</v>
      </c>
    </row>
    <row r="5796" spans="1:15">
      <c r="A5796" s="385">
        <v>42058</v>
      </c>
      <c r="B5796" s="383" t="s">
        <v>646</v>
      </c>
      <c r="C5796" s="383" t="s">
        <v>8</v>
      </c>
      <c r="D5796" s="383" t="s">
        <v>32</v>
      </c>
      <c r="E5796" s="383" t="s">
        <v>647</v>
      </c>
      <c r="F5796" s="383" t="s">
        <v>10</v>
      </c>
      <c r="G5796" s="384">
        <v>1476</v>
      </c>
      <c r="H5796" s="383" t="s">
        <v>747</v>
      </c>
      <c r="I5796" s="383" t="s">
        <v>750</v>
      </c>
      <c r="J5796" s="383" t="s">
        <v>617</v>
      </c>
      <c r="K5796" s="383" t="s">
        <v>618</v>
      </c>
      <c r="L5796" s="384">
        <v>23171</v>
      </c>
      <c r="M5796" s="383" t="s">
        <v>637</v>
      </c>
      <c r="N5796" s="383" t="s">
        <v>620</v>
      </c>
      <c r="O5796" s="383" t="s">
        <v>230</v>
      </c>
    </row>
    <row r="5797" spans="1:15">
      <c r="A5797" s="385">
        <v>42059</v>
      </c>
      <c r="B5797" s="383" t="s">
        <v>646</v>
      </c>
      <c r="C5797" s="383" t="s">
        <v>8</v>
      </c>
      <c r="D5797" s="383" t="s">
        <v>32</v>
      </c>
      <c r="E5797" s="383" t="s">
        <v>647</v>
      </c>
      <c r="F5797" s="383" t="s">
        <v>10</v>
      </c>
      <c r="G5797" s="384">
        <v>1618</v>
      </c>
      <c r="H5797" s="383" t="s">
        <v>747</v>
      </c>
      <c r="I5797" s="383" t="s">
        <v>748</v>
      </c>
      <c r="J5797" s="383" t="s">
        <v>617</v>
      </c>
      <c r="K5797" s="383" t="s">
        <v>618</v>
      </c>
      <c r="L5797" s="384">
        <v>23171</v>
      </c>
      <c r="M5797" s="383" t="s">
        <v>637</v>
      </c>
      <c r="N5797" s="383" t="s">
        <v>620</v>
      </c>
      <c r="O5797" s="383" t="s">
        <v>230</v>
      </c>
    </row>
    <row r="5798" spans="1:15">
      <c r="A5798" s="385">
        <v>42060</v>
      </c>
      <c r="B5798" s="383" t="s">
        <v>646</v>
      </c>
      <c r="C5798" s="383" t="s">
        <v>8</v>
      </c>
      <c r="D5798" s="383" t="s">
        <v>32</v>
      </c>
      <c r="E5798" s="383" t="s">
        <v>647</v>
      </c>
      <c r="F5798" s="383" t="s">
        <v>10</v>
      </c>
      <c r="G5798" s="384">
        <v>1618</v>
      </c>
      <c r="H5798" s="383" t="s">
        <v>747</v>
      </c>
      <c r="I5798" s="383" t="s">
        <v>748</v>
      </c>
      <c r="J5798" s="383" t="s">
        <v>617</v>
      </c>
      <c r="K5798" s="383" t="s">
        <v>618</v>
      </c>
      <c r="L5798" s="384">
        <v>23171</v>
      </c>
      <c r="M5798" s="383" t="s">
        <v>637</v>
      </c>
      <c r="N5798" s="383" t="s">
        <v>620</v>
      </c>
      <c r="O5798" s="383" t="s">
        <v>230</v>
      </c>
    </row>
    <row r="5799" spans="1:15">
      <c r="A5799" s="385">
        <v>42061</v>
      </c>
      <c r="B5799" s="383" t="s">
        <v>646</v>
      </c>
      <c r="C5799" s="383" t="s">
        <v>8</v>
      </c>
      <c r="D5799" s="383" t="s">
        <v>32</v>
      </c>
      <c r="E5799" s="383" t="s">
        <v>647</v>
      </c>
      <c r="F5799" s="383" t="s">
        <v>10</v>
      </c>
      <c r="G5799" s="384">
        <v>1618</v>
      </c>
      <c r="H5799" s="383" t="s">
        <v>747</v>
      </c>
      <c r="I5799" s="383" t="s">
        <v>748</v>
      </c>
      <c r="J5799" s="383" t="s">
        <v>617</v>
      </c>
      <c r="K5799" s="383" t="s">
        <v>618</v>
      </c>
      <c r="L5799" s="384">
        <v>23171</v>
      </c>
      <c r="M5799" s="383" t="s">
        <v>637</v>
      </c>
      <c r="N5799" s="383" t="s">
        <v>620</v>
      </c>
      <c r="O5799" s="383" t="s">
        <v>230</v>
      </c>
    </row>
    <row r="5800" spans="1:15">
      <c r="A5800" s="385">
        <v>42062</v>
      </c>
      <c r="B5800" s="383" t="s">
        <v>646</v>
      </c>
      <c r="C5800" s="383" t="s">
        <v>8</v>
      </c>
      <c r="D5800" s="383" t="s">
        <v>32</v>
      </c>
      <c r="E5800" s="383" t="s">
        <v>647</v>
      </c>
      <c r="F5800" s="383" t="s">
        <v>10</v>
      </c>
      <c r="G5800" s="384">
        <v>1618</v>
      </c>
      <c r="H5800" s="383" t="s">
        <v>747</v>
      </c>
      <c r="I5800" s="383" t="s">
        <v>748</v>
      </c>
      <c r="J5800" s="383" t="s">
        <v>617</v>
      </c>
      <c r="K5800" s="383" t="s">
        <v>618</v>
      </c>
      <c r="L5800" s="384">
        <v>23171</v>
      </c>
      <c r="M5800" s="383" t="s">
        <v>637</v>
      </c>
      <c r="N5800" s="383" t="s">
        <v>620</v>
      </c>
      <c r="O5800" s="383" t="s">
        <v>230</v>
      </c>
    </row>
    <row r="5801" spans="1:15">
      <c r="A5801" s="385">
        <v>42063</v>
      </c>
      <c r="B5801" s="383" t="s">
        <v>646</v>
      </c>
      <c r="C5801" s="383" t="s">
        <v>8</v>
      </c>
      <c r="D5801" s="383" t="s">
        <v>32</v>
      </c>
      <c r="E5801" s="383" t="s">
        <v>647</v>
      </c>
      <c r="F5801" s="383" t="s">
        <v>10</v>
      </c>
      <c r="G5801" s="384">
        <v>1618</v>
      </c>
      <c r="H5801" s="383" t="s">
        <v>747</v>
      </c>
      <c r="I5801" s="383" t="s">
        <v>748</v>
      </c>
      <c r="J5801" s="383" t="s">
        <v>617</v>
      </c>
      <c r="K5801" s="383" t="s">
        <v>618</v>
      </c>
      <c r="L5801" s="384">
        <v>23242</v>
      </c>
      <c r="M5801" s="383" t="s">
        <v>638</v>
      </c>
      <c r="N5801" s="383" t="s">
        <v>620</v>
      </c>
      <c r="O5801" s="383" t="s">
        <v>230</v>
      </c>
    </row>
    <row r="5802" spans="1:15">
      <c r="A5802" s="385">
        <v>42064</v>
      </c>
      <c r="B5802" s="383" t="s">
        <v>646</v>
      </c>
      <c r="C5802" s="383" t="s">
        <v>8</v>
      </c>
      <c r="D5802" s="383" t="s">
        <v>32</v>
      </c>
      <c r="E5802" s="383" t="s">
        <v>647</v>
      </c>
      <c r="F5802" s="383" t="s">
        <v>10</v>
      </c>
      <c r="G5802" s="384">
        <v>1618</v>
      </c>
      <c r="H5802" s="383" t="s">
        <v>747</v>
      </c>
      <c r="I5802" s="383" t="s">
        <v>748</v>
      </c>
      <c r="J5802" s="383" t="s">
        <v>617</v>
      </c>
      <c r="K5802" s="383" t="s">
        <v>618</v>
      </c>
      <c r="L5802" s="384">
        <v>24188</v>
      </c>
      <c r="M5802" s="383" t="s">
        <v>638</v>
      </c>
      <c r="N5802" s="383" t="s">
        <v>620</v>
      </c>
      <c r="O5802" s="383" t="s">
        <v>230</v>
      </c>
    </row>
    <row r="5803" spans="1:15">
      <c r="A5803" s="385">
        <v>42065</v>
      </c>
      <c r="B5803" s="383" t="s">
        <v>646</v>
      </c>
      <c r="C5803" s="383" t="s">
        <v>8</v>
      </c>
      <c r="D5803" s="383" t="s">
        <v>32</v>
      </c>
      <c r="E5803" s="383" t="s">
        <v>647</v>
      </c>
      <c r="F5803" s="383" t="s">
        <v>10</v>
      </c>
      <c r="G5803" s="384">
        <v>1618</v>
      </c>
      <c r="H5803" s="383" t="s">
        <v>747</v>
      </c>
      <c r="I5803" s="383" t="s">
        <v>748</v>
      </c>
      <c r="J5803" s="383" t="s">
        <v>617</v>
      </c>
      <c r="K5803" s="383" t="s">
        <v>618</v>
      </c>
      <c r="L5803" s="384">
        <v>24376</v>
      </c>
      <c r="M5803" s="383" t="s">
        <v>638</v>
      </c>
      <c r="N5803" s="383" t="s">
        <v>620</v>
      </c>
      <c r="O5803" s="383" t="s">
        <v>230</v>
      </c>
    </row>
    <row r="5804" spans="1:15">
      <c r="A5804" s="385">
        <v>42066</v>
      </c>
      <c r="B5804" s="383" t="s">
        <v>646</v>
      </c>
      <c r="C5804" s="383" t="s">
        <v>8</v>
      </c>
      <c r="D5804" s="383" t="s">
        <v>32</v>
      </c>
      <c r="E5804" s="383" t="s">
        <v>647</v>
      </c>
      <c r="F5804" s="383" t="s">
        <v>10</v>
      </c>
      <c r="G5804" s="384">
        <v>1618</v>
      </c>
      <c r="H5804" s="383" t="s">
        <v>747</v>
      </c>
      <c r="I5804" s="383" t="s">
        <v>748</v>
      </c>
      <c r="J5804" s="383" t="s">
        <v>617</v>
      </c>
      <c r="K5804" s="383" t="s">
        <v>618</v>
      </c>
      <c r="L5804" s="384">
        <v>24376</v>
      </c>
      <c r="M5804" s="383" t="s">
        <v>638</v>
      </c>
      <c r="N5804" s="383" t="s">
        <v>620</v>
      </c>
      <c r="O5804" s="383" t="s">
        <v>230</v>
      </c>
    </row>
    <row r="5805" spans="1:15">
      <c r="A5805" s="385">
        <v>42067</v>
      </c>
      <c r="B5805" s="383" t="s">
        <v>646</v>
      </c>
      <c r="C5805" s="383" t="s">
        <v>8</v>
      </c>
      <c r="D5805" s="383" t="s">
        <v>32</v>
      </c>
      <c r="E5805" s="383" t="s">
        <v>647</v>
      </c>
      <c r="F5805" s="383" t="s">
        <v>10</v>
      </c>
      <c r="G5805" s="384">
        <v>1618</v>
      </c>
      <c r="H5805" s="383" t="s">
        <v>747</v>
      </c>
      <c r="I5805" s="383" t="s">
        <v>748</v>
      </c>
      <c r="J5805" s="383" t="s">
        <v>617</v>
      </c>
      <c r="K5805" s="383" t="s">
        <v>618</v>
      </c>
      <c r="L5805" s="384">
        <v>24394</v>
      </c>
      <c r="M5805" s="383" t="s">
        <v>638</v>
      </c>
      <c r="N5805" s="383" t="s">
        <v>620</v>
      </c>
      <c r="O5805" s="383" t="s">
        <v>230</v>
      </c>
    </row>
    <row r="5806" spans="1:15">
      <c r="A5806" s="385">
        <v>42068</v>
      </c>
      <c r="B5806" s="383" t="s">
        <v>646</v>
      </c>
      <c r="C5806" s="383" t="s">
        <v>8</v>
      </c>
      <c r="D5806" s="383" t="s">
        <v>32</v>
      </c>
      <c r="E5806" s="383" t="s">
        <v>647</v>
      </c>
      <c r="F5806" s="383" t="s">
        <v>10</v>
      </c>
      <c r="G5806" s="384">
        <v>1618</v>
      </c>
      <c r="H5806" s="383" t="s">
        <v>747</v>
      </c>
      <c r="I5806" s="383" t="s">
        <v>748</v>
      </c>
      <c r="J5806" s="383" t="s">
        <v>617</v>
      </c>
      <c r="K5806" s="383" t="s">
        <v>618</v>
      </c>
      <c r="L5806" s="384">
        <v>24965</v>
      </c>
      <c r="M5806" s="383" t="s">
        <v>638</v>
      </c>
      <c r="N5806" s="383" t="s">
        <v>620</v>
      </c>
      <c r="O5806" s="383" t="s">
        <v>230</v>
      </c>
    </row>
    <row r="5807" spans="1:15">
      <c r="A5807" s="385">
        <v>42069</v>
      </c>
      <c r="B5807" s="383" t="s">
        <v>646</v>
      </c>
      <c r="C5807" s="383" t="s">
        <v>8</v>
      </c>
      <c r="D5807" s="383" t="s">
        <v>32</v>
      </c>
      <c r="E5807" s="383" t="s">
        <v>647</v>
      </c>
      <c r="F5807" s="383" t="s">
        <v>10</v>
      </c>
      <c r="G5807" s="384">
        <v>1618</v>
      </c>
      <c r="H5807" s="383" t="s">
        <v>747</v>
      </c>
      <c r="I5807" s="383" t="s">
        <v>748</v>
      </c>
      <c r="J5807" s="383" t="s">
        <v>617</v>
      </c>
      <c r="K5807" s="383" t="s">
        <v>618</v>
      </c>
      <c r="L5807" s="384">
        <v>25035</v>
      </c>
      <c r="M5807" s="383" t="s">
        <v>638</v>
      </c>
      <c r="N5807" s="383" t="s">
        <v>620</v>
      </c>
      <c r="O5807" s="383" t="s">
        <v>230</v>
      </c>
    </row>
    <row r="5808" spans="1:15">
      <c r="A5808" s="385">
        <v>42070</v>
      </c>
      <c r="B5808" s="383" t="s">
        <v>646</v>
      </c>
      <c r="C5808" s="383" t="s">
        <v>8</v>
      </c>
      <c r="D5808" s="383" t="s">
        <v>32</v>
      </c>
      <c r="E5808" s="383" t="s">
        <v>647</v>
      </c>
      <c r="F5808" s="383" t="s">
        <v>10</v>
      </c>
      <c r="G5808" s="384">
        <v>1618</v>
      </c>
      <c r="H5808" s="383" t="s">
        <v>747</v>
      </c>
      <c r="I5808" s="383" t="s">
        <v>748</v>
      </c>
      <c r="J5808" s="383" t="s">
        <v>617</v>
      </c>
      <c r="K5808" s="383" t="s">
        <v>618</v>
      </c>
      <c r="L5808" s="384">
        <v>25532</v>
      </c>
      <c r="M5808" s="383" t="s">
        <v>638</v>
      </c>
      <c r="N5808" s="383" t="s">
        <v>620</v>
      </c>
      <c r="O5808" s="383" t="s">
        <v>230</v>
      </c>
    </row>
    <row r="5809" spans="1:15">
      <c r="A5809" s="385">
        <v>42071</v>
      </c>
      <c r="B5809" s="383" t="s">
        <v>646</v>
      </c>
      <c r="C5809" s="383" t="s">
        <v>8</v>
      </c>
      <c r="D5809" s="383" t="s">
        <v>32</v>
      </c>
      <c r="E5809" s="383" t="s">
        <v>647</v>
      </c>
      <c r="F5809" s="383" t="s">
        <v>10</v>
      </c>
      <c r="G5809" s="384">
        <v>1618</v>
      </c>
      <c r="H5809" s="383" t="s">
        <v>747</v>
      </c>
      <c r="I5809" s="383" t="s">
        <v>748</v>
      </c>
      <c r="J5809" s="383" t="s">
        <v>617</v>
      </c>
      <c r="K5809" s="383" t="s">
        <v>618</v>
      </c>
      <c r="L5809" s="384">
        <v>25875</v>
      </c>
      <c r="M5809" s="383" t="s">
        <v>638</v>
      </c>
      <c r="N5809" s="383" t="s">
        <v>620</v>
      </c>
      <c r="O5809" s="383" t="s">
        <v>230</v>
      </c>
    </row>
    <row r="5810" spans="1:15">
      <c r="A5810" s="385">
        <v>42072</v>
      </c>
      <c r="B5810" s="383" t="s">
        <v>646</v>
      </c>
      <c r="C5810" s="383" t="s">
        <v>8</v>
      </c>
      <c r="D5810" s="383" t="s">
        <v>32</v>
      </c>
      <c r="E5810" s="383" t="s">
        <v>647</v>
      </c>
      <c r="F5810" s="383" t="s">
        <v>10</v>
      </c>
      <c r="G5810" s="384">
        <v>1618</v>
      </c>
      <c r="H5810" s="383" t="s">
        <v>747</v>
      </c>
      <c r="I5810" s="383" t="s">
        <v>748</v>
      </c>
      <c r="J5810" s="383" t="s">
        <v>617</v>
      </c>
      <c r="K5810" s="383" t="s">
        <v>618</v>
      </c>
      <c r="L5810" s="384">
        <v>25875</v>
      </c>
      <c r="M5810" s="383" t="s">
        <v>638</v>
      </c>
      <c r="N5810" s="383" t="s">
        <v>620</v>
      </c>
      <c r="O5810" s="383" t="s">
        <v>230</v>
      </c>
    </row>
    <row r="5811" spans="1:15">
      <c r="A5811" s="385">
        <v>42073</v>
      </c>
      <c r="B5811" s="383" t="s">
        <v>646</v>
      </c>
      <c r="C5811" s="383" t="s">
        <v>8</v>
      </c>
      <c r="D5811" s="383" t="s">
        <v>32</v>
      </c>
      <c r="E5811" s="383" t="s">
        <v>647</v>
      </c>
      <c r="F5811" s="383" t="s">
        <v>10</v>
      </c>
      <c r="G5811" s="384">
        <v>1618</v>
      </c>
      <c r="H5811" s="383" t="s">
        <v>747</v>
      </c>
      <c r="I5811" s="383" t="s">
        <v>748</v>
      </c>
      <c r="J5811" s="383" t="s">
        <v>617</v>
      </c>
      <c r="K5811" s="383" t="s">
        <v>618</v>
      </c>
      <c r="L5811" s="384">
        <v>25875</v>
      </c>
      <c r="M5811" s="383" t="s">
        <v>638</v>
      </c>
      <c r="N5811" s="383" t="s">
        <v>620</v>
      </c>
      <c r="O5811" s="383" t="s">
        <v>230</v>
      </c>
    </row>
    <row r="5812" spans="1:15">
      <c r="A5812" s="385">
        <v>42074</v>
      </c>
      <c r="B5812" s="383" t="s">
        <v>646</v>
      </c>
      <c r="C5812" s="383" t="s">
        <v>8</v>
      </c>
      <c r="D5812" s="383" t="s">
        <v>32</v>
      </c>
      <c r="E5812" s="383" t="s">
        <v>647</v>
      </c>
      <c r="F5812" s="383" t="s">
        <v>10</v>
      </c>
      <c r="G5812" s="384">
        <v>1618</v>
      </c>
      <c r="H5812" s="383" t="s">
        <v>747</v>
      </c>
      <c r="I5812" s="383" t="s">
        <v>748</v>
      </c>
      <c r="J5812" s="383" t="s">
        <v>617</v>
      </c>
      <c r="K5812" s="383" t="s">
        <v>618</v>
      </c>
      <c r="L5812" s="384">
        <v>25875</v>
      </c>
      <c r="M5812" s="383" t="s">
        <v>638</v>
      </c>
      <c r="N5812" s="383" t="s">
        <v>620</v>
      </c>
      <c r="O5812" s="383" t="s">
        <v>230</v>
      </c>
    </row>
    <row r="5813" spans="1:15">
      <c r="A5813" s="385">
        <v>42075</v>
      </c>
      <c r="B5813" s="383" t="s">
        <v>646</v>
      </c>
      <c r="C5813" s="383" t="s">
        <v>8</v>
      </c>
      <c r="D5813" s="383" t="s">
        <v>32</v>
      </c>
      <c r="E5813" s="383" t="s">
        <v>647</v>
      </c>
      <c r="F5813" s="383" t="s">
        <v>10</v>
      </c>
      <c r="G5813" s="384">
        <v>1618</v>
      </c>
      <c r="H5813" s="383" t="s">
        <v>747</v>
      </c>
      <c r="I5813" s="383" t="s">
        <v>748</v>
      </c>
      <c r="J5813" s="383" t="s">
        <v>617</v>
      </c>
      <c r="K5813" s="383" t="s">
        <v>618</v>
      </c>
      <c r="L5813" s="384">
        <v>25875</v>
      </c>
      <c r="M5813" s="383" t="s">
        <v>639</v>
      </c>
      <c r="N5813" s="383" t="s">
        <v>620</v>
      </c>
      <c r="O5813" s="383" t="s">
        <v>230</v>
      </c>
    </row>
    <row r="5814" spans="1:15">
      <c r="A5814" s="385">
        <v>42076</v>
      </c>
      <c r="B5814" s="383" t="s">
        <v>646</v>
      </c>
      <c r="C5814" s="383" t="s">
        <v>8</v>
      </c>
      <c r="D5814" s="383" t="s">
        <v>32</v>
      </c>
      <c r="E5814" s="383" t="s">
        <v>647</v>
      </c>
      <c r="F5814" s="383" t="s">
        <v>10</v>
      </c>
      <c r="G5814" s="384">
        <v>1618</v>
      </c>
      <c r="H5814" s="383" t="s">
        <v>747</v>
      </c>
      <c r="I5814" s="383" t="s">
        <v>748</v>
      </c>
      <c r="J5814" s="383" t="s">
        <v>617</v>
      </c>
      <c r="K5814" s="383" t="s">
        <v>618</v>
      </c>
      <c r="L5814" s="384">
        <v>25875</v>
      </c>
      <c r="M5814" s="383" t="s">
        <v>639</v>
      </c>
      <c r="N5814" s="383" t="s">
        <v>620</v>
      </c>
      <c r="O5814" s="383" t="s">
        <v>230</v>
      </c>
    </row>
    <row r="5815" spans="1:15">
      <c r="A5815" s="385">
        <v>42077</v>
      </c>
      <c r="B5815" s="383" t="s">
        <v>646</v>
      </c>
      <c r="C5815" s="383" t="s">
        <v>8</v>
      </c>
      <c r="D5815" s="383" t="s">
        <v>32</v>
      </c>
      <c r="E5815" s="383" t="s">
        <v>647</v>
      </c>
      <c r="F5815" s="383" t="s">
        <v>10</v>
      </c>
      <c r="G5815" s="384">
        <v>1618</v>
      </c>
      <c r="H5815" s="383" t="s">
        <v>747</v>
      </c>
      <c r="I5815" s="383" t="s">
        <v>748</v>
      </c>
      <c r="J5815" s="383" t="s">
        <v>617</v>
      </c>
      <c r="K5815" s="383" t="s">
        <v>618</v>
      </c>
      <c r="L5815" s="384">
        <v>25875</v>
      </c>
      <c r="M5815" s="383" t="s">
        <v>639</v>
      </c>
      <c r="N5815" s="383" t="s">
        <v>620</v>
      </c>
      <c r="O5815" s="383" t="s">
        <v>230</v>
      </c>
    </row>
    <row r="5816" spans="1:15">
      <c r="A5816" s="385">
        <v>42078</v>
      </c>
      <c r="B5816" s="383" t="s">
        <v>646</v>
      </c>
      <c r="C5816" s="383" t="s">
        <v>8</v>
      </c>
      <c r="D5816" s="383" t="s">
        <v>32</v>
      </c>
      <c r="E5816" s="383" t="s">
        <v>647</v>
      </c>
      <c r="F5816" s="383" t="s">
        <v>10</v>
      </c>
      <c r="G5816" s="384">
        <v>1618</v>
      </c>
      <c r="H5816" s="383" t="s">
        <v>747</v>
      </c>
      <c r="I5816" s="383" t="s">
        <v>748</v>
      </c>
      <c r="J5816" s="383" t="s">
        <v>617</v>
      </c>
      <c r="K5816" s="383" t="s">
        <v>618</v>
      </c>
      <c r="L5816" s="384">
        <v>25875</v>
      </c>
      <c r="M5816" s="383" t="s">
        <v>639</v>
      </c>
      <c r="N5816" s="383" t="s">
        <v>620</v>
      </c>
      <c r="O5816" s="383" t="s">
        <v>230</v>
      </c>
    </row>
    <row r="5817" spans="1:15">
      <c r="A5817" s="385">
        <v>42079</v>
      </c>
      <c r="B5817" s="383" t="s">
        <v>646</v>
      </c>
      <c r="C5817" s="383" t="s">
        <v>8</v>
      </c>
      <c r="D5817" s="383" t="s">
        <v>32</v>
      </c>
      <c r="E5817" s="383" t="s">
        <v>647</v>
      </c>
      <c r="F5817" s="383" t="s">
        <v>10</v>
      </c>
      <c r="G5817" s="384">
        <v>1618</v>
      </c>
      <c r="H5817" s="383" t="s">
        <v>747</v>
      </c>
      <c r="I5817" s="383" t="s">
        <v>748</v>
      </c>
      <c r="J5817" s="383" t="s">
        <v>617</v>
      </c>
      <c r="K5817" s="383" t="s">
        <v>618</v>
      </c>
      <c r="L5817" s="384">
        <v>25875</v>
      </c>
      <c r="M5817" s="383" t="s">
        <v>639</v>
      </c>
      <c r="N5817" s="383" t="s">
        <v>620</v>
      </c>
      <c r="O5817" s="383" t="s">
        <v>230</v>
      </c>
    </row>
    <row r="5818" spans="1:15">
      <c r="A5818" s="385">
        <v>42080</v>
      </c>
      <c r="B5818" s="383" t="s">
        <v>646</v>
      </c>
      <c r="C5818" s="383" t="s">
        <v>8</v>
      </c>
      <c r="D5818" s="383" t="s">
        <v>32</v>
      </c>
      <c r="E5818" s="383" t="s">
        <v>647</v>
      </c>
      <c r="F5818" s="383" t="s">
        <v>10</v>
      </c>
      <c r="G5818" s="384">
        <v>1618</v>
      </c>
      <c r="H5818" s="383" t="s">
        <v>747</v>
      </c>
      <c r="I5818" s="383" t="s">
        <v>748</v>
      </c>
      <c r="J5818" s="383" t="s">
        <v>617</v>
      </c>
      <c r="K5818" s="383" t="s">
        <v>618</v>
      </c>
      <c r="L5818" s="384">
        <v>25875</v>
      </c>
      <c r="M5818" s="383" t="s">
        <v>639</v>
      </c>
      <c r="N5818" s="383" t="s">
        <v>620</v>
      </c>
      <c r="O5818" s="383" t="s">
        <v>230</v>
      </c>
    </row>
    <row r="5819" spans="1:15">
      <c r="A5819" s="385">
        <v>42081</v>
      </c>
      <c r="B5819" s="383" t="s">
        <v>646</v>
      </c>
      <c r="C5819" s="383" t="s">
        <v>8</v>
      </c>
      <c r="D5819" s="383" t="s">
        <v>32</v>
      </c>
      <c r="E5819" s="383" t="s">
        <v>647</v>
      </c>
      <c r="F5819" s="383" t="s">
        <v>10</v>
      </c>
      <c r="G5819" s="384">
        <v>1618</v>
      </c>
      <c r="H5819" s="383" t="s">
        <v>747</v>
      </c>
      <c r="I5819" s="383" t="s">
        <v>748</v>
      </c>
      <c r="J5819" s="383" t="s">
        <v>617</v>
      </c>
      <c r="K5819" s="383" t="s">
        <v>618</v>
      </c>
      <c r="L5819" s="384">
        <v>26170</v>
      </c>
      <c r="M5819" s="383" t="s">
        <v>640</v>
      </c>
      <c r="N5819" s="383" t="s">
        <v>620</v>
      </c>
      <c r="O5819" s="383" t="s">
        <v>230</v>
      </c>
    </row>
    <row r="5820" spans="1:15">
      <c r="A5820" s="385">
        <v>42082</v>
      </c>
      <c r="B5820" s="383" t="s">
        <v>646</v>
      </c>
      <c r="C5820" s="383" t="s">
        <v>8</v>
      </c>
      <c r="D5820" s="383" t="s">
        <v>32</v>
      </c>
      <c r="E5820" s="383" t="s">
        <v>647</v>
      </c>
      <c r="F5820" s="383" t="s">
        <v>10</v>
      </c>
      <c r="G5820" s="384">
        <v>1618</v>
      </c>
      <c r="H5820" s="383" t="s">
        <v>747</v>
      </c>
      <c r="I5820" s="383" t="s">
        <v>748</v>
      </c>
      <c r="J5820" s="383" t="s">
        <v>617</v>
      </c>
      <c r="K5820" s="383" t="s">
        <v>618</v>
      </c>
      <c r="L5820" s="384">
        <v>26691</v>
      </c>
      <c r="M5820" s="383" t="s">
        <v>640</v>
      </c>
      <c r="N5820" s="383" t="s">
        <v>620</v>
      </c>
      <c r="O5820" s="383" t="s">
        <v>230</v>
      </c>
    </row>
    <row r="5821" spans="1:15">
      <c r="A5821" s="385">
        <v>42083</v>
      </c>
      <c r="B5821" s="383" t="s">
        <v>646</v>
      </c>
      <c r="C5821" s="383" t="s">
        <v>8</v>
      </c>
      <c r="D5821" s="383" t="s">
        <v>32</v>
      </c>
      <c r="E5821" s="383" t="s">
        <v>647</v>
      </c>
      <c r="F5821" s="383" t="s">
        <v>10</v>
      </c>
      <c r="G5821" s="384">
        <v>1618</v>
      </c>
      <c r="H5821" s="383" t="s">
        <v>747</v>
      </c>
      <c r="I5821" s="383" t="s">
        <v>748</v>
      </c>
      <c r="J5821" s="383" t="s">
        <v>617</v>
      </c>
      <c r="K5821" s="383" t="s">
        <v>618</v>
      </c>
      <c r="L5821" s="384">
        <v>27235</v>
      </c>
      <c r="M5821" s="383" t="s">
        <v>640</v>
      </c>
      <c r="N5821" s="383" t="s">
        <v>620</v>
      </c>
      <c r="O5821" s="383" t="s">
        <v>230</v>
      </c>
    </row>
    <row r="5822" spans="1:15">
      <c r="A5822" s="385">
        <v>42084</v>
      </c>
      <c r="B5822" s="383" t="s">
        <v>646</v>
      </c>
      <c r="C5822" s="383" t="s">
        <v>8</v>
      </c>
      <c r="D5822" s="383" t="s">
        <v>32</v>
      </c>
      <c r="E5822" s="383" t="s">
        <v>647</v>
      </c>
      <c r="F5822" s="383" t="s">
        <v>10</v>
      </c>
      <c r="G5822" s="384">
        <v>1618</v>
      </c>
      <c r="H5822" s="383" t="s">
        <v>747</v>
      </c>
      <c r="I5822" s="383" t="s">
        <v>748</v>
      </c>
      <c r="J5822" s="383" t="s">
        <v>617</v>
      </c>
      <c r="K5822" s="383" t="s">
        <v>618</v>
      </c>
      <c r="L5822" s="384">
        <v>27710</v>
      </c>
      <c r="M5822" s="383" t="s">
        <v>640</v>
      </c>
      <c r="N5822" s="383" t="s">
        <v>620</v>
      </c>
      <c r="O5822" s="383" t="s">
        <v>230</v>
      </c>
    </row>
    <row r="5823" spans="1:15">
      <c r="A5823" s="385">
        <v>42085</v>
      </c>
      <c r="B5823" s="383" t="s">
        <v>646</v>
      </c>
      <c r="C5823" s="383" t="s">
        <v>8</v>
      </c>
      <c r="D5823" s="383" t="s">
        <v>32</v>
      </c>
      <c r="E5823" s="383" t="s">
        <v>647</v>
      </c>
      <c r="F5823" s="383" t="s">
        <v>10</v>
      </c>
      <c r="G5823" s="384">
        <v>1618</v>
      </c>
      <c r="H5823" s="383" t="s">
        <v>747</v>
      </c>
      <c r="I5823" s="383" t="s">
        <v>748</v>
      </c>
      <c r="J5823" s="383" t="s">
        <v>617</v>
      </c>
      <c r="K5823" s="383" t="s">
        <v>618</v>
      </c>
      <c r="L5823" s="384">
        <v>27741</v>
      </c>
      <c r="M5823" s="383" t="s">
        <v>640</v>
      </c>
      <c r="N5823" s="383" t="s">
        <v>620</v>
      </c>
      <c r="O5823" s="383" t="s">
        <v>230</v>
      </c>
    </row>
    <row r="5824" spans="1:15">
      <c r="A5824" s="385">
        <v>42086</v>
      </c>
      <c r="B5824" s="383" t="s">
        <v>646</v>
      </c>
      <c r="C5824" s="383" t="s">
        <v>8</v>
      </c>
      <c r="D5824" s="383" t="s">
        <v>32</v>
      </c>
      <c r="E5824" s="383" t="s">
        <v>647</v>
      </c>
      <c r="F5824" s="383" t="s">
        <v>10</v>
      </c>
      <c r="G5824" s="384">
        <v>1618</v>
      </c>
      <c r="H5824" s="383" t="s">
        <v>747</v>
      </c>
      <c r="I5824" s="383" t="s">
        <v>748</v>
      </c>
      <c r="J5824" s="383" t="s">
        <v>617</v>
      </c>
      <c r="K5824" s="383" t="s">
        <v>618</v>
      </c>
      <c r="L5824" s="384">
        <v>27741</v>
      </c>
      <c r="M5824" s="383" t="s">
        <v>640</v>
      </c>
      <c r="N5824" s="383" t="s">
        <v>620</v>
      </c>
      <c r="O5824" s="383" t="s">
        <v>230</v>
      </c>
    </row>
    <row r="5825" spans="1:15">
      <c r="A5825" s="385">
        <v>42087</v>
      </c>
      <c r="B5825" s="383" t="s">
        <v>646</v>
      </c>
      <c r="C5825" s="383" t="s">
        <v>8</v>
      </c>
      <c r="D5825" s="383" t="s">
        <v>32</v>
      </c>
      <c r="E5825" s="383" t="s">
        <v>647</v>
      </c>
      <c r="F5825" s="383" t="s">
        <v>10</v>
      </c>
      <c r="G5825" s="384">
        <v>1618</v>
      </c>
      <c r="H5825" s="383" t="s">
        <v>747</v>
      </c>
      <c r="I5825" s="383" t="s">
        <v>748</v>
      </c>
      <c r="J5825" s="383" t="s">
        <v>617</v>
      </c>
      <c r="K5825" s="383" t="s">
        <v>618</v>
      </c>
      <c r="L5825" s="384">
        <v>27741</v>
      </c>
      <c r="M5825" s="383" t="s">
        <v>640</v>
      </c>
      <c r="N5825" s="383" t="s">
        <v>620</v>
      </c>
      <c r="O5825" s="383" t="s">
        <v>230</v>
      </c>
    </row>
    <row r="5826" spans="1:15">
      <c r="A5826" s="385">
        <v>42088</v>
      </c>
      <c r="B5826" s="383" t="s">
        <v>21</v>
      </c>
      <c r="C5826" s="383" t="s">
        <v>12</v>
      </c>
      <c r="D5826" s="383" t="s">
        <v>22</v>
      </c>
      <c r="E5826" s="383" t="s">
        <v>658</v>
      </c>
      <c r="F5826" s="383" t="s">
        <v>10</v>
      </c>
      <c r="G5826" s="384">
        <v>3585</v>
      </c>
      <c r="H5826" s="383" t="s">
        <v>784</v>
      </c>
      <c r="I5826" s="383" t="s">
        <v>789</v>
      </c>
      <c r="J5826" s="383" t="s">
        <v>617</v>
      </c>
      <c r="K5826" s="383" t="s">
        <v>618</v>
      </c>
      <c r="L5826" s="384">
        <v>27741</v>
      </c>
      <c r="M5826" s="383" t="s">
        <v>640</v>
      </c>
      <c r="N5826" s="383" t="s">
        <v>620</v>
      </c>
      <c r="O5826" s="383" t="s">
        <v>230</v>
      </c>
    </row>
    <row r="5827" spans="1:15">
      <c r="A5827" s="385">
        <v>42089</v>
      </c>
      <c r="B5827" s="383" t="s">
        <v>646</v>
      </c>
      <c r="C5827" s="383" t="s">
        <v>8</v>
      </c>
      <c r="D5827" s="383" t="s">
        <v>32</v>
      </c>
      <c r="E5827" s="383" t="s">
        <v>647</v>
      </c>
      <c r="F5827" s="383" t="s">
        <v>10</v>
      </c>
      <c r="G5827" s="384">
        <v>1618</v>
      </c>
      <c r="H5827" s="383" t="s">
        <v>747</v>
      </c>
      <c r="I5827" s="383" t="s">
        <v>748</v>
      </c>
      <c r="J5827" s="383" t="s">
        <v>617</v>
      </c>
      <c r="K5827" s="383" t="s">
        <v>618</v>
      </c>
      <c r="L5827" s="384">
        <v>27741</v>
      </c>
      <c r="M5827" s="383" t="s">
        <v>640</v>
      </c>
      <c r="N5827" s="383" t="s">
        <v>620</v>
      </c>
      <c r="O5827" s="383" t="s">
        <v>230</v>
      </c>
    </row>
    <row r="5828" spans="1:15">
      <c r="A5828" s="385">
        <v>42090</v>
      </c>
      <c r="B5828" s="383" t="s">
        <v>646</v>
      </c>
      <c r="C5828" s="383" t="s">
        <v>8</v>
      </c>
      <c r="D5828" s="383" t="s">
        <v>32</v>
      </c>
      <c r="E5828" s="383" t="s">
        <v>647</v>
      </c>
      <c r="F5828" s="383" t="s">
        <v>10</v>
      </c>
      <c r="G5828" s="384">
        <v>1618</v>
      </c>
      <c r="H5828" s="383" t="s">
        <v>747</v>
      </c>
      <c r="I5828" s="383" t="s">
        <v>748</v>
      </c>
      <c r="J5828" s="383" t="s">
        <v>617</v>
      </c>
      <c r="K5828" s="383" t="s">
        <v>618</v>
      </c>
      <c r="L5828" s="384">
        <v>27741</v>
      </c>
      <c r="M5828" s="383" t="s">
        <v>640</v>
      </c>
      <c r="N5828" s="383" t="s">
        <v>620</v>
      </c>
      <c r="O5828" s="383" t="s">
        <v>230</v>
      </c>
    </row>
    <row r="5829" spans="1:15">
      <c r="A5829" s="385">
        <v>42091</v>
      </c>
      <c r="B5829" s="383" t="s">
        <v>646</v>
      </c>
      <c r="C5829" s="383" t="s">
        <v>8</v>
      </c>
      <c r="D5829" s="383" t="s">
        <v>32</v>
      </c>
      <c r="E5829" s="383" t="s">
        <v>647</v>
      </c>
      <c r="F5829" s="383" t="s">
        <v>10</v>
      </c>
      <c r="G5829" s="384">
        <v>1618</v>
      </c>
      <c r="H5829" s="383" t="s">
        <v>747</v>
      </c>
      <c r="I5829" s="383" t="s">
        <v>748</v>
      </c>
      <c r="J5829" s="383" t="s">
        <v>617</v>
      </c>
      <c r="K5829" s="383" t="s">
        <v>618</v>
      </c>
      <c r="L5829" s="384">
        <v>27741</v>
      </c>
      <c r="M5829" s="383" t="s">
        <v>641</v>
      </c>
      <c r="N5829" s="383" t="s">
        <v>620</v>
      </c>
      <c r="O5829" s="383" t="s">
        <v>230</v>
      </c>
    </row>
    <row r="5830" spans="1:15">
      <c r="A5830" s="385">
        <v>42092</v>
      </c>
      <c r="B5830" s="383" t="s">
        <v>646</v>
      </c>
      <c r="C5830" s="383" t="s">
        <v>8</v>
      </c>
      <c r="D5830" s="383" t="s">
        <v>32</v>
      </c>
      <c r="E5830" s="383" t="s">
        <v>647</v>
      </c>
      <c r="F5830" s="383" t="s">
        <v>10</v>
      </c>
      <c r="G5830" s="384">
        <v>1618</v>
      </c>
      <c r="H5830" s="383" t="s">
        <v>747</v>
      </c>
      <c r="I5830" s="383" t="s">
        <v>748</v>
      </c>
      <c r="J5830" s="383" t="s">
        <v>617</v>
      </c>
      <c r="K5830" s="383" t="s">
        <v>618</v>
      </c>
      <c r="L5830" s="384">
        <v>27741</v>
      </c>
      <c r="M5830" s="383" t="s">
        <v>641</v>
      </c>
      <c r="N5830" s="383" t="s">
        <v>620</v>
      </c>
      <c r="O5830" s="383" t="s">
        <v>230</v>
      </c>
    </row>
    <row r="5831" spans="1:15">
      <c r="A5831" s="385">
        <v>42093</v>
      </c>
      <c r="B5831" s="383" t="s">
        <v>646</v>
      </c>
      <c r="C5831" s="383" t="s">
        <v>8</v>
      </c>
      <c r="D5831" s="383" t="s">
        <v>32</v>
      </c>
      <c r="E5831" s="383" t="s">
        <v>647</v>
      </c>
      <c r="F5831" s="383" t="s">
        <v>10</v>
      </c>
      <c r="G5831" s="384">
        <v>1618</v>
      </c>
      <c r="H5831" s="383" t="s">
        <v>747</v>
      </c>
      <c r="I5831" s="383" t="s">
        <v>748</v>
      </c>
      <c r="J5831" s="383" t="s">
        <v>617</v>
      </c>
      <c r="K5831" s="383" t="s">
        <v>618</v>
      </c>
      <c r="L5831" s="384">
        <v>27741</v>
      </c>
      <c r="M5831" s="383" t="s">
        <v>641</v>
      </c>
      <c r="N5831" s="383" t="s">
        <v>620</v>
      </c>
      <c r="O5831" s="383" t="s">
        <v>230</v>
      </c>
    </row>
    <row r="5832" spans="1:15">
      <c r="A5832" s="385">
        <v>42094</v>
      </c>
      <c r="B5832" s="383" t="s">
        <v>646</v>
      </c>
      <c r="C5832" s="383" t="s">
        <v>8</v>
      </c>
      <c r="D5832" s="383" t="s">
        <v>32</v>
      </c>
      <c r="E5832" s="383" t="s">
        <v>647</v>
      </c>
      <c r="F5832" s="383" t="s">
        <v>10</v>
      </c>
      <c r="G5832" s="384">
        <v>1618</v>
      </c>
      <c r="H5832" s="383" t="s">
        <v>747</v>
      </c>
      <c r="I5832" s="383" t="s">
        <v>748</v>
      </c>
      <c r="J5832" s="383" t="s">
        <v>617</v>
      </c>
      <c r="K5832" s="383" t="s">
        <v>618</v>
      </c>
      <c r="L5832" s="384">
        <v>27741</v>
      </c>
      <c r="M5832" s="383" t="s">
        <v>641</v>
      </c>
      <c r="N5832" s="383" t="s">
        <v>620</v>
      </c>
      <c r="O5832" s="383" t="s">
        <v>230</v>
      </c>
    </row>
    <row r="5833" spans="1:15">
      <c r="A5833" s="385">
        <v>42095</v>
      </c>
      <c r="B5833" s="383" t="s">
        <v>646</v>
      </c>
      <c r="C5833" s="383" t="s">
        <v>8</v>
      </c>
      <c r="D5833" s="383" t="s">
        <v>32</v>
      </c>
      <c r="E5833" s="383" t="s">
        <v>647</v>
      </c>
      <c r="F5833" s="383" t="s">
        <v>10</v>
      </c>
      <c r="G5833" s="384">
        <v>1618</v>
      </c>
      <c r="H5833" s="383" t="s">
        <v>747</v>
      </c>
      <c r="I5833" s="383" t="s">
        <v>748</v>
      </c>
      <c r="J5833" s="383" t="s">
        <v>617</v>
      </c>
      <c r="K5833" s="383" t="s">
        <v>618</v>
      </c>
      <c r="L5833" s="384">
        <v>27741</v>
      </c>
      <c r="M5833" s="383" t="s">
        <v>641</v>
      </c>
      <c r="N5833" s="383" t="s">
        <v>620</v>
      </c>
      <c r="O5833" s="383" t="s">
        <v>230</v>
      </c>
    </row>
    <row r="5834" spans="1:15">
      <c r="A5834" s="385">
        <v>42096</v>
      </c>
      <c r="B5834" s="383" t="s">
        <v>646</v>
      </c>
      <c r="C5834" s="383" t="s">
        <v>8</v>
      </c>
      <c r="D5834" s="383" t="s">
        <v>32</v>
      </c>
      <c r="E5834" s="383" t="s">
        <v>647</v>
      </c>
      <c r="F5834" s="383" t="s">
        <v>10</v>
      </c>
      <c r="G5834" s="384">
        <v>1618</v>
      </c>
      <c r="H5834" s="383" t="s">
        <v>747</v>
      </c>
      <c r="I5834" s="383" t="s">
        <v>748</v>
      </c>
      <c r="J5834" s="383" t="s">
        <v>617</v>
      </c>
      <c r="K5834" s="383" t="s">
        <v>618</v>
      </c>
      <c r="L5834" s="384">
        <v>27741</v>
      </c>
      <c r="M5834" s="383" t="s">
        <v>641</v>
      </c>
      <c r="N5834" s="383" t="s">
        <v>620</v>
      </c>
      <c r="O5834" s="383" t="s">
        <v>230</v>
      </c>
    </row>
    <row r="5835" spans="1:15">
      <c r="A5835" s="385">
        <v>42097</v>
      </c>
      <c r="B5835" s="383" t="s">
        <v>646</v>
      </c>
      <c r="C5835" s="383" t="s">
        <v>8</v>
      </c>
      <c r="D5835" s="383" t="s">
        <v>32</v>
      </c>
      <c r="E5835" s="383" t="s">
        <v>647</v>
      </c>
      <c r="F5835" s="383" t="s">
        <v>10</v>
      </c>
      <c r="G5835" s="384">
        <v>1618</v>
      </c>
      <c r="H5835" s="383" t="s">
        <v>747</v>
      </c>
      <c r="I5835" s="383" t="s">
        <v>748</v>
      </c>
      <c r="J5835" s="383" t="s">
        <v>617</v>
      </c>
      <c r="K5835" s="383" t="s">
        <v>618</v>
      </c>
      <c r="L5835" s="384">
        <v>27741</v>
      </c>
      <c r="M5835" s="383" t="s">
        <v>641</v>
      </c>
      <c r="N5835" s="383" t="s">
        <v>620</v>
      </c>
      <c r="O5835" s="383" t="s">
        <v>230</v>
      </c>
    </row>
    <row r="5836" spans="1:15">
      <c r="A5836" s="385">
        <v>42098</v>
      </c>
      <c r="B5836" s="383" t="s">
        <v>794</v>
      </c>
      <c r="C5836" s="383" t="s">
        <v>8</v>
      </c>
      <c r="D5836" s="383" t="s">
        <v>34</v>
      </c>
      <c r="E5836" s="383" t="s">
        <v>795</v>
      </c>
      <c r="F5836" s="383" t="s">
        <v>10</v>
      </c>
      <c r="G5836" s="384">
        <v>2739</v>
      </c>
      <c r="H5836" s="383" t="s">
        <v>796</v>
      </c>
      <c r="I5836" s="383" t="s">
        <v>797</v>
      </c>
      <c r="J5836" s="383" t="s">
        <v>617</v>
      </c>
      <c r="K5836" s="383" t="s">
        <v>618</v>
      </c>
      <c r="L5836" s="384">
        <v>27751</v>
      </c>
      <c r="M5836" s="383" t="s">
        <v>641</v>
      </c>
      <c r="N5836" s="383" t="s">
        <v>620</v>
      </c>
      <c r="O5836" s="383" t="s">
        <v>230</v>
      </c>
    </row>
    <row r="5837" spans="1:15">
      <c r="A5837" s="385">
        <v>42099</v>
      </c>
      <c r="B5837" s="383" t="s">
        <v>646</v>
      </c>
      <c r="C5837" s="383" t="s">
        <v>8</v>
      </c>
      <c r="D5837" s="383" t="s">
        <v>32</v>
      </c>
      <c r="E5837" s="383" t="s">
        <v>647</v>
      </c>
      <c r="F5837" s="383" t="s">
        <v>10</v>
      </c>
      <c r="G5837" s="384">
        <v>1618</v>
      </c>
      <c r="H5837" s="383" t="s">
        <v>747</v>
      </c>
      <c r="I5837" s="383" t="s">
        <v>748</v>
      </c>
      <c r="J5837" s="383" t="s">
        <v>617</v>
      </c>
      <c r="K5837" s="383" t="s">
        <v>618</v>
      </c>
      <c r="L5837" s="384">
        <v>28181</v>
      </c>
      <c r="M5837" s="383" t="s">
        <v>642</v>
      </c>
      <c r="N5837" s="383" t="s">
        <v>620</v>
      </c>
      <c r="O5837" s="383" t="s">
        <v>230</v>
      </c>
    </row>
    <row r="5838" spans="1:15">
      <c r="A5838" s="385">
        <v>42100</v>
      </c>
      <c r="B5838" s="383" t="s">
        <v>646</v>
      </c>
      <c r="C5838" s="383" t="s">
        <v>8</v>
      </c>
      <c r="D5838" s="383" t="s">
        <v>32</v>
      </c>
      <c r="E5838" s="383" t="s">
        <v>647</v>
      </c>
      <c r="F5838" s="383" t="s">
        <v>10</v>
      </c>
      <c r="G5838" s="384">
        <v>1618</v>
      </c>
      <c r="H5838" s="383" t="s">
        <v>747</v>
      </c>
      <c r="I5838" s="383" t="s">
        <v>748</v>
      </c>
      <c r="J5838" s="383" t="s">
        <v>617</v>
      </c>
      <c r="K5838" s="383" t="s">
        <v>618</v>
      </c>
      <c r="L5838" s="384">
        <v>28641</v>
      </c>
      <c r="M5838" s="383" t="s">
        <v>642</v>
      </c>
      <c r="N5838" s="383" t="s">
        <v>620</v>
      </c>
      <c r="O5838" s="383" t="s">
        <v>230</v>
      </c>
    </row>
    <row r="5839" spans="1:15">
      <c r="A5839" s="385">
        <v>42101</v>
      </c>
      <c r="B5839" s="383" t="s">
        <v>646</v>
      </c>
      <c r="C5839" s="383" t="s">
        <v>8</v>
      </c>
      <c r="D5839" s="383" t="s">
        <v>32</v>
      </c>
      <c r="E5839" s="383" t="s">
        <v>647</v>
      </c>
      <c r="F5839" s="383" t="s">
        <v>10</v>
      </c>
      <c r="G5839" s="384">
        <v>1618</v>
      </c>
      <c r="H5839" s="383" t="s">
        <v>747</v>
      </c>
      <c r="I5839" s="383" t="s">
        <v>748</v>
      </c>
      <c r="J5839" s="383" t="s">
        <v>617</v>
      </c>
      <c r="K5839" s="383" t="s">
        <v>618</v>
      </c>
      <c r="L5839" s="384">
        <v>29260</v>
      </c>
      <c r="M5839" s="383" t="s">
        <v>642</v>
      </c>
      <c r="N5839" s="383" t="s">
        <v>620</v>
      </c>
      <c r="O5839" s="383" t="s">
        <v>230</v>
      </c>
    </row>
    <row r="5840" spans="1:15">
      <c r="A5840" s="385">
        <v>42102</v>
      </c>
      <c r="B5840" s="383" t="s">
        <v>646</v>
      </c>
      <c r="C5840" s="383" t="s">
        <v>8</v>
      </c>
      <c r="D5840" s="383" t="s">
        <v>32</v>
      </c>
      <c r="E5840" s="383" t="s">
        <v>647</v>
      </c>
      <c r="F5840" s="383" t="s">
        <v>10</v>
      </c>
      <c r="G5840" s="384">
        <v>1618</v>
      </c>
      <c r="H5840" s="383" t="s">
        <v>747</v>
      </c>
      <c r="I5840" s="383" t="s">
        <v>748</v>
      </c>
      <c r="J5840" s="383" t="s">
        <v>617</v>
      </c>
      <c r="K5840" s="383" t="s">
        <v>618</v>
      </c>
      <c r="L5840" s="384">
        <v>29608</v>
      </c>
      <c r="M5840" s="383" t="s">
        <v>642</v>
      </c>
      <c r="N5840" s="383" t="s">
        <v>620</v>
      </c>
      <c r="O5840" s="383" t="s">
        <v>230</v>
      </c>
    </row>
    <row r="5841" spans="1:15">
      <c r="A5841" s="385">
        <v>42103</v>
      </c>
      <c r="B5841" s="383" t="s">
        <v>646</v>
      </c>
      <c r="C5841" s="383" t="s">
        <v>8</v>
      </c>
      <c r="D5841" s="383" t="s">
        <v>32</v>
      </c>
      <c r="E5841" s="383" t="s">
        <v>647</v>
      </c>
      <c r="F5841" s="383" t="s">
        <v>10</v>
      </c>
      <c r="G5841" s="384">
        <v>1618</v>
      </c>
      <c r="H5841" s="383" t="s">
        <v>747</v>
      </c>
      <c r="I5841" s="383" t="s">
        <v>748</v>
      </c>
      <c r="J5841" s="383" t="s">
        <v>617</v>
      </c>
      <c r="K5841" s="383" t="s">
        <v>618</v>
      </c>
      <c r="L5841" s="384">
        <v>29608</v>
      </c>
      <c r="M5841" s="383" t="s">
        <v>642</v>
      </c>
      <c r="N5841" s="383" t="s">
        <v>620</v>
      </c>
      <c r="O5841" s="383" t="s">
        <v>230</v>
      </c>
    </row>
    <row r="5842" spans="1:15">
      <c r="A5842" s="385">
        <v>42104</v>
      </c>
      <c r="B5842" s="383" t="s">
        <v>646</v>
      </c>
      <c r="C5842" s="383" t="s">
        <v>8</v>
      </c>
      <c r="D5842" s="383" t="s">
        <v>32</v>
      </c>
      <c r="E5842" s="383" t="s">
        <v>647</v>
      </c>
      <c r="F5842" s="383" t="s">
        <v>10</v>
      </c>
      <c r="G5842" s="384">
        <v>1618</v>
      </c>
      <c r="H5842" s="383" t="s">
        <v>747</v>
      </c>
      <c r="I5842" s="383" t="s">
        <v>748</v>
      </c>
      <c r="J5842" s="383" t="s">
        <v>617</v>
      </c>
      <c r="K5842" s="383" t="s">
        <v>618</v>
      </c>
      <c r="L5842" s="384">
        <v>29608</v>
      </c>
      <c r="M5842" s="383" t="s">
        <v>642</v>
      </c>
      <c r="N5842" s="383" t="s">
        <v>620</v>
      </c>
      <c r="O5842" s="383" t="s">
        <v>230</v>
      </c>
    </row>
    <row r="5843" spans="1:15">
      <c r="A5843" s="385">
        <v>42105</v>
      </c>
      <c r="B5843" s="383" t="s">
        <v>646</v>
      </c>
      <c r="C5843" s="383" t="s">
        <v>8</v>
      </c>
      <c r="D5843" s="383" t="s">
        <v>32</v>
      </c>
      <c r="E5843" s="383" t="s">
        <v>647</v>
      </c>
      <c r="F5843" s="383" t="s">
        <v>10</v>
      </c>
      <c r="G5843" s="384">
        <v>1618</v>
      </c>
      <c r="H5843" s="383" t="s">
        <v>747</v>
      </c>
      <c r="I5843" s="383" t="s">
        <v>748</v>
      </c>
      <c r="J5843" s="383" t="s">
        <v>617</v>
      </c>
      <c r="K5843" s="383" t="s">
        <v>618</v>
      </c>
      <c r="L5843" s="384">
        <v>29608</v>
      </c>
      <c r="M5843" s="383" t="s">
        <v>642</v>
      </c>
      <c r="N5843" s="383" t="s">
        <v>620</v>
      </c>
      <c r="O5843" s="383" t="s">
        <v>230</v>
      </c>
    </row>
    <row r="5844" spans="1:15">
      <c r="A5844" s="385">
        <v>42106</v>
      </c>
      <c r="B5844" s="383" t="s">
        <v>646</v>
      </c>
      <c r="C5844" s="383" t="s">
        <v>8</v>
      </c>
      <c r="D5844" s="383" t="s">
        <v>32</v>
      </c>
      <c r="E5844" s="383" t="s">
        <v>647</v>
      </c>
      <c r="F5844" s="383" t="s">
        <v>10</v>
      </c>
      <c r="G5844" s="384">
        <v>1618</v>
      </c>
      <c r="H5844" s="383" t="s">
        <v>747</v>
      </c>
      <c r="I5844" s="383" t="s">
        <v>748</v>
      </c>
      <c r="J5844" s="383" t="s">
        <v>617</v>
      </c>
      <c r="K5844" s="383" t="s">
        <v>618</v>
      </c>
      <c r="L5844" s="384">
        <v>29608</v>
      </c>
      <c r="M5844" s="383" t="s">
        <v>642</v>
      </c>
      <c r="N5844" s="383" t="s">
        <v>620</v>
      </c>
      <c r="O5844" s="383" t="s">
        <v>230</v>
      </c>
    </row>
    <row r="5845" spans="1:15">
      <c r="A5845" s="385">
        <v>42107</v>
      </c>
      <c r="B5845" s="383" t="s">
        <v>646</v>
      </c>
      <c r="C5845" s="383" t="s">
        <v>8</v>
      </c>
      <c r="D5845" s="383" t="s">
        <v>32</v>
      </c>
      <c r="E5845" s="383" t="s">
        <v>647</v>
      </c>
      <c r="F5845" s="383" t="s">
        <v>10</v>
      </c>
      <c r="G5845" s="384">
        <v>1618</v>
      </c>
      <c r="H5845" s="383" t="s">
        <v>747</v>
      </c>
      <c r="I5845" s="383" t="s">
        <v>748</v>
      </c>
      <c r="J5845" s="383" t="s">
        <v>617</v>
      </c>
      <c r="K5845" s="383" t="s">
        <v>618</v>
      </c>
      <c r="L5845" s="384">
        <v>29973</v>
      </c>
      <c r="M5845" s="383" t="s">
        <v>642</v>
      </c>
      <c r="N5845" s="383" t="s">
        <v>620</v>
      </c>
      <c r="O5845" s="383" t="s">
        <v>230</v>
      </c>
    </row>
    <row r="5846" spans="1:15">
      <c r="A5846" s="385">
        <v>42108</v>
      </c>
      <c r="B5846" s="383" t="s">
        <v>646</v>
      </c>
      <c r="C5846" s="383" t="s">
        <v>8</v>
      </c>
      <c r="D5846" s="383" t="s">
        <v>32</v>
      </c>
      <c r="E5846" s="383" t="s">
        <v>647</v>
      </c>
      <c r="F5846" s="383" t="s">
        <v>10</v>
      </c>
      <c r="G5846" s="384">
        <v>1618</v>
      </c>
      <c r="H5846" s="383" t="s">
        <v>747</v>
      </c>
      <c r="I5846" s="383" t="s">
        <v>748</v>
      </c>
      <c r="J5846" s="383" t="s">
        <v>617</v>
      </c>
      <c r="K5846" s="383" t="s">
        <v>618</v>
      </c>
      <c r="L5846" s="384">
        <v>30380</v>
      </c>
      <c r="M5846" s="383" t="s">
        <v>642</v>
      </c>
      <c r="N5846" s="383" t="s">
        <v>620</v>
      </c>
      <c r="O5846" s="383" t="s">
        <v>230</v>
      </c>
    </row>
    <row r="5847" spans="1:15">
      <c r="A5847" s="385">
        <v>42109</v>
      </c>
      <c r="B5847" s="383" t="s">
        <v>646</v>
      </c>
      <c r="C5847" s="383" t="s">
        <v>8</v>
      </c>
      <c r="D5847" s="383" t="s">
        <v>32</v>
      </c>
      <c r="E5847" s="383" t="s">
        <v>647</v>
      </c>
      <c r="F5847" s="383" t="s">
        <v>10</v>
      </c>
      <c r="G5847" s="384">
        <v>1618</v>
      </c>
      <c r="H5847" s="383" t="s">
        <v>747</v>
      </c>
      <c r="I5847" s="383" t="s">
        <v>748</v>
      </c>
      <c r="J5847" s="383" t="s">
        <v>617</v>
      </c>
      <c r="K5847" s="383" t="s">
        <v>618</v>
      </c>
      <c r="L5847" s="384">
        <v>30722</v>
      </c>
      <c r="M5847" s="383" t="s">
        <v>642</v>
      </c>
      <c r="N5847" s="383" t="s">
        <v>620</v>
      </c>
      <c r="O5847" s="383" t="s">
        <v>230</v>
      </c>
    </row>
    <row r="5848" spans="1:15">
      <c r="A5848" s="385">
        <v>42110</v>
      </c>
      <c r="B5848" s="383" t="s">
        <v>646</v>
      </c>
      <c r="C5848" s="383" t="s">
        <v>8</v>
      </c>
      <c r="D5848" s="383" t="s">
        <v>32</v>
      </c>
      <c r="E5848" s="383" t="s">
        <v>647</v>
      </c>
      <c r="F5848" s="383" t="s">
        <v>10</v>
      </c>
      <c r="G5848" s="384">
        <v>1618</v>
      </c>
      <c r="H5848" s="383" t="s">
        <v>747</v>
      </c>
      <c r="I5848" s="383" t="s">
        <v>748</v>
      </c>
      <c r="J5848" s="383" t="s">
        <v>617</v>
      </c>
      <c r="K5848" s="383" t="s">
        <v>618</v>
      </c>
      <c r="L5848" s="384">
        <v>30780</v>
      </c>
      <c r="M5848" s="383" t="s">
        <v>642</v>
      </c>
      <c r="N5848" s="383" t="s">
        <v>620</v>
      </c>
      <c r="O5848" s="383" t="s">
        <v>230</v>
      </c>
    </row>
    <row r="5849" spans="1:15">
      <c r="A5849" s="385">
        <v>42111</v>
      </c>
      <c r="B5849" s="383" t="s">
        <v>11</v>
      </c>
      <c r="C5849" s="383" t="s">
        <v>12</v>
      </c>
      <c r="D5849" s="383" t="s">
        <v>13</v>
      </c>
      <c r="E5849" s="383" t="s">
        <v>678</v>
      </c>
      <c r="F5849" s="383" t="s">
        <v>10</v>
      </c>
      <c r="G5849" s="384">
        <v>1700</v>
      </c>
      <c r="H5849" s="383" t="s">
        <v>751</v>
      </c>
      <c r="I5849" s="383" t="s">
        <v>752</v>
      </c>
      <c r="J5849" s="383" t="s">
        <v>617</v>
      </c>
      <c r="K5849" s="383" t="s">
        <v>618</v>
      </c>
      <c r="L5849" s="384">
        <v>30780</v>
      </c>
      <c r="M5849" s="383" t="s">
        <v>642</v>
      </c>
      <c r="N5849" s="383" t="s">
        <v>620</v>
      </c>
      <c r="O5849" s="383" t="s">
        <v>230</v>
      </c>
    </row>
    <row r="5850" spans="1:15">
      <c r="A5850" s="385">
        <v>42112</v>
      </c>
      <c r="B5850" s="383" t="s">
        <v>11</v>
      </c>
      <c r="C5850" s="383" t="s">
        <v>12</v>
      </c>
      <c r="D5850" s="383" t="s">
        <v>13</v>
      </c>
      <c r="E5850" s="383" t="s">
        <v>678</v>
      </c>
      <c r="F5850" s="383" t="s">
        <v>10</v>
      </c>
      <c r="G5850" s="384">
        <v>1700</v>
      </c>
      <c r="H5850" s="383" t="s">
        <v>751</v>
      </c>
      <c r="I5850" s="383" t="s">
        <v>752</v>
      </c>
      <c r="J5850" s="383" t="s">
        <v>617</v>
      </c>
      <c r="K5850" s="383" t="s">
        <v>618</v>
      </c>
      <c r="L5850" s="384">
        <v>30780</v>
      </c>
      <c r="M5850" s="383" t="s">
        <v>642</v>
      </c>
      <c r="N5850" s="383" t="s">
        <v>620</v>
      </c>
      <c r="O5850" s="383" t="s">
        <v>230</v>
      </c>
    </row>
    <row r="5851" spans="1:15">
      <c r="A5851" s="385">
        <v>42113</v>
      </c>
      <c r="B5851" s="383" t="s">
        <v>11</v>
      </c>
      <c r="C5851" s="383" t="s">
        <v>12</v>
      </c>
      <c r="D5851" s="383" t="s">
        <v>13</v>
      </c>
      <c r="E5851" s="383" t="s">
        <v>678</v>
      </c>
      <c r="F5851" s="383" t="s">
        <v>10</v>
      </c>
      <c r="G5851" s="384">
        <v>1700</v>
      </c>
      <c r="H5851" s="383" t="s">
        <v>751</v>
      </c>
      <c r="I5851" s="383" t="s">
        <v>752</v>
      </c>
      <c r="J5851" s="383" t="s">
        <v>617</v>
      </c>
      <c r="K5851" s="383" t="s">
        <v>618</v>
      </c>
      <c r="L5851" s="384">
        <v>30780</v>
      </c>
      <c r="M5851" s="383" t="s">
        <v>643</v>
      </c>
      <c r="N5851" s="383" t="s">
        <v>620</v>
      </c>
      <c r="O5851" s="383" t="s">
        <v>230</v>
      </c>
    </row>
    <row r="5852" spans="1:15">
      <c r="A5852" s="385">
        <v>42116</v>
      </c>
      <c r="B5852" s="383" t="s">
        <v>157</v>
      </c>
      <c r="C5852" s="383" t="s">
        <v>8</v>
      </c>
      <c r="D5852" s="383" t="s">
        <v>174</v>
      </c>
      <c r="E5852" s="383" t="s">
        <v>822</v>
      </c>
      <c r="F5852" s="383" t="s">
        <v>10</v>
      </c>
      <c r="G5852" s="384">
        <v>4000</v>
      </c>
      <c r="H5852" s="383" t="s">
        <v>823</v>
      </c>
      <c r="I5852" s="383" t="s">
        <v>824</v>
      </c>
      <c r="J5852" s="383" t="s">
        <v>617</v>
      </c>
      <c r="K5852" s="383" t="s">
        <v>618</v>
      </c>
      <c r="L5852" s="384">
        <v>30780</v>
      </c>
      <c r="M5852" s="383" t="s">
        <v>643</v>
      </c>
      <c r="N5852" s="383" t="s">
        <v>620</v>
      </c>
      <c r="O5852" s="383" t="s">
        <v>230</v>
      </c>
    </row>
    <row r="5853" spans="1:15">
      <c r="A5853" s="385">
        <v>42117</v>
      </c>
      <c r="B5853" s="383" t="s">
        <v>11</v>
      </c>
      <c r="C5853" s="383" t="s">
        <v>12</v>
      </c>
      <c r="D5853" s="383" t="s">
        <v>13</v>
      </c>
      <c r="E5853" s="383" t="s">
        <v>678</v>
      </c>
      <c r="F5853" s="383" t="s">
        <v>10</v>
      </c>
      <c r="G5853" s="384">
        <v>450</v>
      </c>
      <c r="H5853" s="383" t="s">
        <v>779</v>
      </c>
      <c r="I5853" s="383" t="s">
        <v>780</v>
      </c>
      <c r="J5853" s="383" t="s">
        <v>617</v>
      </c>
      <c r="K5853" s="383" t="s">
        <v>618</v>
      </c>
      <c r="L5853" s="384">
        <v>30780</v>
      </c>
      <c r="M5853" s="383" t="s">
        <v>643</v>
      </c>
      <c r="N5853" s="383" t="s">
        <v>620</v>
      </c>
      <c r="O5853" s="383" t="s">
        <v>230</v>
      </c>
    </row>
    <row r="5854" spans="1:15">
      <c r="A5854" s="385">
        <v>42118</v>
      </c>
      <c r="B5854" s="383" t="s">
        <v>157</v>
      </c>
      <c r="C5854" s="383" t="s">
        <v>8</v>
      </c>
      <c r="D5854" s="383" t="s">
        <v>174</v>
      </c>
      <c r="E5854" s="383" t="s">
        <v>822</v>
      </c>
      <c r="F5854" s="383" t="s">
        <v>10</v>
      </c>
      <c r="G5854" s="384">
        <v>6500</v>
      </c>
      <c r="H5854" s="383" t="s">
        <v>823</v>
      </c>
      <c r="I5854" s="383" t="s">
        <v>824</v>
      </c>
      <c r="J5854" s="383" t="s">
        <v>617</v>
      </c>
      <c r="K5854" s="383" t="s">
        <v>618</v>
      </c>
      <c r="L5854" s="384">
        <v>30780</v>
      </c>
      <c r="M5854" s="383" t="s">
        <v>643</v>
      </c>
      <c r="N5854" s="383" t="s">
        <v>620</v>
      </c>
      <c r="O5854" s="383" t="s">
        <v>230</v>
      </c>
    </row>
    <row r="5855" spans="1:15">
      <c r="A5855" s="385">
        <v>42119</v>
      </c>
      <c r="B5855" s="383" t="s">
        <v>157</v>
      </c>
      <c r="C5855" s="383" t="s">
        <v>8</v>
      </c>
      <c r="D5855" s="383" t="s">
        <v>174</v>
      </c>
      <c r="E5855" s="383" t="s">
        <v>822</v>
      </c>
      <c r="F5855" s="383" t="s">
        <v>10</v>
      </c>
      <c r="G5855" s="384">
        <v>10000</v>
      </c>
      <c r="H5855" s="383" t="s">
        <v>823</v>
      </c>
      <c r="I5855" s="383" t="s">
        <v>832</v>
      </c>
      <c r="J5855" s="383" t="s">
        <v>617</v>
      </c>
      <c r="K5855" s="383" t="s">
        <v>618</v>
      </c>
      <c r="L5855" s="384">
        <v>30780</v>
      </c>
      <c r="M5855" s="383" t="s">
        <v>643</v>
      </c>
      <c r="N5855" s="383" t="s">
        <v>620</v>
      </c>
      <c r="O5855" s="383" t="s">
        <v>230</v>
      </c>
    </row>
    <row r="5856" spans="1:15">
      <c r="A5856" s="385">
        <v>42120</v>
      </c>
      <c r="B5856" s="383" t="s">
        <v>11</v>
      </c>
      <c r="C5856" s="383" t="s">
        <v>12</v>
      </c>
      <c r="D5856" s="383" t="s">
        <v>13</v>
      </c>
      <c r="E5856" s="383" t="s">
        <v>678</v>
      </c>
      <c r="F5856" s="383" t="s">
        <v>10</v>
      </c>
      <c r="G5856" s="384">
        <v>450</v>
      </c>
      <c r="H5856" s="383" t="s">
        <v>779</v>
      </c>
      <c r="I5856" s="383" t="s">
        <v>780</v>
      </c>
      <c r="J5856" s="383" t="s">
        <v>617</v>
      </c>
      <c r="K5856" s="383" t="s">
        <v>618</v>
      </c>
      <c r="L5856" s="384">
        <v>30780</v>
      </c>
      <c r="M5856" s="383" t="s">
        <v>643</v>
      </c>
      <c r="N5856" s="383" t="s">
        <v>620</v>
      </c>
      <c r="O5856" s="383" t="s">
        <v>230</v>
      </c>
    </row>
    <row r="5857" spans="1:15">
      <c r="A5857" s="385">
        <v>42121</v>
      </c>
      <c r="B5857" s="383" t="s">
        <v>157</v>
      </c>
      <c r="C5857" s="383" t="s">
        <v>8</v>
      </c>
      <c r="D5857" s="383" t="s">
        <v>174</v>
      </c>
      <c r="E5857" s="383" t="s">
        <v>822</v>
      </c>
      <c r="F5857" s="383" t="s">
        <v>10</v>
      </c>
      <c r="G5857" s="384">
        <v>6500</v>
      </c>
      <c r="H5857" s="383" t="s">
        <v>823</v>
      </c>
      <c r="I5857" s="383" t="s">
        <v>824</v>
      </c>
      <c r="J5857" s="383" t="s">
        <v>617</v>
      </c>
      <c r="K5857" s="383" t="s">
        <v>618</v>
      </c>
      <c r="L5857" s="384">
        <v>30780</v>
      </c>
      <c r="M5857" s="383" t="s">
        <v>643</v>
      </c>
      <c r="N5857" s="383" t="s">
        <v>620</v>
      </c>
      <c r="O5857" s="383" t="s">
        <v>230</v>
      </c>
    </row>
    <row r="5858" spans="1:15">
      <c r="A5858" s="385">
        <v>42122</v>
      </c>
      <c r="B5858" s="383" t="s">
        <v>11</v>
      </c>
      <c r="C5858" s="383" t="s">
        <v>12</v>
      </c>
      <c r="D5858" s="383" t="s">
        <v>13</v>
      </c>
      <c r="E5858" s="383" t="s">
        <v>678</v>
      </c>
      <c r="F5858" s="383" t="s">
        <v>10</v>
      </c>
      <c r="G5858" s="384">
        <v>450</v>
      </c>
      <c r="H5858" s="383" t="s">
        <v>779</v>
      </c>
      <c r="I5858" s="383" t="s">
        <v>780</v>
      </c>
      <c r="J5858" s="383" t="s">
        <v>617</v>
      </c>
      <c r="K5858" s="383" t="s">
        <v>618</v>
      </c>
      <c r="L5858" s="384">
        <v>30780</v>
      </c>
      <c r="M5858" s="383" t="s">
        <v>643</v>
      </c>
      <c r="N5858" s="383" t="s">
        <v>620</v>
      </c>
      <c r="O5858" s="383" t="s">
        <v>230</v>
      </c>
    </row>
    <row r="5859" spans="1:15">
      <c r="A5859" s="385">
        <v>42123</v>
      </c>
      <c r="B5859" s="383" t="s">
        <v>157</v>
      </c>
      <c r="C5859" s="383" t="s">
        <v>8</v>
      </c>
      <c r="D5859" s="383" t="s">
        <v>174</v>
      </c>
      <c r="E5859" s="383" t="s">
        <v>822</v>
      </c>
      <c r="F5859" s="383" t="s">
        <v>10</v>
      </c>
      <c r="G5859" s="384">
        <v>6500</v>
      </c>
      <c r="H5859" s="383" t="s">
        <v>823</v>
      </c>
      <c r="I5859" s="383" t="s">
        <v>824</v>
      </c>
      <c r="J5859" s="383" t="s">
        <v>617</v>
      </c>
      <c r="K5859" s="383" t="s">
        <v>618</v>
      </c>
      <c r="L5859" s="384">
        <v>30780</v>
      </c>
      <c r="M5859" s="383" t="s">
        <v>643</v>
      </c>
      <c r="N5859" s="383" t="s">
        <v>620</v>
      </c>
      <c r="O5859" s="383" t="s">
        <v>230</v>
      </c>
    </row>
    <row r="5860" spans="1:15">
      <c r="A5860" s="385">
        <v>42124</v>
      </c>
      <c r="B5860" s="383" t="s">
        <v>11</v>
      </c>
      <c r="C5860" s="383" t="s">
        <v>12</v>
      </c>
      <c r="D5860" s="383" t="s">
        <v>13</v>
      </c>
      <c r="E5860" s="383" t="s">
        <v>678</v>
      </c>
      <c r="F5860" s="383" t="s">
        <v>10</v>
      </c>
      <c r="G5860" s="384">
        <v>450</v>
      </c>
      <c r="H5860" s="383" t="s">
        <v>779</v>
      </c>
      <c r="I5860" s="383" t="s">
        <v>780</v>
      </c>
      <c r="J5860" s="383" t="s">
        <v>617</v>
      </c>
      <c r="K5860" s="383" t="s">
        <v>618</v>
      </c>
      <c r="L5860" s="384">
        <v>30780</v>
      </c>
      <c r="M5860" s="383" t="s">
        <v>643</v>
      </c>
      <c r="N5860" s="383" t="s">
        <v>620</v>
      </c>
      <c r="O5860" s="383" t="s">
        <v>230</v>
      </c>
    </row>
    <row r="5861" spans="1:15">
      <c r="A5861" s="385">
        <v>42125</v>
      </c>
      <c r="B5861" s="383" t="s">
        <v>157</v>
      </c>
      <c r="C5861" s="383" t="s">
        <v>8</v>
      </c>
      <c r="D5861" s="383" t="s">
        <v>174</v>
      </c>
      <c r="E5861" s="383" t="s">
        <v>822</v>
      </c>
      <c r="F5861" s="383" t="s">
        <v>10</v>
      </c>
      <c r="G5861" s="384">
        <v>6500</v>
      </c>
      <c r="H5861" s="383" t="s">
        <v>823</v>
      </c>
      <c r="I5861" s="383" t="s">
        <v>824</v>
      </c>
      <c r="J5861" s="383" t="s">
        <v>617</v>
      </c>
      <c r="K5861" s="383" t="s">
        <v>618</v>
      </c>
      <c r="L5861" s="384">
        <v>30780</v>
      </c>
      <c r="M5861" s="383" t="s">
        <v>643</v>
      </c>
      <c r="N5861" s="383" t="s">
        <v>620</v>
      </c>
      <c r="O5861" s="383" t="s">
        <v>230</v>
      </c>
    </row>
    <row r="5862" spans="1:15">
      <c r="A5862" s="385">
        <v>42126</v>
      </c>
      <c r="B5862" s="383" t="s">
        <v>157</v>
      </c>
      <c r="C5862" s="383" t="s">
        <v>8</v>
      </c>
      <c r="D5862" s="383" t="s">
        <v>174</v>
      </c>
      <c r="E5862" s="383" t="s">
        <v>822</v>
      </c>
      <c r="F5862" s="383" t="s">
        <v>10</v>
      </c>
      <c r="G5862" s="384">
        <v>6500</v>
      </c>
      <c r="H5862" s="383" t="s">
        <v>823</v>
      </c>
      <c r="I5862" s="383" t="s">
        <v>824</v>
      </c>
      <c r="J5862" s="383" t="s">
        <v>617</v>
      </c>
      <c r="K5862" s="383" t="s">
        <v>618</v>
      </c>
      <c r="L5862" s="384">
        <v>30780</v>
      </c>
      <c r="M5862" s="383" t="s">
        <v>643</v>
      </c>
      <c r="N5862" s="383" t="s">
        <v>620</v>
      </c>
      <c r="O5862" s="383" t="s">
        <v>230</v>
      </c>
    </row>
    <row r="5863" spans="1:15">
      <c r="A5863" s="385">
        <v>42127</v>
      </c>
      <c r="B5863" s="383" t="s">
        <v>11</v>
      </c>
      <c r="C5863" s="383" t="s">
        <v>12</v>
      </c>
      <c r="D5863" s="383" t="s">
        <v>13</v>
      </c>
      <c r="E5863" s="383" t="s">
        <v>678</v>
      </c>
      <c r="F5863" s="383" t="s">
        <v>10</v>
      </c>
      <c r="G5863" s="384">
        <v>900</v>
      </c>
      <c r="H5863" s="383" t="s">
        <v>779</v>
      </c>
      <c r="I5863" s="383" t="s">
        <v>833</v>
      </c>
      <c r="J5863" s="383" t="s">
        <v>617</v>
      </c>
      <c r="K5863" s="383" t="s">
        <v>618</v>
      </c>
      <c r="L5863" s="384">
        <v>30780</v>
      </c>
      <c r="M5863" s="383" t="s">
        <v>643</v>
      </c>
      <c r="N5863" s="383" t="s">
        <v>620</v>
      </c>
      <c r="O5863" s="383" t="s">
        <v>230</v>
      </c>
    </row>
    <row r="5864" spans="1:15">
      <c r="A5864" s="385">
        <v>42128</v>
      </c>
      <c r="B5864" s="383" t="s">
        <v>754</v>
      </c>
      <c r="C5864" s="383" t="s">
        <v>8</v>
      </c>
      <c r="D5864" s="383" t="s">
        <v>755</v>
      </c>
      <c r="E5864" s="383" t="s">
        <v>756</v>
      </c>
      <c r="F5864" s="383" t="s">
        <v>10</v>
      </c>
      <c r="G5864" s="384">
        <v>127</v>
      </c>
      <c r="H5864" s="383" t="s">
        <v>782</v>
      </c>
      <c r="I5864" s="383" t="s">
        <v>783</v>
      </c>
      <c r="J5864" s="383" t="s">
        <v>617</v>
      </c>
      <c r="K5864" s="383" t="s">
        <v>618</v>
      </c>
      <c r="L5864" s="384">
        <v>30780</v>
      </c>
      <c r="M5864" s="383" t="s">
        <v>643</v>
      </c>
      <c r="N5864" s="383" t="s">
        <v>620</v>
      </c>
      <c r="O5864" s="383" t="s">
        <v>230</v>
      </c>
    </row>
    <row r="5865" spans="1:15">
      <c r="A5865" s="385">
        <v>42129</v>
      </c>
      <c r="B5865" s="383" t="s">
        <v>28</v>
      </c>
      <c r="C5865" s="383" t="s">
        <v>8</v>
      </c>
      <c r="D5865" s="383" t="s">
        <v>29</v>
      </c>
      <c r="E5865" s="383" t="s">
        <v>774</v>
      </c>
      <c r="F5865" s="383" t="s">
        <v>10</v>
      </c>
      <c r="G5865" s="384">
        <v>13200</v>
      </c>
      <c r="H5865" s="383" t="s">
        <v>775</v>
      </c>
      <c r="I5865" s="383" t="s">
        <v>776</v>
      </c>
      <c r="J5865" s="383" t="s">
        <v>617</v>
      </c>
      <c r="K5865" s="383" t="s">
        <v>618</v>
      </c>
      <c r="L5865" s="384">
        <v>30780</v>
      </c>
      <c r="M5865" s="383" t="s">
        <v>643</v>
      </c>
      <c r="N5865" s="383" t="s">
        <v>620</v>
      </c>
      <c r="O5865" s="383" t="s">
        <v>230</v>
      </c>
    </row>
    <row r="5866" spans="1:15">
      <c r="A5866" s="385">
        <v>42130</v>
      </c>
      <c r="B5866" s="383" t="s">
        <v>28</v>
      </c>
      <c r="C5866" s="383" t="s">
        <v>8</v>
      </c>
      <c r="D5866" s="383" t="s">
        <v>29</v>
      </c>
      <c r="E5866" s="383" t="s">
        <v>774</v>
      </c>
      <c r="F5866" s="383" t="s">
        <v>10</v>
      </c>
      <c r="G5866" s="384">
        <v>12300</v>
      </c>
      <c r="H5866" s="383" t="s">
        <v>775</v>
      </c>
      <c r="I5866" s="383" t="s">
        <v>776</v>
      </c>
      <c r="J5866" s="383" t="s">
        <v>617</v>
      </c>
      <c r="K5866" s="383" t="s">
        <v>618</v>
      </c>
      <c r="L5866" s="384">
        <v>30780</v>
      </c>
      <c r="M5866" s="383" t="s">
        <v>643</v>
      </c>
      <c r="N5866" s="383" t="s">
        <v>620</v>
      </c>
      <c r="O5866" s="383" t="s">
        <v>230</v>
      </c>
    </row>
    <row r="5867" spans="1:15">
      <c r="A5867" s="385">
        <v>42131</v>
      </c>
      <c r="B5867" s="383" t="s">
        <v>28</v>
      </c>
      <c r="C5867" s="383" t="s">
        <v>8</v>
      </c>
      <c r="D5867" s="383" t="s">
        <v>29</v>
      </c>
      <c r="E5867" s="383" t="s">
        <v>774</v>
      </c>
      <c r="F5867" s="383" t="s">
        <v>10</v>
      </c>
      <c r="G5867" s="384">
        <v>7429</v>
      </c>
      <c r="H5867" s="383" t="s">
        <v>775</v>
      </c>
      <c r="I5867" s="383" t="s">
        <v>776</v>
      </c>
      <c r="J5867" s="383" t="s">
        <v>617</v>
      </c>
      <c r="K5867" s="383" t="s">
        <v>618</v>
      </c>
      <c r="L5867" s="384">
        <v>30780</v>
      </c>
      <c r="M5867" s="383" t="s">
        <v>643</v>
      </c>
      <c r="N5867" s="383" t="s">
        <v>620</v>
      </c>
      <c r="O5867" s="383" t="s">
        <v>230</v>
      </c>
    </row>
    <row r="5868" spans="1:15">
      <c r="A5868" s="385">
        <v>42133</v>
      </c>
      <c r="B5868" s="383" t="s">
        <v>650</v>
      </c>
      <c r="C5868" s="383" t="s">
        <v>8</v>
      </c>
      <c r="D5868" s="383" t="s">
        <v>20</v>
      </c>
      <c r="E5868" s="383" t="s">
        <v>651</v>
      </c>
      <c r="F5868" s="383" t="s">
        <v>10</v>
      </c>
      <c r="G5868" s="384">
        <v>481</v>
      </c>
      <c r="H5868" s="383" t="s">
        <v>826</v>
      </c>
      <c r="I5868" s="383" t="s">
        <v>827</v>
      </c>
      <c r="J5868" s="383" t="s">
        <v>617</v>
      </c>
      <c r="K5868" s="383" t="s">
        <v>618</v>
      </c>
      <c r="L5868" s="384">
        <v>30780</v>
      </c>
      <c r="M5868" s="383" t="s">
        <v>643</v>
      </c>
      <c r="N5868" s="383" t="s">
        <v>620</v>
      </c>
      <c r="O5868" s="383" t="s">
        <v>230</v>
      </c>
    </row>
    <row r="5869" spans="1:15">
      <c r="A5869" s="385">
        <v>42134</v>
      </c>
      <c r="B5869" s="383" t="s">
        <v>650</v>
      </c>
      <c r="C5869" s="383" t="s">
        <v>8</v>
      </c>
      <c r="D5869" s="383" t="s">
        <v>20</v>
      </c>
      <c r="E5869" s="383" t="s">
        <v>651</v>
      </c>
      <c r="F5869" s="383" t="s">
        <v>10</v>
      </c>
      <c r="G5869" s="384">
        <v>625</v>
      </c>
      <c r="H5869" s="383" t="s">
        <v>836</v>
      </c>
      <c r="I5869" s="383" t="s">
        <v>837</v>
      </c>
      <c r="J5869" s="383" t="s">
        <v>617</v>
      </c>
      <c r="K5869" s="383" t="s">
        <v>618</v>
      </c>
      <c r="L5869" s="384">
        <v>30780</v>
      </c>
      <c r="M5869" s="383" t="s">
        <v>643</v>
      </c>
      <c r="N5869" s="383" t="s">
        <v>620</v>
      </c>
      <c r="O5869" s="383" t="s">
        <v>230</v>
      </c>
    </row>
    <row r="5870" spans="1:15">
      <c r="A5870" s="385">
        <v>42135</v>
      </c>
      <c r="B5870" s="383" t="s">
        <v>650</v>
      </c>
      <c r="C5870" s="383" t="s">
        <v>8</v>
      </c>
      <c r="D5870" s="383" t="s">
        <v>20</v>
      </c>
      <c r="E5870" s="383" t="s">
        <v>651</v>
      </c>
      <c r="F5870" s="383" t="s">
        <v>10</v>
      </c>
      <c r="G5870" s="384">
        <v>625</v>
      </c>
      <c r="H5870" s="383" t="s">
        <v>836</v>
      </c>
      <c r="I5870" s="383" t="s">
        <v>837</v>
      </c>
      <c r="J5870" s="383" t="s">
        <v>617</v>
      </c>
      <c r="K5870" s="383" t="s">
        <v>618</v>
      </c>
      <c r="L5870" s="384">
        <v>30780</v>
      </c>
      <c r="M5870" s="383" t="s">
        <v>643</v>
      </c>
      <c r="N5870" s="383" t="s">
        <v>620</v>
      </c>
      <c r="O5870" s="383" t="s">
        <v>230</v>
      </c>
    </row>
    <row r="5871" spans="1:15">
      <c r="A5871" s="385">
        <v>42136</v>
      </c>
      <c r="B5871" s="383" t="s">
        <v>754</v>
      </c>
      <c r="C5871" s="383" t="s">
        <v>8</v>
      </c>
      <c r="D5871" s="383" t="s">
        <v>755</v>
      </c>
      <c r="E5871" s="383" t="s">
        <v>756</v>
      </c>
      <c r="F5871" s="383" t="s">
        <v>10</v>
      </c>
      <c r="G5871" s="384">
        <v>127</v>
      </c>
      <c r="H5871" s="383" t="s">
        <v>782</v>
      </c>
      <c r="I5871" s="383" t="s">
        <v>783</v>
      </c>
      <c r="J5871" s="383" t="s">
        <v>617</v>
      </c>
      <c r="K5871" s="383" t="s">
        <v>618</v>
      </c>
      <c r="L5871" s="384">
        <v>30780</v>
      </c>
      <c r="M5871" s="383" t="s">
        <v>643</v>
      </c>
      <c r="N5871" s="383" t="s">
        <v>620</v>
      </c>
      <c r="O5871" s="383" t="s">
        <v>230</v>
      </c>
    </row>
    <row r="5872" spans="1:15">
      <c r="A5872" s="385">
        <v>42137</v>
      </c>
      <c r="B5872" s="383" t="s">
        <v>11</v>
      </c>
      <c r="C5872" s="383" t="s">
        <v>12</v>
      </c>
      <c r="D5872" s="383" t="s">
        <v>13</v>
      </c>
      <c r="E5872" s="383" t="s">
        <v>678</v>
      </c>
      <c r="F5872" s="383" t="s">
        <v>10</v>
      </c>
      <c r="G5872" s="384">
        <v>2467</v>
      </c>
      <c r="H5872" s="383" t="s">
        <v>787</v>
      </c>
      <c r="I5872" s="383" t="s">
        <v>788</v>
      </c>
      <c r="J5872" s="383" t="s">
        <v>617</v>
      </c>
      <c r="K5872" s="383" t="s">
        <v>618</v>
      </c>
      <c r="L5872" s="384">
        <v>30780</v>
      </c>
      <c r="M5872" s="383" t="s">
        <v>644</v>
      </c>
      <c r="N5872" s="383" t="s">
        <v>620</v>
      </c>
      <c r="O5872" s="383" t="s">
        <v>230</v>
      </c>
    </row>
    <row r="5873" spans="1:15">
      <c r="A5873" s="385">
        <v>42138</v>
      </c>
      <c r="B5873" s="383" t="s">
        <v>11</v>
      </c>
      <c r="C5873" s="383" t="s">
        <v>12</v>
      </c>
      <c r="D5873" s="383" t="s">
        <v>13</v>
      </c>
      <c r="E5873" s="383" t="s">
        <v>678</v>
      </c>
      <c r="F5873" s="383" t="s">
        <v>10</v>
      </c>
      <c r="G5873" s="384">
        <v>2467</v>
      </c>
      <c r="H5873" s="383" t="s">
        <v>787</v>
      </c>
      <c r="I5873" s="383" t="s">
        <v>788</v>
      </c>
      <c r="J5873" s="383" t="s">
        <v>617</v>
      </c>
      <c r="K5873" s="383" t="s">
        <v>618</v>
      </c>
      <c r="L5873" s="384">
        <v>30780</v>
      </c>
      <c r="M5873" s="383" t="s">
        <v>644</v>
      </c>
      <c r="N5873" s="383" t="s">
        <v>620</v>
      </c>
      <c r="O5873" s="383" t="s">
        <v>230</v>
      </c>
    </row>
    <row r="5874" spans="1:15">
      <c r="A5874" s="385">
        <v>42139</v>
      </c>
      <c r="B5874" s="383" t="s">
        <v>11</v>
      </c>
      <c r="C5874" s="383" t="s">
        <v>12</v>
      </c>
      <c r="D5874" s="383" t="s">
        <v>13</v>
      </c>
      <c r="E5874" s="383" t="s">
        <v>678</v>
      </c>
      <c r="F5874" s="383" t="s">
        <v>10</v>
      </c>
      <c r="G5874" s="384">
        <v>2467</v>
      </c>
      <c r="H5874" s="383" t="s">
        <v>787</v>
      </c>
      <c r="I5874" s="383" t="s">
        <v>788</v>
      </c>
      <c r="J5874" s="383" t="s">
        <v>617</v>
      </c>
      <c r="K5874" s="383" t="s">
        <v>618</v>
      </c>
      <c r="L5874" s="384">
        <v>30780</v>
      </c>
      <c r="M5874" s="383" t="s">
        <v>644</v>
      </c>
      <c r="N5874" s="383" t="s">
        <v>620</v>
      </c>
      <c r="O5874" s="383" t="s">
        <v>230</v>
      </c>
    </row>
    <row r="5875" spans="1:15">
      <c r="A5875" s="385">
        <v>42140</v>
      </c>
      <c r="B5875" s="383" t="s">
        <v>650</v>
      </c>
      <c r="C5875" s="383" t="s">
        <v>8</v>
      </c>
      <c r="D5875" s="383" t="s">
        <v>20</v>
      </c>
      <c r="E5875" s="383" t="s">
        <v>651</v>
      </c>
      <c r="F5875" s="383" t="s">
        <v>10</v>
      </c>
      <c r="G5875" s="384">
        <v>481</v>
      </c>
      <c r="H5875" s="383" t="s">
        <v>826</v>
      </c>
      <c r="I5875" s="383" t="s">
        <v>827</v>
      </c>
      <c r="J5875" s="383" t="s">
        <v>617</v>
      </c>
      <c r="K5875" s="383" t="s">
        <v>618</v>
      </c>
      <c r="L5875" s="384">
        <v>30780</v>
      </c>
      <c r="M5875" s="383" t="s">
        <v>644</v>
      </c>
      <c r="N5875" s="383" t="s">
        <v>620</v>
      </c>
      <c r="O5875" s="383" t="s">
        <v>230</v>
      </c>
    </row>
    <row r="5876" spans="1:15">
      <c r="A5876" s="385">
        <v>42141</v>
      </c>
      <c r="B5876" s="383" t="s">
        <v>650</v>
      </c>
      <c r="C5876" s="383" t="s">
        <v>8</v>
      </c>
      <c r="D5876" s="383" t="s">
        <v>20</v>
      </c>
      <c r="E5876" s="383" t="s">
        <v>651</v>
      </c>
      <c r="F5876" s="383" t="s">
        <v>10</v>
      </c>
      <c r="G5876" s="384">
        <v>481</v>
      </c>
      <c r="H5876" s="383" t="s">
        <v>826</v>
      </c>
      <c r="I5876" s="383" t="s">
        <v>827</v>
      </c>
      <c r="J5876" s="383" t="s">
        <v>617</v>
      </c>
      <c r="K5876" s="383" t="s">
        <v>618</v>
      </c>
      <c r="L5876" s="384">
        <v>30780</v>
      </c>
      <c r="M5876" s="383" t="s">
        <v>644</v>
      </c>
      <c r="N5876" s="383" t="s">
        <v>620</v>
      </c>
      <c r="O5876" s="383" t="s">
        <v>230</v>
      </c>
    </row>
    <row r="5877" spans="1:15">
      <c r="A5877" s="385">
        <v>42142</v>
      </c>
      <c r="B5877" s="383" t="s">
        <v>650</v>
      </c>
      <c r="C5877" s="383" t="s">
        <v>8</v>
      </c>
      <c r="D5877" s="383" t="s">
        <v>20</v>
      </c>
      <c r="E5877" s="383" t="s">
        <v>651</v>
      </c>
      <c r="F5877" s="383" t="s">
        <v>10</v>
      </c>
      <c r="G5877" s="384">
        <v>3872</v>
      </c>
      <c r="H5877" s="383" t="s">
        <v>816</v>
      </c>
      <c r="I5877" s="383" t="s">
        <v>817</v>
      </c>
      <c r="J5877" s="383" t="s">
        <v>617</v>
      </c>
      <c r="K5877" s="383" t="s">
        <v>618</v>
      </c>
      <c r="L5877" s="384">
        <v>30780</v>
      </c>
      <c r="M5877" s="383" t="s">
        <v>644</v>
      </c>
      <c r="N5877" s="383" t="s">
        <v>620</v>
      </c>
      <c r="O5877" s="383" t="s">
        <v>230</v>
      </c>
    </row>
    <row r="5878" spans="1:15">
      <c r="A5878" s="385">
        <v>42143</v>
      </c>
      <c r="B5878" s="383" t="s">
        <v>754</v>
      </c>
      <c r="C5878" s="383" t="s">
        <v>8</v>
      </c>
      <c r="D5878" s="383" t="s">
        <v>755</v>
      </c>
      <c r="E5878" s="383" t="s">
        <v>756</v>
      </c>
      <c r="F5878" s="383" t="s">
        <v>10</v>
      </c>
      <c r="G5878" s="384">
        <v>127</v>
      </c>
      <c r="H5878" s="383" t="s">
        <v>782</v>
      </c>
      <c r="I5878" s="383" t="s">
        <v>783</v>
      </c>
      <c r="J5878" s="383" t="s">
        <v>617</v>
      </c>
      <c r="K5878" s="383" t="s">
        <v>618</v>
      </c>
      <c r="L5878" s="384">
        <v>30780</v>
      </c>
      <c r="M5878" s="383" t="s">
        <v>644</v>
      </c>
      <c r="N5878" s="383" t="s">
        <v>620</v>
      </c>
      <c r="O5878" s="383" t="s">
        <v>230</v>
      </c>
    </row>
    <row r="5879" spans="1:15">
      <c r="A5879" s="385">
        <v>42144</v>
      </c>
      <c r="B5879" s="383" t="s">
        <v>754</v>
      </c>
      <c r="C5879" s="383" t="s">
        <v>8</v>
      </c>
      <c r="D5879" s="383" t="s">
        <v>755</v>
      </c>
      <c r="E5879" s="383" t="s">
        <v>756</v>
      </c>
      <c r="F5879" s="383" t="s">
        <v>10</v>
      </c>
      <c r="G5879" s="384">
        <v>127</v>
      </c>
      <c r="H5879" s="383" t="s">
        <v>782</v>
      </c>
      <c r="I5879" s="383" t="s">
        <v>783</v>
      </c>
      <c r="J5879" s="383" t="s">
        <v>617</v>
      </c>
      <c r="K5879" s="383" t="s">
        <v>618</v>
      </c>
      <c r="L5879" s="384">
        <v>30780</v>
      </c>
      <c r="M5879" s="383" t="s">
        <v>644</v>
      </c>
      <c r="N5879" s="383" t="s">
        <v>620</v>
      </c>
      <c r="O5879" s="383" t="s">
        <v>230</v>
      </c>
    </row>
    <row r="5880" spans="1:15">
      <c r="A5880" s="385">
        <v>42145</v>
      </c>
      <c r="B5880" s="383" t="s">
        <v>754</v>
      </c>
      <c r="C5880" s="383" t="s">
        <v>8</v>
      </c>
      <c r="D5880" s="383" t="s">
        <v>755</v>
      </c>
      <c r="E5880" s="383" t="s">
        <v>756</v>
      </c>
      <c r="F5880" s="383" t="s">
        <v>10</v>
      </c>
      <c r="G5880" s="384">
        <v>127</v>
      </c>
      <c r="H5880" s="383" t="s">
        <v>782</v>
      </c>
      <c r="I5880" s="383" t="s">
        <v>783</v>
      </c>
      <c r="J5880" s="383" t="s">
        <v>617</v>
      </c>
      <c r="K5880" s="383" t="s">
        <v>618</v>
      </c>
      <c r="L5880" s="384">
        <v>30780</v>
      </c>
      <c r="M5880" s="383" t="s">
        <v>644</v>
      </c>
      <c r="N5880" s="383" t="s">
        <v>620</v>
      </c>
      <c r="O5880" s="383" t="s">
        <v>230</v>
      </c>
    </row>
    <row r="5881" spans="1:15">
      <c r="A5881" s="385">
        <v>42146</v>
      </c>
      <c r="B5881" s="383" t="s">
        <v>11</v>
      </c>
      <c r="C5881" s="383" t="s">
        <v>12</v>
      </c>
      <c r="D5881" s="383" t="s">
        <v>13</v>
      </c>
      <c r="E5881" s="383" t="s">
        <v>678</v>
      </c>
      <c r="F5881" s="383" t="s">
        <v>10</v>
      </c>
      <c r="G5881" s="384">
        <v>450</v>
      </c>
      <c r="H5881" s="383" t="s">
        <v>779</v>
      </c>
      <c r="I5881" s="383" t="s">
        <v>780</v>
      </c>
      <c r="J5881" s="383" t="s">
        <v>617</v>
      </c>
      <c r="K5881" s="383" t="s">
        <v>618</v>
      </c>
      <c r="L5881" s="384">
        <v>30780</v>
      </c>
      <c r="M5881" s="383" t="s">
        <v>644</v>
      </c>
      <c r="N5881" s="383" t="s">
        <v>620</v>
      </c>
      <c r="O5881" s="383" t="s">
        <v>230</v>
      </c>
    </row>
    <row r="5882" spans="1:15">
      <c r="A5882" s="385">
        <v>42147</v>
      </c>
      <c r="B5882" s="383" t="s">
        <v>650</v>
      </c>
      <c r="C5882" s="383" t="s">
        <v>8</v>
      </c>
      <c r="D5882" s="383" t="s">
        <v>20</v>
      </c>
      <c r="E5882" s="383" t="s">
        <v>651</v>
      </c>
      <c r="F5882" s="383" t="s">
        <v>10</v>
      </c>
      <c r="G5882" s="384">
        <v>481</v>
      </c>
      <c r="H5882" s="383" t="s">
        <v>826</v>
      </c>
      <c r="I5882" s="383" t="s">
        <v>827</v>
      </c>
      <c r="J5882" s="383" t="s">
        <v>617</v>
      </c>
      <c r="K5882" s="383" t="s">
        <v>618</v>
      </c>
      <c r="L5882" s="384">
        <v>30780</v>
      </c>
      <c r="M5882" s="383" t="s">
        <v>645</v>
      </c>
      <c r="N5882" s="383" t="s">
        <v>620</v>
      </c>
      <c r="O5882" s="383" t="s">
        <v>230</v>
      </c>
    </row>
    <row r="5883" spans="1:15">
      <c r="A5883" s="385">
        <v>42148</v>
      </c>
      <c r="B5883" s="383" t="s">
        <v>11</v>
      </c>
      <c r="C5883" s="383" t="s">
        <v>12</v>
      </c>
      <c r="D5883" s="383" t="s">
        <v>13</v>
      </c>
      <c r="E5883" s="383" t="s">
        <v>678</v>
      </c>
      <c r="F5883" s="383" t="s">
        <v>10</v>
      </c>
      <c r="G5883" s="384">
        <v>342</v>
      </c>
      <c r="H5883" s="383" t="s">
        <v>812</v>
      </c>
      <c r="I5883" s="383" t="s">
        <v>813</v>
      </c>
      <c r="J5883" s="383" t="s">
        <v>617</v>
      </c>
      <c r="K5883" s="383" t="s">
        <v>618</v>
      </c>
      <c r="L5883" s="384">
        <v>30780</v>
      </c>
      <c r="M5883" s="383" t="s">
        <v>645</v>
      </c>
      <c r="N5883" s="383" t="s">
        <v>620</v>
      </c>
      <c r="O5883" s="383" t="s">
        <v>230</v>
      </c>
    </row>
    <row r="5884" spans="1:15">
      <c r="A5884" s="385">
        <v>42149</v>
      </c>
      <c r="B5884" s="383" t="s">
        <v>650</v>
      </c>
      <c r="C5884" s="383" t="s">
        <v>8</v>
      </c>
      <c r="D5884" s="383" t="s">
        <v>20</v>
      </c>
      <c r="E5884" s="383" t="s">
        <v>651</v>
      </c>
      <c r="F5884" s="383" t="s">
        <v>10</v>
      </c>
      <c r="G5884" s="384">
        <v>481</v>
      </c>
      <c r="H5884" s="383" t="s">
        <v>826</v>
      </c>
      <c r="I5884" s="383" t="s">
        <v>827</v>
      </c>
      <c r="J5884" s="383" t="s">
        <v>617</v>
      </c>
      <c r="K5884" s="383" t="s">
        <v>618</v>
      </c>
      <c r="L5884" s="384">
        <v>30780</v>
      </c>
      <c r="M5884" s="383" t="s">
        <v>645</v>
      </c>
      <c r="N5884" s="383" t="s">
        <v>620</v>
      </c>
      <c r="O5884" s="383" t="s">
        <v>230</v>
      </c>
    </row>
    <row r="5885" spans="1:15">
      <c r="A5885" s="385">
        <v>42150</v>
      </c>
      <c r="B5885" s="383" t="s">
        <v>650</v>
      </c>
      <c r="C5885" s="383" t="s">
        <v>8</v>
      </c>
      <c r="D5885" s="383" t="s">
        <v>20</v>
      </c>
      <c r="E5885" s="383" t="s">
        <v>651</v>
      </c>
      <c r="F5885" s="383" t="s">
        <v>10</v>
      </c>
      <c r="G5885" s="384">
        <v>625</v>
      </c>
      <c r="H5885" s="383" t="s">
        <v>836</v>
      </c>
      <c r="I5885" s="383" t="s">
        <v>837</v>
      </c>
      <c r="J5885" s="383" t="s">
        <v>617</v>
      </c>
      <c r="K5885" s="383" t="s">
        <v>618</v>
      </c>
      <c r="L5885" s="384">
        <v>30780</v>
      </c>
      <c r="M5885" s="383" t="s">
        <v>645</v>
      </c>
      <c r="N5885" s="383" t="s">
        <v>620</v>
      </c>
      <c r="O5885" s="383" t="s">
        <v>230</v>
      </c>
    </row>
    <row r="5886" spans="1:15">
      <c r="A5886" s="385">
        <v>41997</v>
      </c>
      <c r="B5886" s="383" t="s">
        <v>21</v>
      </c>
      <c r="C5886" s="383" t="s">
        <v>12</v>
      </c>
      <c r="D5886" s="383" t="s">
        <v>22</v>
      </c>
      <c r="E5886" s="383" t="s">
        <v>658</v>
      </c>
      <c r="F5886" s="383" t="s">
        <v>10</v>
      </c>
      <c r="G5886" s="384">
        <v>2268</v>
      </c>
      <c r="H5886" s="383" t="s">
        <v>818</v>
      </c>
      <c r="I5886" s="383" t="s">
        <v>819</v>
      </c>
      <c r="J5886" s="383" t="s">
        <v>617</v>
      </c>
      <c r="K5886" s="383" t="s">
        <v>618</v>
      </c>
      <c r="L5886" s="384">
        <v>0</v>
      </c>
      <c r="M5886" s="383" t="s">
        <v>619</v>
      </c>
      <c r="N5886" s="383" t="s">
        <v>620</v>
      </c>
      <c r="O5886" s="383" t="s">
        <v>230</v>
      </c>
    </row>
    <row r="5887" spans="1:15">
      <c r="A5887" s="385">
        <v>41998</v>
      </c>
      <c r="B5887" s="383" t="s">
        <v>621</v>
      </c>
      <c r="C5887" s="383" t="s">
        <v>8</v>
      </c>
      <c r="D5887" s="383" t="s">
        <v>9</v>
      </c>
      <c r="E5887" s="383" t="s">
        <v>622</v>
      </c>
      <c r="F5887" s="383" t="s">
        <v>10</v>
      </c>
      <c r="G5887" s="384">
        <v>63000</v>
      </c>
      <c r="H5887" s="383" t="s">
        <v>838</v>
      </c>
      <c r="I5887" s="383" t="s">
        <v>839</v>
      </c>
      <c r="J5887" s="383" t="s">
        <v>617</v>
      </c>
      <c r="K5887" s="383" t="s">
        <v>618</v>
      </c>
      <c r="L5887" s="384">
        <v>0</v>
      </c>
      <c r="M5887" s="383" t="s">
        <v>619</v>
      </c>
      <c r="N5887" s="383" t="s">
        <v>620</v>
      </c>
      <c r="O5887" s="383" t="s">
        <v>230</v>
      </c>
    </row>
    <row r="5888" spans="1:15">
      <c r="A5888" s="385">
        <v>41999</v>
      </c>
      <c r="B5888" s="383" t="s">
        <v>11</v>
      </c>
      <c r="C5888" s="383" t="s">
        <v>12</v>
      </c>
      <c r="D5888" s="383" t="s">
        <v>13</v>
      </c>
      <c r="E5888" s="383" t="s">
        <v>678</v>
      </c>
      <c r="F5888" s="383" t="s">
        <v>10</v>
      </c>
      <c r="G5888" s="384">
        <v>342</v>
      </c>
      <c r="H5888" s="383" t="s">
        <v>812</v>
      </c>
      <c r="I5888" s="383" t="s">
        <v>813</v>
      </c>
      <c r="J5888" s="383" t="s">
        <v>617</v>
      </c>
      <c r="K5888" s="383" t="s">
        <v>618</v>
      </c>
      <c r="L5888" s="384">
        <v>0</v>
      </c>
      <c r="M5888" s="383" t="s">
        <v>619</v>
      </c>
      <c r="N5888" s="383" t="s">
        <v>620</v>
      </c>
      <c r="O5888" s="383" t="s">
        <v>230</v>
      </c>
    </row>
    <row r="5889" spans="1:15">
      <c r="A5889" s="385">
        <v>42000</v>
      </c>
      <c r="B5889" s="383" t="s">
        <v>11</v>
      </c>
      <c r="C5889" s="383" t="s">
        <v>12</v>
      </c>
      <c r="D5889" s="383" t="s">
        <v>13</v>
      </c>
      <c r="E5889" s="383" t="s">
        <v>678</v>
      </c>
      <c r="F5889" s="383" t="s">
        <v>10</v>
      </c>
      <c r="G5889" s="384">
        <v>342</v>
      </c>
      <c r="H5889" s="383" t="s">
        <v>812</v>
      </c>
      <c r="I5889" s="383" t="s">
        <v>813</v>
      </c>
      <c r="J5889" s="383" t="s">
        <v>617</v>
      </c>
      <c r="K5889" s="383" t="s">
        <v>618</v>
      </c>
      <c r="L5889" s="384">
        <v>0</v>
      </c>
      <c r="M5889" s="383" t="s">
        <v>619</v>
      </c>
      <c r="N5889" s="383" t="s">
        <v>620</v>
      </c>
      <c r="O5889" s="383" t="s">
        <v>230</v>
      </c>
    </row>
    <row r="5890" spans="1:15">
      <c r="A5890" s="385">
        <v>42001</v>
      </c>
      <c r="B5890" s="383" t="s">
        <v>21</v>
      </c>
      <c r="C5890" s="383" t="s">
        <v>12</v>
      </c>
      <c r="D5890" s="383" t="s">
        <v>22</v>
      </c>
      <c r="E5890" s="383" t="s">
        <v>658</v>
      </c>
      <c r="F5890" s="383" t="s">
        <v>10</v>
      </c>
      <c r="G5890" s="384">
        <v>28</v>
      </c>
      <c r="H5890" s="383" t="s">
        <v>818</v>
      </c>
      <c r="I5890" s="383" t="s">
        <v>783</v>
      </c>
      <c r="J5890" s="383" t="s">
        <v>617</v>
      </c>
      <c r="K5890" s="383" t="s">
        <v>618</v>
      </c>
      <c r="L5890" s="384">
        <v>0</v>
      </c>
      <c r="M5890" s="383" t="s">
        <v>619</v>
      </c>
      <c r="N5890" s="383" t="s">
        <v>620</v>
      </c>
      <c r="O5890" s="383" t="s">
        <v>230</v>
      </c>
    </row>
    <row r="5891" spans="1:15">
      <c r="A5891" s="385">
        <v>42002</v>
      </c>
      <c r="B5891" s="383" t="s">
        <v>11</v>
      </c>
      <c r="C5891" s="383" t="s">
        <v>12</v>
      </c>
      <c r="D5891" s="383" t="s">
        <v>13</v>
      </c>
      <c r="E5891" s="383" t="s">
        <v>678</v>
      </c>
      <c r="F5891" s="383" t="s">
        <v>10</v>
      </c>
      <c r="G5891" s="384">
        <v>342</v>
      </c>
      <c r="H5891" s="383" t="s">
        <v>812</v>
      </c>
      <c r="I5891" s="383" t="s">
        <v>813</v>
      </c>
      <c r="J5891" s="383" t="s">
        <v>617</v>
      </c>
      <c r="K5891" s="383" t="s">
        <v>618</v>
      </c>
      <c r="L5891" s="384">
        <v>0</v>
      </c>
      <c r="M5891" s="383" t="s">
        <v>619</v>
      </c>
      <c r="N5891" s="383" t="s">
        <v>620</v>
      </c>
      <c r="O5891" s="383" t="s">
        <v>230</v>
      </c>
    </row>
    <row r="5892" spans="1:15">
      <c r="A5892" s="385">
        <v>42003</v>
      </c>
      <c r="B5892" s="383" t="s">
        <v>11</v>
      </c>
      <c r="C5892" s="383" t="s">
        <v>12</v>
      </c>
      <c r="D5892" s="383" t="s">
        <v>13</v>
      </c>
      <c r="E5892" s="383" t="s">
        <v>678</v>
      </c>
      <c r="F5892" s="383" t="s">
        <v>10</v>
      </c>
      <c r="G5892" s="384">
        <v>450</v>
      </c>
      <c r="H5892" s="383" t="s">
        <v>779</v>
      </c>
      <c r="I5892" s="383" t="s">
        <v>780</v>
      </c>
      <c r="J5892" s="383" t="s">
        <v>617</v>
      </c>
      <c r="K5892" s="383" t="s">
        <v>618</v>
      </c>
      <c r="L5892" s="384">
        <v>0</v>
      </c>
      <c r="M5892" s="383" t="s">
        <v>619</v>
      </c>
      <c r="N5892" s="383" t="s">
        <v>620</v>
      </c>
      <c r="O5892" s="383" t="s">
        <v>230</v>
      </c>
    </row>
    <row r="5893" spans="1:15">
      <c r="A5893" s="385">
        <v>42004</v>
      </c>
      <c r="B5893" s="383" t="s">
        <v>11</v>
      </c>
      <c r="C5893" s="383" t="s">
        <v>12</v>
      </c>
      <c r="D5893" s="383" t="s">
        <v>13</v>
      </c>
      <c r="E5893" s="383" t="s">
        <v>678</v>
      </c>
      <c r="F5893" s="383" t="s">
        <v>10</v>
      </c>
      <c r="G5893" s="384">
        <v>450</v>
      </c>
      <c r="H5893" s="383" t="s">
        <v>779</v>
      </c>
      <c r="I5893" s="383" t="s">
        <v>780</v>
      </c>
      <c r="J5893" s="383" t="s">
        <v>617</v>
      </c>
      <c r="K5893" s="383" t="s">
        <v>618</v>
      </c>
      <c r="L5893" s="384">
        <v>0</v>
      </c>
      <c r="M5893" s="383" t="s">
        <v>626</v>
      </c>
      <c r="N5893" s="383" t="s">
        <v>620</v>
      </c>
      <c r="O5893" s="383" t="s">
        <v>230</v>
      </c>
    </row>
    <row r="5894" spans="1:15">
      <c r="A5894" s="385">
        <v>42005</v>
      </c>
      <c r="B5894" s="383" t="s">
        <v>754</v>
      </c>
      <c r="C5894" s="383" t="s">
        <v>8</v>
      </c>
      <c r="D5894" s="383" t="s">
        <v>755</v>
      </c>
      <c r="E5894" s="383" t="s">
        <v>756</v>
      </c>
      <c r="F5894" s="383" t="s">
        <v>10</v>
      </c>
      <c r="G5894" s="384">
        <v>127</v>
      </c>
      <c r="H5894" s="383" t="s">
        <v>782</v>
      </c>
      <c r="I5894" s="383" t="s">
        <v>783</v>
      </c>
      <c r="J5894" s="383" t="s">
        <v>617</v>
      </c>
      <c r="K5894" s="383" t="s">
        <v>618</v>
      </c>
      <c r="L5894" s="384">
        <v>0</v>
      </c>
      <c r="M5894" s="383" t="s">
        <v>626</v>
      </c>
      <c r="N5894" s="383" t="s">
        <v>620</v>
      </c>
      <c r="O5894" s="383" t="s">
        <v>230</v>
      </c>
    </row>
    <row r="5895" spans="1:15">
      <c r="A5895" s="385">
        <v>42006</v>
      </c>
      <c r="B5895" s="383" t="s">
        <v>754</v>
      </c>
      <c r="C5895" s="383" t="s">
        <v>8</v>
      </c>
      <c r="D5895" s="383" t="s">
        <v>755</v>
      </c>
      <c r="E5895" s="383" t="s">
        <v>756</v>
      </c>
      <c r="F5895" s="383" t="s">
        <v>10</v>
      </c>
      <c r="G5895" s="384">
        <v>460</v>
      </c>
      <c r="H5895" s="383" t="s">
        <v>757</v>
      </c>
      <c r="I5895" s="383" t="s">
        <v>758</v>
      </c>
      <c r="J5895" s="383" t="s">
        <v>617</v>
      </c>
      <c r="K5895" s="383" t="s">
        <v>618</v>
      </c>
      <c r="L5895" s="384">
        <v>6319</v>
      </c>
      <c r="M5895" s="383" t="s">
        <v>627</v>
      </c>
      <c r="N5895" s="383" t="s">
        <v>620</v>
      </c>
      <c r="O5895" s="383" t="s">
        <v>230</v>
      </c>
    </row>
    <row r="5896" spans="1:15">
      <c r="A5896" s="385">
        <v>42007</v>
      </c>
      <c r="B5896" s="383" t="s">
        <v>754</v>
      </c>
      <c r="C5896" s="383" t="s">
        <v>8</v>
      </c>
      <c r="D5896" s="383" t="s">
        <v>755</v>
      </c>
      <c r="E5896" s="383" t="s">
        <v>756</v>
      </c>
      <c r="F5896" s="383" t="s">
        <v>10</v>
      </c>
      <c r="G5896" s="384">
        <v>460</v>
      </c>
      <c r="H5896" s="383" t="s">
        <v>757</v>
      </c>
      <c r="I5896" s="383" t="s">
        <v>758</v>
      </c>
      <c r="J5896" s="383" t="s">
        <v>617</v>
      </c>
      <c r="K5896" s="383" t="s">
        <v>618</v>
      </c>
      <c r="L5896" s="384">
        <v>8221</v>
      </c>
      <c r="M5896" s="383" t="s">
        <v>627</v>
      </c>
      <c r="N5896" s="383" t="s">
        <v>620</v>
      </c>
      <c r="O5896" s="383" t="s">
        <v>230</v>
      </c>
    </row>
    <row r="5897" spans="1:15">
      <c r="A5897" s="385">
        <v>42008</v>
      </c>
      <c r="B5897" s="383" t="s">
        <v>754</v>
      </c>
      <c r="C5897" s="383" t="s">
        <v>8</v>
      </c>
      <c r="D5897" s="383" t="s">
        <v>755</v>
      </c>
      <c r="E5897" s="383" t="s">
        <v>756</v>
      </c>
      <c r="F5897" s="383" t="s">
        <v>10</v>
      </c>
      <c r="G5897" s="384">
        <v>460</v>
      </c>
      <c r="H5897" s="383" t="s">
        <v>757</v>
      </c>
      <c r="I5897" s="383" t="s">
        <v>758</v>
      </c>
      <c r="J5897" s="383" t="s">
        <v>617</v>
      </c>
      <c r="K5897" s="383" t="s">
        <v>618</v>
      </c>
      <c r="L5897" s="384">
        <v>8501</v>
      </c>
      <c r="M5897" s="383" t="s">
        <v>627</v>
      </c>
      <c r="N5897" s="383" t="s">
        <v>620</v>
      </c>
      <c r="O5897" s="383" t="s">
        <v>230</v>
      </c>
    </row>
    <row r="5898" spans="1:15">
      <c r="A5898" s="385">
        <v>42009</v>
      </c>
      <c r="B5898" s="383" t="s">
        <v>754</v>
      </c>
      <c r="C5898" s="383" t="s">
        <v>8</v>
      </c>
      <c r="D5898" s="383" t="s">
        <v>755</v>
      </c>
      <c r="E5898" s="383" t="s">
        <v>756</v>
      </c>
      <c r="F5898" s="383" t="s">
        <v>10</v>
      </c>
      <c r="G5898" s="384">
        <v>2215</v>
      </c>
      <c r="H5898" s="383" t="s">
        <v>757</v>
      </c>
      <c r="I5898" s="383" t="s">
        <v>777</v>
      </c>
      <c r="J5898" s="383" t="s">
        <v>617</v>
      </c>
      <c r="K5898" s="383" t="s">
        <v>618</v>
      </c>
      <c r="L5898" s="384">
        <v>9088</v>
      </c>
      <c r="M5898" s="383" t="s">
        <v>627</v>
      </c>
      <c r="N5898" s="383" t="s">
        <v>620</v>
      </c>
      <c r="O5898" s="383" t="s">
        <v>230</v>
      </c>
    </row>
    <row r="5899" spans="1:15">
      <c r="A5899" s="385">
        <v>42010</v>
      </c>
      <c r="B5899" s="383" t="s">
        <v>21</v>
      </c>
      <c r="C5899" s="383" t="s">
        <v>12</v>
      </c>
      <c r="D5899" s="383" t="s">
        <v>22</v>
      </c>
      <c r="E5899" s="383" t="s">
        <v>658</v>
      </c>
      <c r="F5899" s="383" t="s">
        <v>10</v>
      </c>
      <c r="G5899" s="384">
        <v>5477</v>
      </c>
      <c r="H5899" s="383" t="s">
        <v>784</v>
      </c>
      <c r="I5899" s="383" t="s">
        <v>785</v>
      </c>
      <c r="J5899" s="383" t="s">
        <v>617</v>
      </c>
      <c r="K5899" s="383" t="s">
        <v>618</v>
      </c>
      <c r="L5899" s="384">
        <v>9280</v>
      </c>
      <c r="M5899" s="383" t="s">
        <v>629</v>
      </c>
      <c r="N5899" s="383" t="s">
        <v>620</v>
      </c>
      <c r="O5899" s="383" t="s">
        <v>230</v>
      </c>
    </row>
    <row r="5900" spans="1:15">
      <c r="A5900" s="385">
        <v>42011</v>
      </c>
      <c r="B5900" s="383" t="s">
        <v>754</v>
      </c>
      <c r="C5900" s="383" t="s">
        <v>8</v>
      </c>
      <c r="D5900" s="383" t="s">
        <v>755</v>
      </c>
      <c r="E5900" s="383" t="s">
        <v>756</v>
      </c>
      <c r="F5900" s="383" t="s">
        <v>10</v>
      </c>
      <c r="G5900" s="384">
        <v>460</v>
      </c>
      <c r="H5900" s="383" t="s">
        <v>757</v>
      </c>
      <c r="I5900" s="383" t="s">
        <v>758</v>
      </c>
      <c r="J5900" s="383" t="s">
        <v>617</v>
      </c>
      <c r="K5900" s="383" t="s">
        <v>618</v>
      </c>
      <c r="L5900" s="384">
        <v>9280</v>
      </c>
      <c r="M5900" s="383" t="s">
        <v>629</v>
      </c>
      <c r="N5900" s="383" t="s">
        <v>620</v>
      </c>
      <c r="O5900" s="383" t="s">
        <v>230</v>
      </c>
    </row>
    <row r="5901" spans="1:15">
      <c r="A5901" s="385">
        <v>42012</v>
      </c>
      <c r="B5901" s="383" t="s">
        <v>754</v>
      </c>
      <c r="C5901" s="383" t="s">
        <v>8</v>
      </c>
      <c r="D5901" s="383" t="s">
        <v>755</v>
      </c>
      <c r="E5901" s="383" t="s">
        <v>756</v>
      </c>
      <c r="F5901" s="383" t="s">
        <v>10</v>
      </c>
      <c r="G5901" s="384">
        <v>127</v>
      </c>
      <c r="H5901" s="383" t="s">
        <v>782</v>
      </c>
      <c r="I5901" s="383" t="s">
        <v>783</v>
      </c>
      <c r="J5901" s="383" t="s">
        <v>617</v>
      </c>
      <c r="K5901" s="383" t="s">
        <v>618</v>
      </c>
      <c r="L5901" s="384">
        <v>9280</v>
      </c>
      <c r="M5901" s="383" t="s">
        <v>630</v>
      </c>
      <c r="N5901" s="383" t="s">
        <v>620</v>
      </c>
      <c r="O5901" s="383" t="s">
        <v>230</v>
      </c>
    </row>
    <row r="5902" spans="1:15">
      <c r="A5902" s="385">
        <v>42013</v>
      </c>
      <c r="B5902" s="383" t="s">
        <v>11</v>
      </c>
      <c r="C5902" s="383" t="s">
        <v>12</v>
      </c>
      <c r="D5902" s="383" t="s">
        <v>13</v>
      </c>
      <c r="E5902" s="383" t="s">
        <v>678</v>
      </c>
      <c r="F5902" s="383" t="s">
        <v>10</v>
      </c>
      <c r="G5902" s="384">
        <v>450</v>
      </c>
      <c r="H5902" s="383" t="s">
        <v>779</v>
      </c>
      <c r="I5902" s="383" t="s">
        <v>780</v>
      </c>
      <c r="J5902" s="383" t="s">
        <v>617</v>
      </c>
      <c r="K5902" s="383" t="s">
        <v>618</v>
      </c>
      <c r="L5902" s="384">
        <v>9280</v>
      </c>
      <c r="M5902" s="383" t="s">
        <v>630</v>
      </c>
      <c r="N5902" s="383" t="s">
        <v>620</v>
      </c>
      <c r="O5902" s="383" t="s">
        <v>230</v>
      </c>
    </row>
    <row r="5903" spans="1:15">
      <c r="A5903" s="385">
        <v>42014</v>
      </c>
      <c r="B5903" s="383" t="s">
        <v>21</v>
      </c>
      <c r="C5903" s="383" t="s">
        <v>12</v>
      </c>
      <c r="D5903" s="383" t="s">
        <v>22</v>
      </c>
      <c r="E5903" s="383" t="s">
        <v>658</v>
      </c>
      <c r="F5903" s="383" t="s">
        <v>10</v>
      </c>
      <c r="G5903" s="384">
        <v>2500</v>
      </c>
      <c r="H5903" s="383" t="s">
        <v>751</v>
      </c>
      <c r="I5903" s="383" t="s">
        <v>790</v>
      </c>
      <c r="J5903" s="383" t="s">
        <v>617</v>
      </c>
      <c r="K5903" s="383" t="s">
        <v>618</v>
      </c>
      <c r="L5903" s="384">
        <v>9280</v>
      </c>
      <c r="M5903" s="383" t="s">
        <v>630</v>
      </c>
      <c r="N5903" s="383" t="s">
        <v>620</v>
      </c>
      <c r="O5903" s="383" t="s">
        <v>230</v>
      </c>
    </row>
    <row r="5904" spans="1:15">
      <c r="A5904" s="385">
        <v>42015</v>
      </c>
      <c r="B5904" s="383" t="s">
        <v>21</v>
      </c>
      <c r="C5904" s="383" t="s">
        <v>12</v>
      </c>
      <c r="D5904" s="383" t="s">
        <v>22</v>
      </c>
      <c r="E5904" s="383" t="s">
        <v>658</v>
      </c>
      <c r="F5904" s="383" t="s">
        <v>10</v>
      </c>
      <c r="G5904" s="384">
        <v>2500</v>
      </c>
      <c r="H5904" s="383" t="s">
        <v>751</v>
      </c>
      <c r="I5904" s="383" t="s">
        <v>790</v>
      </c>
      <c r="J5904" s="383" t="s">
        <v>617</v>
      </c>
      <c r="K5904" s="383" t="s">
        <v>618</v>
      </c>
      <c r="L5904" s="384">
        <v>9280</v>
      </c>
      <c r="M5904" s="383" t="s">
        <v>630</v>
      </c>
      <c r="N5904" s="383" t="s">
        <v>620</v>
      </c>
      <c r="O5904" s="383" t="s">
        <v>230</v>
      </c>
    </row>
    <row r="5905" spans="1:15">
      <c r="A5905" s="385">
        <v>42016</v>
      </c>
      <c r="B5905" s="383" t="s">
        <v>21</v>
      </c>
      <c r="C5905" s="383" t="s">
        <v>12</v>
      </c>
      <c r="D5905" s="383" t="s">
        <v>22</v>
      </c>
      <c r="E5905" s="383" t="s">
        <v>658</v>
      </c>
      <c r="F5905" s="383" t="s">
        <v>10</v>
      </c>
      <c r="G5905" s="384">
        <v>2500</v>
      </c>
      <c r="H5905" s="383" t="s">
        <v>751</v>
      </c>
      <c r="I5905" s="383" t="s">
        <v>790</v>
      </c>
      <c r="J5905" s="383" t="s">
        <v>617</v>
      </c>
      <c r="K5905" s="383" t="s">
        <v>618</v>
      </c>
      <c r="L5905" s="384">
        <v>9280</v>
      </c>
      <c r="M5905" s="383" t="s">
        <v>630</v>
      </c>
      <c r="N5905" s="383" t="s">
        <v>620</v>
      </c>
      <c r="O5905" s="383" t="s">
        <v>230</v>
      </c>
    </row>
    <row r="5906" spans="1:15">
      <c r="A5906" s="385">
        <v>42018</v>
      </c>
      <c r="B5906" s="383" t="s">
        <v>21</v>
      </c>
      <c r="C5906" s="383" t="s">
        <v>12</v>
      </c>
      <c r="D5906" s="383" t="s">
        <v>22</v>
      </c>
      <c r="E5906" s="383" t="s">
        <v>658</v>
      </c>
      <c r="F5906" s="383" t="s">
        <v>10</v>
      </c>
      <c r="G5906" s="384">
        <v>2500</v>
      </c>
      <c r="H5906" s="383" t="s">
        <v>751</v>
      </c>
      <c r="I5906" s="383" t="s">
        <v>790</v>
      </c>
      <c r="J5906" s="383" t="s">
        <v>617</v>
      </c>
      <c r="K5906" s="383" t="s">
        <v>618</v>
      </c>
      <c r="L5906" s="384">
        <v>9804</v>
      </c>
      <c r="M5906" s="383" t="s">
        <v>631</v>
      </c>
      <c r="N5906" s="383" t="s">
        <v>620</v>
      </c>
      <c r="O5906" s="383" t="s">
        <v>230</v>
      </c>
    </row>
    <row r="5907" spans="1:15">
      <c r="A5907" s="385">
        <v>42020</v>
      </c>
      <c r="B5907" s="383" t="s">
        <v>754</v>
      </c>
      <c r="C5907" s="383" t="s">
        <v>8</v>
      </c>
      <c r="D5907" s="383" t="s">
        <v>755</v>
      </c>
      <c r="E5907" s="383" t="s">
        <v>756</v>
      </c>
      <c r="F5907" s="383" t="s">
        <v>10</v>
      </c>
      <c r="G5907" s="384">
        <v>104321</v>
      </c>
      <c r="H5907" s="383" t="s">
        <v>757</v>
      </c>
      <c r="I5907" s="383" t="s">
        <v>772</v>
      </c>
      <c r="J5907" s="383" t="s">
        <v>617</v>
      </c>
      <c r="K5907" s="383" t="s">
        <v>618</v>
      </c>
      <c r="L5907" s="384">
        <v>12650</v>
      </c>
      <c r="M5907" s="383" t="s">
        <v>631</v>
      </c>
      <c r="N5907" s="383" t="s">
        <v>620</v>
      </c>
      <c r="O5907" s="383" t="s">
        <v>230</v>
      </c>
    </row>
    <row r="5908" spans="1:15">
      <c r="A5908" s="385">
        <v>42021</v>
      </c>
      <c r="B5908" s="383" t="s">
        <v>646</v>
      </c>
      <c r="C5908" s="383" t="s">
        <v>8</v>
      </c>
      <c r="D5908" s="383" t="s">
        <v>32</v>
      </c>
      <c r="E5908" s="383" t="s">
        <v>647</v>
      </c>
      <c r="F5908" s="383" t="s">
        <v>10</v>
      </c>
      <c r="G5908" s="384">
        <v>1476</v>
      </c>
      <c r="H5908" s="383" t="s">
        <v>747</v>
      </c>
      <c r="I5908" s="383" t="s">
        <v>750</v>
      </c>
      <c r="J5908" s="383" t="s">
        <v>617</v>
      </c>
      <c r="K5908" s="383" t="s">
        <v>618</v>
      </c>
      <c r="L5908" s="384">
        <v>12650</v>
      </c>
      <c r="M5908" s="383" t="s">
        <v>632</v>
      </c>
      <c r="N5908" s="383" t="s">
        <v>620</v>
      </c>
      <c r="O5908" s="383" t="s">
        <v>230</v>
      </c>
    </row>
    <row r="5909" spans="1:15">
      <c r="A5909" s="385">
        <v>42022</v>
      </c>
      <c r="B5909" s="383" t="s">
        <v>646</v>
      </c>
      <c r="C5909" s="383" t="s">
        <v>8</v>
      </c>
      <c r="D5909" s="383" t="s">
        <v>32</v>
      </c>
      <c r="E5909" s="383" t="s">
        <v>647</v>
      </c>
      <c r="F5909" s="383" t="s">
        <v>10</v>
      </c>
      <c r="G5909" s="384">
        <v>1476</v>
      </c>
      <c r="H5909" s="383" t="s">
        <v>747</v>
      </c>
      <c r="I5909" s="383" t="s">
        <v>750</v>
      </c>
      <c r="J5909" s="383" t="s">
        <v>617</v>
      </c>
      <c r="K5909" s="383" t="s">
        <v>618</v>
      </c>
      <c r="L5909" s="384">
        <v>12650</v>
      </c>
      <c r="M5909" s="383" t="s">
        <v>632</v>
      </c>
      <c r="N5909" s="383" t="s">
        <v>620</v>
      </c>
      <c r="O5909" s="383" t="s">
        <v>230</v>
      </c>
    </row>
    <row r="5910" spans="1:15">
      <c r="A5910" s="385">
        <v>42023</v>
      </c>
      <c r="B5910" s="383" t="s">
        <v>646</v>
      </c>
      <c r="C5910" s="383" t="s">
        <v>8</v>
      </c>
      <c r="D5910" s="383" t="s">
        <v>32</v>
      </c>
      <c r="E5910" s="383" t="s">
        <v>647</v>
      </c>
      <c r="F5910" s="383" t="s">
        <v>10</v>
      </c>
      <c r="G5910" s="384">
        <v>1476</v>
      </c>
      <c r="H5910" s="383" t="s">
        <v>747</v>
      </c>
      <c r="I5910" s="383" t="s">
        <v>750</v>
      </c>
      <c r="J5910" s="383" t="s">
        <v>617</v>
      </c>
      <c r="K5910" s="383" t="s">
        <v>618</v>
      </c>
      <c r="L5910" s="384">
        <v>12650</v>
      </c>
      <c r="M5910" s="383" t="s">
        <v>632</v>
      </c>
      <c r="N5910" s="383" t="s">
        <v>620</v>
      </c>
      <c r="O5910" s="383" t="s">
        <v>230</v>
      </c>
    </row>
    <row r="5911" spans="1:15">
      <c r="A5911" s="385">
        <v>42024</v>
      </c>
      <c r="B5911" s="383" t="s">
        <v>646</v>
      </c>
      <c r="C5911" s="383" t="s">
        <v>8</v>
      </c>
      <c r="D5911" s="383" t="s">
        <v>32</v>
      </c>
      <c r="E5911" s="383" t="s">
        <v>647</v>
      </c>
      <c r="F5911" s="383" t="s">
        <v>10</v>
      </c>
      <c r="G5911" s="384">
        <v>1476</v>
      </c>
      <c r="H5911" s="383" t="s">
        <v>747</v>
      </c>
      <c r="I5911" s="383" t="s">
        <v>750</v>
      </c>
      <c r="J5911" s="383" t="s">
        <v>617</v>
      </c>
      <c r="K5911" s="383" t="s">
        <v>618</v>
      </c>
      <c r="L5911" s="384">
        <v>12775</v>
      </c>
      <c r="M5911" s="383" t="s">
        <v>633</v>
      </c>
      <c r="N5911" s="383" t="s">
        <v>620</v>
      </c>
      <c r="O5911" s="383" t="s">
        <v>230</v>
      </c>
    </row>
    <row r="5912" spans="1:15">
      <c r="A5912" s="385">
        <v>42025</v>
      </c>
      <c r="B5912" s="383" t="s">
        <v>646</v>
      </c>
      <c r="C5912" s="383" t="s">
        <v>8</v>
      </c>
      <c r="D5912" s="383" t="s">
        <v>32</v>
      </c>
      <c r="E5912" s="383" t="s">
        <v>647</v>
      </c>
      <c r="F5912" s="383" t="s">
        <v>10</v>
      </c>
      <c r="G5912" s="384">
        <v>1476</v>
      </c>
      <c r="H5912" s="383" t="s">
        <v>747</v>
      </c>
      <c r="I5912" s="383" t="s">
        <v>750</v>
      </c>
      <c r="J5912" s="383" t="s">
        <v>617</v>
      </c>
      <c r="K5912" s="383" t="s">
        <v>618</v>
      </c>
      <c r="L5912" s="384">
        <v>14695</v>
      </c>
      <c r="M5912" s="383" t="s">
        <v>633</v>
      </c>
      <c r="N5912" s="383" t="s">
        <v>620</v>
      </c>
      <c r="O5912" s="383" t="s">
        <v>230</v>
      </c>
    </row>
    <row r="5913" spans="1:15">
      <c r="A5913" s="385">
        <v>42026</v>
      </c>
      <c r="B5913" s="383" t="s">
        <v>646</v>
      </c>
      <c r="C5913" s="383" t="s">
        <v>8</v>
      </c>
      <c r="D5913" s="383" t="s">
        <v>32</v>
      </c>
      <c r="E5913" s="383" t="s">
        <v>647</v>
      </c>
      <c r="F5913" s="383" t="s">
        <v>10</v>
      </c>
      <c r="G5913" s="384">
        <v>1476</v>
      </c>
      <c r="H5913" s="383" t="s">
        <v>747</v>
      </c>
      <c r="I5913" s="383" t="s">
        <v>750</v>
      </c>
      <c r="J5913" s="383" t="s">
        <v>617</v>
      </c>
      <c r="K5913" s="383" t="s">
        <v>618</v>
      </c>
      <c r="L5913" s="384">
        <v>15922</v>
      </c>
      <c r="M5913" s="383" t="s">
        <v>633</v>
      </c>
      <c r="N5913" s="383" t="s">
        <v>620</v>
      </c>
      <c r="O5913" s="383" t="s">
        <v>230</v>
      </c>
    </row>
    <row r="5914" spans="1:15">
      <c r="A5914" s="385">
        <v>42027</v>
      </c>
      <c r="B5914" s="383" t="s">
        <v>646</v>
      </c>
      <c r="C5914" s="383" t="s">
        <v>8</v>
      </c>
      <c r="D5914" s="383" t="s">
        <v>32</v>
      </c>
      <c r="E5914" s="383" t="s">
        <v>647</v>
      </c>
      <c r="F5914" s="383" t="s">
        <v>10</v>
      </c>
      <c r="G5914" s="384">
        <v>1476</v>
      </c>
      <c r="H5914" s="383" t="s">
        <v>747</v>
      </c>
      <c r="I5914" s="383" t="s">
        <v>750</v>
      </c>
      <c r="J5914" s="383" t="s">
        <v>617</v>
      </c>
      <c r="K5914" s="383" t="s">
        <v>618</v>
      </c>
      <c r="L5914" s="384">
        <v>17245</v>
      </c>
      <c r="M5914" s="383" t="s">
        <v>633</v>
      </c>
      <c r="N5914" s="383" t="s">
        <v>620</v>
      </c>
      <c r="O5914" s="383" t="s">
        <v>230</v>
      </c>
    </row>
    <row r="5915" spans="1:15">
      <c r="A5915" s="385">
        <v>42028</v>
      </c>
      <c r="B5915" s="383" t="s">
        <v>646</v>
      </c>
      <c r="C5915" s="383" t="s">
        <v>8</v>
      </c>
      <c r="D5915" s="383" t="s">
        <v>32</v>
      </c>
      <c r="E5915" s="383" t="s">
        <v>647</v>
      </c>
      <c r="F5915" s="383" t="s">
        <v>10</v>
      </c>
      <c r="G5915" s="384">
        <v>1476</v>
      </c>
      <c r="H5915" s="383" t="s">
        <v>747</v>
      </c>
      <c r="I5915" s="383" t="s">
        <v>750</v>
      </c>
      <c r="J5915" s="383" t="s">
        <v>617</v>
      </c>
      <c r="K5915" s="383" t="s">
        <v>618</v>
      </c>
      <c r="L5915" s="384">
        <v>18650</v>
      </c>
      <c r="M5915" s="383" t="s">
        <v>633</v>
      </c>
      <c r="N5915" s="383" t="s">
        <v>620</v>
      </c>
      <c r="O5915" s="383" t="s">
        <v>230</v>
      </c>
    </row>
    <row r="5916" spans="1:15">
      <c r="A5916" s="385">
        <v>42029</v>
      </c>
      <c r="B5916" s="383" t="s">
        <v>646</v>
      </c>
      <c r="C5916" s="383" t="s">
        <v>8</v>
      </c>
      <c r="D5916" s="383" t="s">
        <v>32</v>
      </c>
      <c r="E5916" s="383" t="s">
        <v>647</v>
      </c>
      <c r="F5916" s="383" t="s">
        <v>10</v>
      </c>
      <c r="G5916" s="384">
        <v>1476</v>
      </c>
      <c r="H5916" s="383" t="s">
        <v>747</v>
      </c>
      <c r="I5916" s="383" t="s">
        <v>750</v>
      </c>
      <c r="J5916" s="383" t="s">
        <v>617</v>
      </c>
      <c r="K5916" s="383" t="s">
        <v>618</v>
      </c>
      <c r="L5916" s="384">
        <v>18650</v>
      </c>
      <c r="M5916" s="383" t="s">
        <v>633</v>
      </c>
      <c r="N5916" s="383" t="s">
        <v>620</v>
      </c>
      <c r="O5916" s="383" t="s">
        <v>230</v>
      </c>
    </row>
    <row r="5917" spans="1:15">
      <c r="A5917" s="385">
        <v>42030</v>
      </c>
      <c r="B5917" s="383" t="s">
        <v>646</v>
      </c>
      <c r="C5917" s="383" t="s">
        <v>8</v>
      </c>
      <c r="D5917" s="383" t="s">
        <v>32</v>
      </c>
      <c r="E5917" s="383" t="s">
        <v>647</v>
      </c>
      <c r="F5917" s="383" t="s">
        <v>10</v>
      </c>
      <c r="G5917" s="384">
        <v>1476</v>
      </c>
      <c r="H5917" s="383" t="s">
        <v>747</v>
      </c>
      <c r="I5917" s="383" t="s">
        <v>750</v>
      </c>
      <c r="J5917" s="383" t="s">
        <v>617</v>
      </c>
      <c r="K5917" s="383" t="s">
        <v>618</v>
      </c>
      <c r="L5917" s="384">
        <v>18650</v>
      </c>
      <c r="M5917" s="383" t="s">
        <v>634</v>
      </c>
      <c r="N5917" s="383" t="s">
        <v>620</v>
      </c>
      <c r="O5917" s="383" t="s">
        <v>230</v>
      </c>
    </row>
    <row r="5918" spans="1:15">
      <c r="A5918" s="385">
        <v>42031</v>
      </c>
      <c r="B5918" s="383" t="s">
        <v>646</v>
      </c>
      <c r="C5918" s="383" t="s">
        <v>8</v>
      </c>
      <c r="D5918" s="383" t="s">
        <v>32</v>
      </c>
      <c r="E5918" s="383" t="s">
        <v>647</v>
      </c>
      <c r="F5918" s="383" t="s">
        <v>10</v>
      </c>
      <c r="G5918" s="384">
        <v>1476</v>
      </c>
      <c r="H5918" s="383" t="s">
        <v>747</v>
      </c>
      <c r="I5918" s="383" t="s">
        <v>750</v>
      </c>
      <c r="J5918" s="383" t="s">
        <v>617</v>
      </c>
      <c r="K5918" s="383" t="s">
        <v>618</v>
      </c>
      <c r="L5918" s="384">
        <v>18650</v>
      </c>
      <c r="M5918" s="383" t="s">
        <v>634</v>
      </c>
      <c r="N5918" s="383" t="s">
        <v>620</v>
      </c>
      <c r="O5918" s="383" t="s">
        <v>230</v>
      </c>
    </row>
    <row r="5919" spans="1:15">
      <c r="A5919" s="385">
        <v>42032</v>
      </c>
      <c r="B5919" s="383" t="s">
        <v>646</v>
      </c>
      <c r="C5919" s="383" t="s">
        <v>8</v>
      </c>
      <c r="D5919" s="383" t="s">
        <v>32</v>
      </c>
      <c r="E5919" s="383" t="s">
        <v>647</v>
      </c>
      <c r="F5919" s="383" t="s">
        <v>10</v>
      </c>
      <c r="G5919" s="384">
        <v>1476</v>
      </c>
      <c r="H5919" s="383" t="s">
        <v>747</v>
      </c>
      <c r="I5919" s="383" t="s">
        <v>750</v>
      </c>
      <c r="J5919" s="383" t="s">
        <v>617</v>
      </c>
      <c r="K5919" s="383" t="s">
        <v>618</v>
      </c>
      <c r="L5919" s="384">
        <v>18650</v>
      </c>
      <c r="M5919" s="383" t="s">
        <v>634</v>
      </c>
      <c r="N5919" s="383" t="s">
        <v>620</v>
      </c>
      <c r="O5919" s="383" t="s">
        <v>230</v>
      </c>
    </row>
    <row r="5920" spans="1:15">
      <c r="A5920" s="385">
        <v>42033</v>
      </c>
      <c r="B5920" s="383" t="s">
        <v>646</v>
      </c>
      <c r="C5920" s="383" t="s">
        <v>8</v>
      </c>
      <c r="D5920" s="383" t="s">
        <v>32</v>
      </c>
      <c r="E5920" s="383" t="s">
        <v>647</v>
      </c>
      <c r="F5920" s="383" t="s">
        <v>10</v>
      </c>
      <c r="G5920" s="384">
        <v>1476</v>
      </c>
      <c r="H5920" s="383" t="s">
        <v>747</v>
      </c>
      <c r="I5920" s="383" t="s">
        <v>750</v>
      </c>
      <c r="J5920" s="383" t="s">
        <v>617</v>
      </c>
      <c r="K5920" s="383" t="s">
        <v>618</v>
      </c>
      <c r="L5920" s="384">
        <v>18650</v>
      </c>
      <c r="M5920" s="383" t="s">
        <v>634</v>
      </c>
      <c r="N5920" s="383" t="s">
        <v>620</v>
      </c>
      <c r="O5920" s="383" t="s">
        <v>230</v>
      </c>
    </row>
    <row r="5921" spans="1:15">
      <c r="A5921" s="385">
        <v>42034</v>
      </c>
      <c r="B5921" s="383" t="s">
        <v>11</v>
      </c>
      <c r="C5921" s="383" t="s">
        <v>12</v>
      </c>
      <c r="D5921" s="383" t="s">
        <v>13</v>
      </c>
      <c r="E5921" s="383" t="s">
        <v>678</v>
      </c>
      <c r="F5921" s="383" t="s">
        <v>10</v>
      </c>
      <c r="G5921" s="384">
        <v>112</v>
      </c>
      <c r="H5921" s="383" t="s">
        <v>743</v>
      </c>
      <c r="I5921" s="383" t="s">
        <v>744</v>
      </c>
      <c r="J5921" s="383" t="s">
        <v>617</v>
      </c>
      <c r="K5921" s="383" t="s">
        <v>618</v>
      </c>
      <c r="L5921" s="384">
        <v>18650</v>
      </c>
      <c r="M5921" s="383" t="s">
        <v>634</v>
      </c>
      <c r="N5921" s="383" t="s">
        <v>620</v>
      </c>
      <c r="O5921" s="383" t="s">
        <v>230</v>
      </c>
    </row>
    <row r="5922" spans="1:15">
      <c r="A5922" s="385">
        <v>42035</v>
      </c>
      <c r="B5922" s="383" t="s">
        <v>646</v>
      </c>
      <c r="C5922" s="383" t="s">
        <v>8</v>
      </c>
      <c r="D5922" s="383" t="s">
        <v>32</v>
      </c>
      <c r="E5922" s="383" t="s">
        <v>647</v>
      </c>
      <c r="F5922" s="383" t="s">
        <v>10</v>
      </c>
      <c r="G5922" s="384">
        <v>1476</v>
      </c>
      <c r="H5922" s="383" t="s">
        <v>747</v>
      </c>
      <c r="I5922" s="383" t="s">
        <v>750</v>
      </c>
      <c r="J5922" s="383" t="s">
        <v>617</v>
      </c>
      <c r="K5922" s="383" t="s">
        <v>618</v>
      </c>
      <c r="L5922" s="384">
        <v>18650</v>
      </c>
      <c r="M5922" s="383" t="s">
        <v>634</v>
      </c>
      <c r="N5922" s="383" t="s">
        <v>620</v>
      </c>
      <c r="O5922" s="383" t="s">
        <v>230</v>
      </c>
    </row>
    <row r="5923" spans="1:15">
      <c r="A5923" s="385">
        <v>42036</v>
      </c>
      <c r="B5923" s="383" t="s">
        <v>646</v>
      </c>
      <c r="C5923" s="383" t="s">
        <v>8</v>
      </c>
      <c r="D5923" s="383" t="s">
        <v>32</v>
      </c>
      <c r="E5923" s="383" t="s">
        <v>647</v>
      </c>
      <c r="F5923" s="383" t="s">
        <v>10</v>
      </c>
      <c r="G5923" s="384">
        <v>1476</v>
      </c>
      <c r="H5923" s="383" t="s">
        <v>747</v>
      </c>
      <c r="I5923" s="383" t="s">
        <v>750</v>
      </c>
      <c r="J5923" s="383" t="s">
        <v>617</v>
      </c>
      <c r="K5923" s="383" t="s">
        <v>618</v>
      </c>
      <c r="L5923" s="384">
        <v>18660</v>
      </c>
      <c r="M5923" s="383" t="s">
        <v>634</v>
      </c>
      <c r="N5923" s="383" t="s">
        <v>620</v>
      </c>
      <c r="O5923" s="383" t="s">
        <v>230</v>
      </c>
    </row>
    <row r="5924" spans="1:15">
      <c r="A5924" s="385">
        <v>42037</v>
      </c>
      <c r="B5924" s="383" t="s">
        <v>646</v>
      </c>
      <c r="C5924" s="383" t="s">
        <v>8</v>
      </c>
      <c r="D5924" s="383" t="s">
        <v>32</v>
      </c>
      <c r="E5924" s="383" t="s">
        <v>647</v>
      </c>
      <c r="F5924" s="383" t="s">
        <v>10</v>
      </c>
      <c r="G5924" s="384">
        <v>1476</v>
      </c>
      <c r="H5924" s="383" t="s">
        <v>747</v>
      </c>
      <c r="I5924" s="383" t="s">
        <v>750</v>
      </c>
      <c r="J5924" s="383" t="s">
        <v>617</v>
      </c>
      <c r="K5924" s="383" t="s">
        <v>618</v>
      </c>
      <c r="L5924" s="384">
        <v>18660</v>
      </c>
      <c r="M5924" s="383" t="s">
        <v>634</v>
      </c>
      <c r="N5924" s="383" t="s">
        <v>620</v>
      </c>
      <c r="O5924" s="383" t="s">
        <v>230</v>
      </c>
    </row>
    <row r="5925" spans="1:15">
      <c r="A5925" s="385">
        <v>42038</v>
      </c>
      <c r="B5925" s="383" t="s">
        <v>754</v>
      </c>
      <c r="C5925" s="383" t="s">
        <v>8</v>
      </c>
      <c r="D5925" s="383" t="s">
        <v>755</v>
      </c>
      <c r="E5925" s="383" t="s">
        <v>756</v>
      </c>
      <c r="F5925" s="383" t="s">
        <v>10</v>
      </c>
      <c r="G5925" s="384">
        <v>127</v>
      </c>
      <c r="H5925" s="383" t="s">
        <v>782</v>
      </c>
      <c r="I5925" s="383" t="s">
        <v>783</v>
      </c>
      <c r="J5925" s="383" t="s">
        <v>617</v>
      </c>
      <c r="K5925" s="383" t="s">
        <v>618</v>
      </c>
      <c r="L5925" s="384">
        <v>18660</v>
      </c>
      <c r="M5925" s="383" t="s">
        <v>634</v>
      </c>
      <c r="N5925" s="383" t="s">
        <v>620</v>
      </c>
      <c r="O5925" s="383" t="s">
        <v>230</v>
      </c>
    </row>
    <row r="5926" spans="1:15">
      <c r="A5926" s="385">
        <v>42039</v>
      </c>
      <c r="B5926" s="383" t="s">
        <v>646</v>
      </c>
      <c r="C5926" s="383" t="s">
        <v>8</v>
      </c>
      <c r="D5926" s="383" t="s">
        <v>32</v>
      </c>
      <c r="E5926" s="383" t="s">
        <v>647</v>
      </c>
      <c r="F5926" s="383" t="s">
        <v>10</v>
      </c>
      <c r="G5926" s="384">
        <v>1476</v>
      </c>
      <c r="H5926" s="383" t="s">
        <v>747</v>
      </c>
      <c r="I5926" s="383" t="s">
        <v>750</v>
      </c>
      <c r="J5926" s="383" t="s">
        <v>617</v>
      </c>
      <c r="K5926" s="383" t="s">
        <v>618</v>
      </c>
      <c r="L5926" s="384">
        <v>18660</v>
      </c>
      <c r="M5926" s="383" t="s">
        <v>634</v>
      </c>
      <c r="N5926" s="383" t="s">
        <v>620</v>
      </c>
      <c r="O5926" s="383" t="s">
        <v>230</v>
      </c>
    </row>
    <row r="5927" spans="1:15">
      <c r="A5927" s="385">
        <v>42040</v>
      </c>
      <c r="B5927" s="383" t="s">
        <v>646</v>
      </c>
      <c r="C5927" s="383" t="s">
        <v>8</v>
      </c>
      <c r="D5927" s="383" t="s">
        <v>32</v>
      </c>
      <c r="E5927" s="383" t="s">
        <v>647</v>
      </c>
      <c r="F5927" s="383" t="s">
        <v>10</v>
      </c>
      <c r="G5927" s="384">
        <v>1476</v>
      </c>
      <c r="H5927" s="383" t="s">
        <v>747</v>
      </c>
      <c r="I5927" s="383" t="s">
        <v>750</v>
      </c>
      <c r="J5927" s="383" t="s">
        <v>617</v>
      </c>
      <c r="K5927" s="383" t="s">
        <v>618</v>
      </c>
      <c r="L5927" s="384">
        <v>18761</v>
      </c>
      <c r="M5927" s="383" t="s">
        <v>635</v>
      </c>
      <c r="N5927" s="383" t="s">
        <v>620</v>
      </c>
      <c r="O5927" s="383" t="s">
        <v>230</v>
      </c>
    </row>
    <row r="5928" spans="1:15">
      <c r="A5928" s="385">
        <v>42041</v>
      </c>
      <c r="B5928" s="383" t="s">
        <v>646</v>
      </c>
      <c r="C5928" s="383" t="s">
        <v>8</v>
      </c>
      <c r="D5928" s="383" t="s">
        <v>32</v>
      </c>
      <c r="E5928" s="383" t="s">
        <v>647</v>
      </c>
      <c r="F5928" s="383" t="s">
        <v>10</v>
      </c>
      <c r="G5928" s="384">
        <v>1476</v>
      </c>
      <c r="H5928" s="383" t="s">
        <v>747</v>
      </c>
      <c r="I5928" s="383" t="s">
        <v>750</v>
      </c>
      <c r="J5928" s="383" t="s">
        <v>617</v>
      </c>
      <c r="K5928" s="383" t="s">
        <v>618</v>
      </c>
      <c r="L5928" s="384">
        <v>18761</v>
      </c>
      <c r="M5928" s="383" t="s">
        <v>635</v>
      </c>
      <c r="N5928" s="383" t="s">
        <v>620</v>
      </c>
      <c r="O5928" s="383" t="s">
        <v>230</v>
      </c>
    </row>
    <row r="5929" spans="1:15">
      <c r="A5929" s="385">
        <v>42042</v>
      </c>
      <c r="B5929" s="383" t="s">
        <v>646</v>
      </c>
      <c r="C5929" s="383" t="s">
        <v>8</v>
      </c>
      <c r="D5929" s="383" t="s">
        <v>32</v>
      </c>
      <c r="E5929" s="383" t="s">
        <v>647</v>
      </c>
      <c r="F5929" s="383" t="s">
        <v>10</v>
      </c>
      <c r="G5929" s="384">
        <v>1476</v>
      </c>
      <c r="H5929" s="383" t="s">
        <v>747</v>
      </c>
      <c r="I5929" s="383" t="s">
        <v>750</v>
      </c>
      <c r="J5929" s="383" t="s">
        <v>617</v>
      </c>
      <c r="K5929" s="383" t="s">
        <v>618</v>
      </c>
      <c r="L5929" s="384">
        <v>18800</v>
      </c>
      <c r="M5929" s="383" t="s">
        <v>635</v>
      </c>
      <c r="N5929" s="383" t="s">
        <v>620</v>
      </c>
      <c r="O5929" s="383" t="s">
        <v>230</v>
      </c>
    </row>
    <row r="5930" spans="1:15">
      <c r="A5930" s="385">
        <v>42043</v>
      </c>
      <c r="B5930" s="383" t="s">
        <v>646</v>
      </c>
      <c r="C5930" s="383" t="s">
        <v>8</v>
      </c>
      <c r="D5930" s="383" t="s">
        <v>32</v>
      </c>
      <c r="E5930" s="383" t="s">
        <v>647</v>
      </c>
      <c r="F5930" s="383" t="s">
        <v>10</v>
      </c>
      <c r="G5930" s="384">
        <v>1476</v>
      </c>
      <c r="H5930" s="383" t="s">
        <v>747</v>
      </c>
      <c r="I5930" s="383" t="s">
        <v>750</v>
      </c>
      <c r="J5930" s="383" t="s">
        <v>617</v>
      </c>
      <c r="K5930" s="383" t="s">
        <v>618</v>
      </c>
      <c r="L5930" s="384">
        <v>20258</v>
      </c>
      <c r="M5930" s="383" t="s">
        <v>635</v>
      </c>
      <c r="N5930" s="383" t="s">
        <v>620</v>
      </c>
      <c r="O5930" s="383" t="s">
        <v>230</v>
      </c>
    </row>
    <row r="5931" spans="1:15">
      <c r="A5931" s="385">
        <v>42044</v>
      </c>
      <c r="B5931" s="383" t="s">
        <v>646</v>
      </c>
      <c r="C5931" s="383" t="s">
        <v>8</v>
      </c>
      <c r="D5931" s="383" t="s">
        <v>32</v>
      </c>
      <c r="E5931" s="383" t="s">
        <v>647</v>
      </c>
      <c r="F5931" s="383" t="s">
        <v>10</v>
      </c>
      <c r="G5931" s="384">
        <v>1476</v>
      </c>
      <c r="H5931" s="383" t="s">
        <v>747</v>
      </c>
      <c r="I5931" s="383" t="s">
        <v>750</v>
      </c>
      <c r="J5931" s="383" t="s">
        <v>617</v>
      </c>
      <c r="K5931" s="383" t="s">
        <v>618</v>
      </c>
      <c r="L5931" s="384">
        <v>20833</v>
      </c>
      <c r="M5931" s="383" t="s">
        <v>635</v>
      </c>
      <c r="N5931" s="383" t="s">
        <v>620</v>
      </c>
      <c r="O5931" s="383" t="s">
        <v>230</v>
      </c>
    </row>
    <row r="5932" spans="1:15">
      <c r="A5932" s="385">
        <v>42045</v>
      </c>
      <c r="B5932" s="383" t="s">
        <v>646</v>
      </c>
      <c r="C5932" s="383" t="s">
        <v>8</v>
      </c>
      <c r="D5932" s="383" t="s">
        <v>32</v>
      </c>
      <c r="E5932" s="383" t="s">
        <v>647</v>
      </c>
      <c r="F5932" s="383" t="s">
        <v>10</v>
      </c>
      <c r="G5932" s="384">
        <v>1476</v>
      </c>
      <c r="H5932" s="383" t="s">
        <v>747</v>
      </c>
      <c r="I5932" s="383" t="s">
        <v>750</v>
      </c>
      <c r="J5932" s="383" t="s">
        <v>617</v>
      </c>
      <c r="K5932" s="383" t="s">
        <v>618</v>
      </c>
      <c r="L5932" s="384">
        <v>20833</v>
      </c>
      <c r="M5932" s="383" t="s">
        <v>635</v>
      </c>
      <c r="N5932" s="383" t="s">
        <v>620</v>
      </c>
      <c r="O5932" s="383" t="s">
        <v>230</v>
      </c>
    </row>
    <row r="5933" spans="1:15">
      <c r="A5933" s="385">
        <v>42047</v>
      </c>
      <c r="B5933" s="383" t="s">
        <v>646</v>
      </c>
      <c r="C5933" s="383" t="s">
        <v>8</v>
      </c>
      <c r="D5933" s="383" t="s">
        <v>32</v>
      </c>
      <c r="E5933" s="383" t="s">
        <v>647</v>
      </c>
      <c r="F5933" s="383" t="s">
        <v>10</v>
      </c>
      <c r="G5933" s="384">
        <v>1476</v>
      </c>
      <c r="H5933" s="383" t="s">
        <v>747</v>
      </c>
      <c r="I5933" s="383" t="s">
        <v>750</v>
      </c>
      <c r="J5933" s="383" t="s">
        <v>617</v>
      </c>
      <c r="K5933" s="383" t="s">
        <v>618</v>
      </c>
      <c r="L5933" s="384">
        <v>20833</v>
      </c>
      <c r="M5933" s="383" t="s">
        <v>635</v>
      </c>
      <c r="N5933" s="383" t="s">
        <v>620</v>
      </c>
      <c r="O5933" s="383" t="s">
        <v>230</v>
      </c>
    </row>
    <row r="5934" spans="1:15">
      <c r="A5934" s="385">
        <v>42048</v>
      </c>
      <c r="B5934" s="383" t="s">
        <v>646</v>
      </c>
      <c r="C5934" s="383" t="s">
        <v>8</v>
      </c>
      <c r="D5934" s="383" t="s">
        <v>32</v>
      </c>
      <c r="E5934" s="383" t="s">
        <v>647</v>
      </c>
      <c r="F5934" s="383" t="s">
        <v>10</v>
      </c>
      <c r="G5934" s="384">
        <v>1476</v>
      </c>
      <c r="H5934" s="383" t="s">
        <v>747</v>
      </c>
      <c r="I5934" s="383" t="s">
        <v>750</v>
      </c>
      <c r="J5934" s="383" t="s">
        <v>617</v>
      </c>
      <c r="K5934" s="383" t="s">
        <v>618</v>
      </c>
      <c r="L5934" s="384">
        <v>20833</v>
      </c>
      <c r="M5934" s="383" t="s">
        <v>635</v>
      </c>
      <c r="N5934" s="383" t="s">
        <v>620</v>
      </c>
      <c r="O5934" s="383" t="s">
        <v>230</v>
      </c>
    </row>
    <row r="5935" spans="1:15">
      <c r="A5935" s="385">
        <v>42049</v>
      </c>
      <c r="B5935" s="383" t="s">
        <v>646</v>
      </c>
      <c r="C5935" s="383" t="s">
        <v>8</v>
      </c>
      <c r="D5935" s="383" t="s">
        <v>32</v>
      </c>
      <c r="E5935" s="383" t="s">
        <v>647</v>
      </c>
      <c r="F5935" s="383" t="s">
        <v>10</v>
      </c>
      <c r="G5935" s="384">
        <v>1476</v>
      </c>
      <c r="H5935" s="383" t="s">
        <v>747</v>
      </c>
      <c r="I5935" s="383" t="s">
        <v>750</v>
      </c>
      <c r="J5935" s="383" t="s">
        <v>617</v>
      </c>
      <c r="K5935" s="383" t="s">
        <v>618</v>
      </c>
      <c r="L5935" s="384">
        <v>21180</v>
      </c>
      <c r="M5935" s="383" t="s">
        <v>635</v>
      </c>
      <c r="N5935" s="383" t="s">
        <v>620</v>
      </c>
      <c r="O5935" s="383" t="s">
        <v>230</v>
      </c>
    </row>
    <row r="5936" spans="1:15">
      <c r="A5936" s="385">
        <v>42050</v>
      </c>
      <c r="B5936" s="383" t="s">
        <v>646</v>
      </c>
      <c r="C5936" s="383" t="s">
        <v>8</v>
      </c>
      <c r="D5936" s="383" t="s">
        <v>32</v>
      </c>
      <c r="E5936" s="383" t="s">
        <v>647</v>
      </c>
      <c r="F5936" s="383" t="s">
        <v>10</v>
      </c>
      <c r="G5936" s="384">
        <v>1476</v>
      </c>
      <c r="H5936" s="383" t="s">
        <v>747</v>
      </c>
      <c r="I5936" s="383" t="s">
        <v>750</v>
      </c>
      <c r="J5936" s="383" t="s">
        <v>617</v>
      </c>
      <c r="K5936" s="383" t="s">
        <v>618</v>
      </c>
      <c r="L5936" s="384">
        <v>22680</v>
      </c>
      <c r="M5936" s="383" t="s">
        <v>635</v>
      </c>
      <c r="N5936" s="383" t="s">
        <v>620</v>
      </c>
      <c r="O5936" s="383" t="s">
        <v>230</v>
      </c>
    </row>
    <row r="5937" spans="1:15">
      <c r="A5937" s="385">
        <v>42051</v>
      </c>
      <c r="B5937" s="383" t="s">
        <v>646</v>
      </c>
      <c r="C5937" s="383" t="s">
        <v>8</v>
      </c>
      <c r="D5937" s="383" t="s">
        <v>32</v>
      </c>
      <c r="E5937" s="383" t="s">
        <v>647</v>
      </c>
      <c r="F5937" s="383" t="s">
        <v>10</v>
      </c>
      <c r="G5937" s="384">
        <v>1476</v>
      </c>
      <c r="H5937" s="383" t="s">
        <v>747</v>
      </c>
      <c r="I5937" s="383" t="s">
        <v>750</v>
      </c>
      <c r="J5937" s="383" t="s">
        <v>617</v>
      </c>
      <c r="K5937" s="383" t="s">
        <v>618</v>
      </c>
      <c r="L5937" s="384">
        <v>23171</v>
      </c>
      <c r="M5937" s="383" t="s">
        <v>635</v>
      </c>
      <c r="N5937" s="383" t="s">
        <v>620</v>
      </c>
      <c r="O5937" s="383" t="s">
        <v>230</v>
      </c>
    </row>
    <row r="5938" spans="1:15">
      <c r="A5938" s="385">
        <v>42052</v>
      </c>
      <c r="B5938" s="383" t="s">
        <v>646</v>
      </c>
      <c r="C5938" s="383" t="s">
        <v>8</v>
      </c>
      <c r="D5938" s="383" t="s">
        <v>32</v>
      </c>
      <c r="E5938" s="383" t="s">
        <v>647</v>
      </c>
      <c r="F5938" s="383" t="s">
        <v>10</v>
      </c>
      <c r="G5938" s="384">
        <v>1476</v>
      </c>
      <c r="H5938" s="383" t="s">
        <v>747</v>
      </c>
      <c r="I5938" s="383" t="s">
        <v>750</v>
      </c>
      <c r="J5938" s="383" t="s">
        <v>617</v>
      </c>
      <c r="K5938" s="383" t="s">
        <v>618</v>
      </c>
      <c r="L5938" s="384">
        <v>23171</v>
      </c>
      <c r="M5938" s="383" t="s">
        <v>636</v>
      </c>
      <c r="N5938" s="383" t="s">
        <v>620</v>
      </c>
      <c r="O5938" s="383" t="s">
        <v>230</v>
      </c>
    </row>
    <row r="5939" spans="1:15">
      <c r="A5939" s="385">
        <v>42053</v>
      </c>
      <c r="B5939" s="383" t="s">
        <v>646</v>
      </c>
      <c r="C5939" s="383" t="s">
        <v>8</v>
      </c>
      <c r="D5939" s="383" t="s">
        <v>32</v>
      </c>
      <c r="E5939" s="383" t="s">
        <v>647</v>
      </c>
      <c r="F5939" s="383" t="s">
        <v>10</v>
      </c>
      <c r="G5939" s="384">
        <v>1476</v>
      </c>
      <c r="H5939" s="383" t="s">
        <v>747</v>
      </c>
      <c r="I5939" s="383" t="s">
        <v>750</v>
      </c>
      <c r="J5939" s="383" t="s">
        <v>617</v>
      </c>
      <c r="K5939" s="383" t="s">
        <v>618</v>
      </c>
      <c r="L5939" s="384">
        <v>23171</v>
      </c>
      <c r="M5939" s="383" t="s">
        <v>636</v>
      </c>
      <c r="N5939" s="383" t="s">
        <v>620</v>
      </c>
      <c r="O5939" s="383" t="s">
        <v>230</v>
      </c>
    </row>
    <row r="5940" spans="1:15">
      <c r="A5940" s="385">
        <v>42054</v>
      </c>
      <c r="B5940" s="383" t="s">
        <v>646</v>
      </c>
      <c r="C5940" s="383" t="s">
        <v>8</v>
      </c>
      <c r="D5940" s="383" t="s">
        <v>32</v>
      </c>
      <c r="E5940" s="383" t="s">
        <v>647</v>
      </c>
      <c r="F5940" s="383" t="s">
        <v>10</v>
      </c>
      <c r="G5940" s="384">
        <v>1476</v>
      </c>
      <c r="H5940" s="383" t="s">
        <v>747</v>
      </c>
      <c r="I5940" s="383" t="s">
        <v>750</v>
      </c>
      <c r="J5940" s="383" t="s">
        <v>617</v>
      </c>
      <c r="K5940" s="383" t="s">
        <v>618</v>
      </c>
      <c r="L5940" s="384">
        <v>23171</v>
      </c>
      <c r="M5940" s="383" t="s">
        <v>636</v>
      </c>
      <c r="N5940" s="383" t="s">
        <v>620</v>
      </c>
      <c r="O5940" s="383" t="s">
        <v>230</v>
      </c>
    </row>
    <row r="5941" spans="1:15">
      <c r="A5941" s="385">
        <v>42055</v>
      </c>
      <c r="B5941" s="383" t="s">
        <v>646</v>
      </c>
      <c r="C5941" s="383" t="s">
        <v>8</v>
      </c>
      <c r="D5941" s="383" t="s">
        <v>32</v>
      </c>
      <c r="E5941" s="383" t="s">
        <v>647</v>
      </c>
      <c r="F5941" s="383" t="s">
        <v>10</v>
      </c>
      <c r="G5941" s="384">
        <v>1476</v>
      </c>
      <c r="H5941" s="383" t="s">
        <v>747</v>
      </c>
      <c r="I5941" s="383" t="s">
        <v>750</v>
      </c>
      <c r="J5941" s="383" t="s">
        <v>617</v>
      </c>
      <c r="K5941" s="383" t="s">
        <v>618</v>
      </c>
      <c r="L5941" s="384">
        <v>23171</v>
      </c>
      <c r="M5941" s="383" t="s">
        <v>636</v>
      </c>
      <c r="N5941" s="383" t="s">
        <v>620</v>
      </c>
      <c r="O5941" s="383" t="s">
        <v>230</v>
      </c>
    </row>
    <row r="5942" spans="1:15">
      <c r="A5942" s="385">
        <v>42056</v>
      </c>
      <c r="B5942" s="383" t="s">
        <v>646</v>
      </c>
      <c r="C5942" s="383" t="s">
        <v>8</v>
      </c>
      <c r="D5942" s="383" t="s">
        <v>32</v>
      </c>
      <c r="E5942" s="383" t="s">
        <v>647</v>
      </c>
      <c r="F5942" s="383" t="s">
        <v>10</v>
      </c>
      <c r="G5942" s="384">
        <v>1476</v>
      </c>
      <c r="H5942" s="383" t="s">
        <v>747</v>
      </c>
      <c r="I5942" s="383" t="s">
        <v>750</v>
      </c>
      <c r="J5942" s="383" t="s">
        <v>617</v>
      </c>
      <c r="K5942" s="383" t="s">
        <v>618</v>
      </c>
      <c r="L5942" s="384">
        <v>23171</v>
      </c>
      <c r="M5942" s="383" t="s">
        <v>637</v>
      </c>
      <c r="N5942" s="383" t="s">
        <v>620</v>
      </c>
      <c r="O5942" s="383" t="s">
        <v>230</v>
      </c>
    </row>
    <row r="5943" spans="1:15">
      <c r="A5943" s="385">
        <v>42057</v>
      </c>
      <c r="B5943" s="383" t="s">
        <v>646</v>
      </c>
      <c r="C5943" s="383" t="s">
        <v>8</v>
      </c>
      <c r="D5943" s="383" t="s">
        <v>32</v>
      </c>
      <c r="E5943" s="383" t="s">
        <v>647</v>
      </c>
      <c r="F5943" s="383" t="s">
        <v>10</v>
      </c>
      <c r="G5943" s="384">
        <v>1476</v>
      </c>
      <c r="H5943" s="383" t="s">
        <v>747</v>
      </c>
      <c r="I5943" s="383" t="s">
        <v>750</v>
      </c>
      <c r="J5943" s="383" t="s">
        <v>617</v>
      </c>
      <c r="K5943" s="383" t="s">
        <v>618</v>
      </c>
      <c r="L5943" s="384">
        <v>23171</v>
      </c>
      <c r="M5943" s="383" t="s">
        <v>637</v>
      </c>
      <c r="N5943" s="383" t="s">
        <v>620</v>
      </c>
      <c r="O5943" s="383" t="s">
        <v>230</v>
      </c>
    </row>
    <row r="5944" spans="1:15">
      <c r="A5944" s="385">
        <v>42059</v>
      </c>
      <c r="B5944" s="383" t="s">
        <v>646</v>
      </c>
      <c r="C5944" s="383" t="s">
        <v>8</v>
      </c>
      <c r="D5944" s="383" t="s">
        <v>32</v>
      </c>
      <c r="E5944" s="383" t="s">
        <v>647</v>
      </c>
      <c r="F5944" s="383" t="s">
        <v>10</v>
      </c>
      <c r="G5944" s="384">
        <v>1476</v>
      </c>
      <c r="H5944" s="383" t="s">
        <v>747</v>
      </c>
      <c r="I5944" s="383" t="s">
        <v>750</v>
      </c>
      <c r="J5944" s="383" t="s">
        <v>617</v>
      </c>
      <c r="K5944" s="383" t="s">
        <v>618</v>
      </c>
      <c r="L5944" s="384">
        <v>23171</v>
      </c>
      <c r="M5944" s="383" t="s">
        <v>637</v>
      </c>
      <c r="N5944" s="383" t="s">
        <v>620</v>
      </c>
      <c r="O5944" s="383" t="s">
        <v>230</v>
      </c>
    </row>
    <row r="5945" spans="1:15">
      <c r="A5945" s="385">
        <v>42060</v>
      </c>
      <c r="B5945" s="383" t="s">
        <v>646</v>
      </c>
      <c r="C5945" s="383" t="s">
        <v>8</v>
      </c>
      <c r="D5945" s="383" t="s">
        <v>32</v>
      </c>
      <c r="E5945" s="383" t="s">
        <v>647</v>
      </c>
      <c r="F5945" s="383" t="s">
        <v>10</v>
      </c>
      <c r="G5945" s="384">
        <v>1476</v>
      </c>
      <c r="H5945" s="383" t="s">
        <v>747</v>
      </c>
      <c r="I5945" s="383" t="s">
        <v>750</v>
      </c>
      <c r="J5945" s="383" t="s">
        <v>617</v>
      </c>
      <c r="K5945" s="383" t="s">
        <v>618</v>
      </c>
      <c r="L5945" s="384">
        <v>23171</v>
      </c>
      <c r="M5945" s="383" t="s">
        <v>637</v>
      </c>
      <c r="N5945" s="383" t="s">
        <v>620</v>
      </c>
      <c r="O5945" s="383" t="s">
        <v>230</v>
      </c>
    </row>
    <row r="5946" spans="1:15">
      <c r="A5946" s="385">
        <v>42061</v>
      </c>
      <c r="B5946" s="383" t="s">
        <v>646</v>
      </c>
      <c r="C5946" s="383" t="s">
        <v>8</v>
      </c>
      <c r="D5946" s="383" t="s">
        <v>32</v>
      </c>
      <c r="E5946" s="383" t="s">
        <v>647</v>
      </c>
      <c r="F5946" s="383" t="s">
        <v>10</v>
      </c>
      <c r="G5946" s="384">
        <v>1476</v>
      </c>
      <c r="H5946" s="383" t="s">
        <v>747</v>
      </c>
      <c r="I5946" s="383" t="s">
        <v>750</v>
      </c>
      <c r="J5946" s="383" t="s">
        <v>617</v>
      </c>
      <c r="K5946" s="383" t="s">
        <v>618</v>
      </c>
      <c r="L5946" s="384">
        <v>23171</v>
      </c>
      <c r="M5946" s="383" t="s">
        <v>637</v>
      </c>
      <c r="N5946" s="383" t="s">
        <v>620</v>
      </c>
      <c r="O5946" s="383" t="s">
        <v>230</v>
      </c>
    </row>
    <row r="5947" spans="1:15">
      <c r="A5947" s="385">
        <v>42062</v>
      </c>
      <c r="B5947" s="383" t="s">
        <v>646</v>
      </c>
      <c r="C5947" s="383" t="s">
        <v>8</v>
      </c>
      <c r="D5947" s="383" t="s">
        <v>32</v>
      </c>
      <c r="E5947" s="383" t="s">
        <v>647</v>
      </c>
      <c r="F5947" s="383" t="s">
        <v>10</v>
      </c>
      <c r="G5947" s="384">
        <v>1476</v>
      </c>
      <c r="H5947" s="383" t="s">
        <v>747</v>
      </c>
      <c r="I5947" s="383" t="s">
        <v>750</v>
      </c>
      <c r="J5947" s="383" t="s">
        <v>617</v>
      </c>
      <c r="K5947" s="383" t="s">
        <v>618</v>
      </c>
      <c r="L5947" s="384">
        <v>23171</v>
      </c>
      <c r="M5947" s="383" t="s">
        <v>637</v>
      </c>
      <c r="N5947" s="383" t="s">
        <v>620</v>
      </c>
      <c r="O5947" s="383" t="s">
        <v>230</v>
      </c>
    </row>
    <row r="5948" spans="1:15">
      <c r="A5948" s="385">
        <v>42063</v>
      </c>
      <c r="B5948" s="383" t="s">
        <v>646</v>
      </c>
      <c r="C5948" s="383" t="s">
        <v>8</v>
      </c>
      <c r="D5948" s="383" t="s">
        <v>32</v>
      </c>
      <c r="E5948" s="383" t="s">
        <v>647</v>
      </c>
      <c r="F5948" s="383" t="s">
        <v>10</v>
      </c>
      <c r="G5948" s="384">
        <v>1476</v>
      </c>
      <c r="H5948" s="383" t="s">
        <v>747</v>
      </c>
      <c r="I5948" s="383" t="s">
        <v>750</v>
      </c>
      <c r="J5948" s="383" t="s">
        <v>617</v>
      </c>
      <c r="K5948" s="383" t="s">
        <v>618</v>
      </c>
      <c r="L5948" s="384">
        <v>23242</v>
      </c>
      <c r="M5948" s="383" t="s">
        <v>638</v>
      </c>
      <c r="N5948" s="383" t="s">
        <v>620</v>
      </c>
      <c r="O5948" s="383" t="s">
        <v>230</v>
      </c>
    </row>
    <row r="5949" spans="1:15">
      <c r="A5949" s="385">
        <v>42064</v>
      </c>
      <c r="B5949" s="383" t="s">
        <v>646</v>
      </c>
      <c r="C5949" s="383" t="s">
        <v>8</v>
      </c>
      <c r="D5949" s="383" t="s">
        <v>32</v>
      </c>
      <c r="E5949" s="383" t="s">
        <v>647</v>
      </c>
      <c r="F5949" s="383" t="s">
        <v>10</v>
      </c>
      <c r="G5949" s="384">
        <v>1476</v>
      </c>
      <c r="H5949" s="383" t="s">
        <v>747</v>
      </c>
      <c r="I5949" s="383" t="s">
        <v>750</v>
      </c>
      <c r="J5949" s="383" t="s">
        <v>617</v>
      </c>
      <c r="K5949" s="383" t="s">
        <v>618</v>
      </c>
      <c r="L5949" s="384">
        <v>24188</v>
      </c>
      <c r="M5949" s="383" t="s">
        <v>638</v>
      </c>
      <c r="N5949" s="383" t="s">
        <v>620</v>
      </c>
      <c r="O5949" s="383" t="s">
        <v>230</v>
      </c>
    </row>
    <row r="5950" spans="1:15">
      <c r="A5950" s="385">
        <v>42065</v>
      </c>
      <c r="B5950" s="383" t="s">
        <v>646</v>
      </c>
      <c r="C5950" s="383" t="s">
        <v>8</v>
      </c>
      <c r="D5950" s="383" t="s">
        <v>32</v>
      </c>
      <c r="E5950" s="383" t="s">
        <v>647</v>
      </c>
      <c r="F5950" s="383" t="s">
        <v>10</v>
      </c>
      <c r="G5950" s="384">
        <v>1476</v>
      </c>
      <c r="H5950" s="383" t="s">
        <v>747</v>
      </c>
      <c r="I5950" s="383" t="s">
        <v>750</v>
      </c>
      <c r="J5950" s="383" t="s">
        <v>617</v>
      </c>
      <c r="K5950" s="383" t="s">
        <v>618</v>
      </c>
      <c r="L5950" s="384">
        <v>24376</v>
      </c>
      <c r="M5950" s="383" t="s">
        <v>638</v>
      </c>
      <c r="N5950" s="383" t="s">
        <v>620</v>
      </c>
      <c r="O5950" s="383" t="s">
        <v>230</v>
      </c>
    </row>
    <row r="5951" spans="1:15">
      <c r="A5951" s="385">
        <v>42066</v>
      </c>
      <c r="B5951" s="383" t="s">
        <v>646</v>
      </c>
      <c r="C5951" s="383" t="s">
        <v>8</v>
      </c>
      <c r="D5951" s="383" t="s">
        <v>32</v>
      </c>
      <c r="E5951" s="383" t="s">
        <v>647</v>
      </c>
      <c r="F5951" s="383" t="s">
        <v>10</v>
      </c>
      <c r="G5951" s="384">
        <v>1476</v>
      </c>
      <c r="H5951" s="383" t="s">
        <v>747</v>
      </c>
      <c r="I5951" s="383" t="s">
        <v>750</v>
      </c>
      <c r="J5951" s="383" t="s">
        <v>617</v>
      </c>
      <c r="K5951" s="383" t="s">
        <v>618</v>
      </c>
      <c r="L5951" s="384">
        <v>24376</v>
      </c>
      <c r="M5951" s="383" t="s">
        <v>638</v>
      </c>
      <c r="N5951" s="383" t="s">
        <v>620</v>
      </c>
      <c r="O5951" s="383" t="s">
        <v>230</v>
      </c>
    </row>
    <row r="5952" spans="1:15">
      <c r="A5952" s="385">
        <v>42067</v>
      </c>
      <c r="B5952" s="383" t="s">
        <v>646</v>
      </c>
      <c r="C5952" s="383" t="s">
        <v>8</v>
      </c>
      <c r="D5952" s="383" t="s">
        <v>32</v>
      </c>
      <c r="E5952" s="383" t="s">
        <v>647</v>
      </c>
      <c r="F5952" s="383" t="s">
        <v>10</v>
      </c>
      <c r="G5952" s="384">
        <v>1476</v>
      </c>
      <c r="H5952" s="383" t="s">
        <v>747</v>
      </c>
      <c r="I5952" s="383" t="s">
        <v>750</v>
      </c>
      <c r="J5952" s="383" t="s">
        <v>617</v>
      </c>
      <c r="K5952" s="383" t="s">
        <v>618</v>
      </c>
      <c r="L5952" s="384">
        <v>24394</v>
      </c>
      <c r="M5952" s="383" t="s">
        <v>638</v>
      </c>
      <c r="N5952" s="383" t="s">
        <v>620</v>
      </c>
      <c r="O5952" s="383" t="s">
        <v>230</v>
      </c>
    </row>
    <row r="5953" spans="1:15">
      <c r="A5953" s="385">
        <v>42068</v>
      </c>
      <c r="B5953" s="383" t="s">
        <v>646</v>
      </c>
      <c r="C5953" s="383" t="s">
        <v>8</v>
      </c>
      <c r="D5953" s="383" t="s">
        <v>32</v>
      </c>
      <c r="E5953" s="383" t="s">
        <v>647</v>
      </c>
      <c r="F5953" s="383" t="s">
        <v>10</v>
      </c>
      <c r="G5953" s="384">
        <v>1476</v>
      </c>
      <c r="H5953" s="383" t="s">
        <v>747</v>
      </c>
      <c r="I5953" s="383" t="s">
        <v>750</v>
      </c>
      <c r="J5953" s="383" t="s">
        <v>617</v>
      </c>
      <c r="K5953" s="383" t="s">
        <v>618</v>
      </c>
      <c r="L5953" s="384">
        <v>24965</v>
      </c>
      <c r="M5953" s="383" t="s">
        <v>638</v>
      </c>
      <c r="N5953" s="383" t="s">
        <v>620</v>
      </c>
      <c r="O5953" s="383" t="s">
        <v>230</v>
      </c>
    </row>
    <row r="5954" spans="1:15">
      <c r="A5954" s="385">
        <v>42069</v>
      </c>
      <c r="B5954" s="383" t="s">
        <v>646</v>
      </c>
      <c r="C5954" s="383" t="s">
        <v>8</v>
      </c>
      <c r="D5954" s="383" t="s">
        <v>32</v>
      </c>
      <c r="E5954" s="383" t="s">
        <v>647</v>
      </c>
      <c r="F5954" s="383" t="s">
        <v>10</v>
      </c>
      <c r="G5954" s="384">
        <v>1476</v>
      </c>
      <c r="H5954" s="383" t="s">
        <v>747</v>
      </c>
      <c r="I5954" s="383" t="s">
        <v>750</v>
      </c>
      <c r="J5954" s="383" t="s">
        <v>617</v>
      </c>
      <c r="K5954" s="383" t="s">
        <v>618</v>
      </c>
      <c r="L5954" s="384">
        <v>25035</v>
      </c>
      <c r="M5954" s="383" t="s">
        <v>638</v>
      </c>
      <c r="N5954" s="383" t="s">
        <v>620</v>
      </c>
      <c r="O5954" s="383" t="s">
        <v>230</v>
      </c>
    </row>
    <row r="5955" spans="1:15">
      <c r="A5955" s="385">
        <v>42070</v>
      </c>
      <c r="B5955" s="383" t="s">
        <v>646</v>
      </c>
      <c r="C5955" s="383" t="s">
        <v>8</v>
      </c>
      <c r="D5955" s="383" t="s">
        <v>32</v>
      </c>
      <c r="E5955" s="383" t="s">
        <v>647</v>
      </c>
      <c r="F5955" s="383" t="s">
        <v>10</v>
      </c>
      <c r="G5955" s="384">
        <v>1476</v>
      </c>
      <c r="H5955" s="383" t="s">
        <v>747</v>
      </c>
      <c r="I5955" s="383" t="s">
        <v>750</v>
      </c>
      <c r="J5955" s="383" t="s">
        <v>617</v>
      </c>
      <c r="K5955" s="383" t="s">
        <v>618</v>
      </c>
      <c r="L5955" s="384">
        <v>25532</v>
      </c>
      <c r="M5955" s="383" t="s">
        <v>638</v>
      </c>
      <c r="N5955" s="383" t="s">
        <v>620</v>
      </c>
      <c r="O5955" s="383" t="s">
        <v>230</v>
      </c>
    </row>
    <row r="5956" spans="1:15">
      <c r="A5956" s="385">
        <v>42071</v>
      </c>
      <c r="B5956" s="383" t="s">
        <v>646</v>
      </c>
      <c r="C5956" s="383" t="s">
        <v>8</v>
      </c>
      <c r="D5956" s="383" t="s">
        <v>32</v>
      </c>
      <c r="E5956" s="383" t="s">
        <v>647</v>
      </c>
      <c r="F5956" s="383" t="s">
        <v>10</v>
      </c>
      <c r="G5956" s="384">
        <v>1476</v>
      </c>
      <c r="H5956" s="383" t="s">
        <v>747</v>
      </c>
      <c r="I5956" s="383" t="s">
        <v>750</v>
      </c>
      <c r="J5956" s="383" t="s">
        <v>617</v>
      </c>
      <c r="K5956" s="383" t="s">
        <v>618</v>
      </c>
      <c r="L5956" s="384">
        <v>25875</v>
      </c>
      <c r="M5956" s="383" t="s">
        <v>638</v>
      </c>
      <c r="N5956" s="383" t="s">
        <v>620</v>
      </c>
      <c r="O5956" s="383" t="s">
        <v>230</v>
      </c>
    </row>
    <row r="5957" spans="1:15">
      <c r="A5957" s="385">
        <v>42072</v>
      </c>
      <c r="B5957" s="383" t="s">
        <v>646</v>
      </c>
      <c r="C5957" s="383" t="s">
        <v>8</v>
      </c>
      <c r="D5957" s="383" t="s">
        <v>32</v>
      </c>
      <c r="E5957" s="383" t="s">
        <v>647</v>
      </c>
      <c r="F5957" s="383" t="s">
        <v>10</v>
      </c>
      <c r="G5957" s="384">
        <v>1476</v>
      </c>
      <c r="H5957" s="383" t="s">
        <v>747</v>
      </c>
      <c r="I5957" s="383" t="s">
        <v>750</v>
      </c>
      <c r="J5957" s="383" t="s">
        <v>617</v>
      </c>
      <c r="K5957" s="383" t="s">
        <v>618</v>
      </c>
      <c r="L5957" s="384">
        <v>25875</v>
      </c>
      <c r="M5957" s="383" t="s">
        <v>638</v>
      </c>
      <c r="N5957" s="383" t="s">
        <v>620</v>
      </c>
      <c r="O5957" s="383" t="s">
        <v>230</v>
      </c>
    </row>
    <row r="5958" spans="1:15">
      <c r="A5958" s="385">
        <v>42073</v>
      </c>
      <c r="B5958" s="383" t="s">
        <v>646</v>
      </c>
      <c r="C5958" s="383" t="s">
        <v>8</v>
      </c>
      <c r="D5958" s="383" t="s">
        <v>32</v>
      </c>
      <c r="E5958" s="383" t="s">
        <v>647</v>
      </c>
      <c r="F5958" s="383" t="s">
        <v>10</v>
      </c>
      <c r="G5958" s="384">
        <v>1476</v>
      </c>
      <c r="H5958" s="383" t="s">
        <v>747</v>
      </c>
      <c r="I5958" s="383" t="s">
        <v>750</v>
      </c>
      <c r="J5958" s="383" t="s">
        <v>617</v>
      </c>
      <c r="K5958" s="383" t="s">
        <v>618</v>
      </c>
      <c r="L5958" s="384">
        <v>25875</v>
      </c>
      <c r="M5958" s="383" t="s">
        <v>638</v>
      </c>
      <c r="N5958" s="383" t="s">
        <v>620</v>
      </c>
      <c r="O5958" s="383" t="s">
        <v>230</v>
      </c>
    </row>
    <row r="5959" spans="1:15">
      <c r="A5959" s="385">
        <v>42074</v>
      </c>
      <c r="B5959" s="383" t="s">
        <v>646</v>
      </c>
      <c r="C5959" s="383" t="s">
        <v>8</v>
      </c>
      <c r="D5959" s="383" t="s">
        <v>32</v>
      </c>
      <c r="E5959" s="383" t="s">
        <v>647</v>
      </c>
      <c r="F5959" s="383" t="s">
        <v>10</v>
      </c>
      <c r="G5959" s="384">
        <v>1476</v>
      </c>
      <c r="H5959" s="383" t="s">
        <v>747</v>
      </c>
      <c r="I5959" s="383" t="s">
        <v>750</v>
      </c>
      <c r="J5959" s="383" t="s">
        <v>617</v>
      </c>
      <c r="K5959" s="383" t="s">
        <v>618</v>
      </c>
      <c r="L5959" s="384">
        <v>25875</v>
      </c>
      <c r="M5959" s="383" t="s">
        <v>638</v>
      </c>
      <c r="N5959" s="383" t="s">
        <v>620</v>
      </c>
      <c r="O5959" s="383" t="s">
        <v>230</v>
      </c>
    </row>
    <row r="5960" spans="1:15">
      <c r="A5960" s="385">
        <v>42075</v>
      </c>
      <c r="B5960" s="383" t="s">
        <v>646</v>
      </c>
      <c r="C5960" s="383" t="s">
        <v>8</v>
      </c>
      <c r="D5960" s="383" t="s">
        <v>32</v>
      </c>
      <c r="E5960" s="383" t="s">
        <v>647</v>
      </c>
      <c r="F5960" s="383" t="s">
        <v>10</v>
      </c>
      <c r="G5960" s="384">
        <v>1476</v>
      </c>
      <c r="H5960" s="383" t="s">
        <v>747</v>
      </c>
      <c r="I5960" s="383" t="s">
        <v>750</v>
      </c>
      <c r="J5960" s="383" t="s">
        <v>617</v>
      </c>
      <c r="K5960" s="383" t="s">
        <v>618</v>
      </c>
      <c r="L5960" s="384">
        <v>25875</v>
      </c>
      <c r="M5960" s="383" t="s">
        <v>639</v>
      </c>
      <c r="N5960" s="383" t="s">
        <v>620</v>
      </c>
      <c r="O5960" s="383" t="s">
        <v>230</v>
      </c>
    </row>
    <row r="5961" spans="1:15">
      <c r="A5961" s="385">
        <v>42076</v>
      </c>
      <c r="B5961" s="383" t="s">
        <v>646</v>
      </c>
      <c r="C5961" s="383" t="s">
        <v>8</v>
      </c>
      <c r="D5961" s="383" t="s">
        <v>32</v>
      </c>
      <c r="E5961" s="383" t="s">
        <v>647</v>
      </c>
      <c r="F5961" s="383" t="s">
        <v>10</v>
      </c>
      <c r="G5961" s="384">
        <v>1476</v>
      </c>
      <c r="H5961" s="383" t="s">
        <v>747</v>
      </c>
      <c r="I5961" s="383" t="s">
        <v>750</v>
      </c>
      <c r="J5961" s="383" t="s">
        <v>617</v>
      </c>
      <c r="K5961" s="383" t="s">
        <v>618</v>
      </c>
      <c r="L5961" s="384">
        <v>25875</v>
      </c>
      <c r="M5961" s="383" t="s">
        <v>639</v>
      </c>
      <c r="N5961" s="383" t="s">
        <v>620</v>
      </c>
      <c r="O5961" s="383" t="s">
        <v>230</v>
      </c>
    </row>
    <row r="5962" spans="1:15">
      <c r="A5962" s="385">
        <v>42077</v>
      </c>
      <c r="B5962" s="383" t="s">
        <v>646</v>
      </c>
      <c r="C5962" s="383" t="s">
        <v>8</v>
      </c>
      <c r="D5962" s="383" t="s">
        <v>32</v>
      </c>
      <c r="E5962" s="383" t="s">
        <v>647</v>
      </c>
      <c r="F5962" s="383" t="s">
        <v>10</v>
      </c>
      <c r="G5962" s="384">
        <v>1476</v>
      </c>
      <c r="H5962" s="383" t="s">
        <v>747</v>
      </c>
      <c r="I5962" s="383" t="s">
        <v>750</v>
      </c>
      <c r="J5962" s="383" t="s">
        <v>617</v>
      </c>
      <c r="K5962" s="383" t="s">
        <v>618</v>
      </c>
      <c r="L5962" s="384">
        <v>25875</v>
      </c>
      <c r="M5962" s="383" t="s">
        <v>639</v>
      </c>
      <c r="N5962" s="383" t="s">
        <v>620</v>
      </c>
      <c r="O5962" s="383" t="s">
        <v>230</v>
      </c>
    </row>
    <row r="5963" spans="1:15">
      <c r="A5963" s="385">
        <v>42078</v>
      </c>
      <c r="B5963" s="383" t="s">
        <v>646</v>
      </c>
      <c r="C5963" s="383" t="s">
        <v>8</v>
      </c>
      <c r="D5963" s="383" t="s">
        <v>32</v>
      </c>
      <c r="E5963" s="383" t="s">
        <v>647</v>
      </c>
      <c r="F5963" s="383" t="s">
        <v>10</v>
      </c>
      <c r="G5963" s="384">
        <v>1476</v>
      </c>
      <c r="H5963" s="383" t="s">
        <v>747</v>
      </c>
      <c r="I5963" s="383" t="s">
        <v>750</v>
      </c>
      <c r="J5963" s="383" t="s">
        <v>617</v>
      </c>
      <c r="K5963" s="383" t="s">
        <v>618</v>
      </c>
      <c r="L5963" s="384">
        <v>25875</v>
      </c>
      <c r="M5963" s="383" t="s">
        <v>639</v>
      </c>
      <c r="N5963" s="383" t="s">
        <v>620</v>
      </c>
      <c r="O5963" s="383" t="s">
        <v>230</v>
      </c>
    </row>
    <row r="5964" spans="1:15">
      <c r="A5964" s="385">
        <v>42079</v>
      </c>
      <c r="B5964" s="383" t="s">
        <v>646</v>
      </c>
      <c r="C5964" s="383" t="s">
        <v>8</v>
      </c>
      <c r="D5964" s="383" t="s">
        <v>32</v>
      </c>
      <c r="E5964" s="383" t="s">
        <v>647</v>
      </c>
      <c r="F5964" s="383" t="s">
        <v>10</v>
      </c>
      <c r="G5964" s="384">
        <v>1476</v>
      </c>
      <c r="H5964" s="383" t="s">
        <v>747</v>
      </c>
      <c r="I5964" s="383" t="s">
        <v>750</v>
      </c>
      <c r="J5964" s="383" t="s">
        <v>617</v>
      </c>
      <c r="K5964" s="383" t="s">
        <v>618</v>
      </c>
      <c r="L5964" s="384">
        <v>25875</v>
      </c>
      <c r="M5964" s="383" t="s">
        <v>639</v>
      </c>
      <c r="N5964" s="383" t="s">
        <v>620</v>
      </c>
      <c r="O5964" s="383" t="s">
        <v>230</v>
      </c>
    </row>
    <row r="5965" spans="1:15">
      <c r="A5965" s="385">
        <v>42080</v>
      </c>
      <c r="B5965" s="383" t="s">
        <v>646</v>
      </c>
      <c r="C5965" s="383" t="s">
        <v>8</v>
      </c>
      <c r="D5965" s="383" t="s">
        <v>32</v>
      </c>
      <c r="E5965" s="383" t="s">
        <v>647</v>
      </c>
      <c r="F5965" s="383" t="s">
        <v>10</v>
      </c>
      <c r="G5965" s="384">
        <v>1476</v>
      </c>
      <c r="H5965" s="383" t="s">
        <v>747</v>
      </c>
      <c r="I5965" s="383" t="s">
        <v>750</v>
      </c>
      <c r="J5965" s="383" t="s">
        <v>617</v>
      </c>
      <c r="K5965" s="383" t="s">
        <v>618</v>
      </c>
      <c r="L5965" s="384">
        <v>25875</v>
      </c>
      <c r="M5965" s="383" t="s">
        <v>639</v>
      </c>
      <c r="N5965" s="383" t="s">
        <v>620</v>
      </c>
      <c r="O5965" s="383" t="s">
        <v>230</v>
      </c>
    </row>
    <row r="5966" spans="1:15">
      <c r="A5966" s="385">
        <v>42081</v>
      </c>
      <c r="B5966" s="383" t="s">
        <v>646</v>
      </c>
      <c r="C5966" s="383" t="s">
        <v>8</v>
      </c>
      <c r="D5966" s="383" t="s">
        <v>32</v>
      </c>
      <c r="E5966" s="383" t="s">
        <v>647</v>
      </c>
      <c r="F5966" s="383" t="s">
        <v>10</v>
      </c>
      <c r="G5966" s="384">
        <v>1476</v>
      </c>
      <c r="H5966" s="383" t="s">
        <v>747</v>
      </c>
      <c r="I5966" s="383" t="s">
        <v>750</v>
      </c>
      <c r="J5966" s="383" t="s">
        <v>617</v>
      </c>
      <c r="K5966" s="383" t="s">
        <v>618</v>
      </c>
      <c r="L5966" s="384">
        <v>26170</v>
      </c>
      <c r="M5966" s="383" t="s">
        <v>640</v>
      </c>
      <c r="N5966" s="383" t="s">
        <v>620</v>
      </c>
      <c r="O5966" s="383" t="s">
        <v>230</v>
      </c>
    </row>
    <row r="5967" spans="1:15">
      <c r="A5967" s="385">
        <v>42082</v>
      </c>
      <c r="B5967" s="383" t="s">
        <v>646</v>
      </c>
      <c r="C5967" s="383" t="s">
        <v>8</v>
      </c>
      <c r="D5967" s="383" t="s">
        <v>32</v>
      </c>
      <c r="E5967" s="383" t="s">
        <v>647</v>
      </c>
      <c r="F5967" s="383" t="s">
        <v>10</v>
      </c>
      <c r="G5967" s="384">
        <v>1476</v>
      </c>
      <c r="H5967" s="383" t="s">
        <v>747</v>
      </c>
      <c r="I5967" s="383" t="s">
        <v>750</v>
      </c>
      <c r="J5967" s="383" t="s">
        <v>617</v>
      </c>
      <c r="K5967" s="383" t="s">
        <v>618</v>
      </c>
      <c r="L5967" s="384">
        <v>26691</v>
      </c>
      <c r="M5967" s="383" t="s">
        <v>640</v>
      </c>
      <c r="N5967" s="383" t="s">
        <v>620</v>
      </c>
      <c r="O5967" s="383" t="s">
        <v>230</v>
      </c>
    </row>
    <row r="5968" spans="1:15">
      <c r="A5968" s="385">
        <v>42083</v>
      </c>
      <c r="B5968" s="383" t="s">
        <v>646</v>
      </c>
      <c r="C5968" s="383" t="s">
        <v>8</v>
      </c>
      <c r="D5968" s="383" t="s">
        <v>32</v>
      </c>
      <c r="E5968" s="383" t="s">
        <v>647</v>
      </c>
      <c r="F5968" s="383" t="s">
        <v>10</v>
      </c>
      <c r="G5968" s="384">
        <v>1476</v>
      </c>
      <c r="H5968" s="383" t="s">
        <v>747</v>
      </c>
      <c r="I5968" s="383" t="s">
        <v>750</v>
      </c>
      <c r="J5968" s="383" t="s">
        <v>617</v>
      </c>
      <c r="K5968" s="383" t="s">
        <v>618</v>
      </c>
      <c r="L5968" s="384">
        <v>27235</v>
      </c>
      <c r="M5968" s="383" t="s">
        <v>640</v>
      </c>
      <c r="N5968" s="383" t="s">
        <v>620</v>
      </c>
      <c r="O5968" s="383" t="s">
        <v>230</v>
      </c>
    </row>
    <row r="5969" spans="1:15">
      <c r="A5969" s="385">
        <v>42084</v>
      </c>
      <c r="B5969" s="383" t="s">
        <v>646</v>
      </c>
      <c r="C5969" s="383" t="s">
        <v>8</v>
      </c>
      <c r="D5969" s="383" t="s">
        <v>32</v>
      </c>
      <c r="E5969" s="383" t="s">
        <v>647</v>
      </c>
      <c r="F5969" s="383" t="s">
        <v>10</v>
      </c>
      <c r="G5969" s="384">
        <v>1476</v>
      </c>
      <c r="H5969" s="383" t="s">
        <v>747</v>
      </c>
      <c r="I5969" s="383" t="s">
        <v>750</v>
      </c>
      <c r="J5969" s="383" t="s">
        <v>617</v>
      </c>
      <c r="K5969" s="383" t="s">
        <v>618</v>
      </c>
      <c r="L5969" s="384">
        <v>27710</v>
      </c>
      <c r="M5969" s="383" t="s">
        <v>640</v>
      </c>
      <c r="N5969" s="383" t="s">
        <v>620</v>
      </c>
      <c r="O5969" s="383" t="s">
        <v>230</v>
      </c>
    </row>
    <row r="5970" spans="1:15">
      <c r="A5970" s="385">
        <v>42085</v>
      </c>
      <c r="B5970" s="383" t="s">
        <v>646</v>
      </c>
      <c r="C5970" s="383" t="s">
        <v>8</v>
      </c>
      <c r="D5970" s="383" t="s">
        <v>32</v>
      </c>
      <c r="E5970" s="383" t="s">
        <v>647</v>
      </c>
      <c r="F5970" s="383" t="s">
        <v>10</v>
      </c>
      <c r="G5970" s="384">
        <v>1476</v>
      </c>
      <c r="H5970" s="383" t="s">
        <v>747</v>
      </c>
      <c r="I5970" s="383" t="s">
        <v>750</v>
      </c>
      <c r="J5970" s="383" t="s">
        <v>617</v>
      </c>
      <c r="K5970" s="383" t="s">
        <v>618</v>
      </c>
      <c r="L5970" s="384">
        <v>27741</v>
      </c>
      <c r="M5970" s="383" t="s">
        <v>640</v>
      </c>
      <c r="N5970" s="383" t="s">
        <v>620</v>
      </c>
      <c r="O5970" s="383" t="s">
        <v>230</v>
      </c>
    </row>
    <row r="5971" spans="1:15">
      <c r="A5971" s="385">
        <v>42086</v>
      </c>
      <c r="B5971" s="383" t="s">
        <v>646</v>
      </c>
      <c r="C5971" s="383" t="s">
        <v>8</v>
      </c>
      <c r="D5971" s="383" t="s">
        <v>32</v>
      </c>
      <c r="E5971" s="383" t="s">
        <v>647</v>
      </c>
      <c r="F5971" s="383" t="s">
        <v>10</v>
      </c>
      <c r="G5971" s="384">
        <v>1476</v>
      </c>
      <c r="H5971" s="383" t="s">
        <v>747</v>
      </c>
      <c r="I5971" s="383" t="s">
        <v>750</v>
      </c>
      <c r="J5971" s="383" t="s">
        <v>617</v>
      </c>
      <c r="K5971" s="383" t="s">
        <v>618</v>
      </c>
      <c r="L5971" s="384">
        <v>27741</v>
      </c>
      <c r="M5971" s="383" t="s">
        <v>640</v>
      </c>
      <c r="N5971" s="383" t="s">
        <v>620</v>
      </c>
      <c r="O5971" s="383" t="s">
        <v>230</v>
      </c>
    </row>
    <row r="5972" spans="1:15">
      <c r="A5972" s="385">
        <v>42087</v>
      </c>
      <c r="B5972" s="383" t="s">
        <v>646</v>
      </c>
      <c r="C5972" s="383" t="s">
        <v>8</v>
      </c>
      <c r="D5972" s="383" t="s">
        <v>32</v>
      </c>
      <c r="E5972" s="383" t="s">
        <v>647</v>
      </c>
      <c r="F5972" s="383" t="s">
        <v>10</v>
      </c>
      <c r="G5972" s="384">
        <v>1476</v>
      </c>
      <c r="H5972" s="383" t="s">
        <v>747</v>
      </c>
      <c r="I5972" s="383" t="s">
        <v>750</v>
      </c>
      <c r="J5972" s="383" t="s">
        <v>617</v>
      </c>
      <c r="K5972" s="383" t="s">
        <v>618</v>
      </c>
      <c r="L5972" s="384">
        <v>27741</v>
      </c>
      <c r="M5972" s="383" t="s">
        <v>640</v>
      </c>
      <c r="N5972" s="383" t="s">
        <v>620</v>
      </c>
      <c r="O5972" s="383" t="s">
        <v>230</v>
      </c>
    </row>
    <row r="5973" spans="1:15">
      <c r="A5973" s="385">
        <v>42088</v>
      </c>
      <c r="B5973" s="383" t="s">
        <v>21</v>
      </c>
      <c r="C5973" s="383" t="s">
        <v>12</v>
      </c>
      <c r="D5973" s="383" t="s">
        <v>22</v>
      </c>
      <c r="E5973" s="383" t="s">
        <v>658</v>
      </c>
      <c r="F5973" s="383" t="s">
        <v>10</v>
      </c>
      <c r="G5973" s="384">
        <v>4200</v>
      </c>
      <c r="H5973" s="383" t="s">
        <v>810</v>
      </c>
      <c r="I5973" s="383" t="s">
        <v>811</v>
      </c>
      <c r="J5973" s="383" t="s">
        <v>617</v>
      </c>
      <c r="K5973" s="383" t="s">
        <v>618</v>
      </c>
      <c r="L5973" s="384">
        <v>27741</v>
      </c>
      <c r="M5973" s="383" t="s">
        <v>640</v>
      </c>
      <c r="N5973" s="383" t="s">
        <v>620</v>
      </c>
      <c r="O5973" s="383" t="s">
        <v>230</v>
      </c>
    </row>
    <row r="5974" spans="1:15">
      <c r="A5974" s="385">
        <v>42089</v>
      </c>
      <c r="B5974" s="383" t="s">
        <v>646</v>
      </c>
      <c r="C5974" s="383" t="s">
        <v>8</v>
      </c>
      <c r="D5974" s="383" t="s">
        <v>32</v>
      </c>
      <c r="E5974" s="383" t="s">
        <v>647</v>
      </c>
      <c r="F5974" s="383" t="s">
        <v>10</v>
      </c>
      <c r="G5974" s="384">
        <v>1476</v>
      </c>
      <c r="H5974" s="383" t="s">
        <v>747</v>
      </c>
      <c r="I5974" s="383" t="s">
        <v>750</v>
      </c>
      <c r="J5974" s="383" t="s">
        <v>617</v>
      </c>
      <c r="K5974" s="383" t="s">
        <v>618</v>
      </c>
      <c r="L5974" s="384">
        <v>27741</v>
      </c>
      <c r="M5974" s="383" t="s">
        <v>640</v>
      </c>
      <c r="N5974" s="383" t="s">
        <v>620</v>
      </c>
      <c r="O5974" s="383" t="s">
        <v>230</v>
      </c>
    </row>
    <row r="5975" spans="1:15">
      <c r="A5975" s="385">
        <v>42090</v>
      </c>
      <c r="B5975" s="383" t="s">
        <v>646</v>
      </c>
      <c r="C5975" s="383" t="s">
        <v>8</v>
      </c>
      <c r="D5975" s="383" t="s">
        <v>32</v>
      </c>
      <c r="E5975" s="383" t="s">
        <v>647</v>
      </c>
      <c r="F5975" s="383" t="s">
        <v>10</v>
      </c>
      <c r="G5975" s="384">
        <v>1476</v>
      </c>
      <c r="H5975" s="383" t="s">
        <v>747</v>
      </c>
      <c r="I5975" s="383" t="s">
        <v>750</v>
      </c>
      <c r="J5975" s="383" t="s">
        <v>617</v>
      </c>
      <c r="K5975" s="383" t="s">
        <v>618</v>
      </c>
      <c r="L5975" s="384">
        <v>27741</v>
      </c>
      <c r="M5975" s="383" t="s">
        <v>640</v>
      </c>
      <c r="N5975" s="383" t="s">
        <v>620</v>
      </c>
      <c r="O5975" s="383" t="s">
        <v>230</v>
      </c>
    </row>
    <row r="5976" spans="1:15">
      <c r="A5976" s="385">
        <v>42091</v>
      </c>
      <c r="B5976" s="383" t="s">
        <v>646</v>
      </c>
      <c r="C5976" s="383" t="s">
        <v>8</v>
      </c>
      <c r="D5976" s="383" t="s">
        <v>32</v>
      </c>
      <c r="E5976" s="383" t="s">
        <v>647</v>
      </c>
      <c r="F5976" s="383" t="s">
        <v>10</v>
      </c>
      <c r="G5976" s="384">
        <v>1476</v>
      </c>
      <c r="H5976" s="383" t="s">
        <v>747</v>
      </c>
      <c r="I5976" s="383" t="s">
        <v>750</v>
      </c>
      <c r="J5976" s="383" t="s">
        <v>617</v>
      </c>
      <c r="K5976" s="383" t="s">
        <v>618</v>
      </c>
      <c r="L5976" s="384">
        <v>27741</v>
      </c>
      <c r="M5976" s="383" t="s">
        <v>641</v>
      </c>
      <c r="N5976" s="383" t="s">
        <v>620</v>
      </c>
      <c r="O5976" s="383" t="s">
        <v>230</v>
      </c>
    </row>
    <row r="5977" spans="1:15">
      <c r="A5977" s="385">
        <v>42092</v>
      </c>
      <c r="B5977" s="383" t="s">
        <v>646</v>
      </c>
      <c r="C5977" s="383" t="s">
        <v>8</v>
      </c>
      <c r="D5977" s="383" t="s">
        <v>32</v>
      </c>
      <c r="E5977" s="383" t="s">
        <v>647</v>
      </c>
      <c r="F5977" s="383" t="s">
        <v>10</v>
      </c>
      <c r="G5977" s="384">
        <v>1476</v>
      </c>
      <c r="H5977" s="383" t="s">
        <v>747</v>
      </c>
      <c r="I5977" s="383" t="s">
        <v>750</v>
      </c>
      <c r="J5977" s="383" t="s">
        <v>617</v>
      </c>
      <c r="K5977" s="383" t="s">
        <v>618</v>
      </c>
      <c r="L5977" s="384">
        <v>27741</v>
      </c>
      <c r="M5977" s="383" t="s">
        <v>641</v>
      </c>
      <c r="N5977" s="383" t="s">
        <v>620</v>
      </c>
      <c r="O5977" s="383" t="s">
        <v>230</v>
      </c>
    </row>
    <row r="5978" spans="1:15">
      <c r="A5978" s="385">
        <v>42093</v>
      </c>
      <c r="B5978" s="383" t="s">
        <v>646</v>
      </c>
      <c r="C5978" s="383" t="s">
        <v>8</v>
      </c>
      <c r="D5978" s="383" t="s">
        <v>32</v>
      </c>
      <c r="E5978" s="383" t="s">
        <v>647</v>
      </c>
      <c r="F5978" s="383" t="s">
        <v>10</v>
      </c>
      <c r="G5978" s="384">
        <v>1476</v>
      </c>
      <c r="H5978" s="383" t="s">
        <v>747</v>
      </c>
      <c r="I5978" s="383" t="s">
        <v>750</v>
      </c>
      <c r="J5978" s="383" t="s">
        <v>617</v>
      </c>
      <c r="K5978" s="383" t="s">
        <v>618</v>
      </c>
      <c r="L5978" s="384">
        <v>27741</v>
      </c>
      <c r="M5978" s="383" t="s">
        <v>641</v>
      </c>
      <c r="N5978" s="383" t="s">
        <v>620</v>
      </c>
      <c r="O5978" s="383" t="s">
        <v>230</v>
      </c>
    </row>
    <row r="5979" spans="1:15">
      <c r="A5979" s="385">
        <v>42094</v>
      </c>
      <c r="B5979" s="383" t="s">
        <v>646</v>
      </c>
      <c r="C5979" s="383" t="s">
        <v>8</v>
      </c>
      <c r="D5979" s="383" t="s">
        <v>32</v>
      </c>
      <c r="E5979" s="383" t="s">
        <v>647</v>
      </c>
      <c r="F5979" s="383" t="s">
        <v>10</v>
      </c>
      <c r="G5979" s="384">
        <v>1476</v>
      </c>
      <c r="H5979" s="383" t="s">
        <v>747</v>
      </c>
      <c r="I5979" s="383" t="s">
        <v>750</v>
      </c>
      <c r="J5979" s="383" t="s">
        <v>617</v>
      </c>
      <c r="K5979" s="383" t="s">
        <v>618</v>
      </c>
      <c r="L5979" s="384">
        <v>27741</v>
      </c>
      <c r="M5979" s="383" t="s">
        <v>641</v>
      </c>
      <c r="N5979" s="383" t="s">
        <v>620</v>
      </c>
      <c r="O5979" s="383" t="s">
        <v>230</v>
      </c>
    </row>
    <row r="5980" spans="1:15">
      <c r="A5980" s="385">
        <v>42095</v>
      </c>
      <c r="B5980" s="383" t="s">
        <v>646</v>
      </c>
      <c r="C5980" s="383" t="s">
        <v>8</v>
      </c>
      <c r="D5980" s="383" t="s">
        <v>32</v>
      </c>
      <c r="E5980" s="383" t="s">
        <v>647</v>
      </c>
      <c r="F5980" s="383" t="s">
        <v>10</v>
      </c>
      <c r="G5980" s="384">
        <v>1476</v>
      </c>
      <c r="H5980" s="383" t="s">
        <v>747</v>
      </c>
      <c r="I5980" s="383" t="s">
        <v>750</v>
      </c>
      <c r="J5980" s="383" t="s">
        <v>617</v>
      </c>
      <c r="K5980" s="383" t="s">
        <v>618</v>
      </c>
      <c r="L5980" s="384">
        <v>27741</v>
      </c>
      <c r="M5980" s="383" t="s">
        <v>641</v>
      </c>
      <c r="N5980" s="383" t="s">
        <v>620</v>
      </c>
      <c r="O5980" s="383" t="s">
        <v>230</v>
      </c>
    </row>
    <row r="5981" spans="1:15">
      <c r="A5981" s="385">
        <v>42096</v>
      </c>
      <c r="B5981" s="383" t="s">
        <v>646</v>
      </c>
      <c r="C5981" s="383" t="s">
        <v>8</v>
      </c>
      <c r="D5981" s="383" t="s">
        <v>32</v>
      </c>
      <c r="E5981" s="383" t="s">
        <v>647</v>
      </c>
      <c r="F5981" s="383" t="s">
        <v>10</v>
      </c>
      <c r="G5981" s="384">
        <v>1476</v>
      </c>
      <c r="H5981" s="383" t="s">
        <v>747</v>
      </c>
      <c r="I5981" s="383" t="s">
        <v>750</v>
      </c>
      <c r="J5981" s="383" t="s">
        <v>617</v>
      </c>
      <c r="K5981" s="383" t="s">
        <v>618</v>
      </c>
      <c r="L5981" s="384">
        <v>27741</v>
      </c>
      <c r="M5981" s="383" t="s">
        <v>641</v>
      </c>
      <c r="N5981" s="383" t="s">
        <v>620</v>
      </c>
      <c r="O5981" s="383" t="s">
        <v>230</v>
      </c>
    </row>
    <row r="5982" spans="1:15">
      <c r="A5982" s="385">
        <v>42097</v>
      </c>
      <c r="B5982" s="383" t="s">
        <v>646</v>
      </c>
      <c r="C5982" s="383" t="s">
        <v>8</v>
      </c>
      <c r="D5982" s="383" t="s">
        <v>32</v>
      </c>
      <c r="E5982" s="383" t="s">
        <v>647</v>
      </c>
      <c r="F5982" s="383" t="s">
        <v>10</v>
      </c>
      <c r="G5982" s="384">
        <v>1476</v>
      </c>
      <c r="H5982" s="383" t="s">
        <v>747</v>
      </c>
      <c r="I5982" s="383" t="s">
        <v>750</v>
      </c>
      <c r="J5982" s="383" t="s">
        <v>617</v>
      </c>
      <c r="K5982" s="383" t="s">
        <v>618</v>
      </c>
      <c r="L5982" s="384">
        <v>27741</v>
      </c>
      <c r="M5982" s="383" t="s">
        <v>641</v>
      </c>
      <c r="N5982" s="383" t="s">
        <v>620</v>
      </c>
      <c r="O5982" s="383" t="s">
        <v>230</v>
      </c>
    </row>
    <row r="5983" spans="1:15">
      <c r="A5983" s="385">
        <v>42098</v>
      </c>
      <c r="B5983" s="383" t="s">
        <v>794</v>
      </c>
      <c r="C5983" s="383" t="s">
        <v>8</v>
      </c>
      <c r="D5983" s="383" t="s">
        <v>34</v>
      </c>
      <c r="E5983" s="383" t="s">
        <v>795</v>
      </c>
      <c r="F5983" s="383" t="s">
        <v>10</v>
      </c>
      <c r="G5983" s="384">
        <v>26670</v>
      </c>
      <c r="H5983" s="383" t="s">
        <v>796</v>
      </c>
      <c r="I5983" s="383" t="s">
        <v>798</v>
      </c>
      <c r="J5983" s="383" t="s">
        <v>617</v>
      </c>
      <c r="K5983" s="383" t="s">
        <v>618</v>
      </c>
      <c r="L5983" s="384">
        <v>27751</v>
      </c>
      <c r="M5983" s="383" t="s">
        <v>641</v>
      </c>
      <c r="N5983" s="383" t="s">
        <v>620</v>
      </c>
      <c r="O5983" s="383" t="s">
        <v>230</v>
      </c>
    </row>
    <row r="5984" spans="1:15">
      <c r="A5984" s="385">
        <v>42099</v>
      </c>
      <c r="B5984" s="383" t="s">
        <v>646</v>
      </c>
      <c r="C5984" s="383" t="s">
        <v>8</v>
      </c>
      <c r="D5984" s="383" t="s">
        <v>32</v>
      </c>
      <c r="E5984" s="383" t="s">
        <v>647</v>
      </c>
      <c r="F5984" s="383" t="s">
        <v>10</v>
      </c>
      <c r="G5984" s="384">
        <v>1476</v>
      </c>
      <c r="H5984" s="383" t="s">
        <v>747</v>
      </c>
      <c r="I5984" s="383" t="s">
        <v>750</v>
      </c>
      <c r="J5984" s="383" t="s">
        <v>617</v>
      </c>
      <c r="K5984" s="383" t="s">
        <v>618</v>
      </c>
      <c r="L5984" s="384">
        <v>28181</v>
      </c>
      <c r="M5984" s="383" t="s">
        <v>642</v>
      </c>
      <c r="N5984" s="383" t="s">
        <v>620</v>
      </c>
      <c r="O5984" s="383" t="s">
        <v>230</v>
      </c>
    </row>
    <row r="5985" spans="1:15">
      <c r="A5985" s="385">
        <v>42100</v>
      </c>
      <c r="B5985" s="383" t="s">
        <v>646</v>
      </c>
      <c r="C5985" s="383" t="s">
        <v>8</v>
      </c>
      <c r="D5985" s="383" t="s">
        <v>32</v>
      </c>
      <c r="E5985" s="383" t="s">
        <v>647</v>
      </c>
      <c r="F5985" s="383" t="s">
        <v>10</v>
      </c>
      <c r="G5985" s="384">
        <v>1476</v>
      </c>
      <c r="H5985" s="383" t="s">
        <v>747</v>
      </c>
      <c r="I5985" s="383" t="s">
        <v>750</v>
      </c>
      <c r="J5985" s="383" t="s">
        <v>617</v>
      </c>
      <c r="K5985" s="383" t="s">
        <v>618</v>
      </c>
      <c r="L5985" s="384">
        <v>28641</v>
      </c>
      <c r="M5985" s="383" t="s">
        <v>642</v>
      </c>
      <c r="N5985" s="383" t="s">
        <v>620</v>
      </c>
      <c r="O5985" s="383" t="s">
        <v>230</v>
      </c>
    </row>
    <row r="5986" spans="1:15">
      <c r="A5986" s="385">
        <v>42101</v>
      </c>
      <c r="B5986" s="383" t="s">
        <v>646</v>
      </c>
      <c r="C5986" s="383" t="s">
        <v>8</v>
      </c>
      <c r="D5986" s="383" t="s">
        <v>32</v>
      </c>
      <c r="E5986" s="383" t="s">
        <v>647</v>
      </c>
      <c r="F5986" s="383" t="s">
        <v>10</v>
      </c>
      <c r="G5986" s="384">
        <v>1476</v>
      </c>
      <c r="H5986" s="383" t="s">
        <v>747</v>
      </c>
      <c r="I5986" s="383" t="s">
        <v>750</v>
      </c>
      <c r="J5986" s="383" t="s">
        <v>617</v>
      </c>
      <c r="K5986" s="383" t="s">
        <v>618</v>
      </c>
      <c r="L5986" s="384">
        <v>29260</v>
      </c>
      <c r="M5986" s="383" t="s">
        <v>642</v>
      </c>
      <c r="N5986" s="383" t="s">
        <v>620</v>
      </c>
      <c r="O5986" s="383" t="s">
        <v>230</v>
      </c>
    </row>
    <row r="5987" spans="1:15">
      <c r="A5987" s="385">
        <v>42102</v>
      </c>
      <c r="B5987" s="383" t="s">
        <v>646</v>
      </c>
      <c r="C5987" s="383" t="s">
        <v>8</v>
      </c>
      <c r="D5987" s="383" t="s">
        <v>32</v>
      </c>
      <c r="E5987" s="383" t="s">
        <v>647</v>
      </c>
      <c r="F5987" s="383" t="s">
        <v>10</v>
      </c>
      <c r="G5987" s="384">
        <v>1476</v>
      </c>
      <c r="H5987" s="383" t="s">
        <v>747</v>
      </c>
      <c r="I5987" s="383" t="s">
        <v>750</v>
      </c>
      <c r="J5987" s="383" t="s">
        <v>617</v>
      </c>
      <c r="K5987" s="383" t="s">
        <v>618</v>
      </c>
      <c r="L5987" s="384">
        <v>29608</v>
      </c>
      <c r="M5987" s="383" t="s">
        <v>642</v>
      </c>
      <c r="N5987" s="383" t="s">
        <v>620</v>
      </c>
      <c r="O5987" s="383" t="s">
        <v>230</v>
      </c>
    </row>
    <row r="5988" spans="1:15">
      <c r="A5988" s="385">
        <v>42103</v>
      </c>
      <c r="B5988" s="383" t="s">
        <v>646</v>
      </c>
      <c r="C5988" s="383" t="s">
        <v>8</v>
      </c>
      <c r="D5988" s="383" t="s">
        <v>32</v>
      </c>
      <c r="E5988" s="383" t="s">
        <v>647</v>
      </c>
      <c r="F5988" s="383" t="s">
        <v>10</v>
      </c>
      <c r="G5988" s="384">
        <v>1476</v>
      </c>
      <c r="H5988" s="383" t="s">
        <v>747</v>
      </c>
      <c r="I5988" s="383" t="s">
        <v>750</v>
      </c>
      <c r="J5988" s="383" t="s">
        <v>617</v>
      </c>
      <c r="K5988" s="383" t="s">
        <v>618</v>
      </c>
      <c r="L5988" s="384">
        <v>29608</v>
      </c>
      <c r="M5988" s="383" t="s">
        <v>642</v>
      </c>
      <c r="N5988" s="383" t="s">
        <v>620</v>
      </c>
      <c r="O5988" s="383" t="s">
        <v>230</v>
      </c>
    </row>
    <row r="5989" spans="1:15">
      <c r="A5989" s="385">
        <v>42104</v>
      </c>
      <c r="B5989" s="383" t="s">
        <v>646</v>
      </c>
      <c r="C5989" s="383" t="s">
        <v>8</v>
      </c>
      <c r="D5989" s="383" t="s">
        <v>32</v>
      </c>
      <c r="E5989" s="383" t="s">
        <v>647</v>
      </c>
      <c r="F5989" s="383" t="s">
        <v>10</v>
      </c>
      <c r="G5989" s="384">
        <v>1476</v>
      </c>
      <c r="H5989" s="383" t="s">
        <v>747</v>
      </c>
      <c r="I5989" s="383" t="s">
        <v>750</v>
      </c>
      <c r="J5989" s="383" t="s">
        <v>617</v>
      </c>
      <c r="K5989" s="383" t="s">
        <v>618</v>
      </c>
      <c r="L5989" s="384">
        <v>29608</v>
      </c>
      <c r="M5989" s="383" t="s">
        <v>642</v>
      </c>
      <c r="N5989" s="383" t="s">
        <v>620</v>
      </c>
      <c r="O5989" s="383" t="s">
        <v>230</v>
      </c>
    </row>
    <row r="5990" spans="1:15">
      <c r="A5990" s="385">
        <v>42105</v>
      </c>
      <c r="B5990" s="383" t="s">
        <v>646</v>
      </c>
      <c r="C5990" s="383" t="s">
        <v>8</v>
      </c>
      <c r="D5990" s="383" t="s">
        <v>32</v>
      </c>
      <c r="E5990" s="383" t="s">
        <v>647</v>
      </c>
      <c r="F5990" s="383" t="s">
        <v>10</v>
      </c>
      <c r="G5990" s="384">
        <v>1476</v>
      </c>
      <c r="H5990" s="383" t="s">
        <v>747</v>
      </c>
      <c r="I5990" s="383" t="s">
        <v>750</v>
      </c>
      <c r="J5990" s="383" t="s">
        <v>617</v>
      </c>
      <c r="K5990" s="383" t="s">
        <v>618</v>
      </c>
      <c r="L5990" s="384">
        <v>29608</v>
      </c>
      <c r="M5990" s="383" t="s">
        <v>642</v>
      </c>
      <c r="N5990" s="383" t="s">
        <v>620</v>
      </c>
      <c r="O5990" s="383" t="s">
        <v>230</v>
      </c>
    </row>
    <row r="5991" spans="1:15">
      <c r="A5991" s="385">
        <v>42106</v>
      </c>
      <c r="B5991" s="383" t="s">
        <v>646</v>
      </c>
      <c r="C5991" s="383" t="s">
        <v>8</v>
      </c>
      <c r="D5991" s="383" t="s">
        <v>32</v>
      </c>
      <c r="E5991" s="383" t="s">
        <v>647</v>
      </c>
      <c r="F5991" s="383" t="s">
        <v>10</v>
      </c>
      <c r="G5991" s="384">
        <v>1476</v>
      </c>
      <c r="H5991" s="383" t="s">
        <v>747</v>
      </c>
      <c r="I5991" s="383" t="s">
        <v>750</v>
      </c>
      <c r="J5991" s="383" t="s">
        <v>617</v>
      </c>
      <c r="K5991" s="383" t="s">
        <v>618</v>
      </c>
      <c r="L5991" s="384">
        <v>29608</v>
      </c>
      <c r="M5991" s="383" t="s">
        <v>642</v>
      </c>
      <c r="N5991" s="383" t="s">
        <v>620</v>
      </c>
      <c r="O5991" s="383" t="s">
        <v>230</v>
      </c>
    </row>
    <row r="5992" spans="1:15">
      <c r="A5992" s="385">
        <v>42107</v>
      </c>
      <c r="B5992" s="383" t="s">
        <v>646</v>
      </c>
      <c r="C5992" s="383" t="s">
        <v>8</v>
      </c>
      <c r="D5992" s="383" t="s">
        <v>32</v>
      </c>
      <c r="E5992" s="383" t="s">
        <v>647</v>
      </c>
      <c r="F5992" s="383" t="s">
        <v>10</v>
      </c>
      <c r="G5992" s="384">
        <v>1476</v>
      </c>
      <c r="H5992" s="383" t="s">
        <v>747</v>
      </c>
      <c r="I5992" s="383" t="s">
        <v>750</v>
      </c>
      <c r="J5992" s="383" t="s">
        <v>617</v>
      </c>
      <c r="K5992" s="383" t="s">
        <v>618</v>
      </c>
      <c r="L5992" s="384">
        <v>29973</v>
      </c>
      <c r="M5992" s="383" t="s">
        <v>642</v>
      </c>
      <c r="N5992" s="383" t="s">
        <v>620</v>
      </c>
      <c r="O5992" s="383" t="s">
        <v>230</v>
      </c>
    </row>
    <row r="5993" spans="1:15">
      <c r="A5993" s="385">
        <v>42108</v>
      </c>
      <c r="B5993" s="383" t="s">
        <v>646</v>
      </c>
      <c r="C5993" s="383" t="s">
        <v>8</v>
      </c>
      <c r="D5993" s="383" t="s">
        <v>32</v>
      </c>
      <c r="E5993" s="383" t="s">
        <v>647</v>
      </c>
      <c r="F5993" s="383" t="s">
        <v>10</v>
      </c>
      <c r="G5993" s="384">
        <v>1476</v>
      </c>
      <c r="H5993" s="383" t="s">
        <v>747</v>
      </c>
      <c r="I5993" s="383" t="s">
        <v>750</v>
      </c>
      <c r="J5993" s="383" t="s">
        <v>617</v>
      </c>
      <c r="K5993" s="383" t="s">
        <v>618</v>
      </c>
      <c r="L5993" s="384">
        <v>30380</v>
      </c>
      <c r="M5993" s="383" t="s">
        <v>642</v>
      </c>
      <c r="N5993" s="383" t="s">
        <v>620</v>
      </c>
      <c r="O5993" s="383" t="s">
        <v>230</v>
      </c>
    </row>
    <row r="5994" spans="1:15">
      <c r="A5994" s="385">
        <v>42109</v>
      </c>
      <c r="B5994" s="383" t="s">
        <v>646</v>
      </c>
      <c r="C5994" s="383" t="s">
        <v>8</v>
      </c>
      <c r="D5994" s="383" t="s">
        <v>32</v>
      </c>
      <c r="E5994" s="383" t="s">
        <v>647</v>
      </c>
      <c r="F5994" s="383" t="s">
        <v>10</v>
      </c>
      <c r="G5994" s="384">
        <v>1476</v>
      </c>
      <c r="H5994" s="383" t="s">
        <v>747</v>
      </c>
      <c r="I5994" s="383" t="s">
        <v>750</v>
      </c>
      <c r="J5994" s="383" t="s">
        <v>617</v>
      </c>
      <c r="K5994" s="383" t="s">
        <v>618</v>
      </c>
      <c r="L5994" s="384">
        <v>30722</v>
      </c>
      <c r="M5994" s="383" t="s">
        <v>642</v>
      </c>
      <c r="N5994" s="383" t="s">
        <v>620</v>
      </c>
      <c r="O5994" s="383" t="s">
        <v>230</v>
      </c>
    </row>
    <row r="5995" spans="1:15">
      <c r="A5995" s="385">
        <v>42110</v>
      </c>
      <c r="B5995" s="383" t="s">
        <v>646</v>
      </c>
      <c r="C5995" s="383" t="s">
        <v>8</v>
      </c>
      <c r="D5995" s="383" t="s">
        <v>32</v>
      </c>
      <c r="E5995" s="383" t="s">
        <v>647</v>
      </c>
      <c r="F5995" s="383" t="s">
        <v>10</v>
      </c>
      <c r="G5995" s="384">
        <v>1476</v>
      </c>
      <c r="H5995" s="383" t="s">
        <v>747</v>
      </c>
      <c r="I5995" s="383" t="s">
        <v>750</v>
      </c>
      <c r="J5995" s="383" t="s">
        <v>617</v>
      </c>
      <c r="K5995" s="383" t="s">
        <v>618</v>
      </c>
      <c r="L5995" s="384">
        <v>30780</v>
      </c>
      <c r="M5995" s="383" t="s">
        <v>642</v>
      </c>
      <c r="N5995" s="383" t="s">
        <v>620</v>
      </c>
      <c r="O5995" s="383" t="s">
        <v>230</v>
      </c>
    </row>
    <row r="5996" spans="1:15">
      <c r="A5996" s="385">
        <v>42111</v>
      </c>
      <c r="B5996" s="383" t="s">
        <v>754</v>
      </c>
      <c r="C5996" s="383" t="s">
        <v>8</v>
      </c>
      <c r="D5996" s="383" t="s">
        <v>755</v>
      </c>
      <c r="E5996" s="383" t="s">
        <v>756</v>
      </c>
      <c r="F5996" s="383" t="s">
        <v>10</v>
      </c>
      <c r="G5996" s="384">
        <v>460</v>
      </c>
      <c r="H5996" s="383" t="s">
        <v>757</v>
      </c>
      <c r="I5996" s="383" t="s">
        <v>758</v>
      </c>
      <c r="J5996" s="383" t="s">
        <v>617</v>
      </c>
      <c r="K5996" s="383" t="s">
        <v>618</v>
      </c>
      <c r="L5996" s="384">
        <v>30780</v>
      </c>
      <c r="M5996" s="383" t="s">
        <v>642</v>
      </c>
      <c r="N5996" s="383" t="s">
        <v>620</v>
      </c>
      <c r="O5996" s="383" t="s">
        <v>230</v>
      </c>
    </row>
    <row r="5997" spans="1:15">
      <c r="A5997" s="385">
        <v>42112</v>
      </c>
      <c r="B5997" s="383" t="s">
        <v>754</v>
      </c>
      <c r="C5997" s="383" t="s">
        <v>8</v>
      </c>
      <c r="D5997" s="383" t="s">
        <v>755</v>
      </c>
      <c r="E5997" s="383" t="s">
        <v>756</v>
      </c>
      <c r="F5997" s="383" t="s">
        <v>10</v>
      </c>
      <c r="G5997" s="384">
        <v>460</v>
      </c>
      <c r="H5997" s="383" t="s">
        <v>757</v>
      </c>
      <c r="I5997" s="383" t="s">
        <v>758</v>
      </c>
      <c r="J5997" s="383" t="s">
        <v>617</v>
      </c>
      <c r="K5997" s="383" t="s">
        <v>618</v>
      </c>
      <c r="L5997" s="384">
        <v>30780</v>
      </c>
      <c r="M5997" s="383" t="s">
        <v>642</v>
      </c>
      <c r="N5997" s="383" t="s">
        <v>620</v>
      </c>
      <c r="O5997" s="383" t="s">
        <v>230</v>
      </c>
    </row>
    <row r="5998" spans="1:15">
      <c r="A5998" s="385">
        <v>42113</v>
      </c>
      <c r="B5998" s="383" t="s">
        <v>754</v>
      </c>
      <c r="C5998" s="383" t="s">
        <v>8</v>
      </c>
      <c r="D5998" s="383" t="s">
        <v>755</v>
      </c>
      <c r="E5998" s="383" t="s">
        <v>756</v>
      </c>
      <c r="F5998" s="383" t="s">
        <v>10</v>
      </c>
      <c r="G5998" s="384">
        <v>460</v>
      </c>
      <c r="H5998" s="383" t="s">
        <v>757</v>
      </c>
      <c r="I5998" s="383" t="s">
        <v>758</v>
      </c>
      <c r="J5998" s="383" t="s">
        <v>617</v>
      </c>
      <c r="K5998" s="383" t="s">
        <v>618</v>
      </c>
      <c r="L5998" s="384">
        <v>30780</v>
      </c>
      <c r="M5998" s="383" t="s">
        <v>643</v>
      </c>
      <c r="N5998" s="383" t="s">
        <v>620</v>
      </c>
      <c r="O5998" s="383" t="s">
        <v>230</v>
      </c>
    </row>
    <row r="5999" spans="1:15">
      <c r="A5999" s="385">
        <v>42114</v>
      </c>
      <c r="B5999" s="383" t="s">
        <v>11</v>
      </c>
      <c r="C5999" s="383" t="s">
        <v>12</v>
      </c>
      <c r="D5999" s="383" t="s">
        <v>13</v>
      </c>
      <c r="E5999" s="383" t="s">
        <v>678</v>
      </c>
      <c r="F5999" s="383" t="s">
        <v>10</v>
      </c>
      <c r="G5999" s="384">
        <v>1700</v>
      </c>
      <c r="H5999" s="383" t="s">
        <v>751</v>
      </c>
      <c r="I5999" s="383" t="s">
        <v>752</v>
      </c>
      <c r="J5999" s="383" t="s">
        <v>617</v>
      </c>
      <c r="K5999" s="383" t="s">
        <v>618</v>
      </c>
      <c r="L5999" s="384">
        <v>30780</v>
      </c>
      <c r="M5999" s="383" t="s">
        <v>643</v>
      </c>
      <c r="N5999" s="383" t="s">
        <v>620</v>
      </c>
      <c r="O5999" s="383" t="s">
        <v>230</v>
      </c>
    </row>
    <row r="6000" spans="1:15">
      <c r="A6000" s="385">
        <v>42115</v>
      </c>
      <c r="B6000" s="383" t="s">
        <v>11</v>
      </c>
      <c r="C6000" s="383" t="s">
        <v>12</v>
      </c>
      <c r="D6000" s="383" t="s">
        <v>13</v>
      </c>
      <c r="E6000" s="383" t="s">
        <v>678</v>
      </c>
      <c r="F6000" s="383" t="s">
        <v>10</v>
      </c>
      <c r="G6000" s="384">
        <v>1700</v>
      </c>
      <c r="H6000" s="383" t="s">
        <v>751</v>
      </c>
      <c r="I6000" s="383" t="s">
        <v>752</v>
      </c>
      <c r="J6000" s="383" t="s">
        <v>617</v>
      </c>
      <c r="K6000" s="383" t="s">
        <v>618</v>
      </c>
      <c r="L6000" s="384">
        <v>30780</v>
      </c>
      <c r="M6000" s="383" t="s">
        <v>643</v>
      </c>
      <c r="N6000" s="383" t="s">
        <v>620</v>
      </c>
      <c r="O6000" s="383" t="s">
        <v>230</v>
      </c>
    </row>
    <row r="6001" spans="1:15">
      <c r="A6001" s="385">
        <v>42116</v>
      </c>
      <c r="B6001" s="383" t="s">
        <v>157</v>
      </c>
      <c r="C6001" s="383" t="s">
        <v>8</v>
      </c>
      <c r="D6001" s="383" t="s">
        <v>174</v>
      </c>
      <c r="E6001" s="383" t="s">
        <v>822</v>
      </c>
      <c r="F6001" s="383" t="s">
        <v>10</v>
      </c>
      <c r="G6001" s="384">
        <v>25000</v>
      </c>
      <c r="H6001" s="383" t="s">
        <v>823</v>
      </c>
      <c r="I6001" s="383" t="s">
        <v>832</v>
      </c>
      <c r="J6001" s="383" t="s">
        <v>617</v>
      </c>
      <c r="K6001" s="383" t="s">
        <v>618</v>
      </c>
      <c r="L6001" s="384">
        <v>30780</v>
      </c>
      <c r="M6001" s="383" t="s">
        <v>643</v>
      </c>
      <c r="N6001" s="383" t="s">
        <v>620</v>
      </c>
      <c r="O6001" s="383" t="s">
        <v>230</v>
      </c>
    </row>
    <row r="6002" spans="1:15">
      <c r="A6002" s="385">
        <v>42117</v>
      </c>
      <c r="B6002" s="383" t="s">
        <v>754</v>
      </c>
      <c r="C6002" s="383" t="s">
        <v>8</v>
      </c>
      <c r="D6002" s="383" t="s">
        <v>755</v>
      </c>
      <c r="E6002" s="383" t="s">
        <v>756</v>
      </c>
      <c r="F6002" s="383" t="s">
        <v>10</v>
      </c>
      <c r="G6002" s="384">
        <v>127</v>
      </c>
      <c r="H6002" s="383" t="s">
        <v>782</v>
      </c>
      <c r="I6002" s="383" t="s">
        <v>783</v>
      </c>
      <c r="J6002" s="383" t="s">
        <v>617</v>
      </c>
      <c r="K6002" s="383" t="s">
        <v>618</v>
      </c>
      <c r="L6002" s="384">
        <v>30780</v>
      </c>
      <c r="M6002" s="383" t="s">
        <v>643</v>
      </c>
      <c r="N6002" s="383" t="s">
        <v>620</v>
      </c>
      <c r="O6002" s="383" t="s">
        <v>230</v>
      </c>
    </row>
    <row r="6003" spans="1:15">
      <c r="A6003" s="385">
        <v>42118</v>
      </c>
      <c r="B6003" s="383" t="s">
        <v>157</v>
      </c>
      <c r="C6003" s="383" t="s">
        <v>8</v>
      </c>
      <c r="D6003" s="383" t="s">
        <v>174</v>
      </c>
      <c r="E6003" s="383" t="s">
        <v>822</v>
      </c>
      <c r="F6003" s="383" t="s">
        <v>10</v>
      </c>
      <c r="G6003" s="384">
        <v>7500</v>
      </c>
      <c r="H6003" s="383" t="s">
        <v>823</v>
      </c>
      <c r="I6003" s="383" t="s">
        <v>832</v>
      </c>
      <c r="J6003" s="383" t="s">
        <v>617</v>
      </c>
      <c r="K6003" s="383" t="s">
        <v>618</v>
      </c>
      <c r="L6003" s="384">
        <v>30780</v>
      </c>
      <c r="M6003" s="383" t="s">
        <v>643</v>
      </c>
      <c r="N6003" s="383" t="s">
        <v>620</v>
      </c>
      <c r="O6003" s="383" t="s">
        <v>230</v>
      </c>
    </row>
    <row r="6004" spans="1:15">
      <c r="A6004" s="385">
        <v>42119</v>
      </c>
      <c r="B6004" s="383" t="s">
        <v>11</v>
      </c>
      <c r="C6004" s="383" t="s">
        <v>12</v>
      </c>
      <c r="D6004" s="383" t="s">
        <v>13</v>
      </c>
      <c r="E6004" s="383" t="s">
        <v>678</v>
      </c>
      <c r="F6004" s="383" t="s">
        <v>10</v>
      </c>
      <c r="G6004" s="384">
        <v>450</v>
      </c>
      <c r="H6004" s="383" t="s">
        <v>779</v>
      </c>
      <c r="I6004" s="383" t="s">
        <v>780</v>
      </c>
      <c r="J6004" s="383" t="s">
        <v>617</v>
      </c>
      <c r="K6004" s="383" t="s">
        <v>618</v>
      </c>
      <c r="L6004" s="384">
        <v>30780</v>
      </c>
      <c r="M6004" s="383" t="s">
        <v>643</v>
      </c>
      <c r="N6004" s="383" t="s">
        <v>620</v>
      </c>
      <c r="O6004" s="383" t="s">
        <v>230</v>
      </c>
    </row>
    <row r="6005" spans="1:15">
      <c r="A6005" s="385">
        <v>42120</v>
      </c>
      <c r="B6005" s="383" t="s">
        <v>754</v>
      </c>
      <c r="C6005" s="383" t="s">
        <v>8</v>
      </c>
      <c r="D6005" s="383" t="s">
        <v>755</v>
      </c>
      <c r="E6005" s="383" t="s">
        <v>756</v>
      </c>
      <c r="F6005" s="383" t="s">
        <v>10</v>
      </c>
      <c r="G6005" s="384">
        <v>127</v>
      </c>
      <c r="H6005" s="383" t="s">
        <v>782</v>
      </c>
      <c r="I6005" s="383" t="s">
        <v>783</v>
      </c>
      <c r="J6005" s="383" t="s">
        <v>617</v>
      </c>
      <c r="K6005" s="383" t="s">
        <v>618</v>
      </c>
      <c r="L6005" s="384">
        <v>30780</v>
      </c>
      <c r="M6005" s="383" t="s">
        <v>643</v>
      </c>
      <c r="N6005" s="383" t="s">
        <v>620</v>
      </c>
      <c r="O6005" s="383" t="s">
        <v>230</v>
      </c>
    </row>
    <row r="6006" spans="1:15">
      <c r="A6006" s="385">
        <v>42121</v>
      </c>
      <c r="B6006" s="383" t="s">
        <v>157</v>
      </c>
      <c r="C6006" s="383" t="s">
        <v>8</v>
      </c>
      <c r="D6006" s="383" t="s">
        <v>174</v>
      </c>
      <c r="E6006" s="383" t="s">
        <v>822</v>
      </c>
      <c r="F6006" s="383" t="s">
        <v>10</v>
      </c>
      <c r="G6006" s="384">
        <v>10000</v>
      </c>
      <c r="H6006" s="383" t="s">
        <v>823</v>
      </c>
      <c r="I6006" s="383" t="s">
        <v>832</v>
      </c>
      <c r="J6006" s="383" t="s">
        <v>617</v>
      </c>
      <c r="K6006" s="383" t="s">
        <v>618</v>
      </c>
      <c r="L6006" s="384">
        <v>30780</v>
      </c>
      <c r="M6006" s="383" t="s">
        <v>643</v>
      </c>
      <c r="N6006" s="383" t="s">
        <v>620</v>
      </c>
      <c r="O6006" s="383" t="s">
        <v>230</v>
      </c>
    </row>
    <row r="6007" spans="1:15">
      <c r="A6007" s="385">
        <v>42122</v>
      </c>
      <c r="B6007" s="383" t="s">
        <v>754</v>
      </c>
      <c r="C6007" s="383" t="s">
        <v>8</v>
      </c>
      <c r="D6007" s="383" t="s">
        <v>755</v>
      </c>
      <c r="E6007" s="383" t="s">
        <v>756</v>
      </c>
      <c r="F6007" s="383" t="s">
        <v>10</v>
      </c>
      <c r="G6007" s="384">
        <v>127</v>
      </c>
      <c r="H6007" s="383" t="s">
        <v>782</v>
      </c>
      <c r="I6007" s="383" t="s">
        <v>783</v>
      </c>
      <c r="J6007" s="383" t="s">
        <v>617</v>
      </c>
      <c r="K6007" s="383" t="s">
        <v>618</v>
      </c>
      <c r="L6007" s="384">
        <v>30780</v>
      </c>
      <c r="M6007" s="383" t="s">
        <v>643</v>
      </c>
      <c r="N6007" s="383" t="s">
        <v>620</v>
      </c>
      <c r="O6007" s="383" t="s">
        <v>230</v>
      </c>
    </row>
    <row r="6008" spans="1:15">
      <c r="A6008" s="385">
        <v>42123</v>
      </c>
      <c r="B6008" s="383" t="s">
        <v>157</v>
      </c>
      <c r="C6008" s="383" t="s">
        <v>8</v>
      </c>
      <c r="D6008" s="383" t="s">
        <v>174</v>
      </c>
      <c r="E6008" s="383" t="s">
        <v>822</v>
      </c>
      <c r="F6008" s="383" t="s">
        <v>10</v>
      </c>
      <c r="G6008" s="384">
        <v>10000</v>
      </c>
      <c r="H6008" s="383" t="s">
        <v>823</v>
      </c>
      <c r="I6008" s="383" t="s">
        <v>832</v>
      </c>
      <c r="J6008" s="383" t="s">
        <v>617</v>
      </c>
      <c r="K6008" s="383" t="s">
        <v>618</v>
      </c>
      <c r="L6008" s="384">
        <v>30780</v>
      </c>
      <c r="M6008" s="383" t="s">
        <v>643</v>
      </c>
      <c r="N6008" s="383" t="s">
        <v>620</v>
      </c>
      <c r="O6008" s="383" t="s">
        <v>230</v>
      </c>
    </row>
    <row r="6009" spans="1:15">
      <c r="A6009" s="385">
        <v>42124</v>
      </c>
      <c r="B6009" s="383" t="s">
        <v>754</v>
      </c>
      <c r="C6009" s="383" t="s">
        <v>8</v>
      </c>
      <c r="D6009" s="383" t="s">
        <v>755</v>
      </c>
      <c r="E6009" s="383" t="s">
        <v>756</v>
      </c>
      <c r="F6009" s="383" t="s">
        <v>10</v>
      </c>
      <c r="G6009" s="384">
        <v>127</v>
      </c>
      <c r="H6009" s="383" t="s">
        <v>782</v>
      </c>
      <c r="I6009" s="383" t="s">
        <v>783</v>
      </c>
      <c r="J6009" s="383" t="s">
        <v>617</v>
      </c>
      <c r="K6009" s="383" t="s">
        <v>618</v>
      </c>
      <c r="L6009" s="384">
        <v>30780</v>
      </c>
      <c r="M6009" s="383" t="s">
        <v>643</v>
      </c>
      <c r="N6009" s="383" t="s">
        <v>620</v>
      </c>
      <c r="O6009" s="383" t="s">
        <v>230</v>
      </c>
    </row>
    <row r="6010" spans="1:15">
      <c r="A6010" s="385">
        <v>42125</v>
      </c>
      <c r="B6010" s="383" t="s">
        <v>157</v>
      </c>
      <c r="C6010" s="383" t="s">
        <v>8</v>
      </c>
      <c r="D6010" s="383" t="s">
        <v>174</v>
      </c>
      <c r="E6010" s="383" t="s">
        <v>822</v>
      </c>
      <c r="F6010" s="383" t="s">
        <v>10</v>
      </c>
      <c r="G6010" s="384">
        <v>5000</v>
      </c>
      <c r="H6010" s="383" t="s">
        <v>823</v>
      </c>
      <c r="I6010" s="383" t="s">
        <v>832</v>
      </c>
      <c r="J6010" s="383" t="s">
        <v>617</v>
      </c>
      <c r="K6010" s="383" t="s">
        <v>618</v>
      </c>
      <c r="L6010" s="384">
        <v>30780</v>
      </c>
      <c r="M6010" s="383" t="s">
        <v>643</v>
      </c>
      <c r="N6010" s="383" t="s">
        <v>620</v>
      </c>
      <c r="O6010" s="383" t="s">
        <v>230</v>
      </c>
    </row>
    <row r="6011" spans="1:15">
      <c r="A6011" s="385">
        <v>42126</v>
      </c>
      <c r="B6011" s="383" t="s">
        <v>157</v>
      </c>
      <c r="C6011" s="383" t="s">
        <v>8</v>
      </c>
      <c r="D6011" s="383" t="s">
        <v>174</v>
      </c>
      <c r="E6011" s="383" t="s">
        <v>822</v>
      </c>
      <c r="F6011" s="383" t="s">
        <v>10</v>
      </c>
      <c r="G6011" s="384">
        <v>5000</v>
      </c>
      <c r="H6011" s="383" t="s">
        <v>823</v>
      </c>
      <c r="I6011" s="383" t="s">
        <v>840</v>
      </c>
      <c r="J6011" s="383" t="s">
        <v>617</v>
      </c>
      <c r="K6011" s="383" t="s">
        <v>618</v>
      </c>
      <c r="L6011" s="384">
        <v>30780</v>
      </c>
      <c r="M6011" s="383" t="s">
        <v>643</v>
      </c>
      <c r="N6011" s="383" t="s">
        <v>620</v>
      </c>
      <c r="O6011" s="383" t="s">
        <v>230</v>
      </c>
    </row>
    <row r="6012" spans="1:15">
      <c r="A6012" s="385">
        <v>42127</v>
      </c>
      <c r="B6012" s="383" t="s">
        <v>754</v>
      </c>
      <c r="C6012" s="383" t="s">
        <v>8</v>
      </c>
      <c r="D6012" s="383" t="s">
        <v>755</v>
      </c>
      <c r="E6012" s="383" t="s">
        <v>756</v>
      </c>
      <c r="F6012" s="383" t="s">
        <v>10</v>
      </c>
      <c r="G6012" s="384">
        <v>127</v>
      </c>
      <c r="H6012" s="383" t="s">
        <v>782</v>
      </c>
      <c r="I6012" s="383" t="s">
        <v>783</v>
      </c>
      <c r="J6012" s="383" t="s">
        <v>617</v>
      </c>
      <c r="K6012" s="383" t="s">
        <v>618</v>
      </c>
      <c r="L6012" s="384">
        <v>30780</v>
      </c>
      <c r="M6012" s="383" t="s">
        <v>643</v>
      </c>
      <c r="N6012" s="383" t="s">
        <v>620</v>
      </c>
      <c r="O6012" s="383" t="s">
        <v>230</v>
      </c>
    </row>
    <row r="6013" spans="1:15">
      <c r="A6013" s="385">
        <v>42128</v>
      </c>
      <c r="B6013" s="383" t="s">
        <v>650</v>
      </c>
      <c r="C6013" s="383" t="s">
        <v>8</v>
      </c>
      <c r="D6013" s="383" t="s">
        <v>20</v>
      </c>
      <c r="E6013" s="383" t="s">
        <v>651</v>
      </c>
      <c r="F6013" s="383" t="s">
        <v>10</v>
      </c>
      <c r="G6013" s="384">
        <v>5130</v>
      </c>
      <c r="H6013" s="383" t="s">
        <v>816</v>
      </c>
      <c r="I6013" s="383" t="s">
        <v>817</v>
      </c>
      <c r="J6013" s="383" t="s">
        <v>617</v>
      </c>
      <c r="K6013" s="383" t="s">
        <v>618</v>
      </c>
      <c r="L6013" s="384">
        <v>30780</v>
      </c>
      <c r="M6013" s="383" t="s">
        <v>643</v>
      </c>
      <c r="N6013" s="383" t="s">
        <v>620</v>
      </c>
      <c r="O6013" s="383" t="s">
        <v>230</v>
      </c>
    </row>
    <row r="6014" spans="1:15">
      <c r="A6014" s="385">
        <v>42130</v>
      </c>
      <c r="B6014" s="383" t="s">
        <v>646</v>
      </c>
      <c r="C6014" s="383" t="s">
        <v>8</v>
      </c>
      <c r="D6014" s="383" t="s">
        <v>32</v>
      </c>
      <c r="E6014" s="383" t="s">
        <v>647</v>
      </c>
      <c r="F6014" s="383" t="s">
        <v>10</v>
      </c>
      <c r="G6014" s="384">
        <v>4200</v>
      </c>
      <c r="H6014" s="383" t="s">
        <v>759</v>
      </c>
      <c r="I6014" s="383" t="s">
        <v>760</v>
      </c>
      <c r="J6014" s="383" t="s">
        <v>617</v>
      </c>
      <c r="K6014" s="383" t="s">
        <v>618</v>
      </c>
      <c r="L6014" s="384">
        <v>30780</v>
      </c>
      <c r="M6014" s="383" t="s">
        <v>643</v>
      </c>
      <c r="N6014" s="383" t="s">
        <v>620</v>
      </c>
      <c r="O6014" s="383" t="s">
        <v>230</v>
      </c>
    </row>
    <row r="6015" spans="1:15">
      <c r="A6015" s="385">
        <v>42131</v>
      </c>
      <c r="B6015" s="383" t="s">
        <v>646</v>
      </c>
      <c r="C6015" s="383" t="s">
        <v>8</v>
      </c>
      <c r="D6015" s="383" t="s">
        <v>32</v>
      </c>
      <c r="E6015" s="383" t="s">
        <v>647</v>
      </c>
      <c r="F6015" s="383" t="s">
        <v>10</v>
      </c>
      <c r="G6015" s="384">
        <v>4200</v>
      </c>
      <c r="H6015" s="383" t="s">
        <v>759</v>
      </c>
      <c r="I6015" s="383" t="s">
        <v>760</v>
      </c>
      <c r="J6015" s="383" t="s">
        <v>617</v>
      </c>
      <c r="K6015" s="383" t="s">
        <v>618</v>
      </c>
      <c r="L6015" s="384">
        <v>30780</v>
      </c>
      <c r="M6015" s="383" t="s">
        <v>643</v>
      </c>
      <c r="N6015" s="383" t="s">
        <v>620</v>
      </c>
      <c r="O6015" s="383" t="s">
        <v>230</v>
      </c>
    </row>
    <row r="6016" spans="1:15">
      <c r="A6016" s="385">
        <v>42132</v>
      </c>
      <c r="B6016" s="383" t="s">
        <v>646</v>
      </c>
      <c r="C6016" s="383" t="s">
        <v>8</v>
      </c>
      <c r="D6016" s="383" t="s">
        <v>32</v>
      </c>
      <c r="E6016" s="383" t="s">
        <v>647</v>
      </c>
      <c r="F6016" s="383" t="s">
        <v>10</v>
      </c>
      <c r="G6016" s="384">
        <v>4200</v>
      </c>
      <c r="H6016" s="383" t="s">
        <v>759</v>
      </c>
      <c r="I6016" s="383" t="s">
        <v>760</v>
      </c>
      <c r="J6016" s="383" t="s">
        <v>617</v>
      </c>
      <c r="K6016" s="383" t="s">
        <v>618</v>
      </c>
      <c r="L6016" s="384">
        <v>30780</v>
      </c>
      <c r="M6016" s="383" t="s">
        <v>643</v>
      </c>
      <c r="N6016" s="383" t="s">
        <v>620</v>
      </c>
      <c r="O6016" s="383" t="s">
        <v>230</v>
      </c>
    </row>
    <row r="6017" spans="1:15">
      <c r="A6017" s="385">
        <v>42133</v>
      </c>
      <c r="B6017" s="383" t="s">
        <v>11</v>
      </c>
      <c r="C6017" s="383" t="s">
        <v>12</v>
      </c>
      <c r="D6017" s="383" t="s">
        <v>13</v>
      </c>
      <c r="E6017" s="383" t="s">
        <v>678</v>
      </c>
      <c r="F6017" s="383" t="s">
        <v>10</v>
      </c>
      <c r="G6017" s="384">
        <v>342</v>
      </c>
      <c r="H6017" s="383" t="s">
        <v>812</v>
      </c>
      <c r="I6017" s="383" t="s">
        <v>813</v>
      </c>
      <c r="J6017" s="383" t="s">
        <v>617</v>
      </c>
      <c r="K6017" s="383" t="s">
        <v>618</v>
      </c>
      <c r="L6017" s="384">
        <v>30780</v>
      </c>
      <c r="M6017" s="383" t="s">
        <v>643</v>
      </c>
      <c r="N6017" s="383" t="s">
        <v>620</v>
      </c>
      <c r="O6017" s="383" t="s">
        <v>230</v>
      </c>
    </row>
    <row r="6018" spans="1:15">
      <c r="A6018" s="385">
        <v>42134</v>
      </c>
      <c r="B6018" s="383" t="s">
        <v>21</v>
      </c>
      <c r="C6018" s="383" t="s">
        <v>12</v>
      </c>
      <c r="D6018" s="383" t="s">
        <v>22</v>
      </c>
      <c r="E6018" s="383" t="s">
        <v>658</v>
      </c>
      <c r="F6018" s="383" t="s">
        <v>10</v>
      </c>
      <c r="G6018" s="384">
        <v>2268</v>
      </c>
      <c r="H6018" s="383" t="s">
        <v>818</v>
      </c>
      <c r="I6018" s="383" t="s">
        <v>819</v>
      </c>
      <c r="J6018" s="383" t="s">
        <v>617</v>
      </c>
      <c r="K6018" s="383" t="s">
        <v>618</v>
      </c>
      <c r="L6018" s="384">
        <v>30780</v>
      </c>
      <c r="M6018" s="383" t="s">
        <v>643</v>
      </c>
      <c r="N6018" s="383" t="s">
        <v>620</v>
      </c>
      <c r="O6018" s="383" t="s">
        <v>230</v>
      </c>
    </row>
    <row r="6019" spans="1:15">
      <c r="A6019" s="385">
        <v>42135</v>
      </c>
      <c r="B6019" s="383" t="s">
        <v>21</v>
      </c>
      <c r="C6019" s="383" t="s">
        <v>12</v>
      </c>
      <c r="D6019" s="383" t="s">
        <v>22</v>
      </c>
      <c r="E6019" s="383" t="s">
        <v>658</v>
      </c>
      <c r="F6019" s="383" t="s">
        <v>10</v>
      </c>
      <c r="G6019" s="384">
        <v>2268</v>
      </c>
      <c r="H6019" s="383" t="s">
        <v>818</v>
      </c>
      <c r="I6019" s="383" t="s">
        <v>819</v>
      </c>
      <c r="J6019" s="383" t="s">
        <v>617</v>
      </c>
      <c r="K6019" s="383" t="s">
        <v>618</v>
      </c>
      <c r="L6019" s="384">
        <v>30780</v>
      </c>
      <c r="M6019" s="383" t="s">
        <v>643</v>
      </c>
      <c r="N6019" s="383" t="s">
        <v>620</v>
      </c>
      <c r="O6019" s="383" t="s">
        <v>230</v>
      </c>
    </row>
    <row r="6020" spans="1:15">
      <c r="A6020" s="385">
        <v>42136</v>
      </c>
      <c r="B6020" s="383" t="s">
        <v>650</v>
      </c>
      <c r="C6020" s="383" t="s">
        <v>8</v>
      </c>
      <c r="D6020" s="383" t="s">
        <v>20</v>
      </c>
      <c r="E6020" s="383" t="s">
        <v>651</v>
      </c>
      <c r="F6020" s="383" t="s">
        <v>10</v>
      </c>
      <c r="G6020" s="384">
        <v>3872</v>
      </c>
      <c r="H6020" s="383" t="s">
        <v>816</v>
      </c>
      <c r="I6020" s="383" t="s">
        <v>817</v>
      </c>
      <c r="J6020" s="383" t="s">
        <v>617</v>
      </c>
      <c r="K6020" s="383" t="s">
        <v>618</v>
      </c>
      <c r="L6020" s="384">
        <v>30780</v>
      </c>
      <c r="M6020" s="383" t="s">
        <v>643</v>
      </c>
      <c r="N6020" s="383" t="s">
        <v>620</v>
      </c>
      <c r="O6020" s="383" t="s">
        <v>230</v>
      </c>
    </row>
    <row r="6021" spans="1:15">
      <c r="A6021" s="385">
        <v>42137</v>
      </c>
      <c r="B6021" s="383" t="s">
        <v>650</v>
      </c>
      <c r="C6021" s="383" t="s">
        <v>8</v>
      </c>
      <c r="D6021" s="383" t="s">
        <v>20</v>
      </c>
      <c r="E6021" s="383" t="s">
        <v>651</v>
      </c>
      <c r="F6021" s="383" t="s">
        <v>10</v>
      </c>
      <c r="G6021" s="384">
        <v>481</v>
      </c>
      <c r="H6021" s="383" t="s">
        <v>826</v>
      </c>
      <c r="I6021" s="383" t="s">
        <v>827</v>
      </c>
      <c r="J6021" s="383" t="s">
        <v>617</v>
      </c>
      <c r="K6021" s="383" t="s">
        <v>618</v>
      </c>
      <c r="L6021" s="384">
        <v>30780</v>
      </c>
      <c r="M6021" s="383" t="s">
        <v>644</v>
      </c>
      <c r="N6021" s="383" t="s">
        <v>620</v>
      </c>
      <c r="O6021" s="383" t="s">
        <v>230</v>
      </c>
    </row>
    <row r="6022" spans="1:15">
      <c r="A6022" s="385">
        <v>42138</v>
      </c>
      <c r="B6022" s="383" t="s">
        <v>650</v>
      </c>
      <c r="C6022" s="383" t="s">
        <v>8</v>
      </c>
      <c r="D6022" s="383" t="s">
        <v>20</v>
      </c>
      <c r="E6022" s="383" t="s">
        <v>651</v>
      </c>
      <c r="F6022" s="383" t="s">
        <v>10</v>
      </c>
      <c r="G6022" s="384">
        <v>481</v>
      </c>
      <c r="H6022" s="383" t="s">
        <v>826</v>
      </c>
      <c r="I6022" s="383" t="s">
        <v>827</v>
      </c>
      <c r="J6022" s="383" t="s">
        <v>617</v>
      </c>
      <c r="K6022" s="383" t="s">
        <v>618</v>
      </c>
      <c r="L6022" s="384">
        <v>30780</v>
      </c>
      <c r="M6022" s="383" t="s">
        <v>644</v>
      </c>
      <c r="N6022" s="383" t="s">
        <v>620</v>
      </c>
      <c r="O6022" s="383" t="s">
        <v>230</v>
      </c>
    </row>
    <row r="6023" spans="1:15">
      <c r="A6023" s="385">
        <v>42139</v>
      </c>
      <c r="B6023" s="383" t="s">
        <v>650</v>
      </c>
      <c r="C6023" s="383" t="s">
        <v>8</v>
      </c>
      <c r="D6023" s="383" t="s">
        <v>20</v>
      </c>
      <c r="E6023" s="383" t="s">
        <v>651</v>
      </c>
      <c r="F6023" s="383" t="s">
        <v>10</v>
      </c>
      <c r="G6023" s="384">
        <v>481</v>
      </c>
      <c r="H6023" s="383" t="s">
        <v>826</v>
      </c>
      <c r="I6023" s="383" t="s">
        <v>827</v>
      </c>
      <c r="J6023" s="383" t="s">
        <v>617</v>
      </c>
      <c r="K6023" s="383" t="s">
        <v>618</v>
      </c>
      <c r="L6023" s="384">
        <v>30780</v>
      </c>
      <c r="M6023" s="383" t="s">
        <v>644</v>
      </c>
      <c r="N6023" s="383" t="s">
        <v>620</v>
      </c>
      <c r="O6023" s="383" t="s">
        <v>230</v>
      </c>
    </row>
    <row r="6024" spans="1:15">
      <c r="A6024" s="385">
        <v>42140</v>
      </c>
      <c r="B6024" s="383" t="s">
        <v>11</v>
      </c>
      <c r="C6024" s="383" t="s">
        <v>12</v>
      </c>
      <c r="D6024" s="383" t="s">
        <v>13</v>
      </c>
      <c r="E6024" s="383" t="s">
        <v>678</v>
      </c>
      <c r="F6024" s="383" t="s">
        <v>10</v>
      </c>
      <c r="G6024" s="384">
        <v>342</v>
      </c>
      <c r="H6024" s="383" t="s">
        <v>812</v>
      </c>
      <c r="I6024" s="383" t="s">
        <v>813</v>
      </c>
      <c r="J6024" s="383" t="s">
        <v>617</v>
      </c>
      <c r="K6024" s="383" t="s">
        <v>618</v>
      </c>
      <c r="L6024" s="384">
        <v>30780</v>
      </c>
      <c r="M6024" s="383" t="s">
        <v>644</v>
      </c>
      <c r="N6024" s="383" t="s">
        <v>620</v>
      </c>
      <c r="O6024" s="383" t="s">
        <v>230</v>
      </c>
    </row>
    <row r="6025" spans="1:15">
      <c r="A6025" s="385">
        <v>42141</v>
      </c>
      <c r="B6025" s="383" t="s">
        <v>11</v>
      </c>
      <c r="C6025" s="383" t="s">
        <v>12</v>
      </c>
      <c r="D6025" s="383" t="s">
        <v>13</v>
      </c>
      <c r="E6025" s="383" t="s">
        <v>678</v>
      </c>
      <c r="F6025" s="383" t="s">
        <v>10</v>
      </c>
      <c r="G6025" s="384">
        <v>342</v>
      </c>
      <c r="H6025" s="383" t="s">
        <v>812</v>
      </c>
      <c r="I6025" s="383" t="s">
        <v>813</v>
      </c>
      <c r="J6025" s="383" t="s">
        <v>617</v>
      </c>
      <c r="K6025" s="383" t="s">
        <v>618</v>
      </c>
      <c r="L6025" s="384">
        <v>30780</v>
      </c>
      <c r="M6025" s="383" t="s">
        <v>644</v>
      </c>
      <c r="N6025" s="383" t="s">
        <v>620</v>
      </c>
      <c r="O6025" s="383" t="s">
        <v>230</v>
      </c>
    </row>
    <row r="6026" spans="1:15">
      <c r="A6026" s="385">
        <v>42142</v>
      </c>
      <c r="B6026" s="383" t="s">
        <v>11</v>
      </c>
      <c r="C6026" s="383" t="s">
        <v>12</v>
      </c>
      <c r="D6026" s="383" t="s">
        <v>13</v>
      </c>
      <c r="E6026" s="383" t="s">
        <v>678</v>
      </c>
      <c r="F6026" s="383" t="s">
        <v>10</v>
      </c>
      <c r="G6026" s="384">
        <v>2467</v>
      </c>
      <c r="H6026" s="383" t="s">
        <v>787</v>
      </c>
      <c r="I6026" s="383" t="s">
        <v>788</v>
      </c>
      <c r="J6026" s="383" t="s">
        <v>617</v>
      </c>
      <c r="K6026" s="383" t="s">
        <v>618</v>
      </c>
      <c r="L6026" s="384">
        <v>30780</v>
      </c>
      <c r="M6026" s="383" t="s">
        <v>644</v>
      </c>
      <c r="N6026" s="383" t="s">
        <v>620</v>
      </c>
      <c r="O6026" s="383" t="s">
        <v>230</v>
      </c>
    </row>
    <row r="6027" spans="1:15">
      <c r="A6027" s="385">
        <v>42143</v>
      </c>
      <c r="B6027" s="383" t="s">
        <v>650</v>
      </c>
      <c r="C6027" s="383" t="s">
        <v>8</v>
      </c>
      <c r="D6027" s="383" t="s">
        <v>20</v>
      </c>
      <c r="E6027" s="383" t="s">
        <v>651</v>
      </c>
      <c r="F6027" s="383" t="s">
        <v>10</v>
      </c>
      <c r="G6027" s="384">
        <v>3872</v>
      </c>
      <c r="H6027" s="383" t="s">
        <v>816</v>
      </c>
      <c r="I6027" s="383" t="s">
        <v>817</v>
      </c>
      <c r="J6027" s="383" t="s">
        <v>617</v>
      </c>
      <c r="K6027" s="383" t="s">
        <v>618</v>
      </c>
      <c r="L6027" s="384">
        <v>30780</v>
      </c>
      <c r="M6027" s="383" t="s">
        <v>644</v>
      </c>
      <c r="N6027" s="383" t="s">
        <v>620</v>
      </c>
      <c r="O6027" s="383" t="s">
        <v>230</v>
      </c>
    </row>
    <row r="6028" spans="1:15">
      <c r="A6028" s="385">
        <v>42144</v>
      </c>
      <c r="B6028" s="383" t="s">
        <v>650</v>
      </c>
      <c r="C6028" s="383" t="s">
        <v>8</v>
      </c>
      <c r="D6028" s="383" t="s">
        <v>20</v>
      </c>
      <c r="E6028" s="383" t="s">
        <v>651</v>
      </c>
      <c r="F6028" s="383" t="s">
        <v>10</v>
      </c>
      <c r="G6028" s="384">
        <v>3872</v>
      </c>
      <c r="H6028" s="383" t="s">
        <v>816</v>
      </c>
      <c r="I6028" s="383" t="s">
        <v>817</v>
      </c>
      <c r="J6028" s="383" t="s">
        <v>617</v>
      </c>
      <c r="K6028" s="383" t="s">
        <v>618</v>
      </c>
      <c r="L6028" s="384">
        <v>30780</v>
      </c>
      <c r="M6028" s="383" t="s">
        <v>644</v>
      </c>
      <c r="N6028" s="383" t="s">
        <v>620</v>
      </c>
      <c r="O6028" s="383" t="s">
        <v>230</v>
      </c>
    </row>
    <row r="6029" spans="1:15">
      <c r="A6029" s="385">
        <v>42145</v>
      </c>
      <c r="B6029" s="383" t="s">
        <v>650</v>
      </c>
      <c r="C6029" s="383" t="s">
        <v>8</v>
      </c>
      <c r="D6029" s="383" t="s">
        <v>20</v>
      </c>
      <c r="E6029" s="383" t="s">
        <v>651</v>
      </c>
      <c r="F6029" s="383" t="s">
        <v>10</v>
      </c>
      <c r="G6029" s="384">
        <v>3872</v>
      </c>
      <c r="H6029" s="383" t="s">
        <v>816</v>
      </c>
      <c r="I6029" s="383" t="s">
        <v>817</v>
      </c>
      <c r="J6029" s="383" t="s">
        <v>617</v>
      </c>
      <c r="K6029" s="383" t="s">
        <v>618</v>
      </c>
      <c r="L6029" s="384">
        <v>30780</v>
      </c>
      <c r="M6029" s="383" t="s">
        <v>644</v>
      </c>
      <c r="N6029" s="383" t="s">
        <v>620</v>
      </c>
      <c r="O6029" s="383" t="s">
        <v>230</v>
      </c>
    </row>
    <row r="6030" spans="1:15">
      <c r="A6030" s="385">
        <v>42146</v>
      </c>
      <c r="B6030" s="383" t="s">
        <v>754</v>
      </c>
      <c r="C6030" s="383" t="s">
        <v>8</v>
      </c>
      <c r="D6030" s="383" t="s">
        <v>755</v>
      </c>
      <c r="E6030" s="383" t="s">
        <v>756</v>
      </c>
      <c r="F6030" s="383" t="s">
        <v>10</v>
      </c>
      <c r="G6030" s="384">
        <v>127</v>
      </c>
      <c r="H6030" s="383" t="s">
        <v>782</v>
      </c>
      <c r="I6030" s="383" t="s">
        <v>783</v>
      </c>
      <c r="J6030" s="383" t="s">
        <v>617</v>
      </c>
      <c r="K6030" s="383" t="s">
        <v>618</v>
      </c>
      <c r="L6030" s="384">
        <v>30780</v>
      </c>
      <c r="M6030" s="383" t="s">
        <v>644</v>
      </c>
      <c r="N6030" s="383" t="s">
        <v>620</v>
      </c>
      <c r="O6030" s="383" t="s">
        <v>230</v>
      </c>
    </row>
    <row r="6031" spans="1:15">
      <c r="A6031" s="385">
        <v>42147</v>
      </c>
      <c r="B6031" s="383" t="s">
        <v>11</v>
      </c>
      <c r="C6031" s="383" t="s">
        <v>12</v>
      </c>
      <c r="D6031" s="383" t="s">
        <v>13</v>
      </c>
      <c r="E6031" s="383" t="s">
        <v>678</v>
      </c>
      <c r="F6031" s="383" t="s">
        <v>10</v>
      </c>
      <c r="G6031" s="384">
        <v>342</v>
      </c>
      <c r="H6031" s="383" t="s">
        <v>812</v>
      </c>
      <c r="I6031" s="383" t="s">
        <v>813</v>
      </c>
      <c r="J6031" s="383" t="s">
        <v>617</v>
      </c>
      <c r="K6031" s="383" t="s">
        <v>618</v>
      </c>
      <c r="L6031" s="384">
        <v>30780</v>
      </c>
      <c r="M6031" s="383" t="s">
        <v>645</v>
      </c>
      <c r="N6031" s="383" t="s">
        <v>620</v>
      </c>
      <c r="O6031" s="383" t="s">
        <v>230</v>
      </c>
    </row>
    <row r="6032" spans="1:15">
      <c r="A6032" s="385">
        <v>42148</v>
      </c>
      <c r="B6032" s="383" t="s">
        <v>650</v>
      </c>
      <c r="C6032" s="383" t="s">
        <v>8</v>
      </c>
      <c r="D6032" s="383" t="s">
        <v>20</v>
      </c>
      <c r="E6032" s="383" t="s">
        <v>651</v>
      </c>
      <c r="F6032" s="383" t="s">
        <v>10</v>
      </c>
      <c r="G6032" s="384">
        <v>625</v>
      </c>
      <c r="H6032" s="383" t="s">
        <v>836</v>
      </c>
      <c r="I6032" s="383" t="s">
        <v>837</v>
      </c>
      <c r="J6032" s="383" t="s">
        <v>617</v>
      </c>
      <c r="K6032" s="383" t="s">
        <v>618</v>
      </c>
      <c r="L6032" s="384">
        <v>30780</v>
      </c>
      <c r="M6032" s="383" t="s">
        <v>645</v>
      </c>
      <c r="N6032" s="383" t="s">
        <v>620</v>
      </c>
      <c r="O6032" s="383" t="s">
        <v>230</v>
      </c>
    </row>
    <row r="6033" spans="1:15">
      <c r="A6033" s="385">
        <v>42149</v>
      </c>
      <c r="B6033" s="383" t="s">
        <v>11</v>
      </c>
      <c r="C6033" s="383" t="s">
        <v>12</v>
      </c>
      <c r="D6033" s="383" t="s">
        <v>13</v>
      </c>
      <c r="E6033" s="383" t="s">
        <v>678</v>
      </c>
      <c r="F6033" s="383" t="s">
        <v>10</v>
      </c>
      <c r="G6033" s="384">
        <v>342</v>
      </c>
      <c r="H6033" s="383" t="s">
        <v>812</v>
      </c>
      <c r="I6033" s="383" t="s">
        <v>813</v>
      </c>
      <c r="J6033" s="383" t="s">
        <v>617</v>
      </c>
      <c r="K6033" s="383" t="s">
        <v>618</v>
      </c>
      <c r="L6033" s="384">
        <v>30780</v>
      </c>
      <c r="M6033" s="383" t="s">
        <v>645</v>
      </c>
      <c r="N6033" s="383" t="s">
        <v>620</v>
      </c>
      <c r="O6033" s="383" t="s">
        <v>230</v>
      </c>
    </row>
    <row r="6034" spans="1:15">
      <c r="A6034" s="385">
        <v>42150</v>
      </c>
      <c r="B6034" s="383" t="s">
        <v>21</v>
      </c>
      <c r="C6034" s="383" t="s">
        <v>12</v>
      </c>
      <c r="D6034" s="383" t="s">
        <v>22</v>
      </c>
      <c r="E6034" s="383" t="s">
        <v>658</v>
      </c>
      <c r="F6034" s="383" t="s">
        <v>10</v>
      </c>
      <c r="G6034" s="384">
        <v>2268</v>
      </c>
      <c r="H6034" s="383" t="s">
        <v>818</v>
      </c>
      <c r="I6034" s="383" t="s">
        <v>819</v>
      </c>
      <c r="J6034" s="383" t="s">
        <v>617</v>
      </c>
      <c r="K6034" s="383" t="s">
        <v>618</v>
      </c>
      <c r="L6034" s="384">
        <v>30780</v>
      </c>
      <c r="M6034" s="383" t="s">
        <v>645</v>
      </c>
      <c r="N6034" s="383" t="s">
        <v>620</v>
      </c>
      <c r="O6034" s="383" t="s">
        <v>230</v>
      </c>
    </row>
    <row r="6035" spans="1:15">
      <c r="A6035" s="385">
        <v>41997</v>
      </c>
      <c r="B6035" s="383" t="s">
        <v>21</v>
      </c>
      <c r="C6035" s="383" t="s">
        <v>12</v>
      </c>
      <c r="D6035" s="383" t="s">
        <v>22</v>
      </c>
      <c r="E6035" s="383" t="s">
        <v>658</v>
      </c>
      <c r="F6035" s="383" t="s">
        <v>10</v>
      </c>
      <c r="G6035" s="384">
        <v>28</v>
      </c>
      <c r="H6035" s="383" t="s">
        <v>818</v>
      </c>
      <c r="I6035" s="383" t="s">
        <v>783</v>
      </c>
      <c r="J6035" s="383" t="s">
        <v>617</v>
      </c>
      <c r="K6035" s="383" t="s">
        <v>618</v>
      </c>
      <c r="L6035" s="384">
        <v>0</v>
      </c>
      <c r="M6035" s="383" t="s">
        <v>619</v>
      </c>
      <c r="N6035" s="383" t="s">
        <v>620</v>
      </c>
      <c r="O6035" s="383" t="s">
        <v>230</v>
      </c>
    </row>
    <row r="6036" spans="1:15">
      <c r="A6036" s="385">
        <v>41998</v>
      </c>
      <c r="B6036" s="383" t="s">
        <v>17</v>
      </c>
      <c r="C6036" s="383" t="s">
        <v>18</v>
      </c>
      <c r="D6036" s="383" t="s">
        <v>19</v>
      </c>
      <c r="E6036" s="383" t="s">
        <v>668</v>
      </c>
      <c r="F6036" s="383" t="s">
        <v>10</v>
      </c>
      <c r="G6036" s="384">
        <v>750</v>
      </c>
      <c r="H6036" s="383" t="s">
        <v>841</v>
      </c>
      <c r="I6036" s="383" t="s">
        <v>842</v>
      </c>
      <c r="J6036" s="383" t="s">
        <v>617</v>
      </c>
      <c r="K6036" s="383" t="s">
        <v>618</v>
      </c>
      <c r="L6036" s="384">
        <v>0</v>
      </c>
      <c r="M6036" s="383" t="s">
        <v>619</v>
      </c>
      <c r="N6036" s="383" t="s">
        <v>620</v>
      </c>
      <c r="O6036" s="383" t="s">
        <v>230</v>
      </c>
    </row>
    <row r="6037" spans="1:15">
      <c r="A6037" s="385">
        <v>41999</v>
      </c>
      <c r="B6037" s="383" t="s">
        <v>21</v>
      </c>
      <c r="C6037" s="383" t="s">
        <v>12</v>
      </c>
      <c r="D6037" s="383" t="s">
        <v>22</v>
      </c>
      <c r="E6037" s="383" t="s">
        <v>658</v>
      </c>
      <c r="F6037" s="383" t="s">
        <v>10</v>
      </c>
      <c r="G6037" s="384">
        <v>2268</v>
      </c>
      <c r="H6037" s="383" t="s">
        <v>818</v>
      </c>
      <c r="I6037" s="383" t="s">
        <v>819</v>
      </c>
      <c r="J6037" s="383" t="s">
        <v>617</v>
      </c>
      <c r="K6037" s="383" t="s">
        <v>618</v>
      </c>
      <c r="L6037" s="384">
        <v>0</v>
      </c>
      <c r="M6037" s="383" t="s">
        <v>619</v>
      </c>
      <c r="N6037" s="383" t="s">
        <v>620</v>
      </c>
      <c r="O6037" s="383" t="s">
        <v>230</v>
      </c>
    </row>
    <row r="6038" spans="1:15">
      <c r="A6038" s="385">
        <v>42000</v>
      </c>
      <c r="B6038" s="383" t="s">
        <v>21</v>
      </c>
      <c r="C6038" s="383" t="s">
        <v>12</v>
      </c>
      <c r="D6038" s="383" t="s">
        <v>22</v>
      </c>
      <c r="E6038" s="383" t="s">
        <v>658</v>
      </c>
      <c r="F6038" s="383" t="s">
        <v>10</v>
      </c>
      <c r="G6038" s="384">
        <v>2268</v>
      </c>
      <c r="H6038" s="383" t="s">
        <v>818</v>
      </c>
      <c r="I6038" s="383" t="s">
        <v>819</v>
      </c>
      <c r="J6038" s="383" t="s">
        <v>617</v>
      </c>
      <c r="K6038" s="383" t="s">
        <v>618</v>
      </c>
      <c r="L6038" s="384">
        <v>0</v>
      </c>
      <c r="M6038" s="383" t="s">
        <v>619</v>
      </c>
      <c r="N6038" s="383" t="s">
        <v>620</v>
      </c>
      <c r="O6038" s="383" t="s">
        <v>230</v>
      </c>
    </row>
    <row r="6039" spans="1:15">
      <c r="A6039" s="385">
        <v>42001</v>
      </c>
      <c r="B6039" s="383" t="s">
        <v>621</v>
      </c>
      <c r="C6039" s="383" t="s">
        <v>8</v>
      </c>
      <c r="D6039" s="383" t="s">
        <v>9</v>
      </c>
      <c r="E6039" s="383" t="s">
        <v>622</v>
      </c>
      <c r="F6039" s="383" t="s">
        <v>10</v>
      </c>
      <c r="G6039" s="384">
        <v>528000</v>
      </c>
      <c r="H6039" s="383" t="s">
        <v>828</v>
      </c>
      <c r="I6039" s="383" t="s">
        <v>829</v>
      </c>
      <c r="J6039" s="383" t="s">
        <v>617</v>
      </c>
      <c r="K6039" s="383" t="s">
        <v>618</v>
      </c>
      <c r="L6039" s="384">
        <v>0</v>
      </c>
      <c r="M6039" s="383" t="s">
        <v>619</v>
      </c>
      <c r="N6039" s="383" t="s">
        <v>620</v>
      </c>
      <c r="O6039" s="383" t="s">
        <v>230</v>
      </c>
    </row>
    <row r="6040" spans="1:15">
      <c r="A6040" s="385">
        <v>42002</v>
      </c>
      <c r="B6040" s="383" t="s">
        <v>21</v>
      </c>
      <c r="C6040" s="383" t="s">
        <v>12</v>
      </c>
      <c r="D6040" s="383" t="s">
        <v>22</v>
      </c>
      <c r="E6040" s="383" t="s">
        <v>658</v>
      </c>
      <c r="F6040" s="383" t="s">
        <v>10</v>
      </c>
      <c r="G6040" s="384">
        <v>2268</v>
      </c>
      <c r="H6040" s="383" t="s">
        <v>818</v>
      </c>
      <c r="I6040" s="383" t="s">
        <v>819</v>
      </c>
      <c r="J6040" s="383" t="s">
        <v>617</v>
      </c>
      <c r="K6040" s="383" t="s">
        <v>618</v>
      </c>
      <c r="L6040" s="384">
        <v>0</v>
      </c>
      <c r="M6040" s="383" t="s">
        <v>619</v>
      </c>
      <c r="N6040" s="383" t="s">
        <v>620</v>
      </c>
      <c r="O6040" s="383" t="s">
        <v>230</v>
      </c>
    </row>
    <row r="6041" spans="1:15">
      <c r="A6041" s="385">
        <v>42003</v>
      </c>
      <c r="B6041" s="383" t="s">
        <v>754</v>
      </c>
      <c r="C6041" s="383" t="s">
        <v>8</v>
      </c>
      <c r="D6041" s="383" t="s">
        <v>755</v>
      </c>
      <c r="E6041" s="383" t="s">
        <v>756</v>
      </c>
      <c r="F6041" s="383" t="s">
        <v>10</v>
      </c>
      <c r="G6041" s="384">
        <v>127</v>
      </c>
      <c r="H6041" s="383" t="s">
        <v>782</v>
      </c>
      <c r="I6041" s="383" t="s">
        <v>783</v>
      </c>
      <c r="J6041" s="383" t="s">
        <v>617</v>
      </c>
      <c r="K6041" s="383" t="s">
        <v>618</v>
      </c>
      <c r="L6041" s="384">
        <v>0</v>
      </c>
      <c r="M6041" s="383" t="s">
        <v>619</v>
      </c>
      <c r="N6041" s="383" t="s">
        <v>620</v>
      </c>
      <c r="O6041" s="383" t="s">
        <v>230</v>
      </c>
    </row>
    <row r="6042" spans="1:15">
      <c r="A6042" s="385">
        <v>42004</v>
      </c>
      <c r="B6042" s="383" t="s">
        <v>754</v>
      </c>
      <c r="C6042" s="383" t="s">
        <v>8</v>
      </c>
      <c r="D6042" s="383" t="s">
        <v>755</v>
      </c>
      <c r="E6042" s="383" t="s">
        <v>756</v>
      </c>
      <c r="F6042" s="383" t="s">
        <v>10</v>
      </c>
      <c r="G6042" s="384">
        <v>127</v>
      </c>
      <c r="H6042" s="383" t="s">
        <v>782</v>
      </c>
      <c r="I6042" s="383" t="s">
        <v>783</v>
      </c>
      <c r="J6042" s="383" t="s">
        <v>617</v>
      </c>
      <c r="K6042" s="383" t="s">
        <v>618</v>
      </c>
      <c r="L6042" s="384">
        <v>0</v>
      </c>
      <c r="M6042" s="383" t="s">
        <v>626</v>
      </c>
      <c r="N6042" s="383" t="s">
        <v>620</v>
      </c>
      <c r="O6042" s="383" t="s">
        <v>230</v>
      </c>
    </row>
    <row r="6043" spans="1:15">
      <c r="A6043" s="385">
        <v>42005</v>
      </c>
      <c r="B6043" s="383" t="s">
        <v>11</v>
      </c>
      <c r="C6043" s="383" t="s">
        <v>12</v>
      </c>
      <c r="D6043" s="383" t="s">
        <v>13</v>
      </c>
      <c r="E6043" s="383" t="s">
        <v>678</v>
      </c>
      <c r="F6043" s="383" t="s">
        <v>10</v>
      </c>
      <c r="G6043" s="384">
        <v>2467</v>
      </c>
      <c r="H6043" s="383" t="s">
        <v>787</v>
      </c>
      <c r="I6043" s="383" t="s">
        <v>788</v>
      </c>
      <c r="J6043" s="383" t="s">
        <v>617</v>
      </c>
      <c r="K6043" s="383" t="s">
        <v>618</v>
      </c>
      <c r="L6043" s="384">
        <v>0</v>
      </c>
      <c r="M6043" s="383" t="s">
        <v>626</v>
      </c>
      <c r="N6043" s="383" t="s">
        <v>620</v>
      </c>
      <c r="O6043" s="383" t="s">
        <v>230</v>
      </c>
    </row>
    <row r="6044" spans="1:15">
      <c r="A6044" s="385">
        <v>42006</v>
      </c>
      <c r="B6044" s="383" t="s">
        <v>754</v>
      </c>
      <c r="C6044" s="383" t="s">
        <v>8</v>
      </c>
      <c r="D6044" s="383" t="s">
        <v>755</v>
      </c>
      <c r="E6044" s="383" t="s">
        <v>756</v>
      </c>
      <c r="F6044" s="383" t="s">
        <v>10</v>
      </c>
      <c r="G6044" s="384">
        <v>1107</v>
      </c>
      <c r="H6044" s="383" t="s">
        <v>757</v>
      </c>
      <c r="I6044" s="383" t="s">
        <v>765</v>
      </c>
      <c r="J6044" s="383" t="s">
        <v>617</v>
      </c>
      <c r="K6044" s="383" t="s">
        <v>618</v>
      </c>
      <c r="L6044" s="384">
        <v>6319</v>
      </c>
      <c r="M6044" s="383" t="s">
        <v>627</v>
      </c>
      <c r="N6044" s="383" t="s">
        <v>620</v>
      </c>
      <c r="O6044" s="383" t="s">
        <v>230</v>
      </c>
    </row>
    <row r="6045" spans="1:15">
      <c r="A6045" s="385">
        <v>42007</v>
      </c>
      <c r="B6045" s="383" t="s">
        <v>754</v>
      </c>
      <c r="C6045" s="383" t="s">
        <v>8</v>
      </c>
      <c r="D6045" s="383" t="s">
        <v>755</v>
      </c>
      <c r="E6045" s="383" t="s">
        <v>756</v>
      </c>
      <c r="F6045" s="383" t="s">
        <v>10</v>
      </c>
      <c r="G6045" s="384">
        <v>1107</v>
      </c>
      <c r="H6045" s="383" t="s">
        <v>757</v>
      </c>
      <c r="I6045" s="383" t="s">
        <v>765</v>
      </c>
      <c r="J6045" s="383" t="s">
        <v>617</v>
      </c>
      <c r="K6045" s="383" t="s">
        <v>618</v>
      </c>
      <c r="L6045" s="384">
        <v>8221</v>
      </c>
      <c r="M6045" s="383" t="s">
        <v>627</v>
      </c>
      <c r="N6045" s="383" t="s">
        <v>620</v>
      </c>
      <c r="O6045" s="383" t="s">
        <v>230</v>
      </c>
    </row>
    <row r="6046" spans="1:15">
      <c r="A6046" s="385">
        <v>42008</v>
      </c>
      <c r="B6046" s="383" t="s">
        <v>754</v>
      </c>
      <c r="C6046" s="383" t="s">
        <v>8</v>
      </c>
      <c r="D6046" s="383" t="s">
        <v>755</v>
      </c>
      <c r="E6046" s="383" t="s">
        <v>756</v>
      </c>
      <c r="F6046" s="383" t="s">
        <v>10</v>
      </c>
      <c r="G6046" s="384">
        <v>1107</v>
      </c>
      <c r="H6046" s="383" t="s">
        <v>757</v>
      </c>
      <c r="I6046" s="383" t="s">
        <v>765</v>
      </c>
      <c r="J6046" s="383" t="s">
        <v>617</v>
      </c>
      <c r="K6046" s="383" t="s">
        <v>618</v>
      </c>
      <c r="L6046" s="384">
        <v>8501</v>
      </c>
      <c r="M6046" s="383" t="s">
        <v>627</v>
      </c>
      <c r="N6046" s="383" t="s">
        <v>620</v>
      </c>
      <c r="O6046" s="383" t="s">
        <v>230</v>
      </c>
    </row>
    <row r="6047" spans="1:15">
      <c r="A6047" s="385">
        <v>42009</v>
      </c>
      <c r="B6047" s="383" t="s">
        <v>21</v>
      </c>
      <c r="C6047" s="383" t="s">
        <v>12</v>
      </c>
      <c r="D6047" s="383" t="s">
        <v>22</v>
      </c>
      <c r="E6047" s="383" t="s">
        <v>658</v>
      </c>
      <c r="F6047" s="383" t="s">
        <v>10</v>
      </c>
      <c r="G6047" s="384">
        <v>5477</v>
      </c>
      <c r="H6047" s="383" t="s">
        <v>784</v>
      </c>
      <c r="I6047" s="383" t="s">
        <v>785</v>
      </c>
      <c r="J6047" s="383" t="s">
        <v>617</v>
      </c>
      <c r="K6047" s="383" t="s">
        <v>618</v>
      </c>
      <c r="L6047" s="384">
        <v>9088</v>
      </c>
      <c r="M6047" s="383" t="s">
        <v>627</v>
      </c>
      <c r="N6047" s="383" t="s">
        <v>620</v>
      </c>
      <c r="O6047" s="383" t="s">
        <v>230</v>
      </c>
    </row>
    <row r="6048" spans="1:15">
      <c r="A6048" s="385">
        <v>42010</v>
      </c>
      <c r="B6048" s="383" t="s">
        <v>21</v>
      </c>
      <c r="C6048" s="383" t="s">
        <v>12</v>
      </c>
      <c r="D6048" s="383" t="s">
        <v>22</v>
      </c>
      <c r="E6048" s="383" t="s">
        <v>658</v>
      </c>
      <c r="F6048" s="383" t="s">
        <v>10</v>
      </c>
      <c r="G6048" s="384">
        <v>4235</v>
      </c>
      <c r="H6048" s="383" t="s">
        <v>784</v>
      </c>
      <c r="I6048" s="383" t="s">
        <v>789</v>
      </c>
      <c r="J6048" s="383" t="s">
        <v>617</v>
      </c>
      <c r="K6048" s="383" t="s">
        <v>618</v>
      </c>
      <c r="L6048" s="384">
        <v>9280</v>
      </c>
      <c r="M6048" s="383" t="s">
        <v>629</v>
      </c>
      <c r="N6048" s="383" t="s">
        <v>620</v>
      </c>
      <c r="O6048" s="383" t="s">
        <v>230</v>
      </c>
    </row>
    <row r="6049" spans="1:15">
      <c r="A6049" s="385">
        <v>42011</v>
      </c>
      <c r="B6049" s="383" t="s">
        <v>754</v>
      </c>
      <c r="C6049" s="383" t="s">
        <v>8</v>
      </c>
      <c r="D6049" s="383" t="s">
        <v>755</v>
      </c>
      <c r="E6049" s="383" t="s">
        <v>756</v>
      </c>
      <c r="F6049" s="383" t="s">
        <v>10</v>
      </c>
      <c r="G6049" s="384">
        <v>1107</v>
      </c>
      <c r="H6049" s="383" t="s">
        <v>757</v>
      </c>
      <c r="I6049" s="383" t="s">
        <v>765</v>
      </c>
      <c r="J6049" s="383" t="s">
        <v>617</v>
      </c>
      <c r="K6049" s="383" t="s">
        <v>618</v>
      </c>
      <c r="L6049" s="384">
        <v>9280</v>
      </c>
      <c r="M6049" s="383" t="s">
        <v>629</v>
      </c>
      <c r="N6049" s="383" t="s">
        <v>620</v>
      </c>
      <c r="O6049" s="383" t="s">
        <v>230</v>
      </c>
    </row>
    <row r="6050" spans="1:15">
      <c r="A6050" s="385">
        <v>42012</v>
      </c>
      <c r="B6050" s="383" t="s">
        <v>11</v>
      </c>
      <c r="C6050" s="383" t="s">
        <v>12</v>
      </c>
      <c r="D6050" s="383" t="s">
        <v>13</v>
      </c>
      <c r="E6050" s="383" t="s">
        <v>678</v>
      </c>
      <c r="F6050" s="383" t="s">
        <v>10</v>
      </c>
      <c r="G6050" s="384">
        <v>2467</v>
      </c>
      <c r="H6050" s="383" t="s">
        <v>787</v>
      </c>
      <c r="I6050" s="383" t="s">
        <v>788</v>
      </c>
      <c r="J6050" s="383" t="s">
        <v>617</v>
      </c>
      <c r="K6050" s="383" t="s">
        <v>618</v>
      </c>
      <c r="L6050" s="384">
        <v>9280</v>
      </c>
      <c r="M6050" s="383" t="s">
        <v>630</v>
      </c>
      <c r="N6050" s="383" t="s">
        <v>620</v>
      </c>
      <c r="O6050" s="383" t="s">
        <v>230</v>
      </c>
    </row>
    <row r="6051" spans="1:15">
      <c r="A6051" s="385">
        <v>42013</v>
      </c>
      <c r="B6051" s="383" t="s">
        <v>754</v>
      </c>
      <c r="C6051" s="383" t="s">
        <v>8</v>
      </c>
      <c r="D6051" s="383" t="s">
        <v>755</v>
      </c>
      <c r="E6051" s="383" t="s">
        <v>756</v>
      </c>
      <c r="F6051" s="383" t="s">
        <v>10</v>
      </c>
      <c r="G6051" s="384">
        <v>127</v>
      </c>
      <c r="H6051" s="383" t="s">
        <v>782</v>
      </c>
      <c r="I6051" s="383" t="s">
        <v>783</v>
      </c>
      <c r="J6051" s="383" t="s">
        <v>617</v>
      </c>
      <c r="K6051" s="383" t="s">
        <v>618</v>
      </c>
      <c r="L6051" s="384">
        <v>9280</v>
      </c>
      <c r="M6051" s="383" t="s">
        <v>630</v>
      </c>
      <c r="N6051" s="383" t="s">
        <v>620</v>
      </c>
      <c r="O6051" s="383" t="s">
        <v>230</v>
      </c>
    </row>
    <row r="6052" spans="1:15">
      <c r="A6052" s="385">
        <v>42014</v>
      </c>
      <c r="B6052" s="383" t="s">
        <v>11</v>
      </c>
      <c r="C6052" s="383" t="s">
        <v>12</v>
      </c>
      <c r="D6052" s="383" t="s">
        <v>13</v>
      </c>
      <c r="E6052" s="383" t="s">
        <v>678</v>
      </c>
      <c r="F6052" s="383" t="s">
        <v>10</v>
      </c>
      <c r="G6052" s="384">
        <v>1700</v>
      </c>
      <c r="H6052" s="383" t="s">
        <v>751</v>
      </c>
      <c r="I6052" s="383" t="s">
        <v>752</v>
      </c>
      <c r="J6052" s="383" t="s">
        <v>617</v>
      </c>
      <c r="K6052" s="383" t="s">
        <v>618</v>
      </c>
      <c r="L6052" s="384">
        <v>9280</v>
      </c>
      <c r="M6052" s="383" t="s">
        <v>630</v>
      </c>
      <c r="N6052" s="383" t="s">
        <v>620</v>
      </c>
      <c r="O6052" s="383" t="s">
        <v>230</v>
      </c>
    </row>
    <row r="6053" spans="1:15">
      <c r="A6053" s="385">
        <v>42015</v>
      </c>
      <c r="B6053" s="383" t="s">
        <v>11</v>
      </c>
      <c r="C6053" s="383" t="s">
        <v>12</v>
      </c>
      <c r="D6053" s="383" t="s">
        <v>13</v>
      </c>
      <c r="E6053" s="383" t="s">
        <v>678</v>
      </c>
      <c r="F6053" s="383" t="s">
        <v>10</v>
      </c>
      <c r="G6053" s="384">
        <v>1700</v>
      </c>
      <c r="H6053" s="383" t="s">
        <v>751</v>
      </c>
      <c r="I6053" s="383" t="s">
        <v>752</v>
      </c>
      <c r="J6053" s="383" t="s">
        <v>617</v>
      </c>
      <c r="K6053" s="383" t="s">
        <v>618</v>
      </c>
      <c r="L6053" s="384">
        <v>9280</v>
      </c>
      <c r="M6053" s="383" t="s">
        <v>630</v>
      </c>
      <c r="N6053" s="383" t="s">
        <v>620</v>
      </c>
      <c r="O6053" s="383" t="s">
        <v>230</v>
      </c>
    </row>
    <row r="6054" spans="1:15">
      <c r="A6054" s="385">
        <v>42016</v>
      </c>
      <c r="B6054" s="383" t="s">
        <v>11</v>
      </c>
      <c r="C6054" s="383" t="s">
        <v>12</v>
      </c>
      <c r="D6054" s="383" t="s">
        <v>13</v>
      </c>
      <c r="E6054" s="383" t="s">
        <v>678</v>
      </c>
      <c r="F6054" s="383" t="s">
        <v>10</v>
      </c>
      <c r="G6054" s="384">
        <v>1700</v>
      </c>
      <c r="H6054" s="383" t="s">
        <v>751</v>
      </c>
      <c r="I6054" s="383" t="s">
        <v>752</v>
      </c>
      <c r="J6054" s="383" t="s">
        <v>617</v>
      </c>
      <c r="K6054" s="383" t="s">
        <v>618</v>
      </c>
      <c r="L6054" s="384">
        <v>9280</v>
      </c>
      <c r="M6054" s="383" t="s">
        <v>630</v>
      </c>
      <c r="N6054" s="383" t="s">
        <v>620</v>
      </c>
      <c r="O6054" s="383" t="s">
        <v>230</v>
      </c>
    </row>
    <row r="6055" spans="1:15">
      <c r="A6055" s="385">
        <v>42017</v>
      </c>
      <c r="B6055" s="383" t="s">
        <v>21</v>
      </c>
      <c r="C6055" s="383" t="s">
        <v>12</v>
      </c>
      <c r="D6055" s="383" t="s">
        <v>22</v>
      </c>
      <c r="E6055" s="383" t="s">
        <v>658</v>
      </c>
      <c r="F6055" s="383" t="s">
        <v>10</v>
      </c>
      <c r="G6055" s="384">
        <v>2500</v>
      </c>
      <c r="H6055" s="383" t="s">
        <v>751</v>
      </c>
      <c r="I6055" s="383" t="s">
        <v>790</v>
      </c>
      <c r="J6055" s="383" t="s">
        <v>617</v>
      </c>
      <c r="K6055" s="383" t="s">
        <v>618</v>
      </c>
      <c r="L6055" s="384">
        <v>9280</v>
      </c>
      <c r="M6055" s="383" t="s">
        <v>631</v>
      </c>
      <c r="N6055" s="383" t="s">
        <v>620</v>
      </c>
      <c r="O6055" s="383" t="s">
        <v>230</v>
      </c>
    </row>
    <row r="6056" spans="1:15">
      <c r="A6056" s="385">
        <v>42018</v>
      </c>
      <c r="B6056" s="383" t="s">
        <v>11</v>
      </c>
      <c r="C6056" s="383" t="s">
        <v>12</v>
      </c>
      <c r="D6056" s="383" t="s">
        <v>13</v>
      </c>
      <c r="E6056" s="383" t="s">
        <v>678</v>
      </c>
      <c r="F6056" s="383" t="s">
        <v>10</v>
      </c>
      <c r="G6056" s="384">
        <v>1700</v>
      </c>
      <c r="H6056" s="383" t="s">
        <v>751</v>
      </c>
      <c r="I6056" s="383" t="s">
        <v>752</v>
      </c>
      <c r="J6056" s="383" t="s">
        <v>617</v>
      </c>
      <c r="K6056" s="383" t="s">
        <v>618</v>
      </c>
      <c r="L6056" s="384">
        <v>9804</v>
      </c>
      <c r="M6056" s="383" t="s">
        <v>631</v>
      </c>
      <c r="N6056" s="383" t="s">
        <v>620</v>
      </c>
      <c r="O6056" s="383" t="s">
        <v>230</v>
      </c>
    </row>
    <row r="6057" spans="1:15">
      <c r="A6057" s="385">
        <v>42020</v>
      </c>
      <c r="B6057" s="383" t="s">
        <v>21</v>
      </c>
      <c r="C6057" s="383" t="s">
        <v>12</v>
      </c>
      <c r="D6057" s="383" t="s">
        <v>22</v>
      </c>
      <c r="E6057" s="383" t="s">
        <v>658</v>
      </c>
      <c r="F6057" s="383" t="s">
        <v>10</v>
      </c>
      <c r="G6057" s="384">
        <v>2720</v>
      </c>
      <c r="H6057" s="383" t="s">
        <v>763</v>
      </c>
      <c r="I6057" s="383" t="s">
        <v>764</v>
      </c>
      <c r="J6057" s="383" t="s">
        <v>617</v>
      </c>
      <c r="K6057" s="383" t="s">
        <v>618</v>
      </c>
      <c r="L6057" s="384">
        <v>12650</v>
      </c>
      <c r="M6057" s="383" t="s">
        <v>631</v>
      </c>
      <c r="N6057" s="383" t="s">
        <v>620</v>
      </c>
      <c r="O6057" s="383" t="s">
        <v>230</v>
      </c>
    </row>
    <row r="6058" spans="1:15">
      <c r="A6058" s="385">
        <v>42034</v>
      </c>
      <c r="B6058" s="383" t="s">
        <v>646</v>
      </c>
      <c r="C6058" s="383" t="s">
        <v>8</v>
      </c>
      <c r="D6058" s="383" t="s">
        <v>32</v>
      </c>
      <c r="E6058" s="383" t="s">
        <v>647</v>
      </c>
      <c r="F6058" s="383" t="s">
        <v>10</v>
      </c>
      <c r="G6058" s="384">
        <v>4416</v>
      </c>
      <c r="H6058" s="383" t="s">
        <v>747</v>
      </c>
      <c r="I6058" s="383" t="s">
        <v>748</v>
      </c>
      <c r="J6058" s="383" t="s">
        <v>617</v>
      </c>
      <c r="K6058" s="383" t="s">
        <v>618</v>
      </c>
      <c r="L6058" s="384">
        <v>18650</v>
      </c>
      <c r="M6058" s="383" t="s">
        <v>634</v>
      </c>
      <c r="N6058" s="383" t="s">
        <v>620</v>
      </c>
      <c r="O6058" s="383" t="s">
        <v>230</v>
      </c>
    </row>
    <row r="6059" spans="1:15">
      <c r="A6059" s="385">
        <v>42038</v>
      </c>
      <c r="B6059" s="383" t="s">
        <v>11</v>
      </c>
      <c r="C6059" s="383" t="s">
        <v>12</v>
      </c>
      <c r="D6059" s="383" t="s">
        <v>13</v>
      </c>
      <c r="E6059" s="383" t="s">
        <v>678</v>
      </c>
      <c r="F6059" s="383" t="s">
        <v>10</v>
      </c>
      <c r="G6059" s="384">
        <v>2467</v>
      </c>
      <c r="H6059" s="383" t="s">
        <v>787</v>
      </c>
      <c r="I6059" s="383" t="s">
        <v>788</v>
      </c>
      <c r="J6059" s="383" t="s">
        <v>617</v>
      </c>
      <c r="K6059" s="383" t="s">
        <v>618</v>
      </c>
      <c r="L6059" s="384">
        <v>18660</v>
      </c>
      <c r="M6059" s="383" t="s">
        <v>634</v>
      </c>
      <c r="N6059" s="383" t="s">
        <v>620</v>
      </c>
      <c r="O6059" s="383" t="s">
        <v>230</v>
      </c>
    </row>
    <row r="6060" spans="1:15">
      <c r="A6060" s="385">
        <v>42041</v>
      </c>
      <c r="B6060" s="383" t="s">
        <v>21</v>
      </c>
      <c r="C6060" s="383" t="s">
        <v>12</v>
      </c>
      <c r="D6060" s="383" t="s">
        <v>22</v>
      </c>
      <c r="E6060" s="383" t="s">
        <v>658</v>
      </c>
      <c r="F6060" s="383" t="s">
        <v>10</v>
      </c>
      <c r="G6060" s="384">
        <v>4935</v>
      </c>
      <c r="H6060" s="383" t="s">
        <v>792</v>
      </c>
      <c r="I6060" s="383" t="s">
        <v>843</v>
      </c>
      <c r="J6060" s="383" t="s">
        <v>617</v>
      </c>
      <c r="K6060" s="383" t="s">
        <v>618</v>
      </c>
      <c r="L6060" s="384">
        <v>18761</v>
      </c>
      <c r="M6060" s="383" t="s">
        <v>635</v>
      </c>
      <c r="N6060" s="383" t="s">
        <v>620</v>
      </c>
      <c r="O6060" s="383" t="s">
        <v>230</v>
      </c>
    </row>
    <row r="6061" spans="1:15">
      <c r="A6061" s="385">
        <v>42042</v>
      </c>
      <c r="B6061" s="383" t="s">
        <v>21</v>
      </c>
      <c r="C6061" s="383" t="s">
        <v>12</v>
      </c>
      <c r="D6061" s="383" t="s">
        <v>22</v>
      </c>
      <c r="E6061" s="383" t="s">
        <v>658</v>
      </c>
      <c r="F6061" s="383" t="s">
        <v>10</v>
      </c>
      <c r="G6061" s="384">
        <v>2468</v>
      </c>
      <c r="H6061" s="383" t="s">
        <v>792</v>
      </c>
      <c r="I6061" s="383" t="s">
        <v>843</v>
      </c>
      <c r="J6061" s="383" t="s">
        <v>617</v>
      </c>
      <c r="K6061" s="383" t="s">
        <v>618</v>
      </c>
      <c r="L6061" s="384">
        <v>18800</v>
      </c>
      <c r="M6061" s="383" t="s">
        <v>635</v>
      </c>
      <c r="N6061" s="383" t="s">
        <v>620</v>
      </c>
      <c r="O6061" s="383" t="s">
        <v>230</v>
      </c>
    </row>
    <row r="6062" spans="1:15">
      <c r="A6062" s="385">
        <v>42043</v>
      </c>
      <c r="B6062" s="383" t="s">
        <v>21</v>
      </c>
      <c r="C6062" s="383" t="s">
        <v>12</v>
      </c>
      <c r="D6062" s="383" t="s">
        <v>22</v>
      </c>
      <c r="E6062" s="383" t="s">
        <v>658</v>
      </c>
      <c r="F6062" s="383" t="s">
        <v>10</v>
      </c>
      <c r="G6062" s="384">
        <v>2468</v>
      </c>
      <c r="H6062" s="383" t="s">
        <v>792</v>
      </c>
      <c r="I6062" s="383" t="s">
        <v>843</v>
      </c>
      <c r="J6062" s="383" t="s">
        <v>617</v>
      </c>
      <c r="K6062" s="383" t="s">
        <v>618</v>
      </c>
      <c r="L6062" s="384">
        <v>20258</v>
      </c>
      <c r="M6062" s="383" t="s">
        <v>635</v>
      </c>
      <c r="N6062" s="383" t="s">
        <v>620</v>
      </c>
      <c r="O6062" s="383" t="s">
        <v>230</v>
      </c>
    </row>
    <row r="6063" spans="1:15">
      <c r="A6063" s="385">
        <v>42044</v>
      </c>
      <c r="B6063" s="383" t="s">
        <v>21</v>
      </c>
      <c r="C6063" s="383" t="s">
        <v>12</v>
      </c>
      <c r="D6063" s="383" t="s">
        <v>22</v>
      </c>
      <c r="E6063" s="383" t="s">
        <v>658</v>
      </c>
      <c r="F6063" s="383" t="s">
        <v>10</v>
      </c>
      <c r="G6063" s="384">
        <v>2468</v>
      </c>
      <c r="H6063" s="383" t="s">
        <v>792</v>
      </c>
      <c r="I6063" s="383" t="s">
        <v>843</v>
      </c>
      <c r="J6063" s="383" t="s">
        <v>617</v>
      </c>
      <c r="K6063" s="383" t="s">
        <v>618</v>
      </c>
      <c r="L6063" s="384">
        <v>20833</v>
      </c>
      <c r="M6063" s="383" t="s">
        <v>635</v>
      </c>
      <c r="N6063" s="383" t="s">
        <v>620</v>
      </c>
      <c r="O6063" s="383" t="s">
        <v>230</v>
      </c>
    </row>
    <row r="6064" spans="1:15">
      <c r="A6064" s="385">
        <v>42045</v>
      </c>
      <c r="B6064" s="383" t="s">
        <v>21</v>
      </c>
      <c r="C6064" s="383" t="s">
        <v>12</v>
      </c>
      <c r="D6064" s="383" t="s">
        <v>22</v>
      </c>
      <c r="E6064" s="383" t="s">
        <v>658</v>
      </c>
      <c r="F6064" s="383" t="s">
        <v>10</v>
      </c>
      <c r="G6064" s="384">
        <v>2468</v>
      </c>
      <c r="H6064" s="383" t="s">
        <v>792</v>
      </c>
      <c r="I6064" s="383" t="s">
        <v>843</v>
      </c>
      <c r="J6064" s="383" t="s">
        <v>617</v>
      </c>
      <c r="K6064" s="383" t="s">
        <v>618</v>
      </c>
      <c r="L6064" s="384">
        <v>20833</v>
      </c>
      <c r="M6064" s="383" t="s">
        <v>635</v>
      </c>
      <c r="N6064" s="383" t="s">
        <v>620</v>
      </c>
      <c r="O6064" s="383" t="s">
        <v>230</v>
      </c>
    </row>
    <row r="6065" spans="1:15">
      <c r="A6065" s="385">
        <v>42046</v>
      </c>
      <c r="B6065" s="383" t="s">
        <v>11</v>
      </c>
      <c r="C6065" s="383" t="s">
        <v>12</v>
      </c>
      <c r="D6065" s="383" t="s">
        <v>13</v>
      </c>
      <c r="E6065" s="383" t="s">
        <v>678</v>
      </c>
      <c r="F6065" s="383" t="s">
        <v>10</v>
      </c>
      <c r="G6065" s="384">
        <v>247</v>
      </c>
      <c r="H6065" s="383" t="s">
        <v>730</v>
      </c>
      <c r="I6065" s="383" t="s">
        <v>731</v>
      </c>
      <c r="J6065" s="383" t="s">
        <v>617</v>
      </c>
      <c r="K6065" s="383" t="s">
        <v>618</v>
      </c>
      <c r="L6065" s="384">
        <v>20833</v>
      </c>
      <c r="M6065" s="383" t="s">
        <v>635</v>
      </c>
      <c r="N6065" s="383" t="s">
        <v>620</v>
      </c>
      <c r="O6065" s="383" t="s">
        <v>230</v>
      </c>
    </row>
    <row r="6066" spans="1:15">
      <c r="A6066" s="385">
        <v>42047</v>
      </c>
      <c r="B6066" s="383" t="s">
        <v>21</v>
      </c>
      <c r="C6066" s="383" t="s">
        <v>12</v>
      </c>
      <c r="D6066" s="383" t="s">
        <v>22</v>
      </c>
      <c r="E6066" s="383" t="s">
        <v>658</v>
      </c>
      <c r="F6066" s="383" t="s">
        <v>10</v>
      </c>
      <c r="G6066" s="384">
        <v>2468</v>
      </c>
      <c r="H6066" s="383" t="s">
        <v>792</v>
      </c>
      <c r="I6066" s="383" t="s">
        <v>843</v>
      </c>
      <c r="J6066" s="383" t="s">
        <v>617</v>
      </c>
      <c r="K6066" s="383" t="s">
        <v>618</v>
      </c>
      <c r="L6066" s="384">
        <v>20833</v>
      </c>
      <c r="M6066" s="383" t="s">
        <v>635</v>
      </c>
      <c r="N6066" s="383" t="s">
        <v>620</v>
      </c>
      <c r="O6066" s="383" t="s">
        <v>230</v>
      </c>
    </row>
    <row r="6067" spans="1:15">
      <c r="A6067" s="385">
        <v>42048</v>
      </c>
      <c r="B6067" s="383" t="s">
        <v>21</v>
      </c>
      <c r="C6067" s="383" t="s">
        <v>12</v>
      </c>
      <c r="D6067" s="383" t="s">
        <v>22</v>
      </c>
      <c r="E6067" s="383" t="s">
        <v>658</v>
      </c>
      <c r="F6067" s="383" t="s">
        <v>10</v>
      </c>
      <c r="G6067" s="384">
        <v>2468</v>
      </c>
      <c r="H6067" s="383" t="s">
        <v>792</v>
      </c>
      <c r="I6067" s="383" t="s">
        <v>843</v>
      </c>
      <c r="J6067" s="383" t="s">
        <v>617</v>
      </c>
      <c r="K6067" s="383" t="s">
        <v>618</v>
      </c>
      <c r="L6067" s="384">
        <v>20833</v>
      </c>
      <c r="M6067" s="383" t="s">
        <v>635</v>
      </c>
      <c r="N6067" s="383" t="s">
        <v>620</v>
      </c>
      <c r="O6067" s="383" t="s">
        <v>230</v>
      </c>
    </row>
    <row r="6068" spans="1:15">
      <c r="A6068" s="385">
        <v>42049</v>
      </c>
      <c r="B6068" s="383" t="s">
        <v>21</v>
      </c>
      <c r="C6068" s="383" t="s">
        <v>12</v>
      </c>
      <c r="D6068" s="383" t="s">
        <v>22</v>
      </c>
      <c r="E6068" s="383" t="s">
        <v>658</v>
      </c>
      <c r="F6068" s="383" t="s">
        <v>10</v>
      </c>
      <c r="G6068" s="384">
        <v>2468</v>
      </c>
      <c r="H6068" s="383" t="s">
        <v>792</v>
      </c>
      <c r="I6068" s="383" t="s">
        <v>843</v>
      </c>
      <c r="J6068" s="383" t="s">
        <v>617</v>
      </c>
      <c r="K6068" s="383" t="s">
        <v>618</v>
      </c>
      <c r="L6068" s="384">
        <v>21180</v>
      </c>
      <c r="M6068" s="383" t="s">
        <v>635</v>
      </c>
      <c r="N6068" s="383" t="s">
        <v>620</v>
      </c>
      <c r="O6068" s="383" t="s">
        <v>230</v>
      </c>
    </row>
    <row r="6069" spans="1:15">
      <c r="A6069" s="385">
        <v>42050</v>
      </c>
      <c r="B6069" s="383" t="s">
        <v>21</v>
      </c>
      <c r="C6069" s="383" t="s">
        <v>12</v>
      </c>
      <c r="D6069" s="383" t="s">
        <v>22</v>
      </c>
      <c r="E6069" s="383" t="s">
        <v>658</v>
      </c>
      <c r="F6069" s="383" t="s">
        <v>10</v>
      </c>
      <c r="G6069" s="384">
        <v>2468</v>
      </c>
      <c r="H6069" s="383" t="s">
        <v>792</v>
      </c>
      <c r="I6069" s="383" t="s">
        <v>843</v>
      </c>
      <c r="J6069" s="383" t="s">
        <v>617</v>
      </c>
      <c r="K6069" s="383" t="s">
        <v>618</v>
      </c>
      <c r="L6069" s="384">
        <v>22680</v>
      </c>
      <c r="M6069" s="383" t="s">
        <v>635</v>
      </c>
      <c r="N6069" s="383" t="s">
        <v>620</v>
      </c>
      <c r="O6069" s="383" t="s">
        <v>230</v>
      </c>
    </row>
    <row r="6070" spans="1:15">
      <c r="A6070" s="385">
        <v>42051</v>
      </c>
      <c r="B6070" s="383" t="s">
        <v>21</v>
      </c>
      <c r="C6070" s="383" t="s">
        <v>12</v>
      </c>
      <c r="D6070" s="383" t="s">
        <v>22</v>
      </c>
      <c r="E6070" s="383" t="s">
        <v>658</v>
      </c>
      <c r="F6070" s="383" t="s">
        <v>10</v>
      </c>
      <c r="G6070" s="384">
        <v>2468</v>
      </c>
      <c r="H6070" s="383" t="s">
        <v>792</v>
      </c>
      <c r="I6070" s="383" t="s">
        <v>843</v>
      </c>
      <c r="J6070" s="383" t="s">
        <v>617</v>
      </c>
      <c r="K6070" s="383" t="s">
        <v>618</v>
      </c>
      <c r="L6070" s="384">
        <v>23171</v>
      </c>
      <c r="M6070" s="383" t="s">
        <v>635</v>
      </c>
      <c r="N6070" s="383" t="s">
        <v>620</v>
      </c>
      <c r="O6070" s="383" t="s">
        <v>230</v>
      </c>
    </row>
    <row r="6071" spans="1:15">
      <c r="A6071" s="385">
        <v>42052</v>
      </c>
      <c r="B6071" s="383" t="s">
        <v>21</v>
      </c>
      <c r="C6071" s="383" t="s">
        <v>12</v>
      </c>
      <c r="D6071" s="383" t="s">
        <v>22</v>
      </c>
      <c r="E6071" s="383" t="s">
        <v>658</v>
      </c>
      <c r="F6071" s="383" t="s">
        <v>10</v>
      </c>
      <c r="G6071" s="384">
        <v>2468</v>
      </c>
      <c r="H6071" s="383" t="s">
        <v>792</v>
      </c>
      <c r="I6071" s="383" t="s">
        <v>843</v>
      </c>
      <c r="J6071" s="383" t="s">
        <v>617</v>
      </c>
      <c r="K6071" s="383" t="s">
        <v>618</v>
      </c>
      <c r="L6071" s="384">
        <v>23171</v>
      </c>
      <c r="M6071" s="383" t="s">
        <v>636</v>
      </c>
      <c r="N6071" s="383" t="s">
        <v>620</v>
      </c>
      <c r="O6071" s="383" t="s">
        <v>230</v>
      </c>
    </row>
    <row r="6072" spans="1:15">
      <c r="A6072" s="385">
        <v>42053</v>
      </c>
      <c r="B6072" s="383" t="s">
        <v>21</v>
      </c>
      <c r="C6072" s="383" t="s">
        <v>12</v>
      </c>
      <c r="D6072" s="383" t="s">
        <v>22</v>
      </c>
      <c r="E6072" s="383" t="s">
        <v>658</v>
      </c>
      <c r="F6072" s="383" t="s">
        <v>10</v>
      </c>
      <c r="G6072" s="384">
        <v>2468</v>
      </c>
      <c r="H6072" s="383" t="s">
        <v>792</v>
      </c>
      <c r="I6072" s="383" t="s">
        <v>843</v>
      </c>
      <c r="J6072" s="383" t="s">
        <v>617</v>
      </c>
      <c r="K6072" s="383" t="s">
        <v>618</v>
      </c>
      <c r="L6072" s="384">
        <v>23171</v>
      </c>
      <c r="M6072" s="383" t="s">
        <v>636</v>
      </c>
      <c r="N6072" s="383" t="s">
        <v>620</v>
      </c>
      <c r="O6072" s="383" t="s">
        <v>230</v>
      </c>
    </row>
    <row r="6073" spans="1:15">
      <c r="A6073" s="385">
        <v>42054</v>
      </c>
      <c r="B6073" s="383" t="s">
        <v>21</v>
      </c>
      <c r="C6073" s="383" t="s">
        <v>12</v>
      </c>
      <c r="D6073" s="383" t="s">
        <v>22</v>
      </c>
      <c r="E6073" s="383" t="s">
        <v>658</v>
      </c>
      <c r="F6073" s="383" t="s">
        <v>10</v>
      </c>
      <c r="G6073" s="384">
        <v>2468</v>
      </c>
      <c r="H6073" s="383" t="s">
        <v>792</v>
      </c>
      <c r="I6073" s="383" t="s">
        <v>843</v>
      </c>
      <c r="J6073" s="383" t="s">
        <v>617</v>
      </c>
      <c r="K6073" s="383" t="s">
        <v>618</v>
      </c>
      <c r="L6073" s="384">
        <v>23171</v>
      </c>
      <c r="M6073" s="383" t="s">
        <v>636</v>
      </c>
      <c r="N6073" s="383" t="s">
        <v>620</v>
      </c>
      <c r="O6073" s="383" t="s">
        <v>230</v>
      </c>
    </row>
    <row r="6074" spans="1:15">
      <c r="A6074" s="385">
        <v>42055</v>
      </c>
      <c r="B6074" s="383" t="s">
        <v>21</v>
      </c>
      <c r="C6074" s="383" t="s">
        <v>12</v>
      </c>
      <c r="D6074" s="383" t="s">
        <v>22</v>
      </c>
      <c r="E6074" s="383" t="s">
        <v>658</v>
      </c>
      <c r="F6074" s="383" t="s">
        <v>10</v>
      </c>
      <c r="G6074" s="384">
        <v>2468</v>
      </c>
      <c r="H6074" s="383" t="s">
        <v>792</v>
      </c>
      <c r="I6074" s="383" t="s">
        <v>843</v>
      </c>
      <c r="J6074" s="383" t="s">
        <v>617</v>
      </c>
      <c r="K6074" s="383" t="s">
        <v>618</v>
      </c>
      <c r="L6074" s="384">
        <v>23171</v>
      </c>
      <c r="M6074" s="383" t="s">
        <v>636</v>
      </c>
      <c r="N6074" s="383" t="s">
        <v>620</v>
      </c>
      <c r="O6074" s="383" t="s">
        <v>230</v>
      </c>
    </row>
    <row r="6075" spans="1:15">
      <c r="A6075" s="385">
        <v>42056</v>
      </c>
      <c r="B6075" s="383" t="s">
        <v>21</v>
      </c>
      <c r="C6075" s="383" t="s">
        <v>12</v>
      </c>
      <c r="D6075" s="383" t="s">
        <v>22</v>
      </c>
      <c r="E6075" s="383" t="s">
        <v>658</v>
      </c>
      <c r="F6075" s="383" t="s">
        <v>10</v>
      </c>
      <c r="G6075" s="384">
        <v>2468</v>
      </c>
      <c r="H6075" s="383" t="s">
        <v>792</v>
      </c>
      <c r="I6075" s="383" t="s">
        <v>843</v>
      </c>
      <c r="J6075" s="383" t="s">
        <v>617</v>
      </c>
      <c r="K6075" s="383" t="s">
        <v>618</v>
      </c>
      <c r="L6075" s="384">
        <v>23171</v>
      </c>
      <c r="M6075" s="383" t="s">
        <v>637</v>
      </c>
      <c r="N6075" s="383" t="s">
        <v>620</v>
      </c>
      <c r="O6075" s="383" t="s">
        <v>230</v>
      </c>
    </row>
    <row r="6076" spans="1:15">
      <c r="A6076" s="385">
        <v>42088</v>
      </c>
      <c r="B6076" s="383" t="s">
        <v>11</v>
      </c>
      <c r="C6076" s="383" t="s">
        <v>12</v>
      </c>
      <c r="D6076" s="383" t="s">
        <v>13</v>
      </c>
      <c r="E6076" s="383" t="s">
        <v>678</v>
      </c>
      <c r="F6076" s="383" t="s">
        <v>10</v>
      </c>
      <c r="G6076" s="384">
        <v>450</v>
      </c>
      <c r="H6076" s="383" t="s">
        <v>779</v>
      </c>
      <c r="I6076" s="383" t="s">
        <v>780</v>
      </c>
      <c r="J6076" s="383" t="s">
        <v>617</v>
      </c>
      <c r="K6076" s="383" t="s">
        <v>618</v>
      </c>
      <c r="L6076" s="384">
        <v>27741</v>
      </c>
      <c r="M6076" s="383" t="s">
        <v>640</v>
      </c>
      <c r="N6076" s="383" t="s">
        <v>620</v>
      </c>
      <c r="O6076" s="383" t="s">
        <v>230</v>
      </c>
    </row>
    <row r="6077" spans="1:15">
      <c r="A6077" s="385">
        <v>42098</v>
      </c>
      <c r="B6077" s="383" t="s">
        <v>794</v>
      </c>
      <c r="C6077" s="383" t="s">
        <v>8</v>
      </c>
      <c r="D6077" s="383" t="s">
        <v>34</v>
      </c>
      <c r="E6077" s="383" t="s">
        <v>795</v>
      </c>
      <c r="F6077" s="383" t="s">
        <v>10</v>
      </c>
      <c r="G6077" s="384">
        <v>2108</v>
      </c>
      <c r="H6077" s="383" t="s">
        <v>796</v>
      </c>
      <c r="I6077" s="383" t="s">
        <v>800</v>
      </c>
      <c r="J6077" s="383" t="s">
        <v>617</v>
      </c>
      <c r="K6077" s="383" t="s">
        <v>618</v>
      </c>
      <c r="L6077" s="384">
        <v>27751</v>
      </c>
      <c r="M6077" s="383" t="s">
        <v>641</v>
      </c>
      <c r="N6077" s="383" t="s">
        <v>620</v>
      </c>
      <c r="O6077" s="383" t="s">
        <v>230</v>
      </c>
    </row>
    <row r="6078" spans="1:15">
      <c r="A6078" s="385">
        <v>42111</v>
      </c>
      <c r="B6078" s="383" t="s">
        <v>754</v>
      </c>
      <c r="C6078" s="383" t="s">
        <v>8</v>
      </c>
      <c r="D6078" s="383" t="s">
        <v>755</v>
      </c>
      <c r="E6078" s="383" t="s">
        <v>756</v>
      </c>
      <c r="F6078" s="383" t="s">
        <v>10</v>
      </c>
      <c r="G6078" s="384">
        <v>1107</v>
      </c>
      <c r="H6078" s="383" t="s">
        <v>757</v>
      </c>
      <c r="I6078" s="383" t="s">
        <v>765</v>
      </c>
      <c r="J6078" s="383" t="s">
        <v>617</v>
      </c>
      <c r="K6078" s="383" t="s">
        <v>618</v>
      </c>
      <c r="L6078" s="384">
        <v>30780</v>
      </c>
      <c r="M6078" s="383" t="s">
        <v>642</v>
      </c>
      <c r="N6078" s="383" t="s">
        <v>620</v>
      </c>
      <c r="O6078" s="383" t="s">
        <v>230</v>
      </c>
    </row>
    <row r="6079" spans="1:15">
      <c r="A6079" s="385">
        <v>42112</v>
      </c>
      <c r="B6079" s="383" t="s">
        <v>754</v>
      </c>
      <c r="C6079" s="383" t="s">
        <v>8</v>
      </c>
      <c r="D6079" s="383" t="s">
        <v>755</v>
      </c>
      <c r="E6079" s="383" t="s">
        <v>756</v>
      </c>
      <c r="F6079" s="383" t="s">
        <v>10</v>
      </c>
      <c r="G6079" s="384">
        <v>1107</v>
      </c>
      <c r="H6079" s="383" t="s">
        <v>757</v>
      </c>
      <c r="I6079" s="383" t="s">
        <v>765</v>
      </c>
      <c r="J6079" s="383" t="s">
        <v>617</v>
      </c>
      <c r="K6079" s="383" t="s">
        <v>618</v>
      </c>
      <c r="L6079" s="384">
        <v>30780</v>
      </c>
      <c r="M6079" s="383" t="s">
        <v>642</v>
      </c>
      <c r="N6079" s="383" t="s">
        <v>620</v>
      </c>
      <c r="O6079" s="383" t="s">
        <v>230</v>
      </c>
    </row>
    <row r="6080" spans="1:15">
      <c r="A6080" s="385">
        <v>42113</v>
      </c>
      <c r="B6080" s="383" t="s">
        <v>754</v>
      </c>
      <c r="C6080" s="383" t="s">
        <v>8</v>
      </c>
      <c r="D6080" s="383" t="s">
        <v>755</v>
      </c>
      <c r="E6080" s="383" t="s">
        <v>756</v>
      </c>
      <c r="F6080" s="383" t="s">
        <v>10</v>
      </c>
      <c r="G6080" s="384">
        <v>1107</v>
      </c>
      <c r="H6080" s="383" t="s">
        <v>757</v>
      </c>
      <c r="I6080" s="383" t="s">
        <v>765</v>
      </c>
      <c r="J6080" s="383" t="s">
        <v>617</v>
      </c>
      <c r="K6080" s="383" t="s">
        <v>618</v>
      </c>
      <c r="L6080" s="384">
        <v>30780</v>
      </c>
      <c r="M6080" s="383" t="s">
        <v>643</v>
      </c>
      <c r="N6080" s="383" t="s">
        <v>620</v>
      </c>
      <c r="O6080" s="383" t="s">
        <v>230</v>
      </c>
    </row>
    <row r="6081" spans="1:15">
      <c r="A6081" s="385">
        <v>42114</v>
      </c>
      <c r="B6081" s="383" t="s">
        <v>754</v>
      </c>
      <c r="C6081" s="383" t="s">
        <v>8</v>
      </c>
      <c r="D6081" s="383" t="s">
        <v>755</v>
      </c>
      <c r="E6081" s="383" t="s">
        <v>756</v>
      </c>
      <c r="F6081" s="383" t="s">
        <v>10</v>
      </c>
      <c r="G6081" s="384">
        <v>460</v>
      </c>
      <c r="H6081" s="383" t="s">
        <v>757</v>
      </c>
      <c r="I6081" s="383" t="s">
        <v>758</v>
      </c>
      <c r="J6081" s="383" t="s">
        <v>617</v>
      </c>
      <c r="K6081" s="383" t="s">
        <v>618</v>
      </c>
      <c r="L6081" s="384">
        <v>30780</v>
      </c>
      <c r="M6081" s="383" t="s">
        <v>643</v>
      </c>
      <c r="N6081" s="383" t="s">
        <v>620</v>
      </c>
      <c r="O6081" s="383" t="s">
        <v>230</v>
      </c>
    </row>
    <row r="6082" spans="1:15">
      <c r="A6082" s="385">
        <v>42115</v>
      </c>
      <c r="B6082" s="383" t="s">
        <v>754</v>
      </c>
      <c r="C6082" s="383" t="s">
        <v>8</v>
      </c>
      <c r="D6082" s="383" t="s">
        <v>755</v>
      </c>
      <c r="E6082" s="383" t="s">
        <v>756</v>
      </c>
      <c r="F6082" s="383" t="s">
        <v>10</v>
      </c>
      <c r="G6082" s="384">
        <v>460</v>
      </c>
      <c r="H6082" s="383" t="s">
        <v>757</v>
      </c>
      <c r="I6082" s="383" t="s">
        <v>758</v>
      </c>
      <c r="J6082" s="383" t="s">
        <v>617</v>
      </c>
      <c r="K6082" s="383" t="s">
        <v>618</v>
      </c>
      <c r="L6082" s="384">
        <v>30780</v>
      </c>
      <c r="M6082" s="383" t="s">
        <v>643</v>
      </c>
      <c r="N6082" s="383" t="s">
        <v>620</v>
      </c>
      <c r="O6082" s="383" t="s">
        <v>230</v>
      </c>
    </row>
    <row r="6083" spans="1:15">
      <c r="A6083" s="385">
        <v>42116</v>
      </c>
      <c r="B6083" s="383" t="s">
        <v>11</v>
      </c>
      <c r="C6083" s="383" t="s">
        <v>12</v>
      </c>
      <c r="D6083" s="383" t="s">
        <v>13</v>
      </c>
      <c r="E6083" s="383" t="s">
        <v>678</v>
      </c>
      <c r="F6083" s="383" t="s">
        <v>10</v>
      </c>
      <c r="G6083" s="384">
        <v>450</v>
      </c>
      <c r="H6083" s="383" t="s">
        <v>779</v>
      </c>
      <c r="I6083" s="383" t="s">
        <v>780</v>
      </c>
      <c r="J6083" s="383" t="s">
        <v>617</v>
      </c>
      <c r="K6083" s="383" t="s">
        <v>618</v>
      </c>
      <c r="L6083" s="384">
        <v>30780</v>
      </c>
      <c r="M6083" s="383" t="s">
        <v>643</v>
      </c>
      <c r="N6083" s="383" t="s">
        <v>620</v>
      </c>
      <c r="O6083" s="383" t="s">
        <v>230</v>
      </c>
    </row>
    <row r="6084" spans="1:15">
      <c r="A6084" s="385">
        <v>42117</v>
      </c>
      <c r="B6084" s="383" t="s">
        <v>650</v>
      </c>
      <c r="C6084" s="383" t="s">
        <v>8</v>
      </c>
      <c r="D6084" s="383" t="s">
        <v>20</v>
      </c>
      <c r="E6084" s="383" t="s">
        <v>651</v>
      </c>
      <c r="F6084" s="383" t="s">
        <v>10</v>
      </c>
      <c r="G6084" s="384">
        <v>5130</v>
      </c>
      <c r="H6084" s="383" t="s">
        <v>816</v>
      </c>
      <c r="I6084" s="383" t="s">
        <v>817</v>
      </c>
      <c r="J6084" s="383" t="s">
        <v>617</v>
      </c>
      <c r="K6084" s="383" t="s">
        <v>618</v>
      </c>
      <c r="L6084" s="384">
        <v>30780</v>
      </c>
      <c r="M6084" s="383" t="s">
        <v>643</v>
      </c>
      <c r="N6084" s="383" t="s">
        <v>620</v>
      </c>
      <c r="O6084" s="383" t="s">
        <v>230</v>
      </c>
    </row>
    <row r="6085" spans="1:15">
      <c r="A6085" s="385">
        <v>42118</v>
      </c>
      <c r="B6085" s="383" t="s">
        <v>11</v>
      </c>
      <c r="C6085" s="383" t="s">
        <v>12</v>
      </c>
      <c r="D6085" s="383" t="s">
        <v>13</v>
      </c>
      <c r="E6085" s="383" t="s">
        <v>678</v>
      </c>
      <c r="F6085" s="383" t="s">
        <v>10</v>
      </c>
      <c r="G6085" s="384">
        <v>450</v>
      </c>
      <c r="H6085" s="383" t="s">
        <v>779</v>
      </c>
      <c r="I6085" s="383" t="s">
        <v>780</v>
      </c>
      <c r="J6085" s="383" t="s">
        <v>617</v>
      </c>
      <c r="K6085" s="383" t="s">
        <v>618</v>
      </c>
      <c r="L6085" s="384">
        <v>30780</v>
      </c>
      <c r="M6085" s="383" t="s">
        <v>643</v>
      </c>
      <c r="N6085" s="383" t="s">
        <v>620</v>
      </c>
      <c r="O6085" s="383" t="s">
        <v>230</v>
      </c>
    </row>
    <row r="6086" spans="1:15">
      <c r="A6086" s="385">
        <v>42119</v>
      </c>
      <c r="B6086" s="383" t="s">
        <v>754</v>
      </c>
      <c r="C6086" s="383" t="s">
        <v>8</v>
      </c>
      <c r="D6086" s="383" t="s">
        <v>755</v>
      </c>
      <c r="E6086" s="383" t="s">
        <v>756</v>
      </c>
      <c r="F6086" s="383" t="s">
        <v>10</v>
      </c>
      <c r="G6086" s="384">
        <v>127</v>
      </c>
      <c r="H6086" s="383" t="s">
        <v>782</v>
      </c>
      <c r="I6086" s="383" t="s">
        <v>783</v>
      </c>
      <c r="J6086" s="383" t="s">
        <v>617</v>
      </c>
      <c r="K6086" s="383" t="s">
        <v>618</v>
      </c>
      <c r="L6086" s="384">
        <v>30780</v>
      </c>
      <c r="M6086" s="383" t="s">
        <v>643</v>
      </c>
      <c r="N6086" s="383" t="s">
        <v>620</v>
      </c>
      <c r="O6086" s="383" t="s">
        <v>230</v>
      </c>
    </row>
    <row r="6087" spans="1:15">
      <c r="A6087" s="385">
        <v>42120</v>
      </c>
      <c r="B6087" s="383" t="s">
        <v>650</v>
      </c>
      <c r="C6087" s="383" t="s">
        <v>8</v>
      </c>
      <c r="D6087" s="383" t="s">
        <v>20</v>
      </c>
      <c r="E6087" s="383" t="s">
        <v>651</v>
      </c>
      <c r="F6087" s="383" t="s">
        <v>10</v>
      </c>
      <c r="G6087" s="384">
        <v>5130</v>
      </c>
      <c r="H6087" s="383" t="s">
        <v>816</v>
      </c>
      <c r="I6087" s="383" t="s">
        <v>817</v>
      </c>
      <c r="J6087" s="383" t="s">
        <v>617</v>
      </c>
      <c r="K6087" s="383" t="s">
        <v>618</v>
      </c>
      <c r="L6087" s="384">
        <v>30780</v>
      </c>
      <c r="M6087" s="383" t="s">
        <v>643</v>
      </c>
      <c r="N6087" s="383" t="s">
        <v>620</v>
      </c>
      <c r="O6087" s="383" t="s">
        <v>230</v>
      </c>
    </row>
    <row r="6088" spans="1:15">
      <c r="A6088" s="385">
        <v>42121</v>
      </c>
      <c r="B6088" s="383" t="s">
        <v>11</v>
      </c>
      <c r="C6088" s="383" t="s">
        <v>12</v>
      </c>
      <c r="D6088" s="383" t="s">
        <v>13</v>
      </c>
      <c r="E6088" s="383" t="s">
        <v>678</v>
      </c>
      <c r="F6088" s="383" t="s">
        <v>10</v>
      </c>
      <c r="G6088" s="384">
        <v>450</v>
      </c>
      <c r="H6088" s="383" t="s">
        <v>779</v>
      </c>
      <c r="I6088" s="383" t="s">
        <v>780</v>
      </c>
      <c r="J6088" s="383" t="s">
        <v>617</v>
      </c>
      <c r="K6088" s="383" t="s">
        <v>618</v>
      </c>
      <c r="L6088" s="384">
        <v>30780</v>
      </c>
      <c r="M6088" s="383" t="s">
        <v>643</v>
      </c>
      <c r="N6088" s="383" t="s">
        <v>620</v>
      </c>
      <c r="O6088" s="383" t="s">
        <v>230</v>
      </c>
    </row>
    <row r="6089" spans="1:15">
      <c r="A6089" s="385">
        <v>42122</v>
      </c>
      <c r="B6089" s="383" t="s">
        <v>650</v>
      </c>
      <c r="C6089" s="383" t="s">
        <v>8</v>
      </c>
      <c r="D6089" s="383" t="s">
        <v>20</v>
      </c>
      <c r="E6089" s="383" t="s">
        <v>651</v>
      </c>
      <c r="F6089" s="383" t="s">
        <v>10</v>
      </c>
      <c r="G6089" s="384">
        <v>5130</v>
      </c>
      <c r="H6089" s="383" t="s">
        <v>816</v>
      </c>
      <c r="I6089" s="383" t="s">
        <v>817</v>
      </c>
      <c r="J6089" s="383" t="s">
        <v>617</v>
      </c>
      <c r="K6089" s="383" t="s">
        <v>618</v>
      </c>
      <c r="L6089" s="384">
        <v>30780</v>
      </c>
      <c r="M6089" s="383" t="s">
        <v>643</v>
      </c>
      <c r="N6089" s="383" t="s">
        <v>620</v>
      </c>
      <c r="O6089" s="383" t="s">
        <v>230</v>
      </c>
    </row>
    <row r="6090" spans="1:15">
      <c r="A6090" s="385">
        <v>42123</v>
      </c>
      <c r="B6090" s="383" t="s">
        <v>11</v>
      </c>
      <c r="C6090" s="383" t="s">
        <v>12</v>
      </c>
      <c r="D6090" s="383" t="s">
        <v>13</v>
      </c>
      <c r="E6090" s="383" t="s">
        <v>678</v>
      </c>
      <c r="F6090" s="383" t="s">
        <v>10</v>
      </c>
      <c r="G6090" s="384">
        <v>450</v>
      </c>
      <c r="H6090" s="383" t="s">
        <v>779</v>
      </c>
      <c r="I6090" s="383" t="s">
        <v>780</v>
      </c>
      <c r="J6090" s="383" t="s">
        <v>617</v>
      </c>
      <c r="K6090" s="383" t="s">
        <v>618</v>
      </c>
      <c r="L6090" s="384">
        <v>30780</v>
      </c>
      <c r="M6090" s="383" t="s">
        <v>643</v>
      </c>
      <c r="N6090" s="383" t="s">
        <v>620</v>
      </c>
      <c r="O6090" s="383" t="s">
        <v>230</v>
      </c>
    </row>
    <row r="6091" spans="1:15">
      <c r="A6091" s="385">
        <v>42124</v>
      </c>
      <c r="B6091" s="383" t="s">
        <v>650</v>
      </c>
      <c r="C6091" s="383" t="s">
        <v>8</v>
      </c>
      <c r="D6091" s="383" t="s">
        <v>20</v>
      </c>
      <c r="E6091" s="383" t="s">
        <v>651</v>
      </c>
      <c r="F6091" s="383" t="s">
        <v>10</v>
      </c>
      <c r="G6091" s="384">
        <v>5130</v>
      </c>
      <c r="H6091" s="383" t="s">
        <v>816</v>
      </c>
      <c r="I6091" s="383" t="s">
        <v>817</v>
      </c>
      <c r="J6091" s="383" t="s">
        <v>617</v>
      </c>
      <c r="K6091" s="383" t="s">
        <v>618</v>
      </c>
      <c r="L6091" s="384">
        <v>30780</v>
      </c>
      <c r="M6091" s="383" t="s">
        <v>643</v>
      </c>
      <c r="N6091" s="383" t="s">
        <v>620</v>
      </c>
      <c r="O6091" s="383" t="s">
        <v>230</v>
      </c>
    </row>
    <row r="6092" spans="1:15">
      <c r="A6092" s="385">
        <v>42125</v>
      </c>
      <c r="B6092" s="383" t="s">
        <v>11</v>
      </c>
      <c r="C6092" s="383" t="s">
        <v>12</v>
      </c>
      <c r="D6092" s="383" t="s">
        <v>13</v>
      </c>
      <c r="E6092" s="383" t="s">
        <v>678</v>
      </c>
      <c r="F6092" s="383" t="s">
        <v>10</v>
      </c>
      <c r="G6092" s="384">
        <v>450</v>
      </c>
      <c r="H6092" s="383" t="s">
        <v>779</v>
      </c>
      <c r="I6092" s="383" t="s">
        <v>780</v>
      </c>
      <c r="J6092" s="383" t="s">
        <v>617</v>
      </c>
      <c r="K6092" s="383" t="s">
        <v>618</v>
      </c>
      <c r="L6092" s="384">
        <v>30780</v>
      </c>
      <c r="M6092" s="383" t="s">
        <v>643</v>
      </c>
      <c r="N6092" s="383" t="s">
        <v>620</v>
      </c>
      <c r="O6092" s="383" t="s">
        <v>230</v>
      </c>
    </row>
    <row r="6093" spans="1:15">
      <c r="A6093" s="385">
        <v>42126</v>
      </c>
      <c r="B6093" s="383" t="s">
        <v>11</v>
      </c>
      <c r="C6093" s="383" t="s">
        <v>12</v>
      </c>
      <c r="D6093" s="383" t="s">
        <v>13</v>
      </c>
      <c r="E6093" s="383" t="s">
        <v>678</v>
      </c>
      <c r="F6093" s="383" t="s">
        <v>10</v>
      </c>
      <c r="G6093" s="384">
        <v>450</v>
      </c>
      <c r="H6093" s="383" t="s">
        <v>779</v>
      </c>
      <c r="I6093" s="383" t="s">
        <v>780</v>
      </c>
      <c r="J6093" s="383" t="s">
        <v>617</v>
      </c>
      <c r="K6093" s="383" t="s">
        <v>618</v>
      </c>
      <c r="L6093" s="384">
        <v>30780</v>
      </c>
      <c r="M6093" s="383" t="s">
        <v>643</v>
      </c>
      <c r="N6093" s="383" t="s">
        <v>620</v>
      </c>
      <c r="O6093" s="383" t="s">
        <v>230</v>
      </c>
    </row>
    <row r="6094" spans="1:15">
      <c r="A6094" s="385">
        <v>42127</v>
      </c>
      <c r="B6094" s="383" t="s">
        <v>650</v>
      </c>
      <c r="C6094" s="383" t="s">
        <v>8</v>
      </c>
      <c r="D6094" s="383" t="s">
        <v>20</v>
      </c>
      <c r="E6094" s="383" t="s">
        <v>651</v>
      </c>
      <c r="F6094" s="383" t="s">
        <v>10</v>
      </c>
      <c r="G6094" s="384">
        <v>5130</v>
      </c>
      <c r="H6094" s="383" t="s">
        <v>816</v>
      </c>
      <c r="I6094" s="383" t="s">
        <v>817</v>
      </c>
      <c r="J6094" s="383" t="s">
        <v>617</v>
      </c>
      <c r="K6094" s="383" t="s">
        <v>618</v>
      </c>
      <c r="L6094" s="384">
        <v>30780</v>
      </c>
      <c r="M6094" s="383" t="s">
        <v>643</v>
      </c>
      <c r="N6094" s="383" t="s">
        <v>620</v>
      </c>
      <c r="O6094" s="383" t="s">
        <v>230</v>
      </c>
    </row>
    <row r="6095" spans="1:15">
      <c r="A6095" s="385">
        <v>42128</v>
      </c>
      <c r="B6095" s="383" t="s">
        <v>11</v>
      </c>
      <c r="C6095" s="383" t="s">
        <v>12</v>
      </c>
      <c r="D6095" s="383" t="s">
        <v>13</v>
      </c>
      <c r="E6095" s="383" t="s">
        <v>678</v>
      </c>
      <c r="F6095" s="383" t="s">
        <v>10</v>
      </c>
      <c r="G6095" s="384">
        <v>2467</v>
      </c>
      <c r="H6095" s="383" t="s">
        <v>787</v>
      </c>
      <c r="I6095" s="383" t="s">
        <v>788</v>
      </c>
      <c r="J6095" s="383" t="s">
        <v>617</v>
      </c>
      <c r="K6095" s="383" t="s">
        <v>618</v>
      </c>
      <c r="L6095" s="384">
        <v>30780</v>
      </c>
      <c r="M6095" s="383" t="s">
        <v>643</v>
      </c>
      <c r="N6095" s="383" t="s">
        <v>620</v>
      </c>
      <c r="O6095" s="383" t="s">
        <v>230</v>
      </c>
    </row>
    <row r="6096" spans="1:15">
      <c r="A6096" s="385">
        <v>42129</v>
      </c>
      <c r="B6096" s="383" t="s">
        <v>11</v>
      </c>
      <c r="C6096" s="383" t="s">
        <v>12</v>
      </c>
      <c r="D6096" s="383" t="s">
        <v>13</v>
      </c>
      <c r="E6096" s="383" t="s">
        <v>678</v>
      </c>
      <c r="F6096" s="383" t="s">
        <v>10</v>
      </c>
      <c r="G6096" s="384">
        <v>1700</v>
      </c>
      <c r="H6096" s="383" t="s">
        <v>751</v>
      </c>
      <c r="I6096" s="383" t="s">
        <v>752</v>
      </c>
      <c r="J6096" s="383" t="s">
        <v>617</v>
      </c>
      <c r="K6096" s="383" t="s">
        <v>618</v>
      </c>
      <c r="L6096" s="384">
        <v>30780</v>
      </c>
      <c r="M6096" s="383" t="s">
        <v>643</v>
      </c>
      <c r="N6096" s="383" t="s">
        <v>620</v>
      </c>
      <c r="O6096" s="383" t="s">
        <v>230</v>
      </c>
    </row>
    <row r="6097" spans="1:15">
      <c r="A6097" s="385">
        <v>42133</v>
      </c>
      <c r="B6097" s="383" t="s">
        <v>650</v>
      </c>
      <c r="C6097" s="383" t="s">
        <v>8</v>
      </c>
      <c r="D6097" s="383" t="s">
        <v>20</v>
      </c>
      <c r="E6097" s="383" t="s">
        <v>651</v>
      </c>
      <c r="F6097" s="383" t="s">
        <v>10</v>
      </c>
      <c r="G6097" s="384">
        <v>625</v>
      </c>
      <c r="H6097" s="383" t="s">
        <v>836</v>
      </c>
      <c r="I6097" s="383" t="s">
        <v>837</v>
      </c>
      <c r="J6097" s="383" t="s">
        <v>617</v>
      </c>
      <c r="K6097" s="383" t="s">
        <v>618</v>
      </c>
      <c r="L6097" s="384">
        <v>30780</v>
      </c>
      <c r="M6097" s="383" t="s">
        <v>643</v>
      </c>
      <c r="N6097" s="383" t="s">
        <v>620</v>
      </c>
      <c r="O6097" s="383" t="s">
        <v>230</v>
      </c>
    </row>
    <row r="6098" spans="1:15">
      <c r="A6098" s="385">
        <v>42134</v>
      </c>
      <c r="B6098" s="383" t="s">
        <v>621</v>
      </c>
      <c r="C6098" s="383" t="s">
        <v>8</v>
      </c>
      <c r="D6098" s="383" t="s">
        <v>9</v>
      </c>
      <c r="E6098" s="383" t="s">
        <v>622</v>
      </c>
      <c r="F6098" s="383" t="s">
        <v>10</v>
      </c>
      <c r="G6098" s="384">
        <v>528000</v>
      </c>
      <c r="H6098" s="383" t="s">
        <v>828</v>
      </c>
      <c r="I6098" s="383" t="s">
        <v>829</v>
      </c>
      <c r="J6098" s="383" t="s">
        <v>617</v>
      </c>
      <c r="K6098" s="383" t="s">
        <v>618</v>
      </c>
      <c r="L6098" s="384">
        <v>30780</v>
      </c>
      <c r="M6098" s="383" t="s">
        <v>643</v>
      </c>
      <c r="N6098" s="383" t="s">
        <v>620</v>
      </c>
      <c r="O6098" s="383" t="s">
        <v>230</v>
      </c>
    </row>
    <row r="6099" spans="1:15">
      <c r="A6099" s="385">
        <v>42135</v>
      </c>
      <c r="B6099" s="383" t="s">
        <v>621</v>
      </c>
      <c r="C6099" s="383" t="s">
        <v>8</v>
      </c>
      <c r="D6099" s="383" t="s">
        <v>9</v>
      </c>
      <c r="E6099" s="383" t="s">
        <v>622</v>
      </c>
      <c r="F6099" s="383" t="s">
        <v>10</v>
      </c>
      <c r="G6099" s="384">
        <v>528000</v>
      </c>
      <c r="H6099" s="383" t="s">
        <v>828</v>
      </c>
      <c r="I6099" s="383" t="s">
        <v>829</v>
      </c>
      <c r="J6099" s="383" t="s">
        <v>617</v>
      </c>
      <c r="K6099" s="383" t="s">
        <v>618</v>
      </c>
      <c r="L6099" s="384">
        <v>30780</v>
      </c>
      <c r="M6099" s="383" t="s">
        <v>643</v>
      </c>
      <c r="N6099" s="383" t="s">
        <v>620</v>
      </c>
      <c r="O6099" s="383" t="s">
        <v>230</v>
      </c>
    </row>
    <row r="6100" spans="1:15">
      <c r="A6100" s="385">
        <v>42136</v>
      </c>
      <c r="B6100" s="383" t="s">
        <v>11</v>
      </c>
      <c r="C6100" s="383" t="s">
        <v>12</v>
      </c>
      <c r="D6100" s="383" t="s">
        <v>13</v>
      </c>
      <c r="E6100" s="383" t="s">
        <v>678</v>
      </c>
      <c r="F6100" s="383" t="s">
        <v>10</v>
      </c>
      <c r="G6100" s="384">
        <v>2467</v>
      </c>
      <c r="H6100" s="383" t="s">
        <v>787</v>
      </c>
      <c r="I6100" s="383" t="s">
        <v>788</v>
      </c>
      <c r="J6100" s="383" t="s">
        <v>617</v>
      </c>
      <c r="K6100" s="383" t="s">
        <v>618</v>
      </c>
      <c r="L6100" s="384">
        <v>30780</v>
      </c>
      <c r="M6100" s="383" t="s">
        <v>643</v>
      </c>
      <c r="N6100" s="383" t="s">
        <v>620</v>
      </c>
      <c r="O6100" s="383" t="s">
        <v>230</v>
      </c>
    </row>
    <row r="6101" spans="1:15">
      <c r="A6101" s="385">
        <v>42137</v>
      </c>
      <c r="B6101" s="383" t="s">
        <v>11</v>
      </c>
      <c r="C6101" s="383" t="s">
        <v>12</v>
      </c>
      <c r="D6101" s="383" t="s">
        <v>13</v>
      </c>
      <c r="E6101" s="383" t="s">
        <v>678</v>
      </c>
      <c r="F6101" s="383" t="s">
        <v>10</v>
      </c>
      <c r="G6101" s="384">
        <v>342</v>
      </c>
      <c r="H6101" s="383" t="s">
        <v>812</v>
      </c>
      <c r="I6101" s="383" t="s">
        <v>813</v>
      </c>
      <c r="J6101" s="383" t="s">
        <v>617</v>
      </c>
      <c r="K6101" s="383" t="s">
        <v>618</v>
      </c>
      <c r="L6101" s="384">
        <v>30780</v>
      </c>
      <c r="M6101" s="383" t="s">
        <v>644</v>
      </c>
      <c r="N6101" s="383" t="s">
        <v>620</v>
      </c>
      <c r="O6101" s="383" t="s">
        <v>230</v>
      </c>
    </row>
    <row r="6102" spans="1:15">
      <c r="A6102" s="385">
        <v>42138</v>
      </c>
      <c r="B6102" s="383" t="s">
        <v>11</v>
      </c>
      <c r="C6102" s="383" t="s">
        <v>12</v>
      </c>
      <c r="D6102" s="383" t="s">
        <v>13</v>
      </c>
      <c r="E6102" s="383" t="s">
        <v>678</v>
      </c>
      <c r="F6102" s="383" t="s">
        <v>10</v>
      </c>
      <c r="G6102" s="384">
        <v>342</v>
      </c>
      <c r="H6102" s="383" t="s">
        <v>812</v>
      </c>
      <c r="I6102" s="383" t="s">
        <v>813</v>
      </c>
      <c r="J6102" s="383" t="s">
        <v>617</v>
      </c>
      <c r="K6102" s="383" t="s">
        <v>618</v>
      </c>
      <c r="L6102" s="384">
        <v>30780</v>
      </c>
      <c r="M6102" s="383" t="s">
        <v>644</v>
      </c>
      <c r="N6102" s="383" t="s">
        <v>620</v>
      </c>
      <c r="O6102" s="383" t="s">
        <v>230</v>
      </c>
    </row>
    <row r="6103" spans="1:15">
      <c r="A6103" s="385">
        <v>42139</v>
      </c>
      <c r="B6103" s="383" t="s">
        <v>11</v>
      </c>
      <c r="C6103" s="383" t="s">
        <v>12</v>
      </c>
      <c r="D6103" s="383" t="s">
        <v>13</v>
      </c>
      <c r="E6103" s="383" t="s">
        <v>678</v>
      </c>
      <c r="F6103" s="383" t="s">
        <v>10</v>
      </c>
      <c r="G6103" s="384">
        <v>342</v>
      </c>
      <c r="H6103" s="383" t="s">
        <v>812</v>
      </c>
      <c r="I6103" s="383" t="s">
        <v>813</v>
      </c>
      <c r="J6103" s="383" t="s">
        <v>617</v>
      </c>
      <c r="K6103" s="383" t="s">
        <v>618</v>
      </c>
      <c r="L6103" s="384">
        <v>30780</v>
      </c>
      <c r="M6103" s="383" t="s">
        <v>644</v>
      </c>
      <c r="N6103" s="383" t="s">
        <v>620</v>
      </c>
      <c r="O6103" s="383" t="s">
        <v>230</v>
      </c>
    </row>
    <row r="6104" spans="1:15">
      <c r="A6104" s="385">
        <v>42140</v>
      </c>
      <c r="B6104" s="383" t="s">
        <v>650</v>
      </c>
      <c r="C6104" s="383" t="s">
        <v>8</v>
      </c>
      <c r="D6104" s="383" t="s">
        <v>20</v>
      </c>
      <c r="E6104" s="383" t="s">
        <v>651</v>
      </c>
      <c r="F6104" s="383" t="s">
        <v>10</v>
      </c>
      <c r="G6104" s="384">
        <v>625</v>
      </c>
      <c r="H6104" s="383" t="s">
        <v>836</v>
      </c>
      <c r="I6104" s="383" t="s">
        <v>837</v>
      </c>
      <c r="J6104" s="383" t="s">
        <v>617</v>
      </c>
      <c r="K6104" s="383" t="s">
        <v>618</v>
      </c>
      <c r="L6104" s="384">
        <v>30780</v>
      </c>
      <c r="M6104" s="383" t="s">
        <v>644</v>
      </c>
      <c r="N6104" s="383" t="s">
        <v>620</v>
      </c>
      <c r="O6104" s="383" t="s">
        <v>230</v>
      </c>
    </row>
    <row r="6105" spans="1:15">
      <c r="A6105" s="385">
        <v>42141</v>
      </c>
      <c r="B6105" s="383" t="s">
        <v>650</v>
      </c>
      <c r="C6105" s="383" t="s">
        <v>8</v>
      </c>
      <c r="D6105" s="383" t="s">
        <v>20</v>
      </c>
      <c r="E6105" s="383" t="s">
        <v>651</v>
      </c>
      <c r="F6105" s="383" t="s">
        <v>10</v>
      </c>
      <c r="G6105" s="384">
        <v>625</v>
      </c>
      <c r="H6105" s="383" t="s">
        <v>836</v>
      </c>
      <c r="I6105" s="383" t="s">
        <v>837</v>
      </c>
      <c r="J6105" s="383" t="s">
        <v>617</v>
      </c>
      <c r="K6105" s="383" t="s">
        <v>618</v>
      </c>
      <c r="L6105" s="384">
        <v>30780</v>
      </c>
      <c r="M6105" s="383" t="s">
        <v>644</v>
      </c>
      <c r="N6105" s="383" t="s">
        <v>620</v>
      </c>
      <c r="O6105" s="383" t="s">
        <v>230</v>
      </c>
    </row>
    <row r="6106" spans="1:15">
      <c r="A6106" s="385">
        <v>42142</v>
      </c>
      <c r="B6106" s="383" t="s">
        <v>650</v>
      </c>
      <c r="C6106" s="383" t="s">
        <v>8</v>
      </c>
      <c r="D6106" s="383" t="s">
        <v>20</v>
      </c>
      <c r="E6106" s="383" t="s">
        <v>651</v>
      </c>
      <c r="F6106" s="383" t="s">
        <v>10</v>
      </c>
      <c r="G6106" s="384">
        <v>481</v>
      </c>
      <c r="H6106" s="383" t="s">
        <v>826</v>
      </c>
      <c r="I6106" s="383" t="s">
        <v>827</v>
      </c>
      <c r="J6106" s="383" t="s">
        <v>617</v>
      </c>
      <c r="K6106" s="383" t="s">
        <v>618</v>
      </c>
      <c r="L6106" s="384">
        <v>30780</v>
      </c>
      <c r="M6106" s="383" t="s">
        <v>644</v>
      </c>
      <c r="N6106" s="383" t="s">
        <v>620</v>
      </c>
      <c r="O6106" s="383" t="s">
        <v>230</v>
      </c>
    </row>
    <row r="6107" spans="1:15">
      <c r="A6107" s="385">
        <v>42143</v>
      </c>
      <c r="B6107" s="383" t="s">
        <v>11</v>
      </c>
      <c r="C6107" s="383" t="s">
        <v>12</v>
      </c>
      <c r="D6107" s="383" t="s">
        <v>13</v>
      </c>
      <c r="E6107" s="383" t="s">
        <v>678</v>
      </c>
      <c r="F6107" s="383" t="s">
        <v>10</v>
      </c>
      <c r="G6107" s="384">
        <v>2467</v>
      </c>
      <c r="H6107" s="383" t="s">
        <v>787</v>
      </c>
      <c r="I6107" s="383" t="s">
        <v>788</v>
      </c>
      <c r="J6107" s="383" t="s">
        <v>617</v>
      </c>
      <c r="K6107" s="383" t="s">
        <v>618</v>
      </c>
      <c r="L6107" s="384">
        <v>30780</v>
      </c>
      <c r="M6107" s="383" t="s">
        <v>644</v>
      </c>
      <c r="N6107" s="383" t="s">
        <v>620</v>
      </c>
      <c r="O6107" s="383" t="s">
        <v>230</v>
      </c>
    </row>
    <row r="6108" spans="1:15">
      <c r="A6108" s="385">
        <v>42144</v>
      </c>
      <c r="B6108" s="383" t="s">
        <v>11</v>
      </c>
      <c r="C6108" s="383" t="s">
        <v>12</v>
      </c>
      <c r="D6108" s="383" t="s">
        <v>13</v>
      </c>
      <c r="E6108" s="383" t="s">
        <v>678</v>
      </c>
      <c r="F6108" s="383" t="s">
        <v>10</v>
      </c>
      <c r="G6108" s="384">
        <v>2467</v>
      </c>
      <c r="H6108" s="383" t="s">
        <v>787</v>
      </c>
      <c r="I6108" s="383" t="s">
        <v>788</v>
      </c>
      <c r="J6108" s="383" t="s">
        <v>617</v>
      </c>
      <c r="K6108" s="383" t="s">
        <v>618</v>
      </c>
      <c r="L6108" s="384">
        <v>30780</v>
      </c>
      <c r="M6108" s="383" t="s">
        <v>644</v>
      </c>
      <c r="N6108" s="383" t="s">
        <v>620</v>
      </c>
      <c r="O6108" s="383" t="s">
        <v>230</v>
      </c>
    </row>
    <row r="6109" spans="1:15">
      <c r="A6109" s="385">
        <v>42145</v>
      </c>
      <c r="B6109" s="383" t="s">
        <v>11</v>
      </c>
      <c r="C6109" s="383" t="s">
        <v>12</v>
      </c>
      <c r="D6109" s="383" t="s">
        <v>13</v>
      </c>
      <c r="E6109" s="383" t="s">
        <v>678</v>
      </c>
      <c r="F6109" s="383" t="s">
        <v>10</v>
      </c>
      <c r="G6109" s="384">
        <v>2467</v>
      </c>
      <c r="H6109" s="383" t="s">
        <v>787</v>
      </c>
      <c r="I6109" s="383" t="s">
        <v>788</v>
      </c>
      <c r="J6109" s="383" t="s">
        <v>617</v>
      </c>
      <c r="K6109" s="383" t="s">
        <v>618</v>
      </c>
      <c r="L6109" s="384">
        <v>30780</v>
      </c>
      <c r="M6109" s="383" t="s">
        <v>644</v>
      </c>
      <c r="N6109" s="383" t="s">
        <v>620</v>
      </c>
      <c r="O6109" s="383" t="s">
        <v>230</v>
      </c>
    </row>
    <row r="6110" spans="1:15">
      <c r="A6110" s="385">
        <v>42146</v>
      </c>
      <c r="B6110" s="383" t="s">
        <v>650</v>
      </c>
      <c r="C6110" s="383" t="s">
        <v>8</v>
      </c>
      <c r="D6110" s="383" t="s">
        <v>20</v>
      </c>
      <c r="E6110" s="383" t="s">
        <v>651</v>
      </c>
      <c r="F6110" s="383" t="s">
        <v>10</v>
      </c>
      <c r="G6110" s="384">
        <v>3872</v>
      </c>
      <c r="H6110" s="383" t="s">
        <v>816</v>
      </c>
      <c r="I6110" s="383" t="s">
        <v>817</v>
      </c>
      <c r="J6110" s="383" t="s">
        <v>617</v>
      </c>
      <c r="K6110" s="383" t="s">
        <v>618</v>
      </c>
      <c r="L6110" s="384">
        <v>30780</v>
      </c>
      <c r="M6110" s="383" t="s">
        <v>644</v>
      </c>
      <c r="N6110" s="383" t="s">
        <v>620</v>
      </c>
      <c r="O6110" s="383" t="s">
        <v>230</v>
      </c>
    </row>
    <row r="6111" spans="1:15">
      <c r="A6111" s="385">
        <v>42147</v>
      </c>
      <c r="B6111" s="383" t="s">
        <v>650</v>
      </c>
      <c r="C6111" s="383" t="s">
        <v>8</v>
      </c>
      <c r="D6111" s="383" t="s">
        <v>20</v>
      </c>
      <c r="E6111" s="383" t="s">
        <v>651</v>
      </c>
      <c r="F6111" s="383" t="s">
        <v>10</v>
      </c>
      <c r="G6111" s="384">
        <v>625</v>
      </c>
      <c r="H6111" s="383" t="s">
        <v>836</v>
      </c>
      <c r="I6111" s="383" t="s">
        <v>837</v>
      </c>
      <c r="J6111" s="383" t="s">
        <v>617</v>
      </c>
      <c r="K6111" s="383" t="s">
        <v>618</v>
      </c>
      <c r="L6111" s="384">
        <v>30780</v>
      </c>
      <c r="M6111" s="383" t="s">
        <v>645</v>
      </c>
      <c r="N6111" s="383" t="s">
        <v>620</v>
      </c>
      <c r="O6111" s="383" t="s">
        <v>230</v>
      </c>
    </row>
    <row r="6112" spans="1:15">
      <c r="A6112" s="385">
        <v>42148</v>
      </c>
      <c r="B6112" s="383" t="s">
        <v>21</v>
      </c>
      <c r="C6112" s="383" t="s">
        <v>12</v>
      </c>
      <c r="D6112" s="383" t="s">
        <v>22</v>
      </c>
      <c r="E6112" s="383" t="s">
        <v>658</v>
      </c>
      <c r="F6112" s="383" t="s">
        <v>10</v>
      </c>
      <c r="G6112" s="384">
        <v>2268</v>
      </c>
      <c r="H6112" s="383" t="s">
        <v>818</v>
      </c>
      <c r="I6112" s="383" t="s">
        <v>819</v>
      </c>
      <c r="J6112" s="383" t="s">
        <v>617</v>
      </c>
      <c r="K6112" s="383" t="s">
        <v>618</v>
      </c>
      <c r="L6112" s="384">
        <v>30780</v>
      </c>
      <c r="M6112" s="383" t="s">
        <v>645</v>
      </c>
      <c r="N6112" s="383" t="s">
        <v>620</v>
      </c>
      <c r="O6112" s="383" t="s">
        <v>230</v>
      </c>
    </row>
    <row r="6113" spans="1:15">
      <c r="A6113" s="385">
        <v>42149</v>
      </c>
      <c r="B6113" s="383" t="s">
        <v>650</v>
      </c>
      <c r="C6113" s="383" t="s">
        <v>8</v>
      </c>
      <c r="D6113" s="383" t="s">
        <v>20</v>
      </c>
      <c r="E6113" s="383" t="s">
        <v>651</v>
      </c>
      <c r="F6113" s="383" t="s">
        <v>10</v>
      </c>
      <c r="G6113" s="384">
        <v>625</v>
      </c>
      <c r="H6113" s="383" t="s">
        <v>836</v>
      </c>
      <c r="I6113" s="383" t="s">
        <v>837</v>
      </c>
      <c r="J6113" s="383" t="s">
        <v>617</v>
      </c>
      <c r="K6113" s="383" t="s">
        <v>618</v>
      </c>
      <c r="L6113" s="384">
        <v>30780</v>
      </c>
      <c r="M6113" s="383" t="s">
        <v>645</v>
      </c>
      <c r="N6113" s="383" t="s">
        <v>620</v>
      </c>
      <c r="O6113" s="383" t="s">
        <v>230</v>
      </c>
    </row>
    <row r="6114" spans="1:15">
      <c r="A6114" s="385">
        <v>42150</v>
      </c>
      <c r="B6114" s="383" t="s">
        <v>621</v>
      </c>
      <c r="C6114" s="383" t="s">
        <v>8</v>
      </c>
      <c r="D6114" s="383" t="s">
        <v>9</v>
      </c>
      <c r="E6114" s="383" t="s">
        <v>622</v>
      </c>
      <c r="F6114" s="383" t="s">
        <v>10</v>
      </c>
      <c r="G6114" s="384">
        <v>528000</v>
      </c>
      <c r="H6114" s="383" t="s">
        <v>828</v>
      </c>
      <c r="I6114" s="383" t="s">
        <v>829</v>
      </c>
      <c r="J6114" s="383" t="s">
        <v>617</v>
      </c>
      <c r="K6114" s="383" t="s">
        <v>618</v>
      </c>
      <c r="L6114" s="384">
        <v>30780</v>
      </c>
      <c r="M6114" s="383" t="s">
        <v>645</v>
      </c>
      <c r="N6114" s="383" t="s">
        <v>620</v>
      </c>
      <c r="O6114" s="383" t="s">
        <v>230</v>
      </c>
    </row>
    <row r="6115" spans="1:15">
      <c r="A6115" s="385">
        <v>41997</v>
      </c>
      <c r="B6115" s="383" t="s">
        <v>621</v>
      </c>
      <c r="C6115" s="383" t="s">
        <v>8</v>
      </c>
      <c r="D6115" s="383" t="s">
        <v>9</v>
      </c>
      <c r="E6115" s="383" t="s">
        <v>622</v>
      </c>
      <c r="F6115" s="383" t="s">
        <v>10</v>
      </c>
      <c r="G6115" s="384">
        <v>528000</v>
      </c>
      <c r="H6115" s="383" t="s">
        <v>828</v>
      </c>
      <c r="I6115" s="383" t="s">
        <v>829</v>
      </c>
      <c r="J6115" s="383" t="s">
        <v>617</v>
      </c>
      <c r="K6115" s="383" t="s">
        <v>618</v>
      </c>
      <c r="L6115" s="384">
        <v>0</v>
      </c>
      <c r="M6115" s="383" t="s">
        <v>619</v>
      </c>
      <c r="N6115" s="383" t="s">
        <v>620</v>
      </c>
      <c r="O6115" s="383" t="s">
        <v>230</v>
      </c>
    </row>
    <row r="6116" spans="1:15">
      <c r="A6116" s="385">
        <v>41998</v>
      </c>
      <c r="B6116" s="383" t="s">
        <v>15</v>
      </c>
      <c r="C6116" s="383" t="s">
        <v>16</v>
      </c>
      <c r="D6116" s="383" t="s">
        <v>13</v>
      </c>
      <c r="E6116" s="383" t="s">
        <v>680</v>
      </c>
      <c r="F6116" s="383" t="s">
        <v>10</v>
      </c>
      <c r="G6116" s="384">
        <v>-1500</v>
      </c>
      <c r="H6116" s="383" t="s">
        <v>681</v>
      </c>
      <c r="I6116" s="383" t="s">
        <v>844</v>
      </c>
      <c r="J6116" s="383" t="s">
        <v>617</v>
      </c>
      <c r="K6116" s="383" t="s">
        <v>618</v>
      </c>
      <c r="L6116" s="384">
        <v>0</v>
      </c>
      <c r="M6116" s="383" t="s">
        <v>619</v>
      </c>
      <c r="N6116" s="383" t="s">
        <v>620</v>
      </c>
      <c r="O6116" s="383" t="s">
        <v>230</v>
      </c>
    </row>
    <row r="6117" spans="1:15">
      <c r="A6117" s="385">
        <v>41999</v>
      </c>
      <c r="B6117" s="383" t="s">
        <v>21</v>
      </c>
      <c r="C6117" s="383" t="s">
        <v>12</v>
      </c>
      <c r="D6117" s="383" t="s">
        <v>22</v>
      </c>
      <c r="E6117" s="383" t="s">
        <v>658</v>
      </c>
      <c r="F6117" s="383" t="s">
        <v>10</v>
      </c>
      <c r="G6117" s="384">
        <v>28</v>
      </c>
      <c r="H6117" s="383" t="s">
        <v>818</v>
      </c>
      <c r="I6117" s="383" t="s">
        <v>783</v>
      </c>
      <c r="J6117" s="383" t="s">
        <v>617</v>
      </c>
      <c r="K6117" s="383" t="s">
        <v>618</v>
      </c>
      <c r="L6117" s="384">
        <v>0</v>
      </c>
      <c r="M6117" s="383" t="s">
        <v>619</v>
      </c>
      <c r="N6117" s="383" t="s">
        <v>620</v>
      </c>
      <c r="O6117" s="383" t="s">
        <v>230</v>
      </c>
    </row>
    <row r="6118" spans="1:15">
      <c r="A6118" s="385">
        <v>42000</v>
      </c>
      <c r="B6118" s="383" t="s">
        <v>21</v>
      </c>
      <c r="C6118" s="383" t="s">
        <v>12</v>
      </c>
      <c r="D6118" s="383" t="s">
        <v>22</v>
      </c>
      <c r="E6118" s="383" t="s">
        <v>658</v>
      </c>
      <c r="F6118" s="383" t="s">
        <v>10</v>
      </c>
      <c r="G6118" s="384">
        <v>28</v>
      </c>
      <c r="H6118" s="383" t="s">
        <v>818</v>
      </c>
      <c r="I6118" s="383" t="s">
        <v>783</v>
      </c>
      <c r="J6118" s="383" t="s">
        <v>617</v>
      </c>
      <c r="K6118" s="383" t="s">
        <v>618</v>
      </c>
      <c r="L6118" s="384">
        <v>0</v>
      </c>
      <c r="M6118" s="383" t="s">
        <v>619</v>
      </c>
      <c r="N6118" s="383" t="s">
        <v>620</v>
      </c>
      <c r="O6118" s="383" t="s">
        <v>230</v>
      </c>
    </row>
    <row r="6119" spans="1:15">
      <c r="A6119" s="385">
        <v>42001</v>
      </c>
      <c r="B6119" s="383" t="s">
        <v>621</v>
      </c>
      <c r="C6119" s="383" t="s">
        <v>8</v>
      </c>
      <c r="D6119" s="383" t="s">
        <v>9</v>
      </c>
      <c r="E6119" s="383" t="s">
        <v>622</v>
      </c>
      <c r="F6119" s="383" t="s">
        <v>10</v>
      </c>
      <c r="G6119" s="384">
        <v>63000</v>
      </c>
      <c r="H6119" s="383" t="s">
        <v>838</v>
      </c>
      <c r="I6119" s="383" t="s">
        <v>839</v>
      </c>
      <c r="J6119" s="383" t="s">
        <v>617</v>
      </c>
      <c r="K6119" s="383" t="s">
        <v>618</v>
      </c>
      <c r="L6119" s="384">
        <v>0</v>
      </c>
      <c r="M6119" s="383" t="s">
        <v>619</v>
      </c>
      <c r="N6119" s="383" t="s">
        <v>620</v>
      </c>
      <c r="O6119" s="383" t="s">
        <v>230</v>
      </c>
    </row>
    <row r="6120" spans="1:15">
      <c r="A6120" s="385">
        <v>42002</v>
      </c>
      <c r="B6120" s="383" t="s">
        <v>21</v>
      </c>
      <c r="C6120" s="383" t="s">
        <v>12</v>
      </c>
      <c r="D6120" s="383" t="s">
        <v>22</v>
      </c>
      <c r="E6120" s="383" t="s">
        <v>658</v>
      </c>
      <c r="F6120" s="383" t="s">
        <v>10</v>
      </c>
      <c r="G6120" s="384">
        <v>28</v>
      </c>
      <c r="H6120" s="383" t="s">
        <v>818</v>
      </c>
      <c r="I6120" s="383" t="s">
        <v>783</v>
      </c>
      <c r="J6120" s="383" t="s">
        <v>617</v>
      </c>
      <c r="K6120" s="383" t="s">
        <v>618</v>
      </c>
      <c r="L6120" s="384">
        <v>0</v>
      </c>
      <c r="M6120" s="383" t="s">
        <v>619</v>
      </c>
      <c r="N6120" s="383" t="s">
        <v>620</v>
      </c>
      <c r="O6120" s="383" t="s">
        <v>230</v>
      </c>
    </row>
    <row r="6121" spans="1:15">
      <c r="A6121" s="385">
        <v>42003</v>
      </c>
      <c r="B6121" s="383" t="s">
        <v>11</v>
      </c>
      <c r="C6121" s="383" t="s">
        <v>12</v>
      </c>
      <c r="D6121" s="383" t="s">
        <v>13</v>
      </c>
      <c r="E6121" s="383" t="s">
        <v>678</v>
      </c>
      <c r="F6121" s="383" t="s">
        <v>10</v>
      </c>
      <c r="G6121" s="384">
        <v>2467</v>
      </c>
      <c r="H6121" s="383" t="s">
        <v>787</v>
      </c>
      <c r="I6121" s="383" t="s">
        <v>788</v>
      </c>
      <c r="J6121" s="383" t="s">
        <v>617</v>
      </c>
      <c r="K6121" s="383" t="s">
        <v>618</v>
      </c>
      <c r="L6121" s="384">
        <v>0</v>
      </c>
      <c r="M6121" s="383" t="s">
        <v>619</v>
      </c>
      <c r="N6121" s="383" t="s">
        <v>620</v>
      </c>
      <c r="O6121" s="383" t="s">
        <v>230</v>
      </c>
    </row>
    <row r="6122" spans="1:15">
      <c r="A6122" s="385">
        <v>42004</v>
      </c>
      <c r="B6122" s="383" t="s">
        <v>11</v>
      </c>
      <c r="C6122" s="383" t="s">
        <v>12</v>
      </c>
      <c r="D6122" s="383" t="s">
        <v>13</v>
      </c>
      <c r="E6122" s="383" t="s">
        <v>678</v>
      </c>
      <c r="F6122" s="383" t="s">
        <v>10</v>
      </c>
      <c r="G6122" s="384">
        <v>2467</v>
      </c>
      <c r="H6122" s="383" t="s">
        <v>787</v>
      </c>
      <c r="I6122" s="383" t="s">
        <v>788</v>
      </c>
      <c r="J6122" s="383" t="s">
        <v>617</v>
      </c>
      <c r="K6122" s="383" t="s">
        <v>618</v>
      </c>
      <c r="L6122" s="384">
        <v>0</v>
      </c>
      <c r="M6122" s="383" t="s">
        <v>626</v>
      </c>
      <c r="N6122" s="383" t="s">
        <v>620</v>
      </c>
      <c r="O6122" s="383" t="s">
        <v>230</v>
      </c>
    </row>
    <row r="6123" spans="1:15">
      <c r="A6123" s="385">
        <v>42005</v>
      </c>
      <c r="B6123" s="383" t="s">
        <v>794</v>
      </c>
      <c r="C6123" s="383" t="s">
        <v>8</v>
      </c>
      <c r="D6123" s="383" t="s">
        <v>34</v>
      </c>
      <c r="E6123" s="383" t="s">
        <v>795</v>
      </c>
      <c r="F6123" s="383" t="s">
        <v>10</v>
      </c>
      <c r="G6123" s="384">
        <v>2740</v>
      </c>
      <c r="H6123" s="383" t="s">
        <v>796</v>
      </c>
      <c r="I6123" s="383" t="s">
        <v>797</v>
      </c>
      <c r="J6123" s="383" t="s">
        <v>617</v>
      </c>
      <c r="K6123" s="383" t="s">
        <v>618</v>
      </c>
      <c r="L6123" s="384">
        <v>0</v>
      </c>
      <c r="M6123" s="383" t="s">
        <v>626</v>
      </c>
      <c r="N6123" s="383" t="s">
        <v>620</v>
      </c>
      <c r="O6123" s="383" t="s">
        <v>230</v>
      </c>
    </row>
    <row r="6124" spans="1:15">
      <c r="A6124" s="385">
        <v>42006</v>
      </c>
      <c r="B6124" s="383" t="s">
        <v>754</v>
      </c>
      <c r="C6124" s="383" t="s">
        <v>8</v>
      </c>
      <c r="D6124" s="383" t="s">
        <v>755</v>
      </c>
      <c r="E6124" s="383" t="s">
        <v>756</v>
      </c>
      <c r="F6124" s="383" t="s">
        <v>10</v>
      </c>
      <c r="G6124" s="384">
        <v>2013</v>
      </c>
      <c r="H6124" s="383" t="s">
        <v>757</v>
      </c>
      <c r="I6124" s="383" t="s">
        <v>772</v>
      </c>
      <c r="J6124" s="383" t="s">
        <v>617</v>
      </c>
      <c r="K6124" s="383" t="s">
        <v>618</v>
      </c>
      <c r="L6124" s="384">
        <v>6319</v>
      </c>
      <c r="M6124" s="383" t="s">
        <v>627</v>
      </c>
      <c r="N6124" s="383" t="s">
        <v>620</v>
      </c>
      <c r="O6124" s="383" t="s">
        <v>230</v>
      </c>
    </row>
    <row r="6125" spans="1:15">
      <c r="A6125" s="385">
        <v>42007</v>
      </c>
      <c r="B6125" s="383" t="s">
        <v>754</v>
      </c>
      <c r="C6125" s="383" t="s">
        <v>8</v>
      </c>
      <c r="D6125" s="383" t="s">
        <v>755</v>
      </c>
      <c r="E6125" s="383" t="s">
        <v>756</v>
      </c>
      <c r="F6125" s="383" t="s">
        <v>10</v>
      </c>
      <c r="G6125" s="384">
        <v>53592</v>
      </c>
      <c r="H6125" s="383" t="s">
        <v>757</v>
      </c>
      <c r="I6125" s="383" t="s">
        <v>772</v>
      </c>
      <c r="J6125" s="383" t="s">
        <v>617</v>
      </c>
      <c r="K6125" s="383" t="s">
        <v>618</v>
      </c>
      <c r="L6125" s="384">
        <v>8221</v>
      </c>
      <c r="M6125" s="383" t="s">
        <v>627</v>
      </c>
      <c r="N6125" s="383" t="s">
        <v>620</v>
      </c>
      <c r="O6125" s="383" t="s">
        <v>230</v>
      </c>
    </row>
    <row r="6126" spans="1:15">
      <c r="A6126" s="385">
        <v>42008</v>
      </c>
      <c r="B6126" s="383" t="s">
        <v>754</v>
      </c>
      <c r="C6126" s="383" t="s">
        <v>8</v>
      </c>
      <c r="D6126" s="383" t="s">
        <v>755</v>
      </c>
      <c r="E6126" s="383" t="s">
        <v>756</v>
      </c>
      <c r="F6126" s="383" t="s">
        <v>10</v>
      </c>
      <c r="G6126" s="384">
        <v>58972</v>
      </c>
      <c r="H6126" s="383" t="s">
        <v>757</v>
      </c>
      <c r="I6126" s="383" t="s">
        <v>772</v>
      </c>
      <c r="J6126" s="383" t="s">
        <v>617</v>
      </c>
      <c r="K6126" s="383" t="s">
        <v>618</v>
      </c>
      <c r="L6126" s="384">
        <v>8501</v>
      </c>
      <c r="M6126" s="383" t="s">
        <v>627</v>
      </c>
      <c r="N6126" s="383" t="s">
        <v>620</v>
      </c>
      <c r="O6126" s="383" t="s">
        <v>230</v>
      </c>
    </row>
    <row r="6127" spans="1:15">
      <c r="A6127" s="385">
        <v>42009</v>
      </c>
      <c r="B6127" s="383" t="s">
        <v>21</v>
      </c>
      <c r="C6127" s="383" t="s">
        <v>12</v>
      </c>
      <c r="D6127" s="383" t="s">
        <v>22</v>
      </c>
      <c r="E6127" s="383" t="s">
        <v>658</v>
      </c>
      <c r="F6127" s="383" t="s">
        <v>10</v>
      </c>
      <c r="G6127" s="384">
        <v>4235</v>
      </c>
      <c r="H6127" s="383" t="s">
        <v>784</v>
      </c>
      <c r="I6127" s="383" t="s">
        <v>789</v>
      </c>
      <c r="J6127" s="383" t="s">
        <v>617</v>
      </c>
      <c r="K6127" s="383" t="s">
        <v>618</v>
      </c>
      <c r="L6127" s="384">
        <v>9088</v>
      </c>
      <c r="M6127" s="383" t="s">
        <v>627</v>
      </c>
      <c r="N6127" s="383" t="s">
        <v>620</v>
      </c>
      <c r="O6127" s="383" t="s">
        <v>230</v>
      </c>
    </row>
    <row r="6128" spans="1:15">
      <c r="A6128" s="385">
        <v>42010</v>
      </c>
      <c r="B6128" s="383" t="s">
        <v>11</v>
      </c>
      <c r="C6128" s="383" t="s">
        <v>12</v>
      </c>
      <c r="D6128" s="383" t="s">
        <v>13</v>
      </c>
      <c r="E6128" s="383" t="s">
        <v>678</v>
      </c>
      <c r="F6128" s="383" t="s">
        <v>10</v>
      </c>
      <c r="G6128" s="384">
        <v>450</v>
      </c>
      <c r="H6128" s="383" t="s">
        <v>779</v>
      </c>
      <c r="I6128" s="383" t="s">
        <v>780</v>
      </c>
      <c r="J6128" s="383" t="s">
        <v>617</v>
      </c>
      <c r="K6128" s="383" t="s">
        <v>618</v>
      </c>
      <c r="L6128" s="384">
        <v>9280</v>
      </c>
      <c r="M6128" s="383" t="s">
        <v>629</v>
      </c>
      <c r="N6128" s="383" t="s">
        <v>620</v>
      </c>
      <c r="O6128" s="383" t="s">
        <v>230</v>
      </c>
    </row>
    <row r="6129" spans="1:15">
      <c r="A6129" s="385">
        <v>42011</v>
      </c>
      <c r="B6129" s="383" t="s">
        <v>754</v>
      </c>
      <c r="C6129" s="383" t="s">
        <v>8</v>
      </c>
      <c r="D6129" s="383" t="s">
        <v>755</v>
      </c>
      <c r="E6129" s="383" t="s">
        <v>756</v>
      </c>
      <c r="F6129" s="383" t="s">
        <v>10</v>
      </c>
      <c r="G6129" s="384">
        <v>2215</v>
      </c>
      <c r="H6129" s="383" t="s">
        <v>757</v>
      </c>
      <c r="I6129" s="383" t="s">
        <v>777</v>
      </c>
      <c r="J6129" s="383" t="s">
        <v>617</v>
      </c>
      <c r="K6129" s="383" t="s">
        <v>618</v>
      </c>
      <c r="L6129" s="384">
        <v>9280</v>
      </c>
      <c r="M6129" s="383" t="s">
        <v>629</v>
      </c>
      <c r="N6129" s="383" t="s">
        <v>620</v>
      </c>
      <c r="O6129" s="383" t="s">
        <v>230</v>
      </c>
    </row>
    <row r="6130" spans="1:15">
      <c r="A6130" s="385">
        <v>42012</v>
      </c>
      <c r="B6130" s="383" t="s">
        <v>794</v>
      </c>
      <c r="C6130" s="383" t="s">
        <v>8</v>
      </c>
      <c r="D6130" s="383" t="s">
        <v>34</v>
      </c>
      <c r="E6130" s="383" t="s">
        <v>795</v>
      </c>
      <c r="F6130" s="383" t="s">
        <v>10</v>
      </c>
      <c r="G6130" s="384">
        <v>2634</v>
      </c>
      <c r="H6130" s="383" t="s">
        <v>796</v>
      </c>
      <c r="I6130" s="383" t="s">
        <v>797</v>
      </c>
      <c r="J6130" s="383" t="s">
        <v>617</v>
      </c>
      <c r="K6130" s="383" t="s">
        <v>618</v>
      </c>
      <c r="L6130" s="384">
        <v>9280</v>
      </c>
      <c r="M6130" s="383" t="s">
        <v>630</v>
      </c>
      <c r="N6130" s="383" t="s">
        <v>620</v>
      </c>
      <c r="O6130" s="383" t="s">
        <v>230</v>
      </c>
    </row>
    <row r="6131" spans="1:15">
      <c r="A6131" s="385">
        <v>42013</v>
      </c>
      <c r="B6131" s="383" t="s">
        <v>11</v>
      </c>
      <c r="C6131" s="383" t="s">
        <v>12</v>
      </c>
      <c r="D6131" s="383" t="s">
        <v>13</v>
      </c>
      <c r="E6131" s="383" t="s">
        <v>678</v>
      </c>
      <c r="F6131" s="383" t="s">
        <v>10</v>
      </c>
      <c r="G6131" s="384">
        <v>2467</v>
      </c>
      <c r="H6131" s="383" t="s">
        <v>787</v>
      </c>
      <c r="I6131" s="383" t="s">
        <v>788</v>
      </c>
      <c r="J6131" s="383" t="s">
        <v>617</v>
      </c>
      <c r="K6131" s="383" t="s">
        <v>618</v>
      </c>
      <c r="L6131" s="384">
        <v>9280</v>
      </c>
      <c r="M6131" s="383" t="s">
        <v>630</v>
      </c>
      <c r="N6131" s="383" t="s">
        <v>620</v>
      </c>
      <c r="O6131" s="383" t="s">
        <v>230</v>
      </c>
    </row>
    <row r="6132" spans="1:15">
      <c r="A6132" s="385">
        <v>42014</v>
      </c>
      <c r="B6132" s="383" t="s">
        <v>754</v>
      </c>
      <c r="C6132" s="383" t="s">
        <v>8</v>
      </c>
      <c r="D6132" s="383" t="s">
        <v>755</v>
      </c>
      <c r="E6132" s="383" t="s">
        <v>756</v>
      </c>
      <c r="F6132" s="383" t="s">
        <v>10</v>
      </c>
      <c r="G6132" s="384">
        <v>460</v>
      </c>
      <c r="H6132" s="383" t="s">
        <v>757</v>
      </c>
      <c r="I6132" s="383" t="s">
        <v>758</v>
      </c>
      <c r="J6132" s="383" t="s">
        <v>617</v>
      </c>
      <c r="K6132" s="383" t="s">
        <v>618</v>
      </c>
      <c r="L6132" s="384">
        <v>9280</v>
      </c>
      <c r="M6132" s="383" t="s">
        <v>630</v>
      </c>
      <c r="N6132" s="383" t="s">
        <v>620</v>
      </c>
      <c r="O6132" s="383" t="s">
        <v>230</v>
      </c>
    </row>
    <row r="6133" spans="1:15">
      <c r="A6133" s="385">
        <v>42015</v>
      </c>
      <c r="B6133" s="383" t="s">
        <v>754</v>
      </c>
      <c r="C6133" s="383" t="s">
        <v>8</v>
      </c>
      <c r="D6133" s="383" t="s">
        <v>755</v>
      </c>
      <c r="E6133" s="383" t="s">
        <v>756</v>
      </c>
      <c r="F6133" s="383" t="s">
        <v>10</v>
      </c>
      <c r="G6133" s="384">
        <v>460</v>
      </c>
      <c r="H6133" s="383" t="s">
        <v>757</v>
      </c>
      <c r="I6133" s="383" t="s">
        <v>758</v>
      </c>
      <c r="J6133" s="383" t="s">
        <v>617</v>
      </c>
      <c r="K6133" s="383" t="s">
        <v>618</v>
      </c>
      <c r="L6133" s="384">
        <v>9280</v>
      </c>
      <c r="M6133" s="383" t="s">
        <v>630</v>
      </c>
      <c r="N6133" s="383" t="s">
        <v>620</v>
      </c>
      <c r="O6133" s="383" t="s">
        <v>230</v>
      </c>
    </row>
    <row r="6134" spans="1:15">
      <c r="A6134" s="385">
        <v>42016</v>
      </c>
      <c r="B6134" s="383" t="s">
        <v>754</v>
      </c>
      <c r="C6134" s="383" t="s">
        <v>8</v>
      </c>
      <c r="D6134" s="383" t="s">
        <v>755</v>
      </c>
      <c r="E6134" s="383" t="s">
        <v>756</v>
      </c>
      <c r="F6134" s="383" t="s">
        <v>10</v>
      </c>
      <c r="G6134" s="384">
        <v>460</v>
      </c>
      <c r="H6134" s="383" t="s">
        <v>757</v>
      </c>
      <c r="I6134" s="383" t="s">
        <v>758</v>
      </c>
      <c r="J6134" s="383" t="s">
        <v>617</v>
      </c>
      <c r="K6134" s="383" t="s">
        <v>618</v>
      </c>
      <c r="L6134" s="384">
        <v>9280</v>
      </c>
      <c r="M6134" s="383" t="s">
        <v>630</v>
      </c>
      <c r="N6134" s="383" t="s">
        <v>620</v>
      </c>
      <c r="O6134" s="383" t="s">
        <v>230</v>
      </c>
    </row>
    <row r="6135" spans="1:15">
      <c r="A6135" s="385">
        <v>42017</v>
      </c>
      <c r="B6135" s="383" t="s">
        <v>11</v>
      </c>
      <c r="C6135" s="383" t="s">
        <v>12</v>
      </c>
      <c r="D6135" s="383" t="s">
        <v>13</v>
      </c>
      <c r="E6135" s="383" t="s">
        <v>678</v>
      </c>
      <c r="F6135" s="383" t="s">
        <v>10</v>
      </c>
      <c r="G6135" s="384">
        <v>1700</v>
      </c>
      <c r="H6135" s="383" t="s">
        <v>751</v>
      </c>
      <c r="I6135" s="383" t="s">
        <v>752</v>
      </c>
      <c r="J6135" s="383" t="s">
        <v>617</v>
      </c>
      <c r="K6135" s="383" t="s">
        <v>618</v>
      </c>
      <c r="L6135" s="384">
        <v>9280</v>
      </c>
      <c r="M6135" s="383" t="s">
        <v>631</v>
      </c>
      <c r="N6135" s="383" t="s">
        <v>620</v>
      </c>
      <c r="O6135" s="383" t="s">
        <v>230</v>
      </c>
    </row>
    <row r="6136" spans="1:15">
      <c r="A6136" s="385">
        <v>42018</v>
      </c>
      <c r="B6136" s="383" t="s">
        <v>754</v>
      </c>
      <c r="C6136" s="383" t="s">
        <v>8</v>
      </c>
      <c r="D6136" s="383" t="s">
        <v>755</v>
      </c>
      <c r="E6136" s="383" t="s">
        <v>756</v>
      </c>
      <c r="F6136" s="383" t="s">
        <v>10</v>
      </c>
      <c r="G6136" s="384">
        <v>460</v>
      </c>
      <c r="H6136" s="383" t="s">
        <v>757</v>
      </c>
      <c r="I6136" s="383" t="s">
        <v>758</v>
      </c>
      <c r="J6136" s="383" t="s">
        <v>617</v>
      </c>
      <c r="K6136" s="383" t="s">
        <v>618</v>
      </c>
      <c r="L6136" s="384">
        <v>9804</v>
      </c>
      <c r="M6136" s="383" t="s">
        <v>631</v>
      </c>
      <c r="N6136" s="383" t="s">
        <v>620</v>
      </c>
      <c r="O6136" s="383" t="s">
        <v>230</v>
      </c>
    </row>
    <row r="6137" spans="1:15">
      <c r="A6137" s="385">
        <v>42019</v>
      </c>
      <c r="B6137" s="383" t="s">
        <v>11</v>
      </c>
      <c r="C6137" s="383" t="s">
        <v>12</v>
      </c>
      <c r="D6137" s="383" t="s">
        <v>13</v>
      </c>
      <c r="E6137" s="383" t="s">
        <v>678</v>
      </c>
      <c r="F6137" s="383" t="s">
        <v>10</v>
      </c>
      <c r="G6137" s="384">
        <v>1700</v>
      </c>
      <c r="H6137" s="383" t="s">
        <v>751</v>
      </c>
      <c r="I6137" s="383" t="s">
        <v>752</v>
      </c>
      <c r="J6137" s="383" t="s">
        <v>617</v>
      </c>
      <c r="K6137" s="383" t="s">
        <v>618</v>
      </c>
      <c r="L6137" s="384">
        <v>11627</v>
      </c>
      <c r="M6137" s="383" t="s">
        <v>631</v>
      </c>
      <c r="N6137" s="383" t="s">
        <v>620</v>
      </c>
      <c r="O6137" s="383" t="s">
        <v>230</v>
      </c>
    </row>
    <row r="6138" spans="1:15">
      <c r="A6138" s="385">
        <v>42020</v>
      </c>
      <c r="B6138" s="383" t="s">
        <v>11</v>
      </c>
      <c r="C6138" s="383" t="s">
        <v>12</v>
      </c>
      <c r="D6138" s="383" t="s">
        <v>13</v>
      </c>
      <c r="E6138" s="383" t="s">
        <v>678</v>
      </c>
      <c r="F6138" s="383" t="s">
        <v>10</v>
      </c>
      <c r="G6138" s="384">
        <v>4265</v>
      </c>
      <c r="H6138" s="383" t="s">
        <v>763</v>
      </c>
      <c r="I6138" s="383" t="s">
        <v>769</v>
      </c>
      <c r="J6138" s="383" t="s">
        <v>617</v>
      </c>
      <c r="K6138" s="383" t="s">
        <v>618</v>
      </c>
      <c r="L6138" s="384">
        <v>12650</v>
      </c>
      <c r="M6138" s="383" t="s">
        <v>631</v>
      </c>
      <c r="N6138" s="383" t="s">
        <v>620</v>
      </c>
      <c r="O6138" s="383" t="s">
        <v>230</v>
      </c>
    </row>
    <row r="6139" spans="1:15">
      <c r="A6139" s="385">
        <v>42031</v>
      </c>
      <c r="B6139" s="383" t="s">
        <v>21</v>
      </c>
      <c r="C6139" s="383" t="s">
        <v>12</v>
      </c>
      <c r="D6139" s="383" t="s">
        <v>22</v>
      </c>
      <c r="E6139" s="383" t="s">
        <v>658</v>
      </c>
      <c r="F6139" s="383" t="s">
        <v>10</v>
      </c>
      <c r="G6139" s="384">
        <v>2500</v>
      </c>
      <c r="H6139" s="383" t="s">
        <v>751</v>
      </c>
      <c r="I6139" s="383" t="s">
        <v>790</v>
      </c>
      <c r="J6139" s="383" t="s">
        <v>617</v>
      </c>
      <c r="K6139" s="383" t="s">
        <v>618</v>
      </c>
      <c r="L6139" s="384">
        <v>18650</v>
      </c>
      <c r="M6139" s="383" t="s">
        <v>634</v>
      </c>
      <c r="N6139" s="383" t="s">
        <v>620</v>
      </c>
      <c r="O6139" s="383" t="s">
        <v>230</v>
      </c>
    </row>
    <row r="6140" spans="1:15">
      <c r="A6140" s="385">
        <v>42032</v>
      </c>
      <c r="B6140" s="383" t="s">
        <v>21</v>
      </c>
      <c r="C6140" s="383" t="s">
        <v>12</v>
      </c>
      <c r="D6140" s="383" t="s">
        <v>22</v>
      </c>
      <c r="E6140" s="383" t="s">
        <v>658</v>
      </c>
      <c r="F6140" s="383" t="s">
        <v>10</v>
      </c>
      <c r="G6140" s="384">
        <v>2500</v>
      </c>
      <c r="H6140" s="383" t="s">
        <v>751</v>
      </c>
      <c r="I6140" s="383" t="s">
        <v>790</v>
      </c>
      <c r="J6140" s="383" t="s">
        <v>617</v>
      </c>
      <c r="K6140" s="383" t="s">
        <v>618</v>
      </c>
      <c r="L6140" s="384">
        <v>18650</v>
      </c>
      <c r="M6140" s="383" t="s">
        <v>634</v>
      </c>
      <c r="N6140" s="383" t="s">
        <v>620</v>
      </c>
      <c r="O6140" s="383" t="s">
        <v>230</v>
      </c>
    </row>
    <row r="6141" spans="1:15">
      <c r="A6141" s="385">
        <v>42033</v>
      </c>
      <c r="B6141" s="383" t="s">
        <v>21</v>
      </c>
      <c r="C6141" s="383" t="s">
        <v>12</v>
      </c>
      <c r="D6141" s="383" t="s">
        <v>22</v>
      </c>
      <c r="E6141" s="383" t="s">
        <v>658</v>
      </c>
      <c r="F6141" s="383" t="s">
        <v>10</v>
      </c>
      <c r="G6141" s="384">
        <v>2500</v>
      </c>
      <c r="H6141" s="383" t="s">
        <v>751</v>
      </c>
      <c r="I6141" s="383" t="s">
        <v>790</v>
      </c>
      <c r="J6141" s="383" t="s">
        <v>617</v>
      </c>
      <c r="K6141" s="383" t="s">
        <v>618</v>
      </c>
      <c r="L6141" s="384">
        <v>18650</v>
      </c>
      <c r="M6141" s="383" t="s">
        <v>634</v>
      </c>
      <c r="N6141" s="383" t="s">
        <v>620</v>
      </c>
      <c r="O6141" s="383" t="s">
        <v>230</v>
      </c>
    </row>
    <row r="6142" spans="1:15">
      <c r="A6142" s="385">
        <v>42034</v>
      </c>
      <c r="B6142" s="383" t="s">
        <v>646</v>
      </c>
      <c r="C6142" s="383" t="s">
        <v>8</v>
      </c>
      <c r="D6142" s="383" t="s">
        <v>32</v>
      </c>
      <c r="E6142" s="383" t="s">
        <v>647</v>
      </c>
      <c r="F6142" s="383" t="s">
        <v>10</v>
      </c>
      <c r="G6142" s="384">
        <v>1476</v>
      </c>
      <c r="H6142" s="383" t="s">
        <v>747</v>
      </c>
      <c r="I6142" s="383" t="s">
        <v>750</v>
      </c>
      <c r="J6142" s="383" t="s">
        <v>617</v>
      </c>
      <c r="K6142" s="383" t="s">
        <v>618</v>
      </c>
      <c r="L6142" s="384">
        <v>18650</v>
      </c>
      <c r="M6142" s="383" t="s">
        <v>634</v>
      </c>
      <c r="N6142" s="383" t="s">
        <v>620</v>
      </c>
      <c r="O6142" s="383" t="s">
        <v>230</v>
      </c>
    </row>
    <row r="6143" spans="1:15">
      <c r="A6143" s="385">
        <v>42035</v>
      </c>
      <c r="B6143" s="383" t="s">
        <v>21</v>
      </c>
      <c r="C6143" s="383" t="s">
        <v>12</v>
      </c>
      <c r="D6143" s="383" t="s">
        <v>22</v>
      </c>
      <c r="E6143" s="383" t="s">
        <v>658</v>
      </c>
      <c r="F6143" s="383" t="s">
        <v>10</v>
      </c>
      <c r="G6143" s="384">
        <v>2500</v>
      </c>
      <c r="H6143" s="383" t="s">
        <v>751</v>
      </c>
      <c r="I6143" s="383" t="s">
        <v>790</v>
      </c>
      <c r="J6143" s="383" t="s">
        <v>617</v>
      </c>
      <c r="K6143" s="383" t="s">
        <v>618</v>
      </c>
      <c r="L6143" s="384">
        <v>18650</v>
      </c>
      <c r="M6143" s="383" t="s">
        <v>634</v>
      </c>
      <c r="N6143" s="383" t="s">
        <v>620</v>
      </c>
      <c r="O6143" s="383" t="s">
        <v>230</v>
      </c>
    </row>
    <row r="6144" spans="1:15">
      <c r="A6144" s="385">
        <v>42036</v>
      </c>
      <c r="B6144" s="383" t="s">
        <v>21</v>
      </c>
      <c r="C6144" s="383" t="s">
        <v>12</v>
      </c>
      <c r="D6144" s="383" t="s">
        <v>22</v>
      </c>
      <c r="E6144" s="383" t="s">
        <v>658</v>
      </c>
      <c r="F6144" s="383" t="s">
        <v>10</v>
      </c>
      <c r="G6144" s="384">
        <v>2500</v>
      </c>
      <c r="H6144" s="383" t="s">
        <v>751</v>
      </c>
      <c r="I6144" s="383" t="s">
        <v>790</v>
      </c>
      <c r="J6144" s="383" t="s">
        <v>617</v>
      </c>
      <c r="K6144" s="383" t="s">
        <v>618</v>
      </c>
      <c r="L6144" s="384">
        <v>18660</v>
      </c>
      <c r="M6144" s="383" t="s">
        <v>634</v>
      </c>
      <c r="N6144" s="383" t="s">
        <v>620</v>
      </c>
      <c r="O6144" s="383" t="s">
        <v>230</v>
      </c>
    </row>
    <row r="6145" spans="1:15">
      <c r="A6145" s="385">
        <v>42037</v>
      </c>
      <c r="B6145" s="383" t="s">
        <v>21</v>
      </c>
      <c r="C6145" s="383" t="s">
        <v>12</v>
      </c>
      <c r="D6145" s="383" t="s">
        <v>22</v>
      </c>
      <c r="E6145" s="383" t="s">
        <v>658</v>
      </c>
      <c r="F6145" s="383" t="s">
        <v>10</v>
      </c>
      <c r="G6145" s="384">
        <v>2500</v>
      </c>
      <c r="H6145" s="383" t="s">
        <v>751</v>
      </c>
      <c r="I6145" s="383" t="s">
        <v>790</v>
      </c>
      <c r="J6145" s="383" t="s">
        <v>617</v>
      </c>
      <c r="K6145" s="383" t="s">
        <v>618</v>
      </c>
      <c r="L6145" s="384">
        <v>18660</v>
      </c>
      <c r="M6145" s="383" t="s">
        <v>634</v>
      </c>
      <c r="N6145" s="383" t="s">
        <v>620</v>
      </c>
      <c r="O6145" s="383" t="s">
        <v>230</v>
      </c>
    </row>
    <row r="6146" spans="1:15">
      <c r="A6146" s="385">
        <v>42038</v>
      </c>
      <c r="B6146" s="383" t="s">
        <v>794</v>
      </c>
      <c r="C6146" s="383" t="s">
        <v>8</v>
      </c>
      <c r="D6146" s="383" t="s">
        <v>34</v>
      </c>
      <c r="E6146" s="383" t="s">
        <v>795</v>
      </c>
      <c r="F6146" s="383" t="s">
        <v>10</v>
      </c>
      <c r="G6146" s="384">
        <v>2625</v>
      </c>
      <c r="H6146" s="383" t="s">
        <v>796</v>
      </c>
      <c r="I6146" s="383" t="s">
        <v>797</v>
      </c>
      <c r="J6146" s="383" t="s">
        <v>617</v>
      </c>
      <c r="K6146" s="383" t="s">
        <v>618</v>
      </c>
      <c r="L6146" s="384">
        <v>18660</v>
      </c>
      <c r="M6146" s="383" t="s">
        <v>634</v>
      </c>
      <c r="N6146" s="383" t="s">
        <v>620</v>
      </c>
      <c r="O6146" s="383" t="s">
        <v>230</v>
      </c>
    </row>
    <row r="6147" spans="1:15">
      <c r="A6147" s="385">
        <v>42041</v>
      </c>
      <c r="B6147" s="383" t="s">
        <v>21</v>
      </c>
      <c r="C6147" s="383" t="s">
        <v>12</v>
      </c>
      <c r="D6147" s="383" t="s">
        <v>22</v>
      </c>
      <c r="E6147" s="383" t="s">
        <v>658</v>
      </c>
      <c r="F6147" s="383" t="s">
        <v>10</v>
      </c>
      <c r="G6147" s="384">
        <v>82530</v>
      </c>
      <c r="H6147" s="383" t="s">
        <v>792</v>
      </c>
      <c r="I6147" s="383" t="s">
        <v>845</v>
      </c>
      <c r="J6147" s="383" t="s">
        <v>617</v>
      </c>
      <c r="K6147" s="383" t="s">
        <v>618</v>
      </c>
      <c r="L6147" s="384">
        <v>18761</v>
      </c>
      <c r="M6147" s="383" t="s">
        <v>635</v>
      </c>
      <c r="N6147" s="383" t="s">
        <v>620</v>
      </c>
      <c r="O6147" s="383" t="s">
        <v>230</v>
      </c>
    </row>
    <row r="6148" spans="1:15">
      <c r="A6148" s="385">
        <v>42042</v>
      </c>
      <c r="B6148" s="383" t="s">
        <v>21</v>
      </c>
      <c r="C6148" s="383" t="s">
        <v>12</v>
      </c>
      <c r="D6148" s="383" t="s">
        <v>22</v>
      </c>
      <c r="E6148" s="383" t="s">
        <v>658</v>
      </c>
      <c r="F6148" s="383" t="s">
        <v>10</v>
      </c>
      <c r="G6148" s="384">
        <v>7455</v>
      </c>
      <c r="H6148" s="383" t="s">
        <v>792</v>
      </c>
      <c r="I6148" s="383" t="s">
        <v>845</v>
      </c>
      <c r="J6148" s="383" t="s">
        <v>617</v>
      </c>
      <c r="K6148" s="383" t="s">
        <v>618</v>
      </c>
      <c r="L6148" s="384">
        <v>18800</v>
      </c>
      <c r="M6148" s="383" t="s">
        <v>635</v>
      </c>
      <c r="N6148" s="383" t="s">
        <v>620</v>
      </c>
      <c r="O6148" s="383" t="s">
        <v>230</v>
      </c>
    </row>
    <row r="6149" spans="1:15">
      <c r="A6149" s="385">
        <v>42043</v>
      </c>
      <c r="B6149" s="383" t="s">
        <v>21</v>
      </c>
      <c r="C6149" s="383" t="s">
        <v>12</v>
      </c>
      <c r="D6149" s="383" t="s">
        <v>22</v>
      </c>
      <c r="E6149" s="383" t="s">
        <v>658</v>
      </c>
      <c r="F6149" s="383" t="s">
        <v>10</v>
      </c>
      <c r="G6149" s="384">
        <v>7455</v>
      </c>
      <c r="H6149" s="383" t="s">
        <v>792</v>
      </c>
      <c r="I6149" s="383" t="s">
        <v>845</v>
      </c>
      <c r="J6149" s="383" t="s">
        <v>617</v>
      </c>
      <c r="K6149" s="383" t="s">
        <v>618</v>
      </c>
      <c r="L6149" s="384">
        <v>20258</v>
      </c>
      <c r="M6149" s="383" t="s">
        <v>635</v>
      </c>
      <c r="N6149" s="383" t="s">
        <v>620</v>
      </c>
      <c r="O6149" s="383" t="s">
        <v>230</v>
      </c>
    </row>
    <row r="6150" spans="1:15">
      <c r="A6150" s="385">
        <v>42044</v>
      </c>
      <c r="B6150" s="383" t="s">
        <v>21</v>
      </c>
      <c r="C6150" s="383" t="s">
        <v>12</v>
      </c>
      <c r="D6150" s="383" t="s">
        <v>22</v>
      </c>
      <c r="E6150" s="383" t="s">
        <v>658</v>
      </c>
      <c r="F6150" s="383" t="s">
        <v>10</v>
      </c>
      <c r="G6150" s="384">
        <v>7455</v>
      </c>
      <c r="H6150" s="383" t="s">
        <v>792</v>
      </c>
      <c r="I6150" s="383" t="s">
        <v>845</v>
      </c>
      <c r="J6150" s="383" t="s">
        <v>617</v>
      </c>
      <c r="K6150" s="383" t="s">
        <v>618</v>
      </c>
      <c r="L6150" s="384">
        <v>20833</v>
      </c>
      <c r="M6150" s="383" t="s">
        <v>635</v>
      </c>
      <c r="N6150" s="383" t="s">
        <v>620</v>
      </c>
      <c r="O6150" s="383" t="s">
        <v>230</v>
      </c>
    </row>
    <row r="6151" spans="1:15">
      <c r="A6151" s="385">
        <v>42045</v>
      </c>
      <c r="B6151" s="383" t="s">
        <v>21</v>
      </c>
      <c r="C6151" s="383" t="s">
        <v>12</v>
      </c>
      <c r="D6151" s="383" t="s">
        <v>22</v>
      </c>
      <c r="E6151" s="383" t="s">
        <v>658</v>
      </c>
      <c r="F6151" s="383" t="s">
        <v>10</v>
      </c>
      <c r="G6151" s="384">
        <v>7455</v>
      </c>
      <c r="H6151" s="383" t="s">
        <v>792</v>
      </c>
      <c r="I6151" s="383" t="s">
        <v>845</v>
      </c>
      <c r="J6151" s="383" t="s">
        <v>617</v>
      </c>
      <c r="K6151" s="383" t="s">
        <v>618</v>
      </c>
      <c r="L6151" s="384">
        <v>20833</v>
      </c>
      <c r="M6151" s="383" t="s">
        <v>635</v>
      </c>
      <c r="N6151" s="383" t="s">
        <v>620</v>
      </c>
      <c r="O6151" s="383" t="s">
        <v>230</v>
      </c>
    </row>
    <row r="6152" spans="1:15">
      <c r="A6152" s="385">
        <v>42046</v>
      </c>
      <c r="B6152" s="383" t="s">
        <v>21</v>
      </c>
      <c r="C6152" s="383" t="s">
        <v>12</v>
      </c>
      <c r="D6152" s="383" t="s">
        <v>22</v>
      </c>
      <c r="E6152" s="383" t="s">
        <v>658</v>
      </c>
      <c r="F6152" s="383" t="s">
        <v>10</v>
      </c>
      <c r="G6152" s="384">
        <v>8360</v>
      </c>
      <c r="H6152" s="383" t="s">
        <v>733</v>
      </c>
      <c r="I6152" s="383" t="s">
        <v>734</v>
      </c>
      <c r="J6152" s="383" t="s">
        <v>617</v>
      </c>
      <c r="K6152" s="383" t="s">
        <v>618</v>
      </c>
      <c r="L6152" s="384">
        <v>20833</v>
      </c>
      <c r="M6152" s="383" t="s">
        <v>635</v>
      </c>
      <c r="N6152" s="383" t="s">
        <v>620</v>
      </c>
      <c r="O6152" s="383" t="s">
        <v>230</v>
      </c>
    </row>
    <row r="6153" spans="1:15">
      <c r="A6153" s="385">
        <v>42047</v>
      </c>
      <c r="B6153" s="383" t="s">
        <v>21</v>
      </c>
      <c r="C6153" s="383" t="s">
        <v>12</v>
      </c>
      <c r="D6153" s="383" t="s">
        <v>22</v>
      </c>
      <c r="E6153" s="383" t="s">
        <v>658</v>
      </c>
      <c r="F6153" s="383" t="s">
        <v>10</v>
      </c>
      <c r="G6153" s="384">
        <v>7455</v>
      </c>
      <c r="H6153" s="383" t="s">
        <v>792</v>
      </c>
      <c r="I6153" s="383" t="s">
        <v>845</v>
      </c>
      <c r="J6153" s="383" t="s">
        <v>617</v>
      </c>
      <c r="K6153" s="383" t="s">
        <v>618</v>
      </c>
      <c r="L6153" s="384">
        <v>20833</v>
      </c>
      <c r="M6153" s="383" t="s">
        <v>635</v>
      </c>
      <c r="N6153" s="383" t="s">
        <v>620</v>
      </c>
      <c r="O6153" s="383" t="s">
        <v>230</v>
      </c>
    </row>
    <row r="6154" spans="1:15">
      <c r="A6154" s="385">
        <v>42048</v>
      </c>
      <c r="B6154" s="383" t="s">
        <v>21</v>
      </c>
      <c r="C6154" s="383" t="s">
        <v>12</v>
      </c>
      <c r="D6154" s="383" t="s">
        <v>22</v>
      </c>
      <c r="E6154" s="383" t="s">
        <v>658</v>
      </c>
      <c r="F6154" s="383" t="s">
        <v>10</v>
      </c>
      <c r="G6154" s="384">
        <v>7455</v>
      </c>
      <c r="H6154" s="383" t="s">
        <v>792</v>
      </c>
      <c r="I6154" s="383" t="s">
        <v>845</v>
      </c>
      <c r="J6154" s="383" t="s">
        <v>617</v>
      </c>
      <c r="K6154" s="383" t="s">
        <v>618</v>
      </c>
      <c r="L6154" s="384">
        <v>20833</v>
      </c>
      <c r="M6154" s="383" t="s">
        <v>635</v>
      </c>
      <c r="N6154" s="383" t="s">
        <v>620</v>
      </c>
      <c r="O6154" s="383" t="s">
        <v>230</v>
      </c>
    </row>
    <row r="6155" spans="1:15">
      <c r="A6155" s="385">
        <v>42049</v>
      </c>
      <c r="B6155" s="383" t="s">
        <v>21</v>
      </c>
      <c r="C6155" s="383" t="s">
        <v>12</v>
      </c>
      <c r="D6155" s="383" t="s">
        <v>22</v>
      </c>
      <c r="E6155" s="383" t="s">
        <v>658</v>
      </c>
      <c r="F6155" s="383" t="s">
        <v>10</v>
      </c>
      <c r="G6155" s="384">
        <v>7455</v>
      </c>
      <c r="H6155" s="383" t="s">
        <v>792</v>
      </c>
      <c r="I6155" s="383" t="s">
        <v>845</v>
      </c>
      <c r="J6155" s="383" t="s">
        <v>617</v>
      </c>
      <c r="K6155" s="383" t="s">
        <v>618</v>
      </c>
      <c r="L6155" s="384">
        <v>21180</v>
      </c>
      <c r="M6155" s="383" t="s">
        <v>635</v>
      </c>
      <c r="N6155" s="383" t="s">
        <v>620</v>
      </c>
      <c r="O6155" s="383" t="s">
        <v>230</v>
      </c>
    </row>
    <row r="6156" spans="1:15">
      <c r="A6156" s="385">
        <v>42050</v>
      </c>
      <c r="B6156" s="383" t="s">
        <v>21</v>
      </c>
      <c r="C6156" s="383" t="s">
        <v>12</v>
      </c>
      <c r="D6156" s="383" t="s">
        <v>22</v>
      </c>
      <c r="E6156" s="383" t="s">
        <v>658</v>
      </c>
      <c r="F6156" s="383" t="s">
        <v>10</v>
      </c>
      <c r="G6156" s="384">
        <v>7455</v>
      </c>
      <c r="H6156" s="383" t="s">
        <v>792</v>
      </c>
      <c r="I6156" s="383" t="s">
        <v>845</v>
      </c>
      <c r="J6156" s="383" t="s">
        <v>617</v>
      </c>
      <c r="K6156" s="383" t="s">
        <v>618</v>
      </c>
      <c r="L6156" s="384">
        <v>22680</v>
      </c>
      <c r="M6156" s="383" t="s">
        <v>635</v>
      </c>
      <c r="N6156" s="383" t="s">
        <v>620</v>
      </c>
      <c r="O6156" s="383" t="s">
        <v>230</v>
      </c>
    </row>
    <row r="6157" spans="1:15">
      <c r="A6157" s="385">
        <v>42051</v>
      </c>
      <c r="B6157" s="383" t="s">
        <v>21</v>
      </c>
      <c r="C6157" s="383" t="s">
        <v>12</v>
      </c>
      <c r="D6157" s="383" t="s">
        <v>22</v>
      </c>
      <c r="E6157" s="383" t="s">
        <v>658</v>
      </c>
      <c r="F6157" s="383" t="s">
        <v>10</v>
      </c>
      <c r="G6157" s="384">
        <v>7455</v>
      </c>
      <c r="H6157" s="383" t="s">
        <v>792</v>
      </c>
      <c r="I6157" s="383" t="s">
        <v>845</v>
      </c>
      <c r="J6157" s="383" t="s">
        <v>617</v>
      </c>
      <c r="K6157" s="383" t="s">
        <v>618</v>
      </c>
      <c r="L6157" s="384">
        <v>23171</v>
      </c>
      <c r="M6157" s="383" t="s">
        <v>635</v>
      </c>
      <c r="N6157" s="383" t="s">
        <v>620</v>
      </c>
      <c r="O6157" s="383" t="s">
        <v>230</v>
      </c>
    </row>
    <row r="6158" spans="1:15">
      <c r="A6158" s="385">
        <v>42052</v>
      </c>
      <c r="B6158" s="383" t="s">
        <v>21</v>
      </c>
      <c r="C6158" s="383" t="s">
        <v>12</v>
      </c>
      <c r="D6158" s="383" t="s">
        <v>22</v>
      </c>
      <c r="E6158" s="383" t="s">
        <v>658</v>
      </c>
      <c r="F6158" s="383" t="s">
        <v>10</v>
      </c>
      <c r="G6158" s="384">
        <v>7455</v>
      </c>
      <c r="H6158" s="383" t="s">
        <v>792</v>
      </c>
      <c r="I6158" s="383" t="s">
        <v>845</v>
      </c>
      <c r="J6158" s="383" t="s">
        <v>617</v>
      </c>
      <c r="K6158" s="383" t="s">
        <v>618</v>
      </c>
      <c r="L6158" s="384">
        <v>23171</v>
      </c>
      <c r="M6158" s="383" t="s">
        <v>636</v>
      </c>
      <c r="N6158" s="383" t="s">
        <v>620</v>
      </c>
      <c r="O6158" s="383" t="s">
        <v>230</v>
      </c>
    </row>
    <row r="6159" spans="1:15">
      <c r="A6159" s="385">
        <v>42053</v>
      </c>
      <c r="B6159" s="383" t="s">
        <v>21</v>
      </c>
      <c r="C6159" s="383" t="s">
        <v>12</v>
      </c>
      <c r="D6159" s="383" t="s">
        <v>22</v>
      </c>
      <c r="E6159" s="383" t="s">
        <v>658</v>
      </c>
      <c r="F6159" s="383" t="s">
        <v>10</v>
      </c>
      <c r="G6159" s="384">
        <v>7455</v>
      </c>
      <c r="H6159" s="383" t="s">
        <v>792</v>
      </c>
      <c r="I6159" s="383" t="s">
        <v>845</v>
      </c>
      <c r="J6159" s="383" t="s">
        <v>617</v>
      </c>
      <c r="K6159" s="383" t="s">
        <v>618</v>
      </c>
      <c r="L6159" s="384">
        <v>23171</v>
      </c>
      <c r="M6159" s="383" t="s">
        <v>636</v>
      </c>
      <c r="N6159" s="383" t="s">
        <v>620</v>
      </c>
      <c r="O6159" s="383" t="s">
        <v>230</v>
      </c>
    </row>
    <row r="6160" spans="1:15">
      <c r="A6160" s="385">
        <v>42054</v>
      </c>
      <c r="B6160" s="383" t="s">
        <v>21</v>
      </c>
      <c r="C6160" s="383" t="s">
        <v>12</v>
      </c>
      <c r="D6160" s="383" t="s">
        <v>22</v>
      </c>
      <c r="E6160" s="383" t="s">
        <v>658</v>
      </c>
      <c r="F6160" s="383" t="s">
        <v>10</v>
      </c>
      <c r="G6160" s="384">
        <v>54705</v>
      </c>
      <c r="H6160" s="383" t="s">
        <v>792</v>
      </c>
      <c r="I6160" s="383" t="s">
        <v>845</v>
      </c>
      <c r="J6160" s="383" t="s">
        <v>617</v>
      </c>
      <c r="K6160" s="383" t="s">
        <v>618</v>
      </c>
      <c r="L6160" s="384">
        <v>23171</v>
      </c>
      <c r="M6160" s="383" t="s">
        <v>636</v>
      </c>
      <c r="N6160" s="383" t="s">
        <v>620</v>
      </c>
      <c r="O6160" s="383" t="s">
        <v>230</v>
      </c>
    </row>
    <row r="6161" spans="1:15">
      <c r="A6161" s="385">
        <v>42055</v>
      </c>
      <c r="B6161" s="383" t="s">
        <v>21</v>
      </c>
      <c r="C6161" s="383" t="s">
        <v>12</v>
      </c>
      <c r="D6161" s="383" t="s">
        <v>22</v>
      </c>
      <c r="E6161" s="383" t="s">
        <v>658</v>
      </c>
      <c r="F6161" s="383" t="s">
        <v>10</v>
      </c>
      <c r="G6161" s="384">
        <v>7455</v>
      </c>
      <c r="H6161" s="383" t="s">
        <v>792</v>
      </c>
      <c r="I6161" s="383" t="s">
        <v>845</v>
      </c>
      <c r="J6161" s="383" t="s">
        <v>617</v>
      </c>
      <c r="K6161" s="383" t="s">
        <v>618</v>
      </c>
      <c r="L6161" s="384">
        <v>23171</v>
      </c>
      <c r="M6161" s="383" t="s">
        <v>636</v>
      </c>
      <c r="N6161" s="383" t="s">
        <v>620</v>
      </c>
      <c r="O6161" s="383" t="s">
        <v>230</v>
      </c>
    </row>
    <row r="6162" spans="1:15">
      <c r="A6162" s="385">
        <v>42056</v>
      </c>
      <c r="B6162" s="383" t="s">
        <v>21</v>
      </c>
      <c r="C6162" s="383" t="s">
        <v>12</v>
      </c>
      <c r="D6162" s="383" t="s">
        <v>22</v>
      </c>
      <c r="E6162" s="383" t="s">
        <v>658</v>
      </c>
      <c r="F6162" s="383" t="s">
        <v>10</v>
      </c>
      <c r="G6162" s="384">
        <v>7455</v>
      </c>
      <c r="H6162" s="383" t="s">
        <v>792</v>
      </c>
      <c r="I6162" s="383" t="s">
        <v>845</v>
      </c>
      <c r="J6162" s="383" t="s">
        <v>617</v>
      </c>
      <c r="K6162" s="383" t="s">
        <v>618</v>
      </c>
      <c r="L6162" s="384">
        <v>23171</v>
      </c>
      <c r="M6162" s="383" t="s">
        <v>637</v>
      </c>
      <c r="N6162" s="383" t="s">
        <v>620</v>
      </c>
      <c r="O6162" s="383" t="s">
        <v>230</v>
      </c>
    </row>
    <row r="6163" spans="1:15">
      <c r="A6163" s="385">
        <v>42058</v>
      </c>
      <c r="B6163" s="383" t="s">
        <v>11</v>
      </c>
      <c r="C6163" s="383" t="s">
        <v>12</v>
      </c>
      <c r="D6163" s="383" t="s">
        <v>13</v>
      </c>
      <c r="E6163" s="383" t="s">
        <v>678</v>
      </c>
      <c r="F6163" s="383" t="s">
        <v>10</v>
      </c>
      <c r="G6163" s="384">
        <v>1700</v>
      </c>
      <c r="H6163" s="383" t="s">
        <v>751</v>
      </c>
      <c r="I6163" s="383" t="s">
        <v>752</v>
      </c>
      <c r="J6163" s="383" t="s">
        <v>617</v>
      </c>
      <c r="K6163" s="383" t="s">
        <v>618</v>
      </c>
      <c r="L6163" s="384">
        <v>23171</v>
      </c>
      <c r="M6163" s="383" t="s">
        <v>637</v>
      </c>
      <c r="N6163" s="383" t="s">
        <v>620</v>
      </c>
      <c r="O6163" s="383" t="s">
        <v>230</v>
      </c>
    </row>
    <row r="6164" spans="1:15">
      <c r="A6164" s="385">
        <v>42061</v>
      </c>
      <c r="B6164" s="383" t="s">
        <v>21</v>
      </c>
      <c r="C6164" s="383" t="s">
        <v>12</v>
      </c>
      <c r="D6164" s="383" t="s">
        <v>22</v>
      </c>
      <c r="E6164" s="383" t="s">
        <v>658</v>
      </c>
      <c r="F6164" s="383" t="s">
        <v>10</v>
      </c>
      <c r="G6164" s="384">
        <v>2500</v>
      </c>
      <c r="H6164" s="383" t="s">
        <v>751</v>
      </c>
      <c r="I6164" s="383" t="s">
        <v>790</v>
      </c>
      <c r="J6164" s="383" t="s">
        <v>617</v>
      </c>
      <c r="K6164" s="383" t="s">
        <v>618</v>
      </c>
      <c r="L6164" s="384">
        <v>23171</v>
      </c>
      <c r="M6164" s="383" t="s">
        <v>637</v>
      </c>
      <c r="N6164" s="383" t="s">
        <v>620</v>
      </c>
      <c r="O6164" s="383" t="s">
        <v>230</v>
      </c>
    </row>
    <row r="6165" spans="1:15">
      <c r="A6165" s="385">
        <v>42062</v>
      </c>
      <c r="B6165" s="383" t="s">
        <v>21</v>
      </c>
      <c r="C6165" s="383" t="s">
        <v>12</v>
      </c>
      <c r="D6165" s="383" t="s">
        <v>22</v>
      </c>
      <c r="E6165" s="383" t="s">
        <v>658</v>
      </c>
      <c r="F6165" s="383" t="s">
        <v>10</v>
      </c>
      <c r="G6165" s="384">
        <v>2500</v>
      </c>
      <c r="H6165" s="383" t="s">
        <v>751</v>
      </c>
      <c r="I6165" s="383" t="s">
        <v>790</v>
      </c>
      <c r="J6165" s="383" t="s">
        <v>617</v>
      </c>
      <c r="K6165" s="383" t="s">
        <v>618</v>
      </c>
      <c r="L6165" s="384">
        <v>23171</v>
      </c>
      <c r="M6165" s="383" t="s">
        <v>637</v>
      </c>
      <c r="N6165" s="383" t="s">
        <v>620</v>
      </c>
      <c r="O6165" s="383" t="s">
        <v>230</v>
      </c>
    </row>
    <row r="6166" spans="1:15">
      <c r="A6166" s="385">
        <v>42063</v>
      </c>
      <c r="B6166" s="383" t="s">
        <v>21</v>
      </c>
      <c r="C6166" s="383" t="s">
        <v>12</v>
      </c>
      <c r="D6166" s="383" t="s">
        <v>22</v>
      </c>
      <c r="E6166" s="383" t="s">
        <v>658</v>
      </c>
      <c r="F6166" s="383" t="s">
        <v>10</v>
      </c>
      <c r="G6166" s="384">
        <v>2500</v>
      </c>
      <c r="H6166" s="383" t="s">
        <v>751</v>
      </c>
      <c r="I6166" s="383" t="s">
        <v>790</v>
      </c>
      <c r="J6166" s="383" t="s">
        <v>617</v>
      </c>
      <c r="K6166" s="383" t="s">
        <v>618</v>
      </c>
      <c r="L6166" s="384">
        <v>23242</v>
      </c>
      <c r="M6166" s="383" t="s">
        <v>638</v>
      </c>
      <c r="N6166" s="383" t="s">
        <v>620</v>
      </c>
      <c r="O6166" s="383" t="s">
        <v>230</v>
      </c>
    </row>
    <row r="6167" spans="1:15">
      <c r="A6167" s="385">
        <v>42064</v>
      </c>
      <c r="B6167" s="383" t="s">
        <v>21</v>
      </c>
      <c r="C6167" s="383" t="s">
        <v>12</v>
      </c>
      <c r="D6167" s="383" t="s">
        <v>22</v>
      </c>
      <c r="E6167" s="383" t="s">
        <v>658</v>
      </c>
      <c r="F6167" s="383" t="s">
        <v>10</v>
      </c>
      <c r="G6167" s="384">
        <v>2500</v>
      </c>
      <c r="H6167" s="383" t="s">
        <v>751</v>
      </c>
      <c r="I6167" s="383" t="s">
        <v>790</v>
      </c>
      <c r="J6167" s="383" t="s">
        <v>617</v>
      </c>
      <c r="K6167" s="383" t="s">
        <v>618</v>
      </c>
      <c r="L6167" s="384">
        <v>24188</v>
      </c>
      <c r="M6167" s="383" t="s">
        <v>638</v>
      </c>
      <c r="N6167" s="383" t="s">
        <v>620</v>
      </c>
      <c r="O6167" s="383" t="s">
        <v>230</v>
      </c>
    </row>
    <row r="6168" spans="1:15">
      <c r="A6168" s="385">
        <v>42065</v>
      </c>
      <c r="B6168" s="383" t="s">
        <v>21</v>
      </c>
      <c r="C6168" s="383" t="s">
        <v>12</v>
      </c>
      <c r="D6168" s="383" t="s">
        <v>22</v>
      </c>
      <c r="E6168" s="383" t="s">
        <v>658</v>
      </c>
      <c r="F6168" s="383" t="s">
        <v>10</v>
      </c>
      <c r="G6168" s="384">
        <v>2500</v>
      </c>
      <c r="H6168" s="383" t="s">
        <v>751</v>
      </c>
      <c r="I6168" s="383" t="s">
        <v>790</v>
      </c>
      <c r="J6168" s="383" t="s">
        <v>617</v>
      </c>
      <c r="K6168" s="383" t="s">
        <v>618</v>
      </c>
      <c r="L6168" s="384">
        <v>24376</v>
      </c>
      <c r="M6168" s="383" t="s">
        <v>638</v>
      </c>
      <c r="N6168" s="383" t="s">
        <v>620</v>
      </c>
      <c r="O6168" s="383" t="s">
        <v>230</v>
      </c>
    </row>
    <row r="6169" spans="1:15">
      <c r="A6169" s="385">
        <v>42067</v>
      </c>
      <c r="B6169" s="383" t="s">
        <v>21</v>
      </c>
      <c r="C6169" s="383" t="s">
        <v>12</v>
      </c>
      <c r="D6169" s="383" t="s">
        <v>22</v>
      </c>
      <c r="E6169" s="383" t="s">
        <v>658</v>
      </c>
      <c r="F6169" s="383" t="s">
        <v>10</v>
      </c>
      <c r="G6169" s="384">
        <v>2468</v>
      </c>
      <c r="H6169" s="383" t="s">
        <v>792</v>
      </c>
      <c r="I6169" s="383" t="s">
        <v>793</v>
      </c>
      <c r="J6169" s="383" t="s">
        <v>617</v>
      </c>
      <c r="K6169" s="383" t="s">
        <v>618</v>
      </c>
      <c r="L6169" s="384">
        <v>24394</v>
      </c>
      <c r="M6169" s="383" t="s">
        <v>638</v>
      </c>
      <c r="N6169" s="383" t="s">
        <v>620</v>
      </c>
      <c r="O6169" s="383" t="s">
        <v>230</v>
      </c>
    </row>
    <row r="6170" spans="1:15">
      <c r="A6170" s="385">
        <v>42068</v>
      </c>
      <c r="B6170" s="383" t="s">
        <v>21</v>
      </c>
      <c r="C6170" s="383" t="s">
        <v>12</v>
      </c>
      <c r="D6170" s="383" t="s">
        <v>22</v>
      </c>
      <c r="E6170" s="383" t="s">
        <v>658</v>
      </c>
      <c r="F6170" s="383" t="s">
        <v>10</v>
      </c>
      <c r="G6170" s="384">
        <v>2468</v>
      </c>
      <c r="H6170" s="383" t="s">
        <v>792</v>
      </c>
      <c r="I6170" s="383" t="s">
        <v>793</v>
      </c>
      <c r="J6170" s="383" t="s">
        <v>617</v>
      </c>
      <c r="K6170" s="383" t="s">
        <v>618</v>
      </c>
      <c r="L6170" s="384">
        <v>24965</v>
      </c>
      <c r="M6170" s="383" t="s">
        <v>638</v>
      </c>
      <c r="N6170" s="383" t="s">
        <v>620</v>
      </c>
      <c r="O6170" s="383" t="s">
        <v>230</v>
      </c>
    </row>
    <row r="6171" spans="1:15">
      <c r="A6171" s="385">
        <v>42069</v>
      </c>
      <c r="B6171" s="383" t="s">
        <v>21</v>
      </c>
      <c r="C6171" s="383" t="s">
        <v>12</v>
      </c>
      <c r="D6171" s="383" t="s">
        <v>22</v>
      </c>
      <c r="E6171" s="383" t="s">
        <v>658</v>
      </c>
      <c r="F6171" s="383" t="s">
        <v>10</v>
      </c>
      <c r="G6171" s="384">
        <v>2468</v>
      </c>
      <c r="H6171" s="383" t="s">
        <v>792</v>
      </c>
      <c r="I6171" s="383" t="s">
        <v>793</v>
      </c>
      <c r="J6171" s="383" t="s">
        <v>617</v>
      </c>
      <c r="K6171" s="383" t="s">
        <v>618</v>
      </c>
      <c r="L6171" s="384">
        <v>25035</v>
      </c>
      <c r="M6171" s="383" t="s">
        <v>638</v>
      </c>
      <c r="N6171" s="383" t="s">
        <v>620</v>
      </c>
      <c r="O6171" s="383" t="s">
        <v>230</v>
      </c>
    </row>
    <row r="6172" spans="1:15">
      <c r="A6172" s="385">
        <v>42070</v>
      </c>
      <c r="B6172" s="383" t="s">
        <v>21</v>
      </c>
      <c r="C6172" s="383" t="s">
        <v>12</v>
      </c>
      <c r="D6172" s="383" t="s">
        <v>22</v>
      </c>
      <c r="E6172" s="383" t="s">
        <v>658</v>
      </c>
      <c r="F6172" s="383" t="s">
        <v>10</v>
      </c>
      <c r="G6172" s="384">
        <v>2468</v>
      </c>
      <c r="H6172" s="383" t="s">
        <v>792</v>
      </c>
      <c r="I6172" s="383" t="s">
        <v>793</v>
      </c>
      <c r="J6172" s="383" t="s">
        <v>617</v>
      </c>
      <c r="K6172" s="383" t="s">
        <v>618</v>
      </c>
      <c r="L6172" s="384">
        <v>25532</v>
      </c>
      <c r="M6172" s="383" t="s">
        <v>638</v>
      </c>
      <c r="N6172" s="383" t="s">
        <v>620</v>
      </c>
      <c r="O6172" s="383" t="s">
        <v>230</v>
      </c>
    </row>
    <row r="6173" spans="1:15">
      <c r="A6173" s="385">
        <v>42071</v>
      </c>
      <c r="B6173" s="383" t="s">
        <v>21</v>
      </c>
      <c r="C6173" s="383" t="s">
        <v>12</v>
      </c>
      <c r="D6173" s="383" t="s">
        <v>22</v>
      </c>
      <c r="E6173" s="383" t="s">
        <v>658</v>
      </c>
      <c r="F6173" s="383" t="s">
        <v>10</v>
      </c>
      <c r="G6173" s="384">
        <v>2468</v>
      </c>
      <c r="H6173" s="383" t="s">
        <v>792</v>
      </c>
      <c r="I6173" s="383" t="s">
        <v>793</v>
      </c>
      <c r="J6173" s="383" t="s">
        <v>617</v>
      </c>
      <c r="K6173" s="383" t="s">
        <v>618</v>
      </c>
      <c r="L6173" s="384">
        <v>25875</v>
      </c>
      <c r="M6173" s="383" t="s">
        <v>638</v>
      </c>
      <c r="N6173" s="383" t="s">
        <v>620</v>
      </c>
      <c r="O6173" s="383" t="s">
        <v>230</v>
      </c>
    </row>
    <row r="6174" spans="1:15">
      <c r="A6174" s="385">
        <v>42072</v>
      </c>
      <c r="B6174" s="383" t="s">
        <v>21</v>
      </c>
      <c r="C6174" s="383" t="s">
        <v>12</v>
      </c>
      <c r="D6174" s="383" t="s">
        <v>22</v>
      </c>
      <c r="E6174" s="383" t="s">
        <v>658</v>
      </c>
      <c r="F6174" s="383" t="s">
        <v>10</v>
      </c>
      <c r="G6174" s="384">
        <v>2468</v>
      </c>
      <c r="H6174" s="383" t="s">
        <v>792</v>
      </c>
      <c r="I6174" s="383" t="s">
        <v>793</v>
      </c>
      <c r="J6174" s="383" t="s">
        <v>617</v>
      </c>
      <c r="K6174" s="383" t="s">
        <v>618</v>
      </c>
      <c r="L6174" s="384">
        <v>25875</v>
      </c>
      <c r="M6174" s="383" t="s">
        <v>638</v>
      </c>
      <c r="N6174" s="383" t="s">
        <v>620</v>
      </c>
      <c r="O6174" s="383" t="s">
        <v>230</v>
      </c>
    </row>
    <row r="6175" spans="1:15">
      <c r="A6175" s="385">
        <v>42073</v>
      </c>
      <c r="B6175" s="383" t="s">
        <v>21</v>
      </c>
      <c r="C6175" s="383" t="s">
        <v>12</v>
      </c>
      <c r="D6175" s="383" t="s">
        <v>22</v>
      </c>
      <c r="E6175" s="383" t="s">
        <v>658</v>
      </c>
      <c r="F6175" s="383" t="s">
        <v>10</v>
      </c>
      <c r="G6175" s="384">
        <v>2468</v>
      </c>
      <c r="H6175" s="383" t="s">
        <v>792</v>
      </c>
      <c r="I6175" s="383" t="s">
        <v>793</v>
      </c>
      <c r="J6175" s="383" t="s">
        <v>617</v>
      </c>
      <c r="K6175" s="383" t="s">
        <v>618</v>
      </c>
      <c r="L6175" s="384">
        <v>25875</v>
      </c>
      <c r="M6175" s="383" t="s">
        <v>638</v>
      </c>
      <c r="N6175" s="383" t="s">
        <v>620</v>
      </c>
      <c r="O6175" s="383" t="s">
        <v>230</v>
      </c>
    </row>
    <row r="6176" spans="1:15">
      <c r="A6176" s="385">
        <v>42074</v>
      </c>
      <c r="B6176" s="383" t="s">
        <v>21</v>
      </c>
      <c r="C6176" s="383" t="s">
        <v>12</v>
      </c>
      <c r="D6176" s="383" t="s">
        <v>22</v>
      </c>
      <c r="E6176" s="383" t="s">
        <v>658</v>
      </c>
      <c r="F6176" s="383" t="s">
        <v>10</v>
      </c>
      <c r="G6176" s="384">
        <v>2468</v>
      </c>
      <c r="H6176" s="383" t="s">
        <v>792</v>
      </c>
      <c r="I6176" s="383" t="s">
        <v>793</v>
      </c>
      <c r="J6176" s="383" t="s">
        <v>617</v>
      </c>
      <c r="K6176" s="383" t="s">
        <v>618</v>
      </c>
      <c r="L6176" s="384">
        <v>25875</v>
      </c>
      <c r="M6176" s="383" t="s">
        <v>638</v>
      </c>
      <c r="N6176" s="383" t="s">
        <v>620</v>
      </c>
      <c r="O6176" s="383" t="s">
        <v>230</v>
      </c>
    </row>
    <row r="6177" spans="1:15">
      <c r="A6177" s="385">
        <v>42075</v>
      </c>
      <c r="B6177" s="383" t="s">
        <v>21</v>
      </c>
      <c r="C6177" s="383" t="s">
        <v>12</v>
      </c>
      <c r="D6177" s="383" t="s">
        <v>22</v>
      </c>
      <c r="E6177" s="383" t="s">
        <v>658</v>
      </c>
      <c r="F6177" s="383" t="s">
        <v>10</v>
      </c>
      <c r="G6177" s="384">
        <v>2468</v>
      </c>
      <c r="H6177" s="383" t="s">
        <v>792</v>
      </c>
      <c r="I6177" s="383" t="s">
        <v>793</v>
      </c>
      <c r="J6177" s="383" t="s">
        <v>617</v>
      </c>
      <c r="K6177" s="383" t="s">
        <v>618</v>
      </c>
      <c r="L6177" s="384">
        <v>25875</v>
      </c>
      <c r="M6177" s="383" t="s">
        <v>639</v>
      </c>
      <c r="N6177" s="383" t="s">
        <v>620</v>
      </c>
      <c r="O6177" s="383" t="s">
        <v>230</v>
      </c>
    </row>
    <row r="6178" spans="1:15">
      <c r="A6178" s="385">
        <v>42076</v>
      </c>
      <c r="B6178" s="383" t="s">
        <v>21</v>
      </c>
      <c r="C6178" s="383" t="s">
        <v>12</v>
      </c>
      <c r="D6178" s="383" t="s">
        <v>22</v>
      </c>
      <c r="E6178" s="383" t="s">
        <v>658</v>
      </c>
      <c r="F6178" s="383" t="s">
        <v>10</v>
      </c>
      <c r="G6178" s="384">
        <v>2468</v>
      </c>
      <c r="H6178" s="383" t="s">
        <v>792</v>
      </c>
      <c r="I6178" s="383" t="s">
        <v>793</v>
      </c>
      <c r="J6178" s="383" t="s">
        <v>617</v>
      </c>
      <c r="K6178" s="383" t="s">
        <v>618</v>
      </c>
      <c r="L6178" s="384">
        <v>25875</v>
      </c>
      <c r="M6178" s="383" t="s">
        <v>639</v>
      </c>
      <c r="N6178" s="383" t="s">
        <v>620</v>
      </c>
      <c r="O6178" s="383" t="s">
        <v>230</v>
      </c>
    </row>
    <row r="6179" spans="1:15">
      <c r="A6179" s="385">
        <v>42077</v>
      </c>
      <c r="B6179" s="383" t="s">
        <v>21</v>
      </c>
      <c r="C6179" s="383" t="s">
        <v>12</v>
      </c>
      <c r="D6179" s="383" t="s">
        <v>22</v>
      </c>
      <c r="E6179" s="383" t="s">
        <v>658</v>
      </c>
      <c r="F6179" s="383" t="s">
        <v>10</v>
      </c>
      <c r="G6179" s="384">
        <v>2468</v>
      </c>
      <c r="H6179" s="383" t="s">
        <v>792</v>
      </c>
      <c r="I6179" s="383" t="s">
        <v>793</v>
      </c>
      <c r="J6179" s="383" t="s">
        <v>617</v>
      </c>
      <c r="K6179" s="383" t="s">
        <v>618</v>
      </c>
      <c r="L6179" s="384">
        <v>25875</v>
      </c>
      <c r="M6179" s="383" t="s">
        <v>639</v>
      </c>
      <c r="N6179" s="383" t="s">
        <v>620</v>
      </c>
      <c r="O6179" s="383" t="s">
        <v>230</v>
      </c>
    </row>
    <row r="6180" spans="1:15">
      <c r="A6180" s="385">
        <v>42078</v>
      </c>
      <c r="B6180" s="383" t="s">
        <v>21</v>
      </c>
      <c r="C6180" s="383" t="s">
        <v>12</v>
      </c>
      <c r="D6180" s="383" t="s">
        <v>22</v>
      </c>
      <c r="E6180" s="383" t="s">
        <v>658</v>
      </c>
      <c r="F6180" s="383" t="s">
        <v>10</v>
      </c>
      <c r="G6180" s="384">
        <v>2468</v>
      </c>
      <c r="H6180" s="383" t="s">
        <v>792</v>
      </c>
      <c r="I6180" s="383" t="s">
        <v>793</v>
      </c>
      <c r="J6180" s="383" t="s">
        <v>617</v>
      </c>
      <c r="K6180" s="383" t="s">
        <v>618</v>
      </c>
      <c r="L6180" s="384">
        <v>25875</v>
      </c>
      <c r="M6180" s="383" t="s">
        <v>639</v>
      </c>
      <c r="N6180" s="383" t="s">
        <v>620</v>
      </c>
      <c r="O6180" s="383" t="s">
        <v>230</v>
      </c>
    </row>
    <row r="6181" spans="1:15">
      <c r="A6181" s="385">
        <v>42087</v>
      </c>
      <c r="B6181" s="383" t="s">
        <v>21</v>
      </c>
      <c r="C6181" s="383" t="s">
        <v>12</v>
      </c>
      <c r="D6181" s="383" t="s">
        <v>22</v>
      </c>
      <c r="E6181" s="383" t="s">
        <v>658</v>
      </c>
      <c r="F6181" s="383" t="s">
        <v>10</v>
      </c>
      <c r="G6181" s="384">
        <v>2468</v>
      </c>
      <c r="H6181" s="383" t="s">
        <v>792</v>
      </c>
      <c r="I6181" s="383" t="s">
        <v>793</v>
      </c>
      <c r="J6181" s="383" t="s">
        <v>617</v>
      </c>
      <c r="K6181" s="383" t="s">
        <v>618</v>
      </c>
      <c r="L6181" s="384">
        <v>27741</v>
      </c>
      <c r="M6181" s="383" t="s">
        <v>640</v>
      </c>
      <c r="N6181" s="383" t="s">
        <v>620</v>
      </c>
      <c r="O6181" s="383" t="s">
        <v>230</v>
      </c>
    </row>
    <row r="6182" spans="1:15">
      <c r="A6182" s="385">
        <v>42088</v>
      </c>
      <c r="B6182" s="383" t="s">
        <v>754</v>
      </c>
      <c r="C6182" s="383" t="s">
        <v>8</v>
      </c>
      <c r="D6182" s="383" t="s">
        <v>755</v>
      </c>
      <c r="E6182" s="383" t="s">
        <v>756</v>
      </c>
      <c r="F6182" s="383" t="s">
        <v>10</v>
      </c>
      <c r="G6182" s="384">
        <v>127</v>
      </c>
      <c r="H6182" s="383" t="s">
        <v>782</v>
      </c>
      <c r="I6182" s="383" t="s">
        <v>783</v>
      </c>
      <c r="J6182" s="383" t="s">
        <v>617</v>
      </c>
      <c r="K6182" s="383" t="s">
        <v>618</v>
      </c>
      <c r="L6182" s="384">
        <v>27741</v>
      </c>
      <c r="M6182" s="383" t="s">
        <v>640</v>
      </c>
      <c r="N6182" s="383" t="s">
        <v>620</v>
      </c>
      <c r="O6182" s="383" t="s">
        <v>230</v>
      </c>
    </row>
    <row r="6183" spans="1:15">
      <c r="A6183" s="385">
        <v>42089</v>
      </c>
      <c r="B6183" s="383" t="s">
        <v>21</v>
      </c>
      <c r="C6183" s="383" t="s">
        <v>12</v>
      </c>
      <c r="D6183" s="383" t="s">
        <v>22</v>
      </c>
      <c r="E6183" s="383" t="s">
        <v>658</v>
      </c>
      <c r="F6183" s="383" t="s">
        <v>10</v>
      </c>
      <c r="G6183" s="384">
        <v>2468</v>
      </c>
      <c r="H6183" s="383" t="s">
        <v>792</v>
      </c>
      <c r="I6183" s="383" t="s">
        <v>793</v>
      </c>
      <c r="J6183" s="383" t="s">
        <v>617</v>
      </c>
      <c r="K6183" s="383" t="s">
        <v>618</v>
      </c>
      <c r="L6183" s="384">
        <v>27741</v>
      </c>
      <c r="M6183" s="383" t="s">
        <v>640</v>
      </c>
      <c r="N6183" s="383" t="s">
        <v>620</v>
      </c>
      <c r="O6183" s="383" t="s">
        <v>230</v>
      </c>
    </row>
    <row r="6184" spans="1:15">
      <c r="A6184" s="385">
        <v>42090</v>
      </c>
      <c r="B6184" s="383" t="s">
        <v>21</v>
      </c>
      <c r="C6184" s="383" t="s">
        <v>12</v>
      </c>
      <c r="D6184" s="383" t="s">
        <v>22</v>
      </c>
      <c r="E6184" s="383" t="s">
        <v>658</v>
      </c>
      <c r="F6184" s="383" t="s">
        <v>10</v>
      </c>
      <c r="G6184" s="384">
        <v>2468</v>
      </c>
      <c r="H6184" s="383" t="s">
        <v>792</v>
      </c>
      <c r="I6184" s="383" t="s">
        <v>793</v>
      </c>
      <c r="J6184" s="383" t="s">
        <v>617</v>
      </c>
      <c r="K6184" s="383" t="s">
        <v>618</v>
      </c>
      <c r="L6184" s="384">
        <v>27741</v>
      </c>
      <c r="M6184" s="383" t="s">
        <v>640</v>
      </c>
      <c r="N6184" s="383" t="s">
        <v>620</v>
      </c>
      <c r="O6184" s="383" t="s">
        <v>230</v>
      </c>
    </row>
    <row r="6185" spans="1:15">
      <c r="A6185" s="385">
        <v>42091</v>
      </c>
      <c r="B6185" s="383" t="s">
        <v>21</v>
      </c>
      <c r="C6185" s="383" t="s">
        <v>12</v>
      </c>
      <c r="D6185" s="383" t="s">
        <v>22</v>
      </c>
      <c r="E6185" s="383" t="s">
        <v>658</v>
      </c>
      <c r="F6185" s="383" t="s">
        <v>10</v>
      </c>
      <c r="G6185" s="384">
        <v>2468</v>
      </c>
      <c r="H6185" s="383" t="s">
        <v>792</v>
      </c>
      <c r="I6185" s="383" t="s">
        <v>793</v>
      </c>
      <c r="J6185" s="383" t="s">
        <v>617</v>
      </c>
      <c r="K6185" s="383" t="s">
        <v>618</v>
      </c>
      <c r="L6185" s="384">
        <v>27741</v>
      </c>
      <c r="M6185" s="383" t="s">
        <v>641</v>
      </c>
      <c r="N6185" s="383" t="s">
        <v>620</v>
      </c>
      <c r="O6185" s="383" t="s">
        <v>230</v>
      </c>
    </row>
    <row r="6186" spans="1:15">
      <c r="A6186" s="385">
        <v>42092</v>
      </c>
      <c r="B6186" s="383" t="s">
        <v>21</v>
      </c>
      <c r="C6186" s="383" t="s">
        <v>12</v>
      </c>
      <c r="D6186" s="383" t="s">
        <v>22</v>
      </c>
      <c r="E6186" s="383" t="s">
        <v>658</v>
      </c>
      <c r="F6186" s="383" t="s">
        <v>10</v>
      </c>
      <c r="G6186" s="384">
        <v>2468</v>
      </c>
      <c r="H6186" s="383" t="s">
        <v>792</v>
      </c>
      <c r="I6186" s="383" t="s">
        <v>793</v>
      </c>
      <c r="J6186" s="383" t="s">
        <v>617</v>
      </c>
      <c r="K6186" s="383" t="s">
        <v>618</v>
      </c>
      <c r="L6186" s="384">
        <v>27741</v>
      </c>
      <c r="M6186" s="383" t="s">
        <v>641</v>
      </c>
      <c r="N6186" s="383" t="s">
        <v>620</v>
      </c>
      <c r="O6186" s="383" t="s">
        <v>230</v>
      </c>
    </row>
    <row r="6187" spans="1:15">
      <c r="A6187" s="385">
        <v>42093</v>
      </c>
      <c r="B6187" s="383" t="s">
        <v>21</v>
      </c>
      <c r="C6187" s="383" t="s">
        <v>12</v>
      </c>
      <c r="D6187" s="383" t="s">
        <v>22</v>
      </c>
      <c r="E6187" s="383" t="s">
        <v>658</v>
      </c>
      <c r="F6187" s="383" t="s">
        <v>10</v>
      </c>
      <c r="G6187" s="384">
        <v>2468</v>
      </c>
      <c r="H6187" s="383" t="s">
        <v>792</v>
      </c>
      <c r="I6187" s="383" t="s">
        <v>793</v>
      </c>
      <c r="J6187" s="383" t="s">
        <v>617</v>
      </c>
      <c r="K6187" s="383" t="s">
        <v>618</v>
      </c>
      <c r="L6187" s="384">
        <v>27741</v>
      </c>
      <c r="M6187" s="383" t="s">
        <v>641</v>
      </c>
      <c r="N6187" s="383" t="s">
        <v>620</v>
      </c>
      <c r="O6187" s="383" t="s">
        <v>230</v>
      </c>
    </row>
    <row r="6188" spans="1:15">
      <c r="A6188" s="385">
        <v>42094</v>
      </c>
      <c r="B6188" s="383" t="s">
        <v>21</v>
      </c>
      <c r="C6188" s="383" t="s">
        <v>12</v>
      </c>
      <c r="D6188" s="383" t="s">
        <v>22</v>
      </c>
      <c r="E6188" s="383" t="s">
        <v>658</v>
      </c>
      <c r="F6188" s="383" t="s">
        <v>10</v>
      </c>
      <c r="G6188" s="384">
        <v>2468</v>
      </c>
      <c r="H6188" s="383" t="s">
        <v>792</v>
      </c>
      <c r="I6188" s="383" t="s">
        <v>793</v>
      </c>
      <c r="J6188" s="383" t="s">
        <v>617</v>
      </c>
      <c r="K6188" s="383" t="s">
        <v>618</v>
      </c>
      <c r="L6188" s="384">
        <v>27741</v>
      </c>
      <c r="M6188" s="383" t="s">
        <v>641</v>
      </c>
      <c r="N6188" s="383" t="s">
        <v>620</v>
      </c>
      <c r="O6188" s="383" t="s">
        <v>230</v>
      </c>
    </row>
    <row r="6189" spans="1:15">
      <c r="A6189" s="385">
        <v>42095</v>
      </c>
      <c r="B6189" s="383" t="s">
        <v>21</v>
      </c>
      <c r="C6189" s="383" t="s">
        <v>12</v>
      </c>
      <c r="D6189" s="383" t="s">
        <v>22</v>
      </c>
      <c r="E6189" s="383" t="s">
        <v>658</v>
      </c>
      <c r="F6189" s="383" t="s">
        <v>10</v>
      </c>
      <c r="G6189" s="384">
        <v>2468</v>
      </c>
      <c r="H6189" s="383" t="s">
        <v>792</v>
      </c>
      <c r="I6189" s="383" t="s">
        <v>793</v>
      </c>
      <c r="J6189" s="383" t="s">
        <v>617</v>
      </c>
      <c r="K6189" s="383" t="s">
        <v>618</v>
      </c>
      <c r="L6189" s="384">
        <v>27741</v>
      </c>
      <c r="M6189" s="383" t="s">
        <v>641</v>
      </c>
      <c r="N6189" s="383" t="s">
        <v>620</v>
      </c>
      <c r="O6189" s="383" t="s">
        <v>230</v>
      </c>
    </row>
    <row r="6190" spans="1:15">
      <c r="A6190" s="385">
        <v>42096</v>
      </c>
      <c r="B6190" s="383" t="s">
        <v>21</v>
      </c>
      <c r="C6190" s="383" t="s">
        <v>12</v>
      </c>
      <c r="D6190" s="383" t="s">
        <v>22</v>
      </c>
      <c r="E6190" s="383" t="s">
        <v>658</v>
      </c>
      <c r="F6190" s="383" t="s">
        <v>10</v>
      </c>
      <c r="G6190" s="384">
        <v>2468</v>
      </c>
      <c r="H6190" s="383" t="s">
        <v>792</v>
      </c>
      <c r="I6190" s="383" t="s">
        <v>793</v>
      </c>
      <c r="J6190" s="383" t="s">
        <v>617</v>
      </c>
      <c r="K6190" s="383" t="s">
        <v>618</v>
      </c>
      <c r="L6190" s="384">
        <v>27741</v>
      </c>
      <c r="M6190" s="383" t="s">
        <v>641</v>
      </c>
      <c r="N6190" s="383" t="s">
        <v>620</v>
      </c>
      <c r="O6190" s="383" t="s">
        <v>230</v>
      </c>
    </row>
    <row r="6191" spans="1:15">
      <c r="A6191" s="385">
        <v>42097</v>
      </c>
      <c r="B6191" s="383" t="s">
        <v>21</v>
      </c>
      <c r="C6191" s="383" t="s">
        <v>12</v>
      </c>
      <c r="D6191" s="383" t="s">
        <v>22</v>
      </c>
      <c r="E6191" s="383" t="s">
        <v>658</v>
      </c>
      <c r="F6191" s="383" t="s">
        <v>10</v>
      </c>
      <c r="G6191" s="384">
        <v>2468</v>
      </c>
      <c r="H6191" s="383" t="s">
        <v>792</v>
      </c>
      <c r="I6191" s="383" t="s">
        <v>793</v>
      </c>
      <c r="J6191" s="383" t="s">
        <v>617</v>
      </c>
      <c r="K6191" s="383" t="s">
        <v>618</v>
      </c>
      <c r="L6191" s="384">
        <v>27741</v>
      </c>
      <c r="M6191" s="383" t="s">
        <v>641</v>
      </c>
      <c r="N6191" s="383" t="s">
        <v>620</v>
      </c>
      <c r="O6191" s="383" t="s">
        <v>230</v>
      </c>
    </row>
    <row r="6192" spans="1:15">
      <c r="A6192" s="385">
        <v>42098</v>
      </c>
      <c r="B6192" s="383" t="s">
        <v>794</v>
      </c>
      <c r="C6192" s="383" t="s">
        <v>8</v>
      </c>
      <c r="D6192" s="383" t="s">
        <v>34</v>
      </c>
      <c r="E6192" s="383" t="s">
        <v>795</v>
      </c>
      <c r="F6192" s="383" t="s">
        <v>10</v>
      </c>
      <c r="G6192" s="384">
        <v>5618</v>
      </c>
      <c r="H6192" s="383" t="s">
        <v>796</v>
      </c>
      <c r="I6192" s="383" t="s">
        <v>805</v>
      </c>
      <c r="J6192" s="383" t="s">
        <v>617</v>
      </c>
      <c r="K6192" s="383" t="s">
        <v>618</v>
      </c>
      <c r="L6192" s="384">
        <v>27751</v>
      </c>
      <c r="M6192" s="383" t="s">
        <v>641</v>
      </c>
      <c r="N6192" s="383" t="s">
        <v>620</v>
      </c>
      <c r="O6192" s="383" t="s">
        <v>230</v>
      </c>
    </row>
    <row r="6193" spans="1:15">
      <c r="A6193" s="385">
        <v>42111</v>
      </c>
      <c r="B6193" s="383" t="s">
        <v>754</v>
      </c>
      <c r="C6193" s="383" t="s">
        <v>8</v>
      </c>
      <c r="D6193" s="383" t="s">
        <v>755</v>
      </c>
      <c r="E6193" s="383" t="s">
        <v>756</v>
      </c>
      <c r="F6193" s="383" t="s">
        <v>10</v>
      </c>
      <c r="G6193" s="384">
        <v>2215</v>
      </c>
      <c r="H6193" s="383" t="s">
        <v>757</v>
      </c>
      <c r="I6193" s="383" t="s">
        <v>777</v>
      </c>
      <c r="J6193" s="383" t="s">
        <v>617</v>
      </c>
      <c r="K6193" s="383" t="s">
        <v>618</v>
      </c>
      <c r="L6193" s="384">
        <v>30780</v>
      </c>
      <c r="M6193" s="383" t="s">
        <v>642</v>
      </c>
      <c r="N6193" s="383" t="s">
        <v>620</v>
      </c>
      <c r="O6193" s="383" t="s">
        <v>230</v>
      </c>
    </row>
    <row r="6194" spans="1:15">
      <c r="A6194" s="385">
        <v>42112</v>
      </c>
      <c r="B6194" s="383" t="s">
        <v>754</v>
      </c>
      <c r="C6194" s="383" t="s">
        <v>8</v>
      </c>
      <c r="D6194" s="383" t="s">
        <v>755</v>
      </c>
      <c r="E6194" s="383" t="s">
        <v>756</v>
      </c>
      <c r="F6194" s="383" t="s">
        <v>10</v>
      </c>
      <c r="G6194" s="384">
        <v>2215</v>
      </c>
      <c r="H6194" s="383" t="s">
        <v>757</v>
      </c>
      <c r="I6194" s="383" t="s">
        <v>777</v>
      </c>
      <c r="J6194" s="383" t="s">
        <v>617</v>
      </c>
      <c r="K6194" s="383" t="s">
        <v>618</v>
      </c>
      <c r="L6194" s="384">
        <v>30780</v>
      </c>
      <c r="M6194" s="383" t="s">
        <v>642</v>
      </c>
      <c r="N6194" s="383" t="s">
        <v>620</v>
      </c>
      <c r="O6194" s="383" t="s">
        <v>230</v>
      </c>
    </row>
    <row r="6195" spans="1:15">
      <c r="A6195" s="385">
        <v>42113</v>
      </c>
      <c r="B6195" s="383" t="s">
        <v>754</v>
      </c>
      <c r="C6195" s="383" t="s">
        <v>8</v>
      </c>
      <c r="D6195" s="383" t="s">
        <v>755</v>
      </c>
      <c r="E6195" s="383" t="s">
        <v>756</v>
      </c>
      <c r="F6195" s="383" t="s">
        <v>10</v>
      </c>
      <c r="G6195" s="384">
        <v>2215</v>
      </c>
      <c r="H6195" s="383" t="s">
        <v>757</v>
      </c>
      <c r="I6195" s="383" t="s">
        <v>777</v>
      </c>
      <c r="J6195" s="383" t="s">
        <v>617</v>
      </c>
      <c r="K6195" s="383" t="s">
        <v>618</v>
      </c>
      <c r="L6195" s="384">
        <v>30780</v>
      </c>
      <c r="M6195" s="383" t="s">
        <v>643</v>
      </c>
      <c r="N6195" s="383" t="s">
        <v>620</v>
      </c>
      <c r="O6195" s="383" t="s">
        <v>230</v>
      </c>
    </row>
    <row r="6196" spans="1:15">
      <c r="A6196" s="385">
        <v>42114</v>
      </c>
      <c r="B6196" s="383" t="s">
        <v>754</v>
      </c>
      <c r="C6196" s="383" t="s">
        <v>8</v>
      </c>
      <c r="D6196" s="383" t="s">
        <v>755</v>
      </c>
      <c r="E6196" s="383" t="s">
        <v>756</v>
      </c>
      <c r="F6196" s="383" t="s">
        <v>10</v>
      </c>
      <c r="G6196" s="384">
        <v>1107</v>
      </c>
      <c r="H6196" s="383" t="s">
        <v>757</v>
      </c>
      <c r="I6196" s="383" t="s">
        <v>765</v>
      </c>
      <c r="J6196" s="383" t="s">
        <v>617</v>
      </c>
      <c r="K6196" s="383" t="s">
        <v>618</v>
      </c>
      <c r="L6196" s="384">
        <v>30780</v>
      </c>
      <c r="M6196" s="383" t="s">
        <v>643</v>
      </c>
      <c r="N6196" s="383" t="s">
        <v>620</v>
      </c>
      <c r="O6196" s="383" t="s">
        <v>230</v>
      </c>
    </row>
    <row r="6197" spans="1:15">
      <c r="A6197" s="385">
        <v>42115</v>
      </c>
      <c r="B6197" s="383" t="s">
        <v>754</v>
      </c>
      <c r="C6197" s="383" t="s">
        <v>8</v>
      </c>
      <c r="D6197" s="383" t="s">
        <v>755</v>
      </c>
      <c r="E6197" s="383" t="s">
        <v>756</v>
      </c>
      <c r="F6197" s="383" t="s">
        <v>10</v>
      </c>
      <c r="G6197" s="384">
        <v>1107</v>
      </c>
      <c r="H6197" s="383" t="s">
        <v>757</v>
      </c>
      <c r="I6197" s="383" t="s">
        <v>765</v>
      </c>
      <c r="J6197" s="383" t="s">
        <v>617</v>
      </c>
      <c r="K6197" s="383" t="s">
        <v>618</v>
      </c>
      <c r="L6197" s="384">
        <v>30780</v>
      </c>
      <c r="M6197" s="383" t="s">
        <v>643</v>
      </c>
      <c r="N6197" s="383" t="s">
        <v>620</v>
      </c>
      <c r="O6197" s="383" t="s">
        <v>230</v>
      </c>
    </row>
    <row r="6198" spans="1:15">
      <c r="A6198" s="385">
        <v>42116</v>
      </c>
      <c r="B6198" s="383" t="s">
        <v>754</v>
      </c>
      <c r="C6198" s="383" t="s">
        <v>8</v>
      </c>
      <c r="D6198" s="383" t="s">
        <v>755</v>
      </c>
      <c r="E6198" s="383" t="s">
        <v>756</v>
      </c>
      <c r="F6198" s="383" t="s">
        <v>10</v>
      </c>
      <c r="G6198" s="384">
        <v>127</v>
      </c>
      <c r="H6198" s="383" t="s">
        <v>782</v>
      </c>
      <c r="I6198" s="383" t="s">
        <v>783</v>
      </c>
      <c r="J6198" s="383" t="s">
        <v>617</v>
      </c>
      <c r="K6198" s="383" t="s">
        <v>618</v>
      </c>
      <c r="L6198" s="384">
        <v>30780</v>
      </c>
      <c r="M6198" s="383" t="s">
        <v>643</v>
      </c>
      <c r="N6198" s="383" t="s">
        <v>620</v>
      </c>
      <c r="O6198" s="383" t="s">
        <v>230</v>
      </c>
    </row>
    <row r="6199" spans="1:15">
      <c r="A6199" s="385">
        <v>42117</v>
      </c>
      <c r="B6199" s="383" t="s">
        <v>37</v>
      </c>
      <c r="C6199" s="383" t="s">
        <v>654</v>
      </c>
      <c r="D6199" s="383" t="s">
        <v>38</v>
      </c>
      <c r="E6199" s="383" t="s">
        <v>655</v>
      </c>
      <c r="F6199" s="383" t="s">
        <v>10</v>
      </c>
      <c r="G6199" s="384">
        <v>1000</v>
      </c>
      <c r="H6199" s="383" t="s">
        <v>846</v>
      </c>
      <c r="I6199" s="383" t="s">
        <v>847</v>
      </c>
      <c r="J6199" s="383" t="s">
        <v>617</v>
      </c>
      <c r="K6199" s="383" t="s">
        <v>618</v>
      </c>
      <c r="L6199" s="384">
        <v>30780</v>
      </c>
      <c r="M6199" s="383" t="s">
        <v>643</v>
      </c>
      <c r="N6199" s="383" t="s">
        <v>620</v>
      </c>
      <c r="O6199" s="383" t="s">
        <v>230</v>
      </c>
    </row>
    <row r="6200" spans="1:15">
      <c r="A6200" s="385">
        <v>42118</v>
      </c>
      <c r="B6200" s="383" t="s">
        <v>754</v>
      </c>
      <c r="C6200" s="383" t="s">
        <v>8</v>
      </c>
      <c r="D6200" s="383" t="s">
        <v>755</v>
      </c>
      <c r="E6200" s="383" t="s">
        <v>756</v>
      </c>
      <c r="F6200" s="383" t="s">
        <v>10</v>
      </c>
      <c r="G6200" s="384">
        <v>127</v>
      </c>
      <c r="H6200" s="383" t="s">
        <v>782</v>
      </c>
      <c r="I6200" s="383" t="s">
        <v>783</v>
      </c>
      <c r="J6200" s="383" t="s">
        <v>617</v>
      </c>
      <c r="K6200" s="383" t="s">
        <v>618</v>
      </c>
      <c r="L6200" s="384">
        <v>30780</v>
      </c>
      <c r="M6200" s="383" t="s">
        <v>643</v>
      </c>
      <c r="N6200" s="383" t="s">
        <v>620</v>
      </c>
      <c r="O6200" s="383" t="s">
        <v>230</v>
      </c>
    </row>
    <row r="6201" spans="1:15">
      <c r="A6201" s="385">
        <v>42119</v>
      </c>
      <c r="B6201" s="383" t="s">
        <v>650</v>
      </c>
      <c r="C6201" s="383" t="s">
        <v>8</v>
      </c>
      <c r="D6201" s="383" t="s">
        <v>20</v>
      </c>
      <c r="E6201" s="383" t="s">
        <v>651</v>
      </c>
      <c r="F6201" s="383" t="s">
        <v>10</v>
      </c>
      <c r="G6201" s="384">
        <v>5130</v>
      </c>
      <c r="H6201" s="383" t="s">
        <v>816</v>
      </c>
      <c r="I6201" s="383" t="s">
        <v>817</v>
      </c>
      <c r="J6201" s="383" t="s">
        <v>617</v>
      </c>
      <c r="K6201" s="383" t="s">
        <v>618</v>
      </c>
      <c r="L6201" s="384">
        <v>30780</v>
      </c>
      <c r="M6201" s="383" t="s">
        <v>643</v>
      </c>
      <c r="N6201" s="383" t="s">
        <v>620</v>
      </c>
      <c r="O6201" s="383" t="s">
        <v>230</v>
      </c>
    </row>
    <row r="6202" spans="1:15">
      <c r="A6202" s="385">
        <v>42120</v>
      </c>
      <c r="B6202" s="383" t="s">
        <v>37</v>
      </c>
      <c r="C6202" s="383" t="s">
        <v>654</v>
      </c>
      <c r="D6202" s="383" t="s">
        <v>38</v>
      </c>
      <c r="E6202" s="383" t="s">
        <v>655</v>
      </c>
      <c r="F6202" s="383" t="s">
        <v>10</v>
      </c>
      <c r="G6202" s="384">
        <v>1000</v>
      </c>
      <c r="H6202" s="383" t="s">
        <v>846</v>
      </c>
      <c r="I6202" s="383" t="s">
        <v>847</v>
      </c>
      <c r="J6202" s="383" t="s">
        <v>617</v>
      </c>
      <c r="K6202" s="383" t="s">
        <v>618</v>
      </c>
      <c r="L6202" s="384">
        <v>30780</v>
      </c>
      <c r="M6202" s="383" t="s">
        <v>643</v>
      </c>
      <c r="N6202" s="383" t="s">
        <v>620</v>
      </c>
      <c r="O6202" s="383" t="s">
        <v>230</v>
      </c>
    </row>
    <row r="6203" spans="1:15">
      <c r="A6203" s="385">
        <v>42121</v>
      </c>
      <c r="B6203" s="383" t="s">
        <v>754</v>
      </c>
      <c r="C6203" s="383" t="s">
        <v>8</v>
      </c>
      <c r="D6203" s="383" t="s">
        <v>755</v>
      </c>
      <c r="E6203" s="383" t="s">
        <v>756</v>
      </c>
      <c r="F6203" s="383" t="s">
        <v>10</v>
      </c>
      <c r="G6203" s="384">
        <v>127</v>
      </c>
      <c r="H6203" s="383" t="s">
        <v>782</v>
      </c>
      <c r="I6203" s="383" t="s">
        <v>783</v>
      </c>
      <c r="J6203" s="383" t="s">
        <v>617</v>
      </c>
      <c r="K6203" s="383" t="s">
        <v>618</v>
      </c>
      <c r="L6203" s="384">
        <v>30780</v>
      </c>
      <c r="M6203" s="383" t="s">
        <v>643</v>
      </c>
      <c r="N6203" s="383" t="s">
        <v>620</v>
      </c>
      <c r="O6203" s="383" t="s">
        <v>230</v>
      </c>
    </row>
    <row r="6204" spans="1:15">
      <c r="A6204" s="385">
        <v>42122</v>
      </c>
      <c r="B6204" s="383" t="s">
        <v>11</v>
      </c>
      <c r="C6204" s="383" t="s">
        <v>12</v>
      </c>
      <c r="D6204" s="383" t="s">
        <v>13</v>
      </c>
      <c r="E6204" s="383" t="s">
        <v>678</v>
      </c>
      <c r="F6204" s="383" t="s">
        <v>10</v>
      </c>
      <c r="G6204" s="384">
        <v>2467</v>
      </c>
      <c r="H6204" s="383" t="s">
        <v>787</v>
      </c>
      <c r="I6204" s="383" t="s">
        <v>788</v>
      </c>
      <c r="J6204" s="383" t="s">
        <v>617</v>
      </c>
      <c r="K6204" s="383" t="s">
        <v>618</v>
      </c>
      <c r="L6204" s="384">
        <v>30780</v>
      </c>
      <c r="M6204" s="383" t="s">
        <v>643</v>
      </c>
      <c r="N6204" s="383" t="s">
        <v>620</v>
      </c>
      <c r="O6204" s="383" t="s">
        <v>230</v>
      </c>
    </row>
    <row r="6205" spans="1:15">
      <c r="A6205" s="385">
        <v>42123</v>
      </c>
      <c r="B6205" s="383" t="s">
        <v>754</v>
      </c>
      <c r="C6205" s="383" t="s">
        <v>8</v>
      </c>
      <c r="D6205" s="383" t="s">
        <v>755</v>
      </c>
      <c r="E6205" s="383" t="s">
        <v>756</v>
      </c>
      <c r="F6205" s="383" t="s">
        <v>10</v>
      </c>
      <c r="G6205" s="384">
        <v>127</v>
      </c>
      <c r="H6205" s="383" t="s">
        <v>782</v>
      </c>
      <c r="I6205" s="383" t="s">
        <v>783</v>
      </c>
      <c r="J6205" s="383" t="s">
        <v>617</v>
      </c>
      <c r="K6205" s="383" t="s">
        <v>618</v>
      </c>
      <c r="L6205" s="384">
        <v>30780</v>
      </c>
      <c r="M6205" s="383" t="s">
        <v>643</v>
      </c>
      <c r="N6205" s="383" t="s">
        <v>620</v>
      </c>
      <c r="O6205" s="383" t="s">
        <v>230</v>
      </c>
    </row>
    <row r="6206" spans="1:15">
      <c r="A6206" s="385">
        <v>42124</v>
      </c>
      <c r="B6206" s="383" t="s">
        <v>11</v>
      </c>
      <c r="C6206" s="383" t="s">
        <v>12</v>
      </c>
      <c r="D6206" s="383" t="s">
        <v>13</v>
      </c>
      <c r="E6206" s="383" t="s">
        <v>678</v>
      </c>
      <c r="F6206" s="383" t="s">
        <v>10</v>
      </c>
      <c r="G6206" s="384">
        <v>2467</v>
      </c>
      <c r="H6206" s="383" t="s">
        <v>787</v>
      </c>
      <c r="I6206" s="383" t="s">
        <v>788</v>
      </c>
      <c r="J6206" s="383" t="s">
        <v>617</v>
      </c>
      <c r="K6206" s="383" t="s">
        <v>618</v>
      </c>
      <c r="L6206" s="384">
        <v>30780</v>
      </c>
      <c r="M6206" s="383" t="s">
        <v>643</v>
      </c>
      <c r="N6206" s="383" t="s">
        <v>620</v>
      </c>
      <c r="O6206" s="383" t="s">
        <v>230</v>
      </c>
    </row>
    <row r="6207" spans="1:15">
      <c r="A6207" s="385">
        <v>42125</v>
      </c>
      <c r="B6207" s="383" t="s">
        <v>11</v>
      </c>
      <c r="C6207" s="383" t="s">
        <v>12</v>
      </c>
      <c r="D6207" s="383" t="s">
        <v>13</v>
      </c>
      <c r="E6207" s="383" t="s">
        <v>678</v>
      </c>
      <c r="F6207" s="383" t="s">
        <v>10</v>
      </c>
      <c r="G6207" s="384">
        <v>1188</v>
      </c>
      <c r="H6207" s="383" t="s">
        <v>779</v>
      </c>
      <c r="I6207" s="383" t="s">
        <v>833</v>
      </c>
      <c r="J6207" s="383" t="s">
        <v>617</v>
      </c>
      <c r="K6207" s="383" t="s">
        <v>618</v>
      </c>
      <c r="L6207" s="384">
        <v>30780</v>
      </c>
      <c r="M6207" s="383" t="s">
        <v>643</v>
      </c>
      <c r="N6207" s="383" t="s">
        <v>620</v>
      </c>
      <c r="O6207" s="383" t="s">
        <v>230</v>
      </c>
    </row>
    <row r="6208" spans="1:15">
      <c r="A6208" s="385">
        <v>42126</v>
      </c>
      <c r="B6208" s="383" t="s">
        <v>11</v>
      </c>
      <c r="C6208" s="383" t="s">
        <v>12</v>
      </c>
      <c r="D6208" s="383" t="s">
        <v>13</v>
      </c>
      <c r="E6208" s="383" t="s">
        <v>678</v>
      </c>
      <c r="F6208" s="383" t="s">
        <v>10</v>
      </c>
      <c r="G6208" s="384">
        <v>900</v>
      </c>
      <c r="H6208" s="383" t="s">
        <v>779</v>
      </c>
      <c r="I6208" s="383" t="s">
        <v>833</v>
      </c>
      <c r="J6208" s="383" t="s">
        <v>617</v>
      </c>
      <c r="K6208" s="383" t="s">
        <v>618</v>
      </c>
      <c r="L6208" s="384">
        <v>30780</v>
      </c>
      <c r="M6208" s="383" t="s">
        <v>643</v>
      </c>
      <c r="N6208" s="383" t="s">
        <v>620</v>
      </c>
      <c r="O6208" s="383" t="s">
        <v>230</v>
      </c>
    </row>
    <row r="6209" spans="1:15">
      <c r="A6209" s="385">
        <v>42127</v>
      </c>
      <c r="B6209" s="383" t="s">
        <v>11</v>
      </c>
      <c r="C6209" s="383" t="s">
        <v>12</v>
      </c>
      <c r="D6209" s="383" t="s">
        <v>13</v>
      </c>
      <c r="E6209" s="383" t="s">
        <v>678</v>
      </c>
      <c r="F6209" s="383" t="s">
        <v>10</v>
      </c>
      <c r="G6209" s="384">
        <v>2467</v>
      </c>
      <c r="H6209" s="383" t="s">
        <v>787</v>
      </c>
      <c r="I6209" s="383" t="s">
        <v>788</v>
      </c>
      <c r="J6209" s="383" t="s">
        <v>617</v>
      </c>
      <c r="K6209" s="383" t="s">
        <v>618</v>
      </c>
      <c r="L6209" s="384">
        <v>30780</v>
      </c>
      <c r="M6209" s="383" t="s">
        <v>643</v>
      </c>
      <c r="N6209" s="383" t="s">
        <v>620</v>
      </c>
      <c r="O6209" s="383" t="s">
        <v>230</v>
      </c>
    </row>
    <row r="6210" spans="1:15">
      <c r="A6210" s="385">
        <v>42128</v>
      </c>
      <c r="B6210" s="383" t="s">
        <v>794</v>
      </c>
      <c r="C6210" s="383" t="s">
        <v>8</v>
      </c>
      <c r="D6210" s="383" t="s">
        <v>34</v>
      </c>
      <c r="E6210" s="383" t="s">
        <v>795</v>
      </c>
      <c r="F6210" s="383" t="s">
        <v>10</v>
      </c>
      <c r="G6210" s="384">
        <v>1369</v>
      </c>
      <c r="H6210" s="383" t="s">
        <v>796</v>
      </c>
      <c r="I6210" s="383" t="s">
        <v>797</v>
      </c>
      <c r="J6210" s="383" t="s">
        <v>617</v>
      </c>
      <c r="K6210" s="383" t="s">
        <v>618</v>
      </c>
      <c r="L6210" s="384">
        <v>30780</v>
      </c>
      <c r="M6210" s="383" t="s">
        <v>643</v>
      </c>
      <c r="N6210" s="383" t="s">
        <v>620</v>
      </c>
      <c r="O6210" s="383" t="s">
        <v>230</v>
      </c>
    </row>
    <row r="6211" spans="1:15">
      <c r="A6211" s="385">
        <v>42129</v>
      </c>
      <c r="B6211" s="383" t="s">
        <v>754</v>
      </c>
      <c r="C6211" s="383" t="s">
        <v>8</v>
      </c>
      <c r="D6211" s="383" t="s">
        <v>755</v>
      </c>
      <c r="E6211" s="383" t="s">
        <v>756</v>
      </c>
      <c r="F6211" s="383" t="s">
        <v>10</v>
      </c>
      <c r="G6211" s="384">
        <v>460</v>
      </c>
      <c r="H6211" s="383" t="s">
        <v>757</v>
      </c>
      <c r="I6211" s="383" t="s">
        <v>758</v>
      </c>
      <c r="J6211" s="383" t="s">
        <v>617</v>
      </c>
      <c r="K6211" s="383" t="s">
        <v>618</v>
      </c>
      <c r="L6211" s="384">
        <v>30780</v>
      </c>
      <c r="M6211" s="383" t="s">
        <v>643</v>
      </c>
      <c r="N6211" s="383" t="s">
        <v>620</v>
      </c>
      <c r="O6211" s="383" t="s">
        <v>230</v>
      </c>
    </row>
    <row r="6212" spans="1:15">
      <c r="A6212" s="385">
        <v>42130</v>
      </c>
      <c r="B6212" s="383" t="s">
        <v>11</v>
      </c>
      <c r="C6212" s="383" t="s">
        <v>12</v>
      </c>
      <c r="D6212" s="383" t="s">
        <v>13</v>
      </c>
      <c r="E6212" s="383" t="s">
        <v>678</v>
      </c>
      <c r="F6212" s="383" t="s">
        <v>10</v>
      </c>
      <c r="G6212" s="384">
        <v>1700</v>
      </c>
      <c r="H6212" s="383" t="s">
        <v>751</v>
      </c>
      <c r="I6212" s="383" t="s">
        <v>752</v>
      </c>
      <c r="J6212" s="383" t="s">
        <v>617</v>
      </c>
      <c r="K6212" s="383" t="s">
        <v>618</v>
      </c>
      <c r="L6212" s="384">
        <v>30780</v>
      </c>
      <c r="M6212" s="383" t="s">
        <v>643</v>
      </c>
      <c r="N6212" s="383" t="s">
        <v>620</v>
      </c>
      <c r="O6212" s="383" t="s">
        <v>230</v>
      </c>
    </row>
    <row r="6213" spans="1:15">
      <c r="A6213" s="385">
        <v>42131</v>
      </c>
      <c r="B6213" s="383" t="s">
        <v>11</v>
      </c>
      <c r="C6213" s="383" t="s">
        <v>12</v>
      </c>
      <c r="D6213" s="383" t="s">
        <v>13</v>
      </c>
      <c r="E6213" s="383" t="s">
        <v>678</v>
      </c>
      <c r="F6213" s="383" t="s">
        <v>10</v>
      </c>
      <c r="G6213" s="384">
        <v>1700</v>
      </c>
      <c r="H6213" s="383" t="s">
        <v>751</v>
      </c>
      <c r="I6213" s="383" t="s">
        <v>752</v>
      </c>
      <c r="J6213" s="383" t="s">
        <v>617</v>
      </c>
      <c r="K6213" s="383" t="s">
        <v>618</v>
      </c>
      <c r="L6213" s="384">
        <v>30780</v>
      </c>
      <c r="M6213" s="383" t="s">
        <v>643</v>
      </c>
      <c r="N6213" s="383" t="s">
        <v>620</v>
      </c>
      <c r="O6213" s="383" t="s">
        <v>230</v>
      </c>
    </row>
    <row r="6214" spans="1:15">
      <c r="A6214" s="385">
        <v>42132</v>
      </c>
      <c r="B6214" s="383" t="s">
        <v>11</v>
      </c>
      <c r="C6214" s="383" t="s">
        <v>12</v>
      </c>
      <c r="D6214" s="383" t="s">
        <v>13</v>
      </c>
      <c r="E6214" s="383" t="s">
        <v>678</v>
      </c>
      <c r="F6214" s="383" t="s">
        <v>10</v>
      </c>
      <c r="G6214" s="384">
        <v>1700</v>
      </c>
      <c r="H6214" s="383" t="s">
        <v>751</v>
      </c>
      <c r="I6214" s="383" t="s">
        <v>752</v>
      </c>
      <c r="J6214" s="383" t="s">
        <v>617</v>
      </c>
      <c r="K6214" s="383" t="s">
        <v>618</v>
      </c>
      <c r="L6214" s="384">
        <v>30780</v>
      </c>
      <c r="M6214" s="383" t="s">
        <v>643</v>
      </c>
      <c r="N6214" s="383" t="s">
        <v>620</v>
      </c>
      <c r="O6214" s="383" t="s">
        <v>230</v>
      </c>
    </row>
    <row r="6215" spans="1:15">
      <c r="A6215" s="385">
        <v>42133</v>
      </c>
      <c r="B6215" s="383" t="s">
        <v>21</v>
      </c>
      <c r="C6215" s="383" t="s">
        <v>12</v>
      </c>
      <c r="D6215" s="383" t="s">
        <v>22</v>
      </c>
      <c r="E6215" s="383" t="s">
        <v>658</v>
      </c>
      <c r="F6215" s="383" t="s">
        <v>10</v>
      </c>
      <c r="G6215" s="384">
        <v>2268</v>
      </c>
      <c r="H6215" s="383" t="s">
        <v>818</v>
      </c>
      <c r="I6215" s="383" t="s">
        <v>819</v>
      </c>
      <c r="J6215" s="383" t="s">
        <v>617</v>
      </c>
      <c r="K6215" s="383" t="s">
        <v>618</v>
      </c>
      <c r="L6215" s="384">
        <v>30780</v>
      </c>
      <c r="M6215" s="383" t="s">
        <v>643</v>
      </c>
      <c r="N6215" s="383" t="s">
        <v>620</v>
      </c>
      <c r="O6215" s="383" t="s">
        <v>230</v>
      </c>
    </row>
    <row r="6216" spans="1:15">
      <c r="A6216" s="385">
        <v>42134</v>
      </c>
      <c r="B6216" s="383" t="s">
        <v>621</v>
      </c>
      <c r="C6216" s="383" t="s">
        <v>8</v>
      </c>
      <c r="D6216" s="383" t="s">
        <v>9</v>
      </c>
      <c r="E6216" s="383" t="s">
        <v>622</v>
      </c>
      <c r="F6216" s="383" t="s">
        <v>10</v>
      </c>
      <c r="G6216" s="384">
        <v>63000</v>
      </c>
      <c r="H6216" s="383" t="s">
        <v>838</v>
      </c>
      <c r="I6216" s="383" t="s">
        <v>839</v>
      </c>
      <c r="J6216" s="383" t="s">
        <v>617</v>
      </c>
      <c r="K6216" s="383" t="s">
        <v>618</v>
      </c>
      <c r="L6216" s="384">
        <v>30780</v>
      </c>
      <c r="M6216" s="383" t="s">
        <v>643</v>
      </c>
      <c r="N6216" s="383" t="s">
        <v>620</v>
      </c>
      <c r="O6216" s="383" t="s">
        <v>230</v>
      </c>
    </row>
    <row r="6217" spans="1:15">
      <c r="A6217" s="385">
        <v>42135</v>
      </c>
      <c r="B6217" s="383" t="s">
        <v>621</v>
      </c>
      <c r="C6217" s="383" t="s">
        <v>8</v>
      </c>
      <c r="D6217" s="383" t="s">
        <v>9</v>
      </c>
      <c r="E6217" s="383" t="s">
        <v>622</v>
      </c>
      <c r="F6217" s="383" t="s">
        <v>10</v>
      </c>
      <c r="G6217" s="384">
        <v>63000</v>
      </c>
      <c r="H6217" s="383" t="s">
        <v>838</v>
      </c>
      <c r="I6217" s="383" t="s">
        <v>839</v>
      </c>
      <c r="J6217" s="383" t="s">
        <v>617</v>
      </c>
      <c r="K6217" s="383" t="s">
        <v>618</v>
      </c>
      <c r="L6217" s="384">
        <v>30780</v>
      </c>
      <c r="M6217" s="383" t="s">
        <v>643</v>
      </c>
      <c r="N6217" s="383" t="s">
        <v>620</v>
      </c>
      <c r="O6217" s="383" t="s">
        <v>230</v>
      </c>
    </row>
    <row r="6218" spans="1:15">
      <c r="A6218" s="385">
        <v>42136</v>
      </c>
      <c r="B6218" s="383" t="s">
        <v>650</v>
      </c>
      <c r="C6218" s="383" t="s">
        <v>8</v>
      </c>
      <c r="D6218" s="383" t="s">
        <v>20</v>
      </c>
      <c r="E6218" s="383" t="s">
        <v>651</v>
      </c>
      <c r="F6218" s="383" t="s">
        <v>10</v>
      </c>
      <c r="G6218" s="384">
        <v>481</v>
      </c>
      <c r="H6218" s="383" t="s">
        <v>826</v>
      </c>
      <c r="I6218" s="383" t="s">
        <v>827</v>
      </c>
      <c r="J6218" s="383" t="s">
        <v>617</v>
      </c>
      <c r="K6218" s="383" t="s">
        <v>618</v>
      </c>
      <c r="L6218" s="384">
        <v>30780</v>
      </c>
      <c r="M6218" s="383" t="s">
        <v>643</v>
      </c>
      <c r="N6218" s="383" t="s">
        <v>620</v>
      </c>
      <c r="O6218" s="383" t="s">
        <v>230</v>
      </c>
    </row>
    <row r="6219" spans="1:15">
      <c r="A6219" s="385">
        <v>42137</v>
      </c>
      <c r="B6219" s="383" t="s">
        <v>650</v>
      </c>
      <c r="C6219" s="383" t="s">
        <v>8</v>
      </c>
      <c r="D6219" s="383" t="s">
        <v>20</v>
      </c>
      <c r="E6219" s="383" t="s">
        <v>651</v>
      </c>
      <c r="F6219" s="383" t="s">
        <v>10</v>
      </c>
      <c r="G6219" s="384">
        <v>625</v>
      </c>
      <c r="H6219" s="383" t="s">
        <v>836</v>
      </c>
      <c r="I6219" s="383" t="s">
        <v>837</v>
      </c>
      <c r="J6219" s="383" t="s">
        <v>617</v>
      </c>
      <c r="K6219" s="383" t="s">
        <v>618</v>
      </c>
      <c r="L6219" s="384">
        <v>30780</v>
      </c>
      <c r="M6219" s="383" t="s">
        <v>644</v>
      </c>
      <c r="N6219" s="383" t="s">
        <v>620</v>
      </c>
      <c r="O6219" s="383" t="s">
        <v>230</v>
      </c>
    </row>
    <row r="6220" spans="1:15">
      <c r="A6220" s="385">
        <v>42138</v>
      </c>
      <c r="B6220" s="383" t="s">
        <v>650</v>
      </c>
      <c r="C6220" s="383" t="s">
        <v>8</v>
      </c>
      <c r="D6220" s="383" t="s">
        <v>20</v>
      </c>
      <c r="E6220" s="383" t="s">
        <v>651</v>
      </c>
      <c r="F6220" s="383" t="s">
        <v>10</v>
      </c>
      <c r="G6220" s="384">
        <v>625</v>
      </c>
      <c r="H6220" s="383" t="s">
        <v>836</v>
      </c>
      <c r="I6220" s="383" t="s">
        <v>837</v>
      </c>
      <c r="J6220" s="383" t="s">
        <v>617</v>
      </c>
      <c r="K6220" s="383" t="s">
        <v>618</v>
      </c>
      <c r="L6220" s="384">
        <v>30780</v>
      </c>
      <c r="M6220" s="383" t="s">
        <v>644</v>
      </c>
      <c r="N6220" s="383" t="s">
        <v>620</v>
      </c>
      <c r="O6220" s="383" t="s">
        <v>230</v>
      </c>
    </row>
    <row r="6221" spans="1:15">
      <c r="A6221" s="385">
        <v>42139</v>
      </c>
      <c r="B6221" s="383" t="s">
        <v>650</v>
      </c>
      <c r="C6221" s="383" t="s">
        <v>8</v>
      </c>
      <c r="D6221" s="383" t="s">
        <v>20</v>
      </c>
      <c r="E6221" s="383" t="s">
        <v>651</v>
      </c>
      <c r="F6221" s="383" t="s">
        <v>10</v>
      </c>
      <c r="G6221" s="384">
        <v>625</v>
      </c>
      <c r="H6221" s="383" t="s">
        <v>836</v>
      </c>
      <c r="I6221" s="383" t="s">
        <v>837</v>
      </c>
      <c r="J6221" s="383" t="s">
        <v>617</v>
      </c>
      <c r="K6221" s="383" t="s">
        <v>618</v>
      </c>
      <c r="L6221" s="384">
        <v>30780</v>
      </c>
      <c r="M6221" s="383" t="s">
        <v>644</v>
      </c>
      <c r="N6221" s="383" t="s">
        <v>620</v>
      </c>
      <c r="O6221" s="383" t="s">
        <v>230</v>
      </c>
    </row>
    <row r="6222" spans="1:15">
      <c r="A6222" s="385">
        <v>42140</v>
      </c>
      <c r="B6222" s="383" t="s">
        <v>21</v>
      </c>
      <c r="C6222" s="383" t="s">
        <v>12</v>
      </c>
      <c r="D6222" s="383" t="s">
        <v>22</v>
      </c>
      <c r="E6222" s="383" t="s">
        <v>658</v>
      </c>
      <c r="F6222" s="383" t="s">
        <v>10</v>
      </c>
      <c r="G6222" s="384">
        <v>2268</v>
      </c>
      <c r="H6222" s="383" t="s">
        <v>818</v>
      </c>
      <c r="I6222" s="383" t="s">
        <v>819</v>
      </c>
      <c r="J6222" s="383" t="s">
        <v>617</v>
      </c>
      <c r="K6222" s="383" t="s">
        <v>618</v>
      </c>
      <c r="L6222" s="384">
        <v>30780</v>
      </c>
      <c r="M6222" s="383" t="s">
        <v>644</v>
      </c>
      <c r="N6222" s="383" t="s">
        <v>620</v>
      </c>
      <c r="O6222" s="383" t="s">
        <v>230</v>
      </c>
    </row>
    <row r="6223" spans="1:15">
      <c r="A6223" s="385">
        <v>42141</v>
      </c>
      <c r="B6223" s="383" t="s">
        <v>21</v>
      </c>
      <c r="C6223" s="383" t="s">
        <v>12</v>
      </c>
      <c r="D6223" s="383" t="s">
        <v>22</v>
      </c>
      <c r="E6223" s="383" t="s">
        <v>658</v>
      </c>
      <c r="F6223" s="383" t="s">
        <v>10</v>
      </c>
      <c r="G6223" s="384">
        <v>2268</v>
      </c>
      <c r="H6223" s="383" t="s">
        <v>818</v>
      </c>
      <c r="I6223" s="383" t="s">
        <v>819</v>
      </c>
      <c r="J6223" s="383" t="s">
        <v>617</v>
      </c>
      <c r="K6223" s="383" t="s">
        <v>618</v>
      </c>
      <c r="L6223" s="384">
        <v>30780</v>
      </c>
      <c r="M6223" s="383" t="s">
        <v>644</v>
      </c>
      <c r="N6223" s="383" t="s">
        <v>620</v>
      </c>
      <c r="O6223" s="383" t="s">
        <v>230</v>
      </c>
    </row>
    <row r="6224" spans="1:15">
      <c r="A6224" s="385">
        <v>42142</v>
      </c>
      <c r="B6224" s="383" t="s">
        <v>11</v>
      </c>
      <c r="C6224" s="383" t="s">
        <v>12</v>
      </c>
      <c r="D6224" s="383" t="s">
        <v>13</v>
      </c>
      <c r="E6224" s="383" t="s">
        <v>678</v>
      </c>
      <c r="F6224" s="383" t="s">
        <v>10</v>
      </c>
      <c r="G6224" s="384">
        <v>342</v>
      </c>
      <c r="H6224" s="383" t="s">
        <v>812</v>
      </c>
      <c r="I6224" s="383" t="s">
        <v>813</v>
      </c>
      <c r="J6224" s="383" t="s">
        <v>617</v>
      </c>
      <c r="K6224" s="383" t="s">
        <v>618</v>
      </c>
      <c r="L6224" s="384">
        <v>30780</v>
      </c>
      <c r="M6224" s="383" t="s">
        <v>644</v>
      </c>
      <c r="N6224" s="383" t="s">
        <v>620</v>
      </c>
      <c r="O6224" s="383" t="s">
        <v>230</v>
      </c>
    </row>
    <row r="6225" spans="1:15">
      <c r="A6225" s="385">
        <v>42143</v>
      </c>
      <c r="B6225" s="383" t="s">
        <v>650</v>
      </c>
      <c r="C6225" s="383" t="s">
        <v>8</v>
      </c>
      <c r="D6225" s="383" t="s">
        <v>20</v>
      </c>
      <c r="E6225" s="383" t="s">
        <v>651</v>
      </c>
      <c r="F6225" s="383" t="s">
        <v>10</v>
      </c>
      <c r="G6225" s="384">
        <v>481</v>
      </c>
      <c r="H6225" s="383" t="s">
        <v>826</v>
      </c>
      <c r="I6225" s="383" t="s">
        <v>827</v>
      </c>
      <c r="J6225" s="383" t="s">
        <v>617</v>
      </c>
      <c r="K6225" s="383" t="s">
        <v>618</v>
      </c>
      <c r="L6225" s="384">
        <v>30780</v>
      </c>
      <c r="M6225" s="383" t="s">
        <v>644</v>
      </c>
      <c r="N6225" s="383" t="s">
        <v>620</v>
      </c>
      <c r="O6225" s="383" t="s">
        <v>230</v>
      </c>
    </row>
    <row r="6226" spans="1:15">
      <c r="A6226" s="385">
        <v>42144</v>
      </c>
      <c r="B6226" s="383" t="s">
        <v>650</v>
      </c>
      <c r="C6226" s="383" t="s">
        <v>8</v>
      </c>
      <c r="D6226" s="383" t="s">
        <v>20</v>
      </c>
      <c r="E6226" s="383" t="s">
        <v>651</v>
      </c>
      <c r="F6226" s="383" t="s">
        <v>10</v>
      </c>
      <c r="G6226" s="384">
        <v>481</v>
      </c>
      <c r="H6226" s="383" t="s">
        <v>826</v>
      </c>
      <c r="I6226" s="383" t="s">
        <v>827</v>
      </c>
      <c r="J6226" s="383" t="s">
        <v>617</v>
      </c>
      <c r="K6226" s="383" t="s">
        <v>618</v>
      </c>
      <c r="L6226" s="384">
        <v>30780</v>
      </c>
      <c r="M6226" s="383" t="s">
        <v>644</v>
      </c>
      <c r="N6226" s="383" t="s">
        <v>620</v>
      </c>
      <c r="O6226" s="383" t="s">
        <v>230</v>
      </c>
    </row>
    <row r="6227" spans="1:15">
      <c r="A6227" s="385">
        <v>42145</v>
      </c>
      <c r="B6227" s="383" t="s">
        <v>650</v>
      </c>
      <c r="C6227" s="383" t="s">
        <v>8</v>
      </c>
      <c r="D6227" s="383" t="s">
        <v>20</v>
      </c>
      <c r="E6227" s="383" t="s">
        <v>651</v>
      </c>
      <c r="F6227" s="383" t="s">
        <v>10</v>
      </c>
      <c r="G6227" s="384">
        <v>481</v>
      </c>
      <c r="H6227" s="383" t="s">
        <v>826</v>
      </c>
      <c r="I6227" s="383" t="s">
        <v>827</v>
      </c>
      <c r="J6227" s="383" t="s">
        <v>617</v>
      </c>
      <c r="K6227" s="383" t="s">
        <v>618</v>
      </c>
      <c r="L6227" s="384">
        <v>30780</v>
      </c>
      <c r="M6227" s="383" t="s">
        <v>644</v>
      </c>
      <c r="N6227" s="383" t="s">
        <v>620</v>
      </c>
      <c r="O6227" s="383" t="s">
        <v>230</v>
      </c>
    </row>
    <row r="6228" spans="1:15">
      <c r="A6228" s="385">
        <v>42146</v>
      </c>
      <c r="B6228" s="383" t="s">
        <v>11</v>
      </c>
      <c r="C6228" s="383" t="s">
        <v>12</v>
      </c>
      <c r="D6228" s="383" t="s">
        <v>13</v>
      </c>
      <c r="E6228" s="383" t="s">
        <v>678</v>
      </c>
      <c r="F6228" s="383" t="s">
        <v>10</v>
      </c>
      <c r="G6228" s="384">
        <v>2467</v>
      </c>
      <c r="H6228" s="383" t="s">
        <v>787</v>
      </c>
      <c r="I6228" s="383" t="s">
        <v>788</v>
      </c>
      <c r="J6228" s="383" t="s">
        <v>617</v>
      </c>
      <c r="K6228" s="383" t="s">
        <v>618</v>
      </c>
      <c r="L6228" s="384">
        <v>30780</v>
      </c>
      <c r="M6228" s="383" t="s">
        <v>644</v>
      </c>
      <c r="N6228" s="383" t="s">
        <v>620</v>
      </c>
      <c r="O6228" s="383" t="s">
        <v>230</v>
      </c>
    </row>
    <row r="6229" spans="1:15">
      <c r="A6229" s="385">
        <v>42147</v>
      </c>
      <c r="B6229" s="383" t="s">
        <v>21</v>
      </c>
      <c r="C6229" s="383" t="s">
        <v>12</v>
      </c>
      <c r="D6229" s="383" t="s">
        <v>22</v>
      </c>
      <c r="E6229" s="383" t="s">
        <v>658</v>
      </c>
      <c r="F6229" s="383" t="s">
        <v>10</v>
      </c>
      <c r="G6229" s="384">
        <v>2268</v>
      </c>
      <c r="H6229" s="383" t="s">
        <v>818</v>
      </c>
      <c r="I6229" s="383" t="s">
        <v>819</v>
      </c>
      <c r="J6229" s="383" t="s">
        <v>617</v>
      </c>
      <c r="K6229" s="383" t="s">
        <v>618</v>
      </c>
      <c r="L6229" s="384">
        <v>30780</v>
      </c>
      <c r="M6229" s="383" t="s">
        <v>645</v>
      </c>
      <c r="N6229" s="383" t="s">
        <v>620</v>
      </c>
      <c r="O6229" s="383" t="s">
        <v>230</v>
      </c>
    </row>
    <row r="6230" spans="1:15">
      <c r="A6230" s="385">
        <v>42148</v>
      </c>
      <c r="B6230" s="383" t="s">
        <v>621</v>
      </c>
      <c r="C6230" s="383" t="s">
        <v>8</v>
      </c>
      <c r="D6230" s="383" t="s">
        <v>9</v>
      </c>
      <c r="E6230" s="383" t="s">
        <v>622</v>
      </c>
      <c r="F6230" s="383" t="s">
        <v>10</v>
      </c>
      <c r="G6230" s="384">
        <v>528000</v>
      </c>
      <c r="H6230" s="383" t="s">
        <v>828</v>
      </c>
      <c r="I6230" s="383" t="s">
        <v>829</v>
      </c>
      <c r="J6230" s="383" t="s">
        <v>617</v>
      </c>
      <c r="K6230" s="383" t="s">
        <v>618</v>
      </c>
      <c r="L6230" s="384">
        <v>30780</v>
      </c>
      <c r="M6230" s="383" t="s">
        <v>645</v>
      </c>
      <c r="N6230" s="383" t="s">
        <v>620</v>
      </c>
      <c r="O6230" s="383" t="s">
        <v>230</v>
      </c>
    </row>
    <row r="6231" spans="1:15">
      <c r="A6231" s="385">
        <v>42149</v>
      </c>
      <c r="B6231" s="383" t="s">
        <v>21</v>
      </c>
      <c r="C6231" s="383" t="s">
        <v>12</v>
      </c>
      <c r="D6231" s="383" t="s">
        <v>22</v>
      </c>
      <c r="E6231" s="383" t="s">
        <v>658</v>
      </c>
      <c r="F6231" s="383" t="s">
        <v>10</v>
      </c>
      <c r="G6231" s="384">
        <v>2268</v>
      </c>
      <c r="H6231" s="383" t="s">
        <v>818</v>
      </c>
      <c r="I6231" s="383" t="s">
        <v>819</v>
      </c>
      <c r="J6231" s="383" t="s">
        <v>617</v>
      </c>
      <c r="K6231" s="383" t="s">
        <v>618</v>
      </c>
      <c r="L6231" s="384">
        <v>30780</v>
      </c>
      <c r="M6231" s="383" t="s">
        <v>645</v>
      </c>
      <c r="N6231" s="383" t="s">
        <v>620</v>
      </c>
      <c r="O6231" s="383" t="s">
        <v>230</v>
      </c>
    </row>
    <row r="6232" spans="1:15">
      <c r="A6232" s="385">
        <v>42150</v>
      </c>
      <c r="B6232" s="383" t="s">
        <v>11</v>
      </c>
      <c r="C6232" s="383" t="s">
        <v>12</v>
      </c>
      <c r="D6232" s="383" t="s">
        <v>13</v>
      </c>
      <c r="E6232" s="383" t="s">
        <v>678</v>
      </c>
      <c r="F6232" s="383" t="s">
        <v>10</v>
      </c>
      <c r="G6232" s="384">
        <v>5393</v>
      </c>
      <c r="H6232" s="383" t="s">
        <v>834</v>
      </c>
      <c r="I6232" s="383" t="s">
        <v>660</v>
      </c>
      <c r="J6232" s="383" t="s">
        <v>617</v>
      </c>
      <c r="K6232" s="383" t="s">
        <v>618</v>
      </c>
      <c r="L6232" s="384">
        <v>30780</v>
      </c>
      <c r="M6232" s="383" t="s">
        <v>645</v>
      </c>
      <c r="N6232" s="383" t="s">
        <v>620</v>
      </c>
      <c r="O6232" s="383" t="s">
        <v>230</v>
      </c>
    </row>
    <row r="6233" spans="1:15">
      <c r="A6233" s="385">
        <v>41997</v>
      </c>
      <c r="B6233" s="383" t="s">
        <v>11</v>
      </c>
      <c r="C6233" s="383" t="s">
        <v>12</v>
      </c>
      <c r="D6233" s="383" t="s">
        <v>13</v>
      </c>
      <c r="E6233" s="383" t="s">
        <v>678</v>
      </c>
      <c r="F6233" s="383" t="s">
        <v>10</v>
      </c>
      <c r="G6233" s="384">
        <v>1830</v>
      </c>
      <c r="H6233" s="383" t="s">
        <v>834</v>
      </c>
      <c r="I6233" s="383" t="s">
        <v>835</v>
      </c>
      <c r="J6233" s="383" t="s">
        <v>617</v>
      </c>
      <c r="K6233" s="383" t="s">
        <v>618</v>
      </c>
      <c r="L6233" s="384">
        <v>0</v>
      </c>
      <c r="M6233" s="383" t="s">
        <v>619</v>
      </c>
      <c r="N6233" s="383" t="s">
        <v>620</v>
      </c>
      <c r="O6233" s="383" t="s">
        <v>230</v>
      </c>
    </row>
    <row r="6234" spans="1:15">
      <c r="A6234" s="385">
        <v>41998</v>
      </c>
      <c r="B6234" s="383" t="s">
        <v>28</v>
      </c>
      <c r="C6234" s="383" t="s">
        <v>8</v>
      </c>
      <c r="D6234" s="383" t="s">
        <v>29</v>
      </c>
      <c r="E6234" s="383" t="s">
        <v>774</v>
      </c>
      <c r="F6234" s="383" t="s">
        <v>10</v>
      </c>
      <c r="G6234" s="384">
        <v>-5063</v>
      </c>
      <c r="H6234" s="383" t="s">
        <v>848</v>
      </c>
      <c r="I6234" s="383" t="s">
        <v>849</v>
      </c>
      <c r="J6234" s="383" t="s">
        <v>617</v>
      </c>
      <c r="K6234" s="383" t="s">
        <v>618</v>
      </c>
      <c r="L6234" s="384">
        <v>0</v>
      </c>
      <c r="M6234" s="383" t="s">
        <v>619</v>
      </c>
      <c r="N6234" s="383" t="s">
        <v>620</v>
      </c>
      <c r="O6234" s="383" t="s">
        <v>230</v>
      </c>
    </row>
    <row r="6235" spans="1:15">
      <c r="A6235" s="385">
        <v>41999</v>
      </c>
      <c r="B6235" s="383" t="s">
        <v>621</v>
      </c>
      <c r="C6235" s="383" t="s">
        <v>8</v>
      </c>
      <c r="D6235" s="383" t="s">
        <v>9</v>
      </c>
      <c r="E6235" s="383" t="s">
        <v>622</v>
      </c>
      <c r="F6235" s="383" t="s">
        <v>10</v>
      </c>
      <c r="G6235" s="384">
        <v>528000</v>
      </c>
      <c r="H6235" s="383" t="s">
        <v>828</v>
      </c>
      <c r="I6235" s="383" t="s">
        <v>829</v>
      </c>
      <c r="J6235" s="383" t="s">
        <v>617</v>
      </c>
      <c r="K6235" s="383" t="s">
        <v>618</v>
      </c>
      <c r="L6235" s="384">
        <v>0</v>
      </c>
      <c r="M6235" s="383" t="s">
        <v>619</v>
      </c>
      <c r="N6235" s="383" t="s">
        <v>620</v>
      </c>
      <c r="O6235" s="383" t="s">
        <v>230</v>
      </c>
    </row>
    <row r="6236" spans="1:15">
      <c r="A6236" s="385">
        <v>42000</v>
      </c>
      <c r="B6236" s="383" t="s">
        <v>621</v>
      </c>
      <c r="C6236" s="383" t="s">
        <v>8</v>
      </c>
      <c r="D6236" s="383" t="s">
        <v>9</v>
      </c>
      <c r="E6236" s="383" t="s">
        <v>622</v>
      </c>
      <c r="F6236" s="383" t="s">
        <v>10</v>
      </c>
      <c r="G6236" s="384">
        <v>528000</v>
      </c>
      <c r="H6236" s="383" t="s">
        <v>828</v>
      </c>
      <c r="I6236" s="383" t="s">
        <v>829</v>
      </c>
      <c r="J6236" s="383" t="s">
        <v>617</v>
      </c>
      <c r="K6236" s="383" t="s">
        <v>618</v>
      </c>
      <c r="L6236" s="384">
        <v>0</v>
      </c>
      <c r="M6236" s="383" t="s">
        <v>619</v>
      </c>
      <c r="N6236" s="383" t="s">
        <v>620</v>
      </c>
      <c r="O6236" s="383" t="s">
        <v>230</v>
      </c>
    </row>
    <row r="6237" spans="1:15">
      <c r="A6237" s="385">
        <v>42001</v>
      </c>
      <c r="B6237" s="383" t="s">
        <v>17</v>
      </c>
      <c r="C6237" s="383" t="s">
        <v>18</v>
      </c>
      <c r="D6237" s="383" t="s">
        <v>19</v>
      </c>
      <c r="E6237" s="383" t="s">
        <v>668</v>
      </c>
      <c r="F6237" s="383" t="s">
        <v>10</v>
      </c>
      <c r="G6237" s="384">
        <v>750</v>
      </c>
      <c r="H6237" s="383" t="s">
        <v>841</v>
      </c>
      <c r="I6237" s="383" t="s">
        <v>842</v>
      </c>
      <c r="J6237" s="383" t="s">
        <v>617</v>
      </c>
      <c r="K6237" s="383" t="s">
        <v>618</v>
      </c>
      <c r="L6237" s="384">
        <v>0</v>
      </c>
      <c r="M6237" s="383" t="s">
        <v>619</v>
      </c>
      <c r="N6237" s="383" t="s">
        <v>620</v>
      </c>
      <c r="O6237" s="383" t="s">
        <v>230</v>
      </c>
    </row>
    <row r="6238" spans="1:15">
      <c r="A6238" s="385">
        <v>42002</v>
      </c>
      <c r="B6238" s="383" t="s">
        <v>621</v>
      </c>
      <c r="C6238" s="383" t="s">
        <v>8</v>
      </c>
      <c r="D6238" s="383" t="s">
        <v>9</v>
      </c>
      <c r="E6238" s="383" t="s">
        <v>622</v>
      </c>
      <c r="F6238" s="383" t="s">
        <v>10</v>
      </c>
      <c r="G6238" s="384">
        <v>528000</v>
      </c>
      <c r="H6238" s="383" t="s">
        <v>828</v>
      </c>
      <c r="I6238" s="383" t="s">
        <v>829</v>
      </c>
      <c r="J6238" s="383" t="s">
        <v>617</v>
      </c>
      <c r="K6238" s="383" t="s">
        <v>618</v>
      </c>
      <c r="L6238" s="384">
        <v>0</v>
      </c>
      <c r="M6238" s="383" t="s">
        <v>619</v>
      </c>
      <c r="N6238" s="383" t="s">
        <v>620</v>
      </c>
      <c r="O6238" s="383" t="s">
        <v>230</v>
      </c>
    </row>
    <row r="6239" spans="1:15">
      <c r="A6239" s="385">
        <v>42003</v>
      </c>
      <c r="B6239" s="383" t="s">
        <v>794</v>
      </c>
      <c r="C6239" s="383" t="s">
        <v>8</v>
      </c>
      <c r="D6239" s="383" t="s">
        <v>34</v>
      </c>
      <c r="E6239" s="383" t="s">
        <v>795</v>
      </c>
      <c r="F6239" s="383" t="s">
        <v>10</v>
      </c>
      <c r="G6239" s="384">
        <v>4004</v>
      </c>
      <c r="H6239" s="383" t="s">
        <v>796</v>
      </c>
      <c r="I6239" s="383" t="s">
        <v>797</v>
      </c>
      <c r="J6239" s="383" t="s">
        <v>617</v>
      </c>
      <c r="K6239" s="383" t="s">
        <v>618</v>
      </c>
      <c r="L6239" s="384">
        <v>0</v>
      </c>
      <c r="M6239" s="383" t="s">
        <v>619</v>
      </c>
      <c r="N6239" s="383" t="s">
        <v>620</v>
      </c>
      <c r="O6239" s="383" t="s">
        <v>230</v>
      </c>
    </row>
    <row r="6240" spans="1:15">
      <c r="A6240" s="385">
        <v>42004</v>
      </c>
      <c r="B6240" s="383" t="s">
        <v>794</v>
      </c>
      <c r="C6240" s="383" t="s">
        <v>8</v>
      </c>
      <c r="D6240" s="383" t="s">
        <v>34</v>
      </c>
      <c r="E6240" s="383" t="s">
        <v>795</v>
      </c>
      <c r="F6240" s="383" t="s">
        <v>10</v>
      </c>
      <c r="G6240" s="384">
        <v>2740</v>
      </c>
      <c r="H6240" s="383" t="s">
        <v>796</v>
      </c>
      <c r="I6240" s="383" t="s">
        <v>797</v>
      </c>
      <c r="J6240" s="383" t="s">
        <v>617</v>
      </c>
      <c r="K6240" s="383" t="s">
        <v>618</v>
      </c>
      <c r="L6240" s="384">
        <v>0</v>
      </c>
      <c r="M6240" s="383" t="s">
        <v>626</v>
      </c>
      <c r="N6240" s="383" t="s">
        <v>620</v>
      </c>
      <c r="O6240" s="383" t="s">
        <v>230</v>
      </c>
    </row>
    <row r="6241" spans="1:15">
      <c r="A6241" s="385">
        <v>42005</v>
      </c>
      <c r="B6241" s="383" t="s">
        <v>794</v>
      </c>
      <c r="C6241" s="383" t="s">
        <v>8</v>
      </c>
      <c r="D6241" s="383" t="s">
        <v>34</v>
      </c>
      <c r="E6241" s="383" t="s">
        <v>795</v>
      </c>
      <c r="F6241" s="383" t="s">
        <v>10</v>
      </c>
      <c r="G6241" s="384">
        <v>39619</v>
      </c>
      <c r="H6241" s="383" t="s">
        <v>796</v>
      </c>
      <c r="I6241" s="383" t="s">
        <v>798</v>
      </c>
      <c r="J6241" s="383" t="s">
        <v>617</v>
      </c>
      <c r="K6241" s="383" t="s">
        <v>618</v>
      </c>
      <c r="L6241" s="384">
        <v>0</v>
      </c>
      <c r="M6241" s="383" t="s">
        <v>626</v>
      </c>
      <c r="N6241" s="383" t="s">
        <v>620</v>
      </c>
      <c r="O6241" s="383" t="s">
        <v>230</v>
      </c>
    </row>
    <row r="6242" spans="1:15">
      <c r="A6242" s="385">
        <v>42006</v>
      </c>
      <c r="B6242" s="383" t="s">
        <v>21</v>
      </c>
      <c r="C6242" s="383" t="s">
        <v>12</v>
      </c>
      <c r="D6242" s="383" t="s">
        <v>22</v>
      </c>
      <c r="E6242" s="383" t="s">
        <v>658</v>
      </c>
      <c r="F6242" s="383" t="s">
        <v>10</v>
      </c>
      <c r="G6242" s="384">
        <v>2720</v>
      </c>
      <c r="H6242" s="383" t="s">
        <v>763</v>
      </c>
      <c r="I6242" s="383" t="s">
        <v>764</v>
      </c>
      <c r="J6242" s="383" t="s">
        <v>617</v>
      </c>
      <c r="K6242" s="383" t="s">
        <v>618</v>
      </c>
      <c r="L6242" s="384">
        <v>6319</v>
      </c>
      <c r="M6242" s="383" t="s">
        <v>627</v>
      </c>
      <c r="N6242" s="383" t="s">
        <v>620</v>
      </c>
      <c r="O6242" s="383" t="s">
        <v>230</v>
      </c>
    </row>
    <row r="6243" spans="1:15">
      <c r="A6243" s="385">
        <v>42007</v>
      </c>
      <c r="B6243" s="383" t="s">
        <v>21</v>
      </c>
      <c r="C6243" s="383" t="s">
        <v>12</v>
      </c>
      <c r="D6243" s="383" t="s">
        <v>22</v>
      </c>
      <c r="E6243" s="383" t="s">
        <v>658</v>
      </c>
      <c r="F6243" s="383" t="s">
        <v>10</v>
      </c>
      <c r="G6243" s="384">
        <v>2720</v>
      </c>
      <c r="H6243" s="383" t="s">
        <v>763</v>
      </c>
      <c r="I6243" s="383" t="s">
        <v>764</v>
      </c>
      <c r="J6243" s="383" t="s">
        <v>617</v>
      </c>
      <c r="K6243" s="383" t="s">
        <v>618</v>
      </c>
      <c r="L6243" s="384">
        <v>8221</v>
      </c>
      <c r="M6243" s="383" t="s">
        <v>627</v>
      </c>
      <c r="N6243" s="383" t="s">
        <v>620</v>
      </c>
      <c r="O6243" s="383" t="s">
        <v>230</v>
      </c>
    </row>
    <row r="6244" spans="1:15">
      <c r="A6244" s="385">
        <v>42008</v>
      </c>
      <c r="B6244" s="383" t="s">
        <v>21</v>
      </c>
      <c r="C6244" s="383" t="s">
        <v>12</v>
      </c>
      <c r="D6244" s="383" t="s">
        <v>22</v>
      </c>
      <c r="E6244" s="383" t="s">
        <v>658</v>
      </c>
      <c r="F6244" s="383" t="s">
        <v>10</v>
      </c>
      <c r="G6244" s="384">
        <v>2720</v>
      </c>
      <c r="H6244" s="383" t="s">
        <v>763</v>
      </c>
      <c r="I6244" s="383" t="s">
        <v>764</v>
      </c>
      <c r="J6244" s="383" t="s">
        <v>617</v>
      </c>
      <c r="K6244" s="383" t="s">
        <v>618</v>
      </c>
      <c r="L6244" s="384">
        <v>8501</v>
      </c>
      <c r="M6244" s="383" t="s">
        <v>627</v>
      </c>
      <c r="N6244" s="383" t="s">
        <v>620</v>
      </c>
      <c r="O6244" s="383" t="s">
        <v>230</v>
      </c>
    </row>
    <row r="6245" spans="1:15">
      <c r="A6245" s="385">
        <v>42009</v>
      </c>
      <c r="B6245" s="383" t="s">
        <v>11</v>
      </c>
      <c r="C6245" s="383" t="s">
        <v>12</v>
      </c>
      <c r="D6245" s="383" t="s">
        <v>13</v>
      </c>
      <c r="E6245" s="383" t="s">
        <v>678</v>
      </c>
      <c r="F6245" s="383" t="s">
        <v>10</v>
      </c>
      <c r="G6245" s="384">
        <v>450</v>
      </c>
      <c r="H6245" s="383" t="s">
        <v>779</v>
      </c>
      <c r="I6245" s="383" t="s">
        <v>780</v>
      </c>
      <c r="J6245" s="383" t="s">
        <v>617</v>
      </c>
      <c r="K6245" s="383" t="s">
        <v>618</v>
      </c>
      <c r="L6245" s="384">
        <v>9088</v>
      </c>
      <c r="M6245" s="383" t="s">
        <v>627</v>
      </c>
      <c r="N6245" s="383" t="s">
        <v>620</v>
      </c>
      <c r="O6245" s="383" t="s">
        <v>230</v>
      </c>
    </row>
    <row r="6246" spans="1:15">
      <c r="A6246" s="385">
        <v>42010</v>
      </c>
      <c r="B6246" s="383" t="s">
        <v>754</v>
      </c>
      <c r="C6246" s="383" t="s">
        <v>8</v>
      </c>
      <c r="D6246" s="383" t="s">
        <v>755</v>
      </c>
      <c r="E6246" s="383" t="s">
        <v>756</v>
      </c>
      <c r="F6246" s="383" t="s">
        <v>10</v>
      </c>
      <c r="G6246" s="384">
        <v>127</v>
      </c>
      <c r="H6246" s="383" t="s">
        <v>782</v>
      </c>
      <c r="I6246" s="383" t="s">
        <v>783</v>
      </c>
      <c r="J6246" s="383" t="s">
        <v>617</v>
      </c>
      <c r="K6246" s="383" t="s">
        <v>618</v>
      </c>
      <c r="L6246" s="384">
        <v>9280</v>
      </c>
      <c r="M6246" s="383" t="s">
        <v>629</v>
      </c>
      <c r="N6246" s="383" t="s">
        <v>620</v>
      </c>
      <c r="O6246" s="383" t="s">
        <v>230</v>
      </c>
    </row>
    <row r="6247" spans="1:15">
      <c r="A6247" s="385">
        <v>42012</v>
      </c>
      <c r="B6247" s="383" t="s">
        <v>794</v>
      </c>
      <c r="C6247" s="383" t="s">
        <v>8</v>
      </c>
      <c r="D6247" s="383" t="s">
        <v>34</v>
      </c>
      <c r="E6247" s="383" t="s">
        <v>795</v>
      </c>
      <c r="F6247" s="383" t="s">
        <v>10</v>
      </c>
      <c r="G6247" s="384">
        <v>38232</v>
      </c>
      <c r="H6247" s="383" t="s">
        <v>796</v>
      </c>
      <c r="I6247" s="383" t="s">
        <v>798</v>
      </c>
      <c r="J6247" s="383" t="s">
        <v>617</v>
      </c>
      <c r="K6247" s="383" t="s">
        <v>618</v>
      </c>
      <c r="L6247" s="384">
        <v>9280</v>
      </c>
      <c r="M6247" s="383" t="s">
        <v>630</v>
      </c>
      <c r="N6247" s="383" t="s">
        <v>620</v>
      </c>
      <c r="O6247" s="383" t="s">
        <v>230</v>
      </c>
    </row>
    <row r="6248" spans="1:15">
      <c r="A6248" s="385">
        <v>42013</v>
      </c>
      <c r="B6248" s="383" t="s">
        <v>794</v>
      </c>
      <c r="C6248" s="383" t="s">
        <v>8</v>
      </c>
      <c r="D6248" s="383" t="s">
        <v>34</v>
      </c>
      <c r="E6248" s="383" t="s">
        <v>795</v>
      </c>
      <c r="F6248" s="383" t="s">
        <v>10</v>
      </c>
      <c r="G6248" s="384">
        <v>2634</v>
      </c>
      <c r="H6248" s="383" t="s">
        <v>796</v>
      </c>
      <c r="I6248" s="383" t="s">
        <v>797</v>
      </c>
      <c r="J6248" s="383" t="s">
        <v>617</v>
      </c>
      <c r="K6248" s="383" t="s">
        <v>618</v>
      </c>
      <c r="L6248" s="384">
        <v>9280</v>
      </c>
      <c r="M6248" s="383" t="s">
        <v>630</v>
      </c>
      <c r="N6248" s="383" t="s">
        <v>620</v>
      </c>
      <c r="O6248" s="383" t="s">
        <v>230</v>
      </c>
    </row>
    <row r="6249" spans="1:15">
      <c r="A6249" s="385">
        <v>42014</v>
      </c>
      <c r="B6249" s="383" t="s">
        <v>754</v>
      </c>
      <c r="C6249" s="383" t="s">
        <v>8</v>
      </c>
      <c r="D6249" s="383" t="s">
        <v>755</v>
      </c>
      <c r="E6249" s="383" t="s">
        <v>756</v>
      </c>
      <c r="F6249" s="383" t="s">
        <v>10</v>
      </c>
      <c r="G6249" s="384">
        <v>1107</v>
      </c>
      <c r="H6249" s="383" t="s">
        <v>757</v>
      </c>
      <c r="I6249" s="383" t="s">
        <v>765</v>
      </c>
      <c r="J6249" s="383" t="s">
        <v>617</v>
      </c>
      <c r="K6249" s="383" t="s">
        <v>618</v>
      </c>
      <c r="L6249" s="384">
        <v>9280</v>
      </c>
      <c r="M6249" s="383" t="s">
        <v>630</v>
      </c>
      <c r="N6249" s="383" t="s">
        <v>620</v>
      </c>
      <c r="O6249" s="383" t="s">
        <v>230</v>
      </c>
    </row>
    <row r="6250" spans="1:15">
      <c r="A6250" s="385">
        <v>42015</v>
      </c>
      <c r="B6250" s="383" t="s">
        <v>754</v>
      </c>
      <c r="C6250" s="383" t="s">
        <v>8</v>
      </c>
      <c r="D6250" s="383" t="s">
        <v>755</v>
      </c>
      <c r="E6250" s="383" t="s">
        <v>756</v>
      </c>
      <c r="F6250" s="383" t="s">
        <v>10</v>
      </c>
      <c r="G6250" s="384">
        <v>1107</v>
      </c>
      <c r="H6250" s="383" t="s">
        <v>757</v>
      </c>
      <c r="I6250" s="383" t="s">
        <v>765</v>
      </c>
      <c r="J6250" s="383" t="s">
        <v>617</v>
      </c>
      <c r="K6250" s="383" t="s">
        <v>618</v>
      </c>
      <c r="L6250" s="384">
        <v>9280</v>
      </c>
      <c r="M6250" s="383" t="s">
        <v>630</v>
      </c>
      <c r="N6250" s="383" t="s">
        <v>620</v>
      </c>
      <c r="O6250" s="383" t="s">
        <v>230</v>
      </c>
    </row>
    <row r="6251" spans="1:15">
      <c r="A6251" s="385">
        <v>42016</v>
      </c>
      <c r="B6251" s="383" t="s">
        <v>754</v>
      </c>
      <c r="C6251" s="383" t="s">
        <v>8</v>
      </c>
      <c r="D6251" s="383" t="s">
        <v>755</v>
      </c>
      <c r="E6251" s="383" t="s">
        <v>756</v>
      </c>
      <c r="F6251" s="383" t="s">
        <v>10</v>
      </c>
      <c r="G6251" s="384">
        <v>1107</v>
      </c>
      <c r="H6251" s="383" t="s">
        <v>757</v>
      </c>
      <c r="I6251" s="383" t="s">
        <v>765</v>
      </c>
      <c r="J6251" s="383" t="s">
        <v>617</v>
      </c>
      <c r="K6251" s="383" t="s">
        <v>618</v>
      </c>
      <c r="L6251" s="384">
        <v>9280</v>
      </c>
      <c r="M6251" s="383" t="s">
        <v>630</v>
      </c>
      <c r="N6251" s="383" t="s">
        <v>620</v>
      </c>
      <c r="O6251" s="383" t="s">
        <v>230</v>
      </c>
    </row>
    <row r="6252" spans="1:15">
      <c r="A6252" s="385">
        <v>42017</v>
      </c>
      <c r="B6252" s="383" t="s">
        <v>754</v>
      </c>
      <c r="C6252" s="383" t="s">
        <v>8</v>
      </c>
      <c r="D6252" s="383" t="s">
        <v>755</v>
      </c>
      <c r="E6252" s="383" t="s">
        <v>756</v>
      </c>
      <c r="F6252" s="383" t="s">
        <v>10</v>
      </c>
      <c r="G6252" s="384">
        <v>460</v>
      </c>
      <c r="H6252" s="383" t="s">
        <v>757</v>
      </c>
      <c r="I6252" s="383" t="s">
        <v>758</v>
      </c>
      <c r="J6252" s="383" t="s">
        <v>617</v>
      </c>
      <c r="K6252" s="383" t="s">
        <v>618</v>
      </c>
      <c r="L6252" s="384">
        <v>9280</v>
      </c>
      <c r="M6252" s="383" t="s">
        <v>631</v>
      </c>
      <c r="N6252" s="383" t="s">
        <v>620</v>
      </c>
      <c r="O6252" s="383" t="s">
        <v>230</v>
      </c>
    </row>
    <row r="6253" spans="1:15">
      <c r="A6253" s="385">
        <v>42018</v>
      </c>
      <c r="B6253" s="383" t="s">
        <v>754</v>
      </c>
      <c r="C6253" s="383" t="s">
        <v>8</v>
      </c>
      <c r="D6253" s="383" t="s">
        <v>755</v>
      </c>
      <c r="E6253" s="383" t="s">
        <v>756</v>
      </c>
      <c r="F6253" s="383" t="s">
        <v>10</v>
      </c>
      <c r="G6253" s="384">
        <v>1107</v>
      </c>
      <c r="H6253" s="383" t="s">
        <v>757</v>
      </c>
      <c r="I6253" s="383" t="s">
        <v>765</v>
      </c>
      <c r="J6253" s="383" t="s">
        <v>617</v>
      </c>
      <c r="K6253" s="383" t="s">
        <v>618</v>
      </c>
      <c r="L6253" s="384">
        <v>9804</v>
      </c>
      <c r="M6253" s="383" t="s">
        <v>631</v>
      </c>
      <c r="N6253" s="383" t="s">
        <v>620</v>
      </c>
      <c r="O6253" s="383" t="s">
        <v>230</v>
      </c>
    </row>
    <row r="6254" spans="1:15">
      <c r="A6254" s="385">
        <v>42019</v>
      </c>
      <c r="B6254" s="383" t="s">
        <v>11</v>
      </c>
      <c r="C6254" s="383" t="s">
        <v>12</v>
      </c>
      <c r="D6254" s="383" t="s">
        <v>13</v>
      </c>
      <c r="E6254" s="383" t="s">
        <v>678</v>
      </c>
      <c r="F6254" s="383" t="s">
        <v>10</v>
      </c>
      <c r="G6254" s="384">
        <v>110</v>
      </c>
      <c r="H6254" s="383" t="s">
        <v>726</v>
      </c>
      <c r="I6254" s="383" t="s">
        <v>727</v>
      </c>
      <c r="J6254" s="383" t="s">
        <v>617</v>
      </c>
      <c r="K6254" s="383" t="s">
        <v>618</v>
      </c>
      <c r="L6254" s="384">
        <v>11627</v>
      </c>
      <c r="M6254" s="383" t="s">
        <v>631</v>
      </c>
      <c r="N6254" s="383" t="s">
        <v>620</v>
      </c>
      <c r="O6254" s="383" t="s">
        <v>230</v>
      </c>
    </row>
    <row r="6255" spans="1:15">
      <c r="A6255" s="385">
        <v>42020</v>
      </c>
      <c r="B6255" s="383" t="s">
        <v>11</v>
      </c>
      <c r="C6255" s="383" t="s">
        <v>12</v>
      </c>
      <c r="D6255" s="383" t="s">
        <v>13</v>
      </c>
      <c r="E6255" s="383" t="s">
        <v>678</v>
      </c>
      <c r="F6255" s="383" t="s">
        <v>10</v>
      </c>
      <c r="G6255" s="384">
        <v>60</v>
      </c>
      <c r="H6255" s="383" t="s">
        <v>763</v>
      </c>
      <c r="I6255" s="383" t="s">
        <v>771</v>
      </c>
      <c r="J6255" s="383" t="s">
        <v>617</v>
      </c>
      <c r="K6255" s="383" t="s">
        <v>618</v>
      </c>
      <c r="L6255" s="384">
        <v>12650</v>
      </c>
      <c r="M6255" s="383" t="s">
        <v>631</v>
      </c>
      <c r="N6255" s="383" t="s">
        <v>620</v>
      </c>
      <c r="O6255" s="383" t="s">
        <v>230</v>
      </c>
    </row>
    <row r="6256" spans="1:15">
      <c r="A6256" s="385">
        <v>42021</v>
      </c>
      <c r="B6256" s="383" t="s">
        <v>11</v>
      </c>
      <c r="C6256" s="383" t="s">
        <v>12</v>
      </c>
      <c r="D6256" s="383" t="s">
        <v>13</v>
      </c>
      <c r="E6256" s="383" t="s">
        <v>678</v>
      </c>
      <c r="F6256" s="383" t="s">
        <v>10</v>
      </c>
      <c r="G6256" s="384">
        <v>1700</v>
      </c>
      <c r="H6256" s="383" t="s">
        <v>751</v>
      </c>
      <c r="I6256" s="383" t="s">
        <v>752</v>
      </c>
      <c r="J6256" s="383" t="s">
        <v>617</v>
      </c>
      <c r="K6256" s="383" t="s">
        <v>618</v>
      </c>
      <c r="L6256" s="384">
        <v>12650</v>
      </c>
      <c r="M6256" s="383" t="s">
        <v>632</v>
      </c>
      <c r="N6256" s="383" t="s">
        <v>620</v>
      </c>
      <c r="O6256" s="383" t="s">
        <v>230</v>
      </c>
    </row>
    <row r="6257" spans="1:15">
      <c r="A6257" s="385">
        <v>42022</v>
      </c>
      <c r="B6257" s="383" t="s">
        <v>11</v>
      </c>
      <c r="C6257" s="383" t="s">
        <v>12</v>
      </c>
      <c r="D6257" s="383" t="s">
        <v>13</v>
      </c>
      <c r="E6257" s="383" t="s">
        <v>678</v>
      </c>
      <c r="F6257" s="383" t="s">
        <v>10</v>
      </c>
      <c r="G6257" s="384">
        <v>1700</v>
      </c>
      <c r="H6257" s="383" t="s">
        <v>751</v>
      </c>
      <c r="I6257" s="383" t="s">
        <v>752</v>
      </c>
      <c r="J6257" s="383" t="s">
        <v>617</v>
      </c>
      <c r="K6257" s="383" t="s">
        <v>618</v>
      </c>
      <c r="L6257" s="384">
        <v>12650</v>
      </c>
      <c r="M6257" s="383" t="s">
        <v>632</v>
      </c>
      <c r="N6257" s="383" t="s">
        <v>620</v>
      </c>
      <c r="O6257" s="383" t="s">
        <v>230</v>
      </c>
    </row>
    <row r="6258" spans="1:15">
      <c r="A6258" s="385">
        <v>42023</v>
      </c>
      <c r="B6258" s="383" t="s">
        <v>11</v>
      </c>
      <c r="C6258" s="383" t="s">
        <v>12</v>
      </c>
      <c r="D6258" s="383" t="s">
        <v>13</v>
      </c>
      <c r="E6258" s="383" t="s">
        <v>678</v>
      </c>
      <c r="F6258" s="383" t="s">
        <v>10</v>
      </c>
      <c r="G6258" s="384">
        <v>1700</v>
      </c>
      <c r="H6258" s="383" t="s">
        <v>751</v>
      </c>
      <c r="I6258" s="383" t="s">
        <v>752</v>
      </c>
      <c r="J6258" s="383" t="s">
        <v>617</v>
      </c>
      <c r="K6258" s="383" t="s">
        <v>618</v>
      </c>
      <c r="L6258" s="384">
        <v>12650</v>
      </c>
      <c r="M6258" s="383" t="s">
        <v>632</v>
      </c>
      <c r="N6258" s="383" t="s">
        <v>620</v>
      </c>
      <c r="O6258" s="383" t="s">
        <v>230</v>
      </c>
    </row>
    <row r="6259" spans="1:15">
      <c r="A6259" s="385">
        <v>42024</v>
      </c>
      <c r="B6259" s="383" t="s">
        <v>11</v>
      </c>
      <c r="C6259" s="383" t="s">
        <v>12</v>
      </c>
      <c r="D6259" s="383" t="s">
        <v>13</v>
      </c>
      <c r="E6259" s="383" t="s">
        <v>678</v>
      </c>
      <c r="F6259" s="383" t="s">
        <v>10</v>
      </c>
      <c r="G6259" s="384">
        <v>1700</v>
      </c>
      <c r="H6259" s="383" t="s">
        <v>751</v>
      </c>
      <c r="I6259" s="383" t="s">
        <v>752</v>
      </c>
      <c r="J6259" s="383" t="s">
        <v>617</v>
      </c>
      <c r="K6259" s="383" t="s">
        <v>618</v>
      </c>
      <c r="L6259" s="384">
        <v>12775</v>
      </c>
      <c r="M6259" s="383" t="s">
        <v>633</v>
      </c>
      <c r="N6259" s="383" t="s">
        <v>620</v>
      </c>
      <c r="O6259" s="383" t="s">
        <v>230</v>
      </c>
    </row>
    <row r="6260" spans="1:15">
      <c r="A6260" s="385">
        <v>42025</v>
      </c>
      <c r="B6260" s="383" t="s">
        <v>11</v>
      </c>
      <c r="C6260" s="383" t="s">
        <v>12</v>
      </c>
      <c r="D6260" s="383" t="s">
        <v>13</v>
      </c>
      <c r="E6260" s="383" t="s">
        <v>678</v>
      </c>
      <c r="F6260" s="383" t="s">
        <v>10</v>
      </c>
      <c r="G6260" s="384">
        <v>1700</v>
      </c>
      <c r="H6260" s="383" t="s">
        <v>751</v>
      </c>
      <c r="I6260" s="383" t="s">
        <v>752</v>
      </c>
      <c r="J6260" s="383" t="s">
        <v>617</v>
      </c>
      <c r="K6260" s="383" t="s">
        <v>618</v>
      </c>
      <c r="L6260" s="384">
        <v>14695</v>
      </c>
      <c r="M6260" s="383" t="s">
        <v>633</v>
      </c>
      <c r="N6260" s="383" t="s">
        <v>620</v>
      </c>
      <c r="O6260" s="383" t="s">
        <v>230</v>
      </c>
    </row>
    <row r="6261" spans="1:15">
      <c r="A6261" s="385">
        <v>42026</v>
      </c>
      <c r="B6261" s="383" t="s">
        <v>11</v>
      </c>
      <c r="C6261" s="383" t="s">
        <v>12</v>
      </c>
      <c r="D6261" s="383" t="s">
        <v>13</v>
      </c>
      <c r="E6261" s="383" t="s">
        <v>678</v>
      </c>
      <c r="F6261" s="383" t="s">
        <v>10</v>
      </c>
      <c r="G6261" s="384">
        <v>1700</v>
      </c>
      <c r="H6261" s="383" t="s">
        <v>751</v>
      </c>
      <c r="I6261" s="383" t="s">
        <v>752</v>
      </c>
      <c r="J6261" s="383" t="s">
        <v>617</v>
      </c>
      <c r="K6261" s="383" t="s">
        <v>618</v>
      </c>
      <c r="L6261" s="384">
        <v>15922</v>
      </c>
      <c r="M6261" s="383" t="s">
        <v>633</v>
      </c>
      <c r="N6261" s="383" t="s">
        <v>620</v>
      </c>
      <c r="O6261" s="383" t="s">
        <v>230</v>
      </c>
    </row>
    <row r="6262" spans="1:15">
      <c r="A6262" s="385">
        <v>42027</v>
      </c>
      <c r="B6262" s="383" t="s">
        <v>11</v>
      </c>
      <c r="C6262" s="383" t="s">
        <v>12</v>
      </c>
      <c r="D6262" s="383" t="s">
        <v>13</v>
      </c>
      <c r="E6262" s="383" t="s">
        <v>678</v>
      </c>
      <c r="F6262" s="383" t="s">
        <v>10</v>
      </c>
      <c r="G6262" s="384">
        <v>1700</v>
      </c>
      <c r="H6262" s="383" t="s">
        <v>751</v>
      </c>
      <c r="I6262" s="383" t="s">
        <v>752</v>
      </c>
      <c r="J6262" s="383" t="s">
        <v>617</v>
      </c>
      <c r="K6262" s="383" t="s">
        <v>618</v>
      </c>
      <c r="L6262" s="384">
        <v>17245</v>
      </c>
      <c r="M6262" s="383" t="s">
        <v>633</v>
      </c>
      <c r="N6262" s="383" t="s">
        <v>620</v>
      </c>
      <c r="O6262" s="383" t="s">
        <v>230</v>
      </c>
    </row>
    <row r="6263" spans="1:15">
      <c r="A6263" s="385">
        <v>42028</v>
      </c>
      <c r="B6263" s="383" t="s">
        <v>11</v>
      </c>
      <c r="C6263" s="383" t="s">
        <v>12</v>
      </c>
      <c r="D6263" s="383" t="s">
        <v>13</v>
      </c>
      <c r="E6263" s="383" t="s">
        <v>678</v>
      </c>
      <c r="F6263" s="383" t="s">
        <v>10</v>
      </c>
      <c r="G6263" s="384">
        <v>1700</v>
      </c>
      <c r="H6263" s="383" t="s">
        <v>751</v>
      </c>
      <c r="I6263" s="383" t="s">
        <v>752</v>
      </c>
      <c r="J6263" s="383" t="s">
        <v>617</v>
      </c>
      <c r="K6263" s="383" t="s">
        <v>618</v>
      </c>
      <c r="L6263" s="384">
        <v>18650</v>
      </c>
      <c r="M6263" s="383" t="s">
        <v>633</v>
      </c>
      <c r="N6263" s="383" t="s">
        <v>620</v>
      </c>
      <c r="O6263" s="383" t="s">
        <v>230</v>
      </c>
    </row>
    <row r="6264" spans="1:15">
      <c r="A6264" s="385">
        <v>42029</v>
      </c>
      <c r="B6264" s="383" t="s">
        <v>11</v>
      </c>
      <c r="C6264" s="383" t="s">
        <v>12</v>
      </c>
      <c r="D6264" s="383" t="s">
        <v>13</v>
      </c>
      <c r="E6264" s="383" t="s">
        <v>678</v>
      </c>
      <c r="F6264" s="383" t="s">
        <v>10</v>
      </c>
      <c r="G6264" s="384">
        <v>1700</v>
      </c>
      <c r="H6264" s="383" t="s">
        <v>751</v>
      </c>
      <c r="I6264" s="383" t="s">
        <v>752</v>
      </c>
      <c r="J6264" s="383" t="s">
        <v>617</v>
      </c>
      <c r="K6264" s="383" t="s">
        <v>618</v>
      </c>
      <c r="L6264" s="384">
        <v>18650</v>
      </c>
      <c r="M6264" s="383" t="s">
        <v>633</v>
      </c>
      <c r="N6264" s="383" t="s">
        <v>620</v>
      </c>
      <c r="O6264" s="383" t="s">
        <v>230</v>
      </c>
    </row>
    <row r="6265" spans="1:15">
      <c r="A6265" s="385">
        <v>42030</v>
      </c>
      <c r="B6265" s="383" t="s">
        <v>11</v>
      </c>
      <c r="C6265" s="383" t="s">
        <v>12</v>
      </c>
      <c r="D6265" s="383" t="s">
        <v>13</v>
      </c>
      <c r="E6265" s="383" t="s">
        <v>678</v>
      </c>
      <c r="F6265" s="383" t="s">
        <v>10</v>
      </c>
      <c r="G6265" s="384">
        <v>1700</v>
      </c>
      <c r="H6265" s="383" t="s">
        <v>751</v>
      </c>
      <c r="I6265" s="383" t="s">
        <v>752</v>
      </c>
      <c r="J6265" s="383" t="s">
        <v>617</v>
      </c>
      <c r="K6265" s="383" t="s">
        <v>618</v>
      </c>
      <c r="L6265" s="384">
        <v>18650</v>
      </c>
      <c r="M6265" s="383" t="s">
        <v>634</v>
      </c>
      <c r="N6265" s="383" t="s">
        <v>620</v>
      </c>
      <c r="O6265" s="383" t="s">
        <v>230</v>
      </c>
    </row>
    <row r="6266" spans="1:15">
      <c r="A6266" s="385">
        <v>42031</v>
      </c>
      <c r="B6266" s="383" t="s">
        <v>11</v>
      </c>
      <c r="C6266" s="383" t="s">
        <v>12</v>
      </c>
      <c r="D6266" s="383" t="s">
        <v>13</v>
      </c>
      <c r="E6266" s="383" t="s">
        <v>678</v>
      </c>
      <c r="F6266" s="383" t="s">
        <v>10</v>
      </c>
      <c r="G6266" s="384">
        <v>1700</v>
      </c>
      <c r="H6266" s="383" t="s">
        <v>751</v>
      </c>
      <c r="I6266" s="383" t="s">
        <v>752</v>
      </c>
      <c r="J6266" s="383" t="s">
        <v>617</v>
      </c>
      <c r="K6266" s="383" t="s">
        <v>618</v>
      </c>
      <c r="L6266" s="384">
        <v>18650</v>
      </c>
      <c r="M6266" s="383" t="s">
        <v>634</v>
      </c>
      <c r="N6266" s="383" t="s">
        <v>620</v>
      </c>
      <c r="O6266" s="383" t="s">
        <v>230</v>
      </c>
    </row>
    <row r="6267" spans="1:15">
      <c r="A6267" s="385">
        <v>42032</v>
      </c>
      <c r="B6267" s="383" t="s">
        <v>11</v>
      </c>
      <c r="C6267" s="383" t="s">
        <v>12</v>
      </c>
      <c r="D6267" s="383" t="s">
        <v>13</v>
      </c>
      <c r="E6267" s="383" t="s">
        <v>678</v>
      </c>
      <c r="F6267" s="383" t="s">
        <v>10</v>
      </c>
      <c r="G6267" s="384">
        <v>1700</v>
      </c>
      <c r="H6267" s="383" t="s">
        <v>751</v>
      </c>
      <c r="I6267" s="383" t="s">
        <v>752</v>
      </c>
      <c r="J6267" s="383" t="s">
        <v>617</v>
      </c>
      <c r="K6267" s="383" t="s">
        <v>618</v>
      </c>
      <c r="L6267" s="384">
        <v>18650</v>
      </c>
      <c r="M6267" s="383" t="s">
        <v>634</v>
      </c>
      <c r="N6267" s="383" t="s">
        <v>620</v>
      </c>
      <c r="O6267" s="383" t="s">
        <v>230</v>
      </c>
    </row>
    <row r="6268" spans="1:15">
      <c r="A6268" s="385">
        <v>42033</v>
      </c>
      <c r="B6268" s="383" t="s">
        <v>11</v>
      </c>
      <c r="C6268" s="383" t="s">
        <v>12</v>
      </c>
      <c r="D6268" s="383" t="s">
        <v>13</v>
      </c>
      <c r="E6268" s="383" t="s">
        <v>678</v>
      </c>
      <c r="F6268" s="383" t="s">
        <v>10</v>
      </c>
      <c r="G6268" s="384">
        <v>1700</v>
      </c>
      <c r="H6268" s="383" t="s">
        <v>751</v>
      </c>
      <c r="I6268" s="383" t="s">
        <v>752</v>
      </c>
      <c r="J6268" s="383" t="s">
        <v>617</v>
      </c>
      <c r="K6268" s="383" t="s">
        <v>618</v>
      </c>
      <c r="L6268" s="384">
        <v>18650</v>
      </c>
      <c r="M6268" s="383" t="s">
        <v>634</v>
      </c>
      <c r="N6268" s="383" t="s">
        <v>620</v>
      </c>
      <c r="O6268" s="383" t="s">
        <v>230</v>
      </c>
    </row>
    <row r="6269" spans="1:15">
      <c r="A6269" s="385">
        <v>42035</v>
      </c>
      <c r="B6269" s="383" t="s">
        <v>11</v>
      </c>
      <c r="C6269" s="383" t="s">
        <v>12</v>
      </c>
      <c r="D6269" s="383" t="s">
        <v>13</v>
      </c>
      <c r="E6269" s="383" t="s">
        <v>678</v>
      </c>
      <c r="F6269" s="383" t="s">
        <v>10</v>
      </c>
      <c r="G6269" s="384">
        <v>1700</v>
      </c>
      <c r="H6269" s="383" t="s">
        <v>751</v>
      </c>
      <c r="I6269" s="383" t="s">
        <v>752</v>
      </c>
      <c r="J6269" s="383" t="s">
        <v>617</v>
      </c>
      <c r="K6269" s="383" t="s">
        <v>618</v>
      </c>
      <c r="L6269" s="384">
        <v>18650</v>
      </c>
      <c r="M6269" s="383" t="s">
        <v>634</v>
      </c>
      <c r="N6269" s="383" t="s">
        <v>620</v>
      </c>
      <c r="O6269" s="383" t="s">
        <v>230</v>
      </c>
    </row>
    <row r="6270" spans="1:15">
      <c r="A6270" s="385">
        <v>42036</v>
      </c>
      <c r="B6270" s="383" t="s">
        <v>11</v>
      </c>
      <c r="C6270" s="383" t="s">
        <v>12</v>
      </c>
      <c r="D6270" s="383" t="s">
        <v>13</v>
      </c>
      <c r="E6270" s="383" t="s">
        <v>678</v>
      </c>
      <c r="F6270" s="383" t="s">
        <v>10</v>
      </c>
      <c r="G6270" s="384">
        <v>1700</v>
      </c>
      <c r="H6270" s="383" t="s">
        <v>751</v>
      </c>
      <c r="I6270" s="383" t="s">
        <v>752</v>
      </c>
      <c r="J6270" s="383" t="s">
        <v>617</v>
      </c>
      <c r="K6270" s="383" t="s">
        <v>618</v>
      </c>
      <c r="L6270" s="384">
        <v>18660</v>
      </c>
      <c r="M6270" s="383" t="s">
        <v>634</v>
      </c>
      <c r="N6270" s="383" t="s">
        <v>620</v>
      </c>
      <c r="O6270" s="383" t="s">
        <v>230</v>
      </c>
    </row>
    <row r="6271" spans="1:15">
      <c r="A6271" s="385">
        <v>42037</v>
      </c>
      <c r="B6271" s="383" t="s">
        <v>11</v>
      </c>
      <c r="C6271" s="383" t="s">
        <v>12</v>
      </c>
      <c r="D6271" s="383" t="s">
        <v>13</v>
      </c>
      <c r="E6271" s="383" t="s">
        <v>678</v>
      </c>
      <c r="F6271" s="383" t="s">
        <v>10</v>
      </c>
      <c r="G6271" s="384">
        <v>1700</v>
      </c>
      <c r="H6271" s="383" t="s">
        <v>751</v>
      </c>
      <c r="I6271" s="383" t="s">
        <v>752</v>
      </c>
      <c r="J6271" s="383" t="s">
        <v>617</v>
      </c>
      <c r="K6271" s="383" t="s">
        <v>618</v>
      </c>
      <c r="L6271" s="384">
        <v>18660</v>
      </c>
      <c r="M6271" s="383" t="s">
        <v>634</v>
      </c>
      <c r="N6271" s="383" t="s">
        <v>620</v>
      </c>
      <c r="O6271" s="383" t="s">
        <v>230</v>
      </c>
    </row>
    <row r="6272" spans="1:15">
      <c r="A6272" s="385">
        <v>42038</v>
      </c>
      <c r="B6272" s="383" t="s">
        <v>794</v>
      </c>
      <c r="C6272" s="383" t="s">
        <v>8</v>
      </c>
      <c r="D6272" s="383" t="s">
        <v>34</v>
      </c>
      <c r="E6272" s="383" t="s">
        <v>795</v>
      </c>
      <c r="F6272" s="383" t="s">
        <v>10</v>
      </c>
      <c r="G6272" s="384">
        <v>44147</v>
      </c>
      <c r="H6272" s="383" t="s">
        <v>796</v>
      </c>
      <c r="I6272" s="383" t="s">
        <v>798</v>
      </c>
      <c r="J6272" s="383" t="s">
        <v>617</v>
      </c>
      <c r="K6272" s="383" t="s">
        <v>618</v>
      </c>
      <c r="L6272" s="384">
        <v>18660</v>
      </c>
      <c r="M6272" s="383" t="s">
        <v>634</v>
      </c>
      <c r="N6272" s="383" t="s">
        <v>620</v>
      </c>
      <c r="O6272" s="383" t="s">
        <v>230</v>
      </c>
    </row>
    <row r="6273" spans="1:15">
      <c r="A6273" s="385">
        <v>42039</v>
      </c>
      <c r="B6273" s="383" t="s">
        <v>11</v>
      </c>
      <c r="C6273" s="383" t="s">
        <v>12</v>
      </c>
      <c r="D6273" s="383" t="s">
        <v>13</v>
      </c>
      <c r="E6273" s="383" t="s">
        <v>678</v>
      </c>
      <c r="F6273" s="383" t="s">
        <v>10</v>
      </c>
      <c r="G6273" s="384">
        <v>1700</v>
      </c>
      <c r="H6273" s="383" t="s">
        <v>751</v>
      </c>
      <c r="I6273" s="383" t="s">
        <v>752</v>
      </c>
      <c r="J6273" s="383" t="s">
        <v>617</v>
      </c>
      <c r="K6273" s="383" t="s">
        <v>618</v>
      </c>
      <c r="L6273" s="384">
        <v>18660</v>
      </c>
      <c r="M6273" s="383" t="s">
        <v>634</v>
      </c>
      <c r="N6273" s="383" t="s">
        <v>620</v>
      </c>
      <c r="O6273" s="383" t="s">
        <v>230</v>
      </c>
    </row>
    <row r="6274" spans="1:15">
      <c r="A6274" s="385">
        <v>42040</v>
      </c>
      <c r="B6274" s="383" t="s">
        <v>11</v>
      </c>
      <c r="C6274" s="383" t="s">
        <v>12</v>
      </c>
      <c r="D6274" s="383" t="s">
        <v>13</v>
      </c>
      <c r="E6274" s="383" t="s">
        <v>678</v>
      </c>
      <c r="F6274" s="383" t="s">
        <v>10</v>
      </c>
      <c r="G6274" s="384">
        <v>1700</v>
      </c>
      <c r="H6274" s="383" t="s">
        <v>751</v>
      </c>
      <c r="I6274" s="383" t="s">
        <v>752</v>
      </c>
      <c r="J6274" s="383" t="s">
        <v>617</v>
      </c>
      <c r="K6274" s="383" t="s">
        <v>618</v>
      </c>
      <c r="L6274" s="384">
        <v>18761</v>
      </c>
      <c r="M6274" s="383" t="s">
        <v>635</v>
      </c>
      <c r="N6274" s="383" t="s">
        <v>620</v>
      </c>
      <c r="O6274" s="383" t="s">
        <v>230</v>
      </c>
    </row>
    <row r="6275" spans="1:15">
      <c r="A6275" s="385">
        <v>42046</v>
      </c>
      <c r="B6275" s="383" t="s">
        <v>21</v>
      </c>
      <c r="C6275" s="383" t="s">
        <v>12</v>
      </c>
      <c r="D6275" s="383" t="s">
        <v>22</v>
      </c>
      <c r="E6275" s="383" t="s">
        <v>658</v>
      </c>
      <c r="F6275" s="383" t="s">
        <v>10</v>
      </c>
      <c r="G6275" s="384">
        <v>59837</v>
      </c>
      <c r="H6275" s="383" t="s">
        <v>733</v>
      </c>
      <c r="I6275" s="383" t="s">
        <v>735</v>
      </c>
      <c r="J6275" s="383" t="s">
        <v>617</v>
      </c>
      <c r="K6275" s="383" t="s">
        <v>618</v>
      </c>
      <c r="L6275" s="384">
        <v>20833</v>
      </c>
      <c r="M6275" s="383" t="s">
        <v>635</v>
      </c>
      <c r="N6275" s="383" t="s">
        <v>620</v>
      </c>
      <c r="O6275" s="383" t="s">
        <v>230</v>
      </c>
    </row>
    <row r="6276" spans="1:15">
      <c r="A6276" s="385">
        <v>42057</v>
      </c>
      <c r="B6276" s="383" t="s">
        <v>11</v>
      </c>
      <c r="C6276" s="383" t="s">
        <v>12</v>
      </c>
      <c r="D6276" s="383" t="s">
        <v>13</v>
      </c>
      <c r="E6276" s="383" t="s">
        <v>678</v>
      </c>
      <c r="F6276" s="383" t="s">
        <v>10</v>
      </c>
      <c r="G6276" s="384">
        <v>1700</v>
      </c>
      <c r="H6276" s="383" t="s">
        <v>751</v>
      </c>
      <c r="I6276" s="383" t="s">
        <v>752</v>
      </c>
      <c r="J6276" s="383" t="s">
        <v>617</v>
      </c>
      <c r="K6276" s="383" t="s">
        <v>618</v>
      </c>
      <c r="L6276" s="384">
        <v>23171</v>
      </c>
      <c r="M6276" s="383" t="s">
        <v>637</v>
      </c>
      <c r="N6276" s="383" t="s">
        <v>620</v>
      </c>
      <c r="O6276" s="383" t="s">
        <v>230</v>
      </c>
    </row>
    <row r="6277" spans="1:15">
      <c r="A6277" s="385">
        <v>42058</v>
      </c>
      <c r="B6277" s="383" t="s">
        <v>754</v>
      </c>
      <c r="C6277" s="383" t="s">
        <v>8</v>
      </c>
      <c r="D6277" s="383" t="s">
        <v>755</v>
      </c>
      <c r="E6277" s="383" t="s">
        <v>756</v>
      </c>
      <c r="F6277" s="383" t="s">
        <v>10</v>
      </c>
      <c r="G6277" s="384">
        <v>460</v>
      </c>
      <c r="H6277" s="383" t="s">
        <v>757</v>
      </c>
      <c r="I6277" s="383" t="s">
        <v>758</v>
      </c>
      <c r="J6277" s="383" t="s">
        <v>617</v>
      </c>
      <c r="K6277" s="383" t="s">
        <v>618</v>
      </c>
      <c r="L6277" s="384">
        <v>23171</v>
      </c>
      <c r="M6277" s="383" t="s">
        <v>637</v>
      </c>
      <c r="N6277" s="383" t="s">
        <v>620</v>
      </c>
      <c r="O6277" s="383" t="s">
        <v>230</v>
      </c>
    </row>
    <row r="6278" spans="1:15">
      <c r="A6278" s="385">
        <v>42059</v>
      </c>
      <c r="B6278" s="383" t="s">
        <v>11</v>
      </c>
      <c r="C6278" s="383" t="s">
        <v>12</v>
      </c>
      <c r="D6278" s="383" t="s">
        <v>13</v>
      </c>
      <c r="E6278" s="383" t="s">
        <v>678</v>
      </c>
      <c r="F6278" s="383" t="s">
        <v>10</v>
      </c>
      <c r="G6278" s="384">
        <v>1700</v>
      </c>
      <c r="H6278" s="383" t="s">
        <v>751</v>
      </c>
      <c r="I6278" s="383" t="s">
        <v>752</v>
      </c>
      <c r="J6278" s="383" t="s">
        <v>617</v>
      </c>
      <c r="K6278" s="383" t="s">
        <v>618</v>
      </c>
      <c r="L6278" s="384">
        <v>23171</v>
      </c>
      <c r="M6278" s="383" t="s">
        <v>637</v>
      </c>
      <c r="N6278" s="383" t="s">
        <v>620</v>
      </c>
      <c r="O6278" s="383" t="s">
        <v>230</v>
      </c>
    </row>
    <row r="6279" spans="1:15">
      <c r="A6279" s="385">
        <v>42060</v>
      </c>
      <c r="B6279" s="383" t="s">
        <v>11</v>
      </c>
      <c r="C6279" s="383" t="s">
        <v>12</v>
      </c>
      <c r="D6279" s="383" t="s">
        <v>13</v>
      </c>
      <c r="E6279" s="383" t="s">
        <v>678</v>
      </c>
      <c r="F6279" s="383" t="s">
        <v>10</v>
      </c>
      <c r="G6279" s="384">
        <v>1700</v>
      </c>
      <c r="H6279" s="383" t="s">
        <v>751</v>
      </c>
      <c r="I6279" s="383" t="s">
        <v>752</v>
      </c>
      <c r="J6279" s="383" t="s">
        <v>617</v>
      </c>
      <c r="K6279" s="383" t="s">
        <v>618</v>
      </c>
      <c r="L6279" s="384">
        <v>23171</v>
      </c>
      <c r="M6279" s="383" t="s">
        <v>637</v>
      </c>
      <c r="N6279" s="383" t="s">
        <v>620</v>
      </c>
      <c r="O6279" s="383" t="s">
        <v>230</v>
      </c>
    </row>
    <row r="6280" spans="1:15">
      <c r="A6280" s="385">
        <v>42061</v>
      </c>
      <c r="B6280" s="383" t="s">
        <v>11</v>
      </c>
      <c r="C6280" s="383" t="s">
        <v>12</v>
      </c>
      <c r="D6280" s="383" t="s">
        <v>13</v>
      </c>
      <c r="E6280" s="383" t="s">
        <v>678</v>
      </c>
      <c r="F6280" s="383" t="s">
        <v>10</v>
      </c>
      <c r="G6280" s="384">
        <v>1700</v>
      </c>
      <c r="H6280" s="383" t="s">
        <v>751</v>
      </c>
      <c r="I6280" s="383" t="s">
        <v>752</v>
      </c>
      <c r="J6280" s="383" t="s">
        <v>617</v>
      </c>
      <c r="K6280" s="383" t="s">
        <v>618</v>
      </c>
      <c r="L6280" s="384">
        <v>23171</v>
      </c>
      <c r="M6280" s="383" t="s">
        <v>637</v>
      </c>
      <c r="N6280" s="383" t="s">
        <v>620</v>
      </c>
      <c r="O6280" s="383" t="s">
        <v>230</v>
      </c>
    </row>
    <row r="6281" spans="1:15">
      <c r="A6281" s="385">
        <v>42062</v>
      </c>
      <c r="B6281" s="383" t="s">
        <v>11</v>
      </c>
      <c r="C6281" s="383" t="s">
        <v>12</v>
      </c>
      <c r="D6281" s="383" t="s">
        <v>13</v>
      </c>
      <c r="E6281" s="383" t="s">
        <v>678</v>
      </c>
      <c r="F6281" s="383" t="s">
        <v>10</v>
      </c>
      <c r="G6281" s="384">
        <v>1700</v>
      </c>
      <c r="H6281" s="383" t="s">
        <v>751</v>
      </c>
      <c r="I6281" s="383" t="s">
        <v>752</v>
      </c>
      <c r="J6281" s="383" t="s">
        <v>617</v>
      </c>
      <c r="K6281" s="383" t="s">
        <v>618</v>
      </c>
      <c r="L6281" s="384">
        <v>23171</v>
      </c>
      <c r="M6281" s="383" t="s">
        <v>637</v>
      </c>
      <c r="N6281" s="383" t="s">
        <v>620</v>
      </c>
      <c r="O6281" s="383" t="s">
        <v>230</v>
      </c>
    </row>
    <row r="6282" spans="1:15">
      <c r="A6282" s="385">
        <v>42063</v>
      </c>
      <c r="B6282" s="383" t="s">
        <v>11</v>
      </c>
      <c r="C6282" s="383" t="s">
        <v>12</v>
      </c>
      <c r="D6282" s="383" t="s">
        <v>13</v>
      </c>
      <c r="E6282" s="383" t="s">
        <v>678</v>
      </c>
      <c r="F6282" s="383" t="s">
        <v>10</v>
      </c>
      <c r="G6282" s="384">
        <v>1700</v>
      </c>
      <c r="H6282" s="383" t="s">
        <v>751</v>
      </c>
      <c r="I6282" s="383" t="s">
        <v>752</v>
      </c>
      <c r="J6282" s="383" t="s">
        <v>617</v>
      </c>
      <c r="K6282" s="383" t="s">
        <v>618</v>
      </c>
      <c r="L6282" s="384">
        <v>23242</v>
      </c>
      <c r="M6282" s="383" t="s">
        <v>638</v>
      </c>
      <c r="N6282" s="383" t="s">
        <v>620</v>
      </c>
      <c r="O6282" s="383" t="s">
        <v>230</v>
      </c>
    </row>
    <row r="6283" spans="1:15">
      <c r="A6283" s="385">
        <v>42064</v>
      </c>
      <c r="B6283" s="383" t="s">
        <v>11</v>
      </c>
      <c r="C6283" s="383" t="s">
        <v>12</v>
      </c>
      <c r="D6283" s="383" t="s">
        <v>13</v>
      </c>
      <c r="E6283" s="383" t="s">
        <v>678</v>
      </c>
      <c r="F6283" s="383" t="s">
        <v>10</v>
      </c>
      <c r="G6283" s="384">
        <v>1700</v>
      </c>
      <c r="H6283" s="383" t="s">
        <v>751</v>
      </c>
      <c r="I6283" s="383" t="s">
        <v>752</v>
      </c>
      <c r="J6283" s="383" t="s">
        <v>617</v>
      </c>
      <c r="K6283" s="383" t="s">
        <v>618</v>
      </c>
      <c r="L6283" s="384">
        <v>24188</v>
      </c>
      <c r="M6283" s="383" t="s">
        <v>638</v>
      </c>
      <c r="N6283" s="383" t="s">
        <v>620</v>
      </c>
      <c r="O6283" s="383" t="s">
        <v>230</v>
      </c>
    </row>
    <row r="6284" spans="1:15">
      <c r="A6284" s="385">
        <v>42065</v>
      </c>
      <c r="B6284" s="383" t="s">
        <v>11</v>
      </c>
      <c r="C6284" s="383" t="s">
        <v>12</v>
      </c>
      <c r="D6284" s="383" t="s">
        <v>13</v>
      </c>
      <c r="E6284" s="383" t="s">
        <v>678</v>
      </c>
      <c r="F6284" s="383" t="s">
        <v>10</v>
      </c>
      <c r="G6284" s="384">
        <v>1700</v>
      </c>
      <c r="H6284" s="383" t="s">
        <v>751</v>
      </c>
      <c r="I6284" s="383" t="s">
        <v>752</v>
      </c>
      <c r="J6284" s="383" t="s">
        <v>617</v>
      </c>
      <c r="K6284" s="383" t="s">
        <v>618</v>
      </c>
      <c r="L6284" s="384">
        <v>24376</v>
      </c>
      <c r="M6284" s="383" t="s">
        <v>638</v>
      </c>
      <c r="N6284" s="383" t="s">
        <v>620</v>
      </c>
      <c r="O6284" s="383" t="s">
        <v>230</v>
      </c>
    </row>
    <row r="6285" spans="1:15">
      <c r="A6285" s="385">
        <v>42066</v>
      </c>
      <c r="B6285" s="383" t="s">
        <v>11</v>
      </c>
      <c r="C6285" s="383" t="s">
        <v>12</v>
      </c>
      <c r="D6285" s="383" t="s">
        <v>13</v>
      </c>
      <c r="E6285" s="383" t="s">
        <v>678</v>
      </c>
      <c r="F6285" s="383" t="s">
        <v>10</v>
      </c>
      <c r="G6285" s="384">
        <v>1700</v>
      </c>
      <c r="H6285" s="383" t="s">
        <v>751</v>
      </c>
      <c r="I6285" s="383" t="s">
        <v>752</v>
      </c>
      <c r="J6285" s="383" t="s">
        <v>617</v>
      </c>
      <c r="K6285" s="383" t="s">
        <v>618</v>
      </c>
      <c r="L6285" s="384">
        <v>24376</v>
      </c>
      <c r="M6285" s="383" t="s">
        <v>638</v>
      </c>
      <c r="N6285" s="383" t="s">
        <v>620</v>
      </c>
      <c r="O6285" s="383" t="s">
        <v>230</v>
      </c>
    </row>
    <row r="6286" spans="1:15">
      <c r="A6286" s="385">
        <v>42067</v>
      </c>
      <c r="B6286" s="383" t="s">
        <v>21</v>
      </c>
      <c r="C6286" s="383" t="s">
        <v>12</v>
      </c>
      <c r="D6286" s="383" t="s">
        <v>22</v>
      </c>
      <c r="E6286" s="383" t="s">
        <v>658</v>
      </c>
      <c r="F6286" s="383" t="s">
        <v>10</v>
      </c>
      <c r="G6286" s="384">
        <v>5355</v>
      </c>
      <c r="H6286" s="383" t="s">
        <v>792</v>
      </c>
      <c r="I6286" s="383" t="s">
        <v>850</v>
      </c>
      <c r="J6286" s="383" t="s">
        <v>617</v>
      </c>
      <c r="K6286" s="383" t="s">
        <v>618</v>
      </c>
      <c r="L6286" s="384">
        <v>24394</v>
      </c>
      <c r="M6286" s="383" t="s">
        <v>638</v>
      </c>
      <c r="N6286" s="383" t="s">
        <v>620</v>
      </c>
      <c r="O6286" s="383" t="s">
        <v>230</v>
      </c>
    </row>
    <row r="6287" spans="1:15">
      <c r="A6287" s="385">
        <v>42068</v>
      </c>
      <c r="B6287" s="383" t="s">
        <v>21</v>
      </c>
      <c r="C6287" s="383" t="s">
        <v>12</v>
      </c>
      <c r="D6287" s="383" t="s">
        <v>22</v>
      </c>
      <c r="E6287" s="383" t="s">
        <v>658</v>
      </c>
      <c r="F6287" s="383" t="s">
        <v>10</v>
      </c>
      <c r="G6287" s="384">
        <v>75345</v>
      </c>
      <c r="H6287" s="383" t="s">
        <v>792</v>
      </c>
      <c r="I6287" s="383" t="s">
        <v>850</v>
      </c>
      <c r="J6287" s="383" t="s">
        <v>617</v>
      </c>
      <c r="K6287" s="383" t="s">
        <v>618</v>
      </c>
      <c r="L6287" s="384">
        <v>24965</v>
      </c>
      <c r="M6287" s="383" t="s">
        <v>638</v>
      </c>
      <c r="N6287" s="383" t="s">
        <v>620</v>
      </c>
      <c r="O6287" s="383" t="s">
        <v>230</v>
      </c>
    </row>
    <row r="6288" spans="1:15">
      <c r="A6288" s="385">
        <v>42069</v>
      </c>
      <c r="B6288" s="383" t="s">
        <v>21</v>
      </c>
      <c r="C6288" s="383" t="s">
        <v>12</v>
      </c>
      <c r="D6288" s="383" t="s">
        <v>22</v>
      </c>
      <c r="E6288" s="383" t="s">
        <v>658</v>
      </c>
      <c r="F6288" s="383" t="s">
        <v>10</v>
      </c>
      <c r="G6288" s="384">
        <v>5355</v>
      </c>
      <c r="H6288" s="383" t="s">
        <v>792</v>
      </c>
      <c r="I6288" s="383" t="s">
        <v>850</v>
      </c>
      <c r="J6288" s="383" t="s">
        <v>617</v>
      </c>
      <c r="K6288" s="383" t="s">
        <v>618</v>
      </c>
      <c r="L6288" s="384">
        <v>25035</v>
      </c>
      <c r="M6288" s="383" t="s">
        <v>638</v>
      </c>
      <c r="N6288" s="383" t="s">
        <v>620</v>
      </c>
      <c r="O6288" s="383" t="s">
        <v>230</v>
      </c>
    </row>
    <row r="6289" spans="1:15">
      <c r="A6289" s="385">
        <v>42070</v>
      </c>
      <c r="B6289" s="383" t="s">
        <v>21</v>
      </c>
      <c r="C6289" s="383" t="s">
        <v>12</v>
      </c>
      <c r="D6289" s="383" t="s">
        <v>22</v>
      </c>
      <c r="E6289" s="383" t="s">
        <v>658</v>
      </c>
      <c r="F6289" s="383" t="s">
        <v>10</v>
      </c>
      <c r="G6289" s="384">
        <v>5355</v>
      </c>
      <c r="H6289" s="383" t="s">
        <v>792</v>
      </c>
      <c r="I6289" s="383" t="s">
        <v>850</v>
      </c>
      <c r="J6289" s="383" t="s">
        <v>617</v>
      </c>
      <c r="K6289" s="383" t="s">
        <v>618</v>
      </c>
      <c r="L6289" s="384">
        <v>25532</v>
      </c>
      <c r="M6289" s="383" t="s">
        <v>638</v>
      </c>
      <c r="N6289" s="383" t="s">
        <v>620</v>
      </c>
      <c r="O6289" s="383" t="s">
        <v>230</v>
      </c>
    </row>
    <row r="6290" spans="1:15">
      <c r="A6290" s="385">
        <v>42071</v>
      </c>
      <c r="B6290" s="383" t="s">
        <v>21</v>
      </c>
      <c r="C6290" s="383" t="s">
        <v>12</v>
      </c>
      <c r="D6290" s="383" t="s">
        <v>22</v>
      </c>
      <c r="E6290" s="383" t="s">
        <v>658</v>
      </c>
      <c r="F6290" s="383" t="s">
        <v>10</v>
      </c>
      <c r="G6290" s="384">
        <v>5355</v>
      </c>
      <c r="H6290" s="383" t="s">
        <v>792</v>
      </c>
      <c r="I6290" s="383" t="s">
        <v>850</v>
      </c>
      <c r="J6290" s="383" t="s">
        <v>617</v>
      </c>
      <c r="K6290" s="383" t="s">
        <v>618</v>
      </c>
      <c r="L6290" s="384">
        <v>25875</v>
      </c>
      <c r="M6290" s="383" t="s">
        <v>638</v>
      </c>
      <c r="N6290" s="383" t="s">
        <v>620</v>
      </c>
      <c r="O6290" s="383" t="s">
        <v>230</v>
      </c>
    </row>
    <row r="6291" spans="1:15">
      <c r="A6291" s="385">
        <v>42072</v>
      </c>
      <c r="B6291" s="383" t="s">
        <v>21</v>
      </c>
      <c r="C6291" s="383" t="s">
        <v>12</v>
      </c>
      <c r="D6291" s="383" t="s">
        <v>22</v>
      </c>
      <c r="E6291" s="383" t="s">
        <v>658</v>
      </c>
      <c r="F6291" s="383" t="s">
        <v>10</v>
      </c>
      <c r="G6291" s="384">
        <v>5355</v>
      </c>
      <c r="H6291" s="383" t="s">
        <v>792</v>
      </c>
      <c r="I6291" s="383" t="s">
        <v>850</v>
      </c>
      <c r="J6291" s="383" t="s">
        <v>617</v>
      </c>
      <c r="K6291" s="383" t="s">
        <v>618</v>
      </c>
      <c r="L6291" s="384">
        <v>25875</v>
      </c>
      <c r="M6291" s="383" t="s">
        <v>638</v>
      </c>
      <c r="N6291" s="383" t="s">
        <v>620</v>
      </c>
      <c r="O6291" s="383" t="s">
        <v>230</v>
      </c>
    </row>
    <row r="6292" spans="1:15">
      <c r="A6292" s="385">
        <v>42073</v>
      </c>
      <c r="B6292" s="383" t="s">
        <v>21</v>
      </c>
      <c r="C6292" s="383" t="s">
        <v>12</v>
      </c>
      <c r="D6292" s="383" t="s">
        <v>22</v>
      </c>
      <c r="E6292" s="383" t="s">
        <v>658</v>
      </c>
      <c r="F6292" s="383" t="s">
        <v>10</v>
      </c>
      <c r="G6292" s="384">
        <v>5355</v>
      </c>
      <c r="H6292" s="383" t="s">
        <v>792</v>
      </c>
      <c r="I6292" s="383" t="s">
        <v>850</v>
      </c>
      <c r="J6292" s="383" t="s">
        <v>617</v>
      </c>
      <c r="K6292" s="383" t="s">
        <v>618</v>
      </c>
      <c r="L6292" s="384">
        <v>25875</v>
      </c>
      <c r="M6292" s="383" t="s">
        <v>638</v>
      </c>
      <c r="N6292" s="383" t="s">
        <v>620</v>
      </c>
      <c r="O6292" s="383" t="s">
        <v>230</v>
      </c>
    </row>
    <row r="6293" spans="1:15">
      <c r="A6293" s="385">
        <v>42074</v>
      </c>
      <c r="B6293" s="383" t="s">
        <v>21</v>
      </c>
      <c r="C6293" s="383" t="s">
        <v>12</v>
      </c>
      <c r="D6293" s="383" t="s">
        <v>22</v>
      </c>
      <c r="E6293" s="383" t="s">
        <v>658</v>
      </c>
      <c r="F6293" s="383" t="s">
        <v>10</v>
      </c>
      <c r="G6293" s="384">
        <v>5355</v>
      </c>
      <c r="H6293" s="383" t="s">
        <v>792</v>
      </c>
      <c r="I6293" s="383" t="s">
        <v>850</v>
      </c>
      <c r="J6293" s="383" t="s">
        <v>617</v>
      </c>
      <c r="K6293" s="383" t="s">
        <v>618</v>
      </c>
      <c r="L6293" s="384">
        <v>25875</v>
      </c>
      <c r="M6293" s="383" t="s">
        <v>638</v>
      </c>
      <c r="N6293" s="383" t="s">
        <v>620</v>
      </c>
      <c r="O6293" s="383" t="s">
        <v>230</v>
      </c>
    </row>
    <row r="6294" spans="1:15">
      <c r="A6294" s="385">
        <v>42075</v>
      </c>
      <c r="B6294" s="383" t="s">
        <v>21</v>
      </c>
      <c r="C6294" s="383" t="s">
        <v>12</v>
      </c>
      <c r="D6294" s="383" t="s">
        <v>22</v>
      </c>
      <c r="E6294" s="383" t="s">
        <v>658</v>
      </c>
      <c r="F6294" s="383" t="s">
        <v>10</v>
      </c>
      <c r="G6294" s="384">
        <v>5355</v>
      </c>
      <c r="H6294" s="383" t="s">
        <v>792</v>
      </c>
      <c r="I6294" s="383" t="s">
        <v>850</v>
      </c>
      <c r="J6294" s="383" t="s">
        <v>617</v>
      </c>
      <c r="K6294" s="383" t="s">
        <v>618</v>
      </c>
      <c r="L6294" s="384">
        <v>25875</v>
      </c>
      <c r="M6294" s="383" t="s">
        <v>639</v>
      </c>
      <c r="N6294" s="383" t="s">
        <v>620</v>
      </c>
      <c r="O6294" s="383" t="s">
        <v>230</v>
      </c>
    </row>
    <row r="6295" spans="1:15">
      <c r="A6295" s="385">
        <v>42076</v>
      </c>
      <c r="B6295" s="383" t="s">
        <v>21</v>
      </c>
      <c r="C6295" s="383" t="s">
        <v>12</v>
      </c>
      <c r="D6295" s="383" t="s">
        <v>22</v>
      </c>
      <c r="E6295" s="383" t="s">
        <v>658</v>
      </c>
      <c r="F6295" s="383" t="s">
        <v>10</v>
      </c>
      <c r="G6295" s="384">
        <v>5355</v>
      </c>
      <c r="H6295" s="383" t="s">
        <v>792</v>
      </c>
      <c r="I6295" s="383" t="s">
        <v>850</v>
      </c>
      <c r="J6295" s="383" t="s">
        <v>617</v>
      </c>
      <c r="K6295" s="383" t="s">
        <v>618</v>
      </c>
      <c r="L6295" s="384">
        <v>25875</v>
      </c>
      <c r="M6295" s="383" t="s">
        <v>639</v>
      </c>
      <c r="N6295" s="383" t="s">
        <v>620</v>
      </c>
      <c r="O6295" s="383" t="s">
        <v>230</v>
      </c>
    </row>
    <row r="6296" spans="1:15">
      <c r="A6296" s="385">
        <v>42077</v>
      </c>
      <c r="B6296" s="383" t="s">
        <v>21</v>
      </c>
      <c r="C6296" s="383" t="s">
        <v>12</v>
      </c>
      <c r="D6296" s="383" t="s">
        <v>22</v>
      </c>
      <c r="E6296" s="383" t="s">
        <v>658</v>
      </c>
      <c r="F6296" s="383" t="s">
        <v>10</v>
      </c>
      <c r="G6296" s="384">
        <v>5355</v>
      </c>
      <c r="H6296" s="383" t="s">
        <v>792</v>
      </c>
      <c r="I6296" s="383" t="s">
        <v>850</v>
      </c>
      <c r="J6296" s="383" t="s">
        <v>617</v>
      </c>
      <c r="K6296" s="383" t="s">
        <v>618</v>
      </c>
      <c r="L6296" s="384">
        <v>25875</v>
      </c>
      <c r="M6296" s="383" t="s">
        <v>639</v>
      </c>
      <c r="N6296" s="383" t="s">
        <v>620</v>
      </c>
      <c r="O6296" s="383" t="s">
        <v>230</v>
      </c>
    </row>
    <row r="6297" spans="1:15">
      <c r="A6297" s="385">
        <v>42078</v>
      </c>
      <c r="B6297" s="383" t="s">
        <v>21</v>
      </c>
      <c r="C6297" s="383" t="s">
        <v>12</v>
      </c>
      <c r="D6297" s="383" t="s">
        <v>22</v>
      </c>
      <c r="E6297" s="383" t="s">
        <v>658</v>
      </c>
      <c r="F6297" s="383" t="s">
        <v>10</v>
      </c>
      <c r="G6297" s="384">
        <v>5355</v>
      </c>
      <c r="H6297" s="383" t="s">
        <v>792</v>
      </c>
      <c r="I6297" s="383" t="s">
        <v>850</v>
      </c>
      <c r="J6297" s="383" t="s">
        <v>617</v>
      </c>
      <c r="K6297" s="383" t="s">
        <v>618</v>
      </c>
      <c r="L6297" s="384">
        <v>25875</v>
      </c>
      <c r="M6297" s="383" t="s">
        <v>639</v>
      </c>
      <c r="N6297" s="383" t="s">
        <v>620</v>
      </c>
      <c r="O6297" s="383" t="s">
        <v>230</v>
      </c>
    </row>
    <row r="6298" spans="1:15">
      <c r="A6298" s="385">
        <v>42087</v>
      </c>
      <c r="B6298" s="383" t="s">
        <v>21</v>
      </c>
      <c r="C6298" s="383" t="s">
        <v>12</v>
      </c>
      <c r="D6298" s="383" t="s">
        <v>22</v>
      </c>
      <c r="E6298" s="383" t="s">
        <v>658</v>
      </c>
      <c r="F6298" s="383" t="s">
        <v>10</v>
      </c>
      <c r="G6298" s="384">
        <v>34155</v>
      </c>
      <c r="H6298" s="383" t="s">
        <v>792</v>
      </c>
      <c r="I6298" s="383" t="s">
        <v>850</v>
      </c>
      <c r="J6298" s="383" t="s">
        <v>617</v>
      </c>
      <c r="K6298" s="383" t="s">
        <v>618</v>
      </c>
      <c r="L6298" s="384">
        <v>27741</v>
      </c>
      <c r="M6298" s="383" t="s">
        <v>640</v>
      </c>
      <c r="N6298" s="383" t="s">
        <v>620</v>
      </c>
      <c r="O6298" s="383" t="s">
        <v>230</v>
      </c>
    </row>
    <row r="6299" spans="1:15">
      <c r="A6299" s="385">
        <v>42088</v>
      </c>
      <c r="B6299" s="383" t="s">
        <v>11</v>
      </c>
      <c r="C6299" s="383" t="s">
        <v>12</v>
      </c>
      <c r="D6299" s="383" t="s">
        <v>13</v>
      </c>
      <c r="E6299" s="383" t="s">
        <v>678</v>
      </c>
      <c r="F6299" s="383" t="s">
        <v>10</v>
      </c>
      <c r="G6299" s="384">
        <v>2467</v>
      </c>
      <c r="H6299" s="383" t="s">
        <v>787</v>
      </c>
      <c r="I6299" s="383" t="s">
        <v>788</v>
      </c>
      <c r="J6299" s="383" t="s">
        <v>617</v>
      </c>
      <c r="K6299" s="383" t="s">
        <v>618</v>
      </c>
      <c r="L6299" s="384">
        <v>27741</v>
      </c>
      <c r="M6299" s="383" t="s">
        <v>640</v>
      </c>
      <c r="N6299" s="383" t="s">
        <v>620</v>
      </c>
      <c r="O6299" s="383" t="s">
        <v>230</v>
      </c>
    </row>
    <row r="6300" spans="1:15">
      <c r="A6300" s="385">
        <v>42090</v>
      </c>
      <c r="B6300" s="383" t="s">
        <v>21</v>
      </c>
      <c r="C6300" s="383" t="s">
        <v>12</v>
      </c>
      <c r="D6300" s="383" t="s">
        <v>22</v>
      </c>
      <c r="E6300" s="383" t="s">
        <v>658</v>
      </c>
      <c r="F6300" s="383" t="s">
        <v>10</v>
      </c>
      <c r="G6300" s="384">
        <v>19268</v>
      </c>
      <c r="H6300" s="383" t="s">
        <v>792</v>
      </c>
      <c r="I6300" s="383" t="s">
        <v>850</v>
      </c>
      <c r="J6300" s="383" t="s">
        <v>617</v>
      </c>
      <c r="K6300" s="383" t="s">
        <v>618</v>
      </c>
      <c r="L6300" s="384">
        <v>27741</v>
      </c>
      <c r="M6300" s="383" t="s">
        <v>640</v>
      </c>
      <c r="N6300" s="383" t="s">
        <v>620</v>
      </c>
      <c r="O6300" s="383" t="s">
        <v>230</v>
      </c>
    </row>
    <row r="6301" spans="1:15">
      <c r="A6301" s="385">
        <v>42092</v>
      </c>
      <c r="B6301" s="383" t="s">
        <v>21</v>
      </c>
      <c r="C6301" s="383" t="s">
        <v>12</v>
      </c>
      <c r="D6301" s="383" t="s">
        <v>22</v>
      </c>
      <c r="E6301" s="383" t="s">
        <v>658</v>
      </c>
      <c r="F6301" s="383" t="s">
        <v>10</v>
      </c>
      <c r="G6301" s="384">
        <v>19268</v>
      </c>
      <c r="H6301" s="383" t="s">
        <v>792</v>
      </c>
      <c r="I6301" s="383" t="s">
        <v>850</v>
      </c>
      <c r="J6301" s="383" t="s">
        <v>617</v>
      </c>
      <c r="K6301" s="383" t="s">
        <v>618</v>
      </c>
      <c r="L6301" s="384">
        <v>27741</v>
      </c>
      <c r="M6301" s="383" t="s">
        <v>641</v>
      </c>
      <c r="N6301" s="383" t="s">
        <v>620</v>
      </c>
      <c r="O6301" s="383" t="s">
        <v>230</v>
      </c>
    </row>
    <row r="6302" spans="1:15">
      <c r="A6302" s="385">
        <v>42093</v>
      </c>
      <c r="B6302" s="383" t="s">
        <v>21</v>
      </c>
      <c r="C6302" s="383" t="s">
        <v>12</v>
      </c>
      <c r="D6302" s="383" t="s">
        <v>22</v>
      </c>
      <c r="E6302" s="383" t="s">
        <v>658</v>
      </c>
      <c r="F6302" s="383" t="s">
        <v>10</v>
      </c>
      <c r="G6302" s="384">
        <v>2363</v>
      </c>
      <c r="H6302" s="383" t="s">
        <v>792</v>
      </c>
      <c r="I6302" s="383" t="s">
        <v>850</v>
      </c>
      <c r="J6302" s="383" t="s">
        <v>617</v>
      </c>
      <c r="K6302" s="383" t="s">
        <v>618</v>
      </c>
      <c r="L6302" s="384">
        <v>27741</v>
      </c>
      <c r="M6302" s="383" t="s">
        <v>641</v>
      </c>
      <c r="N6302" s="383" t="s">
        <v>620</v>
      </c>
      <c r="O6302" s="383" t="s">
        <v>230</v>
      </c>
    </row>
    <row r="6303" spans="1:15">
      <c r="A6303" s="385">
        <v>42094</v>
      </c>
      <c r="B6303" s="383" t="s">
        <v>21</v>
      </c>
      <c r="C6303" s="383" t="s">
        <v>12</v>
      </c>
      <c r="D6303" s="383" t="s">
        <v>22</v>
      </c>
      <c r="E6303" s="383" t="s">
        <v>658</v>
      </c>
      <c r="F6303" s="383" t="s">
        <v>10</v>
      </c>
      <c r="G6303" s="384">
        <v>2363</v>
      </c>
      <c r="H6303" s="383" t="s">
        <v>792</v>
      </c>
      <c r="I6303" s="383" t="s">
        <v>850</v>
      </c>
      <c r="J6303" s="383" t="s">
        <v>617</v>
      </c>
      <c r="K6303" s="383" t="s">
        <v>618</v>
      </c>
      <c r="L6303" s="384">
        <v>27741</v>
      </c>
      <c r="M6303" s="383" t="s">
        <v>641</v>
      </c>
      <c r="N6303" s="383" t="s">
        <v>620</v>
      </c>
      <c r="O6303" s="383" t="s">
        <v>230</v>
      </c>
    </row>
    <row r="6304" spans="1:15">
      <c r="A6304" s="385">
        <v>42095</v>
      </c>
      <c r="B6304" s="383" t="s">
        <v>21</v>
      </c>
      <c r="C6304" s="383" t="s">
        <v>12</v>
      </c>
      <c r="D6304" s="383" t="s">
        <v>22</v>
      </c>
      <c r="E6304" s="383" t="s">
        <v>658</v>
      </c>
      <c r="F6304" s="383" t="s">
        <v>10</v>
      </c>
      <c r="G6304" s="384">
        <v>2363</v>
      </c>
      <c r="H6304" s="383" t="s">
        <v>792</v>
      </c>
      <c r="I6304" s="383" t="s">
        <v>850</v>
      </c>
      <c r="J6304" s="383" t="s">
        <v>617</v>
      </c>
      <c r="K6304" s="383" t="s">
        <v>618</v>
      </c>
      <c r="L6304" s="384">
        <v>27741</v>
      </c>
      <c r="M6304" s="383" t="s">
        <v>641</v>
      </c>
      <c r="N6304" s="383" t="s">
        <v>620</v>
      </c>
      <c r="O6304" s="383" t="s">
        <v>230</v>
      </c>
    </row>
    <row r="6305" spans="1:15">
      <c r="A6305" s="385">
        <v>42096</v>
      </c>
      <c r="B6305" s="383" t="s">
        <v>21</v>
      </c>
      <c r="C6305" s="383" t="s">
        <v>12</v>
      </c>
      <c r="D6305" s="383" t="s">
        <v>22</v>
      </c>
      <c r="E6305" s="383" t="s">
        <v>658</v>
      </c>
      <c r="F6305" s="383" t="s">
        <v>10</v>
      </c>
      <c r="G6305" s="384">
        <v>2363</v>
      </c>
      <c r="H6305" s="383" t="s">
        <v>792</v>
      </c>
      <c r="I6305" s="383" t="s">
        <v>850</v>
      </c>
      <c r="J6305" s="383" t="s">
        <v>617</v>
      </c>
      <c r="K6305" s="383" t="s">
        <v>618</v>
      </c>
      <c r="L6305" s="384">
        <v>27741</v>
      </c>
      <c r="M6305" s="383" t="s">
        <v>641</v>
      </c>
      <c r="N6305" s="383" t="s">
        <v>620</v>
      </c>
      <c r="O6305" s="383" t="s">
        <v>230</v>
      </c>
    </row>
    <row r="6306" spans="1:15">
      <c r="A6306" s="385">
        <v>42097</v>
      </c>
      <c r="B6306" s="383" t="s">
        <v>21</v>
      </c>
      <c r="C6306" s="383" t="s">
        <v>12</v>
      </c>
      <c r="D6306" s="383" t="s">
        <v>22</v>
      </c>
      <c r="E6306" s="383" t="s">
        <v>658</v>
      </c>
      <c r="F6306" s="383" t="s">
        <v>10</v>
      </c>
      <c r="G6306" s="384">
        <v>2363</v>
      </c>
      <c r="H6306" s="383" t="s">
        <v>792</v>
      </c>
      <c r="I6306" s="383" t="s">
        <v>850</v>
      </c>
      <c r="J6306" s="383" t="s">
        <v>617</v>
      </c>
      <c r="K6306" s="383" t="s">
        <v>618</v>
      </c>
      <c r="L6306" s="384">
        <v>27741</v>
      </c>
      <c r="M6306" s="383" t="s">
        <v>641</v>
      </c>
      <c r="N6306" s="383" t="s">
        <v>620</v>
      </c>
      <c r="O6306" s="383" t="s">
        <v>230</v>
      </c>
    </row>
    <row r="6307" spans="1:15">
      <c r="A6307" s="385">
        <v>42098</v>
      </c>
      <c r="B6307" s="383" t="s">
        <v>806</v>
      </c>
      <c r="C6307" s="383" t="s">
        <v>8</v>
      </c>
      <c r="D6307" s="383" t="s">
        <v>51</v>
      </c>
      <c r="E6307" s="383" t="s">
        <v>807</v>
      </c>
      <c r="F6307" s="383" t="s">
        <v>10</v>
      </c>
      <c r="G6307" s="384">
        <v>58231</v>
      </c>
      <c r="H6307" s="383" t="s">
        <v>796</v>
      </c>
      <c r="I6307" s="383" t="s">
        <v>808</v>
      </c>
      <c r="J6307" s="383" t="s">
        <v>617</v>
      </c>
      <c r="K6307" s="383" t="s">
        <v>618</v>
      </c>
      <c r="L6307" s="384">
        <v>27751</v>
      </c>
      <c r="M6307" s="383" t="s">
        <v>641</v>
      </c>
      <c r="N6307" s="383" t="s">
        <v>620</v>
      </c>
      <c r="O6307" s="383" t="s">
        <v>230</v>
      </c>
    </row>
    <row r="6308" spans="1:15">
      <c r="A6308" s="385">
        <v>42111</v>
      </c>
      <c r="B6308" s="383" t="s">
        <v>754</v>
      </c>
      <c r="C6308" s="383" t="s">
        <v>8</v>
      </c>
      <c r="D6308" s="383" t="s">
        <v>755</v>
      </c>
      <c r="E6308" s="383" t="s">
        <v>756</v>
      </c>
      <c r="F6308" s="383" t="s">
        <v>10</v>
      </c>
      <c r="G6308" s="384">
        <v>18380</v>
      </c>
      <c r="H6308" s="383" t="s">
        <v>757</v>
      </c>
      <c r="I6308" s="383" t="s">
        <v>772</v>
      </c>
      <c r="J6308" s="383" t="s">
        <v>617</v>
      </c>
      <c r="K6308" s="383" t="s">
        <v>618</v>
      </c>
      <c r="L6308" s="384">
        <v>30780</v>
      </c>
      <c r="M6308" s="383" t="s">
        <v>642</v>
      </c>
      <c r="N6308" s="383" t="s">
        <v>620</v>
      </c>
      <c r="O6308" s="383" t="s">
        <v>230</v>
      </c>
    </row>
    <row r="6309" spans="1:15">
      <c r="A6309" s="385">
        <v>42113</v>
      </c>
      <c r="B6309" s="383" t="s">
        <v>754</v>
      </c>
      <c r="C6309" s="383" t="s">
        <v>8</v>
      </c>
      <c r="D6309" s="383" t="s">
        <v>755</v>
      </c>
      <c r="E6309" s="383" t="s">
        <v>756</v>
      </c>
      <c r="F6309" s="383" t="s">
        <v>10</v>
      </c>
      <c r="G6309" s="384">
        <v>7340</v>
      </c>
      <c r="H6309" s="383" t="s">
        <v>757</v>
      </c>
      <c r="I6309" s="383" t="s">
        <v>772</v>
      </c>
      <c r="J6309" s="383" t="s">
        <v>617</v>
      </c>
      <c r="K6309" s="383" t="s">
        <v>618</v>
      </c>
      <c r="L6309" s="384">
        <v>30780</v>
      </c>
      <c r="M6309" s="383" t="s">
        <v>643</v>
      </c>
      <c r="N6309" s="383" t="s">
        <v>620</v>
      </c>
      <c r="O6309" s="383" t="s">
        <v>230</v>
      </c>
    </row>
    <row r="6310" spans="1:15">
      <c r="A6310" s="385">
        <v>42114</v>
      </c>
      <c r="B6310" s="383" t="s">
        <v>754</v>
      </c>
      <c r="C6310" s="383" t="s">
        <v>8</v>
      </c>
      <c r="D6310" s="383" t="s">
        <v>755</v>
      </c>
      <c r="E6310" s="383" t="s">
        <v>756</v>
      </c>
      <c r="F6310" s="383" t="s">
        <v>10</v>
      </c>
      <c r="G6310" s="384">
        <v>2215</v>
      </c>
      <c r="H6310" s="383" t="s">
        <v>757</v>
      </c>
      <c r="I6310" s="383" t="s">
        <v>777</v>
      </c>
      <c r="J6310" s="383" t="s">
        <v>617</v>
      </c>
      <c r="K6310" s="383" t="s">
        <v>618</v>
      </c>
      <c r="L6310" s="384">
        <v>30780</v>
      </c>
      <c r="M6310" s="383" t="s">
        <v>643</v>
      </c>
      <c r="N6310" s="383" t="s">
        <v>620</v>
      </c>
      <c r="O6310" s="383" t="s">
        <v>230</v>
      </c>
    </row>
    <row r="6311" spans="1:15">
      <c r="A6311" s="385">
        <v>42115</v>
      </c>
      <c r="B6311" s="383" t="s">
        <v>754</v>
      </c>
      <c r="C6311" s="383" t="s">
        <v>8</v>
      </c>
      <c r="D6311" s="383" t="s">
        <v>755</v>
      </c>
      <c r="E6311" s="383" t="s">
        <v>756</v>
      </c>
      <c r="F6311" s="383" t="s">
        <v>10</v>
      </c>
      <c r="G6311" s="384">
        <v>2215</v>
      </c>
      <c r="H6311" s="383" t="s">
        <v>757</v>
      </c>
      <c r="I6311" s="383" t="s">
        <v>777</v>
      </c>
      <c r="J6311" s="383" t="s">
        <v>617</v>
      </c>
      <c r="K6311" s="383" t="s">
        <v>618</v>
      </c>
      <c r="L6311" s="384">
        <v>30780</v>
      </c>
      <c r="M6311" s="383" t="s">
        <v>643</v>
      </c>
      <c r="N6311" s="383" t="s">
        <v>620</v>
      </c>
      <c r="O6311" s="383" t="s">
        <v>230</v>
      </c>
    </row>
    <row r="6312" spans="1:15">
      <c r="A6312" s="385">
        <v>42116</v>
      </c>
      <c r="B6312" s="383" t="s">
        <v>650</v>
      </c>
      <c r="C6312" s="383" t="s">
        <v>8</v>
      </c>
      <c r="D6312" s="383" t="s">
        <v>20</v>
      </c>
      <c r="E6312" s="383" t="s">
        <v>651</v>
      </c>
      <c r="F6312" s="383" t="s">
        <v>10</v>
      </c>
      <c r="G6312" s="384">
        <v>5130</v>
      </c>
      <c r="H6312" s="383" t="s">
        <v>816</v>
      </c>
      <c r="I6312" s="383" t="s">
        <v>817</v>
      </c>
      <c r="J6312" s="383" t="s">
        <v>617</v>
      </c>
      <c r="K6312" s="383" t="s">
        <v>618</v>
      </c>
      <c r="L6312" s="384">
        <v>30780</v>
      </c>
      <c r="M6312" s="383" t="s">
        <v>643</v>
      </c>
      <c r="N6312" s="383" t="s">
        <v>620</v>
      </c>
      <c r="O6312" s="383" t="s">
        <v>230</v>
      </c>
    </row>
    <row r="6313" spans="1:15">
      <c r="A6313" s="385">
        <v>42117</v>
      </c>
      <c r="B6313" s="383" t="s">
        <v>11</v>
      </c>
      <c r="C6313" s="383" t="s">
        <v>12</v>
      </c>
      <c r="D6313" s="383" t="s">
        <v>13</v>
      </c>
      <c r="E6313" s="383" t="s">
        <v>678</v>
      </c>
      <c r="F6313" s="383" t="s">
        <v>10</v>
      </c>
      <c r="G6313" s="384">
        <v>2467</v>
      </c>
      <c r="H6313" s="383" t="s">
        <v>787</v>
      </c>
      <c r="I6313" s="383" t="s">
        <v>788</v>
      </c>
      <c r="J6313" s="383" t="s">
        <v>617</v>
      </c>
      <c r="K6313" s="383" t="s">
        <v>618</v>
      </c>
      <c r="L6313" s="384">
        <v>30780</v>
      </c>
      <c r="M6313" s="383" t="s">
        <v>643</v>
      </c>
      <c r="N6313" s="383" t="s">
        <v>620</v>
      </c>
      <c r="O6313" s="383" t="s">
        <v>230</v>
      </c>
    </row>
    <row r="6314" spans="1:15">
      <c r="A6314" s="385">
        <v>42118</v>
      </c>
      <c r="B6314" s="383" t="s">
        <v>650</v>
      </c>
      <c r="C6314" s="383" t="s">
        <v>8</v>
      </c>
      <c r="D6314" s="383" t="s">
        <v>20</v>
      </c>
      <c r="E6314" s="383" t="s">
        <v>651</v>
      </c>
      <c r="F6314" s="383" t="s">
        <v>10</v>
      </c>
      <c r="G6314" s="384">
        <v>5130</v>
      </c>
      <c r="H6314" s="383" t="s">
        <v>816</v>
      </c>
      <c r="I6314" s="383" t="s">
        <v>817</v>
      </c>
      <c r="J6314" s="383" t="s">
        <v>617</v>
      </c>
      <c r="K6314" s="383" t="s">
        <v>618</v>
      </c>
      <c r="L6314" s="384">
        <v>30780</v>
      </c>
      <c r="M6314" s="383" t="s">
        <v>643</v>
      </c>
      <c r="N6314" s="383" t="s">
        <v>620</v>
      </c>
      <c r="O6314" s="383" t="s">
        <v>230</v>
      </c>
    </row>
    <row r="6315" spans="1:15">
      <c r="A6315" s="385">
        <v>42119</v>
      </c>
      <c r="B6315" s="383" t="s">
        <v>37</v>
      </c>
      <c r="C6315" s="383" t="s">
        <v>654</v>
      </c>
      <c r="D6315" s="383" t="s">
        <v>38</v>
      </c>
      <c r="E6315" s="383" t="s">
        <v>655</v>
      </c>
      <c r="F6315" s="383" t="s">
        <v>10</v>
      </c>
      <c r="G6315" s="384">
        <v>1000</v>
      </c>
      <c r="H6315" s="383" t="s">
        <v>846</v>
      </c>
      <c r="I6315" s="383" t="s">
        <v>847</v>
      </c>
      <c r="J6315" s="383" t="s">
        <v>617</v>
      </c>
      <c r="K6315" s="383" t="s">
        <v>618</v>
      </c>
      <c r="L6315" s="384">
        <v>30780</v>
      </c>
      <c r="M6315" s="383" t="s">
        <v>643</v>
      </c>
      <c r="N6315" s="383" t="s">
        <v>620</v>
      </c>
      <c r="O6315" s="383" t="s">
        <v>230</v>
      </c>
    </row>
    <row r="6316" spans="1:15">
      <c r="A6316" s="385">
        <v>42120</v>
      </c>
      <c r="B6316" s="383" t="s">
        <v>11</v>
      </c>
      <c r="C6316" s="383" t="s">
        <v>12</v>
      </c>
      <c r="D6316" s="383" t="s">
        <v>13</v>
      </c>
      <c r="E6316" s="383" t="s">
        <v>678</v>
      </c>
      <c r="F6316" s="383" t="s">
        <v>10</v>
      </c>
      <c r="G6316" s="384">
        <v>2467</v>
      </c>
      <c r="H6316" s="383" t="s">
        <v>787</v>
      </c>
      <c r="I6316" s="383" t="s">
        <v>788</v>
      </c>
      <c r="J6316" s="383" t="s">
        <v>617</v>
      </c>
      <c r="K6316" s="383" t="s">
        <v>618</v>
      </c>
      <c r="L6316" s="384">
        <v>30780</v>
      </c>
      <c r="M6316" s="383" t="s">
        <v>643</v>
      </c>
      <c r="N6316" s="383" t="s">
        <v>620</v>
      </c>
      <c r="O6316" s="383" t="s">
        <v>230</v>
      </c>
    </row>
    <row r="6317" spans="1:15">
      <c r="A6317" s="385">
        <v>42121</v>
      </c>
      <c r="B6317" s="383" t="s">
        <v>650</v>
      </c>
      <c r="C6317" s="383" t="s">
        <v>8</v>
      </c>
      <c r="D6317" s="383" t="s">
        <v>20</v>
      </c>
      <c r="E6317" s="383" t="s">
        <v>651</v>
      </c>
      <c r="F6317" s="383" t="s">
        <v>10</v>
      </c>
      <c r="G6317" s="384">
        <v>5130</v>
      </c>
      <c r="H6317" s="383" t="s">
        <v>816</v>
      </c>
      <c r="I6317" s="383" t="s">
        <v>817</v>
      </c>
      <c r="J6317" s="383" t="s">
        <v>617</v>
      </c>
      <c r="K6317" s="383" t="s">
        <v>618</v>
      </c>
      <c r="L6317" s="384">
        <v>30780</v>
      </c>
      <c r="M6317" s="383" t="s">
        <v>643</v>
      </c>
      <c r="N6317" s="383" t="s">
        <v>620</v>
      </c>
      <c r="O6317" s="383" t="s">
        <v>230</v>
      </c>
    </row>
    <row r="6318" spans="1:15">
      <c r="A6318" s="385">
        <v>42122</v>
      </c>
      <c r="B6318" s="383" t="s">
        <v>794</v>
      </c>
      <c r="C6318" s="383" t="s">
        <v>8</v>
      </c>
      <c r="D6318" s="383" t="s">
        <v>34</v>
      </c>
      <c r="E6318" s="383" t="s">
        <v>795</v>
      </c>
      <c r="F6318" s="383" t="s">
        <v>10</v>
      </c>
      <c r="G6318" s="384">
        <v>4003</v>
      </c>
      <c r="H6318" s="383" t="s">
        <v>796</v>
      </c>
      <c r="I6318" s="383" t="s">
        <v>797</v>
      </c>
      <c r="J6318" s="383" t="s">
        <v>617</v>
      </c>
      <c r="K6318" s="383" t="s">
        <v>618</v>
      </c>
      <c r="L6318" s="384">
        <v>30780</v>
      </c>
      <c r="M6318" s="383" t="s">
        <v>643</v>
      </c>
      <c r="N6318" s="383" t="s">
        <v>620</v>
      </c>
      <c r="O6318" s="383" t="s">
        <v>230</v>
      </c>
    </row>
    <row r="6319" spans="1:15">
      <c r="A6319" s="385">
        <v>42123</v>
      </c>
      <c r="B6319" s="383" t="s">
        <v>650</v>
      </c>
      <c r="C6319" s="383" t="s">
        <v>8</v>
      </c>
      <c r="D6319" s="383" t="s">
        <v>20</v>
      </c>
      <c r="E6319" s="383" t="s">
        <v>651</v>
      </c>
      <c r="F6319" s="383" t="s">
        <v>10</v>
      </c>
      <c r="G6319" s="384">
        <v>5130</v>
      </c>
      <c r="H6319" s="383" t="s">
        <v>816</v>
      </c>
      <c r="I6319" s="383" t="s">
        <v>817</v>
      </c>
      <c r="J6319" s="383" t="s">
        <v>617</v>
      </c>
      <c r="K6319" s="383" t="s">
        <v>618</v>
      </c>
      <c r="L6319" s="384">
        <v>30780</v>
      </c>
      <c r="M6319" s="383" t="s">
        <v>643</v>
      </c>
      <c r="N6319" s="383" t="s">
        <v>620</v>
      </c>
      <c r="O6319" s="383" t="s">
        <v>230</v>
      </c>
    </row>
    <row r="6320" spans="1:15">
      <c r="A6320" s="385">
        <v>42124</v>
      </c>
      <c r="B6320" s="383" t="s">
        <v>794</v>
      </c>
      <c r="C6320" s="383" t="s">
        <v>8</v>
      </c>
      <c r="D6320" s="383" t="s">
        <v>34</v>
      </c>
      <c r="E6320" s="383" t="s">
        <v>795</v>
      </c>
      <c r="F6320" s="383" t="s">
        <v>10</v>
      </c>
      <c r="G6320" s="384">
        <v>1369</v>
      </c>
      <c r="H6320" s="383" t="s">
        <v>796</v>
      </c>
      <c r="I6320" s="383" t="s">
        <v>797</v>
      </c>
      <c r="J6320" s="383" t="s">
        <v>617</v>
      </c>
      <c r="K6320" s="383" t="s">
        <v>618</v>
      </c>
      <c r="L6320" s="384">
        <v>30780</v>
      </c>
      <c r="M6320" s="383" t="s">
        <v>643</v>
      </c>
      <c r="N6320" s="383" t="s">
        <v>620</v>
      </c>
      <c r="O6320" s="383" t="s">
        <v>230</v>
      </c>
    </row>
    <row r="6321" spans="1:15">
      <c r="A6321" s="385">
        <v>42125</v>
      </c>
      <c r="B6321" s="383" t="s">
        <v>754</v>
      </c>
      <c r="C6321" s="383" t="s">
        <v>8</v>
      </c>
      <c r="D6321" s="383" t="s">
        <v>755</v>
      </c>
      <c r="E6321" s="383" t="s">
        <v>756</v>
      </c>
      <c r="F6321" s="383" t="s">
        <v>10</v>
      </c>
      <c r="G6321" s="384">
        <v>127</v>
      </c>
      <c r="H6321" s="383" t="s">
        <v>782</v>
      </c>
      <c r="I6321" s="383" t="s">
        <v>783</v>
      </c>
      <c r="J6321" s="383" t="s">
        <v>617</v>
      </c>
      <c r="K6321" s="383" t="s">
        <v>618</v>
      </c>
      <c r="L6321" s="384">
        <v>30780</v>
      </c>
      <c r="M6321" s="383" t="s">
        <v>643</v>
      </c>
      <c r="N6321" s="383" t="s">
        <v>620</v>
      </c>
      <c r="O6321" s="383" t="s">
        <v>230</v>
      </c>
    </row>
    <row r="6322" spans="1:15">
      <c r="A6322" s="385">
        <v>42126</v>
      </c>
      <c r="B6322" s="383" t="s">
        <v>754</v>
      </c>
      <c r="C6322" s="383" t="s">
        <v>8</v>
      </c>
      <c r="D6322" s="383" t="s">
        <v>755</v>
      </c>
      <c r="E6322" s="383" t="s">
        <v>756</v>
      </c>
      <c r="F6322" s="383" t="s">
        <v>10</v>
      </c>
      <c r="G6322" s="384">
        <v>127</v>
      </c>
      <c r="H6322" s="383" t="s">
        <v>782</v>
      </c>
      <c r="I6322" s="383" t="s">
        <v>783</v>
      </c>
      <c r="J6322" s="383" t="s">
        <v>617</v>
      </c>
      <c r="K6322" s="383" t="s">
        <v>618</v>
      </c>
      <c r="L6322" s="384">
        <v>30780</v>
      </c>
      <c r="M6322" s="383" t="s">
        <v>643</v>
      </c>
      <c r="N6322" s="383" t="s">
        <v>620</v>
      </c>
      <c r="O6322" s="383" t="s">
        <v>230</v>
      </c>
    </row>
    <row r="6323" spans="1:15">
      <c r="A6323" s="385">
        <v>42127</v>
      </c>
      <c r="B6323" s="383" t="s">
        <v>794</v>
      </c>
      <c r="C6323" s="383" t="s">
        <v>8</v>
      </c>
      <c r="D6323" s="383" t="s">
        <v>34</v>
      </c>
      <c r="E6323" s="383" t="s">
        <v>795</v>
      </c>
      <c r="F6323" s="383" t="s">
        <v>10</v>
      </c>
      <c r="G6323" s="384">
        <v>3245</v>
      </c>
      <c r="H6323" s="383" t="s">
        <v>796</v>
      </c>
      <c r="I6323" s="383" t="s">
        <v>797</v>
      </c>
      <c r="J6323" s="383" t="s">
        <v>617</v>
      </c>
      <c r="K6323" s="383" t="s">
        <v>618</v>
      </c>
      <c r="L6323" s="384">
        <v>30780</v>
      </c>
      <c r="M6323" s="383" t="s">
        <v>643</v>
      </c>
      <c r="N6323" s="383" t="s">
        <v>620</v>
      </c>
      <c r="O6323" s="383" t="s">
        <v>230</v>
      </c>
    </row>
    <row r="6324" spans="1:15">
      <c r="A6324" s="385">
        <v>42128</v>
      </c>
      <c r="B6324" s="383" t="s">
        <v>794</v>
      </c>
      <c r="C6324" s="383" t="s">
        <v>8</v>
      </c>
      <c r="D6324" s="383" t="s">
        <v>34</v>
      </c>
      <c r="E6324" s="383" t="s">
        <v>795</v>
      </c>
      <c r="F6324" s="383" t="s">
        <v>10</v>
      </c>
      <c r="G6324" s="384">
        <v>53</v>
      </c>
      <c r="H6324" s="383" t="s">
        <v>796</v>
      </c>
      <c r="I6324" s="383" t="s">
        <v>798</v>
      </c>
      <c r="J6324" s="383" t="s">
        <v>617</v>
      </c>
      <c r="K6324" s="383" t="s">
        <v>618</v>
      </c>
      <c r="L6324" s="384">
        <v>30780</v>
      </c>
      <c r="M6324" s="383" t="s">
        <v>643</v>
      </c>
      <c r="N6324" s="383" t="s">
        <v>620</v>
      </c>
      <c r="O6324" s="383" t="s">
        <v>230</v>
      </c>
    </row>
    <row r="6325" spans="1:15">
      <c r="A6325" s="385">
        <v>42129</v>
      </c>
      <c r="B6325" s="383" t="s">
        <v>754</v>
      </c>
      <c r="C6325" s="383" t="s">
        <v>8</v>
      </c>
      <c r="D6325" s="383" t="s">
        <v>755</v>
      </c>
      <c r="E6325" s="383" t="s">
        <v>756</v>
      </c>
      <c r="F6325" s="383" t="s">
        <v>10</v>
      </c>
      <c r="G6325" s="384">
        <v>1107</v>
      </c>
      <c r="H6325" s="383" t="s">
        <v>757</v>
      </c>
      <c r="I6325" s="383" t="s">
        <v>765</v>
      </c>
      <c r="J6325" s="383" t="s">
        <v>617</v>
      </c>
      <c r="K6325" s="383" t="s">
        <v>618</v>
      </c>
      <c r="L6325" s="384">
        <v>30780</v>
      </c>
      <c r="M6325" s="383" t="s">
        <v>643</v>
      </c>
      <c r="N6325" s="383" t="s">
        <v>620</v>
      </c>
      <c r="O6325" s="383" t="s">
        <v>230</v>
      </c>
    </row>
    <row r="6326" spans="1:15">
      <c r="A6326" s="385">
        <v>42130</v>
      </c>
      <c r="B6326" s="383" t="s">
        <v>754</v>
      </c>
      <c r="C6326" s="383" t="s">
        <v>8</v>
      </c>
      <c r="D6326" s="383" t="s">
        <v>755</v>
      </c>
      <c r="E6326" s="383" t="s">
        <v>756</v>
      </c>
      <c r="F6326" s="383" t="s">
        <v>10</v>
      </c>
      <c r="G6326" s="384">
        <v>460</v>
      </c>
      <c r="H6326" s="383" t="s">
        <v>757</v>
      </c>
      <c r="I6326" s="383" t="s">
        <v>758</v>
      </c>
      <c r="J6326" s="383" t="s">
        <v>617</v>
      </c>
      <c r="K6326" s="383" t="s">
        <v>618</v>
      </c>
      <c r="L6326" s="384">
        <v>30780</v>
      </c>
      <c r="M6326" s="383" t="s">
        <v>643</v>
      </c>
      <c r="N6326" s="383" t="s">
        <v>620</v>
      </c>
      <c r="O6326" s="383" t="s">
        <v>230</v>
      </c>
    </row>
    <row r="6327" spans="1:15">
      <c r="A6327" s="385">
        <v>42131</v>
      </c>
      <c r="B6327" s="383" t="s">
        <v>754</v>
      </c>
      <c r="C6327" s="383" t="s">
        <v>8</v>
      </c>
      <c r="D6327" s="383" t="s">
        <v>755</v>
      </c>
      <c r="E6327" s="383" t="s">
        <v>756</v>
      </c>
      <c r="F6327" s="383" t="s">
        <v>10</v>
      </c>
      <c r="G6327" s="384">
        <v>460</v>
      </c>
      <c r="H6327" s="383" t="s">
        <v>757</v>
      </c>
      <c r="I6327" s="383" t="s">
        <v>758</v>
      </c>
      <c r="J6327" s="383" t="s">
        <v>617</v>
      </c>
      <c r="K6327" s="383" t="s">
        <v>618</v>
      </c>
      <c r="L6327" s="384">
        <v>30780</v>
      </c>
      <c r="M6327" s="383" t="s">
        <v>643</v>
      </c>
      <c r="N6327" s="383" t="s">
        <v>620</v>
      </c>
      <c r="O6327" s="383" t="s">
        <v>230</v>
      </c>
    </row>
    <row r="6328" spans="1:15">
      <c r="A6328" s="385">
        <v>42132</v>
      </c>
      <c r="B6328" s="383" t="s">
        <v>754</v>
      </c>
      <c r="C6328" s="383" t="s">
        <v>8</v>
      </c>
      <c r="D6328" s="383" t="s">
        <v>755</v>
      </c>
      <c r="E6328" s="383" t="s">
        <v>756</v>
      </c>
      <c r="F6328" s="383" t="s">
        <v>10</v>
      </c>
      <c r="G6328" s="384">
        <v>460</v>
      </c>
      <c r="H6328" s="383" t="s">
        <v>757</v>
      </c>
      <c r="I6328" s="383" t="s">
        <v>758</v>
      </c>
      <c r="J6328" s="383" t="s">
        <v>617</v>
      </c>
      <c r="K6328" s="383" t="s">
        <v>618</v>
      </c>
      <c r="L6328" s="384">
        <v>30780</v>
      </c>
      <c r="M6328" s="383" t="s">
        <v>643</v>
      </c>
      <c r="N6328" s="383" t="s">
        <v>620</v>
      </c>
      <c r="O6328" s="383" t="s">
        <v>230</v>
      </c>
    </row>
    <row r="6329" spans="1:15">
      <c r="A6329" s="385">
        <v>42133</v>
      </c>
      <c r="B6329" s="383" t="s">
        <v>621</v>
      </c>
      <c r="C6329" s="383" t="s">
        <v>8</v>
      </c>
      <c r="D6329" s="383" t="s">
        <v>9</v>
      </c>
      <c r="E6329" s="383" t="s">
        <v>622</v>
      </c>
      <c r="F6329" s="383" t="s">
        <v>10</v>
      </c>
      <c r="G6329" s="384">
        <v>528000</v>
      </c>
      <c r="H6329" s="383" t="s">
        <v>828</v>
      </c>
      <c r="I6329" s="383" t="s">
        <v>829</v>
      </c>
      <c r="J6329" s="383" t="s">
        <v>617</v>
      </c>
      <c r="K6329" s="383" t="s">
        <v>618</v>
      </c>
      <c r="L6329" s="384">
        <v>30780</v>
      </c>
      <c r="M6329" s="383" t="s">
        <v>643</v>
      </c>
      <c r="N6329" s="383" t="s">
        <v>620</v>
      </c>
      <c r="O6329" s="383" t="s">
        <v>230</v>
      </c>
    </row>
    <row r="6330" spans="1:15">
      <c r="A6330" s="385">
        <v>42134</v>
      </c>
      <c r="B6330" s="383" t="s">
        <v>17</v>
      </c>
      <c r="C6330" s="383" t="s">
        <v>18</v>
      </c>
      <c r="D6330" s="383" t="s">
        <v>19</v>
      </c>
      <c r="E6330" s="383" t="s">
        <v>668</v>
      </c>
      <c r="F6330" s="383" t="s">
        <v>10</v>
      </c>
      <c r="G6330" s="384">
        <v>750</v>
      </c>
      <c r="H6330" s="383" t="s">
        <v>841</v>
      </c>
      <c r="I6330" s="383" t="s">
        <v>851</v>
      </c>
      <c r="J6330" s="383" t="s">
        <v>617</v>
      </c>
      <c r="K6330" s="383" t="s">
        <v>618</v>
      </c>
      <c r="L6330" s="384">
        <v>30780</v>
      </c>
      <c r="M6330" s="383" t="s">
        <v>643</v>
      </c>
      <c r="N6330" s="383" t="s">
        <v>620</v>
      </c>
      <c r="O6330" s="383" t="s">
        <v>230</v>
      </c>
    </row>
    <row r="6331" spans="1:15">
      <c r="A6331" s="385">
        <v>42135</v>
      </c>
      <c r="B6331" s="383" t="s">
        <v>17</v>
      </c>
      <c r="C6331" s="383" t="s">
        <v>18</v>
      </c>
      <c r="D6331" s="383" t="s">
        <v>19</v>
      </c>
      <c r="E6331" s="383" t="s">
        <v>668</v>
      </c>
      <c r="F6331" s="383" t="s">
        <v>10</v>
      </c>
      <c r="G6331" s="384">
        <v>750</v>
      </c>
      <c r="H6331" s="383" t="s">
        <v>841</v>
      </c>
      <c r="I6331" s="383" t="s">
        <v>851</v>
      </c>
      <c r="J6331" s="383" t="s">
        <v>617</v>
      </c>
      <c r="K6331" s="383" t="s">
        <v>618</v>
      </c>
      <c r="L6331" s="384">
        <v>30780</v>
      </c>
      <c r="M6331" s="383" t="s">
        <v>643</v>
      </c>
      <c r="N6331" s="383" t="s">
        <v>620</v>
      </c>
      <c r="O6331" s="383" t="s">
        <v>230</v>
      </c>
    </row>
    <row r="6332" spans="1:15">
      <c r="A6332" s="385">
        <v>42136</v>
      </c>
      <c r="B6332" s="383" t="s">
        <v>11</v>
      </c>
      <c r="C6332" s="383" t="s">
        <v>12</v>
      </c>
      <c r="D6332" s="383" t="s">
        <v>13</v>
      </c>
      <c r="E6332" s="383" t="s">
        <v>678</v>
      </c>
      <c r="F6332" s="383" t="s">
        <v>10</v>
      </c>
      <c r="G6332" s="384">
        <v>342</v>
      </c>
      <c r="H6332" s="383" t="s">
        <v>812</v>
      </c>
      <c r="I6332" s="383" t="s">
        <v>813</v>
      </c>
      <c r="J6332" s="383" t="s">
        <v>617</v>
      </c>
      <c r="K6332" s="383" t="s">
        <v>618</v>
      </c>
      <c r="L6332" s="384">
        <v>30780</v>
      </c>
      <c r="M6332" s="383" t="s">
        <v>643</v>
      </c>
      <c r="N6332" s="383" t="s">
        <v>620</v>
      </c>
      <c r="O6332" s="383" t="s">
        <v>230</v>
      </c>
    </row>
    <row r="6333" spans="1:15">
      <c r="A6333" s="385">
        <v>42137</v>
      </c>
      <c r="B6333" s="383" t="s">
        <v>21</v>
      </c>
      <c r="C6333" s="383" t="s">
        <v>12</v>
      </c>
      <c r="D6333" s="383" t="s">
        <v>22</v>
      </c>
      <c r="E6333" s="383" t="s">
        <v>658</v>
      </c>
      <c r="F6333" s="383" t="s">
        <v>10</v>
      </c>
      <c r="G6333" s="384">
        <v>2268</v>
      </c>
      <c r="H6333" s="383" t="s">
        <v>818</v>
      </c>
      <c r="I6333" s="383" t="s">
        <v>819</v>
      </c>
      <c r="J6333" s="383" t="s">
        <v>617</v>
      </c>
      <c r="K6333" s="383" t="s">
        <v>618</v>
      </c>
      <c r="L6333" s="384">
        <v>30780</v>
      </c>
      <c r="M6333" s="383" t="s">
        <v>644</v>
      </c>
      <c r="N6333" s="383" t="s">
        <v>620</v>
      </c>
      <c r="O6333" s="383" t="s">
        <v>230</v>
      </c>
    </row>
    <row r="6334" spans="1:15">
      <c r="A6334" s="385">
        <v>42138</v>
      </c>
      <c r="B6334" s="383" t="s">
        <v>21</v>
      </c>
      <c r="C6334" s="383" t="s">
        <v>12</v>
      </c>
      <c r="D6334" s="383" t="s">
        <v>22</v>
      </c>
      <c r="E6334" s="383" t="s">
        <v>658</v>
      </c>
      <c r="F6334" s="383" t="s">
        <v>10</v>
      </c>
      <c r="G6334" s="384">
        <v>2268</v>
      </c>
      <c r="H6334" s="383" t="s">
        <v>818</v>
      </c>
      <c r="I6334" s="383" t="s">
        <v>819</v>
      </c>
      <c r="J6334" s="383" t="s">
        <v>617</v>
      </c>
      <c r="K6334" s="383" t="s">
        <v>618</v>
      </c>
      <c r="L6334" s="384">
        <v>30780</v>
      </c>
      <c r="M6334" s="383" t="s">
        <v>644</v>
      </c>
      <c r="N6334" s="383" t="s">
        <v>620</v>
      </c>
      <c r="O6334" s="383" t="s">
        <v>230</v>
      </c>
    </row>
    <row r="6335" spans="1:15">
      <c r="A6335" s="385">
        <v>42139</v>
      </c>
      <c r="B6335" s="383" t="s">
        <v>21</v>
      </c>
      <c r="C6335" s="383" t="s">
        <v>12</v>
      </c>
      <c r="D6335" s="383" t="s">
        <v>22</v>
      </c>
      <c r="E6335" s="383" t="s">
        <v>658</v>
      </c>
      <c r="F6335" s="383" t="s">
        <v>10</v>
      </c>
      <c r="G6335" s="384">
        <v>2268</v>
      </c>
      <c r="H6335" s="383" t="s">
        <v>818</v>
      </c>
      <c r="I6335" s="383" t="s">
        <v>819</v>
      </c>
      <c r="J6335" s="383" t="s">
        <v>617</v>
      </c>
      <c r="K6335" s="383" t="s">
        <v>618</v>
      </c>
      <c r="L6335" s="384">
        <v>30780</v>
      </c>
      <c r="M6335" s="383" t="s">
        <v>644</v>
      </c>
      <c r="N6335" s="383" t="s">
        <v>620</v>
      </c>
      <c r="O6335" s="383" t="s">
        <v>230</v>
      </c>
    </row>
    <row r="6336" spans="1:15">
      <c r="A6336" s="385">
        <v>42140</v>
      </c>
      <c r="B6336" s="383" t="s">
        <v>621</v>
      </c>
      <c r="C6336" s="383" t="s">
        <v>8</v>
      </c>
      <c r="D6336" s="383" t="s">
        <v>9</v>
      </c>
      <c r="E6336" s="383" t="s">
        <v>622</v>
      </c>
      <c r="F6336" s="383" t="s">
        <v>10</v>
      </c>
      <c r="G6336" s="384">
        <v>528000</v>
      </c>
      <c r="H6336" s="383" t="s">
        <v>828</v>
      </c>
      <c r="I6336" s="383" t="s">
        <v>829</v>
      </c>
      <c r="J6336" s="383" t="s">
        <v>617</v>
      </c>
      <c r="K6336" s="383" t="s">
        <v>618</v>
      </c>
      <c r="L6336" s="384">
        <v>30780</v>
      </c>
      <c r="M6336" s="383" t="s">
        <v>644</v>
      </c>
      <c r="N6336" s="383" t="s">
        <v>620</v>
      </c>
      <c r="O6336" s="383" t="s">
        <v>230</v>
      </c>
    </row>
    <row r="6337" spans="1:15">
      <c r="A6337" s="385">
        <v>42141</v>
      </c>
      <c r="B6337" s="383" t="s">
        <v>621</v>
      </c>
      <c r="C6337" s="383" t="s">
        <v>8</v>
      </c>
      <c r="D6337" s="383" t="s">
        <v>9</v>
      </c>
      <c r="E6337" s="383" t="s">
        <v>622</v>
      </c>
      <c r="F6337" s="383" t="s">
        <v>10</v>
      </c>
      <c r="G6337" s="384">
        <v>528000</v>
      </c>
      <c r="H6337" s="383" t="s">
        <v>828</v>
      </c>
      <c r="I6337" s="383" t="s">
        <v>829</v>
      </c>
      <c r="J6337" s="383" t="s">
        <v>617</v>
      </c>
      <c r="K6337" s="383" t="s">
        <v>618</v>
      </c>
      <c r="L6337" s="384">
        <v>30780</v>
      </c>
      <c r="M6337" s="383" t="s">
        <v>644</v>
      </c>
      <c r="N6337" s="383" t="s">
        <v>620</v>
      </c>
      <c r="O6337" s="383" t="s">
        <v>230</v>
      </c>
    </row>
    <row r="6338" spans="1:15">
      <c r="A6338" s="385">
        <v>42142</v>
      </c>
      <c r="B6338" s="383" t="s">
        <v>650</v>
      </c>
      <c r="C6338" s="383" t="s">
        <v>8</v>
      </c>
      <c r="D6338" s="383" t="s">
        <v>20</v>
      </c>
      <c r="E6338" s="383" t="s">
        <v>651</v>
      </c>
      <c r="F6338" s="383" t="s">
        <v>10</v>
      </c>
      <c r="G6338" s="384">
        <v>625</v>
      </c>
      <c r="H6338" s="383" t="s">
        <v>836</v>
      </c>
      <c r="I6338" s="383" t="s">
        <v>837</v>
      </c>
      <c r="J6338" s="383" t="s">
        <v>617</v>
      </c>
      <c r="K6338" s="383" t="s">
        <v>618</v>
      </c>
      <c r="L6338" s="384">
        <v>30780</v>
      </c>
      <c r="M6338" s="383" t="s">
        <v>644</v>
      </c>
      <c r="N6338" s="383" t="s">
        <v>620</v>
      </c>
      <c r="O6338" s="383" t="s">
        <v>230</v>
      </c>
    </row>
    <row r="6339" spans="1:15">
      <c r="A6339" s="385">
        <v>42143</v>
      </c>
      <c r="B6339" s="383" t="s">
        <v>11</v>
      </c>
      <c r="C6339" s="383" t="s">
        <v>12</v>
      </c>
      <c r="D6339" s="383" t="s">
        <v>13</v>
      </c>
      <c r="E6339" s="383" t="s">
        <v>678</v>
      </c>
      <c r="F6339" s="383" t="s">
        <v>10</v>
      </c>
      <c r="G6339" s="384">
        <v>342</v>
      </c>
      <c r="H6339" s="383" t="s">
        <v>812</v>
      </c>
      <c r="I6339" s="383" t="s">
        <v>813</v>
      </c>
      <c r="J6339" s="383" t="s">
        <v>617</v>
      </c>
      <c r="K6339" s="383" t="s">
        <v>618</v>
      </c>
      <c r="L6339" s="384">
        <v>30780</v>
      </c>
      <c r="M6339" s="383" t="s">
        <v>644</v>
      </c>
      <c r="N6339" s="383" t="s">
        <v>620</v>
      </c>
      <c r="O6339" s="383" t="s">
        <v>230</v>
      </c>
    </row>
    <row r="6340" spans="1:15">
      <c r="A6340" s="385">
        <v>42144</v>
      </c>
      <c r="B6340" s="383" t="s">
        <v>11</v>
      </c>
      <c r="C6340" s="383" t="s">
        <v>12</v>
      </c>
      <c r="D6340" s="383" t="s">
        <v>13</v>
      </c>
      <c r="E6340" s="383" t="s">
        <v>678</v>
      </c>
      <c r="F6340" s="383" t="s">
        <v>10</v>
      </c>
      <c r="G6340" s="384">
        <v>342</v>
      </c>
      <c r="H6340" s="383" t="s">
        <v>812</v>
      </c>
      <c r="I6340" s="383" t="s">
        <v>813</v>
      </c>
      <c r="J6340" s="383" t="s">
        <v>617</v>
      </c>
      <c r="K6340" s="383" t="s">
        <v>618</v>
      </c>
      <c r="L6340" s="384">
        <v>30780</v>
      </c>
      <c r="M6340" s="383" t="s">
        <v>644</v>
      </c>
      <c r="N6340" s="383" t="s">
        <v>620</v>
      </c>
      <c r="O6340" s="383" t="s">
        <v>230</v>
      </c>
    </row>
    <row r="6341" spans="1:15">
      <c r="A6341" s="385">
        <v>42145</v>
      </c>
      <c r="B6341" s="383" t="s">
        <v>11</v>
      </c>
      <c r="C6341" s="383" t="s">
        <v>12</v>
      </c>
      <c r="D6341" s="383" t="s">
        <v>13</v>
      </c>
      <c r="E6341" s="383" t="s">
        <v>678</v>
      </c>
      <c r="F6341" s="383" t="s">
        <v>10</v>
      </c>
      <c r="G6341" s="384">
        <v>342</v>
      </c>
      <c r="H6341" s="383" t="s">
        <v>812</v>
      </c>
      <c r="I6341" s="383" t="s">
        <v>813</v>
      </c>
      <c r="J6341" s="383" t="s">
        <v>617</v>
      </c>
      <c r="K6341" s="383" t="s">
        <v>618</v>
      </c>
      <c r="L6341" s="384">
        <v>30780</v>
      </c>
      <c r="M6341" s="383" t="s">
        <v>644</v>
      </c>
      <c r="N6341" s="383" t="s">
        <v>620</v>
      </c>
      <c r="O6341" s="383" t="s">
        <v>230</v>
      </c>
    </row>
    <row r="6342" spans="1:15">
      <c r="A6342" s="385">
        <v>42146</v>
      </c>
      <c r="B6342" s="383" t="s">
        <v>650</v>
      </c>
      <c r="C6342" s="383" t="s">
        <v>8</v>
      </c>
      <c r="D6342" s="383" t="s">
        <v>20</v>
      </c>
      <c r="E6342" s="383" t="s">
        <v>651</v>
      </c>
      <c r="F6342" s="383" t="s">
        <v>10</v>
      </c>
      <c r="G6342" s="384">
        <v>481</v>
      </c>
      <c r="H6342" s="383" t="s">
        <v>826</v>
      </c>
      <c r="I6342" s="383" t="s">
        <v>827</v>
      </c>
      <c r="J6342" s="383" t="s">
        <v>617</v>
      </c>
      <c r="K6342" s="383" t="s">
        <v>618</v>
      </c>
      <c r="L6342" s="384">
        <v>30780</v>
      </c>
      <c r="M6342" s="383" t="s">
        <v>644</v>
      </c>
      <c r="N6342" s="383" t="s">
        <v>620</v>
      </c>
      <c r="O6342" s="383" t="s">
        <v>230</v>
      </c>
    </row>
    <row r="6343" spans="1:15">
      <c r="A6343" s="385">
        <v>42147</v>
      </c>
      <c r="B6343" s="383" t="s">
        <v>621</v>
      </c>
      <c r="C6343" s="383" t="s">
        <v>8</v>
      </c>
      <c r="D6343" s="383" t="s">
        <v>9</v>
      </c>
      <c r="E6343" s="383" t="s">
        <v>622</v>
      </c>
      <c r="F6343" s="383" t="s">
        <v>10</v>
      </c>
      <c r="G6343" s="384">
        <v>528000</v>
      </c>
      <c r="H6343" s="383" t="s">
        <v>828</v>
      </c>
      <c r="I6343" s="383" t="s">
        <v>829</v>
      </c>
      <c r="J6343" s="383" t="s">
        <v>617</v>
      </c>
      <c r="K6343" s="383" t="s">
        <v>618</v>
      </c>
      <c r="L6343" s="384">
        <v>30780</v>
      </c>
      <c r="M6343" s="383" t="s">
        <v>645</v>
      </c>
      <c r="N6343" s="383" t="s">
        <v>620</v>
      </c>
      <c r="O6343" s="383" t="s">
        <v>230</v>
      </c>
    </row>
    <row r="6344" spans="1:15">
      <c r="A6344" s="385">
        <v>42148</v>
      </c>
      <c r="B6344" s="383" t="s">
        <v>11</v>
      </c>
      <c r="C6344" s="383" t="s">
        <v>12</v>
      </c>
      <c r="D6344" s="383" t="s">
        <v>13</v>
      </c>
      <c r="E6344" s="383" t="s">
        <v>678</v>
      </c>
      <c r="F6344" s="383" t="s">
        <v>10</v>
      </c>
      <c r="G6344" s="384">
        <v>5393</v>
      </c>
      <c r="H6344" s="383" t="s">
        <v>834</v>
      </c>
      <c r="I6344" s="383" t="s">
        <v>660</v>
      </c>
      <c r="J6344" s="383" t="s">
        <v>617</v>
      </c>
      <c r="K6344" s="383" t="s">
        <v>618</v>
      </c>
      <c r="L6344" s="384">
        <v>30780</v>
      </c>
      <c r="M6344" s="383" t="s">
        <v>645</v>
      </c>
      <c r="N6344" s="383" t="s">
        <v>620</v>
      </c>
      <c r="O6344" s="383" t="s">
        <v>230</v>
      </c>
    </row>
    <row r="6345" spans="1:15">
      <c r="A6345" s="385">
        <v>42149</v>
      </c>
      <c r="B6345" s="383" t="s">
        <v>621</v>
      </c>
      <c r="C6345" s="383" t="s">
        <v>8</v>
      </c>
      <c r="D6345" s="383" t="s">
        <v>9</v>
      </c>
      <c r="E6345" s="383" t="s">
        <v>622</v>
      </c>
      <c r="F6345" s="383" t="s">
        <v>10</v>
      </c>
      <c r="G6345" s="384">
        <v>528000</v>
      </c>
      <c r="H6345" s="383" t="s">
        <v>828</v>
      </c>
      <c r="I6345" s="383" t="s">
        <v>829</v>
      </c>
      <c r="J6345" s="383" t="s">
        <v>617</v>
      </c>
      <c r="K6345" s="383" t="s">
        <v>618</v>
      </c>
      <c r="L6345" s="384">
        <v>30780</v>
      </c>
      <c r="M6345" s="383" t="s">
        <v>645</v>
      </c>
      <c r="N6345" s="383" t="s">
        <v>620</v>
      </c>
      <c r="O6345" s="383" t="s">
        <v>230</v>
      </c>
    </row>
    <row r="6346" spans="1:15">
      <c r="A6346" s="385">
        <v>42150</v>
      </c>
      <c r="B6346" s="383" t="s">
        <v>11</v>
      </c>
      <c r="C6346" s="383" t="s">
        <v>12</v>
      </c>
      <c r="D6346" s="383" t="s">
        <v>13</v>
      </c>
      <c r="E6346" s="383" t="s">
        <v>678</v>
      </c>
      <c r="F6346" s="383" t="s">
        <v>10</v>
      </c>
      <c r="G6346" s="384">
        <v>1830</v>
      </c>
      <c r="H6346" s="383" t="s">
        <v>834</v>
      </c>
      <c r="I6346" s="383" t="s">
        <v>835</v>
      </c>
      <c r="J6346" s="383" t="s">
        <v>617</v>
      </c>
      <c r="K6346" s="383" t="s">
        <v>618</v>
      </c>
      <c r="L6346" s="384">
        <v>30780</v>
      </c>
      <c r="M6346" s="383" t="s">
        <v>645</v>
      </c>
      <c r="N6346" s="383" t="s">
        <v>620</v>
      </c>
      <c r="O6346" s="383" t="s">
        <v>230</v>
      </c>
    </row>
    <row r="6347" spans="1:15">
      <c r="A6347" s="385">
        <v>41997</v>
      </c>
      <c r="B6347" s="383" t="s">
        <v>621</v>
      </c>
      <c r="C6347" s="383" t="s">
        <v>8</v>
      </c>
      <c r="D6347" s="383" t="s">
        <v>9</v>
      </c>
      <c r="E6347" s="383" t="s">
        <v>622</v>
      </c>
      <c r="F6347" s="383" t="s">
        <v>10</v>
      </c>
      <c r="G6347" s="384">
        <v>63000</v>
      </c>
      <c r="H6347" s="383" t="s">
        <v>838</v>
      </c>
      <c r="I6347" s="383" t="s">
        <v>839</v>
      </c>
      <c r="J6347" s="383" t="s">
        <v>617</v>
      </c>
      <c r="K6347" s="383" t="s">
        <v>618</v>
      </c>
      <c r="L6347" s="384">
        <v>0</v>
      </c>
      <c r="M6347" s="383" t="s">
        <v>619</v>
      </c>
      <c r="N6347" s="383" t="s">
        <v>620</v>
      </c>
      <c r="O6347" s="383" t="s">
        <v>230</v>
      </c>
    </row>
    <row r="6348" spans="1:15">
      <c r="A6348" s="385">
        <v>41999</v>
      </c>
      <c r="B6348" s="383" t="s">
        <v>621</v>
      </c>
      <c r="C6348" s="383" t="s">
        <v>8</v>
      </c>
      <c r="D6348" s="383" t="s">
        <v>9</v>
      </c>
      <c r="E6348" s="383" t="s">
        <v>622</v>
      </c>
      <c r="F6348" s="383" t="s">
        <v>10</v>
      </c>
      <c r="G6348" s="384">
        <v>63000</v>
      </c>
      <c r="H6348" s="383" t="s">
        <v>838</v>
      </c>
      <c r="I6348" s="383" t="s">
        <v>839</v>
      </c>
      <c r="J6348" s="383" t="s">
        <v>617</v>
      </c>
      <c r="K6348" s="383" t="s">
        <v>618</v>
      </c>
      <c r="L6348" s="384">
        <v>0</v>
      </c>
      <c r="M6348" s="383" t="s">
        <v>619</v>
      </c>
      <c r="N6348" s="383" t="s">
        <v>620</v>
      </c>
      <c r="O6348" s="383" t="s">
        <v>230</v>
      </c>
    </row>
    <row r="6349" spans="1:15">
      <c r="A6349" s="385">
        <v>42000</v>
      </c>
      <c r="B6349" s="383" t="s">
        <v>621</v>
      </c>
      <c r="C6349" s="383" t="s">
        <v>8</v>
      </c>
      <c r="D6349" s="383" t="s">
        <v>9</v>
      </c>
      <c r="E6349" s="383" t="s">
        <v>622</v>
      </c>
      <c r="F6349" s="383" t="s">
        <v>10</v>
      </c>
      <c r="G6349" s="384">
        <v>63000</v>
      </c>
      <c r="H6349" s="383" t="s">
        <v>838</v>
      </c>
      <c r="I6349" s="383" t="s">
        <v>839</v>
      </c>
      <c r="J6349" s="383" t="s">
        <v>617</v>
      </c>
      <c r="K6349" s="383" t="s">
        <v>618</v>
      </c>
      <c r="L6349" s="384">
        <v>0</v>
      </c>
      <c r="M6349" s="383" t="s">
        <v>619</v>
      </c>
      <c r="N6349" s="383" t="s">
        <v>620</v>
      </c>
      <c r="O6349" s="383" t="s">
        <v>230</v>
      </c>
    </row>
    <row r="6350" spans="1:15">
      <c r="A6350" s="385">
        <v>42001</v>
      </c>
      <c r="B6350" s="383" t="s">
        <v>650</v>
      </c>
      <c r="C6350" s="383" t="s">
        <v>8</v>
      </c>
      <c r="D6350" s="383" t="s">
        <v>20</v>
      </c>
      <c r="E6350" s="383" t="s">
        <v>651</v>
      </c>
      <c r="F6350" s="383" t="s">
        <v>10</v>
      </c>
      <c r="G6350" s="384">
        <v>9959</v>
      </c>
      <c r="H6350" s="383" t="s">
        <v>852</v>
      </c>
      <c r="I6350" s="383" t="s">
        <v>853</v>
      </c>
      <c r="J6350" s="383" t="s">
        <v>617</v>
      </c>
      <c r="K6350" s="383" t="s">
        <v>618</v>
      </c>
      <c r="L6350" s="384">
        <v>0</v>
      </c>
      <c r="M6350" s="383" t="s">
        <v>619</v>
      </c>
      <c r="N6350" s="383" t="s">
        <v>620</v>
      </c>
      <c r="O6350" s="383" t="s">
        <v>230</v>
      </c>
    </row>
    <row r="6351" spans="1:15">
      <c r="A6351" s="385">
        <v>42002</v>
      </c>
      <c r="B6351" s="383" t="s">
        <v>621</v>
      </c>
      <c r="C6351" s="383" t="s">
        <v>8</v>
      </c>
      <c r="D6351" s="383" t="s">
        <v>9</v>
      </c>
      <c r="E6351" s="383" t="s">
        <v>622</v>
      </c>
      <c r="F6351" s="383" t="s">
        <v>10</v>
      </c>
      <c r="G6351" s="384">
        <v>63000</v>
      </c>
      <c r="H6351" s="383" t="s">
        <v>838</v>
      </c>
      <c r="I6351" s="383" t="s">
        <v>839</v>
      </c>
      <c r="J6351" s="383" t="s">
        <v>617</v>
      </c>
      <c r="K6351" s="383" t="s">
        <v>618</v>
      </c>
      <c r="L6351" s="384">
        <v>0</v>
      </c>
      <c r="M6351" s="383" t="s">
        <v>619</v>
      </c>
      <c r="N6351" s="383" t="s">
        <v>620</v>
      </c>
      <c r="O6351" s="383" t="s">
        <v>230</v>
      </c>
    </row>
    <row r="6352" spans="1:15">
      <c r="A6352" s="385">
        <v>42003</v>
      </c>
      <c r="B6352" s="383" t="s">
        <v>794</v>
      </c>
      <c r="C6352" s="383" t="s">
        <v>8</v>
      </c>
      <c r="D6352" s="383" t="s">
        <v>34</v>
      </c>
      <c r="E6352" s="383" t="s">
        <v>795</v>
      </c>
      <c r="F6352" s="383" t="s">
        <v>10</v>
      </c>
      <c r="G6352" s="384">
        <v>23831</v>
      </c>
      <c r="H6352" s="383" t="s">
        <v>796</v>
      </c>
      <c r="I6352" s="383" t="s">
        <v>798</v>
      </c>
      <c r="J6352" s="383" t="s">
        <v>617</v>
      </c>
      <c r="K6352" s="383" t="s">
        <v>618</v>
      </c>
      <c r="L6352" s="384">
        <v>0</v>
      </c>
      <c r="M6352" s="383" t="s">
        <v>619</v>
      </c>
      <c r="N6352" s="383" t="s">
        <v>620</v>
      </c>
      <c r="O6352" s="383" t="s">
        <v>230</v>
      </c>
    </row>
    <row r="6353" spans="1:15">
      <c r="A6353" s="385">
        <v>42004</v>
      </c>
      <c r="B6353" s="383" t="s">
        <v>794</v>
      </c>
      <c r="C6353" s="383" t="s">
        <v>8</v>
      </c>
      <c r="D6353" s="383" t="s">
        <v>34</v>
      </c>
      <c r="E6353" s="383" t="s">
        <v>795</v>
      </c>
      <c r="F6353" s="383" t="s">
        <v>10</v>
      </c>
      <c r="G6353" s="384">
        <v>23358</v>
      </c>
      <c r="H6353" s="383" t="s">
        <v>796</v>
      </c>
      <c r="I6353" s="383" t="s">
        <v>798</v>
      </c>
      <c r="J6353" s="383" t="s">
        <v>617</v>
      </c>
      <c r="K6353" s="383" t="s">
        <v>618</v>
      </c>
      <c r="L6353" s="384">
        <v>0</v>
      </c>
      <c r="M6353" s="383" t="s">
        <v>626</v>
      </c>
      <c r="N6353" s="383" t="s">
        <v>620</v>
      </c>
      <c r="O6353" s="383" t="s">
        <v>230</v>
      </c>
    </row>
    <row r="6354" spans="1:15">
      <c r="A6354" s="385">
        <v>42005</v>
      </c>
      <c r="B6354" s="383" t="s">
        <v>794</v>
      </c>
      <c r="C6354" s="383" t="s">
        <v>8</v>
      </c>
      <c r="D6354" s="383" t="s">
        <v>34</v>
      </c>
      <c r="E6354" s="383" t="s">
        <v>795</v>
      </c>
      <c r="F6354" s="383" t="s">
        <v>10</v>
      </c>
      <c r="G6354" s="384">
        <v>2108</v>
      </c>
      <c r="H6354" s="383" t="s">
        <v>796</v>
      </c>
      <c r="I6354" s="383" t="s">
        <v>800</v>
      </c>
      <c r="J6354" s="383" t="s">
        <v>617</v>
      </c>
      <c r="K6354" s="383" t="s">
        <v>618</v>
      </c>
      <c r="L6354" s="384">
        <v>0</v>
      </c>
      <c r="M6354" s="383" t="s">
        <v>626</v>
      </c>
      <c r="N6354" s="383" t="s">
        <v>620</v>
      </c>
      <c r="O6354" s="383" t="s">
        <v>230</v>
      </c>
    </row>
    <row r="6355" spans="1:15">
      <c r="A6355" s="385">
        <v>42006</v>
      </c>
      <c r="B6355" s="383" t="s">
        <v>11</v>
      </c>
      <c r="C6355" s="383" t="s">
        <v>12</v>
      </c>
      <c r="D6355" s="383" t="s">
        <v>13</v>
      </c>
      <c r="E6355" s="383" t="s">
        <v>678</v>
      </c>
      <c r="F6355" s="383" t="s">
        <v>10</v>
      </c>
      <c r="G6355" s="384">
        <v>4265</v>
      </c>
      <c r="H6355" s="383" t="s">
        <v>763</v>
      </c>
      <c r="I6355" s="383" t="s">
        <v>769</v>
      </c>
      <c r="J6355" s="383" t="s">
        <v>617</v>
      </c>
      <c r="K6355" s="383" t="s">
        <v>618</v>
      </c>
      <c r="L6355" s="384">
        <v>6319</v>
      </c>
      <c r="M6355" s="383" t="s">
        <v>627</v>
      </c>
      <c r="N6355" s="383" t="s">
        <v>620</v>
      </c>
      <c r="O6355" s="383" t="s">
        <v>230</v>
      </c>
    </row>
    <row r="6356" spans="1:15">
      <c r="A6356" s="385">
        <v>42007</v>
      </c>
      <c r="B6356" s="383" t="s">
        <v>11</v>
      </c>
      <c r="C6356" s="383" t="s">
        <v>12</v>
      </c>
      <c r="D6356" s="383" t="s">
        <v>13</v>
      </c>
      <c r="E6356" s="383" t="s">
        <v>678</v>
      </c>
      <c r="F6356" s="383" t="s">
        <v>10</v>
      </c>
      <c r="G6356" s="384">
        <v>4265</v>
      </c>
      <c r="H6356" s="383" t="s">
        <v>763</v>
      </c>
      <c r="I6356" s="383" t="s">
        <v>769</v>
      </c>
      <c r="J6356" s="383" t="s">
        <v>617</v>
      </c>
      <c r="K6356" s="383" t="s">
        <v>618</v>
      </c>
      <c r="L6356" s="384">
        <v>8221</v>
      </c>
      <c r="M6356" s="383" t="s">
        <v>627</v>
      </c>
      <c r="N6356" s="383" t="s">
        <v>620</v>
      </c>
      <c r="O6356" s="383" t="s">
        <v>230</v>
      </c>
    </row>
    <row r="6357" spans="1:15">
      <c r="A6357" s="385">
        <v>42008</v>
      </c>
      <c r="B6357" s="383" t="s">
        <v>11</v>
      </c>
      <c r="C6357" s="383" t="s">
        <v>12</v>
      </c>
      <c r="D6357" s="383" t="s">
        <v>13</v>
      </c>
      <c r="E6357" s="383" t="s">
        <v>678</v>
      </c>
      <c r="F6357" s="383" t="s">
        <v>10</v>
      </c>
      <c r="G6357" s="384">
        <v>4265</v>
      </c>
      <c r="H6357" s="383" t="s">
        <v>763</v>
      </c>
      <c r="I6357" s="383" t="s">
        <v>769</v>
      </c>
      <c r="J6357" s="383" t="s">
        <v>617</v>
      </c>
      <c r="K6357" s="383" t="s">
        <v>618</v>
      </c>
      <c r="L6357" s="384">
        <v>8501</v>
      </c>
      <c r="M6357" s="383" t="s">
        <v>627</v>
      </c>
      <c r="N6357" s="383" t="s">
        <v>620</v>
      </c>
      <c r="O6357" s="383" t="s">
        <v>230</v>
      </c>
    </row>
    <row r="6358" spans="1:15">
      <c r="A6358" s="385">
        <v>42009</v>
      </c>
      <c r="B6358" s="383" t="s">
        <v>754</v>
      </c>
      <c r="C6358" s="383" t="s">
        <v>8</v>
      </c>
      <c r="D6358" s="383" t="s">
        <v>755</v>
      </c>
      <c r="E6358" s="383" t="s">
        <v>756</v>
      </c>
      <c r="F6358" s="383" t="s">
        <v>10</v>
      </c>
      <c r="G6358" s="384">
        <v>127</v>
      </c>
      <c r="H6358" s="383" t="s">
        <v>782</v>
      </c>
      <c r="I6358" s="383" t="s">
        <v>783</v>
      </c>
      <c r="J6358" s="383" t="s">
        <v>617</v>
      </c>
      <c r="K6358" s="383" t="s">
        <v>618</v>
      </c>
      <c r="L6358" s="384">
        <v>9088</v>
      </c>
      <c r="M6358" s="383" t="s">
        <v>627</v>
      </c>
      <c r="N6358" s="383" t="s">
        <v>620</v>
      </c>
      <c r="O6358" s="383" t="s">
        <v>230</v>
      </c>
    </row>
    <row r="6359" spans="1:15">
      <c r="A6359" s="385">
        <v>42010</v>
      </c>
      <c r="B6359" s="383" t="s">
        <v>11</v>
      </c>
      <c r="C6359" s="383" t="s">
        <v>12</v>
      </c>
      <c r="D6359" s="383" t="s">
        <v>13</v>
      </c>
      <c r="E6359" s="383" t="s">
        <v>678</v>
      </c>
      <c r="F6359" s="383" t="s">
        <v>10</v>
      </c>
      <c r="G6359" s="384">
        <v>2467</v>
      </c>
      <c r="H6359" s="383" t="s">
        <v>787</v>
      </c>
      <c r="I6359" s="383" t="s">
        <v>788</v>
      </c>
      <c r="J6359" s="383" t="s">
        <v>617</v>
      </c>
      <c r="K6359" s="383" t="s">
        <v>618</v>
      </c>
      <c r="L6359" s="384">
        <v>9280</v>
      </c>
      <c r="M6359" s="383" t="s">
        <v>629</v>
      </c>
      <c r="N6359" s="383" t="s">
        <v>620</v>
      </c>
      <c r="O6359" s="383" t="s">
        <v>230</v>
      </c>
    </row>
    <row r="6360" spans="1:15">
      <c r="A6360" s="385">
        <v>42011</v>
      </c>
      <c r="B6360" s="383" t="s">
        <v>21</v>
      </c>
      <c r="C6360" s="383" t="s">
        <v>12</v>
      </c>
      <c r="D6360" s="383" t="s">
        <v>22</v>
      </c>
      <c r="E6360" s="383" t="s">
        <v>658</v>
      </c>
      <c r="F6360" s="383" t="s">
        <v>10</v>
      </c>
      <c r="G6360" s="384">
        <v>2720</v>
      </c>
      <c r="H6360" s="383" t="s">
        <v>763</v>
      </c>
      <c r="I6360" s="383" t="s">
        <v>764</v>
      </c>
      <c r="J6360" s="383" t="s">
        <v>617</v>
      </c>
      <c r="K6360" s="383" t="s">
        <v>618</v>
      </c>
      <c r="L6360" s="384">
        <v>9280</v>
      </c>
      <c r="M6360" s="383" t="s">
        <v>629</v>
      </c>
      <c r="N6360" s="383" t="s">
        <v>620</v>
      </c>
      <c r="O6360" s="383" t="s">
        <v>230</v>
      </c>
    </row>
    <row r="6361" spans="1:15">
      <c r="A6361" s="385">
        <v>42012</v>
      </c>
      <c r="B6361" s="383" t="s">
        <v>794</v>
      </c>
      <c r="C6361" s="383" t="s">
        <v>8</v>
      </c>
      <c r="D6361" s="383" t="s">
        <v>34</v>
      </c>
      <c r="E6361" s="383" t="s">
        <v>795</v>
      </c>
      <c r="F6361" s="383" t="s">
        <v>10</v>
      </c>
      <c r="G6361" s="384">
        <v>2108</v>
      </c>
      <c r="H6361" s="383" t="s">
        <v>796</v>
      </c>
      <c r="I6361" s="383" t="s">
        <v>800</v>
      </c>
      <c r="J6361" s="383" t="s">
        <v>617</v>
      </c>
      <c r="K6361" s="383" t="s">
        <v>618</v>
      </c>
      <c r="L6361" s="384">
        <v>9280</v>
      </c>
      <c r="M6361" s="383" t="s">
        <v>630</v>
      </c>
      <c r="N6361" s="383" t="s">
        <v>620</v>
      </c>
      <c r="O6361" s="383" t="s">
        <v>230</v>
      </c>
    </row>
    <row r="6362" spans="1:15">
      <c r="A6362" s="385">
        <v>42013</v>
      </c>
      <c r="B6362" s="383" t="s">
        <v>794</v>
      </c>
      <c r="C6362" s="383" t="s">
        <v>8</v>
      </c>
      <c r="D6362" s="383" t="s">
        <v>34</v>
      </c>
      <c r="E6362" s="383" t="s">
        <v>795</v>
      </c>
      <c r="F6362" s="383" t="s">
        <v>10</v>
      </c>
      <c r="G6362" s="384">
        <v>37796</v>
      </c>
      <c r="H6362" s="383" t="s">
        <v>796</v>
      </c>
      <c r="I6362" s="383" t="s">
        <v>798</v>
      </c>
      <c r="J6362" s="383" t="s">
        <v>617</v>
      </c>
      <c r="K6362" s="383" t="s">
        <v>618</v>
      </c>
      <c r="L6362" s="384">
        <v>9280</v>
      </c>
      <c r="M6362" s="383" t="s">
        <v>630</v>
      </c>
      <c r="N6362" s="383" t="s">
        <v>620</v>
      </c>
      <c r="O6362" s="383" t="s">
        <v>230</v>
      </c>
    </row>
    <row r="6363" spans="1:15">
      <c r="A6363" s="385">
        <v>42014</v>
      </c>
      <c r="B6363" s="383" t="s">
        <v>754</v>
      </c>
      <c r="C6363" s="383" t="s">
        <v>8</v>
      </c>
      <c r="D6363" s="383" t="s">
        <v>755</v>
      </c>
      <c r="E6363" s="383" t="s">
        <v>756</v>
      </c>
      <c r="F6363" s="383" t="s">
        <v>10</v>
      </c>
      <c r="G6363" s="384">
        <v>2215</v>
      </c>
      <c r="H6363" s="383" t="s">
        <v>757</v>
      </c>
      <c r="I6363" s="383" t="s">
        <v>777</v>
      </c>
      <c r="J6363" s="383" t="s">
        <v>617</v>
      </c>
      <c r="K6363" s="383" t="s">
        <v>618</v>
      </c>
      <c r="L6363" s="384">
        <v>9280</v>
      </c>
      <c r="M6363" s="383" t="s">
        <v>630</v>
      </c>
      <c r="N6363" s="383" t="s">
        <v>620</v>
      </c>
      <c r="O6363" s="383" t="s">
        <v>230</v>
      </c>
    </row>
    <row r="6364" spans="1:15">
      <c r="A6364" s="385">
        <v>42015</v>
      </c>
      <c r="B6364" s="383" t="s">
        <v>754</v>
      </c>
      <c r="C6364" s="383" t="s">
        <v>8</v>
      </c>
      <c r="D6364" s="383" t="s">
        <v>755</v>
      </c>
      <c r="E6364" s="383" t="s">
        <v>756</v>
      </c>
      <c r="F6364" s="383" t="s">
        <v>10</v>
      </c>
      <c r="G6364" s="384">
        <v>2215</v>
      </c>
      <c r="H6364" s="383" t="s">
        <v>757</v>
      </c>
      <c r="I6364" s="383" t="s">
        <v>777</v>
      </c>
      <c r="J6364" s="383" t="s">
        <v>617</v>
      </c>
      <c r="K6364" s="383" t="s">
        <v>618</v>
      </c>
      <c r="L6364" s="384">
        <v>9280</v>
      </c>
      <c r="M6364" s="383" t="s">
        <v>630</v>
      </c>
      <c r="N6364" s="383" t="s">
        <v>620</v>
      </c>
      <c r="O6364" s="383" t="s">
        <v>230</v>
      </c>
    </row>
    <row r="6365" spans="1:15">
      <c r="A6365" s="385">
        <v>42016</v>
      </c>
      <c r="B6365" s="383" t="s">
        <v>754</v>
      </c>
      <c r="C6365" s="383" t="s">
        <v>8</v>
      </c>
      <c r="D6365" s="383" t="s">
        <v>755</v>
      </c>
      <c r="E6365" s="383" t="s">
        <v>756</v>
      </c>
      <c r="F6365" s="383" t="s">
        <v>10</v>
      </c>
      <c r="G6365" s="384">
        <v>2215</v>
      </c>
      <c r="H6365" s="383" t="s">
        <v>757</v>
      </c>
      <c r="I6365" s="383" t="s">
        <v>777</v>
      </c>
      <c r="J6365" s="383" t="s">
        <v>617</v>
      </c>
      <c r="K6365" s="383" t="s">
        <v>618</v>
      </c>
      <c r="L6365" s="384">
        <v>9280</v>
      </c>
      <c r="M6365" s="383" t="s">
        <v>630</v>
      </c>
      <c r="N6365" s="383" t="s">
        <v>620</v>
      </c>
      <c r="O6365" s="383" t="s">
        <v>230</v>
      </c>
    </row>
    <row r="6366" spans="1:15">
      <c r="A6366" s="385">
        <v>42017</v>
      </c>
      <c r="B6366" s="383" t="s">
        <v>754</v>
      </c>
      <c r="C6366" s="383" t="s">
        <v>8</v>
      </c>
      <c r="D6366" s="383" t="s">
        <v>755</v>
      </c>
      <c r="E6366" s="383" t="s">
        <v>756</v>
      </c>
      <c r="F6366" s="383" t="s">
        <v>10</v>
      </c>
      <c r="G6366" s="384">
        <v>1107</v>
      </c>
      <c r="H6366" s="383" t="s">
        <v>757</v>
      </c>
      <c r="I6366" s="383" t="s">
        <v>765</v>
      </c>
      <c r="J6366" s="383" t="s">
        <v>617</v>
      </c>
      <c r="K6366" s="383" t="s">
        <v>618</v>
      </c>
      <c r="L6366" s="384">
        <v>9280</v>
      </c>
      <c r="M6366" s="383" t="s">
        <v>631</v>
      </c>
      <c r="N6366" s="383" t="s">
        <v>620</v>
      </c>
      <c r="O6366" s="383" t="s">
        <v>230</v>
      </c>
    </row>
    <row r="6367" spans="1:15">
      <c r="A6367" s="385">
        <v>42018</v>
      </c>
      <c r="B6367" s="383" t="s">
        <v>754</v>
      </c>
      <c r="C6367" s="383" t="s">
        <v>8</v>
      </c>
      <c r="D6367" s="383" t="s">
        <v>755</v>
      </c>
      <c r="E6367" s="383" t="s">
        <v>756</v>
      </c>
      <c r="F6367" s="383" t="s">
        <v>10</v>
      </c>
      <c r="G6367" s="384">
        <v>2215</v>
      </c>
      <c r="H6367" s="383" t="s">
        <v>757</v>
      </c>
      <c r="I6367" s="383" t="s">
        <v>777</v>
      </c>
      <c r="J6367" s="383" t="s">
        <v>617</v>
      </c>
      <c r="K6367" s="383" t="s">
        <v>618</v>
      </c>
      <c r="L6367" s="384">
        <v>9804</v>
      </c>
      <c r="M6367" s="383" t="s">
        <v>631</v>
      </c>
      <c r="N6367" s="383" t="s">
        <v>620</v>
      </c>
      <c r="O6367" s="383" t="s">
        <v>230</v>
      </c>
    </row>
    <row r="6368" spans="1:15">
      <c r="A6368" s="385">
        <v>42019</v>
      </c>
      <c r="B6368" s="383" t="s">
        <v>754</v>
      </c>
      <c r="C6368" s="383" t="s">
        <v>8</v>
      </c>
      <c r="D6368" s="383" t="s">
        <v>755</v>
      </c>
      <c r="E6368" s="383" t="s">
        <v>756</v>
      </c>
      <c r="F6368" s="383" t="s">
        <v>10</v>
      </c>
      <c r="G6368" s="384">
        <v>460</v>
      </c>
      <c r="H6368" s="383" t="s">
        <v>757</v>
      </c>
      <c r="I6368" s="383" t="s">
        <v>758</v>
      </c>
      <c r="J6368" s="383" t="s">
        <v>617</v>
      </c>
      <c r="K6368" s="383" t="s">
        <v>618</v>
      </c>
      <c r="L6368" s="384">
        <v>11627</v>
      </c>
      <c r="M6368" s="383" t="s">
        <v>631</v>
      </c>
      <c r="N6368" s="383" t="s">
        <v>620</v>
      </c>
      <c r="O6368" s="383" t="s">
        <v>230</v>
      </c>
    </row>
    <row r="6369" spans="1:15">
      <c r="A6369" s="385">
        <v>42020</v>
      </c>
      <c r="B6369" s="383" t="s">
        <v>21</v>
      </c>
      <c r="C6369" s="383" t="s">
        <v>12</v>
      </c>
      <c r="D6369" s="383" t="s">
        <v>22</v>
      </c>
      <c r="E6369" s="383" t="s">
        <v>658</v>
      </c>
      <c r="F6369" s="383" t="s">
        <v>10</v>
      </c>
      <c r="G6369" s="384">
        <v>3270</v>
      </c>
      <c r="H6369" s="383" t="s">
        <v>784</v>
      </c>
      <c r="I6369" s="383" t="s">
        <v>785</v>
      </c>
      <c r="J6369" s="383" t="s">
        <v>617</v>
      </c>
      <c r="K6369" s="383" t="s">
        <v>618</v>
      </c>
      <c r="L6369" s="384">
        <v>12650</v>
      </c>
      <c r="M6369" s="383" t="s">
        <v>631</v>
      </c>
      <c r="N6369" s="383" t="s">
        <v>620</v>
      </c>
      <c r="O6369" s="383" t="s">
        <v>230</v>
      </c>
    </row>
    <row r="6370" spans="1:15">
      <c r="A6370" s="385">
        <v>42021</v>
      </c>
      <c r="B6370" s="383" t="s">
        <v>754</v>
      </c>
      <c r="C6370" s="383" t="s">
        <v>8</v>
      </c>
      <c r="D6370" s="383" t="s">
        <v>755</v>
      </c>
      <c r="E6370" s="383" t="s">
        <v>756</v>
      </c>
      <c r="F6370" s="383" t="s">
        <v>10</v>
      </c>
      <c r="G6370" s="384">
        <v>460</v>
      </c>
      <c r="H6370" s="383" t="s">
        <v>757</v>
      </c>
      <c r="I6370" s="383" t="s">
        <v>758</v>
      </c>
      <c r="J6370" s="383" t="s">
        <v>617</v>
      </c>
      <c r="K6370" s="383" t="s">
        <v>618</v>
      </c>
      <c r="L6370" s="384">
        <v>12650</v>
      </c>
      <c r="M6370" s="383" t="s">
        <v>632</v>
      </c>
      <c r="N6370" s="383" t="s">
        <v>620</v>
      </c>
      <c r="O6370" s="383" t="s">
        <v>230</v>
      </c>
    </row>
    <row r="6371" spans="1:15">
      <c r="A6371" s="385">
        <v>42022</v>
      </c>
      <c r="B6371" s="383" t="s">
        <v>754</v>
      </c>
      <c r="C6371" s="383" t="s">
        <v>8</v>
      </c>
      <c r="D6371" s="383" t="s">
        <v>755</v>
      </c>
      <c r="E6371" s="383" t="s">
        <v>756</v>
      </c>
      <c r="F6371" s="383" t="s">
        <v>10</v>
      </c>
      <c r="G6371" s="384">
        <v>460</v>
      </c>
      <c r="H6371" s="383" t="s">
        <v>757</v>
      </c>
      <c r="I6371" s="383" t="s">
        <v>758</v>
      </c>
      <c r="J6371" s="383" t="s">
        <v>617</v>
      </c>
      <c r="K6371" s="383" t="s">
        <v>618</v>
      </c>
      <c r="L6371" s="384">
        <v>12650</v>
      </c>
      <c r="M6371" s="383" t="s">
        <v>632</v>
      </c>
      <c r="N6371" s="383" t="s">
        <v>620</v>
      </c>
      <c r="O6371" s="383" t="s">
        <v>230</v>
      </c>
    </row>
    <row r="6372" spans="1:15">
      <c r="A6372" s="385">
        <v>42023</v>
      </c>
      <c r="B6372" s="383" t="s">
        <v>754</v>
      </c>
      <c r="C6372" s="383" t="s">
        <v>8</v>
      </c>
      <c r="D6372" s="383" t="s">
        <v>755</v>
      </c>
      <c r="E6372" s="383" t="s">
        <v>756</v>
      </c>
      <c r="F6372" s="383" t="s">
        <v>10</v>
      </c>
      <c r="G6372" s="384">
        <v>460</v>
      </c>
      <c r="H6372" s="383" t="s">
        <v>757</v>
      </c>
      <c r="I6372" s="383" t="s">
        <v>758</v>
      </c>
      <c r="J6372" s="383" t="s">
        <v>617</v>
      </c>
      <c r="K6372" s="383" t="s">
        <v>618</v>
      </c>
      <c r="L6372" s="384">
        <v>12650</v>
      </c>
      <c r="M6372" s="383" t="s">
        <v>632</v>
      </c>
      <c r="N6372" s="383" t="s">
        <v>620</v>
      </c>
      <c r="O6372" s="383" t="s">
        <v>230</v>
      </c>
    </row>
    <row r="6373" spans="1:15">
      <c r="A6373" s="385">
        <v>42024</v>
      </c>
      <c r="B6373" s="383" t="s">
        <v>754</v>
      </c>
      <c r="C6373" s="383" t="s">
        <v>8</v>
      </c>
      <c r="D6373" s="383" t="s">
        <v>755</v>
      </c>
      <c r="E6373" s="383" t="s">
        <v>756</v>
      </c>
      <c r="F6373" s="383" t="s">
        <v>10</v>
      </c>
      <c r="G6373" s="384">
        <v>460</v>
      </c>
      <c r="H6373" s="383" t="s">
        <v>757</v>
      </c>
      <c r="I6373" s="383" t="s">
        <v>758</v>
      </c>
      <c r="J6373" s="383" t="s">
        <v>617</v>
      </c>
      <c r="K6373" s="383" t="s">
        <v>618</v>
      </c>
      <c r="L6373" s="384">
        <v>12775</v>
      </c>
      <c r="M6373" s="383" t="s">
        <v>633</v>
      </c>
      <c r="N6373" s="383" t="s">
        <v>620</v>
      </c>
      <c r="O6373" s="383" t="s">
        <v>230</v>
      </c>
    </row>
    <row r="6374" spans="1:15">
      <c r="A6374" s="385">
        <v>42025</v>
      </c>
      <c r="B6374" s="383" t="s">
        <v>754</v>
      </c>
      <c r="C6374" s="383" t="s">
        <v>8</v>
      </c>
      <c r="D6374" s="383" t="s">
        <v>755</v>
      </c>
      <c r="E6374" s="383" t="s">
        <v>756</v>
      </c>
      <c r="F6374" s="383" t="s">
        <v>10</v>
      </c>
      <c r="G6374" s="384">
        <v>460</v>
      </c>
      <c r="H6374" s="383" t="s">
        <v>757</v>
      </c>
      <c r="I6374" s="383" t="s">
        <v>758</v>
      </c>
      <c r="J6374" s="383" t="s">
        <v>617</v>
      </c>
      <c r="K6374" s="383" t="s">
        <v>618</v>
      </c>
      <c r="L6374" s="384">
        <v>14695</v>
      </c>
      <c r="M6374" s="383" t="s">
        <v>633</v>
      </c>
      <c r="N6374" s="383" t="s">
        <v>620</v>
      </c>
      <c r="O6374" s="383" t="s">
        <v>230</v>
      </c>
    </row>
    <row r="6375" spans="1:15">
      <c r="A6375" s="385">
        <v>42026</v>
      </c>
      <c r="B6375" s="383" t="s">
        <v>754</v>
      </c>
      <c r="C6375" s="383" t="s">
        <v>8</v>
      </c>
      <c r="D6375" s="383" t="s">
        <v>755</v>
      </c>
      <c r="E6375" s="383" t="s">
        <v>756</v>
      </c>
      <c r="F6375" s="383" t="s">
        <v>10</v>
      </c>
      <c r="G6375" s="384">
        <v>460</v>
      </c>
      <c r="H6375" s="383" t="s">
        <v>757</v>
      </c>
      <c r="I6375" s="383" t="s">
        <v>758</v>
      </c>
      <c r="J6375" s="383" t="s">
        <v>617</v>
      </c>
      <c r="K6375" s="383" t="s">
        <v>618</v>
      </c>
      <c r="L6375" s="384">
        <v>15922</v>
      </c>
      <c r="M6375" s="383" t="s">
        <v>633</v>
      </c>
      <c r="N6375" s="383" t="s">
        <v>620</v>
      </c>
      <c r="O6375" s="383" t="s">
        <v>230</v>
      </c>
    </row>
    <row r="6376" spans="1:15">
      <c r="A6376" s="385">
        <v>42027</v>
      </c>
      <c r="B6376" s="383" t="s">
        <v>754</v>
      </c>
      <c r="C6376" s="383" t="s">
        <v>8</v>
      </c>
      <c r="D6376" s="383" t="s">
        <v>755</v>
      </c>
      <c r="E6376" s="383" t="s">
        <v>756</v>
      </c>
      <c r="F6376" s="383" t="s">
        <v>10</v>
      </c>
      <c r="G6376" s="384">
        <v>460</v>
      </c>
      <c r="H6376" s="383" t="s">
        <v>757</v>
      </c>
      <c r="I6376" s="383" t="s">
        <v>758</v>
      </c>
      <c r="J6376" s="383" t="s">
        <v>617</v>
      </c>
      <c r="K6376" s="383" t="s">
        <v>618</v>
      </c>
      <c r="L6376" s="384">
        <v>17245</v>
      </c>
      <c r="M6376" s="383" t="s">
        <v>633</v>
      </c>
      <c r="N6376" s="383" t="s">
        <v>620</v>
      </c>
      <c r="O6376" s="383" t="s">
        <v>230</v>
      </c>
    </row>
    <row r="6377" spans="1:15">
      <c r="A6377" s="385">
        <v>42028</v>
      </c>
      <c r="B6377" s="383" t="s">
        <v>754</v>
      </c>
      <c r="C6377" s="383" t="s">
        <v>8</v>
      </c>
      <c r="D6377" s="383" t="s">
        <v>755</v>
      </c>
      <c r="E6377" s="383" t="s">
        <v>756</v>
      </c>
      <c r="F6377" s="383" t="s">
        <v>10</v>
      </c>
      <c r="G6377" s="384">
        <v>460</v>
      </c>
      <c r="H6377" s="383" t="s">
        <v>757</v>
      </c>
      <c r="I6377" s="383" t="s">
        <v>758</v>
      </c>
      <c r="J6377" s="383" t="s">
        <v>617</v>
      </c>
      <c r="K6377" s="383" t="s">
        <v>618</v>
      </c>
      <c r="L6377" s="384">
        <v>18650</v>
      </c>
      <c r="M6377" s="383" t="s">
        <v>633</v>
      </c>
      <c r="N6377" s="383" t="s">
        <v>620</v>
      </c>
      <c r="O6377" s="383" t="s">
        <v>230</v>
      </c>
    </row>
    <row r="6378" spans="1:15">
      <c r="A6378" s="385">
        <v>42029</v>
      </c>
      <c r="B6378" s="383" t="s">
        <v>754</v>
      </c>
      <c r="C6378" s="383" t="s">
        <v>8</v>
      </c>
      <c r="D6378" s="383" t="s">
        <v>755</v>
      </c>
      <c r="E6378" s="383" t="s">
        <v>756</v>
      </c>
      <c r="F6378" s="383" t="s">
        <v>10</v>
      </c>
      <c r="G6378" s="384">
        <v>460</v>
      </c>
      <c r="H6378" s="383" t="s">
        <v>757</v>
      </c>
      <c r="I6378" s="383" t="s">
        <v>758</v>
      </c>
      <c r="J6378" s="383" t="s">
        <v>617</v>
      </c>
      <c r="K6378" s="383" t="s">
        <v>618</v>
      </c>
      <c r="L6378" s="384">
        <v>18650</v>
      </c>
      <c r="M6378" s="383" t="s">
        <v>633</v>
      </c>
      <c r="N6378" s="383" t="s">
        <v>620</v>
      </c>
      <c r="O6378" s="383" t="s">
        <v>230</v>
      </c>
    </row>
    <row r="6379" spans="1:15">
      <c r="A6379" s="385">
        <v>42030</v>
      </c>
      <c r="B6379" s="383" t="s">
        <v>754</v>
      </c>
      <c r="C6379" s="383" t="s">
        <v>8</v>
      </c>
      <c r="D6379" s="383" t="s">
        <v>755</v>
      </c>
      <c r="E6379" s="383" t="s">
        <v>756</v>
      </c>
      <c r="F6379" s="383" t="s">
        <v>10</v>
      </c>
      <c r="G6379" s="384">
        <v>460</v>
      </c>
      <c r="H6379" s="383" t="s">
        <v>757</v>
      </c>
      <c r="I6379" s="383" t="s">
        <v>758</v>
      </c>
      <c r="J6379" s="383" t="s">
        <v>617</v>
      </c>
      <c r="K6379" s="383" t="s">
        <v>618</v>
      </c>
      <c r="L6379" s="384">
        <v>18650</v>
      </c>
      <c r="M6379" s="383" t="s">
        <v>634</v>
      </c>
      <c r="N6379" s="383" t="s">
        <v>620</v>
      </c>
      <c r="O6379" s="383" t="s">
        <v>230</v>
      </c>
    </row>
    <row r="6380" spans="1:15">
      <c r="A6380" s="385">
        <v>42031</v>
      </c>
      <c r="B6380" s="383" t="s">
        <v>754</v>
      </c>
      <c r="C6380" s="383" t="s">
        <v>8</v>
      </c>
      <c r="D6380" s="383" t="s">
        <v>755</v>
      </c>
      <c r="E6380" s="383" t="s">
        <v>756</v>
      </c>
      <c r="F6380" s="383" t="s">
        <v>10</v>
      </c>
      <c r="G6380" s="384">
        <v>460</v>
      </c>
      <c r="H6380" s="383" t="s">
        <v>757</v>
      </c>
      <c r="I6380" s="383" t="s">
        <v>758</v>
      </c>
      <c r="J6380" s="383" t="s">
        <v>617</v>
      </c>
      <c r="K6380" s="383" t="s">
        <v>618</v>
      </c>
      <c r="L6380" s="384">
        <v>18650</v>
      </c>
      <c r="M6380" s="383" t="s">
        <v>634</v>
      </c>
      <c r="N6380" s="383" t="s">
        <v>620</v>
      </c>
      <c r="O6380" s="383" t="s">
        <v>230</v>
      </c>
    </row>
    <row r="6381" spans="1:15">
      <c r="A6381" s="385">
        <v>42032</v>
      </c>
      <c r="B6381" s="383" t="s">
        <v>754</v>
      </c>
      <c r="C6381" s="383" t="s">
        <v>8</v>
      </c>
      <c r="D6381" s="383" t="s">
        <v>755</v>
      </c>
      <c r="E6381" s="383" t="s">
        <v>756</v>
      </c>
      <c r="F6381" s="383" t="s">
        <v>10</v>
      </c>
      <c r="G6381" s="384">
        <v>460</v>
      </c>
      <c r="H6381" s="383" t="s">
        <v>757</v>
      </c>
      <c r="I6381" s="383" t="s">
        <v>758</v>
      </c>
      <c r="J6381" s="383" t="s">
        <v>617</v>
      </c>
      <c r="K6381" s="383" t="s">
        <v>618</v>
      </c>
      <c r="L6381" s="384">
        <v>18650</v>
      </c>
      <c r="M6381" s="383" t="s">
        <v>634</v>
      </c>
      <c r="N6381" s="383" t="s">
        <v>620</v>
      </c>
      <c r="O6381" s="383" t="s">
        <v>230</v>
      </c>
    </row>
    <row r="6382" spans="1:15">
      <c r="A6382" s="385">
        <v>42033</v>
      </c>
      <c r="B6382" s="383" t="s">
        <v>754</v>
      </c>
      <c r="C6382" s="383" t="s">
        <v>8</v>
      </c>
      <c r="D6382" s="383" t="s">
        <v>755</v>
      </c>
      <c r="E6382" s="383" t="s">
        <v>756</v>
      </c>
      <c r="F6382" s="383" t="s">
        <v>10</v>
      </c>
      <c r="G6382" s="384">
        <v>460</v>
      </c>
      <c r="H6382" s="383" t="s">
        <v>757</v>
      </c>
      <c r="I6382" s="383" t="s">
        <v>758</v>
      </c>
      <c r="J6382" s="383" t="s">
        <v>617</v>
      </c>
      <c r="K6382" s="383" t="s">
        <v>618</v>
      </c>
      <c r="L6382" s="384">
        <v>18650</v>
      </c>
      <c r="M6382" s="383" t="s">
        <v>634</v>
      </c>
      <c r="N6382" s="383" t="s">
        <v>620</v>
      </c>
      <c r="O6382" s="383" t="s">
        <v>230</v>
      </c>
    </row>
    <row r="6383" spans="1:15">
      <c r="A6383" s="385">
        <v>42034</v>
      </c>
      <c r="B6383" s="383" t="s">
        <v>21</v>
      </c>
      <c r="C6383" s="383" t="s">
        <v>12</v>
      </c>
      <c r="D6383" s="383" t="s">
        <v>22</v>
      </c>
      <c r="E6383" s="383" t="s">
        <v>658</v>
      </c>
      <c r="F6383" s="383" t="s">
        <v>10</v>
      </c>
      <c r="G6383" s="384">
        <v>2500</v>
      </c>
      <c r="H6383" s="383" t="s">
        <v>751</v>
      </c>
      <c r="I6383" s="383" t="s">
        <v>790</v>
      </c>
      <c r="J6383" s="383" t="s">
        <v>617</v>
      </c>
      <c r="K6383" s="383" t="s">
        <v>618</v>
      </c>
      <c r="L6383" s="384">
        <v>18650</v>
      </c>
      <c r="M6383" s="383" t="s">
        <v>634</v>
      </c>
      <c r="N6383" s="383" t="s">
        <v>620</v>
      </c>
      <c r="O6383" s="383" t="s">
        <v>230</v>
      </c>
    </row>
    <row r="6384" spans="1:15">
      <c r="A6384" s="385">
        <v>42035</v>
      </c>
      <c r="B6384" s="383" t="s">
        <v>754</v>
      </c>
      <c r="C6384" s="383" t="s">
        <v>8</v>
      </c>
      <c r="D6384" s="383" t="s">
        <v>755</v>
      </c>
      <c r="E6384" s="383" t="s">
        <v>756</v>
      </c>
      <c r="F6384" s="383" t="s">
        <v>10</v>
      </c>
      <c r="G6384" s="384">
        <v>460</v>
      </c>
      <c r="H6384" s="383" t="s">
        <v>757</v>
      </c>
      <c r="I6384" s="383" t="s">
        <v>758</v>
      </c>
      <c r="J6384" s="383" t="s">
        <v>617</v>
      </c>
      <c r="K6384" s="383" t="s">
        <v>618</v>
      </c>
      <c r="L6384" s="384">
        <v>18650</v>
      </c>
      <c r="M6384" s="383" t="s">
        <v>634</v>
      </c>
      <c r="N6384" s="383" t="s">
        <v>620</v>
      </c>
      <c r="O6384" s="383" t="s">
        <v>230</v>
      </c>
    </row>
    <row r="6385" spans="1:15">
      <c r="A6385" s="385">
        <v>42036</v>
      </c>
      <c r="B6385" s="383" t="s">
        <v>754</v>
      </c>
      <c r="C6385" s="383" t="s">
        <v>8</v>
      </c>
      <c r="D6385" s="383" t="s">
        <v>755</v>
      </c>
      <c r="E6385" s="383" t="s">
        <v>756</v>
      </c>
      <c r="F6385" s="383" t="s">
        <v>10</v>
      </c>
      <c r="G6385" s="384">
        <v>460</v>
      </c>
      <c r="H6385" s="383" t="s">
        <v>757</v>
      </c>
      <c r="I6385" s="383" t="s">
        <v>758</v>
      </c>
      <c r="J6385" s="383" t="s">
        <v>617</v>
      </c>
      <c r="K6385" s="383" t="s">
        <v>618</v>
      </c>
      <c r="L6385" s="384">
        <v>18660</v>
      </c>
      <c r="M6385" s="383" t="s">
        <v>634</v>
      </c>
      <c r="N6385" s="383" t="s">
        <v>620</v>
      </c>
      <c r="O6385" s="383" t="s">
        <v>230</v>
      </c>
    </row>
    <row r="6386" spans="1:15">
      <c r="A6386" s="385">
        <v>42037</v>
      </c>
      <c r="B6386" s="383" t="s">
        <v>754</v>
      </c>
      <c r="C6386" s="383" t="s">
        <v>8</v>
      </c>
      <c r="D6386" s="383" t="s">
        <v>755</v>
      </c>
      <c r="E6386" s="383" t="s">
        <v>756</v>
      </c>
      <c r="F6386" s="383" t="s">
        <v>10</v>
      </c>
      <c r="G6386" s="384">
        <v>460</v>
      </c>
      <c r="H6386" s="383" t="s">
        <v>757</v>
      </c>
      <c r="I6386" s="383" t="s">
        <v>758</v>
      </c>
      <c r="J6386" s="383" t="s">
        <v>617</v>
      </c>
      <c r="K6386" s="383" t="s">
        <v>618</v>
      </c>
      <c r="L6386" s="384">
        <v>18660</v>
      </c>
      <c r="M6386" s="383" t="s">
        <v>634</v>
      </c>
      <c r="N6386" s="383" t="s">
        <v>620</v>
      </c>
      <c r="O6386" s="383" t="s">
        <v>230</v>
      </c>
    </row>
    <row r="6387" spans="1:15">
      <c r="A6387" s="385">
        <v>42038</v>
      </c>
      <c r="B6387" s="383" t="s">
        <v>794</v>
      </c>
      <c r="C6387" s="383" t="s">
        <v>8</v>
      </c>
      <c r="D6387" s="383" t="s">
        <v>34</v>
      </c>
      <c r="E6387" s="383" t="s">
        <v>795</v>
      </c>
      <c r="F6387" s="383" t="s">
        <v>10</v>
      </c>
      <c r="G6387" s="384">
        <v>2108</v>
      </c>
      <c r="H6387" s="383" t="s">
        <v>796</v>
      </c>
      <c r="I6387" s="383" t="s">
        <v>800</v>
      </c>
      <c r="J6387" s="383" t="s">
        <v>617</v>
      </c>
      <c r="K6387" s="383" t="s">
        <v>618</v>
      </c>
      <c r="L6387" s="384">
        <v>18660</v>
      </c>
      <c r="M6387" s="383" t="s">
        <v>634</v>
      </c>
      <c r="N6387" s="383" t="s">
        <v>620</v>
      </c>
      <c r="O6387" s="383" t="s">
        <v>230</v>
      </c>
    </row>
    <row r="6388" spans="1:15">
      <c r="A6388" s="385">
        <v>42039</v>
      </c>
      <c r="B6388" s="383" t="s">
        <v>754</v>
      </c>
      <c r="C6388" s="383" t="s">
        <v>8</v>
      </c>
      <c r="D6388" s="383" t="s">
        <v>755</v>
      </c>
      <c r="E6388" s="383" t="s">
        <v>756</v>
      </c>
      <c r="F6388" s="383" t="s">
        <v>10</v>
      </c>
      <c r="G6388" s="384">
        <v>460</v>
      </c>
      <c r="H6388" s="383" t="s">
        <v>757</v>
      </c>
      <c r="I6388" s="383" t="s">
        <v>758</v>
      </c>
      <c r="J6388" s="383" t="s">
        <v>617</v>
      </c>
      <c r="K6388" s="383" t="s">
        <v>618</v>
      </c>
      <c r="L6388" s="384">
        <v>18660</v>
      </c>
      <c r="M6388" s="383" t="s">
        <v>634</v>
      </c>
      <c r="N6388" s="383" t="s">
        <v>620</v>
      </c>
      <c r="O6388" s="383" t="s">
        <v>230</v>
      </c>
    </row>
    <row r="6389" spans="1:15">
      <c r="A6389" s="385">
        <v>42040</v>
      </c>
      <c r="B6389" s="383" t="s">
        <v>754</v>
      </c>
      <c r="C6389" s="383" t="s">
        <v>8</v>
      </c>
      <c r="D6389" s="383" t="s">
        <v>755</v>
      </c>
      <c r="E6389" s="383" t="s">
        <v>756</v>
      </c>
      <c r="F6389" s="383" t="s">
        <v>10</v>
      </c>
      <c r="G6389" s="384">
        <v>460</v>
      </c>
      <c r="H6389" s="383" t="s">
        <v>757</v>
      </c>
      <c r="I6389" s="383" t="s">
        <v>758</v>
      </c>
      <c r="J6389" s="383" t="s">
        <v>617</v>
      </c>
      <c r="K6389" s="383" t="s">
        <v>618</v>
      </c>
      <c r="L6389" s="384">
        <v>18761</v>
      </c>
      <c r="M6389" s="383" t="s">
        <v>635</v>
      </c>
      <c r="N6389" s="383" t="s">
        <v>620</v>
      </c>
      <c r="O6389" s="383" t="s">
        <v>230</v>
      </c>
    </row>
    <row r="6390" spans="1:15">
      <c r="A6390" s="385">
        <v>42045</v>
      </c>
      <c r="B6390" s="383" t="s">
        <v>21</v>
      </c>
      <c r="C6390" s="383" t="s">
        <v>12</v>
      </c>
      <c r="D6390" s="383" t="s">
        <v>22</v>
      </c>
      <c r="E6390" s="383" t="s">
        <v>658</v>
      </c>
      <c r="F6390" s="383" t="s">
        <v>10</v>
      </c>
      <c r="G6390" s="384">
        <v>2500</v>
      </c>
      <c r="H6390" s="383" t="s">
        <v>751</v>
      </c>
      <c r="I6390" s="383" t="s">
        <v>790</v>
      </c>
      <c r="J6390" s="383" t="s">
        <v>617</v>
      </c>
      <c r="K6390" s="383" t="s">
        <v>618</v>
      </c>
      <c r="L6390" s="384">
        <v>20833</v>
      </c>
      <c r="M6390" s="383" t="s">
        <v>635</v>
      </c>
      <c r="N6390" s="383" t="s">
        <v>620</v>
      </c>
      <c r="O6390" s="383" t="s">
        <v>230</v>
      </c>
    </row>
    <row r="6391" spans="1:15">
      <c r="A6391" s="385">
        <v>42046</v>
      </c>
      <c r="B6391" s="383" t="s">
        <v>739</v>
      </c>
      <c r="C6391" s="383" t="s">
        <v>8</v>
      </c>
      <c r="D6391" s="383" t="s">
        <v>36</v>
      </c>
      <c r="E6391" s="383" t="s">
        <v>740</v>
      </c>
      <c r="F6391" s="383" t="s">
        <v>10</v>
      </c>
      <c r="G6391" s="384">
        <v>8609</v>
      </c>
      <c r="H6391" s="383" t="s">
        <v>741</v>
      </c>
      <c r="I6391" s="383" t="s">
        <v>742</v>
      </c>
      <c r="J6391" s="383" t="s">
        <v>617</v>
      </c>
      <c r="K6391" s="383" t="s">
        <v>618</v>
      </c>
      <c r="L6391" s="384">
        <v>20833</v>
      </c>
      <c r="M6391" s="383" t="s">
        <v>635</v>
      </c>
      <c r="N6391" s="383" t="s">
        <v>620</v>
      </c>
      <c r="O6391" s="383" t="s">
        <v>230</v>
      </c>
    </row>
    <row r="6392" spans="1:15">
      <c r="A6392" s="385">
        <v>42047</v>
      </c>
      <c r="B6392" s="383" t="s">
        <v>21</v>
      </c>
      <c r="C6392" s="383" t="s">
        <v>12</v>
      </c>
      <c r="D6392" s="383" t="s">
        <v>22</v>
      </c>
      <c r="E6392" s="383" t="s">
        <v>658</v>
      </c>
      <c r="F6392" s="383" t="s">
        <v>10</v>
      </c>
      <c r="G6392" s="384">
        <v>2500</v>
      </c>
      <c r="H6392" s="383" t="s">
        <v>751</v>
      </c>
      <c r="I6392" s="383" t="s">
        <v>790</v>
      </c>
      <c r="J6392" s="383" t="s">
        <v>617</v>
      </c>
      <c r="K6392" s="383" t="s">
        <v>618</v>
      </c>
      <c r="L6392" s="384">
        <v>20833</v>
      </c>
      <c r="M6392" s="383" t="s">
        <v>635</v>
      </c>
      <c r="N6392" s="383" t="s">
        <v>620</v>
      </c>
      <c r="O6392" s="383" t="s">
        <v>230</v>
      </c>
    </row>
    <row r="6393" spans="1:15">
      <c r="A6393" s="385">
        <v>42048</v>
      </c>
      <c r="B6393" s="383" t="s">
        <v>21</v>
      </c>
      <c r="C6393" s="383" t="s">
        <v>12</v>
      </c>
      <c r="D6393" s="383" t="s">
        <v>22</v>
      </c>
      <c r="E6393" s="383" t="s">
        <v>658</v>
      </c>
      <c r="F6393" s="383" t="s">
        <v>10</v>
      </c>
      <c r="G6393" s="384">
        <v>2500</v>
      </c>
      <c r="H6393" s="383" t="s">
        <v>751</v>
      </c>
      <c r="I6393" s="383" t="s">
        <v>790</v>
      </c>
      <c r="J6393" s="383" t="s">
        <v>617</v>
      </c>
      <c r="K6393" s="383" t="s">
        <v>618</v>
      </c>
      <c r="L6393" s="384">
        <v>20833</v>
      </c>
      <c r="M6393" s="383" t="s">
        <v>635</v>
      </c>
      <c r="N6393" s="383" t="s">
        <v>620</v>
      </c>
      <c r="O6393" s="383" t="s">
        <v>230</v>
      </c>
    </row>
    <row r="6394" spans="1:15">
      <c r="A6394" s="385">
        <v>42049</v>
      </c>
      <c r="B6394" s="383" t="s">
        <v>21</v>
      </c>
      <c r="C6394" s="383" t="s">
        <v>12</v>
      </c>
      <c r="D6394" s="383" t="s">
        <v>22</v>
      </c>
      <c r="E6394" s="383" t="s">
        <v>658</v>
      </c>
      <c r="F6394" s="383" t="s">
        <v>10</v>
      </c>
      <c r="G6394" s="384">
        <v>2500</v>
      </c>
      <c r="H6394" s="383" t="s">
        <v>751</v>
      </c>
      <c r="I6394" s="383" t="s">
        <v>790</v>
      </c>
      <c r="J6394" s="383" t="s">
        <v>617</v>
      </c>
      <c r="K6394" s="383" t="s">
        <v>618</v>
      </c>
      <c r="L6394" s="384">
        <v>21180</v>
      </c>
      <c r="M6394" s="383" t="s">
        <v>635</v>
      </c>
      <c r="N6394" s="383" t="s">
        <v>620</v>
      </c>
      <c r="O6394" s="383" t="s">
        <v>230</v>
      </c>
    </row>
    <row r="6395" spans="1:15">
      <c r="A6395" s="385">
        <v>42050</v>
      </c>
      <c r="B6395" s="383" t="s">
        <v>21</v>
      </c>
      <c r="C6395" s="383" t="s">
        <v>12</v>
      </c>
      <c r="D6395" s="383" t="s">
        <v>22</v>
      </c>
      <c r="E6395" s="383" t="s">
        <v>658</v>
      </c>
      <c r="F6395" s="383" t="s">
        <v>10</v>
      </c>
      <c r="G6395" s="384">
        <v>2500</v>
      </c>
      <c r="H6395" s="383" t="s">
        <v>751</v>
      </c>
      <c r="I6395" s="383" t="s">
        <v>790</v>
      </c>
      <c r="J6395" s="383" t="s">
        <v>617</v>
      </c>
      <c r="K6395" s="383" t="s">
        <v>618</v>
      </c>
      <c r="L6395" s="384">
        <v>22680</v>
      </c>
      <c r="M6395" s="383" t="s">
        <v>635</v>
      </c>
      <c r="N6395" s="383" t="s">
        <v>620</v>
      </c>
      <c r="O6395" s="383" t="s">
        <v>230</v>
      </c>
    </row>
    <row r="6396" spans="1:15">
      <c r="A6396" s="385">
        <v>42051</v>
      </c>
      <c r="B6396" s="383" t="s">
        <v>21</v>
      </c>
      <c r="C6396" s="383" t="s">
        <v>12</v>
      </c>
      <c r="D6396" s="383" t="s">
        <v>22</v>
      </c>
      <c r="E6396" s="383" t="s">
        <v>658</v>
      </c>
      <c r="F6396" s="383" t="s">
        <v>10</v>
      </c>
      <c r="G6396" s="384">
        <v>2500</v>
      </c>
      <c r="H6396" s="383" t="s">
        <v>751</v>
      </c>
      <c r="I6396" s="383" t="s">
        <v>790</v>
      </c>
      <c r="J6396" s="383" t="s">
        <v>617</v>
      </c>
      <c r="K6396" s="383" t="s">
        <v>618</v>
      </c>
      <c r="L6396" s="384">
        <v>23171</v>
      </c>
      <c r="M6396" s="383" t="s">
        <v>635</v>
      </c>
      <c r="N6396" s="383" t="s">
        <v>620</v>
      </c>
      <c r="O6396" s="383" t="s">
        <v>230</v>
      </c>
    </row>
    <row r="6397" spans="1:15">
      <c r="A6397" s="385">
        <v>42057</v>
      </c>
      <c r="B6397" s="383" t="s">
        <v>754</v>
      </c>
      <c r="C6397" s="383" t="s">
        <v>8</v>
      </c>
      <c r="D6397" s="383" t="s">
        <v>755</v>
      </c>
      <c r="E6397" s="383" t="s">
        <v>756</v>
      </c>
      <c r="F6397" s="383" t="s">
        <v>10</v>
      </c>
      <c r="G6397" s="384">
        <v>460</v>
      </c>
      <c r="H6397" s="383" t="s">
        <v>757</v>
      </c>
      <c r="I6397" s="383" t="s">
        <v>758</v>
      </c>
      <c r="J6397" s="383" t="s">
        <v>617</v>
      </c>
      <c r="K6397" s="383" t="s">
        <v>618</v>
      </c>
      <c r="L6397" s="384">
        <v>23171</v>
      </c>
      <c r="M6397" s="383" t="s">
        <v>637</v>
      </c>
      <c r="N6397" s="383" t="s">
        <v>620</v>
      </c>
      <c r="O6397" s="383" t="s">
        <v>230</v>
      </c>
    </row>
    <row r="6398" spans="1:15">
      <c r="A6398" s="385">
        <v>42058</v>
      </c>
      <c r="B6398" s="383" t="s">
        <v>754</v>
      </c>
      <c r="C6398" s="383" t="s">
        <v>8</v>
      </c>
      <c r="D6398" s="383" t="s">
        <v>755</v>
      </c>
      <c r="E6398" s="383" t="s">
        <v>756</v>
      </c>
      <c r="F6398" s="383" t="s">
        <v>10</v>
      </c>
      <c r="G6398" s="384">
        <v>2214</v>
      </c>
      <c r="H6398" s="383" t="s">
        <v>757</v>
      </c>
      <c r="I6398" s="383" t="s">
        <v>765</v>
      </c>
      <c r="J6398" s="383" t="s">
        <v>617</v>
      </c>
      <c r="K6398" s="383" t="s">
        <v>618</v>
      </c>
      <c r="L6398" s="384">
        <v>23171</v>
      </c>
      <c r="M6398" s="383" t="s">
        <v>637</v>
      </c>
      <c r="N6398" s="383" t="s">
        <v>620</v>
      </c>
      <c r="O6398" s="383" t="s">
        <v>230</v>
      </c>
    </row>
    <row r="6399" spans="1:15">
      <c r="A6399" s="385">
        <v>42059</v>
      </c>
      <c r="B6399" s="383" t="s">
        <v>754</v>
      </c>
      <c r="C6399" s="383" t="s">
        <v>8</v>
      </c>
      <c r="D6399" s="383" t="s">
        <v>755</v>
      </c>
      <c r="E6399" s="383" t="s">
        <v>756</v>
      </c>
      <c r="F6399" s="383" t="s">
        <v>10</v>
      </c>
      <c r="G6399" s="384">
        <v>460</v>
      </c>
      <c r="H6399" s="383" t="s">
        <v>757</v>
      </c>
      <c r="I6399" s="383" t="s">
        <v>758</v>
      </c>
      <c r="J6399" s="383" t="s">
        <v>617</v>
      </c>
      <c r="K6399" s="383" t="s">
        <v>618</v>
      </c>
      <c r="L6399" s="384">
        <v>23171</v>
      </c>
      <c r="M6399" s="383" t="s">
        <v>637</v>
      </c>
      <c r="N6399" s="383" t="s">
        <v>620</v>
      </c>
      <c r="O6399" s="383" t="s">
        <v>230</v>
      </c>
    </row>
    <row r="6400" spans="1:15">
      <c r="A6400" s="385">
        <v>42060</v>
      </c>
      <c r="B6400" s="383" t="s">
        <v>754</v>
      </c>
      <c r="C6400" s="383" t="s">
        <v>8</v>
      </c>
      <c r="D6400" s="383" t="s">
        <v>755</v>
      </c>
      <c r="E6400" s="383" t="s">
        <v>756</v>
      </c>
      <c r="F6400" s="383" t="s">
        <v>10</v>
      </c>
      <c r="G6400" s="384">
        <v>460</v>
      </c>
      <c r="H6400" s="383" t="s">
        <v>757</v>
      </c>
      <c r="I6400" s="383" t="s">
        <v>758</v>
      </c>
      <c r="J6400" s="383" t="s">
        <v>617</v>
      </c>
      <c r="K6400" s="383" t="s">
        <v>618</v>
      </c>
      <c r="L6400" s="384">
        <v>23171</v>
      </c>
      <c r="M6400" s="383" t="s">
        <v>637</v>
      </c>
      <c r="N6400" s="383" t="s">
        <v>620</v>
      </c>
      <c r="O6400" s="383" t="s">
        <v>230</v>
      </c>
    </row>
    <row r="6401" spans="1:15">
      <c r="A6401" s="385">
        <v>42061</v>
      </c>
      <c r="B6401" s="383" t="s">
        <v>754</v>
      </c>
      <c r="C6401" s="383" t="s">
        <v>8</v>
      </c>
      <c r="D6401" s="383" t="s">
        <v>755</v>
      </c>
      <c r="E6401" s="383" t="s">
        <v>756</v>
      </c>
      <c r="F6401" s="383" t="s">
        <v>10</v>
      </c>
      <c r="G6401" s="384">
        <v>460</v>
      </c>
      <c r="H6401" s="383" t="s">
        <v>757</v>
      </c>
      <c r="I6401" s="383" t="s">
        <v>758</v>
      </c>
      <c r="J6401" s="383" t="s">
        <v>617</v>
      </c>
      <c r="K6401" s="383" t="s">
        <v>618</v>
      </c>
      <c r="L6401" s="384">
        <v>23171</v>
      </c>
      <c r="M6401" s="383" t="s">
        <v>637</v>
      </c>
      <c r="N6401" s="383" t="s">
        <v>620</v>
      </c>
      <c r="O6401" s="383" t="s">
        <v>230</v>
      </c>
    </row>
    <row r="6402" spans="1:15">
      <c r="A6402" s="385">
        <v>42062</v>
      </c>
      <c r="B6402" s="383" t="s">
        <v>754</v>
      </c>
      <c r="C6402" s="383" t="s">
        <v>8</v>
      </c>
      <c r="D6402" s="383" t="s">
        <v>755</v>
      </c>
      <c r="E6402" s="383" t="s">
        <v>756</v>
      </c>
      <c r="F6402" s="383" t="s">
        <v>10</v>
      </c>
      <c r="G6402" s="384">
        <v>460</v>
      </c>
      <c r="H6402" s="383" t="s">
        <v>757</v>
      </c>
      <c r="I6402" s="383" t="s">
        <v>758</v>
      </c>
      <c r="J6402" s="383" t="s">
        <v>617</v>
      </c>
      <c r="K6402" s="383" t="s">
        <v>618</v>
      </c>
      <c r="L6402" s="384">
        <v>23171</v>
      </c>
      <c r="M6402" s="383" t="s">
        <v>637</v>
      </c>
      <c r="N6402" s="383" t="s">
        <v>620</v>
      </c>
      <c r="O6402" s="383" t="s">
        <v>230</v>
      </c>
    </row>
    <row r="6403" spans="1:15">
      <c r="A6403" s="385">
        <v>42063</v>
      </c>
      <c r="B6403" s="383" t="s">
        <v>754</v>
      </c>
      <c r="C6403" s="383" t="s">
        <v>8</v>
      </c>
      <c r="D6403" s="383" t="s">
        <v>755</v>
      </c>
      <c r="E6403" s="383" t="s">
        <v>756</v>
      </c>
      <c r="F6403" s="383" t="s">
        <v>10</v>
      </c>
      <c r="G6403" s="384">
        <v>460</v>
      </c>
      <c r="H6403" s="383" t="s">
        <v>757</v>
      </c>
      <c r="I6403" s="383" t="s">
        <v>758</v>
      </c>
      <c r="J6403" s="383" t="s">
        <v>617</v>
      </c>
      <c r="K6403" s="383" t="s">
        <v>618</v>
      </c>
      <c r="L6403" s="384">
        <v>23242</v>
      </c>
      <c r="M6403" s="383" t="s">
        <v>638</v>
      </c>
      <c r="N6403" s="383" t="s">
        <v>620</v>
      </c>
      <c r="O6403" s="383" t="s">
        <v>230</v>
      </c>
    </row>
    <row r="6404" spans="1:15">
      <c r="A6404" s="385">
        <v>42064</v>
      </c>
      <c r="B6404" s="383" t="s">
        <v>754</v>
      </c>
      <c r="C6404" s="383" t="s">
        <v>8</v>
      </c>
      <c r="D6404" s="383" t="s">
        <v>755</v>
      </c>
      <c r="E6404" s="383" t="s">
        <v>756</v>
      </c>
      <c r="F6404" s="383" t="s">
        <v>10</v>
      </c>
      <c r="G6404" s="384">
        <v>460</v>
      </c>
      <c r="H6404" s="383" t="s">
        <v>757</v>
      </c>
      <c r="I6404" s="383" t="s">
        <v>758</v>
      </c>
      <c r="J6404" s="383" t="s">
        <v>617</v>
      </c>
      <c r="K6404" s="383" t="s">
        <v>618</v>
      </c>
      <c r="L6404" s="384">
        <v>24188</v>
      </c>
      <c r="M6404" s="383" t="s">
        <v>638</v>
      </c>
      <c r="N6404" s="383" t="s">
        <v>620</v>
      </c>
      <c r="O6404" s="383" t="s">
        <v>230</v>
      </c>
    </row>
    <row r="6405" spans="1:15">
      <c r="A6405" s="385">
        <v>42065</v>
      </c>
      <c r="B6405" s="383" t="s">
        <v>754</v>
      </c>
      <c r="C6405" s="383" t="s">
        <v>8</v>
      </c>
      <c r="D6405" s="383" t="s">
        <v>755</v>
      </c>
      <c r="E6405" s="383" t="s">
        <v>756</v>
      </c>
      <c r="F6405" s="383" t="s">
        <v>10</v>
      </c>
      <c r="G6405" s="384">
        <v>460</v>
      </c>
      <c r="H6405" s="383" t="s">
        <v>757</v>
      </c>
      <c r="I6405" s="383" t="s">
        <v>758</v>
      </c>
      <c r="J6405" s="383" t="s">
        <v>617</v>
      </c>
      <c r="K6405" s="383" t="s">
        <v>618</v>
      </c>
      <c r="L6405" s="384">
        <v>24376</v>
      </c>
      <c r="M6405" s="383" t="s">
        <v>638</v>
      </c>
      <c r="N6405" s="383" t="s">
        <v>620</v>
      </c>
      <c r="O6405" s="383" t="s">
        <v>230</v>
      </c>
    </row>
    <row r="6406" spans="1:15">
      <c r="A6406" s="385">
        <v>42066</v>
      </c>
      <c r="B6406" s="383" t="s">
        <v>754</v>
      </c>
      <c r="C6406" s="383" t="s">
        <v>8</v>
      </c>
      <c r="D6406" s="383" t="s">
        <v>755</v>
      </c>
      <c r="E6406" s="383" t="s">
        <v>756</v>
      </c>
      <c r="F6406" s="383" t="s">
        <v>10</v>
      </c>
      <c r="G6406" s="384">
        <v>460</v>
      </c>
      <c r="H6406" s="383" t="s">
        <v>757</v>
      </c>
      <c r="I6406" s="383" t="s">
        <v>758</v>
      </c>
      <c r="J6406" s="383" t="s">
        <v>617</v>
      </c>
      <c r="K6406" s="383" t="s">
        <v>618</v>
      </c>
      <c r="L6406" s="384">
        <v>24376</v>
      </c>
      <c r="M6406" s="383" t="s">
        <v>638</v>
      </c>
      <c r="N6406" s="383" t="s">
        <v>620</v>
      </c>
      <c r="O6406" s="383" t="s">
        <v>230</v>
      </c>
    </row>
    <row r="6407" spans="1:15">
      <c r="A6407" s="385">
        <v>42081</v>
      </c>
      <c r="B6407" s="383" t="s">
        <v>21</v>
      </c>
      <c r="C6407" s="383" t="s">
        <v>12</v>
      </c>
      <c r="D6407" s="383" t="s">
        <v>22</v>
      </c>
      <c r="E6407" s="383" t="s">
        <v>658</v>
      </c>
      <c r="F6407" s="383" t="s">
        <v>10</v>
      </c>
      <c r="G6407" s="384">
        <v>4000</v>
      </c>
      <c r="H6407" s="383" t="s">
        <v>751</v>
      </c>
      <c r="I6407" s="383" t="s">
        <v>790</v>
      </c>
      <c r="J6407" s="383" t="s">
        <v>617</v>
      </c>
      <c r="K6407" s="383" t="s">
        <v>618</v>
      </c>
      <c r="L6407" s="384">
        <v>26170</v>
      </c>
      <c r="M6407" s="383" t="s">
        <v>640</v>
      </c>
      <c r="N6407" s="383" t="s">
        <v>620</v>
      </c>
      <c r="O6407" s="383" t="s">
        <v>230</v>
      </c>
    </row>
    <row r="6408" spans="1:15">
      <c r="A6408" s="385">
        <v>42088</v>
      </c>
      <c r="B6408" s="383" t="s">
        <v>794</v>
      </c>
      <c r="C6408" s="383" t="s">
        <v>8</v>
      </c>
      <c r="D6408" s="383" t="s">
        <v>34</v>
      </c>
      <c r="E6408" s="383" t="s">
        <v>795</v>
      </c>
      <c r="F6408" s="383" t="s">
        <v>10</v>
      </c>
      <c r="G6408" s="384">
        <v>2739</v>
      </c>
      <c r="H6408" s="383" t="s">
        <v>796</v>
      </c>
      <c r="I6408" s="383" t="s">
        <v>797</v>
      </c>
      <c r="J6408" s="383" t="s">
        <v>617</v>
      </c>
      <c r="K6408" s="383" t="s">
        <v>618</v>
      </c>
      <c r="L6408" s="384">
        <v>27741</v>
      </c>
      <c r="M6408" s="383" t="s">
        <v>640</v>
      </c>
      <c r="N6408" s="383" t="s">
        <v>620</v>
      </c>
      <c r="O6408" s="383" t="s">
        <v>230</v>
      </c>
    </row>
    <row r="6409" spans="1:15">
      <c r="A6409" s="385">
        <v>42098</v>
      </c>
      <c r="B6409" s="383" t="s">
        <v>21</v>
      </c>
      <c r="C6409" s="383" t="s">
        <v>12</v>
      </c>
      <c r="D6409" s="383" t="s">
        <v>22</v>
      </c>
      <c r="E6409" s="383" t="s">
        <v>658</v>
      </c>
      <c r="F6409" s="383" t="s">
        <v>10</v>
      </c>
      <c r="G6409" s="384">
        <v>1750</v>
      </c>
      <c r="H6409" s="383" t="s">
        <v>854</v>
      </c>
      <c r="I6409" s="383" t="s">
        <v>855</v>
      </c>
      <c r="J6409" s="383" t="s">
        <v>617</v>
      </c>
      <c r="K6409" s="383" t="s">
        <v>618</v>
      </c>
      <c r="L6409" s="384">
        <v>27751</v>
      </c>
      <c r="M6409" s="383" t="s">
        <v>641</v>
      </c>
      <c r="N6409" s="383" t="s">
        <v>620</v>
      </c>
      <c r="O6409" s="383" t="s">
        <v>230</v>
      </c>
    </row>
    <row r="6410" spans="1:15">
      <c r="A6410" s="385">
        <v>42111</v>
      </c>
      <c r="B6410" s="383" t="s">
        <v>11</v>
      </c>
      <c r="C6410" s="383" t="s">
        <v>12</v>
      </c>
      <c r="D6410" s="383" t="s">
        <v>13</v>
      </c>
      <c r="E6410" s="383" t="s">
        <v>678</v>
      </c>
      <c r="F6410" s="383" t="s">
        <v>10</v>
      </c>
      <c r="G6410" s="384">
        <v>4265</v>
      </c>
      <c r="H6410" s="383" t="s">
        <v>763</v>
      </c>
      <c r="I6410" s="383" t="s">
        <v>769</v>
      </c>
      <c r="J6410" s="383" t="s">
        <v>617</v>
      </c>
      <c r="K6410" s="383" t="s">
        <v>618</v>
      </c>
      <c r="L6410" s="384">
        <v>30780</v>
      </c>
      <c r="M6410" s="383" t="s">
        <v>642</v>
      </c>
      <c r="N6410" s="383" t="s">
        <v>620</v>
      </c>
      <c r="O6410" s="383" t="s">
        <v>230</v>
      </c>
    </row>
    <row r="6411" spans="1:15">
      <c r="A6411" s="385">
        <v>42112</v>
      </c>
      <c r="B6411" s="383" t="s">
        <v>11</v>
      </c>
      <c r="C6411" s="383" t="s">
        <v>12</v>
      </c>
      <c r="D6411" s="383" t="s">
        <v>13</v>
      </c>
      <c r="E6411" s="383" t="s">
        <v>678</v>
      </c>
      <c r="F6411" s="383" t="s">
        <v>10</v>
      </c>
      <c r="G6411" s="384">
        <v>4265</v>
      </c>
      <c r="H6411" s="383" t="s">
        <v>763</v>
      </c>
      <c r="I6411" s="383" t="s">
        <v>769</v>
      </c>
      <c r="J6411" s="383" t="s">
        <v>617</v>
      </c>
      <c r="K6411" s="383" t="s">
        <v>618</v>
      </c>
      <c r="L6411" s="384">
        <v>30780</v>
      </c>
      <c r="M6411" s="383" t="s">
        <v>642</v>
      </c>
      <c r="N6411" s="383" t="s">
        <v>620</v>
      </c>
      <c r="O6411" s="383" t="s">
        <v>230</v>
      </c>
    </row>
    <row r="6412" spans="1:15">
      <c r="A6412" s="385">
        <v>42113</v>
      </c>
      <c r="B6412" s="383" t="s">
        <v>11</v>
      </c>
      <c r="C6412" s="383" t="s">
        <v>12</v>
      </c>
      <c r="D6412" s="383" t="s">
        <v>13</v>
      </c>
      <c r="E6412" s="383" t="s">
        <v>678</v>
      </c>
      <c r="F6412" s="383" t="s">
        <v>10</v>
      </c>
      <c r="G6412" s="384">
        <v>4265</v>
      </c>
      <c r="H6412" s="383" t="s">
        <v>763</v>
      </c>
      <c r="I6412" s="383" t="s">
        <v>769</v>
      </c>
      <c r="J6412" s="383" t="s">
        <v>617</v>
      </c>
      <c r="K6412" s="383" t="s">
        <v>618</v>
      </c>
      <c r="L6412" s="384">
        <v>30780</v>
      </c>
      <c r="M6412" s="383" t="s">
        <v>643</v>
      </c>
      <c r="N6412" s="383" t="s">
        <v>620</v>
      </c>
      <c r="O6412" s="383" t="s">
        <v>230</v>
      </c>
    </row>
    <row r="6413" spans="1:15">
      <c r="A6413" s="385">
        <v>42114</v>
      </c>
      <c r="B6413" s="383" t="s">
        <v>754</v>
      </c>
      <c r="C6413" s="383" t="s">
        <v>8</v>
      </c>
      <c r="D6413" s="383" t="s">
        <v>755</v>
      </c>
      <c r="E6413" s="383" t="s">
        <v>756</v>
      </c>
      <c r="F6413" s="383" t="s">
        <v>10</v>
      </c>
      <c r="G6413" s="384">
        <v>7340</v>
      </c>
      <c r="H6413" s="383" t="s">
        <v>757</v>
      </c>
      <c r="I6413" s="383" t="s">
        <v>772</v>
      </c>
      <c r="J6413" s="383" t="s">
        <v>617</v>
      </c>
      <c r="K6413" s="383" t="s">
        <v>618</v>
      </c>
      <c r="L6413" s="384">
        <v>30780</v>
      </c>
      <c r="M6413" s="383" t="s">
        <v>643</v>
      </c>
      <c r="N6413" s="383" t="s">
        <v>620</v>
      </c>
      <c r="O6413" s="383" t="s">
        <v>230</v>
      </c>
    </row>
    <row r="6414" spans="1:15">
      <c r="A6414" s="385">
        <v>42115</v>
      </c>
      <c r="B6414" s="383" t="s">
        <v>754</v>
      </c>
      <c r="C6414" s="383" t="s">
        <v>8</v>
      </c>
      <c r="D6414" s="383" t="s">
        <v>755</v>
      </c>
      <c r="E6414" s="383" t="s">
        <v>756</v>
      </c>
      <c r="F6414" s="383" t="s">
        <v>10</v>
      </c>
      <c r="G6414" s="384">
        <v>18966</v>
      </c>
      <c r="H6414" s="383" t="s">
        <v>757</v>
      </c>
      <c r="I6414" s="383" t="s">
        <v>772</v>
      </c>
      <c r="J6414" s="383" t="s">
        <v>617</v>
      </c>
      <c r="K6414" s="383" t="s">
        <v>618</v>
      </c>
      <c r="L6414" s="384">
        <v>30780</v>
      </c>
      <c r="M6414" s="383" t="s">
        <v>643</v>
      </c>
      <c r="N6414" s="383" t="s">
        <v>620</v>
      </c>
      <c r="O6414" s="383" t="s">
        <v>230</v>
      </c>
    </row>
    <row r="6415" spans="1:15">
      <c r="A6415" s="385">
        <v>42116</v>
      </c>
      <c r="B6415" s="383" t="s">
        <v>37</v>
      </c>
      <c r="C6415" s="383" t="s">
        <v>654</v>
      </c>
      <c r="D6415" s="383" t="s">
        <v>38</v>
      </c>
      <c r="E6415" s="383" t="s">
        <v>655</v>
      </c>
      <c r="F6415" s="383" t="s">
        <v>10</v>
      </c>
      <c r="G6415" s="384">
        <v>1000</v>
      </c>
      <c r="H6415" s="383" t="s">
        <v>846</v>
      </c>
      <c r="I6415" s="383" t="s">
        <v>847</v>
      </c>
      <c r="J6415" s="383" t="s">
        <v>617</v>
      </c>
      <c r="K6415" s="383" t="s">
        <v>618</v>
      </c>
      <c r="L6415" s="384">
        <v>30780</v>
      </c>
      <c r="M6415" s="383" t="s">
        <v>643</v>
      </c>
      <c r="N6415" s="383" t="s">
        <v>620</v>
      </c>
      <c r="O6415" s="383" t="s">
        <v>230</v>
      </c>
    </row>
    <row r="6416" spans="1:15">
      <c r="A6416" s="385">
        <v>42117</v>
      </c>
      <c r="B6416" s="383" t="s">
        <v>794</v>
      </c>
      <c r="C6416" s="383" t="s">
        <v>8</v>
      </c>
      <c r="D6416" s="383" t="s">
        <v>34</v>
      </c>
      <c r="E6416" s="383" t="s">
        <v>795</v>
      </c>
      <c r="F6416" s="383" t="s">
        <v>10</v>
      </c>
      <c r="G6416" s="384">
        <v>2634</v>
      </c>
      <c r="H6416" s="383" t="s">
        <v>796</v>
      </c>
      <c r="I6416" s="383" t="s">
        <v>797</v>
      </c>
      <c r="J6416" s="383" t="s">
        <v>617</v>
      </c>
      <c r="K6416" s="383" t="s">
        <v>618</v>
      </c>
      <c r="L6416" s="384">
        <v>30780</v>
      </c>
      <c r="M6416" s="383" t="s">
        <v>643</v>
      </c>
      <c r="N6416" s="383" t="s">
        <v>620</v>
      </c>
      <c r="O6416" s="383" t="s">
        <v>230</v>
      </c>
    </row>
    <row r="6417" spans="1:15">
      <c r="A6417" s="385">
        <v>42118</v>
      </c>
      <c r="B6417" s="383" t="s">
        <v>37</v>
      </c>
      <c r="C6417" s="383" t="s">
        <v>654</v>
      </c>
      <c r="D6417" s="383" t="s">
        <v>38</v>
      </c>
      <c r="E6417" s="383" t="s">
        <v>655</v>
      </c>
      <c r="F6417" s="383" t="s">
        <v>10</v>
      </c>
      <c r="G6417" s="384">
        <v>1000</v>
      </c>
      <c r="H6417" s="383" t="s">
        <v>846</v>
      </c>
      <c r="I6417" s="383" t="s">
        <v>847</v>
      </c>
      <c r="J6417" s="383" t="s">
        <v>617</v>
      </c>
      <c r="K6417" s="383" t="s">
        <v>618</v>
      </c>
      <c r="L6417" s="384">
        <v>30780</v>
      </c>
      <c r="M6417" s="383" t="s">
        <v>643</v>
      </c>
      <c r="N6417" s="383" t="s">
        <v>620</v>
      </c>
      <c r="O6417" s="383" t="s">
        <v>230</v>
      </c>
    </row>
    <row r="6418" spans="1:15">
      <c r="A6418" s="385">
        <v>42119</v>
      </c>
      <c r="B6418" s="383" t="s">
        <v>11</v>
      </c>
      <c r="C6418" s="383" t="s">
        <v>12</v>
      </c>
      <c r="D6418" s="383" t="s">
        <v>13</v>
      </c>
      <c r="E6418" s="383" t="s">
        <v>678</v>
      </c>
      <c r="F6418" s="383" t="s">
        <v>10</v>
      </c>
      <c r="G6418" s="384">
        <v>2467</v>
      </c>
      <c r="H6418" s="383" t="s">
        <v>787</v>
      </c>
      <c r="I6418" s="383" t="s">
        <v>788</v>
      </c>
      <c r="J6418" s="383" t="s">
        <v>617</v>
      </c>
      <c r="K6418" s="383" t="s">
        <v>618</v>
      </c>
      <c r="L6418" s="384">
        <v>30780</v>
      </c>
      <c r="M6418" s="383" t="s">
        <v>643</v>
      </c>
      <c r="N6418" s="383" t="s">
        <v>620</v>
      </c>
      <c r="O6418" s="383" t="s">
        <v>230</v>
      </c>
    </row>
    <row r="6419" spans="1:15">
      <c r="A6419" s="385">
        <v>42120</v>
      </c>
      <c r="B6419" s="383" t="s">
        <v>794</v>
      </c>
      <c r="C6419" s="383" t="s">
        <v>8</v>
      </c>
      <c r="D6419" s="383" t="s">
        <v>34</v>
      </c>
      <c r="E6419" s="383" t="s">
        <v>795</v>
      </c>
      <c r="F6419" s="383" t="s">
        <v>10</v>
      </c>
      <c r="G6419" s="384">
        <v>2634</v>
      </c>
      <c r="H6419" s="383" t="s">
        <v>796</v>
      </c>
      <c r="I6419" s="383" t="s">
        <v>797</v>
      </c>
      <c r="J6419" s="383" t="s">
        <v>617</v>
      </c>
      <c r="K6419" s="383" t="s">
        <v>618</v>
      </c>
      <c r="L6419" s="384">
        <v>30780</v>
      </c>
      <c r="M6419" s="383" t="s">
        <v>643</v>
      </c>
      <c r="N6419" s="383" t="s">
        <v>620</v>
      </c>
      <c r="O6419" s="383" t="s">
        <v>230</v>
      </c>
    </row>
    <row r="6420" spans="1:15">
      <c r="A6420" s="385">
        <v>42121</v>
      </c>
      <c r="B6420" s="383" t="s">
        <v>37</v>
      </c>
      <c r="C6420" s="383" t="s">
        <v>654</v>
      </c>
      <c r="D6420" s="383" t="s">
        <v>38</v>
      </c>
      <c r="E6420" s="383" t="s">
        <v>655</v>
      </c>
      <c r="F6420" s="383" t="s">
        <v>10</v>
      </c>
      <c r="G6420" s="384">
        <v>-5000</v>
      </c>
      <c r="H6420" s="383" t="s">
        <v>846</v>
      </c>
      <c r="I6420" s="383" t="s">
        <v>856</v>
      </c>
      <c r="J6420" s="383" t="s">
        <v>617</v>
      </c>
      <c r="K6420" s="383" t="s">
        <v>618</v>
      </c>
      <c r="L6420" s="384">
        <v>30780</v>
      </c>
      <c r="M6420" s="383" t="s">
        <v>643</v>
      </c>
      <c r="N6420" s="383" t="s">
        <v>620</v>
      </c>
      <c r="O6420" s="383" t="s">
        <v>230</v>
      </c>
    </row>
    <row r="6421" spans="1:15">
      <c r="A6421" s="385">
        <v>42122</v>
      </c>
      <c r="B6421" s="383" t="s">
        <v>794</v>
      </c>
      <c r="C6421" s="383" t="s">
        <v>8</v>
      </c>
      <c r="D6421" s="383" t="s">
        <v>34</v>
      </c>
      <c r="E6421" s="383" t="s">
        <v>795</v>
      </c>
      <c r="F6421" s="383" t="s">
        <v>10</v>
      </c>
      <c r="G6421" s="384">
        <v>1053</v>
      </c>
      <c r="H6421" s="383" t="s">
        <v>796</v>
      </c>
      <c r="I6421" s="383" t="s">
        <v>798</v>
      </c>
      <c r="J6421" s="383" t="s">
        <v>617</v>
      </c>
      <c r="K6421" s="383" t="s">
        <v>618</v>
      </c>
      <c r="L6421" s="384">
        <v>30780</v>
      </c>
      <c r="M6421" s="383" t="s">
        <v>643</v>
      </c>
      <c r="N6421" s="383" t="s">
        <v>620</v>
      </c>
      <c r="O6421" s="383" t="s">
        <v>230</v>
      </c>
    </row>
    <row r="6422" spans="1:15">
      <c r="A6422" s="385">
        <v>42123</v>
      </c>
      <c r="B6422" s="383" t="s">
        <v>11</v>
      </c>
      <c r="C6422" s="383" t="s">
        <v>12</v>
      </c>
      <c r="D6422" s="383" t="s">
        <v>13</v>
      </c>
      <c r="E6422" s="383" t="s">
        <v>678</v>
      </c>
      <c r="F6422" s="383" t="s">
        <v>10</v>
      </c>
      <c r="G6422" s="384">
        <v>2467</v>
      </c>
      <c r="H6422" s="383" t="s">
        <v>787</v>
      </c>
      <c r="I6422" s="383" t="s">
        <v>788</v>
      </c>
      <c r="J6422" s="383" t="s">
        <v>617</v>
      </c>
      <c r="K6422" s="383" t="s">
        <v>618</v>
      </c>
      <c r="L6422" s="384">
        <v>30780</v>
      </c>
      <c r="M6422" s="383" t="s">
        <v>643</v>
      </c>
      <c r="N6422" s="383" t="s">
        <v>620</v>
      </c>
      <c r="O6422" s="383" t="s">
        <v>230</v>
      </c>
    </row>
    <row r="6423" spans="1:15">
      <c r="A6423" s="385">
        <v>42124</v>
      </c>
      <c r="B6423" s="383" t="s">
        <v>794</v>
      </c>
      <c r="C6423" s="383" t="s">
        <v>8</v>
      </c>
      <c r="D6423" s="383" t="s">
        <v>34</v>
      </c>
      <c r="E6423" s="383" t="s">
        <v>795</v>
      </c>
      <c r="F6423" s="383" t="s">
        <v>10</v>
      </c>
      <c r="G6423" s="384">
        <v>53</v>
      </c>
      <c r="H6423" s="383" t="s">
        <v>796</v>
      </c>
      <c r="I6423" s="383" t="s">
        <v>798</v>
      </c>
      <c r="J6423" s="383" t="s">
        <v>617</v>
      </c>
      <c r="K6423" s="383" t="s">
        <v>618</v>
      </c>
      <c r="L6423" s="384">
        <v>30780</v>
      </c>
      <c r="M6423" s="383" t="s">
        <v>643</v>
      </c>
      <c r="N6423" s="383" t="s">
        <v>620</v>
      </c>
      <c r="O6423" s="383" t="s">
        <v>230</v>
      </c>
    </row>
    <row r="6424" spans="1:15">
      <c r="A6424" s="385">
        <v>42125</v>
      </c>
      <c r="B6424" s="383" t="s">
        <v>650</v>
      </c>
      <c r="C6424" s="383" t="s">
        <v>8</v>
      </c>
      <c r="D6424" s="383" t="s">
        <v>20</v>
      </c>
      <c r="E6424" s="383" t="s">
        <v>651</v>
      </c>
      <c r="F6424" s="383" t="s">
        <v>10</v>
      </c>
      <c r="G6424" s="384">
        <v>5130</v>
      </c>
      <c r="H6424" s="383" t="s">
        <v>816</v>
      </c>
      <c r="I6424" s="383" t="s">
        <v>817</v>
      </c>
      <c r="J6424" s="383" t="s">
        <v>617</v>
      </c>
      <c r="K6424" s="383" t="s">
        <v>618</v>
      </c>
      <c r="L6424" s="384">
        <v>30780</v>
      </c>
      <c r="M6424" s="383" t="s">
        <v>643</v>
      </c>
      <c r="N6424" s="383" t="s">
        <v>620</v>
      </c>
      <c r="O6424" s="383" t="s">
        <v>230</v>
      </c>
    </row>
    <row r="6425" spans="1:15">
      <c r="A6425" s="385">
        <v>42126</v>
      </c>
      <c r="B6425" s="383" t="s">
        <v>650</v>
      </c>
      <c r="C6425" s="383" t="s">
        <v>8</v>
      </c>
      <c r="D6425" s="383" t="s">
        <v>20</v>
      </c>
      <c r="E6425" s="383" t="s">
        <v>651</v>
      </c>
      <c r="F6425" s="383" t="s">
        <v>10</v>
      </c>
      <c r="G6425" s="384">
        <v>5130</v>
      </c>
      <c r="H6425" s="383" t="s">
        <v>816</v>
      </c>
      <c r="I6425" s="383" t="s">
        <v>817</v>
      </c>
      <c r="J6425" s="383" t="s">
        <v>617</v>
      </c>
      <c r="K6425" s="383" t="s">
        <v>618</v>
      </c>
      <c r="L6425" s="384">
        <v>30780</v>
      </c>
      <c r="M6425" s="383" t="s">
        <v>643</v>
      </c>
      <c r="N6425" s="383" t="s">
        <v>620</v>
      </c>
      <c r="O6425" s="383" t="s">
        <v>230</v>
      </c>
    </row>
    <row r="6426" spans="1:15">
      <c r="A6426" s="385">
        <v>42127</v>
      </c>
      <c r="B6426" s="383" t="s">
        <v>794</v>
      </c>
      <c r="C6426" s="383" t="s">
        <v>8</v>
      </c>
      <c r="D6426" s="383" t="s">
        <v>34</v>
      </c>
      <c r="E6426" s="383" t="s">
        <v>795</v>
      </c>
      <c r="F6426" s="383" t="s">
        <v>10</v>
      </c>
      <c r="G6426" s="384">
        <v>53</v>
      </c>
      <c r="H6426" s="383" t="s">
        <v>796</v>
      </c>
      <c r="I6426" s="383" t="s">
        <v>798</v>
      </c>
      <c r="J6426" s="383" t="s">
        <v>617</v>
      </c>
      <c r="K6426" s="383" t="s">
        <v>618</v>
      </c>
      <c r="L6426" s="384">
        <v>30780</v>
      </c>
      <c r="M6426" s="383" t="s">
        <v>643</v>
      </c>
      <c r="N6426" s="383" t="s">
        <v>620</v>
      </c>
      <c r="O6426" s="383" t="s">
        <v>230</v>
      </c>
    </row>
    <row r="6427" spans="1:15">
      <c r="A6427" s="385">
        <v>42128</v>
      </c>
      <c r="B6427" s="383" t="s">
        <v>28</v>
      </c>
      <c r="C6427" s="383" t="s">
        <v>8</v>
      </c>
      <c r="D6427" s="383" t="s">
        <v>29</v>
      </c>
      <c r="E6427" s="383" t="s">
        <v>774</v>
      </c>
      <c r="F6427" s="383" t="s">
        <v>10</v>
      </c>
      <c r="G6427" s="384">
        <v>15000</v>
      </c>
      <c r="H6427" s="383" t="s">
        <v>823</v>
      </c>
      <c r="I6427" s="383" t="s">
        <v>857</v>
      </c>
      <c r="J6427" s="383" t="s">
        <v>617</v>
      </c>
      <c r="K6427" s="383" t="s">
        <v>618</v>
      </c>
      <c r="L6427" s="384">
        <v>30780</v>
      </c>
      <c r="M6427" s="383" t="s">
        <v>643</v>
      </c>
      <c r="N6427" s="383" t="s">
        <v>620</v>
      </c>
      <c r="O6427" s="383" t="s">
        <v>230</v>
      </c>
    </row>
    <row r="6428" spans="1:15">
      <c r="A6428" s="385">
        <v>42129</v>
      </c>
      <c r="B6428" s="383" t="s">
        <v>754</v>
      </c>
      <c r="C6428" s="383" t="s">
        <v>8</v>
      </c>
      <c r="D6428" s="383" t="s">
        <v>755</v>
      </c>
      <c r="E6428" s="383" t="s">
        <v>756</v>
      </c>
      <c r="F6428" s="383" t="s">
        <v>10</v>
      </c>
      <c r="G6428" s="384">
        <v>2215</v>
      </c>
      <c r="H6428" s="383" t="s">
        <v>757</v>
      </c>
      <c r="I6428" s="383" t="s">
        <v>777</v>
      </c>
      <c r="J6428" s="383" t="s">
        <v>617</v>
      </c>
      <c r="K6428" s="383" t="s">
        <v>618</v>
      </c>
      <c r="L6428" s="384">
        <v>30780</v>
      </c>
      <c r="M6428" s="383" t="s">
        <v>643</v>
      </c>
      <c r="N6428" s="383" t="s">
        <v>620</v>
      </c>
      <c r="O6428" s="383" t="s">
        <v>230</v>
      </c>
    </row>
    <row r="6429" spans="1:15">
      <c r="A6429" s="385">
        <v>42130</v>
      </c>
      <c r="B6429" s="383" t="s">
        <v>754</v>
      </c>
      <c r="C6429" s="383" t="s">
        <v>8</v>
      </c>
      <c r="D6429" s="383" t="s">
        <v>755</v>
      </c>
      <c r="E6429" s="383" t="s">
        <v>756</v>
      </c>
      <c r="F6429" s="383" t="s">
        <v>10</v>
      </c>
      <c r="G6429" s="384">
        <v>1107</v>
      </c>
      <c r="H6429" s="383" t="s">
        <v>757</v>
      </c>
      <c r="I6429" s="383" t="s">
        <v>765</v>
      </c>
      <c r="J6429" s="383" t="s">
        <v>617</v>
      </c>
      <c r="K6429" s="383" t="s">
        <v>618</v>
      </c>
      <c r="L6429" s="384">
        <v>30780</v>
      </c>
      <c r="M6429" s="383" t="s">
        <v>643</v>
      </c>
      <c r="N6429" s="383" t="s">
        <v>620</v>
      </c>
      <c r="O6429" s="383" t="s">
        <v>230</v>
      </c>
    </row>
    <row r="6430" spans="1:15">
      <c r="A6430" s="385">
        <v>42131</v>
      </c>
      <c r="B6430" s="383" t="s">
        <v>754</v>
      </c>
      <c r="C6430" s="383" t="s">
        <v>8</v>
      </c>
      <c r="D6430" s="383" t="s">
        <v>755</v>
      </c>
      <c r="E6430" s="383" t="s">
        <v>756</v>
      </c>
      <c r="F6430" s="383" t="s">
        <v>10</v>
      </c>
      <c r="G6430" s="384">
        <v>1107</v>
      </c>
      <c r="H6430" s="383" t="s">
        <v>757</v>
      </c>
      <c r="I6430" s="383" t="s">
        <v>765</v>
      </c>
      <c r="J6430" s="383" t="s">
        <v>617</v>
      </c>
      <c r="K6430" s="383" t="s">
        <v>618</v>
      </c>
      <c r="L6430" s="384">
        <v>30780</v>
      </c>
      <c r="M6430" s="383" t="s">
        <v>643</v>
      </c>
      <c r="N6430" s="383" t="s">
        <v>620</v>
      </c>
      <c r="O6430" s="383" t="s">
        <v>230</v>
      </c>
    </row>
    <row r="6431" spans="1:15">
      <c r="A6431" s="385">
        <v>42132</v>
      </c>
      <c r="B6431" s="383" t="s">
        <v>754</v>
      </c>
      <c r="C6431" s="383" t="s">
        <v>8</v>
      </c>
      <c r="D6431" s="383" t="s">
        <v>755</v>
      </c>
      <c r="E6431" s="383" t="s">
        <v>756</v>
      </c>
      <c r="F6431" s="383" t="s">
        <v>10</v>
      </c>
      <c r="G6431" s="384">
        <v>1107</v>
      </c>
      <c r="H6431" s="383" t="s">
        <v>757</v>
      </c>
      <c r="I6431" s="383" t="s">
        <v>765</v>
      </c>
      <c r="J6431" s="383" t="s">
        <v>617</v>
      </c>
      <c r="K6431" s="383" t="s">
        <v>618</v>
      </c>
      <c r="L6431" s="384">
        <v>30780</v>
      </c>
      <c r="M6431" s="383" t="s">
        <v>643</v>
      </c>
      <c r="N6431" s="383" t="s">
        <v>620</v>
      </c>
      <c r="O6431" s="383" t="s">
        <v>230</v>
      </c>
    </row>
    <row r="6432" spans="1:15">
      <c r="A6432" s="385">
        <v>42133</v>
      </c>
      <c r="B6432" s="383" t="s">
        <v>621</v>
      </c>
      <c r="C6432" s="383" t="s">
        <v>8</v>
      </c>
      <c r="D6432" s="383" t="s">
        <v>9</v>
      </c>
      <c r="E6432" s="383" t="s">
        <v>622</v>
      </c>
      <c r="F6432" s="383" t="s">
        <v>10</v>
      </c>
      <c r="G6432" s="384">
        <v>63000</v>
      </c>
      <c r="H6432" s="383" t="s">
        <v>838</v>
      </c>
      <c r="I6432" s="383" t="s">
        <v>839</v>
      </c>
      <c r="J6432" s="383" t="s">
        <v>617</v>
      </c>
      <c r="K6432" s="383" t="s">
        <v>618</v>
      </c>
      <c r="L6432" s="384">
        <v>30780</v>
      </c>
      <c r="M6432" s="383" t="s">
        <v>643</v>
      </c>
      <c r="N6432" s="383" t="s">
        <v>620</v>
      </c>
      <c r="O6432" s="383" t="s">
        <v>230</v>
      </c>
    </row>
    <row r="6433" spans="1:15">
      <c r="A6433" s="385">
        <v>42134</v>
      </c>
      <c r="B6433" s="383" t="s">
        <v>17</v>
      </c>
      <c r="C6433" s="383" t="s">
        <v>18</v>
      </c>
      <c r="D6433" s="383" t="s">
        <v>19</v>
      </c>
      <c r="E6433" s="383" t="s">
        <v>668</v>
      </c>
      <c r="F6433" s="383" t="s">
        <v>10</v>
      </c>
      <c r="G6433" s="384">
        <v>1500</v>
      </c>
      <c r="H6433" s="383" t="s">
        <v>841</v>
      </c>
      <c r="I6433" s="383" t="s">
        <v>842</v>
      </c>
      <c r="J6433" s="383" t="s">
        <v>617</v>
      </c>
      <c r="K6433" s="383" t="s">
        <v>618</v>
      </c>
      <c r="L6433" s="384">
        <v>30780</v>
      </c>
      <c r="M6433" s="383" t="s">
        <v>643</v>
      </c>
      <c r="N6433" s="383" t="s">
        <v>620</v>
      </c>
      <c r="O6433" s="383" t="s">
        <v>230</v>
      </c>
    </row>
    <row r="6434" spans="1:15">
      <c r="A6434" s="385">
        <v>42135</v>
      </c>
      <c r="B6434" s="383" t="s">
        <v>17</v>
      </c>
      <c r="C6434" s="383" t="s">
        <v>18</v>
      </c>
      <c r="D6434" s="383" t="s">
        <v>19</v>
      </c>
      <c r="E6434" s="383" t="s">
        <v>668</v>
      </c>
      <c r="F6434" s="383" t="s">
        <v>10</v>
      </c>
      <c r="G6434" s="384">
        <v>1500</v>
      </c>
      <c r="H6434" s="383" t="s">
        <v>841</v>
      </c>
      <c r="I6434" s="383" t="s">
        <v>842</v>
      </c>
      <c r="J6434" s="383" t="s">
        <v>617</v>
      </c>
      <c r="K6434" s="383" t="s">
        <v>618</v>
      </c>
      <c r="L6434" s="384">
        <v>30780</v>
      </c>
      <c r="M6434" s="383" t="s">
        <v>643</v>
      </c>
      <c r="N6434" s="383" t="s">
        <v>620</v>
      </c>
      <c r="O6434" s="383" t="s">
        <v>230</v>
      </c>
    </row>
    <row r="6435" spans="1:15">
      <c r="A6435" s="385">
        <v>42136</v>
      </c>
      <c r="B6435" s="383" t="s">
        <v>650</v>
      </c>
      <c r="C6435" s="383" t="s">
        <v>8</v>
      </c>
      <c r="D6435" s="383" t="s">
        <v>20</v>
      </c>
      <c r="E6435" s="383" t="s">
        <v>651</v>
      </c>
      <c r="F6435" s="383" t="s">
        <v>10</v>
      </c>
      <c r="G6435" s="384">
        <v>625</v>
      </c>
      <c r="H6435" s="383" t="s">
        <v>836</v>
      </c>
      <c r="I6435" s="383" t="s">
        <v>837</v>
      </c>
      <c r="J6435" s="383" t="s">
        <v>617</v>
      </c>
      <c r="K6435" s="383" t="s">
        <v>618</v>
      </c>
      <c r="L6435" s="384">
        <v>30780</v>
      </c>
      <c r="M6435" s="383" t="s">
        <v>643</v>
      </c>
      <c r="N6435" s="383" t="s">
        <v>620</v>
      </c>
      <c r="O6435" s="383" t="s">
        <v>230</v>
      </c>
    </row>
    <row r="6436" spans="1:15">
      <c r="A6436" s="385">
        <v>42137</v>
      </c>
      <c r="B6436" s="383" t="s">
        <v>621</v>
      </c>
      <c r="C6436" s="383" t="s">
        <v>8</v>
      </c>
      <c r="D6436" s="383" t="s">
        <v>9</v>
      </c>
      <c r="E6436" s="383" t="s">
        <v>622</v>
      </c>
      <c r="F6436" s="383" t="s">
        <v>10</v>
      </c>
      <c r="G6436" s="384">
        <v>528000</v>
      </c>
      <c r="H6436" s="383" t="s">
        <v>828</v>
      </c>
      <c r="I6436" s="383" t="s">
        <v>829</v>
      </c>
      <c r="J6436" s="383" t="s">
        <v>617</v>
      </c>
      <c r="K6436" s="383" t="s">
        <v>618</v>
      </c>
      <c r="L6436" s="384">
        <v>30780</v>
      </c>
      <c r="M6436" s="383" t="s">
        <v>644</v>
      </c>
      <c r="N6436" s="383" t="s">
        <v>620</v>
      </c>
      <c r="O6436" s="383" t="s">
        <v>230</v>
      </c>
    </row>
    <row r="6437" spans="1:15">
      <c r="A6437" s="385">
        <v>42138</v>
      </c>
      <c r="B6437" s="383" t="s">
        <v>621</v>
      </c>
      <c r="C6437" s="383" t="s">
        <v>8</v>
      </c>
      <c r="D6437" s="383" t="s">
        <v>9</v>
      </c>
      <c r="E6437" s="383" t="s">
        <v>622</v>
      </c>
      <c r="F6437" s="383" t="s">
        <v>10</v>
      </c>
      <c r="G6437" s="384">
        <v>528000</v>
      </c>
      <c r="H6437" s="383" t="s">
        <v>828</v>
      </c>
      <c r="I6437" s="383" t="s">
        <v>829</v>
      </c>
      <c r="J6437" s="383" t="s">
        <v>617</v>
      </c>
      <c r="K6437" s="383" t="s">
        <v>618</v>
      </c>
      <c r="L6437" s="384">
        <v>30780</v>
      </c>
      <c r="M6437" s="383" t="s">
        <v>644</v>
      </c>
      <c r="N6437" s="383" t="s">
        <v>620</v>
      </c>
      <c r="O6437" s="383" t="s">
        <v>230</v>
      </c>
    </row>
    <row r="6438" spans="1:15">
      <c r="A6438" s="385">
        <v>42139</v>
      </c>
      <c r="B6438" s="383" t="s">
        <v>621</v>
      </c>
      <c r="C6438" s="383" t="s">
        <v>8</v>
      </c>
      <c r="D6438" s="383" t="s">
        <v>9</v>
      </c>
      <c r="E6438" s="383" t="s">
        <v>622</v>
      </c>
      <c r="F6438" s="383" t="s">
        <v>10</v>
      </c>
      <c r="G6438" s="384">
        <v>528000</v>
      </c>
      <c r="H6438" s="383" t="s">
        <v>828</v>
      </c>
      <c r="I6438" s="383" t="s">
        <v>829</v>
      </c>
      <c r="J6438" s="383" t="s">
        <v>617</v>
      </c>
      <c r="K6438" s="383" t="s">
        <v>618</v>
      </c>
      <c r="L6438" s="384">
        <v>30780</v>
      </c>
      <c r="M6438" s="383" t="s">
        <v>644</v>
      </c>
      <c r="N6438" s="383" t="s">
        <v>620</v>
      </c>
      <c r="O6438" s="383" t="s">
        <v>230</v>
      </c>
    </row>
    <row r="6439" spans="1:15">
      <c r="A6439" s="385">
        <v>42140</v>
      </c>
      <c r="B6439" s="383" t="s">
        <v>621</v>
      </c>
      <c r="C6439" s="383" t="s">
        <v>8</v>
      </c>
      <c r="D6439" s="383" t="s">
        <v>9</v>
      </c>
      <c r="E6439" s="383" t="s">
        <v>622</v>
      </c>
      <c r="F6439" s="383" t="s">
        <v>10</v>
      </c>
      <c r="G6439" s="384">
        <v>63000</v>
      </c>
      <c r="H6439" s="383" t="s">
        <v>838</v>
      </c>
      <c r="I6439" s="383" t="s">
        <v>839</v>
      </c>
      <c r="J6439" s="383" t="s">
        <v>617</v>
      </c>
      <c r="K6439" s="383" t="s">
        <v>618</v>
      </c>
      <c r="L6439" s="384">
        <v>30780</v>
      </c>
      <c r="M6439" s="383" t="s">
        <v>644</v>
      </c>
      <c r="N6439" s="383" t="s">
        <v>620</v>
      </c>
      <c r="O6439" s="383" t="s">
        <v>230</v>
      </c>
    </row>
    <row r="6440" spans="1:15">
      <c r="A6440" s="385">
        <v>42141</v>
      </c>
      <c r="B6440" s="383" t="s">
        <v>621</v>
      </c>
      <c r="C6440" s="383" t="s">
        <v>8</v>
      </c>
      <c r="D6440" s="383" t="s">
        <v>9</v>
      </c>
      <c r="E6440" s="383" t="s">
        <v>622</v>
      </c>
      <c r="F6440" s="383" t="s">
        <v>10</v>
      </c>
      <c r="G6440" s="384">
        <v>63000</v>
      </c>
      <c r="H6440" s="383" t="s">
        <v>838</v>
      </c>
      <c r="I6440" s="383" t="s">
        <v>839</v>
      </c>
      <c r="J6440" s="383" t="s">
        <v>617</v>
      </c>
      <c r="K6440" s="383" t="s">
        <v>618</v>
      </c>
      <c r="L6440" s="384">
        <v>30780</v>
      </c>
      <c r="M6440" s="383" t="s">
        <v>644</v>
      </c>
      <c r="N6440" s="383" t="s">
        <v>620</v>
      </c>
      <c r="O6440" s="383" t="s">
        <v>230</v>
      </c>
    </row>
    <row r="6441" spans="1:15">
      <c r="A6441" s="385">
        <v>42142</v>
      </c>
      <c r="B6441" s="383" t="s">
        <v>21</v>
      </c>
      <c r="C6441" s="383" t="s">
        <v>12</v>
      </c>
      <c r="D6441" s="383" t="s">
        <v>22</v>
      </c>
      <c r="E6441" s="383" t="s">
        <v>658</v>
      </c>
      <c r="F6441" s="383" t="s">
        <v>10</v>
      </c>
      <c r="G6441" s="384">
        <v>2268</v>
      </c>
      <c r="H6441" s="383" t="s">
        <v>818</v>
      </c>
      <c r="I6441" s="383" t="s">
        <v>819</v>
      </c>
      <c r="J6441" s="383" t="s">
        <v>617</v>
      </c>
      <c r="K6441" s="383" t="s">
        <v>618</v>
      </c>
      <c r="L6441" s="384">
        <v>30780</v>
      </c>
      <c r="M6441" s="383" t="s">
        <v>644</v>
      </c>
      <c r="N6441" s="383" t="s">
        <v>620</v>
      </c>
      <c r="O6441" s="383" t="s">
        <v>230</v>
      </c>
    </row>
    <row r="6442" spans="1:15">
      <c r="A6442" s="385">
        <v>42143</v>
      </c>
      <c r="B6442" s="383" t="s">
        <v>650</v>
      </c>
      <c r="C6442" s="383" t="s">
        <v>8</v>
      </c>
      <c r="D6442" s="383" t="s">
        <v>20</v>
      </c>
      <c r="E6442" s="383" t="s">
        <v>651</v>
      </c>
      <c r="F6442" s="383" t="s">
        <v>10</v>
      </c>
      <c r="G6442" s="384">
        <v>625</v>
      </c>
      <c r="H6442" s="383" t="s">
        <v>836</v>
      </c>
      <c r="I6442" s="383" t="s">
        <v>837</v>
      </c>
      <c r="J6442" s="383" t="s">
        <v>617</v>
      </c>
      <c r="K6442" s="383" t="s">
        <v>618</v>
      </c>
      <c r="L6442" s="384">
        <v>30780</v>
      </c>
      <c r="M6442" s="383" t="s">
        <v>644</v>
      </c>
      <c r="N6442" s="383" t="s">
        <v>620</v>
      </c>
      <c r="O6442" s="383" t="s">
        <v>230</v>
      </c>
    </row>
    <row r="6443" spans="1:15">
      <c r="A6443" s="385">
        <v>42144</v>
      </c>
      <c r="B6443" s="383" t="s">
        <v>650</v>
      </c>
      <c r="C6443" s="383" t="s">
        <v>8</v>
      </c>
      <c r="D6443" s="383" t="s">
        <v>20</v>
      </c>
      <c r="E6443" s="383" t="s">
        <v>651</v>
      </c>
      <c r="F6443" s="383" t="s">
        <v>10</v>
      </c>
      <c r="G6443" s="384">
        <v>625</v>
      </c>
      <c r="H6443" s="383" t="s">
        <v>836</v>
      </c>
      <c r="I6443" s="383" t="s">
        <v>837</v>
      </c>
      <c r="J6443" s="383" t="s">
        <v>617</v>
      </c>
      <c r="K6443" s="383" t="s">
        <v>618</v>
      </c>
      <c r="L6443" s="384">
        <v>30780</v>
      </c>
      <c r="M6443" s="383" t="s">
        <v>644</v>
      </c>
      <c r="N6443" s="383" t="s">
        <v>620</v>
      </c>
      <c r="O6443" s="383" t="s">
        <v>230</v>
      </c>
    </row>
    <row r="6444" spans="1:15">
      <c r="A6444" s="385">
        <v>42145</v>
      </c>
      <c r="B6444" s="383" t="s">
        <v>650</v>
      </c>
      <c r="C6444" s="383" t="s">
        <v>8</v>
      </c>
      <c r="D6444" s="383" t="s">
        <v>20</v>
      </c>
      <c r="E6444" s="383" t="s">
        <v>651</v>
      </c>
      <c r="F6444" s="383" t="s">
        <v>10</v>
      </c>
      <c r="G6444" s="384">
        <v>625</v>
      </c>
      <c r="H6444" s="383" t="s">
        <v>836</v>
      </c>
      <c r="I6444" s="383" t="s">
        <v>837</v>
      </c>
      <c r="J6444" s="383" t="s">
        <v>617</v>
      </c>
      <c r="K6444" s="383" t="s">
        <v>618</v>
      </c>
      <c r="L6444" s="384">
        <v>30780</v>
      </c>
      <c r="M6444" s="383" t="s">
        <v>644</v>
      </c>
      <c r="N6444" s="383" t="s">
        <v>620</v>
      </c>
      <c r="O6444" s="383" t="s">
        <v>230</v>
      </c>
    </row>
    <row r="6445" spans="1:15">
      <c r="A6445" s="385">
        <v>42146</v>
      </c>
      <c r="B6445" s="383" t="s">
        <v>11</v>
      </c>
      <c r="C6445" s="383" t="s">
        <v>12</v>
      </c>
      <c r="D6445" s="383" t="s">
        <v>13</v>
      </c>
      <c r="E6445" s="383" t="s">
        <v>678</v>
      </c>
      <c r="F6445" s="383" t="s">
        <v>10</v>
      </c>
      <c r="G6445" s="384">
        <v>342</v>
      </c>
      <c r="H6445" s="383" t="s">
        <v>812</v>
      </c>
      <c r="I6445" s="383" t="s">
        <v>813</v>
      </c>
      <c r="J6445" s="383" t="s">
        <v>617</v>
      </c>
      <c r="K6445" s="383" t="s">
        <v>618</v>
      </c>
      <c r="L6445" s="384">
        <v>30780</v>
      </c>
      <c r="M6445" s="383" t="s">
        <v>644</v>
      </c>
      <c r="N6445" s="383" t="s">
        <v>620</v>
      </c>
      <c r="O6445" s="383" t="s">
        <v>230</v>
      </c>
    </row>
    <row r="6446" spans="1:15">
      <c r="A6446" s="385">
        <v>42147</v>
      </c>
      <c r="B6446" s="383" t="s">
        <v>11</v>
      </c>
      <c r="C6446" s="383" t="s">
        <v>12</v>
      </c>
      <c r="D6446" s="383" t="s">
        <v>13</v>
      </c>
      <c r="E6446" s="383" t="s">
        <v>678</v>
      </c>
      <c r="F6446" s="383" t="s">
        <v>10</v>
      </c>
      <c r="G6446" s="384">
        <v>5393</v>
      </c>
      <c r="H6446" s="383" t="s">
        <v>834</v>
      </c>
      <c r="I6446" s="383" t="s">
        <v>660</v>
      </c>
      <c r="J6446" s="383" t="s">
        <v>617</v>
      </c>
      <c r="K6446" s="383" t="s">
        <v>618</v>
      </c>
      <c r="L6446" s="384">
        <v>30780</v>
      </c>
      <c r="M6446" s="383" t="s">
        <v>645</v>
      </c>
      <c r="N6446" s="383" t="s">
        <v>620</v>
      </c>
      <c r="O6446" s="383" t="s">
        <v>230</v>
      </c>
    </row>
    <row r="6447" spans="1:15">
      <c r="A6447" s="385">
        <v>42148</v>
      </c>
      <c r="B6447" s="383" t="s">
        <v>11</v>
      </c>
      <c r="C6447" s="383" t="s">
        <v>12</v>
      </c>
      <c r="D6447" s="383" t="s">
        <v>13</v>
      </c>
      <c r="E6447" s="383" t="s">
        <v>678</v>
      </c>
      <c r="F6447" s="383" t="s">
        <v>10</v>
      </c>
      <c r="G6447" s="384">
        <v>1830</v>
      </c>
      <c r="H6447" s="383" t="s">
        <v>834</v>
      </c>
      <c r="I6447" s="383" t="s">
        <v>835</v>
      </c>
      <c r="J6447" s="383" t="s">
        <v>617</v>
      </c>
      <c r="K6447" s="383" t="s">
        <v>618</v>
      </c>
      <c r="L6447" s="384">
        <v>30780</v>
      </c>
      <c r="M6447" s="383" t="s">
        <v>645</v>
      </c>
      <c r="N6447" s="383" t="s">
        <v>620</v>
      </c>
      <c r="O6447" s="383" t="s">
        <v>230</v>
      </c>
    </row>
    <row r="6448" spans="1:15">
      <c r="A6448" s="385">
        <v>42149</v>
      </c>
      <c r="B6448" s="383" t="s">
        <v>11</v>
      </c>
      <c r="C6448" s="383" t="s">
        <v>12</v>
      </c>
      <c r="D6448" s="383" t="s">
        <v>13</v>
      </c>
      <c r="E6448" s="383" t="s">
        <v>678</v>
      </c>
      <c r="F6448" s="383" t="s">
        <v>10</v>
      </c>
      <c r="G6448" s="384">
        <v>5393</v>
      </c>
      <c r="H6448" s="383" t="s">
        <v>834</v>
      </c>
      <c r="I6448" s="383" t="s">
        <v>660</v>
      </c>
      <c r="J6448" s="383" t="s">
        <v>617</v>
      </c>
      <c r="K6448" s="383" t="s">
        <v>618</v>
      </c>
      <c r="L6448" s="384">
        <v>30780</v>
      </c>
      <c r="M6448" s="383" t="s">
        <v>645</v>
      </c>
      <c r="N6448" s="383" t="s">
        <v>620</v>
      </c>
      <c r="O6448" s="383" t="s">
        <v>230</v>
      </c>
    </row>
    <row r="6449" spans="1:15">
      <c r="A6449" s="385">
        <v>42150</v>
      </c>
      <c r="B6449" s="383" t="s">
        <v>621</v>
      </c>
      <c r="C6449" s="383" t="s">
        <v>8</v>
      </c>
      <c r="D6449" s="383" t="s">
        <v>9</v>
      </c>
      <c r="E6449" s="383" t="s">
        <v>622</v>
      </c>
      <c r="F6449" s="383" t="s">
        <v>10</v>
      </c>
      <c r="G6449" s="384">
        <v>63000</v>
      </c>
      <c r="H6449" s="383" t="s">
        <v>838</v>
      </c>
      <c r="I6449" s="383" t="s">
        <v>839</v>
      </c>
      <c r="J6449" s="383" t="s">
        <v>617</v>
      </c>
      <c r="K6449" s="383" t="s">
        <v>618</v>
      </c>
      <c r="L6449" s="384">
        <v>30780</v>
      </c>
      <c r="M6449" s="383" t="s">
        <v>645</v>
      </c>
      <c r="N6449" s="383" t="s">
        <v>620</v>
      </c>
      <c r="O6449" s="383" t="s">
        <v>230</v>
      </c>
    </row>
    <row r="6450" spans="1:15">
      <c r="A6450" s="385">
        <v>41997</v>
      </c>
      <c r="B6450" s="383" t="s">
        <v>17</v>
      </c>
      <c r="C6450" s="383" t="s">
        <v>18</v>
      </c>
      <c r="D6450" s="383" t="s">
        <v>19</v>
      </c>
      <c r="E6450" s="383" t="s">
        <v>668</v>
      </c>
      <c r="F6450" s="383" t="s">
        <v>10</v>
      </c>
      <c r="G6450" s="384">
        <v>750</v>
      </c>
      <c r="H6450" s="383" t="s">
        <v>841</v>
      </c>
      <c r="I6450" s="383" t="s">
        <v>842</v>
      </c>
      <c r="J6450" s="383" t="s">
        <v>617</v>
      </c>
      <c r="K6450" s="383" t="s">
        <v>618</v>
      </c>
      <c r="L6450" s="384">
        <v>0</v>
      </c>
      <c r="M6450" s="383" t="s">
        <v>619</v>
      </c>
      <c r="N6450" s="383" t="s">
        <v>620</v>
      </c>
      <c r="O6450" s="383" t="s">
        <v>230</v>
      </c>
    </row>
    <row r="6451" spans="1:15">
      <c r="A6451" s="385">
        <v>41999</v>
      </c>
      <c r="B6451" s="383" t="s">
        <v>17</v>
      </c>
      <c r="C6451" s="383" t="s">
        <v>18</v>
      </c>
      <c r="D6451" s="383" t="s">
        <v>19</v>
      </c>
      <c r="E6451" s="383" t="s">
        <v>668</v>
      </c>
      <c r="F6451" s="383" t="s">
        <v>10</v>
      </c>
      <c r="G6451" s="384">
        <v>750</v>
      </c>
      <c r="H6451" s="383" t="s">
        <v>841</v>
      </c>
      <c r="I6451" s="383" t="s">
        <v>842</v>
      </c>
      <c r="J6451" s="383" t="s">
        <v>617</v>
      </c>
      <c r="K6451" s="383" t="s">
        <v>618</v>
      </c>
      <c r="L6451" s="384">
        <v>0</v>
      </c>
      <c r="M6451" s="383" t="s">
        <v>619</v>
      </c>
      <c r="N6451" s="383" t="s">
        <v>620</v>
      </c>
      <c r="O6451" s="383" t="s">
        <v>230</v>
      </c>
    </row>
    <row r="6452" spans="1:15">
      <c r="A6452" s="385">
        <v>42000</v>
      </c>
      <c r="B6452" s="383" t="s">
        <v>17</v>
      </c>
      <c r="C6452" s="383" t="s">
        <v>18</v>
      </c>
      <c r="D6452" s="383" t="s">
        <v>19</v>
      </c>
      <c r="E6452" s="383" t="s">
        <v>668</v>
      </c>
      <c r="F6452" s="383" t="s">
        <v>10</v>
      </c>
      <c r="G6452" s="384">
        <v>750</v>
      </c>
      <c r="H6452" s="383" t="s">
        <v>841</v>
      </c>
      <c r="I6452" s="383" t="s">
        <v>842</v>
      </c>
      <c r="J6452" s="383" t="s">
        <v>617</v>
      </c>
      <c r="K6452" s="383" t="s">
        <v>618</v>
      </c>
      <c r="L6452" s="384">
        <v>0</v>
      </c>
      <c r="M6452" s="383" t="s">
        <v>619</v>
      </c>
      <c r="N6452" s="383" t="s">
        <v>620</v>
      </c>
      <c r="O6452" s="383" t="s">
        <v>230</v>
      </c>
    </row>
    <row r="6453" spans="1:15">
      <c r="A6453" s="385">
        <v>42001</v>
      </c>
      <c r="B6453" s="383" t="s">
        <v>646</v>
      </c>
      <c r="C6453" s="383" t="s">
        <v>8</v>
      </c>
      <c r="D6453" s="383" t="s">
        <v>32</v>
      </c>
      <c r="E6453" s="383" t="s">
        <v>647</v>
      </c>
      <c r="F6453" s="383" t="s">
        <v>10</v>
      </c>
      <c r="G6453" s="384">
        <v>193212</v>
      </c>
      <c r="H6453" s="383" t="s">
        <v>747</v>
      </c>
      <c r="I6453" s="383" t="s">
        <v>858</v>
      </c>
      <c r="J6453" s="383" t="s">
        <v>617</v>
      </c>
      <c r="K6453" s="383" t="s">
        <v>618</v>
      </c>
      <c r="L6453" s="384">
        <v>0</v>
      </c>
      <c r="M6453" s="383" t="s">
        <v>619</v>
      </c>
      <c r="N6453" s="383" t="s">
        <v>620</v>
      </c>
      <c r="O6453" s="383" t="s">
        <v>230</v>
      </c>
    </row>
    <row r="6454" spans="1:15">
      <c r="A6454" s="385">
        <v>42002</v>
      </c>
      <c r="B6454" s="383" t="s">
        <v>17</v>
      </c>
      <c r="C6454" s="383" t="s">
        <v>18</v>
      </c>
      <c r="D6454" s="383" t="s">
        <v>19</v>
      </c>
      <c r="E6454" s="383" t="s">
        <v>668</v>
      </c>
      <c r="F6454" s="383" t="s">
        <v>10</v>
      </c>
      <c r="G6454" s="384">
        <v>750</v>
      </c>
      <c r="H6454" s="383" t="s">
        <v>841</v>
      </c>
      <c r="I6454" s="383" t="s">
        <v>842</v>
      </c>
      <c r="J6454" s="383" t="s">
        <v>617</v>
      </c>
      <c r="K6454" s="383" t="s">
        <v>618</v>
      </c>
      <c r="L6454" s="384">
        <v>0</v>
      </c>
      <c r="M6454" s="383" t="s">
        <v>619</v>
      </c>
      <c r="N6454" s="383" t="s">
        <v>620</v>
      </c>
      <c r="O6454" s="383" t="s">
        <v>230</v>
      </c>
    </row>
    <row r="6455" spans="1:15">
      <c r="A6455" s="385">
        <v>42003</v>
      </c>
      <c r="B6455" s="383" t="s">
        <v>794</v>
      </c>
      <c r="C6455" s="383" t="s">
        <v>8</v>
      </c>
      <c r="D6455" s="383" t="s">
        <v>34</v>
      </c>
      <c r="E6455" s="383" t="s">
        <v>795</v>
      </c>
      <c r="F6455" s="383" t="s">
        <v>10</v>
      </c>
      <c r="G6455" s="384">
        <v>4110</v>
      </c>
      <c r="H6455" s="383" t="s">
        <v>796</v>
      </c>
      <c r="I6455" s="383" t="s">
        <v>800</v>
      </c>
      <c r="J6455" s="383" t="s">
        <v>617</v>
      </c>
      <c r="K6455" s="383" t="s">
        <v>618</v>
      </c>
      <c r="L6455" s="384">
        <v>0</v>
      </c>
      <c r="M6455" s="383" t="s">
        <v>619</v>
      </c>
      <c r="N6455" s="383" t="s">
        <v>620</v>
      </c>
      <c r="O6455" s="383" t="s">
        <v>230</v>
      </c>
    </row>
    <row r="6456" spans="1:15">
      <c r="A6456" s="385">
        <v>42004</v>
      </c>
      <c r="B6456" s="383" t="s">
        <v>794</v>
      </c>
      <c r="C6456" s="383" t="s">
        <v>8</v>
      </c>
      <c r="D6456" s="383" t="s">
        <v>34</v>
      </c>
      <c r="E6456" s="383" t="s">
        <v>795</v>
      </c>
      <c r="F6456" s="383" t="s">
        <v>10</v>
      </c>
      <c r="G6456" s="384">
        <v>2582</v>
      </c>
      <c r="H6456" s="383" t="s">
        <v>796</v>
      </c>
      <c r="I6456" s="383" t="s">
        <v>800</v>
      </c>
      <c r="J6456" s="383" t="s">
        <v>617</v>
      </c>
      <c r="K6456" s="383" t="s">
        <v>618</v>
      </c>
      <c r="L6456" s="384">
        <v>0</v>
      </c>
      <c r="M6456" s="383" t="s">
        <v>626</v>
      </c>
      <c r="N6456" s="383" t="s">
        <v>620</v>
      </c>
      <c r="O6456" s="383" t="s">
        <v>230</v>
      </c>
    </row>
    <row r="6457" spans="1:15">
      <c r="A6457" s="385">
        <v>42005</v>
      </c>
      <c r="B6457" s="383" t="s">
        <v>794</v>
      </c>
      <c r="C6457" s="383" t="s">
        <v>8</v>
      </c>
      <c r="D6457" s="383" t="s">
        <v>34</v>
      </c>
      <c r="E6457" s="383" t="s">
        <v>795</v>
      </c>
      <c r="F6457" s="383" t="s">
        <v>10</v>
      </c>
      <c r="G6457" s="384">
        <v>7883</v>
      </c>
      <c r="H6457" s="383" t="s">
        <v>796</v>
      </c>
      <c r="I6457" s="383" t="s">
        <v>805</v>
      </c>
      <c r="J6457" s="383" t="s">
        <v>617</v>
      </c>
      <c r="K6457" s="383" t="s">
        <v>618</v>
      </c>
      <c r="L6457" s="384">
        <v>0</v>
      </c>
      <c r="M6457" s="383" t="s">
        <v>626</v>
      </c>
      <c r="N6457" s="383" t="s">
        <v>620</v>
      </c>
      <c r="O6457" s="383" t="s">
        <v>230</v>
      </c>
    </row>
    <row r="6458" spans="1:15">
      <c r="A6458" s="385">
        <v>42006</v>
      </c>
      <c r="B6458" s="383" t="s">
        <v>11</v>
      </c>
      <c r="C6458" s="383" t="s">
        <v>12</v>
      </c>
      <c r="D6458" s="383" t="s">
        <v>13</v>
      </c>
      <c r="E6458" s="383" t="s">
        <v>678</v>
      </c>
      <c r="F6458" s="383" t="s">
        <v>10</v>
      </c>
      <c r="G6458" s="384">
        <v>60</v>
      </c>
      <c r="H6458" s="383" t="s">
        <v>763</v>
      </c>
      <c r="I6458" s="383" t="s">
        <v>771</v>
      </c>
      <c r="J6458" s="383" t="s">
        <v>617</v>
      </c>
      <c r="K6458" s="383" t="s">
        <v>618</v>
      </c>
      <c r="L6458" s="384">
        <v>6319</v>
      </c>
      <c r="M6458" s="383" t="s">
        <v>627</v>
      </c>
      <c r="N6458" s="383" t="s">
        <v>620</v>
      </c>
      <c r="O6458" s="383" t="s">
        <v>230</v>
      </c>
    </row>
    <row r="6459" spans="1:15">
      <c r="A6459" s="385">
        <v>42007</v>
      </c>
      <c r="B6459" s="383" t="s">
        <v>11</v>
      </c>
      <c r="C6459" s="383" t="s">
        <v>12</v>
      </c>
      <c r="D6459" s="383" t="s">
        <v>13</v>
      </c>
      <c r="E6459" s="383" t="s">
        <v>678</v>
      </c>
      <c r="F6459" s="383" t="s">
        <v>10</v>
      </c>
      <c r="G6459" s="384">
        <v>60</v>
      </c>
      <c r="H6459" s="383" t="s">
        <v>763</v>
      </c>
      <c r="I6459" s="383" t="s">
        <v>771</v>
      </c>
      <c r="J6459" s="383" t="s">
        <v>617</v>
      </c>
      <c r="K6459" s="383" t="s">
        <v>618</v>
      </c>
      <c r="L6459" s="384">
        <v>8221</v>
      </c>
      <c r="M6459" s="383" t="s">
        <v>627</v>
      </c>
      <c r="N6459" s="383" t="s">
        <v>620</v>
      </c>
      <c r="O6459" s="383" t="s">
        <v>230</v>
      </c>
    </row>
    <row r="6460" spans="1:15">
      <c r="A6460" s="385">
        <v>42008</v>
      </c>
      <c r="B6460" s="383" t="s">
        <v>11</v>
      </c>
      <c r="C6460" s="383" t="s">
        <v>12</v>
      </c>
      <c r="D6460" s="383" t="s">
        <v>13</v>
      </c>
      <c r="E6460" s="383" t="s">
        <v>678</v>
      </c>
      <c r="F6460" s="383" t="s">
        <v>10</v>
      </c>
      <c r="G6460" s="384">
        <v>60</v>
      </c>
      <c r="H6460" s="383" t="s">
        <v>763</v>
      </c>
      <c r="I6460" s="383" t="s">
        <v>771</v>
      </c>
      <c r="J6460" s="383" t="s">
        <v>617</v>
      </c>
      <c r="K6460" s="383" t="s">
        <v>618</v>
      </c>
      <c r="L6460" s="384">
        <v>8501</v>
      </c>
      <c r="M6460" s="383" t="s">
        <v>627</v>
      </c>
      <c r="N6460" s="383" t="s">
        <v>620</v>
      </c>
      <c r="O6460" s="383" t="s">
        <v>230</v>
      </c>
    </row>
    <row r="6461" spans="1:15">
      <c r="A6461" s="385">
        <v>42009</v>
      </c>
      <c r="B6461" s="383" t="s">
        <v>11</v>
      </c>
      <c r="C6461" s="383" t="s">
        <v>12</v>
      </c>
      <c r="D6461" s="383" t="s">
        <v>13</v>
      </c>
      <c r="E6461" s="383" t="s">
        <v>678</v>
      </c>
      <c r="F6461" s="383" t="s">
        <v>10</v>
      </c>
      <c r="G6461" s="384">
        <v>2467</v>
      </c>
      <c r="H6461" s="383" t="s">
        <v>787</v>
      </c>
      <c r="I6461" s="383" t="s">
        <v>788</v>
      </c>
      <c r="J6461" s="383" t="s">
        <v>617</v>
      </c>
      <c r="K6461" s="383" t="s">
        <v>618</v>
      </c>
      <c r="L6461" s="384">
        <v>9088</v>
      </c>
      <c r="M6461" s="383" t="s">
        <v>627</v>
      </c>
      <c r="N6461" s="383" t="s">
        <v>620</v>
      </c>
      <c r="O6461" s="383" t="s">
        <v>230</v>
      </c>
    </row>
    <row r="6462" spans="1:15">
      <c r="A6462" s="385">
        <v>42010</v>
      </c>
      <c r="B6462" s="383" t="s">
        <v>794</v>
      </c>
      <c r="C6462" s="383" t="s">
        <v>8</v>
      </c>
      <c r="D6462" s="383" t="s">
        <v>34</v>
      </c>
      <c r="E6462" s="383" t="s">
        <v>795</v>
      </c>
      <c r="F6462" s="383" t="s">
        <v>10</v>
      </c>
      <c r="G6462" s="384">
        <v>4004</v>
      </c>
      <c r="H6462" s="383" t="s">
        <v>796</v>
      </c>
      <c r="I6462" s="383" t="s">
        <v>797</v>
      </c>
      <c r="J6462" s="383" t="s">
        <v>617</v>
      </c>
      <c r="K6462" s="383" t="s">
        <v>618</v>
      </c>
      <c r="L6462" s="384">
        <v>9280</v>
      </c>
      <c r="M6462" s="383" t="s">
        <v>629</v>
      </c>
      <c r="N6462" s="383" t="s">
        <v>620</v>
      </c>
      <c r="O6462" s="383" t="s">
        <v>230</v>
      </c>
    </row>
    <row r="6463" spans="1:15">
      <c r="A6463" s="385">
        <v>42011</v>
      </c>
      <c r="B6463" s="383" t="s">
        <v>11</v>
      </c>
      <c r="C6463" s="383" t="s">
        <v>12</v>
      </c>
      <c r="D6463" s="383" t="s">
        <v>13</v>
      </c>
      <c r="E6463" s="383" t="s">
        <v>678</v>
      </c>
      <c r="F6463" s="383" t="s">
        <v>10</v>
      </c>
      <c r="G6463" s="384">
        <v>4265</v>
      </c>
      <c r="H6463" s="383" t="s">
        <v>763</v>
      </c>
      <c r="I6463" s="383" t="s">
        <v>769</v>
      </c>
      <c r="J6463" s="383" t="s">
        <v>617</v>
      </c>
      <c r="K6463" s="383" t="s">
        <v>618</v>
      </c>
      <c r="L6463" s="384">
        <v>9280</v>
      </c>
      <c r="M6463" s="383" t="s">
        <v>629</v>
      </c>
      <c r="N6463" s="383" t="s">
        <v>620</v>
      </c>
      <c r="O6463" s="383" t="s">
        <v>230</v>
      </c>
    </row>
    <row r="6464" spans="1:15">
      <c r="A6464" s="385">
        <v>42012</v>
      </c>
      <c r="B6464" s="383" t="s">
        <v>794</v>
      </c>
      <c r="C6464" s="383" t="s">
        <v>8</v>
      </c>
      <c r="D6464" s="383" t="s">
        <v>34</v>
      </c>
      <c r="E6464" s="383" t="s">
        <v>795</v>
      </c>
      <c r="F6464" s="383" t="s">
        <v>10</v>
      </c>
      <c r="G6464" s="384">
        <v>6747</v>
      </c>
      <c r="H6464" s="383" t="s">
        <v>796</v>
      </c>
      <c r="I6464" s="383" t="s">
        <v>805</v>
      </c>
      <c r="J6464" s="383" t="s">
        <v>617</v>
      </c>
      <c r="K6464" s="383" t="s">
        <v>618</v>
      </c>
      <c r="L6464" s="384">
        <v>9280</v>
      </c>
      <c r="M6464" s="383" t="s">
        <v>630</v>
      </c>
      <c r="N6464" s="383" t="s">
        <v>620</v>
      </c>
      <c r="O6464" s="383" t="s">
        <v>230</v>
      </c>
    </row>
    <row r="6465" spans="1:15">
      <c r="A6465" s="385">
        <v>42013</v>
      </c>
      <c r="B6465" s="383" t="s">
        <v>794</v>
      </c>
      <c r="C6465" s="383" t="s">
        <v>8</v>
      </c>
      <c r="D6465" s="383" t="s">
        <v>34</v>
      </c>
      <c r="E6465" s="383" t="s">
        <v>795</v>
      </c>
      <c r="F6465" s="383" t="s">
        <v>10</v>
      </c>
      <c r="G6465" s="384">
        <v>2108</v>
      </c>
      <c r="H6465" s="383" t="s">
        <v>796</v>
      </c>
      <c r="I6465" s="383" t="s">
        <v>800</v>
      </c>
      <c r="J6465" s="383" t="s">
        <v>617</v>
      </c>
      <c r="K6465" s="383" t="s">
        <v>618</v>
      </c>
      <c r="L6465" s="384">
        <v>9280</v>
      </c>
      <c r="M6465" s="383" t="s">
        <v>630</v>
      </c>
      <c r="N6465" s="383" t="s">
        <v>620</v>
      </c>
      <c r="O6465" s="383" t="s">
        <v>230</v>
      </c>
    </row>
    <row r="6466" spans="1:15">
      <c r="A6466" s="385">
        <v>42017</v>
      </c>
      <c r="B6466" s="383" t="s">
        <v>754</v>
      </c>
      <c r="C6466" s="383" t="s">
        <v>8</v>
      </c>
      <c r="D6466" s="383" t="s">
        <v>755</v>
      </c>
      <c r="E6466" s="383" t="s">
        <v>756</v>
      </c>
      <c r="F6466" s="383" t="s">
        <v>10</v>
      </c>
      <c r="G6466" s="384">
        <v>3322</v>
      </c>
      <c r="H6466" s="383" t="s">
        <v>757</v>
      </c>
      <c r="I6466" s="383" t="s">
        <v>777</v>
      </c>
      <c r="J6466" s="383" t="s">
        <v>617</v>
      </c>
      <c r="K6466" s="383" t="s">
        <v>618</v>
      </c>
      <c r="L6466" s="384">
        <v>9280</v>
      </c>
      <c r="M6466" s="383" t="s">
        <v>631</v>
      </c>
      <c r="N6466" s="383" t="s">
        <v>620</v>
      </c>
      <c r="O6466" s="383" t="s">
        <v>230</v>
      </c>
    </row>
    <row r="6467" spans="1:15">
      <c r="A6467" s="385">
        <v>42018</v>
      </c>
      <c r="B6467" s="383" t="s">
        <v>754</v>
      </c>
      <c r="C6467" s="383" t="s">
        <v>8</v>
      </c>
      <c r="D6467" s="383" t="s">
        <v>755</v>
      </c>
      <c r="E6467" s="383" t="s">
        <v>756</v>
      </c>
      <c r="F6467" s="383" t="s">
        <v>10</v>
      </c>
      <c r="G6467" s="384">
        <v>73120</v>
      </c>
      <c r="H6467" s="383" t="s">
        <v>757</v>
      </c>
      <c r="I6467" s="383" t="s">
        <v>772</v>
      </c>
      <c r="J6467" s="383" t="s">
        <v>617</v>
      </c>
      <c r="K6467" s="383" t="s">
        <v>618</v>
      </c>
      <c r="L6467" s="384">
        <v>9804</v>
      </c>
      <c r="M6467" s="383" t="s">
        <v>631</v>
      </c>
      <c r="N6467" s="383" t="s">
        <v>620</v>
      </c>
      <c r="O6467" s="383" t="s">
        <v>230</v>
      </c>
    </row>
    <row r="6468" spans="1:15">
      <c r="A6468" s="385">
        <v>42019</v>
      </c>
      <c r="B6468" s="383" t="s">
        <v>754</v>
      </c>
      <c r="C6468" s="383" t="s">
        <v>8</v>
      </c>
      <c r="D6468" s="383" t="s">
        <v>755</v>
      </c>
      <c r="E6468" s="383" t="s">
        <v>756</v>
      </c>
      <c r="F6468" s="383" t="s">
        <v>10</v>
      </c>
      <c r="G6468" s="384">
        <v>1107</v>
      </c>
      <c r="H6468" s="383" t="s">
        <v>757</v>
      </c>
      <c r="I6468" s="383" t="s">
        <v>765</v>
      </c>
      <c r="J6468" s="383" t="s">
        <v>617</v>
      </c>
      <c r="K6468" s="383" t="s">
        <v>618</v>
      </c>
      <c r="L6468" s="384">
        <v>11627</v>
      </c>
      <c r="M6468" s="383" t="s">
        <v>631</v>
      </c>
      <c r="N6468" s="383" t="s">
        <v>620</v>
      </c>
      <c r="O6468" s="383" t="s">
        <v>230</v>
      </c>
    </row>
    <row r="6469" spans="1:15">
      <c r="A6469" s="385">
        <v>42020</v>
      </c>
      <c r="B6469" s="383" t="s">
        <v>21</v>
      </c>
      <c r="C6469" s="383" t="s">
        <v>12</v>
      </c>
      <c r="D6469" s="383" t="s">
        <v>22</v>
      </c>
      <c r="E6469" s="383" t="s">
        <v>658</v>
      </c>
      <c r="F6469" s="383" t="s">
        <v>10</v>
      </c>
      <c r="G6469" s="384">
        <v>3585</v>
      </c>
      <c r="H6469" s="383" t="s">
        <v>784</v>
      </c>
      <c r="I6469" s="383" t="s">
        <v>789</v>
      </c>
      <c r="J6469" s="383" t="s">
        <v>617</v>
      </c>
      <c r="K6469" s="383" t="s">
        <v>618</v>
      </c>
      <c r="L6469" s="384">
        <v>12650</v>
      </c>
      <c r="M6469" s="383" t="s">
        <v>631</v>
      </c>
      <c r="N6469" s="383" t="s">
        <v>620</v>
      </c>
      <c r="O6469" s="383" t="s">
        <v>230</v>
      </c>
    </row>
    <row r="6470" spans="1:15">
      <c r="A6470" s="385">
        <v>42021</v>
      </c>
      <c r="B6470" s="383" t="s">
        <v>754</v>
      </c>
      <c r="C6470" s="383" t="s">
        <v>8</v>
      </c>
      <c r="D6470" s="383" t="s">
        <v>755</v>
      </c>
      <c r="E6470" s="383" t="s">
        <v>756</v>
      </c>
      <c r="F6470" s="383" t="s">
        <v>10</v>
      </c>
      <c r="G6470" s="384">
        <v>1107</v>
      </c>
      <c r="H6470" s="383" t="s">
        <v>757</v>
      </c>
      <c r="I6470" s="383" t="s">
        <v>765</v>
      </c>
      <c r="J6470" s="383" t="s">
        <v>617</v>
      </c>
      <c r="K6470" s="383" t="s">
        <v>618</v>
      </c>
      <c r="L6470" s="384">
        <v>12650</v>
      </c>
      <c r="M6470" s="383" t="s">
        <v>632</v>
      </c>
      <c r="N6470" s="383" t="s">
        <v>620</v>
      </c>
      <c r="O6470" s="383" t="s">
        <v>230</v>
      </c>
    </row>
    <row r="6471" spans="1:15">
      <c r="A6471" s="385">
        <v>42022</v>
      </c>
      <c r="B6471" s="383" t="s">
        <v>754</v>
      </c>
      <c r="C6471" s="383" t="s">
        <v>8</v>
      </c>
      <c r="D6471" s="383" t="s">
        <v>755</v>
      </c>
      <c r="E6471" s="383" t="s">
        <v>756</v>
      </c>
      <c r="F6471" s="383" t="s">
        <v>10</v>
      </c>
      <c r="G6471" s="384">
        <v>1107</v>
      </c>
      <c r="H6471" s="383" t="s">
        <v>757</v>
      </c>
      <c r="I6471" s="383" t="s">
        <v>765</v>
      </c>
      <c r="J6471" s="383" t="s">
        <v>617</v>
      </c>
      <c r="K6471" s="383" t="s">
        <v>618</v>
      </c>
      <c r="L6471" s="384">
        <v>12650</v>
      </c>
      <c r="M6471" s="383" t="s">
        <v>632</v>
      </c>
      <c r="N6471" s="383" t="s">
        <v>620</v>
      </c>
      <c r="O6471" s="383" t="s">
        <v>230</v>
      </c>
    </row>
    <row r="6472" spans="1:15">
      <c r="A6472" s="385">
        <v>42023</v>
      </c>
      <c r="B6472" s="383" t="s">
        <v>754</v>
      </c>
      <c r="C6472" s="383" t="s">
        <v>8</v>
      </c>
      <c r="D6472" s="383" t="s">
        <v>755</v>
      </c>
      <c r="E6472" s="383" t="s">
        <v>756</v>
      </c>
      <c r="F6472" s="383" t="s">
        <v>10</v>
      </c>
      <c r="G6472" s="384">
        <v>1107</v>
      </c>
      <c r="H6472" s="383" t="s">
        <v>757</v>
      </c>
      <c r="I6472" s="383" t="s">
        <v>765</v>
      </c>
      <c r="J6472" s="383" t="s">
        <v>617</v>
      </c>
      <c r="K6472" s="383" t="s">
        <v>618</v>
      </c>
      <c r="L6472" s="384">
        <v>12650</v>
      </c>
      <c r="M6472" s="383" t="s">
        <v>632</v>
      </c>
      <c r="N6472" s="383" t="s">
        <v>620</v>
      </c>
      <c r="O6472" s="383" t="s">
        <v>230</v>
      </c>
    </row>
    <row r="6473" spans="1:15">
      <c r="A6473" s="385">
        <v>42024</v>
      </c>
      <c r="B6473" s="383" t="s">
        <v>754</v>
      </c>
      <c r="C6473" s="383" t="s">
        <v>8</v>
      </c>
      <c r="D6473" s="383" t="s">
        <v>755</v>
      </c>
      <c r="E6473" s="383" t="s">
        <v>756</v>
      </c>
      <c r="F6473" s="383" t="s">
        <v>10</v>
      </c>
      <c r="G6473" s="384">
        <v>2214</v>
      </c>
      <c r="H6473" s="383" t="s">
        <v>757</v>
      </c>
      <c r="I6473" s="383" t="s">
        <v>765</v>
      </c>
      <c r="J6473" s="383" t="s">
        <v>617</v>
      </c>
      <c r="K6473" s="383" t="s">
        <v>618</v>
      </c>
      <c r="L6473" s="384">
        <v>12775</v>
      </c>
      <c r="M6473" s="383" t="s">
        <v>633</v>
      </c>
      <c r="N6473" s="383" t="s">
        <v>620</v>
      </c>
      <c r="O6473" s="383" t="s">
        <v>230</v>
      </c>
    </row>
    <row r="6474" spans="1:15">
      <c r="A6474" s="385">
        <v>42025</v>
      </c>
      <c r="B6474" s="383" t="s">
        <v>754</v>
      </c>
      <c r="C6474" s="383" t="s">
        <v>8</v>
      </c>
      <c r="D6474" s="383" t="s">
        <v>755</v>
      </c>
      <c r="E6474" s="383" t="s">
        <v>756</v>
      </c>
      <c r="F6474" s="383" t="s">
        <v>10</v>
      </c>
      <c r="G6474" s="384">
        <v>1107</v>
      </c>
      <c r="H6474" s="383" t="s">
        <v>757</v>
      </c>
      <c r="I6474" s="383" t="s">
        <v>765</v>
      </c>
      <c r="J6474" s="383" t="s">
        <v>617</v>
      </c>
      <c r="K6474" s="383" t="s">
        <v>618</v>
      </c>
      <c r="L6474" s="384">
        <v>14695</v>
      </c>
      <c r="M6474" s="383" t="s">
        <v>633</v>
      </c>
      <c r="N6474" s="383" t="s">
        <v>620</v>
      </c>
      <c r="O6474" s="383" t="s">
        <v>230</v>
      </c>
    </row>
    <row r="6475" spans="1:15">
      <c r="A6475" s="385">
        <v>42026</v>
      </c>
      <c r="B6475" s="383" t="s">
        <v>754</v>
      </c>
      <c r="C6475" s="383" t="s">
        <v>8</v>
      </c>
      <c r="D6475" s="383" t="s">
        <v>755</v>
      </c>
      <c r="E6475" s="383" t="s">
        <v>756</v>
      </c>
      <c r="F6475" s="383" t="s">
        <v>10</v>
      </c>
      <c r="G6475" s="384">
        <v>1107</v>
      </c>
      <c r="H6475" s="383" t="s">
        <v>757</v>
      </c>
      <c r="I6475" s="383" t="s">
        <v>765</v>
      </c>
      <c r="J6475" s="383" t="s">
        <v>617</v>
      </c>
      <c r="K6475" s="383" t="s">
        <v>618</v>
      </c>
      <c r="L6475" s="384">
        <v>15922</v>
      </c>
      <c r="M6475" s="383" t="s">
        <v>633</v>
      </c>
      <c r="N6475" s="383" t="s">
        <v>620</v>
      </c>
      <c r="O6475" s="383" t="s">
        <v>230</v>
      </c>
    </row>
    <row r="6476" spans="1:15">
      <c r="A6476" s="385">
        <v>42027</v>
      </c>
      <c r="B6476" s="383" t="s">
        <v>754</v>
      </c>
      <c r="C6476" s="383" t="s">
        <v>8</v>
      </c>
      <c r="D6476" s="383" t="s">
        <v>755</v>
      </c>
      <c r="E6476" s="383" t="s">
        <v>756</v>
      </c>
      <c r="F6476" s="383" t="s">
        <v>10</v>
      </c>
      <c r="G6476" s="384">
        <v>1107</v>
      </c>
      <c r="H6476" s="383" t="s">
        <v>757</v>
      </c>
      <c r="I6476" s="383" t="s">
        <v>765</v>
      </c>
      <c r="J6476" s="383" t="s">
        <v>617</v>
      </c>
      <c r="K6476" s="383" t="s">
        <v>618</v>
      </c>
      <c r="L6476" s="384">
        <v>17245</v>
      </c>
      <c r="M6476" s="383" t="s">
        <v>633</v>
      </c>
      <c r="N6476" s="383" t="s">
        <v>620</v>
      </c>
      <c r="O6476" s="383" t="s">
        <v>230</v>
      </c>
    </row>
    <row r="6477" spans="1:15">
      <c r="A6477" s="385">
        <v>42028</v>
      </c>
      <c r="B6477" s="383" t="s">
        <v>754</v>
      </c>
      <c r="C6477" s="383" t="s">
        <v>8</v>
      </c>
      <c r="D6477" s="383" t="s">
        <v>755</v>
      </c>
      <c r="E6477" s="383" t="s">
        <v>756</v>
      </c>
      <c r="F6477" s="383" t="s">
        <v>10</v>
      </c>
      <c r="G6477" s="384">
        <v>1107</v>
      </c>
      <c r="H6477" s="383" t="s">
        <v>757</v>
      </c>
      <c r="I6477" s="383" t="s">
        <v>765</v>
      </c>
      <c r="J6477" s="383" t="s">
        <v>617</v>
      </c>
      <c r="K6477" s="383" t="s">
        <v>618</v>
      </c>
      <c r="L6477" s="384">
        <v>18650</v>
      </c>
      <c r="M6477" s="383" t="s">
        <v>633</v>
      </c>
      <c r="N6477" s="383" t="s">
        <v>620</v>
      </c>
      <c r="O6477" s="383" t="s">
        <v>230</v>
      </c>
    </row>
    <row r="6478" spans="1:15">
      <c r="A6478" s="385">
        <v>42029</v>
      </c>
      <c r="B6478" s="383" t="s">
        <v>754</v>
      </c>
      <c r="C6478" s="383" t="s">
        <v>8</v>
      </c>
      <c r="D6478" s="383" t="s">
        <v>755</v>
      </c>
      <c r="E6478" s="383" t="s">
        <v>756</v>
      </c>
      <c r="F6478" s="383" t="s">
        <v>10</v>
      </c>
      <c r="G6478" s="384">
        <v>1107</v>
      </c>
      <c r="H6478" s="383" t="s">
        <v>757</v>
      </c>
      <c r="I6478" s="383" t="s">
        <v>765</v>
      </c>
      <c r="J6478" s="383" t="s">
        <v>617</v>
      </c>
      <c r="K6478" s="383" t="s">
        <v>618</v>
      </c>
      <c r="L6478" s="384">
        <v>18650</v>
      </c>
      <c r="M6478" s="383" t="s">
        <v>633</v>
      </c>
      <c r="N6478" s="383" t="s">
        <v>620</v>
      </c>
      <c r="O6478" s="383" t="s">
        <v>230</v>
      </c>
    </row>
    <row r="6479" spans="1:15">
      <c r="A6479" s="385">
        <v>42030</v>
      </c>
      <c r="B6479" s="383" t="s">
        <v>754</v>
      </c>
      <c r="C6479" s="383" t="s">
        <v>8</v>
      </c>
      <c r="D6479" s="383" t="s">
        <v>755</v>
      </c>
      <c r="E6479" s="383" t="s">
        <v>756</v>
      </c>
      <c r="F6479" s="383" t="s">
        <v>10</v>
      </c>
      <c r="G6479" s="384">
        <v>1107</v>
      </c>
      <c r="H6479" s="383" t="s">
        <v>757</v>
      </c>
      <c r="I6479" s="383" t="s">
        <v>765</v>
      </c>
      <c r="J6479" s="383" t="s">
        <v>617</v>
      </c>
      <c r="K6479" s="383" t="s">
        <v>618</v>
      </c>
      <c r="L6479" s="384">
        <v>18650</v>
      </c>
      <c r="M6479" s="383" t="s">
        <v>634</v>
      </c>
      <c r="N6479" s="383" t="s">
        <v>620</v>
      </c>
      <c r="O6479" s="383" t="s">
        <v>230</v>
      </c>
    </row>
    <row r="6480" spans="1:15">
      <c r="A6480" s="385">
        <v>42031</v>
      </c>
      <c r="B6480" s="383" t="s">
        <v>754</v>
      </c>
      <c r="C6480" s="383" t="s">
        <v>8</v>
      </c>
      <c r="D6480" s="383" t="s">
        <v>755</v>
      </c>
      <c r="E6480" s="383" t="s">
        <v>756</v>
      </c>
      <c r="F6480" s="383" t="s">
        <v>10</v>
      </c>
      <c r="G6480" s="384">
        <v>1107</v>
      </c>
      <c r="H6480" s="383" t="s">
        <v>757</v>
      </c>
      <c r="I6480" s="383" t="s">
        <v>765</v>
      </c>
      <c r="J6480" s="383" t="s">
        <v>617</v>
      </c>
      <c r="K6480" s="383" t="s">
        <v>618</v>
      </c>
      <c r="L6480" s="384">
        <v>18650</v>
      </c>
      <c r="M6480" s="383" t="s">
        <v>634</v>
      </c>
      <c r="N6480" s="383" t="s">
        <v>620</v>
      </c>
      <c r="O6480" s="383" t="s">
        <v>230</v>
      </c>
    </row>
    <row r="6481" spans="1:15">
      <c r="A6481" s="385">
        <v>42032</v>
      </c>
      <c r="B6481" s="383" t="s">
        <v>754</v>
      </c>
      <c r="C6481" s="383" t="s">
        <v>8</v>
      </c>
      <c r="D6481" s="383" t="s">
        <v>755</v>
      </c>
      <c r="E6481" s="383" t="s">
        <v>756</v>
      </c>
      <c r="F6481" s="383" t="s">
        <v>10</v>
      </c>
      <c r="G6481" s="384">
        <v>1107</v>
      </c>
      <c r="H6481" s="383" t="s">
        <v>757</v>
      </c>
      <c r="I6481" s="383" t="s">
        <v>765</v>
      </c>
      <c r="J6481" s="383" t="s">
        <v>617</v>
      </c>
      <c r="K6481" s="383" t="s">
        <v>618</v>
      </c>
      <c r="L6481" s="384">
        <v>18650</v>
      </c>
      <c r="M6481" s="383" t="s">
        <v>634</v>
      </c>
      <c r="N6481" s="383" t="s">
        <v>620</v>
      </c>
      <c r="O6481" s="383" t="s">
        <v>230</v>
      </c>
    </row>
    <row r="6482" spans="1:15">
      <c r="A6482" s="385">
        <v>42033</v>
      </c>
      <c r="B6482" s="383" t="s">
        <v>754</v>
      </c>
      <c r="C6482" s="383" t="s">
        <v>8</v>
      </c>
      <c r="D6482" s="383" t="s">
        <v>755</v>
      </c>
      <c r="E6482" s="383" t="s">
        <v>756</v>
      </c>
      <c r="F6482" s="383" t="s">
        <v>10</v>
      </c>
      <c r="G6482" s="384">
        <v>1107</v>
      </c>
      <c r="H6482" s="383" t="s">
        <v>757</v>
      </c>
      <c r="I6482" s="383" t="s">
        <v>765</v>
      </c>
      <c r="J6482" s="383" t="s">
        <v>617</v>
      </c>
      <c r="K6482" s="383" t="s">
        <v>618</v>
      </c>
      <c r="L6482" s="384">
        <v>18650</v>
      </c>
      <c r="M6482" s="383" t="s">
        <v>634</v>
      </c>
      <c r="N6482" s="383" t="s">
        <v>620</v>
      </c>
      <c r="O6482" s="383" t="s">
        <v>230</v>
      </c>
    </row>
    <row r="6483" spans="1:15">
      <c r="A6483" s="385">
        <v>42034</v>
      </c>
      <c r="B6483" s="383" t="s">
        <v>11</v>
      </c>
      <c r="C6483" s="383" t="s">
        <v>12</v>
      </c>
      <c r="D6483" s="383" t="s">
        <v>13</v>
      </c>
      <c r="E6483" s="383" t="s">
        <v>678</v>
      </c>
      <c r="F6483" s="383" t="s">
        <v>10</v>
      </c>
      <c r="G6483" s="384">
        <v>1700</v>
      </c>
      <c r="H6483" s="383" t="s">
        <v>751</v>
      </c>
      <c r="I6483" s="383" t="s">
        <v>752</v>
      </c>
      <c r="J6483" s="383" t="s">
        <v>617</v>
      </c>
      <c r="K6483" s="383" t="s">
        <v>618</v>
      </c>
      <c r="L6483" s="384">
        <v>18650</v>
      </c>
      <c r="M6483" s="383" t="s">
        <v>634</v>
      </c>
      <c r="N6483" s="383" t="s">
        <v>620</v>
      </c>
      <c r="O6483" s="383" t="s">
        <v>230</v>
      </c>
    </row>
    <row r="6484" spans="1:15">
      <c r="A6484" s="385">
        <v>42035</v>
      </c>
      <c r="B6484" s="383" t="s">
        <v>754</v>
      </c>
      <c r="C6484" s="383" t="s">
        <v>8</v>
      </c>
      <c r="D6484" s="383" t="s">
        <v>755</v>
      </c>
      <c r="E6484" s="383" t="s">
        <v>756</v>
      </c>
      <c r="F6484" s="383" t="s">
        <v>10</v>
      </c>
      <c r="G6484" s="384">
        <v>1107</v>
      </c>
      <c r="H6484" s="383" t="s">
        <v>757</v>
      </c>
      <c r="I6484" s="383" t="s">
        <v>765</v>
      </c>
      <c r="J6484" s="383" t="s">
        <v>617</v>
      </c>
      <c r="K6484" s="383" t="s">
        <v>618</v>
      </c>
      <c r="L6484" s="384">
        <v>18650</v>
      </c>
      <c r="M6484" s="383" t="s">
        <v>634</v>
      </c>
      <c r="N6484" s="383" t="s">
        <v>620</v>
      </c>
      <c r="O6484" s="383" t="s">
        <v>230</v>
      </c>
    </row>
    <row r="6485" spans="1:15">
      <c r="A6485" s="385">
        <v>42036</v>
      </c>
      <c r="B6485" s="383" t="s">
        <v>754</v>
      </c>
      <c r="C6485" s="383" t="s">
        <v>8</v>
      </c>
      <c r="D6485" s="383" t="s">
        <v>755</v>
      </c>
      <c r="E6485" s="383" t="s">
        <v>756</v>
      </c>
      <c r="F6485" s="383" t="s">
        <v>10</v>
      </c>
      <c r="G6485" s="384">
        <v>1107</v>
      </c>
      <c r="H6485" s="383" t="s">
        <v>757</v>
      </c>
      <c r="I6485" s="383" t="s">
        <v>765</v>
      </c>
      <c r="J6485" s="383" t="s">
        <v>617</v>
      </c>
      <c r="K6485" s="383" t="s">
        <v>618</v>
      </c>
      <c r="L6485" s="384">
        <v>18660</v>
      </c>
      <c r="M6485" s="383" t="s">
        <v>634</v>
      </c>
      <c r="N6485" s="383" t="s">
        <v>620</v>
      </c>
      <c r="O6485" s="383" t="s">
        <v>230</v>
      </c>
    </row>
    <row r="6486" spans="1:15">
      <c r="A6486" s="385">
        <v>42037</v>
      </c>
      <c r="B6486" s="383" t="s">
        <v>754</v>
      </c>
      <c r="C6486" s="383" t="s">
        <v>8</v>
      </c>
      <c r="D6486" s="383" t="s">
        <v>755</v>
      </c>
      <c r="E6486" s="383" t="s">
        <v>756</v>
      </c>
      <c r="F6486" s="383" t="s">
        <v>10</v>
      </c>
      <c r="G6486" s="384">
        <v>2214</v>
      </c>
      <c r="H6486" s="383" t="s">
        <v>757</v>
      </c>
      <c r="I6486" s="383" t="s">
        <v>765</v>
      </c>
      <c r="J6486" s="383" t="s">
        <v>617</v>
      </c>
      <c r="K6486" s="383" t="s">
        <v>618</v>
      </c>
      <c r="L6486" s="384">
        <v>18660</v>
      </c>
      <c r="M6486" s="383" t="s">
        <v>634</v>
      </c>
      <c r="N6486" s="383" t="s">
        <v>620</v>
      </c>
      <c r="O6486" s="383" t="s">
        <v>230</v>
      </c>
    </row>
    <row r="6487" spans="1:15">
      <c r="A6487" s="385">
        <v>42038</v>
      </c>
      <c r="B6487" s="383" t="s">
        <v>794</v>
      </c>
      <c r="C6487" s="383" t="s">
        <v>8</v>
      </c>
      <c r="D6487" s="383" t="s">
        <v>34</v>
      </c>
      <c r="E6487" s="383" t="s">
        <v>795</v>
      </c>
      <c r="F6487" s="383" t="s">
        <v>10</v>
      </c>
      <c r="G6487" s="384">
        <v>5355</v>
      </c>
      <c r="H6487" s="383" t="s">
        <v>796</v>
      </c>
      <c r="I6487" s="383" t="s">
        <v>805</v>
      </c>
      <c r="J6487" s="383" t="s">
        <v>617</v>
      </c>
      <c r="K6487" s="383" t="s">
        <v>618</v>
      </c>
      <c r="L6487" s="384">
        <v>18660</v>
      </c>
      <c r="M6487" s="383" t="s">
        <v>634</v>
      </c>
      <c r="N6487" s="383" t="s">
        <v>620</v>
      </c>
      <c r="O6487" s="383" t="s">
        <v>230</v>
      </c>
    </row>
    <row r="6488" spans="1:15">
      <c r="A6488" s="385">
        <v>42039</v>
      </c>
      <c r="B6488" s="383" t="s">
        <v>754</v>
      </c>
      <c r="C6488" s="383" t="s">
        <v>8</v>
      </c>
      <c r="D6488" s="383" t="s">
        <v>755</v>
      </c>
      <c r="E6488" s="383" t="s">
        <v>756</v>
      </c>
      <c r="F6488" s="383" t="s">
        <v>10</v>
      </c>
      <c r="G6488" s="384">
        <v>2214</v>
      </c>
      <c r="H6488" s="383" t="s">
        <v>757</v>
      </c>
      <c r="I6488" s="383" t="s">
        <v>765</v>
      </c>
      <c r="J6488" s="383" t="s">
        <v>617</v>
      </c>
      <c r="K6488" s="383" t="s">
        <v>618</v>
      </c>
      <c r="L6488" s="384">
        <v>18660</v>
      </c>
      <c r="M6488" s="383" t="s">
        <v>634</v>
      </c>
      <c r="N6488" s="383" t="s">
        <v>620</v>
      </c>
      <c r="O6488" s="383" t="s">
        <v>230</v>
      </c>
    </row>
    <row r="6489" spans="1:15">
      <c r="A6489" s="385">
        <v>42040</v>
      </c>
      <c r="B6489" s="383" t="s">
        <v>754</v>
      </c>
      <c r="C6489" s="383" t="s">
        <v>8</v>
      </c>
      <c r="D6489" s="383" t="s">
        <v>755</v>
      </c>
      <c r="E6489" s="383" t="s">
        <v>756</v>
      </c>
      <c r="F6489" s="383" t="s">
        <v>10</v>
      </c>
      <c r="G6489" s="384">
        <v>2214</v>
      </c>
      <c r="H6489" s="383" t="s">
        <v>757</v>
      </c>
      <c r="I6489" s="383" t="s">
        <v>765</v>
      </c>
      <c r="J6489" s="383" t="s">
        <v>617</v>
      </c>
      <c r="K6489" s="383" t="s">
        <v>618</v>
      </c>
      <c r="L6489" s="384">
        <v>18761</v>
      </c>
      <c r="M6489" s="383" t="s">
        <v>635</v>
      </c>
      <c r="N6489" s="383" t="s">
        <v>620</v>
      </c>
      <c r="O6489" s="383" t="s">
        <v>230</v>
      </c>
    </row>
    <row r="6490" spans="1:15">
      <c r="A6490" s="385">
        <v>42041</v>
      </c>
      <c r="B6490" s="383" t="s">
        <v>11</v>
      </c>
      <c r="C6490" s="383" t="s">
        <v>12</v>
      </c>
      <c r="D6490" s="383" t="s">
        <v>13</v>
      </c>
      <c r="E6490" s="383" t="s">
        <v>678</v>
      </c>
      <c r="F6490" s="383" t="s">
        <v>10</v>
      </c>
      <c r="G6490" s="384">
        <v>1700</v>
      </c>
      <c r="H6490" s="383" t="s">
        <v>751</v>
      </c>
      <c r="I6490" s="383" t="s">
        <v>752</v>
      </c>
      <c r="J6490" s="383" t="s">
        <v>617</v>
      </c>
      <c r="K6490" s="383" t="s">
        <v>618</v>
      </c>
      <c r="L6490" s="384">
        <v>18761</v>
      </c>
      <c r="M6490" s="383" t="s">
        <v>635</v>
      </c>
      <c r="N6490" s="383" t="s">
        <v>620</v>
      </c>
      <c r="O6490" s="383" t="s">
        <v>230</v>
      </c>
    </row>
    <row r="6491" spans="1:15">
      <c r="A6491" s="385">
        <v>42042</v>
      </c>
      <c r="B6491" s="383" t="s">
        <v>11</v>
      </c>
      <c r="C6491" s="383" t="s">
        <v>12</v>
      </c>
      <c r="D6491" s="383" t="s">
        <v>13</v>
      </c>
      <c r="E6491" s="383" t="s">
        <v>678</v>
      </c>
      <c r="F6491" s="383" t="s">
        <v>10</v>
      </c>
      <c r="G6491" s="384">
        <v>1700</v>
      </c>
      <c r="H6491" s="383" t="s">
        <v>751</v>
      </c>
      <c r="I6491" s="383" t="s">
        <v>752</v>
      </c>
      <c r="J6491" s="383" t="s">
        <v>617</v>
      </c>
      <c r="K6491" s="383" t="s">
        <v>618</v>
      </c>
      <c r="L6491" s="384">
        <v>18800</v>
      </c>
      <c r="M6491" s="383" t="s">
        <v>635</v>
      </c>
      <c r="N6491" s="383" t="s">
        <v>620</v>
      </c>
      <c r="O6491" s="383" t="s">
        <v>230</v>
      </c>
    </row>
    <row r="6492" spans="1:15">
      <c r="A6492" s="385">
        <v>42043</v>
      </c>
      <c r="B6492" s="383" t="s">
        <v>11</v>
      </c>
      <c r="C6492" s="383" t="s">
        <v>12</v>
      </c>
      <c r="D6492" s="383" t="s">
        <v>13</v>
      </c>
      <c r="E6492" s="383" t="s">
        <v>678</v>
      </c>
      <c r="F6492" s="383" t="s">
        <v>10</v>
      </c>
      <c r="G6492" s="384">
        <v>1700</v>
      </c>
      <c r="H6492" s="383" t="s">
        <v>751</v>
      </c>
      <c r="I6492" s="383" t="s">
        <v>752</v>
      </c>
      <c r="J6492" s="383" t="s">
        <v>617</v>
      </c>
      <c r="K6492" s="383" t="s">
        <v>618</v>
      </c>
      <c r="L6492" s="384">
        <v>20258</v>
      </c>
      <c r="M6492" s="383" t="s">
        <v>635</v>
      </c>
      <c r="N6492" s="383" t="s">
        <v>620</v>
      </c>
      <c r="O6492" s="383" t="s">
        <v>230</v>
      </c>
    </row>
    <row r="6493" spans="1:15">
      <c r="A6493" s="385">
        <v>42044</v>
      </c>
      <c r="B6493" s="383" t="s">
        <v>11</v>
      </c>
      <c r="C6493" s="383" t="s">
        <v>12</v>
      </c>
      <c r="D6493" s="383" t="s">
        <v>13</v>
      </c>
      <c r="E6493" s="383" t="s">
        <v>678</v>
      </c>
      <c r="F6493" s="383" t="s">
        <v>10</v>
      </c>
      <c r="G6493" s="384">
        <v>1700</v>
      </c>
      <c r="H6493" s="383" t="s">
        <v>751</v>
      </c>
      <c r="I6493" s="383" t="s">
        <v>752</v>
      </c>
      <c r="J6493" s="383" t="s">
        <v>617</v>
      </c>
      <c r="K6493" s="383" t="s">
        <v>618</v>
      </c>
      <c r="L6493" s="384">
        <v>20833</v>
      </c>
      <c r="M6493" s="383" t="s">
        <v>635</v>
      </c>
      <c r="N6493" s="383" t="s">
        <v>620</v>
      </c>
      <c r="O6493" s="383" t="s">
        <v>230</v>
      </c>
    </row>
    <row r="6494" spans="1:15">
      <c r="A6494" s="385">
        <v>42045</v>
      </c>
      <c r="B6494" s="383" t="s">
        <v>11</v>
      </c>
      <c r="C6494" s="383" t="s">
        <v>12</v>
      </c>
      <c r="D6494" s="383" t="s">
        <v>13</v>
      </c>
      <c r="E6494" s="383" t="s">
        <v>678</v>
      </c>
      <c r="F6494" s="383" t="s">
        <v>10</v>
      </c>
      <c r="G6494" s="384">
        <v>1700</v>
      </c>
      <c r="H6494" s="383" t="s">
        <v>751</v>
      </c>
      <c r="I6494" s="383" t="s">
        <v>752</v>
      </c>
      <c r="J6494" s="383" t="s">
        <v>617</v>
      </c>
      <c r="K6494" s="383" t="s">
        <v>618</v>
      </c>
      <c r="L6494" s="384">
        <v>20833</v>
      </c>
      <c r="M6494" s="383" t="s">
        <v>635</v>
      </c>
      <c r="N6494" s="383" t="s">
        <v>620</v>
      </c>
      <c r="O6494" s="383" t="s">
        <v>230</v>
      </c>
    </row>
    <row r="6495" spans="1:15">
      <c r="A6495" s="385">
        <v>42046</v>
      </c>
      <c r="B6495" s="383" t="s">
        <v>739</v>
      </c>
      <c r="C6495" s="383" t="s">
        <v>8</v>
      </c>
      <c r="D6495" s="383" t="s">
        <v>36</v>
      </c>
      <c r="E6495" s="383" t="s">
        <v>740</v>
      </c>
      <c r="F6495" s="383" t="s">
        <v>10</v>
      </c>
      <c r="G6495" s="384">
        <v>4903</v>
      </c>
      <c r="H6495" s="383" t="s">
        <v>741</v>
      </c>
      <c r="I6495" s="383" t="s">
        <v>745</v>
      </c>
      <c r="J6495" s="383" t="s">
        <v>617</v>
      </c>
      <c r="K6495" s="383" t="s">
        <v>618</v>
      </c>
      <c r="L6495" s="384">
        <v>20833</v>
      </c>
      <c r="M6495" s="383" t="s">
        <v>635</v>
      </c>
      <c r="N6495" s="383" t="s">
        <v>620</v>
      </c>
      <c r="O6495" s="383" t="s">
        <v>230</v>
      </c>
    </row>
    <row r="6496" spans="1:15">
      <c r="A6496" s="385">
        <v>42047</v>
      </c>
      <c r="B6496" s="383" t="s">
        <v>11</v>
      </c>
      <c r="C6496" s="383" t="s">
        <v>12</v>
      </c>
      <c r="D6496" s="383" t="s">
        <v>13</v>
      </c>
      <c r="E6496" s="383" t="s">
        <v>678</v>
      </c>
      <c r="F6496" s="383" t="s">
        <v>10</v>
      </c>
      <c r="G6496" s="384">
        <v>1700</v>
      </c>
      <c r="H6496" s="383" t="s">
        <v>751</v>
      </c>
      <c r="I6496" s="383" t="s">
        <v>752</v>
      </c>
      <c r="J6496" s="383" t="s">
        <v>617</v>
      </c>
      <c r="K6496" s="383" t="s">
        <v>618</v>
      </c>
      <c r="L6496" s="384">
        <v>20833</v>
      </c>
      <c r="M6496" s="383" t="s">
        <v>635</v>
      </c>
      <c r="N6496" s="383" t="s">
        <v>620</v>
      </c>
      <c r="O6496" s="383" t="s">
        <v>230</v>
      </c>
    </row>
    <row r="6497" spans="1:15">
      <c r="A6497" s="385">
        <v>42048</v>
      </c>
      <c r="B6497" s="383" t="s">
        <v>11</v>
      </c>
      <c r="C6497" s="383" t="s">
        <v>12</v>
      </c>
      <c r="D6497" s="383" t="s">
        <v>13</v>
      </c>
      <c r="E6497" s="383" t="s">
        <v>678</v>
      </c>
      <c r="F6497" s="383" t="s">
        <v>10</v>
      </c>
      <c r="G6497" s="384">
        <v>1700</v>
      </c>
      <c r="H6497" s="383" t="s">
        <v>751</v>
      </c>
      <c r="I6497" s="383" t="s">
        <v>752</v>
      </c>
      <c r="J6497" s="383" t="s">
        <v>617</v>
      </c>
      <c r="K6497" s="383" t="s">
        <v>618</v>
      </c>
      <c r="L6497" s="384">
        <v>20833</v>
      </c>
      <c r="M6497" s="383" t="s">
        <v>635</v>
      </c>
      <c r="N6497" s="383" t="s">
        <v>620</v>
      </c>
      <c r="O6497" s="383" t="s">
        <v>230</v>
      </c>
    </row>
    <row r="6498" spans="1:15">
      <c r="A6498" s="385">
        <v>42049</v>
      </c>
      <c r="B6498" s="383" t="s">
        <v>11</v>
      </c>
      <c r="C6498" s="383" t="s">
        <v>12</v>
      </c>
      <c r="D6498" s="383" t="s">
        <v>13</v>
      </c>
      <c r="E6498" s="383" t="s">
        <v>678</v>
      </c>
      <c r="F6498" s="383" t="s">
        <v>10</v>
      </c>
      <c r="G6498" s="384">
        <v>1700</v>
      </c>
      <c r="H6498" s="383" t="s">
        <v>751</v>
      </c>
      <c r="I6498" s="383" t="s">
        <v>752</v>
      </c>
      <c r="J6498" s="383" t="s">
        <v>617</v>
      </c>
      <c r="K6498" s="383" t="s">
        <v>618</v>
      </c>
      <c r="L6498" s="384">
        <v>21180</v>
      </c>
      <c r="M6498" s="383" t="s">
        <v>635</v>
      </c>
      <c r="N6498" s="383" t="s">
        <v>620</v>
      </c>
      <c r="O6498" s="383" t="s">
        <v>230</v>
      </c>
    </row>
    <row r="6499" spans="1:15">
      <c r="A6499" s="385">
        <v>42050</v>
      </c>
      <c r="B6499" s="383" t="s">
        <v>11</v>
      </c>
      <c r="C6499" s="383" t="s">
        <v>12</v>
      </c>
      <c r="D6499" s="383" t="s">
        <v>13</v>
      </c>
      <c r="E6499" s="383" t="s">
        <v>678</v>
      </c>
      <c r="F6499" s="383" t="s">
        <v>10</v>
      </c>
      <c r="G6499" s="384">
        <v>1700</v>
      </c>
      <c r="H6499" s="383" t="s">
        <v>751</v>
      </c>
      <c r="I6499" s="383" t="s">
        <v>752</v>
      </c>
      <c r="J6499" s="383" t="s">
        <v>617</v>
      </c>
      <c r="K6499" s="383" t="s">
        <v>618</v>
      </c>
      <c r="L6499" s="384">
        <v>22680</v>
      </c>
      <c r="M6499" s="383" t="s">
        <v>635</v>
      </c>
      <c r="N6499" s="383" t="s">
        <v>620</v>
      </c>
      <c r="O6499" s="383" t="s">
        <v>230</v>
      </c>
    </row>
    <row r="6500" spans="1:15">
      <c r="A6500" s="385">
        <v>42051</v>
      </c>
      <c r="B6500" s="383" t="s">
        <v>11</v>
      </c>
      <c r="C6500" s="383" t="s">
        <v>12</v>
      </c>
      <c r="D6500" s="383" t="s">
        <v>13</v>
      </c>
      <c r="E6500" s="383" t="s">
        <v>678</v>
      </c>
      <c r="F6500" s="383" t="s">
        <v>10</v>
      </c>
      <c r="G6500" s="384">
        <v>1700</v>
      </c>
      <c r="H6500" s="383" t="s">
        <v>751</v>
      </c>
      <c r="I6500" s="383" t="s">
        <v>752</v>
      </c>
      <c r="J6500" s="383" t="s">
        <v>617</v>
      </c>
      <c r="K6500" s="383" t="s">
        <v>618</v>
      </c>
      <c r="L6500" s="384">
        <v>23171</v>
      </c>
      <c r="M6500" s="383" t="s">
        <v>635</v>
      </c>
      <c r="N6500" s="383" t="s">
        <v>620</v>
      </c>
      <c r="O6500" s="383" t="s">
        <v>230</v>
      </c>
    </row>
    <row r="6501" spans="1:15">
      <c r="A6501" s="385">
        <v>42052</v>
      </c>
      <c r="B6501" s="383" t="s">
        <v>11</v>
      </c>
      <c r="C6501" s="383" t="s">
        <v>12</v>
      </c>
      <c r="D6501" s="383" t="s">
        <v>13</v>
      </c>
      <c r="E6501" s="383" t="s">
        <v>678</v>
      </c>
      <c r="F6501" s="383" t="s">
        <v>10</v>
      </c>
      <c r="G6501" s="384">
        <v>1700</v>
      </c>
      <c r="H6501" s="383" t="s">
        <v>751</v>
      </c>
      <c r="I6501" s="383" t="s">
        <v>752</v>
      </c>
      <c r="J6501" s="383" t="s">
        <v>617</v>
      </c>
      <c r="K6501" s="383" t="s">
        <v>618</v>
      </c>
      <c r="L6501" s="384">
        <v>23171</v>
      </c>
      <c r="M6501" s="383" t="s">
        <v>636</v>
      </c>
      <c r="N6501" s="383" t="s">
        <v>620</v>
      </c>
      <c r="O6501" s="383" t="s">
        <v>230</v>
      </c>
    </row>
    <row r="6502" spans="1:15">
      <c r="A6502" s="385">
        <v>42053</v>
      </c>
      <c r="B6502" s="383" t="s">
        <v>11</v>
      </c>
      <c r="C6502" s="383" t="s">
        <v>12</v>
      </c>
      <c r="D6502" s="383" t="s">
        <v>13</v>
      </c>
      <c r="E6502" s="383" t="s">
        <v>678</v>
      </c>
      <c r="F6502" s="383" t="s">
        <v>10</v>
      </c>
      <c r="G6502" s="384">
        <v>1700</v>
      </c>
      <c r="H6502" s="383" t="s">
        <v>751</v>
      </c>
      <c r="I6502" s="383" t="s">
        <v>752</v>
      </c>
      <c r="J6502" s="383" t="s">
        <v>617</v>
      </c>
      <c r="K6502" s="383" t="s">
        <v>618</v>
      </c>
      <c r="L6502" s="384">
        <v>23171</v>
      </c>
      <c r="M6502" s="383" t="s">
        <v>636</v>
      </c>
      <c r="N6502" s="383" t="s">
        <v>620</v>
      </c>
      <c r="O6502" s="383" t="s">
        <v>230</v>
      </c>
    </row>
    <row r="6503" spans="1:15">
      <c r="A6503" s="385">
        <v>42054</v>
      </c>
      <c r="B6503" s="383" t="s">
        <v>11</v>
      </c>
      <c r="C6503" s="383" t="s">
        <v>12</v>
      </c>
      <c r="D6503" s="383" t="s">
        <v>13</v>
      </c>
      <c r="E6503" s="383" t="s">
        <v>678</v>
      </c>
      <c r="F6503" s="383" t="s">
        <v>10</v>
      </c>
      <c r="G6503" s="384">
        <v>1700</v>
      </c>
      <c r="H6503" s="383" t="s">
        <v>751</v>
      </c>
      <c r="I6503" s="383" t="s">
        <v>752</v>
      </c>
      <c r="J6503" s="383" t="s">
        <v>617</v>
      </c>
      <c r="K6503" s="383" t="s">
        <v>618</v>
      </c>
      <c r="L6503" s="384">
        <v>23171</v>
      </c>
      <c r="M6503" s="383" t="s">
        <v>636</v>
      </c>
      <c r="N6503" s="383" t="s">
        <v>620</v>
      </c>
      <c r="O6503" s="383" t="s">
        <v>230</v>
      </c>
    </row>
    <row r="6504" spans="1:15">
      <c r="A6504" s="385">
        <v>42055</v>
      </c>
      <c r="B6504" s="383" t="s">
        <v>11</v>
      </c>
      <c r="C6504" s="383" t="s">
        <v>12</v>
      </c>
      <c r="D6504" s="383" t="s">
        <v>13</v>
      </c>
      <c r="E6504" s="383" t="s">
        <v>678</v>
      </c>
      <c r="F6504" s="383" t="s">
        <v>10</v>
      </c>
      <c r="G6504" s="384">
        <v>1700</v>
      </c>
      <c r="H6504" s="383" t="s">
        <v>751</v>
      </c>
      <c r="I6504" s="383" t="s">
        <v>752</v>
      </c>
      <c r="J6504" s="383" t="s">
        <v>617</v>
      </c>
      <c r="K6504" s="383" t="s">
        <v>618</v>
      </c>
      <c r="L6504" s="384">
        <v>23171</v>
      </c>
      <c r="M6504" s="383" t="s">
        <v>636</v>
      </c>
      <c r="N6504" s="383" t="s">
        <v>620</v>
      </c>
      <c r="O6504" s="383" t="s">
        <v>230</v>
      </c>
    </row>
    <row r="6505" spans="1:15">
      <c r="A6505" s="385">
        <v>42056</v>
      </c>
      <c r="B6505" s="383" t="s">
        <v>11</v>
      </c>
      <c r="C6505" s="383" t="s">
        <v>12</v>
      </c>
      <c r="D6505" s="383" t="s">
        <v>13</v>
      </c>
      <c r="E6505" s="383" t="s">
        <v>678</v>
      </c>
      <c r="F6505" s="383" t="s">
        <v>10</v>
      </c>
      <c r="G6505" s="384">
        <v>1700</v>
      </c>
      <c r="H6505" s="383" t="s">
        <v>751</v>
      </c>
      <c r="I6505" s="383" t="s">
        <v>752</v>
      </c>
      <c r="J6505" s="383" t="s">
        <v>617</v>
      </c>
      <c r="K6505" s="383" t="s">
        <v>618</v>
      </c>
      <c r="L6505" s="384">
        <v>23171</v>
      </c>
      <c r="M6505" s="383" t="s">
        <v>637</v>
      </c>
      <c r="N6505" s="383" t="s">
        <v>620</v>
      </c>
      <c r="O6505" s="383" t="s">
        <v>230</v>
      </c>
    </row>
    <row r="6506" spans="1:15">
      <c r="A6506" s="385">
        <v>42057</v>
      </c>
      <c r="B6506" s="383" t="s">
        <v>754</v>
      </c>
      <c r="C6506" s="383" t="s">
        <v>8</v>
      </c>
      <c r="D6506" s="383" t="s">
        <v>755</v>
      </c>
      <c r="E6506" s="383" t="s">
        <v>756</v>
      </c>
      <c r="F6506" s="383" t="s">
        <v>10</v>
      </c>
      <c r="G6506" s="384">
        <v>2214</v>
      </c>
      <c r="H6506" s="383" t="s">
        <v>757</v>
      </c>
      <c r="I6506" s="383" t="s">
        <v>765</v>
      </c>
      <c r="J6506" s="383" t="s">
        <v>617</v>
      </c>
      <c r="K6506" s="383" t="s">
        <v>618</v>
      </c>
      <c r="L6506" s="384">
        <v>23171</v>
      </c>
      <c r="M6506" s="383" t="s">
        <v>637</v>
      </c>
      <c r="N6506" s="383" t="s">
        <v>620</v>
      </c>
      <c r="O6506" s="383" t="s">
        <v>230</v>
      </c>
    </row>
    <row r="6507" spans="1:15">
      <c r="A6507" s="385">
        <v>42058</v>
      </c>
      <c r="B6507" s="383" t="s">
        <v>754</v>
      </c>
      <c r="C6507" s="383" t="s">
        <v>8</v>
      </c>
      <c r="D6507" s="383" t="s">
        <v>755</v>
      </c>
      <c r="E6507" s="383" t="s">
        <v>756</v>
      </c>
      <c r="F6507" s="383" t="s">
        <v>10</v>
      </c>
      <c r="G6507" s="384">
        <v>2215</v>
      </c>
      <c r="H6507" s="383" t="s">
        <v>757</v>
      </c>
      <c r="I6507" s="383" t="s">
        <v>777</v>
      </c>
      <c r="J6507" s="383" t="s">
        <v>617</v>
      </c>
      <c r="K6507" s="383" t="s">
        <v>618</v>
      </c>
      <c r="L6507" s="384">
        <v>23171</v>
      </c>
      <c r="M6507" s="383" t="s">
        <v>637</v>
      </c>
      <c r="N6507" s="383" t="s">
        <v>620</v>
      </c>
      <c r="O6507" s="383" t="s">
        <v>230</v>
      </c>
    </row>
    <row r="6508" spans="1:15">
      <c r="A6508" s="385">
        <v>42059</v>
      </c>
      <c r="B6508" s="383" t="s">
        <v>754</v>
      </c>
      <c r="C6508" s="383" t="s">
        <v>8</v>
      </c>
      <c r="D6508" s="383" t="s">
        <v>755</v>
      </c>
      <c r="E6508" s="383" t="s">
        <v>756</v>
      </c>
      <c r="F6508" s="383" t="s">
        <v>10</v>
      </c>
      <c r="G6508" s="384">
        <v>2214</v>
      </c>
      <c r="H6508" s="383" t="s">
        <v>757</v>
      </c>
      <c r="I6508" s="383" t="s">
        <v>765</v>
      </c>
      <c r="J6508" s="383" t="s">
        <v>617</v>
      </c>
      <c r="K6508" s="383" t="s">
        <v>618</v>
      </c>
      <c r="L6508" s="384">
        <v>23171</v>
      </c>
      <c r="M6508" s="383" t="s">
        <v>637</v>
      </c>
      <c r="N6508" s="383" t="s">
        <v>620</v>
      </c>
      <c r="O6508" s="383" t="s">
        <v>230</v>
      </c>
    </row>
    <row r="6509" spans="1:15">
      <c r="A6509" s="385">
        <v>42060</v>
      </c>
      <c r="B6509" s="383" t="s">
        <v>754</v>
      </c>
      <c r="C6509" s="383" t="s">
        <v>8</v>
      </c>
      <c r="D6509" s="383" t="s">
        <v>755</v>
      </c>
      <c r="E6509" s="383" t="s">
        <v>756</v>
      </c>
      <c r="F6509" s="383" t="s">
        <v>10</v>
      </c>
      <c r="G6509" s="384">
        <v>2214</v>
      </c>
      <c r="H6509" s="383" t="s">
        <v>757</v>
      </c>
      <c r="I6509" s="383" t="s">
        <v>765</v>
      </c>
      <c r="J6509" s="383" t="s">
        <v>617</v>
      </c>
      <c r="K6509" s="383" t="s">
        <v>618</v>
      </c>
      <c r="L6509" s="384">
        <v>23171</v>
      </c>
      <c r="M6509" s="383" t="s">
        <v>637</v>
      </c>
      <c r="N6509" s="383" t="s">
        <v>620</v>
      </c>
      <c r="O6509" s="383" t="s">
        <v>230</v>
      </c>
    </row>
    <row r="6510" spans="1:15">
      <c r="A6510" s="385">
        <v>42061</v>
      </c>
      <c r="B6510" s="383" t="s">
        <v>754</v>
      </c>
      <c r="C6510" s="383" t="s">
        <v>8</v>
      </c>
      <c r="D6510" s="383" t="s">
        <v>755</v>
      </c>
      <c r="E6510" s="383" t="s">
        <v>756</v>
      </c>
      <c r="F6510" s="383" t="s">
        <v>10</v>
      </c>
      <c r="G6510" s="384">
        <v>2214</v>
      </c>
      <c r="H6510" s="383" t="s">
        <v>757</v>
      </c>
      <c r="I6510" s="383" t="s">
        <v>765</v>
      </c>
      <c r="J6510" s="383" t="s">
        <v>617</v>
      </c>
      <c r="K6510" s="383" t="s">
        <v>618</v>
      </c>
      <c r="L6510" s="384">
        <v>23171</v>
      </c>
      <c r="M6510" s="383" t="s">
        <v>637</v>
      </c>
      <c r="N6510" s="383" t="s">
        <v>620</v>
      </c>
      <c r="O6510" s="383" t="s">
        <v>230</v>
      </c>
    </row>
    <row r="6511" spans="1:15">
      <c r="A6511" s="385">
        <v>42062</v>
      </c>
      <c r="B6511" s="383" t="s">
        <v>754</v>
      </c>
      <c r="C6511" s="383" t="s">
        <v>8</v>
      </c>
      <c r="D6511" s="383" t="s">
        <v>755</v>
      </c>
      <c r="E6511" s="383" t="s">
        <v>756</v>
      </c>
      <c r="F6511" s="383" t="s">
        <v>10</v>
      </c>
      <c r="G6511" s="384">
        <v>2214</v>
      </c>
      <c r="H6511" s="383" t="s">
        <v>757</v>
      </c>
      <c r="I6511" s="383" t="s">
        <v>765</v>
      </c>
      <c r="J6511" s="383" t="s">
        <v>617</v>
      </c>
      <c r="K6511" s="383" t="s">
        <v>618</v>
      </c>
      <c r="L6511" s="384">
        <v>23171</v>
      </c>
      <c r="M6511" s="383" t="s">
        <v>637</v>
      </c>
      <c r="N6511" s="383" t="s">
        <v>620</v>
      </c>
      <c r="O6511" s="383" t="s">
        <v>230</v>
      </c>
    </row>
    <row r="6512" spans="1:15">
      <c r="A6512" s="385">
        <v>42063</v>
      </c>
      <c r="B6512" s="383" t="s">
        <v>754</v>
      </c>
      <c r="C6512" s="383" t="s">
        <v>8</v>
      </c>
      <c r="D6512" s="383" t="s">
        <v>755</v>
      </c>
      <c r="E6512" s="383" t="s">
        <v>756</v>
      </c>
      <c r="F6512" s="383" t="s">
        <v>10</v>
      </c>
      <c r="G6512" s="384">
        <v>2214</v>
      </c>
      <c r="H6512" s="383" t="s">
        <v>757</v>
      </c>
      <c r="I6512" s="383" t="s">
        <v>765</v>
      </c>
      <c r="J6512" s="383" t="s">
        <v>617</v>
      </c>
      <c r="K6512" s="383" t="s">
        <v>618</v>
      </c>
      <c r="L6512" s="384">
        <v>23242</v>
      </c>
      <c r="M6512" s="383" t="s">
        <v>638</v>
      </c>
      <c r="N6512" s="383" t="s">
        <v>620</v>
      </c>
      <c r="O6512" s="383" t="s">
        <v>230</v>
      </c>
    </row>
    <row r="6513" spans="1:15">
      <c r="A6513" s="385">
        <v>42064</v>
      </c>
      <c r="B6513" s="383" t="s">
        <v>754</v>
      </c>
      <c r="C6513" s="383" t="s">
        <v>8</v>
      </c>
      <c r="D6513" s="383" t="s">
        <v>755</v>
      </c>
      <c r="E6513" s="383" t="s">
        <v>756</v>
      </c>
      <c r="F6513" s="383" t="s">
        <v>10</v>
      </c>
      <c r="G6513" s="384">
        <v>2214</v>
      </c>
      <c r="H6513" s="383" t="s">
        <v>757</v>
      </c>
      <c r="I6513" s="383" t="s">
        <v>765</v>
      </c>
      <c r="J6513" s="383" t="s">
        <v>617</v>
      </c>
      <c r="K6513" s="383" t="s">
        <v>618</v>
      </c>
      <c r="L6513" s="384">
        <v>24188</v>
      </c>
      <c r="M6513" s="383" t="s">
        <v>638</v>
      </c>
      <c r="N6513" s="383" t="s">
        <v>620</v>
      </c>
      <c r="O6513" s="383" t="s">
        <v>230</v>
      </c>
    </row>
    <row r="6514" spans="1:15">
      <c r="A6514" s="385">
        <v>42065</v>
      </c>
      <c r="B6514" s="383" t="s">
        <v>754</v>
      </c>
      <c r="C6514" s="383" t="s">
        <v>8</v>
      </c>
      <c r="D6514" s="383" t="s">
        <v>755</v>
      </c>
      <c r="E6514" s="383" t="s">
        <v>756</v>
      </c>
      <c r="F6514" s="383" t="s">
        <v>10</v>
      </c>
      <c r="G6514" s="384">
        <v>2214</v>
      </c>
      <c r="H6514" s="383" t="s">
        <v>757</v>
      </c>
      <c r="I6514" s="383" t="s">
        <v>765</v>
      </c>
      <c r="J6514" s="383" t="s">
        <v>617</v>
      </c>
      <c r="K6514" s="383" t="s">
        <v>618</v>
      </c>
      <c r="L6514" s="384">
        <v>24376</v>
      </c>
      <c r="M6514" s="383" t="s">
        <v>638</v>
      </c>
      <c r="N6514" s="383" t="s">
        <v>620</v>
      </c>
      <c r="O6514" s="383" t="s">
        <v>230</v>
      </c>
    </row>
    <row r="6515" spans="1:15">
      <c r="A6515" s="385">
        <v>42066</v>
      </c>
      <c r="B6515" s="383" t="s">
        <v>754</v>
      </c>
      <c r="C6515" s="383" t="s">
        <v>8</v>
      </c>
      <c r="D6515" s="383" t="s">
        <v>755</v>
      </c>
      <c r="E6515" s="383" t="s">
        <v>756</v>
      </c>
      <c r="F6515" s="383" t="s">
        <v>10</v>
      </c>
      <c r="G6515" s="384">
        <v>2214</v>
      </c>
      <c r="H6515" s="383" t="s">
        <v>757</v>
      </c>
      <c r="I6515" s="383" t="s">
        <v>765</v>
      </c>
      <c r="J6515" s="383" t="s">
        <v>617</v>
      </c>
      <c r="K6515" s="383" t="s">
        <v>618</v>
      </c>
      <c r="L6515" s="384">
        <v>24376</v>
      </c>
      <c r="M6515" s="383" t="s">
        <v>638</v>
      </c>
      <c r="N6515" s="383" t="s">
        <v>620</v>
      </c>
      <c r="O6515" s="383" t="s">
        <v>230</v>
      </c>
    </row>
    <row r="6516" spans="1:15">
      <c r="A6516" s="385">
        <v>42067</v>
      </c>
      <c r="B6516" s="383" t="s">
        <v>11</v>
      </c>
      <c r="C6516" s="383" t="s">
        <v>12</v>
      </c>
      <c r="D6516" s="383" t="s">
        <v>13</v>
      </c>
      <c r="E6516" s="383" t="s">
        <v>678</v>
      </c>
      <c r="F6516" s="383" t="s">
        <v>10</v>
      </c>
      <c r="G6516" s="384">
        <v>1700</v>
      </c>
      <c r="H6516" s="383" t="s">
        <v>751</v>
      </c>
      <c r="I6516" s="383" t="s">
        <v>752</v>
      </c>
      <c r="J6516" s="383" t="s">
        <v>617</v>
      </c>
      <c r="K6516" s="383" t="s">
        <v>618</v>
      </c>
      <c r="L6516" s="384">
        <v>24394</v>
      </c>
      <c r="M6516" s="383" t="s">
        <v>638</v>
      </c>
      <c r="N6516" s="383" t="s">
        <v>620</v>
      </c>
      <c r="O6516" s="383" t="s">
        <v>230</v>
      </c>
    </row>
    <row r="6517" spans="1:15">
      <c r="A6517" s="385">
        <v>42068</v>
      </c>
      <c r="B6517" s="383" t="s">
        <v>11</v>
      </c>
      <c r="C6517" s="383" t="s">
        <v>12</v>
      </c>
      <c r="D6517" s="383" t="s">
        <v>13</v>
      </c>
      <c r="E6517" s="383" t="s">
        <v>678</v>
      </c>
      <c r="F6517" s="383" t="s">
        <v>10</v>
      </c>
      <c r="G6517" s="384">
        <v>1700</v>
      </c>
      <c r="H6517" s="383" t="s">
        <v>751</v>
      </c>
      <c r="I6517" s="383" t="s">
        <v>752</v>
      </c>
      <c r="J6517" s="383" t="s">
        <v>617</v>
      </c>
      <c r="K6517" s="383" t="s">
        <v>618</v>
      </c>
      <c r="L6517" s="384">
        <v>24965</v>
      </c>
      <c r="M6517" s="383" t="s">
        <v>638</v>
      </c>
      <c r="N6517" s="383" t="s">
        <v>620</v>
      </c>
      <c r="O6517" s="383" t="s">
        <v>230</v>
      </c>
    </row>
    <row r="6518" spans="1:15">
      <c r="A6518" s="385">
        <v>42069</v>
      </c>
      <c r="B6518" s="383" t="s">
        <v>11</v>
      </c>
      <c r="C6518" s="383" t="s">
        <v>12</v>
      </c>
      <c r="D6518" s="383" t="s">
        <v>13</v>
      </c>
      <c r="E6518" s="383" t="s">
        <v>678</v>
      </c>
      <c r="F6518" s="383" t="s">
        <v>10</v>
      </c>
      <c r="G6518" s="384">
        <v>1700</v>
      </c>
      <c r="H6518" s="383" t="s">
        <v>751</v>
      </c>
      <c r="I6518" s="383" t="s">
        <v>752</v>
      </c>
      <c r="J6518" s="383" t="s">
        <v>617</v>
      </c>
      <c r="K6518" s="383" t="s">
        <v>618</v>
      </c>
      <c r="L6518" s="384">
        <v>25035</v>
      </c>
      <c r="M6518" s="383" t="s">
        <v>638</v>
      </c>
      <c r="N6518" s="383" t="s">
        <v>620</v>
      </c>
      <c r="O6518" s="383" t="s">
        <v>230</v>
      </c>
    </row>
    <row r="6519" spans="1:15">
      <c r="A6519" s="385">
        <v>42070</v>
      </c>
      <c r="B6519" s="383" t="s">
        <v>11</v>
      </c>
      <c r="C6519" s="383" t="s">
        <v>12</v>
      </c>
      <c r="D6519" s="383" t="s">
        <v>13</v>
      </c>
      <c r="E6519" s="383" t="s">
        <v>678</v>
      </c>
      <c r="F6519" s="383" t="s">
        <v>10</v>
      </c>
      <c r="G6519" s="384">
        <v>1700</v>
      </c>
      <c r="H6519" s="383" t="s">
        <v>751</v>
      </c>
      <c r="I6519" s="383" t="s">
        <v>752</v>
      </c>
      <c r="J6519" s="383" t="s">
        <v>617</v>
      </c>
      <c r="K6519" s="383" t="s">
        <v>618</v>
      </c>
      <c r="L6519" s="384">
        <v>25532</v>
      </c>
      <c r="M6519" s="383" t="s">
        <v>638</v>
      </c>
      <c r="N6519" s="383" t="s">
        <v>620</v>
      </c>
      <c r="O6519" s="383" t="s">
        <v>230</v>
      </c>
    </row>
    <row r="6520" spans="1:15">
      <c r="A6520" s="385">
        <v>42071</v>
      </c>
      <c r="B6520" s="383" t="s">
        <v>11</v>
      </c>
      <c r="C6520" s="383" t="s">
        <v>12</v>
      </c>
      <c r="D6520" s="383" t="s">
        <v>13</v>
      </c>
      <c r="E6520" s="383" t="s">
        <v>678</v>
      </c>
      <c r="F6520" s="383" t="s">
        <v>10</v>
      </c>
      <c r="G6520" s="384">
        <v>1700</v>
      </c>
      <c r="H6520" s="383" t="s">
        <v>751</v>
      </c>
      <c r="I6520" s="383" t="s">
        <v>752</v>
      </c>
      <c r="J6520" s="383" t="s">
        <v>617</v>
      </c>
      <c r="K6520" s="383" t="s">
        <v>618</v>
      </c>
      <c r="L6520" s="384">
        <v>25875</v>
      </c>
      <c r="M6520" s="383" t="s">
        <v>638</v>
      </c>
      <c r="N6520" s="383" t="s">
        <v>620</v>
      </c>
      <c r="O6520" s="383" t="s">
        <v>230</v>
      </c>
    </row>
    <row r="6521" spans="1:15">
      <c r="A6521" s="385">
        <v>42072</v>
      </c>
      <c r="B6521" s="383" t="s">
        <v>11</v>
      </c>
      <c r="C6521" s="383" t="s">
        <v>12</v>
      </c>
      <c r="D6521" s="383" t="s">
        <v>13</v>
      </c>
      <c r="E6521" s="383" t="s">
        <v>678</v>
      </c>
      <c r="F6521" s="383" t="s">
        <v>10</v>
      </c>
      <c r="G6521" s="384">
        <v>1700</v>
      </c>
      <c r="H6521" s="383" t="s">
        <v>751</v>
      </c>
      <c r="I6521" s="383" t="s">
        <v>752</v>
      </c>
      <c r="J6521" s="383" t="s">
        <v>617</v>
      </c>
      <c r="K6521" s="383" t="s">
        <v>618</v>
      </c>
      <c r="L6521" s="384">
        <v>25875</v>
      </c>
      <c r="M6521" s="383" t="s">
        <v>638</v>
      </c>
      <c r="N6521" s="383" t="s">
        <v>620</v>
      </c>
      <c r="O6521" s="383" t="s">
        <v>230</v>
      </c>
    </row>
    <row r="6522" spans="1:15">
      <c r="A6522" s="385">
        <v>42073</v>
      </c>
      <c r="B6522" s="383" t="s">
        <v>11</v>
      </c>
      <c r="C6522" s="383" t="s">
        <v>12</v>
      </c>
      <c r="D6522" s="383" t="s">
        <v>13</v>
      </c>
      <c r="E6522" s="383" t="s">
        <v>678</v>
      </c>
      <c r="F6522" s="383" t="s">
        <v>10</v>
      </c>
      <c r="G6522" s="384">
        <v>1700</v>
      </c>
      <c r="H6522" s="383" t="s">
        <v>751</v>
      </c>
      <c r="I6522" s="383" t="s">
        <v>752</v>
      </c>
      <c r="J6522" s="383" t="s">
        <v>617</v>
      </c>
      <c r="K6522" s="383" t="s">
        <v>618</v>
      </c>
      <c r="L6522" s="384">
        <v>25875</v>
      </c>
      <c r="M6522" s="383" t="s">
        <v>638</v>
      </c>
      <c r="N6522" s="383" t="s">
        <v>620</v>
      </c>
      <c r="O6522" s="383" t="s">
        <v>230</v>
      </c>
    </row>
    <row r="6523" spans="1:15">
      <c r="A6523" s="385">
        <v>42074</v>
      </c>
      <c r="B6523" s="383" t="s">
        <v>11</v>
      </c>
      <c r="C6523" s="383" t="s">
        <v>12</v>
      </c>
      <c r="D6523" s="383" t="s">
        <v>13</v>
      </c>
      <c r="E6523" s="383" t="s">
        <v>678</v>
      </c>
      <c r="F6523" s="383" t="s">
        <v>10</v>
      </c>
      <c r="G6523" s="384">
        <v>1700</v>
      </c>
      <c r="H6523" s="383" t="s">
        <v>751</v>
      </c>
      <c r="I6523" s="383" t="s">
        <v>752</v>
      </c>
      <c r="J6523" s="383" t="s">
        <v>617</v>
      </c>
      <c r="K6523" s="383" t="s">
        <v>618</v>
      </c>
      <c r="L6523" s="384">
        <v>25875</v>
      </c>
      <c r="M6523" s="383" t="s">
        <v>638</v>
      </c>
      <c r="N6523" s="383" t="s">
        <v>620</v>
      </c>
      <c r="O6523" s="383" t="s">
        <v>230</v>
      </c>
    </row>
    <row r="6524" spans="1:15">
      <c r="A6524" s="385">
        <v>42075</v>
      </c>
      <c r="B6524" s="383" t="s">
        <v>11</v>
      </c>
      <c r="C6524" s="383" t="s">
        <v>12</v>
      </c>
      <c r="D6524" s="383" t="s">
        <v>13</v>
      </c>
      <c r="E6524" s="383" t="s">
        <v>678</v>
      </c>
      <c r="F6524" s="383" t="s">
        <v>10</v>
      </c>
      <c r="G6524" s="384">
        <v>1700</v>
      </c>
      <c r="H6524" s="383" t="s">
        <v>751</v>
      </c>
      <c r="I6524" s="383" t="s">
        <v>752</v>
      </c>
      <c r="J6524" s="383" t="s">
        <v>617</v>
      </c>
      <c r="K6524" s="383" t="s">
        <v>618</v>
      </c>
      <c r="L6524" s="384">
        <v>25875</v>
      </c>
      <c r="M6524" s="383" t="s">
        <v>639</v>
      </c>
      <c r="N6524" s="383" t="s">
        <v>620</v>
      </c>
      <c r="O6524" s="383" t="s">
        <v>230</v>
      </c>
    </row>
    <row r="6525" spans="1:15">
      <c r="A6525" s="385">
        <v>42076</v>
      </c>
      <c r="B6525" s="383" t="s">
        <v>11</v>
      </c>
      <c r="C6525" s="383" t="s">
        <v>12</v>
      </c>
      <c r="D6525" s="383" t="s">
        <v>13</v>
      </c>
      <c r="E6525" s="383" t="s">
        <v>678</v>
      </c>
      <c r="F6525" s="383" t="s">
        <v>10</v>
      </c>
      <c r="G6525" s="384">
        <v>1700</v>
      </c>
      <c r="H6525" s="383" t="s">
        <v>751</v>
      </c>
      <c r="I6525" s="383" t="s">
        <v>752</v>
      </c>
      <c r="J6525" s="383" t="s">
        <v>617</v>
      </c>
      <c r="K6525" s="383" t="s">
        <v>618</v>
      </c>
      <c r="L6525" s="384">
        <v>25875</v>
      </c>
      <c r="M6525" s="383" t="s">
        <v>639</v>
      </c>
      <c r="N6525" s="383" t="s">
        <v>620</v>
      </c>
      <c r="O6525" s="383" t="s">
        <v>230</v>
      </c>
    </row>
    <row r="6526" spans="1:15">
      <c r="A6526" s="385">
        <v>42077</v>
      </c>
      <c r="B6526" s="383" t="s">
        <v>11</v>
      </c>
      <c r="C6526" s="383" t="s">
        <v>12</v>
      </c>
      <c r="D6526" s="383" t="s">
        <v>13</v>
      </c>
      <c r="E6526" s="383" t="s">
        <v>678</v>
      </c>
      <c r="F6526" s="383" t="s">
        <v>10</v>
      </c>
      <c r="G6526" s="384">
        <v>1700</v>
      </c>
      <c r="H6526" s="383" t="s">
        <v>751</v>
      </c>
      <c r="I6526" s="383" t="s">
        <v>752</v>
      </c>
      <c r="J6526" s="383" t="s">
        <v>617</v>
      </c>
      <c r="K6526" s="383" t="s">
        <v>618</v>
      </c>
      <c r="L6526" s="384">
        <v>25875</v>
      </c>
      <c r="M6526" s="383" t="s">
        <v>639</v>
      </c>
      <c r="N6526" s="383" t="s">
        <v>620</v>
      </c>
      <c r="O6526" s="383" t="s">
        <v>230</v>
      </c>
    </row>
    <row r="6527" spans="1:15">
      <c r="A6527" s="385">
        <v>42078</v>
      </c>
      <c r="B6527" s="383" t="s">
        <v>11</v>
      </c>
      <c r="C6527" s="383" t="s">
        <v>12</v>
      </c>
      <c r="D6527" s="383" t="s">
        <v>13</v>
      </c>
      <c r="E6527" s="383" t="s">
        <v>678</v>
      </c>
      <c r="F6527" s="383" t="s">
        <v>10</v>
      </c>
      <c r="G6527" s="384">
        <v>1700</v>
      </c>
      <c r="H6527" s="383" t="s">
        <v>751</v>
      </c>
      <c r="I6527" s="383" t="s">
        <v>752</v>
      </c>
      <c r="J6527" s="383" t="s">
        <v>617</v>
      </c>
      <c r="K6527" s="383" t="s">
        <v>618</v>
      </c>
      <c r="L6527" s="384">
        <v>25875</v>
      </c>
      <c r="M6527" s="383" t="s">
        <v>639</v>
      </c>
      <c r="N6527" s="383" t="s">
        <v>620</v>
      </c>
      <c r="O6527" s="383" t="s">
        <v>230</v>
      </c>
    </row>
    <row r="6528" spans="1:15">
      <c r="A6528" s="385">
        <v>42079</v>
      </c>
      <c r="B6528" s="383" t="s">
        <v>11</v>
      </c>
      <c r="C6528" s="383" t="s">
        <v>12</v>
      </c>
      <c r="D6528" s="383" t="s">
        <v>13</v>
      </c>
      <c r="E6528" s="383" t="s">
        <v>678</v>
      </c>
      <c r="F6528" s="383" t="s">
        <v>10</v>
      </c>
      <c r="G6528" s="384">
        <v>1700</v>
      </c>
      <c r="H6528" s="383" t="s">
        <v>751</v>
      </c>
      <c r="I6528" s="383" t="s">
        <v>752</v>
      </c>
      <c r="J6528" s="383" t="s">
        <v>617</v>
      </c>
      <c r="K6528" s="383" t="s">
        <v>618</v>
      </c>
      <c r="L6528" s="384">
        <v>25875</v>
      </c>
      <c r="M6528" s="383" t="s">
        <v>639</v>
      </c>
      <c r="N6528" s="383" t="s">
        <v>620</v>
      </c>
      <c r="O6528" s="383" t="s">
        <v>230</v>
      </c>
    </row>
    <row r="6529" spans="1:15">
      <c r="A6529" s="385">
        <v>42080</v>
      </c>
      <c r="B6529" s="383" t="s">
        <v>11</v>
      </c>
      <c r="C6529" s="383" t="s">
        <v>12</v>
      </c>
      <c r="D6529" s="383" t="s">
        <v>13</v>
      </c>
      <c r="E6529" s="383" t="s">
        <v>678</v>
      </c>
      <c r="F6529" s="383" t="s">
        <v>10</v>
      </c>
      <c r="G6529" s="384">
        <v>1700</v>
      </c>
      <c r="H6529" s="383" t="s">
        <v>751</v>
      </c>
      <c r="I6529" s="383" t="s">
        <v>752</v>
      </c>
      <c r="J6529" s="383" t="s">
        <v>617</v>
      </c>
      <c r="K6529" s="383" t="s">
        <v>618</v>
      </c>
      <c r="L6529" s="384">
        <v>25875</v>
      </c>
      <c r="M6529" s="383" t="s">
        <v>639</v>
      </c>
      <c r="N6529" s="383" t="s">
        <v>620</v>
      </c>
      <c r="O6529" s="383" t="s">
        <v>230</v>
      </c>
    </row>
    <row r="6530" spans="1:15">
      <c r="A6530" s="385">
        <v>42081</v>
      </c>
      <c r="B6530" s="383" t="s">
        <v>11</v>
      </c>
      <c r="C6530" s="383" t="s">
        <v>12</v>
      </c>
      <c r="D6530" s="383" t="s">
        <v>13</v>
      </c>
      <c r="E6530" s="383" t="s">
        <v>678</v>
      </c>
      <c r="F6530" s="383" t="s">
        <v>10</v>
      </c>
      <c r="G6530" s="384">
        <v>1700</v>
      </c>
      <c r="H6530" s="383" t="s">
        <v>751</v>
      </c>
      <c r="I6530" s="383" t="s">
        <v>752</v>
      </c>
      <c r="J6530" s="383" t="s">
        <v>617</v>
      </c>
      <c r="K6530" s="383" t="s">
        <v>618</v>
      </c>
      <c r="L6530" s="384">
        <v>26170</v>
      </c>
      <c r="M6530" s="383" t="s">
        <v>640</v>
      </c>
      <c r="N6530" s="383" t="s">
        <v>620</v>
      </c>
      <c r="O6530" s="383" t="s">
        <v>230</v>
      </c>
    </row>
    <row r="6531" spans="1:15">
      <c r="A6531" s="385">
        <v>42082</v>
      </c>
      <c r="B6531" s="383" t="s">
        <v>11</v>
      </c>
      <c r="C6531" s="383" t="s">
        <v>12</v>
      </c>
      <c r="D6531" s="383" t="s">
        <v>13</v>
      </c>
      <c r="E6531" s="383" t="s">
        <v>678</v>
      </c>
      <c r="F6531" s="383" t="s">
        <v>10</v>
      </c>
      <c r="G6531" s="384">
        <v>1700</v>
      </c>
      <c r="H6531" s="383" t="s">
        <v>751</v>
      </c>
      <c r="I6531" s="383" t="s">
        <v>752</v>
      </c>
      <c r="J6531" s="383" t="s">
        <v>617</v>
      </c>
      <c r="K6531" s="383" t="s">
        <v>618</v>
      </c>
      <c r="L6531" s="384">
        <v>26691</v>
      </c>
      <c r="M6531" s="383" t="s">
        <v>640</v>
      </c>
      <c r="N6531" s="383" t="s">
        <v>620</v>
      </c>
      <c r="O6531" s="383" t="s">
        <v>230</v>
      </c>
    </row>
    <row r="6532" spans="1:15">
      <c r="A6532" s="385">
        <v>42083</v>
      </c>
      <c r="B6532" s="383" t="s">
        <v>11</v>
      </c>
      <c r="C6532" s="383" t="s">
        <v>12</v>
      </c>
      <c r="D6532" s="383" t="s">
        <v>13</v>
      </c>
      <c r="E6532" s="383" t="s">
        <v>678</v>
      </c>
      <c r="F6532" s="383" t="s">
        <v>10</v>
      </c>
      <c r="G6532" s="384">
        <v>1700</v>
      </c>
      <c r="H6532" s="383" t="s">
        <v>751</v>
      </c>
      <c r="I6532" s="383" t="s">
        <v>752</v>
      </c>
      <c r="J6532" s="383" t="s">
        <v>617</v>
      </c>
      <c r="K6532" s="383" t="s">
        <v>618</v>
      </c>
      <c r="L6532" s="384">
        <v>27235</v>
      </c>
      <c r="M6532" s="383" t="s">
        <v>640</v>
      </c>
      <c r="N6532" s="383" t="s">
        <v>620</v>
      </c>
      <c r="O6532" s="383" t="s">
        <v>230</v>
      </c>
    </row>
    <row r="6533" spans="1:15">
      <c r="A6533" s="385">
        <v>42084</v>
      </c>
      <c r="B6533" s="383" t="s">
        <v>11</v>
      </c>
      <c r="C6533" s="383" t="s">
        <v>12</v>
      </c>
      <c r="D6533" s="383" t="s">
        <v>13</v>
      </c>
      <c r="E6533" s="383" t="s">
        <v>678</v>
      </c>
      <c r="F6533" s="383" t="s">
        <v>10</v>
      </c>
      <c r="G6533" s="384">
        <v>1700</v>
      </c>
      <c r="H6533" s="383" t="s">
        <v>751</v>
      </c>
      <c r="I6533" s="383" t="s">
        <v>752</v>
      </c>
      <c r="J6533" s="383" t="s">
        <v>617</v>
      </c>
      <c r="K6533" s="383" t="s">
        <v>618</v>
      </c>
      <c r="L6533" s="384">
        <v>27710</v>
      </c>
      <c r="M6533" s="383" t="s">
        <v>640</v>
      </c>
      <c r="N6533" s="383" t="s">
        <v>620</v>
      </c>
      <c r="O6533" s="383" t="s">
        <v>230</v>
      </c>
    </row>
    <row r="6534" spans="1:15">
      <c r="A6534" s="385">
        <v>42085</v>
      </c>
      <c r="B6534" s="383" t="s">
        <v>11</v>
      </c>
      <c r="C6534" s="383" t="s">
        <v>12</v>
      </c>
      <c r="D6534" s="383" t="s">
        <v>13</v>
      </c>
      <c r="E6534" s="383" t="s">
        <v>678</v>
      </c>
      <c r="F6534" s="383" t="s">
        <v>10</v>
      </c>
      <c r="G6534" s="384">
        <v>1700</v>
      </c>
      <c r="H6534" s="383" t="s">
        <v>751</v>
      </c>
      <c r="I6534" s="383" t="s">
        <v>752</v>
      </c>
      <c r="J6534" s="383" t="s">
        <v>617</v>
      </c>
      <c r="K6534" s="383" t="s">
        <v>618</v>
      </c>
      <c r="L6534" s="384">
        <v>27741</v>
      </c>
      <c r="M6534" s="383" t="s">
        <v>640</v>
      </c>
      <c r="N6534" s="383" t="s">
        <v>620</v>
      </c>
      <c r="O6534" s="383" t="s">
        <v>230</v>
      </c>
    </row>
    <row r="6535" spans="1:15">
      <c r="A6535" s="385">
        <v>42086</v>
      </c>
      <c r="B6535" s="383" t="s">
        <v>11</v>
      </c>
      <c r="C6535" s="383" t="s">
        <v>12</v>
      </c>
      <c r="D6535" s="383" t="s">
        <v>13</v>
      </c>
      <c r="E6535" s="383" t="s">
        <v>678</v>
      </c>
      <c r="F6535" s="383" t="s">
        <v>10</v>
      </c>
      <c r="G6535" s="384">
        <v>1700</v>
      </c>
      <c r="H6535" s="383" t="s">
        <v>751</v>
      </c>
      <c r="I6535" s="383" t="s">
        <v>752</v>
      </c>
      <c r="J6535" s="383" t="s">
        <v>617</v>
      </c>
      <c r="K6535" s="383" t="s">
        <v>618</v>
      </c>
      <c r="L6535" s="384">
        <v>27741</v>
      </c>
      <c r="M6535" s="383" t="s">
        <v>640</v>
      </c>
      <c r="N6535" s="383" t="s">
        <v>620</v>
      </c>
      <c r="O6535" s="383" t="s">
        <v>230</v>
      </c>
    </row>
    <row r="6536" spans="1:15">
      <c r="A6536" s="385">
        <v>42087</v>
      </c>
      <c r="B6536" s="383" t="s">
        <v>11</v>
      </c>
      <c r="C6536" s="383" t="s">
        <v>12</v>
      </c>
      <c r="D6536" s="383" t="s">
        <v>13</v>
      </c>
      <c r="E6536" s="383" t="s">
        <v>678</v>
      </c>
      <c r="F6536" s="383" t="s">
        <v>10</v>
      </c>
      <c r="G6536" s="384">
        <v>1700</v>
      </c>
      <c r="H6536" s="383" t="s">
        <v>751</v>
      </c>
      <c r="I6536" s="383" t="s">
        <v>752</v>
      </c>
      <c r="J6536" s="383" t="s">
        <v>617</v>
      </c>
      <c r="K6536" s="383" t="s">
        <v>618</v>
      </c>
      <c r="L6536" s="384">
        <v>27741</v>
      </c>
      <c r="M6536" s="383" t="s">
        <v>640</v>
      </c>
      <c r="N6536" s="383" t="s">
        <v>620</v>
      </c>
      <c r="O6536" s="383" t="s">
        <v>230</v>
      </c>
    </row>
    <row r="6537" spans="1:15">
      <c r="A6537" s="385">
        <v>42088</v>
      </c>
      <c r="B6537" s="383" t="s">
        <v>794</v>
      </c>
      <c r="C6537" s="383" t="s">
        <v>8</v>
      </c>
      <c r="D6537" s="383" t="s">
        <v>34</v>
      </c>
      <c r="E6537" s="383" t="s">
        <v>795</v>
      </c>
      <c r="F6537" s="383" t="s">
        <v>10</v>
      </c>
      <c r="G6537" s="384">
        <v>47075</v>
      </c>
      <c r="H6537" s="383" t="s">
        <v>796</v>
      </c>
      <c r="I6537" s="383" t="s">
        <v>798</v>
      </c>
      <c r="J6537" s="383" t="s">
        <v>617</v>
      </c>
      <c r="K6537" s="383" t="s">
        <v>618</v>
      </c>
      <c r="L6537" s="384">
        <v>27741</v>
      </c>
      <c r="M6537" s="383" t="s">
        <v>640</v>
      </c>
      <c r="N6537" s="383" t="s">
        <v>620</v>
      </c>
      <c r="O6537" s="383" t="s">
        <v>230</v>
      </c>
    </row>
    <row r="6538" spans="1:15">
      <c r="A6538" s="385">
        <v>42089</v>
      </c>
      <c r="B6538" s="383" t="s">
        <v>11</v>
      </c>
      <c r="C6538" s="383" t="s">
        <v>12</v>
      </c>
      <c r="D6538" s="383" t="s">
        <v>13</v>
      </c>
      <c r="E6538" s="383" t="s">
        <v>678</v>
      </c>
      <c r="F6538" s="383" t="s">
        <v>10</v>
      </c>
      <c r="G6538" s="384">
        <v>1700</v>
      </c>
      <c r="H6538" s="383" t="s">
        <v>751</v>
      </c>
      <c r="I6538" s="383" t="s">
        <v>752</v>
      </c>
      <c r="J6538" s="383" t="s">
        <v>617</v>
      </c>
      <c r="K6538" s="383" t="s">
        <v>618</v>
      </c>
      <c r="L6538" s="384">
        <v>27741</v>
      </c>
      <c r="M6538" s="383" t="s">
        <v>640</v>
      </c>
      <c r="N6538" s="383" t="s">
        <v>620</v>
      </c>
      <c r="O6538" s="383" t="s">
        <v>230</v>
      </c>
    </row>
    <row r="6539" spans="1:15">
      <c r="A6539" s="385">
        <v>42090</v>
      </c>
      <c r="B6539" s="383" t="s">
        <v>11</v>
      </c>
      <c r="C6539" s="383" t="s">
        <v>12</v>
      </c>
      <c r="D6539" s="383" t="s">
        <v>13</v>
      </c>
      <c r="E6539" s="383" t="s">
        <v>678</v>
      </c>
      <c r="F6539" s="383" t="s">
        <v>10</v>
      </c>
      <c r="G6539" s="384">
        <v>1700</v>
      </c>
      <c r="H6539" s="383" t="s">
        <v>751</v>
      </c>
      <c r="I6539" s="383" t="s">
        <v>752</v>
      </c>
      <c r="J6539" s="383" t="s">
        <v>617</v>
      </c>
      <c r="K6539" s="383" t="s">
        <v>618</v>
      </c>
      <c r="L6539" s="384">
        <v>27741</v>
      </c>
      <c r="M6539" s="383" t="s">
        <v>640</v>
      </c>
      <c r="N6539" s="383" t="s">
        <v>620</v>
      </c>
      <c r="O6539" s="383" t="s">
        <v>230</v>
      </c>
    </row>
    <row r="6540" spans="1:15">
      <c r="A6540" s="385">
        <v>42091</v>
      </c>
      <c r="B6540" s="383" t="s">
        <v>11</v>
      </c>
      <c r="C6540" s="383" t="s">
        <v>12</v>
      </c>
      <c r="D6540" s="383" t="s">
        <v>13</v>
      </c>
      <c r="E6540" s="383" t="s">
        <v>678</v>
      </c>
      <c r="F6540" s="383" t="s">
        <v>10</v>
      </c>
      <c r="G6540" s="384">
        <v>1700</v>
      </c>
      <c r="H6540" s="383" t="s">
        <v>751</v>
      </c>
      <c r="I6540" s="383" t="s">
        <v>752</v>
      </c>
      <c r="J6540" s="383" t="s">
        <v>617</v>
      </c>
      <c r="K6540" s="383" t="s">
        <v>618</v>
      </c>
      <c r="L6540" s="384">
        <v>27741</v>
      </c>
      <c r="M6540" s="383" t="s">
        <v>641</v>
      </c>
      <c r="N6540" s="383" t="s">
        <v>620</v>
      </c>
      <c r="O6540" s="383" t="s">
        <v>230</v>
      </c>
    </row>
    <row r="6541" spans="1:15">
      <c r="A6541" s="385">
        <v>42092</v>
      </c>
      <c r="B6541" s="383" t="s">
        <v>11</v>
      </c>
      <c r="C6541" s="383" t="s">
        <v>12</v>
      </c>
      <c r="D6541" s="383" t="s">
        <v>13</v>
      </c>
      <c r="E6541" s="383" t="s">
        <v>678</v>
      </c>
      <c r="F6541" s="383" t="s">
        <v>10</v>
      </c>
      <c r="G6541" s="384">
        <v>1700</v>
      </c>
      <c r="H6541" s="383" t="s">
        <v>751</v>
      </c>
      <c r="I6541" s="383" t="s">
        <v>752</v>
      </c>
      <c r="J6541" s="383" t="s">
        <v>617</v>
      </c>
      <c r="K6541" s="383" t="s">
        <v>618</v>
      </c>
      <c r="L6541" s="384">
        <v>27741</v>
      </c>
      <c r="M6541" s="383" t="s">
        <v>641</v>
      </c>
      <c r="N6541" s="383" t="s">
        <v>620</v>
      </c>
      <c r="O6541" s="383" t="s">
        <v>230</v>
      </c>
    </row>
    <row r="6542" spans="1:15">
      <c r="A6542" s="385">
        <v>42093</v>
      </c>
      <c r="B6542" s="383" t="s">
        <v>11</v>
      </c>
      <c r="C6542" s="383" t="s">
        <v>12</v>
      </c>
      <c r="D6542" s="383" t="s">
        <v>13</v>
      </c>
      <c r="E6542" s="383" t="s">
        <v>678</v>
      </c>
      <c r="F6542" s="383" t="s">
        <v>10</v>
      </c>
      <c r="G6542" s="384">
        <v>1700</v>
      </c>
      <c r="H6542" s="383" t="s">
        <v>751</v>
      </c>
      <c r="I6542" s="383" t="s">
        <v>752</v>
      </c>
      <c r="J6542" s="383" t="s">
        <v>617</v>
      </c>
      <c r="K6542" s="383" t="s">
        <v>618</v>
      </c>
      <c r="L6542" s="384">
        <v>27741</v>
      </c>
      <c r="M6542" s="383" t="s">
        <v>641</v>
      </c>
      <c r="N6542" s="383" t="s">
        <v>620</v>
      </c>
      <c r="O6542" s="383" t="s">
        <v>230</v>
      </c>
    </row>
    <row r="6543" spans="1:15">
      <c r="A6543" s="385">
        <v>42094</v>
      </c>
      <c r="B6543" s="383" t="s">
        <v>11</v>
      </c>
      <c r="C6543" s="383" t="s">
        <v>12</v>
      </c>
      <c r="D6543" s="383" t="s">
        <v>13</v>
      </c>
      <c r="E6543" s="383" t="s">
        <v>678</v>
      </c>
      <c r="F6543" s="383" t="s">
        <v>10</v>
      </c>
      <c r="G6543" s="384">
        <v>1700</v>
      </c>
      <c r="H6543" s="383" t="s">
        <v>751</v>
      </c>
      <c r="I6543" s="383" t="s">
        <v>752</v>
      </c>
      <c r="J6543" s="383" t="s">
        <v>617</v>
      </c>
      <c r="K6543" s="383" t="s">
        <v>618</v>
      </c>
      <c r="L6543" s="384">
        <v>27741</v>
      </c>
      <c r="M6543" s="383" t="s">
        <v>641</v>
      </c>
      <c r="N6543" s="383" t="s">
        <v>620</v>
      </c>
      <c r="O6543" s="383" t="s">
        <v>230</v>
      </c>
    </row>
    <row r="6544" spans="1:15">
      <c r="A6544" s="385">
        <v>42095</v>
      </c>
      <c r="B6544" s="383" t="s">
        <v>11</v>
      </c>
      <c r="C6544" s="383" t="s">
        <v>12</v>
      </c>
      <c r="D6544" s="383" t="s">
        <v>13</v>
      </c>
      <c r="E6544" s="383" t="s">
        <v>678</v>
      </c>
      <c r="F6544" s="383" t="s">
        <v>10</v>
      </c>
      <c r="G6544" s="384">
        <v>1700</v>
      </c>
      <c r="H6544" s="383" t="s">
        <v>751</v>
      </c>
      <c r="I6544" s="383" t="s">
        <v>752</v>
      </c>
      <c r="J6544" s="383" t="s">
        <v>617</v>
      </c>
      <c r="K6544" s="383" t="s">
        <v>618</v>
      </c>
      <c r="L6544" s="384">
        <v>27741</v>
      </c>
      <c r="M6544" s="383" t="s">
        <v>641</v>
      </c>
      <c r="N6544" s="383" t="s">
        <v>620</v>
      </c>
      <c r="O6544" s="383" t="s">
        <v>230</v>
      </c>
    </row>
    <row r="6545" spans="1:15">
      <c r="A6545" s="385">
        <v>42096</v>
      </c>
      <c r="B6545" s="383" t="s">
        <v>11</v>
      </c>
      <c r="C6545" s="383" t="s">
        <v>12</v>
      </c>
      <c r="D6545" s="383" t="s">
        <v>13</v>
      </c>
      <c r="E6545" s="383" t="s">
        <v>678</v>
      </c>
      <c r="F6545" s="383" t="s">
        <v>10</v>
      </c>
      <c r="G6545" s="384">
        <v>1700</v>
      </c>
      <c r="H6545" s="383" t="s">
        <v>751</v>
      </c>
      <c r="I6545" s="383" t="s">
        <v>752</v>
      </c>
      <c r="J6545" s="383" t="s">
        <v>617</v>
      </c>
      <c r="K6545" s="383" t="s">
        <v>618</v>
      </c>
      <c r="L6545" s="384">
        <v>27741</v>
      </c>
      <c r="M6545" s="383" t="s">
        <v>641</v>
      </c>
      <c r="N6545" s="383" t="s">
        <v>620</v>
      </c>
      <c r="O6545" s="383" t="s">
        <v>230</v>
      </c>
    </row>
    <row r="6546" spans="1:15">
      <c r="A6546" s="385">
        <v>42097</v>
      </c>
      <c r="B6546" s="383" t="s">
        <v>11</v>
      </c>
      <c r="C6546" s="383" t="s">
        <v>12</v>
      </c>
      <c r="D6546" s="383" t="s">
        <v>13</v>
      </c>
      <c r="E6546" s="383" t="s">
        <v>678</v>
      </c>
      <c r="F6546" s="383" t="s">
        <v>10</v>
      </c>
      <c r="G6546" s="384">
        <v>1700</v>
      </c>
      <c r="H6546" s="383" t="s">
        <v>751</v>
      </c>
      <c r="I6546" s="383" t="s">
        <v>752</v>
      </c>
      <c r="J6546" s="383" t="s">
        <v>617</v>
      </c>
      <c r="K6546" s="383" t="s">
        <v>618</v>
      </c>
      <c r="L6546" s="384">
        <v>27741</v>
      </c>
      <c r="M6546" s="383" t="s">
        <v>641</v>
      </c>
      <c r="N6546" s="383" t="s">
        <v>620</v>
      </c>
      <c r="O6546" s="383" t="s">
        <v>230</v>
      </c>
    </row>
    <row r="6547" spans="1:15">
      <c r="A6547" s="385">
        <v>42098</v>
      </c>
      <c r="B6547" s="383" t="s">
        <v>650</v>
      </c>
      <c r="C6547" s="383" t="s">
        <v>8</v>
      </c>
      <c r="D6547" s="383" t="s">
        <v>20</v>
      </c>
      <c r="E6547" s="383" t="s">
        <v>651</v>
      </c>
      <c r="F6547" s="383" t="s">
        <v>10</v>
      </c>
      <c r="G6547" s="384">
        <v>962</v>
      </c>
      <c r="H6547" s="383" t="s">
        <v>826</v>
      </c>
      <c r="I6547" s="383" t="s">
        <v>827</v>
      </c>
      <c r="J6547" s="383" t="s">
        <v>617</v>
      </c>
      <c r="K6547" s="383" t="s">
        <v>618</v>
      </c>
      <c r="L6547" s="384">
        <v>27751</v>
      </c>
      <c r="M6547" s="383" t="s">
        <v>641</v>
      </c>
      <c r="N6547" s="383" t="s">
        <v>620</v>
      </c>
      <c r="O6547" s="383" t="s">
        <v>230</v>
      </c>
    </row>
    <row r="6548" spans="1:15">
      <c r="A6548" s="385">
        <v>42099</v>
      </c>
      <c r="B6548" s="383" t="s">
        <v>11</v>
      </c>
      <c r="C6548" s="383" t="s">
        <v>12</v>
      </c>
      <c r="D6548" s="383" t="s">
        <v>13</v>
      </c>
      <c r="E6548" s="383" t="s">
        <v>678</v>
      </c>
      <c r="F6548" s="383" t="s">
        <v>10</v>
      </c>
      <c r="G6548" s="384">
        <v>1700</v>
      </c>
      <c r="H6548" s="383" t="s">
        <v>751</v>
      </c>
      <c r="I6548" s="383" t="s">
        <v>752</v>
      </c>
      <c r="J6548" s="383" t="s">
        <v>617</v>
      </c>
      <c r="K6548" s="383" t="s">
        <v>618</v>
      </c>
      <c r="L6548" s="384">
        <v>28181</v>
      </c>
      <c r="M6548" s="383" t="s">
        <v>642</v>
      </c>
      <c r="N6548" s="383" t="s">
        <v>620</v>
      </c>
      <c r="O6548" s="383" t="s">
        <v>230</v>
      </c>
    </row>
    <row r="6549" spans="1:15">
      <c r="A6549" s="385">
        <v>42100</v>
      </c>
      <c r="B6549" s="383" t="s">
        <v>11</v>
      </c>
      <c r="C6549" s="383" t="s">
        <v>12</v>
      </c>
      <c r="D6549" s="383" t="s">
        <v>13</v>
      </c>
      <c r="E6549" s="383" t="s">
        <v>678</v>
      </c>
      <c r="F6549" s="383" t="s">
        <v>10</v>
      </c>
      <c r="G6549" s="384">
        <v>1700</v>
      </c>
      <c r="H6549" s="383" t="s">
        <v>751</v>
      </c>
      <c r="I6549" s="383" t="s">
        <v>752</v>
      </c>
      <c r="J6549" s="383" t="s">
        <v>617</v>
      </c>
      <c r="K6549" s="383" t="s">
        <v>618</v>
      </c>
      <c r="L6549" s="384">
        <v>28641</v>
      </c>
      <c r="M6549" s="383" t="s">
        <v>642</v>
      </c>
      <c r="N6549" s="383" t="s">
        <v>620</v>
      </c>
      <c r="O6549" s="383" t="s">
        <v>230</v>
      </c>
    </row>
    <row r="6550" spans="1:15">
      <c r="A6550" s="385">
        <v>42101</v>
      </c>
      <c r="B6550" s="383" t="s">
        <v>11</v>
      </c>
      <c r="C6550" s="383" t="s">
        <v>12</v>
      </c>
      <c r="D6550" s="383" t="s">
        <v>13</v>
      </c>
      <c r="E6550" s="383" t="s">
        <v>678</v>
      </c>
      <c r="F6550" s="383" t="s">
        <v>10</v>
      </c>
      <c r="G6550" s="384">
        <v>1700</v>
      </c>
      <c r="H6550" s="383" t="s">
        <v>751</v>
      </c>
      <c r="I6550" s="383" t="s">
        <v>752</v>
      </c>
      <c r="J6550" s="383" t="s">
        <v>617</v>
      </c>
      <c r="K6550" s="383" t="s">
        <v>618</v>
      </c>
      <c r="L6550" s="384">
        <v>29260</v>
      </c>
      <c r="M6550" s="383" t="s">
        <v>642</v>
      </c>
      <c r="N6550" s="383" t="s">
        <v>620</v>
      </c>
      <c r="O6550" s="383" t="s">
        <v>230</v>
      </c>
    </row>
    <row r="6551" spans="1:15">
      <c r="A6551" s="385">
        <v>42102</v>
      </c>
      <c r="B6551" s="383" t="s">
        <v>11</v>
      </c>
      <c r="C6551" s="383" t="s">
        <v>12</v>
      </c>
      <c r="D6551" s="383" t="s">
        <v>13</v>
      </c>
      <c r="E6551" s="383" t="s">
        <v>678</v>
      </c>
      <c r="F6551" s="383" t="s">
        <v>10</v>
      </c>
      <c r="G6551" s="384">
        <v>1700</v>
      </c>
      <c r="H6551" s="383" t="s">
        <v>751</v>
      </c>
      <c r="I6551" s="383" t="s">
        <v>752</v>
      </c>
      <c r="J6551" s="383" t="s">
        <v>617</v>
      </c>
      <c r="K6551" s="383" t="s">
        <v>618</v>
      </c>
      <c r="L6551" s="384">
        <v>29608</v>
      </c>
      <c r="M6551" s="383" t="s">
        <v>642</v>
      </c>
      <c r="N6551" s="383" t="s">
        <v>620</v>
      </c>
      <c r="O6551" s="383" t="s">
        <v>230</v>
      </c>
    </row>
    <row r="6552" spans="1:15">
      <c r="A6552" s="385">
        <v>42103</v>
      </c>
      <c r="B6552" s="383" t="s">
        <v>11</v>
      </c>
      <c r="C6552" s="383" t="s">
        <v>12</v>
      </c>
      <c r="D6552" s="383" t="s">
        <v>13</v>
      </c>
      <c r="E6552" s="383" t="s">
        <v>678</v>
      </c>
      <c r="F6552" s="383" t="s">
        <v>10</v>
      </c>
      <c r="G6552" s="384">
        <v>1700</v>
      </c>
      <c r="H6552" s="383" t="s">
        <v>751</v>
      </c>
      <c r="I6552" s="383" t="s">
        <v>752</v>
      </c>
      <c r="J6552" s="383" t="s">
        <v>617</v>
      </c>
      <c r="K6552" s="383" t="s">
        <v>618</v>
      </c>
      <c r="L6552" s="384">
        <v>29608</v>
      </c>
      <c r="M6552" s="383" t="s">
        <v>642</v>
      </c>
      <c r="N6552" s="383" t="s">
        <v>620</v>
      </c>
      <c r="O6552" s="383" t="s">
        <v>230</v>
      </c>
    </row>
    <row r="6553" spans="1:15">
      <c r="A6553" s="385">
        <v>42104</v>
      </c>
      <c r="B6553" s="383" t="s">
        <v>11</v>
      </c>
      <c r="C6553" s="383" t="s">
        <v>12</v>
      </c>
      <c r="D6553" s="383" t="s">
        <v>13</v>
      </c>
      <c r="E6553" s="383" t="s">
        <v>678</v>
      </c>
      <c r="F6553" s="383" t="s">
        <v>10</v>
      </c>
      <c r="G6553" s="384">
        <v>1700</v>
      </c>
      <c r="H6553" s="383" t="s">
        <v>751</v>
      </c>
      <c r="I6553" s="383" t="s">
        <v>752</v>
      </c>
      <c r="J6553" s="383" t="s">
        <v>617</v>
      </c>
      <c r="K6553" s="383" t="s">
        <v>618</v>
      </c>
      <c r="L6553" s="384">
        <v>29608</v>
      </c>
      <c r="M6553" s="383" t="s">
        <v>642</v>
      </c>
      <c r="N6553" s="383" t="s">
        <v>620</v>
      </c>
      <c r="O6553" s="383" t="s">
        <v>230</v>
      </c>
    </row>
    <row r="6554" spans="1:15">
      <c r="A6554" s="385">
        <v>42105</v>
      </c>
      <c r="B6554" s="383" t="s">
        <v>11</v>
      </c>
      <c r="C6554" s="383" t="s">
        <v>12</v>
      </c>
      <c r="D6554" s="383" t="s">
        <v>13</v>
      </c>
      <c r="E6554" s="383" t="s">
        <v>678</v>
      </c>
      <c r="F6554" s="383" t="s">
        <v>10</v>
      </c>
      <c r="G6554" s="384">
        <v>1700</v>
      </c>
      <c r="H6554" s="383" t="s">
        <v>751</v>
      </c>
      <c r="I6554" s="383" t="s">
        <v>752</v>
      </c>
      <c r="J6554" s="383" t="s">
        <v>617</v>
      </c>
      <c r="K6554" s="383" t="s">
        <v>618</v>
      </c>
      <c r="L6554" s="384">
        <v>29608</v>
      </c>
      <c r="M6554" s="383" t="s">
        <v>642</v>
      </c>
      <c r="N6554" s="383" t="s">
        <v>620</v>
      </c>
      <c r="O6554" s="383" t="s">
        <v>230</v>
      </c>
    </row>
    <row r="6555" spans="1:15">
      <c r="A6555" s="385">
        <v>42106</v>
      </c>
      <c r="B6555" s="383" t="s">
        <v>11</v>
      </c>
      <c r="C6555" s="383" t="s">
        <v>12</v>
      </c>
      <c r="D6555" s="383" t="s">
        <v>13</v>
      </c>
      <c r="E6555" s="383" t="s">
        <v>678</v>
      </c>
      <c r="F6555" s="383" t="s">
        <v>10</v>
      </c>
      <c r="G6555" s="384">
        <v>1700</v>
      </c>
      <c r="H6555" s="383" t="s">
        <v>751</v>
      </c>
      <c r="I6555" s="383" t="s">
        <v>752</v>
      </c>
      <c r="J6555" s="383" t="s">
        <v>617</v>
      </c>
      <c r="K6555" s="383" t="s">
        <v>618</v>
      </c>
      <c r="L6555" s="384">
        <v>29608</v>
      </c>
      <c r="M6555" s="383" t="s">
        <v>642</v>
      </c>
      <c r="N6555" s="383" t="s">
        <v>620</v>
      </c>
      <c r="O6555" s="383" t="s">
        <v>230</v>
      </c>
    </row>
    <row r="6556" spans="1:15">
      <c r="A6556" s="385">
        <v>42107</v>
      </c>
      <c r="B6556" s="383" t="s">
        <v>11</v>
      </c>
      <c r="C6556" s="383" t="s">
        <v>12</v>
      </c>
      <c r="D6556" s="383" t="s">
        <v>13</v>
      </c>
      <c r="E6556" s="383" t="s">
        <v>678</v>
      </c>
      <c r="F6556" s="383" t="s">
        <v>10</v>
      </c>
      <c r="G6556" s="384">
        <v>1700</v>
      </c>
      <c r="H6556" s="383" t="s">
        <v>751</v>
      </c>
      <c r="I6556" s="383" t="s">
        <v>752</v>
      </c>
      <c r="J6556" s="383" t="s">
        <v>617</v>
      </c>
      <c r="K6556" s="383" t="s">
        <v>618</v>
      </c>
      <c r="L6556" s="384">
        <v>29973</v>
      </c>
      <c r="M6556" s="383" t="s">
        <v>642</v>
      </c>
      <c r="N6556" s="383" t="s">
        <v>620</v>
      </c>
      <c r="O6556" s="383" t="s">
        <v>230</v>
      </c>
    </row>
    <row r="6557" spans="1:15">
      <c r="A6557" s="385">
        <v>42108</v>
      </c>
      <c r="B6557" s="383" t="s">
        <v>11</v>
      </c>
      <c r="C6557" s="383" t="s">
        <v>12</v>
      </c>
      <c r="D6557" s="383" t="s">
        <v>13</v>
      </c>
      <c r="E6557" s="383" t="s">
        <v>678</v>
      </c>
      <c r="F6557" s="383" t="s">
        <v>10</v>
      </c>
      <c r="G6557" s="384">
        <v>1700</v>
      </c>
      <c r="H6557" s="383" t="s">
        <v>751</v>
      </c>
      <c r="I6557" s="383" t="s">
        <v>752</v>
      </c>
      <c r="J6557" s="383" t="s">
        <v>617</v>
      </c>
      <c r="K6557" s="383" t="s">
        <v>618</v>
      </c>
      <c r="L6557" s="384">
        <v>30380</v>
      </c>
      <c r="M6557" s="383" t="s">
        <v>642</v>
      </c>
      <c r="N6557" s="383" t="s">
        <v>620</v>
      </c>
      <c r="O6557" s="383" t="s">
        <v>230</v>
      </c>
    </row>
    <row r="6558" spans="1:15">
      <c r="A6558" s="385">
        <v>42109</v>
      </c>
      <c r="B6558" s="383" t="s">
        <v>11</v>
      </c>
      <c r="C6558" s="383" t="s">
        <v>12</v>
      </c>
      <c r="D6558" s="383" t="s">
        <v>13</v>
      </c>
      <c r="E6558" s="383" t="s">
        <v>678</v>
      </c>
      <c r="F6558" s="383" t="s">
        <v>10</v>
      </c>
      <c r="G6558" s="384">
        <v>1700</v>
      </c>
      <c r="H6558" s="383" t="s">
        <v>751</v>
      </c>
      <c r="I6558" s="383" t="s">
        <v>752</v>
      </c>
      <c r="J6558" s="383" t="s">
        <v>617</v>
      </c>
      <c r="K6558" s="383" t="s">
        <v>618</v>
      </c>
      <c r="L6558" s="384">
        <v>30722</v>
      </c>
      <c r="M6558" s="383" t="s">
        <v>642</v>
      </c>
      <c r="N6558" s="383" t="s">
        <v>620</v>
      </c>
      <c r="O6558" s="383" t="s">
        <v>230</v>
      </c>
    </row>
    <row r="6559" spans="1:15">
      <c r="A6559" s="385">
        <v>42110</v>
      </c>
      <c r="B6559" s="383" t="s">
        <v>11</v>
      </c>
      <c r="C6559" s="383" t="s">
        <v>12</v>
      </c>
      <c r="D6559" s="383" t="s">
        <v>13</v>
      </c>
      <c r="E6559" s="383" t="s">
        <v>678</v>
      </c>
      <c r="F6559" s="383" t="s">
        <v>10</v>
      </c>
      <c r="G6559" s="384">
        <v>1700</v>
      </c>
      <c r="H6559" s="383" t="s">
        <v>751</v>
      </c>
      <c r="I6559" s="383" t="s">
        <v>752</v>
      </c>
      <c r="J6559" s="383" t="s">
        <v>617</v>
      </c>
      <c r="K6559" s="383" t="s">
        <v>618</v>
      </c>
      <c r="L6559" s="384">
        <v>30780</v>
      </c>
      <c r="M6559" s="383" t="s">
        <v>642</v>
      </c>
      <c r="N6559" s="383" t="s">
        <v>620</v>
      </c>
      <c r="O6559" s="383" t="s">
        <v>230</v>
      </c>
    </row>
    <row r="6560" spans="1:15">
      <c r="A6560" s="385">
        <v>42111</v>
      </c>
      <c r="B6560" s="383" t="s">
        <v>21</v>
      </c>
      <c r="C6560" s="383" t="s">
        <v>12</v>
      </c>
      <c r="D6560" s="383" t="s">
        <v>22</v>
      </c>
      <c r="E6560" s="383" t="s">
        <v>658</v>
      </c>
      <c r="F6560" s="383" t="s">
        <v>10</v>
      </c>
      <c r="G6560" s="384">
        <v>2720</v>
      </c>
      <c r="H6560" s="383" t="s">
        <v>763</v>
      </c>
      <c r="I6560" s="383" t="s">
        <v>764</v>
      </c>
      <c r="J6560" s="383" t="s">
        <v>617</v>
      </c>
      <c r="K6560" s="383" t="s">
        <v>618</v>
      </c>
      <c r="L6560" s="384">
        <v>30780</v>
      </c>
      <c r="M6560" s="383" t="s">
        <v>642</v>
      </c>
      <c r="N6560" s="383" t="s">
        <v>620</v>
      </c>
      <c r="O6560" s="383" t="s">
        <v>230</v>
      </c>
    </row>
    <row r="6561" spans="1:15">
      <c r="A6561" s="385">
        <v>42112</v>
      </c>
      <c r="B6561" s="383" t="s">
        <v>21</v>
      </c>
      <c r="C6561" s="383" t="s">
        <v>12</v>
      </c>
      <c r="D6561" s="383" t="s">
        <v>22</v>
      </c>
      <c r="E6561" s="383" t="s">
        <v>658</v>
      </c>
      <c r="F6561" s="383" t="s">
        <v>10</v>
      </c>
      <c r="G6561" s="384">
        <v>2720</v>
      </c>
      <c r="H6561" s="383" t="s">
        <v>763</v>
      </c>
      <c r="I6561" s="383" t="s">
        <v>764</v>
      </c>
      <c r="J6561" s="383" t="s">
        <v>617</v>
      </c>
      <c r="K6561" s="383" t="s">
        <v>618</v>
      </c>
      <c r="L6561" s="384">
        <v>30780</v>
      </c>
      <c r="M6561" s="383" t="s">
        <v>642</v>
      </c>
      <c r="N6561" s="383" t="s">
        <v>620</v>
      </c>
      <c r="O6561" s="383" t="s">
        <v>230</v>
      </c>
    </row>
    <row r="6562" spans="1:15">
      <c r="A6562" s="385">
        <v>42113</v>
      </c>
      <c r="B6562" s="383" t="s">
        <v>21</v>
      </c>
      <c r="C6562" s="383" t="s">
        <v>12</v>
      </c>
      <c r="D6562" s="383" t="s">
        <v>22</v>
      </c>
      <c r="E6562" s="383" t="s">
        <v>658</v>
      </c>
      <c r="F6562" s="383" t="s">
        <v>10</v>
      </c>
      <c r="G6562" s="384">
        <v>2720</v>
      </c>
      <c r="H6562" s="383" t="s">
        <v>763</v>
      </c>
      <c r="I6562" s="383" t="s">
        <v>764</v>
      </c>
      <c r="J6562" s="383" t="s">
        <v>617</v>
      </c>
      <c r="K6562" s="383" t="s">
        <v>618</v>
      </c>
      <c r="L6562" s="384">
        <v>30780</v>
      </c>
      <c r="M6562" s="383" t="s">
        <v>643</v>
      </c>
      <c r="N6562" s="383" t="s">
        <v>620</v>
      </c>
      <c r="O6562" s="383" t="s">
        <v>230</v>
      </c>
    </row>
    <row r="6563" spans="1:15">
      <c r="A6563" s="385">
        <v>42114</v>
      </c>
      <c r="B6563" s="383" t="s">
        <v>11</v>
      </c>
      <c r="C6563" s="383" t="s">
        <v>12</v>
      </c>
      <c r="D6563" s="383" t="s">
        <v>13</v>
      </c>
      <c r="E6563" s="383" t="s">
        <v>678</v>
      </c>
      <c r="F6563" s="383" t="s">
        <v>10</v>
      </c>
      <c r="G6563" s="384">
        <v>4265</v>
      </c>
      <c r="H6563" s="383" t="s">
        <v>763</v>
      </c>
      <c r="I6563" s="383" t="s">
        <v>769</v>
      </c>
      <c r="J6563" s="383" t="s">
        <v>617</v>
      </c>
      <c r="K6563" s="383" t="s">
        <v>618</v>
      </c>
      <c r="L6563" s="384">
        <v>30780</v>
      </c>
      <c r="M6563" s="383" t="s">
        <v>643</v>
      </c>
      <c r="N6563" s="383" t="s">
        <v>620</v>
      </c>
      <c r="O6563" s="383" t="s">
        <v>230</v>
      </c>
    </row>
    <row r="6564" spans="1:15">
      <c r="A6564" s="385">
        <v>42115</v>
      </c>
      <c r="B6564" s="383" t="s">
        <v>11</v>
      </c>
      <c r="C6564" s="383" t="s">
        <v>12</v>
      </c>
      <c r="D6564" s="383" t="s">
        <v>13</v>
      </c>
      <c r="E6564" s="383" t="s">
        <v>678</v>
      </c>
      <c r="F6564" s="383" t="s">
        <v>10</v>
      </c>
      <c r="G6564" s="384">
        <v>4265</v>
      </c>
      <c r="H6564" s="383" t="s">
        <v>763</v>
      </c>
      <c r="I6564" s="383" t="s">
        <v>769</v>
      </c>
      <c r="J6564" s="383" t="s">
        <v>617</v>
      </c>
      <c r="K6564" s="383" t="s">
        <v>618</v>
      </c>
      <c r="L6564" s="384">
        <v>30780</v>
      </c>
      <c r="M6564" s="383" t="s">
        <v>643</v>
      </c>
      <c r="N6564" s="383" t="s">
        <v>620</v>
      </c>
      <c r="O6564" s="383" t="s">
        <v>230</v>
      </c>
    </row>
    <row r="6565" spans="1:15">
      <c r="A6565" s="385">
        <v>42116</v>
      </c>
      <c r="B6565" s="383" t="s">
        <v>11</v>
      </c>
      <c r="C6565" s="383" t="s">
        <v>12</v>
      </c>
      <c r="D6565" s="383" t="s">
        <v>13</v>
      </c>
      <c r="E6565" s="383" t="s">
        <v>678</v>
      </c>
      <c r="F6565" s="383" t="s">
        <v>10</v>
      </c>
      <c r="G6565" s="384">
        <v>2467</v>
      </c>
      <c r="H6565" s="383" t="s">
        <v>787</v>
      </c>
      <c r="I6565" s="383" t="s">
        <v>788</v>
      </c>
      <c r="J6565" s="383" t="s">
        <v>617</v>
      </c>
      <c r="K6565" s="383" t="s">
        <v>618</v>
      </c>
      <c r="L6565" s="384">
        <v>30780</v>
      </c>
      <c r="M6565" s="383" t="s">
        <v>643</v>
      </c>
      <c r="N6565" s="383" t="s">
        <v>620</v>
      </c>
      <c r="O6565" s="383" t="s">
        <v>230</v>
      </c>
    </row>
    <row r="6566" spans="1:15">
      <c r="A6566" s="385">
        <v>42117</v>
      </c>
      <c r="B6566" s="383" t="s">
        <v>794</v>
      </c>
      <c r="C6566" s="383" t="s">
        <v>8</v>
      </c>
      <c r="D6566" s="383" t="s">
        <v>34</v>
      </c>
      <c r="E6566" s="383" t="s">
        <v>795</v>
      </c>
      <c r="F6566" s="383" t="s">
        <v>10</v>
      </c>
      <c r="G6566" s="384">
        <v>53</v>
      </c>
      <c r="H6566" s="383" t="s">
        <v>796</v>
      </c>
      <c r="I6566" s="383" t="s">
        <v>798</v>
      </c>
      <c r="J6566" s="383" t="s">
        <v>617</v>
      </c>
      <c r="K6566" s="383" t="s">
        <v>618</v>
      </c>
      <c r="L6566" s="384">
        <v>30780</v>
      </c>
      <c r="M6566" s="383" t="s">
        <v>643</v>
      </c>
      <c r="N6566" s="383" t="s">
        <v>620</v>
      </c>
      <c r="O6566" s="383" t="s">
        <v>230</v>
      </c>
    </row>
    <row r="6567" spans="1:15">
      <c r="A6567" s="385">
        <v>42118</v>
      </c>
      <c r="B6567" s="383" t="s">
        <v>11</v>
      </c>
      <c r="C6567" s="383" t="s">
        <v>12</v>
      </c>
      <c r="D6567" s="383" t="s">
        <v>13</v>
      </c>
      <c r="E6567" s="383" t="s">
        <v>678</v>
      </c>
      <c r="F6567" s="383" t="s">
        <v>10</v>
      </c>
      <c r="G6567" s="384">
        <v>2467</v>
      </c>
      <c r="H6567" s="383" t="s">
        <v>787</v>
      </c>
      <c r="I6567" s="383" t="s">
        <v>788</v>
      </c>
      <c r="J6567" s="383" t="s">
        <v>617</v>
      </c>
      <c r="K6567" s="383" t="s">
        <v>618</v>
      </c>
      <c r="L6567" s="384">
        <v>30780</v>
      </c>
      <c r="M6567" s="383" t="s">
        <v>643</v>
      </c>
      <c r="N6567" s="383" t="s">
        <v>620</v>
      </c>
      <c r="O6567" s="383" t="s">
        <v>230</v>
      </c>
    </row>
    <row r="6568" spans="1:15">
      <c r="A6568" s="385">
        <v>42119</v>
      </c>
      <c r="B6568" s="383" t="s">
        <v>794</v>
      </c>
      <c r="C6568" s="383" t="s">
        <v>8</v>
      </c>
      <c r="D6568" s="383" t="s">
        <v>34</v>
      </c>
      <c r="E6568" s="383" t="s">
        <v>795</v>
      </c>
      <c r="F6568" s="383" t="s">
        <v>10</v>
      </c>
      <c r="G6568" s="384">
        <v>2634</v>
      </c>
      <c r="H6568" s="383" t="s">
        <v>796</v>
      </c>
      <c r="I6568" s="383" t="s">
        <v>797</v>
      </c>
      <c r="J6568" s="383" t="s">
        <v>617</v>
      </c>
      <c r="K6568" s="383" t="s">
        <v>618</v>
      </c>
      <c r="L6568" s="384">
        <v>30780</v>
      </c>
      <c r="M6568" s="383" t="s">
        <v>643</v>
      </c>
      <c r="N6568" s="383" t="s">
        <v>620</v>
      </c>
      <c r="O6568" s="383" t="s">
        <v>230</v>
      </c>
    </row>
    <row r="6569" spans="1:15">
      <c r="A6569" s="385">
        <v>42120</v>
      </c>
      <c r="B6569" s="383" t="s">
        <v>794</v>
      </c>
      <c r="C6569" s="383" t="s">
        <v>8</v>
      </c>
      <c r="D6569" s="383" t="s">
        <v>34</v>
      </c>
      <c r="E6569" s="383" t="s">
        <v>795</v>
      </c>
      <c r="F6569" s="383" t="s">
        <v>10</v>
      </c>
      <c r="G6569" s="384">
        <v>53</v>
      </c>
      <c r="H6569" s="383" t="s">
        <v>796</v>
      </c>
      <c r="I6569" s="383" t="s">
        <v>798</v>
      </c>
      <c r="J6569" s="383" t="s">
        <v>617</v>
      </c>
      <c r="K6569" s="383" t="s">
        <v>618</v>
      </c>
      <c r="L6569" s="384">
        <v>30780</v>
      </c>
      <c r="M6569" s="383" t="s">
        <v>643</v>
      </c>
      <c r="N6569" s="383" t="s">
        <v>620</v>
      </c>
      <c r="O6569" s="383" t="s">
        <v>230</v>
      </c>
    </row>
    <row r="6570" spans="1:15">
      <c r="A6570" s="385">
        <v>42121</v>
      </c>
      <c r="B6570" s="383" t="s">
        <v>11</v>
      </c>
      <c r="C6570" s="383" t="s">
        <v>12</v>
      </c>
      <c r="D6570" s="383" t="s">
        <v>13</v>
      </c>
      <c r="E6570" s="383" t="s">
        <v>678</v>
      </c>
      <c r="F6570" s="383" t="s">
        <v>10</v>
      </c>
      <c r="G6570" s="384">
        <v>2467</v>
      </c>
      <c r="H6570" s="383" t="s">
        <v>787</v>
      </c>
      <c r="I6570" s="383" t="s">
        <v>788</v>
      </c>
      <c r="J6570" s="383" t="s">
        <v>617</v>
      </c>
      <c r="K6570" s="383" t="s">
        <v>618</v>
      </c>
      <c r="L6570" s="384">
        <v>30780</v>
      </c>
      <c r="M6570" s="383" t="s">
        <v>643</v>
      </c>
      <c r="N6570" s="383" t="s">
        <v>620</v>
      </c>
      <c r="O6570" s="383" t="s">
        <v>230</v>
      </c>
    </row>
    <row r="6571" spans="1:15">
      <c r="A6571" s="385">
        <v>42122</v>
      </c>
      <c r="B6571" s="383" t="s">
        <v>794</v>
      </c>
      <c r="C6571" s="383" t="s">
        <v>8</v>
      </c>
      <c r="D6571" s="383" t="s">
        <v>34</v>
      </c>
      <c r="E6571" s="383" t="s">
        <v>795</v>
      </c>
      <c r="F6571" s="383" t="s">
        <v>10</v>
      </c>
      <c r="G6571" s="384">
        <v>1054</v>
      </c>
      <c r="H6571" s="383" t="s">
        <v>796</v>
      </c>
      <c r="I6571" s="383" t="s">
        <v>800</v>
      </c>
      <c r="J6571" s="383" t="s">
        <v>617</v>
      </c>
      <c r="K6571" s="383" t="s">
        <v>618</v>
      </c>
      <c r="L6571" s="384">
        <v>30780</v>
      </c>
      <c r="M6571" s="383" t="s">
        <v>643</v>
      </c>
      <c r="N6571" s="383" t="s">
        <v>620</v>
      </c>
      <c r="O6571" s="383" t="s">
        <v>230</v>
      </c>
    </row>
    <row r="6572" spans="1:15">
      <c r="A6572" s="385">
        <v>42123</v>
      </c>
      <c r="B6572" s="383" t="s">
        <v>794</v>
      </c>
      <c r="C6572" s="383" t="s">
        <v>8</v>
      </c>
      <c r="D6572" s="383" t="s">
        <v>34</v>
      </c>
      <c r="E6572" s="383" t="s">
        <v>795</v>
      </c>
      <c r="F6572" s="383" t="s">
        <v>10</v>
      </c>
      <c r="G6572" s="384">
        <v>2738</v>
      </c>
      <c r="H6572" s="383" t="s">
        <v>796</v>
      </c>
      <c r="I6572" s="383" t="s">
        <v>797</v>
      </c>
      <c r="J6572" s="383" t="s">
        <v>617</v>
      </c>
      <c r="K6572" s="383" t="s">
        <v>618</v>
      </c>
      <c r="L6572" s="384">
        <v>30780</v>
      </c>
      <c r="M6572" s="383" t="s">
        <v>643</v>
      </c>
      <c r="N6572" s="383" t="s">
        <v>620</v>
      </c>
      <c r="O6572" s="383" t="s">
        <v>230</v>
      </c>
    </row>
    <row r="6573" spans="1:15">
      <c r="A6573" s="385">
        <v>42124</v>
      </c>
      <c r="B6573" s="383" t="s">
        <v>650</v>
      </c>
      <c r="C6573" s="383" t="s">
        <v>8</v>
      </c>
      <c r="D6573" s="383" t="s">
        <v>20</v>
      </c>
      <c r="E6573" s="383" t="s">
        <v>651</v>
      </c>
      <c r="F6573" s="383" t="s">
        <v>10</v>
      </c>
      <c r="G6573" s="384">
        <v>481</v>
      </c>
      <c r="H6573" s="383" t="s">
        <v>826</v>
      </c>
      <c r="I6573" s="383" t="s">
        <v>827</v>
      </c>
      <c r="J6573" s="383" t="s">
        <v>617</v>
      </c>
      <c r="K6573" s="383" t="s">
        <v>618</v>
      </c>
      <c r="L6573" s="384">
        <v>30780</v>
      </c>
      <c r="M6573" s="383" t="s">
        <v>643</v>
      </c>
      <c r="N6573" s="383" t="s">
        <v>620</v>
      </c>
      <c r="O6573" s="383" t="s">
        <v>230</v>
      </c>
    </row>
    <row r="6574" spans="1:15">
      <c r="A6574" s="385">
        <v>42125</v>
      </c>
      <c r="B6574" s="383" t="s">
        <v>11</v>
      </c>
      <c r="C6574" s="383" t="s">
        <v>12</v>
      </c>
      <c r="D6574" s="383" t="s">
        <v>13</v>
      </c>
      <c r="E6574" s="383" t="s">
        <v>678</v>
      </c>
      <c r="F6574" s="383" t="s">
        <v>10</v>
      </c>
      <c r="G6574" s="384">
        <v>2467</v>
      </c>
      <c r="H6574" s="383" t="s">
        <v>787</v>
      </c>
      <c r="I6574" s="383" t="s">
        <v>788</v>
      </c>
      <c r="J6574" s="383" t="s">
        <v>617</v>
      </c>
      <c r="K6574" s="383" t="s">
        <v>618</v>
      </c>
      <c r="L6574" s="384">
        <v>30780</v>
      </c>
      <c r="M6574" s="383" t="s">
        <v>643</v>
      </c>
      <c r="N6574" s="383" t="s">
        <v>620</v>
      </c>
      <c r="O6574" s="383" t="s">
        <v>230</v>
      </c>
    </row>
    <row r="6575" spans="1:15">
      <c r="A6575" s="385">
        <v>42126</v>
      </c>
      <c r="B6575" s="383" t="s">
        <v>11</v>
      </c>
      <c r="C6575" s="383" t="s">
        <v>12</v>
      </c>
      <c r="D6575" s="383" t="s">
        <v>13</v>
      </c>
      <c r="E6575" s="383" t="s">
        <v>678</v>
      </c>
      <c r="F6575" s="383" t="s">
        <v>10</v>
      </c>
      <c r="G6575" s="384">
        <v>2467</v>
      </c>
      <c r="H6575" s="383" t="s">
        <v>787</v>
      </c>
      <c r="I6575" s="383" t="s">
        <v>788</v>
      </c>
      <c r="J6575" s="383" t="s">
        <v>617</v>
      </c>
      <c r="K6575" s="383" t="s">
        <v>618</v>
      </c>
      <c r="L6575" s="384">
        <v>30780</v>
      </c>
      <c r="M6575" s="383" t="s">
        <v>643</v>
      </c>
      <c r="N6575" s="383" t="s">
        <v>620</v>
      </c>
      <c r="O6575" s="383" t="s">
        <v>230</v>
      </c>
    </row>
    <row r="6576" spans="1:15">
      <c r="A6576" s="385">
        <v>42127</v>
      </c>
      <c r="B6576" s="383" t="s">
        <v>28</v>
      </c>
      <c r="C6576" s="383" t="s">
        <v>8</v>
      </c>
      <c r="D6576" s="383" t="s">
        <v>29</v>
      </c>
      <c r="E6576" s="383" t="s">
        <v>774</v>
      </c>
      <c r="F6576" s="383" t="s">
        <v>10</v>
      </c>
      <c r="G6576" s="384">
        <v>15000</v>
      </c>
      <c r="H6576" s="383" t="s">
        <v>823</v>
      </c>
      <c r="I6576" s="383" t="s">
        <v>857</v>
      </c>
      <c r="J6576" s="383" t="s">
        <v>617</v>
      </c>
      <c r="K6576" s="383" t="s">
        <v>618</v>
      </c>
      <c r="L6576" s="384">
        <v>30780</v>
      </c>
      <c r="M6576" s="383" t="s">
        <v>643</v>
      </c>
      <c r="N6576" s="383" t="s">
        <v>620</v>
      </c>
      <c r="O6576" s="383" t="s">
        <v>230</v>
      </c>
    </row>
    <row r="6577" spans="1:15">
      <c r="A6577" s="385">
        <v>42128</v>
      </c>
      <c r="B6577" s="383" t="s">
        <v>650</v>
      </c>
      <c r="C6577" s="383" t="s">
        <v>8</v>
      </c>
      <c r="D6577" s="383" t="s">
        <v>20</v>
      </c>
      <c r="E6577" s="383" t="s">
        <v>651</v>
      </c>
      <c r="F6577" s="383" t="s">
        <v>10</v>
      </c>
      <c r="G6577" s="384">
        <v>481</v>
      </c>
      <c r="H6577" s="383" t="s">
        <v>826</v>
      </c>
      <c r="I6577" s="383" t="s">
        <v>827</v>
      </c>
      <c r="J6577" s="383" t="s">
        <v>617</v>
      </c>
      <c r="K6577" s="383" t="s">
        <v>618</v>
      </c>
      <c r="L6577" s="384">
        <v>30780</v>
      </c>
      <c r="M6577" s="383" t="s">
        <v>643</v>
      </c>
      <c r="N6577" s="383" t="s">
        <v>620</v>
      </c>
      <c r="O6577" s="383" t="s">
        <v>230</v>
      </c>
    </row>
    <row r="6578" spans="1:15">
      <c r="A6578" s="385">
        <v>42129</v>
      </c>
      <c r="B6578" s="383" t="s">
        <v>754</v>
      </c>
      <c r="C6578" s="383" t="s">
        <v>8</v>
      </c>
      <c r="D6578" s="383" t="s">
        <v>755</v>
      </c>
      <c r="E6578" s="383" t="s">
        <v>756</v>
      </c>
      <c r="F6578" s="383" t="s">
        <v>10</v>
      </c>
      <c r="G6578" s="384">
        <v>5503</v>
      </c>
      <c r="H6578" s="383" t="s">
        <v>757</v>
      </c>
      <c r="I6578" s="383" t="s">
        <v>772</v>
      </c>
      <c r="J6578" s="383" t="s">
        <v>617</v>
      </c>
      <c r="K6578" s="383" t="s">
        <v>618</v>
      </c>
      <c r="L6578" s="384">
        <v>30780</v>
      </c>
      <c r="M6578" s="383" t="s">
        <v>643</v>
      </c>
      <c r="N6578" s="383" t="s">
        <v>620</v>
      </c>
      <c r="O6578" s="383" t="s">
        <v>230</v>
      </c>
    </row>
    <row r="6579" spans="1:15">
      <c r="A6579" s="385">
        <v>42130</v>
      </c>
      <c r="B6579" s="383" t="s">
        <v>754</v>
      </c>
      <c r="C6579" s="383" t="s">
        <v>8</v>
      </c>
      <c r="D6579" s="383" t="s">
        <v>755</v>
      </c>
      <c r="E6579" s="383" t="s">
        <v>756</v>
      </c>
      <c r="F6579" s="383" t="s">
        <v>10</v>
      </c>
      <c r="G6579" s="384">
        <v>2215</v>
      </c>
      <c r="H6579" s="383" t="s">
        <v>757</v>
      </c>
      <c r="I6579" s="383" t="s">
        <v>777</v>
      </c>
      <c r="J6579" s="383" t="s">
        <v>617</v>
      </c>
      <c r="K6579" s="383" t="s">
        <v>618</v>
      </c>
      <c r="L6579" s="384">
        <v>30780</v>
      </c>
      <c r="M6579" s="383" t="s">
        <v>643</v>
      </c>
      <c r="N6579" s="383" t="s">
        <v>620</v>
      </c>
      <c r="O6579" s="383" t="s">
        <v>230</v>
      </c>
    </row>
    <row r="6580" spans="1:15">
      <c r="A6580" s="385">
        <v>42131</v>
      </c>
      <c r="B6580" s="383" t="s">
        <v>754</v>
      </c>
      <c r="C6580" s="383" t="s">
        <v>8</v>
      </c>
      <c r="D6580" s="383" t="s">
        <v>755</v>
      </c>
      <c r="E6580" s="383" t="s">
        <v>756</v>
      </c>
      <c r="F6580" s="383" t="s">
        <v>10</v>
      </c>
      <c r="G6580" s="384">
        <v>2215</v>
      </c>
      <c r="H6580" s="383" t="s">
        <v>757</v>
      </c>
      <c r="I6580" s="383" t="s">
        <v>777</v>
      </c>
      <c r="J6580" s="383" t="s">
        <v>617</v>
      </c>
      <c r="K6580" s="383" t="s">
        <v>618</v>
      </c>
      <c r="L6580" s="384">
        <v>30780</v>
      </c>
      <c r="M6580" s="383" t="s">
        <v>643</v>
      </c>
      <c r="N6580" s="383" t="s">
        <v>620</v>
      </c>
      <c r="O6580" s="383" t="s">
        <v>230</v>
      </c>
    </row>
    <row r="6581" spans="1:15">
      <c r="A6581" s="385">
        <v>42132</v>
      </c>
      <c r="B6581" s="383" t="s">
        <v>754</v>
      </c>
      <c r="C6581" s="383" t="s">
        <v>8</v>
      </c>
      <c r="D6581" s="383" t="s">
        <v>755</v>
      </c>
      <c r="E6581" s="383" t="s">
        <v>756</v>
      </c>
      <c r="F6581" s="383" t="s">
        <v>10</v>
      </c>
      <c r="G6581" s="384">
        <v>2215</v>
      </c>
      <c r="H6581" s="383" t="s">
        <v>757</v>
      </c>
      <c r="I6581" s="383" t="s">
        <v>777</v>
      </c>
      <c r="J6581" s="383" t="s">
        <v>617</v>
      </c>
      <c r="K6581" s="383" t="s">
        <v>618</v>
      </c>
      <c r="L6581" s="384">
        <v>30780</v>
      </c>
      <c r="M6581" s="383" t="s">
        <v>643</v>
      </c>
      <c r="N6581" s="383" t="s">
        <v>620</v>
      </c>
      <c r="O6581" s="383" t="s">
        <v>230</v>
      </c>
    </row>
    <row r="6582" spans="1:15">
      <c r="A6582" s="385">
        <v>42133</v>
      </c>
      <c r="B6582" s="383" t="s">
        <v>17</v>
      </c>
      <c r="C6582" s="383" t="s">
        <v>18</v>
      </c>
      <c r="D6582" s="383" t="s">
        <v>19</v>
      </c>
      <c r="E6582" s="383" t="s">
        <v>668</v>
      </c>
      <c r="F6582" s="383" t="s">
        <v>10</v>
      </c>
      <c r="G6582" s="384">
        <v>750</v>
      </c>
      <c r="H6582" s="383" t="s">
        <v>841</v>
      </c>
      <c r="I6582" s="383" t="s">
        <v>851</v>
      </c>
      <c r="J6582" s="383" t="s">
        <v>617</v>
      </c>
      <c r="K6582" s="383" t="s">
        <v>618</v>
      </c>
      <c r="L6582" s="384">
        <v>30780</v>
      </c>
      <c r="M6582" s="383" t="s">
        <v>643</v>
      </c>
      <c r="N6582" s="383" t="s">
        <v>620</v>
      </c>
      <c r="O6582" s="383" t="s">
        <v>230</v>
      </c>
    </row>
    <row r="6583" spans="1:15">
      <c r="A6583" s="385">
        <v>42134</v>
      </c>
      <c r="B6583" s="383" t="s">
        <v>859</v>
      </c>
      <c r="C6583" s="383" t="s">
        <v>25</v>
      </c>
      <c r="D6583" s="383" t="s">
        <v>19</v>
      </c>
      <c r="E6583" s="383" t="s">
        <v>860</v>
      </c>
      <c r="F6583" s="383" t="s">
        <v>10</v>
      </c>
      <c r="G6583" s="384">
        <v>23497</v>
      </c>
      <c r="H6583" s="383" t="s">
        <v>861</v>
      </c>
      <c r="I6583" s="383" t="s">
        <v>862</v>
      </c>
      <c r="J6583" s="383" t="s">
        <v>617</v>
      </c>
      <c r="K6583" s="383" t="s">
        <v>618</v>
      </c>
      <c r="L6583" s="384">
        <v>30780</v>
      </c>
      <c r="M6583" s="383" t="s">
        <v>643</v>
      </c>
      <c r="N6583" s="383" t="s">
        <v>620</v>
      </c>
      <c r="O6583" s="383" t="s">
        <v>230</v>
      </c>
    </row>
    <row r="6584" spans="1:15">
      <c r="A6584" s="385">
        <v>42135</v>
      </c>
      <c r="B6584" s="383" t="s">
        <v>650</v>
      </c>
      <c r="C6584" s="383" t="s">
        <v>8</v>
      </c>
      <c r="D6584" s="383" t="s">
        <v>20</v>
      </c>
      <c r="E6584" s="383" t="s">
        <v>651</v>
      </c>
      <c r="F6584" s="383" t="s">
        <v>10</v>
      </c>
      <c r="G6584" s="384">
        <v>13946</v>
      </c>
      <c r="H6584" s="383" t="s">
        <v>852</v>
      </c>
      <c r="I6584" s="383" t="s">
        <v>853</v>
      </c>
      <c r="J6584" s="383" t="s">
        <v>617</v>
      </c>
      <c r="K6584" s="383" t="s">
        <v>618</v>
      </c>
      <c r="L6584" s="384">
        <v>30780</v>
      </c>
      <c r="M6584" s="383" t="s">
        <v>643</v>
      </c>
      <c r="N6584" s="383" t="s">
        <v>620</v>
      </c>
      <c r="O6584" s="383" t="s">
        <v>230</v>
      </c>
    </row>
    <row r="6585" spans="1:15">
      <c r="A6585" s="385">
        <v>42136</v>
      </c>
      <c r="B6585" s="383" t="s">
        <v>21</v>
      </c>
      <c r="C6585" s="383" t="s">
        <v>12</v>
      </c>
      <c r="D6585" s="383" t="s">
        <v>22</v>
      </c>
      <c r="E6585" s="383" t="s">
        <v>658</v>
      </c>
      <c r="F6585" s="383" t="s">
        <v>10</v>
      </c>
      <c r="G6585" s="384">
        <v>2268</v>
      </c>
      <c r="H6585" s="383" t="s">
        <v>818</v>
      </c>
      <c r="I6585" s="383" t="s">
        <v>819</v>
      </c>
      <c r="J6585" s="383" t="s">
        <v>617</v>
      </c>
      <c r="K6585" s="383" t="s">
        <v>618</v>
      </c>
      <c r="L6585" s="384">
        <v>30780</v>
      </c>
      <c r="M6585" s="383" t="s">
        <v>643</v>
      </c>
      <c r="N6585" s="383" t="s">
        <v>620</v>
      </c>
      <c r="O6585" s="383" t="s">
        <v>230</v>
      </c>
    </row>
    <row r="6586" spans="1:15">
      <c r="A6586" s="385">
        <v>42137</v>
      </c>
      <c r="B6586" s="383" t="s">
        <v>621</v>
      </c>
      <c r="C6586" s="383" t="s">
        <v>8</v>
      </c>
      <c r="D6586" s="383" t="s">
        <v>9</v>
      </c>
      <c r="E6586" s="383" t="s">
        <v>622</v>
      </c>
      <c r="F6586" s="383" t="s">
        <v>10</v>
      </c>
      <c r="G6586" s="384">
        <v>63000</v>
      </c>
      <c r="H6586" s="383" t="s">
        <v>838</v>
      </c>
      <c r="I6586" s="383" t="s">
        <v>839</v>
      </c>
      <c r="J6586" s="383" t="s">
        <v>617</v>
      </c>
      <c r="K6586" s="383" t="s">
        <v>618</v>
      </c>
      <c r="L6586" s="384">
        <v>30780</v>
      </c>
      <c r="M6586" s="383" t="s">
        <v>644</v>
      </c>
      <c r="N6586" s="383" t="s">
        <v>620</v>
      </c>
      <c r="O6586" s="383" t="s">
        <v>230</v>
      </c>
    </row>
    <row r="6587" spans="1:15">
      <c r="A6587" s="385">
        <v>42138</v>
      </c>
      <c r="B6587" s="383" t="s">
        <v>621</v>
      </c>
      <c r="C6587" s="383" t="s">
        <v>8</v>
      </c>
      <c r="D6587" s="383" t="s">
        <v>9</v>
      </c>
      <c r="E6587" s="383" t="s">
        <v>622</v>
      </c>
      <c r="F6587" s="383" t="s">
        <v>10</v>
      </c>
      <c r="G6587" s="384">
        <v>63000</v>
      </c>
      <c r="H6587" s="383" t="s">
        <v>838</v>
      </c>
      <c r="I6587" s="383" t="s">
        <v>839</v>
      </c>
      <c r="J6587" s="383" t="s">
        <v>617</v>
      </c>
      <c r="K6587" s="383" t="s">
        <v>618</v>
      </c>
      <c r="L6587" s="384">
        <v>30780</v>
      </c>
      <c r="M6587" s="383" t="s">
        <v>644</v>
      </c>
      <c r="N6587" s="383" t="s">
        <v>620</v>
      </c>
      <c r="O6587" s="383" t="s">
        <v>230</v>
      </c>
    </row>
    <row r="6588" spans="1:15">
      <c r="A6588" s="385">
        <v>42139</v>
      </c>
      <c r="B6588" s="383" t="s">
        <v>621</v>
      </c>
      <c r="C6588" s="383" t="s">
        <v>8</v>
      </c>
      <c r="D6588" s="383" t="s">
        <v>9</v>
      </c>
      <c r="E6588" s="383" t="s">
        <v>622</v>
      </c>
      <c r="F6588" s="383" t="s">
        <v>10</v>
      </c>
      <c r="G6588" s="384">
        <v>63000</v>
      </c>
      <c r="H6588" s="383" t="s">
        <v>838</v>
      </c>
      <c r="I6588" s="383" t="s">
        <v>839</v>
      </c>
      <c r="J6588" s="383" t="s">
        <v>617</v>
      </c>
      <c r="K6588" s="383" t="s">
        <v>618</v>
      </c>
      <c r="L6588" s="384">
        <v>30780</v>
      </c>
      <c r="M6588" s="383" t="s">
        <v>644</v>
      </c>
      <c r="N6588" s="383" t="s">
        <v>620</v>
      </c>
      <c r="O6588" s="383" t="s">
        <v>230</v>
      </c>
    </row>
    <row r="6589" spans="1:15">
      <c r="A6589" s="385">
        <v>42140</v>
      </c>
      <c r="B6589" s="383" t="s">
        <v>650</v>
      </c>
      <c r="C6589" s="383" t="s">
        <v>8</v>
      </c>
      <c r="D6589" s="383" t="s">
        <v>20</v>
      </c>
      <c r="E6589" s="383" t="s">
        <v>651</v>
      </c>
      <c r="F6589" s="383" t="s">
        <v>10</v>
      </c>
      <c r="G6589" s="384">
        <v>13946</v>
      </c>
      <c r="H6589" s="383" t="s">
        <v>852</v>
      </c>
      <c r="I6589" s="383" t="s">
        <v>853</v>
      </c>
      <c r="J6589" s="383" t="s">
        <v>617</v>
      </c>
      <c r="K6589" s="383" t="s">
        <v>618</v>
      </c>
      <c r="L6589" s="384">
        <v>30780</v>
      </c>
      <c r="M6589" s="383" t="s">
        <v>644</v>
      </c>
      <c r="N6589" s="383" t="s">
        <v>620</v>
      </c>
      <c r="O6589" s="383" t="s">
        <v>230</v>
      </c>
    </row>
    <row r="6590" spans="1:15">
      <c r="A6590" s="385">
        <v>42141</v>
      </c>
      <c r="B6590" s="383" t="s">
        <v>859</v>
      </c>
      <c r="C6590" s="383" t="s">
        <v>25</v>
      </c>
      <c r="D6590" s="383" t="s">
        <v>19</v>
      </c>
      <c r="E6590" s="383" t="s">
        <v>860</v>
      </c>
      <c r="F6590" s="383" t="s">
        <v>10</v>
      </c>
      <c r="G6590" s="384">
        <v>22760</v>
      </c>
      <c r="H6590" s="383" t="s">
        <v>861</v>
      </c>
      <c r="I6590" s="383" t="s">
        <v>862</v>
      </c>
      <c r="J6590" s="383" t="s">
        <v>617</v>
      </c>
      <c r="K6590" s="383" t="s">
        <v>618</v>
      </c>
      <c r="L6590" s="384">
        <v>30780</v>
      </c>
      <c r="M6590" s="383" t="s">
        <v>644</v>
      </c>
      <c r="N6590" s="383" t="s">
        <v>620</v>
      </c>
      <c r="O6590" s="383" t="s">
        <v>230</v>
      </c>
    </row>
    <row r="6591" spans="1:15">
      <c r="A6591" s="385">
        <v>42142</v>
      </c>
      <c r="B6591" s="383" t="s">
        <v>621</v>
      </c>
      <c r="C6591" s="383" t="s">
        <v>8</v>
      </c>
      <c r="D6591" s="383" t="s">
        <v>9</v>
      </c>
      <c r="E6591" s="383" t="s">
        <v>622</v>
      </c>
      <c r="F6591" s="383" t="s">
        <v>10</v>
      </c>
      <c r="G6591" s="384">
        <v>528000</v>
      </c>
      <c r="H6591" s="383" t="s">
        <v>828</v>
      </c>
      <c r="I6591" s="383" t="s">
        <v>829</v>
      </c>
      <c r="J6591" s="383" t="s">
        <v>617</v>
      </c>
      <c r="K6591" s="383" t="s">
        <v>618</v>
      </c>
      <c r="L6591" s="384">
        <v>30780</v>
      </c>
      <c r="M6591" s="383" t="s">
        <v>644</v>
      </c>
      <c r="N6591" s="383" t="s">
        <v>620</v>
      </c>
      <c r="O6591" s="383" t="s">
        <v>230</v>
      </c>
    </row>
    <row r="6592" spans="1:15">
      <c r="A6592" s="385">
        <v>42143</v>
      </c>
      <c r="B6592" s="383" t="s">
        <v>21</v>
      </c>
      <c r="C6592" s="383" t="s">
        <v>12</v>
      </c>
      <c r="D6592" s="383" t="s">
        <v>22</v>
      </c>
      <c r="E6592" s="383" t="s">
        <v>658</v>
      </c>
      <c r="F6592" s="383" t="s">
        <v>10</v>
      </c>
      <c r="G6592" s="384">
        <v>2268</v>
      </c>
      <c r="H6592" s="383" t="s">
        <v>818</v>
      </c>
      <c r="I6592" s="383" t="s">
        <v>819</v>
      </c>
      <c r="J6592" s="383" t="s">
        <v>617</v>
      </c>
      <c r="K6592" s="383" t="s">
        <v>618</v>
      </c>
      <c r="L6592" s="384">
        <v>30780</v>
      </c>
      <c r="M6592" s="383" t="s">
        <v>644</v>
      </c>
      <c r="N6592" s="383" t="s">
        <v>620</v>
      </c>
      <c r="O6592" s="383" t="s">
        <v>230</v>
      </c>
    </row>
    <row r="6593" spans="1:15">
      <c r="A6593" s="385">
        <v>42144</v>
      </c>
      <c r="B6593" s="383" t="s">
        <v>21</v>
      </c>
      <c r="C6593" s="383" t="s">
        <v>12</v>
      </c>
      <c r="D6593" s="383" t="s">
        <v>22</v>
      </c>
      <c r="E6593" s="383" t="s">
        <v>658</v>
      </c>
      <c r="F6593" s="383" t="s">
        <v>10</v>
      </c>
      <c r="G6593" s="384">
        <v>2268</v>
      </c>
      <c r="H6593" s="383" t="s">
        <v>818</v>
      </c>
      <c r="I6593" s="383" t="s">
        <v>819</v>
      </c>
      <c r="J6593" s="383" t="s">
        <v>617</v>
      </c>
      <c r="K6593" s="383" t="s">
        <v>618</v>
      </c>
      <c r="L6593" s="384">
        <v>30780</v>
      </c>
      <c r="M6593" s="383" t="s">
        <v>644</v>
      </c>
      <c r="N6593" s="383" t="s">
        <v>620</v>
      </c>
      <c r="O6593" s="383" t="s">
        <v>230</v>
      </c>
    </row>
    <row r="6594" spans="1:15">
      <c r="A6594" s="385">
        <v>42145</v>
      </c>
      <c r="B6594" s="383" t="s">
        <v>21</v>
      </c>
      <c r="C6594" s="383" t="s">
        <v>12</v>
      </c>
      <c r="D6594" s="383" t="s">
        <v>22</v>
      </c>
      <c r="E6594" s="383" t="s">
        <v>658</v>
      </c>
      <c r="F6594" s="383" t="s">
        <v>10</v>
      </c>
      <c r="G6594" s="384">
        <v>2268</v>
      </c>
      <c r="H6594" s="383" t="s">
        <v>818</v>
      </c>
      <c r="I6594" s="383" t="s">
        <v>819</v>
      </c>
      <c r="J6594" s="383" t="s">
        <v>617</v>
      </c>
      <c r="K6594" s="383" t="s">
        <v>618</v>
      </c>
      <c r="L6594" s="384">
        <v>30780</v>
      </c>
      <c r="M6594" s="383" t="s">
        <v>644</v>
      </c>
      <c r="N6594" s="383" t="s">
        <v>620</v>
      </c>
      <c r="O6594" s="383" t="s">
        <v>230</v>
      </c>
    </row>
    <row r="6595" spans="1:15">
      <c r="A6595" s="385">
        <v>42146</v>
      </c>
      <c r="B6595" s="383" t="s">
        <v>650</v>
      </c>
      <c r="C6595" s="383" t="s">
        <v>8</v>
      </c>
      <c r="D6595" s="383" t="s">
        <v>20</v>
      </c>
      <c r="E6595" s="383" t="s">
        <v>651</v>
      </c>
      <c r="F6595" s="383" t="s">
        <v>10</v>
      </c>
      <c r="G6595" s="384">
        <v>625</v>
      </c>
      <c r="H6595" s="383" t="s">
        <v>836</v>
      </c>
      <c r="I6595" s="383" t="s">
        <v>837</v>
      </c>
      <c r="J6595" s="383" t="s">
        <v>617</v>
      </c>
      <c r="K6595" s="383" t="s">
        <v>618</v>
      </c>
      <c r="L6595" s="384">
        <v>30780</v>
      </c>
      <c r="M6595" s="383" t="s">
        <v>644</v>
      </c>
      <c r="N6595" s="383" t="s">
        <v>620</v>
      </c>
      <c r="O6595" s="383" t="s">
        <v>230</v>
      </c>
    </row>
    <row r="6596" spans="1:15">
      <c r="A6596" s="385">
        <v>42147</v>
      </c>
      <c r="B6596" s="383" t="s">
        <v>11</v>
      </c>
      <c r="C6596" s="383" t="s">
        <v>12</v>
      </c>
      <c r="D6596" s="383" t="s">
        <v>13</v>
      </c>
      <c r="E6596" s="383" t="s">
        <v>678</v>
      </c>
      <c r="F6596" s="383" t="s">
        <v>10</v>
      </c>
      <c r="G6596" s="384">
        <v>1830</v>
      </c>
      <c r="H6596" s="383" t="s">
        <v>834</v>
      </c>
      <c r="I6596" s="383" t="s">
        <v>835</v>
      </c>
      <c r="J6596" s="383" t="s">
        <v>617</v>
      </c>
      <c r="K6596" s="383" t="s">
        <v>618</v>
      </c>
      <c r="L6596" s="384">
        <v>30780</v>
      </c>
      <c r="M6596" s="383" t="s">
        <v>645</v>
      </c>
      <c r="N6596" s="383" t="s">
        <v>620</v>
      </c>
      <c r="O6596" s="383" t="s">
        <v>230</v>
      </c>
    </row>
    <row r="6597" spans="1:15">
      <c r="A6597" s="385">
        <v>42148</v>
      </c>
      <c r="B6597" s="383" t="s">
        <v>621</v>
      </c>
      <c r="C6597" s="383" t="s">
        <v>8</v>
      </c>
      <c r="D6597" s="383" t="s">
        <v>9</v>
      </c>
      <c r="E6597" s="383" t="s">
        <v>622</v>
      </c>
      <c r="F6597" s="383" t="s">
        <v>10</v>
      </c>
      <c r="G6597" s="384">
        <v>63000</v>
      </c>
      <c r="H6597" s="383" t="s">
        <v>838</v>
      </c>
      <c r="I6597" s="383" t="s">
        <v>839</v>
      </c>
      <c r="J6597" s="383" t="s">
        <v>617</v>
      </c>
      <c r="K6597" s="383" t="s">
        <v>618</v>
      </c>
      <c r="L6597" s="384">
        <v>30780</v>
      </c>
      <c r="M6597" s="383" t="s">
        <v>645</v>
      </c>
      <c r="N6597" s="383" t="s">
        <v>620</v>
      </c>
      <c r="O6597" s="383" t="s">
        <v>230</v>
      </c>
    </row>
    <row r="6598" spans="1:15">
      <c r="A6598" s="385">
        <v>42149</v>
      </c>
      <c r="B6598" s="383" t="s">
        <v>11</v>
      </c>
      <c r="C6598" s="383" t="s">
        <v>12</v>
      </c>
      <c r="D6598" s="383" t="s">
        <v>13</v>
      </c>
      <c r="E6598" s="383" t="s">
        <v>678</v>
      </c>
      <c r="F6598" s="383" t="s">
        <v>10</v>
      </c>
      <c r="G6598" s="384">
        <v>1830</v>
      </c>
      <c r="H6598" s="383" t="s">
        <v>834</v>
      </c>
      <c r="I6598" s="383" t="s">
        <v>835</v>
      </c>
      <c r="J6598" s="383" t="s">
        <v>617</v>
      </c>
      <c r="K6598" s="383" t="s">
        <v>618</v>
      </c>
      <c r="L6598" s="384">
        <v>30780</v>
      </c>
      <c r="M6598" s="383" t="s">
        <v>645</v>
      </c>
      <c r="N6598" s="383" t="s">
        <v>620</v>
      </c>
      <c r="O6598" s="383" t="s">
        <v>230</v>
      </c>
    </row>
    <row r="6599" spans="1:15">
      <c r="A6599" s="385">
        <v>42150</v>
      </c>
      <c r="B6599" s="383" t="s">
        <v>17</v>
      </c>
      <c r="C6599" s="383" t="s">
        <v>18</v>
      </c>
      <c r="D6599" s="383" t="s">
        <v>19</v>
      </c>
      <c r="E6599" s="383" t="s">
        <v>668</v>
      </c>
      <c r="F6599" s="383" t="s">
        <v>10</v>
      </c>
      <c r="G6599" s="384">
        <v>750</v>
      </c>
      <c r="H6599" s="383" t="s">
        <v>841</v>
      </c>
      <c r="I6599" s="383" t="s">
        <v>851</v>
      </c>
      <c r="J6599" s="383" t="s">
        <v>617</v>
      </c>
      <c r="K6599" s="383" t="s">
        <v>618</v>
      </c>
      <c r="L6599" s="384">
        <v>30780</v>
      </c>
      <c r="M6599" s="383" t="s">
        <v>645</v>
      </c>
      <c r="N6599" s="383" t="s">
        <v>620</v>
      </c>
      <c r="O6599" s="383" t="s">
        <v>230</v>
      </c>
    </row>
    <row r="6600" spans="1:15">
      <c r="A6600" s="385">
        <v>41997</v>
      </c>
      <c r="B6600" s="383" t="s">
        <v>11</v>
      </c>
      <c r="C6600" s="383" t="s">
        <v>12</v>
      </c>
      <c r="D6600" s="383" t="s">
        <v>13</v>
      </c>
      <c r="E6600" s="383" t="s">
        <v>678</v>
      </c>
      <c r="F6600" s="383" t="s">
        <v>10</v>
      </c>
      <c r="G6600" s="384">
        <v>36820</v>
      </c>
      <c r="H6600" s="383" t="s">
        <v>863</v>
      </c>
      <c r="I6600" s="383" t="s">
        <v>864</v>
      </c>
      <c r="J6600" s="383" t="s">
        <v>617</v>
      </c>
      <c r="K6600" s="383" t="s">
        <v>618</v>
      </c>
      <c r="L6600" s="384">
        <v>0</v>
      </c>
      <c r="M6600" s="383" t="s">
        <v>619</v>
      </c>
      <c r="N6600" s="383" t="s">
        <v>620</v>
      </c>
      <c r="O6600" s="383" t="s">
        <v>230</v>
      </c>
    </row>
    <row r="6601" spans="1:15">
      <c r="A6601" s="385">
        <v>41999</v>
      </c>
      <c r="B6601" s="383" t="s">
        <v>21</v>
      </c>
      <c r="C6601" s="383" t="s">
        <v>12</v>
      </c>
      <c r="D6601" s="383" t="s">
        <v>22</v>
      </c>
      <c r="E6601" s="383" t="s">
        <v>658</v>
      </c>
      <c r="F6601" s="383" t="s">
        <v>10</v>
      </c>
      <c r="G6601" s="384">
        <v>6540</v>
      </c>
      <c r="H6601" s="383" t="s">
        <v>784</v>
      </c>
      <c r="I6601" s="383" t="s">
        <v>865</v>
      </c>
      <c r="J6601" s="383" t="s">
        <v>617</v>
      </c>
      <c r="K6601" s="383" t="s">
        <v>618</v>
      </c>
      <c r="L6601" s="384">
        <v>0</v>
      </c>
      <c r="M6601" s="383" t="s">
        <v>619</v>
      </c>
      <c r="N6601" s="383" t="s">
        <v>620</v>
      </c>
      <c r="O6601" s="383" t="s">
        <v>230</v>
      </c>
    </row>
    <row r="6602" spans="1:15">
      <c r="A6602" s="385">
        <v>42000</v>
      </c>
      <c r="B6602" s="383" t="s">
        <v>650</v>
      </c>
      <c r="C6602" s="383" t="s">
        <v>8</v>
      </c>
      <c r="D6602" s="383" t="s">
        <v>20</v>
      </c>
      <c r="E6602" s="383" t="s">
        <v>651</v>
      </c>
      <c r="F6602" s="383" t="s">
        <v>10</v>
      </c>
      <c r="G6602" s="384">
        <v>9959</v>
      </c>
      <c r="H6602" s="383" t="s">
        <v>852</v>
      </c>
      <c r="I6602" s="383" t="s">
        <v>853</v>
      </c>
      <c r="J6602" s="383" t="s">
        <v>617</v>
      </c>
      <c r="K6602" s="383" t="s">
        <v>618</v>
      </c>
      <c r="L6602" s="384">
        <v>0</v>
      </c>
      <c r="M6602" s="383" t="s">
        <v>619</v>
      </c>
      <c r="N6602" s="383" t="s">
        <v>620</v>
      </c>
      <c r="O6602" s="383" t="s">
        <v>230</v>
      </c>
    </row>
    <row r="6603" spans="1:15">
      <c r="A6603" s="385">
        <v>42001</v>
      </c>
      <c r="B6603" s="383" t="s">
        <v>866</v>
      </c>
      <c r="C6603" s="383" t="s">
        <v>45</v>
      </c>
      <c r="D6603" s="383" t="s">
        <v>13</v>
      </c>
      <c r="E6603" s="383" t="s">
        <v>867</v>
      </c>
      <c r="F6603" s="383" t="s">
        <v>10</v>
      </c>
      <c r="G6603" s="384">
        <v>1288291</v>
      </c>
      <c r="H6603" s="383" t="s">
        <v>666</v>
      </c>
      <c r="I6603" s="383" t="s">
        <v>868</v>
      </c>
      <c r="J6603" s="383" t="s">
        <v>617</v>
      </c>
      <c r="K6603" s="383" t="s">
        <v>618</v>
      </c>
      <c r="L6603" s="384">
        <v>0</v>
      </c>
      <c r="M6603" s="383" t="s">
        <v>619</v>
      </c>
      <c r="N6603" s="383" t="s">
        <v>620</v>
      </c>
      <c r="O6603" s="383" t="s">
        <v>230</v>
      </c>
    </row>
    <row r="6604" spans="1:15">
      <c r="A6604" s="385">
        <v>42002</v>
      </c>
      <c r="B6604" s="383" t="s">
        <v>650</v>
      </c>
      <c r="C6604" s="383" t="s">
        <v>8</v>
      </c>
      <c r="D6604" s="383" t="s">
        <v>20</v>
      </c>
      <c r="E6604" s="383" t="s">
        <v>651</v>
      </c>
      <c r="F6604" s="383" t="s">
        <v>10</v>
      </c>
      <c r="G6604" s="384">
        <v>9959</v>
      </c>
      <c r="H6604" s="383" t="s">
        <v>852</v>
      </c>
      <c r="I6604" s="383" t="s">
        <v>853</v>
      </c>
      <c r="J6604" s="383" t="s">
        <v>617</v>
      </c>
      <c r="K6604" s="383" t="s">
        <v>618</v>
      </c>
      <c r="L6604" s="384">
        <v>0</v>
      </c>
      <c r="M6604" s="383" t="s">
        <v>619</v>
      </c>
      <c r="N6604" s="383" t="s">
        <v>620</v>
      </c>
      <c r="O6604" s="383" t="s">
        <v>230</v>
      </c>
    </row>
    <row r="6605" spans="1:15">
      <c r="A6605" s="385">
        <v>42003</v>
      </c>
      <c r="B6605" s="383" t="s">
        <v>794</v>
      </c>
      <c r="C6605" s="383" t="s">
        <v>8</v>
      </c>
      <c r="D6605" s="383" t="s">
        <v>34</v>
      </c>
      <c r="E6605" s="383" t="s">
        <v>795</v>
      </c>
      <c r="F6605" s="383" t="s">
        <v>10</v>
      </c>
      <c r="G6605" s="384">
        <v>2108</v>
      </c>
      <c r="H6605" s="383" t="s">
        <v>796</v>
      </c>
      <c r="I6605" s="383" t="s">
        <v>805</v>
      </c>
      <c r="J6605" s="383" t="s">
        <v>617</v>
      </c>
      <c r="K6605" s="383" t="s">
        <v>618</v>
      </c>
      <c r="L6605" s="384">
        <v>0</v>
      </c>
      <c r="M6605" s="383" t="s">
        <v>619</v>
      </c>
      <c r="N6605" s="383" t="s">
        <v>620</v>
      </c>
      <c r="O6605" s="383" t="s">
        <v>230</v>
      </c>
    </row>
    <row r="6606" spans="1:15">
      <c r="A6606" s="385">
        <v>42004</v>
      </c>
      <c r="B6606" s="383" t="s">
        <v>794</v>
      </c>
      <c r="C6606" s="383" t="s">
        <v>8</v>
      </c>
      <c r="D6606" s="383" t="s">
        <v>34</v>
      </c>
      <c r="E6606" s="383" t="s">
        <v>795</v>
      </c>
      <c r="F6606" s="383" t="s">
        <v>10</v>
      </c>
      <c r="G6606" s="384">
        <v>4325</v>
      </c>
      <c r="H6606" s="383" t="s">
        <v>796</v>
      </c>
      <c r="I6606" s="383" t="s">
        <v>805</v>
      </c>
      <c r="J6606" s="383" t="s">
        <v>617</v>
      </c>
      <c r="K6606" s="383" t="s">
        <v>618</v>
      </c>
      <c r="L6606" s="384">
        <v>0</v>
      </c>
      <c r="M6606" s="383" t="s">
        <v>626</v>
      </c>
      <c r="N6606" s="383" t="s">
        <v>620</v>
      </c>
      <c r="O6606" s="383" t="s">
        <v>230</v>
      </c>
    </row>
    <row r="6607" spans="1:15">
      <c r="A6607" s="385">
        <v>42005</v>
      </c>
      <c r="B6607" s="383" t="s">
        <v>806</v>
      </c>
      <c r="C6607" s="383" t="s">
        <v>8</v>
      </c>
      <c r="D6607" s="383" t="s">
        <v>51</v>
      </c>
      <c r="E6607" s="383" t="s">
        <v>807</v>
      </c>
      <c r="F6607" s="383" t="s">
        <v>10</v>
      </c>
      <c r="G6607" s="384">
        <v>7712</v>
      </c>
      <c r="H6607" s="383" t="s">
        <v>796</v>
      </c>
      <c r="I6607" s="383" t="s">
        <v>808</v>
      </c>
      <c r="J6607" s="383" t="s">
        <v>617</v>
      </c>
      <c r="K6607" s="383" t="s">
        <v>618</v>
      </c>
      <c r="L6607" s="384">
        <v>0</v>
      </c>
      <c r="M6607" s="383" t="s">
        <v>626</v>
      </c>
      <c r="N6607" s="383" t="s">
        <v>620</v>
      </c>
      <c r="O6607" s="383" t="s">
        <v>230</v>
      </c>
    </row>
    <row r="6608" spans="1:15">
      <c r="A6608" s="385">
        <v>42006</v>
      </c>
      <c r="B6608" s="383" t="s">
        <v>754</v>
      </c>
      <c r="C6608" s="383" t="s">
        <v>8</v>
      </c>
      <c r="D6608" s="383" t="s">
        <v>755</v>
      </c>
      <c r="E6608" s="383" t="s">
        <v>756</v>
      </c>
      <c r="F6608" s="383" t="s">
        <v>10</v>
      </c>
      <c r="G6608" s="384">
        <v>2215</v>
      </c>
      <c r="H6608" s="383" t="s">
        <v>757</v>
      </c>
      <c r="I6608" s="383" t="s">
        <v>777</v>
      </c>
      <c r="J6608" s="383" t="s">
        <v>617</v>
      </c>
      <c r="K6608" s="383" t="s">
        <v>618</v>
      </c>
      <c r="L6608" s="384">
        <v>6319</v>
      </c>
      <c r="M6608" s="383" t="s">
        <v>627</v>
      </c>
      <c r="N6608" s="383" t="s">
        <v>620</v>
      </c>
      <c r="O6608" s="383" t="s">
        <v>230</v>
      </c>
    </row>
    <row r="6609" spans="1:15">
      <c r="A6609" s="385">
        <v>42007</v>
      </c>
      <c r="B6609" s="383" t="s">
        <v>754</v>
      </c>
      <c r="C6609" s="383" t="s">
        <v>8</v>
      </c>
      <c r="D6609" s="383" t="s">
        <v>755</v>
      </c>
      <c r="E6609" s="383" t="s">
        <v>756</v>
      </c>
      <c r="F6609" s="383" t="s">
        <v>10</v>
      </c>
      <c r="G6609" s="384">
        <v>2215</v>
      </c>
      <c r="H6609" s="383" t="s">
        <v>757</v>
      </c>
      <c r="I6609" s="383" t="s">
        <v>777</v>
      </c>
      <c r="J6609" s="383" t="s">
        <v>617</v>
      </c>
      <c r="K6609" s="383" t="s">
        <v>618</v>
      </c>
      <c r="L6609" s="384">
        <v>8221</v>
      </c>
      <c r="M6609" s="383" t="s">
        <v>627</v>
      </c>
      <c r="N6609" s="383" t="s">
        <v>620</v>
      </c>
      <c r="O6609" s="383" t="s">
        <v>230</v>
      </c>
    </row>
    <row r="6610" spans="1:15">
      <c r="A6610" s="385">
        <v>42008</v>
      </c>
      <c r="B6610" s="383" t="s">
        <v>754</v>
      </c>
      <c r="C6610" s="383" t="s">
        <v>8</v>
      </c>
      <c r="D6610" s="383" t="s">
        <v>755</v>
      </c>
      <c r="E6610" s="383" t="s">
        <v>756</v>
      </c>
      <c r="F6610" s="383" t="s">
        <v>10</v>
      </c>
      <c r="G6610" s="384">
        <v>2215</v>
      </c>
      <c r="H6610" s="383" t="s">
        <v>757</v>
      </c>
      <c r="I6610" s="383" t="s">
        <v>777</v>
      </c>
      <c r="J6610" s="383" t="s">
        <v>617</v>
      </c>
      <c r="K6610" s="383" t="s">
        <v>618</v>
      </c>
      <c r="L6610" s="384">
        <v>8501</v>
      </c>
      <c r="M6610" s="383" t="s">
        <v>627</v>
      </c>
      <c r="N6610" s="383" t="s">
        <v>620</v>
      </c>
      <c r="O6610" s="383" t="s">
        <v>230</v>
      </c>
    </row>
    <row r="6611" spans="1:15">
      <c r="A6611" s="385">
        <v>42009</v>
      </c>
      <c r="B6611" s="383" t="s">
        <v>794</v>
      </c>
      <c r="C6611" s="383" t="s">
        <v>8</v>
      </c>
      <c r="D6611" s="383" t="s">
        <v>34</v>
      </c>
      <c r="E6611" s="383" t="s">
        <v>795</v>
      </c>
      <c r="F6611" s="383" t="s">
        <v>10</v>
      </c>
      <c r="G6611" s="384">
        <v>2740</v>
      </c>
      <c r="H6611" s="383" t="s">
        <v>796</v>
      </c>
      <c r="I6611" s="383" t="s">
        <v>797</v>
      </c>
      <c r="J6611" s="383" t="s">
        <v>617</v>
      </c>
      <c r="K6611" s="383" t="s">
        <v>618</v>
      </c>
      <c r="L6611" s="384">
        <v>9088</v>
      </c>
      <c r="M6611" s="383" t="s">
        <v>627</v>
      </c>
      <c r="N6611" s="383" t="s">
        <v>620</v>
      </c>
      <c r="O6611" s="383" t="s">
        <v>230</v>
      </c>
    </row>
    <row r="6612" spans="1:15">
      <c r="A6612" s="385">
        <v>42010</v>
      </c>
      <c r="B6612" s="383" t="s">
        <v>794</v>
      </c>
      <c r="C6612" s="383" t="s">
        <v>8</v>
      </c>
      <c r="D6612" s="383" t="s">
        <v>34</v>
      </c>
      <c r="E6612" s="383" t="s">
        <v>795</v>
      </c>
      <c r="F6612" s="383" t="s">
        <v>10</v>
      </c>
      <c r="G6612" s="384">
        <v>42731</v>
      </c>
      <c r="H6612" s="383" t="s">
        <v>796</v>
      </c>
      <c r="I6612" s="383" t="s">
        <v>798</v>
      </c>
      <c r="J6612" s="383" t="s">
        <v>617</v>
      </c>
      <c r="K6612" s="383" t="s">
        <v>618</v>
      </c>
      <c r="L6612" s="384">
        <v>9280</v>
      </c>
      <c r="M6612" s="383" t="s">
        <v>629</v>
      </c>
      <c r="N6612" s="383" t="s">
        <v>620</v>
      </c>
      <c r="O6612" s="383" t="s">
        <v>230</v>
      </c>
    </row>
    <row r="6613" spans="1:15">
      <c r="A6613" s="385">
        <v>42011</v>
      </c>
      <c r="B6613" s="383" t="s">
        <v>11</v>
      </c>
      <c r="C6613" s="383" t="s">
        <v>12</v>
      </c>
      <c r="D6613" s="383" t="s">
        <v>13</v>
      </c>
      <c r="E6613" s="383" t="s">
        <v>678</v>
      </c>
      <c r="F6613" s="383" t="s">
        <v>10</v>
      </c>
      <c r="G6613" s="384">
        <v>60</v>
      </c>
      <c r="H6613" s="383" t="s">
        <v>763</v>
      </c>
      <c r="I6613" s="383" t="s">
        <v>771</v>
      </c>
      <c r="J6613" s="383" t="s">
        <v>617</v>
      </c>
      <c r="K6613" s="383" t="s">
        <v>618</v>
      </c>
      <c r="L6613" s="384">
        <v>9280</v>
      </c>
      <c r="M6613" s="383" t="s">
        <v>629</v>
      </c>
      <c r="N6613" s="383" t="s">
        <v>620</v>
      </c>
      <c r="O6613" s="383" t="s">
        <v>230</v>
      </c>
    </row>
    <row r="6614" spans="1:15">
      <c r="A6614" s="385">
        <v>42012</v>
      </c>
      <c r="B6614" s="383" t="s">
        <v>806</v>
      </c>
      <c r="C6614" s="383" t="s">
        <v>8</v>
      </c>
      <c r="D6614" s="383" t="s">
        <v>51</v>
      </c>
      <c r="E6614" s="383" t="s">
        <v>807</v>
      </c>
      <c r="F6614" s="383" t="s">
        <v>10</v>
      </c>
      <c r="G6614" s="384">
        <v>5767</v>
      </c>
      <c r="H6614" s="383" t="s">
        <v>796</v>
      </c>
      <c r="I6614" s="383" t="s">
        <v>808</v>
      </c>
      <c r="J6614" s="383" t="s">
        <v>617</v>
      </c>
      <c r="K6614" s="383" t="s">
        <v>618</v>
      </c>
      <c r="L6614" s="384">
        <v>9280</v>
      </c>
      <c r="M6614" s="383" t="s">
        <v>630</v>
      </c>
      <c r="N6614" s="383" t="s">
        <v>620</v>
      </c>
      <c r="O6614" s="383" t="s">
        <v>230</v>
      </c>
    </row>
    <row r="6615" spans="1:15">
      <c r="A6615" s="385">
        <v>42013</v>
      </c>
      <c r="B6615" s="383" t="s">
        <v>794</v>
      </c>
      <c r="C6615" s="383" t="s">
        <v>8</v>
      </c>
      <c r="D6615" s="383" t="s">
        <v>34</v>
      </c>
      <c r="E6615" s="383" t="s">
        <v>795</v>
      </c>
      <c r="F6615" s="383" t="s">
        <v>10</v>
      </c>
      <c r="G6615" s="384">
        <v>6747</v>
      </c>
      <c r="H6615" s="383" t="s">
        <v>796</v>
      </c>
      <c r="I6615" s="383" t="s">
        <v>805</v>
      </c>
      <c r="J6615" s="383" t="s">
        <v>617</v>
      </c>
      <c r="K6615" s="383" t="s">
        <v>618</v>
      </c>
      <c r="L6615" s="384">
        <v>9280</v>
      </c>
      <c r="M6615" s="383" t="s">
        <v>630</v>
      </c>
      <c r="N6615" s="383" t="s">
        <v>620</v>
      </c>
      <c r="O6615" s="383" t="s">
        <v>230</v>
      </c>
    </row>
    <row r="6616" spans="1:15">
      <c r="A6616" s="385">
        <v>42014</v>
      </c>
      <c r="B6616" s="383" t="s">
        <v>21</v>
      </c>
      <c r="C6616" s="383" t="s">
        <v>12</v>
      </c>
      <c r="D6616" s="383" t="s">
        <v>22</v>
      </c>
      <c r="E6616" s="383" t="s">
        <v>658</v>
      </c>
      <c r="F6616" s="383" t="s">
        <v>10</v>
      </c>
      <c r="G6616" s="384">
        <v>2720</v>
      </c>
      <c r="H6616" s="383" t="s">
        <v>763</v>
      </c>
      <c r="I6616" s="383" t="s">
        <v>764</v>
      </c>
      <c r="J6616" s="383" t="s">
        <v>617</v>
      </c>
      <c r="K6616" s="383" t="s">
        <v>618</v>
      </c>
      <c r="L6616" s="384">
        <v>9280</v>
      </c>
      <c r="M6616" s="383" t="s">
        <v>630</v>
      </c>
      <c r="N6616" s="383" t="s">
        <v>620</v>
      </c>
      <c r="O6616" s="383" t="s">
        <v>230</v>
      </c>
    </row>
    <row r="6617" spans="1:15">
      <c r="A6617" s="385">
        <v>42015</v>
      </c>
      <c r="B6617" s="383" t="s">
        <v>21</v>
      </c>
      <c r="C6617" s="383" t="s">
        <v>12</v>
      </c>
      <c r="D6617" s="383" t="s">
        <v>22</v>
      </c>
      <c r="E6617" s="383" t="s">
        <v>658</v>
      </c>
      <c r="F6617" s="383" t="s">
        <v>10</v>
      </c>
      <c r="G6617" s="384">
        <v>2720</v>
      </c>
      <c r="H6617" s="383" t="s">
        <v>763</v>
      </c>
      <c r="I6617" s="383" t="s">
        <v>764</v>
      </c>
      <c r="J6617" s="383" t="s">
        <v>617</v>
      </c>
      <c r="K6617" s="383" t="s">
        <v>618</v>
      </c>
      <c r="L6617" s="384">
        <v>9280</v>
      </c>
      <c r="M6617" s="383" t="s">
        <v>630</v>
      </c>
      <c r="N6617" s="383" t="s">
        <v>620</v>
      </c>
      <c r="O6617" s="383" t="s">
        <v>230</v>
      </c>
    </row>
    <row r="6618" spans="1:15">
      <c r="A6618" s="385">
        <v>42016</v>
      </c>
      <c r="B6618" s="383" t="s">
        <v>21</v>
      </c>
      <c r="C6618" s="383" t="s">
        <v>12</v>
      </c>
      <c r="D6618" s="383" t="s">
        <v>22</v>
      </c>
      <c r="E6618" s="383" t="s">
        <v>658</v>
      </c>
      <c r="F6618" s="383" t="s">
        <v>10</v>
      </c>
      <c r="G6618" s="384">
        <v>2720</v>
      </c>
      <c r="H6618" s="383" t="s">
        <v>763</v>
      </c>
      <c r="I6618" s="383" t="s">
        <v>764</v>
      </c>
      <c r="J6618" s="383" t="s">
        <v>617</v>
      </c>
      <c r="K6618" s="383" t="s">
        <v>618</v>
      </c>
      <c r="L6618" s="384">
        <v>9280</v>
      </c>
      <c r="M6618" s="383" t="s">
        <v>630</v>
      </c>
      <c r="N6618" s="383" t="s">
        <v>620</v>
      </c>
      <c r="O6618" s="383" t="s">
        <v>230</v>
      </c>
    </row>
    <row r="6619" spans="1:15">
      <c r="A6619" s="385">
        <v>42017</v>
      </c>
      <c r="B6619" s="383" t="s">
        <v>754</v>
      </c>
      <c r="C6619" s="383" t="s">
        <v>8</v>
      </c>
      <c r="D6619" s="383" t="s">
        <v>755</v>
      </c>
      <c r="E6619" s="383" t="s">
        <v>756</v>
      </c>
      <c r="F6619" s="383" t="s">
        <v>10</v>
      </c>
      <c r="G6619" s="384">
        <v>96737</v>
      </c>
      <c r="H6619" s="383" t="s">
        <v>757</v>
      </c>
      <c r="I6619" s="383" t="s">
        <v>772</v>
      </c>
      <c r="J6619" s="383" t="s">
        <v>617</v>
      </c>
      <c r="K6619" s="383" t="s">
        <v>618</v>
      </c>
      <c r="L6619" s="384">
        <v>9280</v>
      </c>
      <c r="M6619" s="383" t="s">
        <v>631</v>
      </c>
      <c r="N6619" s="383" t="s">
        <v>620</v>
      </c>
      <c r="O6619" s="383" t="s">
        <v>230</v>
      </c>
    </row>
    <row r="6620" spans="1:15">
      <c r="A6620" s="385">
        <v>42018</v>
      </c>
      <c r="B6620" s="383" t="s">
        <v>21</v>
      </c>
      <c r="C6620" s="383" t="s">
        <v>12</v>
      </c>
      <c r="D6620" s="383" t="s">
        <v>22</v>
      </c>
      <c r="E6620" s="383" t="s">
        <v>658</v>
      </c>
      <c r="F6620" s="383" t="s">
        <v>10</v>
      </c>
      <c r="G6620" s="384">
        <v>2720</v>
      </c>
      <c r="H6620" s="383" t="s">
        <v>763</v>
      </c>
      <c r="I6620" s="383" t="s">
        <v>764</v>
      </c>
      <c r="J6620" s="383" t="s">
        <v>617</v>
      </c>
      <c r="K6620" s="383" t="s">
        <v>618</v>
      </c>
      <c r="L6620" s="384">
        <v>9804</v>
      </c>
      <c r="M6620" s="383" t="s">
        <v>631</v>
      </c>
      <c r="N6620" s="383" t="s">
        <v>620</v>
      </c>
      <c r="O6620" s="383" t="s">
        <v>230</v>
      </c>
    </row>
    <row r="6621" spans="1:15">
      <c r="A6621" s="385">
        <v>42019</v>
      </c>
      <c r="B6621" s="383" t="s">
        <v>754</v>
      </c>
      <c r="C6621" s="383" t="s">
        <v>8</v>
      </c>
      <c r="D6621" s="383" t="s">
        <v>755</v>
      </c>
      <c r="E6621" s="383" t="s">
        <v>756</v>
      </c>
      <c r="F6621" s="383" t="s">
        <v>10</v>
      </c>
      <c r="G6621" s="384">
        <v>2215</v>
      </c>
      <c r="H6621" s="383" t="s">
        <v>757</v>
      </c>
      <c r="I6621" s="383" t="s">
        <v>777</v>
      </c>
      <c r="J6621" s="383" t="s">
        <v>617</v>
      </c>
      <c r="K6621" s="383" t="s">
        <v>618</v>
      </c>
      <c r="L6621" s="384">
        <v>11627</v>
      </c>
      <c r="M6621" s="383" t="s">
        <v>631</v>
      </c>
      <c r="N6621" s="383" t="s">
        <v>620</v>
      </c>
      <c r="O6621" s="383" t="s">
        <v>230</v>
      </c>
    </row>
    <row r="6622" spans="1:15">
      <c r="A6622" s="385">
        <v>42020</v>
      </c>
      <c r="B6622" s="383" t="s">
        <v>11</v>
      </c>
      <c r="C6622" s="383" t="s">
        <v>12</v>
      </c>
      <c r="D6622" s="383" t="s">
        <v>13</v>
      </c>
      <c r="E6622" s="383" t="s">
        <v>678</v>
      </c>
      <c r="F6622" s="383" t="s">
        <v>10</v>
      </c>
      <c r="G6622" s="384">
        <v>450</v>
      </c>
      <c r="H6622" s="383" t="s">
        <v>779</v>
      </c>
      <c r="I6622" s="383" t="s">
        <v>780</v>
      </c>
      <c r="J6622" s="383" t="s">
        <v>617</v>
      </c>
      <c r="K6622" s="383" t="s">
        <v>618</v>
      </c>
      <c r="L6622" s="384">
        <v>12650</v>
      </c>
      <c r="M6622" s="383" t="s">
        <v>631</v>
      </c>
      <c r="N6622" s="383" t="s">
        <v>620</v>
      </c>
      <c r="O6622" s="383" t="s">
        <v>230</v>
      </c>
    </row>
    <row r="6623" spans="1:15">
      <c r="A6623" s="385">
        <v>42021</v>
      </c>
      <c r="B6623" s="383" t="s">
        <v>754</v>
      </c>
      <c r="C6623" s="383" t="s">
        <v>8</v>
      </c>
      <c r="D6623" s="383" t="s">
        <v>755</v>
      </c>
      <c r="E6623" s="383" t="s">
        <v>756</v>
      </c>
      <c r="F6623" s="383" t="s">
        <v>10</v>
      </c>
      <c r="G6623" s="384">
        <v>2215</v>
      </c>
      <c r="H6623" s="383" t="s">
        <v>757</v>
      </c>
      <c r="I6623" s="383" t="s">
        <v>777</v>
      </c>
      <c r="J6623" s="383" t="s">
        <v>617</v>
      </c>
      <c r="K6623" s="383" t="s">
        <v>618</v>
      </c>
      <c r="L6623" s="384">
        <v>12650</v>
      </c>
      <c r="M6623" s="383" t="s">
        <v>632</v>
      </c>
      <c r="N6623" s="383" t="s">
        <v>620</v>
      </c>
      <c r="O6623" s="383" t="s">
        <v>230</v>
      </c>
    </row>
    <row r="6624" spans="1:15">
      <c r="A6624" s="385">
        <v>42022</v>
      </c>
      <c r="B6624" s="383" t="s">
        <v>754</v>
      </c>
      <c r="C6624" s="383" t="s">
        <v>8</v>
      </c>
      <c r="D6624" s="383" t="s">
        <v>755</v>
      </c>
      <c r="E6624" s="383" t="s">
        <v>756</v>
      </c>
      <c r="F6624" s="383" t="s">
        <v>10</v>
      </c>
      <c r="G6624" s="384">
        <v>2215</v>
      </c>
      <c r="H6624" s="383" t="s">
        <v>757</v>
      </c>
      <c r="I6624" s="383" t="s">
        <v>777</v>
      </c>
      <c r="J6624" s="383" t="s">
        <v>617</v>
      </c>
      <c r="K6624" s="383" t="s">
        <v>618</v>
      </c>
      <c r="L6624" s="384">
        <v>12650</v>
      </c>
      <c r="M6624" s="383" t="s">
        <v>632</v>
      </c>
      <c r="N6624" s="383" t="s">
        <v>620</v>
      </c>
      <c r="O6624" s="383" t="s">
        <v>230</v>
      </c>
    </row>
    <row r="6625" spans="1:15">
      <c r="A6625" s="385">
        <v>42023</v>
      </c>
      <c r="B6625" s="383" t="s">
        <v>754</v>
      </c>
      <c r="C6625" s="383" t="s">
        <v>8</v>
      </c>
      <c r="D6625" s="383" t="s">
        <v>755</v>
      </c>
      <c r="E6625" s="383" t="s">
        <v>756</v>
      </c>
      <c r="F6625" s="383" t="s">
        <v>10</v>
      </c>
      <c r="G6625" s="384">
        <v>2215</v>
      </c>
      <c r="H6625" s="383" t="s">
        <v>757</v>
      </c>
      <c r="I6625" s="383" t="s">
        <v>777</v>
      </c>
      <c r="J6625" s="383" t="s">
        <v>617</v>
      </c>
      <c r="K6625" s="383" t="s">
        <v>618</v>
      </c>
      <c r="L6625" s="384">
        <v>12650</v>
      </c>
      <c r="M6625" s="383" t="s">
        <v>632</v>
      </c>
      <c r="N6625" s="383" t="s">
        <v>620</v>
      </c>
      <c r="O6625" s="383" t="s">
        <v>230</v>
      </c>
    </row>
    <row r="6626" spans="1:15">
      <c r="A6626" s="385">
        <v>42024</v>
      </c>
      <c r="B6626" s="383" t="s">
        <v>754</v>
      </c>
      <c r="C6626" s="383" t="s">
        <v>8</v>
      </c>
      <c r="D6626" s="383" t="s">
        <v>755</v>
      </c>
      <c r="E6626" s="383" t="s">
        <v>756</v>
      </c>
      <c r="F6626" s="383" t="s">
        <v>10</v>
      </c>
      <c r="G6626" s="384">
        <v>3322</v>
      </c>
      <c r="H6626" s="383" t="s">
        <v>757</v>
      </c>
      <c r="I6626" s="383" t="s">
        <v>777</v>
      </c>
      <c r="J6626" s="383" t="s">
        <v>617</v>
      </c>
      <c r="K6626" s="383" t="s">
        <v>618</v>
      </c>
      <c r="L6626" s="384">
        <v>12775</v>
      </c>
      <c r="M6626" s="383" t="s">
        <v>633</v>
      </c>
      <c r="N6626" s="383" t="s">
        <v>620</v>
      </c>
      <c r="O6626" s="383" t="s">
        <v>230</v>
      </c>
    </row>
    <row r="6627" spans="1:15">
      <c r="A6627" s="385">
        <v>42025</v>
      </c>
      <c r="B6627" s="383" t="s">
        <v>754</v>
      </c>
      <c r="C6627" s="383" t="s">
        <v>8</v>
      </c>
      <c r="D6627" s="383" t="s">
        <v>755</v>
      </c>
      <c r="E6627" s="383" t="s">
        <v>756</v>
      </c>
      <c r="F6627" s="383" t="s">
        <v>10</v>
      </c>
      <c r="G6627" s="384">
        <v>2215</v>
      </c>
      <c r="H6627" s="383" t="s">
        <v>757</v>
      </c>
      <c r="I6627" s="383" t="s">
        <v>777</v>
      </c>
      <c r="J6627" s="383" t="s">
        <v>617</v>
      </c>
      <c r="K6627" s="383" t="s">
        <v>618</v>
      </c>
      <c r="L6627" s="384">
        <v>14695</v>
      </c>
      <c r="M6627" s="383" t="s">
        <v>633</v>
      </c>
      <c r="N6627" s="383" t="s">
        <v>620</v>
      </c>
      <c r="O6627" s="383" t="s">
        <v>230</v>
      </c>
    </row>
    <row r="6628" spans="1:15">
      <c r="A6628" s="385">
        <v>42026</v>
      </c>
      <c r="B6628" s="383" t="s">
        <v>754</v>
      </c>
      <c r="C6628" s="383" t="s">
        <v>8</v>
      </c>
      <c r="D6628" s="383" t="s">
        <v>755</v>
      </c>
      <c r="E6628" s="383" t="s">
        <v>756</v>
      </c>
      <c r="F6628" s="383" t="s">
        <v>10</v>
      </c>
      <c r="G6628" s="384">
        <v>2215</v>
      </c>
      <c r="H6628" s="383" t="s">
        <v>757</v>
      </c>
      <c r="I6628" s="383" t="s">
        <v>777</v>
      </c>
      <c r="J6628" s="383" t="s">
        <v>617</v>
      </c>
      <c r="K6628" s="383" t="s">
        <v>618</v>
      </c>
      <c r="L6628" s="384">
        <v>15922</v>
      </c>
      <c r="M6628" s="383" t="s">
        <v>633</v>
      </c>
      <c r="N6628" s="383" t="s">
        <v>620</v>
      </c>
      <c r="O6628" s="383" t="s">
        <v>230</v>
      </c>
    </row>
    <row r="6629" spans="1:15">
      <c r="A6629" s="385">
        <v>42027</v>
      </c>
      <c r="B6629" s="383" t="s">
        <v>754</v>
      </c>
      <c r="C6629" s="383" t="s">
        <v>8</v>
      </c>
      <c r="D6629" s="383" t="s">
        <v>755</v>
      </c>
      <c r="E6629" s="383" t="s">
        <v>756</v>
      </c>
      <c r="F6629" s="383" t="s">
        <v>10</v>
      </c>
      <c r="G6629" s="384">
        <v>2215</v>
      </c>
      <c r="H6629" s="383" t="s">
        <v>757</v>
      </c>
      <c r="I6629" s="383" t="s">
        <v>777</v>
      </c>
      <c r="J6629" s="383" t="s">
        <v>617</v>
      </c>
      <c r="K6629" s="383" t="s">
        <v>618</v>
      </c>
      <c r="L6629" s="384">
        <v>17245</v>
      </c>
      <c r="M6629" s="383" t="s">
        <v>633</v>
      </c>
      <c r="N6629" s="383" t="s">
        <v>620</v>
      </c>
      <c r="O6629" s="383" t="s">
        <v>230</v>
      </c>
    </row>
    <row r="6630" spans="1:15">
      <c r="A6630" s="385">
        <v>42028</v>
      </c>
      <c r="B6630" s="383" t="s">
        <v>754</v>
      </c>
      <c r="C6630" s="383" t="s">
        <v>8</v>
      </c>
      <c r="D6630" s="383" t="s">
        <v>755</v>
      </c>
      <c r="E6630" s="383" t="s">
        <v>756</v>
      </c>
      <c r="F6630" s="383" t="s">
        <v>10</v>
      </c>
      <c r="G6630" s="384">
        <v>2215</v>
      </c>
      <c r="H6630" s="383" t="s">
        <v>757</v>
      </c>
      <c r="I6630" s="383" t="s">
        <v>777</v>
      </c>
      <c r="J6630" s="383" t="s">
        <v>617</v>
      </c>
      <c r="K6630" s="383" t="s">
        <v>618</v>
      </c>
      <c r="L6630" s="384">
        <v>18650</v>
      </c>
      <c r="M6630" s="383" t="s">
        <v>633</v>
      </c>
      <c r="N6630" s="383" t="s">
        <v>620</v>
      </c>
      <c r="O6630" s="383" t="s">
        <v>230</v>
      </c>
    </row>
    <row r="6631" spans="1:15">
      <c r="A6631" s="385">
        <v>42029</v>
      </c>
      <c r="B6631" s="383" t="s">
        <v>754</v>
      </c>
      <c r="C6631" s="383" t="s">
        <v>8</v>
      </c>
      <c r="D6631" s="383" t="s">
        <v>755</v>
      </c>
      <c r="E6631" s="383" t="s">
        <v>756</v>
      </c>
      <c r="F6631" s="383" t="s">
        <v>10</v>
      </c>
      <c r="G6631" s="384">
        <v>2215</v>
      </c>
      <c r="H6631" s="383" t="s">
        <v>757</v>
      </c>
      <c r="I6631" s="383" t="s">
        <v>777</v>
      </c>
      <c r="J6631" s="383" t="s">
        <v>617</v>
      </c>
      <c r="K6631" s="383" t="s">
        <v>618</v>
      </c>
      <c r="L6631" s="384">
        <v>18650</v>
      </c>
      <c r="M6631" s="383" t="s">
        <v>633</v>
      </c>
      <c r="N6631" s="383" t="s">
        <v>620</v>
      </c>
      <c r="O6631" s="383" t="s">
        <v>230</v>
      </c>
    </row>
    <row r="6632" spans="1:15">
      <c r="A6632" s="385">
        <v>42030</v>
      </c>
      <c r="B6632" s="383" t="s">
        <v>754</v>
      </c>
      <c r="C6632" s="383" t="s">
        <v>8</v>
      </c>
      <c r="D6632" s="383" t="s">
        <v>755</v>
      </c>
      <c r="E6632" s="383" t="s">
        <v>756</v>
      </c>
      <c r="F6632" s="383" t="s">
        <v>10</v>
      </c>
      <c r="G6632" s="384">
        <v>3322</v>
      </c>
      <c r="H6632" s="383" t="s">
        <v>757</v>
      </c>
      <c r="I6632" s="383" t="s">
        <v>777</v>
      </c>
      <c r="J6632" s="383" t="s">
        <v>617</v>
      </c>
      <c r="K6632" s="383" t="s">
        <v>618</v>
      </c>
      <c r="L6632" s="384">
        <v>18650</v>
      </c>
      <c r="M6632" s="383" t="s">
        <v>634</v>
      </c>
      <c r="N6632" s="383" t="s">
        <v>620</v>
      </c>
      <c r="O6632" s="383" t="s">
        <v>230</v>
      </c>
    </row>
    <row r="6633" spans="1:15">
      <c r="A6633" s="385">
        <v>42031</v>
      </c>
      <c r="B6633" s="383" t="s">
        <v>754</v>
      </c>
      <c r="C6633" s="383" t="s">
        <v>8</v>
      </c>
      <c r="D6633" s="383" t="s">
        <v>755</v>
      </c>
      <c r="E6633" s="383" t="s">
        <v>756</v>
      </c>
      <c r="F6633" s="383" t="s">
        <v>10</v>
      </c>
      <c r="G6633" s="384">
        <v>3322</v>
      </c>
      <c r="H6633" s="383" t="s">
        <v>757</v>
      </c>
      <c r="I6633" s="383" t="s">
        <v>777</v>
      </c>
      <c r="J6633" s="383" t="s">
        <v>617</v>
      </c>
      <c r="K6633" s="383" t="s">
        <v>618</v>
      </c>
      <c r="L6633" s="384">
        <v>18650</v>
      </c>
      <c r="M6633" s="383" t="s">
        <v>634</v>
      </c>
      <c r="N6633" s="383" t="s">
        <v>620</v>
      </c>
      <c r="O6633" s="383" t="s">
        <v>230</v>
      </c>
    </row>
    <row r="6634" spans="1:15">
      <c r="A6634" s="385">
        <v>42032</v>
      </c>
      <c r="B6634" s="383" t="s">
        <v>754</v>
      </c>
      <c r="C6634" s="383" t="s">
        <v>8</v>
      </c>
      <c r="D6634" s="383" t="s">
        <v>755</v>
      </c>
      <c r="E6634" s="383" t="s">
        <v>756</v>
      </c>
      <c r="F6634" s="383" t="s">
        <v>10</v>
      </c>
      <c r="G6634" s="384">
        <v>2215</v>
      </c>
      <c r="H6634" s="383" t="s">
        <v>757</v>
      </c>
      <c r="I6634" s="383" t="s">
        <v>777</v>
      </c>
      <c r="J6634" s="383" t="s">
        <v>617</v>
      </c>
      <c r="K6634" s="383" t="s">
        <v>618</v>
      </c>
      <c r="L6634" s="384">
        <v>18650</v>
      </c>
      <c r="M6634" s="383" t="s">
        <v>634</v>
      </c>
      <c r="N6634" s="383" t="s">
        <v>620</v>
      </c>
      <c r="O6634" s="383" t="s">
        <v>230</v>
      </c>
    </row>
    <row r="6635" spans="1:15">
      <c r="A6635" s="385">
        <v>42033</v>
      </c>
      <c r="B6635" s="383" t="s">
        <v>754</v>
      </c>
      <c r="C6635" s="383" t="s">
        <v>8</v>
      </c>
      <c r="D6635" s="383" t="s">
        <v>755</v>
      </c>
      <c r="E6635" s="383" t="s">
        <v>756</v>
      </c>
      <c r="F6635" s="383" t="s">
        <v>10</v>
      </c>
      <c r="G6635" s="384">
        <v>2215</v>
      </c>
      <c r="H6635" s="383" t="s">
        <v>757</v>
      </c>
      <c r="I6635" s="383" t="s">
        <v>777</v>
      </c>
      <c r="J6635" s="383" t="s">
        <v>617</v>
      </c>
      <c r="K6635" s="383" t="s">
        <v>618</v>
      </c>
      <c r="L6635" s="384">
        <v>18650</v>
      </c>
      <c r="M6635" s="383" t="s">
        <v>634</v>
      </c>
      <c r="N6635" s="383" t="s">
        <v>620</v>
      </c>
      <c r="O6635" s="383" t="s">
        <v>230</v>
      </c>
    </row>
    <row r="6636" spans="1:15">
      <c r="A6636" s="385">
        <v>42034</v>
      </c>
      <c r="B6636" s="383" t="s">
        <v>754</v>
      </c>
      <c r="C6636" s="383" t="s">
        <v>8</v>
      </c>
      <c r="D6636" s="383" t="s">
        <v>755</v>
      </c>
      <c r="E6636" s="383" t="s">
        <v>756</v>
      </c>
      <c r="F6636" s="383" t="s">
        <v>10</v>
      </c>
      <c r="G6636" s="384">
        <v>460</v>
      </c>
      <c r="H6636" s="383" t="s">
        <v>757</v>
      </c>
      <c r="I6636" s="383" t="s">
        <v>758</v>
      </c>
      <c r="J6636" s="383" t="s">
        <v>617</v>
      </c>
      <c r="K6636" s="383" t="s">
        <v>618</v>
      </c>
      <c r="L6636" s="384">
        <v>18650</v>
      </c>
      <c r="M6636" s="383" t="s">
        <v>634</v>
      </c>
      <c r="N6636" s="383" t="s">
        <v>620</v>
      </c>
      <c r="O6636" s="383" t="s">
        <v>230</v>
      </c>
    </row>
    <row r="6637" spans="1:15">
      <c r="A6637" s="385">
        <v>42035</v>
      </c>
      <c r="B6637" s="383" t="s">
        <v>754</v>
      </c>
      <c r="C6637" s="383" t="s">
        <v>8</v>
      </c>
      <c r="D6637" s="383" t="s">
        <v>755</v>
      </c>
      <c r="E6637" s="383" t="s">
        <v>756</v>
      </c>
      <c r="F6637" s="383" t="s">
        <v>10</v>
      </c>
      <c r="G6637" s="384">
        <v>2215</v>
      </c>
      <c r="H6637" s="383" t="s">
        <v>757</v>
      </c>
      <c r="I6637" s="383" t="s">
        <v>777</v>
      </c>
      <c r="J6637" s="383" t="s">
        <v>617</v>
      </c>
      <c r="K6637" s="383" t="s">
        <v>618</v>
      </c>
      <c r="L6637" s="384">
        <v>18650</v>
      </c>
      <c r="M6637" s="383" t="s">
        <v>634</v>
      </c>
      <c r="N6637" s="383" t="s">
        <v>620</v>
      </c>
      <c r="O6637" s="383" t="s">
        <v>230</v>
      </c>
    </row>
    <row r="6638" spans="1:15">
      <c r="A6638" s="385">
        <v>42036</v>
      </c>
      <c r="B6638" s="383" t="s">
        <v>754</v>
      </c>
      <c r="C6638" s="383" t="s">
        <v>8</v>
      </c>
      <c r="D6638" s="383" t="s">
        <v>755</v>
      </c>
      <c r="E6638" s="383" t="s">
        <v>756</v>
      </c>
      <c r="F6638" s="383" t="s">
        <v>10</v>
      </c>
      <c r="G6638" s="384">
        <v>2215</v>
      </c>
      <c r="H6638" s="383" t="s">
        <v>757</v>
      </c>
      <c r="I6638" s="383" t="s">
        <v>777</v>
      </c>
      <c r="J6638" s="383" t="s">
        <v>617</v>
      </c>
      <c r="K6638" s="383" t="s">
        <v>618</v>
      </c>
      <c r="L6638" s="384">
        <v>18660</v>
      </c>
      <c r="M6638" s="383" t="s">
        <v>634</v>
      </c>
      <c r="N6638" s="383" t="s">
        <v>620</v>
      </c>
      <c r="O6638" s="383" t="s">
        <v>230</v>
      </c>
    </row>
    <row r="6639" spans="1:15">
      <c r="A6639" s="385">
        <v>42037</v>
      </c>
      <c r="B6639" s="383" t="s">
        <v>754</v>
      </c>
      <c r="C6639" s="383" t="s">
        <v>8</v>
      </c>
      <c r="D6639" s="383" t="s">
        <v>755</v>
      </c>
      <c r="E6639" s="383" t="s">
        <v>756</v>
      </c>
      <c r="F6639" s="383" t="s">
        <v>10</v>
      </c>
      <c r="G6639" s="384">
        <v>2215</v>
      </c>
      <c r="H6639" s="383" t="s">
        <v>757</v>
      </c>
      <c r="I6639" s="383" t="s">
        <v>777</v>
      </c>
      <c r="J6639" s="383" t="s">
        <v>617</v>
      </c>
      <c r="K6639" s="383" t="s">
        <v>618</v>
      </c>
      <c r="L6639" s="384">
        <v>18660</v>
      </c>
      <c r="M6639" s="383" t="s">
        <v>634</v>
      </c>
      <c r="N6639" s="383" t="s">
        <v>620</v>
      </c>
      <c r="O6639" s="383" t="s">
        <v>230</v>
      </c>
    </row>
    <row r="6640" spans="1:15">
      <c r="A6640" s="385">
        <v>42038</v>
      </c>
      <c r="B6640" s="383" t="s">
        <v>806</v>
      </c>
      <c r="C6640" s="383" t="s">
        <v>8</v>
      </c>
      <c r="D6640" s="383" t="s">
        <v>51</v>
      </c>
      <c r="E6640" s="383" t="s">
        <v>807</v>
      </c>
      <c r="F6640" s="383" t="s">
        <v>10</v>
      </c>
      <c r="G6640" s="384">
        <v>12540</v>
      </c>
      <c r="H6640" s="383" t="s">
        <v>796</v>
      </c>
      <c r="I6640" s="383" t="s">
        <v>808</v>
      </c>
      <c r="J6640" s="383" t="s">
        <v>617</v>
      </c>
      <c r="K6640" s="383" t="s">
        <v>618</v>
      </c>
      <c r="L6640" s="384">
        <v>18660</v>
      </c>
      <c r="M6640" s="383" t="s">
        <v>634</v>
      </c>
      <c r="N6640" s="383" t="s">
        <v>620</v>
      </c>
      <c r="O6640" s="383" t="s">
        <v>230</v>
      </c>
    </row>
    <row r="6641" spans="1:15">
      <c r="A6641" s="385">
        <v>42039</v>
      </c>
      <c r="B6641" s="383" t="s">
        <v>754</v>
      </c>
      <c r="C6641" s="383" t="s">
        <v>8</v>
      </c>
      <c r="D6641" s="383" t="s">
        <v>755</v>
      </c>
      <c r="E6641" s="383" t="s">
        <v>756</v>
      </c>
      <c r="F6641" s="383" t="s">
        <v>10</v>
      </c>
      <c r="G6641" s="384">
        <v>2215</v>
      </c>
      <c r="H6641" s="383" t="s">
        <v>757</v>
      </c>
      <c r="I6641" s="383" t="s">
        <v>777</v>
      </c>
      <c r="J6641" s="383" t="s">
        <v>617</v>
      </c>
      <c r="K6641" s="383" t="s">
        <v>618</v>
      </c>
      <c r="L6641" s="384">
        <v>18660</v>
      </c>
      <c r="M6641" s="383" t="s">
        <v>634</v>
      </c>
      <c r="N6641" s="383" t="s">
        <v>620</v>
      </c>
      <c r="O6641" s="383" t="s">
        <v>230</v>
      </c>
    </row>
    <row r="6642" spans="1:15">
      <c r="A6642" s="385">
        <v>42040</v>
      </c>
      <c r="B6642" s="383" t="s">
        <v>754</v>
      </c>
      <c r="C6642" s="383" t="s">
        <v>8</v>
      </c>
      <c r="D6642" s="383" t="s">
        <v>755</v>
      </c>
      <c r="E6642" s="383" t="s">
        <v>756</v>
      </c>
      <c r="F6642" s="383" t="s">
        <v>10</v>
      </c>
      <c r="G6642" s="384">
        <v>2215</v>
      </c>
      <c r="H6642" s="383" t="s">
        <v>757</v>
      </c>
      <c r="I6642" s="383" t="s">
        <v>777</v>
      </c>
      <c r="J6642" s="383" t="s">
        <v>617</v>
      </c>
      <c r="K6642" s="383" t="s">
        <v>618</v>
      </c>
      <c r="L6642" s="384">
        <v>18761</v>
      </c>
      <c r="M6642" s="383" t="s">
        <v>635</v>
      </c>
      <c r="N6642" s="383" t="s">
        <v>620</v>
      </c>
      <c r="O6642" s="383" t="s">
        <v>230</v>
      </c>
    </row>
    <row r="6643" spans="1:15">
      <c r="A6643" s="385">
        <v>42041</v>
      </c>
      <c r="B6643" s="383" t="s">
        <v>754</v>
      </c>
      <c r="C6643" s="383" t="s">
        <v>8</v>
      </c>
      <c r="D6643" s="383" t="s">
        <v>755</v>
      </c>
      <c r="E6643" s="383" t="s">
        <v>756</v>
      </c>
      <c r="F6643" s="383" t="s">
        <v>10</v>
      </c>
      <c r="G6643" s="384">
        <v>460</v>
      </c>
      <c r="H6643" s="383" t="s">
        <v>757</v>
      </c>
      <c r="I6643" s="383" t="s">
        <v>758</v>
      </c>
      <c r="J6643" s="383" t="s">
        <v>617</v>
      </c>
      <c r="K6643" s="383" t="s">
        <v>618</v>
      </c>
      <c r="L6643" s="384">
        <v>18761</v>
      </c>
      <c r="M6643" s="383" t="s">
        <v>635</v>
      </c>
      <c r="N6643" s="383" t="s">
        <v>620</v>
      </c>
      <c r="O6643" s="383" t="s">
        <v>230</v>
      </c>
    </row>
    <row r="6644" spans="1:15">
      <c r="A6644" s="385">
        <v>42042</v>
      </c>
      <c r="B6644" s="383" t="s">
        <v>754</v>
      </c>
      <c r="C6644" s="383" t="s">
        <v>8</v>
      </c>
      <c r="D6644" s="383" t="s">
        <v>755</v>
      </c>
      <c r="E6644" s="383" t="s">
        <v>756</v>
      </c>
      <c r="F6644" s="383" t="s">
        <v>10</v>
      </c>
      <c r="G6644" s="384">
        <v>460</v>
      </c>
      <c r="H6644" s="383" t="s">
        <v>757</v>
      </c>
      <c r="I6644" s="383" t="s">
        <v>758</v>
      </c>
      <c r="J6644" s="383" t="s">
        <v>617</v>
      </c>
      <c r="K6644" s="383" t="s">
        <v>618</v>
      </c>
      <c r="L6644" s="384">
        <v>18800</v>
      </c>
      <c r="M6644" s="383" t="s">
        <v>635</v>
      </c>
      <c r="N6644" s="383" t="s">
        <v>620</v>
      </c>
      <c r="O6644" s="383" t="s">
        <v>230</v>
      </c>
    </row>
    <row r="6645" spans="1:15">
      <c r="A6645" s="385">
        <v>42043</v>
      </c>
      <c r="B6645" s="383" t="s">
        <v>754</v>
      </c>
      <c r="C6645" s="383" t="s">
        <v>8</v>
      </c>
      <c r="D6645" s="383" t="s">
        <v>755</v>
      </c>
      <c r="E6645" s="383" t="s">
        <v>756</v>
      </c>
      <c r="F6645" s="383" t="s">
        <v>10</v>
      </c>
      <c r="G6645" s="384">
        <v>460</v>
      </c>
      <c r="H6645" s="383" t="s">
        <v>757</v>
      </c>
      <c r="I6645" s="383" t="s">
        <v>758</v>
      </c>
      <c r="J6645" s="383" t="s">
        <v>617</v>
      </c>
      <c r="K6645" s="383" t="s">
        <v>618</v>
      </c>
      <c r="L6645" s="384">
        <v>20258</v>
      </c>
      <c r="M6645" s="383" t="s">
        <v>635</v>
      </c>
      <c r="N6645" s="383" t="s">
        <v>620</v>
      </c>
      <c r="O6645" s="383" t="s">
        <v>230</v>
      </c>
    </row>
    <row r="6646" spans="1:15">
      <c r="A6646" s="385">
        <v>42044</v>
      </c>
      <c r="B6646" s="383" t="s">
        <v>754</v>
      </c>
      <c r="C6646" s="383" t="s">
        <v>8</v>
      </c>
      <c r="D6646" s="383" t="s">
        <v>755</v>
      </c>
      <c r="E6646" s="383" t="s">
        <v>756</v>
      </c>
      <c r="F6646" s="383" t="s">
        <v>10</v>
      </c>
      <c r="G6646" s="384">
        <v>460</v>
      </c>
      <c r="H6646" s="383" t="s">
        <v>757</v>
      </c>
      <c r="I6646" s="383" t="s">
        <v>758</v>
      </c>
      <c r="J6646" s="383" t="s">
        <v>617</v>
      </c>
      <c r="K6646" s="383" t="s">
        <v>618</v>
      </c>
      <c r="L6646" s="384">
        <v>20833</v>
      </c>
      <c r="M6646" s="383" t="s">
        <v>635</v>
      </c>
      <c r="N6646" s="383" t="s">
        <v>620</v>
      </c>
      <c r="O6646" s="383" t="s">
        <v>230</v>
      </c>
    </row>
    <row r="6647" spans="1:15">
      <c r="A6647" s="385">
        <v>42045</v>
      </c>
      <c r="B6647" s="383" t="s">
        <v>754</v>
      </c>
      <c r="C6647" s="383" t="s">
        <v>8</v>
      </c>
      <c r="D6647" s="383" t="s">
        <v>755</v>
      </c>
      <c r="E6647" s="383" t="s">
        <v>756</v>
      </c>
      <c r="F6647" s="383" t="s">
        <v>10</v>
      </c>
      <c r="G6647" s="384">
        <v>460</v>
      </c>
      <c r="H6647" s="383" t="s">
        <v>757</v>
      </c>
      <c r="I6647" s="383" t="s">
        <v>758</v>
      </c>
      <c r="J6647" s="383" t="s">
        <v>617</v>
      </c>
      <c r="K6647" s="383" t="s">
        <v>618</v>
      </c>
      <c r="L6647" s="384">
        <v>20833</v>
      </c>
      <c r="M6647" s="383" t="s">
        <v>635</v>
      </c>
      <c r="N6647" s="383" t="s">
        <v>620</v>
      </c>
      <c r="O6647" s="383" t="s">
        <v>230</v>
      </c>
    </row>
    <row r="6648" spans="1:15">
      <c r="A6648" s="385">
        <v>42046</v>
      </c>
      <c r="B6648" s="383" t="s">
        <v>11</v>
      </c>
      <c r="C6648" s="383" t="s">
        <v>12</v>
      </c>
      <c r="D6648" s="383" t="s">
        <v>13</v>
      </c>
      <c r="E6648" s="383" t="s">
        <v>678</v>
      </c>
      <c r="F6648" s="383" t="s">
        <v>10</v>
      </c>
      <c r="G6648" s="384">
        <v>112</v>
      </c>
      <c r="H6648" s="383" t="s">
        <v>743</v>
      </c>
      <c r="I6648" s="383" t="s">
        <v>744</v>
      </c>
      <c r="J6648" s="383" t="s">
        <v>617</v>
      </c>
      <c r="K6648" s="383" t="s">
        <v>618</v>
      </c>
      <c r="L6648" s="384">
        <v>20833</v>
      </c>
      <c r="M6648" s="383" t="s">
        <v>635</v>
      </c>
      <c r="N6648" s="383" t="s">
        <v>620</v>
      </c>
      <c r="O6648" s="383" t="s">
        <v>230</v>
      </c>
    </row>
    <row r="6649" spans="1:15">
      <c r="A6649" s="385">
        <v>42047</v>
      </c>
      <c r="B6649" s="383" t="s">
        <v>754</v>
      </c>
      <c r="C6649" s="383" t="s">
        <v>8</v>
      </c>
      <c r="D6649" s="383" t="s">
        <v>755</v>
      </c>
      <c r="E6649" s="383" t="s">
        <v>756</v>
      </c>
      <c r="F6649" s="383" t="s">
        <v>10</v>
      </c>
      <c r="G6649" s="384">
        <v>460</v>
      </c>
      <c r="H6649" s="383" t="s">
        <v>757</v>
      </c>
      <c r="I6649" s="383" t="s">
        <v>758</v>
      </c>
      <c r="J6649" s="383" t="s">
        <v>617</v>
      </c>
      <c r="K6649" s="383" t="s">
        <v>618</v>
      </c>
      <c r="L6649" s="384">
        <v>20833</v>
      </c>
      <c r="M6649" s="383" t="s">
        <v>635</v>
      </c>
      <c r="N6649" s="383" t="s">
        <v>620</v>
      </c>
      <c r="O6649" s="383" t="s">
        <v>230</v>
      </c>
    </row>
    <row r="6650" spans="1:15">
      <c r="A6650" s="385">
        <v>42048</v>
      </c>
      <c r="B6650" s="383" t="s">
        <v>754</v>
      </c>
      <c r="C6650" s="383" t="s">
        <v>8</v>
      </c>
      <c r="D6650" s="383" t="s">
        <v>755</v>
      </c>
      <c r="E6650" s="383" t="s">
        <v>756</v>
      </c>
      <c r="F6650" s="383" t="s">
        <v>10</v>
      </c>
      <c r="G6650" s="384">
        <v>460</v>
      </c>
      <c r="H6650" s="383" t="s">
        <v>757</v>
      </c>
      <c r="I6650" s="383" t="s">
        <v>758</v>
      </c>
      <c r="J6650" s="383" t="s">
        <v>617</v>
      </c>
      <c r="K6650" s="383" t="s">
        <v>618</v>
      </c>
      <c r="L6650" s="384">
        <v>20833</v>
      </c>
      <c r="M6650" s="383" t="s">
        <v>635</v>
      </c>
      <c r="N6650" s="383" t="s">
        <v>620</v>
      </c>
      <c r="O6650" s="383" t="s">
        <v>230</v>
      </c>
    </row>
    <row r="6651" spans="1:15">
      <c r="A6651" s="385">
        <v>42049</v>
      </c>
      <c r="B6651" s="383" t="s">
        <v>754</v>
      </c>
      <c r="C6651" s="383" t="s">
        <v>8</v>
      </c>
      <c r="D6651" s="383" t="s">
        <v>755</v>
      </c>
      <c r="E6651" s="383" t="s">
        <v>756</v>
      </c>
      <c r="F6651" s="383" t="s">
        <v>10</v>
      </c>
      <c r="G6651" s="384">
        <v>460</v>
      </c>
      <c r="H6651" s="383" t="s">
        <v>757</v>
      </c>
      <c r="I6651" s="383" t="s">
        <v>758</v>
      </c>
      <c r="J6651" s="383" t="s">
        <v>617</v>
      </c>
      <c r="K6651" s="383" t="s">
        <v>618</v>
      </c>
      <c r="L6651" s="384">
        <v>21180</v>
      </c>
      <c r="M6651" s="383" t="s">
        <v>635</v>
      </c>
      <c r="N6651" s="383" t="s">
        <v>620</v>
      </c>
      <c r="O6651" s="383" t="s">
        <v>230</v>
      </c>
    </row>
    <row r="6652" spans="1:15">
      <c r="A6652" s="385">
        <v>42050</v>
      </c>
      <c r="B6652" s="383" t="s">
        <v>754</v>
      </c>
      <c r="C6652" s="383" t="s">
        <v>8</v>
      </c>
      <c r="D6652" s="383" t="s">
        <v>755</v>
      </c>
      <c r="E6652" s="383" t="s">
        <v>756</v>
      </c>
      <c r="F6652" s="383" t="s">
        <v>10</v>
      </c>
      <c r="G6652" s="384">
        <v>460</v>
      </c>
      <c r="H6652" s="383" t="s">
        <v>757</v>
      </c>
      <c r="I6652" s="383" t="s">
        <v>758</v>
      </c>
      <c r="J6652" s="383" t="s">
        <v>617</v>
      </c>
      <c r="K6652" s="383" t="s">
        <v>618</v>
      </c>
      <c r="L6652" s="384">
        <v>22680</v>
      </c>
      <c r="M6652" s="383" t="s">
        <v>635</v>
      </c>
      <c r="N6652" s="383" t="s">
        <v>620</v>
      </c>
      <c r="O6652" s="383" t="s">
        <v>230</v>
      </c>
    </row>
    <row r="6653" spans="1:15">
      <c r="A6653" s="385">
        <v>42051</v>
      </c>
      <c r="B6653" s="383" t="s">
        <v>754</v>
      </c>
      <c r="C6653" s="383" t="s">
        <v>8</v>
      </c>
      <c r="D6653" s="383" t="s">
        <v>755</v>
      </c>
      <c r="E6653" s="383" t="s">
        <v>756</v>
      </c>
      <c r="F6653" s="383" t="s">
        <v>10</v>
      </c>
      <c r="G6653" s="384">
        <v>460</v>
      </c>
      <c r="H6653" s="383" t="s">
        <v>757</v>
      </c>
      <c r="I6653" s="383" t="s">
        <v>758</v>
      </c>
      <c r="J6653" s="383" t="s">
        <v>617</v>
      </c>
      <c r="K6653" s="383" t="s">
        <v>618</v>
      </c>
      <c r="L6653" s="384">
        <v>23171</v>
      </c>
      <c r="M6653" s="383" t="s">
        <v>635</v>
      </c>
      <c r="N6653" s="383" t="s">
        <v>620</v>
      </c>
      <c r="O6653" s="383" t="s">
        <v>230</v>
      </c>
    </row>
    <row r="6654" spans="1:15">
      <c r="A6654" s="385">
        <v>42052</v>
      </c>
      <c r="B6654" s="383" t="s">
        <v>754</v>
      </c>
      <c r="C6654" s="383" t="s">
        <v>8</v>
      </c>
      <c r="D6654" s="383" t="s">
        <v>755</v>
      </c>
      <c r="E6654" s="383" t="s">
        <v>756</v>
      </c>
      <c r="F6654" s="383" t="s">
        <v>10</v>
      </c>
      <c r="G6654" s="384">
        <v>460</v>
      </c>
      <c r="H6654" s="383" t="s">
        <v>757</v>
      </c>
      <c r="I6654" s="383" t="s">
        <v>758</v>
      </c>
      <c r="J6654" s="383" t="s">
        <v>617</v>
      </c>
      <c r="K6654" s="383" t="s">
        <v>618</v>
      </c>
      <c r="L6654" s="384">
        <v>23171</v>
      </c>
      <c r="M6654" s="383" t="s">
        <v>636</v>
      </c>
      <c r="N6654" s="383" t="s">
        <v>620</v>
      </c>
      <c r="O6654" s="383" t="s">
        <v>230</v>
      </c>
    </row>
    <row r="6655" spans="1:15">
      <c r="A6655" s="385">
        <v>42053</v>
      </c>
      <c r="B6655" s="383" t="s">
        <v>754</v>
      </c>
      <c r="C6655" s="383" t="s">
        <v>8</v>
      </c>
      <c r="D6655" s="383" t="s">
        <v>755</v>
      </c>
      <c r="E6655" s="383" t="s">
        <v>756</v>
      </c>
      <c r="F6655" s="383" t="s">
        <v>10</v>
      </c>
      <c r="G6655" s="384">
        <v>460</v>
      </c>
      <c r="H6655" s="383" t="s">
        <v>757</v>
      </c>
      <c r="I6655" s="383" t="s">
        <v>758</v>
      </c>
      <c r="J6655" s="383" t="s">
        <v>617</v>
      </c>
      <c r="K6655" s="383" t="s">
        <v>618</v>
      </c>
      <c r="L6655" s="384">
        <v>23171</v>
      </c>
      <c r="M6655" s="383" t="s">
        <v>636</v>
      </c>
      <c r="N6655" s="383" t="s">
        <v>620</v>
      </c>
      <c r="O6655" s="383" t="s">
        <v>230</v>
      </c>
    </row>
    <row r="6656" spans="1:15">
      <c r="A6656" s="385">
        <v>42054</v>
      </c>
      <c r="B6656" s="383" t="s">
        <v>754</v>
      </c>
      <c r="C6656" s="383" t="s">
        <v>8</v>
      </c>
      <c r="D6656" s="383" t="s">
        <v>755</v>
      </c>
      <c r="E6656" s="383" t="s">
        <v>756</v>
      </c>
      <c r="F6656" s="383" t="s">
        <v>10</v>
      </c>
      <c r="G6656" s="384">
        <v>460</v>
      </c>
      <c r="H6656" s="383" t="s">
        <v>757</v>
      </c>
      <c r="I6656" s="383" t="s">
        <v>758</v>
      </c>
      <c r="J6656" s="383" t="s">
        <v>617</v>
      </c>
      <c r="K6656" s="383" t="s">
        <v>618</v>
      </c>
      <c r="L6656" s="384">
        <v>23171</v>
      </c>
      <c r="M6656" s="383" t="s">
        <v>636</v>
      </c>
      <c r="N6656" s="383" t="s">
        <v>620</v>
      </c>
      <c r="O6656" s="383" t="s">
        <v>230</v>
      </c>
    </row>
    <row r="6657" spans="1:15">
      <c r="A6657" s="385">
        <v>42055</v>
      </c>
      <c r="B6657" s="383" t="s">
        <v>754</v>
      </c>
      <c r="C6657" s="383" t="s">
        <v>8</v>
      </c>
      <c r="D6657" s="383" t="s">
        <v>755</v>
      </c>
      <c r="E6657" s="383" t="s">
        <v>756</v>
      </c>
      <c r="F6657" s="383" t="s">
        <v>10</v>
      </c>
      <c r="G6657" s="384">
        <v>460</v>
      </c>
      <c r="H6657" s="383" t="s">
        <v>757</v>
      </c>
      <c r="I6657" s="383" t="s">
        <v>758</v>
      </c>
      <c r="J6657" s="383" t="s">
        <v>617</v>
      </c>
      <c r="K6657" s="383" t="s">
        <v>618</v>
      </c>
      <c r="L6657" s="384">
        <v>23171</v>
      </c>
      <c r="M6657" s="383" t="s">
        <v>636</v>
      </c>
      <c r="N6657" s="383" t="s">
        <v>620</v>
      </c>
      <c r="O6657" s="383" t="s">
        <v>230</v>
      </c>
    </row>
    <row r="6658" spans="1:15">
      <c r="A6658" s="385">
        <v>42056</v>
      </c>
      <c r="B6658" s="383" t="s">
        <v>754</v>
      </c>
      <c r="C6658" s="383" t="s">
        <v>8</v>
      </c>
      <c r="D6658" s="383" t="s">
        <v>755</v>
      </c>
      <c r="E6658" s="383" t="s">
        <v>756</v>
      </c>
      <c r="F6658" s="383" t="s">
        <v>10</v>
      </c>
      <c r="G6658" s="384">
        <v>460</v>
      </c>
      <c r="H6658" s="383" t="s">
        <v>757</v>
      </c>
      <c r="I6658" s="383" t="s">
        <v>758</v>
      </c>
      <c r="J6658" s="383" t="s">
        <v>617</v>
      </c>
      <c r="K6658" s="383" t="s">
        <v>618</v>
      </c>
      <c r="L6658" s="384">
        <v>23171</v>
      </c>
      <c r="M6658" s="383" t="s">
        <v>637</v>
      </c>
      <c r="N6658" s="383" t="s">
        <v>620</v>
      </c>
      <c r="O6658" s="383" t="s">
        <v>230</v>
      </c>
    </row>
    <row r="6659" spans="1:15">
      <c r="A6659" s="385">
        <v>42057</v>
      </c>
      <c r="B6659" s="383" t="s">
        <v>754</v>
      </c>
      <c r="C6659" s="383" t="s">
        <v>8</v>
      </c>
      <c r="D6659" s="383" t="s">
        <v>755</v>
      </c>
      <c r="E6659" s="383" t="s">
        <v>756</v>
      </c>
      <c r="F6659" s="383" t="s">
        <v>10</v>
      </c>
      <c r="G6659" s="384">
        <v>2215</v>
      </c>
      <c r="H6659" s="383" t="s">
        <v>757</v>
      </c>
      <c r="I6659" s="383" t="s">
        <v>777</v>
      </c>
      <c r="J6659" s="383" t="s">
        <v>617</v>
      </c>
      <c r="K6659" s="383" t="s">
        <v>618</v>
      </c>
      <c r="L6659" s="384">
        <v>23171</v>
      </c>
      <c r="M6659" s="383" t="s">
        <v>637</v>
      </c>
      <c r="N6659" s="383" t="s">
        <v>620</v>
      </c>
      <c r="O6659" s="383" t="s">
        <v>230</v>
      </c>
    </row>
    <row r="6660" spans="1:15">
      <c r="A6660" s="385">
        <v>42058</v>
      </c>
      <c r="B6660" s="383" t="s">
        <v>754</v>
      </c>
      <c r="C6660" s="383" t="s">
        <v>8</v>
      </c>
      <c r="D6660" s="383" t="s">
        <v>755</v>
      </c>
      <c r="E6660" s="383" t="s">
        <v>756</v>
      </c>
      <c r="F6660" s="383" t="s">
        <v>10</v>
      </c>
      <c r="G6660" s="384">
        <v>9540</v>
      </c>
      <c r="H6660" s="383" t="s">
        <v>757</v>
      </c>
      <c r="I6660" s="383" t="s">
        <v>772</v>
      </c>
      <c r="J6660" s="383" t="s">
        <v>617</v>
      </c>
      <c r="K6660" s="383" t="s">
        <v>618</v>
      </c>
      <c r="L6660" s="384">
        <v>23171</v>
      </c>
      <c r="M6660" s="383" t="s">
        <v>637</v>
      </c>
      <c r="N6660" s="383" t="s">
        <v>620</v>
      </c>
      <c r="O6660" s="383" t="s">
        <v>230</v>
      </c>
    </row>
    <row r="6661" spans="1:15">
      <c r="A6661" s="385">
        <v>42059</v>
      </c>
      <c r="B6661" s="383" t="s">
        <v>754</v>
      </c>
      <c r="C6661" s="383" t="s">
        <v>8</v>
      </c>
      <c r="D6661" s="383" t="s">
        <v>755</v>
      </c>
      <c r="E6661" s="383" t="s">
        <v>756</v>
      </c>
      <c r="F6661" s="383" t="s">
        <v>10</v>
      </c>
      <c r="G6661" s="384">
        <v>2215</v>
      </c>
      <c r="H6661" s="383" t="s">
        <v>757</v>
      </c>
      <c r="I6661" s="383" t="s">
        <v>777</v>
      </c>
      <c r="J6661" s="383" t="s">
        <v>617</v>
      </c>
      <c r="K6661" s="383" t="s">
        <v>618</v>
      </c>
      <c r="L6661" s="384">
        <v>23171</v>
      </c>
      <c r="M6661" s="383" t="s">
        <v>637</v>
      </c>
      <c r="N6661" s="383" t="s">
        <v>620</v>
      </c>
      <c r="O6661" s="383" t="s">
        <v>230</v>
      </c>
    </row>
    <row r="6662" spans="1:15">
      <c r="A6662" s="385">
        <v>42060</v>
      </c>
      <c r="B6662" s="383" t="s">
        <v>754</v>
      </c>
      <c r="C6662" s="383" t="s">
        <v>8</v>
      </c>
      <c r="D6662" s="383" t="s">
        <v>755</v>
      </c>
      <c r="E6662" s="383" t="s">
        <v>756</v>
      </c>
      <c r="F6662" s="383" t="s">
        <v>10</v>
      </c>
      <c r="G6662" s="384">
        <v>2215</v>
      </c>
      <c r="H6662" s="383" t="s">
        <v>757</v>
      </c>
      <c r="I6662" s="383" t="s">
        <v>777</v>
      </c>
      <c r="J6662" s="383" t="s">
        <v>617</v>
      </c>
      <c r="K6662" s="383" t="s">
        <v>618</v>
      </c>
      <c r="L6662" s="384">
        <v>23171</v>
      </c>
      <c r="M6662" s="383" t="s">
        <v>637</v>
      </c>
      <c r="N6662" s="383" t="s">
        <v>620</v>
      </c>
      <c r="O6662" s="383" t="s">
        <v>230</v>
      </c>
    </row>
    <row r="6663" spans="1:15">
      <c r="A6663" s="385">
        <v>42061</v>
      </c>
      <c r="B6663" s="383" t="s">
        <v>754</v>
      </c>
      <c r="C6663" s="383" t="s">
        <v>8</v>
      </c>
      <c r="D6663" s="383" t="s">
        <v>755</v>
      </c>
      <c r="E6663" s="383" t="s">
        <v>756</v>
      </c>
      <c r="F6663" s="383" t="s">
        <v>10</v>
      </c>
      <c r="G6663" s="384">
        <v>2215</v>
      </c>
      <c r="H6663" s="383" t="s">
        <v>757</v>
      </c>
      <c r="I6663" s="383" t="s">
        <v>777</v>
      </c>
      <c r="J6663" s="383" t="s">
        <v>617</v>
      </c>
      <c r="K6663" s="383" t="s">
        <v>618</v>
      </c>
      <c r="L6663" s="384">
        <v>23171</v>
      </c>
      <c r="M6663" s="383" t="s">
        <v>637</v>
      </c>
      <c r="N6663" s="383" t="s">
        <v>620</v>
      </c>
      <c r="O6663" s="383" t="s">
        <v>230</v>
      </c>
    </row>
    <row r="6664" spans="1:15">
      <c r="A6664" s="385">
        <v>42062</v>
      </c>
      <c r="B6664" s="383" t="s">
        <v>754</v>
      </c>
      <c r="C6664" s="383" t="s">
        <v>8</v>
      </c>
      <c r="D6664" s="383" t="s">
        <v>755</v>
      </c>
      <c r="E6664" s="383" t="s">
        <v>756</v>
      </c>
      <c r="F6664" s="383" t="s">
        <v>10</v>
      </c>
      <c r="G6664" s="384">
        <v>2215</v>
      </c>
      <c r="H6664" s="383" t="s">
        <v>757</v>
      </c>
      <c r="I6664" s="383" t="s">
        <v>777</v>
      </c>
      <c r="J6664" s="383" t="s">
        <v>617</v>
      </c>
      <c r="K6664" s="383" t="s">
        <v>618</v>
      </c>
      <c r="L6664" s="384">
        <v>23171</v>
      </c>
      <c r="M6664" s="383" t="s">
        <v>637</v>
      </c>
      <c r="N6664" s="383" t="s">
        <v>620</v>
      </c>
      <c r="O6664" s="383" t="s">
        <v>230</v>
      </c>
    </row>
    <row r="6665" spans="1:15">
      <c r="A6665" s="385">
        <v>42063</v>
      </c>
      <c r="B6665" s="383" t="s">
        <v>754</v>
      </c>
      <c r="C6665" s="383" t="s">
        <v>8</v>
      </c>
      <c r="D6665" s="383" t="s">
        <v>755</v>
      </c>
      <c r="E6665" s="383" t="s">
        <v>756</v>
      </c>
      <c r="F6665" s="383" t="s">
        <v>10</v>
      </c>
      <c r="G6665" s="384">
        <v>2215</v>
      </c>
      <c r="H6665" s="383" t="s">
        <v>757</v>
      </c>
      <c r="I6665" s="383" t="s">
        <v>777</v>
      </c>
      <c r="J6665" s="383" t="s">
        <v>617</v>
      </c>
      <c r="K6665" s="383" t="s">
        <v>618</v>
      </c>
      <c r="L6665" s="384">
        <v>23242</v>
      </c>
      <c r="M6665" s="383" t="s">
        <v>638</v>
      </c>
      <c r="N6665" s="383" t="s">
        <v>620</v>
      </c>
      <c r="O6665" s="383" t="s">
        <v>230</v>
      </c>
    </row>
    <row r="6666" spans="1:15">
      <c r="A6666" s="385">
        <v>42064</v>
      </c>
      <c r="B6666" s="383" t="s">
        <v>754</v>
      </c>
      <c r="C6666" s="383" t="s">
        <v>8</v>
      </c>
      <c r="D6666" s="383" t="s">
        <v>755</v>
      </c>
      <c r="E6666" s="383" t="s">
        <v>756</v>
      </c>
      <c r="F6666" s="383" t="s">
        <v>10</v>
      </c>
      <c r="G6666" s="384">
        <v>2215</v>
      </c>
      <c r="H6666" s="383" t="s">
        <v>757</v>
      </c>
      <c r="I6666" s="383" t="s">
        <v>777</v>
      </c>
      <c r="J6666" s="383" t="s">
        <v>617</v>
      </c>
      <c r="K6666" s="383" t="s">
        <v>618</v>
      </c>
      <c r="L6666" s="384">
        <v>24188</v>
      </c>
      <c r="M6666" s="383" t="s">
        <v>638</v>
      </c>
      <c r="N6666" s="383" t="s">
        <v>620</v>
      </c>
      <c r="O6666" s="383" t="s">
        <v>230</v>
      </c>
    </row>
    <row r="6667" spans="1:15">
      <c r="A6667" s="385">
        <v>42065</v>
      </c>
      <c r="B6667" s="383" t="s">
        <v>754</v>
      </c>
      <c r="C6667" s="383" t="s">
        <v>8</v>
      </c>
      <c r="D6667" s="383" t="s">
        <v>755</v>
      </c>
      <c r="E6667" s="383" t="s">
        <v>756</v>
      </c>
      <c r="F6667" s="383" t="s">
        <v>10</v>
      </c>
      <c r="G6667" s="384">
        <v>2215</v>
      </c>
      <c r="H6667" s="383" t="s">
        <v>757</v>
      </c>
      <c r="I6667" s="383" t="s">
        <v>777</v>
      </c>
      <c r="J6667" s="383" t="s">
        <v>617</v>
      </c>
      <c r="K6667" s="383" t="s">
        <v>618</v>
      </c>
      <c r="L6667" s="384">
        <v>24376</v>
      </c>
      <c r="M6667" s="383" t="s">
        <v>638</v>
      </c>
      <c r="N6667" s="383" t="s">
        <v>620</v>
      </c>
      <c r="O6667" s="383" t="s">
        <v>230</v>
      </c>
    </row>
    <row r="6668" spans="1:15">
      <c r="A6668" s="385">
        <v>42066</v>
      </c>
      <c r="B6668" s="383" t="s">
        <v>754</v>
      </c>
      <c r="C6668" s="383" t="s">
        <v>8</v>
      </c>
      <c r="D6668" s="383" t="s">
        <v>755</v>
      </c>
      <c r="E6668" s="383" t="s">
        <v>756</v>
      </c>
      <c r="F6668" s="383" t="s">
        <v>10</v>
      </c>
      <c r="G6668" s="384">
        <v>2215</v>
      </c>
      <c r="H6668" s="383" t="s">
        <v>757</v>
      </c>
      <c r="I6668" s="383" t="s">
        <v>777</v>
      </c>
      <c r="J6668" s="383" t="s">
        <v>617</v>
      </c>
      <c r="K6668" s="383" t="s">
        <v>618</v>
      </c>
      <c r="L6668" s="384">
        <v>24376</v>
      </c>
      <c r="M6668" s="383" t="s">
        <v>638</v>
      </c>
      <c r="N6668" s="383" t="s">
        <v>620</v>
      </c>
      <c r="O6668" s="383" t="s">
        <v>230</v>
      </c>
    </row>
    <row r="6669" spans="1:15">
      <c r="A6669" s="385">
        <v>42067</v>
      </c>
      <c r="B6669" s="383" t="s">
        <v>754</v>
      </c>
      <c r="C6669" s="383" t="s">
        <v>8</v>
      </c>
      <c r="D6669" s="383" t="s">
        <v>755</v>
      </c>
      <c r="E6669" s="383" t="s">
        <v>756</v>
      </c>
      <c r="F6669" s="383" t="s">
        <v>10</v>
      </c>
      <c r="G6669" s="384">
        <v>460</v>
      </c>
      <c r="H6669" s="383" t="s">
        <v>757</v>
      </c>
      <c r="I6669" s="383" t="s">
        <v>758</v>
      </c>
      <c r="J6669" s="383" t="s">
        <v>617</v>
      </c>
      <c r="K6669" s="383" t="s">
        <v>618</v>
      </c>
      <c r="L6669" s="384">
        <v>24394</v>
      </c>
      <c r="M6669" s="383" t="s">
        <v>638</v>
      </c>
      <c r="N6669" s="383" t="s">
        <v>620</v>
      </c>
      <c r="O6669" s="383" t="s">
        <v>230</v>
      </c>
    </row>
    <row r="6670" spans="1:15">
      <c r="A6670" s="385">
        <v>42068</v>
      </c>
      <c r="B6670" s="383" t="s">
        <v>754</v>
      </c>
      <c r="C6670" s="383" t="s">
        <v>8</v>
      </c>
      <c r="D6670" s="383" t="s">
        <v>755</v>
      </c>
      <c r="E6670" s="383" t="s">
        <v>756</v>
      </c>
      <c r="F6670" s="383" t="s">
        <v>10</v>
      </c>
      <c r="G6670" s="384">
        <v>460</v>
      </c>
      <c r="H6670" s="383" t="s">
        <v>757</v>
      </c>
      <c r="I6670" s="383" t="s">
        <v>758</v>
      </c>
      <c r="J6670" s="383" t="s">
        <v>617</v>
      </c>
      <c r="K6670" s="383" t="s">
        <v>618</v>
      </c>
      <c r="L6670" s="384">
        <v>24965</v>
      </c>
      <c r="M6670" s="383" t="s">
        <v>638</v>
      </c>
      <c r="N6670" s="383" t="s">
        <v>620</v>
      </c>
      <c r="O6670" s="383" t="s">
        <v>230</v>
      </c>
    </row>
    <row r="6671" spans="1:15">
      <c r="A6671" s="385">
        <v>42069</v>
      </c>
      <c r="B6671" s="383" t="s">
        <v>754</v>
      </c>
      <c r="C6671" s="383" t="s">
        <v>8</v>
      </c>
      <c r="D6671" s="383" t="s">
        <v>755</v>
      </c>
      <c r="E6671" s="383" t="s">
        <v>756</v>
      </c>
      <c r="F6671" s="383" t="s">
        <v>10</v>
      </c>
      <c r="G6671" s="384">
        <v>460</v>
      </c>
      <c r="H6671" s="383" t="s">
        <v>757</v>
      </c>
      <c r="I6671" s="383" t="s">
        <v>758</v>
      </c>
      <c r="J6671" s="383" t="s">
        <v>617</v>
      </c>
      <c r="K6671" s="383" t="s">
        <v>618</v>
      </c>
      <c r="L6671" s="384">
        <v>25035</v>
      </c>
      <c r="M6671" s="383" t="s">
        <v>638</v>
      </c>
      <c r="N6671" s="383" t="s">
        <v>620</v>
      </c>
      <c r="O6671" s="383" t="s">
        <v>230</v>
      </c>
    </row>
    <row r="6672" spans="1:15">
      <c r="A6672" s="385">
        <v>42070</v>
      </c>
      <c r="B6672" s="383" t="s">
        <v>754</v>
      </c>
      <c r="C6672" s="383" t="s">
        <v>8</v>
      </c>
      <c r="D6672" s="383" t="s">
        <v>755</v>
      </c>
      <c r="E6672" s="383" t="s">
        <v>756</v>
      </c>
      <c r="F6672" s="383" t="s">
        <v>10</v>
      </c>
      <c r="G6672" s="384">
        <v>460</v>
      </c>
      <c r="H6672" s="383" t="s">
        <v>757</v>
      </c>
      <c r="I6672" s="383" t="s">
        <v>758</v>
      </c>
      <c r="J6672" s="383" t="s">
        <v>617</v>
      </c>
      <c r="K6672" s="383" t="s">
        <v>618</v>
      </c>
      <c r="L6672" s="384">
        <v>25532</v>
      </c>
      <c r="M6672" s="383" t="s">
        <v>638</v>
      </c>
      <c r="N6672" s="383" t="s">
        <v>620</v>
      </c>
      <c r="O6672" s="383" t="s">
        <v>230</v>
      </c>
    </row>
    <row r="6673" spans="1:15">
      <c r="A6673" s="385">
        <v>42071</v>
      </c>
      <c r="B6673" s="383" t="s">
        <v>754</v>
      </c>
      <c r="C6673" s="383" t="s">
        <v>8</v>
      </c>
      <c r="D6673" s="383" t="s">
        <v>755</v>
      </c>
      <c r="E6673" s="383" t="s">
        <v>756</v>
      </c>
      <c r="F6673" s="383" t="s">
        <v>10</v>
      </c>
      <c r="G6673" s="384">
        <v>460</v>
      </c>
      <c r="H6673" s="383" t="s">
        <v>757</v>
      </c>
      <c r="I6673" s="383" t="s">
        <v>758</v>
      </c>
      <c r="J6673" s="383" t="s">
        <v>617</v>
      </c>
      <c r="K6673" s="383" t="s">
        <v>618</v>
      </c>
      <c r="L6673" s="384">
        <v>25875</v>
      </c>
      <c r="M6673" s="383" t="s">
        <v>638</v>
      </c>
      <c r="N6673" s="383" t="s">
        <v>620</v>
      </c>
      <c r="O6673" s="383" t="s">
        <v>230</v>
      </c>
    </row>
    <row r="6674" spans="1:15">
      <c r="A6674" s="385">
        <v>42072</v>
      </c>
      <c r="B6674" s="383" t="s">
        <v>754</v>
      </c>
      <c r="C6674" s="383" t="s">
        <v>8</v>
      </c>
      <c r="D6674" s="383" t="s">
        <v>755</v>
      </c>
      <c r="E6674" s="383" t="s">
        <v>756</v>
      </c>
      <c r="F6674" s="383" t="s">
        <v>10</v>
      </c>
      <c r="G6674" s="384">
        <v>460</v>
      </c>
      <c r="H6674" s="383" t="s">
        <v>757</v>
      </c>
      <c r="I6674" s="383" t="s">
        <v>758</v>
      </c>
      <c r="J6674" s="383" t="s">
        <v>617</v>
      </c>
      <c r="K6674" s="383" t="s">
        <v>618</v>
      </c>
      <c r="L6674" s="384">
        <v>25875</v>
      </c>
      <c r="M6674" s="383" t="s">
        <v>638</v>
      </c>
      <c r="N6674" s="383" t="s">
        <v>620</v>
      </c>
      <c r="O6674" s="383" t="s">
        <v>230</v>
      </c>
    </row>
    <row r="6675" spans="1:15">
      <c r="A6675" s="385">
        <v>42073</v>
      </c>
      <c r="B6675" s="383" t="s">
        <v>754</v>
      </c>
      <c r="C6675" s="383" t="s">
        <v>8</v>
      </c>
      <c r="D6675" s="383" t="s">
        <v>755</v>
      </c>
      <c r="E6675" s="383" t="s">
        <v>756</v>
      </c>
      <c r="F6675" s="383" t="s">
        <v>10</v>
      </c>
      <c r="G6675" s="384">
        <v>460</v>
      </c>
      <c r="H6675" s="383" t="s">
        <v>757</v>
      </c>
      <c r="I6675" s="383" t="s">
        <v>758</v>
      </c>
      <c r="J6675" s="383" t="s">
        <v>617</v>
      </c>
      <c r="K6675" s="383" t="s">
        <v>618</v>
      </c>
      <c r="L6675" s="384">
        <v>25875</v>
      </c>
      <c r="M6675" s="383" t="s">
        <v>638</v>
      </c>
      <c r="N6675" s="383" t="s">
        <v>620</v>
      </c>
      <c r="O6675" s="383" t="s">
        <v>230</v>
      </c>
    </row>
    <row r="6676" spans="1:15">
      <c r="A6676" s="385">
        <v>42074</v>
      </c>
      <c r="B6676" s="383" t="s">
        <v>754</v>
      </c>
      <c r="C6676" s="383" t="s">
        <v>8</v>
      </c>
      <c r="D6676" s="383" t="s">
        <v>755</v>
      </c>
      <c r="E6676" s="383" t="s">
        <v>756</v>
      </c>
      <c r="F6676" s="383" t="s">
        <v>10</v>
      </c>
      <c r="G6676" s="384">
        <v>460</v>
      </c>
      <c r="H6676" s="383" t="s">
        <v>757</v>
      </c>
      <c r="I6676" s="383" t="s">
        <v>758</v>
      </c>
      <c r="J6676" s="383" t="s">
        <v>617</v>
      </c>
      <c r="K6676" s="383" t="s">
        <v>618</v>
      </c>
      <c r="L6676" s="384">
        <v>25875</v>
      </c>
      <c r="M6676" s="383" t="s">
        <v>638</v>
      </c>
      <c r="N6676" s="383" t="s">
        <v>620</v>
      </c>
      <c r="O6676" s="383" t="s">
        <v>230</v>
      </c>
    </row>
    <row r="6677" spans="1:15">
      <c r="A6677" s="385">
        <v>42075</v>
      </c>
      <c r="B6677" s="383" t="s">
        <v>754</v>
      </c>
      <c r="C6677" s="383" t="s">
        <v>8</v>
      </c>
      <c r="D6677" s="383" t="s">
        <v>755</v>
      </c>
      <c r="E6677" s="383" t="s">
        <v>756</v>
      </c>
      <c r="F6677" s="383" t="s">
        <v>10</v>
      </c>
      <c r="G6677" s="384">
        <v>460</v>
      </c>
      <c r="H6677" s="383" t="s">
        <v>757</v>
      </c>
      <c r="I6677" s="383" t="s">
        <v>758</v>
      </c>
      <c r="J6677" s="383" t="s">
        <v>617</v>
      </c>
      <c r="K6677" s="383" t="s">
        <v>618</v>
      </c>
      <c r="L6677" s="384">
        <v>25875</v>
      </c>
      <c r="M6677" s="383" t="s">
        <v>639</v>
      </c>
      <c r="N6677" s="383" t="s">
        <v>620</v>
      </c>
      <c r="O6677" s="383" t="s">
        <v>230</v>
      </c>
    </row>
    <row r="6678" spans="1:15">
      <c r="A6678" s="385">
        <v>42076</v>
      </c>
      <c r="B6678" s="383" t="s">
        <v>754</v>
      </c>
      <c r="C6678" s="383" t="s">
        <v>8</v>
      </c>
      <c r="D6678" s="383" t="s">
        <v>755</v>
      </c>
      <c r="E6678" s="383" t="s">
        <v>756</v>
      </c>
      <c r="F6678" s="383" t="s">
        <v>10</v>
      </c>
      <c r="G6678" s="384">
        <v>460</v>
      </c>
      <c r="H6678" s="383" t="s">
        <v>757</v>
      </c>
      <c r="I6678" s="383" t="s">
        <v>758</v>
      </c>
      <c r="J6678" s="383" t="s">
        <v>617</v>
      </c>
      <c r="K6678" s="383" t="s">
        <v>618</v>
      </c>
      <c r="L6678" s="384">
        <v>25875</v>
      </c>
      <c r="M6678" s="383" t="s">
        <v>639</v>
      </c>
      <c r="N6678" s="383" t="s">
        <v>620</v>
      </c>
      <c r="O6678" s="383" t="s">
        <v>230</v>
      </c>
    </row>
    <row r="6679" spans="1:15">
      <c r="A6679" s="385">
        <v>42077</v>
      </c>
      <c r="B6679" s="383" t="s">
        <v>754</v>
      </c>
      <c r="C6679" s="383" t="s">
        <v>8</v>
      </c>
      <c r="D6679" s="383" t="s">
        <v>755</v>
      </c>
      <c r="E6679" s="383" t="s">
        <v>756</v>
      </c>
      <c r="F6679" s="383" t="s">
        <v>10</v>
      </c>
      <c r="G6679" s="384">
        <v>460</v>
      </c>
      <c r="H6679" s="383" t="s">
        <v>757</v>
      </c>
      <c r="I6679" s="383" t="s">
        <v>758</v>
      </c>
      <c r="J6679" s="383" t="s">
        <v>617</v>
      </c>
      <c r="K6679" s="383" t="s">
        <v>618</v>
      </c>
      <c r="L6679" s="384">
        <v>25875</v>
      </c>
      <c r="M6679" s="383" t="s">
        <v>639</v>
      </c>
      <c r="N6679" s="383" t="s">
        <v>620</v>
      </c>
      <c r="O6679" s="383" t="s">
        <v>230</v>
      </c>
    </row>
    <row r="6680" spans="1:15">
      <c r="A6680" s="385">
        <v>42078</v>
      </c>
      <c r="B6680" s="383" t="s">
        <v>754</v>
      </c>
      <c r="C6680" s="383" t="s">
        <v>8</v>
      </c>
      <c r="D6680" s="383" t="s">
        <v>755</v>
      </c>
      <c r="E6680" s="383" t="s">
        <v>756</v>
      </c>
      <c r="F6680" s="383" t="s">
        <v>10</v>
      </c>
      <c r="G6680" s="384">
        <v>460</v>
      </c>
      <c r="H6680" s="383" t="s">
        <v>757</v>
      </c>
      <c r="I6680" s="383" t="s">
        <v>758</v>
      </c>
      <c r="J6680" s="383" t="s">
        <v>617</v>
      </c>
      <c r="K6680" s="383" t="s">
        <v>618</v>
      </c>
      <c r="L6680" s="384">
        <v>25875</v>
      </c>
      <c r="M6680" s="383" t="s">
        <v>639</v>
      </c>
      <c r="N6680" s="383" t="s">
        <v>620</v>
      </c>
      <c r="O6680" s="383" t="s">
        <v>230</v>
      </c>
    </row>
    <row r="6681" spans="1:15">
      <c r="A6681" s="385">
        <v>42079</v>
      </c>
      <c r="B6681" s="383" t="s">
        <v>754</v>
      </c>
      <c r="C6681" s="383" t="s">
        <v>8</v>
      </c>
      <c r="D6681" s="383" t="s">
        <v>755</v>
      </c>
      <c r="E6681" s="383" t="s">
        <v>756</v>
      </c>
      <c r="F6681" s="383" t="s">
        <v>10</v>
      </c>
      <c r="G6681" s="384">
        <v>460</v>
      </c>
      <c r="H6681" s="383" t="s">
        <v>757</v>
      </c>
      <c r="I6681" s="383" t="s">
        <v>758</v>
      </c>
      <c r="J6681" s="383" t="s">
        <v>617</v>
      </c>
      <c r="K6681" s="383" t="s">
        <v>618</v>
      </c>
      <c r="L6681" s="384">
        <v>25875</v>
      </c>
      <c r="M6681" s="383" t="s">
        <v>639</v>
      </c>
      <c r="N6681" s="383" t="s">
        <v>620</v>
      </c>
      <c r="O6681" s="383" t="s">
        <v>230</v>
      </c>
    </row>
    <row r="6682" spans="1:15">
      <c r="A6682" s="385">
        <v>42080</v>
      </c>
      <c r="B6682" s="383" t="s">
        <v>754</v>
      </c>
      <c r="C6682" s="383" t="s">
        <v>8</v>
      </c>
      <c r="D6682" s="383" t="s">
        <v>755</v>
      </c>
      <c r="E6682" s="383" t="s">
        <v>756</v>
      </c>
      <c r="F6682" s="383" t="s">
        <v>10</v>
      </c>
      <c r="G6682" s="384">
        <v>460</v>
      </c>
      <c r="H6682" s="383" t="s">
        <v>757</v>
      </c>
      <c r="I6682" s="383" t="s">
        <v>758</v>
      </c>
      <c r="J6682" s="383" t="s">
        <v>617</v>
      </c>
      <c r="K6682" s="383" t="s">
        <v>618</v>
      </c>
      <c r="L6682" s="384">
        <v>25875</v>
      </c>
      <c r="M6682" s="383" t="s">
        <v>639</v>
      </c>
      <c r="N6682" s="383" t="s">
        <v>620</v>
      </c>
      <c r="O6682" s="383" t="s">
        <v>230</v>
      </c>
    </row>
    <row r="6683" spans="1:15">
      <c r="A6683" s="385">
        <v>42081</v>
      </c>
      <c r="B6683" s="383" t="s">
        <v>754</v>
      </c>
      <c r="C6683" s="383" t="s">
        <v>8</v>
      </c>
      <c r="D6683" s="383" t="s">
        <v>755</v>
      </c>
      <c r="E6683" s="383" t="s">
        <v>756</v>
      </c>
      <c r="F6683" s="383" t="s">
        <v>10</v>
      </c>
      <c r="G6683" s="384">
        <v>460</v>
      </c>
      <c r="H6683" s="383" t="s">
        <v>757</v>
      </c>
      <c r="I6683" s="383" t="s">
        <v>758</v>
      </c>
      <c r="J6683" s="383" t="s">
        <v>617</v>
      </c>
      <c r="K6683" s="383" t="s">
        <v>618</v>
      </c>
      <c r="L6683" s="384">
        <v>26170</v>
      </c>
      <c r="M6683" s="383" t="s">
        <v>640</v>
      </c>
      <c r="N6683" s="383" t="s">
        <v>620</v>
      </c>
      <c r="O6683" s="383" t="s">
        <v>230</v>
      </c>
    </row>
    <row r="6684" spans="1:15">
      <c r="A6684" s="385">
        <v>42082</v>
      </c>
      <c r="B6684" s="383" t="s">
        <v>754</v>
      </c>
      <c r="C6684" s="383" t="s">
        <v>8</v>
      </c>
      <c r="D6684" s="383" t="s">
        <v>755</v>
      </c>
      <c r="E6684" s="383" t="s">
        <v>756</v>
      </c>
      <c r="F6684" s="383" t="s">
        <v>10</v>
      </c>
      <c r="G6684" s="384">
        <v>460</v>
      </c>
      <c r="H6684" s="383" t="s">
        <v>757</v>
      </c>
      <c r="I6684" s="383" t="s">
        <v>758</v>
      </c>
      <c r="J6684" s="383" t="s">
        <v>617</v>
      </c>
      <c r="K6684" s="383" t="s">
        <v>618</v>
      </c>
      <c r="L6684" s="384">
        <v>26691</v>
      </c>
      <c r="M6684" s="383" t="s">
        <v>640</v>
      </c>
      <c r="N6684" s="383" t="s">
        <v>620</v>
      </c>
      <c r="O6684" s="383" t="s">
        <v>230</v>
      </c>
    </row>
    <row r="6685" spans="1:15">
      <c r="A6685" s="385">
        <v>42083</v>
      </c>
      <c r="B6685" s="383" t="s">
        <v>754</v>
      </c>
      <c r="C6685" s="383" t="s">
        <v>8</v>
      </c>
      <c r="D6685" s="383" t="s">
        <v>755</v>
      </c>
      <c r="E6685" s="383" t="s">
        <v>756</v>
      </c>
      <c r="F6685" s="383" t="s">
        <v>10</v>
      </c>
      <c r="G6685" s="384">
        <v>460</v>
      </c>
      <c r="H6685" s="383" t="s">
        <v>757</v>
      </c>
      <c r="I6685" s="383" t="s">
        <v>758</v>
      </c>
      <c r="J6685" s="383" t="s">
        <v>617</v>
      </c>
      <c r="K6685" s="383" t="s">
        <v>618</v>
      </c>
      <c r="L6685" s="384">
        <v>27235</v>
      </c>
      <c r="M6685" s="383" t="s">
        <v>640</v>
      </c>
      <c r="N6685" s="383" t="s">
        <v>620</v>
      </c>
      <c r="O6685" s="383" t="s">
        <v>230</v>
      </c>
    </row>
    <row r="6686" spans="1:15">
      <c r="A6686" s="385">
        <v>42084</v>
      </c>
      <c r="B6686" s="383" t="s">
        <v>754</v>
      </c>
      <c r="C6686" s="383" t="s">
        <v>8</v>
      </c>
      <c r="D6686" s="383" t="s">
        <v>755</v>
      </c>
      <c r="E6686" s="383" t="s">
        <v>756</v>
      </c>
      <c r="F6686" s="383" t="s">
        <v>10</v>
      </c>
      <c r="G6686" s="384">
        <v>460</v>
      </c>
      <c r="H6686" s="383" t="s">
        <v>757</v>
      </c>
      <c r="I6686" s="383" t="s">
        <v>758</v>
      </c>
      <c r="J6686" s="383" t="s">
        <v>617</v>
      </c>
      <c r="K6686" s="383" t="s">
        <v>618</v>
      </c>
      <c r="L6686" s="384">
        <v>27710</v>
      </c>
      <c r="M6686" s="383" t="s">
        <v>640</v>
      </c>
      <c r="N6686" s="383" t="s">
        <v>620</v>
      </c>
      <c r="O6686" s="383" t="s">
        <v>230</v>
      </c>
    </row>
    <row r="6687" spans="1:15">
      <c r="A6687" s="385">
        <v>42085</v>
      </c>
      <c r="B6687" s="383" t="s">
        <v>754</v>
      </c>
      <c r="C6687" s="383" t="s">
        <v>8</v>
      </c>
      <c r="D6687" s="383" t="s">
        <v>755</v>
      </c>
      <c r="E6687" s="383" t="s">
        <v>756</v>
      </c>
      <c r="F6687" s="383" t="s">
        <v>10</v>
      </c>
      <c r="G6687" s="384">
        <v>460</v>
      </c>
      <c r="H6687" s="383" t="s">
        <v>757</v>
      </c>
      <c r="I6687" s="383" t="s">
        <v>758</v>
      </c>
      <c r="J6687" s="383" t="s">
        <v>617</v>
      </c>
      <c r="K6687" s="383" t="s">
        <v>618</v>
      </c>
      <c r="L6687" s="384">
        <v>27741</v>
      </c>
      <c r="M6687" s="383" t="s">
        <v>640</v>
      </c>
      <c r="N6687" s="383" t="s">
        <v>620</v>
      </c>
      <c r="O6687" s="383" t="s">
        <v>230</v>
      </c>
    </row>
    <row r="6688" spans="1:15">
      <c r="A6688" s="385">
        <v>42086</v>
      </c>
      <c r="B6688" s="383" t="s">
        <v>754</v>
      </c>
      <c r="C6688" s="383" t="s">
        <v>8</v>
      </c>
      <c r="D6688" s="383" t="s">
        <v>755</v>
      </c>
      <c r="E6688" s="383" t="s">
        <v>756</v>
      </c>
      <c r="F6688" s="383" t="s">
        <v>10</v>
      </c>
      <c r="G6688" s="384">
        <v>460</v>
      </c>
      <c r="H6688" s="383" t="s">
        <v>757</v>
      </c>
      <c r="I6688" s="383" t="s">
        <v>758</v>
      </c>
      <c r="J6688" s="383" t="s">
        <v>617</v>
      </c>
      <c r="K6688" s="383" t="s">
        <v>618</v>
      </c>
      <c r="L6688" s="384">
        <v>27741</v>
      </c>
      <c r="M6688" s="383" t="s">
        <v>640</v>
      </c>
      <c r="N6688" s="383" t="s">
        <v>620</v>
      </c>
      <c r="O6688" s="383" t="s">
        <v>230</v>
      </c>
    </row>
    <row r="6689" spans="1:15">
      <c r="A6689" s="385">
        <v>42087</v>
      </c>
      <c r="B6689" s="383" t="s">
        <v>754</v>
      </c>
      <c r="C6689" s="383" t="s">
        <v>8</v>
      </c>
      <c r="D6689" s="383" t="s">
        <v>755</v>
      </c>
      <c r="E6689" s="383" t="s">
        <v>756</v>
      </c>
      <c r="F6689" s="383" t="s">
        <v>10</v>
      </c>
      <c r="G6689" s="384">
        <v>460</v>
      </c>
      <c r="H6689" s="383" t="s">
        <v>757</v>
      </c>
      <c r="I6689" s="383" t="s">
        <v>758</v>
      </c>
      <c r="J6689" s="383" t="s">
        <v>617</v>
      </c>
      <c r="K6689" s="383" t="s">
        <v>618</v>
      </c>
      <c r="L6689" s="384">
        <v>27741</v>
      </c>
      <c r="M6689" s="383" t="s">
        <v>640</v>
      </c>
      <c r="N6689" s="383" t="s">
        <v>620</v>
      </c>
      <c r="O6689" s="383" t="s">
        <v>230</v>
      </c>
    </row>
    <row r="6690" spans="1:15">
      <c r="A6690" s="385">
        <v>42088</v>
      </c>
      <c r="B6690" s="383" t="s">
        <v>794</v>
      </c>
      <c r="C6690" s="383" t="s">
        <v>8</v>
      </c>
      <c r="D6690" s="383" t="s">
        <v>34</v>
      </c>
      <c r="E6690" s="383" t="s">
        <v>795</v>
      </c>
      <c r="F6690" s="383" t="s">
        <v>10</v>
      </c>
      <c r="G6690" s="384">
        <v>2108</v>
      </c>
      <c r="H6690" s="383" t="s">
        <v>796</v>
      </c>
      <c r="I6690" s="383" t="s">
        <v>800</v>
      </c>
      <c r="J6690" s="383" t="s">
        <v>617</v>
      </c>
      <c r="K6690" s="383" t="s">
        <v>618</v>
      </c>
      <c r="L6690" s="384">
        <v>27741</v>
      </c>
      <c r="M6690" s="383" t="s">
        <v>640</v>
      </c>
      <c r="N6690" s="383" t="s">
        <v>620</v>
      </c>
      <c r="O6690" s="383" t="s">
        <v>230</v>
      </c>
    </row>
    <row r="6691" spans="1:15">
      <c r="A6691" s="385">
        <v>42089</v>
      </c>
      <c r="B6691" s="383" t="s">
        <v>754</v>
      </c>
      <c r="C6691" s="383" t="s">
        <v>8</v>
      </c>
      <c r="D6691" s="383" t="s">
        <v>755</v>
      </c>
      <c r="E6691" s="383" t="s">
        <v>756</v>
      </c>
      <c r="F6691" s="383" t="s">
        <v>10</v>
      </c>
      <c r="G6691" s="384">
        <v>460</v>
      </c>
      <c r="H6691" s="383" t="s">
        <v>757</v>
      </c>
      <c r="I6691" s="383" t="s">
        <v>758</v>
      </c>
      <c r="J6691" s="383" t="s">
        <v>617</v>
      </c>
      <c r="K6691" s="383" t="s">
        <v>618</v>
      </c>
      <c r="L6691" s="384">
        <v>27741</v>
      </c>
      <c r="M6691" s="383" t="s">
        <v>640</v>
      </c>
      <c r="N6691" s="383" t="s">
        <v>620</v>
      </c>
      <c r="O6691" s="383" t="s">
        <v>230</v>
      </c>
    </row>
    <row r="6692" spans="1:15">
      <c r="A6692" s="385">
        <v>42090</v>
      </c>
      <c r="B6692" s="383" t="s">
        <v>754</v>
      </c>
      <c r="C6692" s="383" t="s">
        <v>8</v>
      </c>
      <c r="D6692" s="383" t="s">
        <v>755</v>
      </c>
      <c r="E6692" s="383" t="s">
        <v>756</v>
      </c>
      <c r="F6692" s="383" t="s">
        <v>10</v>
      </c>
      <c r="G6692" s="384">
        <v>460</v>
      </c>
      <c r="H6692" s="383" t="s">
        <v>757</v>
      </c>
      <c r="I6692" s="383" t="s">
        <v>758</v>
      </c>
      <c r="J6692" s="383" t="s">
        <v>617</v>
      </c>
      <c r="K6692" s="383" t="s">
        <v>618</v>
      </c>
      <c r="L6692" s="384">
        <v>27741</v>
      </c>
      <c r="M6692" s="383" t="s">
        <v>640</v>
      </c>
      <c r="N6692" s="383" t="s">
        <v>620</v>
      </c>
      <c r="O6692" s="383" t="s">
        <v>230</v>
      </c>
    </row>
    <row r="6693" spans="1:15">
      <c r="A6693" s="385">
        <v>42091</v>
      </c>
      <c r="B6693" s="383" t="s">
        <v>754</v>
      </c>
      <c r="C6693" s="383" t="s">
        <v>8</v>
      </c>
      <c r="D6693" s="383" t="s">
        <v>755</v>
      </c>
      <c r="E6693" s="383" t="s">
        <v>756</v>
      </c>
      <c r="F6693" s="383" t="s">
        <v>10</v>
      </c>
      <c r="G6693" s="384">
        <v>460</v>
      </c>
      <c r="H6693" s="383" t="s">
        <v>757</v>
      </c>
      <c r="I6693" s="383" t="s">
        <v>758</v>
      </c>
      <c r="J6693" s="383" t="s">
        <v>617</v>
      </c>
      <c r="K6693" s="383" t="s">
        <v>618</v>
      </c>
      <c r="L6693" s="384">
        <v>27741</v>
      </c>
      <c r="M6693" s="383" t="s">
        <v>641</v>
      </c>
      <c r="N6693" s="383" t="s">
        <v>620</v>
      </c>
      <c r="O6693" s="383" t="s">
        <v>230</v>
      </c>
    </row>
    <row r="6694" spans="1:15">
      <c r="A6694" s="385">
        <v>42092</v>
      </c>
      <c r="B6694" s="383" t="s">
        <v>754</v>
      </c>
      <c r="C6694" s="383" t="s">
        <v>8</v>
      </c>
      <c r="D6694" s="383" t="s">
        <v>755</v>
      </c>
      <c r="E6694" s="383" t="s">
        <v>756</v>
      </c>
      <c r="F6694" s="383" t="s">
        <v>10</v>
      </c>
      <c r="G6694" s="384">
        <v>460</v>
      </c>
      <c r="H6694" s="383" t="s">
        <v>757</v>
      </c>
      <c r="I6694" s="383" t="s">
        <v>758</v>
      </c>
      <c r="J6694" s="383" t="s">
        <v>617</v>
      </c>
      <c r="K6694" s="383" t="s">
        <v>618</v>
      </c>
      <c r="L6694" s="384">
        <v>27741</v>
      </c>
      <c r="M6694" s="383" t="s">
        <v>641</v>
      </c>
      <c r="N6694" s="383" t="s">
        <v>620</v>
      </c>
      <c r="O6694" s="383" t="s">
        <v>230</v>
      </c>
    </row>
    <row r="6695" spans="1:15">
      <c r="A6695" s="385">
        <v>42093</v>
      </c>
      <c r="B6695" s="383" t="s">
        <v>754</v>
      </c>
      <c r="C6695" s="383" t="s">
        <v>8</v>
      </c>
      <c r="D6695" s="383" t="s">
        <v>755</v>
      </c>
      <c r="E6695" s="383" t="s">
        <v>756</v>
      </c>
      <c r="F6695" s="383" t="s">
        <v>10</v>
      </c>
      <c r="G6695" s="384">
        <v>460</v>
      </c>
      <c r="H6695" s="383" t="s">
        <v>757</v>
      </c>
      <c r="I6695" s="383" t="s">
        <v>758</v>
      </c>
      <c r="J6695" s="383" t="s">
        <v>617</v>
      </c>
      <c r="K6695" s="383" t="s">
        <v>618</v>
      </c>
      <c r="L6695" s="384">
        <v>27741</v>
      </c>
      <c r="M6695" s="383" t="s">
        <v>641</v>
      </c>
      <c r="N6695" s="383" t="s">
        <v>620</v>
      </c>
      <c r="O6695" s="383" t="s">
        <v>230</v>
      </c>
    </row>
    <row r="6696" spans="1:15">
      <c r="A6696" s="385">
        <v>42094</v>
      </c>
      <c r="B6696" s="383" t="s">
        <v>754</v>
      </c>
      <c r="C6696" s="383" t="s">
        <v>8</v>
      </c>
      <c r="D6696" s="383" t="s">
        <v>755</v>
      </c>
      <c r="E6696" s="383" t="s">
        <v>756</v>
      </c>
      <c r="F6696" s="383" t="s">
        <v>10</v>
      </c>
      <c r="G6696" s="384">
        <v>460</v>
      </c>
      <c r="H6696" s="383" t="s">
        <v>757</v>
      </c>
      <c r="I6696" s="383" t="s">
        <v>758</v>
      </c>
      <c r="J6696" s="383" t="s">
        <v>617</v>
      </c>
      <c r="K6696" s="383" t="s">
        <v>618</v>
      </c>
      <c r="L6696" s="384">
        <v>27741</v>
      </c>
      <c r="M6696" s="383" t="s">
        <v>641</v>
      </c>
      <c r="N6696" s="383" t="s">
        <v>620</v>
      </c>
      <c r="O6696" s="383" t="s">
        <v>230</v>
      </c>
    </row>
    <row r="6697" spans="1:15">
      <c r="A6697" s="385">
        <v>42095</v>
      </c>
      <c r="B6697" s="383" t="s">
        <v>754</v>
      </c>
      <c r="C6697" s="383" t="s">
        <v>8</v>
      </c>
      <c r="D6697" s="383" t="s">
        <v>755</v>
      </c>
      <c r="E6697" s="383" t="s">
        <v>756</v>
      </c>
      <c r="F6697" s="383" t="s">
        <v>10</v>
      </c>
      <c r="G6697" s="384">
        <v>460</v>
      </c>
      <c r="H6697" s="383" t="s">
        <v>757</v>
      </c>
      <c r="I6697" s="383" t="s">
        <v>758</v>
      </c>
      <c r="J6697" s="383" t="s">
        <v>617</v>
      </c>
      <c r="K6697" s="383" t="s">
        <v>618</v>
      </c>
      <c r="L6697" s="384">
        <v>27741</v>
      </c>
      <c r="M6697" s="383" t="s">
        <v>641</v>
      </c>
      <c r="N6697" s="383" t="s">
        <v>620</v>
      </c>
      <c r="O6697" s="383" t="s">
        <v>230</v>
      </c>
    </row>
    <row r="6698" spans="1:15">
      <c r="A6698" s="385">
        <v>42096</v>
      </c>
      <c r="B6698" s="383" t="s">
        <v>754</v>
      </c>
      <c r="C6698" s="383" t="s">
        <v>8</v>
      </c>
      <c r="D6698" s="383" t="s">
        <v>755</v>
      </c>
      <c r="E6698" s="383" t="s">
        <v>756</v>
      </c>
      <c r="F6698" s="383" t="s">
        <v>10</v>
      </c>
      <c r="G6698" s="384">
        <v>460</v>
      </c>
      <c r="H6698" s="383" t="s">
        <v>757</v>
      </c>
      <c r="I6698" s="383" t="s">
        <v>758</v>
      </c>
      <c r="J6698" s="383" t="s">
        <v>617</v>
      </c>
      <c r="K6698" s="383" t="s">
        <v>618</v>
      </c>
      <c r="L6698" s="384">
        <v>27741</v>
      </c>
      <c r="M6698" s="383" t="s">
        <v>641</v>
      </c>
      <c r="N6698" s="383" t="s">
        <v>620</v>
      </c>
      <c r="O6698" s="383" t="s">
        <v>230</v>
      </c>
    </row>
    <row r="6699" spans="1:15">
      <c r="A6699" s="385">
        <v>42097</v>
      </c>
      <c r="B6699" s="383" t="s">
        <v>754</v>
      </c>
      <c r="C6699" s="383" t="s">
        <v>8</v>
      </c>
      <c r="D6699" s="383" t="s">
        <v>755</v>
      </c>
      <c r="E6699" s="383" t="s">
        <v>756</v>
      </c>
      <c r="F6699" s="383" t="s">
        <v>10</v>
      </c>
      <c r="G6699" s="384">
        <v>460</v>
      </c>
      <c r="H6699" s="383" t="s">
        <v>757</v>
      </c>
      <c r="I6699" s="383" t="s">
        <v>758</v>
      </c>
      <c r="J6699" s="383" t="s">
        <v>617</v>
      </c>
      <c r="K6699" s="383" t="s">
        <v>618</v>
      </c>
      <c r="L6699" s="384">
        <v>27741</v>
      </c>
      <c r="M6699" s="383" t="s">
        <v>641</v>
      </c>
      <c r="N6699" s="383" t="s">
        <v>620</v>
      </c>
      <c r="O6699" s="383" t="s">
        <v>230</v>
      </c>
    </row>
    <row r="6700" spans="1:15">
      <c r="A6700" s="385">
        <v>42098</v>
      </c>
      <c r="B6700" s="383" t="s">
        <v>11</v>
      </c>
      <c r="C6700" s="383" t="s">
        <v>12</v>
      </c>
      <c r="D6700" s="383" t="s">
        <v>13</v>
      </c>
      <c r="E6700" s="383" t="s">
        <v>678</v>
      </c>
      <c r="F6700" s="383" t="s">
        <v>10</v>
      </c>
      <c r="G6700" s="384">
        <v>342</v>
      </c>
      <c r="H6700" s="383" t="s">
        <v>812</v>
      </c>
      <c r="I6700" s="383" t="s">
        <v>813</v>
      </c>
      <c r="J6700" s="383" t="s">
        <v>617</v>
      </c>
      <c r="K6700" s="383" t="s">
        <v>618</v>
      </c>
      <c r="L6700" s="384">
        <v>27751</v>
      </c>
      <c r="M6700" s="383" t="s">
        <v>641</v>
      </c>
      <c r="N6700" s="383" t="s">
        <v>620</v>
      </c>
      <c r="O6700" s="383" t="s">
        <v>230</v>
      </c>
    </row>
    <row r="6701" spans="1:15">
      <c r="A6701" s="385">
        <v>42099</v>
      </c>
      <c r="B6701" s="383" t="s">
        <v>754</v>
      </c>
      <c r="C6701" s="383" t="s">
        <v>8</v>
      </c>
      <c r="D6701" s="383" t="s">
        <v>755</v>
      </c>
      <c r="E6701" s="383" t="s">
        <v>756</v>
      </c>
      <c r="F6701" s="383" t="s">
        <v>10</v>
      </c>
      <c r="G6701" s="384">
        <v>460</v>
      </c>
      <c r="H6701" s="383" t="s">
        <v>757</v>
      </c>
      <c r="I6701" s="383" t="s">
        <v>758</v>
      </c>
      <c r="J6701" s="383" t="s">
        <v>617</v>
      </c>
      <c r="K6701" s="383" t="s">
        <v>618</v>
      </c>
      <c r="L6701" s="384">
        <v>28181</v>
      </c>
      <c r="M6701" s="383" t="s">
        <v>642</v>
      </c>
      <c r="N6701" s="383" t="s">
        <v>620</v>
      </c>
      <c r="O6701" s="383" t="s">
        <v>230</v>
      </c>
    </row>
    <row r="6702" spans="1:15">
      <c r="A6702" s="385">
        <v>42100</v>
      </c>
      <c r="B6702" s="383" t="s">
        <v>754</v>
      </c>
      <c r="C6702" s="383" t="s">
        <v>8</v>
      </c>
      <c r="D6702" s="383" t="s">
        <v>755</v>
      </c>
      <c r="E6702" s="383" t="s">
        <v>756</v>
      </c>
      <c r="F6702" s="383" t="s">
        <v>10</v>
      </c>
      <c r="G6702" s="384">
        <v>460</v>
      </c>
      <c r="H6702" s="383" t="s">
        <v>757</v>
      </c>
      <c r="I6702" s="383" t="s">
        <v>758</v>
      </c>
      <c r="J6702" s="383" t="s">
        <v>617</v>
      </c>
      <c r="K6702" s="383" t="s">
        <v>618</v>
      </c>
      <c r="L6702" s="384">
        <v>28641</v>
      </c>
      <c r="M6702" s="383" t="s">
        <v>642</v>
      </c>
      <c r="N6702" s="383" t="s">
        <v>620</v>
      </c>
      <c r="O6702" s="383" t="s">
        <v>230</v>
      </c>
    </row>
    <row r="6703" spans="1:15">
      <c r="A6703" s="385">
        <v>42101</v>
      </c>
      <c r="B6703" s="383" t="s">
        <v>754</v>
      </c>
      <c r="C6703" s="383" t="s">
        <v>8</v>
      </c>
      <c r="D6703" s="383" t="s">
        <v>755</v>
      </c>
      <c r="E6703" s="383" t="s">
        <v>756</v>
      </c>
      <c r="F6703" s="383" t="s">
        <v>10</v>
      </c>
      <c r="G6703" s="384">
        <v>460</v>
      </c>
      <c r="H6703" s="383" t="s">
        <v>757</v>
      </c>
      <c r="I6703" s="383" t="s">
        <v>758</v>
      </c>
      <c r="J6703" s="383" t="s">
        <v>617</v>
      </c>
      <c r="K6703" s="383" t="s">
        <v>618</v>
      </c>
      <c r="L6703" s="384">
        <v>29260</v>
      </c>
      <c r="M6703" s="383" t="s">
        <v>642</v>
      </c>
      <c r="N6703" s="383" t="s">
        <v>620</v>
      </c>
      <c r="O6703" s="383" t="s">
        <v>230</v>
      </c>
    </row>
    <row r="6704" spans="1:15">
      <c r="A6704" s="385">
        <v>42102</v>
      </c>
      <c r="B6704" s="383" t="s">
        <v>754</v>
      </c>
      <c r="C6704" s="383" t="s">
        <v>8</v>
      </c>
      <c r="D6704" s="383" t="s">
        <v>755</v>
      </c>
      <c r="E6704" s="383" t="s">
        <v>756</v>
      </c>
      <c r="F6704" s="383" t="s">
        <v>10</v>
      </c>
      <c r="G6704" s="384">
        <v>460</v>
      </c>
      <c r="H6704" s="383" t="s">
        <v>757</v>
      </c>
      <c r="I6704" s="383" t="s">
        <v>758</v>
      </c>
      <c r="J6704" s="383" t="s">
        <v>617</v>
      </c>
      <c r="K6704" s="383" t="s">
        <v>618</v>
      </c>
      <c r="L6704" s="384">
        <v>29608</v>
      </c>
      <c r="M6704" s="383" t="s">
        <v>642</v>
      </c>
      <c r="N6704" s="383" t="s">
        <v>620</v>
      </c>
      <c r="O6704" s="383" t="s">
        <v>230</v>
      </c>
    </row>
    <row r="6705" spans="1:15">
      <c r="A6705" s="385">
        <v>42103</v>
      </c>
      <c r="B6705" s="383" t="s">
        <v>754</v>
      </c>
      <c r="C6705" s="383" t="s">
        <v>8</v>
      </c>
      <c r="D6705" s="383" t="s">
        <v>755</v>
      </c>
      <c r="E6705" s="383" t="s">
        <v>756</v>
      </c>
      <c r="F6705" s="383" t="s">
        <v>10</v>
      </c>
      <c r="G6705" s="384">
        <v>460</v>
      </c>
      <c r="H6705" s="383" t="s">
        <v>757</v>
      </c>
      <c r="I6705" s="383" t="s">
        <v>758</v>
      </c>
      <c r="J6705" s="383" t="s">
        <v>617</v>
      </c>
      <c r="K6705" s="383" t="s">
        <v>618</v>
      </c>
      <c r="L6705" s="384">
        <v>29608</v>
      </c>
      <c r="M6705" s="383" t="s">
        <v>642</v>
      </c>
      <c r="N6705" s="383" t="s">
        <v>620</v>
      </c>
      <c r="O6705" s="383" t="s">
        <v>230</v>
      </c>
    </row>
    <row r="6706" spans="1:15">
      <c r="A6706" s="385">
        <v>42104</v>
      </c>
      <c r="B6706" s="383" t="s">
        <v>754</v>
      </c>
      <c r="C6706" s="383" t="s">
        <v>8</v>
      </c>
      <c r="D6706" s="383" t="s">
        <v>755</v>
      </c>
      <c r="E6706" s="383" t="s">
        <v>756</v>
      </c>
      <c r="F6706" s="383" t="s">
        <v>10</v>
      </c>
      <c r="G6706" s="384">
        <v>460</v>
      </c>
      <c r="H6706" s="383" t="s">
        <v>757</v>
      </c>
      <c r="I6706" s="383" t="s">
        <v>758</v>
      </c>
      <c r="J6706" s="383" t="s">
        <v>617</v>
      </c>
      <c r="K6706" s="383" t="s">
        <v>618</v>
      </c>
      <c r="L6706" s="384">
        <v>29608</v>
      </c>
      <c r="M6706" s="383" t="s">
        <v>642</v>
      </c>
      <c r="N6706" s="383" t="s">
        <v>620</v>
      </c>
      <c r="O6706" s="383" t="s">
        <v>230</v>
      </c>
    </row>
    <row r="6707" spans="1:15">
      <c r="A6707" s="385">
        <v>42105</v>
      </c>
      <c r="B6707" s="383" t="s">
        <v>754</v>
      </c>
      <c r="C6707" s="383" t="s">
        <v>8</v>
      </c>
      <c r="D6707" s="383" t="s">
        <v>755</v>
      </c>
      <c r="E6707" s="383" t="s">
        <v>756</v>
      </c>
      <c r="F6707" s="383" t="s">
        <v>10</v>
      </c>
      <c r="G6707" s="384">
        <v>460</v>
      </c>
      <c r="H6707" s="383" t="s">
        <v>757</v>
      </c>
      <c r="I6707" s="383" t="s">
        <v>758</v>
      </c>
      <c r="J6707" s="383" t="s">
        <v>617</v>
      </c>
      <c r="K6707" s="383" t="s">
        <v>618</v>
      </c>
      <c r="L6707" s="384">
        <v>29608</v>
      </c>
      <c r="M6707" s="383" t="s">
        <v>642</v>
      </c>
      <c r="N6707" s="383" t="s">
        <v>620</v>
      </c>
      <c r="O6707" s="383" t="s">
        <v>230</v>
      </c>
    </row>
    <row r="6708" spans="1:15">
      <c r="A6708" s="385">
        <v>42106</v>
      </c>
      <c r="B6708" s="383" t="s">
        <v>754</v>
      </c>
      <c r="C6708" s="383" t="s">
        <v>8</v>
      </c>
      <c r="D6708" s="383" t="s">
        <v>755</v>
      </c>
      <c r="E6708" s="383" t="s">
        <v>756</v>
      </c>
      <c r="F6708" s="383" t="s">
        <v>10</v>
      </c>
      <c r="G6708" s="384">
        <v>460</v>
      </c>
      <c r="H6708" s="383" t="s">
        <v>757</v>
      </c>
      <c r="I6708" s="383" t="s">
        <v>758</v>
      </c>
      <c r="J6708" s="383" t="s">
        <v>617</v>
      </c>
      <c r="K6708" s="383" t="s">
        <v>618</v>
      </c>
      <c r="L6708" s="384">
        <v>29608</v>
      </c>
      <c r="M6708" s="383" t="s">
        <v>642</v>
      </c>
      <c r="N6708" s="383" t="s">
        <v>620</v>
      </c>
      <c r="O6708" s="383" t="s">
        <v>230</v>
      </c>
    </row>
    <row r="6709" spans="1:15">
      <c r="A6709" s="385">
        <v>42107</v>
      </c>
      <c r="B6709" s="383" t="s">
        <v>754</v>
      </c>
      <c r="C6709" s="383" t="s">
        <v>8</v>
      </c>
      <c r="D6709" s="383" t="s">
        <v>755</v>
      </c>
      <c r="E6709" s="383" t="s">
        <v>756</v>
      </c>
      <c r="F6709" s="383" t="s">
        <v>10</v>
      </c>
      <c r="G6709" s="384">
        <v>460</v>
      </c>
      <c r="H6709" s="383" t="s">
        <v>757</v>
      </c>
      <c r="I6709" s="383" t="s">
        <v>758</v>
      </c>
      <c r="J6709" s="383" t="s">
        <v>617</v>
      </c>
      <c r="K6709" s="383" t="s">
        <v>618</v>
      </c>
      <c r="L6709" s="384">
        <v>29973</v>
      </c>
      <c r="M6709" s="383" t="s">
        <v>642</v>
      </c>
      <c r="N6709" s="383" t="s">
        <v>620</v>
      </c>
      <c r="O6709" s="383" t="s">
        <v>230</v>
      </c>
    </row>
    <row r="6710" spans="1:15">
      <c r="A6710" s="385">
        <v>42108</v>
      </c>
      <c r="B6710" s="383" t="s">
        <v>754</v>
      </c>
      <c r="C6710" s="383" t="s">
        <v>8</v>
      </c>
      <c r="D6710" s="383" t="s">
        <v>755</v>
      </c>
      <c r="E6710" s="383" t="s">
        <v>756</v>
      </c>
      <c r="F6710" s="383" t="s">
        <v>10</v>
      </c>
      <c r="G6710" s="384">
        <v>460</v>
      </c>
      <c r="H6710" s="383" t="s">
        <v>757</v>
      </c>
      <c r="I6710" s="383" t="s">
        <v>758</v>
      </c>
      <c r="J6710" s="383" t="s">
        <v>617</v>
      </c>
      <c r="K6710" s="383" t="s">
        <v>618</v>
      </c>
      <c r="L6710" s="384">
        <v>30380</v>
      </c>
      <c r="M6710" s="383" t="s">
        <v>642</v>
      </c>
      <c r="N6710" s="383" t="s">
        <v>620</v>
      </c>
      <c r="O6710" s="383" t="s">
        <v>230</v>
      </c>
    </row>
    <row r="6711" spans="1:15">
      <c r="A6711" s="385">
        <v>42109</v>
      </c>
      <c r="B6711" s="383" t="s">
        <v>754</v>
      </c>
      <c r="C6711" s="383" t="s">
        <v>8</v>
      </c>
      <c r="D6711" s="383" t="s">
        <v>755</v>
      </c>
      <c r="E6711" s="383" t="s">
        <v>756</v>
      </c>
      <c r="F6711" s="383" t="s">
        <v>10</v>
      </c>
      <c r="G6711" s="384">
        <v>460</v>
      </c>
      <c r="H6711" s="383" t="s">
        <v>757</v>
      </c>
      <c r="I6711" s="383" t="s">
        <v>758</v>
      </c>
      <c r="J6711" s="383" t="s">
        <v>617</v>
      </c>
      <c r="K6711" s="383" t="s">
        <v>618</v>
      </c>
      <c r="L6711" s="384">
        <v>30722</v>
      </c>
      <c r="M6711" s="383" t="s">
        <v>642</v>
      </c>
      <c r="N6711" s="383" t="s">
        <v>620</v>
      </c>
      <c r="O6711" s="383" t="s">
        <v>230</v>
      </c>
    </row>
    <row r="6712" spans="1:15">
      <c r="A6712" s="385">
        <v>42110</v>
      </c>
      <c r="B6712" s="383" t="s">
        <v>754</v>
      </c>
      <c r="C6712" s="383" t="s">
        <v>8</v>
      </c>
      <c r="D6712" s="383" t="s">
        <v>755</v>
      </c>
      <c r="E6712" s="383" t="s">
        <v>756</v>
      </c>
      <c r="F6712" s="383" t="s">
        <v>10</v>
      </c>
      <c r="G6712" s="384">
        <v>460</v>
      </c>
      <c r="H6712" s="383" t="s">
        <v>757</v>
      </c>
      <c r="I6712" s="383" t="s">
        <v>758</v>
      </c>
      <c r="J6712" s="383" t="s">
        <v>617</v>
      </c>
      <c r="K6712" s="383" t="s">
        <v>618</v>
      </c>
      <c r="L6712" s="384">
        <v>30780</v>
      </c>
      <c r="M6712" s="383" t="s">
        <v>642</v>
      </c>
      <c r="N6712" s="383" t="s">
        <v>620</v>
      </c>
      <c r="O6712" s="383" t="s">
        <v>230</v>
      </c>
    </row>
    <row r="6713" spans="1:15">
      <c r="A6713" s="385">
        <v>42111</v>
      </c>
      <c r="B6713" s="383" t="s">
        <v>11</v>
      </c>
      <c r="C6713" s="383" t="s">
        <v>12</v>
      </c>
      <c r="D6713" s="383" t="s">
        <v>13</v>
      </c>
      <c r="E6713" s="383" t="s">
        <v>678</v>
      </c>
      <c r="F6713" s="383" t="s">
        <v>10</v>
      </c>
      <c r="G6713" s="384">
        <v>60</v>
      </c>
      <c r="H6713" s="383" t="s">
        <v>763</v>
      </c>
      <c r="I6713" s="383" t="s">
        <v>771</v>
      </c>
      <c r="J6713" s="383" t="s">
        <v>617</v>
      </c>
      <c r="K6713" s="383" t="s">
        <v>618</v>
      </c>
      <c r="L6713" s="384">
        <v>30780</v>
      </c>
      <c r="M6713" s="383" t="s">
        <v>642</v>
      </c>
      <c r="N6713" s="383" t="s">
        <v>620</v>
      </c>
      <c r="O6713" s="383" t="s">
        <v>230</v>
      </c>
    </row>
    <row r="6714" spans="1:15">
      <c r="A6714" s="385">
        <v>42112</v>
      </c>
      <c r="B6714" s="383" t="s">
        <v>11</v>
      </c>
      <c r="C6714" s="383" t="s">
        <v>12</v>
      </c>
      <c r="D6714" s="383" t="s">
        <v>13</v>
      </c>
      <c r="E6714" s="383" t="s">
        <v>678</v>
      </c>
      <c r="F6714" s="383" t="s">
        <v>10</v>
      </c>
      <c r="G6714" s="384">
        <v>60</v>
      </c>
      <c r="H6714" s="383" t="s">
        <v>763</v>
      </c>
      <c r="I6714" s="383" t="s">
        <v>771</v>
      </c>
      <c r="J6714" s="383" t="s">
        <v>617</v>
      </c>
      <c r="K6714" s="383" t="s">
        <v>618</v>
      </c>
      <c r="L6714" s="384">
        <v>30780</v>
      </c>
      <c r="M6714" s="383" t="s">
        <v>642</v>
      </c>
      <c r="N6714" s="383" t="s">
        <v>620</v>
      </c>
      <c r="O6714" s="383" t="s">
        <v>230</v>
      </c>
    </row>
    <row r="6715" spans="1:15">
      <c r="A6715" s="385">
        <v>42113</v>
      </c>
      <c r="B6715" s="383" t="s">
        <v>11</v>
      </c>
      <c r="C6715" s="383" t="s">
        <v>12</v>
      </c>
      <c r="D6715" s="383" t="s">
        <v>13</v>
      </c>
      <c r="E6715" s="383" t="s">
        <v>678</v>
      </c>
      <c r="F6715" s="383" t="s">
        <v>10</v>
      </c>
      <c r="G6715" s="384">
        <v>60</v>
      </c>
      <c r="H6715" s="383" t="s">
        <v>763</v>
      </c>
      <c r="I6715" s="383" t="s">
        <v>771</v>
      </c>
      <c r="J6715" s="383" t="s">
        <v>617</v>
      </c>
      <c r="K6715" s="383" t="s">
        <v>618</v>
      </c>
      <c r="L6715" s="384">
        <v>30780</v>
      </c>
      <c r="M6715" s="383" t="s">
        <v>643</v>
      </c>
      <c r="N6715" s="383" t="s">
        <v>620</v>
      </c>
      <c r="O6715" s="383" t="s">
        <v>230</v>
      </c>
    </row>
    <row r="6716" spans="1:15">
      <c r="A6716" s="385">
        <v>42114</v>
      </c>
      <c r="B6716" s="383" t="s">
        <v>21</v>
      </c>
      <c r="C6716" s="383" t="s">
        <v>12</v>
      </c>
      <c r="D6716" s="383" t="s">
        <v>22</v>
      </c>
      <c r="E6716" s="383" t="s">
        <v>658</v>
      </c>
      <c r="F6716" s="383" t="s">
        <v>10</v>
      </c>
      <c r="G6716" s="384">
        <v>2720</v>
      </c>
      <c r="H6716" s="383" t="s">
        <v>763</v>
      </c>
      <c r="I6716" s="383" t="s">
        <v>764</v>
      </c>
      <c r="J6716" s="383" t="s">
        <v>617</v>
      </c>
      <c r="K6716" s="383" t="s">
        <v>618</v>
      </c>
      <c r="L6716" s="384">
        <v>30780</v>
      </c>
      <c r="M6716" s="383" t="s">
        <v>643</v>
      </c>
      <c r="N6716" s="383" t="s">
        <v>620</v>
      </c>
      <c r="O6716" s="383" t="s">
        <v>230</v>
      </c>
    </row>
    <row r="6717" spans="1:15">
      <c r="A6717" s="385">
        <v>42115</v>
      </c>
      <c r="B6717" s="383" t="s">
        <v>21</v>
      </c>
      <c r="C6717" s="383" t="s">
        <v>12</v>
      </c>
      <c r="D6717" s="383" t="s">
        <v>22</v>
      </c>
      <c r="E6717" s="383" t="s">
        <v>658</v>
      </c>
      <c r="F6717" s="383" t="s">
        <v>10</v>
      </c>
      <c r="G6717" s="384">
        <v>2720</v>
      </c>
      <c r="H6717" s="383" t="s">
        <v>763</v>
      </c>
      <c r="I6717" s="383" t="s">
        <v>764</v>
      </c>
      <c r="J6717" s="383" t="s">
        <v>617</v>
      </c>
      <c r="K6717" s="383" t="s">
        <v>618</v>
      </c>
      <c r="L6717" s="384">
        <v>30780</v>
      </c>
      <c r="M6717" s="383" t="s">
        <v>643</v>
      </c>
      <c r="N6717" s="383" t="s">
        <v>620</v>
      </c>
      <c r="O6717" s="383" t="s">
        <v>230</v>
      </c>
    </row>
    <row r="6718" spans="1:15">
      <c r="A6718" s="385">
        <v>42116</v>
      </c>
      <c r="B6718" s="383" t="s">
        <v>794</v>
      </c>
      <c r="C6718" s="383" t="s">
        <v>8</v>
      </c>
      <c r="D6718" s="383" t="s">
        <v>34</v>
      </c>
      <c r="E6718" s="383" t="s">
        <v>795</v>
      </c>
      <c r="F6718" s="383" t="s">
        <v>10</v>
      </c>
      <c r="G6718" s="384">
        <v>2634</v>
      </c>
      <c r="H6718" s="383" t="s">
        <v>796</v>
      </c>
      <c r="I6718" s="383" t="s">
        <v>797</v>
      </c>
      <c r="J6718" s="383" t="s">
        <v>617</v>
      </c>
      <c r="K6718" s="383" t="s">
        <v>618</v>
      </c>
      <c r="L6718" s="384">
        <v>30780</v>
      </c>
      <c r="M6718" s="383" t="s">
        <v>643</v>
      </c>
      <c r="N6718" s="383" t="s">
        <v>620</v>
      </c>
      <c r="O6718" s="383" t="s">
        <v>230</v>
      </c>
    </row>
    <row r="6719" spans="1:15">
      <c r="A6719" s="385">
        <v>42117</v>
      </c>
      <c r="B6719" s="383" t="s">
        <v>794</v>
      </c>
      <c r="C6719" s="383" t="s">
        <v>8</v>
      </c>
      <c r="D6719" s="383" t="s">
        <v>34</v>
      </c>
      <c r="E6719" s="383" t="s">
        <v>795</v>
      </c>
      <c r="F6719" s="383" t="s">
        <v>10</v>
      </c>
      <c r="G6719" s="384">
        <v>1054</v>
      </c>
      <c r="H6719" s="383" t="s">
        <v>796</v>
      </c>
      <c r="I6719" s="383" t="s">
        <v>800</v>
      </c>
      <c r="J6719" s="383" t="s">
        <v>617</v>
      </c>
      <c r="K6719" s="383" t="s">
        <v>618</v>
      </c>
      <c r="L6719" s="384">
        <v>30780</v>
      </c>
      <c r="M6719" s="383" t="s">
        <v>643</v>
      </c>
      <c r="N6719" s="383" t="s">
        <v>620</v>
      </c>
      <c r="O6719" s="383" t="s">
        <v>230</v>
      </c>
    </row>
    <row r="6720" spans="1:15">
      <c r="A6720" s="385">
        <v>42118</v>
      </c>
      <c r="B6720" s="383" t="s">
        <v>794</v>
      </c>
      <c r="C6720" s="383" t="s">
        <v>8</v>
      </c>
      <c r="D6720" s="383" t="s">
        <v>34</v>
      </c>
      <c r="E6720" s="383" t="s">
        <v>795</v>
      </c>
      <c r="F6720" s="383" t="s">
        <v>10</v>
      </c>
      <c r="G6720" s="384">
        <v>2634</v>
      </c>
      <c r="H6720" s="383" t="s">
        <v>796</v>
      </c>
      <c r="I6720" s="383" t="s">
        <v>797</v>
      </c>
      <c r="J6720" s="383" t="s">
        <v>617</v>
      </c>
      <c r="K6720" s="383" t="s">
        <v>618</v>
      </c>
      <c r="L6720" s="384">
        <v>30780</v>
      </c>
      <c r="M6720" s="383" t="s">
        <v>643</v>
      </c>
      <c r="N6720" s="383" t="s">
        <v>620</v>
      </c>
      <c r="O6720" s="383" t="s">
        <v>230</v>
      </c>
    </row>
    <row r="6721" spans="1:15">
      <c r="A6721" s="385">
        <v>42119</v>
      </c>
      <c r="B6721" s="383" t="s">
        <v>794</v>
      </c>
      <c r="C6721" s="383" t="s">
        <v>8</v>
      </c>
      <c r="D6721" s="383" t="s">
        <v>34</v>
      </c>
      <c r="E6721" s="383" t="s">
        <v>795</v>
      </c>
      <c r="F6721" s="383" t="s">
        <v>10</v>
      </c>
      <c r="G6721" s="384">
        <v>53</v>
      </c>
      <c r="H6721" s="383" t="s">
        <v>796</v>
      </c>
      <c r="I6721" s="383" t="s">
        <v>798</v>
      </c>
      <c r="J6721" s="383" t="s">
        <v>617</v>
      </c>
      <c r="K6721" s="383" t="s">
        <v>618</v>
      </c>
      <c r="L6721" s="384">
        <v>30780</v>
      </c>
      <c r="M6721" s="383" t="s">
        <v>643</v>
      </c>
      <c r="N6721" s="383" t="s">
        <v>620</v>
      </c>
      <c r="O6721" s="383" t="s">
        <v>230</v>
      </c>
    </row>
    <row r="6722" spans="1:15">
      <c r="A6722" s="385">
        <v>42120</v>
      </c>
      <c r="B6722" s="383" t="s">
        <v>794</v>
      </c>
      <c r="C6722" s="383" t="s">
        <v>8</v>
      </c>
      <c r="D6722" s="383" t="s">
        <v>34</v>
      </c>
      <c r="E6722" s="383" t="s">
        <v>795</v>
      </c>
      <c r="F6722" s="383" t="s">
        <v>10</v>
      </c>
      <c r="G6722" s="384">
        <v>1054</v>
      </c>
      <c r="H6722" s="383" t="s">
        <v>796</v>
      </c>
      <c r="I6722" s="383" t="s">
        <v>800</v>
      </c>
      <c r="J6722" s="383" t="s">
        <v>617</v>
      </c>
      <c r="K6722" s="383" t="s">
        <v>618</v>
      </c>
      <c r="L6722" s="384">
        <v>30780</v>
      </c>
      <c r="M6722" s="383" t="s">
        <v>643</v>
      </c>
      <c r="N6722" s="383" t="s">
        <v>620</v>
      </c>
      <c r="O6722" s="383" t="s">
        <v>230</v>
      </c>
    </row>
    <row r="6723" spans="1:15">
      <c r="A6723" s="385">
        <v>42121</v>
      </c>
      <c r="B6723" s="383" t="s">
        <v>794</v>
      </c>
      <c r="C6723" s="383" t="s">
        <v>8</v>
      </c>
      <c r="D6723" s="383" t="s">
        <v>34</v>
      </c>
      <c r="E6723" s="383" t="s">
        <v>795</v>
      </c>
      <c r="F6723" s="383" t="s">
        <v>10</v>
      </c>
      <c r="G6723" s="384">
        <v>2634</v>
      </c>
      <c r="H6723" s="383" t="s">
        <v>796</v>
      </c>
      <c r="I6723" s="383" t="s">
        <v>797</v>
      </c>
      <c r="J6723" s="383" t="s">
        <v>617</v>
      </c>
      <c r="K6723" s="383" t="s">
        <v>618</v>
      </c>
      <c r="L6723" s="384">
        <v>30780</v>
      </c>
      <c r="M6723" s="383" t="s">
        <v>643</v>
      </c>
      <c r="N6723" s="383" t="s">
        <v>620</v>
      </c>
      <c r="O6723" s="383" t="s">
        <v>230</v>
      </c>
    </row>
    <row r="6724" spans="1:15">
      <c r="A6724" s="385">
        <v>42122</v>
      </c>
      <c r="B6724" s="383" t="s">
        <v>794</v>
      </c>
      <c r="C6724" s="383" t="s">
        <v>8</v>
      </c>
      <c r="D6724" s="383" t="s">
        <v>34</v>
      </c>
      <c r="E6724" s="383" t="s">
        <v>795</v>
      </c>
      <c r="F6724" s="383" t="s">
        <v>10</v>
      </c>
      <c r="G6724" s="384">
        <v>158</v>
      </c>
      <c r="H6724" s="383" t="s">
        <v>796</v>
      </c>
      <c r="I6724" s="383" t="s">
        <v>805</v>
      </c>
      <c r="J6724" s="383" t="s">
        <v>617</v>
      </c>
      <c r="K6724" s="383" t="s">
        <v>618</v>
      </c>
      <c r="L6724" s="384">
        <v>30780</v>
      </c>
      <c r="M6724" s="383" t="s">
        <v>643</v>
      </c>
      <c r="N6724" s="383" t="s">
        <v>620</v>
      </c>
      <c r="O6724" s="383" t="s">
        <v>230</v>
      </c>
    </row>
    <row r="6725" spans="1:15">
      <c r="A6725" s="385">
        <v>42123</v>
      </c>
      <c r="B6725" s="383" t="s">
        <v>794</v>
      </c>
      <c r="C6725" s="383" t="s">
        <v>8</v>
      </c>
      <c r="D6725" s="383" t="s">
        <v>34</v>
      </c>
      <c r="E6725" s="383" t="s">
        <v>795</v>
      </c>
      <c r="F6725" s="383" t="s">
        <v>10</v>
      </c>
      <c r="G6725" s="384">
        <v>503</v>
      </c>
      <c r="H6725" s="383" t="s">
        <v>796</v>
      </c>
      <c r="I6725" s="383" t="s">
        <v>798</v>
      </c>
      <c r="J6725" s="383" t="s">
        <v>617</v>
      </c>
      <c r="K6725" s="383" t="s">
        <v>618</v>
      </c>
      <c r="L6725" s="384">
        <v>30780</v>
      </c>
      <c r="M6725" s="383" t="s">
        <v>643</v>
      </c>
      <c r="N6725" s="383" t="s">
        <v>620</v>
      </c>
      <c r="O6725" s="383" t="s">
        <v>230</v>
      </c>
    </row>
    <row r="6726" spans="1:15">
      <c r="A6726" s="385">
        <v>42124</v>
      </c>
      <c r="B6726" s="383" t="s">
        <v>11</v>
      </c>
      <c r="C6726" s="383" t="s">
        <v>12</v>
      </c>
      <c r="D6726" s="383" t="s">
        <v>13</v>
      </c>
      <c r="E6726" s="383" t="s">
        <v>678</v>
      </c>
      <c r="F6726" s="383" t="s">
        <v>10</v>
      </c>
      <c r="G6726" s="384">
        <v>342</v>
      </c>
      <c r="H6726" s="383" t="s">
        <v>812</v>
      </c>
      <c r="I6726" s="383" t="s">
        <v>813</v>
      </c>
      <c r="J6726" s="383" t="s">
        <v>617</v>
      </c>
      <c r="K6726" s="383" t="s">
        <v>618</v>
      </c>
      <c r="L6726" s="384">
        <v>30780</v>
      </c>
      <c r="M6726" s="383" t="s">
        <v>643</v>
      </c>
      <c r="N6726" s="383" t="s">
        <v>620</v>
      </c>
      <c r="O6726" s="383" t="s">
        <v>230</v>
      </c>
    </row>
    <row r="6727" spans="1:15">
      <c r="A6727" s="385">
        <v>42125</v>
      </c>
      <c r="B6727" s="383" t="s">
        <v>794</v>
      </c>
      <c r="C6727" s="383" t="s">
        <v>8</v>
      </c>
      <c r="D6727" s="383" t="s">
        <v>34</v>
      </c>
      <c r="E6727" s="383" t="s">
        <v>795</v>
      </c>
      <c r="F6727" s="383" t="s">
        <v>10</v>
      </c>
      <c r="G6727" s="384">
        <v>1369</v>
      </c>
      <c r="H6727" s="383" t="s">
        <v>796</v>
      </c>
      <c r="I6727" s="383" t="s">
        <v>797</v>
      </c>
      <c r="J6727" s="383" t="s">
        <v>617</v>
      </c>
      <c r="K6727" s="383" t="s">
        <v>618</v>
      </c>
      <c r="L6727" s="384">
        <v>30780</v>
      </c>
      <c r="M6727" s="383" t="s">
        <v>643</v>
      </c>
      <c r="N6727" s="383" t="s">
        <v>620</v>
      </c>
      <c r="O6727" s="383" t="s">
        <v>230</v>
      </c>
    </row>
    <row r="6728" spans="1:15">
      <c r="A6728" s="385">
        <v>42126</v>
      </c>
      <c r="B6728" s="383" t="s">
        <v>794</v>
      </c>
      <c r="C6728" s="383" t="s">
        <v>8</v>
      </c>
      <c r="D6728" s="383" t="s">
        <v>34</v>
      </c>
      <c r="E6728" s="383" t="s">
        <v>795</v>
      </c>
      <c r="F6728" s="383" t="s">
        <v>10</v>
      </c>
      <c r="G6728" s="384">
        <v>1369</v>
      </c>
      <c r="H6728" s="383" t="s">
        <v>796</v>
      </c>
      <c r="I6728" s="383" t="s">
        <v>797</v>
      </c>
      <c r="J6728" s="383" t="s">
        <v>617</v>
      </c>
      <c r="K6728" s="383" t="s">
        <v>618</v>
      </c>
      <c r="L6728" s="384">
        <v>30780</v>
      </c>
      <c r="M6728" s="383" t="s">
        <v>643</v>
      </c>
      <c r="N6728" s="383" t="s">
        <v>620</v>
      </c>
      <c r="O6728" s="383" t="s">
        <v>230</v>
      </c>
    </row>
    <row r="6729" spans="1:15">
      <c r="A6729" s="385">
        <v>42127</v>
      </c>
      <c r="B6729" s="383" t="s">
        <v>650</v>
      </c>
      <c r="C6729" s="383" t="s">
        <v>8</v>
      </c>
      <c r="D6729" s="383" t="s">
        <v>20</v>
      </c>
      <c r="E6729" s="383" t="s">
        <v>651</v>
      </c>
      <c r="F6729" s="383" t="s">
        <v>10</v>
      </c>
      <c r="G6729" s="384">
        <v>481</v>
      </c>
      <c r="H6729" s="383" t="s">
        <v>826</v>
      </c>
      <c r="I6729" s="383" t="s">
        <v>827</v>
      </c>
      <c r="J6729" s="383" t="s">
        <v>617</v>
      </c>
      <c r="K6729" s="383" t="s">
        <v>618</v>
      </c>
      <c r="L6729" s="384">
        <v>30780</v>
      </c>
      <c r="M6729" s="383" t="s">
        <v>643</v>
      </c>
      <c r="N6729" s="383" t="s">
        <v>620</v>
      </c>
      <c r="O6729" s="383" t="s">
        <v>230</v>
      </c>
    </row>
    <row r="6730" spans="1:15">
      <c r="A6730" s="385">
        <v>42128</v>
      </c>
      <c r="B6730" s="383" t="s">
        <v>11</v>
      </c>
      <c r="C6730" s="383" t="s">
        <v>12</v>
      </c>
      <c r="D6730" s="383" t="s">
        <v>13</v>
      </c>
      <c r="E6730" s="383" t="s">
        <v>678</v>
      </c>
      <c r="F6730" s="383" t="s">
        <v>10</v>
      </c>
      <c r="G6730" s="384">
        <v>342</v>
      </c>
      <c r="H6730" s="383" t="s">
        <v>812</v>
      </c>
      <c r="I6730" s="383" t="s">
        <v>813</v>
      </c>
      <c r="J6730" s="383" t="s">
        <v>617</v>
      </c>
      <c r="K6730" s="383" t="s">
        <v>618</v>
      </c>
      <c r="L6730" s="384">
        <v>30780</v>
      </c>
      <c r="M6730" s="383" t="s">
        <v>643</v>
      </c>
      <c r="N6730" s="383" t="s">
        <v>620</v>
      </c>
      <c r="O6730" s="383" t="s">
        <v>230</v>
      </c>
    </row>
    <row r="6731" spans="1:15">
      <c r="A6731" s="385">
        <v>42129</v>
      </c>
      <c r="B6731" s="383" t="s">
        <v>11</v>
      </c>
      <c r="C6731" s="383" t="s">
        <v>12</v>
      </c>
      <c r="D6731" s="383" t="s">
        <v>13</v>
      </c>
      <c r="E6731" s="383" t="s">
        <v>678</v>
      </c>
      <c r="F6731" s="383" t="s">
        <v>10</v>
      </c>
      <c r="G6731" s="384">
        <v>4265</v>
      </c>
      <c r="H6731" s="383" t="s">
        <v>763</v>
      </c>
      <c r="I6731" s="383" t="s">
        <v>769</v>
      </c>
      <c r="J6731" s="383" t="s">
        <v>617</v>
      </c>
      <c r="K6731" s="383" t="s">
        <v>618</v>
      </c>
      <c r="L6731" s="384">
        <v>30780</v>
      </c>
      <c r="M6731" s="383" t="s">
        <v>643</v>
      </c>
      <c r="N6731" s="383" t="s">
        <v>620</v>
      </c>
      <c r="O6731" s="383" t="s">
        <v>230</v>
      </c>
    </row>
    <row r="6732" spans="1:15">
      <c r="A6732" s="385">
        <v>42130</v>
      </c>
      <c r="B6732" s="383" t="s">
        <v>754</v>
      </c>
      <c r="C6732" s="383" t="s">
        <v>8</v>
      </c>
      <c r="D6732" s="383" t="s">
        <v>755</v>
      </c>
      <c r="E6732" s="383" t="s">
        <v>756</v>
      </c>
      <c r="F6732" s="383" t="s">
        <v>10</v>
      </c>
      <c r="G6732" s="384">
        <v>15133</v>
      </c>
      <c r="H6732" s="383" t="s">
        <v>757</v>
      </c>
      <c r="I6732" s="383" t="s">
        <v>772</v>
      </c>
      <c r="J6732" s="383" t="s">
        <v>617</v>
      </c>
      <c r="K6732" s="383" t="s">
        <v>618</v>
      </c>
      <c r="L6732" s="384">
        <v>30780</v>
      </c>
      <c r="M6732" s="383" t="s">
        <v>643</v>
      </c>
      <c r="N6732" s="383" t="s">
        <v>620</v>
      </c>
      <c r="O6732" s="383" t="s">
        <v>230</v>
      </c>
    </row>
    <row r="6733" spans="1:15">
      <c r="A6733" s="385">
        <v>42131</v>
      </c>
      <c r="B6733" s="383" t="s">
        <v>754</v>
      </c>
      <c r="C6733" s="383" t="s">
        <v>8</v>
      </c>
      <c r="D6733" s="383" t="s">
        <v>755</v>
      </c>
      <c r="E6733" s="383" t="s">
        <v>756</v>
      </c>
      <c r="F6733" s="383" t="s">
        <v>10</v>
      </c>
      <c r="G6733" s="384">
        <v>8847</v>
      </c>
      <c r="H6733" s="383" t="s">
        <v>757</v>
      </c>
      <c r="I6733" s="383" t="s">
        <v>772</v>
      </c>
      <c r="J6733" s="383" t="s">
        <v>617</v>
      </c>
      <c r="K6733" s="383" t="s">
        <v>618</v>
      </c>
      <c r="L6733" s="384">
        <v>30780</v>
      </c>
      <c r="M6733" s="383" t="s">
        <v>643</v>
      </c>
      <c r="N6733" s="383" t="s">
        <v>620</v>
      </c>
      <c r="O6733" s="383" t="s">
        <v>230</v>
      </c>
    </row>
    <row r="6734" spans="1:15">
      <c r="A6734" s="385">
        <v>42132</v>
      </c>
      <c r="B6734" s="383" t="s">
        <v>754</v>
      </c>
      <c r="C6734" s="383" t="s">
        <v>8</v>
      </c>
      <c r="D6734" s="383" t="s">
        <v>755</v>
      </c>
      <c r="E6734" s="383" t="s">
        <v>756</v>
      </c>
      <c r="F6734" s="383" t="s">
        <v>10</v>
      </c>
      <c r="G6734" s="384">
        <v>2015</v>
      </c>
      <c r="H6734" s="383" t="s">
        <v>757</v>
      </c>
      <c r="I6734" s="383" t="s">
        <v>772</v>
      </c>
      <c r="J6734" s="383" t="s">
        <v>617</v>
      </c>
      <c r="K6734" s="383" t="s">
        <v>618</v>
      </c>
      <c r="L6734" s="384">
        <v>30780</v>
      </c>
      <c r="M6734" s="383" t="s">
        <v>643</v>
      </c>
      <c r="N6734" s="383" t="s">
        <v>620</v>
      </c>
      <c r="O6734" s="383" t="s">
        <v>230</v>
      </c>
    </row>
    <row r="6735" spans="1:15">
      <c r="A6735" s="385">
        <v>42133</v>
      </c>
      <c r="B6735" s="383" t="s">
        <v>17</v>
      </c>
      <c r="C6735" s="383" t="s">
        <v>18</v>
      </c>
      <c r="D6735" s="383" t="s">
        <v>19</v>
      </c>
      <c r="E6735" s="383" t="s">
        <v>668</v>
      </c>
      <c r="F6735" s="383" t="s">
        <v>10</v>
      </c>
      <c r="G6735" s="384">
        <v>1500</v>
      </c>
      <c r="H6735" s="383" t="s">
        <v>841</v>
      </c>
      <c r="I6735" s="383" t="s">
        <v>842</v>
      </c>
      <c r="J6735" s="383" t="s">
        <v>617</v>
      </c>
      <c r="K6735" s="383" t="s">
        <v>618</v>
      </c>
      <c r="L6735" s="384">
        <v>30780</v>
      </c>
      <c r="M6735" s="383" t="s">
        <v>643</v>
      </c>
      <c r="N6735" s="383" t="s">
        <v>620</v>
      </c>
      <c r="O6735" s="383" t="s">
        <v>230</v>
      </c>
    </row>
    <row r="6736" spans="1:15">
      <c r="A6736" s="385">
        <v>42134</v>
      </c>
      <c r="B6736" s="383" t="s">
        <v>650</v>
      </c>
      <c r="C6736" s="383" t="s">
        <v>8</v>
      </c>
      <c r="D6736" s="383" t="s">
        <v>20</v>
      </c>
      <c r="E6736" s="383" t="s">
        <v>651</v>
      </c>
      <c r="F6736" s="383" t="s">
        <v>10</v>
      </c>
      <c r="G6736" s="384">
        <v>14067</v>
      </c>
      <c r="H6736" s="383" t="s">
        <v>852</v>
      </c>
      <c r="I6736" s="383" t="s">
        <v>853</v>
      </c>
      <c r="J6736" s="383" t="s">
        <v>617</v>
      </c>
      <c r="K6736" s="383" t="s">
        <v>618</v>
      </c>
      <c r="L6736" s="384">
        <v>30780</v>
      </c>
      <c r="M6736" s="383" t="s">
        <v>643</v>
      </c>
      <c r="N6736" s="383" t="s">
        <v>620</v>
      </c>
      <c r="O6736" s="383" t="s">
        <v>230</v>
      </c>
    </row>
    <row r="6737" spans="1:15">
      <c r="A6737" s="385">
        <v>42135</v>
      </c>
      <c r="B6737" s="383" t="s">
        <v>257</v>
      </c>
      <c r="C6737" s="383" t="s">
        <v>8</v>
      </c>
      <c r="D6737" s="383" t="s">
        <v>462</v>
      </c>
      <c r="E6737" s="383" t="s">
        <v>869</v>
      </c>
      <c r="F6737" s="383" t="s">
        <v>10</v>
      </c>
      <c r="G6737" s="384">
        <v>1202</v>
      </c>
      <c r="H6737" s="383" t="s">
        <v>848</v>
      </c>
      <c r="I6737" s="383" t="s">
        <v>870</v>
      </c>
      <c r="J6737" s="383" t="s">
        <v>617</v>
      </c>
      <c r="K6737" s="383" t="s">
        <v>618</v>
      </c>
      <c r="L6737" s="384">
        <v>30780</v>
      </c>
      <c r="M6737" s="383" t="s">
        <v>643</v>
      </c>
      <c r="N6737" s="383" t="s">
        <v>620</v>
      </c>
      <c r="O6737" s="383" t="s">
        <v>230</v>
      </c>
    </row>
    <row r="6738" spans="1:15">
      <c r="A6738" s="385">
        <v>42136</v>
      </c>
      <c r="B6738" s="383" t="s">
        <v>621</v>
      </c>
      <c r="C6738" s="383" t="s">
        <v>8</v>
      </c>
      <c r="D6738" s="383" t="s">
        <v>9</v>
      </c>
      <c r="E6738" s="383" t="s">
        <v>622</v>
      </c>
      <c r="F6738" s="383" t="s">
        <v>10</v>
      </c>
      <c r="G6738" s="384">
        <v>528000</v>
      </c>
      <c r="H6738" s="383" t="s">
        <v>828</v>
      </c>
      <c r="I6738" s="383" t="s">
        <v>829</v>
      </c>
      <c r="J6738" s="383" t="s">
        <v>617</v>
      </c>
      <c r="K6738" s="383" t="s">
        <v>618</v>
      </c>
      <c r="L6738" s="384">
        <v>30780</v>
      </c>
      <c r="M6738" s="383" t="s">
        <v>643</v>
      </c>
      <c r="N6738" s="383" t="s">
        <v>620</v>
      </c>
      <c r="O6738" s="383" t="s">
        <v>230</v>
      </c>
    </row>
    <row r="6739" spans="1:15">
      <c r="A6739" s="385">
        <v>42137</v>
      </c>
      <c r="B6739" s="383" t="s">
        <v>650</v>
      </c>
      <c r="C6739" s="383" t="s">
        <v>8</v>
      </c>
      <c r="D6739" s="383" t="s">
        <v>20</v>
      </c>
      <c r="E6739" s="383" t="s">
        <v>651</v>
      </c>
      <c r="F6739" s="383" t="s">
        <v>10</v>
      </c>
      <c r="G6739" s="384">
        <v>13946</v>
      </c>
      <c r="H6739" s="383" t="s">
        <v>852</v>
      </c>
      <c r="I6739" s="383" t="s">
        <v>853</v>
      </c>
      <c r="J6739" s="383" t="s">
        <v>617</v>
      </c>
      <c r="K6739" s="383" t="s">
        <v>618</v>
      </c>
      <c r="L6739" s="384">
        <v>30780</v>
      </c>
      <c r="M6739" s="383" t="s">
        <v>644</v>
      </c>
      <c r="N6739" s="383" t="s">
        <v>620</v>
      </c>
      <c r="O6739" s="383" t="s">
        <v>230</v>
      </c>
    </row>
    <row r="6740" spans="1:15">
      <c r="A6740" s="385">
        <v>42138</v>
      </c>
      <c r="B6740" s="383" t="s">
        <v>650</v>
      </c>
      <c r="C6740" s="383" t="s">
        <v>8</v>
      </c>
      <c r="D6740" s="383" t="s">
        <v>20</v>
      </c>
      <c r="E6740" s="383" t="s">
        <v>651</v>
      </c>
      <c r="F6740" s="383" t="s">
        <v>10</v>
      </c>
      <c r="G6740" s="384">
        <v>13946</v>
      </c>
      <c r="H6740" s="383" t="s">
        <v>852</v>
      </c>
      <c r="I6740" s="383" t="s">
        <v>853</v>
      </c>
      <c r="J6740" s="383" t="s">
        <v>617</v>
      </c>
      <c r="K6740" s="383" t="s">
        <v>618</v>
      </c>
      <c r="L6740" s="384">
        <v>30780</v>
      </c>
      <c r="M6740" s="383" t="s">
        <v>644</v>
      </c>
      <c r="N6740" s="383" t="s">
        <v>620</v>
      </c>
      <c r="O6740" s="383" t="s">
        <v>230</v>
      </c>
    </row>
    <row r="6741" spans="1:15">
      <c r="A6741" s="385">
        <v>42139</v>
      </c>
      <c r="B6741" s="383" t="s">
        <v>650</v>
      </c>
      <c r="C6741" s="383" t="s">
        <v>8</v>
      </c>
      <c r="D6741" s="383" t="s">
        <v>20</v>
      </c>
      <c r="E6741" s="383" t="s">
        <v>651</v>
      </c>
      <c r="F6741" s="383" t="s">
        <v>10</v>
      </c>
      <c r="G6741" s="384">
        <v>13946</v>
      </c>
      <c r="H6741" s="383" t="s">
        <v>852</v>
      </c>
      <c r="I6741" s="383" t="s">
        <v>853</v>
      </c>
      <c r="J6741" s="383" t="s">
        <v>617</v>
      </c>
      <c r="K6741" s="383" t="s">
        <v>618</v>
      </c>
      <c r="L6741" s="384">
        <v>30780</v>
      </c>
      <c r="M6741" s="383" t="s">
        <v>644</v>
      </c>
      <c r="N6741" s="383" t="s">
        <v>620</v>
      </c>
      <c r="O6741" s="383" t="s">
        <v>230</v>
      </c>
    </row>
    <row r="6742" spans="1:15">
      <c r="A6742" s="385">
        <v>42140</v>
      </c>
      <c r="B6742" s="383" t="s">
        <v>28</v>
      </c>
      <c r="C6742" s="383" t="s">
        <v>8</v>
      </c>
      <c r="D6742" s="383" t="s">
        <v>29</v>
      </c>
      <c r="E6742" s="383" t="s">
        <v>774</v>
      </c>
      <c r="F6742" s="383" t="s">
        <v>10</v>
      </c>
      <c r="G6742" s="384">
        <v>1518</v>
      </c>
      <c r="H6742" s="383" t="s">
        <v>848</v>
      </c>
      <c r="I6742" s="383" t="s">
        <v>871</v>
      </c>
      <c r="J6742" s="383" t="s">
        <v>617</v>
      </c>
      <c r="K6742" s="383" t="s">
        <v>618</v>
      </c>
      <c r="L6742" s="384">
        <v>30780</v>
      </c>
      <c r="M6742" s="383" t="s">
        <v>644</v>
      </c>
      <c r="N6742" s="383" t="s">
        <v>620</v>
      </c>
      <c r="O6742" s="383" t="s">
        <v>230</v>
      </c>
    </row>
    <row r="6743" spans="1:15">
      <c r="A6743" s="385">
        <v>42141</v>
      </c>
      <c r="B6743" s="383" t="s">
        <v>650</v>
      </c>
      <c r="C6743" s="383" t="s">
        <v>8</v>
      </c>
      <c r="D6743" s="383" t="s">
        <v>20</v>
      </c>
      <c r="E6743" s="383" t="s">
        <v>651</v>
      </c>
      <c r="F6743" s="383" t="s">
        <v>10</v>
      </c>
      <c r="G6743" s="384">
        <v>13946</v>
      </c>
      <c r="H6743" s="383" t="s">
        <v>852</v>
      </c>
      <c r="I6743" s="383" t="s">
        <v>853</v>
      </c>
      <c r="J6743" s="383" t="s">
        <v>617</v>
      </c>
      <c r="K6743" s="383" t="s">
        <v>618</v>
      </c>
      <c r="L6743" s="384">
        <v>30780</v>
      </c>
      <c r="M6743" s="383" t="s">
        <v>644</v>
      </c>
      <c r="N6743" s="383" t="s">
        <v>620</v>
      </c>
      <c r="O6743" s="383" t="s">
        <v>230</v>
      </c>
    </row>
    <row r="6744" spans="1:15">
      <c r="A6744" s="385">
        <v>42142</v>
      </c>
      <c r="B6744" s="383" t="s">
        <v>621</v>
      </c>
      <c r="C6744" s="383" t="s">
        <v>8</v>
      </c>
      <c r="D6744" s="383" t="s">
        <v>9</v>
      </c>
      <c r="E6744" s="383" t="s">
        <v>622</v>
      </c>
      <c r="F6744" s="383" t="s">
        <v>10</v>
      </c>
      <c r="G6744" s="384">
        <v>63000</v>
      </c>
      <c r="H6744" s="383" t="s">
        <v>838</v>
      </c>
      <c r="I6744" s="383" t="s">
        <v>839</v>
      </c>
      <c r="J6744" s="383" t="s">
        <v>617</v>
      </c>
      <c r="K6744" s="383" t="s">
        <v>618</v>
      </c>
      <c r="L6744" s="384">
        <v>30780</v>
      </c>
      <c r="M6744" s="383" t="s">
        <v>644</v>
      </c>
      <c r="N6744" s="383" t="s">
        <v>620</v>
      </c>
      <c r="O6744" s="383" t="s">
        <v>230</v>
      </c>
    </row>
    <row r="6745" spans="1:15">
      <c r="A6745" s="385">
        <v>42143</v>
      </c>
      <c r="B6745" s="383" t="s">
        <v>621</v>
      </c>
      <c r="C6745" s="383" t="s">
        <v>8</v>
      </c>
      <c r="D6745" s="383" t="s">
        <v>9</v>
      </c>
      <c r="E6745" s="383" t="s">
        <v>622</v>
      </c>
      <c r="F6745" s="383" t="s">
        <v>10</v>
      </c>
      <c r="G6745" s="384">
        <v>528000</v>
      </c>
      <c r="H6745" s="383" t="s">
        <v>828</v>
      </c>
      <c r="I6745" s="383" t="s">
        <v>829</v>
      </c>
      <c r="J6745" s="383" t="s">
        <v>617</v>
      </c>
      <c r="K6745" s="383" t="s">
        <v>618</v>
      </c>
      <c r="L6745" s="384">
        <v>30780</v>
      </c>
      <c r="M6745" s="383" t="s">
        <v>644</v>
      </c>
      <c r="N6745" s="383" t="s">
        <v>620</v>
      </c>
      <c r="O6745" s="383" t="s">
        <v>230</v>
      </c>
    </row>
    <row r="6746" spans="1:15">
      <c r="A6746" s="385">
        <v>42144</v>
      </c>
      <c r="B6746" s="383" t="s">
        <v>21</v>
      </c>
      <c r="C6746" s="383" t="s">
        <v>12</v>
      </c>
      <c r="D6746" s="383" t="s">
        <v>22</v>
      </c>
      <c r="E6746" s="383" t="s">
        <v>658</v>
      </c>
      <c r="F6746" s="383" t="s">
        <v>10</v>
      </c>
      <c r="G6746" s="384">
        <v>-12852</v>
      </c>
      <c r="H6746" s="383" t="s">
        <v>818</v>
      </c>
      <c r="I6746" s="383" t="s">
        <v>872</v>
      </c>
      <c r="J6746" s="383" t="s">
        <v>617</v>
      </c>
      <c r="K6746" s="383" t="s">
        <v>618</v>
      </c>
      <c r="L6746" s="384">
        <v>30780</v>
      </c>
      <c r="M6746" s="383" t="s">
        <v>644</v>
      </c>
      <c r="N6746" s="383" t="s">
        <v>620</v>
      </c>
      <c r="O6746" s="383" t="s">
        <v>230</v>
      </c>
    </row>
    <row r="6747" spans="1:15">
      <c r="A6747" s="385">
        <v>42145</v>
      </c>
      <c r="B6747" s="383" t="s">
        <v>621</v>
      </c>
      <c r="C6747" s="383" t="s">
        <v>8</v>
      </c>
      <c r="D6747" s="383" t="s">
        <v>9</v>
      </c>
      <c r="E6747" s="383" t="s">
        <v>622</v>
      </c>
      <c r="F6747" s="383" t="s">
        <v>10</v>
      </c>
      <c r="G6747" s="384">
        <v>528000</v>
      </c>
      <c r="H6747" s="383" t="s">
        <v>828</v>
      </c>
      <c r="I6747" s="383" t="s">
        <v>829</v>
      </c>
      <c r="J6747" s="383" t="s">
        <v>617</v>
      </c>
      <c r="K6747" s="383" t="s">
        <v>618</v>
      </c>
      <c r="L6747" s="384">
        <v>30780</v>
      </c>
      <c r="M6747" s="383" t="s">
        <v>644</v>
      </c>
      <c r="N6747" s="383" t="s">
        <v>620</v>
      </c>
      <c r="O6747" s="383" t="s">
        <v>230</v>
      </c>
    </row>
    <row r="6748" spans="1:15">
      <c r="A6748" s="385">
        <v>42146</v>
      </c>
      <c r="B6748" s="383" t="s">
        <v>21</v>
      </c>
      <c r="C6748" s="383" t="s">
        <v>12</v>
      </c>
      <c r="D6748" s="383" t="s">
        <v>22</v>
      </c>
      <c r="E6748" s="383" t="s">
        <v>658</v>
      </c>
      <c r="F6748" s="383" t="s">
        <v>10</v>
      </c>
      <c r="G6748" s="384">
        <v>2268</v>
      </c>
      <c r="H6748" s="383" t="s">
        <v>818</v>
      </c>
      <c r="I6748" s="383" t="s">
        <v>819</v>
      </c>
      <c r="J6748" s="383" t="s">
        <v>617</v>
      </c>
      <c r="K6748" s="383" t="s">
        <v>618</v>
      </c>
      <c r="L6748" s="384">
        <v>30780</v>
      </c>
      <c r="M6748" s="383" t="s">
        <v>644</v>
      </c>
      <c r="N6748" s="383" t="s">
        <v>620</v>
      </c>
      <c r="O6748" s="383" t="s">
        <v>230</v>
      </c>
    </row>
    <row r="6749" spans="1:15">
      <c r="A6749" s="385">
        <v>42147</v>
      </c>
      <c r="B6749" s="383" t="s">
        <v>621</v>
      </c>
      <c r="C6749" s="383" t="s">
        <v>8</v>
      </c>
      <c r="D6749" s="383" t="s">
        <v>9</v>
      </c>
      <c r="E6749" s="383" t="s">
        <v>622</v>
      </c>
      <c r="F6749" s="383" t="s">
        <v>10</v>
      </c>
      <c r="G6749" s="384">
        <v>63000</v>
      </c>
      <c r="H6749" s="383" t="s">
        <v>838</v>
      </c>
      <c r="I6749" s="383" t="s">
        <v>839</v>
      </c>
      <c r="J6749" s="383" t="s">
        <v>617</v>
      </c>
      <c r="K6749" s="383" t="s">
        <v>618</v>
      </c>
      <c r="L6749" s="384">
        <v>30780</v>
      </c>
      <c r="M6749" s="383" t="s">
        <v>645</v>
      </c>
      <c r="N6749" s="383" t="s">
        <v>620</v>
      </c>
      <c r="O6749" s="383" t="s">
        <v>230</v>
      </c>
    </row>
    <row r="6750" spans="1:15">
      <c r="A6750" s="385">
        <v>42148</v>
      </c>
      <c r="B6750" s="383" t="s">
        <v>17</v>
      </c>
      <c r="C6750" s="383" t="s">
        <v>18</v>
      </c>
      <c r="D6750" s="383" t="s">
        <v>19</v>
      </c>
      <c r="E6750" s="383" t="s">
        <v>668</v>
      </c>
      <c r="F6750" s="383" t="s">
        <v>10</v>
      </c>
      <c r="G6750" s="384">
        <v>750</v>
      </c>
      <c r="H6750" s="383" t="s">
        <v>841</v>
      </c>
      <c r="I6750" s="383" t="s">
        <v>842</v>
      </c>
      <c r="J6750" s="383" t="s">
        <v>617</v>
      </c>
      <c r="K6750" s="383" t="s">
        <v>618</v>
      </c>
      <c r="L6750" s="384">
        <v>30780</v>
      </c>
      <c r="M6750" s="383" t="s">
        <v>645</v>
      </c>
      <c r="N6750" s="383" t="s">
        <v>620</v>
      </c>
      <c r="O6750" s="383" t="s">
        <v>230</v>
      </c>
    </row>
    <row r="6751" spans="1:15">
      <c r="A6751" s="385">
        <v>42149</v>
      </c>
      <c r="B6751" s="383" t="s">
        <v>621</v>
      </c>
      <c r="C6751" s="383" t="s">
        <v>8</v>
      </c>
      <c r="D6751" s="383" t="s">
        <v>9</v>
      </c>
      <c r="E6751" s="383" t="s">
        <v>622</v>
      </c>
      <c r="F6751" s="383" t="s">
        <v>10</v>
      </c>
      <c r="G6751" s="384">
        <v>63000</v>
      </c>
      <c r="H6751" s="383" t="s">
        <v>838</v>
      </c>
      <c r="I6751" s="383" t="s">
        <v>839</v>
      </c>
      <c r="J6751" s="383" t="s">
        <v>617</v>
      </c>
      <c r="K6751" s="383" t="s">
        <v>618</v>
      </c>
      <c r="L6751" s="384">
        <v>30780</v>
      </c>
      <c r="M6751" s="383" t="s">
        <v>645</v>
      </c>
      <c r="N6751" s="383" t="s">
        <v>620</v>
      </c>
      <c r="O6751" s="383" t="s">
        <v>230</v>
      </c>
    </row>
    <row r="6752" spans="1:15">
      <c r="A6752" s="385">
        <v>42150</v>
      </c>
      <c r="B6752" s="383" t="s">
        <v>17</v>
      </c>
      <c r="C6752" s="383" t="s">
        <v>18</v>
      </c>
      <c r="D6752" s="383" t="s">
        <v>19</v>
      </c>
      <c r="E6752" s="383" t="s">
        <v>668</v>
      </c>
      <c r="F6752" s="383" t="s">
        <v>10</v>
      </c>
      <c r="G6752" s="384">
        <v>750</v>
      </c>
      <c r="H6752" s="383" t="s">
        <v>841</v>
      </c>
      <c r="I6752" s="383" t="s">
        <v>842</v>
      </c>
      <c r="J6752" s="383" t="s">
        <v>617</v>
      </c>
      <c r="K6752" s="383" t="s">
        <v>618</v>
      </c>
      <c r="L6752" s="384">
        <v>30780</v>
      </c>
      <c r="M6752" s="383" t="s">
        <v>645</v>
      </c>
      <c r="N6752" s="383" t="s">
        <v>620</v>
      </c>
      <c r="O6752" s="383" t="s">
        <v>230</v>
      </c>
    </row>
    <row r="6753" spans="1:15">
      <c r="A6753" s="385">
        <v>41999</v>
      </c>
      <c r="B6753" s="383" t="s">
        <v>21</v>
      </c>
      <c r="C6753" s="383" t="s">
        <v>12</v>
      </c>
      <c r="D6753" s="383" t="s">
        <v>22</v>
      </c>
      <c r="E6753" s="383" t="s">
        <v>658</v>
      </c>
      <c r="F6753" s="383" t="s">
        <v>10</v>
      </c>
      <c r="G6753" s="384">
        <v>8470</v>
      </c>
      <c r="H6753" s="383" t="s">
        <v>784</v>
      </c>
      <c r="I6753" s="383" t="s">
        <v>865</v>
      </c>
      <c r="J6753" s="383" t="s">
        <v>617</v>
      </c>
      <c r="K6753" s="383" t="s">
        <v>618</v>
      </c>
      <c r="L6753" s="384">
        <v>0</v>
      </c>
      <c r="M6753" s="383" t="s">
        <v>619</v>
      </c>
      <c r="N6753" s="383" t="s">
        <v>620</v>
      </c>
      <c r="O6753" s="383" t="s">
        <v>230</v>
      </c>
    </row>
    <row r="6754" spans="1:15">
      <c r="A6754" s="385">
        <v>42000</v>
      </c>
      <c r="B6754" s="383" t="s">
        <v>21</v>
      </c>
      <c r="C6754" s="383" t="s">
        <v>12</v>
      </c>
      <c r="D6754" s="383" t="s">
        <v>22</v>
      </c>
      <c r="E6754" s="383" t="s">
        <v>658</v>
      </c>
      <c r="F6754" s="383" t="s">
        <v>10</v>
      </c>
      <c r="G6754" s="384">
        <v>677</v>
      </c>
      <c r="H6754" s="383" t="s">
        <v>873</v>
      </c>
      <c r="I6754" s="383" t="s">
        <v>874</v>
      </c>
      <c r="J6754" s="383" t="s">
        <v>617</v>
      </c>
      <c r="K6754" s="383" t="s">
        <v>618</v>
      </c>
      <c r="L6754" s="384">
        <v>0</v>
      </c>
      <c r="M6754" s="383" t="s">
        <v>619</v>
      </c>
      <c r="N6754" s="383" t="s">
        <v>620</v>
      </c>
      <c r="O6754" s="383" t="s">
        <v>230</v>
      </c>
    </row>
    <row r="6755" spans="1:15">
      <c r="A6755" s="385">
        <v>42002</v>
      </c>
      <c r="B6755" s="383" t="s">
        <v>21</v>
      </c>
      <c r="C6755" s="383" t="s">
        <v>12</v>
      </c>
      <c r="D6755" s="383" t="s">
        <v>22</v>
      </c>
      <c r="E6755" s="383" t="s">
        <v>658</v>
      </c>
      <c r="F6755" s="383" t="s">
        <v>10</v>
      </c>
      <c r="G6755" s="384">
        <v>72771</v>
      </c>
      <c r="H6755" s="383" t="s">
        <v>873</v>
      </c>
      <c r="I6755" s="383" t="s">
        <v>875</v>
      </c>
      <c r="J6755" s="383" t="s">
        <v>617</v>
      </c>
      <c r="K6755" s="383" t="s">
        <v>618</v>
      </c>
      <c r="L6755" s="384">
        <v>0</v>
      </c>
      <c r="M6755" s="383" t="s">
        <v>619</v>
      </c>
      <c r="N6755" s="383" t="s">
        <v>620</v>
      </c>
      <c r="O6755" s="383" t="s">
        <v>230</v>
      </c>
    </row>
    <row r="6756" spans="1:15">
      <c r="A6756" s="385">
        <v>42003</v>
      </c>
      <c r="B6756" s="383" t="s">
        <v>806</v>
      </c>
      <c r="C6756" s="383" t="s">
        <v>8</v>
      </c>
      <c r="D6756" s="383" t="s">
        <v>51</v>
      </c>
      <c r="E6756" s="383" t="s">
        <v>807</v>
      </c>
      <c r="F6756" s="383" t="s">
        <v>10</v>
      </c>
      <c r="G6756" s="384">
        <v>4325</v>
      </c>
      <c r="H6756" s="383" t="s">
        <v>796</v>
      </c>
      <c r="I6756" s="383" t="s">
        <v>808</v>
      </c>
      <c r="J6756" s="383" t="s">
        <v>617</v>
      </c>
      <c r="K6756" s="383" t="s">
        <v>618</v>
      </c>
      <c r="L6756" s="384">
        <v>0</v>
      </c>
      <c r="M6756" s="383" t="s">
        <v>619</v>
      </c>
      <c r="N6756" s="383" t="s">
        <v>620</v>
      </c>
      <c r="O6756" s="383" t="s">
        <v>230</v>
      </c>
    </row>
    <row r="6757" spans="1:15">
      <c r="A6757" s="385">
        <v>42004</v>
      </c>
      <c r="B6757" s="383" t="s">
        <v>806</v>
      </c>
      <c r="C6757" s="383" t="s">
        <v>8</v>
      </c>
      <c r="D6757" s="383" t="s">
        <v>51</v>
      </c>
      <c r="E6757" s="383" t="s">
        <v>807</v>
      </c>
      <c r="F6757" s="383" t="s">
        <v>10</v>
      </c>
      <c r="G6757" s="384">
        <v>2108</v>
      </c>
      <c r="H6757" s="383" t="s">
        <v>796</v>
      </c>
      <c r="I6757" s="383" t="s">
        <v>808</v>
      </c>
      <c r="J6757" s="383" t="s">
        <v>617</v>
      </c>
      <c r="K6757" s="383" t="s">
        <v>618</v>
      </c>
      <c r="L6757" s="384">
        <v>0</v>
      </c>
      <c r="M6757" s="383" t="s">
        <v>626</v>
      </c>
      <c r="N6757" s="383" t="s">
        <v>620</v>
      </c>
      <c r="O6757" s="383" t="s">
        <v>230</v>
      </c>
    </row>
    <row r="6758" spans="1:15">
      <c r="A6758" s="385">
        <v>42005</v>
      </c>
      <c r="B6758" s="383" t="s">
        <v>11</v>
      </c>
      <c r="C6758" s="383" t="s">
        <v>12</v>
      </c>
      <c r="D6758" s="383" t="s">
        <v>13</v>
      </c>
      <c r="E6758" s="383" t="s">
        <v>678</v>
      </c>
      <c r="F6758" s="383" t="s">
        <v>10</v>
      </c>
      <c r="G6758" s="384">
        <v>342</v>
      </c>
      <c r="H6758" s="383" t="s">
        <v>812</v>
      </c>
      <c r="I6758" s="383" t="s">
        <v>813</v>
      </c>
      <c r="J6758" s="383" t="s">
        <v>617</v>
      </c>
      <c r="K6758" s="383" t="s">
        <v>618</v>
      </c>
      <c r="L6758" s="384">
        <v>0</v>
      </c>
      <c r="M6758" s="383" t="s">
        <v>626</v>
      </c>
      <c r="N6758" s="383" t="s">
        <v>620</v>
      </c>
      <c r="O6758" s="383" t="s">
        <v>230</v>
      </c>
    </row>
    <row r="6759" spans="1:15">
      <c r="A6759" s="385">
        <v>42006</v>
      </c>
      <c r="B6759" s="383" t="s">
        <v>21</v>
      </c>
      <c r="C6759" s="383" t="s">
        <v>12</v>
      </c>
      <c r="D6759" s="383" t="s">
        <v>22</v>
      </c>
      <c r="E6759" s="383" t="s">
        <v>658</v>
      </c>
      <c r="F6759" s="383" t="s">
        <v>10</v>
      </c>
      <c r="G6759" s="384">
        <v>3270</v>
      </c>
      <c r="H6759" s="383" t="s">
        <v>784</v>
      </c>
      <c r="I6759" s="383" t="s">
        <v>785</v>
      </c>
      <c r="J6759" s="383" t="s">
        <v>617</v>
      </c>
      <c r="K6759" s="383" t="s">
        <v>618</v>
      </c>
      <c r="L6759" s="384">
        <v>6319</v>
      </c>
      <c r="M6759" s="383" t="s">
        <v>627</v>
      </c>
      <c r="N6759" s="383" t="s">
        <v>620</v>
      </c>
      <c r="O6759" s="383" t="s">
        <v>230</v>
      </c>
    </row>
    <row r="6760" spans="1:15">
      <c r="A6760" s="385">
        <v>42007</v>
      </c>
      <c r="B6760" s="383" t="s">
        <v>21</v>
      </c>
      <c r="C6760" s="383" t="s">
        <v>12</v>
      </c>
      <c r="D6760" s="383" t="s">
        <v>22</v>
      </c>
      <c r="E6760" s="383" t="s">
        <v>658</v>
      </c>
      <c r="F6760" s="383" t="s">
        <v>10</v>
      </c>
      <c r="G6760" s="384">
        <v>3270</v>
      </c>
      <c r="H6760" s="383" t="s">
        <v>784</v>
      </c>
      <c r="I6760" s="383" t="s">
        <v>785</v>
      </c>
      <c r="J6760" s="383" t="s">
        <v>617</v>
      </c>
      <c r="K6760" s="383" t="s">
        <v>618</v>
      </c>
      <c r="L6760" s="384">
        <v>8221</v>
      </c>
      <c r="M6760" s="383" t="s">
        <v>627</v>
      </c>
      <c r="N6760" s="383" t="s">
        <v>620</v>
      </c>
      <c r="O6760" s="383" t="s">
        <v>230</v>
      </c>
    </row>
    <row r="6761" spans="1:15">
      <c r="A6761" s="385">
        <v>42008</v>
      </c>
      <c r="B6761" s="383" t="s">
        <v>21</v>
      </c>
      <c r="C6761" s="383" t="s">
        <v>12</v>
      </c>
      <c r="D6761" s="383" t="s">
        <v>22</v>
      </c>
      <c r="E6761" s="383" t="s">
        <v>658</v>
      </c>
      <c r="F6761" s="383" t="s">
        <v>10</v>
      </c>
      <c r="G6761" s="384">
        <v>3270</v>
      </c>
      <c r="H6761" s="383" t="s">
        <v>784</v>
      </c>
      <c r="I6761" s="383" t="s">
        <v>785</v>
      </c>
      <c r="J6761" s="383" t="s">
        <v>617</v>
      </c>
      <c r="K6761" s="383" t="s">
        <v>618</v>
      </c>
      <c r="L6761" s="384">
        <v>8501</v>
      </c>
      <c r="M6761" s="383" t="s">
        <v>627</v>
      </c>
      <c r="N6761" s="383" t="s">
        <v>620</v>
      </c>
      <c r="O6761" s="383" t="s">
        <v>230</v>
      </c>
    </row>
    <row r="6762" spans="1:15">
      <c r="A6762" s="385">
        <v>42009</v>
      </c>
      <c r="B6762" s="383" t="s">
        <v>794</v>
      </c>
      <c r="C6762" s="383" t="s">
        <v>8</v>
      </c>
      <c r="D6762" s="383" t="s">
        <v>34</v>
      </c>
      <c r="E6762" s="383" t="s">
        <v>795</v>
      </c>
      <c r="F6762" s="383" t="s">
        <v>10</v>
      </c>
      <c r="G6762" s="384">
        <v>45591</v>
      </c>
      <c r="H6762" s="383" t="s">
        <v>796</v>
      </c>
      <c r="I6762" s="383" t="s">
        <v>798</v>
      </c>
      <c r="J6762" s="383" t="s">
        <v>617</v>
      </c>
      <c r="K6762" s="383" t="s">
        <v>618</v>
      </c>
      <c r="L6762" s="384">
        <v>9088</v>
      </c>
      <c r="M6762" s="383" t="s">
        <v>627</v>
      </c>
      <c r="N6762" s="383" t="s">
        <v>620</v>
      </c>
      <c r="O6762" s="383" t="s">
        <v>230</v>
      </c>
    </row>
    <row r="6763" spans="1:15">
      <c r="A6763" s="385">
        <v>42010</v>
      </c>
      <c r="B6763" s="383" t="s">
        <v>794</v>
      </c>
      <c r="C6763" s="383" t="s">
        <v>8</v>
      </c>
      <c r="D6763" s="383" t="s">
        <v>34</v>
      </c>
      <c r="E6763" s="383" t="s">
        <v>795</v>
      </c>
      <c r="F6763" s="383" t="s">
        <v>10</v>
      </c>
      <c r="G6763" s="384">
        <v>3161</v>
      </c>
      <c r="H6763" s="383" t="s">
        <v>796</v>
      </c>
      <c r="I6763" s="383" t="s">
        <v>800</v>
      </c>
      <c r="J6763" s="383" t="s">
        <v>617</v>
      </c>
      <c r="K6763" s="383" t="s">
        <v>618</v>
      </c>
      <c r="L6763" s="384">
        <v>9280</v>
      </c>
      <c r="M6763" s="383" t="s">
        <v>629</v>
      </c>
      <c r="N6763" s="383" t="s">
        <v>620</v>
      </c>
      <c r="O6763" s="383" t="s">
        <v>230</v>
      </c>
    </row>
    <row r="6764" spans="1:15">
      <c r="A6764" s="385">
        <v>42011</v>
      </c>
      <c r="B6764" s="383" t="s">
        <v>21</v>
      </c>
      <c r="C6764" s="383" t="s">
        <v>12</v>
      </c>
      <c r="D6764" s="383" t="s">
        <v>22</v>
      </c>
      <c r="E6764" s="383" t="s">
        <v>658</v>
      </c>
      <c r="F6764" s="383" t="s">
        <v>10</v>
      </c>
      <c r="G6764" s="384">
        <v>5477</v>
      </c>
      <c r="H6764" s="383" t="s">
        <v>784</v>
      </c>
      <c r="I6764" s="383" t="s">
        <v>785</v>
      </c>
      <c r="J6764" s="383" t="s">
        <v>617</v>
      </c>
      <c r="K6764" s="383" t="s">
        <v>618</v>
      </c>
      <c r="L6764" s="384">
        <v>9280</v>
      </c>
      <c r="M6764" s="383" t="s">
        <v>629</v>
      </c>
      <c r="N6764" s="383" t="s">
        <v>620</v>
      </c>
      <c r="O6764" s="383" t="s">
        <v>230</v>
      </c>
    </row>
    <row r="6765" spans="1:15">
      <c r="A6765" s="385">
        <v>42012</v>
      </c>
      <c r="B6765" s="383" t="s">
        <v>650</v>
      </c>
      <c r="C6765" s="383" t="s">
        <v>8</v>
      </c>
      <c r="D6765" s="383" t="s">
        <v>20</v>
      </c>
      <c r="E6765" s="383" t="s">
        <v>651</v>
      </c>
      <c r="F6765" s="383" t="s">
        <v>10</v>
      </c>
      <c r="G6765" s="384">
        <v>1530</v>
      </c>
      <c r="H6765" s="383" t="s">
        <v>876</v>
      </c>
      <c r="I6765" s="383" t="s">
        <v>877</v>
      </c>
      <c r="J6765" s="383" t="s">
        <v>617</v>
      </c>
      <c r="K6765" s="383" t="s">
        <v>618</v>
      </c>
      <c r="L6765" s="384">
        <v>9280</v>
      </c>
      <c r="M6765" s="383" t="s">
        <v>630</v>
      </c>
      <c r="N6765" s="383" t="s">
        <v>620</v>
      </c>
      <c r="O6765" s="383" t="s">
        <v>230</v>
      </c>
    </row>
    <row r="6766" spans="1:15">
      <c r="A6766" s="385">
        <v>42013</v>
      </c>
      <c r="B6766" s="383" t="s">
        <v>806</v>
      </c>
      <c r="C6766" s="383" t="s">
        <v>8</v>
      </c>
      <c r="D6766" s="383" t="s">
        <v>51</v>
      </c>
      <c r="E6766" s="383" t="s">
        <v>807</v>
      </c>
      <c r="F6766" s="383" t="s">
        <v>10</v>
      </c>
      <c r="G6766" s="384">
        <v>5767</v>
      </c>
      <c r="H6766" s="383" t="s">
        <v>796</v>
      </c>
      <c r="I6766" s="383" t="s">
        <v>808</v>
      </c>
      <c r="J6766" s="383" t="s">
        <v>617</v>
      </c>
      <c r="K6766" s="383" t="s">
        <v>618</v>
      </c>
      <c r="L6766" s="384">
        <v>9280</v>
      </c>
      <c r="M6766" s="383" t="s">
        <v>630</v>
      </c>
      <c r="N6766" s="383" t="s">
        <v>620</v>
      </c>
      <c r="O6766" s="383" t="s">
        <v>230</v>
      </c>
    </row>
    <row r="6767" spans="1:15">
      <c r="A6767" s="385">
        <v>42014</v>
      </c>
      <c r="B6767" s="383" t="s">
        <v>11</v>
      </c>
      <c r="C6767" s="383" t="s">
        <v>12</v>
      </c>
      <c r="D6767" s="383" t="s">
        <v>13</v>
      </c>
      <c r="E6767" s="383" t="s">
        <v>678</v>
      </c>
      <c r="F6767" s="383" t="s">
        <v>10</v>
      </c>
      <c r="G6767" s="384">
        <v>4265</v>
      </c>
      <c r="H6767" s="383" t="s">
        <v>763</v>
      </c>
      <c r="I6767" s="383" t="s">
        <v>769</v>
      </c>
      <c r="J6767" s="383" t="s">
        <v>617</v>
      </c>
      <c r="K6767" s="383" t="s">
        <v>618</v>
      </c>
      <c r="L6767" s="384">
        <v>9280</v>
      </c>
      <c r="M6767" s="383" t="s">
        <v>630</v>
      </c>
      <c r="N6767" s="383" t="s">
        <v>620</v>
      </c>
      <c r="O6767" s="383" t="s">
        <v>230</v>
      </c>
    </row>
    <row r="6768" spans="1:15">
      <c r="A6768" s="385">
        <v>42015</v>
      </c>
      <c r="B6768" s="383" t="s">
        <v>11</v>
      </c>
      <c r="C6768" s="383" t="s">
        <v>12</v>
      </c>
      <c r="D6768" s="383" t="s">
        <v>13</v>
      </c>
      <c r="E6768" s="383" t="s">
        <v>678</v>
      </c>
      <c r="F6768" s="383" t="s">
        <v>10</v>
      </c>
      <c r="G6768" s="384">
        <v>4265</v>
      </c>
      <c r="H6768" s="383" t="s">
        <v>763</v>
      </c>
      <c r="I6768" s="383" t="s">
        <v>769</v>
      </c>
      <c r="J6768" s="383" t="s">
        <v>617</v>
      </c>
      <c r="K6768" s="383" t="s">
        <v>618</v>
      </c>
      <c r="L6768" s="384">
        <v>9280</v>
      </c>
      <c r="M6768" s="383" t="s">
        <v>630</v>
      </c>
      <c r="N6768" s="383" t="s">
        <v>620</v>
      </c>
      <c r="O6768" s="383" t="s">
        <v>230</v>
      </c>
    </row>
    <row r="6769" spans="1:15">
      <c r="A6769" s="385">
        <v>42016</v>
      </c>
      <c r="B6769" s="383" t="s">
        <v>11</v>
      </c>
      <c r="C6769" s="383" t="s">
        <v>12</v>
      </c>
      <c r="D6769" s="383" t="s">
        <v>13</v>
      </c>
      <c r="E6769" s="383" t="s">
        <v>678</v>
      </c>
      <c r="F6769" s="383" t="s">
        <v>10</v>
      </c>
      <c r="G6769" s="384">
        <v>4265</v>
      </c>
      <c r="H6769" s="383" t="s">
        <v>763</v>
      </c>
      <c r="I6769" s="383" t="s">
        <v>769</v>
      </c>
      <c r="J6769" s="383" t="s">
        <v>617</v>
      </c>
      <c r="K6769" s="383" t="s">
        <v>618</v>
      </c>
      <c r="L6769" s="384">
        <v>9280</v>
      </c>
      <c r="M6769" s="383" t="s">
        <v>630</v>
      </c>
      <c r="N6769" s="383" t="s">
        <v>620</v>
      </c>
      <c r="O6769" s="383" t="s">
        <v>230</v>
      </c>
    </row>
    <row r="6770" spans="1:15">
      <c r="A6770" s="385">
        <v>41997</v>
      </c>
      <c r="B6770" s="383" t="s">
        <v>646</v>
      </c>
      <c r="C6770" s="383" t="s">
        <v>8</v>
      </c>
      <c r="D6770" s="383" t="s">
        <v>32</v>
      </c>
      <c r="E6770" s="383" t="s">
        <v>647</v>
      </c>
      <c r="F6770" s="383" t="s">
        <v>10</v>
      </c>
      <c r="G6770" s="384">
        <v>570164</v>
      </c>
      <c r="H6770" s="383" t="s">
        <v>648</v>
      </c>
      <c r="I6770" s="383" t="s">
        <v>878</v>
      </c>
      <c r="J6770" s="383" t="s">
        <v>617</v>
      </c>
      <c r="K6770" s="383" t="s">
        <v>618</v>
      </c>
      <c r="L6770" s="384">
        <v>0</v>
      </c>
      <c r="M6770" s="383" t="s">
        <v>619</v>
      </c>
      <c r="N6770" s="383" t="s">
        <v>620</v>
      </c>
      <c r="O6770" s="383" t="s">
        <v>230</v>
      </c>
    </row>
    <row r="6771" spans="1:15">
      <c r="A6771" s="385">
        <v>42017</v>
      </c>
      <c r="B6771" s="383" t="s">
        <v>21</v>
      </c>
      <c r="C6771" s="383" t="s">
        <v>12</v>
      </c>
      <c r="D6771" s="383" t="s">
        <v>22</v>
      </c>
      <c r="E6771" s="383" t="s">
        <v>658</v>
      </c>
      <c r="F6771" s="383" t="s">
        <v>10</v>
      </c>
      <c r="G6771" s="384">
        <v>2720</v>
      </c>
      <c r="H6771" s="383" t="s">
        <v>763</v>
      </c>
      <c r="I6771" s="383" t="s">
        <v>764</v>
      </c>
      <c r="J6771" s="383" t="s">
        <v>617</v>
      </c>
      <c r="K6771" s="383" t="s">
        <v>618</v>
      </c>
      <c r="L6771" s="384">
        <v>9280</v>
      </c>
      <c r="M6771" s="383" t="s">
        <v>631</v>
      </c>
      <c r="N6771" s="383" t="s">
        <v>620</v>
      </c>
      <c r="O6771" s="383" t="s">
        <v>230</v>
      </c>
    </row>
    <row r="6772" spans="1:15">
      <c r="A6772" s="385">
        <v>42018</v>
      </c>
      <c r="B6772" s="383" t="s">
        <v>11</v>
      </c>
      <c r="C6772" s="383" t="s">
        <v>12</v>
      </c>
      <c r="D6772" s="383" t="s">
        <v>13</v>
      </c>
      <c r="E6772" s="383" t="s">
        <v>678</v>
      </c>
      <c r="F6772" s="383" t="s">
        <v>10</v>
      </c>
      <c r="G6772" s="384">
        <v>4265</v>
      </c>
      <c r="H6772" s="383" t="s">
        <v>763</v>
      </c>
      <c r="I6772" s="383" t="s">
        <v>769</v>
      </c>
      <c r="J6772" s="383" t="s">
        <v>617</v>
      </c>
      <c r="K6772" s="383" t="s">
        <v>618</v>
      </c>
      <c r="L6772" s="384">
        <v>9804</v>
      </c>
      <c r="M6772" s="383" t="s">
        <v>631</v>
      </c>
      <c r="N6772" s="383" t="s">
        <v>620</v>
      </c>
      <c r="O6772" s="383" t="s">
        <v>230</v>
      </c>
    </row>
    <row r="6773" spans="1:15">
      <c r="A6773" s="385">
        <v>42019</v>
      </c>
      <c r="B6773" s="383" t="s">
        <v>754</v>
      </c>
      <c r="C6773" s="383" t="s">
        <v>8</v>
      </c>
      <c r="D6773" s="383" t="s">
        <v>755</v>
      </c>
      <c r="E6773" s="383" t="s">
        <v>756</v>
      </c>
      <c r="F6773" s="383" t="s">
        <v>10</v>
      </c>
      <c r="G6773" s="384">
        <v>74506</v>
      </c>
      <c r="H6773" s="383" t="s">
        <v>757</v>
      </c>
      <c r="I6773" s="383" t="s">
        <v>772</v>
      </c>
      <c r="J6773" s="383" t="s">
        <v>617</v>
      </c>
      <c r="K6773" s="383" t="s">
        <v>618</v>
      </c>
      <c r="L6773" s="384">
        <v>11627</v>
      </c>
      <c r="M6773" s="383" t="s">
        <v>631</v>
      </c>
      <c r="N6773" s="383" t="s">
        <v>620</v>
      </c>
      <c r="O6773" s="383" t="s">
        <v>230</v>
      </c>
    </row>
    <row r="6774" spans="1:15">
      <c r="A6774" s="385">
        <v>42020</v>
      </c>
      <c r="B6774" s="383" t="s">
        <v>754</v>
      </c>
      <c r="C6774" s="383" t="s">
        <v>8</v>
      </c>
      <c r="D6774" s="383" t="s">
        <v>755</v>
      </c>
      <c r="E6774" s="383" t="s">
        <v>756</v>
      </c>
      <c r="F6774" s="383" t="s">
        <v>10</v>
      </c>
      <c r="G6774" s="384">
        <v>127</v>
      </c>
      <c r="H6774" s="383" t="s">
        <v>782</v>
      </c>
      <c r="I6774" s="383" t="s">
        <v>783</v>
      </c>
      <c r="J6774" s="383" t="s">
        <v>617</v>
      </c>
      <c r="K6774" s="383" t="s">
        <v>618</v>
      </c>
      <c r="L6774" s="384">
        <v>12650</v>
      </c>
      <c r="M6774" s="383" t="s">
        <v>631</v>
      </c>
      <c r="N6774" s="383" t="s">
        <v>620</v>
      </c>
      <c r="O6774" s="383" t="s">
        <v>230</v>
      </c>
    </row>
    <row r="6775" spans="1:15">
      <c r="A6775" s="385">
        <v>42021</v>
      </c>
      <c r="B6775" s="383" t="s">
        <v>754</v>
      </c>
      <c r="C6775" s="383" t="s">
        <v>8</v>
      </c>
      <c r="D6775" s="383" t="s">
        <v>755</v>
      </c>
      <c r="E6775" s="383" t="s">
        <v>756</v>
      </c>
      <c r="F6775" s="383" t="s">
        <v>10</v>
      </c>
      <c r="G6775" s="384">
        <v>7394</v>
      </c>
      <c r="H6775" s="383" t="s">
        <v>757</v>
      </c>
      <c r="I6775" s="383" t="s">
        <v>772</v>
      </c>
      <c r="J6775" s="383" t="s">
        <v>617</v>
      </c>
      <c r="K6775" s="383" t="s">
        <v>618</v>
      </c>
      <c r="L6775" s="384">
        <v>12650</v>
      </c>
      <c r="M6775" s="383" t="s">
        <v>632</v>
      </c>
      <c r="N6775" s="383" t="s">
        <v>620</v>
      </c>
      <c r="O6775" s="383" t="s">
        <v>230</v>
      </c>
    </row>
    <row r="6776" spans="1:15">
      <c r="A6776" s="385">
        <v>42022</v>
      </c>
      <c r="B6776" s="383" t="s">
        <v>754</v>
      </c>
      <c r="C6776" s="383" t="s">
        <v>8</v>
      </c>
      <c r="D6776" s="383" t="s">
        <v>755</v>
      </c>
      <c r="E6776" s="383" t="s">
        <v>756</v>
      </c>
      <c r="F6776" s="383" t="s">
        <v>10</v>
      </c>
      <c r="G6776" s="384">
        <v>916</v>
      </c>
      <c r="H6776" s="383" t="s">
        <v>757</v>
      </c>
      <c r="I6776" s="383" t="s">
        <v>772</v>
      </c>
      <c r="J6776" s="383" t="s">
        <v>617</v>
      </c>
      <c r="K6776" s="383" t="s">
        <v>618</v>
      </c>
      <c r="L6776" s="384">
        <v>12650</v>
      </c>
      <c r="M6776" s="383" t="s">
        <v>632</v>
      </c>
      <c r="N6776" s="383" t="s">
        <v>620</v>
      </c>
      <c r="O6776" s="383" t="s">
        <v>230</v>
      </c>
    </row>
    <row r="6777" spans="1:15">
      <c r="A6777" s="385">
        <v>42023</v>
      </c>
      <c r="B6777" s="383" t="s">
        <v>754</v>
      </c>
      <c r="C6777" s="383" t="s">
        <v>8</v>
      </c>
      <c r="D6777" s="383" t="s">
        <v>755</v>
      </c>
      <c r="E6777" s="383" t="s">
        <v>756</v>
      </c>
      <c r="F6777" s="383" t="s">
        <v>10</v>
      </c>
      <c r="G6777" s="384">
        <v>4808</v>
      </c>
      <c r="H6777" s="383" t="s">
        <v>757</v>
      </c>
      <c r="I6777" s="383" t="s">
        <v>772</v>
      </c>
      <c r="J6777" s="383" t="s">
        <v>617</v>
      </c>
      <c r="K6777" s="383" t="s">
        <v>618</v>
      </c>
      <c r="L6777" s="384">
        <v>12650</v>
      </c>
      <c r="M6777" s="383" t="s">
        <v>632</v>
      </c>
      <c r="N6777" s="383" t="s">
        <v>620</v>
      </c>
      <c r="O6777" s="383" t="s">
        <v>230</v>
      </c>
    </row>
    <row r="6778" spans="1:15">
      <c r="A6778" s="385">
        <v>42024</v>
      </c>
      <c r="B6778" s="383" t="s">
        <v>754</v>
      </c>
      <c r="C6778" s="383" t="s">
        <v>8</v>
      </c>
      <c r="D6778" s="383" t="s">
        <v>755</v>
      </c>
      <c r="E6778" s="383" t="s">
        <v>756</v>
      </c>
      <c r="F6778" s="383" t="s">
        <v>10</v>
      </c>
      <c r="G6778" s="384">
        <v>34658</v>
      </c>
      <c r="H6778" s="383" t="s">
        <v>757</v>
      </c>
      <c r="I6778" s="383" t="s">
        <v>772</v>
      </c>
      <c r="J6778" s="383" t="s">
        <v>617</v>
      </c>
      <c r="K6778" s="383" t="s">
        <v>618</v>
      </c>
      <c r="L6778" s="384">
        <v>12775</v>
      </c>
      <c r="M6778" s="383" t="s">
        <v>633</v>
      </c>
      <c r="N6778" s="383" t="s">
        <v>620</v>
      </c>
      <c r="O6778" s="383" t="s">
        <v>230</v>
      </c>
    </row>
    <row r="6779" spans="1:15">
      <c r="A6779" s="385">
        <v>42025</v>
      </c>
      <c r="B6779" s="383" t="s">
        <v>754</v>
      </c>
      <c r="C6779" s="383" t="s">
        <v>8</v>
      </c>
      <c r="D6779" s="383" t="s">
        <v>755</v>
      </c>
      <c r="E6779" s="383" t="s">
        <v>756</v>
      </c>
      <c r="F6779" s="383" t="s">
        <v>10</v>
      </c>
      <c r="G6779" s="384">
        <v>109439</v>
      </c>
      <c r="H6779" s="383" t="s">
        <v>757</v>
      </c>
      <c r="I6779" s="383" t="s">
        <v>772</v>
      </c>
      <c r="J6779" s="383" t="s">
        <v>617</v>
      </c>
      <c r="K6779" s="383" t="s">
        <v>618</v>
      </c>
      <c r="L6779" s="384">
        <v>14695</v>
      </c>
      <c r="M6779" s="383" t="s">
        <v>633</v>
      </c>
      <c r="N6779" s="383" t="s">
        <v>620</v>
      </c>
      <c r="O6779" s="383" t="s">
        <v>230</v>
      </c>
    </row>
    <row r="6780" spans="1:15">
      <c r="A6780" s="385">
        <v>42026</v>
      </c>
      <c r="B6780" s="383" t="s">
        <v>754</v>
      </c>
      <c r="C6780" s="383" t="s">
        <v>8</v>
      </c>
      <c r="D6780" s="383" t="s">
        <v>755</v>
      </c>
      <c r="E6780" s="383" t="s">
        <v>756</v>
      </c>
      <c r="F6780" s="383" t="s">
        <v>10</v>
      </c>
      <c r="G6780" s="384">
        <v>69701</v>
      </c>
      <c r="H6780" s="383" t="s">
        <v>757</v>
      </c>
      <c r="I6780" s="383" t="s">
        <v>772</v>
      </c>
      <c r="J6780" s="383" t="s">
        <v>617</v>
      </c>
      <c r="K6780" s="383" t="s">
        <v>618</v>
      </c>
      <c r="L6780" s="384">
        <v>15922</v>
      </c>
      <c r="M6780" s="383" t="s">
        <v>633</v>
      </c>
      <c r="N6780" s="383" t="s">
        <v>620</v>
      </c>
      <c r="O6780" s="383" t="s">
        <v>230</v>
      </c>
    </row>
    <row r="6781" spans="1:15">
      <c r="A6781" s="385">
        <v>42027</v>
      </c>
      <c r="B6781" s="383" t="s">
        <v>754</v>
      </c>
      <c r="C6781" s="383" t="s">
        <v>8</v>
      </c>
      <c r="D6781" s="383" t="s">
        <v>755</v>
      </c>
      <c r="E6781" s="383" t="s">
        <v>756</v>
      </c>
      <c r="F6781" s="383" t="s">
        <v>10</v>
      </c>
      <c r="G6781" s="384">
        <v>69701</v>
      </c>
      <c r="H6781" s="383" t="s">
        <v>757</v>
      </c>
      <c r="I6781" s="383" t="s">
        <v>772</v>
      </c>
      <c r="J6781" s="383" t="s">
        <v>617</v>
      </c>
      <c r="K6781" s="383" t="s">
        <v>618</v>
      </c>
      <c r="L6781" s="384">
        <v>17245</v>
      </c>
      <c r="M6781" s="383" t="s">
        <v>633</v>
      </c>
      <c r="N6781" s="383" t="s">
        <v>620</v>
      </c>
      <c r="O6781" s="383" t="s">
        <v>230</v>
      </c>
    </row>
    <row r="6782" spans="1:15">
      <c r="A6782" s="385">
        <v>42028</v>
      </c>
      <c r="B6782" s="383" t="s">
        <v>754</v>
      </c>
      <c r="C6782" s="383" t="s">
        <v>8</v>
      </c>
      <c r="D6782" s="383" t="s">
        <v>755</v>
      </c>
      <c r="E6782" s="383" t="s">
        <v>756</v>
      </c>
      <c r="F6782" s="383" t="s">
        <v>10</v>
      </c>
      <c r="G6782" s="384">
        <v>48166</v>
      </c>
      <c r="H6782" s="383" t="s">
        <v>757</v>
      </c>
      <c r="I6782" s="383" t="s">
        <v>772</v>
      </c>
      <c r="J6782" s="383" t="s">
        <v>617</v>
      </c>
      <c r="K6782" s="383" t="s">
        <v>618</v>
      </c>
      <c r="L6782" s="384">
        <v>18650</v>
      </c>
      <c r="M6782" s="383" t="s">
        <v>633</v>
      </c>
      <c r="N6782" s="383" t="s">
        <v>620</v>
      </c>
      <c r="O6782" s="383" t="s">
        <v>230</v>
      </c>
    </row>
    <row r="6783" spans="1:15">
      <c r="A6783" s="385">
        <v>42029</v>
      </c>
      <c r="B6783" s="383" t="s">
        <v>754</v>
      </c>
      <c r="C6783" s="383" t="s">
        <v>8</v>
      </c>
      <c r="D6783" s="383" t="s">
        <v>755</v>
      </c>
      <c r="E6783" s="383" t="s">
        <v>756</v>
      </c>
      <c r="F6783" s="383" t="s">
        <v>10</v>
      </c>
      <c r="G6783" s="384">
        <v>745</v>
      </c>
      <c r="H6783" s="383" t="s">
        <v>757</v>
      </c>
      <c r="I6783" s="383" t="s">
        <v>772</v>
      </c>
      <c r="J6783" s="383" t="s">
        <v>617</v>
      </c>
      <c r="K6783" s="383" t="s">
        <v>618</v>
      </c>
      <c r="L6783" s="384">
        <v>18650</v>
      </c>
      <c r="M6783" s="383" t="s">
        <v>633</v>
      </c>
      <c r="N6783" s="383" t="s">
        <v>620</v>
      </c>
      <c r="O6783" s="383" t="s">
        <v>230</v>
      </c>
    </row>
    <row r="6784" spans="1:15">
      <c r="A6784" s="385">
        <v>42030</v>
      </c>
      <c r="B6784" s="383" t="s">
        <v>754</v>
      </c>
      <c r="C6784" s="383" t="s">
        <v>8</v>
      </c>
      <c r="D6784" s="383" t="s">
        <v>755</v>
      </c>
      <c r="E6784" s="383" t="s">
        <v>756</v>
      </c>
      <c r="F6784" s="383" t="s">
        <v>10</v>
      </c>
      <c r="G6784" s="384">
        <v>65918</v>
      </c>
      <c r="H6784" s="383" t="s">
        <v>757</v>
      </c>
      <c r="I6784" s="383" t="s">
        <v>772</v>
      </c>
      <c r="J6784" s="383" t="s">
        <v>617</v>
      </c>
      <c r="K6784" s="383" t="s">
        <v>618</v>
      </c>
      <c r="L6784" s="384">
        <v>18650</v>
      </c>
      <c r="M6784" s="383" t="s">
        <v>634</v>
      </c>
      <c r="N6784" s="383" t="s">
        <v>620</v>
      </c>
      <c r="O6784" s="383" t="s">
        <v>230</v>
      </c>
    </row>
    <row r="6785" spans="1:15">
      <c r="A6785" s="385">
        <v>42031</v>
      </c>
      <c r="B6785" s="383" t="s">
        <v>754</v>
      </c>
      <c r="C6785" s="383" t="s">
        <v>8</v>
      </c>
      <c r="D6785" s="383" t="s">
        <v>755</v>
      </c>
      <c r="E6785" s="383" t="s">
        <v>756</v>
      </c>
      <c r="F6785" s="383" t="s">
        <v>10</v>
      </c>
      <c r="G6785" s="384">
        <v>28114</v>
      </c>
      <c r="H6785" s="383" t="s">
        <v>757</v>
      </c>
      <c r="I6785" s="383" t="s">
        <v>772</v>
      </c>
      <c r="J6785" s="383" t="s">
        <v>617</v>
      </c>
      <c r="K6785" s="383" t="s">
        <v>618</v>
      </c>
      <c r="L6785" s="384">
        <v>18650</v>
      </c>
      <c r="M6785" s="383" t="s">
        <v>634</v>
      </c>
      <c r="N6785" s="383" t="s">
        <v>620</v>
      </c>
      <c r="O6785" s="383" t="s">
        <v>230</v>
      </c>
    </row>
    <row r="6786" spans="1:15">
      <c r="A6786" s="385">
        <v>42032</v>
      </c>
      <c r="B6786" s="383" t="s">
        <v>754</v>
      </c>
      <c r="C6786" s="383" t="s">
        <v>8</v>
      </c>
      <c r="D6786" s="383" t="s">
        <v>755</v>
      </c>
      <c r="E6786" s="383" t="s">
        <v>756</v>
      </c>
      <c r="F6786" s="383" t="s">
        <v>10</v>
      </c>
      <c r="G6786" s="384">
        <v>2599</v>
      </c>
      <c r="H6786" s="383" t="s">
        <v>757</v>
      </c>
      <c r="I6786" s="383" t="s">
        <v>772</v>
      </c>
      <c r="J6786" s="383" t="s">
        <v>617</v>
      </c>
      <c r="K6786" s="383" t="s">
        <v>618</v>
      </c>
      <c r="L6786" s="384">
        <v>18650</v>
      </c>
      <c r="M6786" s="383" t="s">
        <v>634</v>
      </c>
      <c r="N6786" s="383" t="s">
        <v>620</v>
      </c>
      <c r="O6786" s="383" t="s">
        <v>230</v>
      </c>
    </row>
    <row r="6787" spans="1:15">
      <c r="A6787" s="385">
        <v>42033</v>
      </c>
      <c r="B6787" s="383" t="s">
        <v>754</v>
      </c>
      <c r="C6787" s="383" t="s">
        <v>8</v>
      </c>
      <c r="D6787" s="383" t="s">
        <v>755</v>
      </c>
      <c r="E6787" s="383" t="s">
        <v>756</v>
      </c>
      <c r="F6787" s="383" t="s">
        <v>10</v>
      </c>
      <c r="G6787" s="384">
        <v>692533</v>
      </c>
      <c r="H6787" s="383" t="s">
        <v>757</v>
      </c>
      <c r="I6787" s="383" t="s">
        <v>772</v>
      </c>
      <c r="J6787" s="383" t="s">
        <v>617</v>
      </c>
      <c r="K6787" s="383" t="s">
        <v>618</v>
      </c>
      <c r="L6787" s="384">
        <v>18650</v>
      </c>
      <c r="M6787" s="383" t="s">
        <v>634</v>
      </c>
      <c r="N6787" s="383" t="s">
        <v>620</v>
      </c>
      <c r="O6787" s="383" t="s">
        <v>230</v>
      </c>
    </row>
    <row r="6788" spans="1:15">
      <c r="A6788" s="385">
        <v>42034</v>
      </c>
      <c r="B6788" s="383" t="s">
        <v>754</v>
      </c>
      <c r="C6788" s="383" t="s">
        <v>8</v>
      </c>
      <c r="D6788" s="383" t="s">
        <v>755</v>
      </c>
      <c r="E6788" s="383" t="s">
        <v>756</v>
      </c>
      <c r="F6788" s="383" t="s">
        <v>10</v>
      </c>
      <c r="G6788" s="384">
        <v>1107</v>
      </c>
      <c r="H6788" s="383" t="s">
        <v>757</v>
      </c>
      <c r="I6788" s="383" t="s">
        <v>765</v>
      </c>
      <c r="J6788" s="383" t="s">
        <v>617</v>
      </c>
      <c r="K6788" s="383" t="s">
        <v>618</v>
      </c>
      <c r="L6788" s="384">
        <v>18650</v>
      </c>
      <c r="M6788" s="383" t="s">
        <v>634</v>
      </c>
      <c r="N6788" s="383" t="s">
        <v>620</v>
      </c>
      <c r="O6788" s="383" t="s">
        <v>230</v>
      </c>
    </row>
    <row r="6789" spans="1:15">
      <c r="A6789" s="385">
        <v>42035</v>
      </c>
      <c r="B6789" s="383" t="s">
        <v>754</v>
      </c>
      <c r="C6789" s="383" t="s">
        <v>8</v>
      </c>
      <c r="D6789" s="383" t="s">
        <v>755</v>
      </c>
      <c r="E6789" s="383" t="s">
        <v>756</v>
      </c>
      <c r="F6789" s="383" t="s">
        <v>10</v>
      </c>
      <c r="G6789" s="384">
        <v>4328</v>
      </c>
      <c r="H6789" s="383" t="s">
        <v>757</v>
      </c>
      <c r="I6789" s="383" t="s">
        <v>772</v>
      </c>
      <c r="J6789" s="383" t="s">
        <v>617</v>
      </c>
      <c r="K6789" s="383" t="s">
        <v>618</v>
      </c>
      <c r="L6789" s="384">
        <v>18650</v>
      </c>
      <c r="M6789" s="383" t="s">
        <v>634</v>
      </c>
      <c r="N6789" s="383" t="s">
        <v>620</v>
      </c>
      <c r="O6789" s="383" t="s">
        <v>230</v>
      </c>
    </row>
    <row r="6790" spans="1:15">
      <c r="A6790" s="385">
        <v>42036</v>
      </c>
      <c r="B6790" s="383" t="s">
        <v>754</v>
      </c>
      <c r="C6790" s="383" t="s">
        <v>8</v>
      </c>
      <c r="D6790" s="383" t="s">
        <v>755</v>
      </c>
      <c r="E6790" s="383" t="s">
        <v>756</v>
      </c>
      <c r="F6790" s="383" t="s">
        <v>10</v>
      </c>
      <c r="G6790" s="384">
        <v>7848</v>
      </c>
      <c r="H6790" s="383" t="s">
        <v>757</v>
      </c>
      <c r="I6790" s="383" t="s">
        <v>772</v>
      </c>
      <c r="J6790" s="383" t="s">
        <v>617</v>
      </c>
      <c r="K6790" s="383" t="s">
        <v>618</v>
      </c>
      <c r="L6790" s="384">
        <v>18660</v>
      </c>
      <c r="M6790" s="383" t="s">
        <v>634</v>
      </c>
      <c r="N6790" s="383" t="s">
        <v>620</v>
      </c>
      <c r="O6790" s="383" t="s">
        <v>230</v>
      </c>
    </row>
    <row r="6791" spans="1:15">
      <c r="A6791" s="385">
        <v>42037</v>
      </c>
      <c r="B6791" s="383" t="s">
        <v>754</v>
      </c>
      <c r="C6791" s="383" t="s">
        <v>8</v>
      </c>
      <c r="D6791" s="383" t="s">
        <v>755</v>
      </c>
      <c r="E6791" s="383" t="s">
        <v>756</v>
      </c>
      <c r="F6791" s="383" t="s">
        <v>10</v>
      </c>
      <c r="G6791" s="384">
        <v>18524</v>
      </c>
      <c r="H6791" s="383" t="s">
        <v>757</v>
      </c>
      <c r="I6791" s="383" t="s">
        <v>772</v>
      </c>
      <c r="J6791" s="383" t="s">
        <v>617</v>
      </c>
      <c r="K6791" s="383" t="s">
        <v>618</v>
      </c>
      <c r="L6791" s="384">
        <v>18660</v>
      </c>
      <c r="M6791" s="383" t="s">
        <v>634</v>
      </c>
      <c r="N6791" s="383" t="s">
        <v>620</v>
      </c>
      <c r="O6791" s="383" t="s">
        <v>230</v>
      </c>
    </row>
    <row r="6792" spans="1:15">
      <c r="A6792" s="385">
        <v>42038</v>
      </c>
      <c r="B6792" s="383" t="s">
        <v>650</v>
      </c>
      <c r="C6792" s="383" t="s">
        <v>8</v>
      </c>
      <c r="D6792" s="383" t="s">
        <v>20</v>
      </c>
      <c r="E6792" s="383" t="s">
        <v>651</v>
      </c>
      <c r="F6792" s="383" t="s">
        <v>10</v>
      </c>
      <c r="G6792" s="384">
        <v>1020</v>
      </c>
      <c r="H6792" s="383" t="s">
        <v>876</v>
      </c>
      <c r="I6792" s="383" t="s">
        <v>877</v>
      </c>
      <c r="J6792" s="383" t="s">
        <v>617</v>
      </c>
      <c r="K6792" s="383" t="s">
        <v>618</v>
      </c>
      <c r="L6792" s="384">
        <v>18660</v>
      </c>
      <c r="M6792" s="383" t="s">
        <v>634</v>
      </c>
      <c r="N6792" s="383" t="s">
        <v>620</v>
      </c>
      <c r="O6792" s="383" t="s">
        <v>230</v>
      </c>
    </row>
    <row r="6793" spans="1:15">
      <c r="A6793" s="385">
        <v>42040</v>
      </c>
      <c r="B6793" s="383" t="s">
        <v>754</v>
      </c>
      <c r="C6793" s="383" t="s">
        <v>8</v>
      </c>
      <c r="D6793" s="383" t="s">
        <v>755</v>
      </c>
      <c r="E6793" s="383" t="s">
        <v>756</v>
      </c>
      <c r="F6793" s="383" t="s">
        <v>10</v>
      </c>
      <c r="G6793" s="384">
        <v>9496</v>
      </c>
      <c r="H6793" s="383" t="s">
        <v>757</v>
      </c>
      <c r="I6793" s="383" t="s">
        <v>772</v>
      </c>
      <c r="J6793" s="383" t="s">
        <v>617</v>
      </c>
      <c r="K6793" s="383" t="s">
        <v>618</v>
      </c>
      <c r="L6793" s="384">
        <v>18761</v>
      </c>
      <c r="M6793" s="383" t="s">
        <v>635</v>
      </c>
      <c r="N6793" s="383" t="s">
        <v>620</v>
      </c>
      <c r="O6793" s="383" t="s">
        <v>230</v>
      </c>
    </row>
    <row r="6794" spans="1:15">
      <c r="A6794" s="385">
        <v>42041</v>
      </c>
      <c r="B6794" s="383" t="s">
        <v>754</v>
      </c>
      <c r="C6794" s="383" t="s">
        <v>8</v>
      </c>
      <c r="D6794" s="383" t="s">
        <v>755</v>
      </c>
      <c r="E6794" s="383" t="s">
        <v>756</v>
      </c>
      <c r="F6794" s="383" t="s">
        <v>10</v>
      </c>
      <c r="G6794" s="384">
        <v>1107</v>
      </c>
      <c r="H6794" s="383" t="s">
        <v>757</v>
      </c>
      <c r="I6794" s="383" t="s">
        <v>765</v>
      </c>
      <c r="J6794" s="383" t="s">
        <v>617</v>
      </c>
      <c r="K6794" s="383" t="s">
        <v>618</v>
      </c>
      <c r="L6794" s="384">
        <v>18761</v>
      </c>
      <c r="M6794" s="383" t="s">
        <v>635</v>
      </c>
      <c r="N6794" s="383" t="s">
        <v>620</v>
      </c>
      <c r="O6794" s="383" t="s">
        <v>230</v>
      </c>
    </row>
    <row r="6795" spans="1:15">
      <c r="A6795" s="385">
        <v>42042</v>
      </c>
      <c r="B6795" s="383" t="s">
        <v>754</v>
      </c>
      <c r="C6795" s="383" t="s">
        <v>8</v>
      </c>
      <c r="D6795" s="383" t="s">
        <v>755</v>
      </c>
      <c r="E6795" s="383" t="s">
        <v>756</v>
      </c>
      <c r="F6795" s="383" t="s">
        <v>10</v>
      </c>
      <c r="G6795" s="384">
        <v>1107</v>
      </c>
      <c r="H6795" s="383" t="s">
        <v>757</v>
      </c>
      <c r="I6795" s="383" t="s">
        <v>765</v>
      </c>
      <c r="J6795" s="383" t="s">
        <v>617</v>
      </c>
      <c r="K6795" s="383" t="s">
        <v>618</v>
      </c>
      <c r="L6795" s="384">
        <v>18800</v>
      </c>
      <c r="M6795" s="383" t="s">
        <v>635</v>
      </c>
      <c r="N6795" s="383" t="s">
        <v>620</v>
      </c>
      <c r="O6795" s="383" t="s">
        <v>230</v>
      </c>
    </row>
    <row r="6796" spans="1:15">
      <c r="A6796" s="385">
        <v>42043</v>
      </c>
      <c r="B6796" s="383" t="s">
        <v>754</v>
      </c>
      <c r="C6796" s="383" t="s">
        <v>8</v>
      </c>
      <c r="D6796" s="383" t="s">
        <v>755</v>
      </c>
      <c r="E6796" s="383" t="s">
        <v>756</v>
      </c>
      <c r="F6796" s="383" t="s">
        <v>10</v>
      </c>
      <c r="G6796" s="384">
        <v>1107</v>
      </c>
      <c r="H6796" s="383" t="s">
        <v>757</v>
      </c>
      <c r="I6796" s="383" t="s">
        <v>765</v>
      </c>
      <c r="J6796" s="383" t="s">
        <v>617</v>
      </c>
      <c r="K6796" s="383" t="s">
        <v>618</v>
      </c>
      <c r="L6796" s="384">
        <v>20258</v>
      </c>
      <c r="M6796" s="383" t="s">
        <v>635</v>
      </c>
      <c r="N6796" s="383" t="s">
        <v>620</v>
      </c>
      <c r="O6796" s="383" t="s">
        <v>230</v>
      </c>
    </row>
    <row r="6797" spans="1:15">
      <c r="A6797" s="385">
        <v>42044</v>
      </c>
      <c r="B6797" s="383" t="s">
        <v>754</v>
      </c>
      <c r="C6797" s="383" t="s">
        <v>8</v>
      </c>
      <c r="D6797" s="383" t="s">
        <v>755</v>
      </c>
      <c r="E6797" s="383" t="s">
        <v>756</v>
      </c>
      <c r="F6797" s="383" t="s">
        <v>10</v>
      </c>
      <c r="G6797" s="384">
        <v>1107</v>
      </c>
      <c r="H6797" s="383" t="s">
        <v>757</v>
      </c>
      <c r="I6797" s="383" t="s">
        <v>765</v>
      </c>
      <c r="J6797" s="383" t="s">
        <v>617</v>
      </c>
      <c r="K6797" s="383" t="s">
        <v>618</v>
      </c>
      <c r="L6797" s="384">
        <v>20833</v>
      </c>
      <c r="M6797" s="383" t="s">
        <v>635</v>
      </c>
      <c r="N6797" s="383" t="s">
        <v>620</v>
      </c>
      <c r="O6797" s="383" t="s">
        <v>230</v>
      </c>
    </row>
    <row r="6798" spans="1:15">
      <c r="A6798" s="385">
        <v>42045</v>
      </c>
      <c r="B6798" s="383" t="s">
        <v>754</v>
      </c>
      <c r="C6798" s="383" t="s">
        <v>8</v>
      </c>
      <c r="D6798" s="383" t="s">
        <v>755</v>
      </c>
      <c r="E6798" s="383" t="s">
        <v>756</v>
      </c>
      <c r="F6798" s="383" t="s">
        <v>10</v>
      </c>
      <c r="G6798" s="384">
        <v>1107</v>
      </c>
      <c r="H6798" s="383" t="s">
        <v>757</v>
      </c>
      <c r="I6798" s="383" t="s">
        <v>765</v>
      </c>
      <c r="J6798" s="383" t="s">
        <v>617</v>
      </c>
      <c r="K6798" s="383" t="s">
        <v>618</v>
      </c>
      <c r="L6798" s="384">
        <v>20833</v>
      </c>
      <c r="M6798" s="383" t="s">
        <v>635</v>
      </c>
      <c r="N6798" s="383" t="s">
        <v>620</v>
      </c>
      <c r="O6798" s="383" t="s">
        <v>230</v>
      </c>
    </row>
    <row r="6799" spans="1:15">
      <c r="A6799" s="385">
        <v>42046</v>
      </c>
      <c r="B6799" s="383" t="s">
        <v>646</v>
      </c>
      <c r="C6799" s="383" t="s">
        <v>8</v>
      </c>
      <c r="D6799" s="383" t="s">
        <v>32</v>
      </c>
      <c r="E6799" s="383" t="s">
        <v>647</v>
      </c>
      <c r="F6799" s="383" t="s">
        <v>10</v>
      </c>
      <c r="G6799" s="384">
        <v>1618</v>
      </c>
      <c r="H6799" s="383" t="s">
        <v>747</v>
      </c>
      <c r="I6799" s="383" t="s">
        <v>748</v>
      </c>
      <c r="J6799" s="383" t="s">
        <v>617</v>
      </c>
      <c r="K6799" s="383" t="s">
        <v>618</v>
      </c>
      <c r="L6799" s="384">
        <v>20833</v>
      </c>
      <c r="M6799" s="383" t="s">
        <v>635</v>
      </c>
      <c r="N6799" s="383" t="s">
        <v>620</v>
      </c>
      <c r="O6799" s="383" t="s">
        <v>230</v>
      </c>
    </row>
    <row r="6800" spans="1:15">
      <c r="A6800" s="385">
        <v>42047</v>
      </c>
      <c r="B6800" s="383" t="s">
        <v>754</v>
      </c>
      <c r="C6800" s="383" t="s">
        <v>8</v>
      </c>
      <c r="D6800" s="383" t="s">
        <v>755</v>
      </c>
      <c r="E6800" s="383" t="s">
        <v>756</v>
      </c>
      <c r="F6800" s="383" t="s">
        <v>10</v>
      </c>
      <c r="G6800" s="384">
        <v>1107</v>
      </c>
      <c r="H6800" s="383" t="s">
        <v>757</v>
      </c>
      <c r="I6800" s="383" t="s">
        <v>765</v>
      </c>
      <c r="J6800" s="383" t="s">
        <v>617</v>
      </c>
      <c r="K6800" s="383" t="s">
        <v>618</v>
      </c>
      <c r="L6800" s="384">
        <v>20833</v>
      </c>
      <c r="M6800" s="383" t="s">
        <v>635</v>
      </c>
      <c r="N6800" s="383" t="s">
        <v>620</v>
      </c>
      <c r="O6800" s="383" t="s">
        <v>230</v>
      </c>
    </row>
    <row r="6801" spans="1:15">
      <c r="A6801" s="385">
        <v>42048</v>
      </c>
      <c r="B6801" s="383" t="s">
        <v>754</v>
      </c>
      <c r="C6801" s="383" t="s">
        <v>8</v>
      </c>
      <c r="D6801" s="383" t="s">
        <v>755</v>
      </c>
      <c r="E6801" s="383" t="s">
        <v>756</v>
      </c>
      <c r="F6801" s="383" t="s">
        <v>10</v>
      </c>
      <c r="G6801" s="384">
        <v>1107</v>
      </c>
      <c r="H6801" s="383" t="s">
        <v>757</v>
      </c>
      <c r="I6801" s="383" t="s">
        <v>765</v>
      </c>
      <c r="J6801" s="383" t="s">
        <v>617</v>
      </c>
      <c r="K6801" s="383" t="s">
        <v>618</v>
      </c>
      <c r="L6801" s="384">
        <v>20833</v>
      </c>
      <c r="M6801" s="383" t="s">
        <v>635</v>
      </c>
      <c r="N6801" s="383" t="s">
        <v>620</v>
      </c>
      <c r="O6801" s="383" t="s">
        <v>230</v>
      </c>
    </row>
    <row r="6802" spans="1:15">
      <c r="A6802" s="385">
        <v>42049</v>
      </c>
      <c r="B6802" s="383" t="s">
        <v>754</v>
      </c>
      <c r="C6802" s="383" t="s">
        <v>8</v>
      </c>
      <c r="D6802" s="383" t="s">
        <v>755</v>
      </c>
      <c r="E6802" s="383" t="s">
        <v>756</v>
      </c>
      <c r="F6802" s="383" t="s">
        <v>10</v>
      </c>
      <c r="G6802" s="384">
        <v>1107</v>
      </c>
      <c r="H6802" s="383" t="s">
        <v>757</v>
      </c>
      <c r="I6802" s="383" t="s">
        <v>765</v>
      </c>
      <c r="J6802" s="383" t="s">
        <v>617</v>
      </c>
      <c r="K6802" s="383" t="s">
        <v>618</v>
      </c>
      <c r="L6802" s="384">
        <v>21180</v>
      </c>
      <c r="M6802" s="383" t="s">
        <v>635</v>
      </c>
      <c r="N6802" s="383" t="s">
        <v>620</v>
      </c>
      <c r="O6802" s="383" t="s">
        <v>230</v>
      </c>
    </row>
    <row r="6803" spans="1:15">
      <c r="A6803" s="385">
        <v>42050</v>
      </c>
      <c r="B6803" s="383" t="s">
        <v>754</v>
      </c>
      <c r="C6803" s="383" t="s">
        <v>8</v>
      </c>
      <c r="D6803" s="383" t="s">
        <v>755</v>
      </c>
      <c r="E6803" s="383" t="s">
        <v>756</v>
      </c>
      <c r="F6803" s="383" t="s">
        <v>10</v>
      </c>
      <c r="G6803" s="384">
        <v>1107</v>
      </c>
      <c r="H6803" s="383" t="s">
        <v>757</v>
      </c>
      <c r="I6803" s="383" t="s">
        <v>765</v>
      </c>
      <c r="J6803" s="383" t="s">
        <v>617</v>
      </c>
      <c r="K6803" s="383" t="s">
        <v>618</v>
      </c>
      <c r="L6803" s="384">
        <v>22680</v>
      </c>
      <c r="M6803" s="383" t="s">
        <v>635</v>
      </c>
      <c r="N6803" s="383" t="s">
        <v>620</v>
      </c>
      <c r="O6803" s="383" t="s">
        <v>230</v>
      </c>
    </row>
    <row r="6804" spans="1:15">
      <c r="A6804" s="385">
        <v>42051</v>
      </c>
      <c r="B6804" s="383" t="s">
        <v>754</v>
      </c>
      <c r="C6804" s="383" t="s">
        <v>8</v>
      </c>
      <c r="D6804" s="383" t="s">
        <v>755</v>
      </c>
      <c r="E6804" s="383" t="s">
        <v>756</v>
      </c>
      <c r="F6804" s="383" t="s">
        <v>10</v>
      </c>
      <c r="G6804" s="384">
        <v>1107</v>
      </c>
      <c r="H6804" s="383" t="s">
        <v>757</v>
      </c>
      <c r="I6804" s="383" t="s">
        <v>765</v>
      </c>
      <c r="J6804" s="383" t="s">
        <v>617</v>
      </c>
      <c r="K6804" s="383" t="s">
        <v>618</v>
      </c>
      <c r="L6804" s="384">
        <v>23171</v>
      </c>
      <c r="M6804" s="383" t="s">
        <v>635</v>
      </c>
      <c r="N6804" s="383" t="s">
        <v>620</v>
      </c>
      <c r="O6804" s="383" t="s">
        <v>230</v>
      </c>
    </row>
    <row r="6805" spans="1:15">
      <c r="A6805" s="385">
        <v>42052</v>
      </c>
      <c r="B6805" s="383" t="s">
        <v>754</v>
      </c>
      <c r="C6805" s="383" t="s">
        <v>8</v>
      </c>
      <c r="D6805" s="383" t="s">
        <v>755</v>
      </c>
      <c r="E6805" s="383" t="s">
        <v>756</v>
      </c>
      <c r="F6805" s="383" t="s">
        <v>10</v>
      </c>
      <c r="G6805" s="384">
        <v>2214</v>
      </c>
      <c r="H6805" s="383" t="s">
        <v>757</v>
      </c>
      <c r="I6805" s="383" t="s">
        <v>765</v>
      </c>
      <c r="J6805" s="383" t="s">
        <v>617</v>
      </c>
      <c r="K6805" s="383" t="s">
        <v>618</v>
      </c>
      <c r="L6805" s="384">
        <v>23171</v>
      </c>
      <c r="M6805" s="383" t="s">
        <v>636</v>
      </c>
      <c r="N6805" s="383" t="s">
        <v>620</v>
      </c>
      <c r="O6805" s="383" t="s">
        <v>230</v>
      </c>
    </row>
    <row r="6806" spans="1:15">
      <c r="A6806" s="385">
        <v>42053</v>
      </c>
      <c r="B6806" s="383" t="s">
        <v>754</v>
      </c>
      <c r="C6806" s="383" t="s">
        <v>8</v>
      </c>
      <c r="D6806" s="383" t="s">
        <v>755</v>
      </c>
      <c r="E6806" s="383" t="s">
        <v>756</v>
      </c>
      <c r="F6806" s="383" t="s">
        <v>10</v>
      </c>
      <c r="G6806" s="384">
        <v>2214</v>
      </c>
      <c r="H6806" s="383" t="s">
        <v>757</v>
      </c>
      <c r="I6806" s="383" t="s">
        <v>765</v>
      </c>
      <c r="J6806" s="383" t="s">
        <v>617</v>
      </c>
      <c r="K6806" s="383" t="s">
        <v>618</v>
      </c>
      <c r="L6806" s="384">
        <v>23171</v>
      </c>
      <c r="M6806" s="383" t="s">
        <v>636</v>
      </c>
      <c r="N6806" s="383" t="s">
        <v>620</v>
      </c>
      <c r="O6806" s="383" t="s">
        <v>230</v>
      </c>
    </row>
    <row r="6807" spans="1:15">
      <c r="A6807" s="385">
        <v>42054</v>
      </c>
      <c r="B6807" s="383" t="s">
        <v>754</v>
      </c>
      <c r="C6807" s="383" t="s">
        <v>8</v>
      </c>
      <c r="D6807" s="383" t="s">
        <v>755</v>
      </c>
      <c r="E6807" s="383" t="s">
        <v>756</v>
      </c>
      <c r="F6807" s="383" t="s">
        <v>10</v>
      </c>
      <c r="G6807" s="384">
        <v>2214</v>
      </c>
      <c r="H6807" s="383" t="s">
        <v>757</v>
      </c>
      <c r="I6807" s="383" t="s">
        <v>765</v>
      </c>
      <c r="J6807" s="383" t="s">
        <v>617</v>
      </c>
      <c r="K6807" s="383" t="s">
        <v>618</v>
      </c>
      <c r="L6807" s="384">
        <v>23171</v>
      </c>
      <c r="M6807" s="383" t="s">
        <v>636</v>
      </c>
      <c r="N6807" s="383" t="s">
        <v>620</v>
      </c>
      <c r="O6807" s="383" t="s">
        <v>230</v>
      </c>
    </row>
    <row r="6808" spans="1:15">
      <c r="A6808" s="385">
        <v>42055</v>
      </c>
      <c r="B6808" s="383" t="s">
        <v>754</v>
      </c>
      <c r="C6808" s="383" t="s">
        <v>8</v>
      </c>
      <c r="D6808" s="383" t="s">
        <v>755</v>
      </c>
      <c r="E6808" s="383" t="s">
        <v>756</v>
      </c>
      <c r="F6808" s="383" t="s">
        <v>10</v>
      </c>
      <c r="G6808" s="384">
        <v>2214</v>
      </c>
      <c r="H6808" s="383" t="s">
        <v>757</v>
      </c>
      <c r="I6808" s="383" t="s">
        <v>765</v>
      </c>
      <c r="J6808" s="383" t="s">
        <v>617</v>
      </c>
      <c r="K6808" s="383" t="s">
        <v>618</v>
      </c>
      <c r="L6808" s="384">
        <v>23171</v>
      </c>
      <c r="M6808" s="383" t="s">
        <v>636</v>
      </c>
      <c r="N6808" s="383" t="s">
        <v>620</v>
      </c>
      <c r="O6808" s="383" t="s">
        <v>230</v>
      </c>
    </row>
    <row r="6809" spans="1:15">
      <c r="A6809" s="385">
        <v>42056</v>
      </c>
      <c r="B6809" s="383" t="s">
        <v>754</v>
      </c>
      <c r="C6809" s="383" t="s">
        <v>8</v>
      </c>
      <c r="D6809" s="383" t="s">
        <v>755</v>
      </c>
      <c r="E6809" s="383" t="s">
        <v>756</v>
      </c>
      <c r="F6809" s="383" t="s">
        <v>10</v>
      </c>
      <c r="G6809" s="384">
        <v>2214</v>
      </c>
      <c r="H6809" s="383" t="s">
        <v>757</v>
      </c>
      <c r="I6809" s="383" t="s">
        <v>765</v>
      </c>
      <c r="J6809" s="383" t="s">
        <v>617</v>
      </c>
      <c r="K6809" s="383" t="s">
        <v>618</v>
      </c>
      <c r="L6809" s="384">
        <v>23171</v>
      </c>
      <c r="M6809" s="383" t="s">
        <v>637</v>
      </c>
      <c r="N6809" s="383" t="s">
        <v>620</v>
      </c>
      <c r="O6809" s="383" t="s">
        <v>230</v>
      </c>
    </row>
    <row r="6810" spans="1:15">
      <c r="A6810" s="385">
        <v>42057</v>
      </c>
      <c r="B6810" s="383" t="s">
        <v>754</v>
      </c>
      <c r="C6810" s="383" t="s">
        <v>8</v>
      </c>
      <c r="D6810" s="383" t="s">
        <v>755</v>
      </c>
      <c r="E6810" s="383" t="s">
        <v>756</v>
      </c>
      <c r="F6810" s="383" t="s">
        <v>10</v>
      </c>
      <c r="G6810" s="384">
        <v>7336</v>
      </c>
      <c r="H6810" s="383" t="s">
        <v>757</v>
      </c>
      <c r="I6810" s="383" t="s">
        <v>772</v>
      </c>
      <c r="J6810" s="383" t="s">
        <v>617</v>
      </c>
      <c r="K6810" s="383" t="s">
        <v>618</v>
      </c>
      <c r="L6810" s="384">
        <v>23171</v>
      </c>
      <c r="M6810" s="383" t="s">
        <v>637</v>
      </c>
      <c r="N6810" s="383" t="s">
        <v>620</v>
      </c>
      <c r="O6810" s="383" t="s">
        <v>230</v>
      </c>
    </row>
    <row r="6811" spans="1:15">
      <c r="A6811" s="385">
        <v>42058</v>
      </c>
      <c r="B6811" s="383" t="s">
        <v>21</v>
      </c>
      <c r="C6811" s="383" t="s">
        <v>12</v>
      </c>
      <c r="D6811" s="383" t="s">
        <v>22</v>
      </c>
      <c r="E6811" s="383" t="s">
        <v>658</v>
      </c>
      <c r="F6811" s="383" t="s">
        <v>10</v>
      </c>
      <c r="G6811" s="384">
        <v>2720</v>
      </c>
      <c r="H6811" s="383" t="s">
        <v>763</v>
      </c>
      <c r="I6811" s="383" t="s">
        <v>764</v>
      </c>
      <c r="J6811" s="383" t="s">
        <v>617</v>
      </c>
      <c r="K6811" s="383" t="s">
        <v>618</v>
      </c>
      <c r="L6811" s="384">
        <v>23171</v>
      </c>
      <c r="M6811" s="383" t="s">
        <v>637</v>
      </c>
      <c r="N6811" s="383" t="s">
        <v>620</v>
      </c>
      <c r="O6811" s="383" t="s">
        <v>230</v>
      </c>
    </row>
    <row r="6812" spans="1:15">
      <c r="A6812" s="385">
        <v>42059</v>
      </c>
      <c r="B6812" s="383" t="s">
        <v>754</v>
      </c>
      <c r="C6812" s="383" t="s">
        <v>8</v>
      </c>
      <c r="D6812" s="383" t="s">
        <v>755</v>
      </c>
      <c r="E6812" s="383" t="s">
        <v>756</v>
      </c>
      <c r="F6812" s="383" t="s">
        <v>10</v>
      </c>
      <c r="G6812" s="384">
        <v>161086</v>
      </c>
      <c r="H6812" s="383" t="s">
        <v>757</v>
      </c>
      <c r="I6812" s="383" t="s">
        <v>772</v>
      </c>
      <c r="J6812" s="383" t="s">
        <v>617</v>
      </c>
      <c r="K6812" s="383" t="s">
        <v>618</v>
      </c>
      <c r="L6812" s="384">
        <v>23171</v>
      </c>
      <c r="M6812" s="383" t="s">
        <v>637</v>
      </c>
      <c r="N6812" s="383" t="s">
        <v>620</v>
      </c>
      <c r="O6812" s="383" t="s">
        <v>230</v>
      </c>
    </row>
    <row r="6813" spans="1:15">
      <c r="A6813" s="385">
        <v>42060</v>
      </c>
      <c r="B6813" s="383" t="s">
        <v>754</v>
      </c>
      <c r="C6813" s="383" t="s">
        <v>8</v>
      </c>
      <c r="D6813" s="383" t="s">
        <v>755</v>
      </c>
      <c r="E6813" s="383" t="s">
        <v>756</v>
      </c>
      <c r="F6813" s="383" t="s">
        <v>10</v>
      </c>
      <c r="G6813" s="384">
        <v>8802</v>
      </c>
      <c r="H6813" s="383" t="s">
        <v>757</v>
      </c>
      <c r="I6813" s="383" t="s">
        <v>772</v>
      </c>
      <c r="J6813" s="383" t="s">
        <v>617</v>
      </c>
      <c r="K6813" s="383" t="s">
        <v>618</v>
      </c>
      <c r="L6813" s="384">
        <v>23171</v>
      </c>
      <c r="M6813" s="383" t="s">
        <v>637</v>
      </c>
      <c r="N6813" s="383" t="s">
        <v>620</v>
      </c>
      <c r="O6813" s="383" t="s">
        <v>230</v>
      </c>
    </row>
    <row r="6814" spans="1:15">
      <c r="A6814" s="385">
        <v>42061</v>
      </c>
      <c r="B6814" s="383" t="s">
        <v>754</v>
      </c>
      <c r="C6814" s="383" t="s">
        <v>8</v>
      </c>
      <c r="D6814" s="383" t="s">
        <v>755</v>
      </c>
      <c r="E6814" s="383" t="s">
        <v>756</v>
      </c>
      <c r="F6814" s="383" t="s">
        <v>10</v>
      </c>
      <c r="G6814" s="384">
        <v>14814</v>
      </c>
      <c r="H6814" s="383" t="s">
        <v>757</v>
      </c>
      <c r="I6814" s="383" t="s">
        <v>772</v>
      </c>
      <c r="J6814" s="383" t="s">
        <v>617</v>
      </c>
      <c r="K6814" s="383" t="s">
        <v>618</v>
      </c>
      <c r="L6814" s="384">
        <v>23171</v>
      </c>
      <c r="M6814" s="383" t="s">
        <v>637</v>
      </c>
      <c r="N6814" s="383" t="s">
        <v>620</v>
      </c>
      <c r="O6814" s="383" t="s">
        <v>230</v>
      </c>
    </row>
    <row r="6815" spans="1:15">
      <c r="A6815" s="385">
        <v>42062</v>
      </c>
      <c r="B6815" s="383" t="s">
        <v>754</v>
      </c>
      <c r="C6815" s="383" t="s">
        <v>8</v>
      </c>
      <c r="D6815" s="383" t="s">
        <v>755</v>
      </c>
      <c r="E6815" s="383" t="s">
        <v>756</v>
      </c>
      <c r="F6815" s="383" t="s">
        <v>10</v>
      </c>
      <c r="G6815" s="384">
        <v>985</v>
      </c>
      <c r="H6815" s="383" t="s">
        <v>757</v>
      </c>
      <c r="I6815" s="383" t="s">
        <v>772</v>
      </c>
      <c r="J6815" s="383" t="s">
        <v>617</v>
      </c>
      <c r="K6815" s="383" t="s">
        <v>618</v>
      </c>
      <c r="L6815" s="384">
        <v>23171</v>
      </c>
      <c r="M6815" s="383" t="s">
        <v>637</v>
      </c>
      <c r="N6815" s="383" t="s">
        <v>620</v>
      </c>
      <c r="O6815" s="383" t="s">
        <v>230</v>
      </c>
    </row>
    <row r="6816" spans="1:15">
      <c r="A6816" s="385">
        <v>42063</v>
      </c>
      <c r="B6816" s="383" t="s">
        <v>754</v>
      </c>
      <c r="C6816" s="383" t="s">
        <v>8</v>
      </c>
      <c r="D6816" s="383" t="s">
        <v>755</v>
      </c>
      <c r="E6816" s="383" t="s">
        <v>756</v>
      </c>
      <c r="F6816" s="383" t="s">
        <v>10</v>
      </c>
      <c r="G6816" s="384">
        <v>4763</v>
      </c>
      <c r="H6816" s="383" t="s">
        <v>757</v>
      </c>
      <c r="I6816" s="383" t="s">
        <v>772</v>
      </c>
      <c r="J6816" s="383" t="s">
        <v>617</v>
      </c>
      <c r="K6816" s="383" t="s">
        <v>618</v>
      </c>
      <c r="L6816" s="384">
        <v>23242</v>
      </c>
      <c r="M6816" s="383" t="s">
        <v>638</v>
      </c>
      <c r="N6816" s="383" t="s">
        <v>620</v>
      </c>
      <c r="O6816" s="383" t="s">
        <v>230</v>
      </c>
    </row>
    <row r="6817" spans="1:15">
      <c r="A6817" s="385">
        <v>42064</v>
      </c>
      <c r="B6817" s="383" t="s">
        <v>754</v>
      </c>
      <c r="C6817" s="383" t="s">
        <v>8</v>
      </c>
      <c r="D6817" s="383" t="s">
        <v>755</v>
      </c>
      <c r="E6817" s="383" t="s">
        <v>756</v>
      </c>
      <c r="F6817" s="383" t="s">
        <v>10</v>
      </c>
      <c r="G6817" s="384">
        <v>83597</v>
      </c>
      <c r="H6817" s="383" t="s">
        <v>757</v>
      </c>
      <c r="I6817" s="383" t="s">
        <v>772</v>
      </c>
      <c r="J6817" s="383" t="s">
        <v>617</v>
      </c>
      <c r="K6817" s="383" t="s">
        <v>618</v>
      </c>
      <c r="L6817" s="384">
        <v>24188</v>
      </c>
      <c r="M6817" s="383" t="s">
        <v>638</v>
      </c>
      <c r="N6817" s="383" t="s">
        <v>620</v>
      </c>
      <c r="O6817" s="383" t="s">
        <v>230</v>
      </c>
    </row>
    <row r="6818" spans="1:15">
      <c r="A6818" s="385">
        <v>42065</v>
      </c>
      <c r="B6818" s="383" t="s">
        <v>754</v>
      </c>
      <c r="C6818" s="383" t="s">
        <v>8</v>
      </c>
      <c r="D6818" s="383" t="s">
        <v>755</v>
      </c>
      <c r="E6818" s="383" t="s">
        <v>756</v>
      </c>
      <c r="F6818" s="383" t="s">
        <v>10</v>
      </c>
      <c r="G6818" s="384">
        <v>58462</v>
      </c>
      <c r="H6818" s="383" t="s">
        <v>757</v>
      </c>
      <c r="I6818" s="383" t="s">
        <v>772</v>
      </c>
      <c r="J6818" s="383" t="s">
        <v>617</v>
      </c>
      <c r="K6818" s="383" t="s">
        <v>618</v>
      </c>
      <c r="L6818" s="384">
        <v>24376</v>
      </c>
      <c r="M6818" s="383" t="s">
        <v>638</v>
      </c>
      <c r="N6818" s="383" t="s">
        <v>620</v>
      </c>
      <c r="O6818" s="383" t="s">
        <v>230</v>
      </c>
    </row>
    <row r="6819" spans="1:15">
      <c r="A6819" s="385">
        <v>42066</v>
      </c>
      <c r="B6819" s="383" t="s">
        <v>754</v>
      </c>
      <c r="C6819" s="383" t="s">
        <v>8</v>
      </c>
      <c r="D6819" s="383" t="s">
        <v>755</v>
      </c>
      <c r="E6819" s="383" t="s">
        <v>756</v>
      </c>
      <c r="F6819" s="383" t="s">
        <v>10</v>
      </c>
      <c r="G6819" s="384">
        <v>15679</v>
      </c>
      <c r="H6819" s="383" t="s">
        <v>757</v>
      </c>
      <c r="I6819" s="383" t="s">
        <v>772</v>
      </c>
      <c r="J6819" s="383" t="s">
        <v>617</v>
      </c>
      <c r="K6819" s="383" t="s">
        <v>618</v>
      </c>
      <c r="L6819" s="384">
        <v>24376</v>
      </c>
      <c r="M6819" s="383" t="s">
        <v>638</v>
      </c>
      <c r="N6819" s="383" t="s">
        <v>620</v>
      </c>
      <c r="O6819" s="383" t="s">
        <v>230</v>
      </c>
    </row>
    <row r="6820" spans="1:15">
      <c r="A6820" s="385">
        <v>42067</v>
      </c>
      <c r="B6820" s="383" t="s">
        <v>754</v>
      </c>
      <c r="C6820" s="383" t="s">
        <v>8</v>
      </c>
      <c r="D6820" s="383" t="s">
        <v>755</v>
      </c>
      <c r="E6820" s="383" t="s">
        <v>756</v>
      </c>
      <c r="F6820" s="383" t="s">
        <v>10</v>
      </c>
      <c r="G6820" s="384">
        <v>2214</v>
      </c>
      <c r="H6820" s="383" t="s">
        <v>757</v>
      </c>
      <c r="I6820" s="383" t="s">
        <v>765</v>
      </c>
      <c r="J6820" s="383" t="s">
        <v>617</v>
      </c>
      <c r="K6820" s="383" t="s">
        <v>618</v>
      </c>
      <c r="L6820" s="384">
        <v>24394</v>
      </c>
      <c r="M6820" s="383" t="s">
        <v>638</v>
      </c>
      <c r="N6820" s="383" t="s">
        <v>620</v>
      </c>
      <c r="O6820" s="383" t="s">
        <v>230</v>
      </c>
    </row>
    <row r="6821" spans="1:15">
      <c r="A6821" s="385">
        <v>42068</v>
      </c>
      <c r="B6821" s="383" t="s">
        <v>754</v>
      </c>
      <c r="C6821" s="383" t="s">
        <v>8</v>
      </c>
      <c r="D6821" s="383" t="s">
        <v>755</v>
      </c>
      <c r="E6821" s="383" t="s">
        <v>756</v>
      </c>
      <c r="F6821" s="383" t="s">
        <v>10</v>
      </c>
      <c r="G6821" s="384">
        <v>1107</v>
      </c>
      <c r="H6821" s="383" t="s">
        <v>757</v>
      </c>
      <c r="I6821" s="383" t="s">
        <v>765</v>
      </c>
      <c r="J6821" s="383" t="s">
        <v>617</v>
      </c>
      <c r="K6821" s="383" t="s">
        <v>618</v>
      </c>
      <c r="L6821" s="384">
        <v>24965</v>
      </c>
      <c r="M6821" s="383" t="s">
        <v>638</v>
      </c>
      <c r="N6821" s="383" t="s">
        <v>620</v>
      </c>
      <c r="O6821" s="383" t="s">
        <v>230</v>
      </c>
    </row>
    <row r="6822" spans="1:15">
      <c r="A6822" s="385">
        <v>42069</v>
      </c>
      <c r="B6822" s="383" t="s">
        <v>754</v>
      </c>
      <c r="C6822" s="383" t="s">
        <v>8</v>
      </c>
      <c r="D6822" s="383" t="s">
        <v>755</v>
      </c>
      <c r="E6822" s="383" t="s">
        <v>756</v>
      </c>
      <c r="F6822" s="383" t="s">
        <v>10</v>
      </c>
      <c r="G6822" s="384">
        <v>1107</v>
      </c>
      <c r="H6822" s="383" t="s">
        <v>757</v>
      </c>
      <c r="I6822" s="383" t="s">
        <v>765</v>
      </c>
      <c r="J6822" s="383" t="s">
        <v>617</v>
      </c>
      <c r="K6822" s="383" t="s">
        <v>618</v>
      </c>
      <c r="L6822" s="384">
        <v>25035</v>
      </c>
      <c r="M6822" s="383" t="s">
        <v>638</v>
      </c>
      <c r="N6822" s="383" t="s">
        <v>620</v>
      </c>
      <c r="O6822" s="383" t="s">
        <v>230</v>
      </c>
    </row>
    <row r="6823" spans="1:15">
      <c r="A6823" s="385">
        <v>42070</v>
      </c>
      <c r="B6823" s="383" t="s">
        <v>754</v>
      </c>
      <c r="C6823" s="383" t="s">
        <v>8</v>
      </c>
      <c r="D6823" s="383" t="s">
        <v>755</v>
      </c>
      <c r="E6823" s="383" t="s">
        <v>756</v>
      </c>
      <c r="F6823" s="383" t="s">
        <v>10</v>
      </c>
      <c r="G6823" s="384">
        <v>1107</v>
      </c>
      <c r="H6823" s="383" t="s">
        <v>757</v>
      </c>
      <c r="I6823" s="383" t="s">
        <v>765</v>
      </c>
      <c r="J6823" s="383" t="s">
        <v>617</v>
      </c>
      <c r="K6823" s="383" t="s">
        <v>618</v>
      </c>
      <c r="L6823" s="384">
        <v>25532</v>
      </c>
      <c r="M6823" s="383" t="s">
        <v>638</v>
      </c>
      <c r="N6823" s="383" t="s">
        <v>620</v>
      </c>
      <c r="O6823" s="383" t="s">
        <v>230</v>
      </c>
    </row>
    <row r="6824" spans="1:15">
      <c r="A6824" s="385">
        <v>42071</v>
      </c>
      <c r="B6824" s="383" t="s">
        <v>754</v>
      </c>
      <c r="C6824" s="383" t="s">
        <v>8</v>
      </c>
      <c r="D6824" s="383" t="s">
        <v>755</v>
      </c>
      <c r="E6824" s="383" t="s">
        <v>756</v>
      </c>
      <c r="F6824" s="383" t="s">
        <v>10</v>
      </c>
      <c r="G6824" s="384">
        <v>1107</v>
      </c>
      <c r="H6824" s="383" t="s">
        <v>757</v>
      </c>
      <c r="I6824" s="383" t="s">
        <v>765</v>
      </c>
      <c r="J6824" s="383" t="s">
        <v>617</v>
      </c>
      <c r="K6824" s="383" t="s">
        <v>618</v>
      </c>
      <c r="L6824" s="384">
        <v>25875</v>
      </c>
      <c r="M6824" s="383" t="s">
        <v>638</v>
      </c>
      <c r="N6824" s="383" t="s">
        <v>620</v>
      </c>
      <c r="O6824" s="383" t="s">
        <v>230</v>
      </c>
    </row>
    <row r="6825" spans="1:15">
      <c r="A6825" s="385">
        <v>42072</v>
      </c>
      <c r="B6825" s="383" t="s">
        <v>754</v>
      </c>
      <c r="C6825" s="383" t="s">
        <v>8</v>
      </c>
      <c r="D6825" s="383" t="s">
        <v>755</v>
      </c>
      <c r="E6825" s="383" t="s">
        <v>756</v>
      </c>
      <c r="F6825" s="383" t="s">
        <v>10</v>
      </c>
      <c r="G6825" s="384">
        <v>1107</v>
      </c>
      <c r="H6825" s="383" t="s">
        <v>757</v>
      </c>
      <c r="I6825" s="383" t="s">
        <v>765</v>
      </c>
      <c r="J6825" s="383" t="s">
        <v>617</v>
      </c>
      <c r="K6825" s="383" t="s">
        <v>618</v>
      </c>
      <c r="L6825" s="384">
        <v>25875</v>
      </c>
      <c r="M6825" s="383" t="s">
        <v>638</v>
      </c>
      <c r="N6825" s="383" t="s">
        <v>620</v>
      </c>
      <c r="O6825" s="383" t="s">
        <v>230</v>
      </c>
    </row>
    <row r="6826" spans="1:15">
      <c r="A6826" s="385">
        <v>42073</v>
      </c>
      <c r="B6826" s="383" t="s">
        <v>754</v>
      </c>
      <c r="C6826" s="383" t="s">
        <v>8</v>
      </c>
      <c r="D6826" s="383" t="s">
        <v>755</v>
      </c>
      <c r="E6826" s="383" t="s">
        <v>756</v>
      </c>
      <c r="F6826" s="383" t="s">
        <v>10</v>
      </c>
      <c r="G6826" s="384">
        <v>1107</v>
      </c>
      <c r="H6826" s="383" t="s">
        <v>757</v>
      </c>
      <c r="I6826" s="383" t="s">
        <v>765</v>
      </c>
      <c r="J6826" s="383" t="s">
        <v>617</v>
      </c>
      <c r="K6826" s="383" t="s">
        <v>618</v>
      </c>
      <c r="L6826" s="384">
        <v>25875</v>
      </c>
      <c r="M6826" s="383" t="s">
        <v>638</v>
      </c>
      <c r="N6826" s="383" t="s">
        <v>620</v>
      </c>
      <c r="O6826" s="383" t="s">
        <v>230</v>
      </c>
    </row>
    <row r="6827" spans="1:15">
      <c r="A6827" s="385">
        <v>42074</v>
      </c>
      <c r="B6827" s="383" t="s">
        <v>754</v>
      </c>
      <c r="C6827" s="383" t="s">
        <v>8</v>
      </c>
      <c r="D6827" s="383" t="s">
        <v>755</v>
      </c>
      <c r="E6827" s="383" t="s">
        <v>756</v>
      </c>
      <c r="F6827" s="383" t="s">
        <v>10</v>
      </c>
      <c r="G6827" s="384">
        <v>1107</v>
      </c>
      <c r="H6827" s="383" t="s">
        <v>757</v>
      </c>
      <c r="I6827" s="383" t="s">
        <v>765</v>
      </c>
      <c r="J6827" s="383" t="s">
        <v>617</v>
      </c>
      <c r="K6827" s="383" t="s">
        <v>618</v>
      </c>
      <c r="L6827" s="384">
        <v>25875</v>
      </c>
      <c r="M6827" s="383" t="s">
        <v>638</v>
      </c>
      <c r="N6827" s="383" t="s">
        <v>620</v>
      </c>
      <c r="O6827" s="383" t="s">
        <v>230</v>
      </c>
    </row>
    <row r="6828" spans="1:15">
      <c r="A6828" s="385">
        <v>42075</v>
      </c>
      <c r="B6828" s="383" t="s">
        <v>754</v>
      </c>
      <c r="C6828" s="383" t="s">
        <v>8</v>
      </c>
      <c r="D6828" s="383" t="s">
        <v>755</v>
      </c>
      <c r="E6828" s="383" t="s">
        <v>756</v>
      </c>
      <c r="F6828" s="383" t="s">
        <v>10</v>
      </c>
      <c r="G6828" s="384">
        <v>1107</v>
      </c>
      <c r="H6828" s="383" t="s">
        <v>757</v>
      </c>
      <c r="I6828" s="383" t="s">
        <v>765</v>
      </c>
      <c r="J6828" s="383" t="s">
        <v>617</v>
      </c>
      <c r="K6828" s="383" t="s">
        <v>618</v>
      </c>
      <c r="L6828" s="384">
        <v>25875</v>
      </c>
      <c r="M6828" s="383" t="s">
        <v>639</v>
      </c>
      <c r="N6828" s="383" t="s">
        <v>620</v>
      </c>
      <c r="O6828" s="383" t="s">
        <v>230</v>
      </c>
    </row>
    <row r="6829" spans="1:15">
      <c r="A6829" s="385">
        <v>42076</v>
      </c>
      <c r="B6829" s="383" t="s">
        <v>754</v>
      </c>
      <c r="C6829" s="383" t="s">
        <v>8</v>
      </c>
      <c r="D6829" s="383" t="s">
        <v>755</v>
      </c>
      <c r="E6829" s="383" t="s">
        <v>756</v>
      </c>
      <c r="F6829" s="383" t="s">
        <v>10</v>
      </c>
      <c r="G6829" s="384">
        <v>1107</v>
      </c>
      <c r="H6829" s="383" t="s">
        <v>757</v>
      </c>
      <c r="I6829" s="383" t="s">
        <v>765</v>
      </c>
      <c r="J6829" s="383" t="s">
        <v>617</v>
      </c>
      <c r="K6829" s="383" t="s">
        <v>618</v>
      </c>
      <c r="L6829" s="384">
        <v>25875</v>
      </c>
      <c r="M6829" s="383" t="s">
        <v>639</v>
      </c>
      <c r="N6829" s="383" t="s">
        <v>620</v>
      </c>
      <c r="O6829" s="383" t="s">
        <v>230</v>
      </c>
    </row>
    <row r="6830" spans="1:15">
      <c r="A6830" s="385">
        <v>42077</v>
      </c>
      <c r="B6830" s="383" t="s">
        <v>754</v>
      </c>
      <c r="C6830" s="383" t="s">
        <v>8</v>
      </c>
      <c r="D6830" s="383" t="s">
        <v>755</v>
      </c>
      <c r="E6830" s="383" t="s">
        <v>756</v>
      </c>
      <c r="F6830" s="383" t="s">
        <v>10</v>
      </c>
      <c r="G6830" s="384">
        <v>1107</v>
      </c>
      <c r="H6830" s="383" t="s">
        <v>757</v>
      </c>
      <c r="I6830" s="383" t="s">
        <v>765</v>
      </c>
      <c r="J6830" s="383" t="s">
        <v>617</v>
      </c>
      <c r="K6830" s="383" t="s">
        <v>618</v>
      </c>
      <c r="L6830" s="384">
        <v>25875</v>
      </c>
      <c r="M6830" s="383" t="s">
        <v>639</v>
      </c>
      <c r="N6830" s="383" t="s">
        <v>620</v>
      </c>
      <c r="O6830" s="383" t="s">
        <v>230</v>
      </c>
    </row>
    <row r="6831" spans="1:15">
      <c r="A6831" s="385">
        <v>42078</v>
      </c>
      <c r="B6831" s="383" t="s">
        <v>754</v>
      </c>
      <c r="C6831" s="383" t="s">
        <v>8</v>
      </c>
      <c r="D6831" s="383" t="s">
        <v>755</v>
      </c>
      <c r="E6831" s="383" t="s">
        <v>756</v>
      </c>
      <c r="F6831" s="383" t="s">
        <v>10</v>
      </c>
      <c r="G6831" s="384">
        <v>1107</v>
      </c>
      <c r="H6831" s="383" t="s">
        <v>757</v>
      </c>
      <c r="I6831" s="383" t="s">
        <v>765</v>
      </c>
      <c r="J6831" s="383" t="s">
        <v>617</v>
      </c>
      <c r="K6831" s="383" t="s">
        <v>618</v>
      </c>
      <c r="L6831" s="384">
        <v>25875</v>
      </c>
      <c r="M6831" s="383" t="s">
        <v>639</v>
      </c>
      <c r="N6831" s="383" t="s">
        <v>620</v>
      </c>
      <c r="O6831" s="383" t="s">
        <v>230</v>
      </c>
    </row>
    <row r="6832" spans="1:15">
      <c r="A6832" s="385">
        <v>42079</v>
      </c>
      <c r="B6832" s="383" t="s">
        <v>754</v>
      </c>
      <c r="C6832" s="383" t="s">
        <v>8</v>
      </c>
      <c r="D6832" s="383" t="s">
        <v>755</v>
      </c>
      <c r="E6832" s="383" t="s">
        <v>756</v>
      </c>
      <c r="F6832" s="383" t="s">
        <v>10</v>
      </c>
      <c r="G6832" s="384">
        <v>1107</v>
      </c>
      <c r="H6832" s="383" t="s">
        <v>757</v>
      </c>
      <c r="I6832" s="383" t="s">
        <v>765</v>
      </c>
      <c r="J6832" s="383" t="s">
        <v>617</v>
      </c>
      <c r="K6832" s="383" t="s">
        <v>618</v>
      </c>
      <c r="L6832" s="384">
        <v>25875</v>
      </c>
      <c r="M6832" s="383" t="s">
        <v>639</v>
      </c>
      <c r="N6832" s="383" t="s">
        <v>620</v>
      </c>
      <c r="O6832" s="383" t="s">
        <v>230</v>
      </c>
    </row>
    <row r="6833" spans="1:15">
      <c r="A6833" s="385">
        <v>42080</v>
      </c>
      <c r="B6833" s="383" t="s">
        <v>754</v>
      </c>
      <c r="C6833" s="383" t="s">
        <v>8</v>
      </c>
      <c r="D6833" s="383" t="s">
        <v>755</v>
      </c>
      <c r="E6833" s="383" t="s">
        <v>756</v>
      </c>
      <c r="F6833" s="383" t="s">
        <v>10</v>
      </c>
      <c r="G6833" s="384">
        <v>2214</v>
      </c>
      <c r="H6833" s="383" t="s">
        <v>757</v>
      </c>
      <c r="I6833" s="383" t="s">
        <v>765</v>
      </c>
      <c r="J6833" s="383" t="s">
        <v>617</v>
      </c>
      <c r="K6833" s="383" t="s">
        <v>618</v>
      </c>
      <c r="L6833" s="384">
        <v>25875</v>
      </c>
      <c r="M6833" s="383" t="s">
        <v>639</v>
      </c>
      <c r="N6833" s="383" t="s">
        <v>620</v>
      </c>
      <c r="O6833" s="383" t="s">
        <v>230</v>
      </c>
    </row>
    <row r="6834" spans="1:15">
      <c r="A6834" s="385">
        <v>42081</v>
      </c>
      <c r="B6834" s="383" t="s">
        <v>754</v>
      </c>
      <c r="C6834" s="383" t="s">
        <v>8</v>
      </c>
      <c r="D6834" s="383" t="s">
        <v>755</v>
      </c>
      <c r="E6834" s="383" t="s">
        <v>756</v>
      </c>
      <c r="F6834" s="383" t="s">
        <v>10</v>
      </c>
      <c r="G6834" s="384">
        <v>1107</v>
      </c>
      <c r="H6834" s="383" t="s">
        <v>757</v>
      </c>
      <c r="I6834" s="383" t="s">
        <v>765</v>
      </c>
      <c r="J6834" s="383" t="s">
        <v>617</v>
      </c>
      <c r="K6834" s="383" t="s">
        <v>618</v>
      </c>
      <c r="L6834" s="384">
        <v>26170</v>
      </c>
      <c r="M6834" s="383" t="s">
        <v>640</v>
      </c>
      <c r="N6834" s="383" t="s">
        <v>620</v>
      </c>
      <c r="O6834" s="383" t="s">
        <v>230</v>
      </c>
    </row>
    <row r="6835" spans="1:15">
      <c r="A6835" s="385">
        <v>42082</v>
      </c>
      <c r="B6835" s="383" t="s">
        <v>754</v>
      </c>
      <c r="C6835" s="383" t="s">
        <v>8</v>
      </c>
      <c r="D6835" s="383" t="s">
        <v>755</v>
      </c>
      <c r="E6835" s="383" t="s">
        <v>756</v>
      </c>
      <c r="F6835" s="383" t="s">
        <v>10</v>
      </c>
      <c r="G6835" s="384">
        <v>2214</v>
      </c>
      <c r="H6835" s="383" t="s">
        <v>757</v>
      </c>
      <c r="I6835" s="383" t="s">
        <v>765</v>
      </c>
      <c r="J6835" s="383" t="s">
        <v>617</v>
      </c>
      <c r="K6835" s="383" t="s">
        <v>618</v>
      </c>
      <c r="L6835" s="384">
        <v>26691</v>
      </c>
      <c r="M6835" s="383" t="s">
        <v>640</v>
      </c>
      <c r="N6835" s="383" t="s">
        <v>620</v>
      </c>
      <c r="O6835" s="383" t="s">
        <v>230</v>
      </c>
    </row>
    <row r="6836" spans="1:15">
      <c r="A6836" s="385">
        <v>42083</v>
      </c>
      <c r="B6836" s="383" t="s">
        <v>754</v>
      </c>
      <c r="C6836" s="383" t="s">
        <v>8</v>
      </c>
      <c r="D6836" s="383" t="s">
        <v>755</v>
      </c>
      <c r="E6836" s="383" t="s">
        <v>756</v>
      </c>
      <c r="F6836" s="383" t="s">
        <v>10</v>
      </c>
      <c r="G6836" s="384">
        <v>2214</v>
      </c>
      <c r="H6836" s="383" t="s">
        <v>757</v>
      </c>
      <c r="I6836" s="383" t="s">
        <v>765</v>
      </c>
      <c r="J6836" s="383" t="s">
        <v>617</v>
      </c>
      <c r="K6836" s="383" t="s">
        <v>618</v>
      </c>
      <c r="L6836" s="384">
        <v>27235</v>
      </c>
      <c r="M6836" s="383" t="s">
        <v>640</v>
      </c>
      <c r="N6836" s="383" t="s">
        <v>620</v>
      </c>
      <c r="O6836" s="383" t="s">
        <v>230</v>
      </c>
    </row>
    <row r="6837" spans="1:15">
      <c r="A6837" s="385">
        <v>42084</v>
      </c>
      <c r="B6837" s="383" t="s">
        <v>754</v>
      </c>
      <c r="C6837" s="383" t="s">
        <v>8</v>
      </c>
      <c r="D6837" s="383" t="s">
        <v>755</v>
      </c>
      <c r="E6837" s="383" t="s">
        <v>756</v>
      </c>
      <c r="F6837" s="383" t="s">
        <v>10</v>
      </c>
      <c r="G6837" s="384">
        <v>2214</v>
      </c>
      <c r="H6837" s="383" t="s">
        <v>757</v>
      </c>
      <c r="I6837" s="383" t="s">
        <v>765</v>
      </c>
      <c r="J6837" s="383" t="s">
        <v>617</v>
      </c>
      <c r="K6837" s="383" t="s">
        <v>618</v>
      </c>
      <c r="L6837" s="384">
        <v>27710</v>
      </c>
      <c r="M6837" s="383" t="s">
        <v>640</v>
      </c>
      <c r="N6837" s="383" t="s">
        <v>620</v>
      </c>
      <c r="O6837" s="383" t="s">
        <v>230</v>
      </c>
    </row>
    <row r="6838" spans="1:15">
      <c r="A6838" s="385">
        <v>42085</v>
      </c>
      <c r="B6838" s="383" t="s">
        <v>754</v>
      </c>
      <c r="C6838" s="383" t="s">
        <v>8</v>
      </c>
      <c r="D6838" s="383" t="s">
        <v>755</v>
      </c>
      <c r="E6838" s="383" t="s">
        <v>756</v>
      </c>
      <c r="F6838" s="383" t="s">
        <v>10</v>
      </c>
      <c r="G6838" s="384">
        <v>2214</v>
      </c>
      <c r="H6838" s="383" t="s">
        <v>757</v>
      </c>
      <c r="I6838" s="383" t="s">
        <v>765</v>
      </c>
      <c r="J6838" s="383" t="s">
        <v>617</v>
      </c>
      <c r="K6838" s="383" t="s">
        <v>618</v>
      </c>
      <c r="L6838" s="384">
        <v>27741</v>
      </c>
      <c r="M6838" s="383" t="s">
        <v>640</v>
      </c>
      <c r="N6838" s="383" t="s">
        <v>620</v>
      </c>
      <c r="O6838" s="383" t="s">
        <v>230</v>
      </c>
    </row>
    <row r="6839" spans="1:15">
      <c r="A6839" s="385">
        <v>42086</v>
      </c>
      <c r="B6839" s="383" t="s">
        <v>754</v>
      </c>
      <c r="C6839" s="383" t="s">
        <v>8</v>
      </c>
      <c r="D6839" s="383" t="s">
        <v>755</v>
      </c>
      <c r="E6839" s="383" t="s">
        <v>756</v>
      </c>
      <c r="F6839" s="383" t="s">
        <v>10</v>
      </c>
      <c r="G6839" s="384">
        <v>2214</v>
      </c>
      <c r="H6839" s="383" t="s">
        <v>757</v>
      </c>
      <c r="I6839" s="383" t="s">
        <v>765</v>
      </c>
      <c r="J6839" s="383" t="s">
        <v>617</v>
      </c>
      <c r="K6839" s="383" t="s">
        <v>618</v>
      </c>
      <c r="L6839" s="384">
        <v>27741</v>
      </c>
      <c r="M6839" s="383" t="s">
        <v>640</v>
      </c>
      <c r="N6839" s="383" t="s">
        <v>620</v>
      </c>
      <c r="O6839" s="383" t="s">
        <v>230</v>
      </c>
    </row>
    <row r="6840" spans="1:15">
      <c r="A6840" s="385">
        <v>42087</v>
      </c>
      <c r="B6840" s="383" t="s">
        <v>754</v>
      </c>
      <c r="C6840" s="383" t="s">
        <v>8</v>
      </c>
      <c r="D6840" s="383" t="s">
        <v>755</v>
      </c>
      <c r="E6840" s="383" t="s">
        <v>756</v>
      </c>
      <c r="F6840" s="383" t="s">
        <v>10</v>
      </c>
      <c r="G6840" s="384">
        <v>2214</v>
      </c>
      <c r="H6840" s="383" t="s">
        <v>757</v>
      </c>
      <c r="I6840" s="383" t="s">
        <v>765</v>
      </c>
      <c r="J6840" s="383" t="s">
        <v>617</v>
      </c>
      <c r="K6840" s="383" t="s">
        <v>618</v>
      </c>
      <c r="L6840" s="384">
        <v>27741</v>
      </c>
      <c r="M6840" s="383" t="s">
        <v>640</v>
      </c>
      <c r="N6840" s="383" t="s">
        <v>620</v>
      </c>
      <c r="O6840" s="383" t="s">
        <v>230</v>
      </c>
    </row>
    <row r="6841" spans="1:15">
      <c r="A6841" s="385">
        <v>42088</v>
      </c>
      <c r="B6841" s="383" t="s">
        <v>794</v>
      </c>
      <c r="C6841" s="383" t="s">
        <v>8</v>
      </c>
      <c r="D6841" s="383" t="s">
        <v>34</v>
      </c>
      <c r="E6841" s="383" t="s">
        <v>795</v>
      </c>
      <c r="F6841" s="383" t="s">
        <v>10</v>
      </c>
      <c r="G6841" s="384">
        <v>8810</v>
      </c>
      <c r="H6841" s="383" t="s">
        <v>796</v>
      </c>
      <c r="I6841" s="383" t="s">
        <v>805</v>
      </c>
      <c r="J6841" s="383" t="s">
        <v>617</v>
      </c>
      <c r="K6841" s="383" t="s">
        <v>618</v>
      </c>
      <c r="L6841" s="384">
        <v>27741</v>
      </c>
      <c r="M6841" s="383" t="s">
        <v>640</v>
      </c>
      <c r="N6841" s="383" t="s">
        <v>620</v>
      </c>
      <c r="O6841" s="383" t="s">
        <v>230</v>
      </c>
    </row>
    <row r="6842" spans="1:15">
      <c r="A6842" s="385">
        <v>42089</v>
      </c>
      <c r="B6842" s="383" t="s">
        <v>754</v>
      </c>
      <c r="C6842" s="383" t="s">
        <v>8</v>
      </c>
      <c r="D6842" s="383" t="s">
        <v>755</v>
      </c>
      <c r="E6842" s="383" t="s">
        <v>756</v>
      </c>
      <c r="F6842" s="383" t="s">
        <v>10</v>
      </c>
      <c r="G6842" s="384">
        <v>2214</v>
      </c>
      <c r="H6842" s="383" t="s">
        <v>757</v>
      </c>
      <c r="I6842" s="383" t="s">
        <v>765</v>
      </c>
      <c r="J6842" s="383" t="s">
        <v>617</v>
      </c>
      <c r="K6842" s="383" t="s">
        <v>618</v>
      </c>
      <c r="L6842" s="384">
        <v>27741</v>
      </c>
      <c r="M6842" s="383" t="s">
        <v>640</v>
      </c>
      <c r="N6842" s="383" t="s">
        <v>620</v>
      </c>
      <c r="O6842" s="383" t="s">
        <v>230</v>
      </c>
    </row>
    <row r="6843" spans="1:15">
      <c r="A6843" s="385">
        <v>42090</v>
      </c>
      <c r="B6843" s="383" t="s">
        <v>754</v>
      </c>
      <c r="C6843" s="383" t="s">
        <v>8</v>
      </c>
      <c r="D6843" s="383" t="s">
        <v>755</v>
      </c>
      <c r="E6843" s="383" t="s">
        <v>756</v>
      </c>
      <c r="F6843" s="383" t="s">
        <v>10</v>
      </c>
      <c r="G6843" s="384">
        <v>2214</v>
      </c>
      <c r="H6843" s="383" t="s">
        <v>757</v>
      </c>
      <c r="I6843" s="383" t="s">
        <v>765</v>
      </c>
      <c r="J6843" s="383" t="s">
        <v>617</v>
      </c>
      <c r="K6843" s="383" t="s">
        <v>618</v>
      </c>
      <c r="L6843" s="384">
        <v>27741</v>
      </c>
      <c r="M6843" s="383" t="s">
        <v>640</v>
      </c>
      <c r="N6843" s="383" t="s">
        <v>620</v>
      </c>
      <c r="O6843" s="383" t="s">
        <v>230</v>
      </c>
    </row>
    <row r="6844" spans="1:15">
      <c r="A6844" s="385">
        <v>42091</v>
      </c>
      <c r="B6844" s="383" t="s">
        <v>754</v>
      </c>
      <c r="C6844" s="383" t="s">
        <v>8</v>
      </c>
      <c r="D6844" s="383" t="s">
        <v>755</v>
      </c>
      <c r="E6844" s="383" t="s">
        <v>756</v>
      </c>
      <c r="F6844" s="383" t="s">
        <v>10</v>
      </c>
      <c r="G6844" s="384">
        <v>2214</v>
      </c>
      <c r="H6844" s="383" t="s">
        <v>757</v>
      </c>
      <c r="I6844" s="383" t="s">
        <v>765</v>
      </c>
      <c r="J6844" s="383" t="s">
        <v>617</v>
      </c>
      <c r="K6844" s="383" t="s">
        <v>618</v>
      </c>
      <c r="L6844" s="384">
        <v>27741</v>
      </c>
      <c r="M6844" s="383" t="s">
        <v>641</v>
      </c>
      <c r="N6844" s="383" t="s">
        <v>620</v>
      </c>
      <c r="O6844" s="383" t="s">
        <v>230</v>
      </c>
    </row>
    <row r="6845" spans="1:15">
      <c r="A6845" s="385">
        <v>42092</v>
      </c>
      <c r="B6845" s="383" t="s">
        <v>754</v>
      </c>
      <c r="C6845" s="383" t="s">
        <v>8</v>
      </c>
      <c r="D6845" s="383" t="s">
        <v>755</v>
      </c>
      <c r="E6845" s="383" t="s">
        <v>756</v>
      </c>
      <c r="F6845" s="383" t="s">
        <v>10</v>
      </c>
      <c r="G6845" s="384">
        <v>2214</v>
      </c>
      <c r="H6845" s="383" t="s">
        <v>757</v>
      </c>
      <c r="I6845" s="383" t="s">
        <v>765</v>
      </c>
      <c r="J6845" s="383" t="s">
        <v>617</v>
      </c>
      <c r="K6845" s="383" t="s">
        <v>618</v>
      </c>
      <c r="L6845" s="384">
        <v>27741</v>
      </c>
      <c r="M6845" s="383" t="s">
        <v>641</v>
      </c>
      <c r="N6845" s="383" t="s">
        <v>620</v>
      </c>
      <c r="O6845" s="383" t="s">
        <v>230</v>
      </c>
    </row>
    <row r="6846" spans="1:15">
      <c r="A6846" s="385">
        <v>42093</v>
      </c>
      <c r="B6846" s="383" t="s">
        <v>754</v>
      </c>
      <c r="C6846" s="383" t="s">
        <v>8</v>
      </c>
      <c r="D6846" s="383" t="s">
        <v>755</v>
      </c>
      <c r="E6846" s="383" t="s">
        <v>756</v>
      </c>
      <c r="F6846" s="383" t="s">
        <v>10</v>
      </c>
      <c r="G6846" s="384">
        <v>2214</v>
      </c>
      <c r="H6846" s="383" t="s">
        <v>757</v>
      </c>
      <c r="I6846" s="383" t="s">
        <v>765</v>
      </c>
      <c r="J6846" s="383" t="s">
        <v>617</v>
      </c>
      <c r="K6846" s="383" t="s">
        <v>618</v>
      </c>
      <c r="L6846" s="384">
        <v>27741</v>
      </c>
      <c r="M6846" s="383" t="s">
        <v>641</v>
      </c>
      <c r="N6846" s="383" t="s">
        <v>620</v>
      </c>
      <c r="O6846" s="383" t="s">
        <v>230</v>
      </c>
    </row>
    <row r="6847" spans="1:15">
      <c r="A6847" s="385">
        <v>42094</v>
      </c>
      <c r="B6847" s="383" t="s">
        <v>754</v>
      </c>
      <c r="C6847" s="383" t="s">
        <v>8</v>
      </c>
      <c r="D6847" s="383" t="s">
        <v>755</v>
      </c>
      <c r="E6847" s="383" t="s">
        <v>756</v>
      </c>
      <c r="F6847" s="383" t="s">
        <v>10</v>
      </c>
      <c r="G6847" s="384">
        <v>2214</v>
      </c>
      <c r="H6847" s="383" t="s">
        <v>757</v>
      </c>
      <c r="I6847" s="383" t="s">
        <v>765</v>
      </c>
      <c r="J6847" s="383" t="s">
        <v>617</v>
      </c>
      <c r="K6847" s="383" t="s">
        <v>618</v>
      </c>
      <c r="L6847" s="384">
        <v>27741</v>
      </c>
      <c r="M6847" s="383" t="s">
        <v>641</v>
      </c>
      <c r="N6847" s="383" t="s">
        <v>620</v>
      </c>
      <c r="O6847" s="383" t="s">
        <v>230</v>
      </c>
    </row>
    <row r="6848" spans="1:15">
      <c r="A6848" s="385">
        <v>42095</v>
      </c>
      <c r="B6848" s="383" t="s">
        <v>754</v>
      </c>
      <c r="C6848" s="383" t="s">
        <v>8</v>
      </c>
      <c r="D6848" s="383" t="s">
        <v>755</v>
      </c>
      <c r="E6848" s="383" t="s">
        <v>756</v>
      </c>
      <c r="F6848" s="383" t="s">
        <v>10</v>
      </c>
      <c r="G6848" s="384">
        <v>2214</v>
      </c>
      <c r="H6848" s="383" t="s">
        <v>757</v>
      </c>
      <c r="I6848" s="383" t="s">
        <v>765</v>
      </c>
      <c r="J6848" s="383" t="s">
        <v>617</v>
      </c>
      <c r="K6848" s="383" t="s">
        <v>618</v>
      </c>
      <c r="L6848" s="384">
        <v>27741</v>
      </c>
      <c r="M6848" s="383" t="s">
        <v>641</v>
      </c>
      <c r="N6848" s="383" t="s">
        <v>620</v>
      </c>
      <c r="O6848" s="383" t="s">
        <v>230</v>
      </c>
    </row>
    <row r="6849" spans="1:15">
      <c r="A6849" s="385">
        <v>42096</v>
      </c>
      <c r="B6849" s="383" t="s">
        <v>754</v>
      </c>
      <c r="C6849" s="383" t="s">
        <v>8</v>
      </c>
      <c r="D6849" s="383" t="s">
        <v>755</v>
      </c>
      <c r="E6849" s="383" t="s">
        <v>756</v>
      </c>
      <c r="F6849" s="383" t="s">
        <v>10</v>
      </c>
      <c r="G6849" s="384">
        <v>2214</v>
      </c>
      <c r="H6849" s="383" t="s">
        <v>757</v>
      </c>
      <c r="I6849" s="383" t="s">
        <v>765</v>
      </c>
      <c r="J6849" s="383" t="s">
        <v>617</v>
      </c>
      <c r="K6849" s="383" t="s">
        <v>618</v>
      </c>
      <c r="L6849" s="384">
        <v>27741</v>
      </c>
      <c r="M6849" s="383" t="s">
        <v>641</v>
      </c>
      <c r="N6849" s="383" t="s">
        <v>620</v>
      </c>
      <c r="O6849" s="383" t="s">
        <v>230</v>
      </c>
    </row>
    <row r="6850" spans="1:15">
      <c r="A6850" s="385">
        <v>42097</v>
      </c>
      <c r="B6850" s="383" t="s">
        <v>754</v>
      </c>
      <c r="C6850" s="383" t="s">
        <v>8</v>
      </c>
      <c r="D6850" s="383" t="s">
        <v>755</v>
      </c>
      <c r="E6850" s="383" t="s">
        <v>756</v>
      </c>
      <c r="F6850" s="383" t="s">
        <v>10</v>
      </c>
      <c r="G6850" s="384">
        <v>2214</v>
      </c>
      <c r="H6850" s="383" t="s">
        <v>757</v>
      </c>
      <c r="I6850" s="383" t="s">
        <v>765</v>
      </c>
      <c r="J6850" s="383" t="s">
        <v>617</v>
      </c>
      <c r="K6850" s="383" t="s">
        <v>618</v>
      </c>
      <c r="L6850" s="384">
        <v>27741</v>
      </c>
      <c r="M6850" s="383" t="s">
        <v>641</v>
      </c>
      <c r="N6850" s="383" t="s">
        <v>620</v>
      </c>
      <c r="O6850" s="383" t="s">
        <v>230</v>
      </c>
    </row>
    <row r="6851" spans="1:15">
      <c r="A6851" s="385">
        <v>42098</v>
      </c>
      <c r="B6851" s="383" t="s">
        <v>650</v>
      </c>
      <c r="C6851" s="383" t="s">
        <v>8</v>
      </c>
      <c r="D6851" s="383" t="s">
        <v>20</v>
      </c>
      <c r="E6851" s="383" t="s">
        <v>651</v>
      </c>
      <c r="F6851" s="383" t="s">
        <v>10</v>
      </c>
      <c r="G6851" s="384">
        <v>3190</v>
      </c>
      <c r="H6851" s="383" t="s">
        <v>836</v>
      </c>
      <c r="I6851" s="383" t="s">
        <v>837</v>
      </c>
      <c r="J6851" s="383" t="s">
        <v>617</v>
      </c>
      <c r="K6851" s="383" t="s">
        <v>618</v>
      </c>
      <c r="L6851" s="384">
        <v>27751</v>
      </c>
      <c r="M6851" s="383" t="s">
        <v>641</v>
      </c>
      <c r="N6851" s="383" t="s">
        <v>620</v>
      </c>
      <c r="O6851" s="383" t="s">
        <v>230</v>
      </c>
    </row>
    <row r="6852" spans="1:15">
      <c r="A6852" s="385">
        <v>42099</v>
      </c>
      <c r="B6852" s="383" t="s">
        <v>754</v>
      </c>
      <c r="C6852" s="383" t="s">
        <v>8</v>
      </c>
      <c r="D6852" s="383" t="s">
        <v>755</v>
      </c>
      <c r="E6852" s="383" t="s">
        <v>756</v>
      </c>
      <c r="F6852" s="383" t="s">
        <v>10</v>
      </c>
      <c r="G6852" s="384">
        <v>2214</v>
      </c>
      <c r="H6852" s="383" t="s">
        <v>757</v>
      </c>
      <c r="I6852" s="383" t="s">
        <v>765</v>
      </c>
      <c r="J6852" s="383" t="s">
        <v>617</v>
      </c>
      <c r="K6852" s="383" t="s">
        <v>618</v>
      </c>
      <c r="L6852" s="384">
        <v>28181</v>
      </c>
      <c r="M6852" s="383" t="s">
        <v>642</v>
      </c>
      <c r="N6852" s="383" t="s">
        <v>620</v>
      </c>
      <c r="O6852" s="383" t="s">
        <v>230</v>
      </c>
    </row>
    <row r="6853" spans="1:15">
      <c r="A6853" s="385">
        <v>42100</v>
      </c>
      <c r="B6853" s="383" t="s">
        <v>754</v>
      </c>
      <c r="C6853" s="383" t="s">
        <v>8</v>
      </c>
      <c r="D6853" s="383" t="s">
        <v>755</v>
      </c>
      <c r="E6853" s="383" t="s">
        <v>756</v>
      </c>
      <c r="F6853" s="383" t="s">
        <v>10</v>
      </c>
      <c r="G6853" s="384">
        <v>2214</v>
      </c>
      <c r="H6853" s="383" t="s">
        <v>757</v>
      </c>
      <c r="I6853" s="383" t="s">
        <v>765</v>
      </c>
      <c r="J6853" s="383" t="s">
        <v>617</v>
      </c>
      <c r="K6853" s="383" t="s">
        <v>618</v>
      </c>
      <c r="L6853" s="384">
        <v>28641</v>
      </c>
      <c r="M6853" s="383" t="s">
        <v>642</v>
      </c>
      <c r="N6853" s="383" t="s">
        <v>620</v>
      </c>
      <c r="O6853" s="383" t="s">
        <v>230</v>
      </c>
    </row>
    <row r="6854" spans="1:15">
      <c r="A6854" s="385">
        <v>42101</v>
      </c>
      <c r="B6854" s="383" t="s">
        <v>754</v>
      </c>
      <c r="C6854" s="383" t="s">
        <v>8</v>
      </c>
      <c r="D6854" s="383" t="s">
        <v>755</v>
      </c>
      <c r="E6854" s="383" t="s">
        <v>756</v>
      </c>
      <c r="F6854" s="383" t="s">
        <v>10</v>
      </c>
      <c r="G6854" s="384">
        <v>2214</v>
      </c>
      <c r="H6854" s="383" t="s">
        <v>757</v>
      </c>
      <c r="I6854" s="383" t="s">
        <v>765</v>
      </c>
      <c r="J6854" s="383" t="s">
        <v>617</v>
      </c>
      <c r="K6854" s="383" t="s">
        <v>618</v>
      </c>
      <c r="L6854" s="384">
        <v>29260</v>
      </c>
      <c r="M6854" s="383" t="s">
        <v>642</v>
      </c>
      <c r="N6854" s="383" t="s">
        <v>620</v>
      </c>
      <c r="O6854" s="383" t="s">
        <v>230</v>
      </c>
    </row>
    <row r="6855" spans="1:15">
      <c r="A6855" s="385">
        <v>42102</v>
      </c>
      <c r="B6855" s="383" t="s">
        <v>754</v>
      </c>
      <c r="C6855" s="383" t="s">
        <v>8</v>
      </c>
      <c r="D6855" s="383" t="s">
        <v>755</v>
      </c>
      <c r="E6855" s="383" t="s">
        <v>756</v>
      </c>
      <c r="F6855" s="383" t="s">
        <v>10</v>
      </c>
      <c r="G6855" s="384">
        <v>1107</v>
      </c>
      <c r="H6855" s="383" t="s">
        <v>757</v>
      </c>
      <c r="I6855" s="383" t="s">
        <v>765</v>
      </c>
      <c r="J6855" s="383" t="s">
        <v>617</v>
      </c>
      <c r="K6855" s="383" t="s">
        <v>618</v>
      </c>
      <c r="L6855" s="384">
        <v>29608</v>
      </c>
      <c r="M6855" s="383" t="s">
        <v>642</v>
      </c>
      <c r="N6855" s="383" t="s">
        <v>620</v>
      </c>
      <c r="O6855" s="383" t="s">
        <v>230</v>
      </c>
    </row>
    <row r="6856" spans="1:15">
      <c r="A6856" s="385">
        <v>42103</v>
      </c>
      <c r="B6856" s="383" t="s">
        <v>754</v>
      </c>
      <c r="C6856" s="383" t="s">
        <v>8</v>
      </c>
      <c r="D6856" s="383" t="s">
        <v>755</v>
      </c>
      <c r="E6856" s="383" t="s">
        <v>756</v>
      </c>
      <c r="F6856" s="383" t="s">
        <v>10</v>
      </c>
      <c r="G6856" s="384">
        <v>1107</v>
      </c>
      <c r="H6856" s="383" t="s">
        <v>757</v>
      </c>
      <c r="I6856" s="383" t="s">
        <v>765</v>
      </c>
      <c r="J6856" s="383" t="s">
        <v>617</v>
      </c>
      <c r="K6856" s="383" t="s">
        <v>618</v>
      </c>
      <c r="L6856" s="384">
        <v>29608</v>
      </c>
      <c r="M6856" s="383" t="s">
        <v>642</v>
      </c>
      <c r="N6856" s="383" t="s">
        <v>620</v>
      </c>
      <c r="O6856" s="383" t="s">
        <v>230</v>
      </c>
    </row>
    <row r="6857" spans="1:15">
      <c r="A6857" s="385">
        <v>42104</v>
      </c>
      <c r="B6857" s="383" t="s">
        <v>754</v>
      </c>
      <c r="C6857" s="383" t="s">
        <v>8</v>
      </c>
      <c r="D6857" s="383" t="s">
        <v>755</v>
      </c>
      <c r="E6857" s="383" t="s">
        <v>756</v>
      </c>
      <c r="F6857" s="383" t="s">
        <v>10</v>
      </c>
      <c r="G6857" s="384">
        <v>1107</v>
      </c>
      <c r="H6857" s="383" t="s">
        <v>757</v>
      </c>
      <c r="I6857" s="383" t="s">
        <v>765</v>
      </c>
      <c r="J6857" s="383" t="s">
        <v>617</v>
      </c>
      <c r="K6857" s="383" t="s">
        <v>618</v>
      </c>
      <c r="L6857" s="384">
        <v>29608</v>
      </c>
      <c r="M6857" s="383" t="s">
        <v>642</v>
      </c>
      <c r="N6857" s="383" t="s">
        <v>620</v>
      </c>
      <c r="O6857" s="383" t="s">
        <v>230</v>
      </c>
    </row>
    <row r="6858" spans="1:15">
      <c r="A6858" s="385">
        <v>42105</v>
      </c>
      <c r="B6858" s="383" t="s">
        <v>754</v>
      </c>
      <c r="C6858" s="383" t="s">
        <v>8</v>
      </c>
      <c r="D6858" s="383" t="s">
        <v>755</v>
      </c>
      <c r="E6858" s="383" t="s">
        <v>756</v>
      </c>
      <c r="F6858" s="383" t="s">
        <v>10</v>
      </c>
      <c r="G6858" s="384">
        <v>1107</v>
      </c>
      <c r="H6858" s="383" t="s">
        <v>757</v>
      </c>
      <c r="I6858" s="383" t="s">
        <v>765</v>
      </c>
      <c r="J6858" s="383" t="s">
        <v>617</v>
      </c>
      <c r="K6858" s="383" t="s">
        <v>618</v>
      </c>
      <c r="L6858" s="384">
        <v>29608</v>
      </c>
      <c r="M6858" s="383" t="s">
        <v>642</v>
      </c>
      <c r="N6858" s="383" t="s">
        <v>620</v>
      </c>
      <c r="O6858" s="383" t="s">
        <v>230</v>
      </c>
    </row>
    <row r="6859" spans="1:15">
      <c r="A6859" s="385">
        <v>42106</v>
      </c>
      <c r="B6859" s="383" t="s">
        <v>754</v>
      </c>
      <c r="C6859" s="383" t="s">
        <v>8</v>
      </c>
      <c r="D6859" s="383" t="s">
        <v>755</v>
      </c>
      <c r="E6859" s="383" t="s">
        <v>756</v>
      </c>
      <c r="F6859" s="383" t="s">
        <v>10</v>
      </c>
      <c r="G6859" s="384">
        <v>1107</v>
      </c>
      <c r="H6859" s="383" t="s">
        <v>757</v>
      </c>
      <c r="I6859" s="383" t="s">
        <v>765</v>
      </c>
      <c r="J6859" s="383" t="s">
        <v>617</v>
      </c>
      <c r="K6859" s="383" t="s">
        <v>618</v>
      </c>
      <c r="L6859" s="384">
        <v>29608</v>
      </c>
      <c r="M6859" s="383" t="s">
        <v>642</v>
      </c>
      <c r="N6859" s="383" t="s">
        <v>620</v>
      </c>
      <c r="O6859" s="383" t="s">
        <v>230</v>
      </c>
    </row>
    <row r="6860" spans="1:15">
      <c r="A6860" s="385">
        <v>42107</v>
      </c>
      <c r="B6860" s="383" t="s">
        <v>754</v>
      </c>
      <c r="C6860" s="383" t="s">
        <v>8</v>
      </c>
      <c r="D6860" s="383" t="s">
        <v>755</v>
      </c>
      <c r="E6860" s="383" t="s">
        <v>756</v>
      </c>
      <c r="F6860" s="383" t="s">
        <v>10</v>
      </c>
      <c r="G6860" s="384">
        <v>1107</v>
      </c>
      <c r="H6860" s="383" t="s">
        <v>757</v>
      </c>
      <c r="I6860" s="383" t="s">
        <v>765</v>
      </c>
      <c r="J6860" s="383" t="s">
        <v>617</v>
      </c>
      <c r="K6860" s="383" t="s">
        <v>618</v>
      </c>
      <c r="L6860" s="384">
        <v>29973</v>
      </c>
      <c r="M6860" s="383" t="s">
        <v>642</v>
      </c>
      <c r="N6860" s="383" t="s">
        <v>620</v>
      </c>
      <c r="O6860" s="383" t="s">
        <v>230</v>
      </c>
    </row>
    <row r="6861" spans="1:15">
      <c r="A6861" s="385">
        <v>42108</v>
      </c>
      <c r="B6861" s="383" t="s">
        <v>754</v>
      </c>
      <c r="C6861" s="383" t="s">
        <v>8</v>
      </c>
      <c r="D6861" s="383" t="s">
        <v>755</v>
      </c>
      <c r="E6861" s="383" t="s">
        <v>756</v>
      </c>
      <c r="F6861" s="383" t="s">
        <v>10</v>
      </c>
      <c r="G6861" s="384">
        <v>1107</v>
      </c>
      <c r="H6861" s="383" t="s">
        <v>757</v>
      </c>
      <c r="I6861" s="383" t="s">
        <v>765</v>
      </c>
      <c r="J6861" s="383" t="s">
        <v>617</v>
      </c>
      <c r="K6861" s="383" t="s">
        <v>618</v>
      </c>
      <c r="L6861" s="384">
        <v>30380</v>
      </c>
      <c r="M6861" s="383" t="s">
        <v>642</v>
      </c>
      <c r="N6861" s="383" t="s">
        <v>620</v>
      </c>
      <c r="O6861" s="383" t="s">
        <v>230</v>
      </c>
    </row>
    <row r="6862" spans="1:15">
      <c r="A6862" s="385">
        <v>42109</v>
      </c>
      <c r="B6862" s="383" t="s">
        <v>754</v>
      </c>
      <c r="C6862" s="383" t="s">
        <v>8</v>
      </c>
      <c r="D6862" s="383" t="s">
        <v>755</v>
      </c>
      <c r="E6862" s="383" t="s">
        <v>756</v>
      </c>
      <c r="F6862" s="383" t="s">
        <v>10</v>
      </c>
      <c r="G6862" s="384">
        <v>1107</v>
      </c>
      <c r="H6862" s="383" t="s">
        <v>757</v>
      </c>
      <c r="I6862" s="383" t="s">
        <v>765</v>
      </c>
      <c r="J6862" s="383" t="s">
        <v>617</v>
      </c>
      <c r="K6862" s="383" t="s">
        <v>618</v>
      </c>
      <c r="L6862" s="384">
        <v>30722</v>
      </c>
      <c r="M6862" s="383" t="s">
        <v>642</v>
      </c>
      <c r="N6862" s="383" t="s">
        <v>620</v>
      </c>
      <c r="O6862" s="383" t="s">
        <v>230</v>
      </c>
    </row>
    <row r="6863" spans="1:15">
      <c r="A6863" s="385">
        <v>42110</v>
      </c>
      <c r="B6863" s="383" t="s">
        <v>754</v>
      </c>
      <c r="C6863" s="383" t="s">
        <v>8</v>
      </c>
      <c r="D6863" s="383" t="s">
        <v>755</v>
      </c>
      <c r="E6863" s="383" t="s">
        <v>756</v>
      </c>
      <c r="F6863" s="383" t="s">
        <v>10</v>
      </c>
      <c r="G6863" s="384">
        <v>1107</v>
      </c>
      <c r="H6863" s="383" t="s">
        <v>757</v>
      </c>
      <c r="I6863" s="383" t="s">
        <v>765</v>
      </c>
      <c r="J6863" s="383" t="s">
        <v>617</v>
      </c>
      <c r="K6863" s="383" t="s">
        <v>618</v>
      </c>
      <c r="L6863" s="384">
        <v>30780</v>
      </c>
      <c r="M6863" s="383" t="s">
        <v>642</v>
      </c>
      <c r="N6863" s="383" t="s">
        <v>620</v>
      </c>
      <c r="O6863" s="383" t="s">
        <v>230</v>
      </c>
    </row>
    <row r="6864" spans="1:15">
      <c r="A6864" s="385">
        <v>42111</v>
      </c>
      <c r="B6864" s="383" t="s">
        <v>21</v>
      </c>
      <c r="C6864" s="383" t="s">
        <v>12</v>
      </c>
      <c r="D6864" s="383" t="s">
        <v>22</v>
      </c>
      <c r="E6864" s="383" t="s">
        <v>658</v>
      </c>
      <c r="F6864" s="383" t="s">
        <v>10</v>
      </c>
      <c r="G6864" s="384">
        <v>3270</v>
      </c>
      <c r="H6864" s="383" t="s">
        <v>784</v>
      </c>
      <c r="I6864" s="383" t="s">
        <v>785</v>
      </c>
      <c r="J6864" s="383" t="s">
        <v>617</v>
      </c>
      <c r="K6864" s="383" t="s">
        <v>618</v>
      </c>
      <c r="L6864" s="384">
        <v>30780</v>
      </c>
      <c r="M6864" s="383" t="s">
        <v>642</v>
      </c>
      <c r="N6864" s="383" t="s">
        <v>620</v>
      </c>
      <c r="O6864" s="383" t="s">
        <v>230</v>
      </c>
    </row>
    <row r="6865" spans="1:15">
      <c r="A6865" s="385">
        <v>42112</v>
      </c>
      <c r="B6865" s="383" t="s">
        <v>21</v>
      </c>
      <c r="C6865" s="383" t="s">
        <v>12</v>
      </c>
      <c r="D6865" s="383" t="s">
        <v>22</v>
      </c>
      <c r="E6865" s="383" t="s">
        <v>658</v>
      </c>
      <c r="F6865" s="383" t="s">
        <v>10</v>
      </c>
      <c r="G6865" s="384">
        <v>3270</v>
      </c>
      <c r="H6865" s="383" t="s">
        <v>784</v>
      </c>
      <c r="I6865" s="383" t="s">
        <v>785</v>
      </c>
      <c r="J6865" s="383" t="s">
        <v>617</v>
      </c>
      <c r="K6865" s="383" t="s">
        <v>618</v>
      </c>
      <c r="L6865" s="384">
        <v>30780</v>
      </c>
      <c r="M6865" s="383" t="s">
        <v>642</v>
      </c>
      <c r="N6865" s="383" t="s">
        <v>620</v>
      </c>
      <c r="O6865" s="383" t="s">
        <v>230</v>
      </c>
    </row>
    <row r="6866" spans="1:15">
      <c r="A6866" s="385">
        <v>42113</v>
      </c>
      <c r="B6866" s="383" t="s">
        <v>21</v>
      </c>
      <c r="C6866" s="383" t="s">
        <v>12</v>
      </c>
      <c r="D6866" s="383" t="s">
        <v>22</v>
      </c>
      <c r="E6866" s="383" t="s">
        <v>658</v>
      </c>
      <c r="F6866" s="383" t="s">
        <v>10</v>
      </c>
      <c r="G6866" s="384">
        <v>3270</v>
      </c>
      <c r="H6866" s="383" t="s">
        <v>784</v>
      </c>
      <c r="I6866" s="383" t="s">
        <v>785</v>
      </c>
      <c r="J6866" s="383" t="s">
        <v>617</v>
      </c>
      <c r="K6866" s="383" t="s">
        <v>618</v>
      </c>
      <c r="L6866" s="384">
        <v>30780</v>
      </c>
      <c r="M6866" s="383" t="s">
        <v>643</v>
      </c>
      <c r="N6866" s="383" t="s">
        <v>620</v>
      </c>
      <c r="O6866" s="383" t="s">
        <v>230</v>
      </c>
    </row>
    <row r="6867" spans="1:15">
      <c r="A6867" s="385">
        <v>42114</v>
      </c>
      <c r="B6867" s="383" t="s">
        <v>11</v>
      </c>
      <c r="C6867" s="383" t="s">
        <v>12</v>
      </c>
      <c r="D6867" s="383" t="s">
        <v>13</v>
      </c>
      <c r="E6867" s="383" t="s">
        <v>678</v>
      </c>
      <c r="F6867" s="383" t="s">
        <v>10</v>
      </c>
      <c r="G6867" s="384">
        <v>60</v>
      </c>
      <c r="H6867" s="383" t="s">
        <v>763</v>
      </c>
      <c r="I6867" s="383" t="s">
        <v>771</v>
      </c>
      <c r="J6867" s="383" t="s">
        <v>617</v>
      </c>
      <c r="K6867" s="383" t="s">
        <v>618</v>
      </c>
      <c r="L6867" s="384">
        <v>30780</v>
      </c>
      <c r="M6867" s="383" t="s">
        <v>643</v>
      </c>
      <c r="N6867" s="383" t="s">
        <v>620</v>
      </c>
      <c r="O6867" s="383" t="s">
        <v>230</v>
      </c>
    </row>
    <row r="6868" spans="1:15">
      <c r="A6868" s="385">
        <v>42115</v>
      </c>
      <c r="B6868" s="383" t="s">
        <v>11</v>
      </c>
      <c r="C6868" s="383" t="s">
        <v>12</v>
      </c>
      <c r="D6868" s="383" t="s">
        <v>13</v>
      </c>
      <c r="E6868" s="383" t="s">
        <v>678</v>
      </c>
      <c r="F6868" s="383" t="s">
        <v>10</v>
      </c>
      <c r="G6868" s="384">
        <v>60</v>
      </c>
      <c r="H6868" s="383" t="s">
        <v>763</v>
      </c>
      <c r="I6868" s="383" t="s">
        <v>771</v>
      </c>
      <c r="J6868" s="383" t="s">
        <v>617</v>
      </c>
      <c r="K6868" s="383" t="s">
        <v>618</v>
      </c>
      <c r="L6868" s="384">
        <v>30780</v>
      </c>
      <c r="M6868" s="383" t="s">
        <v>643</v>
      </c>
      <c r="N6868" s="383" t="s">
        <v>620</v>
      </c>
      <c r="O6868" s="383" t="s">
        <v>230</v>
      </c>
    </row>
    <row r="6869" spans="1:15">
      <c r="A6869" s="385">
        <v>42116</v>
      </c>
      <c r="B6869" s="383" t="s">
        <v>794</v>
      </c>
      <c r="C6869" s="383" t="s">
        <v>8</v>
      </c>
      <c r="D6869" s="383" t="s">
        <v>34</v>
      </c>
      <c r="E6869" s="383" t="s">
        <v>795</v>
      </c>
      <c r="F6869" s="383" t="s">
        <v>10</v>
      </c>
      <c r="G6869" s="384">
        <v>53</v>
      </c>
      <c r="H6869" s="383" t="s">
        <v>796</v>
      </c>
      <c r="I6869" s="383" t="s">
        <v>798</v>
      </c>
      <c r="J6869" s="383" t="s">
        <v>617</v>
      </c>
      <c r="K6869" s="383" t="s">
        <v>618</v>
      </c>
      <c r="L6869" s="384">
        <v>30780</v>
      </c>
      <c r="M6869" s="383" t="s">
        <v>643</v>
      </c>
      <c r="N6869" s="383" t="s">
        <v>620</v>
      </c>
      <c r="O6869" s="383" t="s">
        <v>230</v>
      </c>
    </row>
    <row r="6870" spans="1:15">
      <c r="A6870" s="385">
        <v>42117</v>
      </c>
      <c r="B6870" s="383" t="s">
        <v>794</v>
      </c>
      <c r="C6870" s="383" t="s">
        <v>8</v>
      </c>
      <c r="D6870" s="383" t="s">
        <v>34</v>
      </c>
      <c r="E6870" s="383" t="s">
        <v>795</v>
      </c>
      <c r="F6870" s="383" t="s">
        <v>10</v>
      </c>
      <c r="G6870" s="384">
        <v>158</v>
      </c>
      <c r="H6870" s="383" t="s">
        <v>796</v>
      </c>
      <c r="I6870" s="383" t="s">
        <v>805</v>
      </c>
      <c r="J6870" s="383" t="s">
        <v>617</v>
      </c>
      <c r="K6870" s="383" t="s">
        <v>618</v>
      </c>
      <c r="L6870" s="384">
        <v>30780</v>
      </c>
      <c r="M6870" s="383" t="s">
        <v>643</v>
      </c>
      <c r="N6870" s="383" t="s">
        <v>620</v>
      </c>
      <c r="O6870" s="383" t="s">
        <v>230</v>
      </c>
    </row>
    <row r="6871" spans="1:15">
      <c r="A6871" s="385">
        <v>42118</v>
      </c>
      <c r="B6871" s="383" t="s">
        <v>794</v>
      </c>
      <c r="C6871" s="383" t="s">
        <v>8</v>
      </c>
      <c r="D6871" s="383" t="s">
        <v>34</v>
      </c>
      <c r="E6871" s="383" t="s">
        <v>795</v>
      </c>
      <c r="F6871" s="383" t="s">
        <v>10</v>
      </c>
      <c r="G6871" s="384">
        <v>53</v>
      </c>
      <c r="H6871" s="383" t="s">
        <v>796</v>
      </c>
      <c r="I6871" s="383" t="s">
        <v>798</v>
      </c>
      <c r="J6871" s="383" t="s">
        <v>617</v>
      </c>
      <c r="K6871" s="383" t="s">
        <v>618</v>
      </c>
      <c r="L6871" s="384">
        <v>30780</v>
      </c>
      <c r="M6871" s="383" t="s">
        <v>643</v>
      </c>
      <c r="N6871" s="383" t="s">
        <v>620</v>
      </c>
      <c r="O6871" s="383" t="s">
        <v>230</v>
      </c>
    </row>
    <row r="6872" spans="1:15">
      <c r="A6872" s="385">
        <v>42119</v>
      </c>
      <c r="B6872" s="383" t="s">
        <v>794</v>
      </c>
      <c r="C6872" s="383" t="s">
        <v>8</v>
      </c>
      <c r="D6872" s="383" t="s">
        <v>34</v>
      </c>
      <c r="E6872" s="383" t="s">
        <v>795</v>
      </c>
      <c r="F6872" s="383" t="s">
        <v>10</v>
      </c>
      <c r="G6872" s="384">
        <v>1054</v>
      </c>
      <c r="H6872" s="383" t="s">
        <v>796</v>
      </c>
      <c r="I6872" s="383" t="s">
        <v>800</v>
      </c>
      <c r="J6872" s="383" t="s">
        <v>617</v>
      </c>
      <c r="K6872" s="383" t="s">
        <v>618</v>
      </c>
      <c r="L6872" s="384">
        <v>30780</v>
      </c>
      <c r="M6872" s="383" t="s">
        <v>643</v>
      </c>
      <c r="N6872" s="383" t="s">
        <v>620</v>
      </c>
      <c r="O6872" s="383" t="s">
        <v>230</v>
      </c>
    </row>
    <row r="6873" spans="1:15">
      <c r="A6873" s="385">
        <v>42120</v>
      </c>
      <c r="B6873" s="383" t="s">
        <v>794</v>
      </c>
      <c r="C6873" s="383" t="s">
        <v>8</v>
      </c>
      <c r="D6873" s="383" t="s">
        <v>34</v>
      </c>
      <c r="E6873" s="383" t="s">
        <v>795</v>
      </c>
      <c r="F6873" s="383" t="s">
        <v>10</v>
      </c>
      <c r="G6873" s="384">
        <v>158</v>
      </c>
      <c r="H6873" s="383" t="s">
        <v>796</v>
      </c>
      <c r="I6873" s="383" t="s">
        <v>805</v>
      </c>
      <c r="J6873" s="383" t="s">
        <v>617</v>
      </c>
      <c r="K6873" s="383" t="s">
        <v>618</v>
      </c>
      <c r="L6873" s="384">
        <v>30780</v>
      </c>
      <c r="M6873" s="383" t="s">
        <v>643</v>
      </c>
      <c r="N6873" s="383" t="s">
        <v>620</v>
      </c>
      <c r="O6873" s="383" t="s">
        <v>230</v>
      </c>
    </row>
    <row r="6874" spans="1:15">
      <c r="A6874" s="385">
        <v>42121</v>
      </c>
      <c r="B6874" s="383" t="s">
        <v>794</v>
      </c>
      <c r="C6874" s="383" t="s">
        <v>8</v>
      </c>
      <c r="D6874" s="383" t="s">
        <v>34</v>
      </c>
      <c r="E6874" s="383" t="s">
        <v>795</v>
      </c>
      <c r="F6874" s="383" t="s">
        <v>10</v>
      </c>
      <c r="G6874" s="384">
        <v>53</v>
      </c>
      <c r="H6874" s="383" t="s">
        <v>796</v>
      </c>
      <c r="I6874" s="383" t="s">
        <v>798</v>
      </c>
      <c r="J6874" s="383" t="s">
        <v>617</v>
      </c>
      <c r="K6874" s="383" t="s">
        <v>618</v>
      </c>
      <c r="L6874" s="384">
        <v>30780</v>
      </c>
      <c r="M6874" s="383" t="s">
        <v>643</v>
      </c>
      <c r="N6874" s="383" t="s">
        <v>620</v>
      </c>
      <c r="O6874" s="383" t="s">
        <v>230</v>
      </c>
    </row>
    <row r="6875" spans="1:15">
      <c r="A6875" s="385">
        <v>42122</v>
      </c>
      <c r="B6875" s="383" t="s">
        <v>21</v>
      </c>
      <c r="C6875" s="383" t="s">
        <v>12</v>
      </c>
      <c r="D6875" s="383" t="s">
        <v>22</v>
      </c>
      <c r="E6875" s="383" t="s">
        <v>658</v>
      </c>
      <c r="F6875" s="383" t="s">
        <v>10</v>
      </c>
      <c r="G6875" s="384">
        <v>775</v>
      </c>
      <c r="H6875" s="383" t="s">
        <v>854</v>
      </c>
      <c r="I6875" s="383" t="s">
        <v>879</v>
      </c>
      <c r="J6875" s="383" t="s">
        <v>617</v>
      </c>
      <c r="K6875" s="383" t="s">
        <v>618</v>
      </c>
      <c r="L6875" s="384">
        <v>30780</v>
      </c>
      <c r="M6875" s="383" t="s">
        <v>643</v>
      </c>
      <c r="N6875" s="383" t="s">
        <v>620</v>
      </c>
      <c r="O6875" s="383" t="s">
        <v>230</v>
      </c>
    </row>
    <row r="6876" spans="1:15">
      <c r="A6876" s="385">
        <v>42123</v>
      </c>
      <c r="B6876" s="383" t="s">
        <v>794</v>
      </c>
      <c r="C6876" s="383" t="s">
        <v>8</v>
      </c>
      <c r="D6876" s="383" t="s">
        <v>34</v>
      </c>
      <c r="E6876" s="383" t="s">
        <v>795</v>
      </c>
      <c r="F6876" s="383" t="s">
        <v>10</v>
      </c>
      <c r="G6876" s="384">
        <v>1054</v>
      </c>
      <c r="H6876" s="383" t="s">
        <v>796</v>
      </c>
      <c r="I6876" s="383" t="s">
        <v>800</v>
      </c>
      <c r="J6876" s="383" t="s">
        <v>617</v>
      </c>
      <c r="K6876" s="383" t="s">
        <v>618</v>
      </c>
      <c r="L6876" s="384">
        <v>30780</v>
      </c>
      <c r="M6876" s="383" t="s">
        <v>643</v>
      </c>
      <c r="N6876" s="383" t="s">
        <v>620</v>
      </c>
      <c r="O6876" s="383" t="s">
        <v>230</v>
      </c>
    </row>
    <row r="6877" spans="1:15">
      <c r="A6877" s="385">
        <v>42124</v>
      </c>
      <c r="B6877" s="383" t="s">
        <v>650</v>
      </c>
      <c r="C6877" s="383" t="s">
        <v>8</v>
      </c>
      <c r="D6877" s="383" t="s">
        <v>20</v>
      </c>
      <c r="E6877" s="383" t="s">
        <v>651</v>
      </c>
      <c r="F6877" s="383" t="s">
        <v>10</v>
      </c>
      <c r="G6877" s="384">
        <v>1125</v>
      </c>
      <c r="H6877" s="383" t="s">
        <v>836</v>
      </c>
      <c r="I6877" s="383" t="s">
        <v>837</v>
      </c>
      <c r="J6877" s="383" t="s">
        <v>617</v>
      </c>
      <c r="K6877" s="383" t="s">
        <v>618</v>
      </c>
      <c r="L6877" s="384">
        <v>30780</v>
      </c>
      <c r="M6877" s="383" t="s">
        <v>643</v>
      </c>
      <c r="N6877" s="383" t="s">
        <v>620</v>
      </c>
      <c r="O6877" s="383" t="s">
        <v>230</v>
      </c>
    </row>
    <row r="6878" spans="1:15">
      <c r="A6878" s="385">
        <v>42125</v>
      </c>
      <c r="B6878" s="383" t="s">
        <v>794</v>
      </c>
      <c r="C6878" s="383" t="s">
        <v>8</v>
      </c>
      <c r="D6878" s="383" t="s">
        <v>34</v>
      </c>
      <c r="E6878" s="383" t="s">
        <v>795</v>
      </c>
      <c r="F6878" s="383" t="s">
        <v>10</v>
      </c>
      <c r="G6878" s="384">
        <v>53</v>
      </c>
      <c r="H6878" s="383" t="s">
        <v>796</v>
      </c>
      <c r="I6878" s="383" t="s">
        <v>798</v>
      </c>
      <c r="J6878" s="383" t="s">
        <v>617</v>
      </c>
      <c r="K6878" s="383" t="s">
        <v>618</v>
      </c>
      <c r="L6878" s="384">
        <v>30780</v>
      </c>
      <c r="M6878" s="383" t="s">
        <v>643</v>
      </c>
      <c r="N6878" s="383" t="s">
        <v>620</v>
      </c>
      <c r="O6878" s="383" t="s">
        <v>230</v>
      </c>
    </row>
    <row r="6879" spans="1:15">
      <c r="A6879" s="385">
        <v>42126</v>
      </c>
      <c r="B6879" s="383" t="s">
        <v>794</v>
      </c>
      <c r="C6879" s="383" t="s">
        <v>8</v>
      </c>
      <c r="D6879" s="383" t="s">
        <v>34</v>
      </c>
      <c r="E6879" s="383" t="s">
        <v>795</v>
      </c>
      <c r="F6879" s="383" t="s">
        <v>10</v>
      </c>
      <c r="G6879" s="384">
        <v>53</v>
      </c>
      <c r="H6879" s="383" t="s">
        <v>796</v>
      </c>
      <c r="I6879" s="383" t="s">
        <v>798</v>
      </c>
      <c r="J6879" s="383" t="s">
        <v>617</v>
      </c>
      <c r="K6879" s="383" t="s">
        <v>618</v>
      </c>
      <c r="L6879" s="384">
        <v>30780</v>
      </c>
      <c r="M6879" s="383" t="s">
        <v>643</v>
      </c>
      <c r="N6879" s="383" t="s">
        <v>620</v>
      </c>
      <c r="O6879" s="383" t="s">
        <v>230</v>
      </c>
    </row>
    <row r="6880" spans="1:15">
      <c r="A6880" s="385">
        <v>42127</v>
      </c>
      <c r="B6880" s="383" t="s">
        <v>11</v>
      </c>
      <c r="C6880" s="383" t="s">
        <v>12</v>
      </c>
      <c r="D6880" s="383" t="s">
        <v>13</v>
      </c>
      <c r="E6880" s="383" t="s">
        <v>678</v>
      </c>
      <c r="F6880" s="383" t="s">
        <v>10</v>
      </c>
      <c r="G6880" s="384">
        <v>342</v>
      </c>
      <c r="H6880" s="383" t="s">
        <v>812</v>
      </c>
      <c r="I6880" s="383" t="s">
        <v>813</v>
      </c>
      <c r="J6880" s="383" t="s">
        <v>617</v>
      </c>
      <c r="K6880" s="383" t="s">
        <v>618</v>
      </c>
      <c r="L6880" s="384">
        <v>30780</v>
      </c>
      <c r="M6880" s="383" t="s">
        <v>643</v>
      </c>
      <c r="N6880" s="383" t="s">
        <v>620</v>
      </c>
      <c r="O6880" s="383" t="s">
        <v>230</v>
      </c>
    </row>
    <row r="6881" spans="1:15">
      <c r="A6881" s="385">
        <v>42128</v>
      </c>
      <c r="B6881" s="383" t="s">
        <v>650</v>
      </c>
      <c r="C6881" s="383" t="s">
        <v>8</v>
      </c>
      <c r="D6881" s="383" t="s">
        <v>20</v>
      </c>
      <c r="E6881" s="383" t="s">
        <v>651</v>
      </c>
      <c r="F6881" s="383" t="s">
        <v>10</v>
      </c>
      <c r="G6881" s="384">
        <v>1125</v>
      </c>
      <c r="H6881" s="383" t="s">
        <v>836</v>
      </c>
      <c r="I6881" s="383" t="s">
        <v>837</v>
      </c>
      <c r="J6881" s="383" t="s">
        <v>617</v>
      </c>
      <c r="K6881" s="383" t="s">
        <v>618</v>
      </c>
      <c r="L6881" s="384">
        <v>30780</v>
      </c>
      <c r="M6881" s="383" t="s">
        <v>643</v>
      </c>
      <c r="N6881" s="383" t="s">
        <v>620</v>
      </c>
      <c r="O6881" s="383" t="s">
        <v>230</v>
      </c>
    </row>
    <row r="6882" spans="1:15">
      <c r="A6882" s="385">
        <v>42129</v>
      </c>
      <c r="B6882" s="383" t="s">
        <v>21</v>
      </c>
      <c r="C6882" s="383" t="s">
        <v>12</v>
      </c>
      <c r="D6882" s="383" t="s">
        <v>22</v>
      </c>
      <c r="E6882" s="383" t="s">
        <v>658</v>
      </c>
      <c r="F6882" s="383" t="s">
        <v>10</v>
      </c>
      <c r="G6882" s="384">
        <v>2720</v>
      </c>
      <c r="H6882" s="383" t="s">
        <v>763</v>
      </c>
      <c r="I6882" s="383" t="s">
        <v>764</v>
      </c>
      <c r="J6882" s="383" t="s">
        <v>617</v>
      </c>
      <c r="K6882" s="383" t="s">
        <v>618</v>
      </c>
      <c r="L6882" s="384">
        <v>30780</v>
      </c>
      <c r="M6882" s="383" t="s">
        <v>643</v>
      </c>
      <c r="N6882" s="383" t="s">
        <v>620</v>
      </c>
      <c r="O6882" s="383" t="s">
        <v>230</v>
      </c>
    </row>
    <row r="6883" spans="1:15">
      <c r="A6883" s="385">
        <v>42130</v>
      </c>
      <c r="B6883" s="383" t="s">
        <v>11</v>
      </c>
      <c r="C6883" s="383" t="s">
        <v>12</v>
      </c>
      <c r="D6883" s="383" t="s">
        <v>13</v>
      </c>
      <c r="E6883" s="383" t="s">
        <v>678</v>
      </c>
      <c r="F6883" s="383" t="s">
        <v>10</v>
      </c>
      <c r="G6883" s="384">
        <v>4265</v>
      </c>
      <c r="H6883" s="383" t="s">
        <v>763</v>
      </c>
      <c r="I6883" s="383" t="s">
        <v>769</v>
      </c>
      <c r="J6883" s="383" t="s">
        <v>617</v>
      </c>
      <c r="K6883" s="383" t="s">
        <v>618</v>
      </c>
      <c r="L6883" s="384">
        <v>30780</v>
      </c>
      <c r="M6883" s="383" t="s">
        <v>643</v>
      </c>
      <c r="N6883" s="383" t="s">
        <v>620</v>
      </c>
      <c r="O6883" s="383" t="s">
        <v>230</v>
      </c>
    </row>
    <row r="6884" spans="1:15">
      <c r="A6884" s="385">
        <v>42131</v>
      </c>
      <c r="B6884" s="383" t="s">
        <v>11</v>
      </c>
      <c r="C6884" s="383" t="s">
        <v>12</v>
      </c>
      <c r="D6884" s="383" t="s">
        <v>13</v>
      </c>
      <c r="E6884" s="383" t="s">
        <v>678</v>
      </c>
      <c r="F6884" s="383" t="s">
        <v>10</v>
      </c>
      <c r="G6884" s="384">
        <v>4265</v>
      </c>
      <c r="H6884" s="383" t="s">
        <v>763</v>
      </c>
      <c r="I6884" s="383" t="s">
        <v>769</v>
      </c>
      <c r="J6884" s="383" t="s">
        <v>617</v>
      </c>
      <c r="K6884" s="383" t="s">
        <v>618</v>
      </c>
      <c r="L6884" s="384">
        <v>30780</v>
      </c>
      <c r="M6884" s="383" t="s">
        <v>643</v>
      </c>
      <c r="N6884" s="383" t="s">
        <v>620</v>
      </c>
      <c r="O6884" s="383" t="s">
        <v>230</v>
      </c>
    </row>
    <row r="6885" spans="1:15">
      <c r="A6885" s="385">
        <v>42132</v>
      </c>
      <c r="B6885" s="383" t="s">
        <v>11</v>
      </c>
      <c r="C6885" s="383" t="s">
        <v>12</v>
      </c>
      <c r="D6885" s="383" t="s">
        <v>13</v>
      </c>
      <c r="E6885" s="383" t="s">
        <v>678</v>
      </c>
      <c r="F6885" s="383" t="s">
        <v>10</v>
      </c>
      <c r="G6885" s="384">
        <v>4265</v>
      </c>
      <c r="H6885" s="383" t="s">
        <v>763</v>
      </c>
      <c r="I6885" s="383" t="s">
        <v>769</v>
      </c>
      <c r="J6885" s="383" t="s">
        <v>617</v>
      </c>
      <c r="K6885" s="383" t="s">
        <v>618</v>
      </c>
      <c r="L6885" s="384">
        <v>30780</v>
      </c>
      <c r="M6885" s="383" t="s">
        <v>643</v>
      </c>
      <c r="N6885" s="383" t="s">
        <v>620</v>
      </c>
      <c r="O6885" s="383" t="s">
        <v>230</v>
      </c>
    </row>
    <row r="6886" spans="1:15">
      <c r="A6886" s="385">
        <v>42133</v>
      </c>
      <c r="B6886" s="383" t="s">
        <v>650</v>
      </c>
      <c r="C6886" s="383" t="s">
        <v>8</v>
      </c>
      <c r="D6886" s="383" t="s">
        <v>20</v>
      </c>
      <c r="E6886" s="383" t="s">
        <v>651</v>
      </c>
      <c r="F6886" s="383" t="s">
        <v>10</v>
      </c>
      <c r="G6886" s="384">
        <v>14151</v>
      </c>
      <c r="H6886" s="383" t="s">
        <v>852</v>
      </c>
      <c r="I6886" s="383" t="s">
        <v>853</v>
      </c>
      <c r="J6886" s="383" t="s">
        <v>617</v>
      </c>
      <c r="K6886" s="383" t="s">
        <v>618</v>
      </c>
      <c r="L6886" s="384">
        <v>30780</v>
      </c>
      <c r="M6886" s="383" t="s">
        <v>643</v>
      </c>
      <c r="N6886" s="383" t="s">
        <v>620</v>
      </c>
      <c r="O6886" s="383" t="s">
        <v>230</v>
      </c>
    </row>
    <row r="6887" spans="1:15">
      <c r="A6887" s="385">
        <v>42134</v>
      </c>
      <c r="B6887" s="383" t="s">
        <v>28</v>
      </c>
      <c r="C6887" s="383" t="s">
        <v>8</v>
      </c>
      <c r="D6887" s="383" t="s">
        <v>29</v>
      </c>
      <c r="E6887" s="383" t="s">
        <v>774</v>
      </c>
      <c r="F6887" s="383" t="s">
        <v>10</v>
      </c>
      <c r="G6887" s="384">
        <v>2200</v>
      </c>
      <c r="H6887" s="383" t="s">
        <v>848</v>
      </c>
      <c r="I6887" s="383" t="s">
        <v>880</v>
      </c>
      <c r="J6887" s="383" t="s">
        <v>617</v>
      </c>
      <c r="K6887" s="383" t="s">
        <v>618</v>
      </c>
      <c r="L6887" s="384">
        <v>30780</v>
      </c>
      <c r="M6887" s="383" t="s">
        <v>643</v>
      </c>
      <c r="N6887" s="383" t="s">
        <v>620</v>
      </c>
      <c r="O6887" s="383" t="s">
        <v>230</v>
      </c>
    </row>
    <row r="6888" spans="1:15">
      <c r="A6888" s="385">
        <v>42135</v>
      </c>
      <c r="B6888" s="383" t="s">
        <v>257</v>
      </c>
      <c r="C6888" s="383" t="s">
        <v>8</v>
      </c>
      <c r="D6888" s="383" t="s">
        <v>462</v>
      </c>
      <c r="E6888" s="383" t="s">
        <v>869</v>
      </c>
      <c r="F6888" s="383" t="s">
        <v>10</v>
      </c>
      <c r="G6888" s="384">
        <v>1238</v>
      </c>
      <c r="H6888" s="383" t="s">
        <v>848</v>
      </c>
      <c r="I6888" s="383" t="s">
        <v>881</v>
      </c>
      <c r="J6888" s="383" t="s">
        <v>617</v>
      </c>
      <c r="K6888" s="383" t="s">
        <v>618</v>
      </c>
      <c r="L6888" s="384">
        <v>30780</v>
      </c>
      <c r="M6888" s="383" t="s">
        <v>643</v>
      </c>
      <c r="N6888" s="383" t="s">
        <v>620</v>
      </c>
      <c r="O6888" s="383" t="s">
        <v>230</v>
      </c>
    </row>
    <row r="6889" spans="1:15">
      <c r="A6889" s="385">
        <v>42136</v>
      </c>
      <c r="B6889" s="383" t="s">
        <v>621</v>
      </c>
      <c r="C6889" s="383" t="s">
        <v>8</v>
      </c>
      <c r="D6889" s="383" t="s">
        <v>9</v>
      </c>
      <c r="E6889" s="383" t="s">
        <v>622</v>
      </c>
      <c r="F6889" s="383" t="s">
        <v>10</v>
      </c>
      <c r="G6889" s="384">
        <v>63000</v>
      </c>
      <c r="H6889" s="383" t="s">
        <v>838</v>
      </c>
      <c r="I6889" s="383" t="s">
        <v>839</v>
      </c>
      <c r="J6889" s="383" t="s">
        <v>617</v>
      </c>
      <c r="K6889" s="383" t="s">
        <v>618</v>
      </c>
      <c r="L6889" s="384">
        <v>30780</v>
      </c>
      <c r="M6889" s="383" t="s">
        <v>643</v>
      </c>
      <c r="N6889" s="383" t="s">
        <v>620</v>
      </c>
      <c r="O6889" s="383" t="s">
        <v>230</v>
      </c>
    </row>
    <row r="6890" spans="1:15">
      <c r="A6890" s="385">
        <v>42137</v>
      </c>
      <c r="B6890" s="383" t="s">
        <v>257</v>
      </c>
      <c r="C6890" s="383" t="s">
        <v>8</v>
      </c>
      <c r="D6890" s="383" t="s">
        <v>462</v>
      </c>
      <c r="E6890" s="383" t="s">
        <v>869</v>
      </c>
      <c r="F6890" s="383" t="s">
        <v>10</v>
      </c>
      <c r="G6890" s="384">
        <v>1202</v>
      </c>
      <c r="H6890" s="383" t="s">
        <v>848</v>
      </c>
      <c r="I6890" s="383" t="s">
        <v>870</v>
      </c>
      <c r="J6890" s="383" t="s">
        <v>617</v>
      </c>
      <c r="K6890" s="383" t="s">
        <v>618</v>
      </c>
      <c r="L6890" s="384">
        <v>30780</v>
      </c>
      <c r="M6890" s="383" t="s">
        <v>644</v>
      </c>
      <c r="N6890" s="383" t="s">
        <v>620</v>
      </c>
      <c r="O6890" s="383" t="s">
        <v>230</v>
      </c>
    </row>
    <row r="6891" spans="1:15">
      <c r="A6891" s="385">
        <v>42138</v>
      </c>
      <c r="B6891" s="383" t="s">
        <v>257</v>
      </c>
      <c r="C6891" s="383" t="s">
        <v>8</v>
      </c>
      <c r="D6891" s="383" t="s">
        <v>462</v>
      </c>
      <c r="E6891" s="383" t="s">
        <v>869</v>
      </c>
      <c r="F6891" s="383" t="s">
        <v>10</v>
      </c>
      <c r="G6891" s="384">
        <v>1202</v>
      </c>
      <c r="H6891" s="383" t="s">
        <v>848</v>
      </c>
      <c r="I6891" s="383" t="s">
        <v>870</v>
      </c>
      <c r="J6891" s="383" t="s">
        <v>617</v>
      </c>
      <c r="K6891" s="383" t="s">
        <v>618</v>
      </c>
      <c r="L6891" s="384">
        <v>30780</v>
      </c>
      <c r="M6891" s="383" t="s">
        <v>644</v>
      </c>
      <c r="N6891" s="383" t="s">
        <v>620</v>
      </c>
      <c r="O6891" s="383" t="s">
        <v>230</v>
      </c>
    </row>
    <row r="6892" spans="1:15">
      <c r="A6892" s="385">
        <v>42139</v>
      </c>
      <c r="B6892" s="383" t="s">
        <v>257</v>
      </c>
      <c r="C6892" s="383" t="s">
        <v>8</v>
      </c>
      <c r="D6892" s="383" t="s">
        <v>462</v>
      </c>
      <c r="E6892" s="383" t="s">
        <v>869</v>
      </c>
      <c r="F6892" s="383" t="s">
        <v>10</v>
      </c>
      <c r="G6892" s="384">
        <v>1202</v>
      </c>
      <c r="H6892" s="383" t="s">
        <v>848</v>
      </c>
      <c r="I6892" s="383" t="s">
        <v>870</v>
      </c>
      <c r="J6892" s="383" t="s">
        <v>617</v>
      </c>
      <c r="K6892" s="383" t="s">
        <v>618</v>
      </c>
      <c r="L6892" s="384">
        <v>30780</v>
      </c>
      <c r="M6892" s="383" t="s">
        <v>644</v>
      </c>
      <c r="N6892" s="383" t="s">
        <v>620</v>
      </c>
      <c r="O6892" s="383" t="s">
        <v>230</v>
      </c>
    </row>
    <row r="6893" spans="1:15">
      <c r="A6893" s="385">
        <v>42141</v>
      </c>
      <c r="B6893" s="383" t="s">
        <v>28</v>
      </c>
      <c r="C6893" s="383" t="s">
        <v>8</v>
      </c>
      <c r="D6893" s="383" t="s">
        <v>29</v>
      </c>
      <c r="E6893" s="383" t="s">
        <v>774</v>
      </c>
      <c r="F6893" s="383" t="s">
        <v>10</v>
      </c>
      <c r="G6893" s="384">
        <v>1518</v>
      </c>
      <c r="H6893" s="383" t="s">
        <v>848</v>
      </c>
      <c r="I6893" s="383" t="s">
        <v>871</v>
      </c>
      <c r="J6893" s="383" t="s">
        <v>617</v>
      </c>
      <c r="K6893" s="383" t="s">
        <v>618</v>
      </c>
      <c r="L6893" s="384">
        <v>30780</v>
      </c>
      <c r="M6893" s="383" t="s">
        <v>644</v>
      </c>
      <c r="N6893" s="383" t="s">
        <v>620</v>
      </c>
      <c r="O6893" s="383" t="s">
        <v>230</v>
      </c>
    </row>
    <row r="6894" spans="1:15">
      <c r="A6894" s="385">
        <v>42142</v>
      </c>
      <c r="B6894" s="383" t="s">
        <v>650</v>
      </c>
      <c r="C6894" s="383" t="s">
        <v>8</v>
      </c>
      <c r="D6894" s="383" t="s">
        <v>20</v>
      </c>
      <c r="E6894" s="383" t="s">
        <v>651</v>
      </c>
      <c r="F6894" s="383" t="s">
        <v>10</v>
      </c>
      <c r="G6894" s="384">
        <v>13946</v>
      </c>
      <c r="H6894" s="383" t="s">
        <v>852</v>
      </c>
      <c r="I6894" s="383" t="s">
        <v>853</v>
      </c>
      <c r="J6894" s="383" t="s">
        <v>617</v>
      </c>
      <c r="K6894" s="383" t="s">
        <v>618</v>
      </c>
      <c r="L6894" s="384">
        <v>30780</v>
      </c>
      <c r="M6894" s="383" t="s">
        <v>644</v>
      </c>
      <c r="N6894" s="383" t="s">
        <v>620</v>
      </c>
      <c r="O6894" s="383" t="s">
        <v>230</v>
      </c>
    </row>
    <row r="6895" spans="1:15">
      <c r="A6895" s="385">
        <v>42143</v>
      </c>
      <c r="B6895" s="383" t="s">
        <v>11</v>
      </c>
      <c r="C6895" s="383" t="s">
        <v>12</v>
      </c>
      <c r="D6895" s="383" t="s">
        <v>13</v>
      </c>
      <c r="E6895" s="383" t="s">
        <v>678</v>
      </c>
      <c r="F6895" s="383" t="s">
        <v>10</v>
      </c>
      <c r="G6895" s="384">
        <v>5393</v>
      </c>
      <c r="H6895" s="383" t="s">
        <v>834</v>
      </c>
      <c r="I6895" s="383" t="s">
        <v>660</v>
      </c>
      <c r="J6895" s="383" t="s">
        <v>617</v>
      </c>
      <c r="K6895" s="383" t="s">
        <v>618</v>
      </c>
      <c r="L6895" s="384">
        <v>30780</v>
      </c>
      <c r="M6895" s="383" t="s">
        <v>644</v>
      </c>
      <c r="N6895" s="383" t="s">
        <v>620</v>
      </c>
      <c r="O6895" s="383" t="s">
        <v>230</v>
      </c>
    </row>
    <row r="6896" spans="1:15">
      <c r="A6896" s="385">
        <v>42144</v>
      </c>
      <c r="B6896" s="383" t="s">
        <v>621</v>
      </c>
      <c r="C6896" s="383" t="s">
        <v>8</v>
      </c>
      <c r="D6896" s="383" t="s">
        <v>9</v>
      </c>
      <c r="E6896" s="383" t="s">
        <v>622</v>
      </c>
      <c r="F6896" s="383" t="s">
        <v>10</v>
      </c>
      <c r="G6896" s="384">
        <v>528000</v>
      </c>
      <c r="H6896" s="383" t="s">
        <v>828</v>
      </c>
      <c r="I6896" s="383" t="s">
        <v>829</v>
      </c>
      <c r="J6896" s="383" t="s">
        <v>617</v>
      </c>
      <c r="K6896" s="383" t="s">
        <v>618</v>
      </c>
      <c r="L6896" s="384">
        <v>30780</v>
      </c>
      <c r="M6896" s="383" t="s">
        <v>644</v>
      </c>
      <c r="N6896" s="383" t="s">
        <v>620</v>
      </c>
      <c r="O6896" s="383" t="s">
        <v>230</v>
      </c>
    </row>
    <row r="6897" spans="1:15">
      <c r="A6897" s="385">
        <v>42145</v>
      </c>
      <c r="B6897" s="383" t="s">
        <v>11</v>
      </c>
      <c r="C6897" s="383" t="s">
        <v>12</v>
      </c>
      <c r="D6897" s="383" t="s">
        <v>13</v>
      </c>
      <c r="E6897" s="383" t="s">
        <v>678</v>
      </c>
      <c r="F6897" s="383" t="s">
        <v>10</v>
      </c>
      <c r="G6897" s="384">
        <v>5393</v>
      </c>
      <c r="H6897" s="383" t="s">
        <v>834</v>
      </c>
      <c r="I6897" s="383" t="s">
        <v>660</v>
      </c>
      <c r="J6897" s="383" t="s">
        <v>617</v>
      </c>
      <c r="K6897" s="383" t="s">
        <v>618</v>
      </c>
      <c r="L6897" s="384">
        <v>30780</v>
      </c>
      <c r="M6897" s="383" t="s">
        <v>644</v>
      </c>
      <c r="N6897" s="383" t="s">
        <v>620</v>
      </c>
      <c r="O6897" s="383" t="s">
        <v>230</v>
      </c>
    </row>
    <row r="6898" spans="1:15">
      <c r="A6898" s="385">
        <v>42146</v>
      </c>
      <c r="B6898" s="383" t="s">
        <v>621</v>
      </c>
      <c r="C6898" s="383" t="s">
        <v>8</v>
      </c>
      <c r="D6898" s="383" t="s">
        <v>9</v>
      </c>
      <c r="E6898" s="383" t="s">
        <v>622</v>
      </c>
      <c r="F6898" s="383" t="s">
        <v>10</v>
      </c>
      <c r="G6898" s="384">
        <v>528000</v>
      </c>
      <c r="H6898" s="383" t="s">
        <v>828</v>
      </c>
      <c r="I6898" s="383" t="s">
        <v>829</v>
      </c>
      <c r="J6898" s="383" t="s">
        <v>617</v>
      </c>
      <c r="K6898" s="383" t="s">
        <v>618</v>
      </c>
      <c r="L6898" s="384">
        <v>30780</v>
      </c>
      <c r="M6898" s="383" t="s">
        <v>644</v>
      </c>
      <c r="N6898" s="383" t="s">
        <v>620</v>
      </c>
      <c r="O6898" s="383" t="s">
        <v>230</v>
      </c>
    </row>
    <row r="6899" spans="1:15">
      <c r="A6899" s="385">
        <v>42147</v>
      </c>
      <c r="B6899" s="383" t="s">
        <v>17</v>
      </c>
      <c r="C6899" s="383" t="s">
        <v>18</v>
      </c>
      <c r="D6899" s="383" t="s">
        <v>19</v>
      </c>
      <c r="E6899" s="383" t="s">
        <v>668</v>
      </c>
      <c r="F6899" s="383" t="s">
        <v>10</v>
      </c>
      <c r="G6899" s="384">
        <v>750</v>
      </c>
      <c r="H6899" s="383" t="s">
        <v>841</v>
      </c>
      <c r="I6899" s="383" t="s">
        <v>842</v>
      </c>
      <c r="J6899" s="383" t="s">
        <v>617</v>
      </c>
      <c r="K6899" s="383" t="s">
        <v>618</v>
      </c>
      <c r="L6899" s="384">
        <v>30780</v>
      </c>
      <c r="M6899" s="383" t="s">
        <v>645</v>
      </c>
      <c r="N6899" s="383" t="s">
        <v>620</v>
      </c>
      <c r="O6899" s="383" t="s">
        <v>230</v>
      </c>
    </row>
    <row r="6900" spans="1:15">
      <c r="A6900" s="385">
        <v>42148</v>
      </c>
      <c r="B6900" s="383" t="s">
        <v>650</v>
      </c>
      <c r="C6900" s="383" t="s">
        <v>8</v>
      </c>
      <c r="D6900" s="383" t="s">
        <v>20</v>
      </c>
      <c r="E6900" s="383" t="s">
        <v>651</v>
      </c>
      <c r="F6900" s="383" t="s">
        <v>10</v>
      </c>
      <c r="G6900" s="384">
        <v>11998</v>
      </c>
      <c r="H6900" s="383" t="s">
        <v>852</v>
      </c>
      <c r="I6900" s="383" t="s">
        <v>853</v>
      </c>
      <c r="J6900" s="383" t="s">
        <v>617</v>
      </c>
      <c r="K6900" s="383" t="s">
        <v>618</v>
      </c>
      <c r="L6900" s="384">
        <v>30780</v>
      </c>
      <c r="M6900" s="383" t="s">
        <v>645</v>
      </c>
      <c r="N6900" s="383" t="s">
        <v>620</v>
      </c>
      <c r="O6900" s="383" t="s">
        <v>230</v>
      </c>
    </row>
    <row r="6901" spans="1:15">
      <c r="A6901" s="385">
        <v>42149</v>
      </c>
      <c r="B6901" s="383" t="s">
        <v>17</v>
      </c>
      <c r="C6901" s="383" t="s">
        <v>18</v>
      </c>
      <c r="D6901" s="383" t="s">
        <v>19</v>
      </c>
      <c r="E6901" s="383" t="s">
        <v>668</v>
      </c>
      <c r="F6901" s="383" t="s">
        <v>10</v>
      </c>
      <c r="G6901" s="384">
        <v>750</v>
      </c>
      <c r="H6901" s="383" t="s">
        <v>841</v>
      </c>
      <c r="I6901" s="383" t="s">
        <v>842</v>
      </c>
      <c r="J6901" s="383" t="s">
        <v>617</v>
      </c>
      <c r="K6901" s="383" t="s">
        <v>618</v>
      </c>
      <c r="L6901" s="384">
        <v>30780</v>
      </c>
      <c r="M6901" s="383" t="s">
        <v>645</v>
      </c>
      <c r="N6901" s="383" t="s">
        <v>620</v>
      </c>
      <c r="O6901" s="383" t="s">
        <v>230</v>
      </c>
    </row>
    <row r="6902" spans="1:15">
      <c r="A6902" s="385">
        <v>42150</v>
      </c>
      <c r="B6902" s="383" t="s">
        <v>859</v>
      </c>
      <c r="C6902" s="383" t="s">
        <v>25</v>
      </c>
      <c r="D6902" s="383" t="s">
        <v>19</v>
      </c>
      <c r="E6902" s="383" t="s">
        <v>860</v>
      </c>
      <c r="F6902" s="383" t="s">
        <v>10</v>
      </c>
      <c r="G6902" s="384">
        <v>9104</v>
      </c>
      <c r="H6902" s="383" t="s">
        <v>861</v>
      </c>
      <c r="I6902" s="383" t="s">
        <v>882</v>
      </c>
      <c r="J6902" s="383" t="s">
        <v>617</v>
      </c>
      <c r="K6902" s="383" t="s">
        <v>618</v>
      </c>
      <c r="L6902" s="384">
        <v>30780</v>
      </c>
      <c r="M6902" s="383" t="s">
        <v>645</v>
      </c>
      <c r="N6902" s="383" t="s">
        <v>620</v>
      </c>
      <c r="O6902" s="383" t="s">
        <v>230</v>
      </c>
    </row>
    <row r="6903" spans="1:15">
      <c r="A6903" s="385">
        <v>41997</v>
      </c>
      <c r="B6903" s="383" t="s">
        <v>646</v>
      </c>
      <c r="C6903" s="383" t="s">
        <v>8</v>
      </c>
      <c r="D6903" s="383" t="s">
        <v>32</v>
      </c>
      <c r="E6903" s="383" t="s">
        <v>647</v>
      </c>
      <c r="F6903" s="383" t="s">
        <v>10</v>
      </c>
      <c r="G6903" s="384">
        <v>502125</v>
      </c>
      <c r="H6903" s="383" t="s">
        <v>648</v>
      </c>
      <c r="I6903" s="383" t="s">
        <v>883</v>
      </c>
      <c r="J6903" s="383" t="s">
        <v>617</v>
      </c>
      <c r="K6903" s="383" t="s">
        <v>618</v>
      </c>
      <c r="L6903" s="384">
        <v>0</v>
      </c>
      <c r="M6903" s="383" t="s">
        <v>619</v>
      </c>
      <c r="N6903" s="383" t="s">
        <v>620</v>
      </c>
      <c r="O6903" s="383" t="s">
        <v>230</v>
      </c>
    </row>
    <row r="6904" spans="1:15">
      <c r="A6904" s="385">
        <v>41999</v>
      </c>
      <c r="B6904" s="383" t="s">
        <v>739</v>
      </c>
      <c r="C6904" s="383" t="s">
        <v>8</v>
      </c>
      <c r="D6904" s="383" t="s">
        <v>36</v>
      </c>
      <c r="E6904" s="383" t="s">
        <v>740</v>
      </c>
      <c r="F6904" s="383" t="s">
        <v>10</v>
      </c>
      <c r="G6904" s="384">
        <v>12010</v>
      </c>
      <c r="H6904" s="383" t="s">
        <v>741</v>
      </c>
      <c r="I6904" s="383" t="s">
        <v>865</v>
      </c>
      <c r="J6904" s="383" t="s">
        <v>617</v>
      </c>
      <c r="K6904" s="383" t="s">
        <v>618</v>
      </c>
      <c r="L6904" s="384">
        <v>0</v>
      </c>
      <c r="M6904" s="383" t="s">
        <v>619</v>
      </c>
      <c r="N6904" s="383" t="s">
        <v>620</v>
      </c>
      <c r="O6904" s="383" t="s">
        <v>230</v>
      </c>
    </row>
    <row r="6905" spans="1:15">
      <c r="A6905" s="385">
        <v>42000</v>
      </c>
      <c r="B6905" s="383" t="s">
        <v>21</v>
      </c>
      <c r="C6905" s="383" t="s">
        <v>12</v>
      </c>
      <c r="D6905" s="383" t="s">
        <v>22</v>
      </c>
      <c r="E6905" s="383" t="s">
        <v>658</v>
      </c>
      <c r="F6905" s="383" t="s">
        <v>10</v>
      </c>
      <c r="G6905" s="384">
        <v>275</v>
      </c>
      <c r="H6905" s="383" t="s">
        <v>873</v>
      </c>
      <c r="I6905" s="383" t="s">
        <v>874</v>
      </c>
      <c r="J6905" s="383" t="s">
        <v>617</v>
      </c>
      <c r="K6905" s="383" t="s">
        <v>618</v>
      </c>
      <c r="L6905" s="384">
        <v>0</v>
      </c>
      <c r="M6905" s="383" t="s">
        <v>619</v>
      </c>
      <c r="N6905" s="383" t="s">
        <v>620</v>
      </c>
      <c r="O6905" s="383" t="s">
        <v>230</v>
      </c>
    </row>
    <row r="6906" spans="1:15">
      <c r="A6906" s="385">
        <v>42003</v>
      </c>
      <c r="B6906" s="383" t="s">
        <v>11</v>
      </c>
      <c r="C6906" s="383" t="s">
        <v>12</v>
      </c>
      <c r="D6906" s="383" t="s">
        <v>13</v>
      </c>
      <c r="E6906" s="383" t="s">
        <v>678</v>
      </c>
      <c r="F6906" s="383" t="s">
        <v>10</v>
      </c>
      <c r="G6906" s="384">
        <v>342</v>
      </c>
      <c r="H6906" s="383" t="s">
        <v>812</v>
      </c>
      <c r="I6906" s="383" t="s">
        <v>813</v>
      </c>
      <c r="J6906" s="383" t="s">
        <v>617</v>
      </c>
      <c r="K6906" s="383" t="s">
        <v>618</v>
      </c>
      <c r="L6906" s="384">
        <v>0</v>
      </c>
      <c r="M6906" s="383" t="s">
        <v>619</v>
      </c>
      <c r="N6906" s="383" t="s">
        <v>620</v>
      </c>
      <c r="O6906" s="383" t="s">
        <v>230</v>
      </c>
    </row>
    <row r="6907" spans="1:15">
      <c r="A6907" s="385">
        <v>42004</v>
      </c>
      <c r="B6907" s="383" t="s">
        <v>11</v>
      </c>
      <c r="C6907" s="383" t="s">
        <v>12</v>
      </c>
      <c r="D6907" s="383" t="s">
        <v>13</v>
      </c>
      <c r="E6907" s="383" t="s">
        <v>678</v>
      </c>
      <c r="F6907" s="383" t="s">
        <v>10</v>
      </c>
      <c r="G6907" s="384">
        <v>342</v>
      </c>
      <c r="H6907" s="383" t="s">
        <v>812</v>
      </c>
      <c r="I6907" s="383" t="s">
        <v>813</v>
      </c>
      <c r="J6907" s="383" t="s">
        <v>617</v>
      </c>
      <c r="K6907" s="383" t="s">
        <v>618</v>
      </c>
      <c r="L6907" s="384">
        <v>0</v>
      </c>
      <c r="M6907" s="383" t="s">
        <v>626</v>
      </c>
      <c r="N6907" s="383" t="s">
        <v>620</v>
      </c>
      <c r="O6907" s="383" t="s">
        <v>230</v>
      </c>
    </row>
    <row r="6908" spans="1:15">
      <c r="A6908" s="385">
        <v>42005</v>
      </c>
      <c r="B6908" s="383" t="s">
        <v>650</v>
      </c>
      <c r="C6908" s="383" t="s">
        <v>8</v>
      </c>
      <c r="D6908" s="383" t="s">
        <v>20</v>
      </c>
      <c r="E6908" s="383" t="s">
        <v>651</v>
      </c>
      <c r="F6908" s="383" t="s">
        <v>10</v>
      </c>
      <c r="G6908" s="384">
        <v>2424</v>
      </c>
      <c r="H6908" s="383" t="s">
        <v>836</v>
      </c>
      <c r="I6908" s="383" t="s">
        <v>837</v>
      </c>
      <c r="J6908" s="383" t="s">
        <v>617</v>
      </c>
      <c r="K6908" s="383" t="s">
        <v>618</v>
      </c>
      <c r="L6908" s="384">
        <v>0</v>
      </c>
      <c r="M6908" s="383" t="s">
        <v>626</v>
      </c>
      <c r="N6908" s="383" t="s">
        <v>620</v>
      </c>
      <c r="O6908" s="383" t="s">
        <v>230</v>
      </c>
    </row>
    <row r="6909" spans="1:15">
      <c r="A6909" s="385">
        <v>42006</v>
      </c>
      <c r="B6909" s="383" t="s">
        <v>21</v>
      </c>
      <c r="C6909" s="383" t="s">
        <v>12</v>
      </c>
      <c r="D6909" s="383" t="s">
        <v>22</v>
      </c>
      <c r="E6909" s="383" t="s">
        <v>658</v>
      </c>
      <c r="F6909" s="383" t="s">
        <v>10</v>
      </c>
      <c r="G6909" s="384">
        <v>4235</v>
      </c>
      <c r="H6909" s="383" t="s">
        <v>784</v>
      </c>
      <c r="I6909" s="383" t="s">
        <v>789</v>
      </c>
      <c r="J6909" s="383" t="s">
        <v>617</v>
      </c>
      <c r="K6909" s="383" t="s">
        <v>618</v>
      </c>
      <c r="L6909" s="384">
        <v>6319</v>
      </c>
      <c r="M6909" s="383" t="s">
        <v>627</v>
      </c>
      <c r="N6909" s="383" t="s">
        <v>620</v>
      </c>
      <c r="O6909" s="383" t="s">
        <v>230</v>
      </c>
    </row>
    <row r="6910" spans="1:15">
      <c r="A6910" s="385">
        <v>42007</v>
      </c>
      <c r="B6910" s="383" t="s">
        <v>21</v>
      </c>
      <c r="C6910" s="383" t="s">
        <v>12</v>
      </c>
      <c r="D6910" s="383" t="s">
        <v>22</v>
      </c>
      <c r="E6910" s="383" t="s">
        <v>658</v>
      </c>
      <c r="F6910" s="383" t="s">
        <v>10</v>
      </c>
      <c r="G6910" s="384">
        <v>4235</v>
      </c>
      <c r="H6910" s="383" t="s">
        <v>784</v>
      </c>
      <c r="I6910" s="383" t="s">
        <v>789</v>
      </c>
      <c r="J6910" s="383" t="s">
        <v>617</v>
      </c>
      <c r="K6910" s="383" t="s">
        <v>618</v>
      </c>
      <c r="L6910" s="384">
        <v>8221</v>
      </c>
      <c r="M6910" s="383" t="s">
        <v>627</v>
      </c>
      <c r="N6910" s="383" t="s">
        <v>620</v>
      </c>
      <c r="O6910" s="383" t="s">
        <v>230</v>
      </c>
    </row>
    <row r="6911" spans="1:15">
      <c r="A6911" s="385">
        <v>42008</v>
      </c>
      <c r="B6911" s="383" t="s">
        <v>21</v>
      </c>
      <c r="C6911" s="383" t="s">
        <v>12</v>
      </c>
      <c r="D6911" s="383" t="s">
        <v>22</v>
      </c>
      <c r="E6911" s="383" t="s">
        <v>658</v>
      </c>
      <c r="F6911" s="383" t="s">
        <v>10</v>
      </c>
      <c r="G6911" s="384">
        <v>4235</v>
      </c>
      <c r="H6911" s="383" t="s">
        <v>784</v>
      </c>
      <c r="I6911" s="383" t="s">
        <v>789</v>
      </c>
      <c r="J6911" s="383" t="s">
        <v>617</v>
      </c>
      <c r="K6911" s="383" t="s">
        <v>618</v>
      </c>
      <c r="L6911" s="384">
        <v>8501</v>
      </c>
      <c r="M6911" s="383" t="s">
        <v>627</v>
      </c>
      <c r="N6911" s="383" t="s">
        <v>620</v>
      </c>
      <c r="O6911" s="383" t="s">
        <v>230</v>
      </c>
    </row>
    <row r="6912" spans="1:15">
      <c r="A6912" s="385">
        <v>42009</v>
      </c>
      <c r="B6912" s="383" t="s">
        <v>794</v>
      </c>
      <c r="C6912" s="383" t="s">
        <v>8</v>
      </c>
      <c r="D6912" s="383" t="s">
        <v>34</v>
      </c>
      <c r="E6912" s="383" t="s">
        <v>795</v>
      </c>
      <c r="F6912" s="383" t="s">
        <v>10</v>
      </c>
      <c r="G6912" s="384">
        <v>2108</v>
      </c>
      <c r="H6912" s="383" t="s">
        <v>796</v>
      </c>
      <c r="I6912" s="383" t="s">
        <v>800</v>
      </c>
      <c r="J6912" s="383" t="s">
        <v>617</v>
      </c>
      <c r="K6912" s="383" t="s">
        <v>618</v>
      </c>
      <c r="L6912" s="384">
        <v>9088</v>
      </c>
      <c r="M6912" s="383" t="s">
        <v>627</v>
      </c>
      <c r="N6912" s="383" t="s">
        <v>620</v>
      </c>
      <c r="O6912" s="383" t="s">
        <v>230</v>
      </c>
    </row>
    <row r="6913" spans="1:15">
      <c r="A6913" s="385">
        <v>42010</v>
      </c>
      <c r="B6913" s="383" t="s">
        <v>794</v>
      </c>
      <c r="C6913" s="383" t="s">
        <v>8</v>
      </c>
      <c r="D6913" s="383" t="s">
        <v>34</v>
      </c>
      <c r="E6913" s="383" t="s">
        <v>795</v>
      </c>
      <c r="F6913" s="383" t="s">
        <v>10</v>
      </c>
      <c r="G6913" s="384">
        <v>7515</v>
      </c>
      <c r="H6913" s="383" t="s">
        <v>796</v>
      </c>
      <c r="I6913" s="383" t="s">
        <v>805</v>
      </c>
      <c r="J6913" s="383" t="s">
        <v>617</v>
      </c>
      <c r="K6913" s="383" t="s">
        <v>618</v>
      </c>
      <c r="L6913" s="384">
        <v>9280</v>
      </c>
      <c r="M6913" s="383" t="s">
        <v>629</v>
      </c>
      <c r="N6913" s="383" t="s">
        <v>620</v>
      </c>
      <c r="O6913" s="383" t="s">
        <v>230</v>
      </c>
    </row>
    <row r="6914" spans="1:15">
      <c r="A6914" s="385">
        <v>42011</v>
      </c>
      <c r="B6914" s="383" t="s">
        <v>21</v>
      </c>
      <c r="C6914" s="383" t="s">
        <v>12</v>
      </c>
      <c r="D6914" s="383" t="s">
        <v>22</v>
      </c>
      <c r="E6914" s="383" t="s">
        <v>658</v>
      </c>
      <c r="F6914" s="383" t="s">
        <v>10</v>
      </c>
      <c r="G6914" s="384">
        <v>4235</v>
      </c>
      <c r="H6914" s="383" t="s">
        <v>784</v>
      </c>
      <c r="I6914" s="383" t="s">
        <v>789</v>
      </c>
      <c r="J6914" s="383" t="s">
        <v>617</v>
      </c>
      <c r="K6914" s="383" t="s">
        <v>618</v>
      </c>
      <c r="L6914" s="384">
        <v>9280</v>
      </c>
      <c r="M6914" s="383" t="s">
        <v>629</v>
      </c>
      <c r="N6914" s="383" t="s">
        <v>620</v>
      </c>
      <c r="O6914" s="383" t="s">
        <v>230</v>
      </c>
    </row>
    <row r="6915" spans="1:15">
      <c r="A6915" s="385">
        <v>42012</v>
      </c>
      <c r="B6915" s="383" t="s">
        <v>11</v>
      </c>
      <c r="C6915" s="383" t="s">
        <v>12</v>
      </c>
      <c r="D6915" s="383" t="s">
        <v>13</v>
      </c>
      <c r="E6915" s="383" t="s">
        <v>678</v>
      </c>
      <c r="F6915" s="383" t="s">
        <v>10</v>
      </c>
      <c r="G6915" s="384">
        <v>342</v>
      </c>
      <c r="H6915" s="383" t="s">
        <v>812</v>
      </c>
      <c r="I6915" s="383" t="s">
        <v>813</v>
      </c>
      <c r="J6915" s="383" t="s">
        <v>617</v>
      </c>
      <c r="K6915" s="383" t="s">
        <v>618</v>
      </c>
      <c r="L6915" s="384">
        <v>9280</v>
      </c>
      <c r="M6915" s="383" t="s">
        <v>630</v>
      </c>
      <c r="N6915" s="383" t="s">
        <v>620</v>
      </c>
      <c r="O6915" s="383" t="s">
        <v>230</v>
      </c>
    </row>
    <row r="6916" spans="1:15">
      <c r="A6916" s="385">
        <v>42013</v>
      </c>
      <c r="B6916" s="383" t="s">
        <v>650</v>
      </c>
      <c r="C6916" s="383" t="s">
        <v>8</v>
      </c>
      <c r="D6916" s="383" t="s">
        <v>20</v>
      </c>
      <c r="E6916" s="383" t="s">
        <v>651</v>
      </c>
      <c r="F6916" s="383" t="s">
        <v>10</v>
      </c>
      <c r="G6916" s="384">
        <v>1530</v>
      </c>
      <c r="H6916" s="383" t="s">
        <v>876</v>
      </c>
      <c r="I6916" s="383" t="s">
        <v>877</v>
      </c>
      <c r="J6916" s="383" t="s">
        <v>617</v>
      </c>
      <c r="K6916" s="383" t="s">
        <v>618</v>
      </c>
      <c r="L6916" s="384">
        <v>9280</v>
      </c>
      <c r="M6916" s="383" t="s">
        <v>630</v>
      </c>
      <c r="N6916" s="383" t="s">
        <v>620</v>
      </c>
      <c r="O6916" s="383" t="s">
        <v>230</v>
      </c>
    </row>
    <row r="6917" spans="1:15">
      <c r="A6917" s="385">
        <v>42014</v>
      </c>
      <c r="B6917" s="383" t="s">
        <v>11</v>
      </c>
      <c r="C6917" s="383" t="s">
        <v>12</v>
      </c>
      <c r="D6917" s="383" t="s">
        <v>13</v>
      </c>
      <c r="E6917" s="383" t="s">
        <v>678</v>
      </c>
      <c r="F6917" s="383" t="s">
        <v>10</v>
      </c>
      <c r="G6917" s="384">
        <v>60</v>
      </c>
      <c r="H6917" s="383" t="s">
        <v>763</v>
      </c>
      <c r="I6917" s="383" t="s">
        <v>771</v>
      </c>
      <c r="J6917" s="383" t="s">
        <v>617</v>
      </c>
      <c r="K6917" s="383" t="s">
        <v>618</v>
      </c>
      <c r="L6917" s="384">
        <v>9280</v>
      </c>
      <c r="M6917" s="383" t="s">
        <v>630</v>
      </c>
      <c r="N6917" s="383" t="s">
        <v>620</v>
      </c>
      <c r="O6917" s="383" t="s">
        <v>230</v>
      </c>
    </row>
    <row r="6918" spans="1:15">
      <c r="A6918" s="385">
        <v>42015</v>
      </c>
      <c r="B6918" s="383" t="s">
        <v>11</v>
      </c>
      <c r="C6918" s="383" t="s">
        <v>12</v>
      </c>
      <c r="D6918" s="383" t="s">
        <v>13</v>
      </c>
      <c r="E6918" s="383" t="s">
        <v>678</v>
      </c>
      <c r="F6918" s="383" t="s">
        <v>10</v>
      </c>
      <c r="G6918" s="384">
        <v>60</v>
      </c>
      <c r="H6918" s="383" t="s">
        <v>763</v>
      </c>
      <c r="I6918" s="383" t="s">
        <v>771</v>
      </c>
      <c r="J6918" s="383" t="s">
        <v>617</v>
      </c>
      <c r="K6918" s="383" t="s">
        <v>618</v>
      </c>
      <c r="L6918" s="384">
        <v>9280</v>
      </c>
      <c r="M6918" s="383" t="s">
        <v>630</v>
      </c>
      <c r="N6918" s="383" t="s">
        <v>620</v>
      </c>
      <c r="O6918" s="383" t="s">
        <v>230</v>
      </c>
    </row>
    <row r="6919" spans="1:15">
      <c r="A6919" s="385">
        <v>42016</v>
      </c>
      <c r="B6919" s="383" t="s">
        <v>11</v>
      </c>
      <c r="C6919" s="383" t="s">
        <v>12</v>
      </c>
      <c r="D6919" s="383" t="s">
        <v>13</v>
      </c>
      <c r="E6919" s="383" t="s">
        <v>678</v>
      </c>
      <c r="F6919" s="383" t="s">
        <v>10</v>
      </c>
      <c r="G6919" s="384">
        <v>60</v>
      </c>
      <c r="H6919" s="383" t="s">
        <v>763</v>
      </c>
      <c r="I6919" s="383" t="s">
        <v>771</v>
      </c>
      <c r="J6919" s="383" t="s">
        <v>617</v>
      </c>
      <c r="K6919" s="383" t="s">
        <v>618</v>
      </c>
      <c r="L6919" s="384">
        <v>9280</v>
      </c>
      <c r="M6919" s="383" t="s">
        <v>630</v>
      </c>
      <c r="N6919" s="383" t="s">
        <v>620</v>
      </c>
      <c r="O6919" s="383" t="s">
        <v>230</v>
      </c>
    </row>
    <row r="6920" spans="1:15">
      <c r="A6920" s="385">
        <v>42017</v>
      </c>
      <c r="B6920" s="383" t="s">
        <v>11</v>
      </c>
      <c r="C6920" s="383" t="s">
        <v>12</v>
      </c>
      <c r="D6920" s="383" t="s">
        <v>13</v>
      </c>
      <c r="E6920" s="383" t="s">
        <v>678</v>
      </c>
      <c r="F6920" s="383" t="s">
        <v>10</v>
      </c>
      <c r="G6920" s="384">
        <v>4265</v>
      </c>
      <c r="H6920" s="383" t="s">
        <v>763</v>
      </c>
      <c r="I6920" s="383" t="s">
        <v>769</v>
      </c>
      <c r="J6920" s="383" t="s">
        <v>617</v>
      </c>
      <c r="K6920" s="383" t="s">
        <v>618</v>
      </c>
      <c r="L6920" s="384">
        <v>9280</v>
      </c>
      <c r="M6920" s="383" t="s">
        <v>631</v>
      </c>
      <c r="N6920" s="383" t="s">
        <v>620</v>
      </c>
      <c r="O6920" s="383" t="s">
        <v>230</v>
      </c>
    </row>
    <row r="6921" spans="1:15">
      <c r="A6921" s="385">
        <v>42018</v>
      </c>
      <c r="B6921" s="383" t="s">
        <v>11</v>
      </c>
      <c r="C6921" s="383" t="s">
        <v>12</v>
      </c>
      <c r="D6921" s="383" t="s">
        <v>13</v>
      </c>
      <c r="E6921" s="383" t="s">
        <v>678</v>
      </c>
      <c r="F6921" s="383" t="s">
        <v>10</v>
      </c>
      <c r="G6921" s="384">
        <v>60</v>
      </c>
      <c r="H6921" s="383" t="s">
        <v>763</v>
      </c>
      <c r="I6921" s="383" t="s">
        <v>771</v>
      </c>
      <c r="J6921" s="383" t="s">
        <v>617</v>
      </c>
      <c r="K6921" s="383" t="s">
        <v>618</v>
      </c>
      <c r="L6921" s="384">
        <v>9804</v>
      </c>
      <c r="M6921" s="383" t="s">
        <v>631</v>
      </c>
      <c r="N6921" s="383" t="s">
        <v>620</v>
      </c>
      <c r="O6921" s="383" t="s">
        <v>230</v>
      </c>
    </row>
    <row r="6922" spans="1:15">
      <c r="A6922" s="385">
        <v>42019</v>
      </c>
      <c r="B6922" s="383" t="s">
        <v>21</v>
      </c>
      <c r="C6922" s="383" t="s">
        <v>12</v>
      </c>
      <c r="D6922" s="383" t="s">
        <v>22</v>
      </c>
      <c r="E6922" s="383" t="s">
        <v>658</v>
      </c>
      <c r="F6922" s="383" t="s">
        <v>10</v>
      </c>
      <c r="G6922" s="384">
        <v>2720</v>
      </c>
      <c r="H6922" s="383" t="s">
        <v>763</v>
      </c>
      <c r="I6922" s="383" t="s">
        <v>764</v>
      </c>
      <c r="J6922" s="383" t="s">
        <v>617</v>
      </c>
      <c r="K6922" s="383" t="s">
        <v>618</v>
      </c>
      <c r="L6922" s="384">
        <v>11627</v>
      </c>
      <c r="M6922" s="383" t="s">
        <v>631</v>
      </c>
      <c r="N6922" s="383" t="s">
        <v>620</v>
      </c>
      <c r="O6922" s="383" t="s">
        <v>230</v>
      </c>
    </row>
    <row r="6923" spans="1:15">
      <c r="A6923" s="385">
        <v>42020</v>
      </c>
      <c r="B6923" s="383" t="s">
        <v>11</v>
      </c>
      <c r="C6923" s="383" t="s">
        <v>12</v>
      </c>
      <c r="D6923" s="383" t="s">
        <v>13</v>
      </c>
      <c r="E6923" s="383" t="s">
        <v>678</v>
      </c>
      <c r="F6923" s="383" t="s">
        <v>10</v>
      </c>
      <c r="G6923" s="384">
        <v>2467</v>
      </c>
      <c r="H6923" s="383" t="s">
        <v>787</v>
      </c>
      <c r="I6923" s="383" t="s">
        <v>788</v>
      </c>
      <c r="J6923" s="383" t="s">
        <v>617</v>
      </c>
      <c r="K6923" s="383" t="s">
        <v>618</v>
      </c>
      <c r="L6923" s="384">
        <v>12650</v>
      </c>
      <c r="M6923" s="383" t="s">
        <v>631</v>
      </c>
      <c r="N6923" s="383" t="s">
        <v>620</v>
      </c>
      <c r="O6923" s="383" t="s">
        <v>230</v>
      </c>
    </row>
    <row r="6924" spans="1:15">
      <c r="A6924" s="385">
        <v>42021</v>
      </c>
      <c r="B6924" s="383" t="s">
        <v>21</v>
      </c>
      <c r="C6924" s="383" t="s">
        <v>12</v>
      </c>
      <c r="D6924" s="383" t="s">
        <v>22</v>
      </c>
      <c r="E6924" s="383" t="s">
        <v>658</v>
      </c>
      <c r="F6924" s="383" t="s">
        <v>10</v>
      </c>
      <c r="G6924" s="384">
        <v>2720</v>
      </c>
      <c r="H6924" s="383" t="s">
        <v>763</v>
      </c>
      <c r="I6924" s="383" t="s">
        <v>764</v>
      </c>
      <c r="J6924" s="383" t="s">
        <v>617</v>
      </c>
      <c r="K6924" s="383" t="s">
        <v>618</v>
      </c>
      <c r="L6924" s="384">
        <v>12650</v>
      </c>
      <c r="M6924" s="383" t="s">
        <v>632</v>
      </c>
      <c r="N6924" s="383" t="s">
        <v>620</v>
      </c>
      <c r="O6924" s="383" t="s">
        <v>230</v>
      </c>
    </row>
    <row r="6925" spans="1:15">
      <c r="A6925" s="385">
        <v>42022</v>
      </c>
      <c r="B6925" s="383" t="s">
        <v>21</v>
      </c>
      <c r="C6925" s="383" t="s">
        <v>12</v>
      </c>
      <c r="D6925" s="383" t="s">
        <v>22</v>
      </c>
      <c r="E6925" s="383" t="s">
        <v>658</v>
      </c>
      <c r="F6925" s="383" t="s">
        <v>10</v>
      </c>
      <c r="G6925" s="384">
        <v>2720</v>
      </c>
      <c r="H6925" s="383" t="s">
        <v>763</v>
      </c>
      <c r="I6925" s="383" t="s">
        <v>764</v>
      </c>
      <c r="J6925" s="383" t="s">
        <v>617</v>
      </c>
      <c r="K6925" s="383" t="s">
        <v>618</v>
      </c>
      <c r="L6925" s="384">
        <v>12650</v>
      </c>
      <c r="M6925" s="383" t="s">
        <v>632</v>
      </c>
      <c r="N6925" s="383" t="s">
        <v>620</v>
      </c>
      <c r="O6925" s="383" t="s">
        <v>230</v>
      </c>
    </row>
    <row r="6926" spans="1:15">
      <c r="A6926" s="385">
        <v>42023</v>
      </c>
      <c r="B6926" s="383" t="s">
        <v>21</v>
      </c>
      <c r="C6926" s="383" t="s">
        <v>12</v>
      </c>
      <c r="D6926" s="383" t="s">
        <v>22</v>
      </c>
      <c r="E6926" s="383" t="s">
        <v>658</v>
      </c>
      <c r="F6926" s="383" t="s">
        <v>10</v>
      </c>
      <c r="G6926" s="384">
        <v>2720</v>
      </c>
      <c r="H6926" s="383" t="s">
        <v>763</v>
      </c>
      <c r="I6926" s="383" t="s">
        <v>764</v>
      </c>
      <c r="J6926" s="383" t="s">
        <v>617</v>
      </c>
      <c r="K6926" s="383" t="s">
        <v>618</v>
      </c>
      <c r="L6926" s="384">
        <v>12650</v>
      </c>
      <c r="M6926" s="383" t="s">
        <v>632</v>
      </c>
      <c r="N6926" s="383" t="s">
        <v>620</v>
      </c>
      <c r="O6926" s="383" t="s">
        <v>230</v>
      </c>
    </row>
    <row r="6927" spans="1:15">
      <c r="A6927" s="385">
        <v>42024</v>
      </c>
      <c r="B6927" s="383" t="s">
        <v>21</v>
      </c>
      <c r="C6927" s="383" t="s">
        <v>12</v>
      </c>
      <c r="D6927" s="383" t="s">
        <v>22</v>
      </c>
      <c r="E6927" s="383" t="s">
        <v>658</v>
      </c>
      <c r="F6927" s="383" t="s">
        <v>10</v>
      </c>
      <c r="G6927" s="384">
        <v>2720</v>
      </c>
      <c r="H6927" s="383" t="s">
        <v>763</v>
      </c>
      <c r="I6927" s="383" t="s">
        <v>764</v>
      </c>
      <c r="J6927" s="383" t="s">
        <v>617</v>
      </c>
      <c r="K6927" s="383" t="s">
        <v>618</v>
      </c>
      <c r="L6927" s="384">
        <v>12775</v>
      </c>
      <c r="M6927" s="383" t="s">
        <v>633</v>
      </c>
      <c r="N6927" s="383" t="s">
        <v>620</v>
      </c>
      <c r="O6927" s="383" t="s">
        <v>230</v>
      </c>
    </row>
    <row r="6928" spans="1:15">
      <c r="A6928" s="385">
        <v>42025</v>
      </c>
      <c r="B6928" s="383" t="s">
        <v>21</v>
      </c>
      <c r="C6928" s="383" t="s">
        <v>12</v>
      </c>
      <c r="D6928" s="383" t="s">
        <v>22</v>
      </c>
      <c r="E6928" s="383" t="s">
        <v>658</v>
      </c>
      <c r="F6928" s="383" t="s">
        <v>10</v>
      </c>
      <c r="G6928" s="384">
        <v>2720</v>
      </c>
      <c r="H6928" s="383" t="s">
        <v>763</v>
      </c>
      <c r="I6928" s="383" t="s">
        <v>764</v>
      </c>
      <c r="J6928" s="383" t="s">
        <v>617</v>
      </c>
      <c r="K6928" s="383" t="s">
        <v>618</v>
      </c>
      <c r="L6928" s="384">
        <v>14695</v>
      </c>
      <c r="M6928" s="383" t="s">
        <v>633</v>
      </c>
      <c r="N6928" s="383" t="s">
        <v>620</v>
      </c>
      <c r="O6928" s="383" t="s">
        <v>230</v>
      </c>
    </row>
    <row r="6929" spans="1:15">
      <c r="A6929" s="385">
        <v>42026</v>
      </c>
      <c r="B6929" s="383" t="s">
        <v>21</v>
      </c>
      <c r="C6929" s="383" t="s">
        <v>12</v>
      </c>
      <c r="D6929" s="383" t="s">
        <v>22</v>
      </c>
      <c r="E6929" s="383" t="s">
        <v>658</v>
      </c>
      <c r="F6929" s="383" t="s">
        <v>10</v>
      </c>
      <c r="G6929" s="384">
        <v>2720</v>
      </c>
      <c r="H6929" s="383" t="s">
        <v>763</v>
      </c>
      <c r="I6929" s="383" t="s">
        <v>764</v>
      </c>
      <c r="J6929" s="383" t="s">
        <v>617</v>
      </c>
      <c r="K6929" s="383" t="s">
        <v>618</v>
      </c>
      <c r="L6929" s="384">
        <v>15922</v>
      </c>
      <c r="M6929" s="383" t="s">
        <v>633</v>
      </c>
      <c r="N6929" s="383" t="s">
        <v>620</v>
      </c>
      <c r="O6929" s="383" t="s">
        <v>230</v>
      </c>
    </row>
    <row r="6930" spans="1:15">
      <c r="A6930" s="385">
        <v>42027</v>
      </c>
      <c r="B6930" s="383" t="s">
        <v>21</v>
      </c>
      <c r="C6930" s="383" t="s">
        <v>12</v>
      </c>
      <c r="D6930" s="383" t="s">
        <v>22</v>
      </c>
      <c r="E6930" s="383" t="s">
        <v>658</v>
      </c>
      <c r="F6930" s="383" t="s">
        <v>10</v>
      </c>
      <c r="G6930" s="384">
        <v>2720</v>
      </c>
      <c r="H6930" s="383" t="s">
        <v>763</v>
      </c>
      <c r="I6930" s="383" t="s">
        <v>764</v>
      </c>
      <c r="J6930" s="383" t="s">
        <v>617</v>
      </c>
      <c r="K6930" s="383" t="s">
        <v>618</v>
      </c>
      <c r="L6930" s="384">
        <v>17245</v>
      </c>
      <c r="M6930" s="383" t="s">
        <v>633</v>
      </c>
      <c r="N6930" s="383" t="s">
        <v>620</v>
      </c>
      <c r="O6930" s="383" t="s">
        <v>230</v>
      </c>
    </row>
    <row r="6931" spans="1:15">
      <c r="A6931" s="385">
        <v>42028</v>
      </c>
      <c r="B6931" s="383" t="s">
        <v>21</v>
      </c>
      <c r="C6931" s="383" t="s">
        <v>12</v>
      </c>
      <c r="D6931" s="383" t="s">
        <v>22</v>
      </c>
      <c r="E6931" s="383" t="s">
        <v>658</v>
      </c>
      <c r="F6931" s="383" t="s">
        <v>10</v>
      </c>
      <c r="G6931" s="384">
        <v>2720</v>
      </c>
      <c r="H6931" s="383" t="s">
        <v>763</v>
      </c>
      <c r="I6931" s="383" t="s">
        <v>764</v>
      </c>
      <c r="J6931" s="383" t="s">
        <v>617</v>
      </c>
      <c r="K6931" s="383" t="s">
        <v>618</v>
      </c>
      <c r="L6931" s="384">
        <v>18650</v>
      </c>
      <c r="M6931" s="383" t="s">
        <v>633</v>
      </c>
      <c r="N6931" s="383" t="s">
        <v>620</v>
      </c>
      <c r="O6931" s="383" t="s">
        <v>230</v>
      </c>
    </row>
    <row r="6932" spans="1:15">
      <c r="A6932" s="385">
        <v>42029</v>
      </c>
      <c r="B6932" s="383" t="s">
        <v>21</v>
      </c>
      <c r="C6932" s="383" t="s">
        <v>12</v>
      </c>
      <c r="D6932" s="383" t="s">
        <v>22</v>
      </c>
      <c r="E6932" s="383" t="s">
        <v>658</v>
      </c>
      <c r="F6932" s="383" t="s">
        <v>10</v>
      </c>
      <c r="G6932" s="384">
        <v>2720</v>
      </c>
      <c r="H6932" s="383" t="s">
        <v>763</v>
      </c>
      <c r="I6932" s="383" t="s">
        <v>764</v>
      </c>
      <c r="J6932" s="383" t="s">
        <v>617</v>
      </c>
      <c r="K6932" s="383" t="s">
        <v>618</v>
      </c>
      <c r="L6932" s="384">
        <v>18650</v>
      </c>
      <c r="M6932" s="383" t="s">
        <v>633</v>
      </c>
      <c r="N6932" s="383" t="s">
        <v>620</v>
      </c>
      <c r="O6932" s="383" t="s">
        <v>230</v>
      </c>
    </row>
    <row r="6933" spans="1:15">
      <c r="A6933" s="385">
        <v>42030</v>
      </c>
      <c r="B6933" s="383" t="s">
        <v>21</v>
      </c>
      <c r="C6933" s="383" t="s">
        <v>12</v>
      </c>
      <c r="D6933" s="383" t="s">
        <v>22</v>
      </c>
      <c r="E6933" s="383" t="s">
        <v>658</v>
      </c>
      <c r="F6933" s="383" t="s">
        <v>10</v>
      </c>
      <c r="G6933" s="384">
        <v>2720</v>
      </c>
      <c r="H6933" s="383" t="s">
        <v>763</v>
      </c>
      <c r="I6933" s="383" t="s">
        <v>764</v>
      </c>
      <c r="J6933" s="383" t="s">
        <v>617</v>
      </c>
      <c r="K6933" s="383" t="s">
        <v>618</v>
      </c>
      <c r="L6933" s="384">
        <v>18650</v>
      </c>
      <c r="M6933" s="383" t="s">
        <v>634</v>
      </c>
      <c r="N6933" s="383" t="s">
        <v>620</v>
      </c>
      <c r="O6933" s="383" t="s">
        <v>230</v>
      </c>
    </row>
    <row r="6934" spans="1:15">
      <c r="A6934" s="385">
        <v>42031</v>
      </c>
      <c r="B6934" s="383" t="s">
        <v>21</v>
      </c>
      <c r="C6934" s="383" t="s">
        <v>12</v>
      </c>
      <c r="D6934" s="383" t="s">
        <v>22</v>
      </c>
      <c r="E6934" s="383" t="s">
        <v>658</v>
      </c>
      <c r="F6934" s="383" t="s">
        <v>10</v>
      </c>
      <c r="G6934" s="384">
        <v>2720</v>
      </c>
      <c r="H6934" s="383" t="s">
        <v>763</v>
      </c>
      <c r="I6934" s="383" t="s">
        <v>764</v>
      </c>
      <c r="J6934" s="383" t="s">
        <v>617</v>
      </c>
      <c r="K6934" s="383" t="s">
        <v>618</v>
      </c>
      <c r="L6934" s="384">
        <v>18650</v>
      </c>
      <c r="M6934" s="383" t="s">
        <v>634</v>
      </c>
      <c r="N6934" s="383" t="s">
        <v>620</v>
      </c>
      <c r="O6934" s="383" t="s">
        <v>230</v>
      </c>
    </row>
    <row r="6935" spans="1:15">
      <c r="A6935" s="385">
        <v>42032</v>
      </c>
      <c r="B6935" s="383" t="s">
        <v>21</v>
      </c>
      <c r="C6935" s="383" t="s">
        <v>12</v>
      </c>
      <c r="D6935" s="383" t="s">
        <v>22</v>
      </c>
      <c r="E6935" s="383" t="s">
        <v>658</v>
      </c>
      <c r="F6935" s="383" t="s">
        <v>10</v>
      </c>
      <c r="G6935" s="384">
        <v>2720</v>
      </c>
      <c r="H6935" s="383" t="s">
        <v>763</v>
      </c>
      <c r="I6935" s="383" t="s">
        <v>764</v>
      </c>
      <c r="J6935" s="383" t="s">
        <v>617</v>
      </c>
      <c r="K6935" s="383" t="s">
        <v>618</v>
      </c>
      <c r="L6935" s="384">
        <v>18650</v>
      </c>
      <c r="M6935" s="383" t="s">
        <v>634</v>
      </c>
      <c r="N6935" s="383" t="s">
        <v>620</v>
      </c>
      <c r="O6935" s="383" t="s">
        <v>230</v>
      </c>
    </row>
    <row r="6936" spans="1:15">
      <c r="A6936" s="385">
        <v>42033</v>
      </c>
      <c r="B6936" s="383" t="s">
        <v>21</v>
      </c>
      <c r="C6936" s="383" t="s">
        <v>12</v>
      </c>
      <c r="D6936" s="383" t="s">
        <v>22</v>
      </c>
      <c r="E6936" s="383" t="s">
        <v>658</v>
      </c>
      <c r="F6936" s="383" t="s">
        <v>10</v>
      </c>
      <c r="G6936" s="384">
        <v>2720</v>
      </c>
      <c r="H6936" s="383" t="s">
        <v>763</v>
      </c>
      <c r="I6936" s="383" t="s">
        <v>764</v>
      </c>
      <c r="J6936" s="383" t="s">
        <v>617</v>
      </c>
      <c r="K6936" s="383" t="s">
        <v>618</v>
      </c>
      <c r="L6936" s="384">
        <v>18650</v>
      </c>
      <c r="M6936" s="383" t="s">
        <v>634</v>
      </c>
      <c r="N6936" s="383" t="s">
        <v>620</v>
      </c>
      <c r="O6936" s="383" t="s">
        <v>230</v>
      </c>
    </row>
    <row r="6937" spans="1:15">
      <c r="A6937" s="385">
        <v>42034</v>
      </c>
      <c r="B6937" s="383" t="s">
        <v>754</v>
      </c>
      <c r="C6937" s="383" t="s">
        <v>8</v>
      </c>
      <c r="D6937" s="383" t="s">
        <v>755</v>
      </c>
      <c r="E6937" s="383" t="s">
        <v>756</v>
      </c>
      <c r="F6937" s="383" t="s">
        <v>10</v>
      </c>
      <c r="G6937" s="384">
        <v>2215</v>
      </c>
      <c r="H6937" s="383" t="s">
        <v>757</v>
      </c>
      <c r="I6937" s="383" t="s">
        <v>777</v>
      </c>
      <c r="J6937" s="383" t="s">
        <v>617</v>
      </c>
      <c r="K6937" s="383" t="s">
        <v>618</v>
      </c>
      <c r="L6937" s="384">
        <v>18650</v>
      </c>
      <c r="M6937" s="383" t="s">
        <v>634</v>
      </c>
      <c r="N6937" s="383" t="s">
        <v>620</v>
      </c>
      <c r="O6937" s="383" t="s">
        <v>230</v>
      </c>
    </row>
    <row r="6938" spans="1:15">
      <c r="A6938" s="385">
        <v>42035</v>
      </c>
      <c r="B6938" s="383" t="s">
        <v>21</v>
      </c>
      <c r="C6938" s="383" t="s">
        <v>12</v>
      </c>
      <c r="D6938" s="383" t="s">
        <v>22</v>
      </c>
      <c r="E6938" s="383" t="s">
        <v>658</v>
      </c>
      <c r="F6938" s="383" t="s">
        <v>10</v>
      </c>
      <c r="G6938" s="384">
        <v>2720</v>
      </c>
      <c r="H6938" s="383" t="s">
        <v>763</v>
      </c>
      <c r="I6938" s="383" t="s">
        <v>764</v>
      </c>
      <c r="J6938" s="383" t="s">
        <v>617</v>
      </c>
      <c r="K6938" s="383" t="s">
        <v>618</v>
      </c>
      <c r="L6938" s="384">
        <v>18650</v>
      </c>
      <c r="M6938" s="383" t="s">
        <v>634</v>
      </c>
      <c r="N6938" s="383" t="s">
        <v>620</v>
      </c>
      <c r="O6938" s="383" t="s">
        <v>230</v>
      </c>
    </row>
    <row r="6939" spans="1:15">
      <c r="A6939" s="385">
        <v>42036</v>
      </c>
      <c r="B6939" s="383" t="s">
        <v>21</v>
      </c>
      <c r="C6939" s="383" t="s">
        <v>12</v>
      </c>
      <c r="D6939" s="383" t="s">
        <v>22</v>
      </c>
      <c r="E6939" s="383" t="s">
        <v>658</v>
      </c>
      <c r="F6939" s="383" t="s">
        <v>10</v>
      </c>
      <c r="G6939" s="384">
        <v>2720</v>
      </c>
      <c r="H6939" s="383" t="s">
        <v>763</v>
      </c>
      <c r="I6939" s="383" t="s">
        <v>764</v>
      </c>
      <c r="J6939" s="383" t="s">
        <v>617</v>
      </c>
      <c r="K6939" s="383" t="s">
        <v>618</v>
      </c>
      <c r="L6939" s="384">
        <v>18660</v>
      </c>
      <c r="M6939" s="383" t="s">
        <v>634</v>
      </c>
      <c r="N6939" s="383" t="s">
        <v>620</v>
      </c>
      <c r="O6939" s="383" t="s">
        <v>230</v>
      </c>
    </row>
    <row r="6940" spans="1:15">
      <c r="A6940" s="385">
        <v>42037</v>
      </c>
      <c r="B6940" s="383" t="s">
        <v>21</v>
      </c>
      <c r="C6940" s="383" t="s">
        <v>12</v>
      </c>
      <c r="D6940" s="383" t="s">
        <v>22</v>
      </c>
      <c r="E6940" s="383" t="s">
        <v>658</v>
      </c>
      <c r="F6940" s="383" t="s">
        <v>10</v>
      </c>
      <c r="G6940" s="384">
        <v>2720</v>
      </c>
      <c r="H6940" s="383" t="s">
        <v>763</v>
      </c>
      <c r="I6940" s="383" t="s">
        <v>764</v>
      </c>
      <c r="J6940" s="383" t="s">
        <v>617</v>
      </c>
      <c r="K6940" s="383" t="s">
        <v>618</v>
      </c>
      <c r="L6940" s="384">
        <v>18660</v>
      </c>
      <c r="M6940" s="383" t="s">
        <v>634</v>
      </c>
      <c r="N6940" s="383" t="s">
        <v>620</v>
      </c>
      <c r="O6940" s="383" t="s">
        <v>230</v>
      </c>
    </row>
    <row r="6941" spans="1:15">
      <c r="A6941" s="385">
        <v>42038</v>
      </c>
      <c r="B6941" s="383" t="s">
        <v>11</v>
      </c>
      <c r="C6941" s="383" t="s">
        <v>12</v>
      </c>
      <c r="D6941" s="383" t="s">
        <v>13</v>
      </c>
      <c r="E6941" s="383" t="s">
        <v>678</v>
      </c>
      <c r="F6941" s="383" t="s">
        <v>10</v>
      </c>
      <c r="G6941" s="384">
        <v>342</v>
      </c>
      <c r="H6941" s="383" t="s">
        <v>812</v>
      </c>
      <c r="I6941" s="383" t="s">
        <v>813</v>
      </c>
      <c r="J6941" s="383" t="s">
        <v>617</v>
      </c>
      <c r="K6941" s="383" t="s">
        <v>618</v>
      </c>
      <c r="L6941" s="384">
        <v>18660</v>
      </c>
      <c r="M6941" s="383" t="s">
        <v>634</v>
      </c>
      <c r="N6941" s="383" t="s">
        <v>620</v>
      </c>
      <c r="O6941" s="383" t="s">
        <v>230</v>
      </c>
    </row>
    <row r="6942" spans="1:15">
      <c r="A6942" s="385">
        <v>42039</v>
      </c>
      <c r="B6942" s="383" t="s">
        <v>21</v>
      </c>
      <c r="C6942" s="383" t="s">
        <v>12</v>
      </c>
      <c r="D6942" s="383" t="s">
        <v>22</v>
      </c>
      <c r="E6942" s="383" t="s">
        <v>658</v>
      </c>
      <c r="F6942" s="383" t="s">
        <v>10</v>
      </c>
      <c r="G6942" s="384">
        <v>2720</v>
      </c>
      <c r="H6942" s="383" t="s">
        <v>763</v>
      </c>
      <c r="I6942" s="383" t="s">
        <v>764</v>
      </c>
      <c r="J6942" s="383" t="s">
        <v>617</v>
      </c>
      <c r="K6942" s="383" t="s">
        <v>618</v>
      </c>
      <c r="L6942" s="384">
        <v>18660</v>
      </c>
      <c r="M6942" s="383" t="s">
        <v>634</v>
      </c>
      <c r="N6942" s="383" t="s">
        <v>620</v>
      </c>
      <c r="O6942" s="383" t="s">
        <v>230</v>
      </c>
    </row>
    <row r="6943" spans="1:15">
      <c r="A6943" s="385">
        <v>42040</v>
      </c>
      <c r="B6943" s="383" t="s">
        <v>21</v>
      </c>
      <c r="C6943" s="383" t="s">
        <v>12</v>
      </c>
      <c r="D6943" s="383" t="s">
        <v>22</v>
      </c>
      <c r="E6943" s="383" t="s">
        <v>658</v>
      </c>
      <c r="F6943" s="383" t="s">
        <v>10</v>
      </c>
      <c r="G6943" s="384">
        <v>2720</v>
      </c>
      <c r="H6943" s="383" t="s">
        <v>763</v>
      </c>
      <c r="I6943" s="383" t="s">
        <v>764</v>
      </c>
      <c r="J6943" s="383" t="s">
        <v>617</v>
      </c>
      <c r="K6943" s="383" t="s">
        <v>618</v>
      </c>
      <c r="L6943" s="384">
        <v>18761</v>
      </c>
      <c r="M6943" s="383" t="s">
        <v>635</v>
      </c>
      <c r="N6943" s="383" t="s">
        <v>620</v>
      </c>
      <c r="O6943" s="383" t="s">
        <v>230</v>
      </c>
    </row>
    <row r="6944" spans="1:15">
      <c r="A6944" s="385">
        <v>42041</v>
      </c>
      <c r="B6944" s="383" t="s">
        <v>754</v>
      </c>
      <c r="C6944" s="383" t="s">
        <v>8</v>
      </c>
      <c r="D6944" s="383" t="s">
        <v>755</v>
      </c>
      <c r="E6944" s="383" t="s">
        <v>756</v>
      </c>
      <c r="F6944" s="383" t="s">
        <v>10</v>
      </c>
      <c r="G6944" s="384">
        <v>2215</v>
      </c>
      <c r="H6944" s="383" t="s">
        <v>757</v>
      </c>
      <c r="I6944" s="383" t="s">
        <v>777</v>
      </c>
      <c r="J6944" s="383" t="s">
        <v>617</v>
      </c>
      <c r="K6944" s="383" t="s">
        <v>618</v>
      </c>
      <c r="L6944" s="384">
        <v>18761</v>
      </c>
      <c r="M6944" s="383" t="s">
        <v>635</v>
      </c>
      <c r="N6944" s="383" t="s">
        <v>620</v>
      </c>
      <c r="O6944" s="383" t="s">
        <v>230</v>
      </c>
    </row>
    <row r="6945" spans="1:15">
      <c r="A6945" s="385">
        <v>42042</v>
      </c>
      <c r="B6945" s="383" t="s">
        <v>754</v>
      </c>
      <c r="C6945" s="383" t="s">
        <v>8</v>
      </c>
      <c r="D6945" s="383" t="s">
        <v>755</v>
      </c>
      <c r="E6945" s="383" t="s">
        <v>756</v>
      </c>
      <c r="F6945" s="383" t="s">
        <v>10</v>
      </c>
      <c r="G6945" s="384">
        <v>2215</v>
      </c>
      <c r="H6945" s="383" t="s">
        <v>757</v>
      </c>
      <c r="I6945" s="383" t="s">
        <v>777</v>
      </c>
      <c r="J6945" s="383" t="s">
        <v>617</v>
      </c>
      <c r="K6945" s="383" t="s">
        <v>618</v>
      </c>
      <c r="L6945" s="384">
        <v>18800</v>
      </c>
      <c r="M6945" s="383" t="s">
        <v>635</v>
      </c>
      <c r="N6945" s="383" t="s">
        <v>620</v>
      </c>
      <c r="O6945" s="383" t="s">
        <v>230</v>
      </c>
    </row>
    <row r="6946" spans="1:15">
      <c r="A6946" s="385">
        <v>42043</v>
      </c>
      <c r="B6946" s="383" t="s">
        <v>754</v>
      </c>
      <c r="C6946" s="383" t="s">
        <v>8</v>
      </c>
      <c r="D6946" s="383" t="s">
        <v>755</v>
      </c>
      <c r="E6946" s="383" t="s">
        <v>756</v>
      </c>
      <c r="F6946" s="383" t="s">
        <v>10</v>
      </c>
      <c r="G6946" s="384">
        <v>2215</v>
      </c>
      <c r="H6946" s="383" t="s">
        <v>757</v>
      </c>
      <c r="I6946" s="383" t="s">
        <v>777</v>
      </c>
      <c r="J6946" s="383" t="s">
        <v>617</v>
      </c>
      <c r="K6946" s="383" t="s">
        <v>618</v>
      </c>
      <c r="L6946" s="384">
        <v>20258</v>
      </c>
      <c r="M6946" s="383" t="s">
        <v>635</v>
      </c>
      <c r="N6946" s="383" t="s">
        <v>620</v>
      </c>
      <c r="O6946" s="383" t="s">
        <v>230</v>
      </c>
    </row>
    <row r="6947" spans="1:15">
      <c r="A6947" s="385">
        <v>42044</v>
      </c>
      <c r="B6947" s="383" t="s">
        <v>754</v>
      </c>
      <c r="C6947" s="383" t="s">
        <v>8</v>
      </c>
      <c r="D6947" s="383" t="s">
        <v>755</v>
      </c>
      <c r="E6947" s="383" t="s">
        <v>756</v>
      </c>
      <c r="F6947" s="383" t="s">
        <v>10</v>
      </c>
      <c r="G6947" s="384">
        <v>2215</v>
      </c>
      <c r="H6947" s="383" t="s">
        <v>757</v>
      </c>
      <c r="I6947" s="383" t="s">
        <v>777</v>
      </c>
      <c r="J6947" s="383" t="s">
        <v>617</v>
      </c>
      <c r="K6947" s="383" t="s">
        <v>618</v>
      </c>
      <c r="L6947" s="384">
        <v>20833</v>
      </c>
      <c r="M6947" s="383" t="s">
        <v>635</v>
      </c>
      <c r="N6947" s="383" t="s">
        <v>620</v>
      </c>
      <c r="O6947" s="383" t="s">
        <v>230</v>
      </c>
    </row>
    <row r="6948" spans="1:15">
      <c r="A6948" s="385">
        <v>42045</v>
      </c>
      <c r="B6948" s="383" t="s">
        <v>754</v>
      </c>
      <c r="C6948" s="383" t="s">
        <v>8</v>
      </c>
      <c r="D6948" s="383" t="s">
        <v>755</v>
      </c>
      <c r="E6948" s="383" t="s">
        <v>756</v>
      </c>
      <c r="F6948" s="383" t="s">
        <v>10</v>
      </c>
      <c r="G6948" s="384">
        <v>2215</v>
      </c>
      <c r="H6948" s="383" t="s">
        <v>757</v>
      </c>
      <c r="I6948" s="383" t="s">
        <v>777</v>
      </c>
      <c r="J6948" s="383" t="s">
        <v>617</v>
      </c>
      <c r="K6948" s="383" t="s">
        <v>618</v>
      </c>
      <c r="L6948" s="384">
        <v>20833</v>
      </c>
      <c r="M6948" s="383" t="s">
        <v>635</v>
      </c>
      <c r="N6948" s="383" t="s">
        <v>620</v>
      </c>
      <c r="O6948" s="383" t="s">
        <v>230</v>
      </c>
    </row>
    <row r="6949" spans="1:15">
      <c r="A6949" s="385">
        <v>42046</v>
      </c>
      <c r="B6949" s="383" t="s">
        <v>646</v>
      </c>
      <c r="C6949" s="383" t="s">
        <v>8</v>
      </c>
      <c r="D6949" s="383" t="s">
        <v>32</v>
      </c>
      <c r="E6949" s="383" t="s">
        <v>647</v>
      </c>
      <c r="F6949" s="383" t="s">
        <v>10</v>
      </c>
      <c r="G6949" s="384">
        <v>1476</v>
      </c>
      <c r="H6949" s="383" t="s">
        <v>747</v>
      </c>
      <c r="I6949" s="383" t="s">
        <v>750</v>
      </c>
      <c r="J6949" s="383" t="s">
        <v>617</v>
      </c>
      <c r="K6949" s="383" t="s">
        <v>618</v>
      </c>
      <c r="L6949" s="384">
        <v>20833</v>
      </c>
      <c r="M6949" s="383" t="s">
        <v>635</v>
      </c>
      <c r="N6949" s="383" t="s">
        <v>620</v>
      </c>
      <c r="O6949" s="383" t="s">
        <v>230</v>
      </c>
    </row>
    <row r="6950" spans="1:15">
      <c r="A6950" s="385">
        <v>42047</v>
      </c>
      <c r="B6950" s="383" t="s">
        <v>754</v>
      </c>
      <c r="C6950" s="383" t="s">
        <v>8</v>
      </c>
      <c r="D6950" s="383" t="s">
        <v>755</v>
      </c>
      <c r="E6950" s="383" t="s">
        <v>756</v>
      </c>
      <c r="F6950" s="383" t="s">
        <v>10</v>
      </c>
      <c r="G6950" s="384">
        <v>2215</v>
      </c>
      <c r="H6950" s="383" t="s">
        <v>757</v>
      </c>
      <c r="I6950" s="383" t="s">
        <v>777</v>
      </c>
      <c r="J6950" s="383" t="s">
        <v>617</v>
      </c>
      <c r="K6950" s="383" t="s">
        <v>618</v>
      </c>
      <c r="L6950" s="384">
        <v>20833</v>
      </c>
      <c r="M6950" s="383" t="s">
        <v>635</v>
      </c>
      <c r="N6950" s="383" t="s">
        <v>620</v>
      </c>
      <c r="O6950" s="383" t="s">
        <v>230</v>
      </c>
    </row>
    <row r="6951" spans="1:15">
      <c r="A6951" s="385">
        <v>42048</v>
      </c>
      <c r="B6951" s="383" t="s">
        <v>754</v>
      </c>
      <c r="C6951" s="383" t="s">
        <v>8</v>
      </c>
      <c r="D6951" s="383" t="s">
        <v>755</v>
      </c>
      <c r="E6951" s="383" t="s">
        <v>756</v>
      </c>
      <c r="F6951" s="383" t="s">
        <v>10</v>
      </c>
      <c r="G6951" s="384">
        <v>2215</v>
      </c>
      <c r="H6951" s="383" t="s">
        <v>757</v>
      </c>
      <c r="I6951" s="383" t="s">
        <v>777</v>
      </c>
      <c r="J6951" s="383" t="s">
        <v>617</v>
      </c>
      <c r="K6951" s="383" t="s">
        <v>618</v>
      </c>
      <c r="L6951" s="384">
        <v>20833</v>
      </c>
      <c r="M6951" s="383" t="s">
        <v>635</v>
      </c>
      <c r="N6951" s="383" t="s">
        <v>620</v>
      </c>
      <c r="O6951" s="383" t="s">
        <v>230</v>
      </c>
    </row>
    <row r="6952" spans="1:15">
      <c r="A6952" s="385">
        <v>42049</v>
      </c>
      <c r="B6952" s="383" t="s">
        <v>754</v>
      </c>
      <c r="C6952" s="383" t="s">
        <v>8</v>
      </c>
      <c r="D6952" s="383" t="s">
        <v>755</v>
      </c>
      <c r="E6952" s="383" t="s">
        <v>756</v>
      </c>
      <c r="F6952" s="383" t="s">
        <v>10</v>
      </c>
      <c r="G6952" s="384">
        <v>2215</v>
      </c>
      <c r="H6952" s="383" t="s">
        <v>757</v>
      </c>
      <c r="I6952" s="383" t="s">
        <v>777</v>
      </c>
      <c r="J6952" s="383" t="s">
        <v>617</v>
      </c>
      <c r="K6952" s="383" t="s">
        <v>618</v>
      </c>
      <c r="L6952" s="384">
        <v>21180</v>
      </c>
      <c r="M6952" s="383" t="s">
        <v>635</v>
      </c>
      <c r="N6952" s="383" t="s">
        <v>620</v>
      </c>
      <c r="O6952" s="383" t="s">
        <v>230</v>
      </c>
    </row>
    <row r="6953" spans="1:15">
      <c r="A6953" s="385">
        <v>42050</v>
      </c>
      <c r="B6953" s="383" t="s">
        <v>754</v>
      </c>
      <c r="C6953" s="383" t="s">
        <v>8</v>
      </c>
      <c r="D6953" s="383" t="s">
        <v>755</v>
      </c>
      <c r="E6953" s="383" t="s">
        <v>756</v>
      </c>
      <c r="F6953" s="383" t="s">
        <v>10</v>
      </c>
      <c r="G6953" s="384">
        <v>2215</v>
      </c>
      <c r="H6953" s="383" t="s">
        <v>757</v>
      </c>
      <c r="I6953" s="383" t="s">
        <v>777</v>
      </c>
      <c r="J6953" s="383" t="s">
        <v>617</v>
      </c>
      <c r="K6953" s="383" t="s">
        <v>618</v>
      </c>
      <c r="L6953" s="384">
        <v>22680</v>
      </c>
      <c r="M6953" s="383" t="s">
        <v>635</v>
      </c>
      <c r="N6953" s="383" t="s">
        <v>620</v>
      </c>
      <c r="O6953" s="383" t="s">
        <v>230</v>
      </c>
    </row>
    <row r="6954" spans="1:15">
      <c r="A6954" s="385">
        <v>42051</v>
      </c>
      <c r="B6954" s="383" t="s">
        <v>754</v>
      </c>
      <c r="C6954" s="383" t="s">
        <v>8</v>
      </c>
      <c r="D6954" s="383" t="s">
        <v>755</v>
      </c>
      <c r="E6954" s="383" t="s">
        <v>756</v>
      </c>
      <c r="F6954" s="383" t="s">
        <v>10</v>
      </c>
      <c r="G6954" s="384">
        <v>2215</v>
      </c>
      <c r="H6954" s="383" t="s">
        <v>757</v>
      </c>
      <c r="I6954" s="383" t="s">
        <v>777</v>
      </c>
      <c r="J6954" s="383" t="s">
        <v>617</v>
      </c>
      <c r="K6954" s="383" t="s">
        <v>618</v>
      </c>
      <c r="L6954" s="384">
        <v>23171</v>
      </c>
      <c r="M6954" s="383" t="s">
        <v>635</v>
      </c>
      <c r="N6954" s="383" t="s">
        <v>620</v>
      </c>
      <c r="O6954" s="383" t="s">
        <v>230</v>
      </c>
    </row>
    <row r="6955" spans="1:15">
      <c r="A6955" s="385">
        <v>42052</v>
      </c>
      <c r="B6955" s="383" t="s">
        <v>754</v>
      </c>
      <c r="C6955" s="383" t="s">
        <v>8</v>
      </c>
      <c r="D6955" s="383" t="s">
        <v>755</v>
      </c>
      <c r="E6955" s="383" t="s">
        <v>756</v>
      </c>
      <c r="F6955" s="383" t="s">
        <v>10</v>
      </c>
      <c r="G6955" s="384">
        <v>2215</v>
      </c>
      <c r="H6955" s="383" t="s">
        <v>757</v>
      </c>
      <c r="I6955" s="383" t="s">
        <v>777</v>
      </c>
      <c r="J6955" s="383" t="s">
        <v>617</v>
      </c>
      <c r="K6955" s="383" t="s">
        <v>618</v>
      </c>
      <c r="L6955" s="384">
        <v>23171</v>
      </c>
      <c r="M6955" s="383" t="s">
        <v>636</v>
      </c>
      <c r="N6955" s="383" t="s">
        <v>620</v>
      </c>
      <c r="O6955" s="383" t="s">
        <v>230</v>
      </c>
    </row>
    <row r="6956" spans="1:15">
      <c r="A6956" s="385">
        <v>42053</v>
      </c>
      <c r="B6956" s="383" t="s">
        <v>754</v>
      </c>
      <c r="C6956" s="383" t="s">
        <v>8</v>
      </c>
      <c r="D6956" s="383" t="s">
        <v>755</v>
      </c>
      <c r="E6956" s="383" t="s">
        <v>756</v>
      </c>
      <c r="F6956" s="383" t="s">
        <v>10</v>
      </c>
      <c r="G6956" s="384">
        <v>2215</v>
      </c>
      <c r="H6956" s="383" t="s">
        <v>757</v>
      </c>
      <c r="I6956" s="383" t="s">
        <v>777</v>
      </c>
      <c r="J6956" s="383" t="s">
        <v>617</v>
      </c>
      <c r="K6956" s="383" t="s">
        <v>618</v>
      </c>
      <c r="L6956" s="384">
        <v>23171</v>
      </c>
      <c r="M6956" s="383" t="s">
        <v>636</v>
      </c>
      <c r="N6956" s="383" t="s">
        <v>620</v>
      </c>
      <c r="O6956" s="383" t="s">
        <v>230</v>
      </c>
    </row>
    <row r="6957" spans="1:15">
      <c r="A6957" s="385">
        <v>42054</v>
      </c>
      <c r="B6957" s="383" t="s">
        <v>754</v>
      </c>
      <c r="C6957" s="383" t="s">
        <v>8</v>
      </c>
      <c r="D6957" s="383" t="s">
        <v>755</v>
      </c>
      <c r="E6957" s="383" t="s">
        <v>756</v>
      </c>
      <c r="F6957" s="383" t="s">
        <v>10</v>
      </c>
      <c r="G6957" s="384">
        <v>2215</v>
      </c>
      <c r="H6957" s="383" t="s">
        <v>757</v>
      </c>
      <c r="I6957" s="383" t="s">
        <v>777</v>
      </c>
      <c r="J6957" s="383" t="s">
        <v>617</v>
      </c>
      <c r="K6957" s="383" t="s">
        <v>618</v>
      </c>
      <c r="L6957" s="384">
        <v>23171</v>
      </c>
      <c r="M6957" s="383" t="s">
        <v>636</v>
      </c>
      <c r="N6957" s="383" t="s">
        <v>620</v>
      </c>
      <c r="O6957" s="383" t="s">
        <v>230</v>
      </c>
    </row>
    <row r="6958" spans="1:15">
      <c r="A6958" s="385">
        <v>42055</v>
      </c>
      <c r="B6958" s="383" t="s">
        <v>754</v>
      </c>
      <c r="C6958" s="383" t="s">
        <v>8</v>
      </c>
      <c r="D6958" s="383" t="s">
        <v>755</v>
      </c>
      <c r="E6958" s="383" t="s">
        <v>756</v>
      </c>
      <c r="F6958" s="383" t="s">
        <v>10</v>
      </c>
      <c r="G6958" s="384">
        <v>2215</v>
      </c>
      <c r="H6958" s="383" t="s">
        <v>757</v>
      </c>
      <c r="I6958" s="383" t="s">
        <v>777</v>
      </c>
      <c r="J6958" s="383" t="s">
        <v>617</v>
      </c>
      <c r="K6958" s="383" t="s">
        <v>618</v>
      </c>
      <c r="L6958" s="384">
        <v>23171</v>
      </c>
      <c r="M6958" s="383" t="s">
        <v>636</v>
      </c>
      <c r="N6958" s="383" t="s">
        <v>620</v>
      </c>
      <c r="O6958" s="383" t="s">
        <v>230</v>
      </c>
    </row>
    <row r="6959" spans="1:15">
      <c r="A6959" s="385">
        <v>42056</v>
      </c>
      <c r="B6959" s="383" t="s">
        <v>754</v>
      </c>
      <c r="C6959" s="383" t="s">
        <v>8</v>
      </c>
      <c r="D6959" s="383" t="s">
        <v>755</v>
      </c>
      <c r="E6959" s="383" t="s">
        <v>756</v>
      </c>
      <c r="F6959" s="383" t="s">
        <v>10</v>
      </c>
      <c r="G6959" s="384">
        <v>2215</v>
      </c>
      <c r="H6959" s="383" t="s">
        <v>757</v>
      </c>
      <c r="I6959" s="383" t="s">
        <v>777</v>
      </c>
      <c r="J6959" s="383" t="s">
        <v>617</v>
      </c>
      <c r="K6959" s="383" t="s">
        <v>618</v>
      </c>
      <c r="L6959" s="384">
        <v>23171</v>
      </c>
      <c r="M6959" s="383" t="s">
        <v>637</v>
      </c>
      <c r="N6959" s="383" t="s">
        <v>620</v>
      </c>
      <c r="O6959" s="383" t="s">
        <v>230</v>
      </c>
    </row>
    <row r="6960" spans="1:15">
      <c r="A6960" s="385">
        <v>42057</v>
      </c>
      <c r="B6960" s="383" t="s">
        <v>21</v>
      </c>
      <c r="C6960" s="383" t="s">
        <v>12</v>
      </c>
      <c r="D6960" s="383" t="s">
        <v>22</v>
      </c>
      <c r="E6960" s="383" t="s">
        <v>658</v>
      </c>
      <c r="F6960" s="383" t="s">
        <v>10</v>
      </c>
      <c r="G6960" s="384">
        <v>2720</v>
      </c>
      <c r="H6960" s="383" t="s">
        <v>763</v>
      </c>
      <c r="I6960" s="383" t="s">
        <v>764</v>
      </c>
      <c r="J6960" s="383" t="s">
        <v>617</v>
      </c>
      <c r="K6960" s="383" t="s">
        <v>618</v>
      </c>
      <c r="L6960" s="384">
        <v>23171</v>
      </c>
      <c r="M6960" s="383" t="s">
        <v>637</v>
      </c>
      <c r="N6960" s="383" t="s">
        <v>620</v>
      </c>
      <c r="O6960" s="383" t="s">
        <v>230</v>
      </c>
    </row>
    <row r="6961" spans="1:15">
      <c r="A6961" s="385">
        <v>42058</v>
      </c>
      <c r="B6961" s="383" t="s">
        <v>11</v>
      </c>
      <c r="C6961" s="383" t="s">
        <v>12</v>
      </c>
      <c r="D6961" s="383" t="s">
        <v>13</v>
      </c>
      <c r="E6961" s="383" t="s">
        <v>678</v>
      </c>
      <c r="F6961" s="383" t="s">
        <v>10</v>
      </c>
      <c r="G6961" s="384">
        <v>4265</v>
      </c>
      <c r="H6961" s="383" t="s">
        <v>763</v>
      </c>
      <c r="I6961" s="383" t="s">
        <v>769</v>
      </c>
      <c r="J6961" s="383" t="s">
        <v>617</v>
      </c>
      <c r="K6961" s="383" t="s">
        <v>618</v>
      </c>
      <c r="L6961" s="384">
        <v>23171</v>
      </c>
      <c r="M6961" s="383" t="s">
        <v>637</v>
      </c>
      <c r="N6961" s="383" t="s">
        <v>620</v>
      </c>
      <c r="O6961" s="383" t="s">
        <v>230</v>
      </c>
    </row>
    <row r="6962" spans="1:15">
      <c r="A6962" s="385">
        <v>42059</v>
      </c>
      <c r="B6962" s="383" t="s">
        <v>21</v>
      </c>
      <c r="C6962" s="383" t="s">
        <v>12</v>
      </c>
      <c r="D6962" s="383" t="s">
        <v>22</v>
      </c>
      <c r="E6962" s="383" t="s">
        <v>658</v>
      </c>
      <c r="F6962" s="383" t="s">
        <v>10</v>
      </c>
      <c r="G6962" s="384">
        <v>2720</v>
      </c>
      <c r="H6962" s="383" t="s">
        <v>763</v>
      </c>
      <c r="I6962" s="383" t="s">
        <v>764</v>
      </c>
      <c r="J6962" s="383" t="s">
        <v>617</v>
      </c>
      <c r="K6962" s="383" t="s">
        <v>618</v>
      </c>
      <c r="L6962" s="384">
        <v>23171</v>
      </c>
      <c r="M6962" s="383" t="s">
        <v>637</v>
      </c>
      <c r="N6962" s="383" t="s">
        <v>620</v>
      </c>
      <c r="O6962" s="383" t="s">
        <v>230</v>
      </c>
    </row>
    <row r="6963" spans="1:15">
      <c r="A6963" s="385">
        <v>42060</v>
      </c>
      <c r="B6963" s="383" t="s">
        <v>21</v>
      </c>
      <c r="C6963" s="383" t="s">
        <v>12</v>
      </c>
      <c r="D6963" s="383" t="s">
        <v>22</v>
      </c>
      <c r="E6963" s="383" t="s">
        <v>658</v>
      </c>
      <c r="F6963" s="383" t="s">
        <v>10</v>
      </c>
      <c r="G6963" s="384">
        <v>2720</v>
      </c>
      <c r="H6963" s="383" t="s">
        <v>763</v>
      </c>
      <c r="I6963" s="383" t="s">
        <v>764</v>
      </c>
      <c r="J6963" s="383" t="s">
        <v>617</v>
      </c>
      <c r="K6963" s="383" t="s">
        <v>618</v>
      </c>
      <c r="L6963" s="384">
        <v>23171</v>
      </c>
      <c r="M6963" s="383" t="s">
        <v>637</v>
      </c>
      <c r="N6963" s="383" t="s">
        <v>620</v>
      </c>
      <c r="O6963" s="383" t="s">
        <v>230</v>
      </c>
    </row>
    <row r="6964" spans="1:15">
      <c r="A6964" s="385">
        <v>42061</v>
      </c>
      <c r="B6964" s="383" t="s">
        <v>21</v>
      </c>
      <c r="C6964" s="383" t="s">
        <v>12</v>
      </c>
      <c r="D6964" s="383" t="s">
        <v>22</v>
      </c>
      <c r="E6964" s="383" t="s">
        <v>658</v>
      </c>
      <c r="F6964" s="383" t="s">
        <v>10</v>
      </c>
      <c r="G6964" s="384">
        <v>2720</v>
      </c>
      <c r="H6964" s="383" t="s">
        <v>763</v>
      </c>
      <c r="I6964" s="383" t="s">
        <v>764</v>
      </c>
      <c r="J6964" s="383" t="s">
        <v>617</v>
      </c>
      <c r="K6964" s="383" t="s">
        <v>618</v>
      </c>
      <c r="L6964" s="384">
        <v>23171</v>
      </c>
      <c r="M6964" s="383" t="s">
        <v>637</v>
      </c>
      <c r="N6964" s="383" t="s">
        <v>620</v>
      </c>
      <c r="O6964" s="383" t="s">
        <v>230</v>
      </c>
    </row>
    <row r="6965" spans="1:15">
      <c r="A6965" s="385">
        <v>42062</v>
      </c>
      <c r="B6965" s="383" t="s">
        <v>21</v>
      </c>
      <c r="C6965" s="383" t="s">
        <v>12</v>
      </c>
      <c r="D6965" s="383" t="s">
        <v>22</v>
      </c>
      <c r="E6965" s="383" t="s">
        <v>658</v>
      </c>
      <c r="F6965" s="383" t="s">
        <v>10</v>
      </c>
      <c r="G6965" s="384">
        <v>2720</v>
      </c>
      <c r="H6965" s="383" t="s">
        <v>763</v>
      </c>
      <c r="I6965" s="383" t="s">
        <v>764</v>
      </c>
      <c r="J6965" s="383" t="s">
        <v>617</v>
      </c>
      <c r="K6965" s="383" t="s">
        <v>618</v>
      </c>
      <c r="L6965" s="384">
        <v>23171</v>
      </c>
      <c r="M6965" s="383" t="s">
        <v>637</v>
      </c>
      <c r="N6965" s="383" t="s">
        <v>620</v>
      </c>
      <c r="O6965" s="383" t="s">
        <v>230</v>
      </c>
    </row>
    <row r="6966" spans="1:15">
      <c r="A6966" s="385">
        <v>42063</v>
      </c>
      <c r="B6966" s="383" t="s">
        <v>21</v>
      </c>
      <c r="C6966" s="383" t="s">
        <v>12</v>
      </c>
      <c r="D6966" s="383" t="s">
        <v>22</v>
      </c>
      <c r="E6966" s="383" t="s">
        <v>658</v>
      </c>
      <c r="F6966" s="383" t="s">
        <v>10</v>
      </c>
      <c r="G6966" s="384">
        <v>2720</v>
      </c>
      <c r="H6966" s="383" t="s">
        <v>763</v>
      </c>
      <c r="I6966" s="383" t="s">
        <v>764</v>
      </c>
      <c r="J6966" s="383" t="s">
        <v>617</v>
      </c>
      <c r="K6966" s="383" t="s">
        <v>618</v>
      </c>
      <c r="L6966" s="384">
        <v>23242</v>
      </c>
      <c r="M6966" s="383" t="s">
        <v>638</v>
      </c>
      <c r="N6966" s="383" t="s">
        <v>620</v>
      </c>
      <c r="O6966" s="383" t="s">
        <v>230</v>
      </c>
    </row>
    <row r="6967" spans="1:15">
      <c r="A6967" s="385">
        <v>42064</v>
      </c>
      <c r="B6967" s="383" t="s">
        <v>21</v>
      </c>
      <c r="C6967" s="383" t="s">
        <v>12</v>
      </c>
      <c r="D6967" s="383" t="s">
        <v>22</v>
      </c>
      <c r="E6967" s="383" t="s">
        <v>658</v>
      </c>
      <c r="F6967" s="383" t="s">
        <v>10</v>
      </c>
      <c r="G6967" s="384">
        <v>2720</v>
      </c>
      <c r="H6967" s="383" t="s">
        <v>763</v>
      </c>
      <c r="I6967" s="383" t="s">
        <v>764</v>
      </c>
      <c r="J6967" s="383" t="s">
        <v>617</v>
      </c>
      <c r="K6967" s="383" t="s">
        <v>618</v>
      </c>
      <c r="L6967" s="384">
        <v>24188</v>
      </c>
      <c r="M6967" s="383" t="s">
        <v>638</v>
      </c>
      <c r="N6967" s="383" t="s">
        <v>620</v>
      </c>
      <c r="O6967" s="383" t="s">
        <v>230</v>
      </c>
    </row>
    <row r="6968" spans="1:15">
      <c r="A6968" s="385">
        <v>42065</v>
      </c>
      <c r="B6968" s="383" t="s">
        <v>21</v>
      </c>
      <c r="C6968" s="383" t="s">
        <v>12</v>
      </c>
      <c r="D6968" s="383" t="s">
        <v>22</v>
      </c>
      <c r="E6968" s="383" t="s">
        <v>658</v>
      </c>
      <c r="F6968" s="383" t="s">
        <v>10</v>
      </c>
      <c r="G6968" s="384">
        <v>2720</v>
      </c>
      <c r="H6968" s="383" t="s">
        <v>763</v>
      </c>
      <c r="I6968" s="383" t="s">
        <v>764</v>
      </c>
      <c r="J6968" s="383" t="s">
        <v>617</v>
      </c>
      <c r="K6968" s="383" t="s">
        <v>618</v>
      </c>
      <c r="L6968" s="384">
        <v>24376</v>
      </c>
      <c r="M6968" s="383" t="s">
        <v>638</v>
      </c>
      <c r="N6968" s="383" t="s">
        <v>620</v>
      </c>
      <c r="O6968" s="383" t="s">
        <v>230</v>
      </c>
    </row>
    <row r="6969" spans="1:15">
      <c r="A6969" s="385">
        <v>42066</v>
      </c>
      <c r="B6969" s="383" t="s">
        <v>21</v>
      </c>
      <c r="C6969" s="383" t="s">
        <v>12</v>
      </c>
      <c r="D6969" s="383" t="s">
        <v>22</v>
      </c>
      <c r="E6969" s="383" t="s">
        <v>658</v>
      </c>
      <c r="F6969" s="383" t="s">
        <v>10</v>
      </c>
      <c r="G6969" s="384">
        <v>2720</v>
      </c>
      <c r="H6969" s="383" t="s">
        <v>763</v>
      </c>
      <c r="I6969" s="383" t="s">
        <v>764</v>
      </c>
      <c r="J6969" s="383" t="s">
        <v>617</v>
      </c>
      <c r="K6969" s="383" t="s">
        <v>618</v>
      </c>
      <c r="L6969" s="384">
        <v>24376</v>
      </c>
      <c r="M6969" s="383" t="s">
        <v>638</v>
      </c>
      <c r="N6969" s="383" t="s">
        <v>620</v>
      </c>
      <c r="O6969" s="383" t="s">
        <v>230</v>
      </c>
    </row>
    <row r="6970" spans="1:15">
      <c r="A6970" s="385">
        <v>42067</v>
      </c>
      <c r="B6970" s="383" t="s">
        <v>754</v>
      </c>
      <c r="C6970" s="383" t="s">
        <v>8</v>
      </c>
      <c r="D6970" s="383" t="s">
        <v>755</v>
      </c>
      <c r="E6970" s="383" t="s">
        <v>756</v>
      </c>
      <c r="F6970" s="383" t="s">
        <v>10</v>
      </c>
      <c r="G6970" s="384">
        <v>2215</v>
      </c>
      <c r="H6970" s="383" t="s">
        <v>757</v>
      </c>
      <c r="I6970" s="383" t="s">
        <v>777</v>
      </c>
      <c r="J6970" s="383" t="s">
        <v>617</v>
      </c>
      <c r="K6970" s="383" t="s">
        <v>618</v>
      </c>
      <c r="L6970" s="384">
        <v>24394</v>
      </c>
      <c r="M6970" s="383" t="s">
        <v>638</v>
      </c>
      <c r="N6970" s="383" t="s">
        <v>620</v>
      </c>
      <c r="O6970" s="383" t="s">
        <v>230</v>
      </c>
    </row>
    <row r="6971" spans="1:15">
      <c r="A6971" s="385">
        <v>42068</v>
      </c>
      <c r="B6971" s="383" t="s">
        <v>754</v>
      </c>
      <c r="C6971" s="383" t="s">
        <v>8</v>
      </c>
      <c r="D6971" s="383" t="s">
        <v>755</v>
      </c>
      <c r="E6971" s="383" t="s">
        <v>756</v>
      </c>
      <c r="F6971" s="383" t="s">
        <v>10</v>
      </c>
      <c r="G6971" s="384">
        <v>2215</v>
      </c>
      <c r="H6971" s="383" t="s">
        <v>757</v>
      </c>
      <c r="I6971" s="383" t="s">
        <v>777</v>
      </c>
      <c r="J6971" s="383" t="s">
        <v>617</v>
      </c>
      <c r="K6971" s="383" t="s">
        <v>618</v>
      </c>
      <c r="L6971" s="384">
        <v>24965</v>
      </c>
      <c r="M6971" s="383" t="s">
        <v>638</v>
      </c>
      <c r="N6971" s="383" t="s">
        <v>620</v>
      </c>
      <c r="O6971" s="383" t="s">
        <v>230</v>
      </c>
    </row>
    <row r="6972" spans="1:15">
      <c r="A6972" s="385">
        <v>42069</v>
      </c>
      <c r="B6972" s="383" t="s">
        <v>754</v>
      </c>
      <c r="C6972" s="383" t="s">
        <v>8</v>
      </c>
      <c r="D6972" s="383" t="s">
        <v>755</v>
      </c>
      <c r="E6972" s="383" t="s">
        <v>756</v>
      </c>
      <c r="F6972" s="383" t="s">
        <v>10</v>
      </c>
      <c r="G6972" s="384">
        <v>2215</v>
      </c>
      <c r="H6972" s="383" t="s">
        <v>757</v>
      </c>
      <c r="I6972" s="383" t="s">
        <v>777</v>
      </c>
      <c r="J6972" s="383" t="s">
        <v>617</v>
      </c>
      <c r="K6972" s="383" t="s">
        <v>618</v>
      </c>
      <c r="L6972" s="384">
        <v>25035</v>
      </c>
      <c r="M6972" s="383" t="s">
        <v>638</v>
      </c>
      <c r="N6972" s="383" t="s">
        <v>620</v>
      </c>
      <c r="O6972" s="383" t="s">
        <v>230</v>
      </c>
    </row>
    <row r="6973" spans="1:15">
      <c r="A6973" s="385">
        <v>42070</v>
      </c>
      <c r="B6973" s="383" t="s">
        <v>754</v>
      </c>
      <c r="C6973" s="383" t="s">
        <v>8</v>
      </c>
      <c r="D6973" s="383" t="s">
        <v>755</v>
      </c>
      <c r="E6973" s="383" t="s">
        <v>756</v>
      </c>
      <c r="F6973" s="383" t="s">
        <v>10</v>
      </c>
      <c r="G6973" s="384">
        <v>2215</v>
      </c>
      <c r="H6973" s="383" t="s">
        <v>757</v>
      </c>
      <c r="I6973" s="383" t="s">
        <v>777</v>
      </c>
      <c r="J6973" s="383" t="s">
        <v>617</v>
      </c>
      <c r="K6973" s="383" t="s">
        <v>618</v>
      </c>
      <c r="L6973" s="384">
        <v>25532</v>
      </c>
      <c r="M6973" s="383" t="s">
        <v>638</v>
      </c>
      <c r="N6973" s="383" t="s">
        <v>620</v>
      </c>
      <c r="O6973" s="383" t="s">
        <v>230</v>
      </c>
    </row>
    <row r="6974" spans="1:15">
      <c r="A6974" s="385">
        <v>42071</v>
      </c>
      <c r="B6974" s="383" t="s">
        <v>754</v>
      </c>
      <c r="C6974" s="383" t="s">
        <v>8</v>
      </c>
      <c r="D6974" s="383" t="s">
        <v>755</v>
      </c>
      <c r="E6974" s="383" t="s">
        <v>756</v>
      </c>
      <c r="F6974" s="383" t="s">
        <v>10</v>
      </c>
      <c r="G6974" s="384">
        <v>2215</v>
      </c>
      <c r="H6974" s="383" t="s">
        <v>757</v>
      </c>
      <c r="I6974" s="383" t="s">
        <v>777</v>
      </c>
      <c r="J6974" s="383" t="s">
        <v>617</v>
      </c>
      <c r="K6974" s="383" t="s">
        <v>618</v>
      </c>
      <c r="L6974" s="384">
        <v>25875</v>
      </c>
      <c r="M6974" s="383" t="s">
        <v>638</v>
      </c>
      <c r="N6974" s="383" t="s">
        <v>620</v>
      </c>
      <c r="O6974" s="383" t="s">
        <v>230</v>
      </c>
    </row>
    <row r="6975" spans="1:15">
      <c r="A6975" s="385">
        <v>42072</v>
      </c>
      <c r="B6975" s="383" t="s">
        <v>754</v>
      </c>
      <c r="C6975" s="383" t="s">
        <v>8</v>
      </c>
      <c r="D6975" s="383" t="s">
        <v>755</v>
      </c>
      <c r="E6975" s="383" t="s">
        <v>756</v>
      </c>
      <c r="F6975" s="383" t="s">
        <v>10</v>
      </c>
      <c r="G6975" s="384">
        <v>2215</v>
      </c>
      <c r="H6975" s="383" t="s">
        <v>757</v>
      </c>
      <c r="I6975" s="383" t="s">
        <v>777</v>
      </c>
      <c r="J6975" s="383" t="s">
        <v>617</v>
      </c>
      <c r="K6975" s="383" t="s">
        <v>618</v>
      </c>
      <c r="L6975" s="384">
        <v>25875</v>
      </c>
      <c r="M6975" s="383" t="s">
        <v>638</v>
      </c>
      <c r="N6975" s="383" t="s">
        <v>620</v>
      </c>
      <c r="O6975" s="383" t="s">
        <v>230</v>
      </c>
    </row>
    <row r="6976" spans="1:15">
      <c r="A6976" s="385">
        <v>42073</v>
      </c>
      <c r="B6976" s="383" t="s">
        <v>754</v>
      </c>
      <c r="C6976" s="383" t="s">
        <v>8</v>
      </c>
      <c r="D6976" s="383" t="s">
        <v>755</v>
      </c>
      <c r="E6976" s="383" t="s">
        <v>756</v>
      </c>
      <c r="F6976" s="383" t="s">
        <v>10</v>
      </c>
      <c r="G6976" s="384">
        <v>3322</v>
      </c>
      <c r="H6976" s="383" t="s">
        <v>757</v>
      </c>
      <c r="I6976" s="383" t="s">
        <v>777</v>
      </c>
      <c r="J6976" s="383" t="s">
        <v>617</v>
      </c>
      <c r="K6976" s="383" t="s">
        <v>618</v>
      </c>
      <c r="L6976" s="384">
        <v>25875</v>
      </c>
      <c r="M6976" s="383" t="s">
        <v>638</v>
      </c>
      <c r="N6976" s="383" t="s">
        <v>620</v>
      </c>
      <c r="O6976" s="383" t="s">
        <v>230</v>
      </c>
    </row>
    <row r="6977" spans="1:15">
      <c r="A6977" s="385">
        <v>42074</v>
      </c>
      <c r="B6977" s="383" t="s">
        <v>754</v>
      </c>
      <c r="C6977" s="383" t="s">
        <v>8</v>
      </c>
      <c r="D6977" s="383" t="s">
        <v>755</v>
      </c>
      <c r="E6977" s="383" t="s">
        <v>756</v>
      </c>
      <c r="F6977" s="383" t="s">
        <v>10</v>
      </c>
      <c r="G6977" s="384">
        <v>3322</v>
      </c>
      <c r="H6977" s="383" t="s">
        <v>757</v>
      </c>
      <c r="I6977" s="383" t="s">
        <v>777</v>
      </c>
      <c r="J6977" s="383" t="s">
        <v>617</v>
      </c>
      <c r="K6977" s="383" t="s">
        <v>618</v>
      </c>
      <c r="L6977" s="384">
        <v>25875</v>
      </c>
      <c r="M6977" s="383" t="s">
        <v>638</v>
      </c>
      <c r="N6977" s="383" t="s">
        <v>620</v>
      </c>
      <c r="O6977" s="383" t="s">
        <v>230</v>
      </c>
    </row>
    <row r="6978" spans="1:15">
      <c r="A6978" s="385">
        <v>42075</v>
      </c>
      <c r="B6978" s="383" t="s">
        <v>754</v>
      </c>
      <c r="C6978" s="383" t="s">
        <v>8</v>
      </c>
      <c r="D6978" s="383" t="s">
        <v>755</v>
      </c>
      <c r="E6978" s="383" t="s">
        <v>756</v>
      </c>
      <c r="F6978" s="383" t="s">
        <v>10</v>
      </c>
      <c r="G6978" s="384">
        <v>3322</v>
      </c>
      <c r="H6978" s="383" t="s">
        <v>757</v>
      </c>
      <c r="I6978" s="383" t="s">
        <v>777</v>
      </c>
      <c r="J6978" s="383" t="s">
        <v>617</v>
      </c>
      <c r="K6978" s="383" t="s">
        <v>618</v>
      </c>
      <c r="L6978" s="384">
        <v>25875</v>
      </c>
      <c r="M6978" s="383" t="s">
        <v>639</v>
      </c>
      <c r="N6978" s="383" t="s">
        <v>620</v>
      </c>
      <c r="O6978" s="383" t="s">
        <v>230</v>
      </c>
    </row>
    <row r="6979" spans="1:15">
      <c r="A6979" s="385">
        <v>42076</v>
      </c>
      <c r="B6979" s="383" t="s">
        <v>754</v>
      </c>
      <c r="C6979" s="383" t="s">
        <v>8</v>
      </c>
      <c r="D6979" s="383" t="s">
        <v>755</v>
      </c>
      <c r="E6979" s="383" t="s">
        <v>756</v>
      </c>
      <c r="F6979" s="383" t="s">
        <v>10</v>
      </c>
      <c r="G6979" s="384">
        <v>2215</v>
      </c>
      <c r="H6979" s="383" t="s">
        <v>757</v>
      </c>
      <c r="I6979" s="383" t="s">
        <v>777</v>
      </c>
      <c r="J6979" s="383" t="s">
        <v>617</v>
      </c>
      <c r="K6979" s="383" t="s">
        <v>618</v>
      </c>
      <c r="L6979" s="384">
        <v>25875</v>
      </c>
      <c r="M6979" s="383" t="s">
        <v>639</v>
      </c>
      <c r="N6979" s="383" t="s">
        <v>620</v>
      </c>
      <c r="O6979" s="383" t="s">
        <v>230</v>
      </c>
    </row>
    <row r="6980" spans="1:15">
      <c r="A6980" s="385">
        <v>42077</v>
      </c>
      <c r="B6980" s="383" t="s">
        <v>754</v>
      </c>
      <c r="C6980" s="383" t="s">
        <v>8</v>
      </c>
      <c r="D6980" s="383" t="s">
        <v>755</v>
      </c>
      <c r="E6980" s="383" t="s">
        <v>756</v>
      </c>
      <c r="F6980" s="383" t="s">
        <v>10</v>
      </c>
      <c r="G6980" s="384">
        <v>3322</v>
      </c>
      <c r="H6980" s="383" t="s">
        <v>757</v>
      </c>
      <c r="I6980" s="383" t="s">
        <v>777</v>
      </c>
      <c r="J6980" s="383" t="s">
        <v>617</v>
      </c>
      <c r="K6980" s="383" t="s">
        <v>618</v>
      </c>
      <c r="L6980" s="384">
        <v>25875</v>
      </c>
      <c r="M6980" s="383" t="s">
        <v>639</v>
      </c>
      <c r="N6980" s="383" t="s">
        <v>620</v>
      </c>
      <c r="O6980" s="383" t="s">
        <v>230</v>
      </c>
    </row>
    <row r="6981" spans="1:15">
      <c r="A6981" s="385">
        <v>42078</v>
      </c>
      <c r="B6981" s="383" t="s">
        <v>754</v>
      </c>
      <c r="C6981" s="383" t="s">
        <v>8</v>
      </c>
      <c r="D6981" s="383" t="s">
        <v>755</v>
      </c>
      <c r="E6981" s="383" t="s">
        <v>756</v>
      </c>
      <c r="F6981" s="383" t="s">
        <v>10</v>
      </c>
      <c r="G6981" s="384">
        <v>2215</v>
      </c>
      <c r="H6981" s="383" t="s">
        <v>757</v>
      </c>
      <c r="I6981" s="383" t="s">
        <v>777</v>
      </c>
      <c r="J6981" s="383" t="s">
        <v>617</v>
      </c>
      <c r="K6981" s="383" t="s">
        <v>618</v>
      </c>
      <c r="L6981" s="384">
        <v>25875</v>
      </c>
      <c r="M6981" s="383" t="s">
        <v>639</v>
      </c>
      <c r="N6981" s="383" t="s">
        <v>620</v>
      </c>
      <c r="O6981" s="383" t="s">
        <v>230</v>
      </c>
    </row>
    <row r="6982" spans="1:15">
      <c r="A6982" s="385">
        <v>42079</v>
      </c>
      <c r="B6982" s="383" t="s">
        <v>754</v>
      </c>
      <c r="C6982" s="383" t="s">
        <v>8</v>
      </c>
      <c r="D6982" s="383" t="s">
        <v>755</v>
      </c>
      <c r="E6982" s="383" t="s">
        <v>756</v>
      </c>
      <c r="F6982" s="383" t="s">
        <v>10</v>
      </c>
      <c r="G6982" s="384">
        <v>2215</v>
      </c>
      <c r="H6982" s="383" t="s">
        <v>757</v>
      </c>
      <c r="I6982" s="383" t="s">
        <v>777</v>
      </c>
      <c r="J6982" s="383" t="s">
        <v>617</v>
      </c>
      <c r="K6982" s="383" t="s">
        <v>618</v>
      </c>
      <c r="L6982" s="384">
        <v>25875</v>
      </c>
      <c r="M6982" s="383" t="s">
        <v>639</v>
      </c>
      <c r="N6982" s="383" t="s">
        <v>620</v>
      </c>
      <c r="O6982" s="383" t="s">
        <v>230</v>
      </c>
    </row>
    <row r="6983" spans="1:15">
      <c r="A6983" s="385">
        <v>42080</v>
      </c>
      <c r="B6983" s="383" t="s">
        <v>754</v>
      </c>
      <c r="C6983" s="383" t="s">
        <v>8</v>
      </c>
      <c r="D6983" s="383" t="s">
        <v>755</v>
      </c>
      <c r="E6983" s="383" t="s">
        <v>756</v>
      </c>
      <c r="F6983" s="383" t="s">
        <v>10</v>
      </c>
      <c r="G6983" s="384">
        <v>3322</v>
      </c>
      <c r="H6983" s="383" t="s">
        <v>757</v>
      </c>
      <c r="I6983" s="383" t="s">
        <v>777</v>
      </c>
      <c r="J6983" s="383" t="s">
        <v>617</v>
      </c>
      <c r="K6983" s="383" t="s">
        <v>618</v>
      </c>
      <c r="L6983" s="384">
        <v>25875</v>
      </c>
      <c r="M6983" s="383" t="s">
        <v>639</v>
      </c>
      <c r="N6983" s="383" t="s">
        <v>620</v>
      </c>
      <c r="O6983" s="383" t="s">
        <v>230</v>
      </c>
    </row>
    <row r="6984" spans="1:15">
      <c r="A6984" s="385">
        <v>42081</v>
      </c>
      <c r="B6984" s="383" t="s">
        <v>754</v>
      </c>
      <c r="C6984" s="383" t="s">
        <v>8</v>
      </c>
      <c r="D6984" s="383" t="s">
        <v>755</v>
      </c>
      <c r="E6984" s="383" t="s">
        <v>756</v>
      </c>
      <c r="F6984" s="383" t="s">
        <v>10</v>
      </c>
      <c r="G6984" s="384">
        <v>2215</v>
      </c>
      <c r="H6984" s="383" t="s">
        <v>757</v>
      </c>
      <c r="I6984" s="383" t="s">
        <v>777</v>
      </c>
      <c r="J6984" s="383" t="s">
        <v>617</v>
      </c>
      <c r="K6984" s="383" t="s">
        <v>618</v>
      </c>
      <c r="L6984" s="384">
        <v>26170</v>
      </c>
      <c r="M6984" s="383" t="s">
        <v>640</v>
      </c>
      <c r="N6984" s="383" t="s">
        <v>620</v>
      </c>
      <c r="O6984" s="383" t="s">
        <v>230</v>
      </c>
    </row>
    <row r="6985" spans="1:15">
      <c r="A6985" s="385">
        <v>42082</v>
      </c>
      <c r="B6985" s="383" t="s">
        <v>754</v>
      </c>
      <c r="C6985" s="383" t="s">
        <v>8</v>
      </c>
      <c r="D6985" s="383" t="s">
        <v>755</v>
      </c>
      <c r="E6985" s="383" t="s">
        <v>756</v>
      </c>
      <c r="F6985" s="383" t="s">
        <v>10</v>
      </c>
      <c r="G6985" s="384">
        <v>2215</v>
      </c>
      <c r="H6985" s="383" t="s">
        <v>757</v>
      </c>
      <c r="I6985" s="383" t="s">
        <v>777</v>
      </c>
      <c r="J6985" s="383" t="s">
        <v>617</v>
      </c>
      <c r="K6985" s="383" t="s">
        <v>618</v>
      </c>
      <c r="L6985" s="384">
        <v>26691</v>
      </c>
      <c r="M6985" s="383" t="s">
        <v>640</v>
      </c>
      <c r="N6985" s="383" t="s">
        <v>620</v>
      </c>
      <c r="O6985" s="383" t="s">
        <v>230</v>
      </c>
    </row>
    <row r="6986" spans="1:15">
      <c r="A6986" s="385">
        <v>42083</v>
      </c>
      <c r="B6986" s="383" t="s">
        <v>754</v>
      </c>
      <c r="C6986" s="383" t="s">
        <v>8</v>
      </c>
      <c r="D6986" s="383" t="s">
        <v>755</v>
      </c>
      <c r="E6986" s="383" t="s">
        <v>756</v>
      </c>
      <c r="F6986" s="383" t="s">
        <v>10</v>
      </c>
      <c r="G6986" s="384">
        <v>2215</v>
      </c>
      <c r="H6986" s="383" t="s">
        <v>757</v>
      </c>
      <c r="I6986" s="383" t="s">
        <v>777</v>
      </c>
      <c r="J6986" s="383" t="s">
        <v>617</v>
      </c>
      <c r="K6986" s="383" t="s">
        <v>618</v>
      </c>
      <c r="L6986" s="384">
        <v>27235</v>
      </c>
      <c r="M6986" s="383" t="s">
        <v>640</v>
      </c>
      <c r="N6986" s="383" t="s">
        <v>620</v>
      </c>
      <c r="O6986" s="383" t="s">
        <v>230</v>
      </c>
    </row>
    <row r="6987" spans="1:15">
      <c r="A6987" s="385">
        <v>42084</v>
      </c>
      <c r="B6987" s="383" t="s">
        <v>754</v>
      </c>
      <c r="C6987" s="383" t="s">
        <v>8</v>
      </c>
      <c r="D6987" s="383" t="s">
        <v>755</v>
      </c>
      <c r="E6987" s="383" t="s">
        <v>756</v>
      </c>
      <c r="F6987" s="383" t="s">
        <v>10</v>
      </c>
      <c r="G6987" s="384">
        <v>2215</v>
      </c>
      <c r="H6987" s="383" t="s">
        <v>757</v>
      </c>
      <c r="I6987" s="383" t="s">
        <v>777</v>
      </c>
      <c r="J6987" s="383" t="s">
        <v>617</v>
      </c>
      <c r="K6987" s="383" t="s">
        <v>618</v>
      </c>
      <c r="L6987" s="384">
        <v>27710</v>
      </c>
      <c r="M6987" s="383" t="s">
        <v>640</v>
      </c>
      <c r="N6987" s="383" t="s">
        <v>620</v>
      </c>
      <c r="O6987" s="383" t="s">
        <v>230</v>
      </c>
    </row>
    <row r="6988" spans="1:15">
      <c r="A6988" s="385">
        <v>42085</v>
      </c>
      <c r="B6988" s="383" t="s">
        <v>754</v>
      </c>
      <c r="C6988" s="383" t="s">
        <v>8</v>
      </c>
      <c r="D6988" s="383" t="s">
        <v>755</v>
      </c>
      <c r="E6988" s="383" t="s">
        <v>756</v>
      </c>
      <c r="F6988" s="383" t="s">
        <v>10</v>
      </c>
      <c r="G6988" s="384">
        <v>2215</v>
      </c>
      <c r="H6988" s="383" t="s">
        <v>757</v>
      </c>
      <c r="I6988" s="383" t="s">
        <v>777</v>
      </c>
      <c r="J6988" s="383" t="s">
        <v>617</v>
      </c>
      <c r="K6988" s="383" t="s">
        <v>618</v>
      </c>
      <c r="L6988" s="384">
        <v>27741</v>
      </c>
      <c r="M6988" s="383" t="s">
        <v>640</v>
      </c>
      <c r="N6988" s="383" t="s">
        <v>620</v>
      </c>
      <c r="O6988" s="383" t="s">
        <v>230</v>
      </c>
    </row>
    <row r="6989" spans="1:15">
      <c r="A6989" s="385">
        <v>42086</v>
      </c>
      <c r="B6989" s="383" t="s">
        <v>754</v>
      </c>
      <c r="C6989" s="383" t="s">
        <v>8</v>
      </c>
      <c r="D6989" s="383" t="s">
        <v>755</v>
      </c>
      <c r="E6989" s="383" t="s">
        <v>756</v>
      </c>
      <c r="F6989" s="383" t="s">
        <v>10</v>
      </c>
      <c r="G6989" s="384">
        <v>2215</v>
      </c>
      <c r="H6989" s="383" t="s">
        <v>757</v>
      </c>
      <c r="I6989" s="383" t="s">
        <v>777</v>
      </c>
      <c r="J6989" s="383" t="s">
        <v>617</v>
      </c>
      <c r="K6989" s="383" t="s">
        <v>618</v>
      </c>
      <c r="L6989" s="384">
        <v>27741</v>
      </c>
      <c r="M6989" s="383" t="s">
        <v>640</v>
      </c>
      <c r="N6989" s="383" t="s">
        <v>620</v>
      </c>
      <c r="O6989" s="383" t="s">
        <v>230</v>
      </c>
    </row>
    <row r="6990" spans="1:15">
      <c r="A6990" s="385">
        <v>42087</v>
      </c>
      <c r="B6990" s="383" t="s">
        <v>754</v>
      </c>
      <c r="C6990" s="383" t="s">
        <v>8</v>
      </c>
      <c r="D6990" s="383" t="s">
        <v>755</v>
      </c>
      <c r="E6990" s="383" t="s">
        <v>756</v>
      </c>
      <c r="F6990" s="383" t="s">
        <v>10</v>
      </c>
      <c r="G6990" s="384">
        <v>2215</v>
      </c>
      <c r="H6990" s="383" t="s">
        <v>757</v>
      </c>
      <c r="I6990" s="383" t="s">
        <v>777</v>
      </c>
      <c r="J6990" s="383" t="s">
        <v>617</v>
      </c>
      <c r="K6990" s="383" t="s">
        <v>618</v>
      </c>
      <c r="L6990" s="384">
        <v>27741</v>
      </c>
      <c r="M6990" s="383" t="s">
        <v>640</v>
      </c>
      <c r="N6990" s="383" t="s">
        <v>620</v>
      </c>
      <c r="O6990" s="383" t="s">
        <v>230</v>
      </c>
    </row>
    <row r="6991" spans="1:15">
      <c r="A6991" s="385">
        <v>42088</v>
      </c>
      <c r="B6991" s="383" t="s">
        <v>806</v>
      </c>
      <c r="C6991" s="383" t="s">
        <v>8</v>
      </c>
      <c r="D6991" s="383" t="s">
        <v>51</v>
      </c>
      <c r="E6991" s="383" t="s">
        <v>807</v>
      </c>
      <c r="F6991" s="383" t="s">
        <v>10</v>
      </c>
      <c r="G6991" s="384">
        <v>76742</v>
      </c>
      <c r="H6991" s="383" t="s">
        <v>796</v>
      </c>
      <c r="I6991" s="383" t="s">
        <v>808</v>
      </c>
      <c r="J6991" s="383" t="s">
        <v>617</v>
      </c>
      <c r="K6991" s="383" t="s">
        <v>618</v>
      </c>
      <c r="L6991" s="384">
        <v>27741</v>
      </c>
      <c r="M6991" s="383" t="s">
        <v>640</v>
      </c>
      <c r="N6991" s="383" t="s">
        <v>620</v>
      </c>
      <c r="O6991" s="383" t="s">
        <v>230</v>
      </c>
    </row>
    <row r="6992" spans="1:15">
      <c r="A6992" s="385">
        <v>42089</v>
      </c>
      <c r="B6992" s="383" t="s">
        <v>754</v>
      </c>
      <c r="C6992" s="383" t="s">
        <v>8</v>
      </c>
      <c r="D6992" s="383" t="s">
        <v>755</v>
      </c>
      <c r="E6992" s="383" t="s">
        <v>756</v>
      </c>
      <c r="F6992" s="383" t="s">
        <v>10</v>
      </c>
      <c r="G6992" s="384">
        <v>2215</v>
      </c>
      <c r="H6992" s="383" t="s">
        <v>757</v>
      </c>
      <c r="I6992" s="383" t="s">
        <v>777</v>
      </c>
      <c r="J6992" s="383" t="s">
        <v>617</v>
      </c>
      <c r="K6992" s="383" t="s">
        <v>618</v>
      </c>
      <c r="L6992" s="384">
        <v>27741</v>
      </c>
      <c r="M6992" s="383" t="s">
        <v>640</v>
      </c>
      <c r="N6992" s="383" t="s">
        <v>620</v>
      </c>
      <c r="O6992" s="383" t="s">
        <v>230</v>
      </c>
    </row>
    <row r="6993" spans="1:15">
      <c r="A6993" s="385">
        <v>42090</v>
      </c>
      <c r="B6993" s="383" t="s">
        <v>754</v>
      </c>
      <c r="C6993" s="383" t="s">
        <v>8</v>
      </c>
      <c r="D6993" s="383" t="s">
        <v>755</v>
      </c>
      <c r="E6993" s="383" t="s">
        <v>756</v>
      </c>
      <c r="F6993" s="383" t="s">
        <v>10</v>
      </c>
      <c r="G6993" s="384">
        <v>2215</v>
      </c>
      <c r="H6993" s="383" t="s">
        <v>757</v>
      </c>
      <c r="I6993" s="383" t="s">
        <v>777</v>
      </c>
      <c r="J6993" s="383" t="s">
        <v>617</v>
      </c>
      <c r="K6993" s="383" t="s">
        <v>618</v>
      </c>
      <c r="L6993" s="384">
        <v>27741</v>
      </c>
      <c r="M6993" s="383" t="s">
        <v>640</v>
      </c>
      <c r="N6993" s="383" t="s">
        <v>620</v>
      </c>
      <c r="O6993" s="383" t="s">
        <v>230</v>
      </c>
    </row>
    <row r="6994" spans="1:15">
      <c r="A6994" s="385">
        <v>42091</v>
      </c>
      <c r="B6994" s="383" t="s">
        <v>754</v>
      </c>
      <c r="C6994" s="383" t="s">
        <v>8</v>
      </c>
      <c r="D6994" s="383" t="s">
        <v>755</v>
      </c>
      <c r="E6994" s="383" t="s">
        <v>756</v>
      </c>
      <c r="F6994" s="383" t="s">
        <v>10</v>
      </c>
      <c r="G6994" s="384">
        <v>2215</v>
      </c>
      <c r="H6994" s="383" t="s">
        <v>757</v>
      </c>
      <c r="I6994" s="383" t="s">
        <v>777</v>
      </c>
      <c r="J6994" s="383" t="s">
        <v>617</v>
      </c>
      <c r="K6994" s="383" t="s">
        <v>618</v>
      </c>
      <c r="L6994" s="384">
        <v>27741</v>
      </c>
      <c r="M6994" s="383" t="s">
        <v>641</v>
      </c>
      <c r="N6994" s="383" t="s">
        <v>620</v>
      </c>
      <c r="O6994" s="383" t="s">
        <v>230</v>
      </c>
    </row>
    <row r="6995" spans="1:15">
      <c r="A6995" s="385">
        <v>42092</v>
      </c>
      <c r="B6995" s="383" t="s">
        <v>754</v>
      </c>
      <c r="C6995" s="383" t="s">
        <v>8</v>
      </c>
      <c r="D6995" s="383" t="s">
        <v>755</v>
      </c>
      <c r="E6995" s="383" t="s">
        <v>756</v>
      </c>
      <c r="F6995" s="383" t="s">
        <v>10</v>
      </c>
      <c r="G6995" s="384">
        <v>2215</v>
      </c>
      <c r="H6995" s="383" t="s">
        <v>757</v>
      </c>
      <c r="I6995" s="383" t="s">
        <v>777</v>
      </c>
      <c r="J6995" s="383" t="s">
        <v>617</v>
      </c>
      <c r="K6995" s="383" t="s">
        <v>618</v>
      </c>
      <c r="L6995" s="384">
        <v>27741</v>
      </c>
      <c r="M6995" s="383" t="s">
        <v>641</v>
      </c>
      <c r="N6995" s="383" t="s">
        <v>620</v>
      </c>
      <c r="O6995" s="383" t="s">
        <v>230</v>
      </c>
    </row>
    <row r="6996" spans="1:15">
      <c r="A6996" s="385">
        <v>42093</v>
      </c>
      <c r="B6996" s="383" t="s">
        <v>754</v>
      </c>
      <c r="C6996" s="383" t="s">
        <v>8</v>
      </c>
      <c r="D6996" s="383" t="s">
        <v>755</v>
      </c>
      <c r="E6996" s="383" t="s">
        <v>756</v>
      </c>
      <c r="F6996" s="383" t="s">
        <v>10</v>
      </c>
      <c r="G6996" s="384">
        <v>2215</v>
      </c>
      <c r="H6996" s="383" t="s">
        <v>757</v>
      </c>
      <c r="I6996" s="383" t="s">
        <v>777</v>
      </c>
      <c r="J6996" s="383" t="s">
        <v>617</v>
      </c>
      <c r="K6996" s="383" t="s">
        <v>618</v>
      </c>
      <c r="L6996" s="384">
        <v>27741</v>
      </c>
      <c r="M6996" s="383" t="s">
        <v>641</v>
      </c>
      <c r="N6996" s="383" t="s">
        <v>620</v>
      </c>
      <c r="O6996" s="383" t="s">
        <v>230</v>
      </c>
    </row>
    <row r="6997" spans="1:15">
      <c r="A6997" s="385">
        <v>42094</v>
      </c>
      <c r="B6997" s="383" t="s">
        <v>754</v>
      </c>
      <c r="C6997" s="383" t="s">
        <v>8</v>
      </c>
      <c r="D6997" s="383" t="s">
        <v>755</v>
      </c>
      <c r="E6997" s="383" t="s">
        <v>756</v>
      </c>
      <c r="F6997" s="383" t="s">
        <v>10</v>
      </c>
      <c r="G6997" s="384">
        <v>2215</v>
      </c>
      <c r="H6997" s="383" t="s">
        <v>757</v>
      </c>
      <c r="I6997" s="383" t="s">
        <v>777</v>
      </c>
      <c r="J6997" s="383" t="s">
        <v>617</v>
      </c>
      <c r="K6997" s="383" t="s">
        <v>618</v>
      </c>
      <c r="L6997" s="384">
        <v>27741</v>
      </c>
      <c r="M6997" s="383" t="s">
        <v>641</v>
      </c>
      <c r="N6997" s="383" t="s">
        <v>620</v>
      </c>
      <c r="O6997" s="383" t="s">
        <v>230</v>
      </c>
    </row>
    <row r="6998" spans="1:15">
      <c r="A6998" s="385">
        <v>42095</v>
      </c>
      <c r="B6998" s="383" t="s">
        <v>754</v>
      </c>
      <c r="C6998" s="383" t="s">
        <v>8</v>
      </c>
      <c r="D6998" s="383" t="s">
        <v>755</v>
      </c>
      <c r="E6998" s="383" t="s">
        <v>756</v>
      </c>
      <c r="F6998" s="383" t="s">
        <v>10</v>
      </c>
      <c r="G6998" s="384">
        <v>2215</v>
      </c>
      <c r="H6998" s="383" t="s">
        <v>757</v>
      </c>
      <c r="I6998" s="383" t="s">
        <v>777</v>
      </c>
      <c r="J6998" s="383" t="s">
        <v>617</v>
      </c>
      <c r="K6998" s="383" t="s">
        <v>618</v>
      </c>
      <c r="L6998" s="384">
        <v>27741</v>
      </c>
      <c r="M6998" s="383" t="s">
        <v>641</v>
      </c>
      <c r="N6998" s="383" t="s">
        <v>620</v>
      </c>
      <c r="O6998" s="383" t="s">
        <v>230</v>
      </c>
    </row>
    <row r="6999" spans="1:15">
      <c r="A6999" s="385">
        <v>42096</v>
      </c>
      <c r="B6999" s="383" t="s">
        <v>754</v>
      </c>
      <c r="C6999" s="383" t="s">
        <v>8</v>
      </c>
      <c r="D6999" s="383" t="s">
        <v>755</v>
      </c>
      <c r="E6999" s="383" t="s">
        <v>756</v>
      </c>
      <c r="F6999" s="383" t="s">
        <v>10</v>
      </c>
      <c r="G6999" s="384">
        <v>2215</v>
      </c>
      <c r="H6999" s="383" t="s">
        <v>757</v>
      </c>
      <c r="I6999" s="383" t="s">
        <v>777</v>
      </c>
      <c r="J6999" s="383" t="s">
        <v>617</v>
      </c>
      <c r="K6999" s="383" t="s">
        <v>618</v>
      </c>
      <c r="L6999" s="384">
        <v>27741</v>
      </c>
      <c r="M6999" s="383" t="s">
        <v>641</v>
      </c>
      <c r="N6999" s="383" t="s">
        <v>620</v>
      </c>
      <c r="O6999" s="383" t="s">
        <v>230</v>
      </c>
    </row>
    <row r="7000" spans="1:15">
      <c r="A7000" s="385">
        <v>42097</v>
      </c>
      <c r="B7000" s="383" t="s">
        <v>754</v>
      </c>
      <c r="C7000" s="383" t="s">
        <v>8</v>
      </c>
      <c r="D7000" s="383" t="s">
        <v>755</v>
      </c>
      <c r="E7000" s="383" t="s">
        <v>756</v>
      </c>
      <c r="F7000" s="383" t="s">
        <v>10</v>
      </c>
      <c r="G7000" s="384">
        <v>2215</v>
      </c>
      <c r="H7000" s="383" t="s">
        <v>757</v>
      </c>
      <c r="I7000" s="383" t="s">
        <v>777</v>
      </c>
      <c r="J7000" s="383" t="s">
        <v>617</v>
      </c>
      <c r="K7000" s="383" t="s">
        <v>618</v>
      </c>
      <c r="L7000" s="384">
        <v>27741</v>
      </c>
      <c r="M7000" s="383" t="s">
        <v>641</v>
      </c>
      <c r="N7000" s="383" t="s">
        <v>620</v>
      </c>
      <c r="O7000" s="383" t="s">
        <v>230</v>
      </c>
    </row>
    <row r="7001" spans="1:15">
      <c r="A7001" s="385">
        <v>42098</v>
      </c>
      <c r="B7001" s="383" t="s">
        <v>21</v>
      </c>
      <c r="C7001" s="383" t="s">
        <v>12</v>
      </c>
      <c r="D7001" s="383" t="s">
        <v>22</v>
      </c>
      <c r="E7001" s="383" t="s">
        <v>658</v>
      </c>
      <c r="F7001" s="383" t="s">
        <v>10</v>
      </c>
      <c r="G7001" s="384">
        <v>2268</v>
      </c>
      <c r="H7001" s="383" t="s">
        <v>818</v>
      </c>
      <c r="I7001" s="383" t="s">
        <v>819</v>
      </c>
      <c r="J7001" s="383" t="s">
        <v>617</v>
      </c>
      <c r="K7001" s="383" t="s">
        <v>618</v>
      </c>
      <c r="L7001" s="384">
        <v>27751</v>
      </c>
      <c r="M7001" s="383" t="s">
        <v>641</v>
      </c>
      <c r="N7001" s="383" t="s">
        <v>620</v>
      </c>
      <c r="O7001" s="383" t="s">
        <v>230</v>
      </c>
    </row>
    <row r="7002" spans="1:15">
      <c r="A7002" s="385">
        <v>42099</v>
      </c>
      <c r="B7002" s="383" t="s">
        <v>754</v>
      </c>
      <c r="C7002" s="383" t="s">
        <v>8</v>
      </c>
      <c r="D7002" s="383" t="s">
        <v>755</v>
      </c>
      <c r="E7002" s="383" t="s">
        <v>756</v>
      </c>
      <c r="F7002" s="383" t="s">
        <v>10</v>
      </c>
      <c r="G7002" s="384">
        <v>2215</v>
      </c>
      <c r="H7002" s="383" t="s">
        <v>757</v>
      </c>
      <c r="I7002" s="383" t="s">
        <v>777</v>
      </c>
      <c r="J7002" s="383" t="s">
        <v>617</v>
      </c>
      <c r="K7002" s="383" t="s">
        <v>618</v>
      </c>
      <c r="L7002" s="384">
        <v>28181</v>
      </c>
      <c r="M7002" s="383" t="s">
        <v>642</v>
      </c>
      <c r="N7002" s="383" t="s">
        <v>620</v>
      </c>
      <c r="O7002" s="383" t="s">
        <v>230</v>
      </c>
    </row>
    <row r="7003" spans="1:15">
      <c r="A7003" s="385">
        <v>42100</v>
      </c>
      <c r="B7003" s="383" t="s">
        <v>754</v>
      </c>
      <c r="C7003" s="383" t="s">
        <v>8</v>
      </c>
      <c r="D7003" s="383" t="s">
        <v>755</v>
      </c>
      <c r="E7003" s="383" t="s">
        <v>756</v>
      </c>
      <c r="F7003" s="383" t="s">
        <v>10</v>
      </c>
      <c r="G7003" s="384">
        <v>2215</v>
      </c>
      <c r="H7003" s="383" t="s">
        <v>757</v>
      </c>
      <c r="I7003" s="383" t="s">
        <v>777</v>
      </c>
      <c r="J7003" s="383" t="s">
        <v>617</v>
      </c>
      <c r="K7003" s="383" t="s">
        <v>618</v>
      </c>
      <c r="L7003" s="384">
        <v>28641</v>
      </c>
      <c r="M7003" s="383" t="s">
        <v>642</v>
      </c>
      <c r="N7003" s="383" t="s">
        <v>620</v>
      </c>
      <c r="O7003" s="383" t="s">
        <v>230</v>
      </c>
    </row>
    <row r="7004" spans="1:15">
      <c r="A7004" s="385">
        <v>42101</v>
      </c>
      <c r="B7004" s="383" t="s">
        <v>754</v>
      </c>
      <c r="C7004" s="383" t="s">
        <v>8</v>
      </c>
      <c r="D7004" s="383" t="s">
        <v>755</v>
      </c>
      <c r="E7004" s="383" t="s">
        <v>756</v>
      </c>
      <c r="F7004" s="383" t="s">
        <v>10</v>
      </c>
      <c r="G7004" s="384">
        <v>3322</v>
      </c>
      <c r="H7004" s="383" t="s">
        <v>757</v>
      </c>
      <c r="I7004" s="383" t="s">
        <v>777</v>
      </c>
      <c r="J7004" s="383" t="s">
        <v>617</v>
      </c>
      <c r="K7004" s="383" t="s">
        <v>618</v>
      </c>
      <c r="L7004" s="384">
        <v>29260</v>
      </c>
      <c r="M7004" s="383" t="s">
        <v>642</v>
      </c>
      <c r="N7004" s="383" t="s">
        <v>620</v>
      </c>
      <c r="O7004" s="383" t="s">
        <v>230</v>
      </c>
    </row>
    <row r="7005" spans="1:15">
      <c r="A7005" s="385">
        <v>42102</v>
      </c>
      <c r="B7005" s="383" t="s">
        <v>754</v>
      </c>
      <c r="C7005" s="383" t="s">
        <v>8</v>
      </c>
      <c r="D7005" s="383" t="s">
        <v>755</v>
      </c>
      <c r="E7005" s="383" t="s">
        <v>756</v>
      </c>
      <c r="F7005" s="383" t="s">
        <v>10</v>
      </c>
      <c r="G7005" s="384">
        <v>2215</v>
      </c>
      <c r="H7005" s="383" t="s">
        <v>757</v>
      </c>
      <c r="I7005" s="383" t="s">
        <v>777</v>
      </c>
      <c r="J7005" s="383" t="s">
        <v>617</v>
      </c>
      <c r="K7005" s="383" t="s">
        <v>618</v>
      </c>
      <c r="L7005" s="384">
        <v>29608</v>
      </c>
      <c r="M7005" s="383" t="s">
        <v>642</v>
      </c>
      <c r="N7005" s="383" t="s">
        <v>620</v>
      </c>
      <c r="O7005" s="383" t="s">
        <v>230</v>
      </c>
    </row>
    <row r="7006" spans="1:15">
      <c r="A7006" s="385">
        <v>42103</v>
      </c>
      <c r="B7006" s="383" t="s">
        <v>754</v>
      </c>
      <c r="C7006" s="383" t="s">
        <v>8</v>
      </c>
      <c r="D7006" s="383" t="s">
        <v>755</v>
      </c>
      <c r="E7006" s="383" t="s">
        <v>756</v>
      </c>
      <c r="F7006" s="383" t="s">
        <v>10</v>
      </c>
      <c r="G7006" s="384">
        <v>2215</v>
      </c>
      <c r="H7006" s="383" t="s">
        <v>757</v>
      </c>
      <c r="I7006" s="383" t="s">
        <v>777</v>
      </c>
      <c r="J7006" s="383" t="s">
        <v>617</v>
      </c>
      <c r="K7006" s="383" t="s">
        <v>618</v>
      </c>
      <c r="L7006" s="384">
        <v>29608</v>
      </c>
      <c r="M7006" s="383" t="s">
        <v>642</v>
      </c>
      <c r="N7006" s="383" t="s">
        <v>620</v>
      </c>
      <c r="O7006" s="383" t="s">
        <v>230</v>
      </c>
    </row>
    <row r="7007" spans="1:15">
      <c r="A7007" s="385">
        <v>42104</v>
      </c>
      <c r="B7007" s="383" t="s">
        <v>754</v>
      </c>
      <c r="C7007" s="383" t="s">
        <v>8</v>
      </c>
      <c r="D7007" s="383" t="s">
        <v>755</v>
      </c>
      <c r="E7007" s="383" t="s">
        <v>756</v>
      </c>
      <c r="F7007" s="383" t="s">
        <v>10</v>
      </c>
      <c r="G7007" s="384">
        <v>2215</v>
      </c>
      <c r="H7007" s="383" t="s">
        <v>757</v>
      </c>
      <c r="I7007" s="383" t="s">
        <v>777</v>
      </c>
      <c r="J7007" s="383" t="s">
        <v>617</v>
      </c>
      <c r="K7007" s="383" t="s">
        <v>618</v>
      </c>
      <c r="L7007" s="384">
        <v>29608</v>
      </c>
      <c r="M7007" s="383" t="s">
        <v>642</v>
      </c>
      <c r="N7007" s="383" t="s">
        <v>620</v>
      </c>
      <c r="O7007" s="383" t="s">
        <v>230</v>
      </c>
    </row>
    <row r="7008" spans="1:15">
      <c r="A7008" s="385">
        <v>42105</v>
      </c>
      <c r="B7008" s="383" t="s">
        <v>754</v>
      </c>
      <c r="C7008" s="383" t="s">
        <v>8</v>
      </c>
      <c r="D7008" s="383" t="s">
        <v>755</v>
      </c>
      <c r="E7008" s="383" t="s">
        <v>756</v>
      </c>
      <c r="F7008" s="383" t="s">
        <v>10</v>
      </c>
      <c r="G7008" s="384">
        <v>2215</v>
      </c>
      <c r="H7008" s="383" t="s">
        <v>757</v>
      </c>
      <c r="I7008" s="383" t="s">
        <v>777</v>
      </c>
      <c r="J7008" s="383" t="s">
        <v>617</v>
      </c>
      <c r="K7008" s="383" t="s">
        <v>618</v>
      </c>
      <c r="L7008" s="384">
        <v>29608</v>
      </c>
      <c r="M7008" s="383" t="s">
        <v>642</v>
      </c>
      <c r="N7008" s="383" t="s">
        <v>620</v>
      </c>
      <c r="O7008" s="383" t="s">
        <v>230</v>
      </c>
    </row>
    <row r="7009" spans="1:15">
      <c r="A7009" s="385">
        <v>42106</v>
      </c>
      <c r="B7009" s="383" t="s">
        <v>754</v>
      </c>
      <c r="C7009" s="383" t="s">
        <v>8</v>
      </c>
      <c r="D7009" s="383" t="s">
        <v>755</v>
      </c>
      <c r="E7009" s="383" t="s">
        <v>756</v>
      </c>
      <c r="F7009" s="383" t="s">
        <v>10</v>
      </c>
      <c r="G7009" s="384">
        <v>2215</v>
      </c>
      <c r="H7009" s="383" t="s">
        <v>757</v>
      </c>
      <c r="I7009" s="383" t="s">
        <v>777</v>
      </c>
      <c r="J7009" s="383" t="s">
        <v>617</v>
      </c>
      <c r="K7009" s="383" t="s">
        <v>618</v>
      </c>
      <c r="L7009" s="384">
        <v>29608</v>
      </c>
      <c r="M7009" s="383" t="s">
        <v>642</v>
      </c>
      <c r="N7009" s="383" t="s">
        <v>620</v>
      </c>
      <c r="O7009" s="383" t="s">
        <v>230</v>
      </c>
    </row>
    <row r="7010" spans="1:15">
      <c r="A7010" s="385">
        <v>42107</v>
      </c>
      <c r="B7010" s="383" t="s">
        <v>754</v>
      </c>
      <c r="C7010" s="383" t="s">
        <v>8</v>
      </c>
      <c r="D7010" s="383" t="s">
        <v>755</v>
      </c>
      <c r="E7010" s="383" t="s">
        <v>756</v>
      </c>
      <c r="F7010" s="383" t="s">
        <v>10</v>
      </c>
      <c r="G7010" s="384">
        <v>2215</v>
      </c>
      <c r="H7010" s="383" t="s">
        <v>757</v>
      </c>
      <c r="I7010" s="383" t="s">
        <v>777</v>
      </c>
      <c r="J7010" s="383" t="s">
        <v>617</v>
      </c>
      <c r="K7010" s="383" t="s">
        <v>618</v>
      </c>
      <c r="L7010" s="384">
        <v>29973</v>
      </c>
      <c r="M7010" s="383" t="s">
        <v>642</v>
      </c>
      <c r="N7010" s="383" t="s">
        <v>620</v>
      </c>
      <c r="O7010" s="383" t="s">
        <v>230</v>
      </c>
    </row>
    <row r="7011" spans="1:15">
      <c r="A7011" s="385">
        <v>42108</v>
      </c>
      <c r="B7011" s="383" t="s">
        <v>754</v>
      </c>
      <c r="C7011" s="383" t="s">
        <v>8</v>
      </c>
      <c r="D7011" s="383" t="s">
        <v>755</v>
      </c>
      <c r="E7011" s="383" t="s">
        <v>756</v>
      </c>
      <c r="F7011" s="383" t="s">
        <v>10</v>
      </c>
      <c r="G7011" s="384">
        <v>3322</v>
      </c>
      <c r="H7011" s="383" t="s">
        <v>757</v>
      </c>
      <c r="I7011" s="383" t="s">
        <v>777</v>
      </c>
      <c r="J7011" s="383" t="s">
        <v>617</v>
      </c>
      <c r="K7011" s="383" t="s">
        <v>618</v>
      </c>
      <c r="L7011" s="384">
        <v>30380</v>
      </c>
      <c r="M7011" s="383" t="s">
        <v>642</v>
      </c>
      <c r="N7011" s="383" t="s">
        <v>620</v>
      </c>
      <c r="O7011" s="383" t="s">
        <v>230</v>
      </c>
    </row>
    <row r="7012" spans="1:15">
      <c r="A7012" s="385">
        <v>42109</v>
      </c>
      <c r="B7012" s="383" t="s">
        <v>754</v>
      </c>
      <c r="C7012" s="383" t="s">
        <v>8</v>
      </c>
      <c r="D7012" s="383" t="s">
        <v>755</v>
      </c>
      <c r="E7012" s="383" t="s">
        <v>756</v>
      </c>
      <c r="F7012" s="383" t="s">
        <v>10</v>
      </c>
      <c r="G7012" s="384">
        <v>2215</v>
      </c>
      <c r="H7012" s="383" t="s">
        <v>757</v>
      </c>
      <c r="I7012" s="383" t="s">
        <v>777</v>
      </c>
      <c r="J7012" s="383" t="s">
        <v>617</v>
      </c>
      <c r="K7012" s="383" t="s">
        <v>618</v>
      </c>
      <c r="L7012" s="384">
        <v>30722</v>
      </c>
      <c r="M7012" s="383" t="s">
        <v>642</v>
      </c>
      <c r="N7012" s="383" t="s">
        <v>620</v>
      </c>
      <c r="O7012" s="383" t="s">
        <v>230</v>
      </c>
    </row>
    <row r="7013" spans="1:15">
      <c r="A7013" s="385">
        <v>42110</v>
      </c>
      <c r="B7013" s="383" t="s">
        <v>754</v>
      </c>
      <c r="C7013" s="383" t="s">
        <v>8</v>
      </c>
      <c r="D7013" s="383" t="s">
        <v>755</v>
      </c>
      <c r="E7013" s="383" t="s">
        <v>756</v>
      </c>
      <c r="F7013" s="383" t="s">
        <v>10</v>
      </c>
      <c r="G7013" s="384">
        <v>2215</v>
      </c>
      <c r="H7013" s="383" t="s">
        <v>757</v>
      </c>
      <c r="I7013" s="383" t="s">
        <v>777</v>
      </c>
      <c r="J7013" s="383" t="s">
        <v>617</v>
      </c>
      <c r="K7013" s="383" t="s">
        <v>618</v>
      </c>
      <c r="L7013" s="384">
        <v>30780</v>
      </c>
      <c r="M7013" s="383" t="s">
        <v>642</v>
      </c>
      <c r="N7013" s="383" t="s">
        <v>620</v>
      </c>
      <c r="O7013" s="383" t="s">
        <v>230</v>
      </c>
    </row>
    <row r="7014" spans="1:15">
      <c r="A7014" s="385">
        <v>42111</v>
      </c>
      <c r="B7014" s="383" t="s">
        <v>21</v>
      </c>
      <c r="C7014" s="383" t="s">
        <v>12</v>
      </c>
      <c r="D7014" s="383" t="s">
        <v>22</v>
      </c>
      <c r="E7014" s="383" t="s">
        <v>658</v>
      </c>
      <c r="F7014" s="383" t="s">
        <v>10</v>
      </c>
      <c r="G7014" s="384">
        <v>3585</v>
      </c>
      <c r="H7014" s="383" t="s">
        <v>784</v>
      </c>
      <c r="I7014" s="383" t="s">
        <v>789</v>
      </c>
      <c r="J7014" s="383" t="s">
        <v>617</v>
      </c>
      <c r="K7014" s="383" t="s">
        <v>618</v>
      </c>
      <c r="L7014" s="384">
        <v>30780</v>
      </c>
      <c r="M7014" s="383" t="s">
        <v>642</v>
      </c>
      <c r="N7014" s="383" t="s">
        <v>620</v>
      </c>
      <c r="O7014" s="383" t="s">
        <v>230</v>
      </c>
    </row>
    <row r="7015" spans="1:15">
      <c r="A7015" s="385">
        <v>42112</v>
      </c>
      <c r="B7015" s="383" t="s">
        <v>21</v>
      </c>
      <c r="C7015" s="383" t="s">
        <v>12</v>
      </c>
      <c r="D7015" s="383" t="s">
        <v>22</v>
      </c>
      <c r="E7015" s="383" t="s">
        <v>658</v>
      </c>
      <c r="F7015" s="383" t="s">
        <v>10</v>
      </c>
      <c r="G7015" s="384">
        <v>3585</v>
      </c>
      <c r="H7015" s="383" t="s">
        <v>784</v>
      </c>
      <c r="I7015" s="383" t="s">
        <v>789</v>
      </c>
      <c r="J7015" s="383" t="s">
        <v>617</v>
      </c>
      <c r="K7015" s="383" t="s">
        <v>618</v>
      </c>
      <c r="L7015" s="384">
        <v>30780</v>
      </c>
      <c r="M7015" s="383" t="s">
        <v>642</v>
      </c>
      <c r="N7015" s="383" t="s">
        <v>620</v>
      </c>
      <c r="O7015" s="383" t="s">
        <v>230</v>
      </c>
    </row>
    <row r="7016" spans="1:15">
      <c r="A7016" s="385">
        <v>42113</v>
      </c>
      <c r="B7016" s="383" t="s">
        <v>21</v>
      </c>
      <c r="C7016" s="383" t="s">
        <v>12</v>
      </c>
      <c r="D7016" s="383" t="s">
        <v>22</v>
      </c>
      <c r="E7016" s="383" t="s">
        <v>658</v>
      </c>
      <c r="F7016" s="383" t="s">
        <v>10</v>
      </c>
      <c r="G7016" s="384">
        <v>3585</v>
      </c>
      <c r="H7016" s="383" t="s">
        <v>784</v>
      </c>
      <c r="I7016" s="383" t="s">
        <v>789</v>
      </c>
      <c r="J7016" s="383" t="s">
        <v>617</v>
      </c>
      <c r="K7016" s="383" t="s">
        <v>618</v>
      </c>
      <c r="L7016" s="384">
        <v>30780</v>
      </c>
      <c r="M7016" s="383" t="s">
        <v>643</v>
      </c>
      <c r="N7016" s="383" t="s">
        <v>620</v>
      </c>
      <c r="O7016" s="383" t="s">
        <v>230</v>
      </c>
    </row>
    <row r="7017" spans="1:15">
      <c r="A7017" s="385">
        <v>42114</v>
      </c>
      <c r="B7017" s="383" t="s">
        <v>21</v>
      </c>
      <c r="C7017" s="383" t="s">
        <v>12</v>
      </c>
      <c r="D7017" s="383" t="s">
        <v>22</v>
      </c>
      <c r="E7017" s="383" t="s">
        <v>658</v>
      </c>
      <c r="F7017" s="383" t="s">
        <v>10</v>
      </c>
      <c r="G7017" s="384">
        <v>3270</v>
      </c>
      <c r="H7017" s="383" t="s">
        <v>784</v>
      </c>
      <c r="I7017" s="383" t="s">
        <v>785</v>
      </c>
      <c r="J7017" s="383" t="s">
        <v>617</v>
      </c>
      <c r="K7017" s="383" t="s">
        <v>618</v>
      </c>
      <c r="L7017" s="384">
        <v>30780</v>
      </c>
      <c r="M7017" s="383" t="s">
        <v>643</v>
      </c>
      <c r="N7017" s="383" t="s">
        <v>620</v>
      </c>
      <c r="O7017" s="383" t="s">
        <v>230</v>
      </c>
    </row>
    <row r="7018" spans="1:15">
      <c r="A7018" s="385">
        <v>42115</v>
      </c>
      <c r="B7018" s="383" t="s">
        <v>21</v>
      </c>
      <c r="C7018" s="383" t="s">
        <v>12</v>
      </c>
      <c r="D7018" s="383" t="s">
        <v>22</v>
      </c>
      <c r="E7018" s="383" t="s">
        <v>658</v>
      </c>
      <c r="F7018" s="383" t="s">
        <v>10</v>
      </c>
      <c r="G7018" s="384">
        <v>3270</v>
      </c>
      <c r="H7018" s="383" t="s">
        <v>784</v>
      </c>
      <c r="I7018" s="383" t="s">
        <v>785</v>
      </c>
      <c r="J7018" s="383" t="s">
        <v>617</v>
      </c>
      <c r="K7018" s="383" t="s">
        <v>618</v>
      </c>
      <c r="L7018" s="384">
        <v>30780</v>
      </c>
      <c r="M7018" s="383" t="s">
        <v>643</v>
      </c>
      <c r="N7018" s="383" t="s">
        <v>620</v>
      </c>
      <c r="O7018" s="383" t="s">
        <v>230</v>
      </c>
    </row>
    <row r="7019" spans="1:15">
      <c r="A7019" s="385">
        <v>42116</v>
      </c>
      <c r="B7019" s="383" t="s">
        <v>794</v>
      </c>
      <c r="C7019" s="383" t="s">
        <v>8</v>
      </c>
      <c r="D7019" s="383" t="s">
        <v>34</v>
      </c>
      <c r="E7019" s="383" t="s">
        <v>795</v>
      </c>
      <c r="F7019" s="383" t="s">
        <v>10</v>
      </c>
      <c r="G7019" s="384">
        <v>1054</v>
      </c>
      <c r="H7019" s="383" t="s">
        <v>796</v>
      </c>
      <c r="I7019" s="383" t="s">
        <v>800</v>
      </c>
      <c r="J7019" s="383" t="s">
        <v>617</v>
      </c>
      <c r="K7019" s="383" t="s">
        <v>618</v>
      </c>
      <c r="L7019" s="384">
        <v>30780</v>
      </c>
      <c r="M7019" s="383" t="s">
        <v>643</v>
      </c>
      <c r="N7019" s="383" t="s">
        <v>620</v>
      </c>
      <c r="O7019" s="383" t="s">
        <v>230</v>
      </c>
    </row>
    <row r="7020" spans="1:15">
      <c r="A7020" s="385">
        <v>42117</v>
      </c>
      <c r="B7020" s="383" t="s">
        <v>650</v>
      </c>
      <c r="C7020" s="383" t="s">
        <v>8</v>
      </c>
      <c r="D7020" s="383" t="s">
        <v>20</v>
      </c>
      <c r="E7020" s="383" t="s">
        <v>651</v>
      </c>
      <c r="F7020" s="383" t="s">
        <v>10</v>
      </c>
      <c r="G7020" s="384">
        <v>962</v>
      </c>
      <c r="H7020" s="383" t="s">
        <v>826</v>
      </c>
      <c r="I7020" s="383" t="s">
        <v>827</v>
      </c>
      <c r="J7020" s="383" t="s">
        <v>617</v>
      </c>
      <c r="K7020" s="383" t="s">
        <v>618</v>
      </c>
      <c r="L7020" s="384">
        <v>30780</v>
      </c>
      <c r="M7020" s="383" t="s">
        <v>643</v>
      </c>
      <c r="N7020" s="383" t="s">
        <v>620</v>
      </c>
      <c r="O7020" s="383" t="s">
        <v>230</v>
      </c>
    </row>
    <row r="7021" spans="1:15">
      <c r="A7021" s="385">
        <v>42118</v>
      </c>
      <c r="B7021" s="383" t="s">
        <v>794</v>
      </c>
      <c r="C7021" s="383" t="s">
        <v>8</v>
      </c>
      <c r="D7021" s="383" t="s">
        <v>34</v>
      </c>
      <c r="E7021" s="383" t="s">
        <v>795</v>
      </c>
      <c r="F7021" s="383" t="s">
        <v>10</v>
      </c>
      <c r="G7021" s="384">
        <v>1054</v>
      </c>
      <c r="H7021" s="383" t="s">
        <v>796</v>
      </c>
      <c r="I7021" s="383" t="s">
        <v>800</v>
      </c>
      <c r="J7021" s="383" t="s">
        <v>617</v>
      </c>
      <c r="K7021" s="383" t="s">
        <v>618</v>
      </c>
      <c r="L7021" s="384">
        <v>30780</v>
      </c>
      <c r="M7021" s="383" t="s">
        <v>643</v>
      </c>
      <c r="N7021" s="383" t="s">
        <v>620</v>
      </c>
      <c r="O7021" s="383" t="s">
        <v>230</v>
      </c>
    </row>
    <row r="7022" spans="1:15">
      <c r="A7022" s="385">
        <v>42119</v>
      </c>
      <c r="B7022" s="383" t="s">
        <v>794</v>
      </c>
      <c r="C7022" s="383" t="s">
        <v>8</v>
      </c>
      <c r="D7022" s="383" t="s">
        <v>34</v>
      </c>
      <c r="E7022" s="383" t="s">
        <v>795</v>
      </c>
      <c r="F7022" s="383" t="s">
        <v>10</v>
      </c>
      <c r="G7022" s="384">
        <v>158</v>
      </c>
      <c r="H7022" s="383" t="s">
        <v>796</v>
      </c>
      <c r="I7022" s="383" t="s">
        <v>805</v>
      </c>
      <c r="J7022" s="383" t="s">
        <v>617</v>
      </c>
      <c r="K7022" s="383" t="s">
        <v>618</v>
      </c>
      <c r="L7022" s="384">
        <v>30780</v>
      </c>
      <c r="M7022" s="383" t="s">
        <v>643</v>
      </c>
      <c r="N7022" s="383" t="s">
        <v>620</v>
      </c>
      <c r="O7022" s="383" t="s">
        <v>230</v>
      </c>
    </row>
    <row r="7023" spans="1:15">
      <c r="A7023" s="385">
        <v>42120</v>
      </c>
      <c r="B7023" s="383" t="s">
        <v>21</v>
      </c>
      <c r="C7023" s="383" t="s">
        <v>12</v>
      </c>
      <c r="D7023" s="383" t="s">
        <v>22</v>
      </c>
      <c r="E7023" s="383" t="s">
        <v>658</v>
      </c>
      <c r="F7023" s="383" t="s">
        <v>10</v>
      </c>
      <c r="G7023" s="384">
        <v>775</v>
      </c>
      <c r="H7023" s="383" t="s">
        <v>854</v>
      </c>
      <c r="I7023" s="383" t="s">
        <v>879</v>
      </c>
      <c r="J7023" s="383" t="s">
        <v>617</v>
      </c>
      <c r="K7023" s="383" t="s">
        <v>618</v>
      </c>
      <c r="L7023" s="384">
        <v>30780</v>
      </c>
      <c r="M7023" s="383" t="s">
        <v>643</v>
      </c>
      <c r="N7023" s="383" t="s">
        <v>620</v>
      </c>
      <c r="O7023" s="383" t="s">
        <v>230</v>
      </c>
    </row>
    <row r="7024" spans="1:15">
      <c r="A7024" s="385">
        <v>42121</v>
      </c>
      <c r="B7024" s="383" t="s">
        <v>794</v>
      </c>
      <c r="C7024" s="383" t="s">
        <v>8</v>
      </c>
      <c r="D7024" s="383" t="s">
        <v>34</v>
      </c>
      <c r="E7024" s="383" t="s">
        <v>795</v>
      </c>
      <c r="F7024" s="383" t="s">
        <v>10</v>
      </c>
      <c r="G7024" s="384">
        <v>1054</v>
      </c>
      <c r="H7024" s="383" t="s">
        <v>796</v>
      </c>
      <c r="I7024" s="383" t="s">
        <v>800</v>
      </c>
      <c r="J7024" s="383" t="s">
        <v>617</v>
      </c>
      <c r="K7024" s="383" t="s">
        <v>618</v>
      </c>
      <c r="L7024" s="384">
        <v>30780</v>
      </c>
      <c r="M7024" s="383" t="s">
        <v>643</v>
      </c>
      <c r="N7024" s="383" t="s">
        <v>620</v>
      </c>
      <c r="O7024" s="383" t="s">
        <v>230</v>
      </c>
    </row>
    <row r="7025" spans="1:15">
      <c r="A7025" s="385">
        <v>42122</v>
      </c>
      <c r="B7025" s="383" t="s">
        <v>650</v>
      </c>
      <c r="C7025" s="383" t="s">
        <v>8</v>
      </c>
      <c r="D7025" s="383" t="s">
        <v>20</v>
      </c>
      <c r="E7025" s="383" t="s">
        <v>651</v>
      </c>
      <c r="F7025" s="383" t="s">
        <v>10</v>
      </c>
      <c r="G7025" s="384">
        <v>962</v>
      </c>
      <c r="H7025" s="383" t="s">
        <v>826</v>
      </c>
      <c r="I7025" s="383" t="s">
        <v>827</v>
      </c>
      <c r="J7025" s="383" t="s">
        <v>617</v>
      </c>
      <c r="K7025" s="383" t="s">
        <v>618</v>
      </c>
      <c r="L7025" s="384">
        <v>30780</v>
      </c>
      <c r="M7025" s="383" t="s">
        <v>643</v>
      </c>
      <c r="N7025" s="383" t="s">
        <v>620</v>
      </c>
      <c r="O7025" s="383" t="s">
        <v>230</v>
      </c>
    </row>
    <row r="7026" spans="1:15">
      <c r="A7026" s="385">
        <v>42123</v>
      </c>
      <c r="B7026" s="383" t="s">
        <v>794</v>
      </c>
      <c r="C7026" s="383" t="s">
        <v>8</v>
      </c>
      <c r="D7026" s="383" t="s">
        <v>34</v>
      </c>
      <c r="E7026" s="383" t="s">
        <v>795</v>
      </c>
      <c r="F7026" s="383" t="s">
        <v>10</v>
      </c>
      <c r="G7026" s="384">
        <v>158</v>
      </c>
      <c r="H7026" s="383" t="s">
        <v>796</v>
      </c>
      <c r="I7026" s="383" t="s">
        <v>805</v>
      </c>
      <c r="J7026" s="383" t="s">
        <v>617</v>
      </c>
      <c r="K7026" s="383" t="s">
        <v>618</v>
      </c>
      <c r="L7026" s="384">
        <v>30780</v>
      </c>
      <c r="M7026" s="383" t="s">
        <v>643</v>
      </c>
      <c r="N7026" s="383" t="s">
        <v>620</v>
      </c>
      <c r="O7026" s="383" t="s">
        <v>230</v>
      </c>
    </row>
    <row r="7027" spans="1:15">
      <c r="A7027" s="385">
        <v>42124</v>
      </c>
      <c r="B7027" s="383" t="s">
        <v>21</v>
      </c>
      <c r="C7027" s="383" t="s">
        <v>12</v>
      </c>
      <c r="D7027" s="383" t="s">
        <v>22</v>
      </c>
      <c r="E7027" s="383" t="s">
        <v>658</v>
      </c>
      <c r="F7027" s="383" t="s">
        <v>10</v>
      </c>
      <c r="G7027" s="384">
        <v>2268</v>
      </c>
      <c r="H7027" s="383" t="s">
        <v>818</v>
      </c>
      <c r="I7027" s="383" t="s">
        <v>819</v>
      </c>
      <c r="J7027" s="383" t="s">
        <v>617</v>
      </c>
      <c r="K7027" s="383" t="s">
        <v>618</v>
      </c>
      <c r="L7027" s="384">
        <v>30780</v>
      </c>
      <c r="M7027" s="383" t="s">
        <v>643</v>
      </c>
      <c r="N7027" s="383" t="s">
        <v>620</v>
      </c>
      <c r="O7027" s="383" t="s">
        <v>230</v>
      </c>
    </row>
    <row r="7028" spans="1:15">
      <c r="A7028" s="385">
        <v>42125</v>
      </c>
      <c r="B7028" s="383" t="s">
        <v>157</v>
      </c>
      <c r="C7028" s="383" t="s">
        <v>8</v>
      </c>
      <c r="D7028" s="383" t="s">
        <v>174</v>
      </c>
      <c r="E7028" s="383" t="s">
        <v>822</v>
      </c>
      <c r="F7028" s="383" t="s">
        <v>10</v>
      </c>
      <c r="G7028" s="384">
        <v>44547</v>
      </c>
      <c r="H7028" s="383" t="s">
        <v>823</v>
      </c>
      <c r="I7028" s="383" t="s">
        <v>884</v>
      </c>
      <c r="J7028" s="383" t="s">
        <v>617</v>
      </c>
      <c r="K7028" s="383" t="s">
        <v>618</v>
      </c>
      <c r="L7028" s="384">
        <v>30780</v>
      </c>
      <c r="M7028" s="383" t="s">
        <v>643</v>
      </c>
      <c r="N7028" s="383" t="s">
        <v>620</v>
      </c>
      <c r="O7028" s="383" t="s">
        <v>230</v>
      </c>
    </row>
    <row r="7029" spans="1:15">
      <c r="A7029" s="385">
        <v>42126</v>
      </c>
      <c r="B7029" s="383" t="s">
        <v>157</v>
      </c>
      <c r="C7029" s="383" t="s">
        <v>8</v>
      </c>
      <c r="D7029" s="383" t="s">
        <v>174</v>
      </c>
      <c r="E7029" s="383" t="s">
        <v>822</v>
      </c>
      <c r="F7029" s="383" t="s">
        <v>10</v>
      </c>
      <c r="G7029" s="384">
        <v>44547</v>
      </c>
      <c r="H7029" s="383" t="s">
        <v>823</v>
      </c>
      <c r="I7029" s="383" t="s">
        <v>884</v>
      </c>
      <c r="J7029" s="383" t="s">
        <v>617</v>
      </c>
      <c r="K7029" s="383" t="s">
        <v>618</v>
      </c>
      <c r="L7029" s="384">
        <v>30780</v>
      </c>
      <c r="M7029" s="383" t="s">
        <v>643</v>
      </c>
      <c r="N7029" s="383" t="s">
        <v>620</v>
      </c>
      <c r="O7029" s="383" t="s">
        <v>230</v>
      </c>
    </row>
    <row r="7030" spans="1:15">
      <c r="A7030" s="385">
        <v>42127</v>
      </c>
      <c r="B7030" s="383" t="s">
        <v>650</v>
      </c>
      <c r="C7030" s="383" t="s">
        <v>8</v>
      </c>
      <c r="D7030" s="383" t="s">
        <v>20</v>
      </c>
      <c r="E7030" s="383" t="s">
        <v>651</v>
      </c>
      <c r="F7030" s="383" t="s">
        <v>10</v>
      </c>
      <c r="G7030" s="384">
        <v>1125</v>
      </c>
      <c r="H7030" s="383" t="s">
        <v>836</v>
      </c>
      <c r="I7030" s="383" t="s">
        <v>837</v>
      </c>
      <c r="J7030" s="383" t="s">
        <v>617</v>
      </c>
      <c r="K7030" s="383" t="s">
        <v>618</v>
      </c>
      <c r="L7030" s="384">
        <v>30780</v>
      </c>
      <c r="M7030" s="383" t="s">
        <v>643</v>
      </c>
      <c r="N7030" s="383" t="s">
        <v>620</v>
      </c>
      <c r="O7030" s="383" t="s">
        <v>230</v>
      </c>
    </row>
    <row r="7031" spans="1:15">
      <c r="A7031" s="385">
        <v>42128</v>
      </c>
      <c r="B7031" s="383" t="s">
        <v>21</v>
      </c>
      <c r="C7031" s="383" t="s">
        <v>12</v>
      </c>
      <c r="D7031" s="383" t="s">
        <v>22</v>
      </c>
      <c r="E7031" s="383" t="s">
        <v>658</v>
      </c>
      <c r="F7031" s="383" t="s">
        <v>10</v>
      </c>
      <c r="G7031" s="384">
        <v>2268</v>
      </c>
      <c r="H7031" s="383" t="s">
        <v>818</v>
      </c>
      <c r="I7031" s="383" t="s">
        <v>819</v>
      </c>
      <c r="J7031" s="383" t="s">
        <v>617</v>
      </c>
      <c r="K7031" s="383" t="s">
        <v>618</v>
      </c>
      <c r="L7031" s="384">
        <v>30780</v>
      </c>
      <c r="M7031" s="383" t="s">
        <v>643</v>
      </c>
      <c r="N7031" s="383" t="s">
        <v>620</v>
      </c>
      <c r="O7031" s="383" t="s">
        <v>230</v>
      </c>
    </row>
    <row r="7032" spans="1:15">
      <c r="A7032" s="385">
        <v>42129</v>
      </c>
      <c r="B7032" s="383" t="s">
        <v>11</v>
      </c>
      <c r="C7032" s="383" t="s">
        <v>12</v>
      </c>
      <c r="D7032" s="383" t="s">
        <v>13</v>
      </c>
      <c r="E7032" s="383" t="s">
        <v>678</v>
      </c>
      <c r="F7032" s="383" t="s">
        <v>10</v>
      </c>
      <c r="G7032" s="384">
        <v>60</v>
      </c>
      <c r="H7032" s="383" t="s">
        <v>763</v>
      </c>
      <c r="I7032" s="383" t="s">
        <v>771</v>
      </c>
      <c r="J7032" s="383" t="s">
        <v>617</v>
      </c>
      <c r="K7032" s="383" t="s">
        <v>618</v>
      </c>
      <c r="L7032" s="384">
        <v>30780</v>
      </c>
      <c r="M7032" s="383" t="s">
        <v>643</v>
      </c>
      <c r="N7032" s="383" t="s">
        <v>620</v>
      </c>
      <c r="O7032" s="383" t="s">
        <v>230</v>
      </c>
    </row>
    <row r="7033" spans="1:15">
      <c r="A7033" s="385">
        <v>42130</v>
      </c>
      <c r="B7033" s="383" t="s">
        <v>21</v>
      </c>
      <c r="C7033" s="383" t="s">
        <v>12</v>
      </c>
      <c r="D7033" s="383" t="s">
        <v>22</v>
      </c>
      <c r="E7033" s="383" t="s">
        <v>658</v>
      </c>
      <c r="F7033" s="383" t="s">
        <v>10</v>
      </c>
      <c r="G7033" s="384">
        <v>2720</v>
      </c>
      <c r="H7033" s="383" t="s">
        <v>763</v>
      </c>
      <c r="I7033" s="383" t="s">
        <v>764</v>
      </c>
      <c r="J7033" s="383" t="s">
        <v>617</v>
      </c>
      <c r="K7033" s="383" t="s">
        <v>618</v>
      </c>
      <c r="L7033" s="384">
        <v>30780</v>
      </c>
      <c r="M7033" s="383" t="s">
        <v>643</v>
      </c>
      <c r="N7033" s="383" t="s">
        <v>620</v>
      </c>
      <c r="O7033" s="383" t="s">
        <v>230</v>
      </c>
    </row>
    <row r="7034" spans="1:15">
      <c r="A7034" s="385">
        <v>42131</v>
      </c>
      <c r="B7034" s="383" t="s">
        <v>21</v>
      </c>
      <c r="C7034" s="383" t="s">
        <v>12</v>
      </c>
      <c r="D7034" s="383" t="s">
        <v>22</v>
      </c>
      <c r="E7034" s="383" t="s">
        <v>658</v>
      </c>
      <c r="F7034" s="383" t="s">
        <v>10</v>
      </c>
      <c r="G7034" s="384">
        <v>2720</v>
      </c>
      <c r="H7034" s="383" t="s">
        <v>763</v>
      </c>
      <c r="I7034" s="383" t="s">
        <v>764</v>
      </c>
      <c r="J7034" s="383" t="s">
        <v>617</v>
      </c>
      <c r="K7034" s="383" t="s">
        <v>618</v>
      </c>
      <c r="L7034" s="384">
        <v>30780</v>
      </c>
      <c r="M7034" s="383" t="s">
        <v>643</v>
      </c>
      <c r="N7034" s="383" t="s">
        <v>620</v>
      </c>
      <c r="O7034" s="383" t="s">
        <v>230</v>
      </c>
    </row>
    <row r="7035" spans="1:15">
      <c r="A7035" s="385">
        <v>42132</v>
      </c>
      <c r="B7035" s="383" t="s">
        <v>21</v>
      </c>
      <c r="C7035" s="383" t="s">
        <v>12</v>
      </c>
      <c r="D7035" s="383" t="s">
        <v>22</v>
      </c>
      <c r="E7035" s="383" t="s">
        <v>658</v>
      </c>
      <c r="F7035" s="383" t="s">
        <v>10</v>
      </c>
      <c r="G7035" s="384">
        <v>2720</v>
      </c>
      <c r="H7035" s="383" t="s">
        <v>763</v>
      </c>
      <c r="I7035" s="383" t="s">
        <v>764</v>
      </c>
      <c r="J7035" s="383" t="s">
        <v>617</v>
      </c>
      <c r="K7035" s="383" t="s">
        <v>618</v>
      </c>
      <c r="L7035" s="384">
        <v>30780</v>
      </c>
      <c r="M7035" s="383" t="s">
        <v>643</v>
      </c>
      <c r="N7035" s="383" t="s">
        <v>620</v>
      </c>
      <c r="O7035" s="383" t="s">
        <v>230</v>
      </c>
    </row>
    <row r="7036" spans="1:15">
      <c r="A7036" s="385">
        <v>42133</v>
      </c>
      <c r="B7036" s="383" t="s">
        <v>28</v>
      </c>
      <c r="C7036" s="383" t="s">
        <v>8</v>
      </c>
      <c r="D7036" s="383" t="s">
        <v>29</v>
      </c>
      <c r="E7036" s="383" t="s">
        <v>774</v>
      </c>
      <c r="F7036" s="383" t="s">
        <v>10</v>
      </c>
      <c r="G7036" s="384">
        <v>2200</v>
      </c>
      <c r="H7036" s="383" t="s">
        <v>848</v>
      </c>
      <c r="I7036" s="383" t="s">
        <v>880</v>
      </c>
      <c r="J7036" s="383" t="s">
        <v>617</v>
      </c>
      <c r="K7036" s="383" t="s">
        <v>618</v>
      </c>
      <c r="L7036" s="384">
        <v>30780</v>
      </c>
      <c r="M7036" s="383" t="s">
        <v>643</v>
      </c>
      <c r="N7036" s="383" t="s">
        <v>620</v>
      </c>
      <c r="O7036" s="383" t="s">
        <v>230</v>
      </c>
    </row>
    <row r="7037" spans="1:15">
      <c r="A7037" s="385">
        <v>42134</v>
      </c>
      <c r="B7037" s="383" t="s">
        <v>28</v>
      </c>
      <c r="C7037" s="383" t="s">
        <v>8</v>
      </c>
      <c r="D7037" s="383" t="s">
        <v>29</v>
      </c>
      <c r="E7037" s="383" t="s">
        <v>774</v>
      </c>
      <c r="F7037" s="383" t="s">
        <v>10</v>
      </c>
      <c r="G7037" s="384">
        <v>1518</v>
      </c>
      <c r="H7037" s="383" t="s">
        <v>848</v>
      </c>
      <c r="I7037" s="383" t="s">
        <v>871</v>
      </c>
      <c r="J7037" s="383" t="s">
        <v>617</v>
      </c>
      <c r="K7037" s="383" t="s">
        <v>618</v>
      </c>
      <c r="L7037" s="384">
        <v>30780</v>
      </c>
      <c r="M7037" s="383" t="s">
        <v>643</v>
      </c>
      <c r="N7037" s="383" t="s">
        <v>620</v>
      </c>
      <c r="O7037" s="383" t="s">
        <v>230</v>
      </c>
    </row>
    <row r="7038" spans="1:15">
      <c r="A7038" s="385">
        <v>42135</v>
      </c>
      <c r="B7038" s="383" t="s">
        <v>28</v>
      </c>
      <c r="C7038" s="383" t="s">
        <v>8</v>
      </c>
      <c r="D7038" s="383" t="s">
        <v>29</v>
      </c>
      <c r="E7038" s="383" t="s">
        <v>774</v>
      </c>
      <c r="F7038" s="383" t="s">
        <v>10</v>
      </c>
      <c r="G7038" s="384">
        <v>2200</v>
      </c>
      <c r="H7038" s="383" t="s">
        <v>848</v>
      </c>
      <c r="I7038" s="383" t="s">
        <v>880</v>
      </c>
      <c r="J7038" s="383" t="s">
        <v>617</v>
      </c>
      <c r="K7038" s="383" t="s">
        <v>618</v>
      </c>
      <c r="L7038" s="384">
        <v>30780</v>
      </c>
      <c r="M7038" s="383" t="s">
        <v>643</v>
      </c>
      <c r="N7038" s="383" t="s">
        <v>620</v>
      </c>
      <c r="O7038" s="383" t="s">
        <v>230</v>
      </c>
    </row>
    <row r="7039" spans="1:15">
      <c r="A7039" s="385">
        <v>42136</v>
      </c>
      <c r="B7039" s="383" t="s">
        <v>17</v>
      </c>
      <c r="C7039" s="383" t="s">
        <v>18</v>
      </c>
      <c r="D7039" s="383" t="s">
        <v>19</v>
      </c>
      <c r="E7039" s="383" t="s">
        <v>668</v>
      </c>
      <c r="F7039" s="383" t="s">
        <v>10</v>
      </c>
      <c r="G7039" s="384">
        <v>750</v>
      </c>
      <c r="H7039" s="383" t="s">
        <v>841</v>
      </c>
      <c r="I7039" s="383" t="s">
        <v>851</v>
      </c>
      <c r="J7039" s="383" t="s">
        <v>617</v>
      </c>
      <c r="K7039" s="383" t="s">
        <v>618</v>
      </c>
      <c r="L7039" s="384">
        <v>30780</v>
      </c>
      <c r="M7039" s="383" t="s">
        <v>643</v>
      </c>
      <c r="N7039" s="383" t="s">
        <v>620</v>
      </c>
      <c r="O7039" s="383" t="s">
        <v>230</v>
      </c>
    </row>
    <row r="7040" spans="1:15">
      <c r="A7040" s="385">
        <v>42137</v>
      </c>
      <c r="B7040" s="383" t="s">
        <v>257</v>
      </c>
      <c r="C7040" s="383" t="s">
        <v>8</v>
      </c>
      <c r="D7040" s="383" t="s">
        <v>462</v>
      </c>
      <c r="E7040" s="383" t="s">
        <v>869</v>
      </c>
      <c r="F7040" s="383" t="s">
        <v>10</v>
      </c>
      <c r="G7040" s="384">
        <v>1238</v>
      </c>
      <c r="H7040" s="383" t="s">
        <v>848</v>
      </c>
      <c r="I7040" s="383" t="s">
        <v>881</v>
      </c>
      <c r="J7040" s="383" t="s">
        <v>617</v>
      </c>
      <c r="K7040" s="383" t="s">
        <v>618</v>
      </c>
      <c r="L7040" s="384">
        <v>30780</v>
      </c>
      <c r="M7040" s="383" t="s">
        <v>644</v>
      </c>
      <c r="N7040" s="383" t="s">
        <v>620</v>
      </c>
      <c r="O7040" s="383" t="s">
        <v>230</v>
      </c>
    </row>
    <row r="7041" spans="1:15">
      <c r="A7041" s="385">
        <v>42138</v>
      </c>
      <c r="B7041" s="383" t="s">
        <v>257</v>
      </c>
      <c r="C7041" s="383" t="s">
        <v>8</v>
      </c>
      <c r="D7041" s="383" t="s">
        <v>462</v>
      </c>
      <c r="E7041" s="383" t="s">
        <v>869</v>
      </c>
      <c r="F7041" s="383" t="s">
        <v>10</v>
      </c>
      <c r="G7041" s="384">
        <v>1238</v>
      </c>
      <c r="H7041" s="383" t="s">
        <v>848</v>
      </c>
      <c r="I7041" s="383" t="s">
        <v>881</v>
      </c>
      <c r="J7041" s="383" t="s">
        <v>617</v>
      </c>
      <c r="K7041" s="383" t="s">
        <v>618</v>
      </c>
      <c r="L7041" s="384">
        <v>30780</v>
      </c>
      <c r="M7041" s="383" t="s">
        <v>644</v>
      </c>
      <c r="N7041" s="383" t="s">
        <v>620</v>
      </c>
      <c r="O7041" s="383" t="s">
        <v>230</v>
      </c>
    </row>
    <row r="7042" spans="1:15">
      <c r="A7042" s="385">
        <v>42139</v>
      </c>
      <c r="B7042" s="383" t="s">
        <v>28</v>
      </c>
      <c r="C7042" s="383" t="s">
        <v>8</v>
      </c>
      <c r="D7042" s="383" t="s">
        <v>29</v>
      </c>
      <c r="E7042" s="383" t="s">
        <v>774</v>
      </c>
      <c r="F7042" s="383" t="s">
        <v>10</v>
      </c>
      <c r="G7042" s="384">
        <v>1518</v>
      </c>
      <c r="H7042" s="383" t="s">
        <v>848</v>
      </c>
      <c r="I7042" s="383" t="s">
        <v>871</v>
      </c>
      <c r="J7042" s="383" t="s">
        <v>617</v>
      </c>
      <c r="K7042" s="383" t="s">
        <v>618</v>
      </c>
      <c r="L7042" s="384">
        <v>30780</v>
      </c>
      <c r="M7042" s="383" t="s">
        <v>644</v>
      </c>
      <c r="N7042" s="383" t="s">
        <v>620</v>
      </c>
      <c r="O7042" s="383" t="s">
        <v>230</v>
      </c>
    </row>
    <row r="7043" spans="1:15">
      <c r="A7043" s="385">
        <v>42142</v>
      </c>
      <c r="B7043" s="383" t="s">
        <v>28</v>
      </c>
      <c r="C7043" s="383" t="s">
        <v>8</v>
      </c>
      <c r="D7043" s="383" t="s">
        <v>29</v>
      </c>
      <c r="E7043" s="383" t="s">
        <v>774</v>
      </c>
      <c r="F7043" s="383" t="s">
        <v>10</v>
      </c>
      <c r="G7043" s="384">
        <v>1518</v>
      </c>
      <c r="H7043" s="383" t="s">
        <v>848</v>
      </c>
      <c r="I7043" s="383" t="s">
        <v>871</v>
      </c>
      <c r="J7043" s="383" t="s">
        <v>617</v>
      </c>
      <c r="K7043" s="383" t="s">
        <v>618</v>
      </c>
      <c r="L7043" s="384">
        <v>30780</v>
      </c>
      <c r="M7043" s="383" t="s">
        <v>644</v>
      </c>
      <c r="N7043" s="383" t="s">
        <v>620</v>
      </c>
      <c r="O7043" s="383" t="s">
        <v>230</v>
      </c>
    </row>
    <row r="7044" spans="1:15">
      <c r="A7044" s="385">
        <v>42143</v>
      </c>
      <c r="B7044" s="383" t="s">
        <v>11</v>
      </c>
      <c r="C7044" s="383" t="s">
        <v>12</v>
      </c>
      <c r="D7044" s="383" t="s">
        <v>13</v>
      </c>
      <c r="E7044" s="383" t="s">
        <v>678</v>
      </c>
      <c r="F7044" s="383" t="s">
        <v>10</v>
      </c>
      <c r="G7044" s="384">
        <v>4130</v>
      </c>
      <c r="H7044" s="383" t="s">
        <v>834</v>
      </c>
      <c r="I7044" s="383" t="s">
        <v>835</v>
      </c>
      <c r="J7044" s="383" t="s">
        <v>617</v>
      </c>
      <c r="K7044" s="383" t="s">
        <v>618</v>
      </c>
      <c r="L7044" s="384">
        <v>30780</v>
      </c>
      <c r="M7044" s="383" t="s">
        <v>644</v>
      </c>
      <c r="N7044" s="383" t="s">
        <v>620</v>
      </c>
      <c r="O7044" s="383" t="s">
        <v>230</v>
      </c>
    </row>
    <row r="7045" spans="1:15">
      <c r="A7045" s="385">
        <v>42144</v>
      </c>
      <c r="B7045" s="383" t="s">
        <v>11</v>
      </c>
      <c r="C7045" s="383" t="s">
        <v>12</v>
      </c>
      <c r="D7045" s="383" t="s">
        <v>13</v>
      </c>
      <c r="E7045" s="383" t="s">
        <v>678</v>
      </c>
      <c r="F7045" s="383" t="s">
        <v>10</v>
      </c>
      <c r="G7045" s="384">
        <v>5393</v>
      </c>
      <c r="H7045" s="383" t="s">
        <v>834</v>
      </c>
      <c r="I7045" s="383" t="s">
        <v>660</v>
      </c>
      <c r="J7045" s="383" t="s">
        <v>617</v>
      </c>
      <c r="K7045" s="383" t="s">
        <v>618</v>
      </c>
      <c r="L7045" s="384">
        <v>30780</v>
      </c>
      <c r="M7045" s="383" t="s">
        <v>644</v>
      </c>
      <c r="N7045" s="383" t="s">
        <v>620</v>
      </c>
      <c r="O7045" s="383" t="s">
        <v>230</v>
      </c>
    </row>
    <row r="7046" spans="1:15">
      <c r="A7046" s="385">
        <v>42145</v>
      </c>
      <c r="B7046" s="383" t="s">
        <v>11</v>
      </c>
      <c r="C7046" s="383" t="s">
        <v>12</v>
      </c>
      <c r="D7046" s="383" t="s">
        <v>13</v>
      </c>
      <c r="E7046" s="383" t="s">
        <v>678</v>
      </c>
      <c r="F7046" s="383" t="s">
        <v>10</v>
      </c>
      <c r="G7046" s="384">
        <v>1830</v>
      </c>
      <c r="H7046" s="383" t="s">
        <v>834</v>
      </c>
      <c r="I7046" s="383" t="s">
        <v>835</v>
      </c>
      <c r="J7046" s="383" t="s">
        <v>617</v>
      </c>
      <c r="K7046" s="383" t="s">
        <v>618</v>
      </c>
      <c r="L7046" s="384">
        <v>30780</v>
      </c>
      <c r="M7046" s="383" t="s">
        <v>644</v>
      </c>
      <c r="N7046" s="383" t="s">
        <v>620</v>
      </c>
      <c r="O7046" s="383" t="s">
        <v>230</v>
      </c>
    </row>
    <row r="7047" spans="1:15">
      <c r="A7047" s="385">
        <v>42146</v>
      </c>
      <c r="B7047" s="383" t="s">
        <v>11</v>
      </c>
      <c r="C7047" s="383" t="s">
        <v>12</v>
      </c>
      <c r="D7047" s="383" t="s">
        <v>13</v>
      </c>
      <c r="E7047" s="383" t="s">
        <v>678</v>
      </c>
      <c r="F7047" s="383" t="s">
        <v>10</v>
      </c>
      <c r="G7047" s="384">
        <v>5393</v>
      </c>
      <c r="H7047" s="383" t="s">
        <v>834</v>
      </c>
      <c r="I7047" s="383" t="s">
        <v>660</v>
      </c>
      <c r="J7047" s="383" t="s">
        <v>617</v>
      </c>
      <c r="K7047" s="383" t="s">
        <v>618</v>
      </c>
      <c r="L7047" s="384">
        <v>30780</v>
      </c>
      <c r="M7047" s="383" t="s">
        <v>644</v>
      </c>
      <c r="N7047" s="383" t="s">
        <v>620</v>
      </c>
      <c r="O7047" s="383" t="s">
        <v>230</v>
      </c>
    </row>
    <row r="7048" spans="1:15">
      <c r="A7048" s="385">
        <v>42147</v>
      </c>
      <c r="B7048" s="383" t="s">
        <v>650</v>
      </c>
      <c r="C7048" s="383" t="s">
        <v>8</v>
      </c>
      <c r="D7048" s="383" t="s">
        <v>20</v>
      </c>
      <c r="E7048" s="383" t="s">
        <v>651</v>
      </c>
      <c r="F7048" s="383" t="s">
        <v>10</v>
      </c>
      <c r="G7048" s="384">
        <v>11998</v>
      </c>
      <c r="H7048" s="383" t="s">
        <v>852</v>
      </c>
      <c r="I7048" s="383" t="s">
        <v>853</v>
      </c>
      <c r="J7048" s="383" t="s">
        <v>617</v>
      </c>
      <c r="K7048" s="383" t="s">
        <v>618</v>
      </c>
      <c r="L7048" s="384">
        <v>30780</v>
      </c>
      <c r="M7048" s="383" t="s">
        <v>645</v>
      </c>
      <c r="N7048" s="383" t="s">
        <v>620</v>
      </c>
      <c r="O7048" s="383" t="s">
        <v>230</v>
      </c>
    </row>
    <row r="7049" spans="1:15">
      <c r="A7049" s="385">
        <v>42148</v>
      </c>
      <c r="B7049" s="383" t="s">
        <v>28</v>
      </c>
      <c r="C7049" s="383" t="s">
        <v>8</v>
      </c>
      <c r="D7049" s="383" t="s">
        <v>29</v>
      </c>
      <c r="E7049" s="383" t="s">
        <v>774</v>
      </c>
      <c r="F7049" s="383" t="s">
        <v>10</v>
      </c>
      <c r="G7049" s="384">
        <v>1518</v>
      </c>
      <c r="H7049" s="383" t="s">
        <v>848</v>
      </c>
      <c r="I7049" s="383" t="s">
        <v>871</v>
      </c>
      <c r="J7049" s="383" t="s">
        <v>617</v>
      </c>
      <c r="K7049" s="383" t="s">
        <v>618</v>
      </c>
      <c r="L7049" s="384">
        <v>30780</v>
      </c>
      <c r="M7049" s="383" t="s">
        <v>645</v>
      </c>
      <c r="N7049" s="383" t="s">
        <v>620</v>
      </c>
      <c r="O7049" s="383" t="s">
        <v>230</v>
      </c>
    </row>
    <row r="7050" spans="1:15">
      <c r="A7050" s="385">
        <v>42149</v>
      </c>
      <c r="B7050" s="383" t="s">
        <v>859</v>
      </c>
      <c r="C7050" s="383" t="s">
        <v>25</v>
      </c>
      <c r="D7050" s="383" t="s">
        <v>19</v>
      </c>
      <c r="E7050" s="383" t="s">
        <v>860</v>
      </c>
      <c r="F7050" s="383" t="s">
        <v>10</v>
      </c>
      <c r="G7050" s="384">
        <v>13342</v>
      </c>
      <c r="H7050" s="383" t="s">
        <v>861</v>
      </c>
      <c r="I7050" s="383" t="s">
        <v>885</v>
      </c>
      <c r="J7050" s="383" t="s">
        <v>617</v>
      </c>
      <c r="K7050" s="383" t="s">
        <v>618</v>
      </c>
      <c r="L7050" s="384">
        <v>30780</v>
      </c>
      <c r="M7050" s="383" t="s">
        <v>645</v>
      </c>
      <c r="N7050" s="383" t="s">
        <v>620</v>
      </c>
      <c r="O7050" s="383" t="s">
        <v>230</v>
      </c>
    </row>
    <row r="7051" spans="1:15">
      <c r="A7051" s="385">
        <v>42150</v>
      </c>
      <c r="B7051" s="383" t="s">
        <v>650</v>
      </c>
      <c r="C7051" s="383" t="s">
        <v>8</v>
      </c>
      <c r="D7051" s="383" t="s">
        <v>20</v>
      </c>
      <c r="E7051" s="383" t="s">
        <v>651</v>
      </c>
      <c r="F7051" s="383" t="s">
        <v>10</v>
      </c>
      <c r="G7051" s="384">
        <v>11998</v>
      </c>
      <c r="H7051" s="383" t="s">
        <v>852</v>
      </c>
      <c r="I7051" s="383" t="s">
        <v>853</v>
      </c>
      <c r="J7051" s="383" t="s">
        <v>617</v>
      </c>
      <c r="K7051" s="383" t="s">
        <v>618</v>
      </c>
      <c r="L7051" s="384">
        <v>30780</v>
      </c>
      <c r="M7051" s="383" t="s">
        <v>645</v>
      </c>
      <c r="N7051" s="383" t="s">
        <v>620</v>
      </c>
      <c r="O7051" s="383" t="s">
        <v>230</v>
      </c>
    </row>
    <row r="7052" spans="1:15">
      <c r="A7052" s="385">
        <v>41997</v>
      </c>
      <c r="B7052" s="383" t="s">
        <v>646</v>
      </c>
      <c r="C7052" s="383" t="s">
        <v>8</v>
      </c>
      <c r="D7052" s="383" t="s">
        <v>32</v>
      </c>
      <c r="E7052" s="383" t="s">
        <v>647</v>
      </c>
      <c r="F7052" s="383" t="s">
        <v>10</v>
      </c>
      <c r="G7052" s="384">
        <v>1188950</v>
      </c>
      <c r="H7052" s="383" t="s">
        <v>648</v>
      </c>
      <c r="I7052" s="383" t="s">
        <v>886</v>
      </c>
      <c r="J7052" s="383" t="s">
        <v>617</v>
      </c>
      <c r="K7052" s="383" t="s">
        <v>618</v>
      </c>
      <c r="L7052" s="384">
        <v>0</v>
      </c>
      <c r="M7052" s="383" t="s">
        <v>619</v>
      </c>
      <c r="N7052" s="383" t="s">
        <v>620</v>
      </c>
      <c r="O7052" s="383" t="s">
        <v>230</v>
      </c>
    </row>
    <row r="7053" spans="1:15">
      <c r="A7053" s="385">
        <v>41999</v>
      </c>
      <c r="B7053" s="383" t="s">
        <v>739</v>
      </c>
      <c r="C7053" s="383" t="s">
        <v>8</v>
      </c>
      <c r="D7053" s="383" t="s">
        <v>36</v>
      </c>
      <c r="E7053" s="383" t="s">
        <v>740</v>
      </c>
      <c r="F7053" s="383" t="s">
        <v>10</v>
      </c>
      <c r="G7053" s="384">
        <v>9806</v>
      </c>
      <c r="H7053" s="383" t="s">
        <v>741</v>
      </c>
      <c r="I7053" s="383" t="s">
        <v>865</v>
      </c>
      <c r="J7053" s="383" t="s">
        <v>617</v>
      </c>
      <c r="K7053" s="383" t="s">
        <v>618</v>
      </c>
      <c r="L7053" s="384">
        <v>0</v>
      </c>
      <c r="M7053" s="383" t="s">
        <v>619</v>
      </c>
      <c r="N7053" s="383" t="s">
        <v>620</v>
      </c>
      <c r="O7053" s="383" t="s">
        <v>230</v>
      </c>
    </row>
    <row r="7054" spans="1:15">
      <c r="A7054" s="385">
        <v>42000</v>
      </c>
      <c r="B7054" s="383" t="s">
        <v>21</v>
      </c>
      <c r="C7054" s="383" t="s">
        <v>12</v>
      </c>
      <c r="D7054" s="383" t="s">
        <v>22</v>
      </c>
      <c r="E7054" s="383" t="s">
        <v>658</v>
      </c>
      <c r="F7054" s="383" t="s">
        <v>10</v>
      </c>
      <c r="G7054" s="384">
        <v>275</v>
      </c>
      <c r="H7054" s="383" t="s">
        <v>873</v>
      </c>
      <c r="I7054" s="383" t="s">
        <v>874</v>
      </c>
      <c r="J7054" s="383" t="s">
        <v>617</v>
      </c>
      <c r="K7054" s="383" t="s">
        <v>618</v>
      </c>
      <c r="L7054" s="384">
        <v>0</v>
      </c>
      <c r="M7054" s="383" t="s">
        <v>619</v>
      </c>
      <c r="N7054" s="383" t="s">
        <v>620</v>
      </c>
      <c r="O7054" s="383" t="s">
        <v>230</v>
      </c>
    </row>
    <row r="7055" spans="1:15">
      <c r="A7055" s="385">
        <v>42003</v>
      </c>
      <c r="B7055" s="383" t="s">
        <v>650</v>
      </c>
      <c r="C7055" s="383" t="s">
        <v>8</v>
      </c>
      <c r="D7055" s="383" t="s">
        <v>20</v>
      </c>
      <c r="E7055" s="383" t="s">
        <v>651</v>
      </c>
      <c r="F7055" s="383" t="s">
        <v>10</v>
      </c>
      <c r="G7055" s="384">
        <v>24220</v>
      </c>
      <c r="H7055" s="383" t="s">
        <v>836</v>
      </c>
      <c r="I7055" s="383" t="s">
        <v>887</v>
      </c>
      <c r="J7055" s="383" t="s">
        <v>617</v>
      </c>
      <c r="K7055" s="383" t="s">
        <v>618</v>
      </c>
      <c r="L7055" s="384">
        <v>0</v>
      </c>
      <c r="M7055" s="383" t="s">
        <v>619</v>
      </c>
      <c r="N7055" s="383" t="s">
        <v>620</v>
      </c>
      <c r="O7055" s="383" t="s">
        <v>230</v>
      </c>
    </row>
    <row r="7056" spans="1:15">
      <c r="A7056" s="385">
        <v>42004</v>
      </c>
      <c r="B7056" s="383" t="s">
        <v>650</v>
      </c>
      <c r="C7056" s="383" t="s">
        <v>8</v>
      </c>
      <c r="D7056" s="383" t="s">
        <v>20</v>
      </c>
      <c r="E7056" s="383" t="s">
        <v>651</v>
      </c>
      <c r="F7056" s="383" t="s">
        <v>10</v>
      </c>
      <c r="G7056" s="384">
        <v>2424</v>
      </c>
      <c r="H7056" s="383" t="s">
        <v>836</v>
      </c>
      <c r="I7056" s="383" t="s">
        <v>837</v>
      </c>
      <c r="J7056" s="383" t="s">
        <v>617</v>
      </c>
      <c r="K7056" s="383" t="s">
        <v>618</v>
      </c>
      <c r="L7056" s="384">
        <v>0</v>
      </c>
      <c r="M7056" s="383" t="s">
        <v>626</v>
      </c>
      <c r="N7056" s="383" t="s">
        <v>620</v>
      </c>
      <c r="O7056" s="383" t="s">
        <v>230</v>
      </c>
    </row>
    <row r="7057" spans="1:15">
      <c r="A7057" s="385">
        <v>42005</v>
      </c>
      <c r="B7057" s="383" t="s">
        <v>21</v>
      </c>
      <c r="C7057" s="383" t="s">
        <v>12</v>
      </c>
      <c r="D7057" s="383" t="s">
        <v>22</v>
      </c>
      <c r="E7057" s="383" t="s">
        <v>658</v>
      </c>
      <c r="F7057" s="383" t="s">
        <v>10</v>
      </c>
      <c r="G7057" s="384">
        <v>2268</v>
      </c>
      <c r="H7057" s="383" t="s">
        <v>818</v>
      </c>
      <c r="I7057" s="383" t="s">
        <v>819</v>
      </c>
      <c r="J7057" s="383" t="s">
        <v>617</v>
      </c>
      <c r="K7057" s="383" t="s">
        <v>618</v>
      </c>
      <c r="L7057" s="384">
        <v>0</v>
      </c>
      <c r="M7057" s="383" t="s">
        <v>626</v>
      </c>
      <c r="N7057" s="383" t="s">
        <v>620</v>
      </c>
      <c r="O7057" s="383" t="s">
        <v>230</v>
      </c>
    </row>
    <row r="7058" spans="1:15">
      <c r="A7058" s="385">
        <v>42009</v>
      </c>
      <c r="B7058" s="383" t="s">
        <v>794</v>
      </c>
      <c r="C7058" s="383" t="s">
        <v>8</v>
      </c>
      <c r="D7058" s="383" t="s">
        <v>34</v>
      </c>
      <c r="E7058" s="383" t="s">
        <v>795</v>
      </c>
      <c r="F7058" s="383" t="s">
        <v>10</v>
      </c>
      <c r="G7058" s="384">
        <v>7883</v>
      </c>
      <c r="H7058" s="383" t="s">
        <v>796</v>
      </c>
      <c r="I7058" s="383" t="s">
        <v>805</v>
      </c>
      <c r="J7058" s="383" t="s">
        <v>617</v>
      </c>
      <c r="K7058" s="383" t="s">
        <v>618</v>
      </c>
      <c r="L7058" s="384">
        <v>9088</v>
      </c>
      <c r="M7058" s="383" t="s">
        <v>627</v>
      </c>
      <c r="N7058" s="383" t="s">
        <v>620</v>
      </c>
      <c r="O7058" s="383" t="s">
        <v>230</v>
      </c>
    </row>
    <row r="7059" spans="1:15">
      <c r="A7059" s="385">
        <v>42010</v>
      </c>
      <c r="B7059" s="383" t="s">
        <v>806</v>
      </c>
      <c r="C7059" s="383" t="s">
        <v>8</v>
      </c>
      <c r="D7059" s="383" t="s">
        <v>51</v>
      </c>
      <c r="E7059" s="383" t="s">
        <v>807</v>
      </c>
      <c r="F7059" s="383" t="s">
        <v>10</v>
      </c>
      <c r="G7059" s="384">
        <v>6394</v>
      </c>
      <c r="H7059" s="383" t="s">
        <v>796</v>
      </c>
      <c r="I7059" s="383" t="s">
        <v>808</v>
      </c>
      <c r="J7059" s="383" t="s">
        <v>617</v>
      </c>
      <c r="K7059" s="383" t="s">
        <v>618</v>
      </c>
      <c r="L7059" s="384">
        <v>9280</v>
      </c>
      <c r="M7059" s="383" t="s">
        <v>629</v>
      </c>
      <c r="N7059" s="383" t="s">
        <v>620</v>
      </c>
      <c r="O7059" s="383" t="s">
        <v>230</v>
      </c>
    </row>
    <row r="7060" spans="1:15">
      <c r="A7060" s="385">
        <v>42012</v>
      </c>
      <c r="B7060" s="383" t="s">
        <v>650</v>
      </c>
      <c r="C7060" s="383" t="s">
        <v>8</v>
      </c>
      <c r="D7060" s="383" t="s">
        <v>20</v>
      </c>
      <c r="E7060" s="383" t="s">
        <v>651</v>
      </c>
      <c r="F7060" s="383" t="s">
        <v>10</v>
      </c>
      <c r="G7060" s="384">
        <v>2424</v>
      </c>
      <c r="H7060" s="383" t="s">
        <v>836</v>
      </c>
      <c r="I7060" s="383" t="s">
        <v>837</v>
      </c>
      <c r="J7060" s="383" t="s">
        <v>617</v>
      </c>
      <c r="K7060" s="383" t="s">
        <v>618</v>
      </c>
      <c r="L7060" s="384">
        <v>9280</v>
      </c>
      <c r="M7060" s="383" t="s">
        <v>630</v>
      </c>
      <c r="N7060" s="383" t="s">
        <v>620</v>
      </c>
      <c r="O7060" s="383" t="s">
        <v>230</v>
      </c>
    </row>
    <row r="7061" spans="1:15">
      <c r="A7061" s="385">
        <v>42013</v>
      </c>
      <c r="B7061" s="383" t="s">
        <v>11</v>
      </c>
      <c r="C7061" s="383" t="s">
        <v>12</v>
      </c>
      <c r="D7061" s="383" t="s">
        <v>13</v>
      </c>
      <c r="E7061" s="383" t="s">
        <v>678</v>
      </c>
      <c r="F7061" s="383" t="s">
        <v>10</v>
      </c>
      <c r="G7061" s="384">
        <v>342</v>
      </c>
      <c r="H7061" s="383" t="s">
        <v>812</v>
      </c>
      <c r="I7061" s="383" t="s">
        <v>813</v>
      </c>
      <c r="J7061" s="383" t="s">
        <v>617</v>
      </c>
      <c r="K7061" s="383" t="s">
        <v>618</v>
      </c>
      <c r="L7061" s="384">
        <v>9280</v>
      </c>
      <c r="M7061" s="383" t="s">
        <v>630</v>
      </c>
      <c r="N7061" s="383" t="s">
        <v>620</v>
      </c>
      <c r="O7061" s="383" t="s">
        <v>230</v>
      </c>
    </row>
    <row r="7062" spans="1:15">
      <c r="A7062" s="385">
        <v>42014</v>
      </c>
      <c r="B7062" s="383" t="s">
        <v>21</v>
      </c>
      <c r="C7062" s="383" t="s">
        <v>12</v>
      </c>
      <c r="D7062" s="383" t="s">
        <v>22</v>
      </c>
      <c r="E7062" s="383" t="s">
        <v>658</v>
      </c>
      <c r="F7062" s="383" t="s">
        <v>10</v>
      </c>
      <c r="G7062" s="384">
        <v>5477</v>
      </c>
      <c r="H7062" s="383" t="s">
        <v>784</v>
      </c>
      <c r="I7062" s="383" t="s">
        <v>785</v>
      </c>
      <c r="J7062" s="383" t="s">
        <v>617</v>
      </c>
      <c r="K7062" s="383" t="s">
        <v>618</v>
      </c>
      <c r="L7062" s="384">
        <v>9280</v>
      </c>
      <c r="M7062" s="383" t="s">
        <v>630</v>
      </c>
      <c r="N7062" s="383" t="s">
        <v>620</v>
      </c>
      <c r="O7062" s="383" t="s">
        <v>230</v>
      </c>
    </row>
    <row r="7063" spans="1:15">
      <c r="A7063" s="385">
        <v>42015</v>
      </c>
      <c r="B7063" s="383" t="s">
        <v>21</v>
      </c>
      <c r="C7063" s="383" t="s">
        <v>12</v>
      </c>
      <c r="D7063" s="383" t="s">
        <v>22</v>
      </c>
      <c r="E7063" s="383" t="s">
        <v>658</v>
      </c>
      <c r="F7063" s="383" t="s">
        <v>10</v>
      </c>
      <c r="G7063" s="384">
        <v>5477</v>
      </c>
      <c r="H7063" s="383" t="s">
        <v>784</v>
      </c>
      <c r="I7063" s="383" t="s">
        <v>785</v>
      </c>
      <c r="J7063" s="383" t="s">
        <v>617</v>
      </c>
      <c r="K7063" s="383" t="s">
        <v>618</v>
      </c>
      <c r="L7063" s="384">
        <v>9280</v>
      </c>
      <c r="M7063" s="383" t="s">
        <v>630</v>
      </c>
      <c r="N7063" s="383" t="s">
        <v>620</v>
      </c>
      <c r="O7063" s="383" t="s">
        <v>230</v>
      </c>
    </row>
    <row r="7064" spans="1:15">
      <c r="A7064" s="385">
        <v>42016</v>
      </c>
      <c r="B7064" s="383" t="s">
        <v>21</v>
      </c>
      <c r="C7064" s="383" t="s">
        <v>12</v>
      </c>
      <c r="D7064" s="383" t="s">
        <v>22</v>
      </c>
      <c r="E7064" s="383" t="s">
        <v>658</v>
      </c>
      <c r="F7064" s="383" t="s">
        <v>10</v>
      </c>
      <c r="G7064" s="384">
        <v>5477</v>
      </c>
      <c r="H7064" s="383" t="s">
        <v>784</v>
      </c>
      <c r="I7064" s="383" t="s">
        <v>785</v>
      </c>
      <c r="J7064" s="383" t="s">
        <v>617</v>
      </c>
      <c r="K7064" s="383" t="s">
        <v>618</v>
      </c>
      <c r="L7064" s="384">
        <v>9280</v>
      </c>
      <c r="M7064" s="383" t="s">
        <v>630</v>
      </c>
      <c r="N7064" s="383" t="s">
        <v>620</v>
      </c>
      <c r="O7064" s="383" t="s">
        <v>230</v>
      </c>
    </row>
    <row r="7065" spans="1:15">
      <c r="A7065" s="385">
        <v>42017</v>
      </c>
      <c r="B7065" s="383" t="s">
        <v>11</v>
      </c>
      <c r="C7065" s="383" t="s">
        <v>12</v>
      </c>
      <c r="D7065" s="383" t="s">
        <v>13</v>
      </c>
      <c r="E7065" s="383" t="s">
        <v>678</v>
      </c>
      <c r="F7065" s="383" t="s">
        <v>10</v>
      </c>
      <c r="G7065" s="384">
        <v>60</v>
      </c>
      <c r="H7065" s="383" t="s">
        <v>763</v>
      </c>
      <c r="I7065" s="383" t="s">
        <v>771</v>
      </c>
      <c r="J7065" s="383" t="s">
        <v>617</v>
      </c>
      <c r="K7065" s="383" t="s">
        <v>618</v>
      </c>
      <c r="L7065" s="384">
        <v>9280</v>
      </c>
      <c r="M7065" s="383" t="s">
        <v>631</v>
      </c>
      <c r="N7065" s="383" t="s">
        <v>620</v>
      </c>
      <c r="O7065" s="383" t="s">
        <v>230</v>
      </c>
    </row>
    <row r="7066" spans="1:15">
      <c r="A7066" s="385">
        <v>42018</v>
      </c>
      <c r="B7066" s="383" t="s">
        <v>21</v>
      </c>
      <c r="C7066" s="383" t="s">
        <v>12</v>
      </c>
      <c r="D7066" s="383" t="s">
        <v>22</v>
      </c>
      <c r="E7066" s="383" t="s">
        <v>658</v>
      </c>
      <c r="F7066" s="383" t="s">
        <v>10</v>
      </c>
      <c r="G7066" s="384">
        <v>3270</v>
      </c>
      <c r="H7066" s="383" t="s">
        <v>784</v>
      </c>
      <c r="I7066" s="383" t="s">
        <v>785</v>
      </c>
      <c r="J7066" s="383" t="s">
        <v>617</v>
      </c>
      <c r="K7066" s="383" t="s">
        <v>618</v>
      </c>
      <c r="L7066" s="384">
        <v>9804</v>
      </c>
      <c r="M7066" s="383" t="s">
        <v>631</v>
      </c>
      <c r="N7066" s="383" t="s">
        <v>620</v>
      </c>
      <c r="O7066" s="383" t="s">
        <v>230</v>
      </c>
    </row>
    <row r="7067" spans="1:15">
      <c r="A7067" s="385">
        <v>42019</v>
      </c>
      <c r="B7067" s="383" t="s">
        <v>11</v>
      </c>
      <c r="C7067" s="383" t="s">
        <v>12</v>
      </c>
      <c r="D7067" s="383" t="s">
        <v>13</v>
      </c>
      <c r="E7067" s="383" t="s">
        <v>678</v>
      </c>
      <c r="F7067" s="383" t="s">
        <v>10</v>
      </c>
      <c r="G7067" s="384">
        <v>4265</v>
      </c>
      <c r="H7067" s="383" t="s">
        <v>763</v>
      </c>
      <c r="I7067" s="383" t="s">
        <v>769</v>
      </c>
      <c r="J7067" s="383" t="s">
        <v>617</v>
      </c>
      <c r="K7067" s="383" t="s">
        <v>618</v>
      </c>
      <c r="L7067" s="384">
        <v>11627</v>
      </c>
      <c r="M7067" s="383" t="s">
        <v>631</v>
      </c>
      <c r="N7067" s="383" t="s">
        <v>620</v>
      </c>
      <c r="O7067" s="383" t="s">
        <v>230</v>
      </c>
    </row>
    <row r="7068" spans="1:15">
      <c r="A7068" s="385">
        <v>42020</v>
      </c>
      <c r="B7068" s="383" t="s">
        <v>794</v>
      </c>
      <c r="C7068" s="383" t="s">
        <v>8</v>
      </c>
      <c r="D7068" s="383" t="s">
        <v>34</v>
      </c>
      <c r="E7068" s="383" t="s">
        <v>795</v>
      </c>
      <c r="F7068" s="383" t="s">
        <v>10</v>
      </c>
      <c r="G7068" s="384">
        <v>2740</v>
      </c>
      <c r="H7068" s="383" t="s">
        <v>796</v>
      </c>
      <c r="I7068" s="383" t="s">
        <v>797</v>
      </c>
      <c r="J7068" s="383" t="s">
        <v>617</v>
      </c>
      <c r="K7068" s="383" t="s">
        <v>618</v>
      </c>
      <c r="L7068" s="384">
        <v>12650</v>
      </c>
      <c r="M7068" s="383" t="s">
        <v>631</v>
      </c>
      <c r="N7068" s="383" t="s">
        <v>620</v>
      </c>
      <c r="O7068" s="383" t="s">
        <v>230</v>
      </c>
    </row>
    <row r="7069" spans="1:15">
      <c r="A7069" s="385">
        <v>42021</v>
      </c>
      <c r="B7069" s="383" t="s">
        <v>11</v>
      </c>
      <c r="C7069" s="383" t="s">
        <v>12</v>
      </c>
      <c r="D7069" s="383" t="s">
        <v>13</v>
      </c>
      <c r="E7069" s="383" t="s">
        <v>678</v>
      </c>
      <c r="F7069" s="383" t="s">
        <v>10</v>
      </c>
      <c r="G7069" s="384">
        <v>4265</v>
      </c>
      <c r="H7069" s="383" t="s">
        <v>763</v>
      </c>
      <c r="I7069" s="383" t="s">
        <v>769</v>
      </c>
      <c r="J7069" s="383" t="s">
        <v>617</v>
      </c>
      <c r="K7069" s="383" t="s">
        <v>618</v>
      </c>
      <c r="L7069" s="384">
        <v>12650</v>
      </c>
      <c r="M7069" s="383" t="s">
        <v>632</v>
      </c>
      <c r="N7069" s="383" t="s">
        <v>620</v>
      </c>
      <c r="O7069" s="383" t="s">
        <v>230</v>
      </c>
    </row>
    <row r="7070" spans="1:15">
      <c r="A7070" s="385">
        <v>42022</v>
      </c>
      <c r="B7070" s="383" t="s">
        <v>11</v>
      </c>
      <c r="C7070" s="383" t="s">
        <v>12</v>
      </c>
      <c r="D7070" s="383" t="s">
        <v>13</v>
      </c>
      <c r="E7070" s="383" t="s">
        <v>678</v>
      </c>
      <c r="F7070" s="383" t="s">
        <v>10</v>
      </c>
      <c r="G7070" s="384">
        <v>4265</v>
      </c>
      <c r="H7070" s="383" t="s">
        <v>763</v>
      </c>
      <c r="I7070" s="383" t="s">
        <v>769</v>
      </c>
      <c r="J7070" s="383" t="s">
        <v>617</v>
      </c>
      <c r="K7070" s="383" t="s">
        <v>618</v>
      </c>
      <c r="L7070" s="384">
        <v>12650</v>
      </c>
      <c r="M7070" s="383" t="s">
        <v>632</v>
      </c>
      <c r="N7070" s="383" t="s">
        <v>620</v>
      </c>
      <c r="O7070" s="383" t="s">
        <v>230</v>
      </c>
    </row>
    <row r="7071" spans="1:15">
      <c r="A7071" s="385">
        <v>42023</v>
      </c>
      <c r="B7071" s="383" t="s">
        <v>11</v>
      </c>
      <c r="C7071" s="383" t="s">
        <v>12</v>
      </c>
      <c r="D7071" s="383" t="s">
        <v>13</v>
      </c>
      <c r="E7071" s="383" t="s">
        <v>678</v>
      </c>
      <c r="F7071" s="383" t="s">
        <v>10</v>
      </c>
      <c r="G7071" s="384">
        <v>4265</v>
      </c>
      <c r="H7071" s="383" t="s">
        <v>763</v>
      </c>
      <c r="I7071" s="383" t="s">
        <v>769</v>
      </c>
      <c r="J7071" s="383" t="s">
        <v>617</v>
      </c>
      <c r="K7071" s="383" t="s">
        <v>618</v>
      </c>
      <c r="L7071" s="384">
        <v>12650</v>
      </c>
      <c r="M7071" s="383" t="s">
        <v>632</v>
      </c>
      <c r="N7071" s="383" t="s">
        <v>620</v>
      </c>
      <c r="O7071" s="383" t="s">
        <v>230</v>
      </c>
    </row>
    <row r="7072" spans="1:15">
      <c r="A7072" s="385">
        <v>42024</v>
      </c>
      <c r="B7072" s="383" t="s">
        <v>11</v>
      </c>
      <c r="C7072" s="383" t="s">
        <v>12</v>
      </c>
      <c r="D7072" s="383" t="s">
        <v>13</v>
      </c>
      <c r="E7072" s="383" t="s">
        <v>678</v>
      </c>
      <c r="F7072" s="383" t="s">
        <v>10</v>
      </c>
      <c r="G7072" s="384">
        <v>4265</v>
      </c>
      <c r="H7072" s="383" t="s">
        <v>763</v>
      </c>
      <c r="I7072" s="383" t="s">
        <v>769</v>
      </c>
      <c r="J7072" s="383" t="s">
        <v>617</v>
      </c>
      <c r="K7072" s="383" t="s">
        <v>618</v>
      </c>
      <c r="L7072" s="384">
        <v>12775</v>
      </c>
      <c r="M7072" s="383" t="s">
        <v>633</v>
      </c>
      <c r="N7072" s="383" t="s">
        <v>620</v>
      </c>
      <c r="O7072" s="383" t="s">
        <v>230</v>
      </c>
    </row>
    <row r="7073" spans="1:15">
      <c r="A7073" s="385">
        <v>42025</v>
      </c>
      <c r="B7073" s="383" t="s">
        <v>11</v>
      </c>
      <c r="C7073" s="383" t="s">
        <v>12</v>
      </c>
      <c r="D7073" s="383" t="s">
        <v>13</v>
      </c>
      <c r="E7073" s="383" t="s">
        <v>678</v>
      </c>
      <c r="F7073" s="383" t="s">
        <v>10</v>
      </c>
      <c r="G7073" s="384">
        <v>4265</v>
      </c>
      <c r="H7073" s="383" t="s">
        <v>763</v>
      </c>
      <c r="I7073" s="383" t="s">
        <v>769</v>
      </c>
      <c r="J7073" s="383" t="s">
        <v>617</v>
      </c>
      <c r="K7073" s="383" t="s">
        <v>618</v>
      </c>
      <c r="L7073" s="384">
        <v>14695</v>
      </c>
      <c r="M7073" s="383" t="s">
        <v>633</v>
      </c>
      <c r="N7073" s="383" t="s">
        <v>620</v>
      </c>
      <c r="O7073" s="383" t="s">
        <v>230</v>
      </c>
    </row>
    <row r="7074" spans="1:15">
      <c r="A7074" s="385">
        <v>42026</v>
      </c>
      <c r="B7074" s="383" t="s">
        <v>11</v>
      </c>
      <c r="C7074" s="383" t="s">
        <v>12</v>
      </c>
      <c r="D7074" s="383" t="s">
        <v>13</v>
      </c>
      <c r="E7074" s="383" t="s">
        <v>678</v>
      </c>
      <c r="F7074" s="383" t="s">
        <v>10</v>
      </c>
      <c r="G7074" s="384">
        <v>4265</v>
      </c>
      <c r="H7074" s="383" t="s">
        <v>763</v>
      </c>
      <c r="I7074" s="383" t="s">
        <v>769</v>
      </c>
      <c r="J7074" s="383" t="s">
        <v>617</v>
      </c>
      <c r="K7074" s="383" t="s">
        <v>618</v>
      </c>
      <c r="L7074" s="384">
        <v>15922</v>
      </c>
      <c r="M7074" s="383" t="s">
        <v>633</v>
      </c>
      <c r="N7074" s="383" t="s">
        <v>620</v>
      </c>
      <c r="O7074" s="383" t="s">
        <v>230</v>
      </c>
    </row>
    <row r="7075" spans="1:15">
      <c r="A7075" s="385">
        <v>42027</v>
      </c>
      <c r="B7075" s="383" t="s">
        <v>11</v>
      </c>
      <c r="C7075" s="383" t="s">
        <v>12</v>
      </c>
      <c r="D7075" s="383" t="s">
        <v>13</v>
      </c>
      <c r="E7075" s="383" t="s">
        <v>678</v>
      </c>
      <c r="F7075" s="383" t="s">
        <v>10</v>
      </c>
      <c r="G7075" s="384">
        <v>4265</v>
      </c>
      <c r="H7075" s="383" t="s">
        <v>763</v>
      </c>
      <c r="I7075" s="383" t="s">
        <v>769</v>
      </c>
      <c r="J7075" s="383" t="s">
        <v>617</v>
      </c>
      <c r="K7075" s="383" t="s">
        <v>618</v>
      </c>
      <c r="L7075" s="384">
        <v>17245</v>
      </c>
      <c r="M7075" s="383" t="s">
        <v>633</v>
      </c>
      <c r="N7075" s="383" t="s">
        <v>620</v>
      </c>
      <c r="O7075" s="383" t="s">
        <v>230</v>
      </c>
    </row>
    <row r="7076" spans="1:15">
      <c r="A7076" s="385">
        <v>42028</v>
      </c>
      <c r="B7076" s="383" t="s">
        <v>11</v>
      </c>
      <c r="C7076" s="383" t="s">
        <v>12</v>
      </c>
      <c r="D7076" s="383" t="s">
        <v>13</v>
      </c>
      <c r="E7076" s="383" t="s">
        <v>678</v>
      </c>
      <c r="F7076" s="383" t="s">
        <v>10</v>
      </c>
      <c r="G7076" s="384">
        <v>4265</v>
      </c>
      <c r="H7076" s="383" t="s">
        <v>763</v>
      </c>
      <c r="I7076" s="383" t="s">
        <v>769</v>
      </c>
      <c r="J7076" s="383" t="s">
        <v>617</v>
      </c>
      <c r="K7076" s="383" t="s">
        <v>618</v>
      </c>
      <c r="L7076" s="384">
        <v>18650</v>
      </c>
      <c r="M7076" s="383" t="s">
        <v>633</v>
      </c>
      <c r="N7076" s="383" t="s">
        <v>620</v>
      </c>
      <c r="O7076" s="383" t="s">
        <v>230</v>
      </c>
    </row>
    <row r="7077" spans="1:15">
      <c r="A7077" s="385">
        <v>42029</v>
      </c>
      <c r="B7077" s="383" t="s">
        <v>11</v>
      </c>
      <c r="C7077" s="383" t="s">
        <v>12</v>
      </c>
      <c r="D7077" s="383" t="s">
        <v>13</v>
      </c>
      <c r="E7077" s="383" t="s">
        <v>678</v>
      </c>
      <c r="F7077" s="383" t="s">
        <v>10</v>
      </c>
      <c r="G7077" s="384">
        <v>4265</v>
      </c>
      <c r="H7077" s="383" t="s">
        <v>763</v>
      </c>
      <c r="I7077" s="383" t="s">
        <v>769</v>
      </c>
      <c r="J7077" s="383" t="s">
        <v>617</v>
      </c>
      <c r="K7077" s="383" t="s">
        <v>618</v>
      </c>
      <c r="L7077" s="384">
        <v>18650</v>
      </c>
      <c r="M7077" s="383" t="s">
        <v>633</v>
      </c>
      <c r="N7077" s="383" t="s">
        <v>620</v>
      </c>
      <c r="O7077" s="383" t="s">
        <v>230</v>
      </c>
    </row>
    <row r="7078" spans="1:15">
      <c r="A7078" s="385">
        <v>42030</v>
      </c>
      <c r="B7078" s="383" t="s">
        <v>11</v>
      </c>
      <c r="C7078" s="383" t="s">
        <v>12</v>
      </c>
      <c r="D7078" s="383" t="s">
        <v>13</v>
      </c>
      <c r="E7078" s="383" t="s">
        <v>678</v>
      </c>
      <c r="F7078" s="383" t="s">
        <v>10</v>
      </c>
      <c r="G7078" s="384">
        <v>4265</v>
      </c>
      <c r="H7078" s="383" t="s">
        <v>763</v>
      </c>
      <c r="I7078" s="383" t="s">
        <v>769</v>
      </c>
      <c r="J7078" s="383" t="s">
        <v>617</v>
      </c>
      <c r="K7078" s="383" t="s">
        <v>618</v>
      </c>
      <c r="L7078" s="384">
        <v>18650</v>
      </c>
      <c r="M7078" s="383" t="s">
        <v>634</v>
      </c>
      <c r="N7078" s="383" t="s">
        <v>620</v>
      </c>
      <c r="O7078" s="383" t="s">
        <v>230</v>
      </c>
    </row>
    <row r="7079" spans="1:15">
      <c r="A7079" s="385">
        <v>42031</v>
      </c>
      <c r="B7079" s="383" t="s">
        <v>11</v>
      </c>
      <c r="C7079" s="383" t="s">
        <v>12</v>
      </c>
      <c r="D7079" s="383" t="s">
        <v>13</v>
      </c>
      <c r="E7079" s="383" t="s">
        <v>678</v>
      </c>
      <c r="F7079" s="383" t="s">
        <v>10</v>
      </c>
      <c r="G7079" s="384">
        <v>4265</v>
      </c>
      <c r="H7079" s="383" t="s">
        <v>763</v>
      </c>
      <c r="I7079" s="383" t="s">
        <v>769</v>
      </c>
      <c r="J7079" s="383" t="s">
        <v>617</v>
      </c>
      <c r="K7079" s="383" t="s">
        <v>618</v>
      </c>
      <c r="L7079" s="384">
        <v>18650</v>
      </c>
      <c r="M7079" s="383" t="s">
        <v>634</v>
      </c>
      <c r="N7079" s="383" t="s">
        <v>620</v>
      </c>
      <c r="O7079" s="383" t="s">
        <v>230</v>
      </c>
    </row>
    <row r="7080" spans="1:15">
      <c r="A7080" s="385">
        <v>42032</v>
      </c>
      <c r="B7080" s="383" t="s">
        <v>11</v>
      </c>
      <c r="C7080" s="383" t="s">
        <v>12</v>
      </c>
      <c r="D7080" s="383" t="s">
        <v>13</v>
      </c>
      <c r="E7080" s="383" t="s">
        <v>678</v>
      </c>
      <c r="F7080" s="383" t="s">
        <v>10</v>
      </c>
      <c r="G7080" s="384">
        <v>4265</v>
      </c>
      <c r="H7080" s="383" t="s">
        <v>763</v>
      </c>
      <c r="I7080" s="383" t="s">
        <v>769</v>
      </c>
      <c r="J7080" s="383" t="s">
        <v>617</v>
      </c>
      <c r="K7080" s="383" t="s">
        <v>618</v>
      </c>
      <c r="L7080" s="384">
        <v>18650</v>
      </c>
      <c r="M7080" s="383" t="s">
        <v>634</v>
      </c>
      <c r="N7080" s="383" t="s">
        <v>620</v>
      </c>
      <c r="O7080" s="383" t="s">
        <v>230</v>
      </c>
    </row>
    <row r="7081" spans="1:15">
      <c r="A7081" s="385">
        <v>42033</v>
      </c>
      <c r="B7081" s="383" t="s">
        <v>11</v>
      </c>
      <c r="C7081" s="383" t="s">
        <v>12</v>
      </c>
      <c r="D7081" s="383" t="s">
        <v>13</v>
      </c>
      <c r="E7081" s="383" t="s">
        <v>678</v>
      </c>
      <c r="F7081" s="383" t="s">
        <v>10</v>
      </c>
      <c r="G7081" s="384">
        <v>4265</v>
      </c>
      <c r="H7081" s="383" t="s">
        <v>763</v>
      </c>
      <c r="I7081" s="383" t="s">
        <v>769</v>
      </c>
      <c r="J7081" s="383" t="s">
        <v>617</v>
      </c>
      <c r="K7081" s="383" t="s">
        <v>618</v>
      </c>
      <c r="L7081" s="384">
        <v>18650</v>
      </c>
      <c r="M7081" s="383" t="s">
        <v>634</v>
      </c>
      <c r="N7081" s="383" t="s">
        <v>620</v>
      </c>
      <c r="O7081" s="383" t="s">
        <v>230</v>
      </c>
    </row>
    <row r="7082" spans="1:15">
      <c r="A7082" s="385">
        <v>42034</v>
      </c>
      <c r="B7082" s="383" t="s">
        <v>754</v>
      </c>
      <c r="C7082" s="383" t="s">
        <v>8</v>
      </c>
      <c r="D7082" s="383" t="s">
        <v>755</v>
      </c>
      <c r="E7082" s="383" t="s">
        <v>756</v>
      </c>
      <c r="F7082" s="383" t="s">
        <v>10</v>
      </c>
      <c r="G7082" s="384">
        <v>21387</v>
      </c>
      <c r="H7082" s="383" t="s">
        <v>757</v>
      </c>
      <c r="I7082" s="383" t="s">
        <v>772</v>
      </c>
      <c r="J7082" s="383" t="s">
        <v>617</v>
      </c>
      <c r="K7082" s="383" t="s">
        <v>618</v>
      </c>
      <c r="L7082" s="384">
        <v>18650</v>
      </c>
      <c r="M7082" s="383" t="s">
        <v>634</v>
      </c>
      <c r="N7082" s="383" t="s">
        <v>620</v>
      </c>
      <c r="O7082" s="383" t="s">
        <v>230</v>
      </c>
    </row>
    <row r="7083" spans="1:15">
      <c r="A7083" s="385">
        <v>42035</v>
      </c>
      <c r="B7083" s="383" t="s">
        <v>11</v>
      </c>
      <c r="C7083" s="383" t="s">
        <v>12</v>
      </c>
      <c r="D7083" s="383" t="s">
        <v>13</v>
      </c>
      <c r="E7083" s="383" t="s">
        <v>678</v>
      </c>
      <c r="F7083" s="383" t="s">
        <v>10</v>
      </c>
      <c r="G7083" s="384">
        <v>4265</v>
      </c>
      <c r="H7083" s="383" t="s">
        <v>763</v>
      </c>
      <c r="I7083" s="383" t="s">
        <v>769</v>
      </c>
      <c r="J7083" s="383" t="s">
        <v>617</v>
      </c>
      <c r="K7083" s="383" t="s">
        <v>618</v>
      </c>
      <c r="L7083" s="384">
        <v>18650</v>
      </c>
      <c r="M7083" s="383" t="s">
        <v>634</v>
      </c>
      <c r="N7083" s="383" t="s">
        <v>620</v>
      </c>
      <c r="O7083" s="383" t="s">
        <v>230</v>
      </c>
    </row>
    <row r="7084" spans="1:15">
      <c r="A7084" s="385">
        <v>42036</v>
      </c>
      <c r="B7084" s="383" t="s">
        <v>11</v>
      </c>
      <c r="C7084" s="383" t="s">
        <v>12</v>
      </c>
      <c r="D7084" s="383" t="s">
        <v>13</v>
      </c>
      <c r="E7084" s="383" t="s">
        <v>678</v>
      </c>
      <c r="F7084" s="383" t="s">
        <v>10</v>
      </c>
      <c r="G7084" s="384">
        <v>4265</v>
      </c>
      <c r="H7084" s="383" t="s">
        <v>763</v>
      </c>
      <c r="I7084" s="383" t="s">
        <v>769</v>
      </c>
      <c r="J7084" s="383" t="s">
        <v>617</v>
      </c>
      <c r="K7084" s="383" t="s">
        <v>618</v>
      </c>
      <c r="L7084" s="384">
        <v>18660</v>
      </c>
      <c r="M7084" s="383" t="s">
        <v>634</v>
      </c>
      <c r="N7084" s="383" t="s">
        <v>620</v>
      </c>
      <c r="O7084" s="383" t="s">
        <v>230</v>
      </c>
    </row>
    <row r="7085" spans="1:15">
      <c r="A7085" s="385">
        <v>42037</v>
      </c>
      <c r="B7085" s="383" t="s">
        <v>11</v>
      </c>
      <c r="C7085" s="383" t="s">
        <v>12</v>
      </c>
      <c r="D7085" s="383" t="s">
        <v>13</v>
      </c>
      <c r="E7085" s="383" t="s">
        <v>678</v>
      </c>
      <c r="F7085" s="383" t="s">
        <v>10</v>
      </c>
      <c r="G7085" s="384">
        <v>4265</v>
      </c>
      <c r="H7085" s="383" t="s">
        <v>763</v>
      </c>
      <c r="I7085" s="383" t="s">
        <v>769</v>
      </c>
      <c r="J7085" s="383" t="s">
        <v>617</v>
      </c>
      <c r="K7085" s="383" t="s">
        <v>618</v>
      </c>
      <c r="L7085" s="384">
        <v>18660</v>
      </c>
      <c r="M7085" s="383" t="s">
        <v>634</v>
      </c>
      <c r="N7085" s="383" t="s">
        <v>620</v>
      </c>
      <c r="O7085" s="383" t="s">
        <v>230</v>
      </c>
    </row>
    <row r="7086" spans="1:15">
      <c r="A7086" s="385">
        <v>42038</v>
      </c>
      <c r="B7086" s="383" t="s">
        <v>650</v>
      </c>
      <c r="C7086" s="383" t="s">
        <v>8</v>
      </c>
      <c r="D7086" s="383" t="s">
        <v>20</v>
      </c>
      <c r="E7086" s="383" t="s">
        <v>651</v>
      </c>
      <c r="F7086" s="383" t="s">
        <v>10</v>
      </c>
      <c r="G7086" s="384">
        <v>8814</v>
      </c>
      <c r="H7086" s="383" t="s">
        <v>836</v>
      </c>
      <c r="I7086" s="383" t="s">
        <v>837</v>
      </c>
      <c r="J7086" s="383" t="s">
        <v>617</v>
      </c>
      <c r="K7086" s="383" t="s">
        <v>618</v>
      </c>
      <c r="L7086" s="384">
        <v>18660</v>
      </c>
      <c r="M7086" s="383" t="s">
        <v>634</v>
      </c>
      <c r="N7086" s="383" t="s">
        <v>620</v>
      </c>
      <c r="O7086" s="383" t="s">
        <v>230</v>
      </c>
    </row>
    <row r="7087" spans="1:15">
      <c r="A7087" s="385">
        <v>42039</v>
      </c>
      <c r="B7087" s="383" t="s">
        <v>11</v>
      </c>
      <c r="C7087" s="383" t="s">
        <v>12</v>
      </c>
      <c r="D7087" s="383" t="s">
        <v>13</v>
      </c>
      <c r="E7087" s="383" t="s">
        <v>678</v>
      </c>
      <c r="F7087" s="383" t="s">
        <v>10</v>
      </c>
      <c r="G7087" s="384">
        <v>4265</v>
      </c>
      <c r="H7087" s="383" t="s">
        <v>763</v>
      </c>
      <c r="I7087" s="383" t="s">
        <v>769</v>
      </c>
      <c r="J7087" s="383" t="s">
        <v>617</v>
      </c>
      <c r="K7087" s="383" t="s">
        <v>618</v>
      </c>
      <c r="L7087" s="384">
        <v>18660</v>
      </c>
      <c r="M7087" s="383" t="s">
        <v>634</v>
      </c>
      <c r="N7087" s="383" t="s">
        <v>620</v>
      </c>
      <c r="O7087" s="383" t="s">
        <v>230</v>
      </c>
    </row>
    <row r="7088" spans="1:15">
      <c r="A7088" s="385">
        <v>42040</v>
      </c>
      <c r="B7088" s="383" t="s">
        <v>11</v>
      </c>
      <c r="C7088" s="383" t="s">
        <v>12</v>
      </c>
      <c r="D7088" s="383" t="s">
        <v>13</v>
      </c>
      <c r="E7088" s="383" t="s">
        <v>678</v>
      </c>
      <c r="F7088" s="383" t="s">
        <v>10</v>
      </c>
      <c r="G7088" s="384">
        <v>4265</v>
      </c>
      <c r="H7088" s="383" t="s">
        <v>763</v>
      </c>
      <c r="I7088" s="383" t="s">
        <v>769</v>
      </c>
      <c r="J7088" s="383" t="s">
        <v>617</v>
      </c>
      <c r="K7088" s="383" t="s">
        <v>618</v>
      </c>
      <c r="L7088" s="384">
        <v>18761</v>
      </c>
      <c r="M7088" s="383" t="s">
        <v>635</v>
      </c>
      <c r="N7088" s="383" t="s">
        <v>620</v>
      </c>
      <c r="O7088" s="383" t="s">
        <v>230</v>
      </c>
    </row>
    <row r="7089" spans="1:15">
      <c r="A7089" s="385">
        <v>42041</v>
      </c>
      <c r="B7089" s="383" t="s">
        <v>754</v>
      </c>
      <c r="C7089" s="383" t="s">
        <v>8</v>
      </c>
      <c r="D7089" s="383" t="s">
        <v>755</v>
      </c>
      <c r="E7089" s="383" t="s">
        <v>756</v>
      </c>
      <c r="F7089" s="383" t="s">
        <v>10</v>
      </c>
      <c r="G7089" s="384">
        <v>18095</v>
      </c>
      <c r="H7089" s="383" t="s">
        <v>757</v>
      </c>
      <c r="I7089" s="383" t="s">
        <v>772</v>
      </c>
      <c r="J7089" s="383" t="s">
        <v>617</v>
      </c>
      <c r="K7089" s="383" t="s">
        <v>618</v>
      </c>
      <c r="L7089" s="384">
        <v>18761</v>
      </c>
      <c r="M7089" s="383" t="s">
        <v>635</v>
      </c>
      <c r="N7089" s="383" t="s">
        <v>620</v>
      </c>
      <c r="O7089" s="383" t="s">
        <v>230</v>
      </c>
    </row>
    <row r="7090" spans="1:15">
      <c r="A7090" s="385">
        <v>42042</v>
      </c>
      <c r="B7090" s="383" t="s">
        <v>754</v>
      </c>
      <c r="C7090" s="383" t="s">
        <v>8</v>
      </c>
      <c r="D7090" s="383" t="s">
        <v>755</v>
      </c>
      <c r="E7090" s="383" t="s">
        <v>756</v>
      </c>
      <c r="F7090" s="383" t="s">
        <v>10</v>
      </c>
      <c r="G7090" s="384">
        <v>9981</v>
      </c>
      <c r="H7090" s="383" t="s">
        <v>757</v>
      </c>
      <c r="I7090" s="383" t="s">
        <v>772</v>
      </c>
      <c r="J7090" s="383" t="s">
        <v>617</v>
      </c>
      <c r="K7090" s="383" t="s">
        <v>618</v>
      </c>
      <c r="L7090" s="384">
        <v>18800</v>
      </c>
      <c r="M7090" s="383" t="s">
        <v>635</v>
      </c>
      <c r="N7090" s="383" t="s">
        <v>620</v>
      </c>
      <c r="O7090" s="383" t="s">
        <v>230</v>
      </c>
    </row>
    <row r="7091" spans="1:15">
      <c r="A7091" s="385">
        <v>42043</v>
      </c>
      <c r="B7091" s="383" t="s">
        <v>754</v>
      </c>
      <c r="C7091" s="383" t="s">
        <v>8</v>
      </c>
      <c r="D7091" s="383" t="s">
        <v>755</v>
      </c>
      <c r="E7091" s="383" t="s">
        <v>756</v>
      </c>
      <c r="F7091" s="383" t="s">
        <v>10</v>
      </c>
      <c r="G7091" s="384">
        <v>78935</v>
      </c>
      <c r="H7091" s="383" t="s">
        <v>757</v>
      </c>
      <c r="I7091" s="383" t="s">
        <v>772</v>
      </c>
      <c r="J7091" s="383" t="s">
        <v>617</v>
      </c>
      <c r="K7091" s="383" t="s">
        <v>618</v>
      </c>
      <c r="L7091" s="384">
        <v>20258</v>
      </c>
      <c r="M7091" s="383" t="s">
        <v>635</v>
      </c>
      <c r="N7091" s="383" t="s">
        <v>620</v>
      </c>
      <c r="O7091" s="383" t="s">
        <v>230</v>
      </c>
    </row>
    <row r="7092" spans="1:15">
      <c r="A7092" s="385">
        <v>42044</v>
      </c>
      <c r="B7092" s="383" t="s">
        <v>754</v>
      </c>
      <c r="C7092" s="383" t="s">
        <v>8</v>
      </c>
      <c r="D7092" s="383" t="s">
        <v>755</v>
      </c>
      <c r="E7092" s="383" t="s">
        <v>756</v>
      </c>
      <c r="F7092" s="383" t="s">
        <v>10</v>
      </c>
      <c r="G7092" s="384">
        <v>76662</v>
      </c>
      <c r="H7092" s="383" t="s">
        <v>757</v>
      </c>
      <c r="I7092" s="383" t="s">
        <v>772</v>
      </c>
      <c r="J7092" s="383" t="s">
        <v>617</v>
      </c>
      <c r="K7092" s="383" t="s">
        <v>618</v>
      </c>
      <c r="L7092" s="384">
        <v>20833</v>
      </c>
      <c r="M7092" s="383" t="s">
        <v>635</v>
      </c>
      <c r="N7092" s="383" t="s">
        <v>620</v>
      </c>
      <c r="O7092" s="383" t="s">
        <v>230</v>
      </c>
    </row>
    <row r="7093" spans="1:15">
      <c r="A7093" s="385">
        <v>42045</v>
      </c>
      <c r="B7093" s="383" t="s">
        <v>754</v>
      </c>
      <c r="C7093" s="383" t="s">
        <v>8</v>
      </c>
      <c r="D7093" s="383" t="s">
        <v>755</v>
      </c>
      <c r="E7093" s="383" t="s">
        <v>756</v>
      </c>
      <c r="F7093" s="383" t="s">
        <v>10</v>
      </c>
      <c r="G7093" s="384">
        <v>4357</v>
      </c>
      <c r="H7093" s="383" t="s">
        <v>757</v>
      </c>
      <c r="I7093" s="383" t="s">
        <v>772</v>
      </c>
      <c r="J7093" s="383" t="s">
        <v>617</v>
      </c>
      <c r="K7093" s="383" t="s">
        <v>618</v>
      </c>
      <c r="L7093" s="384">
        <v>20833</v>
      </c>
      <c r="M7093" s="383" t="s">
        <v>635</v>
      </c>
      <c r="N7093" s="383" t="s">
        <v>620</v>
      </c>
      <c r="O7093" s="383" t="s">
        <v>230</v>
      </c>
    </row>
    <row r="7094" spans="1:15">
      <c r="A7094" s="385">
        <v>42046</v>
      </c>
      <c r="B7094" s="383" t="s">
        <v>21</v>
      </c>
      <c r="C7094" s="383" t="s">
        <v>12</v>
      </c>
      <c r="D7094" s="383" t="s">
        <v>22</v>
      </c>
      <c r="E7094" s="383" t="s">
        <v>658</v>
      </c>
      <c r="F7094" s="383" t="s">
        <v>10</v>
      </c>
      <c r="G7094" s="384">
        <v>2468</v>
      </c>
      <c r="H7094" s="383" t="s">
        <v>792</v>
      </c>
      <c r="I7094" s="383" t="s">
        <v>843</v>
      </c>
      <c r="J7094" s="383" t="s">
        <v>617</v>
      </c>
      <c r="K7094" s="383" t="s">
        <v>618</v>
      </c>
      <c r="L7094" s="384">
        <v>20833</v>
      </c>
      <c r="M7094" s="383" t="s">
        <v>635</v>
      </c>
      <c r="N7094" s="383" t="s">
        <v>620</v>
      </c>
      <c r="O7094" s="383" t="s">
        <v>230</v>
      </c>
    </row>
    <row r="7095" spans="1:15">
      <c r="A7095" s="385">
        <v>42047</v>
      </c>
      <c r="B7095" s="383" t="s">
        <v>754</v>
      </c>
      <c r="C7095" s="383" t="s">
        <v>8</v>
      </c>
      <c r="D7095" s="383" t="s">
        <v>755</v>
      </c>
      <c r="E7095" s="383" t="s">
        <v>756</v>
      </c>
      <c r="F7095" s="383" t="s">
        <v>10</v>
      </c>
      <c r="G7095" s="384">
        <v>10741</v>
      </c>
      <c r="H7095" s="383" t="s">
        <v>757</v>
      </c>
      <c r="I7095" s="383" t="s">
        <v>772</v>
      </c>
      <c r="J7095" s="383" t="s">
        <v>617</v>
      </c>
      <c r="K7095" s="383" t="s">
        <v>618</v>
      </c>
      <c r="L7095" s="384">
        <v>20833</v>
      </c>
      <c r="M7095" s="383" t="s">
        <v>635</v>
      </c>
      <c r="N7095" s="383" t="s">
        <v>620</v>
      </c>
      <c r="O7095" s="383" t="s">
        <v>230</v>
      </c>
    </row>
    <row r="7096" spans="1:15">
      <c r="A7096" s="385">
        <v>42048</v>
      </c>
      <c r="B7096" s="383" t="s">
        <v>754</v>
      </c>
      <c r="C7096" s="383" t="s">
        <v>8</v>
      </c>
      <c r="D7096" s="383" t="s">
        <v>755</v>
      </c>
      <c r="E7096" s="383" t="s">
        <v>756</v>
      </c>
      <c r="F7096" s="383" t="s">
        <v>10</v>
      </c>
      <c r="G7096" s="384">
        <v>5998</v>
      </c>
      <c r="H7096" s="383" t="s">
        <v>757</v>
      </c>
      <c r="I7096" s="383" t="s">
        <v>772</v>
      </c>
      <c r="J7096" s="383" t="s">
        <v>617</v>
      </c>
      <c r="K7096" s="383" t="s">
        <v>618</v>
      </c>
      <c r="L7096" s="384">
        <v>20833</v>
      </c>
      <c r="M7096" s="383" t="s">
        <v>635</v>
      </c>
      <c r="N7096" s="383" t="s">
        <v>620</v>
      </c>
      <c r="O7096" s="383" t="s">
        <v>230</v>
      </c>
    </row>
    <row r="7097" spans="1:15">
      <c r="A7097" s="385">
        <v>42049</v>
      </c>
      <c r="B7097" s="383" t="s">
        <v>754</v>
      </c>
      <c r="C7097" s="383" t="s">
        <v>8</v>
      </c>
      <c r="D7097" s="383" t="s">
        <v>755</v>
      </c>
      <c r="E7097" s="383" t="s">
        <v>756</v>
      </c>
      <c r="F7097" s="383" t="s">
        <v>10</v>
      </c>
      <c r="G7097" s="384">
        <v>37217</v>
      </c>
      <c r="H7097" s="383" t="s">
        <v>757</v>
      </c>
      <c r="I7097" s="383" t="s">
        <v>772</v>
      </c>
      <c r="J7097" s="383" t="s">
        <v>617</v>
      </c>
      <c r="K7097" s="383" t="s">
        <v>618</v>
      </c>
      <c r="L7097" s="384">
        <v>21180</v>
      </c>
      <c r="M7097" s="383" t="s">
        <v>635</v>
      </c>
      <c r="N7097" s="383" t="s">
        <v>620</v>
      </c>
      <c r="O7097" s="383" t="s">
        <v>230</v>
      </c>
    </row>
    <row r="7098" spans="1:15">
      <c r="A7098" s="385">
        <v>42050</v>
      </c>
      <c r="B7098" s="383" t="s">
        <v>754</v>
      </c>
      <c r="C7098" s="383" t="s">
        <v>8</v>
      </c>
      <c r="D7098" s="383" t="s">
        <v>755</v>
      </c>
      <c r="E7098" s="383" t="s">
        <v>756</v>
      </c>
      <c r="F7098" s="383" t="s">
        <v>10</v>
      </c>
      <c r="G7098" s="384">
        <v>101810</v>
      </c>
      <c r="H7098" s="383" t="s">
        <v>757</v>
      </c>
      <c r="I7098" s="383" t="s">
        <v>772</v>
      </c>
      <c r="J7098" s="383" t="s">
        <v>617</v>
      </c>
      <c r="K7098" s="383" t="s">
        <v>618</v>
      </c>
      <c r="L7098" s="384">
        <v>22680</v>
      </c>
      <c r="M7098" s="383" t="s">
        <v>635</v>
      </c>
      <c r="N7098" s="383" t="s">
        <v>620</v>
      </c>
      <c r="O7098" s="383" t="s">
        <v>230</v>
      </c>
    </row>
    <row r="7099" spans="1:15">
      <c r="A7099" s="385">
        <v>42051</v>
      </c>
      <c r="B7099" s="383" t="s">
        <v>754</v>
      </c>
      <c r="C7099" s="383" t="s">
        <v>8</v>
      </c>
      <c r="D7099" s="383" t="s">
        <v>755</v>
      </c>
      <c r="E7099" s="383" t="s">
        <v>756</v>
      </c>
      <c r="F7099" s="383" t="s">
        <v>10</v>
      </c>
      <c r="G7099" s="384">
        <v>62667</v>
      </c>
      <c r="H7099" s="383" t="s">
        <v>757</v>
      </c>
      <c r="I7099" s="383" t="s">
        <v>772</v>
      </c>
      <c r="J7099" s="383" t="s">
        <v>617</v>
      </c>
      <c r="K7099" s="383" t="s">
        <v>618</v>
      </c>
      <c r="L7099" s="384">
        <v>23171</v>
      </c>
      <c r="M7099" s="383" t="s">
        <v>635</v>
      </c>
      <c r="N7099" s="383" t="s">
        <v>620</v>
      </c>
      <c r="O7099" s="383" t="s">
        <v>230</v>
      </c>
    </row>
    <row r="7100" spans="1:15">
      <c r="A7100" s="385">
        <v>42052</v>
      </c>
      <c r="B7100" s="383" t="s">
        <v>754</v>
      </c>
      <c r="C7100" s="383" t="s">
        <v>8</v>
      </c>
      <c r="D7100" s="383" t="s">
        <v>755</v>
      </c>
      <c r="E7100" s="383" t="s">
        <v>756</v>
      </c>
      <c r="F7100" s="383" t="s">
        <v>10</v>
      </c>
      <c r="G7100" s="384">
        <v>19619</v>
      </c>
      <c r="H7100" s="383" t="s">
        <v>757</v>
      </c>
      <c r="I7100" s="383" t="s">
        <v>772</v>
      </c>
      <c r="J7100" s="383" t="s">
        <v>617</v>
      </c>
      <c r="K7100" s="383" t="s">
        <v>618</v>
      </c>
      <c r="L7100" s="384">
        <v>23171</v>
      </c>
      <c r="M7100" s="383" t="s">
        <v>636</v>
      </c>
      <c r="N7100" s="383" t="s">
        <v>620</v>
      </c>
      <c r="O7100" s="383" t="s">
        <v>230</v>
      </c>
    </row>
    <row r="7101" spans="1:15">
      <c r="A7101" s="385">
        <v>42053</v>
      </c>
      <c r="B7101" s="383" t="s">
        <v>754</v>
      </c>
      <c r="C7101" s="383" t="s">
        <v>8</v>
      </c>
      <c r="D7101" s="383" t="s">
        <v>755</v>
      </c>
      <c r="E7101" s="383" t="s">
        <v>756</v>
      </c>
      <c r="F7101" s="383" t="s">
        <v>10</v>
      </c>
      <c r="G7101" s="384">
        <v>7693</v>
      </c>
      <c r="H7101" s="383" t="s">
        <v>757</v>
      </c>
      <c r="I7101" s="383" t="s">
        <v>772</v>
      </c>
      <c r="J7101" s="383" t="s">
        <v>617</v>
      </c>
      <c r="K7101" s="383" t="s">
        <v>618</v>
      </c>
      <c r="L7101" s="384">
        <v>23171</v>
      </c>
      <c r="M7101" s="383" t="s">
        <v>636</v>
      </c>
      <c r="N7101" s="383" t="s">
        <v>620</v>
      </c>
      <c r="O7101" s="383" t="s">
        <v>230</v>
      </c>
    </row>
    <row r="7102" spans="1:15">
      <c r="A7102" s="385">
        <v>42055</v>
      </c>
      <c r="B7102" s="383" t="s">
        <v>754</v>
      </c>
      <c r="C7102" s="383" t="s">
        <v>8</v>
      </c>
      <c r="D7102" s="383" t="s">
        <v>755</v>
      </c>
      <c r="E7102" s="383" t="s">
        <v>756</v>
      </c>
      <c r="F7102" s="383" t="s">
        <v>10</v>
      </c>
      <c r="G7102" s="384">
        <v>31904</v>
      </c>
      <c r="H7102" s="383" t="s">
        <v>757</v>
      </c>
      <c r="I7102" s="383" t="s">
        <v>772</v>
      </c>
      <c r="J7102" s="383" t="s">
        <v>617</v>
      </c>
      <c r="K7102" s="383" t="s">
        <v>618</v>
      </c>
      <c r="L7102" s="384">
        <v>23171</v>
      </c>
      <c r="M7102" s="383" t="s">
        <v>636</v>
      </c>
      <c r="N7102" s="383" t="s">
        <v>620</v>
      </c>
      <c r="O7102" s="383" t="s">
        <v>230</v>
      </c>
    </row>
    <row r="7103" spans="1:15">
      <c r="A7103" s="385">
        <v>42056</v>
      </c>
      <c r="B7103" s="383" t="s">
        <v>754</v>
      </c>
      <c r="C7103" s="383" t="s">
        <v>8</v>
      </c>
      <c r="D7103" s="383" t="s">
        <v>755</v>
      </c>
      <c r="E7103" s="383" t="s">
        <v>756</v>
      </c>
      <c r="F7103" s="383" t="s">
        <v>10</v>
      </c>
      <c r="G7103" s="384">
        <v>3198</v>
      </c>
      <c r="H7103" s="383" t="s">
        <v>757</v>
      </c>
      <c r="I7103" s="383" t="s">
        <v>772</v>
      </c>
      <c r="J7103" s="383" t="s">
        <v>617</v>
      </c>
      <c r="K7103" s="383" t="s">
        <v>618</v>
      </c>
      <c r="L7103" s="384">
        <v>23171</v>
      </c>
      <c r="M7103" s="383" t="s">
        <v>637</v>
      </c>
      <c r="N7103" s="383" t="s">
        <v>620</v>
      </c>
      <c r="O7103" s="383" t="s">
        <v>230</v>
      </c>
    </row>
    <row r="7104" spans="1:15">
      <c r="A7104" s="385">
        <v>42057</v>
      </c>
      <c r="B7104" s="383" t="s">
        <v>11</v>
      </c>
      <c r="C7104" s="383" t="s">
        <v>12</v>
      </c>
      <c r="D7104" s="383" t="s">
        <v>13</v>
      </c>
      <c r="E7104" s="383" t="s">
        <v>678</v>
      </c>
      <c r="F7104" s="383" t="s">
        <v>10</v>
      </c>
      <c r="G7104" s="384">
        <v>4265</v>
      </c>
      <c r="H7104" s="383" t="s">
        <v>763</v>
      </c>
      <c r="I7104" s="383" t="s">
        <v>769</v>
      </c>
      <c r="J7104" s="383" t="s">
        <v>617</v>
      </c>
      <c r="K7104" s="383" t="s">
        <v>618</v>
      </c>
      <c r="L7104" s="384">
        <v>23171</v>
      </c>
      <c r="M7104" s="383" t="s">
        <v>637</v>
      </c>
      <c r="N7104" s="383" t="s">
        <v>620</v>
      </c>
      <c r="O7104" s="383" t="s">
        <v>230</v>
      </c>
    </row>
    <row r="7105" spans="1:15">
      <c r="A7105" s="385">
        <v>42058</v>
      </c>
      <c r="B7105" s="383" t="s">
        <v>11</v>
      </c>
      <c r="C7105" s="383" t="s">
        <v>12</v>
      </c>
      <c r="D7105" s="383" t="s">
        <v>13</v>
      </c>
      <c r="E7105" s="383" t="s">
        <v>678</v>
      </c>
      <c r="F7105" s="383" t="s">
        <v>10</v>
      </c>
      <c r="G7105" s="384">
        <v>60</v>
      </c>
      <c r="H7105" s="383" t="s">
        <v>763</v>
      </c>
      <c r="I7105" s="383" t="s">
        <v>771</v>
      </c>
      <c r="J7105" s="383" t="s">
        <v>617</v>
      </c>
      <c r="K7105" s="383" t="s">
        <v>618</v>
      </c>
      <c r="L7105" s="384">
        <v>23171</v>
      </c>
      <c r="M7105" s="383" t="s">
        <v>637</v>
      </c>
      <c r="N7105" s="383" t="s">
        <v>620</v>
      </c>
      <c r="O7105" s="383" t="s">
        <v>230</v>
      </c>
    </row>
    <row r="7106" spans="1:15">
      <c r="A7106" s="385">
        <v>42059</v>
      </c>
      <c r="B7106" s="383" t="s">
        <v>11</v>
      </c>
      <c r="C7106" s="383" t="s">
        <v>12</v>
      </c>
      <c r="D7106" s="383" t="s">
        <v>13</v>
      </c>
      <c r="E7106" s="383" t="s">
        <v>678</v>
      </c>
      <c r="F7106" s="383" t="s">
        <v>10</v>
      </c>
      <c r="G7106" s="384">
        <v>4265</v>
      </c>
      <c r="H7106" s="383" t="s">
        <v>763</v>
      </c>
      <c r="I7106" s="383" t="s">
        <v>769</v>
      </c>
      <c r="J7106" s="383" t="s">
        <v>617</v>
      </c>
      <c r="K7106" s="383" t="s">
        <v>618</v>
      </c>
      <c r="L7106" s="384">
        <v>23171</v>
      </c>
      <c r="M7106" s="383" t="s">
        <v>637</v>
      </c>
      <c r="N7106" s="383" t="s">
        <v>620</v>
      </c>
      <c r="O7106" s="383" t="s">
        <v>230</v>
      </c>
    </row>
    <row r="7107" spans="1:15">
      <c r="A7107" s="385">
        <v>42060</v>
      </c>
      <c r="B7107" s="383" t="s">
        <v>11</v>
      </c>
      <c r="C7107" s="383" t="s">
        <v>12</v>
      </c>
      <c r="D7107" s="383" t="s">
        <v>13</v>
      </c>
      <c r="E7107" s="383" t="s">
        <v>678</v>
      </c>
      <c r="F7107" s="383" t="s">
        <v>10</v>
      </c>
      <c r="G7107" s="384">
        <v>4265</v>
      </c>
      <c r="H7107" s="383" t="s">
        <v>763</v>
      </c>
      <c r="I7107" s="383" t="s">
        <v>769</v>
      </c>
      <c r="J7107" s="383" t="s">
        <v>617</v>
      </c>
      <c r="K7107" s="383" t="s">
        <v>618</v>
      </c>
      <c r="L7107" s="384">
        <v>23171</v>
      </c>
      <c r="M7107" s="383" t="s">
        <v>637</v>
      </c>
      <c r="N7107" s="383" t="s">
        <v>620</v>
      </c>
      <c r="O7107" s="383" t="s">
        <v>230</v>
      </c>
    </row>
    <row r="7108" spans="1:15">
      <c r="A7108" s="385">
        <v>42061</v>
      </c>
      <c r="B7108" s="383" t="s">
        <v>11</v>
      </c>
      <c r="C7108" s="383" t="s">
        <v>12</v>
      </c>
      <c r="D7108" s="383" t="s">
        <v>13</v>
      </c>
      <c r="E7108" s="383" t="s">
        <v>678</v>
      </c>
      <c r="F7108" s="383" t="s">
        <v>10</v>
      </c>
      <c r="G7108" s="384">
        <v>4265</v>
      </c>
      <c r="H7108" s="383" t="s">
        <v>763</v>
      </c>
      <c r="I7108" s="383" t="s">
        <v>769</v>
      </c>
      <c r="J7108" s="383" t="s">
        <v>617</v>
      </c>
      <c r="K7108" s="383" t="s">
        <v>618</v>
      </c>
      <c r="L7108" s="384">
        <v>23171</v>
      </c>
      <c r="M7108" s="383" t="s">
        <v>637</v>
      </c>
      <c r="N7108" s="383" t="s">
        <v>620</v>
      </c>
      <c r="O7108" s="383" t="s">
        <v>230</v>
      </c>
    </row>
    <row r="7109" spans="1:15">
      <c r="A7109" s="385">
        <v>42062</v>
      </c>
      <c r="B7109" s="383" t="s">
        <v>11</v>
      </c>
      <c r="C7109" s="383" t="s">
        <v>12</v>
      </c>
      <c r="D7109" s="383" t="s">
        <v>13</v>
      </c>
      <c r="E7109" s="383" t="s">
        <v>678</v>
      </c>
      <c r="F7109" s="383" t="s">
        <v>10</v>
      </c>
      <c r="G7109" s="384">
        <v>4265</v>
      </c>
      <c r="H7109" s="383" t="s">
        <v>763</v>
      </c>
      <c r="I7109" s="383" t="s">
        <v>769</v>
      </c>
      <c r="J7109" s="383" t="s">
        <v>617</v>
      </c>
      <c r="K7109" s="383" t="s">
        <v>618</v>
      </c>
      <c r="L7109" s="384">
        <v>23171</v>
      </c>
      <c r="M7109" s="383" t="s">
        <v>637</v>
      </c>
      <c r="N7109" s="383" t="s">
        <v>620</v>
      </c>
      <c r="O7109" s="383" t="s">
        <v>230</v>
      </c>
    </row>
    <row r="7110" spans="1:15">
      <c r="A7110" s="385">
        <v>42063</v>
      </c>
      <c r="B7110" s="383" t="s">
        <v>11</v>
      </c>
      <c r="C7110" s="383" t="s">
        <v>12</v>
      </c>
      <c r="D7110" s="383" t="s">
        <v>13</v>
      </c>
      <c r="E7110" s="383" t="s">
        <v>678</v>
      </c>
      <c r="F7110" s="383" t="s">
        <v>10</v>
      </c>
      <c r="G7110" s="384">
        <v>4265</v>
      </c>
      <c r="H7110" s="383" t="s">
        <v>763</v>
      </c>
      <c r="I7110" s="383" t="s">
        <v>769</v>
      </c>
      <c r="J7110" s="383" t="s">
        <v>617</v>
      </c>
      <c r="K7110" s="383" t="s">
        <v>618</v>
      </c>
      <c r="L7110" s="384">
        <v>23242</v>
      </c>
      <c r="M7110" s="383" t="s">
        <v>638</v>
      </c>
      <c r="N7110" s="383" t="s">
        <v>620</v>
      </c>
      <c r="O7110" s="383" t="s">
        <v>230</v>
      </c>
    </row>
    <row r="7111" spans="1:15">
      <c r="A7111" s="385">
        <v>42064</v>
      </c>
      <c r="B7111" s="383" t="s">
        <v>11</v>
      </c>
      <c r="C7111" s="383" t="s">
        <v>12</v>
      </c>
      <c r="D7111" s="383" t="s">
        <v>13</v>
      </c>
      <c r="E7111" s="383" t="s">
        <v>678</v>
      </c>
      <c r="F7111" s="383" t="s">
        <v>10</v>
      </c>
      <c r="G7111" s="384">
        <v>4265</v>
      </c>
      <c r="H7111" s="383" t="s">
        <v>763</v>
      </c>
      <c r="I7111" s="383" t="s">
        <v>769</v>
      </c>
      <c r="J7111" s="383" t="s">
        <v>617</v>
      </c>
      <c r="K7111" s="383" t="s">
        <v>618</v>
      </c>
      <c r="L7111" s="384">
        <v>24188</v>
      </c>
      <c r="M7111" s="383" t="s">
        <v>638</v>
      </c>
      <c r="N7111" s="383" t="s">
        <v>620</v>
      </c>
      <c r="O7111" s="383" t="s">
        <v>230</v>
      </c>
    </row>
    <row r="7112" spans="1:15">
      <c r="A7112" s="385">
        <v>42065</v>
      </c>
      <c r="B7112" s="383" t="s">
        <v>11</v>
      </c>
      <c r="C7112" s="383" t="s">
        <v>12</v>
      </c>
      <c r="D7112" s="383" t="s">
        <v>13</v>
      </c>
      <c r="E7112" s="383" t="s">
        <v>678</v>
      </c>
      <c r="F7112" s="383" t="s">
        <v>10</v>
      </c>
      <c r="G7112" s="384">
        <v>4265</v>
      </c>
      <c r="H7112" s="383" t="s">
        <v>763</v>
      </c>
      <c r="I7112" s="383" t="s">
        <v>769</v>
      </c>
      <c r="J7112" s="383" t="s">
        <v>617</v>
      </c>
      <c r="K7112" s="383" t="s">
        <v>618</v>
      </c>
      <c r="L7112" s="384">
        <v>24376</v>
      </c>
      <c r="M7112" s="383" t="s">
        <v>638</v>
      </c>
      <c r="N7112" s="383" t="s">
        <v>620</v>
      </c>
      <c r="O7112" s="383" t="s">
        <v>230</v>
      </c>
    </row>
    <row r="7113" spans="1:15">
      <c r="A7113" s="385">
        <v>42066</v>
      </c>
      <c r="B7113" s="383" t="s">
        <v>11</v>
      </c>
      <c r="C7113" s="383" t="s">
        <v>12</v>
      </c>
      <c r="D7113" s="383" t="s">
        <v>13</v>
      </c>
      <c r="E7113" s="383" t="s">
        <v>678</v>
      </c>
      <c r="F7113" s="383" t="s">
        <v>10</v>
      </c>
      <c r="G7113" s="384">
        <v>4265</v>
      </c>
      <c r="H7113" s="383" t="s">
        <v>763</v>
      </c>
      <c r="I7113" s="383" t="s">
        <v>769</v>
      </c>
      <c r="J7113" s="383" t="s">
        <v>617</v>
      </c>
      <c r="K7113" s="383" t="s">
        <v>618</v>
      </c>
      <c r="L7113" s="384">
        <v>24376</v>
      </c>
      <c r="M7113" s="383" t="s">
        <v>638</v>
      </c>
      <c r="N7113" s="383" t="s">
        <v>620</v>
      </c>
      <c r="O7113" s="383" t="s">
        <v>230</v>
      </c>
    </row>
    <row r="7114" spans="1:15">
      <c r="A7114" s="385">
        <v>42067</v>
      </c>
      <c r="B7114" s="383" t="s">
        <v>754</v>
      </c>
      <c r="C7114" s="383" t="s">
        <v>8</v>
      </c>
      <c r="D7114" s="383" t="s">
        <v>755</v>
      </c>
      <c r="E7114" s="383" t="s">
        <v>756</v>
      </c>
      <c r="F7114" s="383" t="s">
        <v>10</v>
      </c>
      <c r="G7114" s="384">
        <v>5141</v>
      </c>
      <c r="H7114" s="383" t="s">
        <v>757</v>
      </c>
      <c r="I7114" s="383" t="s">
        <v>772</v>
      </c>
      <c r="J7114" s="383" t="s">
        <v>617</v>
      </c>
      <c r="K7114" s="383" t="s">
        <v>618</v>
      </c>
      <c r="L7114" s="384">
        <v>24394</v>
      </c>
      <c r="M7114" s="383" t="s">
        <v>638</v>
      </c>
      <c r="N7114" s="383" t="s">
        <v>620</v>
      </c>
      <c r="O7114" s="383" t="s">
        <v>230</v>
      </c>
    </row>
    <row r="7115" spans="1:15">
      <c r="A7115" s="385">
        <v>42068</v>
      </c>
      <c r="B7115" s="383" t="s">
        <v>754</v>
      </c>
      <c r="C7115" s="383" t="s">
        <v>8</v>
      </c>
      <c r="D7115" s="383" t="s">
        <v>755</v>
      </c>
      <c r="E7115" s="383" t="s">
        <v>756</v>
      </c>
      <c r="F7115" s="383" t="s">
        <v>10</v>
      </c>
      <c r="G7115" s="384">
        <v>88324</v>
      </c>
      <c r="H7115" s="383" t="s">
        <v>757</v>
      </c>
      <c r="I7115" s="383" t="s">
        <v>772</v>
      </c>
      <c r="J7115" s="383" t="s">
        <v>617</v>
      </c>
      <c r="K7115" s="383" t="s">
        <v>618</v>
      </c>
      <c r="L7115" s="384">
        <v>24965</v>
      </c>
      <c r="M7115" s="383" t="s">
        <v>638</v>
      </c>
      <c r="N7115" s="383" t="s">
        <v>620</v>
      </c>
      <c r="O7115" s="383" t="s">
        <v>230</v>
      </c>
    </row>
    <row r="7116" spans="1:15">
      <c r="A7116" s="385">
        <v>42069</v>
      </c>
      <c r="B7116" s="383" t="s">
        <v>754</v>
      </c>
      <c r="C7116" s="383" t="s">
        <v>8</v>
      </c>
      <c r="D7116" s="383" t="s">
        <v>755</v>
      </c>
      <c r="E7116" s="383" t="s">
        <v>756</v>
      </c>
      <c r="F7116" s="383" t="s">
        <v>10</v>
      </c>
      <c r="G7116" s="384">
        <v>56476</v>
      </c>
      <c r="H7116" s="383" t="s">
        <v>757</v>
      </c>
      <c r="I7116" s="383" t="s">
        <v>772</v>
      </c>
      <c r="J7116" s="383" t="s">
        <v>617</v>
      </c>
      <c r="K7116" s="383" t="s">
        <v>618</v>
      </c>
      <c r="L7116" s="384">
        <v>25035</v>
      </c>
      <c r="M7116" s="383" t="s">
        <v>638</v>
      </c>
      <c r="N7116" s="383" t="s">
        <v>620</v>
      </c>
      <c r="O7116" s="383" t="s">
        <v>230</v>
      </c>
    </row>
    <row r="7117" spans="1:15">
      <c r="A7117" s="385">
        <v>42070</v>
      </c>
      <c r="B7117" s="383" t="s">
        <v>754</v>
      </c>
      <c r="C7117" s="383" t="s">
        <v>8</v>
      </c>
      <c r="D7117" s="383" t="s">
        <v>755</v>
      </c>
      <c r="E7117" s="383" t="s">
        <v>756</v>
      </c>
      <c r="F7117" s="383" t="s">
        <v>10</v>
      </c>
      <c r="G7117" s="384">
        <v>77969</v>
      </c>
      <c r="H7117" s="383" t="s">
        <v>757</v>
      </c>
      <c r="I7117" s="383" t="s">
        <v>772</v>
      </c>
      <c r="J7117" s="383" t="s">
        <v>617</v>
      </c>
      <c r="K7117" s="383" t="s">
        <v>618</v>
      </c>
      <c r="L7117" s="384">
        <v>25532</v>
      </c>
      <c r="M7117" s="383" t="s">
        <v>638</v>
      </c>
      <c r="N7117" s="383" t="s">
        <v>620</v>
      </c>
      <c r="O7117" s="383" t="s">
        <v>230</v>
      </c>
    </row>
    <row r="7118" spans="1:15">
      <c r="A7118" s="385">
        <v>42071</v>
      </c>
      <c r="B7118" s="383" t="s">
        <v>754</v>
      </c>
      <c r="C7118" s="383" t="s">
        <v>8</v>
      </c>
      <c r="D7118" s="383" t="s">
        <v>755</v>
      </c>
      <c r="E7118" s="383" t="s">
        <v>756</v>
      </c>
      <c r="F7118" s="383" t="s">
        <v>10</v>
      </c>
      <c r="G7118" s="384">
        <v>70666</v>
      </c>
      <c r="H7118" s="383" t="s">
        <v>757</v>
      </c>
      <c r="I7118" s="383" t="s">
        <v>772</v>
      </c>
      <c r="J7118" s="383" t="s">
        <v>617</v>
      </c>
      <c r="K7118" s="383" t="s">
        <v>618</v>
      </c>
      <c r="L7118" s="384">
        <v>25875</v>
      </c>
      <c r="M7118" s="383" t="s">
        <v>638</v>
      </c>
      <c r="N7118" s="383" t="s">
        <v>620</v>
      </c>
      <c r="O7118" s="383" t="s">
        <v>230</v>
      </c>
    </row>
    <row r="7119" spans="1:15">
      <c r="A7119" s="385">
        <v>42072</v>
      </c>
      <c r="B7119" s="383" t="s">
        <v>754</v>
      </c>
      <c r="C7119" s="383" t="s">
        <v>8</v>
      </c>
      <c r="D7119" s="383" t="s">
        <v>755</v>
      </c>
      <c r="E7119" s="383" t="s">
        <v>756</v>
      </c>
      <c r="F7119" s="383" t="s">
        <v>10</v>
      </c>
      <c r="G7119" s="384">
        <v>61219</v>
      </c>
      <c r="H7119" s="383" t="s">
        <v>757</v>
      </c>
      <c r="I7119" s="383" t="s">
        <v>772</v>
      </c>
      <c r="J7119" s="383" t="s">
        <v>617</v>
      </c>
      <c r="K7119" s="383" t="s">
        <v>618</v>
      </c>
      <c r="L7119" s="384">
        <v>25875</v>
      </c>
      <c r="M7119" s="383" t="s">
        <v>638</v>
      </c>
      <c r="N7119" s="383" t="s">
        <v>620</v>
      </c>
      <c r="O7119" s="383" t="s">
        <v>230</v>
      </c>
    </row>
    <row r="7120" spans="1:15">
      <c r="A7120" s="385">
        <v>42073</v>
      </c>
      <c r="B7120" s="383" t="s">
        <v>754</v>
      </c>
      <c r="C7120" s="383" t="s">
        <v>8</v>
      </c>
      <c r="D7120" s="383" t="s">
        <v>755</v>
      </c>
      <c r="E7120" s="383" t="s">
        <v>756</v>
      </c>
      <c r="F7120" s="383" t="s">
        <v>10</v>
      </c>
      <c r="G7120" s="384">
        <v>24151</v>
      </c>
      <c r="H7120" s="383" t="s">
        <v>757</v>
      </c>
      <c r="I7120" s="383" t="s">
        <v>772</v>
      </c>
      <c r="J7120" s="383" t="s">
        <v>617</v>
      </c>
      <c r="K7120" s="383" t="s">
        <v>618</v>
      </c>
      <c r="L7120" s="384">
        <v>25875</v>
      </c>
      <c r="M7120" s="383" t="s">
        <v>638</v>
      </c>
      <c r="N7120" s="383" t="s">
        <v>620</v>
      </c>
      <c r="O7120" s="383" t="s">
        <v>230</v>
      </c>
    </row>
    <row r="7121" spans="1:15">
      <c r="A7121" s="385">
        <v>42074</v>
      </c>
      <c r="B7121" s="383" t="s">
        <v>754</v>
      </c>
      <c r="C7121" s="383" t="s">
        <v>8</v>
      </c>
      <c r="D7121" s="383" t="s">
        <v>755</v>
      </c>
      <c r="E7121" s="383" t="s">
        <v>756</v>
      </c>
      <c r="F7121" s="383" t="s">
        <v>10</v>
      </c>
      <c r="G7121" s="384">
        <v>3555</v>
      </c>
      <c r="H7121" s="383" t="s">
        <v>757</v>
      </c>
      <c r="I7121" s="383" t="s">
        <v>772</v>
      </c>
      <c r="J7121" s="383" t="s">
        <v>617</v>
      </c>
      <c r="K7121" s="383" t="s">
        <v>618</v>
      </c>
      <c r="L7121" s="384">
        <v>25875</v>
      </c>
      <c r="M7121" s="383" t="s">
        <v>638</v>
      </c>
      <c r="N7121" s="383" t="s">
        <v>620</v>
      </c>
      <c r="O7121" s="383" t="s">
        <v>230</v>
      </c>
    </row>
    <row r="7122" spans="1:15">
      <c r="A7122" s="385">
        <v>42075</v>
      </c>
      <c r="B7122" s="383" t="s">
        <v>754</v>
      </c>
      <c r="C7122" s="383" t="s">
        <v>8</v>
      </c>
      <c r="D7122" s="383" t="s">
        <v>755</v>
      </c>
      <c r="E7122" s="383" t="s">
        <v>756</v>
      </c>
      <c r="F7122" s="383" t="s">
        <v>10</v>
      </c>
      <c r="G7122" s="384">
        <v>7259</v>
      </c>
      <c r="H7122" s="383" t="s">
        <v>757</v>
      </c>
      <c r="I7122" s="383" t="s">
        <v>772</v>
      </c>
      <c r="J7122" s="383" t="s">
        <v>617</v>
      </c>
      <c r="K7122" s="383" t="s">
        <v>618</v>
      </c>
      <c r="L7122" s="384">
        <v>25875</v>
      </c>
      <c r="M7122" s="383" t="s">
        <v>639</v>
      </c>
      <c r="N7122" s="383" t="s">
        <v>620</v>
      </c>
      <c r="O7122" s="383" t="s">
        <v>230</v>
      </c>
    </row>
    <row r="7123" spans="1:15">
      <c r="A7123" s="385">
        <v>42076</v>
      </c>
      <c r="B7123" s="383" t="s">
        <v>754</v>
      </c>
      <c r="C7123" s="383" t="s">
        <v>8</v>
      </c>
      <c r="D7123" s="383" t="s">
        <v>755</v>
      </c>
      <c r="E7123" s="383" t="s">
        <v>756</v>
      </c>
      <c r="F7123" s="383" t="s">
        <v>10</v>
      </c>
      <c r="G7123" s="384">
        <v>6410</v>
      </c>
      <c r="H7123" s="383" t="s">
        <v>757</v>
      </c>
      <c r="I7123" s="383" t="s">
        <v>772</v>
      </c>
      <c r="J7123" s="383" t="s">
        <v>617</v>
      </c>
      <c r="K7123" s="383" t="s">
        <v>618</v>
      </c>
      <c r="L7123" s="384">
        <v>25875</v>
      </c>
      <c r="M7123" s="383" t="s">
        <v>639</v>
      </c>
      <c r="N7123" s="383" t="s">
        <v>620</v>
      </c>
      <c r="O7123" s="383" t="s">
        <v>230</v>
      </c>
    </row>
    <row r="7124" spans="1:15">
      <c r="A7124" s="385">
        <v>42078</v>
      </c>
      <c r="B7124" s="383" t="s">
        <v>754</v>
      </c>
      <c r="C7124" s="383" t="s">
        <v>8</v>
      </c>
      <c r="D7124" s="383" t="s">
        <v>755</v>
      </c>
      <c r="E7124" s="383" t="s">
        <v>756</v>
      </c>
      <c r="F7124" s="383" t="s">
        <v>10</v>
      </c>
      <c r="G7124" s="384">
        <v>2055</v>
      </c>
      <c r="H7124" s="383" t="s">
        <v>757</v>
      </c>
      <c r="I7124" s="383" t="s">
        <v>772</v>
      </c>
      <c r="J7124" s="383" t="s">
        <v>617</v>
      </c>
      <c r="K7124" s="383" t="s">
        <v>618</v>
      </c>
      <c r="L7124" s="384">
        <v>25875</v>
      </c>
      <c r="M7124" s="383" t="s">
        <v>639</v>
      </c>
      <c r="N7124" s="383" t="s">
        <v>620</v>
      </c>
      <c r="O7124" s="383" t="s">
        <v>230</v>
      </c>
    </row>
    <row r="7125" spans="1:15">
      <c r="A7125" s="385">
        <v>42080</v>
      </c>
      <c r="B7125" s="383" t="s">
        <v>754</v>
      </c>
      <c r="C7125" s="383" t="s">
        <v>8</v>
      </c>
      <c r="D7125" s="383" t="s">
        <v>755</v>
      </c>
      <c r="E7125" s="383" t="s">
        <v>756</v>
      </c>
      <c r="F7125" s="383" t="s">
        <v>10</v>
      </c>
      <c r="G7125" s="384">
        <v>18855</v>
      </c>
      <c r="H7125" s="383" t="s">
        <v>757</v>
      </c>
      <c r="I7125" s="383" t="s">
        <v>772</v>
      </c>
      <c r="J7125" s="383" t="s">
        <v>617</v>
      </c>
      <c r="K7125" s="383" t="s">
        <v>618</v>
      </c>
      <c r="L7125" s="384">
        <v>25875</v>
      </c>
      <c r="M7125" s="383" t="s">
        <v>639</v>
      </c>
      <c r="N7125" s="383" t="s">
        <v>620</v>
      </c>
      <c r="O7125" s="383" t="s">
        <v>230</v>
      </c>
    </row>
    <row r="7126" spans="1:15">
      <c r="A7126" s="385">
        <v>42081</v>
      </c>
      <c r="B7126" s="383" t="s">
        <v>754</v>
      </c>
      <c r="C7126" s="383" t="s">
        <v>8</v>
      </c>
      <c r="D7126" s="383" t="s">
        <v>755</v>
      </c>
      <c r="E7126" s="383" t="s">
        <v>756</v>
      </c>
      <c r="F7126" s="383" t="s">
        <v>10</v>
      </c>
      <c r="G7126" s="384">
        <v>45264</v>
      </c>
      <c r="H7126" s="383" t="s">
        <v>757</v>
      </c>
      <c r="I7126" s="383" t="s">
        <v>772</v>
      </c>
      <c r="J7126" s="383" t="s">
        <v>617</v>
      </c>
      <c r="K7126" s="383" t="s">
        <v>618</v>
      </c>
      <c r="L7126" s="384">
        <v>26170</v>
      </c>
      <c r="M7126" s="383" t="s">
        <v>640</v>
      </c>
      <c r="N7126" s="383" t="s">
        <v>620</v>
      </c>
      <c r="O7126" s="383" t="s">
        <v>230</v>
      </c>
    </row>
    <row r="7127" spans="1:15">
      <c r="A7127" s="385">
        <v>42082</v>
      </c>
      <c r="B7127" s="383" t="s">
        <v>754</v>
      </c>
      <c r="C7127" s="383" t="s">
        <v>8</v>
      </c>
      <c r="D7127" s="383" t="s">
        <v>755</v>
      </c>
      <c r="E7127" s="383" t="s">
        <v>756</v>
      </c>
      <c r="F7127" s="383" t="s">
        <v>10</v>
      </c>
      <c r="G7127" s="384">
        <v>32808</v>
      </c>
      <c r="H7127" s="383" t="s">
        <v>757</v>
      </c>
      <c r="I7127" s="383" t="s">
        <v>772</v>
      </c>
      <c r="J7127" s="383" t="s">
        <v>617</v>
      </c>
      <c r="K7127" s="383" t="s">
        <v>618</v>
      </c>
      <c r="L7127" s="384">
        <v>26691</v>
      </c>
      <c r="M7127" s="383" t="s">
        <v>640</v>
      </c>
      <c r="N7127" s="383" t="s">
        <v>620</v>
      </c>
      <c r="O7127" s="383" t="s">
        <v>230</v>
      </c>
    </row>
    <row r="7128" spans="1:15">
      <c r="A7128" s="385">
        <v>42083</v>
      </c>
      <c r="B7128" s="383" t="s">
        <v>754</v>
      </c>
      <c r="C7128" s="383" t="s">
        <v>8</v>
      </c>
      <c r="D7128" s="383" t="s">
        <v>755</v>
      </c>
      <c r="E7128" s="383" t="s">
        <v>756</v>
      </c>
      <c r="F7128" s="383" t="s">
        <v>10</v>
      </c>
      <c r="G7128" s="384">
        <v>48532</v>
      </c>
      <c r="H7128" s="383" t="s">
        <v>757</v>
      </c>
      <c r="I7128" s="383" t="s">
        <v>772</v>
      </c>
      <c r="J7128" s="383" t="s">
        <v>617</v>
      </c>
      <c r="K7128" s="383" t="s">
        <v>618</v>
      </c>
      <c r="L7128" s="384">
        <v>27235</v>
      </c>
      <c r="M7128" s="383" t="s">
        <v>640</v>
      </c>
      <c r="N7128" s="383" t="s">
        <v>620</v>
      </c>
      <c r="O7128" s="383" t="s">
        <v>230</v>
      </c>
    </row>
    <row r="7129" spans="1:15">
      <c r="A7129" s="385">
        <v>42084</v>
      </c>
      <c r="B7129" s="383" t="s">
        <v>754</v>
      </c>
      <c r="C7129" s="383" t="s">
        <v>8</v>
      </c>
      <c r="D7129" s="383" t="s">
        <v>755</v>
      </c>
      <c r="E7129" s="383" t="s">
        <v>756</v>
      </c>
      <c r="F7129" s="383" t="s">
        <v>10</v>
      </c>
      <c r="G7129" s="384">
        <v>26741</v>
      </c>
      <c r="H7129" s="383" t="s">
        <v>757</v>
      </c>
      <c r="I7129" s="383" t="s">
        <v>772</v>
      </c>
      <c r="J7129" s="383" t="s">
        <v>617</v>
      </c>
      <c r="K7129" s="383" t="s">
        <v>618</v>
      </c>
      <c r="L7129" s="384">
        <v>27710</v>
      </c>
      <c r="M7129" s="383" t="s">
        <v>640</v>
      </c>
      <c r="N7129" s="383" t="s">
        <v>620</v>
      </c>
      <c r="O7129" s="383" t="s">
        <v>230</v>
      </c>
    </row>
    <row r="7130" spans="1:15">
      <c r="A7130" s="385">
        <v>42085</v>
      </c>
      <c r="B7130" s="383" t="s">
        <v>754</v>
      </c>
      <c r="C7130" s="383" t="s">
        <v>8</v>
      </c>
      <c r="D7130" s="383" t="s">
        <v>755</v>
      </c>
      <c r="E7130" s="383" t="s">
        <v>756</v>
      </c>
      <c r="F7130" s="383" t="s">
        <v>10</v>
      </c>
      <c r="G7130" s="384">
        <v>48646</v>
      </c>
      <c r="H7130" s="383" t="s">
        <v>757</v>
      </c>
      <c r="I7130" s="383" t="s">
        <v>772</v>
      </c>
      <c r="J7130" s="383" t="s">
        <v>617</v>
      </c>
      <c r="K7130" s="383" t="s">
        <v>618</v>
      </c>
      <c r="L7130" s="384">
        <v>27741</v>
      </c>
      <c r="M7130" s="383" t="s">
        <v>640</v>
      </c>
      <c r="N7130" s="383" t="s">
        <v>620</v>
      </c>
      <c r="O7130" s="383" t="s">
        <v>230</v>
      </c>
    </row>
    <row r="7131" spans="1:15">
      <c r="A7131" s="385">
        <v>42086</v>
      </c>
      <c r="B7131" s="383" t="s">
        <v>754</v>
      </c>
      <c r="C7131" s="383" t="s">
        <v>8</v>
      </c>
      <c r="D7131" s="383" t="s">
        <v>755</v>
      </c>
      <c r="E7131" s="383" t="s">
        <v>756</v>
      </c>
      <c r="F7131" s="383" t="s">
        <v>10</v>
      </c>
      <c r="G7131" s="384">
        <v>1832</v>
      </c>
      <c r="H7131" s="383" t="s">
        <v>757</v>
      </c>
      <c r="I7131" s="383" t="s">
        <v>772</v>
      </c>
      <c r="J7131" s="383" t="s">
        <v>617</v>
      </c>
      <c r="K7131" s="383" t="s">
        <v>618</v>
      </c>
      <c r="L7131" s="384">
        <v>27741</v>
      </c>
      <c r="M7131" s="383" t="s">
        <v>640</v>
      </c>
      <c r="N7131" s="383" t="s">
        <v>620</v>
      </c>
      <c r="O7131" s="383" t="s">
        <v>230</v>
      </c>
    </row>
    <row r="7132" spans="1:15">
      <c r="A7132" s="385">
        <v>42087</v>
      </c>
      <c r="B7132" s="383" t="s">
        <v>754</v>
      </c>
      <c r="C7132" s="383" t="s">
        <v>8</v>
      </c>
      <c r="D7132" s="383" t="s">
        <v>755</v>
      </c>
      <c r="E7132" s="383" t="s">
        <v>756</v>
      </c>
      <c r="F7132" s="383" t="s">
        <v>10</v>
      </c>
      <c r="G7132" s="384">
        <v>14003</v>
      </c>
      <c r="H7132" s="383" t="s">
        <v>757</v>
      </c>
      <c r="I7132" s="383" t="s">
        <v>772</v>
      </c>
      <c r="J7132" s="383" t="s">
        <v>617</v>
      </c>
      <c r="K7132" s="383" t="s">
        <v>618</v>
      </c>
      <c r="L7132" s="384">
        <v>27741</v>
      </c>
      <c r="M7132" s="383" t="s">
        <v>640</v>
      </c>
      <c r="N7132" s="383" t="s">
        <v>620</v>
      </c>
      <c r="O7132" s="383" t="s">
        <v>230</v>
      </c>
    </row>
    <row r="7133" spans="1:15">
      <c r="A7133" s="385">
        <v>42088</v>
      </c>
      <c r="B7133" s="383" t="s">
        <v>21</v>
      </c>
      <c r="C7133" s="383" t="s">
        <v>12</v>
      </c>
      <c r="D7133" s="383" t="s">
        <v>22</v>
      </c>
      <c r="E7133" s="383" t="s">
        <v>658</v>
      </c>
      <c r="F7133" s="383" t="s">
        <v>10</v>
      </c>
      <c r="G7133" s="384">
        <v>1750</v>
      </c>
      <c r="H7133" s="383" t="s">
        <v>854</v>
      </c>
      <c r="I7133" s="383" t="s">
        <v>855</v>
      </c>
      <c r="J7133" s="383" t="s">
        <v>617</v>
      </c>
      <c r="K7133" s="383" t="s">
        <v>618</v>
      </c>
      <c r="L7133" s="384">
        <v>27741</v>
      </c>
      <c r="M7133" s="383" t="s">
        <v>640</v>
      </c>
      <c r="N7133" s="383" t="s">
        <v>620</v>
      </c>
      <c r="O7133" s="383" t="s">
        <v>230</v>
      </c>
    </row>
    <row r="7134" spans="1:15">
      <c r="A7134" s="385">
        <v>42089</v>
      </c>
      <c r="B7134" s="383" t="s">
        <v>754</v>
      </c>
      <c r="C7134" s="383" t="s">
        <v>8</v>
      </c>
      <c r="D7134" s="383" t="s">
        <v>755</v>
      </c>
      <c r="E7134" s="383" t="s">
        <v>756</v>
      </c>
      <c r="F7134" s="383" t="s">
        <v>10</v>
      </c>
      <c r="G7134" s="384">
        <v>850</v>
      </c>
      <c r="H7134" s="383" t="s">
        <v>757</v>
      </c>
      <c r="I7134" s="383" t="s">
        <v>772</v>
      </c>
      <c r="J7134" s="383" t="s">
        <v>617</v>
      </c>
      <c r="K7134" s="383" t="s">
        <v>618</v>
      </c>
      <c r="L7134" s="384">
        <v>27741</v>
      </c>
      <c r="M7134" s="383" t="s">
        <v>640</v>
      </c>
      <c r="N7134" s="383" t="s">
        <v>620</v>
      </c>
      <c r="O7134" s="383" t="s">
        <v>230</v>
      </c>
    </row>
    <row r="7135" spans="1:15">
      <c r="A7135" s="385">
        <v>42090</v>
      </c>
      <c r="B7135" s="383" t="s">
        <v>754</v>
      </c>
      <c r="C7135" s="383" t="s">
        <v>8</v>
      </c>
      <c r="D7135" s="383" t="s">
        <v>755</v>
      </c>
      <c r="E7135" s="383" t="s">
        <v>756</v>
      </c>
      <c r="F7135" s="383" t="s">
        <v>10</v>
      </c>
      <c r="G7135" s="384">
        <v>1832</v>
      </c>
      <c r="H7135" s="383" t="s">
        <v>757</v>
      </c>
      <c r="I7135" s="383" t="s">
        <v>772</v>
      </c>
      <c r="J7135" s="383" t="s">
        <v>617</v>
      </c>
      <c r="K7135" s="383" t="s">
        <v>618</v>
      </c>
      <c r="L7135" s="384">
        <v>27741</v>
      </c>
      <c r="M7135" s="383" t="s">
        <v>640</v>
      </c>
      <c r="N7135" s="383" t="s">
        <v>620</v>
      </c>
      <c r="O7135" s="383" t="s">
        <v>230</v>
      </c>
    </row>
    <row r="7136" spans="1:15">
      <c r="A7136" s="385">
        <v>42091</v>
      </c>
      <c r="B7136" s="383" t="s">
        <v>754</v>
      </c>
      <c r="C7136" s="383" t="s">
        <v>8</v>
      </c>
      <c r="D7136" s="383" t="s">
        <v>755</v>
      </c>
      <c r="E7136" s="383" t="s">
        <v>756</v>
      </c>
      <c r="F7136" s="383" t="s">
        <v>10</v>
      </c>
      <c r="G7136" s="384">
        <v>21879</v>
      </c>
      <c r="H7136" s="383" t="s">
        <v>757</v>
      </c>
      <c r="I7136" s="383" t="s">
        <v>772</v>
      </c>
      <c r="J7136" s="383" t="s">
        <v>617</v>
      </c>
      <c r="K7136" s="383" t="s">
        <v>618</v>
      </c>
      <c r="L7136" s="384">
        <v>27741</v>
      </c>
      <c r="M7136" s="383" t="s">
        <v>641</v>
      </c>
      <c r="N7136" s="383" t="s">
        <v>620</v>
      </c>
      <c r="O7136" s="383" t="s">
        <v>230</v>
      </c>
    </row>
    <row r="7137" spans="1:15">
      <c r="A7137" s="385">
        <v>42092</v>
      </c>
      <c r="B7137" s="383" t="s">
        <v>754</v>
      </c>
      <c r="C7137" s="383" t="s">
        <v>8</v>
      </c>
      <c r="D7137" s="383" t="s">
        <v>755</v>
      </c>
      <c r="E7137" s="383" t="s">
        <v>756</v>
      </c>
      <c r="F7137" s="383" t="s">
        <v>10</v>
      </c>
      <c r="G7137" s="384">
        <v>9707</v>
      </c>
      <c r="H7137" s="383" t="s">
        <v>757</v>
      </c>
      <c r="I7137" s="383" t="s">
        <v>772</v>
      </c>
      <c r="J7137" s="383" t="s">
        <v>617</v>
      </c>
      <c r="K7137" s="383" t="s">
        <v>618</v>
      </c>
      <c r="L7137" s="384">
        <v>27741</v>
      </c>
      <c r="M7137" s="383" t="s">
        <v>641</v>
      </c>
      <c r="N7137" s="383" t="s">
        <v>620</v>
      </c>
      <c r="O7137" s="383" t="s">
        <v>230</v>
      </c>
    </row>
    <row r="7138" spans="1:15">
      <c r="A7138" s="385">
        <v>42093</v>
      </c>
      <c r="B7138" s="383" t="s">
        <v>754</v>
      </c>
      <c r="C7138" s="383" t="s">
        <v>8</v>
      </c>
      <c r="D7138" s="383" t="s">
        <v>755</v>
      </c>
      <c r="E7138" s="383" t="s">
        <v>756</v>
      </c>
      <c r="F7138" s="383" t="s">
        <v>10</v>
      </c>
      <c r="G7138" s="384">
        <v>8059</v>
      </c>
      <c r="H7138" s="383" t="s">
        <v>757</v>
      </c>
      <c r="I7138" s="383" t="s">
        <v>772</v>
      </c>
      <c r="J7138" s="383" t="s">
        <v>617</v>
      </c>
      <c r="K7138" s="383" t="s">
        <v>618</v>
      </c>
      <c r="L7138" s="384">
        <v>27741</v>
      </c>
      <c r="M7138" s="383" t="s">
        <v>641</v>
      </c>
      <c r="N7138" s="383" t="s">
        <v>620</v>
      </c>
      <c r="O7138" s="383" t="s">
        <v>230</v>
      </c>
    </row>
    <row r="7139" spans="1:15">
      <c r="A7139" s="385">
        <v>42094</v>
      </c>
      <c r="B7139" s="383" t="s">
        <v>754</v>
      </c>
      <c r="C7139" s="383" t="s">
        <v>8</v>
      </c>
      <c r="D7139" s="383" t="s">
        <v>755</v>
      </c>
      <c r="E7139" s="383" t="s">
        <v>756</v>
      </c>
      <c r="F7139" s="383" t="s">
        <v>10</v>
      </c>
      <c r="G7139" s="384">
        <v>199404</v>
      </c>
      <c r="H7139" s="383" t="s">
        <v>757</v>
      </c>
      <c r="I7139" s="383" t="s">
        <v>772</v>
      </c>
      <c r="J7139" s="383" t="s">
        <v>617</v>
      </c>
      <c r="K7139" s="383" t="s">
        <v>618</v>
      </c>
      <c r="L7139" s="384">
        <v>27741</v>
      </c>
      <c r="M7139" s="383" t="s">
        <v>641</v>
      </c>
      <c r="N7139" s="383" t="s">
        <v>620</v>
      </c>
      <c r="O7139" s="383" t="s">
        <v>230</v>
      </c>
    </row>
    <row r="7140" spans="1:15">
      <c r="A7140" s="385">
        <v>42095</v>
      </c>
      <c r="B7140" s="383" t="s">
        <v>754</v>
      </c>
      <c r="C7140" s="383" t="s">
        <v>8</v>
      </c>
      <c r="D7140" s="383" t="s">
        <v>755</v>
      </c>
      <c r="E7140" s="383" t="s">
        <v>756</v>
      </c>
      <c r="F7140" s="383" t="s">
        <v>10</v>
      </c>
      <c r="G7140" s="384">
        <v>8473</v>
      </c>
      <c r="H7140" s="383" t="s">
        <v>757</v>
      </c>
      <c r="I7140" s="383" t="s">
        <v>772</v>
      </c>
      <c r="J7140" s="383" t="s">
        <v>617</v>
      </c>
      <c r="K7140" s="383" t="s">
        <v>618</v>
      </c>
      <c r="L7140" s="384">
        <v>27741</v>
      </c>
      <c r="M7140" s="383" t="s">
        <v>641</v>
      </c>
      <c r="N7140" s="383" t="s">
        <v>620</v>
      </c>
      <c r="O7140" s="383" t="s">
        <v>230</v>
      </c>
    </row>
    <row r="7141" spans="1:15">
      <c r="A7141" s="385">
        <v>42096</v>
      </c>
      <c r="B7141" s="383" t="s">
        <v>754</v>
      </c>
      <c r="C7141" s="383" t="s">
        <v>8</v>
      </c>
      <c r="D7141" s="383" t="s">
        <v>755</v>
      </c>
      <c r="E7141" s="383" t="s">
        <v>756</v>
      </c>
      <c r="F7141" s="383" t="s">
        <v>10</v>
      </c>
      <c r="G7141" s="384">
        <v>26990</v>
      </c>
      <c r="H7141" s="383" t="s">
        <v>757</v>
      </c>
      <c r="I7141" s="383" t="s">
        <v>772</v>
      </c>
      <c r="J7141" s="383" t="s">
        <v>617</v>
      </c>
      <c r="K7141" s="383" t="s">
        <v>618</v>
      </c>
      <c r="L7141" s="384">
        <v>27741</v>
      </c>
      <c r="M7141" s="383" t="s">
        <v>641</v>
      </c>
      <c r="N7141" s="383" t="s">
        <v>620</v>
      </c>
      <c r="O7141" s="383" t="s">
        <v>230</v>
      </c>
    </row>
    <row r="7142" spans="1:15">
      <c r="A7142" s="385">
        <v>42097</v>
      </c>
      <c r="B7142" s="383" t="s">
        <v>754</v>
      </c>
      <c r="C7142" s="383" t="s">
        <v>8</v>
      </c>
      <c r="D7142" s="383" t="s">
        <v>755</v>
      </c>
      <c r="E7142" s="383" t="s">
        <v>756</v>
      </c>
      <c r="F7142" s="383" t="s">
        <v>10</v>
      </c>
      <c r="G7142" s="384">
        <v>6752</v>
      </c>
      <c r="H7142" s="383" t="s">
        <v>757</v>
      </c>
      <c r="I7142" s="383" t="s">
        <v>772</v>
      </c>
      <c r="J7142" s="383" t="s">
        <v>617</v>
      </c>
      <c r="K7142" s="383" t="s">
        <v>618</v>
      </c>
      <c r="L7142" s="384">
        <v>27741</v>
      </c>
      <c r="M7142" s="383" t="s">
        <v>641</v>
      </c>
      <c r="N7142" s="383" t="s">
        <v>620</v>
      </c>
      <c r="O7142" s="383" t="s">
        <v>230</v>
      </c>
    </row>
    <row r="7143" spans="1:15">
      <c r="A7143" s="385">
        <v>42098</v>
      </c>
      <c r="B7143" s="383" t="s">
        <v>621</v>
      </c>
      <c r="C7143" s="383" t="s">
        <v>8</v>
      </c>
      <c r="D7143" s="383" t="s">
        <v>9</v>
      </c>
      <c r="E7143" s="383" t="s">
        <v>622</v>
      </c>
      <c r="F7143" s="383" t="s">
        <v>10</v>
      </c>
      <c r="G7143" s="384">
        <v>528000</v>
      </c>
      <c r="H7143" s="383" t="s">
        <v>828</v>
      </c>
      <c r="I7143" s="383" t="s">
        <v>829</v>
      </c>
      <c r="J7143" s="383" t="s">
        <v>617</v>
      </c>
      <c r="K7143" s="383" t="s">
        <v>618</v>
      </c>
      <c r="L7143" s="384">
        <v>27751</v>
      </c>
      <c r="M7143" s="383" t="s">
        <v>641</v>
      </c>
      <c r="N7143" s="383" t="s">
        <v>620</v>
      </c>
      <c r="O7143" s="383" t="s">
        <v>230</v>
      </c>
    </row>
    <row r="7144" spans="1:15">
      <c r="A7144" s="385">
        <v>42099</v>
      </c>
      <c r="B7144" s="383" t="s">
        <v>754</v>
      </c>
      <c r="C7144" s="383" t="s">
        <v>8</v>
      </c>
      <c r="D7144" s="383" t="s">
        <v>755</v>
      </c>
      <c r="E7144" s="383" t="s">
        <v>756</v>
      </c>
      <c r="F7144" s="383" t="s">
        <v>10</v>
      </c>
      <c r="G7144" s="384">
        <v>35160</v>
      </c>
      <c r="H7144" s="383" t="s">
        <v>757</v>
      </c>
      <c r="I7144" s="383" t="s">
        <v>772</v>
      </c>
      <c r="J7144" s="383" t="s">
        <v>617</v>
      </c>
      <c r="K7144" s="383" t="s">
        <v>618</v>
      </c>
      <c r="L7144" s="384">
        <v>28181</v>
      </c>
      <c r="M7144" s="383" t="s">
        <v>642</v>
      </c>
      <c r="N7144" s="383" t="s">
        <v>620</v>
      </c>
      <c r="O7144" s="383" t="s">
        <v>230</v>
      </c>
    </row>
    <row r="7145" spans="1:15">
      <c r="A7145" s="385">
        <v>42100</v>
      </c>
      <c r="B7145" s="383" t="s">
        <v>754</v>
      </c>
      <c r="C7145" s="383" t="s">
        <v>8</v>
      </c>
      <c r="D7145" s="383" t="s">
        <v>755</v>
      </c>
      <c r="E7145" s="383" t="s">
        <v>756</v>
      </c>
      <c r="F7145" s="383" t="s">
        <v>10</v>
      </c>
      <c r="G7145" s="384">
        <v>30080</v>
      </c>
      <c r="H7145" s="383" t="s">
        <v>757</v>
      </c>
      <c r="I7145" s="383" t="s">
        <v>772</v>
      </c>
      <c r="J7145" s="383" t="s">
        <v>617</v>
      </c>
      <c r="K7145" s="383" t="s">
        <v>618</v>
      </c>
      <c r="L7145" s="384">
        <v>28641</v>
      </c>
      <c r="M7145" s="383" t="s">
        <v>642</v>
      </c>
      <c r="N7145" s="383" t="s">
        <v>620</v>
      </c>
      <c r="O7145" s="383" t="s">
        <v>230</v>
      </c>
    </row>
    <row r="7146" spans="1:15">
      <c r="A7146" s="385">
        <v>42101</v>
      </c>
      <c r="B7146" s="383" t="s">
        <v>754</v>
      </c>
      <c r="C7146" s="383" t="s">
        <v>8</v>
      </c>
      <c r="D7146" s="383" t="s">
        <v>755</v>
      </c>
      <c r="E7146" s="383" t="s">
        <v>756</v>
      </c>
      <c r="F7146" s="383" t="s">
        <v>10</v>
      </c>
      <c r="G7146" s="384">
        <v>25111</v>
      </c>
      <c r="H7146" s="383" t="s">
        <v>757</v>
      </c>
      <c r="I7146" s="383" t="s">
        <v>772</v>
      </c>
      <c r="J7146" s="383" t="s">
        <v>617</v>
      </c>
      <c r="K7146" s="383" t="s">
        <v>618</v>
      </c>
      <c r="L7146" s="384">
        <v>29260</v>
      </c>
      <c r="M7146" s="383" t="s">
        <v>642</v>
      </c>
      <c r="N7146" s="383" t="s">
        <v>620</v>
      </c>
      <c r="O7146" s="383" t="s">
        <v>230</v>
      </c>
    </row>
    <row r="7147" spans="1:15">
      <c r="A7147" s="385">
        <v>42102</v>
      </c>
      <c r="B7147" s="383" t="s">
        <v>754</v>
      </c>
      <c r="C7147" s="383" t="s">
        <v>8</v>
      </c>
      <c r="D7147" s="383" t="s">
        <v>755</v>
      </c>
      <c r="E7147" s="383" t="s">
        <v>756</v>
      </c>
      <c r="F7147" s="383" t="s">
        <v>10</v>
      </c>
      <c r="G7147" s="384">
        <v>28794</v>
      </c>
      <c r="H7147" s="383" t="s">
        <v>757</v>
      </c>
      <c r="I7147" s="383" t="s">
        <v>772</v>
      </c>
      <c r="J7147" s="383" t="s">
        <v>617</v>
      </c>
      <c r="K7147" s="383" t="s">
        <v>618</v>
      </c>
      <c r="L7147" s="384">
        <v>29608</v>
      </c>
      <c r="M7147" s="383" t="s">
        <v>642</v>
      </c>
      <c r="N7147" s="383" t="s">
        <v>620</v>
      </c>
      <c r="O7147" s="383" t="s">
        <v>230</v>
      </c>
    </row>
    <row r="7148" spans="1:15">
      <c r="A7148" s="385">
        <v>42103</v>
      </c>
      <c r="B7148" s="383" t="s">
        <v>754</v>
      </c>
      <c r="C7148" s="383" t="s">
        <v>8</v>
      </c>
      <c r="D7148" s="383" t="s">
        <v>755</v>
      </c>
      <c r="E7148" s="383" t="s">
        <v>756</v>
      </c>
      <c r="F7148" s="383" t="s">
        <v>10</v>
      </c>
      <c r="G7148" s="384">
        <v>254</v>
      </c>
      <c r="H7148" s="383" t="s">
        <v>757</v>
      </c>
      <c r="I7148" s="383" t="s">
        <v>772</v>
      </c>
      <c r="J7148" s="383" t="s">
        <v>617</v>
      </c>
      <c r="K7148" s="383" t="s">
        <v>618</v>
      </c>
      <c r="L7148" s="384">
        <v>29608</v>
      </c>
      <c r="M7148" s="383" t="s">
        <v>642</v>
      </c>
      <c r="N7148" s="383" t="s">
        <v>620</v>
      </c>
      <c r="O7148" s="383" t="s">
        <v>230</v>
      </c>
    </row>
    <row r="7149" spans="1:15">
      <c r="A7149" s="385">
        <v>42104</v>
      </c>
      <c r="B7149" s="383" t="s">
        <v>754</v>
      </c>
      <c r="C7149" s="383" t="s">
        <v>8</v>
      </c>
      <c r="D7149" s="383" t="s">
        <v>755</v>
      </c>
      <c r="E7149" s="383" t="s">
        <v>756</v>
      </c>
      <c r="F7149" s="383" t="s">
        <v>10</v>
      </c>
      <c r="G7149" s="384">
        <v>916</v>
      </c>
      <c r="H7149" s="383" t="s">
        <v>757</v>
      </c>
      <c r="I7149" s="383" t="s">
        <v>772</v>
      </c>
      <c r="J7149" s="383" t="s">
        <v>617</v>
      </c>
      <c r="K7149" s="383" t="s">
        <v>618</v>
      </c>
      <c r="L7149" s="384">
        <v>29608</v>
      </c>
      <c r="M7149" s="383" t="s">
        <v>642</v>
      </c>
      <c r="N7149" s="383" t="s">
        <v>620</v>
      </c>
      <c r="O7149" s="383" t="s">
        <v>230</v>
      </c>
    </row>
    <row r="7150" spans="1:15">
      <c r="A7150" s="385">
        <v>42105</v>
      </c>
      <c r="B7150" s="383" t="s">
        <v>754</v>
      </c>
      <c r="C7150" s="383" t="s">
        <v>8</v>
      </c>
      <c r="D7150" s="383" t="s">
        <v>755</v>
      </c>
      <c r="E7150" s="383" t="s">
        <v>756</v>
      </c>
      <c r="F7150" s="383" t="s">
        <v>10</v>
      </c>
      <c r="G7150" s="384">
        <v>5462</v>
      </c>
      <c r="H7150" s="383" t="s">
        <v>757</v>
      </c>
      <c r="I7150" s="383" t="s">
        <v>772</v>
      </c>
      <c r="J7150" s="383" t="s">
        <v>617</v>
      </c>
      <c r="K7150" s="383" t="s">
        <v>618</v>
      </c>
      <c r="L7150" s="384">
        <v>29608</v>
      </c>
      <c r="M7150" s="383" t="s">
        <v>642</v>
      </c>
      <c r="N7150" s="383" t="s">
        <v>620</v>
      </c>
      <c r="O7150" s="383" t="s">
        <v>230</v>
      </c>
    </row>
    <row r="7151" spans="1:15">
      <c r="A7151" s="385">
        <v>42106</v>
      </c>
      <c r="B7151" s="383" t="s">
        <v>754</v>
      </c>
      <c r="C7151" s="383" t="s">
        <v>8</v>
      </c>
      <c r="D7151" s="383" t="s">
        <v>755</v>
      </c>
      <c r="E7151" s="383" t="s">
        <v>756</v>
      </c>
      <c r="F7151" s="383" t="s">
        <v>10</v>
      </c>
      <c r="G7151" s="384">
        <v>1762</v>
      </c>
      <c r="H7151" s="383" t="s">
        <v>757</v>
      </c>
      <c r="I7151" s="383" t="s">
        <v>772</v>
      </c>
      <c r="J7151" s="383" t="s">
        <v>617</v>
      </c>
      <c r="K7151" s="383" t="s">
        <v>618</v>
      </c>
      <c r="L7151" s="384">
        <v>29608</v>
      </c>
      <c r="M7151" s="383" t="s">
        <v>642</v>
      </c>
      <c r="N7151" s="383" t="s">
        <v>620</v>
      </c>
      <c r="O7151" s="383" t="s">
        <v>230</v>
      </c>
    </row>
    <row r="7152" spans="1:15">
      <c r="A7152" s="385">
        <v>42107</v>
      </c>
      <c r="B7152" s="383" t="s">
        <v>754</v>
      </c>
      <c r="C7152" s="383" t="s">
        <v>8</v>
      </c>
      <c r="D7152" s="383" t="s">
        <v>755</v>
      </c>
      <c r="E7152" s="383" t="s">
        <v>756</v>
      </c>
      <c r="F7152" s="383" t="s">
        <v>10</v>
      </c>
      <c r="G7152" s="384">
        <v>16277</v>
      </c>
      <c r="H7152" s="383" t="s">
        <v>757</v>
      </c>
      <c r="I7152" s="383" t="s">
        <v>772</v>
      </c>
      <c r="J7152" s="383" t="s">
        <v>617</v>
      </c>
      <c r="K7152" s="383" t="s">
        <v>618</v>
      </c>
      <c r="L7152" s="384">
        <v>29973</v>
      </c>
      <c r="M7152" s="383" t="s">
        <v>642</v>
      </c>
      <c r="N7152" s="383" t="s">
        <v>620</v>
      </c>
      <c r="O7152" s="383" t="s">
        <v>230</v>
      </c>
    </row>
    <row r="7153" spans="1:15">
      <c r="A7153" s="385">
        <v>42109</v>
      </c>
      <c r="B7153" s="383" t="s">
        <v>754</v>
      </c>
      <c r="C7153" s="383" t="s">
        <v>8</v>
      </c>
      <c r="D7153" s="383" t="s">
        <v>755</v>
      </c>
      <c r="E7153" s="383" t="s">
        <v>756</v>
      </c>
      <c r="F7153" s="383" t="s">
        <v>10</v>
      </c>
      <c r="G7153" s="384">
        <v>80351</v>
      </c>
      <c r="H7153" s="383" t="s">
        <v>757</v>
      </c>
      <c r="I7153" s="383" t="s">
        <v>772</v>
      </c>
      <c r="J7153" s="383" t="s">
        <v>617</v>
      </c>
      <c r="K7153" s="383" t="s">
        <v>618</v>
      </c>
      <c r="L7153" s="384">
        <v>30722</v>
      </c>
      <c r="M7153" s="383" t="s">
        <v>642</v>
      </c>
      <c r="N7153" s="383" t="s">
        <v>620</v>
      </c>
      <c r="O7153" s="383" t="s">
        <v>230</v>
      </c>
    </row>
    <row r="7154" spans="1:15">
      <c r="A7154" s="385">
        <v>42114</v>
      </c>
      <c r="B7154" s="383" t="s">
        <v>21</v>
      </c>
      <c r="C7154" s="383" t="s">
        <v>12</v>
      </c>
      <c r="D7154" s="383" t="s">
        <v>22</v>
      </c>
      <c r="E7154" s="383" t="s">
        <v>658</v>
      </c>
      <c r="F7154" s="383" t="s">
        <v>10</v>
      </c>
      <c r="G7154" s="384">
        <v>3585</v>
      </c>
      <c r="H7154" s="383" t="s">
        <v>784</v>
      </c>
      <c r="I7154" s="383" t="s">
        <v>789</v>
      </c>
      <c r="J7154" s="383" t="s">
        <v>617</v>
      </c>
      <c r="K7154" s="383" t="s">
        <v>618</v>
      </c>
      <c r="L7154" s="384">
        <v>30780</v>
      </c>
      <c r="M7154" s="383" t="s">
        <v>643</v>
      </c>
      <c r="N7154" s="383" t="s">
        <v>620</v>
      </c>
      <c r="O7154" s="383" t="s">
        <v>230</v>
      </c>
    </row>
    <row r="7155" spans="1:15">
      <c r="A7155" s="385">
        <v>42115</v>
      </c>
      <c r="B7155" s="383" t="s">
        <v>21</v>
      </c>
      <c r="C7155" s="383" t="s">
        <v>12</v>
      </c>
      <c r="D7155" s="383" t="s">
        <v>22</v>
      </c>
      <c r="E7155" s="383" t="s">
        <v>658</v>
      </c>
      <c r="F7155" s="383" t="s">
        <v>10</v>
      </c>
      <c r="G7155" s="384">
        <v>3585</v>
      </c>
      <c r="H7155" s="383" t="s">
        <v>784</v>
      </c>
      <c r="I7155" s="383" t="s">
        <v>789</v>
      </c>
      <c r="J7155" s="383" t="s">
        <v>617</v>
      </c>
      <c r="K7155" s="383" t="s">
        <v>618</v>
      </c>
      <c r="L7155" s="384">
        <v>30780</v>
      </c>
      <c r="M7155" s="383" t="s">
        <v>643</v>
      </c>
      <c r="N7155" s="383" t="s">
        <v>620</v>
      </c>
      <c r="O7155" s="383" t="s">
        <v>230</v>
      </c>
    </row>
    <row r="7156" spans="1:15">
      <c r="A7156" s="385">
        <v>42116</v>
      </c>
      <c r="B7156" s="383" t="s">
        <v>794</v>
      </c>
      <c r="C7156" s="383" t="s">
        <v>8</v>
      </c>
      <c r="D7156" s="383" t="s">
        <v>34</v>
      </c>
      <c r="E7156" s="383" t="s">
        <v>795</v>
      </c>
      <c r="F7156" s="383" t="s">
        <v>10</v>
      </c>
      <c r="G7156" s="384">
        <v>158</v>
      </c>
      <c r="H7156" s="383" t="s">
        <v>796</v>
      </c>
      <c r="I7156" s="383" t="s">
        <v>805</v>
      </c>
      <c r="J7156" s="383" t="s">
        <v>617</v>
      </c>
      <c r="K7156" s="383" t="s">
        <v>618</v>
      </c>
      <c r="L7156" s="384">
        <v>30780</v>
      </c>
      <c r="M7156" s="383" t="s">
        <v>643</v>
      </c>
      <c r="N7156" s="383" t="s">
        <v>620</v>
      </c>
      <c r="O7156" s="383" t="s">
        <v>230</v>
      </c>
    </row>
    <row r="7157" spans="1:15">
      <c r="A7157" s="385">
        <v>42117</v>
      </c>
      <c r="B7157" s="383" t="s">
        <v>11</v>
      </c>
      <c r="C7157" s="383" t="s">
        <v>12</v>
      </c>
      <c r="D7157" s="383" t="s">
        <v>13</v>
      </c>
      <c r="E7157" s="383" t="s">
        <v>678</v>
      </c>
      <c r="F7157" s="383" t="s">
        <v>10</v>
      </c>
      <c r="G7157" s="384">
        <v>342</v>
      </c>
      <c r="H7157" s="383" t="s">
        <v>812</v>
      </c>
      <c r="I7157" s="383" t="s">
        <v>813</v>
      </c>
      <c r="J7157" s="383" t="s">
        <v>617</v>
      </c>
      <c r="K7157" s="383" t="s">
        <v>618</v>
      </c>
      <c r="L7157" s="384">
        <v>30780</v>
      </c>
      <c r="M7157" s="383" t="s">
        <v>643</v>
      </c>
      <c r="N7157" s="383" t="s">
        <v>620</v>
      </c>
      <c r="O7157" s="383" t="s">
        <v>230</v>
      </c>
    </row>
    <row r="7158" spans="1:15">
      <c r="A7158" s="385">
        <v>42118</v>
      </c>
      <c r="B7158" s="383" t="s">
        <v>794</v>
      </c>
      <c r="C7158" s="383" t="s">
        <v>8</v>
      </c>
      <c r="D7158" s="383" t="s">
        <v>34</v>
      </c>
      <c r="E7158" s="383" t="s">
        <v>795</v>
      </c>
      <c r="F7158" s="383" t="s">
        <v>10</v>
      </c>
      <c r="G7158" s="384">
        <v>158</v>
      </c>
      <c r="H7158" s="383" t="s">
        <v>796</v>
      </c>
      <c r="I7158" s="383" t="s">
        <v>805</v>
      </c>
      <c r="J7158" s="383" t="s">
        <v>617</v>
      </c>
      <c r="K7158" s="383" t="s">
        <v>618</v>
      </c>
      <c r="L7158" s="384">
        <v>30780</v>
      </c>
      <c r="M7158" s="383" t="s">
        <v>643</v>
      </c>
      <c r="N7158" s="383" t="s">
        <v>620</v>
      </c>
      <c r="O7158" s="383" t="s">
        <v>230</v>
      </c>
    </row>
    <row r="7159" spans="1:15">
      <c r="A7159" s="385">
        <v>42119</v>
      </c>
      <c r="B7159" s="383" t="s">
        <v>21</v>
      </c>
      <c r="C7159" s="383" t="s">
        <v>12</v>
      </c>
      <c r="D7159" s="383" t="s">
        <v>22</v>
      </c>
      <c r="E7159" s="383" t="s">
        <v>658</v>
      </c>
      <c r="F7159" s="383" t="s">
        <v>10</v>
      </c>
      <c r="G7159" s="384">
        <v>775</v>
      </c>
      <c r="H7159" s="383" t="s">
        <v>854</v>
      </c>
      <c r="I7159" s="383" t="s">
        <v>879</v>
      </c>
      <c r="J7159" s="383" t="s">
        <v>617</v>
      </c>
      <c r="K7159" s="383" t="s">
        <v>618</v>
      </c>
      <c r="L7159" s="384">
        <v>30780</v>
      </c>
      <c r="M7159" s="383" t="s">
        <v>643</v>
      </c>
      <c r="N7159" s="383" t="s">
        <v>620</v>
      </c>
      <c r="O7159" s="383" t="s">
        <v>230</v>
      </c>
    </row>
    <row r="7160" spans="1:15">
      <c r="A7160" s="385">
        <v>42120</v>
      </c>
      <c r="B7160" s="383" t="s">
        <v>650</v>
      </c>
      <c r="C7160" s="383" t="s">
        <v>8</v>
      </c>
      <c r="D7160" s="383" t="s">
        <v>20</v>
      </c>
      <c r="E7160" s="383" t="s">
        <v>651</v>
      </c>
      <c r="F7160" s="383" t="s">
        <v>10</v>
      </c>
      <c r="G7160" s="384">
        <v>962</v>
      </c>
      <c r="H7160" s="383" t="s">
        <v>826</v>
      </c>
      <c r="I7160" s="383" t="s">
        <v>827</v>
      </c>
      <c r="J7160" s="383" t="s">
        <v>617</v>
      </c>
      <c r="K7160" s="383" t="s">
        <v>618</v>
      </c>
      <c r="L7160" s="384">
        <v>30780</v>
      </c>
      <c r="M7160" s="383" t="s">
        <v>643</v>
      </c>
      <c r="N7160" s="383" t="s">
        <v>620</v>
      </c>
      <c r="O7160" s="383" t="s">
        <v>230</v>
      </c>
    </row>
    <row r="7161" spans="1:15">
      <c r="A7161" s="385">
        <v>42121</v>
      </c>
      <c r="B7161" s="383" t="s">
        <v>794</v>
      </c>
      <c r="C7161" s="383" t="s">
        <v>8</v>
      </c>
      <c r="D7161" s="383" t="s">
        <v>34</v>
      </c>
      <c r="E7161" s="383" t="s">
        <v>795</v>
      </c>
      <c r="F7161" s="383" t="s">
        <v>10</v>
      </c>
      <c r="G7161" s="384">
        <v>158</v>
      </c>
      <c r="H7161" s="383" t="s">
        <v>796</v>
      </c>
      <c r="I7161" s="383" t="s">
        <v>805</v>
      </c>
      <c r="J7161" s="383" t="s">
        <v>617</v>
      </c>
      <c r="K7161" s="383" t="s">
        <v>618</v>
      </c>
      <c r="L7161" s="384">
        <v>30780</v>
      </c>
      <c r="M7161" s="383" t="s">
        <v>643</v>
      </c>
      <c r="N7161" s="383" t="s">
        <v>620</v>
      </c>
      <c r="O7161" s="383" t="s">
        <v>230</v>
      </c>
    </row>
    <row r="7162" spans="1:15">
      <c r="A7162" s="385">
        <v>42122</v>
      </c>
      <c r="B7162" s="383" t="s">
        <v>11</v>
      </c>
      <c r="C7162" s="383" t="s">
        <v>12</v>
      </c>
      <c r="D7162" s="383" t="s">
        <v>13</v>
      </c>
      <c r="E7162" s="383" t="s">
        <v>678</v>
      </c>
      <c r="F7162" s="383" t="s">
        <v>10</v>
      </c>
      <c r="G7162" s="384">
        <v>342</v>
      </c>
      <c r="H7162" s="383" t="s">
        <v>812</v>
      </c>
      <c r="I7162" s="383" t="s">
        <v>813</v>
      </c>
      <c r="J7162" s="383" t="s">
        <v>617</v>
      </c>
      <c r="K7162" s="383" t="s">
        <v>618</v>
      </c>
      <c r="L7162" s="384">
        <v>30780</v>
      </c>
      <c r="M7162" s="383" t="s">
        <v>643</v>
      </c>
      <c r="N7162" s="383" t="s">
        <v>620</v>
      </c>
      <c r="O7162" s="383" t="s">
        <v>230</v>
      </c>
    </row>
    <row r="7163" spans="1:15">
      <c r="A7163" s="385">
        <v>42123</v>
      </c>
      <c r="B7163" s="383" t="s">
        <v>21</v>
      </c>
      <c r="C7163" s="383" t="s">
        <v>12</v>
      </c>
      <c r="D7163" s="383" t="s">
        <v>22</v>
      </c>
      <c r="E7163" s="383" t="s">
        <v>658</v>
      </c>
      <c r="F7163" s="383" t="s">
        <v>10</v>
      </c>
      <c r="G7163" s="384">
        <v>775</v>
      </c>
      <c r="H7163" s="383" t="s">
        <v>854</v>
      </c>
      <c r="I7163" s="383" t="s">
        <v>879</v>
      </c>
      <c r="J7163" s="383" t="s">
        <v>617</v>
      </c>
      <c r="K7163" s="383" t="s">
        <v>618</v>
      </c>
      <c r="L7163" s="384">
        <v>30780</v>
      </c>
      <c r="M7163" s="383" t="s">
        <v>643</v>
      </c>
      <c r="N7163" s="383" t="s">
        <v>620</v>
      </c>
      <c r="O7163" s="383" t="s">
        <v>230</v>
      </c>
    </row>
    <row r="7164" spans="1:15">
      <c r="A7164" s="385">
        <v>42124</v>
      </c>
      <c r="B7164" s="383" t="s">
        <v>621</v>
      </c>
      <c r="C7164" s="383" t="s">
        <v>8</v>
      </c>
      <c r="D7164" s="383" t="s">
        <v>9</v>
      </c>
      <c r="E7164" s="383" t="s">
        <v>622</v>
      </c>
      <c r="F7164" s="383" t="s">
        <v>10</v>
      </c>
      <c r="G7164" s="384">
        <v>528000</v>
      </c>
      <c r="H7164" s="383" t="s">
        <v>828</v>
      </c>
      <c r="I7164" s="383" t="s">
        <v>829</v>
      </c>
      <c r="J7164" s="383" t="s">
        <v>617</v>
      </c>
      <c r="K7164" s="383" t="s">
        <v>618</v>
      </c>
      <c r="L7164" s="384">
        <v>30780</v>
      </c>
      <c r="M7164" s="383" t="s">
        <v>643</v>
      </c>
      <c r="N7164" s="383" t="s">
        <v>620</v>
      </c>
      <c r="O7164" s="383" t="s">
        <v>230</v>
      </c>
    </row>
    <row r="7165" spans="1:15">
      <c r="A7165" s="385">
        <v>42125</v>
      </c>
      <c r="B7165" s="383" t="s">
        <v>28</v>
      </c>
      <c r="C7165" s="383" t="s">
        <v>8</v>
      </c>
      <c r="D7165" s="383" t="s">
        <v>29</v>
      </c>
      <c r="E7165" s="383" t="s">
        <v>774</v>
      </c>
      <c r="F7165" s="383" t="s">
        <v>10</v>
      </c>
      <c r="G7165" s="384">
        <v>15000</v>
      </c>
      <c r="H7165" s="383" t="s">
        <v>823</v>
      </c>
      <c r="I7165" s="383" t="s">
        <v>857</v>
      </c>
      <c r="J7165" s="383" t="s">
        <v>617</v>
      </c>
      <c r="K7165" s="383" t="s">
        <v>618</v>
      </c>
      <c r="L7165" s="384">
        <v>30780</v>
      </c>
      <c r="M7165" s="383" t="s">
        <v>643</v>
      </c>
      <c r="N7165" s="383" t="s">
        <v>620</v>
      </c>
      <c r="O7165" s="383" t="s">
        <v>230</v>
      </c>
    </row>
    <row r="7166" spans="1:15">
      <c r="A7166" s="385">
        <v>42126</v>
      </c>
      <c r="B7166" s="383" t="s">
        <v>28</v>
      </c>
      <c r="C7166" s="383" t="s">
        <v>8</v>
      </c>
      <c r="D7166" s="383" t="s">
        <v>29</v>
      </c>
      <c r="E7166" s="383" t="s">
        <v>774</v>
      </c>
      <c r="F7166" s="383" t="s">
        <v>10</v>
      </c>
      <c r="G7166" s="384">
        <v>15000</v>
      </c>
      <c r="H7166" s="383" t="s">
        <v>823</v>
      </c>
      <c r="I7166" s="383" t="s">
        <v>857</v>
      </c>
      <c r="J7166" s="383" t="s">
        <v>617</v>
      </c>
      <c r="K7166" s="383" t="s">
        <v>618</v>
      </c>
      <c r="L7166" s="384">
        <v>30780</v>
      </c>
      <c r="M7166" s="383" t="s">
        <v>643</v>
      </c>
      <c r="N7166" s="383" t="s">
        <v>620</v>
      </c>
      <c r="O7166" s="383" t="s">
        <v>230</v>
      </c>
    </row>
    <row r="7167" spans="1:15">
      <c r="A7167" s="385">
        <v>42127</v>
      </c>
      <c r="B7167" s="383" t="s">
        <v>21</v>
      </c>
      <c r="C7167" s="383" t="s">
        <v>12</v>
      </c>
      <c r="D7167" s="383" t="s">
        <v>22</v>
      </c>
      <c r="E7167" s="383" t="s">
        <v>658</v>
      </c>
      <c r="F7167" s="383" t="s">
        <v>10</v>
      </c>
      <c r="G7167" s="384">
        <v>2268</v>
      </c>
      <c r="H7167" s="383" t="s">
        <v>818</v>
      </c>
      <c r="I7167" s="383" t="s">
        <v>819</v>
      </c>
      <c r="J7167" s="383" t="s">
        <v>617</v>
      </c>
      <c r="K7167" s="383" t="s">
        <v>618</v>
      </c>
      <c r="L7167" s="384">
        <v>30780</v>
      </c>
      <c r="M7167" s="383" t="s">
        <v>643</v>
      </c>
      <c r="N7167" s="383" t="s">
        <v>620</v>
      </c>
      <c r="O7167" s="383" t="s">
        <v>230</v>
      </c>
    </row>
    <row r="7168" spans="1:15">
      <c r="A7168" s="385">
        <v>42128</v>
      </c>
      <c r="B7168" s="383" t="s">
        <v>621</v>
      </c>
      <c r="C7168" s="383" t="s">
        <v>8</v>
      </c>
      <c r="D7168" s="383" t="s">
        <v>9</v>
      </c>
      <c r="E7168" s="383" t="s">
        <v>622</v>
      </c>
      <c r="F7168" s="383" t="s">
        <v>10</v>
      </c>
      <c r="G7168" s="384">
        <v>528000</v>
      </c>
      <c r="H7168" s="383" t="s">
        <v>828</v>
      </c>
      <c r="I7168" s="383" t="s">
        <v>829</v>
      </c>
      <c r="J7168" s="383" t="s">
        <v>617</v>
      </c>
      <c r="K7168" s="383" t="s">
        <v>618</v>
      </c>
      <c r="L7168" s="384">
        <v>30780</v>
      </c>
      <c r="M7168" s="383" t="s">
        <v>643</v>
      </c>
      <c r="N7168" s="383" t="s">
        <v>620</v>
      </c>
      <c r="O7168" s="383" t="s">
        <v>230</v>
      </c>
    </row>
    <row r="7169" spans="1:15">
      <c r="A7169" s="385">
        <v>42129</v>
      </c>
      <c r="B7169" s="383" t="s">
        <v>21</v>
      </c>
      <c r="C7169" s="383" t="s">
        <v>12</v>
      </c>
      <c r="D7169" s="383" t="s">
        <v>22</v>
      </c>
      <c r="E7169" s="383" t="s">
        <v>658</v>
      </c>
      <c r="F7169" s="383" t="s">
        <v>10</v>
      </c>
      <c r="G7169" s="384">
        <v>3008</v>
      </c>
      <c r="H7169" s="383" t="s">
        <v>784</v>
      </c>
      <c r="I7169" s="383" t="s">
        <v>785</v>
      </c>
      <c r="J7169" s="383" t="s">
        <v>617</v>
      </c>
      <c r="K7169" s="383" t="s">
        <v>618</v>
      </c>
      <c r="L7169" s="384">
        <v>30780</v>
      </c>
      <c r="M7169" s="383" t="s">
        <v>643</v>
      </c>
      <c r="N7169" s="383" t="s">
        <v>620</v>
      </c>
      <c r="O7169" s="383" t="s">
        <v>230</v>
      </c>
    </row>
    <row r="7170" spans="1:15">
      <c r="A7170" s="385">
        <v>42130</v>
      </c>
      <c r="B7170" s="383" t="s">
        <v>11</v>
      </c>
      <c r="C7170" s="383" t="s">
        <v>12</v>
      </c>
      <c r="D7170" s="383" t="s">
        <v>13</v>
      </c>
      <c r="E7170" s="383" t="s">
        <v>678</v>
      </c>
      <c r="F7170" s="383" t="s">
        <v>10</v>
      </c>
      <c r="G7170" s="384">
        <v>60</v>
      </c>
      <c r="H7170" s="383" t="s">
        <v>763</v>
      </c>
      <c r="I7170" s="383" t="s">
        <v>771</v>
      </c>
      <c r="J7170" s="383" t="s">
        <v>617</v>
      </c>
      <c r="K7170" s="383" t="s">
        <v>618</v>
      </c>
      <c r="L7170" s="384">
        <v>30780</v>
      </c>
      <c r="M7170" s="383" t="s">
        <v>643</v>
      </c>
      <c r="N7170" s="383" t="s">
        <v>620</v>
      </c>
      <c r="O7170" s="383" t="s">
        <v>230</v>
      </c>
    </row>
    <row r="7171" spans="1:15">
      <c r="A7171" s="385">
        <v>42131</v>
      </c>
      <c r="B7171" s="383" t="s">
        <v>11</v>
      </c>
      <c r="C7171" s="383" t="s">
        <v>12</v>
      </c>
      <c r="D7171" s="383" t="s">
        <v>13</v>
      </c>
      <c r="E7171" s="383" t="s">
        <v>678</v>
      </c>
      <c r="F7171" s="383" t="s">
        <v>10</v>
      </c>
      <c r="G7171" s="384">
        <v>60</v>
      </c>
      <c r="H7171" s="383" t="s">
        <v>763</v>
      </c>
      <c r="I7171" s="383" t="s">
        <v>771</v>
      </c>
      <c r="J7171" s="383" t="s">
        <v>617</v>
      </c>
      <c r="K7171" s="383" t="s">
        <v>618</v>
      </c>
      <c r="L7171" s="384">
        <v>30780</v>
      </c>
      <c r="M7171" s="383" t="s">
        <v>643</v>
      </c>
      <c r="N7171" s="383" t="s">
        <v>620</v>
      </c>
      <c r="O7171" s="383" t="s">
        <v>230</v>
      </c>
    </row>
    <row r="7172" spans="1:15">
      <c r="A7172" s="385">
        <v>42132</v>
      </c>
      <c r="B7172" s="383" t="s">
        <v>11</v>
      </c>
      <c r="C7172" s="383" t="s">
        <v>12</v>
      </c>
      <c r="D7172" s="383" t="s">
        <v>13</v>
      </c>
      <c r="E7172" s="383" t="s">
        <v>678</v>
      </c>
      <c r="F7172" s="383" t="s">
        <v>10</v>
      </c>
      <c r="G7172" s="384">
        <v>60</v>
      </c>
      <c r="H7172" s="383" t="s">
        <v>763</v>
      </c>
      <c r="I7172" s="383" t="s">
        <v>771</v>
      </c>
      <c r="J7172" s="383" t="s">
        <v>617</v>
      </c>
      <c r="K7172" s="383" t="s">
        <v>618</v>
      </c>
      <c r="L7172" s="384">
        <v>30780</v>
      </c>
      <c r="M7172" s="383" t="s">
        <v>643</v>
      </c>
      <c r="N7172" s="383" t="s">
        <v>620</v>
      </c>
      <c r="O7172" s="383" t="s">
        <v>230</v>
      </c>
    </row>
    <row r="7173" spans="1:15">
      <c r="A7173" s="385">
        <v>42133</v>
      </c>
      <c r="B7173" s="383" t="s">
        <v>28</v>
      </c>
      <c r="C7173" s="383" t="s">
        <v>8</v>
      </c>
      <c r="D7173" s="383" t="s">
        <v>29</v>
      </c>
      <c r="E7173" s="383" t="s">
        <v>774</v>
      </c>
      <c r="F7173" s="383" t="s">
        <v>10</v>
      </c>
      <c r="G7173" s="384">
        <v>1518</v>
      </c>
      <c r="H7173" s="383" t="s">
        <v>848</v>
      </c>
      <c r="I7173" s="383" t="s">
        <v>871</v>
      </c>
      <c r="J7173" s="383" t="s">
        <v>617</v>
      </c>
      <c r="K7173" s="383" t="s">
        <v>618</v>
      </c>
      <c r="L7173" s="384">
        <v>30780</v>
      </c>
      <c r="M7173" s="383" t="s">
        <v>643</v>
      </c>
      <c r="N7173" s="383" t="s">
        <v>620</v>
      </c>
      <c r="O7173" s="383" t="s">
        <v>230</v>
      </c>
    </row>
    <row r="7174" spans="1:15">
      <c r="A7174" s="385">
        <v>42135</v>
      </c>
      <c r="B7174" s="383" t="s">
        <v>28</v>
      </c>
      <c r="C7174" s="383" t="s">
        <v>8</v>
      </c>
      <c r="D7174" s="383" t="s">
        <v>29</v>
      </c>
      <c r="E7174" s="383" t="s">
        <v>774</v>
      </c>
      <c r="F7174" s="383" t="s">
        <v>10</v>
      </c>
      <c r="G7174" s="384">
        <v>1518</v>
      </c>
      <c r="H7174" s="383" t="s">
        <v>848</v>
      </c>
      <c r="I7174" s="383" t="s">
        <v>871</v>
      </c>
      <c r="J7174" s="383" t="s">
        <v>617</v>
      </c>
      <c r="K7174" s="383" t="s">
        <v>618</v>
      </c>
      <c r="L7174" s="384">
        <v>30780</v>
      </c>
      <c r="M7174" s="383" t="s">
        <v>643</v>
      </c>
      <c r="N7174" s="383" t="s">
        <v>620</v>
      </c>
      <c r="O7174" s="383" t="s">
        <v>230</v>
      </c>
    </row>
    <row r="7175" spans="1:15">
      <c r="A7175" s="385">
        <v>42136</v>
      </c>
      <c r="B7175" s="383" t="s">
        <v>17</v>
      </c>
      <c r="C7175" s="383" t="s">
        <v>18</v>
      </c>
      <c r="D7175" s="383" t="s">
        <v>19</v>
      </c>
      <c r="E7175" s="383" t="s">
        <v>668</v>
      </c>
      <c r="F7175" s="383" t="s">
        <v>10</v>
      </c>
      <c r="G7175" s="384">
        <v>1500</v>
      </c>
      <c r="H7175" s="383" t="s">
        <v>841</v>
      </c>
      <c r="I7175" s="383" t="s">
        <v>842</v>
      </c>
      <c r="J7175" s="383" t="s">
        <v>617</v>
      </c>
      <c r="K7175" s="383" t="s">
        <v>618</v>
      </c>
      <c r="L7175" s="384">
        <v>30780</v>
      </c>
      <c r="M7175" s="383" t="s">
        <v>643</v>
      </c>
      <c r="N7175" s="383" t="s">
        <v>620</v>
      </c>
      <c r="O7175" s="383" t="s">
        <v>230</v>
      </c>
    </row>
    <row r="7176" spans="1:15">
      <c r="A7176" s="385">
        <v>42137</v>
      </c>
      <c r="B7176" s="383" t="s">
        <v>28</v>
      </c>
      <c r="C7176" s="383" t="s">
        <v>8</v>
      </c>
      <c r="D7176" s="383" t="s">
        <v>29</v>
      </c>
      <c r="E7176" s="383" t="s">
        <v>774</v>
      </c>
      <c r="F7176" s="383" t="s">
        <v>10</v>
      </c>
      <c r="G7176" s="384">
        <v>2200</v>
      </c>
      <c r="H7176" s="383" t="s">
        <v>848</v>
      </c>
      <c r="I7176" s="383" t="s">
        <v>880</v>
      </c>
      <c r="J7176" s="383" t="s">
        <v>617</v>
      </c>
      <c r="K7176" s="383" t="s">
        <v>618</v>
      </c>
      <c r="L7176" s="384">
        <v>30780</v>
      </c>
      <c r="M7176" s="383" t="s">
        <v>644</v>
      </c>
      <c r="N7176" s="383" t="s">
        <v>620</v>
      </c>
      <c r="O7176" s="383" t="s">
        <v>230</v>
      </c>
    </row>
    <row r="7177" spans="1:15">
      <c r="A7177" s="385">
        <v>42138</v>
      </c>
      <c r="B7177" s="383" t="s">
        <v>28</v>
      </c>
      <c r="C7177" s="383" t="s">
        <v>8</v>
      </c>
      <c r="D7177" s="383" t="s">
        <v>29</v>
      </c>
      <c r="E7177" s="383" t="s">
        <v>774</v>
      </c>
      <c r="F7177" s="383" t="s">
        <v>10</v>
      </c>
      <c r="G7177" s="384">
        <v>2200</v>
      </c>
      <c r="H7177" s="383" t="s">
        <v>848</v>
      </c>
      <c r="I7177" s="383" t="s">
        <v>880</v>
      </c>
      <c r="J7177" s="383" t="s">
        <v>617</v>
      </c>
      <c r="K7177" s="383" t="s">
        <v>618</v>
      </c>
      <c r="L7177" s="384">
        <v>30780</v>
      </c>
      <c r="M7177" s="383" t="s">
        <v>644</v>
      </c>
      <c r="N7177" s="383" t="s">
        <v>620</v>
      </c>
      <c r="O7177" s="383" t="s">
        <v>230</v>
      </c>
    </row>
    <row r="7178" spans="1:15">
      <c r="A7178" s="385">
        <v>42143</v>
      </c>
      <c r="B7178" s="383" t="s">
        <v>621</v>
      </c>
      <c r="C7178" s="383" t="s">
        <v>8</v>
      </c>
      <c r="D7178" s="383" t="s">
        <v>9</v>
      </c>
      <c r="E7178" s="383" t="s">
        <v>622</v>
      </c>
      <c r="F7178" s="383" t="s">
        <v>10</v>
      </c>
      <c r="G7178" s="384">
        <v>63000</v>
      </c>
      <c r="H7178" s="383" t="s">
        <v>838</v>
      </c>
      <c r="I7178" s="383" t="s">
        <v>839</v>
      </c>
      <c r="J7178" s="383" t="s">
        <v>617</v>
      </c>
      <c r="K7178" s="383" t="s">
        <v>618</v>
      </c>
      <c r="L7178" s="384">
        <v>30780</v>
      </c>
      <c r="M7178" s="383" t="s">
        <v>644</v>
      </c>
      <c r="N7178" s="383" t="s">
        <v>620</v>
      </c>
      <c r="O7178" s="383" t="s">
        <v>230</v>
      </c>
    </row>
    <row r="7179" spans="1:15">
      <c r="A7179" s="385">
        <v>42142</v>
      </c>
      <c r="B7179" s="383" t="s">
        <v>663</v>
      </c>
      <c r="C7179" s="383" t="s">
        <v>664</v>
      </c>
      <c r="D7179" s="383" t="s">
        <v>22</v>
      </c>
      <c r="E7179" s="383" t="s">
        <v>665</v>
      </c>
      <c r="F7179" s="383" t="s">
        <v>10</v>
      </c>
      <c r="G7179" s="384">
        <v>37565</v>
      </c>
      <c r="H7179" s="383" t="s">
        <v>704</v>
      </c>
      <c r="I7179" s="383" t="s">
        <v>888</v>
      </c>
      <c r="J7179" s="383" t="s">
        <v>617</v>
      </c>
      <c r="K7179" s="383" t="s">
        <v>618</v>
      </c>
      <c r="L7179" s="384">
        <v>30780</v>
      </c>
      <c r="M7179" s="383" t="s">
        <v>644</v>
      </c>
      <c r="N7179" s="383" t="s">
        <v>620</v>
      </c>
      <c r="O7179" s="383" t="s">
        <v>230</v>
      </c>
    </row>
    <row r="7180" spans="1:15">
      <c r="A7180" s="385">
        <v>42144</v>
      </c>
      <c r="B7180" s="383" t="s">
        <v>11</v>
      </c>
      <c r="C7180" s="383" t="s">
        <v>12</v>
      </c>
      <c r="D7180" s="383" t="s">
        <v>13</v>
      </c>
      <c r="E7180" s="383" t="s">
        <v>678</v>
      </c>
      <c r="F7180" s="383" t="s">
        <v>10</v>
      </c>
      <c r="G7180" s="384">
        <v>3730</v>
      </c>
      <c r="H7180" s="383" t="s">
        <v>834</v>
      </c>
      <c r="I7180" s="383" t="s">
        <v>835</v>
      </c>
      <c r="J7180" s="383" t="s">
        <v>617</v>
      </c>
      <c r="K7180" s="383" t="s">
        <v>618</v>
      </c>
      <c r="L7180" s="384">
        <v>30780</v>
      </c>
      <c r="M7180" s="383" t="s">
        <v>644</v>
      </c>
      <c r="N7180" s="383" t="s">
        <v>620</v>
      </c>
      <c r="O7180" s="383" t="s">
        <v>230</v>
      </c>
    </row>
    <row r="7181" spans="1:15">
      <c r="A7181" s="385">
        <v>42145</v>
      </c>
      <c r="B7181" s="383" t="s">
        <v>621</v>
      </c>
      <c r="C7181" s="383" t="s">
        <v>8</v>
      </c>
      <c r="D7181" s="383" t="s">
        <v>9</v>
      </c>
      <c r="E7181" s="383" t="s">
        <v>622</v>
      </c>
      <c r="F7181" s="383" t="s">
        <v>10</v>
      </c>
      <c r="G7181" s="384">
        <v>63000</v>
      </c>
      <c r="H7181" s="383" t="s">
        <v>838</v>
      </c>
      <c r="I7181" s="383" t="s">
        <v>839</v>
      </c>
      <c r="J7181" s="383" t="s">
        <v>617</v>
      </c>
      <c r="K7181" s="383" t="s">
        <v>618</v>
      </c>
      <c r="L7181" s="384">
        <v>30780</v>
      </c>
      <c r="M7181" s="383" t="s">
        <v>644</v>
      </c>
      <c r="N7181" s="383" t="s">
        <v>620</v>
      </c>
      <c r="O7181" s="383" t="s">
        <v>230</v>
      </c>
    </row>
    <row r="7182" spans="1:15">
      <c r="A7182" s="385">
        <v>42146</v>
      </c>
      <c r="B7182" s="383" t="s">
        <v>11</v>
      </c>
      <c r="C7182" s="383" t="s">
        <v>12</v>
      </c>
      <c r="D7182" s="383" t="s">
        <v>13</v>
      </c>
      <c r="E7182" s="383" t="s">
        <v>678</v>
      </c>
      <c r="F7182" s="383" t="s">
        <v>10</v>
      </c>
      <c r="G7182" s="384">
        <v>1830</v>
      </c>
      <c r="H7182" s="383" t="s">
        <v>834</v>
      </c>
      <c r="I7182" s="383" t="s">
        <v>835</v>
      </c>
      <c r="J7182" s="383" t="s">
        <v>617</v>
      </c>
      <c r="K7182" s="383" t="s">
        <v>618</v>
      </c>
      <c r="L7182" s="384">
        <v>30780</v>
      </c>
      <c r="M7182" s="383" t="s">
        <v>644</v>
      </c>
      <c r="N7182" s="383" t="s">
        <v>620</v>
      </c>
      <c r="O7182" s="383" t="s">
        <v>230</v>
      </c>
    </row>
    <row r="7183" spans="1:15">
      <c r="A7183" s="385">
        <v>42147</v>
      </c>
      <c r="B7183" s="383" t="s">
        <v>28</v>
      </c>
      <c r="C7183" s="383" t="s">
        <v>8</v>
      </c>
      <c r="D7183" s="383" t="s">
        <v>29</v>
      </c>
      <c r="E7183" s="383" t="s">
        <v>774</v>
      </c>
      <c r="F7183" s="383" t="s">
        <v>10</v>
      </c>
      <c r="G7183" s="384">
        <v>1518</v>
      </c>
      <c r="H7183" s="383" t="s">
        <v>848</v>
      </c>
      <c r="I7183" s="383" t="s">
        <v>871</v>
      </c>
      <c r="J7183" s="383" t="s">
        <v>617</v>
      </c>
      <c r="K7183" s="383" t="s">
        <v>618</v>
      </c>
      <c r="L7183" s="384">
        <v>30780</v>
      </c>
      <c r="M7183" s="383" t="s">
        <v>645</v>
      </c>
      <c r="N7183" s="383" t="s">
        <v>620</v>
      </c>
      <c r="O7183" s="383" t="s">
        <v>230</v>
      </c>
    </row>
    <row r="7184" spans="1:15">
      <c r="A7184" s="385">
        <v>42148</v>
      </c>
      <c r="B7184" s="383" t="s">
        <v>866</v>
      </c>
      <c r="C7184" s="383" t="s">
        <v>45</v>
      </c>
      <c r="D7184" s="383" t="s">
        <v>13</v>
      </c>
      <c r="E7184" s="383" t="s">
        <v>867</v>
      </c>
      <c r="F7184" s="383" t="s">
        <v>10</v>
      </c>
      <c r="G7184" s="384">
        <v>433641</v>
      </c>
      <c r="H7184" s="383" t="s">
        <v>889</v>
      </c>
      <c r="I7184" s="383" t="s">
        <v>890</v>
      </c>
      <c r="J7184" s="383" t="s">
        <v>617</v>
      </c>
      <c r="K7184" s="383" t="s">
        <v>618</v>
      </c>
      <c r="L7184" s="384">
        <v>30780</v>
      </c>
      <c r="M7184" s="383" t="s">
        <v>645</v>
      </c>
      <c r="N7184" s="383" t="s">
        <v>620</v>
      </c>
      <c r="O7184" s="383" t="s">
        <v>230</v>
      </c>
    </row>
    <row r="7185" spans="1:15">
      <c r="A7185" s="385">
        <v>42149</v>
      </c>
      <c r="B7185" s="383" t="s">
        <v>650</v>
      </c>
      <c r="C7185" s="383" t="s">
        <v>8</v>
      </c>
      <c r="D7185" s="383" t="s">
        <v>20</v>
      </c>
      <c r="E7185" s="383" t="s">
        <v>651</v>
      </c>
      <c r="F7185" s="383" t="s">
        <v>10</v>
      </c>
      <c r="G7185" s="384">
        <v>11998</v>
      </c>
      <c r="H7185" s="383" t="s">
        <v>852</v>
      </c>
      <c r="I7185" s="383" t="s">
        <v>853</v>
      </c>
      <c r="J7185" s="383" t="s">
        <v>617</v>
      </c>
      <c r="K7185" s="383" t="s">
        <v>618</v>
      </c>
      <c r="L7185" s="384">
        <v>30780</v>
      </c>
      <c r="M7185" s="383" t="s">
        <v>645</v>
      </c>
      <c r="N7185" s="383" t="s">
        <v>620</v>
      </c>
      <c r="O7185" s="383" t="s">
        <v>230</v>
      </c>
    </row>
    <row r="7186" spans="1:15">
      <c r="A7186" s="385">
        <v>42150</v>
      </c>
      <c r="B7186" s="383" t="s">
        <v>28</v>
      </c>
      <c r="C7186" s="383" t="s">
        <v>8</v>
      </c>
      <c r="D7186" s="383" t="s">
        <v>29</v>
      </c>
      <c r="E7186" s="383" t="s">
        <v>774</v>
      </c>
      <c r="F7186" s="383" t="s">
        <v>10</v>
      </c>
      <c r="G7186" s="384">
        <v>1518</v>
      </c>
      <c r="H7186" s="383" t="s">
        <v>848</v>
      </c>
      <c r="I7186" s="383" t="s">
        <v>871</v>
      </c>
      <c r="J7186" s="383" t="s">
        <v>617</v>
      </c>
      <c r="K7186" s="383" t="s">
        <v>618</v>
      </c>
      <c r="L7186" s="384">
        <v>30780</v>
      </c>
      <c r="M7186" s="383" t="s">
        <v>645</v>
      </c>
      <c r="N7186" s="383" t="s">
        <v>620</v>
      </c>
      <c r="O7186" s="383" t="s">
        <v>230</v>
      </c>
    </row>
    <row r="7187" spans="1:15">
      <c r="A7187" s="385">
        <v>41997</v>
      </c>
      <c r="B7187" s="383" t="s">
        <v>21</v>
      </c>
      <c r="C7187" s="383" t="s">
        <v>12</v>
      </c>
      <c r="D7187" s="383" t="s">
        <v>22</v>
      </c>
      <c r="E7187" s="383" t="s">
        <v>658</v>
      </c>
      <c r="F7187" s="383" t="s">
        <v>10</v>
      </c>
      <c r="G7187" s="384">
        <v>17353</v>
      </c>
      <c r="H7187" s="383" t="s">
        <v>891</v>
      </c>
      <c r="I7187" s="383" t="s">
        <v>892</v>
      </c>
      <c r="J7187" s="383" t="s">
        <v>617</v>
      </c>
      <c r="K7187" s="383" t="s">
        <v>618</v>
      </c>
      <c r="L7187" s="384">
        <v>0</v>
      </c>
      <c r="M7187" s="383" t="s">
        <v>619</v>
      </c>
      <c r="N7187" s="383" t="s">
        <v>620</v>
      </c>
      <c r="O7187" s="383" t="s">
        <v>230</v>
      </c>
    </row>
    <row r="7188" spans="1:15">
      <c r="A7188" s="385">
        <v>41999</v>
      </c>
      <c r="B7188" s="383" t="s">
        <v>39</v>
      </c>
      <c r="C7188" s="383" t="s">
        <v>40</v>
      </c>
      <c r="D7188" s="383" t="s">
        <v>19</v>
      </c>
      <c r="E7188" s="383" t="s">
        <v>893</v>
      </c>
      <c r="F7188" s="383" t="s">
        <v>10</v>
      </c>
      <c r="G7188" s="384">
        <v>700</v>
      </c>
      <c r="H7188" s="383" t="s">
        <v>894</v>
      </c>
      <c r="I7188" s="383" t="s">
        <v>895</v>
      </c>
      <c r="J7188" s="383" t="s">
        <v>617</v>
      </c>
      <c r="K7188" s="383" t="s">
        <v>618</v>
      </c>
      <c r="L7188" s="384">
        <v>0</v>
      </c>
      <c r="M7188" s="383" t="s">
        <v>619</v>
      </c>
      <c r="N7188" s="383" t="s">
        <v>620</v>
      </c>
      <c r="O7188" s="383" t="s">
        <v>230</v>
      </c>
    </row>
    <row r="7189" spans="1:15">
      <c r="A7189" s="385">
        <v>42000</v>
      </c>
      <c r="B7189" s="383" t="s">
        <v>21</v>
      </c>
      <c r="C7189" s="383" t="s">
        <v>12</v>
      </c>
      <c r="D7189" s="383" t="s">
        <v>22</v>
      </c>
      <c r="E7189" s="383" t="s">
        <v>658</v>
      </c>
      <c r="F7189" s="383" t="s">
        <v>10</v>
      </c>
      <c r="G7189" s="384">
        <v>4792</v>
      </c>
      <c r="H7189" s="383" t="s">
        <v>873</v>
      </c>
      <c r="I7189" s="383" t="s">
        <v>874</v>
      </c>
      <c r="J7189" s="383" t="s">
        <v>617</v>
      </c>
      <c r="K7189" s="383" t="s">
        <v>618</v>
      </c>
      <c r="L7189" s="384">
        <v>0</v>
      </c>
      <c r="M7189" s="383" t="s">
        <v>619</v>
      </c>
      <c r="N7189" s="383" t="s">
        <v>620</v>
      </c>
      <c r="O7189" s="383" t="s">
        <v>230</v>
      </c>
    </row>
    <row r="7190" spans="1:15">
      <c r="A7190" s="385">
        <v>42003</v>
      </c>
      <c r="B7190" s="383" t="s">
        <v>21</v>
      </c>
      <c r="C7190" s="383" t="s">
        <v>12</v>
      </c>
      <c r="D7190" s="383" t="s">
        <v>22</v>
      </c>
      <c r="E7190" s="383" t="s">
        <v>658</v>
      </c>
      <c r="F7190" s="383" t="s">
        <v>10</v>
      </c>
      <c r="G7190" s="384">
        <v>2268</v>
      </c>
      <c r="H7190" s="383" t="s">
        <v>818</v>
      </c>
      <c r="I7190" s="383" t="s">
        <v>819</v>
      </c>
      <c r="J7190" s="383" t="s">
        <v>617</v>
      </c>
      <c r="K7190" s="383" t="s">
        <v>618</v>
      </c>
      <c r="L7190" s="384">
        <v>0</v>
      </c>
      <c r="M7190" s="383" t="s">
        <v>619</v>
      </c>
      <c r="N7190" s="383" t="s">
        <v>620</v>
      </c>
      <c r="O7190" s="383" t="s">
        <v>230</v>
      </c>
    </row>
    <row r="7191" spans="1:15">
      <c r="A7191" s="385">
        <v>42004</v>
      </c>
      <c r="B7191" s="383" t="s">
        <v>21</v>
      </c>
      <c r="C7191" s="383" t="s">
        <v>12</v>
      </c>
      <c r="D7191" s="383" t="s">
        <v>22</v>
      </c>
      <c r="E7191" s="383" t="s">
        <v>658</v>
      </c>
      <c r="F7191" s="383" t="s">
        <v>10</v>
      </c>
      <c r="G7191" s="384">
        <v>2268</v>
      </c>
      <c r="H7191" s="383" t="s">
        <v>818</v>
      </c>
      <c r="I7191" s="383" t="s">
        <v>819</v>
      </c>
      <c r="J7191" s="383" t="s">
        <v>617</v>
      </c>
      <c r="K7191" s="383" t="s">
        <v>618</v>
      </c>
      <c r="L7191" s="384">
        <v>0</v>
      </c>
      <c r="M7191" s="383" t="s">
        <v>626</v>
      </c>
      <c r="N7191" s="383" t="s">
        <v>620</v>
      </c>
      <c r="O7191" s="383" t="s">
        <v>230</v>
      </c>
    </row>
    <row r="7192" spans="1:15">
      <c r="A7192" s="385">
        <v>42005</v>
      </c>
      <c r="B7192" s="383" t="s">
        <v>21</v>
      </c>
      <c r="C7192" s="383" t="s">
        <v>12</v>
      </c>
      <c r="D7192" s="383" t="s">
        <v>22</v>
      </c>
      <c r="E7192" s="383" t="s">
        <v>658</v>
      </c>
      <c r="F7192" s="383" t="s">
        <v>10</v>
      </c>
      <c r="G7192" s="384">
        <v>28</v>
      </c>
      <c r="H7192" s="383" t="s">
        <v>818</v>
      </c>
      <c r="I7192" s="383" t="s">
        <v>783</v>
      </c>
      <c r="J7192" s="383" t="s">
        <v>617</v>
      </c>
      <c r="K7192" s="383" t="s">
        <v>618</v>
      </c>
      <c r="L7192" s="384">
        <v>0</v>
      </c>
      <c r="M7192" s="383" t="s">
        <v>626</v>
      </c>
      <c r="N7192" s="383" t="s">
        <v>620</v>
      </c>
      <c r="O7192" s="383" t="s">
        <v>230</v>
      </c>
    </row>
    <row r="7193" spans="1:15">
      <c r="A7193" s="385">
        <v>42006</v>
      </c>
      <c r="B7193" s="383" t="s">
        <v>11</v>
      </c>
      <c r="C7193" s="383" t="s">
        <v>12</v>
      </c>
      <c r="D7193" s="383" t="s">
        <v>13</v>
      </c>
      <c r="E7193" s="383" t="s">
        <v>678</v>
      </c>
      <c r="F7193" s="383" t="s">
        <v>10</v>
      </c>
      <c r="G7193" s="384">
        <v>450</v>
      </c>
      <c r="H7193" s="383" t="s">
        <v>779</v>
      </c>
      <c r="I7193" s="383" t="s">
        <v>780</v>
      </c>
      <c r="J7193" s="383" t="s">
        <v>617</v>
      </c>
      <c r="K7193" s="383" t="s">
        <v>618</v>
      </c>
      <c r="L7193" s="384">
        <v>6319</v>
      </c>
      <c r="M7193" s="383" t="s">
        <v>627</v>
      </c>
      <c r="N7193" s="383" t="s">
        <v>620</v>
      </c>
      <c r="O7193" s="383" t="s">
        <v>230</v>
      </c>
    </row>
    <row r="7194" spans="1:15">
      <c r="A7194" s="385">
        <v>42007</v>
      </c>
      <c r="B7194" s="383" t="s">
        <v>11</v>
      </c>
      <c r="C7194" s="383" t="s">
        <v>12</v>
      </c>
      <c r="D7194" s="383" t="s">
        <v>13</v>
      </c>
      <c r="E7194" s="383" t="s">
        <v>678</v>
      </c>
      <c r="F7194" s="383" t="s">
        <v>10</v>
      </c>
      <c r="G7194" s="384">
        <v>450</v>
      </c>
      <c r="H7194" s="383" t="s">
        <v>779</v>
      </c>
      <c r="I7194" s="383" t="s">
        <v>780</v>
      </c>
      <c r="J7194" s="383" t="s">
        <v>617</v>
      </c>
      <c r="K7194" s="383" t="s">
        <v>618</v>
      </c>
      <c r="L7194" s="384">
        <v>8221</v>
      </c>
      <c r="M7194" s="383" t="s">
        <v>627</v>
      </c>
      <c r="N7194" s="383" t="s">
        <v>620</v>
      </c>
      <c r="O7194" s="383" t="s">
        <v>230</v>
      </c>
    </row>
    <row r="7195" spans="1:15">
      <c r="A7195" s="385">
        <v>42008</v>
      </c>
      <c r="B7195" s="383" t="s">
        <v>11</v>
      </c>
      <c r="C7195" s="383" t="s">
        <v>12</v>
      </c>
      <c r="D7195" s="383" t="s">
        <v>13</v>
      </c>
      <c r="E7195" s="383" t="s">
        <v>678</v>
      </c>
      <c r="F7195" s="383" t="s">
        <v>10</v>
      </c>
      <c r="G7195" s="384">
        <v>450</v>
      </c>
      <c r="H7195" s="383" t="s">
        <v>779</v>
      </c>
      <c r="I7195" s="383" t="s">
        <v>780</v>
      </c>
      <c r="J7195" s="383" t="s">
        <v>617</v>
      </c>
      <c r="K7195" s="383" t="s">
        <v>618</v>
      </c>
      <c r="L7195" s="384">
        <v>8501</v>
      </c>
      <c r="M7195" s="383" t="s">
        <v>627</v>
      </c>
      <c r="N7195" s="383" t="s">
        <v>620</v>
      </c>
      <c r="O7195" s="383" t="s">
        <v>230</v>
      </c>
    </row>
    <row r="7196" spans="1:15">
      <c r="A7196" s="385">
        <v>42009</v>
      </c>
      <c r="B7196" s="383" t="s">
        <v>806</v>
      </c>
      <c r="C7196" s="383" t="s">
        <v>8</v>
      </c>
      <c r="D7196" s="383" t="s">
        <v>51</v>
      </c>
      <c r="E7196" s="383" t="s">
        <v>807</v>
      </c>
      <c r="F7196" s="383" t="s">
        <v>10</v>
      </c>
      <c r="G7196" s="384">
        <v>2444</v>
      </c>
      <c r="H7196" s="383" t="s">
        <v>796</v>
      </c>
      <c r="I7196" s="383" t="s">
        <v>808</v>
      </c>
      <c r="J7196" s="383" t="s">
        <v>617</v>
      </c>
      <c r="K7196" s="383" t="s">
        <v>618</v>
      </c>
      <c r="L7196" s="384">
        <v>9088</v>
      </c>
      <c r="M7196" s="383" t="s">
        <v>627</v>
      </c>
      <c r="N7196" s="383" t="s">
        <v>620</v>
      </c>
      <c r="O7196" s="383" t="s">
        <v>230</v>
      </c>
    </row>
    <row r="7197" spans="1:15">
      <c r="A7197" s="385">
        <v>42010</v>
      </c>
      <c r="B7197" s="383" t="s">
        <v>650</v>
      </c>
      <c r="C7197" s="383" t="s">
        <v>8</v>
      </c>
      <c r="D7197" s="383" t="s">
        <v>20</v>
      </c>
      <c r="E7197" s="383" t="s">
        <v>651</v>
      </c>
      <c r="F7197" s="383" t="s">
        <v>10</v>
      </c>
      <c r="G7197" s="384">
        <v>1530</v>
      </c>
      <c r="H7197" s="383" t="s">
        <v>876</v>
      </c>
      <c r="I7197" s="383" t="s">
        <v>877</v>
      </c>
      <c r="J7197" s="383" t="s">
        <v>617</v>
      </c>
      <c r="K7197" s="383" t="s">
        <v>618</v>
      </c>
      <c r="L7197" s="384">
        <v>9280</v>
      </c>
      <c r="M7197" s="383" t="s">
        <v>629</v>
      </c>
      <c r="N7197" s="383" t="s">
        <v>620</v>
      </c>
      <c r="O7197" s="383" t="s">
        <v>230</v>
      </c>
    </row>
    <row r="7198" spans="1:15">
      <c r="A7198" s="385">
        <v>42011</v>
      </c>
      <c r="B7198" s="383" t="s">
        <v>11</v>
      </c>
      <c r="C7198" s="383" t="s">
        <v>12</v>
      </c>
      <c r="D7198" s="383" t="s">
        <v>13</v>
      </c>
      <c r="E7198" s="383" t="s">
        <v>678</v>
      </c>
      <c r="F7198" s="383" t="s">
        <v>10</v>
      </c>
      <c r="G7198" s="384">
        <v>450</v>
      </c>
      <c r="H7198" s="383" t="s">
        <v>779</v>
      </c>
      <c r="I7198" s="383" t="s">
        <v>780</v>
      </c>
      <c r="J7198" s="383" t="s">
        <v>617</v>
      </c>
      <c r="K7198" s="383" t="s">
        <v>618</v>
      </c>
      <c r="L7198" s="384">
        <v>9280</v>
      </c>
      <c r="M7198" s="383" t="s">
        <v>629</v>
      </c>
      <c r="N7198" s="383" t="s">
        <v>620</v>
      </c>
      <c r="O7198" s="383" t="s">
        <v>230</v>
      </c>
    </row>
    <row r="7199" spans="1:15">
      <c r="A7199" s="385">
        <v>42012</v>
      </c>
      <c r="B7199" s="383" t="s">
        <v>21</v>
      </c>
      <c r="C7199" s="383" t="s">
        <v>12</v>
      </c>
      <c r="D7199" s="383" t="s">
        <v>22</v>
      </c>
      <c r="E7199" s="383" t="s">
        <v>658</v>
      </c>
      <c r="F7199" s="383" t="s">
        <v>10</v>
      </c>
      <c r="G7199" s="384">
        <v>2268</v>
      </c>
      <c r="H7199" s="383" t="s">
        <v>818</v>
      </c>
      <c r="I7199" s="383" t="s">
        <v>819</v>
      </c>
      <c r="J7199" s="383" t="s">
        <v>617</v>
      </c>
      <c r="K7199" s="383" t="s">
        <v>618</v>
      </c>
      <c r="L7199" s="384">
        <v>9280</v>
      </c>
      <c r="M7199" s="383" t="s">
        <v>630</v>
      </c>
      <c r="N7199" s="383" t="s">
        <v>620</v>
      </c>
      <c r="O7199" s="383" t="s">
        <v>230</v>
      </c>
    </row>
    <row r="7200" spans="1:15">
      <c r="A7200" s="385">
        <v>42013</v>
      </c>
      <c r="B7200" s="383" t="s">
        <v>650</v>
      </c>
      <c r="C7200" s="383" t="s">
        <v>8</v>
      </c>
      <c r="D7200" s="383" t="s">
        <v>20</v>
      </c>
      <c r="E7200" s="383" t="s">
        <v>651</v>
      </c>
      <c r="F7200" s="383" t="s">
        <v>10</v>
      </c>
      <c r="G7200" s="384">
        <v>2469</v>
      </c>
      <c r="H7200" s="383" t="s">
        <v>836</v>
      </c>
      <c r="I7200" s="383" t="s">
        <v>837</v>
      </c>
      <c r="J7200" s="383" t="s">
        <v>617</v>
      </c>
      <c r="K7200" s="383" t="s">
        <v>618</v>
      </c>
      <c r="L7200" s="384">
        <v>9280</v>
      </c>
      <c r="M7200" s="383" t="s">
        <v>630</v>
      </c>
      <c r="N7200" s="383" t="s">
        <v>620</v>
      </c>
      <c r="O7200" s="383" t="s">
        <v>230</v>
      </c>
    </row>
    <row r="7201" spans="1:15">
      <c r="A7201" s="385">
        <v>42014</v>
      </c>
      <c r="B7201" s="383" t="s">
        <v>21</v>
      </c>
      <c r="C7201" s="383" t="s">
        <v>12</v>
      </c>
      <c r="D7201" s="383" t="s">
        <v>22</v>
      </c>
      <c r="E7201" s="383" t="s">
        <v>658</v>
      </c>
      <c r="F7201" s="383" t="s">
        <v>10</v>
      </c>
      <c r="G7201" s="384">
        <v>4235</v>
      </c>
      <c r="H7201" s="383" t="s">
        <v>784</v>
      </c>
      <c r="I7201" s="383" t="s">
        <v>789</v>
      </c>
      <c r="J7201" s="383" t="s">
        <v>617</v>
      </c>
      <c r="K7201" s="383" t="s">
        <v>618</v>
      </c>
      <c r="L7201" s="384">
        <v>9280</v>
      </c>
      <c r="M7201" s="383" t="s">
        <v>630</v>
      </c>
      <c r="N7201" s="383" t="s">
        <v>620</v>
      </c>
      <c r="O7201" s="383" t="s">
        <v>230</v>
      </c>
    </row>
    <row r="7202" spans="1:15">
      <c r="A7202" s="385">
        <v>42015</v>
      </c>
      <c r="B7202" s="383" t="s">
        <v>21</v>
      </c>
      <c r="C7202" s="383" t="s">
        <v>12</v>
      </c>
      <c r="D7202" s="383" t="s">
        <v>22</v>
      </c>
      <c r="E7202" s="383" t="s">
        <v>658</v>
      </c>
      <c r="F7202" s="383" t="s">
        <v>10</v>
      </c>
      <c r="G7202" s="384">
        <v>4235</v>
      </c>
      <c r="H7202" s="383" t="s">
        <v>784</v>
      </c>
      <c r="I7202" s="383" t="s">
        <v>789</v>
      </c>
      <c r="J7202" s="383" t="s">
        <v>617</v>
      </c>
      <c r="K7202" s="383" t="s">
        <v>618</v>
      </c>
      <c r="L7202" s="384">
        <v>9280</v>
      </c>
      <c r="M7202" s="383" t="s">
        <v>630</v>
      </c>
      <c r="N7202" s="383" t="s">
        <v>620</v>
      </c>
      <c r="O7202" s="383" t="s">
        <v>230</v>
      </c>
    </row>
    <row r="7203" spans="1:15">
      <c r="A7203" s="385">
        <v>42016</v>
      </c>
      <c r="B7203" s="383" t="s">
        <v>21</v>
      </c>
      <c r="C7203" s="383" t="s">
        <v>12</v>
      </c>
      <c r="D7203" s="383" t="s">
        <v>22</v>
      </c>
      <c r="E7203" s="383" t="s">
        <v>658</v>
      </c>
      <c r="F7203" s="383" t="s">
        <v>10</v>
      </c>
      <c r="G7203" s="384">
        <v>4235</v>
      </c>
      <c r="H7203" s="383" t="s">
        <v>784</v>
      </c>
      <c r="I7203" s="383" t="s">
        <v>789</v>
      </c>
      <c r="J7203" s="383" t="s">
        <v>617</v>
      </c>
      <c r="K7203" s="383" t="s">
        <v>618</v>
      </c>
      <c r="L7203" s="384">
        <v>9280</v>
      </c>
      <c r="M7203" s="383" t="s">
        <v>630</v>
      </c>
      <c r="N7203" s="383" t="s">
        <v>620</v>
      </c>
      <c r="O7203" s="383" t="s">
        <v>230</v>
      </c>
    </row>
    <row r="7204" spans="1:15">
      <c r="A7204" s="385">
        <v>42017</v>
      </c>
      <c r="B7204" s="383" t="s">
        <v>21</v>
      </c>
      <c r="C7204" s="383" t="s">
        <v>12</v>
      </c>
      <c r="D7204" s="383" t="s">
        <v>22</v>
      </c>
      <c r="E7204" s="383" t="s">
        <v>658</v>
      </c>
      <c r="F7204" s="383" t="s">
        <v>10</v>
      </c>
      <c r="G7204" s="384">
        <v>5691</v>
      </c>
      <c r="H7204" s="383" t="s">
        <v>784</v>
      </c>
      <c r="I7204" s="383" t="s">
        <v>785</v>
      </c>
      <c r="J7204" s="383" t="s">
        <v>617</v>
      </c>
      <c r="K7204" s="383" t="s">
        <v>618</v>
      </c>
      <c r="L7204" s="384">
        <v>9280</v>
      </c>
      <c r="M7204" s="383" t="s">
        <v>631</v>
      </c>
      <c r="N7204" s="383" t="s">
        <v>620</v>
      </c>
      <c r="O7204" s="383" t="s">
        <v>230</v>
      </c>
    </row>
    <row r="7205" spans="1:15">
      <c r="A7205" s="385">
        <v>42018</v>
      </c>
      <c r="B7205" s="383" t="s">
        <v>21</v>
      </c>
      <c r="C7205" s="383" t="s">
        <v>12</v>
      </c>
      <c r="D7205" s="383" t="s">
        <v>22</v>
      </c>
      <c r="E7205" s="383" t="s">
        <v>658</v>
      </c>
      <c r="F7205" s="383" t="s">
        <v>10</v>
      </c>
      <c r="G7205" s="384">
        <v>3585</v>
      </c>
      <c r="H7205" s="383" t="s">
        <v>784</v>
      </c>
      <c r="I7205" s="383" t="s">
        <v>789</v>
      </c>
      <c r="J7205" s="383" t="s">
        <v>617</v>
      </c>
      <c r="K7205" s="383" t="s">
        <v>618</v>
      </c>
      <c r="L7205" s="384">
        <v>9804</v>
      </c>
      <c r="M7205" s="383" t="s">
        <v>631</v>
      </c>
      <c r="N7205" s="383" t="s">
        <v>620</v>
      </c>
      <c r="O7205" s="383" t="s">
        <v>230</v>
      </c>
    </row>
    <row r="7206" spans="1:15">
      <c r="A7206" s="385">
        <v>42019</v>
      </c>
      <c r="B7206" s="383" t="s">
        <v>11</v>
      </c>
      <c r="C7206" s="383" t="s">
        <v>12</v>
      </c>
      <c r="D7206" s="383" t="s">
        <v>13</v>
      </c>
      <c r="E7206" s="383" t="s">
        <v>678</v>
      </c>
      <c r="F7206" s="383" t="s">
        <v>10</v>
      </c>
      <c r="G7206" s="384">
        <v>60</v>
      </c>
      <c r="H7206" s="383" t="s">
        <v>763</v>
      </c>
      <c r="I7206" s="383" t="s">
        <v>771</v>
      </c>
      <c r="J7206" s="383" t="s">
        <v>617</v>
      </c>
      <c r="K7206" s="383" t="s">
        <v>618</v>
      </c>
      <c r="L7206" s="384">
        <v>11627</v>
      </c>
      <c r="M7206" s="383" t="s">
        <v>631</v>
      </c>
      <c r="N7206" s="383" t="s">
        <v>620</v>
      </c>
      <c r="O7206" s="383" t="s">
        <v>230</v>
      </c>
    </row>
    <row r="7207" spans="1:15">
      <c r="A7207" s="385">
        <v>42020</v>
      </c>
      <c r="B7207" s="383" t="s">
        <v>794</v>
      </c>
      <c r="C7207" s="383" t="s">
        <v>8</v>
      </c>
      <c r="D7207" s="383" t="s">
        <v>34</v>
      </c>
      <c r="E7207" s="383" t="s">
        <v>795</v>
      </c>
      <c r="F7207" s="383" t="s">
        <v>10</v>
      </c>
      <c r="G7207" s="384">
        <v>76907</v>
      </c>
      <c r="H7207" s="383" t="s">
        <v>796</v>
      </c>
      <c r="I7207" s="383" t="s">
        <v>798</v>
      </c>
      <c r="J7207" s="383" t="s">
        <v>617</v>
      </c>
      <c r="K7207" s="383" t="s">
        <v>618</v>
      </c>
      <c r="L7207" s="384">
        <v>12650</v>
      </c>
      <c r="M7207" s="383" t="s">
        <v>631</v>
      </c>
      <c r="N7207" s="383" t="s">
        <v>620</v>
      </c>
      <c r="O7207" s="383" t="s">
        <v>230</v>
      </c>
    </row>
    <row r="7208" spans="1:15">
      <c r="A7208" s="385">
        <v>42021</v>
      </c>
      <c r="B7208" s="383" t="s">
        <v>11</v>
      </c>
      <c r="C7208" s="383" t="s">
        <v>12</v>
      </c>
      <c r="D7208" s="383" t="s">
        <v>13</v>
      </c>
      <c r="E7208" s="383" t="s">
        <v>678</v>
      </c>
      <c r="F7208" s="383" t="s">
        <v>10</v>
      </c>
      <c r="G7208" s="384">
        <v>60</v>
      </c>
      <c r="H7208" s="383" t="s">
        <v>763</v>
      </c>
      <c r="I7208" s="383" t="s">
        <v>771</v>
      </c>
      <c r="J7208" s="383" t="s">
        <v>617</v>
      </c>
      <c r="K7208" s="383" t="s">
        <v>618</v>
      </c>
      <c r="L7208" s="384">
        <v>12650</v>
      </c>
      <c r="M7208" s="383" t="s">
        <v>632</v>
      </c>
      <c r="N7208" s="383" t="s">
        <v>620</v>
      </c>
      <c r="O7208" s="383" t="s">
        <v>230</v>
      </c>
    </row>
    <row r="7209" spans="1:15">
      <c r="A7209" s="385">
        <v>42022</v>
      </c>
      <c r="B7209" s="383" t="s">
        <v>11</v>
      </c>
      <c r="C7209" s="383" t="s">
        <v>12</v>
      </c>
      <c r="D7209" s="383" t="s">
        <v>13</v>
      </c>
      <c r="E7209" s="383" t="s">
        <v>678</v>
      </c>
      <c r="F7209" s="383" t="s">
        <v>10</v>
      </c>
      <c r="G7209" s="384">
        <v>60</v>
      </c>
      <c r="H7209" s="383" t="s">
        <v>763</v>
      </c>
      <c r="I7209" s="383" t="s">
        <v>771</v>
      </c>
      <c r="J7209" s="383" t="s">
        <v>617</v>
      </c>
      <c r="K7209" s="383" t="s">
        <v>618</v>
      </c>
      <c r="L7209" s="384">
        <v>12650</v>
      </c>
      <c r="M7209" s="383" t="s">
        <v>632</v>
      </c>
      <c r="N7209" s="383" t="s">
        <v>620</v>
      </c>
      <c r="O7209" s="383" t="s">
        <v>230</v>
      </c>
    </row>
    <row r="7210" spans="1:15">
      <c r="A7210" s="385">
        <v>42023</v>
      </c>
      <c r="B7210" s="383" t="s">
        <v>11</v>
      </c>
      <c r="C7210" s="383" t="s">
        <v>12</v>
      </c>
      <c r="D7210" s="383" t="s">
        <v>13</v>
      </c>
      <c r="E7210" s="383" t="s">
        <v>678</v>
      </c>
      <c r="F7210" s="383" t="s">
        <v>10</v>
      </c>
      <c r="G7210" s="384">
        <v>60</v>
      </c>
      <c r="H7210" s="383" t="s">
        <v>763</v>
      </c>
      <c r="I7210" s="383" t="s">
        <v>771</v>
      </c>
      <c r="J7210" s="383" t="s">
        <v>617</v>
      </c>
      <c r="K7210" s="383" t="s">
        <v>618</v>
      </c>
      <c r="L7210" s="384">
        <v>12650</v>
      </c>
      <c r="M7210" s="383" t="s">
        <v>632</v>
      </c>
      <c r="N7210" s="383" t="s">
        <v>620</v>
      </c>
      <c r="O7210" s="383" t="s">
        <v>230</v>
      </c>
    </row>
    <row r="7211" spans="1:15">
      <c r="A7211" s="385">
        <v>42024</v>
      </c>
      <c r="B7211" s="383" t="s">
        <v>11</v>
      </c>
      <c r="C7211" s="383" t="s">
        <v>12</v>
      </c>
      <c r="D7211" s="383" t="s">
        <v>13</v>
      </c>
      <c r="E7211" s="383" t="s">
        <v>678</v>
      </c>
      <c r="F7211" s="383" t="s">
        <v>10</v>
      </c>
      <c r="G7211" s="384">
        <v>60</v>
      </c>
      <c r="H7211" s="383" t="s">
        <v>763</v>
      </c>
      <c r="I7211" s="383" t="s">
        <v>771</v>
      </c>
      <c r="J7211" s="383" t="s">
        <v>617</v>
      </c>
      <c r="K7211" s="383" t="s">
        <v>618</v>
      </c>
      <c r="L7211" s="384">
        <v>12775</v>
      </c>
      <c r="M7211" s="383" t="s">
        <v>633</v>
      </c>
      <c r="N7211" s="383" t="s">
        <v>620</v>
      </c>
      <c r="O7211" s="383" t="s">
        <v>230</v>
      </c>
    </row>
    <row r="7212" spans="1:15">
      <c r="A7212" s="385">
        <v>42025</v>
      </c>
      <c r="B7212" s="383" t="s">
        <v>11</v>
      </c>
      <c r="C7212" s="383" t="s">
        <v>12</v>
      </c>
      <c r="D7212" s="383" t="s">
        <v>13</v>
      </c>
      <c r="E7212" s="383" t="s">
        <v>678</v>
      </c>
      <c r="F7212" s="383" t="s">
        <v>10</v>
      </c>
      <c r="G7212" s="384">
        <v>60</v>
      </c>
      <c r="H7212" s="383" t="s">
        <v>763</v>
      </c>
      <c r="I7212" s="383" t="s">
        <v>771</v>
      </c>
      <c r="J7212" s="383" t="s">
        <v>617</v>
      </c>
      <c r="K7212" s="383" t="s">
        <v>618</v>
      </c>
      <c r="L7212" s="384">
        <v>14695</v>
      </c>
      <c r="M7212" s="383" t="s">
        <v>633</v>
      </c>
      <c r="N7212" s="383" t="s">
        <v>620</v>
      </c>
      <c r="O7212" s="383" t="s">
        <v>230</v>
      </c>
    </row>
    <row r="7213" spans="1:15">
      <c r="A7213" s="385">
        <v>42026</v>
      </c>
      <c r="B7213" s="383" t="s">
        <v>11</v>
      </c>
      <c r="C7213" s="383" t="s">
        <v>12</v>
      </c>
      <c r="D7213" s="383" t="s">
        <v>13</v>
      </c>
      <c r="E7213" s="383" t="s">
        <v>678</v>
      </c>
      <c r="F7213" s="383" t="s">
        <v>10</v>
      </c>
      <c r="G7213" s="384">
        <v>60</v>
      </c>
      <c r="H7213" s="383" t="s">
        <v>763</v>
      </c>
      <c r="I7213" s="383" t="s">
        <v>771</v>
      </c>
      <c r="J7213" s="383" t="s">
        <v>617</v>
      </c>
      <c r="K7213" s="383" t="s">
        <v>618</v>
      </c>
      <c r="L7213" s="384">
        <v>15922</v>
      </c>
      <c r="M7213" s="383" t="s">
        <v>633</v>
      </c>
      <c r="N7213" s="383" t="s">
        <v>620</v>
      </c>
      <c r="O7213" s="383" t="s">
        <v>230</v>
      </c>
    </row>
    <row r="7214" spans="1:15">
      <c r="A7214" s="385">
        <v>42027</v>
      </c>
      <c r="B7214" s="383" t="s">
        <v>11</v>
      </c>
      <c r="C7214" s="383" t="s">
        <v>12</v>
      </c>
      <c r="D7214" s="383" t="s">
        <v>13</v>
      </c>
      <c r="E7214" s="383" t="s">
        <v>678</v>
      </c>
      <c r="F7214" s="383" t="s">
        <v>10</v>
      </c>
      <c r="G7214" s="384">
        <v>60</v>
      </c>
      <c r="H7214" s="383" t="s">
        <v>763</v>
      </c>
      <c r="I7214" s="383" t="s">
        <v>771</v>
      </c>
      <c r="J7214" s="383" t="s">
        <v>617</v>
      </c>
      <c r="K7214" s="383" t="s">
        <v>618</v>
      </c>
      <c r="L7214" s="384">
        <v>17245</v>
      </c>
      <c r="M7214" s="383" t="s">
        <v>633</v>
      </c>
      <c r="N7214" s="383" t="s">
        <v>620</v>
      </c>
      <c r="O7214" s="383" t="s">
        <v>230</v>
      </c>
    </row>
    <row r="7215" spans="1:15">
      <c r="A7215" s="385">
        <v>42028</v>
      </c>
      <c r="B7215" s="383" t="s">
        <v>11</v>
      </c>
      <c r="C7215" s="383" t="s">
        <v>12</v>
      </c>
      <c r="D7215" s="383" t="s">
        <v>13</v>
      </c>
      <c r="E7215" s="383" t="s">
        <v>678</v>
      </c>
      <c r="F7215" s="383" t="s">
        <v>10</v>
      </c>
      <c r="G7215" s="384">
        <v>60</v>
      </c>
      <c r="H7215" s="383" t="s">
        <v>763</v>
      </c>
      <c r="I7215" s="383" t="s">
        <v>771</v>
      </c>
      <c r="J7215" s="383" t="s">
        <v>617</v>
      </c>
      <c r="K7215" s="383" t="s">
        <v>618</v>
      </c>
      <c r="L7215" s="384">
        <v>18650</v>
      </c>
      <c r="M7215" s="383" t="s">
        <v>633</v>
      </c>
      <c r="N7215" s="383" t="s">
        <v>620</v>
      </c>
      <c r="O7215" s="383" t="s">
        <v>230</v>
      </c>
    </row>
    <row r="7216" spans="1:15">
      <c r="A7216" s="385">
        <v>42029</v>
      </c>
      <c r="B7216" s="383" t="s">
        <v>11</v>
      </c>
      <c r="C7216" s="383" t="s">
        <v>12</v>
      </c>
      <c r="D7216" s="383" t="s">
        <v>13</v>
      </c>
      <c r="E7216" s="383" t="s">
        <v>678</v>
      </c>
      <c r="F7216" s="383" t="s">
        <v>10</v>
      </c>
      <c r="G7216" s="384">
        <v>60</v>
      </c>
      <c r="H7216" s="383" t="s">
        <v>763</v>
      </c>
      <c r="I7216" s="383" t="s">
        <v>771</v>
      </c>
      <c r="J7216" s="383" t="s">
        <v>617</v>
      </c>
      <c r="K7216" s="383" t="s">
        <v>618</v>
      </c>
      <c r="L7216" s="384">
        <v>18650</v>
      </c>
      <c r="M7216" s="383" t="s">
        <v>633</v>
      </c>
      <c r="N7216" s="383" t="s">
        <v>620</v>
      </c>
      <c r="O7216" s="383" t="s">
        <v>230</v>
      </c>
    </row>
    <row r="7217" spans="1:15">
      <c r="A7217" s="385">
        <v>42030</v>
      </c>
      <c r="B7217" s="383" t="s">
        <v>11</v>
      </c>
      <c r="C7217" s="383" t="s">
        <v>12</v>
      </c>
      <c r="D7217" s="383" t="s">
        <v>13</v>
      </c>
      <c r="E7217" s="383" t="s">
        <v>678</v>
      </c>
      <c r="F7217" s="383" t="s">
        <v>10</v>
      </c>
      <c r="G7217" s="384">
        <v>60</v>
      </c>
      <c r="H7217" s="383" t="s">
        <v>763</v>
      </c>
      <c r="I7217" s="383" t="s">
        <v>771</v>
      </c>
      <c r="J7217" s="383" t="s">
        <v>617</v>
      </c>
      <c r="K7217" s="383" t="s">
        <v>618</v>
      </c>
      <c r="L7217" s="384">
        <v>18650</v>
      </c>
      <c r="M7217" s="383" t="s">
        <v>634</v>
      </c>
      <c r="N7217" s="383" t="s">
        <v>620</v>
      </c>
      <c r="O7217" s="383" t="s">
        <v>230</v>
      </c>
    </row>
    <row r="7218" spans="1:15">
      <c r="A7218" s="385">
        <v>42031</v>
      </c>
      <c r="B7218" s="383" t="s">
        <v>11</v>
      </c>
      <c r="C7218" s="383" t="s">
        <v>12</v>
      </c>
      <c r="D7218" s="383" t="s">
        <v>13</v>
      </c>
      <c r="E7218" s="383" t="s">
        <v>678</v>
      </c>
      <c r="F7218" s="383" t="s">
        <v>10</v>
      </c>
      <c r="G7218" s="384">
        <v>60</v>
      </c>
      <c r="H7218" s="383" t="s">
        <v>763</v>
      </c>
      <c r="I7218" s="383" t="s">
        <v>771</v>
      </c>
      <c r="J7218" s="383" t="s">
        <v>617</v>
      </c>
      <c r="K7218" s="383" t="s">
        <v>618</v>
      </c>
      <c r="L7218" s="384">
        <v>18650</v>
      </c>
      <c r="M7218" s="383" t="s">
        <v>634</v>
      </c>
      <c r="N7218" s="383" t="s">
        <v>620</v>
      </c>
      <c r="O7218" s="383" t="s">
        <v>230</v>
      </c>
    </row>
    <row r="7219" spans="1:15">
      <c r="A7219" s="385">
        <v>42032</v>
      </c>
      <c r="B7219" s="383" t="s">
        <v>11</v>
      </c>
      <c r="C7219" s="383" t="s">
        <v>12</v>
      </c>
      <c r="D7219" s="383" t="s">
        <v>13</v>
      </c>
      <c r="E7219" s="383" t="s">
        <v>678</v>
      </c>
      <c r="F7219" s="383" t="s">
        <v>10</v>
      </c>
      <c r="G7219" s="384">
        <v>60</v>
      </c>
      <c r="H7219" s="383" t="s">
        <v>763</v>
      </c>
      <c r="I7219" s="383" t="s">
        <v>771</v>
      </c>
      <c r="J7219" s="383" t="s">
        <v>617</v>
      </c>
      <c r="K7219" s="383" t="s">
        <v>618</v>
      </c>
      <c r="L7219" s="384">
        <v>18650</v>
      </c>
      <c r="M7219" s="383" t="s">
        <v>634</v>
      </c>
      <c r="N7219" s="383" t="s">
        <v>620</v>
      </c>
      <c r="O7219" s="383" t="s">
        <v>230</v>
      </c>
    </row>
    <row r="7220" spans="1:15">
      <c r="A7220" s="385">
        <v>42033</v>
      </c>
      <c r="B7220" s="383" t="s">
        <v>11</v>
      </c>
      <c r="C7220" s="383" t="s">
        <v>12</v>
      </c>
      <c r="D7220" s="383" t="s">
        <v>13</v>
      </c>
      <c r="E7220" s="383" t="s">
        <v>678</v>
      </c>
      <c r="F7220" s="383" t="s">
        <v>10</v>
      </c>
      <c r="G7220" s="384">
        <v>60</v>
      </c>
      <c r="H7220" s="383" t="s">
        <v>763</v>
      </c>
      <c r="I7220" s="383" t="s">
        <v>771</v>
      </c>
      <c r="J7220" s="383" t="s">
        <v>617</v>
      </c>
      <c r="K7220" s="383" t="s">
        <v>618</v>
      </c>
      <c r="L7220" s="384">
        <v>18650</v>
      </c>
      <c r="M7220" s="383" t="s">
        <v>634</v>
      </c>
      <c r="N7220" s="383" t="s">
        <v>620</v>
      </c>
      <c r="O7220" s="383" t="s">
        <v>230</v>
      </c>
    </row>
    <row r="7221" spans="1:15">
      <c r="A7221" s="385">
        <v>42034</v>
      </c>
      <c r="B7221" s="383" t="s">
        <v>21</v>
      </c>
      <c r="C7221" s="383" t="s">
        <v>12</v>
      </c>
      <c r="D7221" s="383" t="s">
        <v>22</v>
      </c>
      <c r="E7221" s="383" t="s">
        <v>658</v>
      </c>
      <c r="F7221" s="383" t="s">
        <v>10</v>
      </c>
      <c r="G7221" s="384">
        <v>2720</v>
      </c>
      <c r="H7221" s="383" t="s">
        <v>763</v>
      </c>
      <c r="I7221" s="383" t="s">
        <v>764</v>
      </c>
      <c r="J7221" s="383" t="s">
        <v>617</v>
      </c>
      <c r="K7221" s="383" t="s">
        <v>618</v>
      </c>
      <c r="L7221" s="384">
        <v>18650</v>
      </c>
      <c r="M7221" s="383" t="s">
        <v>634</v>
      </c>
      <c r="N7221" s="383" t="s">
        <v>620</v>
      </c>
      <c r="O7221" s="383" t="s">
        <v>230</v>
      </c>
    </row>
    <row r="7222" spans="1:15">
      <c r="A7222" s="385">
        <v>42035</v>
      </c>
      <c r="B7222" s="383" t="s">
        <v>11</v>
      </c>
      <c r="C7222" s="383" t="s">
        <v>12</v>
      </c>
      <c r="D7222" s="383" t="s">
        <v>13</v>
      </c>
      <c r="E7222" s="383" t="s">
        <v>678</v>
      </c>
      <c r="F7222" s="383" t="s">
        <v>10</v>
      </c>
      <c r="G7222" s="384">
        <v>60</v>
      </c>
      <c r="H7222" s="383" t="s">
        <v>763</v>
      </c>
      <c r="I7222" s="383" t="s">
        <v>771</v>
      </c>
      <c r="J7222" s="383" t="s">
        <v>617</v>
      </c>
      <c r="K7222" s="383" t="s">
        <v>618</v>
      </c>
      <c r="L7222" s="384">
        <v>18650</v>
      </c>
      <c r="M7222" s="383" t="s">
        <v>634</v>
      </c>
      <c r="N7222" s="383" t="s">
        <v>620</v>
      </c>
      <c r="O7222" s="383" t="s">
        <v>230</v>
      </c>
    </row>
    <row r="7223" spans="1:15">
      <c r="A7223" s="385">
        <v>42036</v>
      </c>
      <c r="B7223" s="383" t="s">
        <v>11</v>
      </c>
      <c r="C7223" s="383" t="s">
        <v>12</v>
      </c>
      <c r="D7223" s="383" t="s">
        <v>13</v>
      </c>
      <c r="E7223" s="383" t="s">
        <v>678</v>
      </c>
      <c r="F7223" s="383" t="s">
        <v>10</v>
      </c>
      <c r="G7223" s="384">
        <v>60</v>
      </c>
      <c r="H7223" s="383" t="s">
        <v>763</v>
      </c>
      <c r="I7223" s="383" t="s">
        <v>771</v>
      </c>
      <c r="J7223" s="383" t="s">
        <v>617</v>
      </c>
      <c r="K7223" s="383" t="s">
        <v>618</v>
      </c>
      <c r="L7223" s="384">
        <v>18660</v>
      </c>
      <c r="M7223" s="383" t="s">
        <v>634</v>
      </c>
      <c r="N7223" s="383" t="s">
        <v>620</v>
      </c>
      <c r="O7223" s="383" t="s">
        <v>230</v>
      </c>
    </row>
    <row r="7224" spans="1:15">
      <c r="A7224" s="385">
        <v>42037</v>
      </c>
      <c r="B7224" s="383" t="s">
        <v>11</v>
      </c>
      <c r="C7224" s="383" t="s">
        <v>12</v>
      </c>
      <c r="D7224" s="383" t="s">
        <v>13</v>
      </c>
      <c r="E7224" s="383" t="s">
        <v>678</v>
      </c>
      <c r="F7224" s="383" t="s">
        <v>10</v>
      </c>
      <c r="G7224" s="384">
        <v>60</v>
      </c>
      <c r="H7224" s="383" t="s">
        <v>763</v>
      </c>
      <c r="I7224" s="383" t="s">
        <v>771</v>
      </c>
      <c r="J7224" s="383" t="s">
        <v>617</v>
      </c>
      <c r="K7224" s="383" t="s">
        <v>618</v>
      </c>
      <c r="L7224" s="384">
        <v>18660</v>
      </c>
      <c r="M7224" s="383" t="s">
        <v>634</v>
      </c>
      <c r="N7224" s="383" t="s">
        <v>620</v>
      </c>
      <c r="O7224" s="383" t="s">
        <v>230</v>
      </c>
    </row>
    <row r="7225" spans="1:15">
      <c r="A7225" s="385">
        <v>42038</v>
      </c>
      <c r="B7225" s="383" t="s">
        <v>21</v>
      </c>
      <c r="C7225" s="383" t="s">
        <v>12</v>
      </c>
      <c r="D7225" s="383" t="s">
        <v>22</v>
      </c>
      <c r="E7225" s="383" t="s">
        <v>658</v>
      </c>
      <c r="F7225" s="383" t="s">
        <v>10</v>
      </c>
      <c r="G7225" s="384">
        <v>2268</v>
      </c>
      <c r="H7225" s="383" t="s">
        <v>818</v>
      </c>
      <c r="I7225" s="383" t="s">
        <v>819</v>
      </c>
      <c r="J7225" s="383" t="s">
        <v>617</v>
      </c>
      <c r="K7225" s="383" t="s">
        <v>618</v>
      </c>
      <c r="L7225" s="384">
        <v>18660</v>
      </c>
      <c r="M7225" s="383" t="s">
        <v>634</v>
      </c>
      <c r="N7225" s="383" t="s">
        <v>620</v>
      </c>
      <c r="O7225" s="383" t="s">
        <v>230</v>
      </c>
    </row>
    <row r="7226" spans="1:15">
      <c r="A7226" s="385">
        <v>42039</v>
      </c>
      <c r="B7226" s="383" t="s">
        <v>11</v>
      </c>
      <c r="C7226" s="383" t="s">
        <v>12</v>
      </c>
      <c r="D7226" s="383" t="s">
        <v>13</v>
      </c>
      <c r="E7226" s="383" t="s">
        <v>678</v>
      </c>
      <c r="F7226" s="383" t="s">
        <v>10</v>
      </c>
      <c r="G7226" s="384">
        <v>60</v>
      </c>
      <c r="H7226" s="383" t="s">
        <v>763</v>
      </c>
      <c r="I7226" s="383" t="s">
        <v>771</v>
      </c>
      <c r="J7226" s="383" t="s">
        <v>617</v>
      </c>
      <c r="K7226" s="383" t="s">
        <v>618</v>
      </c>
      <c r="L7226" s="384">
        <v>18660</v>
      </c>
      <c r="M7226" s="383" t="s">
        <v>634</v>
      </c>
      <c r="N7226" s="383" t="s">
        <v>620</v>
      </c>
      <c r="O7226" s="383" t="s">
        <v>230</v>
      </c>
    </row>
    <row r="7227" spans="1:15">
      <c r="A7227" s="385">
        <v>42040</v>
      </c>
      <c r="B7227" s="383" t="s">
        <v>11</v>
      </c>
      <c r="C7227" s="383" t="s">
        <v>12</v>
      </c>
      <c r="D7227" s="383" t="s">
        <v>13</v>
      </c>
      <c r="E7227" s="383" t="s">
        <v>678</v>
      </c>
      <c r="F7227" s="383" t="s">
        <v>10</v>
      </c>
      <c r="G7227" s="384">
        <v>60</v>
      </c>
      <c r="H7227" s="383" t="s">
        <v>763</v>
      </c>
      <c r="I7227" s="383" t="s">
        <v>771</v>
      </c>
      <c r="J7227" s="383" t="s">
        <v>617</v>
      </c>
      <c r="K7227" s="383" t="s">
        <v>618</v>
      </c>
      <c r="L7227" s="384">
        <v>18761</v>
      </c>
      <c r="M7227" s="383" t="s">
        <v>635</v>
      </c>
      <c r="N7227" s="383" t="s">
        <v>620</v>
      </c>
      <c r="O7227" s="383" t="s">
        <v>230</v>
      </c>
    </row>
    <row r="7228" spans="1:15">
      <c r="A7228" s="385">
        <v>42041</v>
      </c>
      <c r="B7228" s="383" t="s">
        <v>21</v>
      </c>
      <c r="C7228" s="383" t="s">
        <v>12</v>
      </c>
      <c r="D7228" s="383" t="s">
        <v>22</v>
      </c>
      <c r="E7228" s="383" t="s">
        <v>658</v>
      </c>
      <c r="F7228" s="383" t="s">
        <v>10</v>
      </c>
      <c r="G7228" s="384">
        <v>2720</v>
      </c>
      <c r="H7228" s="383" t="s">
        <v>763</v>
      </c>
      <c r="I7228" s="383" t="s">
        <v>764</v>
      </c>
      <c r="J7228" s="383" t="s">
        <v>617</v>
      </c>
      <c r="K7228" s="383" t="s">
        <v>618</v>
      </c>
      <c r="L7228" s="384">
        <v>18761</v>
      </c>
      <c r="M7228" s="383" t="s">
        <v>635</v>
      </c>
      <c r="N7228" s="383" t="s">
        <v>620</v>
      </c>
      <c r="O7228" s="383" t="s">
        <v>230</v>
      </c>
    </row>
    <row r="7229" spans="1:15">
      <c r="A7229" s="385">
        <v>42042</v>
      </c>
      <c r="B7229" s="383" t="s">
        <v>21</v>
      </c>
      <c r="C7229" s="383" t="s">
        <v>12</v>
      </c>
      <c r="D7229" s="383" t="s">
        <v>22</v>
      </c>
      <c r="E7229" s="383" t="s">
        <v>658</v>
      </c>
      <c r="F7229" s="383" t="s">
        <v>10</v>
      </c>
      <c r="G7229" s="384">
        <v>2720</v>
      </c>
      <c r="H7229" s="383" t="s">
        <v>763</v>
      </c>
      <c r="I7229" s="383" t="s">
        <v>764</v>
      </c>
      <c r="J7229" s="383" t="s">
        <v>617</v>
      </c>
      <c r="K7229" s="383" t="s">
        <v>618</v>
      </c>
      <c r="L7229" s="384">
        <v>18800</v>
      </c>
      <c r="M7229" s="383" t="s">
        <v>635</v>
      </c>
      <c r="N7229" s="383" t="s">
        <v>620</v>
      </c>
      <c r="O7229" s="383" t="s">
        <v>230</v>
      </c>
    </row>
    <row r="7230" spans="1:15">
      <c r="A7230" s="385">
        <v>42043</v>
      </c>
      <c r="B7230" s="383" t="s">
        <v>21</v>
      </c>
      <c r="C7230" s="383" t="s">
        <v>12</v>
      </c>
      <c r="D7230" s="383" t="s">
        <v>22</v>
      </c>
      <c r="E7230" s="383" t="s">
        <v>658</v>
      </c>
      <c r="F7230" s="383" t="s">
        <v>10</v>
      </c>
      <c r="G7230" s="384">
        <v>2720</v>
      </c>
      <c r="H7230" s="383" t="s">
        <v>763</v>
      </c>
      <c r="I7230" s="383" t="s">
        <v>764</v>
      </c>
      <c r="J7230" s="383" t="s">
        <v>617</v>
      </c>
      <c r="K7230" s="383" t="s">
        <v>618</v>
      </c>
      <c r="L7230" s="384">
        <v>20258</v>
      </c>
      <c r="M7230" s="383" t="s">
        <v>635</v>
      </c>
      <c r="N7230" s="383" t="s">
        <v>620</v>
      </c>
      <c r="O7230" s="383" t="s">
        <v>230</v>
      </c>
    </row>
    <row r="7231" spans="1:15">
      <c r="A7231" s="385">
        <v>42044</v>
      </c>
      <c r="B7231" s="383" t="s">
        <v>21</v>
      </c>
      <c r="C7231" s="383" t="s">
        <v>12</v>
      </c>
      <c r="D7231" s="383" t="s">
        <v>22</v>
      </c>
      <c r="E7231" s="383" t="s">
        <v>658</v>
      </c>
      <c r="F7231" s="383" t="s">
        <v>10</v>
      </c>
      <c r="G7231" s="384">
        <v>2720</v>
      </c>
      <c r="H7231" s="383" t="s">
        <v>763</v>
      </c>
      <c r="I7231" s="383" t="s">
        <v>764</v>
      </c>
      <c r="J7231" s="383" t="s">
        <v>617</v>
      </c>
      <c r="K7231" s="383" t="s">
        <v>618</v>
      </c>
      <c r="L7231" s="384">
        <v>20833</v>
      </c>
      <c r="M7231" s="383" t="s">
        <v>635</v>
      </c>
      <c r="N7231" s="383" t="s">
        <v>620</v>
      </c>
      <c r="O7231" s="383" t="s">
        <v>230</v>
      </c>
    </row>
    <row r="7232" spans="1:15">
      <c r="A7232" s="385">
        <v>42045</v>
      </c>
      <c r="B7232" s="383" t="s">
        <v>21</v>
      </c>
      <c r="C7232" s="383" t="s">
        <v>12</v>
      </c>
      <c r="D7232" s="383" t="s">
        <v>22</v>
      </c>
      <c r="E7232" s="383" t="s">
        <v>658</v>
      </c>
      <c r="F7232" s="383" t="s">
        <v>10</v>
      </c>
      <c r="G7232" s="384">
        <v>2720</v>
      </c>
      <c r="H7232" s="383" t="s">
        <v>763</v>
      </c>
      <c r="I7232" s="383" t="s">
        <v>764</v>
      </c>
      <c r="J7232" s="383" t="s">
        <v>617</v>
      </c>
      <c r="K7232" s="383" t="s">
        <v>618</v>
      </c>
      <c r="L7232" s="384">
        <v>20833</v>
      </c>
      <c r="M7232" s="383" t="s">
        <v>635</v>
      </c>
      <c r="N7232" s="383" t="s">
        <v>620</v>
      </c>
      <c r="O7232" s="383" t="s">
        <v>230</v>
      </c>
    </row>
    <row r="7233" spans="1:15">
      <c r="A7233" s="385">
        <v>42046</v>
      </c>
      <c r="B7233" s="383" t="s">
        <v>21</v>
      </c>
      <c r="C7233" s="383" t="s">
        <v>12</v>
      </c>
      <c r="D7233" s="383" t="s">
        <v>22</v>
      </c>
      <c r="E7233" s="383" t="s">
        <v>658</v>
      </c>
      <c r="F7233" s="383" t="s">
        <v>10</v>
      </c>
      <c r="G7233" s="384">
        <v>7455</v>
      </c>
      <c r="H7233" s="383" t="s">
        <v>792</v>
      </c>
      <c r="I7233" s="383" t="s">
        <v>845</v>
      </c>
      <c r="J7233" s="383" t="s">
        <v>617</v>
      </c>
      <c r="K7233" s="383" t="s">
        <v>618</v>
      </c>
      <c r="L7233" s="384">
        <v>20833</v>
      </c>
      <c r="M7233" s="383" t="s">
        <v>635</v>
      </c>
      <c r="N7233" s="383" t="s">
        <v>620</v>
      </c>
      <c r="O7233" s="383" t="s">
        <v>230</v>
      </c>
    </row>
    <row r="7234" spans="1:15">
      <c r="A7234" s="385">
        <v>42047</v>
      </c>
      <c r="B7234" s="383" t="s">
        <v>21</v>
      </c>
      <c r="C7234" s="383" t="s">
        <v>12</v>
      </c>
      <c r="D7234" s="383" t="s">
        <v>22</v>
      </c>
      <c r="E7234" s="383" t="s">
        <v>658</v>
      </c>
      <c r="F7234" s="383" t="s">
        <v>10</v>
      </c>
      <c r="G7234" s="384">
        <v>2720</v>
      </c>
      <c r="H7234" s="383" t="s">
        <v>763</v>
      </c>
      <c r="I7234" s="383" t="s">
        <v>764</v>
      </c>
      <c r="J7234" s="383" t="s">
        <v>617</v>
      </c>
      <c r="K7234" s="383" t="s">
        <v>618</v>
      </c>
      <c r="L7234" s="384">
        <v>20833</v>
      </c>
      <c r="M7234" s="383" t="s">
        <v>635</v>
      </c>
      <c r="N7234" s="383" t="s">
        <v>620</v>
      </c>
      <c r="O7234" s="383" t="s">
        <v>230</v>
      </c>
    </row>
    <row r="7235" spans="1:15">
      <c r="A7235" s="385">
        <v>42048</v>
      </c>
      <c r="B7235" s="383" t="s">
        <v>21</v>
      </c>
      <c r="C7235" s="383" t="s">
        <v>12</v>
      </c>
      <c r="D7235" s="383" t="s">
        <v>22</v>
      </c>
      <c r="E7235" s="383" t="s">
        <v>658</v>
      </c>
      <c r="F7235" s="383" t="s">
        <v>10</v>
      </c>
      <c r="G7235" s="384">
        <v>2720</v>
      </c>
      <c r="H7235" s="383" t="s">
        <v>763</v>
      </c>
      <c r="I7235" s="383" t="s">
        <v>764</v>
      </c>
      <c r="J7235" s="383" t="s">
        <v>617</v>
      </c>
      <c r="K7235" s="383" t="s">
        <v>618</v>
      </c>
      <c r="L7235" s="384">
        <v>20833</v>
      </c>
      <c r="M7235" s="383" t="s">
        <v>635</v>
      </c>
      <c r="N7235" s="383" t="s">
        <v>620</v>
      </c>
      <c r="O7235" s="383" t="s">
        <v>230</v>
      </c>
    </row>
    <row r="7236" spans="1:15">
      <c r="A7236" s="385">
        <v>42049</v>
      </c>
      <c r="B7236" s="383" t="s">
        <v>21</v>
      </c>
      <c r="C7236" s="383" t="s">
        <v>12</v>
      </c>
      <c r="D7236" s="383" t="s">
        <v>22</v>
      </c>
      <c r="E7236" s="383" t="s">
        <v>658</v>
      </c>
      <c r="F7236" s="383" t="s">
        <v>10</v>
      </c>
      <c r="G7236" s="384">
        <v>2720</v>
      </c>
      <c r="H7236" s="383" t="s">
        <v>763</v>
      </c>
      <c r="I7236" s="383" t="s">
        <v>764</v>
      </c>
      <c r="J7236" s="383" t="s">
        <v>617</v>
      </c>
      <c r="K7236" s="383" t="s">
        <v>618</v>
      </c>
      <c r="L7236" s="384">
        <v>21180</v>
      </c>
      <c r="M7236" s="383" t="s">
        <v>635</v>
      </c>
      <c r="N7236" s="383" t="s">
        <v>620</v>
      </c>
      <c r="O7236" s="383" t="s">
        <v>230</v>
      </c>
    </row>
    <row r="7237" spans="1:15">
      <c r="A7237" s="385">
        <v>42050</v>
      </c>
      <c r="B7237" s="383" t="s">
        <v>21</v>
      </c>
      <c r="C7237" s="383" t="s">
        <v>12</v>
      </c>
      <c r="D7237" s="383" t="s">
        <v>22</v>
      </c>
      <c r="E7237" s="383" t="s">
        <v>658</v>
      </c>
      <c r="F7237" s="383" t="s">
        <v>10</v>
      </c>
      <c r="G7237" s="384">
        <v>2720</v>
      </c>
      <c r="H7237" s="383" t="s">
        <v>763</v>
      </c>
      <c r="I7237" s="383" t="s">
        <v>764</v>
      </c>
      <c r="J7237" s="383" t="s">
        <v>617</v>
      </c>
      <c r="K7237" s="383" t="s">
        <v>618</v>
      </c>
      <c r="L7237" s="384">
        <v>22680</v>
      </c>
      <c r="M7237" s="383" t="s">
        <v>635</v>
      </c>
      <c r="N7237" s="383" t="s">
        <v>620</v>
      </c>
      <c r="O7237" s="383" t="s">
        <v>230</v>
      </c>
    </row>
    <row r="7238" spans="1:15">
      <c r="A7238" s="385">
        <v>42051</v>
      </c>
      <c r="B7238" s="383" t="s">
        <v>21</v>
      </c>
      <c r="C7238" s="383" t="s">
        <v>12</v>
      </c>
      <c r="D7238" s="383" t="s">
        <v>22</v>
      </c>
      <c r="E7238" s="383" t="s">
        <v>658</v>
      </c>
      <c r="F7238" s="383" t="s">
        <v>10</v>
      </c>
      <c r="G7238" s="384">
        <v>2720</v>
      </c>
      <c r="H7238" s="383" t="s">
        <v>763</v>
      </c>
      <c r="I7238" s="383" t="s">
        <v>764</v>
      </c>
      <c r="J7238" s="383" t="s">
        <v>617</v>
      </c>
      <c r="K7238" s="383" t="s">
        <v>618</v>
      </c>
      <c r="L7238" s="384">
        <v>23171</v>
      </c>
      <c r="M7238" s="383" t="s">
        <v>635</v>
      </c>
      <c r="N7238" s="383" t="s">
        <v>620</v>
      </c>
      <c r="O7238" s="383" t="s">
        <v>230</v>
      </c>
    </row>
    <row r="7239" spans="1:15">
      <c r="A7239" s="385">
        <v>42052</v>
      </c>
      <c r="B7239" s="383" t="s">
        <v>21</v>
      </c>
      <c r="C7239" s="383" t="s">
        <v>12</v>
      </c>
      <c r="D7239" s="383" t="s">
        <v>22</v>
      </c>
      <c r="E7239" s="383" t="s">
        <v>658</v>
      </c>
      <c r="F7239" s="383" t="s">
        <v>10</v>
      </c>
      <c r="G7239" s="384">
        <v>2720</v>
      </c>
      <c r="H7239" s="383" t="s">
        <v>763</v>
      </c>
      <c r="I7239" s="383" t="s">
        <v>764</v>
      </c>
      <c r="J7239" s="383" t="s">
        <v>617</v>
      </c>
      <c r="K7239" s="383" t="s">
        <v>618</v>
      </c>
      <c r="L7239" s="384">
        <v>23171</v>
      </c>
      <c r="M7239" s="383" t="s">
        <v>636</v>
      </c>
      <c r="N7239" s="383" t="s">
        <v>620</v>
      </c>
      <c r="O7239" s="383" t="s">
        <v>230</v>
      </c>
    </row>
    <row r="7240" spans="1:15">
      <c r="A7240" s="385">
        <v>42053</v>
      </c>
      <c r="B7240" s="383" t="s">
        <v>21</v>
      </c>
      <c r="C7240" s="383" t="s">
        <v>12</v>
      </c>
      <c r="D7240" s="383" t="s">
        <v>22</v>
      </c>
      <c r="E7240" s="383" t="s">
        <v>658</v>
      </c>
      <c r="F7240" s="383" t="s">
        <v>10</v>
      </c>
      <c r="G7240" s="384">
        <v>2720</v>
      </c>
      <c r="H7240" s="383" t="s">
        <v>763</v>
      </c>
      <c r="I7240" s="383" t="s">
        <v>764</v>
      </c>
      <c r="J7240" s="383" t="s">
        <v>617</v>
      </c>
      <c r="K7240" s="383" t="s">
        <v>618</v>
      </c>
      <c r="L7240" s="384">
        <v>23171</v>
      </c>
      <c r="M7240" s="383" t="s">
        <v>636</v>
      </c>
      <c r="N7240" s="383" t="s">
        <v>620</v>
      </c>
      <c r="O7240" s="383" t="s">
        <v>230</v>
      </c>
    </row>
    <row r="7241" spans="1:15">
      <c r="A7241" s="385">
        <v>42054</v>
      </c>
      <c r="B7241" s="383" t="s">
        <v>21</v>
      </c>
      <c r="C7241" s="383" t="s">
        <v>12</v>
      </c>
      <c r="D7241" s="383" t="s">
        <v>22</v>
      </c>
      <c r="E7241" s="383" t="s">
        <v>658</v>
      </c>
      <c r="F7241" s="383" t="s">
        <v>10</v>
      </c>
      <c r="G7241" s="384">
        <v>2720</v>
      </c>
      <c r="H7241" s="383" t="s">
        <v>763</v>
      </c>
      <c r="I7241" s="383" t="s">
        <v>764</v>
      </c>
      <c r="J7241" s="383" t="s">
        <v>617</v>
      </c>
      <c r="K7241" s="383" t="s">
        <v>618</v>
      </c>
      <c r="L7241" s="384">
        <v>23171</v>
      </c>
      <c r="M7241" s="383" t="s">
        <v>636</v>
      </c>
      <c r="N7241" s="383" t="s">
        <v>620</v>
      </c>
      <c r="O7241" s="383" t="s">
        <v>230</v>
      </c>
    </row>
    <row r="7242" spans="1:15">
      <c r="A7242" s="385">
        <v>42055</v>
      </c>
      <c r="B7242" s="383" t="s">
        <v>21</v>
      </c>
      <c r="C7242" s="383" t="s">
        <v>12</v>
      </c>
      <c r="D7242" s="383" t="s">
        <v>22</v>
      </c>
      <c r="E7242" s="383" t="s">
        <v>658</v>
      </c>
      <c r="F7242" s="383" t="s">
        <v>10</v>
      </c>
      <c r="G7242" s="384">
        <v>2720</v>
      </c>
      <c r="H7242" s="383" t="s">
        <v>763</v>
      </c>
      <c r="I7242" s="383" t="s">
        <v>764</v>
      </c>
      <c r="J7242" s="383" t="s">
        <v>617</v>
      </c>
      <c r="K7242" s="383" t="s">
        <v>618</v>
      </c>
      <c r="L7242" s="384">
        <v>23171</v>
      </c>
      <c r="M7242" s="383" t="s">
        <v>636</v>
      </c>
      <c r="N7242" s="383" t="s">
        <v>620</v>
      </c>
      <c r="O7242" s="383" t="s">
        <v>230</v>
      </c>
    </row>
    <row r="7243" spans="1:15">
      <c r="A7243" s="385">
        <v>42056</v>
      </c>
      <c r="B7243" s="383" t="s">
        <v>21</v>
      </c>
      <c r="C7243" s="383" t="s">
        <v>12</v>
      </c>
      <c r="D7243" s="383" t="s">
        <v>22</v>
      </c>
      <c r="E7243" s="383" t="s">
        <v>658</v>
      </c>
      <c r="F7243" s="383" t="s">
        <v>10</v>
      </c>
      <c r="G7243" s="384">
        <v>2720</v>
      </c>
      <c r="H7243" s="383" t="s">
        <v>763</v>
      </c>
      <c r="I7243" s="383" t="s">
        <v>764</v>
      </c>
      <c r="J7243" s="383" t="s">
        <v>617</v>
      </c>
      <c r="K7243" s="383" t="s">
        <v>618</v>
      </c>
      <c r="L7243" s="384">
        <v>23171</v>
      </c>
      <c r="M7243" s="383" t="s">
        <v>637</v>
      </c>
      <c r="N7243" s="383" t="s">
        <v>620</v>
      </c>
      <c r="O7243" s="383" t="s">
        <v>230</v>
      </c>
    </row>
    <row r="7244" spans="1:15">
      <c r="A7244" s="385">
        <v>42057</v>
      </c>
      <c r="B7244" s="383" t="s">
        <v>11</v>
      </c>
      <c r="C7244" s="383" t="s">
        <v>12</v>
      </c>
      <c r="D7244" s="383" t="s">
        <v>13</v>
      </c>
      <c r="E7244" s="383" t="s">
        <v>678</v>
      </c>
      <c r="F7244" s="383" t="s">
        <v>10</v>
      </c>
      <c r="G7244" s="384">
        <v>60</v>
      </c>
      <c r="H7244" s="383" t="s">
        <v>763</v>
      </c>
      <c r="I7244" s="383" t="s">
        <v>771</v>
      </c>
      <c r="J7244" s="383" t="s">
        <v>617</v>
      </c>
      <c r="K7244" s="383" t="s">
        <v>618</v>
      </c>
      <c r="L7244" s="384">
        <v>23171</v>
      </c>
      <c r="M7244" s="383" t="s">
        <v>637</v>
      </c>
      <c r="N7244" s="383" t="s">
        <v>620</v>
      </c>
      <c r="O7244" s="383" t="s">
        <v>230</v>
      </c>
    </row>
    <row r="7245" spans="1:15">
      <c r="A7245" s="385">
        <v>42058</v>
      </c>
      <c r="B7245" s="383" t="s">
        <v>21</v>
      </c>
      <c r="C7245" s="383" t="s">
        <v>12</v>
      </c>
      <c r="D7245" s="383" t="s">
        <v>22</v>
      </c>
      <c r="E7245" s="383" t="s">
        <v>658</v>
      </c>
      <c r="F7245" s="383" t="s">
        <v>10</v>
      </c>
      <c r="G7245" s="384">
        <v>6540</v>
      </c>
      <c r="H7245" s="383" t="s">
        <v>784</v>
      </c>
      <c r="I7245" s="383" t="s">
        <v>785</v>
      </c>
      <c r="J7245" s="383" t="s">
        <v>617</v>
      </c>
      <c r="K7245" s="383" t="s">
        <v>618</v>
      </c>
      <c r="L7245" s="384">
        <v>23171</v>
      </c>
      <c r="M7245" s="383" t="s">
        <v>637</v>
      </c>
      <c r="N7245" s="383" t="s">
        <v>620</v>
      </c>
      <c r="O7245" s="383" t="s">
        <v>230</v>
      </c>
    </row>
    <row r="7246" spans="1:15">
      <c r="A7246" s="385">
        <v>42059</v>
      </c>
      <c r="B7246" s="383" t="s">
        <v>11</v>
      </c>
      <c r="C7246" s="383" t="s">
        <v>12</v>
      </c>
      <c r="D7246" s="383" t="s">
        <v>13</v>
      </c>
      <c r="E7246" s="383" t="s">
        <v>678</v>
      </c>
      <c r="F7246" s="383" t="s">
        <v>10</v>
      </c>
      <c r="G7246" s="384">
        <v>60</v>
      </c>
      <c r="H7246" s="383" t="s">
        <v>763</v>
      </c>
      <c r="I7246" s="383" t="s">
        <v>771</v>
      </c>
      <c r="J7246" s="383" t="s">
        <v>617</v>
      </c>
      <c r="K7246" s="383" t="s">
        <v>618</v>
      </c>
      <c r="L7246" s="384">
        <v>23171</v>
      </c>
      <c r="M7246" s="383" t="s">
        <v>637</v>
      </c>
      <c r="N7246" s="383" t="s">
        <v>620</v>
      </c>
      <c r="O7246" s="383" t="s">
        <v>230</v>
      </c>
    </row>
    <row r="7247" spans="1:15">
      <c r="A7247" s="385">
        <v>42060</v>
      </c>
      <c r="B7247" s="383" t="s">
        <v>11</v>
      </c>
      <c r="C7247" s="383" t="s">
        <v>12</v>
      </c>
      <c r="D7247" s="383" t="s">
        <v>13</v>
      </c>
      <c r="E7247" s="383" t="s">
        <v>678</v>
      </c>
      <c r="F7247" s="383" t="s">
        <v>10</v>
      </c>
      <c r="G7247" s="384">
        <v>60</v>
      </c>
      <c r="H7247" s="383" t="s">
        <v>763</v>
      </c>
      <c r="I7247" s="383" t="s">
        <v>771</v>
      </c>
      <c r="J7247" s="383" t="s">
        <v>617</v>
      </c>
      <c r="K7247" s="383" t="s">
        <v>618</v>
      </c>
      <c r="L7247" s="384">
        <v>23171</v>
      </c>
      <c r="M7247" s="383" t="s">
        <v>637</v>
      </c>
      <c r="N7247" s="383" t="s">
        <v>620</v>
      </c>
      <c r="O7247" s="383" t="s">
        <v>230</v>
      </c>
    </row>
    <row r="7248" spans="1:15">
      <c r="A7248" s="385">
        <v>42061</v>
      </c>
      <c r="B7248" s="383" t="s">
        <v>11</v>
      </c>
      <c r="C7248" s="383" t="s">
        <v>12</v>
      </c>
      <c r="D7248" s="383" t="s">
        <v>13</v>
      </c>
      <c r="E7248" s="383" t="s">
        <v>678</v>
      </c>
      <c r="F7248" s="383" t="s">
        <v>10</v>
      </c>
      <c r="G7248" s="384">
        <v>60</v>
      </c>
      <c r="H7248" s="383" t="s">
        <v>763</v>
      </c>
      <c r="I7248" s="383" t="s">
        <v>771</v>
      </c>
      <c r="J7248" s="383" t="s">
        <v>617</v>
      </c>
      <c r="K7248" s="383" t="s">
        <v>618</v>
      </c>
      <c r="L7248" s="384">
        <v>23171</v>
      </c>
      <c r="M7248" s="383" t="s">
        <v>637</v>
      </c>
      <c r="N7248" s="383" t="s">
        <v>620</v>
      </c>
      <c r="O7248" s="383" t="s">
        <v>230</v>
      </c>
    </row>
    <row r="7249" spans="1:15">
      <c r="A7249" s="385">
        <v>42062</v>
      </c>
      <c r="B7249" s="383" t="s">
        <v>11</v>
      </c>
      <c r="C7249" s="383" t="s">
        <v>12</v>
      </c>
      <c r="D7249" s="383" t="s">
        <v>13</v>
      </c>
      <c r="E7249" s="383" t="s">
        <v>678</v>
      </c>
      <c r="F7249" s="383" t="s">
        <v>10</v>
      </c>
      <c r="G7249" s="384">
        <v>60</v>
      </c>
      <c r="H7249" s="383" t="s">
        <v>763</v>
      </c>
      <c r="I7249" s="383" t="s">
        <v>771</v>
      </c>
      <c r="J7249" s="383" t="s">
        <v>617</v>
      </c>
      <c r="K7249" s="383" t="s">
        <v>618</v>
      </c>
      <c r="L7249" s="384">
        <v>23171</v>
      </c>
      <c r="M7249" s="383" t="s">
        <v>637</v>
      </c>
      <c r="N7249" s="383" t="s">
        <v>620</v>
      </c>
      <c r="O7249" s="383" t="s">
        <v>230</v>
      </c>
    </row>
    <row r="7250" spans="1:15">
      <c r="A7250" s="385">
        <v>42063</v>
      </c>
      <c r="B7250" s="383" t="s">
        <v>11</v>
      </c>
      <c r="C7250" s="383" t="s">
        <v>12</v>
      </c>
      <c r="D7250" s="383" t="s">
        <v>13</v>
      </c>
      <c r="E7250" s="383" t="s">
        <v>678</v>
      </c>
      <c r="F7250" s="383" t="s">
        <v>10</v>
      </c>
      <c r="G7250" s="384">
        <v>60</v>
      </c>
      <c r="H7250" s="383" t="s">
        <v>763</v>
      </c>
      <c r="I7250" s="383" t="s">
        <v>771</v>
      </c>
      <c r="J7250" s="383" t="s">
        <v>617</v>
      </c>
      <c r="K7250" s="383" t="s">
        <v>618</v>
      </c>
      <c r="L7250" s="384">
        <v>23242</v>
      </c>
      <c r="M7250" s="383" t="s">
        <v>638</v>
      </c>
      <c r="N7250" s="383" t="s">
        <v>620</v>
      </c>
      <c r="O7250" s="383" t="s">
        <v>230</v>
      </c>
    </row>
    <row r="7251" spans="1:15">
      <c r="A7251" s="385">
        <v>42064</v>
      </c>
      <c r="B7251" s="383" t="s">
        <v>11</v>
      </c>
      <c r="C7251" s="383" t="s">
        <v>12</v>
      </c>
      <c r="D7251" s="383" t="s">
        <v>13</v>
      </c>
      <c r="E7251" s="383" t="s">
        <v>678</v>
      </c>
      <c r="F7251" s="383" t="s">
        <v>10</v>
      </c>
      <c r="G7251" s="384">
        <v>60</v>
      </c>
      <c r="H7251" s="383" t="s">
        <v>763</v>
      </c>
      <c r="I7251" s="383" t="s">
        <v>771</v>
      </c>
      <c r="J7251" s="383" t="s">
        <v>617</v>
      </c>
      <c r="K7251" s="383" t="s">
        <v>618</v>
      </c>
      <c r="L7251" s="384">
        <v>24188</v>
      </c>
      <c r="M7251" s="383" t="s">
        <v>638</v>
      </c>
      <c r="N7251" s="383" t="s">
        <v>620</v>
      </c>
      <c r="O7251" s="383" t="s">
        <v>230</v>
      </c>
    </row>
    <row r="7252" spans="1:15">
      <c r="A7252" s="385">
        <v>42065</v>
      </c>
      <c r="B7252" s="383" t="s">
        <v>11</v>
      </c>
      <c r="C7252" s="383" t="s">
        <v>12</v>
      </c>
      <c r="D7252" s="383" t="s">
        <v>13</v>
      </c>
      <c r="E7252" s="383" t="s">
        <v>678</v>
      </c>
      <c r="F7252" s="383" t="s">
        <v>10</v>
      </c>
      <c r="G7252" s="384">
        <v>60</v>
      </c>
      <c r="H7252" s="383" t="s">
        <v>763</v>
      </c>
      <c r="I7252" s="383" t="s">
        <v>771</v>
      </c>
      <c r="J7252" s="383" t="s">
        <v>617</v>
      </c>
      <c r="K7252" s="383" t="s">
        <v>618</v>
      </c>
      <c r="L7252" s="384">
        <v>24376</v>
      </c>
      <c r="M7252" s="383" t="s">
        <v>638</v>
      </c>
      <c r="N7252" s="383" t="s">
        <v>620</v>
      </c>
      <c r="O7252" s="383" t="s">
        <v>230</v>
      </c>
    </row>
    <row r="7253" spans="1:15">
      <c r="A7253" s="385">
        <v>42066</v>
      </c>
      <c r="B7253" s="383" t="s">
        <v>11</v>
      </c>
      <c r="C7253" s="383" t="s">
        <v>12</v>
      </c>
      <c r="D7253" s="383" t="s">
        <v>13</v>
      </c>
      <c r="E7253" s="383" t="s">
        <v>678</v>
      </c>
      <c r="F7253" s="383" t="s">
        <v>10</v>
      </c>
      <c r="G7253" s="384">
        <v>60</v>
      </c>
      <c r="H7253" s="383" t="s">
        <v>763</v>
      </c>
      <c r="I7253" s="383" t="s">
        <v>771</v>
      </c>
      <c r="J7253" s="383" t="s">
        <v>617</v>
      </c>
      <c r="K7253" s="383" t="s">
        <v>618</v>
      </c>
      <c r="L7253" s="384">
        <v>24376</v>
      </c>
      <c r="M7253" s="383" t="s">
        <v>638</v>
      </c>
      <c r="N7253" s="383" t="s">
        <v>620</v>
      </c>
      <c r="O7253" s="383" t="s">
        <v>230</v>
      </c>
    </row>
    <row r="7254" spans="1:15">
      <c r="A7254" s="385">
        <v>42067</v>
      </c>
      <c r="B7254" s="383" t="s">
        <v>21</v>
      </c>
      <c r="C7254" s="383" t="s">
        <v>12</v>
      </c>
      <c r="D7254" s="383" t="s">
        <v>22</v>
      </c>
      <c r="E7254" s="383" t="s">
        <v>658</v>
      </c>
      <c r="F7254" s="383" t="s">
        <v>10</v>
      </c>
      <c r="G7254" s="384">
        <v>2720</v>
      </c>
      <c r="H7254" s="383" t="s">
        <v>763</v>
      </c>
      <c r="I7254" s="383" t="s">
        <v>764</v>
      </c>
      <c r="J7254" s="383" t="s">
        <v>617</v>
      </c>
      <c r="K7254" s="383" t="s">
        <v>618</v>
      </c>
      <c r="L7254" s="384">
        <v>24394</v>
      </c>
      <c r="M7254" s="383" t="s">
        <v>638</v>
      </c>
      <c r="N7254" s="383" t="s">
        <v>620</v>
      </c>
      <c r="O7254" s="383" t="s">
        <v>230</v>
      </c>
    </row>
    <row r="7255" spans="1:15">
      <c r="A7255" s="385">
        <v>42068</v>
      </c>
      <c r="B7255" s="383" t="s">
        <v>21</v>
      </c>
      <c r="C7255" s="383" t="s">
        <v>12</v>
      </c>
      <c r="D7255" s="383" t="s">
        <v>22</v>
      </c>
      <c r="E7255" s="383" t="s">
        <v>658</v>
      </c>
      <c r="F7255" s="383" t="s">
        <v>10</v>
      </c>
      <c r="G7255" s="384">
        <v>2720</v>
      </c>
      <c r="H7255" s="383" t="s">
        <v>763</v>
      </c>
      <c r="I7255" s="383" t="s">
        <v>764</v>
      </c>
      <c r="J7255" s="383" t="s">
        <v>617</v>
      </c>
      <c r="K7255" s="383" t="s">
        <v>618</v>
      </c>
      <c r="L7255" s="384">
        <v>24965</v>
      </c>
      <c r="M7255" s="383" t="s">
        <v>638</v>
      </c>
      <c r="N7255" s="383" t="s">
        <v>620</v>
      </c>
      <c r="O7255" s="383" t="s">
        <v>230</v>
      </c>
    </row>
    <row r="7256" spans="1:15">
      <c r="A7256" s="385">
        <v>42069</v>
      </c>
      <c r="B7256" s="383" t="s">
        <v>21</v>
      </c>
      <c r="C7256" s="383" t="s">
        <v>12</v>
      </c>
      <c r="D7256" s="383" t="s">
        <v>22</v>
      </c>
      <c r="E7256" s="383" t="s">
        <v>658</v>
      </c>
      <c r="F7256" s="383" t="s">
        <v>10</v>
      </c>
      <c r="G7256" s="384">
        <v>2720</v>
      </c>
      <c r="H7256" s="383" t="s">
        <v>763</v>
      </c>
      <c r="I7256" s="383" t="s">
        <v>764</v>
      </c>
      <c r="J7256" s="383" t="s">
        <v>617</v>
      </c>
      <c r="K7256" s="383" t="s">
        <v>618</v>
      </c>
      <c r="L7256" s="384">
        <v>25035</v>
      </c>
      <c r="M7256" s="383" t="s">
        <v>638</v>
      </c>
      <c r="N7256" s="383" t="s">
        <v>620</v>
      </c>
      <c r="O7256" s="383" t="s">
        <v>230</v>
      </c>
    </row>
    <row r="7257" spans="1:15">
      <c r="A7257" s="385">
        <v>42070</v>
      </c>
      <c r="B7257" s="383" t="s">
        <v>21</v>
      </c>
      <c r="C7257" s="383" t="s">
        <v>12</v>
      </c>
      <c r="D7257" s="383" t="s">
        <v>22</v>
      </c>
      <c r="E7257" s="383" t="s">
        <v>658</v>
      </c>
      <c r="F7257" s="383" t="s">
        <v>10</v>
      </c>
      <c r="G7257" s="384">
        <v>2720</v>
      </c>
      <c r="H7257" s="383" t="s">
        <v>763</v>
      </c>
      <c r="I7257" s="383" t="s">
        <v>764</v>
      </c>
      <c r="J7257" s="383" t="s">
        <v>617</v>
      </c>
      <c r="K7257" s="383" t="s">
        <v>618</v>
      </c>
      <c r="L7257" s="384">
        <v>25532</v>
      </c>
      <c r="M7257" s="383" t="s">
        <v>638</v>
      </c>
      <c r="N7257" s="383" t="s">
        <v>620</v>
      </c>
      <c r="O7257" s="383" t="s">
        <v>230</v>
      </c>
    </row>
    <row r="7258" spans="1:15">
      <c r="A7258" s="385">
        <v>42071</v>
      </c>
      <c r="B7258" s="383" t="s">
        <v>21</v>
      </c>
      <c r="C7258" s="383" t="s">
        <v>12</v>
      </c>
      <c r="D7258" s="383" t="s">
        <v>22</v>
      </c>
      <c r="E7258" s="383" t="s">
        <v>658</v>
      </c>
      <c r="F7258" s="383" t="s">
        <v>10</v>
      </c>
      <c r="G7258" s="384">
        <v>2720</v>
      </c>
      <c r="H7258" s="383" t="s">
        <v>763</v>
      </c>
      <c r="I7258" s="383" t="s">
        <v>764</v>
      </c>
      <c r="J7258" s="383" t="s">
        <v>617</v>
      </c>
      <c r="K7258" s="383" t="s">
        <v>618</v>
      </c>
      <c r="L7258" s="384">
        <v>25875</v>
      </c>
      <c r="M7258" s="383" t="s">
        <v>638</v>
      </c>
      <c r="N7258" s="383" t="s">
        <v>620</v>
      </c>
      <c r="O7258" s="383" t="s">
        <v>230</v>
      </c>
    </row>
    <row r="7259" spans="1:15">
      <c r="A7259" s="385">
        <v>42072</v>
      </c>
      <c r="B7259" s="383" t="s">
        <v>21</v>
      </c>
      <c r="C7259" s="383" t="s">
        <v>12</v>
      </c>
      <c r="D7259" s="383" t="s">
        <v>22</v>
      </c>
      <c r="E7259" s="383" t="s">
        <v>658</v>
      </c>
      <c r="F7259" s="383" t="s">
        <v>10</v>
      </c>
      <c r="G7259" s="384">
        <v>2720</v>
      </c>
      <c r="H7259" s="383" t="s">
        <v>763</v>
      </c>
      <c r="I7259" s="383" t="s">
        <v>764</v>
      </c>
      <c r="J7259" s="383" t="s">
        <v>617</v>
      </c>
      <c r="K7259" s="383" t="s">
        <v>618</v>
      </c>
      <c r="L7259" s="384">
        <v>25875</v>
      </c>
      <c r="M7259" s="383" t="s">
        <v>638</v>
      </c>
      <c r="N7259" s="383" t="s">
        <v>620</v>
      </c>
      <c r="O7259" s="383" t="s">
        <v>230</v>
      </c>
    </row>
    <row r="7260" spans="1:15">
      <c r="A7260" s="385">
        <v>42073</v>
      </c>
      <c r="B7260" s="383" t="s">
        <v>21</v>
      </c>
      <c r="C7260" s="383" t="s">
        <v>12</v>
      </c>
      <c r="D7260" s="383" t="s">
        <v>22</v>
      </c>
      <c r="E7260" s="383" t="s">
        <v>658</v>
      </c>
      <c r="F7260" s="383" t="s">
        <v>10</v>
      </c>
      <c r="G7260" s="384">
        <v>2720</v>
      </c>
      <c r="H7260" s="383" t="s">
        <v>763</v>
      </c>
      <c r="I7260" s="383" t="s">
        <v>764</v>
      </c>
      <c r="J7260" s="383" t="s">
        <v>617</v>
      </c>
      <c r="K7260" s="383" t="s">
        <v>618</v>
      </c>
      <c r="L7260" s="384">
        <v>25875</v>
      </c>
      <c r="M7260" s="383" t="s">
        <v>638</v>
      </c>
      <c r="N7260" s="383" t="s">
        <v>620</v>
      </c>
      <c r="O7260" s="383" t="s">
        <v>230</v>
      </c>
    </row>
    <row r="7261" spans="1:15">
      <c r="A7261" s="385">
        <v>42074</v>
      </c>
      <c r="B7261" s="383" t="s">
        <v>21</v>
      </c>
      <c r="C7261" s="383" t="s">
        <v>12</v>
      </c>
      <c r="D7261" s="383" t="s">
        <v>22</v>
      </c>
      <c r="E7261" s="383" t="s">
        <v>658</v>
      </c>
      <c r="F7261" s="383" t="s">
        <v>10</v>
      </c>
      <c r="G7261" s="384">
        <v>2720</v>
      </c>
      <c r="H7261" s="383" t="s">
        <v>763</v>
      </c>
      <c r="I7261" s="383" t="s">
        <v>764</v>
      </c>
      <c r="J7261" s="383" t="s">
        <v>617</v>
      </c>
      <c r="K7261" s="383" t="s">
        <v>618</v>
      </c>
      <c r="L7261" s="384">
        <v>25875</v>
      </c>
      <c r="M7261" s="383" t="s">
        <v>638</v>
      </c>
      <c r="N7261" s="383" t="s">
        <v>620</v>
      </c>
      <c r="O7261" s="383" t="s">
        <v>230</v>
      </c>
    </row>
    <row r="7262" spans="1:15">
      <c r="A7262" s="385">
        <v>42075</v>
      </c>
      <c r="B7262" s="383" t="s">
        <v>21</v>
      </c>
      <c r="C7262" s="383" t="s">
        <v>12</v>
      </c>
      <c r="D7262" s="383" t="s">
        <v>22</v>
      </c>
      <c r="E7262" s="383" t="s">
        <v>658</v>
      </c>
      <c r="F7262" s="383" t="s">
        <v>10</v>
      </c>
      <c r="G7262" s="384">
        <v>2720</v>
      </c>
      <c r="H7262" s="383" t="s">
        <v>763</v>
      </c>
      <c r="I7262" s="383" t="s">
        <v>764</v>
      </c>
      <c r="J7262" s="383" t="s">
        <v>617</v>
      </c>
      <c r="K7262" s="383" t="s">
        <v>618</v>
      </c>
      <c r="L7262" s="384">
        <v>25875</v>
      </c>
      <c r="M7262" s="383" t="s">
        <v>639</v>
      </c>
      <c r="N7262" s="383" t="s">
        <v>620</v>
      </c>
      <c r="O7262" s="383" t="s">
        <v>230</v>
      </c>
    </row>
    <row r="7263" spans="1:15">
      <c r="A7263" s="385">
        <v>42076</v>
      </c>
      <c r="B7263" s="383" t="s">
        <v>21</v>
      </c>
      <c r="C7263" s="383" t="s">
        <v>12</v>
      </c>
      <c r="D7263" s="383" t="s">
        <v>22</v>
      </c>
      <c r="E7263" s="383" t="s">
        <v>658</v>
      </c>
      <c r="F7263" s="383" t="s">
        <v>10</v>
      </c>
      <c r="G7263" s="384">
        <v>2720</v>
      </c>
      <c r="H7263" s="383" t="s">
        <v>763</v>
      </c>
      <c r="I7263" s="383" t="s">
        <v>764</v>
      </c>
      <c r="J7263" s="383" t="s">
        <v>617</v>
      </c>
      <c r="K7263" s="383" t="s">
        <v>618</v>
      </c>
      <c r="L7263" s="384">
        <v>25875</v>
      </c>
      <c r="M7263" s="383" t="s">
        <v>639</v>
      </c>
      <c r="N7263" s="383" t="s">
        <v>620</v>
      </c>
      <c r="O7263" s="383" t="s">
        <v>230</v>
      </c>
    </row>
    <row r="7264" spans="1:15">
      <c r="A7264" s="385">
        <v>42077</v>
      </c>
      <c r="B7264" s="383" t="s">
        <v>21</v>
      </c>
      <c r="C7264" s="383" t="s">
        <v>12</v>
      </c>
      <c r="D7264" s="383" t="s">
        <v>22</v>
      </c>
      <c r="E7264" s="383" t="s">
        <v>658</v>
      </c>
      <c r="F7264" s="383" t="s">
        <v>10</v>
      </c>
      <c r="G7264" s="384">
        <v>2720</v>
      </c>
      <c r="H7264" s="383" t="s">
        <v>763</v>
      </c>
      <c r="I7264" s="383" t="s">
        <v>764</v>
      </c>
      <c r="J7264" s="383" t="s">
        <v>617</v>
      </c>
      <c r="K7264" s="383" t="s">
        <v>618</v>
      </c>
      <c r="L7264" s="384">
        <v>25875</v>
      </c>
      <c r="M7264" s="383" t="s">
        <v>639</v>
      </c>
      <c r="N7264" s="383" t="s">
        <v>620</v>
      </c>
      <c r="O7264" s="383" t="s">
        <v>230</v>
      </c>
    </row>
    <row r="7265" spans="1:15">
      <c r="A7265" s="385">
        <v>42078</v>
      </c>
      <c r="B7265" s="383" t="s">
        <v>21</v>
      </c>
      <c r="C7265" s="383" t="s">
        <v>12</v>
      </c>
      <c r="D7265" s="383" t="s">
        <v>22</v>
      </c>
      <c r="E7265" s="383" t="s">
        <v>658</v>
      </c>
      <c r="F7265" s="383" t="s">
        <v>10</v>
      </c>
      <c r="G7265" s="384">
        <v>2720</v>
      </c>
      <c r="H7265" s="383" t="s">
        <v>763</v>
      </c>
      <c r="I7265" s="383" t="s">
        <v>764</v>
      </c>
      <c r="J7265" s="383" t="s">
        <v>617</v>
      </c>
      <c r="K7265" s="383" t="s">
        <v>618</v>
      </c>
      <c r="L7265" s="384">
        <v>25875</v>
      </c>
      <c r="M7265" s="383" t="s">
        <v>639</v>
      </c>
      <c r="N7265" s="383" t="s">
        <v>620</v>
      </c>
      <c r="O7265" s="383" t="s">
        <v>230</v>
      </c>
    </row>
    <row r="7266" spans="1:15">
      <c r="A7266" s="385">
        <v>42079</v>
      </c>
      <c r="B7266" s="383" t="s">
        <v>21</v>
      </c>
      <c r="C7266" s="383" t="s">
        <v>12</v>
      </c>
      <c r="D7266" s="383" t="s">
        <v>22</v>
      </c>
      <c r="E7266" s="383" t="s">
        <v>658</v>
      </c>
      <c r="F7266" s="383" t="s">
        <v>10</v>
      </c>
      <c r="G7266" s="384">
        <v>2720</v>
      </c>
      <c r="H7266" s="383" t="s">
        <v>763</v>
      </c>
      <c r="I7266" s="383" t="s">
        <v>764</v>
      </c>
      <c r="J7266" s="383" t="s">
        <v>617</v>
      </c>
      <c r="K7266" s="383" t="s">
        <v>618</v>
      </c>
      <c r="L7266" s="384">
        <v>25875</v>
      </c>
      <c r="M7266" s="383" t="s">
        <v>639</v>
      </c>
      <c r="N7266" s="383" t="s">
        <v>620</v>
      </c>
      <c r="O7266" s="383" t="s">
        <v>230</v>
      </c>
    </row>
    <row r="7267" spans="1:15">
      <c r="A7267" s="385">
        <v>42080</v>
      </c>
      <c r="B7267" s="383" t="s">
        <v>21</v>
      </c>
      <c r="C7267" s="383" t="s">
        <v>12</v>
      </c>
      <c r="D7267" s="383" t="s">
        <v>22</v>
      </c>
      <c r="E7267" s="383" t="s">
        <v>658</v>
      </c>
      <c r="F7267" s="383" t="s">
        <v>10</v>
      </c>
      <c r="G7267" s="384">
        <v>2720</v>
      </c>
      <c r="H7267" s="383" t="s">
        <v>763</v>
      </c>
      <c r="I7267" s="383" t="s">
        <v>764</v>
      </c>
      <c r="J7267" s="383" t="s">
        <v>617</v>
      </c>
      <c r="K7267" s="383" t="s">
        <v>618</v>
      </c>
      <c r="L7267" s="384">
        <v>25875</v>
      </c>
      <c r="M7267" s="383" t="s">
        <v>639</v>
      </c>
      <c r="N7267" s="383" t="s">
        <v>620</v>
      </c>
      <c r="O7267" s="383" t="s">
        <v>230</v>
      </c>
    </row>
    <row r="7268" spans="1:15">
      <c r="A7268" s="385">
        <v>42081</v>
      </c>
      <c r="B7268" s="383" t="s">
        <v>21</v>
      </c>
      <c r="C7268" s="383" t="s">
        <v>12</v>
      </c>
      <c r="D7268" s="383" t="s">
        <v>22</v>
      </c>
      <c r="E7268" s="383" t="s">
        <v>658</v>
      </c>
      <c r="F7268" s="383" t="s">
        <v>10</v>
      </c>
      <c r="G7268" s="384">
        <v>2720</v>
      </c>
      <c r="H7268" s="383" t="s">
        <v>763</v>
      </c>
      <c r="I7268" s="383" t="s">
        <v>764</v>
      </c>
      <c r="J7268" s="383" t="s">
        <v>617</v>
      </c>
      <c r="K7268" s="383" t="s">
        <v>618</v>
      </c>
      <c r="L7268" s="384">
        <v>26170</v>
      </c>
      <c r="M7268" s="383" t="s">
        <v>640</v>
      </c>
      <c r="N7268" s="383" t="s">
        <v>620</v>
      </c>
      <c r="O7268" s="383" t="s">
        <v>230</v>
      </c>
    </row>
    <row r="7269" spans="1:15">
      <c r="A7269" s="385">
        <v>42082</v>
      </c>
      <c r="B7269" s="383" t="s">
        <v>21</v>
      </c>
      <c r="C7269" s="383" t="s">
        <v>12</v>
      </c>
      <c r="D7269" s="383" t="s">
        <v>22</v>
      </c>
      <c r="E7269" s="383" t="s">
        <v>658</v>
      </c>
      <c r="F7269" s="383" t="s">
        <v>10</v>
      </c>
      <c r="G7269" s="384">
        <v>2720</v>
      </c>
      <c r="H7269" s="383" t="s">
        <v>763</v>
      </c>
      <c r="I7269" s="383" t="s">
        <v>764</v>
      </c>
      <c r="J7269" s="383" t="s">
        <v>617</v>
      </c>
      <c r="K7269" s="383" t="s">
        <v>618</v>
      </c>
      <c r="L7269" s="384">
        <v>26691</v>
      </c>
      <c r="M7269" s="383" t="s">
        <v>640</v>
      </c>
      <c r="N7269" s="383" t="s">
        <v>620</v>
      </c>
      <c r="O7269" s="383" t="s">
        <v>230</v>
      </c>
    </row>
    <row r="7270" spans="1:15">
      <c r="A7270" s="385">
        <v>42083</v>
      </c>
      <c r="B7270" s="383" t="s">
        <v>21</v>
      </c>
      <c r="C7270" s="383" t="s">
        <v>12</v>
      </c>
      <c r="D7270" s="383" t="s">
        <v>22</v>
      </c>
      <c r="E7270" s="383" t="s">
        <v>658</v>
      </c>
      <c r="F7270" s="383" t="s">
        <v>10</v>
      </c>
      <c r="G7270" s="384">
        <v>2720</v>
      </c>
      <c r="H7270" s="383" t="s">
        <v>763</v>
      </c>
      <c r="I7270" s="383" t="s">
        <v>764</v>
      </c>
      <c r="J7270" s="383" t="s">
        <v>617</v>
      </c>
      <c r="K7270" s="383" t="s">
        <v>618</v>
      </c>
      <c r="L7270" s="384">
        <v>27235</v>
      </c>
      <c r="M7270" s="383" t="s">
        <v>640</v>
      </c>
      <c r="N7270" s="383" t="s">
        <v>620</v>
      </c>
      <c r="O7270" s="383" t="s">
        <v>230</v>
      </c>
    </row>
    <row r="7271" spans="1:15">
      <c r="A7271" s="385">
        <v>42084</v>
      </c>
      <c r="B7271" s="383" t="s">
        <v>21</v>
      </c>
      <c r="C7271" s="383" t="s">
        <v>12</v>
      </c>
      <c r="D7271" s="383" t="s">
        <v>22</v>
      </c>
      <c r="E7271" s="383" t="s">
        <v>658</v>
      </c>
      <c r="F7271" s="383" t="s">
        <v>10</v>
      </c>
      <c r="G7271" s="384">
        <v>2720</v>
      </c>
      <c r="H7271" s="383" t="s">
        <v>763</v>
      </c>
      <c r="I7271" s="383" t="s">
        <v>764</v>
      </c>
      <c r="J7271" s="383" t="s">
        <v>617</v>
      </c>
      <c r="K7271" s="383" t="s">
        <v>618</v>
      </c>
      <c r="L7271" s="384">
        <v>27710</v>
      </c>
      <c r="M7271" s="383" t="s">
        <v>640</v>
      </c>
      <c r="N7271" s="383" t="s">
        <v>620</v>
      </c>
      <c r="O7271" s="383" t="s">
        <v>230</v>
      </c>
    </row>
    <row r="7272" spans="1:15">
      <c r="A7272" s="385">
        <v>42085</v>
      </c>
      <c r="B7272" s="383" t="s">
        <v>21</v>
      </c>
      <c r="C7272" s="383" t="s">
        <v>12</v>
      </c>
      <c r="D7272" s="383" t="s">
        <v>22</v>
      </c>
      <c r="E7272" s="383" t="s">
        <v>658</v>
      </c>
      <c r="F7272" s="383" t="s">
        <v>10</v>
      </c>
      <c r="G7272" s="384">
        <v>2720</v>
      </c>
      <c r="H7272" s="383" t="s">
        <v>763</v>
      </c>
      <c r="I7272" s="383" t="s">
        <v>764</v>
      </c>
      <c r="J7272" s="383" t="s">
        <v>617</v>
      </c>
      <c r="K7272" s="383" t="s">
        <v>618</v>
      </c>
      <c r="L7272" s="384">
        <v>27741</v>
      </c>
      <c r="M7272" s="383" t="s">
        <v>640</v>
      </c>
      <c r="N7272" s="383" t="s">
        <v>620</v>
      </c>
      <c r="O7272" s="383" t="s">
        <v>230</v>
      </c>
    </row>
    <row r="7273" spans="1:15">
      <c r="A7273" s="385">
        <v>42086</v>
      </c>
      <c r="B7273" s="383" t="s">
        <v>21</v>
      </c>
      <c r="C7273" s="383" t="s">
        <v>12</v>
      </c>
      <c r="D7273" s="383" t="s">
        <v>22</v>
      </c>
      <c r="E7273" s="383" t="s">
        <v>658</v>
      </c>
      <c r="F7273" s="383" t="s">
        <v>10</v>
      </c>
      <c r="G7273" s="384">
        <v>2720</v>
      </c>
      <c r="H7273" s="383" t="s">
        <v>763</v>
      </c>
      <c r="I7273" s="383" t="s">
        <v>764</v>
      </c>
      <c r="J7273" s="383" t="s">
        <v>617</v>
      </c>
      <c r="K7273" s="383" t="s">
        <v>618</v>
      </c>
      <c r="L7273" s="384">
        <v>27741</v>
      </c>
      <c r="M7273" s="383" t="s">
        <v>640</v>
      </c>
      <c r="N7273" s="383" t="s">
        <v>620</v>
      </c>
      <c r="O7273" s="383" t="s">
        <v>230</v>
      </c>
    </row>
    <row r="7274" spans="1:15">
      <c r="A7274" s="385">
        <v>42087</v>
      </c>
      <c r="B7274" s="383" t="s">
        <v>21</v>
      </c>
      <c r="C7274" s="383" t="s">
        <v>12</v>
      </c>
      <c r="D7274" s="383" t="s">
        <v>22</v>
      </c>
      <c r="E7274" s="383" t="s">
        <v>658</v>
      </c>
      <c r="F7274" s="383" t="s">
        <v>10</v>
      </c>
      <c r="G7274" s="384">
        <v>2720</v>
      </c>
      <c r="H7274" s="383" t="s">
        <v>763</v>
      </c>
      <c r="I7274" s="383" t="s">
        <v>764</v>
      </c>
      <c r="J7274" s="383" t="s">
        <v>617</v>
      </c>
      <c r="K7274" s="383" t="s">
        <v>618</v>
      </c>
      <c r="L7274" s="384">
        <v>27741</v>
      </c>
      <c r="M7274" s="383" t="s">
        <v>640</v>
      </c>
      <c r="N7274" s="383" t="s">
        <v>620</v>
      </c>
      <c r="O7274" s="383" t="s">
        <v>230</v>
      </c>
    </row>
    <row r="7275" spans="1:15">
      <c r="A7275" s="385">
        <v>42088</v>
      </c>
      <c r="B7275" s="383" t="s">
        <v>650</v>
      </c>
      <c r="C7275" s="383" t="s">
        <v>8</v>
      </c>
      <c r="D7275" s="383" t="s">
        <v>20</v>
      </c>
      <c r="E7275" s="383" t="s">
        <v>651</v>
      </c>
      <c r="F7275" s="383" t="s">
        <v>10</v>
      </c>
      <c r="G7275" s="384">
        <v>1020</v>
      </c>
      <c r="H7275" s="383" t="s">
        <v>876</v>
      </c>
      <c r="I7275" s="383" t="s">
        <v>827</v>
      </c>
      <c r="J7275" s="383" t="s">
        <v>617</v>
      </c>
      <c r="K7275" s="383" t="s">
        <v>618</v>
      </c>
      <c r="L7275" s="384">
        <v>27741</v>
      </c>
      <c r="M7275" s="383" t="s">
        <v>640</v>
      </c>
      <c r="N7275" s="383" t="s">
        <v>620</v>
      </c>
      <c r="O7275" s="383" t="s">
        <v>230</v>
      </c>
    </row>
    <row r="7276" spans="1:15">
      <c r="A7276" s="385">
        <v>42089</v>
      </c>
      <c r="B7276" s="383" t="s">
        <v>21</v>
      </c>
      <c r="C7276" s="383" t="s">
        <v>12</v>
      </c>
      <c r="D7276" s="383" t="s">
        <v>22</v>
      </c>
      <c r="E7276" s="383" t="s">
        <v>658</v>
      </c>
      <c r="F7276" s="383" t="s">
        <v>10</v>
      </c>
      <c r="G7276" s="384">
        <v>2720</v>
      </c>
      <c r="H7276" s="383" t="s">
        <v>763</v>
      </c>
      <c r="I7276" s="383" t="s">
        <v>764</v>
      </c>
      <c r="J7276" s="383" t="s">
        <v>617</v>
      </c>
      <c r="K7276" s="383" t="s">
        <v>618</v>
      </c>
      <c r="L7276" s="384">
        <v>27741</v>
      </c>
      <c r="M7276" s="383" t="s">
        <v>640</v>
      </c>
      <c r="N7276" s="383" t="s">
        <v>620</v>
      </c>
      <c r="O7276" s="383" t="s">
        <v>230</v>
      </c>
    </row>
    <row r="7277" spans="1:15">
      <c r="A7277" s="385">
        <v>42090</v>
      </c>
      <c r="B7277" s="383" t="s">
        <v>21</v>
      </c>
      <c r="C7277" s="383" t="s">
        <v>12</v>
      </c>
      <c r="D7277" s="383" t="s">
        <v>22</v>
      </c>
      <c r="E7277" s="383" t="s">
        <v>658</v>
      </c>
      <c r="F7277" s="383" t="s">
        <v>10</v>
      </c>
      <c r="G7277" s="384">
        <v>2720</v>
      </c>
      <c r="H7277" s="383" t="s">
        <v>763</v>
      </c>
      <c r="I7277" s="383" t="s">
        <v>764</v>
      </c>
      <c r="J7277" s="383" t="s">
        <v>617</v>
      </c>
      <c r="K7277" s="383" t="s">
        <v>618</v>
      </c>
      <c r="L7277" s="384">
        <v>27741</v>
      </c>
      <c r="M7277" s="383" t="s">
        <v>640</v>
      </c>
      <c r="N7277" s="383" t="s">
        <v>620</v>
      </c>
      <c r="O7277" s="383" t="s">
        <v>230</v>
      </c>
    </row>
    <row r="7278" spans="1:15">
      <c r="A7278" s="385">
        <v>42091</v>
      </c>
      <c r="B7278" s="383" t="s">
        <v>21</v>
      </c>
      <c r="C7278" s="383" t="s">
        <v>12</v>
      </c>
      <c r="D7278" s="383" t="s">
        <v>22</v>
      </c>
      <c r="E7278" s="383" t="s">
        <v>658</v>
      </c>
      <c r="F7278" s="383" t="s">
        <v>10</v>
      </c>
      <c r="G7278" s="384">
        <v>2720</v>
      </c>
      <c r="H7278" s="383" t="s">
        <v>763</v>
      </c>
      <c r="I7278" s="383" t="s">
        <v>764</v>
      </c>
      <c r="J7278" s="383" t="s">
        <v>617</v>
      </c>
      <c r="K7278" s="383" t="s">
        <v>618</v>
      </c>
      <c r="L7278" s="384">
        <v>27741</v>
      </c>
      <c r="M7278" s="383" t="s">
        <v>641</v>
      </c>
      <c r="N7278" s="383" t="s">
        <v>620</v>
      </c>
      <c r="O7278" s="383" t="s">
        <v>230</v>
      </c>
    </row>
    <row r="7279" spans="1:15">
      <c r="A7279" s="385">
        <v>42092</v>
      </c>
      <c r="B7279" s="383" t="s">
        <v>21</v>
      </c>
      <c r="C7279" s="383" t="s">
        <v>12</v>
      </c>
      <c r="D7279" s="383" t="s">
        <v>22</v>
      </c>
      <c r="E7279" s="383" t="s">
        <v>658</v>
      </c>
      <c r="F7279" s="383" t="s">
        <v>10</v>
      </c>
      <c r="G7279" s="384">
        <v>2720</v>
      </c>
      <c r="H7279" s="383" t="s">
        <v>763</v>
      </c>
      <c r="I7279" s="383" t="s">
        <v>764</v>
      </c>
      <c r="J7279" s="383" t="s">
        <v>617</v>
      </c>
      <c r="K7279" s="383" t="s">
        <v>618</v>
      </c>
      <c r="L7279" s="384">
        <v>27741</v>
      </c>
      <c r="M7279" s="383" t="s">
        <v>641</v>
      </c>
      <c r="N7279" s="383" t="s">
        <v>620</v>
      </c>
      <c r="O7279" s="383" t="s">
        <v>230</v>
      </c>
    </row>
    <row r="7280" spans="1:15">
      <c r="A7280" s="385">
        <v>42093</v>
      </c>
      <c r="B7280" s="383" t="s">
        <v>21</v>
      </c>
      <c r="C7280" s="383" t="s">
        <v>12</v>
      </c>
      <c r="D7280" s="383" t="s">
        <v>22</v>
      </c>
      <c r="E7280" s="383" t="s">
        <v>658</v>
      </c>
      <c r="F7280" s="383" t="s">
        <v>10</v>
      </c>
      <c r="G7280" s="384">
        <v>2720</v>
      </c>
      <c r="H7280" s="383" t="s">
        <v>763</v>
      </c>
      <c r="I7280" s="383" t="s">
        <v>764</v>
      </c>
      <c r="J7280" s="383" t="s">
        <v>617</v>
      </c>
      <c r="K7280" s="383" t="s">
        <v>618</v>
      </c>
      <c r="L7280" s="384">
        <v>27741</v>
      </c>
      <c r="M7280" s="383" t="s">
        <v>641</v>
      </c>
      <c r="N7280" s="383" t="s">
        <v>620</v>
      </c>
      <c r="O7280" s="383" t="s">
        <v>230</v>
      </c>
    </row>
    <row r="7281" spans="1:15">
      <c r="A7281" s="385">
        <v>42094</v>
      </c>
      <c r="B7281" s="383" t="s">
        <v>21</v>
      </c>
      <c r="C7281" s="383" t="s">
        <v>12</v>
      </c>
      <c r="D7281" s="383" t="s">
        <v>22</v>
      </c>
      <c r="E7281" s="383" t="s">
        <v>658</v>
      </c>
      <c r="F7281" s="383" t="s">
        <v>10</v>
      </c>
      <c r="G7281" s="384">
        <v>2720</v>
      </c>
      <c r="H7281" s="383" t="s">
        <v>763</v>
      </c>
      <c r="I7281" s="383" t="s">
        <v>764</v>
      </c>
      <c r="J7281" s="383" t="s">
        <v>617</v>
      </c>
      <c r="K7281" s="383" t="s">
        <v>618</v>
      </c>
      <c r="L7281" s="384">
        <v>27741</v>
      </c>
      <c r="M7281" s="383" t="s">
        <v>641</v>
      </c>
      <c r="N7281" s="383" t="s">
        <v>620</v>
      </c>
      <c r="O7281" s="383" t="s">
        <v>230</v>
      </c>
    </row>
    <row r="7282" spans="1:15">
      <c r="A7282" s="385">
        <v>42095</v>
      </c>
      <c r="B7282" s="383" t="s">
        <v>21</v>
      </c>
      <c r="C7282" s="383" t="s">
        <v>12</v>
      </c>
      <c r="D7282" s="383" t="s">
        <v>22</v>
      </c>
      <c r="E7282" s="383" t="s">
        <v>658</v>
      </c>
      <c r="F7282" s="383" t="s">
        <v>10</v>
      </c>
      <c r="G7282" s="384">
        <v>2720</v>
      </c>
      <c r="H7282" s="383" t="s">
        <v>763</v>
      </c>
      <c r="I7282" s="383" t="s">
        <v>764</v>
      </c>
      <c r="J7282" s="383" t="s">
        <v>617</v>
      </c>
      <c r="K7282" s="383" t="s">
        <v>618</v>
      </c>
      <c r="L7282" s="384">
        <v>27741</v>
      </c>
      <c r="M7282" s="383" t="s">
        <v>641</v>
      </c>
      <c r="N7282" s="383" t="s">
        <v>620</v>
      </c>
      <c r="O7282" s="383" t="s">
        <v>230</v>
      </c>
    </row>
    <row r="7283" spans="1:15">
      <c r="A7283" s="385">
        <v>42096</v>
      </c>
      <c r="B7283" s="383" t="s">
        <v>21</v>
      </c>
      <c r="C7283" s="383" t="s">
        <v>12</v>
      </c>
      <c r="D7283" s="383" t="s">
        <v>22</v>
      </c>
      <c r="E7283" s="383" t="s">
        <v>658</v>
      </c>
      <c r="F7283" s="383" t="s">
        <v>10</v>
      </c>
      <c r="G7283" s="384">
        <v>2720</v>
      </c>
      <c r="H7283" s="383" t="s">
        <v>763</v>
      </c>
      <c r="I7283" s="383" t="s">
        <v>764</v>
      </c>
      <c r="J7283" s="383" t="s">
        <v>617</v>
      </c>
      <c r="K7283" s="383" t="s">
        <v>618</v>
      </c>
      <c r="L7283" s="384">
        <v>27741</v>
      </c>
      <c r="M7283" s="383" t="s">
        <v>641</v>
      </c>
      <c r="N7283" s="383" t="s">
        <v>620</v>
      </c>
      <c r="O7283" s="383" t="s">
        <v>230</v>
      </c>
    </row>
    <row r="7284" spans="1:15">
      <c r="A7284" s="385">
        <v>42097</v>
      </c>
      <c r="B7284" s="383" t="s">
        <v>21</v>
      </c>
      <c r="C7284" s="383" t="s">
        <v>12</v>
      </c>
      <c r="D7284" s="383" t="s">
        <v>22</v>
      </c>
      <c r="E7284" s="383" t="s">
        <v>658</v>
      </c>
      <c r="F7284" s="383" t="s">
        <v>10</v>
      </c>
      <c r="G7284" s="384">
        <v>2720</v>
      </c>
      <c r="H7284" s="383" t="s">
        <v>763</v>
      </c>
      <c r="I7284" s="383" t="s">
        <v>764</v>
      </c>
      <c r="J7284" s="383" t="s">
        <v>617</v>
      </c>
      <c r="K7284" s="383" t="s">
        <v>618</v>
      </c>
      <c r="L7284" s="384">
        <v>27741</v>
      </c>
      <c r="M7284" s="383" t="s">
        <v>641</v>
      </c>
      <c r="N7284" s="383" t="s">
        <v>620</v>
      </c>
      <c r="O7284" s="383" t="s">
        <v>230</v>
      </c>
    </row>
    <row r="7285" spans="1:15">
      <c r="A7285" s="385">
        <v>42098</v>
      </c>
      <c r="B7285" s="383" t="s">
        <v>21</v>
      </c>
      <c r="C7285" s="383" t="s">
        <v>12</v>
      </c>
      <c r="D7285" s="383" t="s">
        <v>22</v>
      </c>
      <c r="E7285" s="383" t="s">
        <v>658</v>
      </c>
      <c r="F7285" s="383" t="s">
        <v>10</v>
      </c>
      <c r="G7285" s="384">
        <v>1569</v>
      </c>
      <c r="H7285" s="383" t="s">
        <v>896</v>
      </c>
      <c r="I7285" s="383" t="s">
        <v>835</v>
      </c>
      <c r="J7285" s="383" t="s">
        <v>617</v>
      </c>
      <c r="K7285" s="383" t="s">
        <v>618</v>
      </c>
      <c r="L7285" s="384">
        <v>27751</v>
      </c>
      <c r="M7285" s="383" t="s">
        <v>641</v>
      </c>
      <c r="N7285" s="383" t="s">
        <v>620</v>
      </c>
      <c r="O7285" s="383" t="s">
        <v>230</v>
      </c>
    </row>
    <row r="7286" spans="1:15">
      <c r="A7286" s="385">
        <v>42099</v>
      </c>
      <c r="B7286" s="383" t="s">
        <v>21</v>
      </c>
      <c r="C7286" s="383" t="s">
        <v>12</v>
      </c>
      <c r="D7286" s="383" t="s">
        <v>22</v>
      </c>
      <c r="E7286" s="383" t="s">
        <v>658</v>
      </c>
      <c r="F7286" s="383" t="s">
        <v>10</v>
      </c>
      <c r="G7286" s="384">
        <v>2720</v>
      </c>
      <c r="H7286" s="383" t="s">
        <v>763</v>
      </c>
      <c r="I7286" s="383" t="s">
        <v>764</v>
      </c>
      <c r="J7286" s="383" t="s">
        <v>617</v>
      </c>
      <c r="K7286" s="383" t="s">
        <v>618</v>
      </c>
      <c r="L7286" s="384">
        <v>28181</v>
      </c>
      <c r="M7286" s="383" t="s">
        <v>642</v>
      </c>
      <c r="N7286" s="383" t="s">
        <v>620</v>
      </c>
      <c r="O7286" s="383" t="s">
        <v>230</v>
      </c>
    </row>
    <row r="7287" spans="1:15">
      <c r="A7287" s="385">
        <v>42100</v>
      </c>
      <c r="B7287" s="383" t="s">
        <v>11</v>
      </c>
      <c r="C7287" s="383" t="s">
        <v>12</v>
      </c>
      <c r="D7287" s="383" t="s">
        <v>13</v>
      </c>
      <c r="E7287" s="383" t="s">
        <v>678</v>
      </c>
      <c r="F7287" s="383" t="s">
        <v>10</v>
      </c>
      <c r="G7287" s="384">
        <v>4265</v>
      </c>
      <c r="H7287" s="383" t="s">
        <v>763</v>
      </c>
      <c r="I7287" s="383" t="s">
        <v>769</v>
      </c>
      <c r="J7287" s="383" t="s">
        <v>617</v>
      </c>
      <c r="K7287" s="383" t="s">
        <v>618</v>
      </c>
      <c r="L7287" s="384">
        <v>28641</v>
      </c>
      <c r="M7287" s="383" t="s">
        <v>642</v>
      </c>
      <c r="N7287" s="383" t="s">
        <v>620</v>
      </c>
      <c r="O7287" s="383" t="s">
        <v>230</v>
      </c>
    </row>
    <row r="7288" spans="1:15">
      <c r="A7288" s="385">
        <v>42101</v>
      </c>
      <c r="B7288" s="383" t="s">
        <v>11</v>
      </c>
      <c r="C7288" s="383" t="s">
        <v>12</v>
      </c>
      <c r="D7288" s="383" t="s">
        <v>13</v>
      </c>
      <c r="E7288" s="383" t="s">
        <v>678</v>
      </c>
      <c r="F7288" s="383" t="s">
        <v>10</v>
      </c>
      <c r="G7288" s="384">
        <v>4265</v>
      </c>
      <c r="H7288" s="383" t="s">
        <v>763</v>
      </c>
      <c r="I7288" s="383" t="s">
        <v>769</v>
      </c>
      <c r="J7288" s="383" t="s">
        <v>617</v>
      </c>
      <c r="K7288" s="383" t="s">
        <v>618</v>
      </c>
      <c r="L7288" s="384">
        <v>29260</v>
      </c>
      <c r="M7288" s="383" t="s">
        <v>642</v>
      </c>
      <c r="N7288" s="383" t="s">
        <v>620</v>
      </c>
      <c r="O7288" s="383" t="s">
        <v>230</v>
      </c>
    </row>
    <row r="7289" spans="1:15">
      <c r="A7289" s="385">
        <v>42102</v>
      </c>
      <c r="B7289" s="383" t="s">
        <v>11</v>
      </c>
      <c r="C7289" s="383" t="s">
        <v>12</v>
      </c>
      <c r="D7289" s="383" t="s">
        <v>13</v>
      </c>
      <c r="E7289" s="383" t="s">
        <v>678</v>
      </c>
      <c r="F7289" s="383" t="s">
        <v>10</v>
      </c>
      <c r="G7289" s="384">
        <v>4265</v>
      </c>
      <c r="H7289" s="383" t="s">
        <v>763</v>
      </c>
      <c r="I7289" s="383" t="s">
        <v>769</v>
      </c>
      <c r="J7289" s="383" t="s">
        <v>617</v>
      </c>
      <c r="K7289" s="383" t="s">
        <v>618</v>
      </c>
      <c r="L7289" s="384">
        <v>29608</v>
      </c>
      <c r="M7289" s="383" t="s">
        <v>642</v>
      </c>
      <c r="N7289" s="383" t="s">
        <v>620</v>
      </c>
      <c r="O7289" s="383" t="s">
        <v>230</v>
      </c>
    </row>
    <row r="7290" spans="1:15">
      <c r="A7290" s="385">
        <v>42103</v>
      </c>
      <c r="B7290" s="383" t="s">
        <v>11</v>
      </c>
      <c r="C7290" s="383" t="s">
        <v>12</v>
      </c>
      <c r="D7290" s="383" t="s">
        <v>13</v>
      </c>
      <c r="E7290" s="383" t="s">
        <v>678</v>
      </c>
      <c r="F7290" s="383" t="s">
        <v>10</v>
      </c>
      <c r="G7290" s="384">
        <v>4265</v>
      </c>
      <c r="H7290" s="383" t="s">
        <v>763</v>
      </c>
      <c r="I7290" s="383" t="s">
        <v>769</v>
      </c>
      <c r="J7290" s="383" t="s">
        <v>617</v>
      </c>
      <c r="K7290" s="383" t="s">
        <v>618</v>
      </c>
      <c r="L7290" s="384">
        <v>29608</v>
      </c>
      <c r="M7290" s="383" t="s">
        <v>642</v>
      </c>
      <c r="N7290" s="383" t="s">
        <v>620</v>
      </c>
      <c r="O7290" s="383" t="s">
        <v>230</v>
      </c>
    </row>
    <row r="7291" spans="1:15">
      <c r="A7291" s="385">
        <v>42104</v>
      </c>
      <c r="B7291" s="383" t="s">
        <v>11</v>
      </c>
      <c r="C7291" s="383" t="s">
        <v>12</v>
      </c>
      <c r="D7291" s="383" t="s">
        <v>13</v>
      </c>
      <c r="E7291" s="383" t="s">
        <v>678</v>
      </c>
      <c r="F7291" s="383" t="s">
        <v>10</v>
      </c>
      <c r="G7291" s="384">
        <v>4265</v>
      </c>
      <c r="H7291" s="383" t="s">
        <v>763</v>
      </c>
      <c r="I7291" s="383" t="s">
        <v>769</v>
      </c>
      <c r="J7291" s="383" t="s">
        <v>617</v>
      </c>
      <c r="K7291" s="383" t="s">
        <v>618</v>
      </c>
      <c r="L7291" s="384">
        <v>29608</v>
      </c>
      <c r="M7291" s="383" t="s">
        <v>642</v>
      </c>
      <c r="N7291" s="383" t="s">
        <v>620</v>
      </c>
      <c r="O7291" s="383" t="s">
        <v>230</v>
      </c>
    </row>
    <row r="7292" spans="1:15">
      <c r="A7292" s="385">
        <v>42105</v>
      </c>
      <c r="B7292" s="383" t="s">
        <v>11</v>
      </c>
      <c r="C7292" s="383" t="s">
        <v>12</v>
      </c>
      <c r="D7292" s="383" t="s">
        <v>13</v>
      </c>
      <c r="E7292" s="383" t="s">
        <v>678</v>
      </c>
      <c r="F7292" s="383" t="s">
        <v>10</v>
      </c>
      <c r="G7292" s="384">
        <v>4265</v>
      </c>
      <c r="H7292" s="383" t="s">
        <v>763</v>
      </c>
      <c r="I7292" s="383" t="s">
        <v>769</v>
      </c>
      <c r="J7292" s="383" t="s">
        <v>617</v>
      </c>
      <c r="K7292" s="383" t="s">
        <v>618</v>
      </c>
      <c r="L7292" s="384">
        <v>29608</v>
      </c>
      <c r="M7292" s="383" t="s">
        <v>642</v>
      </c>
      <c r="N7292" s="383" t="s">
        <v>620</v>
      </c>
      <c r="O7292" s="383" t="s">
        <v>230</v>
      </c>
    </row>
    <row r="7293" spans="1:15">
      <c r="A7293" s="385">
        <v>42106</v>
      </c>
      <c r="B7293" s="383" t="s">
        <v>11</v>
      </c>
      <c r="C7293" s="383" t="s">
        <v>12</v>
      </c>
      <c r="D7293" s="383" t="s">
        <v>13</v>
      </c>
      <c r="E7293" s="383" t="s">
        <v>678</v>
      </c>
      <c r="F7293" s="383" t="s">
        <v>10</v>
      </c>
      <c r="G7293" s="384">
        <v>4265</v>
      </c>
      <c r="H7293" s="383" t="s">
        <v>763</v>
      </c>
      <c r="I7293" s="383" t="s">
        <v>769</v>
      </c>
      <c r="J7293" s="383" t="s">
        <v>617</v>
      </c>
      <c r="K7293" s="383" t="s">
        <v>618</v>
      </c>
      <c r="L7293" s="384">
        <v>29608</v>
      </c>
      <c r="M7293" s="383" t="s">
        <v>642</v>
      </c>
      <c r="N7293" s="383" t="s">
        <v>620</v>
      </c>
      <c r="O7293" s="383" t="s">
        <v>230</v>
      </c>
    </row>
    <row r="7294" spans="1:15">
      <c r="A7294" s="385">
        <v>42107</v>
      </c>
      <c r="B7294" s="383" t="s">
        <v>11</v>
      </c>
      <c r="C7294" s="383" t="s">
        <v>12</v>
      </c>
      <c r="D7294" s="383" t="s">
        <v>13</v>
      </c>
      <c r="E7294" s="383" t="s">
        <v>678</v>
      </c>
      <c r="F7294" s="383" t="s">
        <v>10</v>
      </c>
      <c r="G7294" s="384">
        <v>4265</v>
      </c>
      <c r="H7294" s="383" t="s">
        <v>763</v>
      </c>
      <c r="I7294" s="383" t="s">
        <v>769</v>
      </c>
      <c r="J7294" s="383" t="s">
        <v>617</v>
      </c>
      <c r="K7294" s="383" t="s">
        <v>618</v>
      </c>
      <c r="L7294" s="384">
        <v>29973</v>
      </c>
      <c r="M7294" s="383" t="s">
        <v>642</v>
      </c>
      <c r="N7294" s="383" t="s">
        <v>620</v>
      </c>
      <c r="O7294" s="383" t="s">
        <v>230</v>
      </c>
    </row>
    <row r="7295" spans="1:15">
      <c r="A7295" s="385">
        <v>42108</v>
      </c>
      <c r="B7295" s="383" t="s">
        <v>11</v>
      </c>
      <c r="C7295" s="383" t="s">
        <v>12</v>
      </c>
      <c r="D7295" s="383" t="s">
        <v>13</v>
      </c>
      <c r="E7295" s="383" t="s">
        <v>678</v>
      </c>
      <c r="F7295" s="383" t="s">
        <v>10</v>
      </c>
      <c r="G7295" s="384">
        <v>4265</v>
      </c>
      <c r="H7295" s="383" t="s">
        <v>763</v>
      </c>
      <c r="I7295" s="383" t="s">
        <v>769</v>
      </c>
      <c r="J7295" s="383" t="s">
        <v>617</v>
      </c>
      <c r="K7295" s="383" t="s">
        <v>618</v>
      </c>
      <c r="L7295" s="384">
        <v>30380</v>
      </c>
      <c r="M7295" s="383" t="s">
        <v>642</v>
      </c>
      <c r="N7295" s="383" t="s">
        <v>620</v>
      </c>
      <c r="O7295" s="383" t="s">
        <v>230</v>
      </c>
    </row>
    <row r="7296" spans="1:15">
      <c r="A7296" s="385">
        <v>42109</v>
      </c>
      <c r="B7296" s="383" t="s">
        <v>11</v>
      </c>
      <c r="C7296" s="383" t="s">
        <v>12</v>
      </c>
      <c r="D7296" s="383" t="s">
        <v>13</v>
      </c>
      <c r="E7296" s="383" t="s">
        <v>678</v>
      </c>
      <c r="F7296" s="383" t="s">
        <v>10</v>
      </c>
      <c r="G7296" s="384">
        <v>4265</v>
      </c>
      <c r="H7296" s="383" t="s">
        <v>763</v>
      </c>
      <c r="I7296" s="383" t="s">
        <v>769</v>
      </c>
      <c r="J7296" s="383" t="s">
        <v>617</v>
      </c>
      <c r="K7296" s="383" t="s">
        <v>618</v>
      </c>
      <c r="L7296" s="384">
        <v>30722</v>
      </c>
      <c r="M7296" s="383" t="s">
        <v>642</v>
      </c>
      <c r="N7296" s="383" t="s">
        <v>620</v>
      </c>
      <c r="O7296" s="383" t="s">
        <v>230</v>
      </c>
    </row>
    <row r="7297" spans="1:15">
      <c r="A7297" s="385">
        <v>42110</v>
      </c>
      <c r="B7297" s="383" t="s">
        <v>11</v>
      </c>
      <c r="C7297" s="383" t="s">
        <v>12</v>
      </c>
      <c r="D7297" s="383" t="s">
        <v>13</v>
      </c>
      <c r="E7297" s="383" t="s">
        <v>678</v>
      </c>
      <c r="F7297" s="383" t="s">
        <v>10</v>
      </c>
      <c r="G7297" s="384">
        <v>4265</v>
      </c>
      <c r="H7297" s="383" t="s">
        <v>763</v>
      </c>
      <c r="I7297" s="383" t="s">
        <v>769</v>
      </c>
      <c r="J7297" s="383" t="s">
        <v>617</v>
      </c>
      <c r="K7297" s="383" t="s">
        <v>618</v>
      </c>
      <c r="L7297" s="384">
        <v>30780</v>
      </c>
      <c r="M7297" s="383" t="s">
        <v>642</v>
      </c>
      <c r="N7297" s="383" t="s">
        <v>620</v>
      </c>
      <c r="O7297" s="383" t="s">
        <v>230</v>
      </c>
    </row>
    <row r="7298" spans="1:15">
      <c r="A7298" s="385">
        <v>42111</v>
      </c>
      <c r="B7298" s="383" t="s">
        <v>21</v>
      </c>
      <c r="C7298" s="383" t="s">
        <v>12</v>
      </c>
      <c r="D7298" s="383" t="s">
        <v>22</v>
      </c>
      <c r="E7298" s="383" t="s">
        <v>658</v>
      </c>
      <c r="F7298" s="383" t="s">
        <v>10</v>
      </c>
      <c r="G7298" s="384">
        <v>4200</v>
      </c>
      <c r="H7298" s="383" t="s">
        <v>810</v>
      </c>
      <c r="I7298" s="383" t="s">
        <v>811</v>
      </c>
      <c r="J7298" s="383" t="s">
        <v>617</v>
      </c>
      <c r="K7298" s="383" t="s">
        <v>618</v>
      </c>
      <c r="L7298" s="384">
        <v>30780</v>
      </c>
      <c r="M7298" s="383" t="s">
        <v>642</v>
      </c>
      <c r="N7298" s="383" t="s">
        <v>620</v>
      </c>
      <c r="O7298" s="383" t="s">
        <v>230</v>
      </c>
    </row>
    <row r="7299" spans="1:15">
      <c r="A7299" s="385">
        <v>42112</v>
      </c>
      <c r="B7299" s="383" t="s">
        <v>21</v>
      </c>
      <c r="C7299" s="383" t="s">
        <v>12</v>
      </c>
      <c r="D7299" s="383" t="s">
        <v>22</v>
      </c>
      <c r="E7299" s="383" t="s">
        <v>658</v>
      </c>
      <c r="F7299" s="383" t="s">
        <v>10</v>
      </c>
      <c r="G7299" s="384">
        <v>4200</v>
      </c>
      <c r="H7299" s="383" t="s">
        <v>810</v>
      </c>
      <c r="I7299" s="383" t="s">
        <v>811</v>
      </c>
      <c r="J7299" s="383" t="s">
        <v>617</v>
      </c>
      <c r="K7299" s="383" t="s">
        <v>618</v>
      </c>
      <c r="L7299" s="384">
        <v>30780</v>
      </c>
      <c r="M7299" s="383" t="s">
        <v>642</v>
      </c>
      <c r="N7299" s="383" t="s">
        <v>620</v>
      </c>
      <c r="O7299" s="383" t="s">
        <v>230</v>
      </c>
    </row>
    <row r="7300" spans="1:15">
      <c r="A7300" s="385">
        <v>42113</v>
      </c>
      <c r="B7300" s="383" t="s">
        <v>21</v>
      </c>
      <c r="C7300" s="383" t="s">
        <v>12</v>
      </c>
      <c r="D7300" s="383" t="s">
        <v>22</v>
      </c>
      <c r="E7300" s="383" t="s">
        <v>658</v>
      </c>
      <c r="F7300" s="383" t="s">
        <v>10</v>
      </c>
      <c r="G7300" s="384">
        <v>4200</v>
      </c>
      <c r="H7300" s="383" t="s">
        <v>810</v>
      </c>
      <c r="I7300" s="383" t="s">
        <v>811</v>
      </c>
      <c r="J7300" s="383" t="s">
        <v>617</v>
      </c>
      <c r="K7300" s="383" t="s">
        <v>618</v>
      </c>
      <c r="L7300" s="384">
        <v>30780</v>
      </c>
      <c r="M7300" s="383" t="s">
        <v>643</v>
      </c>
      <c r="N7300" s="383" t="s">
        <v>620</v>
      </c>
      <c r="O7300" s="383" t="s">
        <v>230</v>
      </c>
    </row>
    <row r="7301" spans="1:15">
      <c r="A7301" s="385">
        <v>42114</v>
      </c>
      <c r="B7301" s="383" t="s">
        <v>11</v>
      </c>
      <c r="C7301" s="383" t="s">
        <v>12</v>
      </c>
      <c r="D7301" s="383" t="s">
        <v>13</v>
      </c>
      <c r="E7301" s="383" t="s">
        <v>678</v>
      </c>
      <c r="F7301" s="383" t="s">
        <v>10</v>
      </c>
      <c r="G7301" s="384">
        <v>8975</v>
      </c>
      <c r="H7301" s="383" t="s">
        <v>803</v>
      </c>
      <c r="I7301" s="383" t="s">
        <v>804</v>
      </c>
      <c r="J7301" s="383" t="s">
        <v>617</v>
      </c>
      <c r="K7301" s="383" t="s">
        <v>618</v>
      </c>
      <c r="L7301" s="384">
        <v>30780</v>
      </c>
      <c r="M7301" s="383" t="s">
        <v>643</v>
      </c>
      <c r="N7301" s="383" t="s">
        <v>620</v>
      </c>
      <c r="O7301" s="383" t="s">
        <v>230</v>
      </c>
    </row>
    <row r="7302" spans="1:15">
      <c r="A7302" s="385">
        <v>42115</v>
      </c>
      <c r="B7302" s="383" t="s">
        <v>11</v>
      </c>
      <c r="C7302" s="383" t="s">
        <v>12</v>
      </c>
      <c r="D7302" s="383" t="s">
        <v>13</v>
      </c>
      <c r="E7302" s="383" t="s">
        <v>678</v>
      </c>
      <c r="F7302" s="383" t="s">
        <v>10</v>
      </c>
      <c r="G7302" s="384">
        <v>8975</v>
      </c>
      <c r="H7302" s="383" t="s">
        <v>803</v>
      </c>
      <c r="I7302" s="383" t="s">
        <v>804</v>
      </c>
      <c r="J7302" s="383" t="s">
        <v>617</v>
      </c>
      <c r="K7302" s="383" t="s">
        <v>618</v>
      </c>
      <c r="L7302" s="384">
        <v>30780</v>
      </c>
      <c r="M7302" s="383" t="s">
        <v>643</v>
      </c>
      <c r="N7302" s="383" t="s">
        <v>620</v>
      </c>
      <c r="O7302" s="383" t="s">
        <v>230</v>
      </c>
    </row>
    <row r="7303" spans="1:15">
      <c r="A7303" s="385">
        <v>42116</v>
      </c>
      <c r="B7303" s="383" t="s">
        <v>21</v>
      </c>
      <c r="C7303" s="383" t="s">
        <v>12</v>
      </c>
      <c r="D7303" s="383" t="s">
        <v>22</v>
      </c>
      <c r="E7303" s="383" t="s">
        <v>658</v>
      </c>
      <c r="F7303" s="383" t="s">
        <v>10</v>
      </c>
      <c r="G7303" s="384">
        <v>775</v>
      </c>
      <c r="H7303" s="383" t="s">
        <v>854</v>
      </c>
      <c r="I7303" s="383" t="s">
        <v>879</v>
      </c>
      <c r="J7303" s="383" t="s">
        <v>617</v>
      </c>
      <c r="K7303" s="383" t="s">
        <v>618</v>
      </c>
      <c r="L7303" s="384">
        <v>30780</v>
      </c>
      <c r="M7303" s="383" t="s">
        <v>643</v>
      </c>
      <c r="N7303" s="383" t="s">
        <v>620</v>
      </c>
      <c r="O7303" s="383" t="s">
        <v>230</v>
      </c>
    </row>
    <row r="7304" spans="1:15">
      <c r="A7304" s="385">
        <v>42117</v>
      </c>
      <c r="B7304" s="383" t="s">
        <v>650</v>
      </c>
      <c r="C7304" s="383" t="s">
        <v>8</v>
      </c>
      <c r="D7304" s="383" t="s">
        <v>20</v>
      </c>
      <c r="E7304" s="383" t="s">
        <v>651</v>
      </c>
      <c r="F7304" s="383" t="s">
        <v>10</v>
      </c>
      <c r="G7304" s="384">
        <v>1971</v>
      </c>
      <c r="H7304" s="383" t="s">
        <v>836</v>
      </c>
      <c r="I7304" s="383" t="s">
        <v>837</v>
      </c>
      <c r="J7304" s="383" t="s">
        <v>617</v>
      </c>
      <c r="K7304" s="383" t="s">
        <v>618</v>
      </c>
      <c r="L7304" s="384">
        <v>30780</v>
      </c>
      <c r="M7304" s="383" t="s">
        <v>643</v>
      </c>
      <c r="N7304" s="383" t="s">
        <v>620</v>
      </c>
      <c r="O7304" s="383" t="s">
        <v>230</v>
      </c>
    </row>
    <row r="7305" spans="1:15">
      <c r="A7305" s="385">
        <v>42118</v>
      </c>
      <c r="B7305" s="383" t="s">
        <v>806</v>
      </c>
      <c r="C7305" s="383" t="s">
        <v>8</v>
      </c>
      <c r="D7305" s="383" t="s">
        <v>51</v>
      </c>
      <c r="E7305" s="383" t="s">
        <v>807</v>
      </c>
      <c r="F7305" s="383" t="s">
        <v>10</v>
      </c>
      <c r="G7305" s="384">
        <v>1932</v>
      </c>
      <c r="H7305" s="383" t="s">
        <v>796</v>
      </c>
      <c r="I7305" s="383" t="s">
        <v>897</v>
      </c>
      <c r="J7305" s="383" t="s">
        <v>617</v>
      </c>
      <c r="K7305" s="383" t="s">
        <v>618</v>
      </c>
      <c r="L7305" s="384">
        <v>30780</v>
      </c>
      <c r="M7305" s="383" t="s">
        <v>643</v>
      </c>
      <c r="N7305" s="383" t="s">
        <v>620</v>
      </c>
      <c r="O7305" s="383" t="s">
        <v>230</v>
      </c>
    </row>
    <row r="7306" spans="1:15">
      <c r="A7306" s="385">
        <v>42119</v>
      </c>
      <c r="B7306" s="383" t="s">
        <v>650</v>
      </c>
      <c r="C7306" s="383" t="s">
        <v>8</v>
      </c>
      <c r="D7306" s="383" t="s">
        <v>20</v>
      </c>
      <c r="E7306" s="383" t="s">
        <v>651</v>
      </c>
      <c r="F7306" s="383" t="s">
        <v>10</v>
      </c>
      <c r="G7306" s="384">
        <v>962</v>
      </c>
      <c r="H7306" s="383" t="s">
        <v>826</v>
      </c>
      <c r="I7306" s="383" t="s">
        <v>827</v>
      </c>
      <c r="J7306" s="383" t="s">
        <v>617</v>
      </c>
      <c r="K7306" s="383" t="s">
        <v>618</v>
      </c>
      <c r="L7306" s="384">
        <v>30780</v>
      </c>
      <c r="M7306" s="383" t="s">
        <v>643</v>
      </c>
      <c r="N7306" s="383" t="s">
        <v>620</v>
      </c>
      <c r="O7306" s="383" t="s">
        <v>230</v>
      </c>
    </row>
    <row r="7307" spans="1:15">
      <c r="A7307" s="385">
        <v>42120</v>
      </c>
      <c r="B7307" s="383" t="s">
        <v>11</v>
      </c>
      <c r="C7307" s="383" t="s">
        <v>12</v>
      </c>
      <c r="D7307" s="383" t="s">
        <v>13</v>
      </c>
      <c r="E7307" s="383" t="s">
        <v>678</v>
      </c>
      <c r="F7307" s="383" t="s">
        <v>10</v>
      </c>
      <c r="G7307" s="384">
        <v>342</v>
      </c>
      <c r="H7307" s="383" t="s">
        <v>812</v>
      </c>
      <c r="I7307" s="383" t="s">
        <v>813</v>
      </c>
      <c r="J7307" s="383" t="s">
        <v>617</v>
      </c>
      <c r="K7307" s="383" t="s">
        <v>618</v>
      </c>
      <c r="L7307" s="384">
        <v>30780</v>
      </c>
      <c r="M7307" s="383" t="s">
        <v>643</v>
      </c>
      <c r="N7307" s="383" t="s">
        <v>620</v>
      </c>
      <c r="O7307" s="383" t="s">
        <v>230</v>
      </c>
    </row>
    <row r="7308" spans="1:15">
      <c r="A7308" s="385">
        <v>42121</v>
      </c>
      <c r="B7308" s="383" t="s">
        <v>21</v>
      </c>
      <c r="C7308" s="383" t="s">
        <v>12</v>
      </c>
      <c r="D7308" s="383" t="s">
        <v>22</v>
      </c>
      <c r="E7308" s="383" t="s">
        <v>658</v>
      </c>
      <c r="F7308" s="383" t="s">
        <v>10</v>
      </c>
      <c r="G7308" s="384">
        <v>775</v>
      </c>
      <c r="H7308" s="383" t="s">
        <v>854</v>
      </c>
      <c r="I7308" s="383" t="s">
        <v>879</v>
      </c>
      <c r="J7308" s="383" t="s">
        <v>617</v>
      </c>
      <c r="K7308" s="383" t="s">
        <v>618</v>
      </c>
      <c r="L7308" s="384">
        <v>30780</v>
      </c>
      <c r="M7308" s="383" t="s">
        <v>643</v>
      </c>
      <c r="N7308" s="383" t="s">
        <v>620</v>
      </c>
      <c r="O7308" s="383" t="s">
        <v>230</v>
      </c>
    </row>
    <row r="7309" spans="1:15">
      <c r="A7309" s="385">
        <v>42122</v>
      </c>
      <c r="B7309" s="383" t="s">
        <v>650</v>
      </c>
      <c r="C7309" s="383" t="s">
        <v>8</v>
      </c>
      <c r="D7309" s="383" t="s">
        <v>20</v>
      </c>
      <c r="E7309" s="383" t="s">
        <v>651</v>
      </c>
      <c r="F7309" s="383" t="s">
        <v>10</v>
      </c>
      <c r="G7309" s="384">
        <v>1971</v>
      </c>
      <c r="H7309" s="383" t="s">
        <v>836</v>
      </c>
      <c r="I7309" s="383" t="s">
        <v>837</v>
      </c>
      <c r="J7309" s="383" t="s">
        <v>617</v>
      </c>
      <c r="K7309" s="383" t="s">
        <v>618</v>
      </c>
      <c r="L7309" s="384">
        <v>30780</v>
      </c>
      <c r="M7309" s="383" t="s">
        <v>643</v>
      </c>
      <c r="N7309" s="383" t="s">
        <v>620</v>
      </c>
      <c r="O7309" s="383" t="s">
        <v>230</v>
      </c>
    </row>
    <row r="7310" spans="1:15">
      <c r="A7310" s="385">
        <v>42123</v>
      </c>
      <c r="B7310" s="383" t="s">
        <v>650</v>
      </c>
      <c r="C7310" s="383" t="s">
        <v>8</v>
      </c>
      <c r="D7310" s="383" t="s">
        <v>20</v>
      </c>
      <c r="E7310" s="383" t="s">
        <v>651</v>
      </c>
      <c r="F7310" s="383" t="s">
        <v>10</v>
      </c>
      <c r="G7310" s="384">
        <v>962</v>
      </c>
      <c r="H7310" s="383" t="s">
        <v>826</v>
      </c>
      <c r="I7310" s="383" t="s">
        <v>827</v>
      </c>
      <c r="J7310" s="383" t="s">
        <v>617</v>
      </c>
      <c r="K7310" s="383" t="s">
        <v>618</v>
      </c>
      <c r="L7310" s="384">
        <v>30780</v>
      </c>
      <c r="M7310" s="383" t="s">
        <v>643</v>
      </c>
      <c r="N7310" s="383" t="s">
        <v>620</v>
      </c>
      <c r="O7310" s="383" t="s">
        <v>230</v>
      </c>
    </row>
    <row r="7311" spans="1:15">
      <c r="A7311" s="385">
        <v>42124</v>
      </c>
      <c r="B7311" s="383" t="s">
        <v>621</v>
      </c>
      <c r="C7311" s="383" t="s">
        <v>8</v>
      </c>
      <c r="D7311" s="383" t="s">
        <v>9</v>
      </c>
      <c r="E7311" s="383" t="s">
        <v>622</v>
      </c>
      <c r="F7311" s="383" t="s">
        <v>10</v>
      </c>
      <c r="G7311" s="384">
        <v>63000</v>
      </c>
      <c r="H7311" s="383" t="s">
        <v>838</v>
      </c>
      <c r="I7311" s="383" t="s">
        <v>839</v>
      </c>
      <c r="J7311" s="383" t="s">
        <v>617</v>
      </c>
      <c r="K7311" s="383" t="s">
        <v>618</v>
      </c>
      <c r="L7311" s="384">
        <v>30780</v>
      </c>
      <c r="M7311" s="383" t="s">
        <v>643</v>
      </c>
      <c r="N7311" s="383" t="s">
        <v>620</v>
      </c>
      <c r="O7311" s="383" t="s">
        <v>230</v>
      </c>
    </row>
    <row r="7312" spans="1:15">
      <c r="A7312" s="385">
        <v>42125</v>
      </c>
      <c r="B7312" s="383" t="s">
        <v>650</v>
      </c>
      <c r="C7312" s="383" t="s">
        <v>8</v>
      </c>
      <c r="D7312" s="383" t="s">
        <v>20</v>
      </c>
      <c r="E7312" s="383" t="s">
        <v>651</v>
      </c>
      <c r="F7312" s="383" t="s">
        <v>10</v>
      </c>
      <c r="G7312" s="384">
        <v>481</v>
      </c>
      <c r="H7312" s="383" t="s">
        <v>826</v>
      </c>
      <c r="I7312" s="383" t="s">
        <v>827</v>
      </c>
      <c r="J7312" s="383" t="s">
        <v>617</v>
      </c>
      <c r="K7312" s="383" t="s">
        <v>618</v>
      </c>
      <c r="L7312" s="384">
        <v>30780</v>
      </c>
      <c r="M7312" s="383" t="s">
        <v>643</v>
      </c>
      <c r="N7312" s="383" t="s">
        <v>620</v>
      </c>
      <c r="O7312" s="383" t="s">
        <v>230</v>
      </c>
    </row>
    <row r="7313" spans="1:15">
      <c r="A7313" s="385">
        <v>42126</v>
      </c>
      <c r="B7313" s="383" t="s">
        <v>650</v>
      </c>
      <c r="C7313" s="383" t="s">
        <v>8</v>
      </c>
      <c r="D7313" s="383" t="s">
        <v>20</v>
      </c>
      <c r="E7313" s="383" t="s">
        <v>651</v>
      </c>
      <c r="F7313" s="383" t="s">
        <v>10</v>
      </c>
      <c r="G7313" s="384">
        <v>481</v>
      </c>
      <c r="H7313" s="383" t="s">
        <v>826</v>
      </c>
      <c r="I7313" s="383" t="s">
        <v>827</v>
      </c>
      <c r="J7313" s="383" t="s">
        <v>617</v>
      </c>
      <c r="K7313" s="383" t="s">
        <v>618</v>
      </c>
      <c r="L7313" s="384">
        <v>30780</v>
      </c>
      <c r="M7313" s="383" t="s">
        <v>643</v>
      </c>
      <c r="N7313" s="383" t="s">
        <v>620</v>
      </c>
      <c r="O7313" s="383" t="s">
        <v>230</v>
      </c>
    </row>
    <row r="7314" spans="1:15">
      <c r="A7314" s="385">
        <v>42127</v>
      </c>
      <c r="B7314" s="383" t="s">
        <v>621</v>
      </c>
      <c r="C7314" s="383" t="s">
        <v>8</v>
      </c>
      <c r="D7314" s="383" t="s">
        <v>9</v>
      </c>
      <c r="E7314" s="383" t="s">
        <v>622</v>
      </c>
      <c r="F7314" s="383" t="s">
        <v>10</v>
      </c>
      <c r="G7314" s="384">
        <v>528000</v>
      </c>
      <c r="H7314" s="383" t="s">
        <v>828</v>
      </c>
      <c r="I7314" s="383" t="s">
        <v>829</v>
      </c>
      <c r="J7314" s="383" t="s">
        <v>617</v>
      </c>
      <c r="K7314" s="383" t="s">
        <v>618</v>
      </c>
      <c r="L7314" s="384">
        <v>30780</v>
      </c>
      <c r="M7314" s="383" t="s">
        <v>643</v>
      </c>
      <c r="N7314" s="383" t="s">
        <v>620</v>
      </c>
      <c r="O7314" s="383" t="s">
        <v>230</v>
      </c>
    </row>
    <row r="7315" spans="1:15">
      <c r="A7315" s="385">
        <v>42128</v>
      </c>
      <c r="B7315" s="383" t="s">
        <v>621</v>
      </c>
      <c r="C7315" s="383" t="s">
        <v>8</v>
      </c>
      <c r="D7315" s="383" t="s">
        <v>9</v>
      </c>
      <c r="E7315" s="383" t="s">
        <v>622</v>
      </c>
      <c r="F7315" s="383" t="s">
        <v>10</v>
      </c>
      <c r="G7315" s="384">
        <v>63000</v>
      </c>
      <c r="H7315" s="383" t="s">
        <v>838</v>
      </c>
      <c r="I7315" s="383" t="s">
        <v>839</v>
      </c>
      <c r="J7315" s="383" t="s">
        <v>617</v>
      </c>
      <c r="K7315" s="383" t="s">
        <v>618</v>
      </c>
      <c r="L7315" s="384">
        <v>30780</v>
      </c>
      <c r="M7315" s="383" t="s">
        <v>643</v>
      </c>
      <c r="N7315" s="383" t="s">
        <v>620</v>
      </c>
      <c r="O7315" s="383" t="s">
        <v>230</v>
      </c>
    </row>
    <row r="7316" spans="1:15">
      <c r="A7316" s="385">
        <v>42129</v>
      </c>
      <c r="B7316" s="383" t="s">
        <v>21</v>
      </c>
      <c r="C7316" s="383" t="s">
        <v>12</v>
      </c>
      <c r="D7316" s="383" t="s">
        <v>22</v>
      </c>
      <c r="E7316" s="383" t="s">
        <v>658</v>
      </c>
      <c r="F7316" s="383" t="s">
        <v>10</v>
      </c>
      <c r="G7316" s="384">
        <v>3022</v>
      </c>
      <c r="H7316" s="383" t="s">
        <v>784</v>
      </c>
      <c r="I7316" s="383" t="s">
        <v>789</v>
      </c>
      <c r="J7316" s="383" t="s">
        <v>617</v>
      </c>
      <c r="K7316" s="383" t="s">
        <v>618</v>
      </c>
      <c r="L7316" s="384">
        <v>30780</v>
      </c>
      <c r="M7316" s="383" t="s">
        <v>643</v>
      </c>
      <c r="N7316" s="383" t="s">
        <v>620</v>
      </c>
      <c r="O7316" s="383" t="s">
        <v>230</v>
      </c>
    </row>
    <row r="7317" spans="1:15">
      <c r="A7317" s="385">
        <v>42130</v>
      </c>
      <c r="B7317" s="383" t="s">
        <v>21</v>
      </c>
      <c r="C7317" s="383" t="s">
        <v>12</v>
      </c>
      <c r="D7317" s="383" t="s">
        <v>22</v>
      </c>
      <c r="E7317" s="383" t="s">
        <v>658</v>
      </c>
      <c r="F7317" s="383" t="s">
        <v>10</v>
      </c>
      <c r="G7317" s="384">
        <v>3008</v>
      </c>
      <c r="H7317" s="383" t="s">
        <v>784</v>
      </c>
      <c r="I7317" s="383" t="s">
        <v>785</v>
      </c>
      <c r="J7317" s="383" t="s">
        <v>617</v>
      </c>
      <c r="K7317" s="383" t="s">
        <v>618</v>
      </c>
      <c r="L7317" s="384">
        <v>30780</v>
      </c>
      <c r="M7317" s="383" t="s">
        <v>643</v>
      </c>
      <c r="N7317" s="383" t="s">
        <v>620</v>
      </c>
      <c r="O7317" s="383" t="s">
        <v>230</v>
      </c>
    </row>
    <row r="7318" spans="1:15">
      <c r="A7318" s="385">
        <v>42131</v>
      </c>
      <c r="B7318" s="383" t="s">
        <v>21</v>
      </c>
      <c r="C7318" s="383" t="s">
        <v>12</v>
      </c>
      <c r="D7318" s="383" t="s">
        <v>22</v>
      </c>
      <c r="E7318" s="383" t="s">
        <v>658</v>
      </c>
      <c r="F7318" s="383" t="s">
        <v>10</v>
      </c>
      <c r="G7318" s="384">
        <v>3008</v>
      </c>
      <c r="H7318" s="383" t="s">
        <v>784</v>
      </c>
      <c r="I7318" s="383" t="s">
        <v>785</v>
      </c>
      <c r="J7318" s="383" t="s">
        <v>617</v>
      </c>
      <c r="K7318" s="383" t="s">
        <v>618</v>
      </c>
      <c r="L7318" s="384">
        <v>30780</v>
      </c>
      <c r="M7318" s="383" t="s">
        <v>643</v>
      </c>
      <c r="N7318" s="383" t="s">
        <v>620</v>
      </c>
      <c r="O7318" s="383" t="s">
        <v>230</v>
      </c>
    </row>
    <row r="7319" spans="1:15">
      <c r="A7319" s="385">
        <v>42132</v>
      </c>
      <c r="B7319" s="383" t="s">
        <v>21</v>
      </c>
      <c r="C7319" s="383" t="s">
        <v>12</v>
      </c>
      <c r="D7319" s="383" t="s">
        <v>22</v>
      </c>
      <c r="E7319" s="383" t="s">
        <v>658</v>
      </c>
      <c r="F7319" s="383" t="s">
        <v>10</v>
      </c>
      <c r="G7319" s="384">
        <v>3008</v>
      </c>
      <c r="H7319" s="383" t="s">
        <v>784</v>
      </c>
      <c r="I7319" s="383" t="s">
        <v>785</v>
      </c>
      <c r="J7319" s="383" t="s">
        <v>617</v>
      </c>
      <c r="K7319" s="383" t="s">
        <v>618</v>
      </c>
      <c r="L7319" s="384">
        <v>30780</v>
      </c>
      <c r="M7319" s="383" t="s">
        <v>643</v>
      </c>
      <c r="N7319" s="383" t="s">
        <v>620</v>
      </c>
      <c r="O7319" s="383" t="s">
        <v>230</v>
      </c>
    </row>
    <row r="7320" spans="1:15">
      <c r="A7320" s="385">
        <v>42133</v>
      </c>
      <c r="B7320" s="383" t="s">
        <v>650</v>
      </c>
      <c r="C7320" s="383" t="s">
        <v>8</v>
      </c>
      <c r="D7320" s="383" t="s">
        <v>20</v>
      </c>
      <c r="E7320" s="383" t="s">
        <v>651</v>
      </c>
      <c r="F7320" s="383" t="s">
        <v>10</v>
      </c>
      <c r="G7320" s="384">
        <v>-16213</v>
      </c>
      <c r="H7320" s="383" t="s">
        <v>836</v>
      </c>
      <c r="I7320" s="383" t="s">
        <v>898</v>
      </c>
      <c r="J7320" s="383" t="s">
        <v>617</v>
      </c>
      <c r="K7320" s="383" t="s">
        <v>618</v>
      </c>
      <c r="L7320" s="384">
        <v>30780</v>
      </c>
      <c r="M7320" s="383" t="s">
        <v>643</v>
      </c>
      <c r="N7320" s="383" t="s">
        <v>620</v>
      </c>
      <c r="O7320" s="383" t="s">
        <v>230</v>
      </c>
    </row>
    <row r="7321" spans="1:15">
      <c r="A7321" s="385">
        <v>42135</v>
      </c>
      <c r="B7321" s="383" t="s">
        <v>21</v>
      </c>
      <c r="C7321" s="383" t="s">
        <v>12</v>
      </c>
      <c r="D7321" s="383" t="s">
        <v>22</v>
      </c>
      <c r="E7321" s="383" t="s">
        <v>658</v>
      </c>
      <c r="F7321" s="383" t="s">
        <v>10</v>
      </c>
      <c r="G7321" s="384">
        <v>8635</v>
      </c>
      <c r="H7321" s="383" t="s">
        <v>899</v>
      </c>
      <c r="I7321" s="383" t="s">
        <v>900</v>
      </c>
      <c r="J7321" s="383" t="s">
        <v>617</v>
      </c>
      <c r="K7321" s="383" t="s">
        <v>618</v>
      </c>
      <c r="L7321" s="384">
        <v>30780</v>
      </c>
      <c r="M7321" s="383" t="s">
        <v>643</v>
      </c>
      <c r="N7321" s="383" t="s">
        <v>620</v>
      </c>
      <c r="O7321" s="383" t="s">
        <v>230</v>
      </c>
    </row>
    <row r="7322" spans="1:15">
      <c r="A7322" s="385">
        <v>42136</v>
      </c>
      <c r="B7322" s="383" t="s">
        <v>650</v>
      </c>
      <c r="C7322" s="383" t="s">
        <v>8</v>
      </c>
      <c r="D7322" s="383" t="s">
        <v>20</v>
      </c>
      <c r="E7322" s="383" t="s">
        <v>651</v>
      </c>
      <c r="F7322" s="383" t="s">
        <v>10</v>
      </c>
      <c r="G7322" s="384">
        <v>13946</v>
      </c>
      <c r="H7322" s="383" t="s">
        <v>852</v>
      </c>
      <c r="I7322" s="383" t="s">
        <v>853</v>
      </c>
      <c r="J7322" s="383" t="s">
        <v>617</v>
      </c>
      <c r="K7322" s="383" t="s">
        <v>618</v>
      </c>
      <c r="L7322" s="384">
        <v>30780</v>
      </c>
      <c r="M7322" s="383" t="s">
        <v>643</v>
      </c>
      <c r="N7322" s="383" t="s">
        <v>620</v>
      </c>
      <c r="O7322" s="383" t="s">
        <v>230</v>
      </c>
    </row>
    <row r="7323" spans="1:15">
      <c r="A7323" s="385">
        <v>42137</v>
      </c>
      <c r="B7323" s="383" t="s">
        <v>28</v>
      </c>
      <c r="C7323" s="383" t="s">
        <v>8</v>
      </c>
      <c r="D7323" s="383" t="s">
        <v>29</v>
      </c>
      <c r="E7323" s="383" t="s">
        <v>774</v>
      </c>
      <c r="F7323" s="383" t="s">
        <v>10</v>
      </c>
      <c r="G7323" s="384">
        <v>1518</v>
      </c>
      <c r="H7323" s="383" t="s">
        <v>848</v>
      </c>
      <c r="I7323" s="383" t="s">
        <v>871</v>
      </c>
      <c r="J7323" s="383" t="s">
        <v>617</v>
      </c>
      <c r="K7323" s="383" t="s">
        <v>618</v>
      </c>
      <c r="L7323" s="384">
        <v>30780</v>
      </c>
      <c r="M7323" s="383" t="s">
        <v>644</v>
      </c>
      <c r="N7323" s="383" t="s">
        <v>620</v>
      </c>
      <c r="O7323" s="383" t="s">
        <v>230</v>
      </c>
    </row>
    <row r="7324" spans="1:15">
      <c r="A7324" s="385">
        <v>42138</v>
      </c>
      <c r="B7324" s="383" t="s">
        <v>28</v>
      </c>
      <c r="C7324" s="383" t="s">
        <v>8</v>
      </c>
      <c r="D7324" s="383" t="s">
        <v>29</v>
      </c>
      <c r="E7324" s="383" t="s">
        <v>774</v>
      </c>
      <c r="F7324" s="383" t="s">
        <v>10</v>
      </c>
      <c r="G7324" s="384">
        <v>1518</v>
      </c>
      <c r="H7324" s="383" t="s">
        <v>848</v>
      </c>
      <c r="I7324" s="383" t="s">
        <v>871</v>
      </c>
      <c r="J7324" s="383" t="s">
        <v>617</v>
      </c>
      <c r="K7324" s="383" t="s">
        <v>618</v>
      </c>
      <c r="L7324" s="384">
        <v>30780</v>
      </c>
      <c r="M7324" s="383" t="s">
        <v>644</v>
      </c>
      <c r="N7324" s="383" t="s">
        <v>620</v>
      </c>
      <c r="O7324" s="383" t="s">
        <v>230</v>
      </c>
    </row>
    <row r="7325" spans="1:15">
      <c r="A7325" s="385">
        <v>42143</v>
      </c>
      <c r="B7325" s="383" t="s">
        <v>650</v>
      </c>
      <c r="C7325" s="383" t="s">
        <v>8</v>
      </c>
      <c r="D7325" s="383" t="s">
        <v>20</v>
      </c>
      <c r="E7325" s="383" t="s">
        <v>651</v>
      </c>
      <c r="F7325" s="383" t="s">
        <v>10</v>
      </c>
      <c r="G7325" s="384">
        <v>13946</v>
      </c>
      <c r="H7325" s="383" t="s">
        <v>852</v>
      </c>
      <c r="I7325" s="383" t="s">
        <v>853</v>
      </c>
      <c r="J7325" s="383" t="s">
        <v>617</v>
      </c>
      <c r="K7325" s="383" t="s">
        <v>618</v>
      </c>
      <c r="L7325" s="384">
        <v>30780</v>
      </c>
      <c r="M7325" s="383" t="s">
        <v>644</v>
      </c>
      <c r="N7325" s="383" t="s">
        <v>620</v>
      </c>
      <c r="O7325" s="383" t="s">
        <v>230</v>
      </c>
    </row>
    <row r="7326" spans="1:15">
      <c r="A7326" s="385">
        <v>42142</v>
      </c>
      <c r="B7326" s="383" t="s">
        <v>663</v>
      </c>
      <c r="C7326" s="383" t="s">
        <v>664</v>
      </c>
      <c r="D7326" s="383" t="s">
        <v>22</v>
      </c>
      <c r="E7326" s="383" t="s">
        <v>665</v>
      </c>
      <c r="F7326" s="383" t="s">
        <v>10</v>
      </c>
      <c r="G7326" s="384">
        <v>-30891</v>
      </c>
      <c r="H7326" s="383" t="s">
        <v>704</v>
      </c>
      <c r="I7326" s="383" t="s">
        <v>901</v>
      </c>
      <c r="J7326" s="383" t="s">
        <v>617</v>
      </c>
      <c r="K7326" s="383" t="s">
        <v>618</v>
      </c>
      <c r="L7326" s="384">
        <v>30780</v>
      </c>
      <c r="M7326" s="383" t="s">
        <v>644</v>
      </c>
      <c r="N7326" s="383" t="s">
        <v>620</v>
      </c>
      <c r="O7326" s="383" t="s">
        <v>230</v>
      </c>
    </row>
    <row r="7327" spans="1:15">
      <c r="A7327" s="385">
        <v>42144</v>
      </c>
      <c r="B7327" s="383" t="s">
        <v>621</v>
      </c>
      <c r="C7327" s="383" t="s">
        <v>8</v>
      </c>
      <c r="D7327" s="383" t="s">
        <v>9</v>
      </c>
      <c r="E7327" s="383" t="s">
        <v>622</v>
      </c>
      <c r="F7327" s="383" t="s">
        <v>10</v>
      </c>
      <c r="G7327" s="384">
        <v>63000</v>
      </c>
      <c r="H7327" s="383" t="s">
        <v>838</v>
      </c>
      <c r="I7327" s="383" t="s">
        <v>839</v>
      </c>
      <c r="J7327" s="383" t="s">
        <v>617</v>
      </c>
      <c r="K7327" s="383" t="s">
        <v>618</v>
      </c>
      <c r="L7327" s="384">
        <v>30780</v>
      </c>
      <c r="M7327" s="383" t="s">
        <v>644</v>
      </c>
      <c r="N7327" s="383" t="s">
        <v>620</v>
      </c>
      <c r="O7327" s="383" t="s">
        <v>230</v>
      </c>
    </row>
    <row r="7328" spans="1:15">
      <c r="A7328" s="385">
        <v>42145</v>
      </c>
      <c r="B7328" s="383" t="s">
        <v>650</v>
      </c>
      <c r="C7328" s="383" t="s">
        <v>8</v>
      </c>
      <c r="D7328" s="383" t="s">
        <v>20</v>
      </c>
      <c r="E7328" s="383" t="s">
        <v>651</v>
      </c>
      <c r="F7328" s="383" t="s">
        <v>10</v>
      </c>
      <c r="G7328" s="384">
        <v>13946</v>
      </c>
      <c r="H7328" s="383" t="s">
        <v>852</v>
      </c>
      <c r="I7328" s="383" t="s">
        <v>853</v>
      </c>
      <c r="J7328" s="383" t="s">
        <v>617</v>
      </c>
      <c r="K7328" s="383" t="s">
        <v>618</v>
      </c>
      <c r="L7328" s="384">
        <v>30780</v>
      </c>
      <c r="M7328" s="383" t="s">
        <v>644</v>
      </c>
      <c r="N7328" s="383" t="s">
        <v>620</v>
      </c>
      <c r="O7328" s="383" t="s">
        <v>230</v>
      </c>
    </row>
    <row r="7329" spans="1:15">
      <c r="A7329" s="385">
        <v>42146</v>
      </c>
      <c r="B7329" s="383" t="s">
        <v>621</v>
      </c>
      <c r="C7329" s="383" t="s">
        <v>8</v>
      </c>
      <c r="D7329" s="383" t="s">
        <v>9</v>
      </c>
      <c r="E7329" s="383" t="s">
        <v>622</v>
      </c>
      <c r="F7329" s="383" t="s">
        <v>10</v>
      </c>
      <c r="G7329" s="384">
        <v>63000</v>
      </c>
      <c r="H7329" s="383" t="s">
        <v>838</v>
      </c>
      <c r="I7329" s="383" t="s">
        <v>839</v>
      </c>
      <c r="J7329" s="383" t="s">
        <v>617</v>
      </c>
      <c r="K7329" s="383" t="s">
        <v>618</v>
      </c>
      <c r="L7329" s="384">
        <v>30780</v>
      </c>
      <c r="M7329" s="383" t="s">
        <v>644</v>
      </c>
      <c r="N7329" s="383" t="s">
        <v>620</v>
      </c>
      <c r="O7329" s="383" t="s">
        <v>230</v>
      </c>
    </row>
    <row r="7330" spans="1:15">
      <c r="A7330" s="385">
        <v>42149</v>
      </c>
      <c r="B7330" s="383" t="s">
        <v>28</v>
      </c>
      <c r="C7330" s="383" t="s">
        <v>8</v>
      </c>
      <c r="D7330" s="383" t="s">
        <v>29</v>
      </c>
      <c r="E7330" s="383" t="s">
        <v>774</v>
      </c>
      <c r="F7330" s="383" t="s">
        <v>10</v>
      </c>
      <c r="G7330" s="384">
        <v>1518</v>
      </c>
      <c r="H7330" s="383" t="s">
        <v>848</v>
      </c>
      <c r="I7330" s="383" t="s">
        <v>871</v>
      </c>
      <c r="J7330" s="383" t="s">
        <v>617</v>
      </c>
      <c r="K7330" s="383" t="s">
        <v>618</v>
      </c>
      <c r="L7330" s="384">
        <v>30780</v>
      </c>
      <c r="M7330" s="383" t="s">
        <v>645</v>
      </c>
      <c r="N7330" s="383" t="s">
        <v>620</v>
      </c>
      <c r="O7330" s="383" t="s">
        <v>230</v>
      </c>
    </row>
    <row r="7331" spans="1:15">
      <c r="A7331" s="385">
        <v>42150</v>
      </c>
      <c r="B7331" s="383" t="s">
        <v>646</v>
      </c>
      <c r="C7331" s="383" t="s">
        <v>8</v>
      </c>
      <c r="D7331" s="383" t="s">
        <v>32</v>
      </c>
      <c r="E7331" s="383" t="s">
        <v>647</v>
      </c>
      <c r="F7331" s="383" t="s">
        <v>10</v>
      </c>
      <c r="G7331" s="384">
        <v>-66271</v>
      </c>
      <c r="H7331" s="383" t="s">
        <v>759</v>
      </c>
      <c r="I7331" s="383" t="s">
        <v>902</v>
      </c>
      <c r="J7331" s="383" t="s">
        <v>617</v>
      </c>
      <c r="K7331" s="383" t="s">
        <v>618</v>
      </c>
      <c r="L7331" s="384">
        <v>30780</v>
      </c>
      <c r="M7331" s="383" t="s">
        <v>645</v>
      </c>
      <c r="N7331" s="383" t="s">
        <v>620</v>
      </c>
      <c r="O7331" s="383" t="s">
        <v>230</v>
      </c>
    </row>
    <row r="7332" spans="1:15">
      <c r="A7332" s="385">
        <v>41997</v>
      </c>
      <c r="B7332" s="383" t="s">
        <v>21</v>
      </c>
      <c r="C7332" s="383" t="s">
        <v>12</v>
      </c>
      <c r="D7332" s="383" t="s">
        <v>22</v>
      </c>
      <c r="E7332" s="383" t="s">
        <v>658</v>
      </c>
      <c r="F7332" s="383" t="s">
        <v>10</v>
      </c>
      <c r="G7332" s="384">
        <v>33965</v>
      </c>
      <c r="H7332" s="383" t="s">
        <v>891</v>
      </c>
      <c r="I7332" s="383" t="s">
        <v>903</v>
      </c>
      <c r="J7332" s="383" t="s">
        <v>617</v>
      </c>
      <c r="K7332" s="383" t="s">
        <v>618</v>
      </c>
      <c r="L7332" s="384">
        <v>0</v>
      </c>
      <c r="M7332" s="383" t="s">
        <v>619</v>
      </c>
      <c r="N7332" s="383" t="s">
        <v>620</v>
      </c>
      <c r="O7332" s="383" t="s">
        <v>230</v>
      </c>
    </row>
    <row r="7333" spans="1:15">
      <c r="A7333" s="385">
        <v>42000</v>
      </c>
      <c r="B7333" s="383" t="s">
        <v>21</v>
      </c>
      <c r="C7333" s="383" t="s">
        <v>12</v>
      </c>
      <c r="D7333" s="383" t="s">
        <v>22</v>
      </c>
      <c r="E7333" s="383" t="s">
        <v>658</v>
      </c>
      <c r="F7333" s="383" t="s">
        <v>10</v>
      </c>
      <c r="G7333" s="384">
        <v>4480</v>
      </c>
      <c r="H7333" s="383" t="s">
        <v>873</v>
      </c>
      <c r="I7333" s="383" t="s">
        <v>874</v>
      </c>
      <c r="J7333" s="383" t="s">
        <v>617</v>
      </c>
      <c r="K7333" s="383" t="s">
        <v>618</v>
      </c>
      <c r="L7333" s="384">
        <v>0</v>
      </c>
      <c r="M7333" s="383" t="s">
        <v>619</v>
      </c>
      <c r="N7333" s="383" t="s">
        <v>620</v>
      </c>
      <c r="O7333" s="383" t="s">
        <v>230</v>
      </c>
    </row>
    <row r="7334" spans="1:15">
      <c r="A7334" s="385">
        <v>42003</v>
      </c>
      <c r="B7334" s="383" t="s">
        <v>21</v>
      </c>
      <c r="C7334" s="383" t="s">
        <v>12</v>
      </c>
      <c r="D7334" s="383" t="s">
        <v>22</v>
      </c>
      <c r="E7334" s="383" t="s">
        <v>658</v>
      </c>
      <c r="F7334" s="383" t="s">
        <v>10</v>
      </c>
      <c r="G7334" s="384">
        <v>28</v>
      </c>
      <c r="H7334" s="383" t="s">
        <v>818</v>
      </c>
      <c r="I7334" s="383" t="s">
        <v>783</v>
      </c>
      <c r="J7334" s="383" t="s">
        <v>617</v>
      </c>
      <c r="K7334" s="383" t="s">
        <v>618</v>
      </c>
      <c r="L7334" s="384">
        <v>0</v>
      </c>
      <c r="M7334" s="383" t="s">
        <v>619</v>
      </c>
      <c r="N7334" s="383" t="s">
        <v>620</v>
      </c>
      <c r="O7334" s="383" t="s">
        <v>230</v>
      </c>
    </row>
    <row r="7335" spans="1:15">
      <c r="A7335" s="385">
        <v>42004</v>
      </c>
      <c r="B7335" s="383" t="s">
        <v>21</v>
      </c>
      <c r="C7335" s="383" t="s">
        <v>12</v>
      </c>
      <c r="D7335" s="383" t="s">
        <v>22</v>
      </c>
      <c r="E7335" s="383" t="s">
        <v>658</v>
      </c>
      <c r="F7335" s="383" t="s">
        <v>10</v>
      </c>
      <c r="G7335" s="384">
        <v>28</v>
      </c>
      <c r="H7335" s="383" t="s">
        <v>818</v>
      </c>
      <c r="I7335" s="383" t="s">
        <v>783</v>
      </c>
      <c r="J7335" s="383" t="s">
        <v>617</v>
      </c>
      <c r="K7335" s="383" t="s">
        <v>618</v>
      </c>
      <c r="L7335" s="384">
        <v>0</v>
      </c>
      <c r="M7335" s="383" t="s">
        <v>626</v>
      </c>
      <c r="N7335" s="383" t="s">
        <v>620</v>
      </c>
      <c r="O7335" s="383" t="s">
        <v>230</v>
      </c>
    </row>
    <row r="7336" spans="1:15">
      <c r="A7336" s="385">
        <v>42005</v>
      </c>
      <c r="B7336" s="383" t="s">
        <v>621</v>
      </c>
      <c r="C7336" s="383" t="s">
        <v>8</v>
      </c>
      <c r="D7336" s="383" t="s">
        <v>9</v>
      </c>
      <c r="E7336" s="383" t="s">
        <v>622</v>
      </c>
      <c r="F7336" s="383" t="s">
        <v>10</v>
      </c>
      <c r="G7336" s="384">
        <v>528000</v>
      </c>
      <c r="H7336" s="383" t="s">
        <v>828</v>
      </c>
      <c r="I7336" s="383" t="s">
        <v>829</v>
      </c>
      <c r="J7336" s="383" t="s">
        <v>617</v>
      </c>
      <c r="K7336" s="383" t="s">
        <v>618</v>
      </c>
      <c r="L7336" s="384">
        <v>0</v>
      </c>
      <c r="M7336" s="383" t="s">
        <v>626</v>
      </c>
      <c r="N7336" s="383" t="s">
        <v>620</v>
      </c>
      <c r="O7336" s="383" t="s">
        <v>230</v>
      </c>
    </row>
    <row r="7337" spans="1:15">
      <c r="A7337" s="385">
        <v>42006</v>
      </c>
      <c r="B7337" s="383" t="s">
        <v>754</v>
      </c>
      <c r="C7337" s="383" t="s">
        <v>8</v>
      </c>
      <c r="D7337" s="383" t="s">
        <v>755</v>
      </c>
      <c r="E7337" s="383" t="s">
        <v>756</v>
      </c>
      <c r="F7337" s="383" t="s">
        <v>10</v>
      </c>
      <c r="G7337" s="384">
        <v>127</v>
      </c>
      <c r="H7337" s="383" t="s">
        <v>782</v>
      </c>
      <c r="I7337" s="383" t="s">
        <v>783</v>
      </c>
      <c r="J7337" s="383" t="s">
        <v>617</v>
      </c>
      <c r="K7337" s="383" t="s">
        <v>618</v>
      </c>
      <c r="L7337" s="384">
        <v>6319</v>
      </c>
      <c r="M7337" s="383" t="s">
        <v>627</v>
      </c>
      <c r="N7337" s="383" t="s">
        <v>620</v>
      </c>
      <c r="O7337" s="383" t="s">
        <v>230</v>
      </c>
    </row>
    <row r="7338" spans="1:15">
      <c r="A7338" s="385">
        <v>42007</v>
      </c>
      <c r="B7338" s="383" t="s">
        <v>754</v>
      </c>
      <c r="C7338" s="383" t="s">
        <v>8</v>
      </c>
      <c r="D7338" s="383" t="s">
        <v>755</v>
      </c>
      <c r="E7338" s="383" t="s">
        <v>756</v>
      </c>
      <c r="F7338" s="383" t="s">
        <v>10</v>
      </c>
      <c r="G7338" s="384">
        <v>127</v>
      </c>
      <c r="H7338" s="383" t="s">
        <v>782</v>
      </c>
      <c r="I7338" s="383" t="s">
        <v>783</v>
      </c>
      <c r="J7338" s="383" t="s">
        <v>617</v>
      </c>
      <c r="K7338" s="383" t="s">
        <v>618</v>
      </c>
      <c r="L7338" s="384">
        <v>8221</v>
      </c>
      <c r="M7338" s="383" t="s">
        <v>627</v>
      </c>
      <c r="N7338" s="383" t="s">
        <v>620</v>
      </c>
      <c r="O7338" s="383" t="s">
        <v>230</v>
      </c>
    </row>
    <row r="7339" spans="1:15">
      <c r="A7339" s="385">
        <v>42008</v>
      </c>
      <c r="B7339" s="383" t="s">
        <v>754</v>
      </c>
      <c r="C7339" s="383" t="s">
        <v>8</v>
      </c>
      <c r="D7339" s="383" t="s">
        <v>755</v>
      </c>
      <c r="E7339" s="383" t="s">
        <v>756</v>
      </c>
      <c r="F7339" s="383" t="s">
        <v>10</v>
      </c>
      <c r="G7339" s="384">
        <v>127</v>
      </c>
      <c r="H7339" s="383" t="s">
        <v>782</v>
      </c>
      <c r="I7339" s="383" t="s">
        <v>783</v>
      </c>
      <c r="J7339" s="383" t="s">
        <v>617</v>
      </c>
      <c r="K7339" s="383" t="s">
        <v>618</v>
      </c>
      <c r="L7339" s="384">
        <v>8501</v>
      </c>
      <c r="M7339" s="383" t="s">
        <v>627</v>
      </c>
      <c r="N7339" s="383" t="s">
        <v>620</v>
      </c>
      <c r="O7339" s="383" t="s">
        <v>230</v>
      </c>
    </row>
    <row r="7340" spans="1:15">
      <c r="A7340" s="385">
        <v>42009</v>
      </c>
      <c r="B7340" s="383" t="s">
        <v>650</v>
      </c>
      <c r="C7340" s="383" t="s">
        <v>8</v>
      </c>
      <c r="D7340" s="383" t="s">
        <v>20</v>
      </c>
      <c r="E7340" s="383" t="s">
        <v>651</v>
      </c>
      <c r="F7340" s="383" t="s">
        <v>10</v>
      </c>
      <c r="G7340" s="384">
        <v>1530</v>
      </c>
      <c r="H7340" s="383" t="s">
        <v>876</v>
      </c>
      <c r="I7340" s="383" t="s">
        <v>877</v>
      </c>
      <c r="J7340" s="383" t="s">
        <v>617</v>
      </c>
      <c r="K7340" s="383" t="s">
        <v>618</v>
      </c>
      <c r="L7340" s="384">
        <v>9088</v>
      </c>
      <c r="M7340" s="383" t="s">
        <v>627</v>
      </c>
      <c r="N7340" s="383" t="s">
        <v>620</v>
      </c>
      <c r="O7340" s="383" t="s">
        <v>230</v>
      </c>
    </row>
    <row r="7341" spans="1:15">
      <c r="A7341" s="385">
        <v>42010</v>
      </c>
      <c r="B7341" s="383" t="s">
        <v>11</v>
      </c>
      <c r="C7341" s="383" t="s">
        <v>12</v>
      </c>
      <c r="D7341" s="383" t="s">
        <v>13</v>
      </c>
      <c r="E7341" s="383" t="s">
        <v>678</v>
      </c>
      <c r="F7341" s="383" t="s">
        <v>10</v>
      </c>
      <c r="G7341" s="384">
        <v>342</v>
      </c>
      <c r="H7341" s="383" t="s">
        <v>812</v>
      </c>
      <c r="I7341" s="383" t="s">
        <v>813</v>
      </c>
      <c r="J7341" s="383" t="s">
        <v>617</v>
      </c>
      <c r="K7341" s="383" t="s">
        <v>618</v>
      </c>
      <c r="L7341" s="384">
        <v>9280</v>
      </c>
      <c r="M7341" s="383" t="s">
        <v>629</v>
      </c>
      <c r="N7341" s="383" t="s">
        <v>620</v>
      </c>
      <c r="O7341" s="383" t="s">
        <v>230</v>
      </c>
    </row>
    <row r="7342" spans="1:15">
      <c r="A7342" s="385">
        <v>42011</v>
      </c>
      <c r="B7342" s="383" t="s">
        <v>754</v>
      </c>
      <c r="C7342" s="383" t="s">
        <v>8</v>
      </c>
      <c r="D7342" s="383" t="s">
        <v>755</v>
      </c>
      <c r="E7342" s="383" t="s">
        <v>756</v>
      </c>
      <c r="F7342" s="383" t="s">
        <v>10</v>
      </c>
      <c r="G7342" s="384">
        <v>127</v>
      </c>
      <c r="H7342" s="383" t="s">
        <v>782</v>
      </c>
      <c r="I7342" s="383" t="s">
        <v>783</v>
      </c>
      <c r="J7342" s="383" t="s">
        <v>617</v>
      </c>
      <c r="K7342" s="383" t="s">
        <v>618</v>
      </c>
      <c r="L7342" s="384">
        <v>9280</v>
      </c>
      <c r="M7342" s="383" t="s">
        <v>629</v>
      </c>
      <c r="N7342" s="383" t="s">
        <v>620</v>
      </c>
      <c r="O7342" s="383" t="s">
        <v>230</v>
      </c>
    </row>
    <row r="7343" spans="1:15">
      <c r="A7343" s="385">
        <v>42012</v>
      </c>
      <c r="B7343" s="383" t="s">
        <v>21</v>
      </c>
      <c r="C7343" s="383" t="s">
        <v>12</v>
      </c>
      <c r="D7343" s="383" t="s">
        <v>22</v>
      </c>
      <c r="E7343" s="383" t="s">
        <v>658</v>
      </c>
      <c r="F7343" s="383" t="s">
        <v>10</v>
      </c>
      <c r="G7343" s="384">
        <v>28</v>
      </c>
      <c r="H7343" s="383" t="s">
        <v>818</v>
      </c>
      <c r="I7343" s="383" t="s">
        <v>783</v>
      </c>
      <c r="J7343" s="383" t="s">
        <v>617</v>
      </c>
      <c r="K7343" s="383" t="s">
        <v>618</v>
      </c>
      <c r="L7343" s="384">
        <v>9280</v>
      </c>
      <c r="M7343" s="383" t="s">
        <v>630</v>
      </c>
      <c r="N7343" s="383" t="s">
        <v>620</v>
      </c>
      <c r="O7343" s="383" t="s">
        <v>230</v>
      </c>
    </row>
    <row r="7344" spans="1:15">
      <c r="A7344" s="385">
        <v>42013</v>
      </c>
      <c r="B7344" s="383" t="s">
        <v>21</v>
      </c>
      <c r="C7344" s="383" t="s">
        <v>12</v>
      </c>
      <c r="D7344" s="383" t="s">
        <v>22</v>
      </c>
      <c r="E7344" s="383" t="s">
        <v>658</v>
      </c>
      <c r="F7344" s="383" t="s">
        <v>10</v>
      </c>
      <c r="G7344" s="384">
        <v>2268</v>
      </c>
      <c r="H7344" s="383" t="s">
        <v>818</v>
      </c>
      <c r="I7344" s="383" t="s">
        <v>819</v>
      </c>
      <c r="J7344" s="383" t="s">
        <v>617</v>
      </c>
      <c r="K7344" s="383" t="s">
        <v>618</v>
      </c>
      <c r="L7344" s="384">
        <v>9280</v>
      </c>
      <c r="M7344" s="383" t="s">
        <v>630</v>
      </c>
      <c r="N7344" s="383" t="s">
        <v>620</v>
      </c>
      <c r="O7344" s="383" t="s">
        <v>230</v>
      </c>
    </row>
    <row r="7345" spans="1:15">
      <c r="A7345" s="385">
        <v>42017</v>
      </c>
      <c r="B7345" s="383" t="s">
        <v>21</v>
      </c>
      <c r="C7345" s="383" t="s">
        <v>12</v>
      </c>
      <c r="D7345" s="383" t="s">
        <v>22</v>
      </c>
      <c r="E7345" s="383" t="s">
        <v>658</v>
      </c>
      <c r="F7345" s="383" t="s">
        <v>10</v>
      </c>
      <c r="G7345" s="384">
        <v>4235</v>
      </c>
      <c r="H7345" s="383" t="s">
        <v>784</v>
      </c>
      <c r="I7345" s="383" t="s">
        <v>789</v>
      </c>
      <c r="J7345" s="383" t="s">
        <v>617</v>
      </c>
      <c r="K7345" s="383" t="s">
        <v>618</v>
      </c>
      <c r="L7345" s="384">
        <v>9280</v>
      </c>
      <c r="M7345" s="383" t="s">
        <v>631</v>
      </c>
      <c r="N7345" s="383" t="s">
        <v>620</v>
      </c>
      <c r="O7345" s="383" t="s">
        <v>230</v>
      </c>
    </row>
    <row r="7346" spans="1:15">
      <c r="A7346" s="385">
        <v>42019</v>
      </c>
      <c r="B7346" s="383" t="s">
        <v>21</v>
      </c>
      <c r="C7346" s="383" t="s">
        <v>12</v>
      </c>
      <c r="D7346" s="383" t="s">
        <v>22</v>
      </c>
      <c r="E7346" s="383" t="s">
        <v>658</v>
      </c>
      <c r="F7346" s="383" t="s">
        <v>10</v>
      </c>
      <c r="G7346" s="384">
        <v>4414</v>
      </c>
      <c r="H7346" s="383" t="s">
        <v>784</v>
      </c>
      <c r="I7346" s="383" t="s">
        <v>785</v>
      </c>
      <c r="J7346" s="383" t="s">
        <v>617</v>
      </c>
      <c r="K7346" s="383" t="s">
        <v>618</v>
      </c>
      <c r="L7346" s="384">
        <v>11627</v>
      </c>
      <c r="M7346" s="383" t="s">
        <v>631</v>
      </c>
      <c r="N7346" s="383" t="s">
        <v>620</v>
      </c>
      <c r="O7346" s="383" t="s">
        <v>230</v>
      </c>
    </row>
    <row r="7347" spans="1:15">
      <c r="A7347" s="385">
        <v>42020</v>
      </c>
      <c r="B7347" s="383" t="s">
        <v>794</v>
      </c>
      <c r="C7347" s="383" t="s">
        <v>8</v>
      </c>
      <c r="D7347" s="383" t="s">
        <v>34</v>
      </c>
      <c r="E7347" s="383" t="s">
        <v>795</v>
      </c>
      <c r="F7347" s="383" t="s">
        <v>10</v>
      </c>
      <c r="G7347" s="384">
        <v>2108</v>
      </c>
      <c r="H7347" s="383" t="s">
        <v>796</v>
      </c>
      <c r="I7347" s="383" t="s">
        <v>800</v>
      </c>
      <c r="J7347" s="383" t="s">
        <v>617</v>
      </c>
      <c r="K7347" s="383" t="s">
        <v>618</v>
      </c>
      <c r="L7347" s="384">
        <v>12650</v>
      </c>
      <c r="M7347" s="383" t="s">
        <v>631</v>
      </c>
      <c r="N7347" s="383" t="s">
        <v>620</v>
      </c>
      <c r="O7347" s="383" t="s">
        <v>230</v>
      </c>
    </row>
    <row r="7348" spans="1:15">
      <c r="A7348" s="385">
        <v>42021</v>
      </c>
      <c r="B7348" s="383" t="s">
        <v>21</v>
      </c>
      <c r="C7348" s="383" t="s">
        <v>12</v>
      </c>
      <c r="D7348" s="383" t="s">
        <v>22</v>
      </c>
      <c r="E7348" s="383" t="s">
        <v>658</v>
      </c>
      <c r="F7348" s="383" t="s">
        <v>10</v>
      </c>
      <c r="G7348" s="384">
        <v>3270</v>
      </c>
      <c r="H7348" s="383" t="s">
        <v>784</v>
      </c>
      <c r="I7348" s="383" t="s">
        <v>785</v>
      </c>
      <c r="J7348" s="383" t="s">
        <v>617</v>
      </c>
      <c r="K7348" s="383" t="s">
        <v>618</v>
      </c>
      <c r="L7348" s="384">
        <v>12650</v>
      </c>
      <c r="M7348" s="383" t="s">
        <v>632</v>
      </c>
      <c r="N7348" s="383" t="s">
        <v>620</v>
      </c>
      <c r="O7348" s="383" t="s">
        <v>230</v>
      </c>
    </row>
    <row r="7349" spans="1:15">
      <c r="A7349" s="385">
        <v>42022</v>
      </c>
      <c r="B7349" s="383" t="s">
        <v>21</v>
      </c>
      <c r="C7349" s="383" t="s">
        <v>12</v>
      </c>
      <c r="D7349" s="383" t="s">
        <v>22</v>
      </c>
      <c r="E7349" s="383" t="s">
        <v>658</v>
      </c>
      <c r="F7349" s="383" t="s">
        <v>10</v>
      </c>
      <c r="G7349" s="384">
        <v>3270</v>
      </c>
      <c r="H7349" s="383" t="s">
        <v>784</v>
      </c>
      <c r="I7349" s="383" t="s">
        <v>785</v>
      </c>
      <c r="J7349" s="383" t="s">
        <v>617</v>
      </c>
      <c r="K7349" s="383" t="s">
        <v>618</v>
      </c>
      <c r="L7349" s="384">
        <v>12650</v>
      </c>
      <c r="M7349" s="383" t="s">
        <v>632</v>
      </c>
      <c r="N7349" s="383" t="s">
        <v>620</v>
      </c>
      <c r="O7349" s="383" t="s">
        <v>230</v>
      </c>
    </row>
    <row r="7350" spans="1:15">
      <c r="A7350" s="385">
        <v>42023</v>
      </c>
      <c r="B7350" s="383" t="s">
        <v>21</v>
      </c>
      <c r="C7350" s="383" t="s">
        <v>12</v>
      </c>
      <c r="D7350" s="383" t="s">
        <v>22</v>
      </c>
      <c r="E7350" s="383" t="s">
        <v>658</v>
      </c>
      <c r="F7350" s="383" t="s">
        <v>10</v>
      </c>
      <c r="G7350" s="384">
        <v>3270</v>
      </c>
      <c r="H7350" s="383" t="s">
        <v>784</v>
      </c>
      <c r="I7350" s="383" t="s">
        <v>785</v>
      </c>
      <c r="J7350" s="383" t="s">
        <v>617</v>
      </c>
      <c r="K7350" s="383" t="s">
        <v>618</v>
      </c>
      <c r="L7350" s="384">
        <v>12650</v>
      </c>
      <c r="M7350" s="383" t="s">
        <v>632</v>
      </c>
      <c r="N7350" s="383" t="s">
        <v>620</v>
      </c>
      <c r="O7350" s="383" t="s">
        <v>230</v>
      </c>
    </row>
    <row r="7351" spans="1:15">
      <c r="A7351" s="385">
        <v>42024</v>
      </c>
      <c r="B7351" s="383" t="s">
        <v>21</v>
      </c>
      <c r="C7351" s="383" t="s">
        <v>12</v>
      </c>
      <c r="D7351" s="383" t="s">
        <v>22</v>
      </c>
      <c r="E7351" s="383" t="s">
        <v>658</v>
      </c>
      <c r="F7351" s="383" t="s">
        <v>10</v>
      </c>
      <c r="G7351" s="384">
        <v>3270</v>
      </c>
      <c r="H7351" s="383" t="s">
        <v>784</v>
      </c>
      <c r="I7351" s="383" t="s">
        <v>785</v>
      </c>
      <c r="J7351" s="383" t="s">
        <v>617</v>
      </c>
      <c r="K7351" s="383" t="s">
        <v>618</v>
      </c>
      <c r="L7351" s="384">
        <v>12775</v>
      </c>
      <c r="M7351" s="383" t="s">
        <v>633</v>
      </c>
      <c r="N7351" s="383" t="s">
        <v>620</v>
      </c>
      <c r="O7351" s="383" t="s">
        <v>230</v>
      </c>
    </row>
    <row r="7352" spans="1:15">
      <c r="A7352" s="385">
        <v>42025</v>
      </c>
      <c r="B7352" s="383" t="s">
        <v>21</v>
      </c>
      <c r="C7352" s="383" t="s">
        <v>12</v>
      </c>
      <c r="D7352" s="383" t="s">
        <v>22</v>
      </c>
      <c r="E7352" s="383" t="s">
        <v>658</v>
      </c>
      <c r="F7352" s="383" t="s">
        <v>10</v>
      </c>
      <c r="G7352" s="384">
        <v>3270</v>
      </c>
      <c r="H7352" s="383" t="s">
        <v>784</v>
      </c>
      <c r="I7352" s="383" t="s">
        <v>785</v>
      </c>
      <c r="J7352" s="383" t="s">
        <v>617</v>
      </c>
      <c r="K7352" s="383" t="s">
        <v>618</v>
      </c>
      <c r="L7352" s="384">
        <v>14695</v>
      </c>
      <c r="M7352" s="383" t="s">
        <v>633</v>
      </c>
      <c r="N7352" s="383" t="s">
        <v>620</v>
      </c>
      <c r="O7352" s="383" t="s">
        <v>230</v>
      </c>
    </row>
    <row r="7353" spans="1:15">
      <c r="A7353" s="385">
        <v>42026</v>
      </c>
      <c r="B7353" s="383" t="s">
        <v>21</v>
      </c>
      <c r="C7353" s="383" t="s">
        <v>12</v>
      </c>
      <c r="D7353" s="383" t="s">
        <v>22</v>
      </c>
      <c r="E7353" s="383" t="s">
        <v>658</v>
      </c>
      <c r="F7353" s="383" t="s">
        <v>10</v>
      </c>
      <c r="G7353" s="384">
        <v>3270</v>
      </c>
      <c r="H7353" s="383" t="s">
        <v>784</v>
      </c>
      <c r="I7353" s="383" t="s">
        <v>785</v>
      </c>
      <c r="J7353" s="383" t="s">
        <v>617</v>
      </c>
      <c r="K7353" s="383" t="s">
        <v>618</v>
      </c>
      <c r="L7353" s="384">
        <v>15922</v>
      </c>
      <c r="M7353" s="383" t="s">
        <v>633</v>
      </c>
      <c r="N7353" s="383" t="s">
        <v>620</v>
      </c>
      <c r="O7353" s="383" t="s">
        <v>230</v>
      </c>
    </row>
    <row r="7354" spans="1:15">
      <c r="A7354" s="385">
        <v>42027</v>
      </c>
      <c r="B7354" s="383" t="s">
        <v>21</v>
      </c>
      <c r="C7354" s="383" t="s">
        <v>12</v>
      </c>
      <c r="D7354" s="383" t="s">
        <v>22</v>
      </c>
      <c r="E7354" s="383" t="s">
        <v>658</v>
      </c>
      <c r="F7354" s="383" t="s">
        <v>10</v>
      </c>
      <c r="G7354" s="384">
        <v>3270</v>
      </c>
      <c r="H7354" s="383" t="s">
        <v>784</v>
      </c>
      <c r="I7354" s="383" t="s">
        <v>785</v>
      </c>
      <c r="J7354" s="383" t="s">
        <v>617</v>
      </c>
      <c r="K7354" s="383" t="s">
        <v>618</v>
      </c>
      <c r="L7354" s="384">
        <v>17245</v>
      </c>
      <c r="M7354" s="383" t="s">
        <v>633</v>
      </c>
      <c r="N7354" s="383" t="s">
        <v>620</v>
      </c>
      <c r="O7354" s="383" t="s">
        <v>230</v>
      </c>
    </row>
    <row r="7355" spans="1:15">
      <c r="A7355" s="385">
        <v>42028</v>
      </c>
      <c r="B7355" s="383" t="s">
        <v>21</v>
      </c>
      <c r="C7355" s="383" t="s">
        <v>12</v>
      </c>
      <c r="D7355" s="383" t="s">
        <v>22</v>
      </c>
      <c r="E7355" s="383" t="s">
        <v>658</v>
      </c>
      <c r="F7355" s="383" t="s">
        <v>10</v>
      </c>
      <c r="G7355" s="384">
        <v>3270</v>
      </c>
      <c r="H7355" s="383" t="s">
        <v>784</v>
      </c>
      <c r="I7355" s="383" t="s">
        <v>785</v>
      </c>
      <c r="J7355" s="383" t="s">
        <v>617</v>
      </c>
      <c r="K7355" s="383" t="s">
        <v>618</v>
      </c>
      <c r="L7355" s="384">
        <v>18650</v>
      </c>
      <c r="M7355" s="383" t="s">
        <v>633</v>
      </c>
      <c r="N7355" s="383" t="s">
        <v>620</v>
      </c>
      <c r="O7355" s="383" t="s">
        <v>230</v>
      </c>
    </row>
    <row r="7356" spans="1:15">
      <c r="A7356" s="385">
        <v>42029</v>
      </c>
      <c r="B7356" s="383" t="s">
        <v>21</v>
      </c>
      <c r="C7356" s="383" t="s">
        <v>12</v>
      </c>
      <c r="D7356" s="383" t="s">
        <v>22</v>
      </c>
      <c r="E7356" s="383" t="s">
        <v>658</v>
      </c>
      <c r="F7356" s="383" t="s">
        <v>10</v>
      </c>
      <c r="G7356" s="384">
        <v>3270</v>
      </c>
      <c r="H7356" s="383" t="s">
        <v>784</v>
      </c>
      <c r="I7356" s="383" t="s">
        <v>785</v>
      </c>
      <c r="J7356" s="383" t="s">
        <v>617</v>
      </c>
      <c r="K7356" s="383" t="s">
        <v>618</v>
      </c>
      <c r="L7356" s="384">
        <v>18650</v>
      </c>
      <c r="M7356" s="383" t="s">
        <v>633</v>
      </c>
      <c r="N7356" s="383" t="s">
        <v>620</v>
      </c>
      <c r="O7356" s="383" t="s">
        <v>230</v>
      </c>
    </row>
    <row r="7357" spans="1:15">
      <c r="A7357" s="385">
        <v>42030</v>
      </c>
      <c r="B7357" s="383" t="s">
        <v>21</v>
      </c>
      <c r="C7357" s="383" t="s">
        <v>12</v>
      </c>
      <c r="D7357" s="383" t="s">
        <v>22</v>
      </c>
      <c r="E7357" s="383" t="s">
        <v>658</v>
      </c>
      <c r="F7357" s="383" t="s">
        <v>10</v>
      </c>
      <c r="G7357" s="384">
        <v>3270</v>
      </c>
      <c r="H7357" s="383" t="s">
        <v>784</v>
      </c>
      <c r="I7357" s="383" t="s">
        <v>785</v>
      </c>
      <c r="J7357" s="383" t="s">
        <v>617</v>
      </c>
      <c r="K7357" s="383" t="s">
        <v>618</v>
      </c>
      <c r="L7357" s="384">
        <v>18650</v>
      </c>
      <c r="M7357" s="383" t="s">
        <v>634</v>
      </c>
      <c r="N7357" s="383" t="s">
        <v>620</v>
      </c>
      <c r="O7357" s="383" t="s">
        <v>230</v>
      </c>
    </row>
    <row r="7358" spans="1:15">
      <c r="A7358" s="385">
        <v>42031</v>
      </c>
      <c r="B7358" s="383" t="s">
        <v>21</v>
      </c>
      <c r="C7358" s="383" t="s">
        <v>12</v>
      </c>
      <c r="D7358" s="383" t="s">
        <v>22</v>
      </c>
      <c r="E7358" s="383" t="s">
        <v>658</v>
      </c>
      <c r="F7358" s="383" t="s">
        <v>10</v>
      </c>
      <c r="G7358" s="384">
        <v>3270</v>
      </c>
      <c r="H7358" s="383" t="s">
        <v>784</v>
      </c>
      <c r="I7358" s="383" t="s">
        <v>785</v>
      </c>
      <c r="J7358" s="383" t="s">
        <v>617</v>
      </c>
      <c r="K7358" s="383" t="s">
        <v>618</v>
      </c>
      <c r="L7358" s="384">
        <v>18650</v>
      </c>
      <c r="M7358" s="383" t="s">
        <v>634</v>
      </c>
      <c r="N7358" s="383" t="s">
        <v>620</v>
      </c>
      <c r="O7358" s="383" t="s">
        <v>230</v>
      </c>
    </row>
    <row r="7359" spans="1:15">
      <c r="A7359" s="385">
        <v>42032</v>
      </c>
      <c r="B7359" s="383" t="s">
        <v>21</v>
      </c>
      <c r="C7359" s="383" t="s">
        <v>12</v>
      </c>
      <c r="D7359" s="383" t="s">
        <v>22</v>
      </c>
      <c r="E7359" s="383" t="s">
        <v>658</v>
      </c>
      <c r="F7359" s="383" t="s">
        <v>10</v>
      </c>
      <c r="G7359" s="384">
        <v>4554</v>
      </c>
      <c r="H7359" s="383" t="s">
        <v>784</v>
      </c>
      <c r="I7359" s="383" t="s">
        <v>785</v>
      </c>
      <c r="J7359" s="383" t="s">
        <v>617</v>
      </c>
      <c r="K7359" s="383" t="s">
        <v>618</v>
      </c>
      <c r="L7359" s="384">
        <v>18650</v>
      </c>
      <c r="M7359" s="383" t="s">
        <v>634</v>
      </c>
      <c r="N7359" s="383" t="s">
        <v>620</v>
      </c>
      <c r="O7359" s="383" t="s">
        <v>230</v>
      </c>
    </row>
    <row r="7360" spans="1:15">
      <c r="A7360" s="385">
        <v>42033</v>
      </c>
      <c r="B7360" s="383" t="s">
        <v>21</v>
      </c>
      <c r="C7360" s="383" t="s">
        <v>12</v>
      </c>
      <c r="D7360" s="383" t="s">
        <v>22</v>
      </c>
      <c r="E7360" s="383" t="s">
        <v>658</v>
      </c>
      <c r="F7360" s="383" t="s">
        <v>10</v>
      </c>
      <c r="G7360" s="384">
        <v>4554</v>
      </c>
      <c r="H7360" s="383" t="s">
        <v>784</v>
      </c>
      <c r="I7360" s="383" t="s">
        <v>785</v>
      </c>
      <c r="J7360" s="383" t="s">
        <v>617</v>
      </c>
      <c r="K7360" s="383" t="s">
        <v>618</v>
      </c>
      <c r="L7360" s="384">
        <v>18650</v>
      </c>
      <c r="M7360" s="383" t="s">
        <v>634</v>
      </c>
      <c r="N7360" s="383" t="s">
        <v>620</v>
      </c>
      <c r="O7360" s="383" t="s">
        <v>230</v>
      </c>
    </row>
    <row r="7361" spans="1:15">
      <c r="A7361" s="385">
        <v>42034</v>
      </c>
      <c r="B7361" s="383" t="s">
        <v>11</v>
      </c>
      <c r="C7361" s="383" t="s">
        <v>12</v>
      </c>
      <c r="D7361" s="383" t="s">
        <v>13</v>
      </c>
      <c r="E7361" s="383" t="s">
        <v>678</v>
      </c>
      <c r="F7361" s="383" t="s">
        <v>10</v>
      </c>
      <c r="G7361" s="384">
        <v>4265</v>
      </c>
      <c r="H7361" s="383" t="s">
        <v>763</v>
      </c>
      <c r="I7361" s="383" t="s">
        <v>769</v>
      </c>
      <c r="J7361" s="383" t="s">
        <v>617</v>
      </c>
      <c r="K7361" s="383" t="s">
        <v>618</v>
      </c>
      <c r="L7361" s="384">
        <v>18650</v>
      </c>
      <c r="M7361" s="383" t="s">
        <v>634</v>
      </c>
      <c r="N7361" s="383" t="s">
        <v>620</v>
      </c>
      <c r="O7361" s="383" t="s">
        <v>230</v>
      </c>
    </row>
    <row r="7362" spans="1:15">
      <c r="A7362" s="385">
        <v>42035</v>
      </c>
      <c r="B7362" s="383" t="s">
        <v>21</v>
      </c>
      <c r="C7362" s="383" t="s">
        <v>12</v>
      </c>
      <c r="D7362" s="383" t="s">
        <v>22</v>
      </c>
      <c r="E7362" s="383" t="s">
        <v>658</v>
      </c>
      <c r="F7362" s="383" t="s">
        <v>10</v>
      </c>
      <c r="G7362" s="384">
        <v>3270</v>
      </c>
      <c r="H7362" s="383" t="s">
        <v>784</v>
      </c>
      <c r="I7362" s="383" t="s">
        <v>785</v>
      </c>
      <c r="J7362" s="383" t="s">
        <v>617</v>
      </c>
      <c r="K7362" s="383" t="s">
        <v>618</v>
      </c>
      <c r="L7362" s="384">
        <v>18650</v>
      </c>
      <c r="M7362" s="383" t="s">
        <v>634</v>
      </c>
      <c r="N7362" s="383" t="s">
        <v>620</v>
      </c>
      <c r="O7362" s="383" t="s">
        <v>230</v>
      </c>
    </row>
    <row r="7363" spans="1:15">
      <c r="A7363" s="385">
        <v>42036</v>
      </c>
      <c r="B7363" s="383" t="s">
        <v>21</v>
      </c>
      <c r="C7363" s="383" t="s">
        <v>12</v>
      </c>
      <c r="D7363" s="383" t="s">
        <v>22</v>
      </c>
      <c r="E7363" s="383" t="s">
        <v>658</v>
      </c>
      <c r="F7363" s="383" t="s">
        <v>10</v>
      </c>
      <c r="G7363" s="384">
        <v>4554</v>
      </c>
      <c r="H7363" s="383" t="s">
        <v>784</v>
      </c>
      <c r="I7363" s="383" t="s">
        <v>785</v>
      </c>
      <c r="J7363" s="383" t="s">
        <v>617</v>
      </c>
      <c r="K7363" s="383" t="s">
        <v>618</v>
      </c>
      <c r="L7363" s="384">
        <v>18660</v>
      </c>
      <c r="M7363" s="383" t="s">
        <v>634</v>
      </c>
      <c r="N7363" s="383" t="s">
        <v>620</v>
      </c>
      <c r="O7363" s="383" t="s">
        <v>230</v>
      </c>
    </row>
    <row r="7364" spans="1:15">
      <c r="A7364" s="385">
        <v>42037</v>
      </c>
      <c r="B7364" s="383" t="s">
        <v>21</v>
      </c>
      <c r="C7364" s="383" t="s">
        <v>12</v>
      </c>
      <c r="D7364" s="383" t="s">
        <v>22</v>
      </c>
      <c r="E7364" s="383" t="s">
        <v>658</v>
      </c>
      <c r="F7364" s="383" t="s">
        <v>10</v>
      </c>
      <c r="G7364" s="384">
        <v>4554</v>
      </c>
      <c r="H7364" s="383" t="s">
        <v>784</v>
      </c>
      <c r="I7364" s="383" t="s">
        <v>785</v>
      </c>
      <c r="J7364" s="383" t="s">
        <v>617</v>
      </c>
      <c r="K7364" s="383" t="s">
        <v>618</v>
      </c>
      <c r="L7364" s="384">
        <v>18660</v>
      </c>
      <c r="M7364" s="383" t="s">
        <v>634</v>
      </c>
      <c r="N7364" s="383" t="s">
        <v>620</v>
      </c>
      <c r="O7364" s="383" t="s">
        <v>230</v>
      </c>
    </row>
    <row r="7365" spans="1:15">
      <c r="A7365" s="385">
        <v>42038</v>
      </c>
      <c r="B7365" s="383" t="s">
        <v>621</v>
      </c>
      <c r="C7365" s="383" t="s">
        <v>8</v>
      </c>
      <c r="D7365" s="383" t="s">
        <v>9</v>
      </c>
      <c r="E7365" s="383" t="s">
        <v>622</v>
      </c>
      <c r="F7365" s="383" t="s">
        <v>10</v>
      </c>
      <c r="G7365" s="384">
        <v>528000</v>
      </c>
      <c r="H7365" s="383" t="s">
        <v>828</v>
      </c>
      <c r="I7365" s="383" t="s">
        <v>829</v>
      </c>
      <c r="J7365" s="383" t="s">
        <v>617</v>
      </c>
      <c r="K7365" s="383" t="s">
        <v>618</v>
      </c>
      <c r="L7365" s="384">
        <v>18660</v>
      </c>
      <c r="M7365" s="383" t="s">
        <v>634</v>
      </c>
      <c r="N7365" s="383" t="s">
        <v>620</v>
      </c>
      <c r="O7365" s="383" t="s">
        <v>230</v>
      </c>
    </row>
    <row r="7366" spans="1:15">
      <c r="A7366" s="385">
        <v>42039</v>
      </c>
      <c r="B7366" s="383" t="s">
        <v>21</v>
      </c>
      <c r="C7366" s="383" t="s">
        <v>12</v>
      </c>
      <c r="D7366" s="383" t="s">
        <v>22</v>
      </c>
      <c r="E7366" s="383" t="s">
        <v>658</v>
      </c>
      <c r="F7366" s="383" t="s">
        <v>10</v>
      </c>
      <c r="G7366" s="384">
        <v>3270</v>
      </c>
      <c r="H7366" s="383" t="s">
        <v>784</v>
      </c>
      <c r="I7366" s="383" t="s">
        <v>785</v>
      </c>
      <c r="J7366" s="383" t="s">
        <v>617</v>
      </c>
      <c r="K7366" s="383" t="s">
        <v>618</v>
      </c>
      <c r="L7366" s="384">
        <v>18660</v>
      </c>
      <c r="M7366" s="383" t="s">
        <v>634</v>
      </c>
      <c r="N7366" s="383" t="s">
        <v>620</v>
      </c>
      <c r="O7366" s="383" t="s">
        <v>230</v>
      </c>
    </row>
    <row r="7367" spans="1:15">
      <c r="A7367" s="385">
        <v>42040</v>
      </c>
      <c r="B7367" s="383" t="s">
        <v>21</v>
      </c>
      <c r="C7367" s="383" t="s">
        <v>12</v>
      </c>
      <c r="D7367" s="383" t="s">
        <v>22</v>
      </c>
      <c r="E7367" s="383" t="s">
        <v>658</v>
      </c>
      <c r="F7367" s="383" t="s">
        <v>10</v>
      </c>
      <c r="G7367" s="384">
        <v>3270</v>
      </c>
      <c r="H7367" s="383" t="s">
        <v>784</v>
      </c>
      <c r="I7367" s="383" t="s">
        <v>785</v>
      </c>
      <c r="J7367" s="383" t="s">
        <v>617</v>
      </c>
      <c r="K7367" s="383" t="s">
        <v>618</v>
      </c>
      <c r="L7367" s="384">
        <v>18761</v>
      </c>
      <c r="M7367" s="383" t="s">
        <v>635</v>
      </c>
      <c r="N7367" s="383" t="s">
        <v>620</v>
      </c>
      <c r="O7367" s="383" t="s">
        <v>230</v>
      </c>
    </row>
    <row r="7368" spans="1:15">
      <c r="A7368" s="385">
        <v>42041</v>
      </c>
      <c r="B7368" s="383" t="s">
        <v>11</v>
      </c>
      <c r="C7368" s="383" t="s">
        <v>12</v>
      </c>
      <c r="D7368" s="383" t="s">
        <v>13</v>
      </c>
      <c r="E7368" s="383" t="s">
        <v>678</v>
      </c>
      <c r="F7368" s="383" t="s">
        <v>10</v>
      </c>
      <c r="G7368" s="384">
        <v>4265</v>
      </c>
      <c r="H7368" s="383" t="s">
        <v>763</v>
      </c>
      <c r="I7368" s="383" t="s">
        <v>769</v>
      </c>
      <c r="J7368" s="383" t="s">
        <v>617</v>
      </c>
      <c r="K7368" s="383" t="s">
        <v>618</v>
      </c>
      <c r="L7368" s="384">
        <v>18761</v>
      </c>
      <c r="M7368" s="383" t="s">
        <v>635</v>
      </c>
      <c r="N7368" s="383" t="s">
        <v>620</v>
      </c>
      <c r="O7368" s="383" t="s">
        <v>230</v>
      </c>
    </row>
    <row r="7369" spans="1:15">
      <c r="A7369" s="385">
        <v>42042</v>
      </c>
      <c r="B7369" s="383" t="s">
        <v>11</v>
      </c>
      <c r="C7369" s="383" t="s">
        <v>12</v>
      </c>
      <c r="D7369" s="383" t="s">
        <v>13</v>
      </c>
      <c r="E7369" s="383" t="s">
        <v>678</v>
      </c>
      <c r="F7369" s="383" t="s">
        <v>10</v>
      </c>
      <c r="G7369" s="384">
        <v>4265</v>
      </c>
      <c r="H7369" s="383" t="s">
        <v>763</v>
      </c>
      <c r="I7369" s="383" t="s">
        <v>769</v>
      </c>
      <c r="J7369" s="383" t="s">
        <v>617</v>
      </c>
      <c r="K7369" s="383" t="s">
        <v>618</v>
      </c>
      <c r="L7369" s="384">
        <v>18800</v>
      </c>
      <c r="M7369" s="383" t="s">
        <v>635</v>
      </c>
      <c r="N7369" s="383" t="s">
        <v>620</v>
      </c>
      <c r="O7369" s="383" t="s">
        <v>230</v>
      </c>
    </row>
    <row r="7370" spans="1:15">
      <c r="A7370" s="385">
        <v>42043</v>
      </c>
      <c r="B7370" s="383" t="s">
        <v>11</v>
      </c>
      <c r="C7370" s="383" t="s">
        <v>12</v>
      </c>
      <c r="D7370" s="383" t="s">
        <v>13</v>
      </c>
      <c r="E7370" s="383" t="s">
        <v>678</v>
      </c>
      <c r="F7370" s="383" t="s">
        <v>10</v>
      </c>
      <c r="G7370" s="384">
        <v>4265</v>
      </c>
      <c r="H7370" s="383" t="s">
        <v>763</v>
      </c>
      <c r="I7370" s="383" t="s">
        <v>769</v>
      </c>
      <c r="J7370" s="383" t="s">
        <v>617</v>
      </c>
      <c r="K7370" s="383" t="s">
        <v>618</v>
      </c>
      <c r="L7370" s="384">
        <v>20258</v>
      </c>
      <c r="M7370" s="383" t="s">
        <v>635</v>
      </c>
      <c r="N7370" s="383" t="s">
        <v>620</v>
      </c>
      <c r="O7370" s="383" t="s">
        <v>230</v>
      </c>
    </row>
    <row r="7371" spans="1:15">
      <c r="A7371" s="385">
        <v>42044</v>
      </c>
      <c r="B7371" s="383" t="s">
        <v>11</v>
      </c>
      <c r="C7371" s="383" t="s">
        <v>12</v>
      </c>
      <c r="D7371" s="383" t="s">
        <v>13</v>
      </c>
      <c r="E7371" s="383" t="s">
        <v>678</v>
      </c>
      <c r="F7371" s="383" t="s">
        <v>10</v>
      </c>
      <c r="G7371" s="384">
        <v>4265</v>
      </c>
      <c r="H7371" s="383" t="s">
        <v>763</v>
      </c>
      <c r="I7371" s="383" t="s">
        <v>769</v>
      </c>
      <c r="J7371" s="383" t="s">
        <v>617</v>
      </c>
      <c r="K7371" s="383" t="s">
        <v>618</v>
      </c>
      <c r="L7371" s="384">
        <v>20833</v>
      </c>
      <c r="M7371" s="383" t="s">
        <v>635</v>
      </c>
      <c r="N7371" s="383" t="s">
        <v>620</v>
      </c>
      <c r="O7371" s="383" t="s">
        <v>230</v>
      </c>
    </row>
    <row r="7372" spans="1:15">
      <c r="A7372" s="385">
        <v>42045</v>
      </c>
      <c r="B7372" s="383" t="s">
        <v>11</v>
      </c>
      <c r="C7372" s="383" t="s">
        <v>12</v>
      </c>
      <c r="D7372" s="383" t="s">
        <v>13</v>
      </c>
      <c r="E7372" s="383" t="s">
        <v>678</v>
      </c>
      <c r="F7372" s="383" t="s">
        <v>10</v>
      </c>
      <c r="G7372" s="384">
        <v>4265</v>
      </c>
      <c r="H7372" s="383" t="s">
        <v>763</v>
      </c>
      <c r="I7372" s="383" t="s">
        <v>769</v>
      </c>
      <c r="J7372" s="383" t="s">
        <v>617</v>
      </c>
      <c r="K7372" s="383" t="s">
        <v>618</v>
      </c>
      <c r="L7372" s="384">
        <v>20833</v>
      </c>
      <c r="M7372" s="383" t="s">
        <v>635</v>
      </c>
      <c r="N7372" s="383" t="s">
        <v>620</v>
      </c>
      <c r="O7372" s="383" t="s">
        <v>230</v>
      </c>
    </row>
    <row r="7373" spans="1:15">
      <c r="A7373" s="385">
        <v>42047</v>
      </c>
      <c r="B7373" s="383" t="s">
        <v>11</v>
      </c>
      <c r="C7373" s="383" t="s">
        <v>12</v>
      </c>
      <c r="D7373" s="383" t="s">
        <v>13</v>
      </c>
      <c r="E7373" s="383" t="s">
        <v>678</v>
      </c>
      <c r="F7373" s="383" t="s">
        <v>10</v>
      </c>
      <c r="G7373" s="384">
        <v>4265</v>
      </c>
      <c r="H7373" s="383" t="s">
        <v>763</v>
      </c>
      <c r="I7373" s="383" t="s">
        <v>769</v>
      </c>
      <c r="J7373" s="383" t="s">
        <v>617</v>
      </c>
      <c r="K7373" s="383" t="s">
        <v>618</v>
      </c>
      <c r="L7373" s="384">
        <v>20833</v>
      </c>
      <c r="M7373" s="383" t="s">
        <v>635</v>
      </c>
      <c r="N7373" s="383" t="s">
        <v>620</v>
      </c>
      <c r="O7373" s="383" t="s">
        <v>230</v>
      </c>
    </row>
    <row r="7374" spans="1:15">
      <c r="A7374" s="385">
        <v>42048</v>
      </c>
      <c r="B7374" s="383" t="s">
        <v>11</v>
      </c>
      <c r="C7374" s="383" t="s">
        <v>12</v>
      </c>
      <c r="D7374" s="383" t="s">
        <v>13</v>
      </c>
      <c r="E7374" s="383" t="s">
        <v>678</v>
      </c>
      <c r="F7374" s="383" t="s">
        <v>10</v>
      </c>
      <c r="G7374" s="384">
        <v>4265</v>
      </c>
      <c r="H7374" s="383" t="s">
        <v>763</v>
      </c>
      <c r="I7374" s="383" t="s">
        <v>769</v>
      </c>
      <c r="J7374" s="383" t="s">
        <v>617</v>
      </c>
      <c r="K7374" s="383" t="s">
        <v>618</v>
      </c>
      <c r="L7374" s="384">
        <v>20833</v>
      </c>
      <c r="M7374" s="383" t="s">
        <v>635</v>
      </c>
      <c r="N7374" s="383" t="s">
        <v>620</v>
      </c>
      <c r="O7374" s="383" t="s">
        <v>230</v>
      </c>
    </row>
    <row r="7375" spans="1:15">
      <c r="A7375" s="385">
        <v>42049</v>
      </c>
      <c r="B7375" s="383" t="s">
        <v>11</v>
      </c>
      <c r="C7375" s="383" t="s">
        <v>12</v>
      </c>
      <c r="D7375" s="383" t="s">
        <v>13</v>
      </c>
      <c r="E7375" s="383" t="s">
        <v>678</v>
      </c>
      <c r="F7375" s="383" t="s">
        <v>10</v>
      </c>
      <c r="G7375" s="384">
        <v>4265</v>
      </c>
      <c r="H7375" s="383" t="s">
        <v>763</v>
      </c>
      <c r="I7375" s="383" t="s">
        <v>769</v>
      </c>
      <c r="J7375" s="383" t="s">
        <v>617</v>
      </c>
      <c r="K7375" s="383" t="s">
        <v>618</v>
      </c>
      <c r="L7375" s="384">
        <v>21180</v>
      </c>
      <c r="M7375" s="383" t="s">
        <v>635</v>
      </c>
      <c r="N7375" s="383" t="s">
        <v>620</v>
      </c>
      <c r="O7375" s="383" t="s">
        <v>230</v>
      </c>
    </row>
    <row r="7376" spans="1:15">
      <c r="A7376" s="385">
        <v>42050</v>
      </c>
      <c r="B7376" s="383" t="s">
        <v>11</v>
      </c>
      <c r="C7376" s="383" t="s">
        <v>12</v>
      </c>
      <c r="D7376" s="383" t="s">
        <v>13</v>
      </c>
      <c r="E7376" s="383" t="s">
        <v>678</v>
      </c>
      <c r="F7376" s="383" t="s">
        <v>10</v>
      </c>
      <c r="G7376" s="384">
        <v>4265</v>
      </c>
      <c r="H7376" s="383" t="s">
        <v>763</v>
      </c>
      <c r="I7376" s="383" t="s">
        <v>769</v>
      </c>
      <c r="J7376" s="383" t="s">
        <v>617</v>
      </c>
      <c r="K7376" s="383" t="s">
        <v>618</v>
      </c>
      <c r="L7376" s="384">
        <v>22680</v>
      </c>
      <c r="M7376" s="383" t="s">
        <v>635</v>
      </c>
      <c r="N7376" s="383" t="s">
        <v>620</v>
      </c>
      <c r="O7376" s="383" t="s">
        <v>230</v>
      </c>
    </row>
    <row r="7377" spans="1:15">
      <c r="A7377" s="385">
        <v>42051</v>
      </c>
      <c r="B7377" s="383" t="s">
        <v>11</v>
      </c>
      <c r="C7377" s="383" t="s">
        <v>12</v>
      </c>
      <c r="D7377" s="383" t="s">
        <v>13</v>
      </c>
      <c r="E7377" s="383" t="s">
        <v>678</v>
      </c>
      <c r="F7377" s="383" t="s">
        <v>10</v>
      </c>
      <c r="G7377" s="384">
        <v>4265</v>
      </c>
      <c r="H7377" s="383" t="s">
        <v>763</v>
      </c>
      <c r="I7377" s="383" t="s">
        <v>769</v>
      </c>
      <c r="J7377" s="383" t="s">
        <v>617</v>
      </c>
      <c r="K7377" s="383" t="s">
        <v>618</v>
      </c>
      <c r="L7377" s="384">
        <v>23171</v>
      </c>
      <c r="M7377" s="383" t="s">
        <v>635</v>
      </c>
      <c r="N7377" s="383" t="s">
        <v>620</v>
      </c>
      <c r="O7377" s="383" t="s">
        <v>230</v>
      </c>
    </row>
    <row r="7378" spans="1:15">
      <c r="A7378" s="385">
        <v>42052</v>
      </c>
      <c r="B7378" s="383" t="s">
        <v>11</v>
      </c>
      <c r="C7378" s="383" t="s">
        <v>12</v>
      </c>
      <c r="D7378" s="383" t="s">
        <v>13</v>
      </c>
      <c r="E7378" s="383" t="s">
        <v>678</v>
      </c>
      <c r="F7378" s="383" t="s">
        <v>10</v>
      </c>
      <c r="G7378" s="384">
        <v>4265</v>
      </c>
      <c r="H7378" s="383" t="s">
        <v>763</v>
      </c>
      <c r="I7378" s="383" t="s">
        <v>769</v>
      </c>
      <c r="J7378" s="383" t="s">
        <v>617</v>
      </c>
      <c r="K7378" s="383" t="s">
        <v>618</v>
      </c>
      <c r="L7378" s="384">
        <v>23171</v>
      </c>
      <c r="M7378" s="383" t="s">
        <v>636</v>
      </c>
      <c r="N7378" s="383" t="s">
        <v>620</v>
      </c>
      <c r="O7378" s="383" t="s">
        <v>230</v>
      </c>
    </row>
    <row r="7379" spans="1:15">
      <c r="A7379" s="385">
        <v>42053</v>
      </c>
      <c r="B7379" s="383" t="s">
        <v>11</v>
      </c>
      <c r="C7379" s="383" t="s">
        <v>12</v>
      </c>
      <c r="D7379" s="383" t="s">
        <v>13</v>
      </c>
      <c r="E7379" s="383" t="s">
        <v>678</v>
      </c>
      <c r="F7379" s="383" t="s">
        <v>10</v>
      </c>
      <c r="G7379" s="384">
        <v>4265</v>
      </c>
      <c r="H7379" s="383" t="s">
        <v>763</v>
      </c>
      <c r="I7379" s="383" t="s">
        <v>769</v>
      </c>
      <c r="J7379" s="383" t="s">
        <v>617</v>
      </c>
      <c r="K7379" s="383" t="s">
        <v>618</v>
      </c>
      <c r="L7379" s="384">
        <v>23171</v>
      </c>
      <c r="M7379" s="383" t="s">
        <v>636</v>
      </c>
      <c r="N7379" s="383" t="s">
        <v>620</v>
      </c>
      <c r="O7379" s="383" t="s">
        <v>230</v>
      </c>
    </row>
    <row r="7380" spans="1:15">
      <c r="A7380" s="385">
        <v>42054</v>
      </c>
      <c r="B7380" s="383" t="s">
        <v>11</v>
      </c>
      <c r="C7380" s="383" t="s">
        <v>12</v>
      </c>
      <c r="D7380" s="383" t="s">
        <v>13</v>
      </c>
      <c r="E7380" s="383" t="s">
        <v>678</v>
      </c>
      <c r="F7380" s="383" t="s">
        <v>10</v>
      </c>
      <c r="G7380" s="384">
        <v>4265</v>
      </c>
      <c r="H7380" s="383" t="s">
        <v>763</v>
      </c>
      <c r="I7380" s="383" t="s">
        <v>769</v>
      </c>
      <c r="J7380" s="383" t="s">
        <v>617</v>
      </c>
      <c r="K7380" s="383" t="s">
        <v>618</v>
      </c>
      <c r="L7380" s="384">
        <v>23171</v>
      </c>
      <c r="M7380" s="383" t="s">
        <v>636</v>
      </c>
      <c r="N7380" s="383" t="s">
        <v>620</v>
      </c>
      <c r="O7380" s="383" t="s">
        <v>230</v>
      </c>
    </row>
    <row r="7381" spans="1:15">
      <c r="A7381" s="385">
        <v>42055</v>
      </c>
      <c r="B7381" s="383" t="s">
        <v>11</v>
      </c>
      <c r="C7381" s="383" t="s">
        <v>12</v>
      </c>
      <c r="D7381" s="383" t="s">
        <v>13</v>
      </c>
      <c r="E7381" s="383" t="s">
        <v>678</v>
      </c>
      <c r="F7381" s="383" t="s">
        <v>10</v>
      </c>
      <c r="G7381" s="384">
        <v>4265</v>
      </c>
      <c r="H7381" s="383" t="s">
        <v>763</v>
      </c>
      <c r="I7381" s="383" t="s">
        <v>769</v>
      </c>
      <c r="J7381" s="383" t="s">
        <v>617</v>
      </c>
      <c r="K7381" s="383" t="s">
        <v>618</v>
      </c>
      <c r="L7381" s="384">
        <v>23171</v>
      </c>
      <c r="M7381" s="383" t="s">
        <v>636</v>
      </c>
      <c r="N7381" s="383" t="s">
        <v>620</v>
      </c>
      <c r="O7381" s="383" t="s">
        <v>230</v>
      </c>
    </row>
    <row r="7382" spans="1:15">
      <c r="A7382" s="385">
        <v>42056</v>
      </c>
      <c r="B7382" s="383" t="s">
        <v>11</v>
      </c>
      <c r="C7382" s="383" t="s">
        <v>12</v>
      </c>
      <c r="D7382" s="383" t="s">
        <v>13</v>
      </c>
      <c r="E7382" s="383" t="s">
        <v>678</v>
      </c>
      <c r="F7382" s="383" t="s">
        <v>10</v>
      </c>
      <c r="G7382" s="384">
        <v>4265</v>
      </c>
      <c r="H7382" s="383" t="s">
        <v>763</v>
      </c>
      <c r="I7382" s="383" t="s">
        <v>769</v>
      </c>
      <c r="J7382" s="383" t="s">
        <v>617</v>
      </c>
      <c r="K7382" s="383" t="s">
        <v>618</v>
      </c>
      <c r="L7382" s="384">
        <v>23171</v>
      </c>
      <c r="M7382" s="383" t="s">
        <v>637</v>
      </c>
      <c r="N7382" s="383" t="s">
        <v>620</v>
      </c>
      <c r="O7382" s="383" t="s">
        <v>230</v>
      </c>
    </row>
    <row r="7383" spans="1:15">
      <c r="A7383" s="385">
        <v>42057</v>
      </c>
      <c r="B7383" s="383" t="s">
        <v>21</v>
      </c>
      <c r="C7383" s="383" t="s">
        <v>12</v>
      </c>
      <c r="D7383" s="383" t="s">
        <v>22</v>
      </c>
      <c r="E7383" s="383" t="s">
        <v>658</v>
      </c>
      <c r="F7383" s="383" t="s">
        <v>10</v>
      </c>
      <c r="G7383" s="384">
        <v>6540</v>
      </c>
      <c r="H7383" s="383" t="s">
        <v>784</v>
      </c>
      <c r="I7383" s="383" t="s">
        <v>785</v>
      </c>
      <c r="J7383" s="383" t="s">
        <v>617</v>
      </c>
      <c r="K7383" s="383" t="s">
        <v>618</v>
      </c>
      <c r="L7383" s="384">
        <v>23171</v>
      </c>
      <c r="M7383" s="383" t="s">
        <v>637</v>
      </c>
      <c r="N7383" s="383" t="s">
        <v>620</v>
      </c>
      <c r="O7383" s="383" t="s">
        <v>230</v>
      </c>
    </row>
    <row r="7384" spans="1:15">
      <c r="A7384" s="385">
        <v>42058</v>
      </c>
      <c r="B7384" s="383" t="s">
        <v>21</v>
      </c>
      <c r="C7384" s="383" t="s">
        <v>12</v>
      </c>
      <c r="D7384" s="383" t="s">
        <v>22</v>
      </c>
      <c r="E7384" s="383" t="s">
        <v>658</v>
      </c>
      <c r="F7384" s="383" t="s">
        <v>10</v>
      </c>
      <c r="G7384" s="384">
        <v>3585</v>
      </c>
      <c r="H7384" s="383" t="s">
        <v>784</v>
      </c>
      <c r="I7384" s="383" t="s">
        <v>789</v>
      </c>
      <c r="J7384" s="383" t="s">
        <v>617</v>
      </c>
      <c r="K7384" s="383" t="s">
        <v>618</v>
      </c>
      <c r="L7384" s="384">
        <v>23171</v>
      </c>
      <c r="M7384" s="383" t="s">
        <v>637</v>
      </c>
      <c r="N7384" s="383" t="s">
        <v>620</v>
      </c>
      <c r="O7384" s="383" t="s">
        <v>230</v>
      </c>
    </row>
    <row r="7385" spans="1:15">
      <c r="A7385" s="385">
        <v>42059</v>
      </c>
      <c r="B7385" s="383" t="s">
        <v>21</v>
      </c>
      <c r="C7385" s="383" t="s">
        <v>12</v>
      </c>
      <c r="D7385" s="383" t="s">
        <v>22</v>
      </c>
      <c r="E7385" s="383" t="s">
        <v>658</v>
      </c>
      <c r="F7385" s="383" t="s">
        <v>10</v>
      </c>
      <c r="G7385" s="384">
        <v>6540</v>
      </c>
      <c r="H7385" s="383" t="s">
        <v>784</v>
      </c>
      <c r="I7385" s="383" t="s">
        <v>785</v>
      </c>
      <c r="J7385" s="383" t="s">
        <v>617</v>
      </c>
      <c r="K7385" s="383" t="s">
        <v>618</v>
      </c>
      <c r="L7385" s="384">
        <v>23171</v>
      </c>
      <c r="M7385" s="383" t="s">
        <v>637</v>
      </c>
      <c r="N7385" s="383" t="s">
        <v>620</v>
      </c>
      <c r="O7385" s="383" t="s">
        <v>230</v>
      </c>
    </row>
    <row r="7386" spans="1:15">
      <c r="A7386" s="385">
        <v>42060</v>
      </c>
      <c r="B7386" s="383" t="s">
        <v>21</v>
      </c>
      <c r="C7386" s="383" t="s">
        <v>12</v>
      </c>
      <c r="D7386" s="383" t="s">
        <v>22</v>
      </c>
      <c r="E7386" s="383" t="s">
        <v>658</v>
      </c>
      <c r="F7386" s="383" t="s">
        <v>10</v>
      </c>
      <c r="G7386" s="384">
        <v>3270</v>
      </c>
      <c r="H7386" s="383" t="s">
        <v>784</v>
      </c>
      <c r="I7386" s="383" t="s">
        <v>785</v>
      </c>
      <c r="J7386" s="383" t="s">
        <v>617</v>
      </c>
      <c r="K7386" s="383" t="s">
        <v>618</v>
      </c>
      <c r="L7386" s="384">
        <v>23171</v>
      </c>
      <c r="M7386" s="383" t="s">
        <v>637</v>
      </c>
      <c r="N7386" s="383" t="s">
        <v>620</v>
      </c>
      <c r="O7386" s="383" t="s">
        <v>230</v>
      </c>
    </row>
    <row r="7387" spans="1:15">
      <c r="A7387" s="385">
        <v>42061</v>
      </c>
      <c r="B7387" s="383" t="s">
        <v>21</v>
      </c>
      <c r="C7387" s="383" t="s">
        <v>12</v>
      </c>
      <c r="D7387" s="383" t="s">
        <v>22</v>
      </c>
      <c r="E7387" s="383" t="s">
        <v>658</v>
      </c>
      <c r="F7387" s="383" t="s">
        <v>10</v>
      </c>
      <c r="G7387" s="384">
        <v>3270</v>
      </c>
      <c r="H7387" s="383" t="s">
        <v>784</v>
      </c>
      <c r="I7387" s="383" t="s">
        <v>785</v>
      </c>
      <c r="J7387" s="383" t="s">
        <v>617</v>
      </c>
      <c r="K7387" s="383" t="s">
        <v>618</v>
      </c>
      <c r="L7387" s="384">
        <v>23171</v>
      </c>
      <c r="M7387" s="383" t="s">
        <v>637</v>
      </c>
      <c r="N7387" s="383" t="s">
        <v>620</v>
      </c>
      <c r="O7387" s="383" t="s">
        <v>230</v>
      </c>
    </row>
    <row r="7388" spans="1:15">
      <c r="A7388" s="385">
        <v>42062</v>
      </c>
      <c r="B7388" s="383" t="s">
        <v>21</v>
      </c>
      <c r="C7388" s="383" t="s">
        <v>12</v>
      </c>
      <c r="D7388" s="383" t="s">
        <v>22</v>
      </c>
      <c r="E7388" s="383" t="s">
        <v>658</v>
      </c>
      <c r="F7388" s="383" t="s">
        <v>10</v>
      </c>
      <c r="G7388" s="384">
        <v>3270</v>
      </c>
      <c r="H7388" s="383" t="s">
        <v>784</v>
      </c>
      <c r="I7388" s="383" t="s">
        <v>785</v>
      </c>
      <c r="J7388" s="383" t="s">
        <v>617</v>
      </c>
      <c r="K7388" s="383" t="s">
        <v>618</v>
      </c>
      <c r="L7388" s="384">
        <v>23171</v>
      </c>
      <c r="M7388" s="383" t="s">
        <v>637</v>
      </c>
      <c r="N7388" s="383" t="s">
        <v>620</v>
      </c>
      <c r="O7388" s="383" t="s">
        <v>230</v>
      </c>
    </row>
    <row r="7389" spans="1:15">
      <c r="A7389" s="385">
        <v>42063</v>
      </c>
      <c r="B7389" s="383" t="s">
        <v>21</v>
      </c>
      <c r="C7389" s="383" t="s">
        <v>12</v>
      </c>
      <c r="D7389" s="383" t="s">
        <v>22</v>
      </c>
      <c r="E7389" s="383" t="s">
        <v>658</v>
      </c>
      <c r="F7389" s="383" t="s">
        <v>10</v>
      </c>
      <c r="G7389" s="384">
        <v>3270</v>
      </c>
      <c r="H7389" s="383" t="s">
        <v>784</v>
      </c>
      <c r="I7389" s="383" t="s">
        <v>785</v>
      </c>
      <c r="J7389" s="383" t="s">
        <v>617</v>
      </c>
      <c r="K7389" s="383" t="s">
        <v>618</v>
      </c>
      <c r="L7389" s="384">
        <v>23242</v>
      </c>
      <c r="M7389" s="383" t="s">
        <v>638</v>
      </c>
      <c r="N7389" s="383" t="s">
        <v>620</v>
      </c>
      <c r="O7389" s="383" t="s">
        <v>230</v>
      </c>
    </row>
    <row r="7390" spans="1:15">
      <c r="A7390" s="385">
        <v>42064</v>
      </c>
      <c r="B7390" s="383" t="s">
        <v>21</v>
      </c>
      <c r="C7390" s="383" t="s">
        <v>12</v>
      </c>
      <c r="D7390" s="383" t="s">
        <v>22</v>
      </c>
      <c r="E7390" s="383" t="s">
        <v>658</v>
      </c>
      <c r="F7390" s="383" t="s">
        <v>10</v>
      </c>
      <c r="G7390" s="384">
        <v>3270</v>
      </c>
      <c r="H7390" s="383" t="s">
        <v>784</v>
      </c>
      <c r="I7390" s="383" t="s">
        <v>785</v>
      </c>
      <c r="J7390" s="383" t="s">
        <v>617</v>
      </c>
      <c r="K7390" s="383" t="s">
        <v>618</v>
      </c>
      <c r="L7390" s="384">
        <v>24188</v>
      </c>
      <c r="M7390" s="383" t="s">
        <v>638</v>
      </c>
      <c r="N7390" s="383" t="s">
        <v>620</v>
      </c>
      <c r="O7390" s="383" t="s">
        <v>230</v>
      </c>
    </row>
    <row r="7391" spans="1:15">
      <c r="A7391" s="385">
        <v>42065</v>
      </c>
      <c r="B7391" s="383" t="s">
        <v>21</v>
      </c>
      <c r="C7391" s="383" t="s">
        <v>12</v>
      </c>
      <c r="D7391" s="383" t="s">
        <v>22</v>
      </c>
      <c r="E7391" s="383" t="s">
        <v>658</v>
      </c>
      <c r="F7391" s="383" t="s">
        <v>10</v>
      </c>
      <c r="G7391" s="384">
        <v>3270</v>
      </c>
      <c r="H7391" s="383" t="s">
        <v>784</v>
      </c>
      <c r="I7391" s="383" t="s">
        <v>785</v>
      </c>
      <c r="J7391" s="383" t="s">
        <v>617</v>
      </c>
      <c r="K7391" s="383" t="s">
        <v>618</v>
      </c>
      <c r="L7391" s="384">
        <v>24376</v>
      </c>
      <c r="M7391" s="383" t="s">
        <v>638</v>
      </c>
      <c r="N7391" s="383" t="s">
        <v>620</v>
      </c>
      <c r="O7391" s="383" t="s">
        <v>230</v>
      </c>
    </row>
    <row r="7392" spans="1:15">
      <c r="A7392" s="385">
        <v>42066</v>
      </c>
      <c r="B7392" s="383" t="s">
        <v>21</v>
      </c>
      <c r="C7392" s="383" t="s">
        <v>12</v>
      </c>
      <c r="D7392" s="383" t="s">
        <v>22</v>
      </c>
      <c r="E7392" s="383" t="s">
        <v>658</v>
      </c>
      <c r="F7392" s="383" t="s">
        <v>10</v>
      </c>
      <c r="G7392" s="384">
        <v>3270</v>
      </c>
      <c r="H7392" s="383" t="s">
        <v>784</v>
      </c>
      <c r="I7392" s="383" t="s">
        <v>785</v>
      </c>
      <c r="J7392" s="383" t="s">
        <v>617</v>
      </c>
      <c r="K7392" s="383" t="s">
        <v>618</v>
      </c>
      <c r="L7392" s="384">
        <v>24376</v>
      </c>
      <c r="M7392" s="383" t="s">
        <v>638</v>
      </c>
      <c r="N7392" s="383" t="s">
        <v>620</v>
      </c>
      <c r="O7392" s="383" t="s">
        <v>230</v>
      </c>
    </row>
    <row r="7393" spans="1:15">
      <c r="A7393" s="385">
        <v>42067</v>
      </c>
      <c r="B7393" s="383" t="s">
        <v>11</v>
      </c>
      <c r="C7393" s="383" t="s">
        <v>12</v>
      </c>
      <c r="D7393" s="383" t="s">
        <v>13</v>
      </c>
      <c r="E7393" s="383" t="s">
        <v>678</v>
      </c>
      <c r="F7393" s="383" t="s">
        <v>10</v>
      </c>
      <c r="G7393" s="384">
        <v>4265</v>
      </c>
      <c r="H7393" s="383" t="s">
        <v>763</v>
      </c>
      <c r="I7393" s="383" t="s">
        <v>769</v>
      </c>
      <c r="J7393" s="383" t="s">
        <v>617</v>
      </c>
      <c r="K7393" s="383" t="s">
        <v>618</v>
      </c>
      <c r="L7393" s="384">
        <v>24394</v>
      </c>
      <c r="M7393" s="383" t="s">
        <v>638</v>
      </c>
      <c r="N7393" s="383" t="s">
        <v>620</v>
      </c>
      <c r="O7393" s="383" t="s">
        <v>230</v>
      </c>
    </row>
    <row r="7394" spans="1:15">
      <c r="A7394" s="385">
        <v>42068</v>
      </c>
      <c r="B7394" s="383" t="s">
        <v>11</v>
      </c>
      <c r="C7394" s="383" t="s">
        <v>12</v>
      </c>
      <c r="D7394" s="383" t="s">
        <v>13</v>
      </c>
      <c r="E7394" s="383" t="s">
        <v>678</v>
      </c>
      <c r="F7394" s="383" t="s">
        <v>10</v>
      </c>
      <c r="G7394" s="384">
        <v>4265</v>
      </c>
      <c r="H7394" s="383" t="s">
        <v>763</v>
      </c>
      <c r="I7394" s="383" t="s">
        <v>769</v>
      </c>
      <c r="J7394" s="383" t="s">
        <v>617</v>
      </c>
      <c r="K7394" s="383" t="s">
        <v>618</v>
      </c>
      <c r="L7394" s="384">
        <v>24965</v>
      </c>
      <c r="M7394" s="383" t="s">
        <v>638</v>
      </c>
      <c r="N7394" s="383" t="s">
        <v>620</v>
      </c>
      <c r="O7394" s="383" t="s">
        <v>230</v>
      </c>
    </row>
    <row r="7395" spans="1:15">
      <c r="A7395" s="385">
        <v>42069</v>
      </c>
      <c r="B7395" s="383" t="s">
        <v>11</v>
      </c>
      <c r="C7395" s="383" t="s">
        <v>12</v>
      </c>
      <c r="D7395" s="383" t="s">
        <v>13</v>
      </c>
      <c r="E7395" s="383" t="s">
        <v>678</v>
      </c>
      <c r="F7395" s="383" t="s">
        <v>10</v>
      </c>
      <c r="G7395" s="384">
        <v>4265</v>
      </c>
      <c r="H7395" s="383" t="s">
        <v>763</v>
      </c>
      <c r="I7395" s="383" t="s">
        <v>769</v>
      </c>
      <c r="J7395" s="383" t="s">
        <v>617</v>
      </c>
      <c r="K7395" s="383" t="s">
        <v>618</v>
      </c>
      <c r="L7395" s="384">
        <v>25035</v>
      </c>
      <c r="M7395" s="383" t="s">
        <v>638</v>
      </c>
      <c r="N7395" s="383" t="s">
        <v>620</v>
      </c>
      <c r="O7395" s="383" t="s">
        <v>230</v>
      </c>
    </row>
    <row r="7396" spans="1:15">
      <c r="A7396" s="385">
        <v>42070</v>
      </c>
      <c r="B7396" s="383" t="s">
        <v>11</v>
      </c>
      <c r="C7396" s="383" t="s">
        <v>12</v>
      </c>
      <c r="D7396" s="383" t="s">
        <v>13</v>
      </c>
      <c r="E7396" s="383" t="s">
        <v>678</v>
      </c>
      <c r="F7396" s="383" t="s">
        <v>10</v>
      </c>
      <c r="G7396" s="384">
        <v>4265</v>
      </c>
      <c r="H7396" s="383" t="s">
        <v>763</v>
      </c>
      <c r="I7396" s="383" t="s">
        <v>769</v>
      </c>
      <c r="J7396" s="383" t="s">
        <v>617</v>
      </c>
      <c r="K7396" s="383" t="s">
        <v>618</v>
      </c>
      <c r="L7396" s="384">
        <v>25532</v>
      </c>
      <c r="M7396" s="383" t="s">
        <v>638</v>
      </c>
      <c r="N7396" s="383" t="s">
        <v>620</v>
      </c>
      <c r="O7396" s="383" t="s">
        <v>230</v>
      </c>
    </row>
    <row r="7397" spans="1:15">
      <c r="A7397" s="385">
        <v>42071</v>
      </c>
      <c r="B7397" s="383" t="s">
        <v>11</v>
      </c>
      <c r="C7397" s="383" t="s">
        <v>12</v>
      </c>
      <c r="D7397" s="383" t="s">
        <v>13</v>
      </c>
      <c r="E7397" s="383" t="s">
        <v>678</v>
      </c>
      <c r="F7397" s="383" t="s">
        <v>10</v>
      </c>
      <c r="G7397" s="384">
        <v>4265</v>
      </c>
      <c r="H7397" s="383" t="s">
        <v>763</v>
      </c>
      <c r="I7397" s="383" t="s">
        <v>769</v>
      </c>
      <c r="J7397" s="383" t="s">
        <v>617</v>
      </c>
      <c r="K7397" s="383" t="s">
        <v>618</v>
      </c>
      <c r="L7397" s="384">
        <v>25875</v>
      </c>
      <c r="M7397" s="383" t="s">
        <v>638</v>
      </c>
      <c r="N7397" s="383" t="s">
        <v>620</v>
      </c>
      <c r="O7397" s="383" t="s">
        <v>230</v>
      </c>
    </row>
    <row r="7398" spans="1:15">
      <c r="A7398" s="385">
        <v>42072</v>
      </c>
      <c r="B7398" s="383" t="s">
        <v>11</v>
      </c>
      <c r="C7398" s="383" t="s">
        <v>12</v>
      </c>
      <c r="D7398" s="383" t="s">
        <v>13</v>
      </c>
      <c r="E7398" s="383" t="s">
        <v>678</v>
      </c>
      <c r="F7398" s="383" t="s">
        <v>10</v>
      </c>
      <c r="G7398" s="384">
        <v>4265</v>
      </c>
      <c r="H7398" s="383" t="s">
        <v>763</v>
      </c>
      <c r="I7398" s="383" t="s">
        <v>769</v>
      </c>
      <c r="J7398" s="383" t="s">
        <v>617</v>
      </c>
      <c r="K7398" s="383" t="s">
        <v>618</v>
      </c>
      <c r="L7398" s="384">
        <v>25875</v>
      </c>
      <c r="M7398" s="383" t="s">
        <v>638</v>
      </c>
      <c r="N7398" s="383" t="s">
        <v>620</v>
      </c>
      <c r="O7398" s="383" t="s">
        <v>230</v>
      </c>
    </row>
    <row r="7399" spans="1:15">
      <c r="A7399" s="385">
        <v>42073</v>
      </c>
      <c r="B7399" s="383" t="s">
        <v>11</v>
      </c>
      <c r="C7399" s="383" t="s">
        <v>12</v>
      </c>
      <c r="D7399" s="383" t="s">
        <v>13</v>
      </c>
      <c r="E7399" s="383" t="s">
        <v>678</v>
      </c>
      <c r="F7399" s="383" t="s">
        <v>10</v>
      </c>
      <c r="G7399" s="384">
        <v>4265</v>
      </c>
      <c r="H7399" s="383" t="s">
        <v>763</v>
      </c>
      <c r="I7399" s="383" t="s">
        <v>769</v>
      </c>
      <c r="J7399" s="383" t="s">
        <v>617</v>
      </c>
      <c r="K7399" s="383" t="s">
        <v>618</v>
      </c>
      <c r="L7399" s="384">
        <v>25875</v>
      </c>
      <c r="M7399" s="383" t="s">
        <v>638</v>
      </c>
      <c r="N7399" s="383" t="s">
        <v>620</v>
      </c>
      <c r="O7399" s="383" t="s">
        <v>230</v>
      </c>
    </row>
    <row r="7400" spans="1:15">
      <c r="A7400" s="385">
        <v>42074</v>
      </c>
      <c r="B7400" s="383" t="s">
        <v>11</v>
      </c>
      <c r="C7400" s="383" t="s">
        <v>12</v>
      </c>
      <c r="D7400" s="383" t="s">
        <v>13</v>
      </c>
      <c r="E7400" s="383" t="s">
        <v>678</v>
      </c>
      <c r="F7400" s="383" t="s">
        <v>10</v>
      </c>
      <c r="G7400" s="384">
        <v>4265</v>
      </c>
      <c r="H7400" s="383" t="s">
        <v>763</v>
      </c>
      <c r="I7400" s="383" t="s">
        <v>769</v>
      </c>
      <c r="J7400" s="383" t="s">
        <v>617</v>
      </c>
      <c r="K7400" s="383" t="s">
        <v>618</v>
      </c>
      <c r="L7400" s="384">
        <v>25875</v>
      </c>
      <c r="M7400" s="383" t="s">
        <v>638</v>
      </c>
      <c r="N7400" s="383" t="s">
        <v>620</v>
      </c>
      <c r="O7400" s="383" t="s">
        <v>230</v>
      </c>
    </row>
    <row r="7401" spans="1:15">
      <c r="A7401" s="385">
        <v>42075</v>
      </c>
      <c r="B7401" s="383" t="s">
        <v>11</v>
      </c>
      <c r="C7401" s="383" t="s">
        <v>12</v>
      </c>
      <c r="D7401" s="383" t="s">
        <v>13</v>
      </c>
      <c r="E7401" s="383" t="s">
        <v>678</v>
      </c>
      <c r="F7401" s="383" t="s">
        <v>10</v>
      </c>
      <c r="G7401" s="384">
        <v>4265</v>
      </c>
      <c r="H7401" s="383" t="s">
        <v>763</v>
      </c>
      <c r="I7401" s="383" t="s">
        <v>769</v>
      </c>
      <c r="J7401" s="383" t="s">
        <v>617</v>
      </c>
      <c r="K7401" s="383" t="s">
        <v>618</v>
      </c>
      <c r="L7401" s="384">
        <v>25875</v>
      </c>
      <c r="M7401" s="383" t="s">
        <v>639</v>
      </c>
      <c r="N7401" s="383" t="s">
        <v>620</v>
      </c>
      <c r="O7401" s="383" t="s">
        <v>230</v>
      </c>
    </row>
    <row r="7402" spans="1:15">
      <c r="A7402" s="385">
        <v>42076</v>
      </c>
      <c r="B7402" s="383" t="s">
        <v>11</v>
      </c>
      <c r="C7402" s="383" t="s">
        <v>12</v>
      </c>
      <c r="D7402" s="383" t="s">
        <v>13</v>
      </c>
      <c r="E7402" s="383" t="s">
        <v>678</v>
      </c>
      <c r="F7402" s="383" t="s">
        <v>10</v>
      </c>
      <c r="G7402" s="384">
        <v>4265</v>
      </c>
      <c r="H7402" s="383" t="s">
        <v>763</v>
      </c>
      <c r="I7402" s="383" t="s">
        <v>769</v>
      </c>
      <c r="J7402" s="383" t="s">
        <v>617</v>
      </c>
      <c r="K7402" s="383" t="s">
        <v>618</v>
      </c>
      <c r="L7402" s="384">
        <v>25875</v>
      </c>
      <c r="M7402" s="383" t="s">
        <v>639</v>
      </c>
      <c r="N7402" s="383" t="s">
        <v>620</v>
      </c>
      <c r="O7402" s="383" t="s">
        <v>230</v>
      </c>
    </row>
    <row r="7403" spans="1:15">
      <c r="A7403" s="385">
        <v>42077</v>
      </c>
      <c r="B7403" s="383" t="s">
        <v>11</v>
      </c>
      <c r="C7403" s="383" t="s">
        <v>12</v>
      </c>
      <c r="D7403" s="383" t="s">
        <v>13</v>
      </c>
      <c r="E7403" s="383" t="s">
        <v>678</v>
      </c>
      <c r="F7403" s="383" t="s">
        <v>10</v>
      </c>
      <c r="G7403" s="384">
        <v>4265</v>
      </c>
      <c r="H7403" s="383" t="s">
        <v>763</v>
      </c>
      <c r="I7403" s="383" t="s">
        <v>769</v>
      </c>
      <c r="J7403" s="383" t="s">
        <v>617</v>
      </c>
      <c r="K7403" s="383" t="s">
        <v>618</v>
      </c>
      <c r="L7403" s="384">
        <v>25875</v>
      </c>
      <c r="M7403" s="383" t="s">
        <v>639</v>
      </c>
      <c r="N7403" s="383" t="s">
        <v>620</v>
      </c>
      <c r="O7403" s="383" t="s">
        <v>230</v>
      </c>
    </row>
    <row r="7404" spans="1:15">
      <c r="A7404" s="385">
        <v>42078</v>
      </c>
      <c r="B7404" s="383" t="s">
        <v>11</v>
      </c>
      <c r="C7404" s="383" t="s">
        <v>12</v>
      </c>
      <c r="D7404" s="383" t="s">
        <v>13</v>
      </c>
      <c r="E7404" s="383" t="s">
        <v>678</v>
      </c>
      <c r="F7404" s="383" t="s">
        <v>10</v>
      </c>
      <c r="G7404" s="384">
        <v>4265</v>
      </c>
      <c r="H7404" s="383" t="s">
        <v>763</v>
      </c>
      <c r="I7404" s="383" t="s">
        <v>769</v>
      </c>
      <c r="J7404" s="383" t="s">
        <v>617</v>
      </c>
      <c r="K7404" s="383" t="s">
        <v>618</v>
      </c>
      <c r="L7404" s="384">
        <v>25875</v>
      </c>
      <c r="M7404" s="383" t="s">
        <v>639</v>
      </c>
      <c r="N7404" s="383" t="s">
        <v>620</v>
      </c>
      <c r="O7404" s="383" t="s">
        <v>230</v>
      </c>
    </row>
    <row r="7405" spans="1:15">
      <c r="A7405" s="385">
        <v>42079</v>
      </c>
      <c r="B7405" s="383" t="s">
        <v>11</v>
      </c>
      <c r="C7405" s="383" t="s">
        <v>12</v>
      </c>
      <c r="D7405" s="383" t="s">
        <v>13</v>
      </c>
      <c r="E7405" s="383" t="s">
        <v>678</v>
      </c>
      <c r="F7405" s="383" t="s">
        <v>10</v>
      </c>
      <c r="G7405" s="384">
        <v>4265</v>
      </c>
      <c r="H7405" s="383" t="s">
        <v>763</v>
      </c>
      <c r="I7405" s="383" t="s">
        <v>769</v>
      </c>
      <c r="J7405" s="383" t="s">
        <v>617</v>
      </c>
      <c r="K7405" s="383" t="s">
        <v>618</v>
      </c>
      <c r="L7405" s="384">
        <v>25875</v>
      </c>
      <c r="M7405" s="383" t="s">
        <v>639</v>
      </c>
      <c r="N7405" s="383" t="s">
        <v>620</v>
      </c>
      <c r="O7405" s="383" t="s">
        <v>230</v>
      </c>
    </row>
    <row r="7406" spans="1:15">
      <c r="A7406" s="385">
        <v>42080</v>
      </c>
      <c r="B7406" s="383" t="s">
        <v>11</v>
      </c>
      <c r="C7406" s="383" t="s">
        <v>12</v>
      </c>
      <c r="D7406" s="383" t="s">
        <v>13</v>
      </c>
      <c r="E7406" s="383" t="s">
        <v>678</v>
      </c>
      <c r="F7406" s="383" t="s">
        <v>10</v>
      </c>
      <c r="G7406" s="384">
        <v>4265</v>
      </c>
      <c r="H7406" s="383" t="s">
        <v>763</v>
      </c>
      <c r="I7406" s="383" t="s">
        <v>769</v>
      </c>
      <c r="J7406" s="383" t="s">
        <v>617</v>
      </c>
      <c r="K7406" s="383" t="s">
        <v>618</v>
      </c>
      <c r="L7406" s="384">
        <v>25875</v>
      </c>
      <c r="M7406" s="383" t="s">
        <v>639</v>
      </c>
      <c r="N7406" s="383" t="s">
        <v>620</v>
      </c>
      <c r="O7406" s="383" t="s">
        <v>230</v>
      </c>
    </row>
    <row r="7407" spans="1:15">
      <c r="A7407" s="385">
        <v>42081</v>
      </c>
      <c r="B7407" s="383" t="s">
        <v>11</v>
      </c>
      <c r="C7407" s="383" t="s">
        <v>12</v>
      </c>
      <c r="D7407" s="383" t="s">
        <v>13</v>
      </c>
      <c r="E7407" s="383" t="s">
        <v>678</v>
      </c>
      <c r="F7407" s="383" t="s">
        <v>10</v>
      </c>
      <c r="G7407" s="384">
        <v>4265</v>
      </c>
      <c r="H7407" s="383" t="s">
        <v>763</v>
      </c>
      <c r="I7407" s="383" t="s">
        <v>769</v>
      </c>
      <c r="J7407" s="383" t="s">
        <v>617</v>
      </c>
      <c r="K7407" s="383" t="s">
        <v>618</v>
      </c>
      <c r="L7407" s="384">
        <v>26170</v>
      </c>
      <c r="M7407" s="383" t="s">
        <v>640</v>
      </c>
      <c r="N7407" s="383" t="s">
        <v>620</v>
      </c>
      <c r="O7407" s="383" t="s">
        <v>230</v>
      </c>
    </row>
    <row r="7408" spans="1:15">
      <c r="A7408" s="385">
        <v>42082</v>
      </c>
      <c r="B7408" s="383" t="s">
        <v>11</v>
      </c>
      <c r="C7408" s="383" t="s">
        <v>12</v>
      </c>
      <c r="D7408" s="383" t="s">
        <v>13</v>
      </c>
      <c r="E7408" s="383" t="s">
        <v>678</v>
      </c>
      <c r="F7408" s="383" t="s">
        <v>10</v>
      </c>
      <c r="G7408" s="384">
        <v>4265</v>
      </c>
      <c r="H7408" s="383" t="s">
        <v>763</v>
      </c>
      <c r="I7408" s="383" t="s">
        <v>769</v>
      </c>
      <c r="J7408" s="383" t="s">
        <v>617</v>
      </c>
      <c r="K7408" s="383" t="s">
        <v>618</v>
      </c>
      <c r="L7408" s="384">
        <v>26691</v>
      </c>
      <c r="M7408" s="383" t="s">
        <v>640</v>
      </c>
      <c r="N7408" s="383" t="s">
        <v>620</v>
      </c>
      <c r="O7408" s="383" t="s">
        <v>230</v>
      </c>
    </row>
    <row r="7409" spans="1:15">
      <c r="A7409" s="385">
        <v>42083</v>
      </c>
      <c r="B7409" s="383" t="s">
        <v>11</v>
      </c>
      <c r="C7409" s="383" t="s">
        <v>12</v>
      </c>
      <c r="D7409" s="383" t="s">
        <v>13</v>
      </c>
      <c r="E7409" s="383" t="s">
        <v>678</v>
      </c>
      <c r="F7409" s="383" t="s">
        <v>10</v>
      </c>
      <c r="G7409" s="384">
        <v>4265</v>
      </c>
      <c r="H7409" s="383" t="s">
        <v>763</v>
      </c>
      <c r="I7409" s="383" t="s">
        <v>769</v>
      </c>
      <c r="J7409" s="383" t="s">
        <v>617</v>
      </c>
      <c r="K7409" s="383" t="s">
        <v>618</v>
      </c>
      <c r="L7409" s="384">
        <v>27235</v>
      </c>
      <c r="M7409" s="383" t="s">
        <v>640</v>
      </c>
      <c r="N7409" s="383" t="s">
        <v>620</v>
      </c>
      <c r="O7409" s="383" t="s">
        <v>230</v>
      </c>
    </row>
    <row r="7410" spans="1:15">
      <c r="A7410" s="385">
        <v>42084</v>
      </c>
      <c r="B7410" s="383" t="s">
        <v>11</v>
      </c>
      <c r="C7410" s="383" t="s">
        <v>12</v>
      </c>
      <c r="D7410" s="383" t="s">
        <v>13</v>
      </c>
      <c r="E7410" s="383" t="s">
        <v>678</v>
      </c>
      <c r="F7410" s="383" t="s">
        <v>10</v>
      </c>
      <c r="G7410" s="384">
        <v>4265</v>
      </c>
      <c r="H7410" s="383" t="s">
        <v>763</v>
      </c>
      <c r="I7410" s="383" t="s">
        <v>769</v>
      </c>
      <c r="J7410" s="383" t="s">
        <v>617</v>
      </c>
      <c r="K7410" s="383" t="s">
        <v>618</v>
      </c>
      <c r="L7410" s="384">
        <v>27710</v>
      </c>
      <c r="M7410" s="383" t="s">
        <v>640</v>
      </c>
      <c r="N7410" s="383" t="s">
        <v>620</v>
      </c>
      <c r="O7410" s="383" t="s">
        <v>230</v>
      </c>
    </row>
    <row r="7411" spans="1:15">
      <c r="A7411" s="385">
        <v>42085</v>
      </c>
      <c r="B7411" s="383" t="s">
        <v>11</v>
      </c>
      <c r="C7411" s="383" t="s">
        <v>12</v>
      </c>
      <c r="D7411" s="383" t="s">
        <v>13</v>
      </c>
      <c r="E7411" s="383" t="s">
        <v>678</v>
      </c>
      <c r="F7411" s="383" t="s">
        <v>10</v>
      </c>
      <c r="G7411" s="384">
        <v>4265</v>
      </c>
      <c r="H7411" s="383" t="s">
        <v>763</v>
      </c>
      <c r="I7411" s="383" t="s">
        <v>769</v>
      </c>
      <c r="J7411" s="383" t="s">
        <v>617</v>
      </c>
      <c r="K7411" s="383" t="s">
        <v>618</v>
      </c>
      <c r="L7411" s="384">
        <v>27741</v>
      </c>
      <c r="M7411" s="383" t="s">
        <v>640</v>
      </c>
      <c r="N7411" s="383" t="s">
        <v>620</v>
      </c>
      <c r="O7411" s="383" t="s">
        <v>230</v>
      </c>
    </row>
    <row r="7412" spans="1:15">
      <c r="A7412" s="385">
        <v>42086</v>
      </c>
      <c r="B7412" s="383" t="s">
        <v>11</v>
      </c>
      <c r="C7412" s="383" t="s">
        <v>12</v>
      </c>
      <c r="D7412" s="383" t="s">
        <v>13</v>
      </c>
      <c r="E7412" s="383" t="s">
        <v>678</v>
      </c>
      <c r="F7412" s="383" t="s">
        <v>10</v>
      </c>
      <c r="G7412" s="384">
        <v>4265</v>
      </c>
      <c r="H7412" s="383" t="s">
        <v>763</v>
      </c>
      <c r="I7412" s="383" t="s">
        <v>769</v>
      </c>
      <c r="J7412" s="383" t="s">
        <v>617</v>
      </c>
      <c r="K7412" s="383" t="s">
        <v>618</v>
      </c>
      <c r="L7412" s="384">
        <v>27741</v>
      </c>
      <c r="M7412" s="383" t="s">
        <v>640</v>
      </c>
      <c r="N7412" s="383" t="s">
        <v>620</v>
      </c>
      <c r="O7412" s="383" t="s">
        <v>230</v>
      </c>
    </row>
    <row r="7413" spans="1:15">
      <c r="A7413" s="385">
        <v>42087</v>
      </c>
      <c r="B7413" s="383" t="s">
        <v>11</v>
      </c>
      <c r="C7413" s="383" t="s">
        <v>12</v>
      </c>
      <c r="D7413" s="383" t="s">
        <v>13</v>
      </c>
      <c r="E7413" s="383" t="s">
        <v>678</v>
      </c>
      <c r="F7413" s="383" t="s">
        <v>10</v>
      </c>
      <c r="G7413" s="384">
        <v>4265</v>
      </c>
      <c r="H7413" s="383" t="s">
        <v>763</v>
      </c>
      <c r="I7413" s="383" t="s">
        <v>769</v>
      </c>
      <c r="J7413" s="383" t="s">
        <v>617</v>
      </c>
      <c r="K7413" s="383" t="s">
        <v>618</v>
      </c>
      <c r="L7413" s="384">
        <v>27741</v>
      </c>
      <c r="M7413" s="383" t="s">
        <v>640</v>
      </c>
      <c r="N7413" s="383" t="s">
        <v>620</v>
      </c>
      <c r="O7413" s="383" t="s">
        <v>230</v>
      </c>
    </row>
    <row r="7414" spans="1:15">
      <c r="A7414" s="385">
        <v>42088</v>
      </c>
      <c r="B7414" s="383" t="s">
        <v>11</v>
      </c>
      <c r="C7414" s="383" t="s">
        <v>12</v>
      </c>
      <c r="D7414" s="383" t="s">
        <v>13</v>
      </c>
      <c r="E7414" s="383" t="s">
        <v>678</v>
      </c>
      <c r="F7414" s="383" t="s">
        <v>10</v>
      </c>
      <c r="G7414" s="384">
        <v>342</v>
      </c>
      <c r="H7414" s="383" t="s">
        <v>812</v>
      </c>
      <c r="I7414" s="383" t="s">
        <v>813</v>
      </c>
      <c r="J7414" s="383" t="s">
        <v>617</v>
      </c>
      <c r="K7414" s="383" t="s">
        <v>618</v>
      </c>
      <c r="L7414" s="384">
        <v>27741</v>
      </c>
      <c r="M7414" s="383" t="s">
        <v>640</v>
      </c>
      <c r="N7414" s="383" t="s">
        <v>620</v>
      </c>
      <c r="O7414" s="383" t="s">
        <v>230</v>
      </c>
    </row>
    <row r="7415" spans="1:15">
      <c r="A7415" s="385">
        <v>42089</v>
      </c>
      <c r="B7415" s="383" t="s">
        <v>11</v>
      </c>
      <c r="C7415" s="383" t="s">
        <v>12</v>
      </c>
      <c r="D7415" s="383" t="s">
        <v>13</v>
      </c>
      <c r="E7415" s="383" t="s">
        <v>678</v>
      </c>
      <c r="F7415" s="383" t="s">
        <v>10</v>
      </c>
      <c r="G7415" s="384">
        <v>4265</v>
      </c>
      <c r="H7415" s="383" t="s">
        <v>763</v>
      </c>
      <c r="I7415" s="383" t="s">
        <v>769</v>
      </c>
      <c r="J7415" s="383" t="s">
        <v>617</v>
      </c>
      <c r="K7415" s="383" t="s">
        <v>618</v>
      </c>
      <c r="L7415" s="384">
        <v>27741</v>
      </c>
      <c r="M7415" s="383" t="s">
        <v>640</v>
      </c>
      <c r="N7415" s="383" t="s">
        <v>620</v>
      </c>
      <c r="O7415" s="383" t="s">
        <v>230</v>
      </c>
    </row>
    <row r="7416" spans="1:15">
      <c r="A7416" s="385">
        <v>42090</v>
      </c>
      <c r="B7416" s="383" t="s">
        <v>11</v>
      </c>
      <c r="C7416" s="383" t="s">
        <v>12</v>
      </c>
      <c r="D7416" s="383" t="s">
        <v>13</v>
      </c>
      <c r="E7416" s="383" t="s">
        <v>678</v>
      </c>
      <c r="F7416" s="383" t="s">
        <v>10</v>
      </c>
      <c r="G7416" s="384">
        <v>4265</v>
      </c>
      <c r="H7416" s="383" t="s">
        <v>763</v>
      </c>
      <c r="I7416" s="383" t="s">
        <v>769</v>
      </c>
      <c r="J7416" s="383" t="s">
        <v>617</v>
      </c>
      <c r="K7416" s="383" t="s">
        <v>618</v>
      </c>
      <c r="L7416" s="384">
        <v>27741</v>
      </c>
      <c r="M7416" s="383" t="s">
        <v>640</v>
      </c>
      <c r="N7416" s="383" t="s">
        <v>620</v>
      </c>
      <c r="O7416" s="383" t="s">
        <v>230</v>
      </c>
    </row>
    <row r="7417" spans="1:15">
      <c r="A7417" s="385">
        <v>42091</v>
      </c>
      <c r="B7417" s="383" t="s">
        <v>11</v>
      </c>
      <c r="C7417" s="383" t="s">
        <v>12</v>
      </c>
      <c r="D7417" s="383" t="s">
        <v>13</v>
      </c>
      <c r="E7417" s="383" t="s">
        <v>678</v>
      </c>
      <c r="F7417" s="383" t="s">
        <v>10</v>
      </c>
      <c r="G7417" s="384">
        <v>4265</v>
      </c>
      <c r="H7417" s="383" t="s">
        <v>763</v>
      </c>
      <c r="I7417" s="383" t="s">
        <v>769</v>
      </c>
      <c r="J7417" s="383" t="s">
        <v>617</v>
      </c>
      <c r="K7417" s="383" t="s">
        <v>618</v>
      </c>
      <c r="L7417" s="384">
        <v>27741</v>
      </c>
      <c r="M7417" s="383" t="s">
        <v>641</v>
      </c>
      <c r="N7417" s="383" t="s">
        <v>620</v>
      </c>
      <c r="O7417" s="383" t="s">
        <v>230</v>
      </c>
    </row>
    <row r="7418" spans="1:15">
      <c r="A7418" s="385">
        <v>42092</v>
      </c>
      <c r="B7418" s="383" t="s">
        <v>11</v>
      </c>
      <c r="C7418" s="383" t="s">
        <v>12</v>
      </c>
      <c r="D7418" s="383" t="s">
        <v>13</v>
      </c>
      <c r="E7418" s="383" t="s">
        <v>678</v>
      </c>
      <c r="F7418" s="383" t="s">
        <v>10</v>
      </c>
      <c r="G7418" s="384">
        <v>4265</v>
      </c>
      <c r="H7418" s="383" t="s">
        <v>763</v>
      </c>
      <c r="I7418" s="383" t="s">
        <v>769</v>
      </c>
      <c r="J7418" s="383" t="s">
        <v>617</v>
      </c>
      <c r="K7418" s="383" t="s">
        <v>618</v>
      </c>
      <c r="L7418" s="384">
        <v>27741</v>
      </c>
      <c r="M7418" s="383" t="s">
        <v>641</v>
      </c>
      <c r="N7418" s="383" t="s">
        <v>620</v>
      </c>
      <c r="O7418" s="383" t="s">
        <v>230</v>
      </c>
    </row>
    <row r="7419" spans="1:15">
      <c r="A7419" s="385">
        <v>42093</v>
      </c>
      <c r="B7419" s="383" t="s">
        <v>11</v>
      </c>
      <c r="C7419" s="383" t="s">
        <v>12</v>
      </c>
      <c r="D7419" s="383" t="s">
        <v>13</v>
      </c>
      <c r="E7419" s="383" t="s">
        <v>678</v>
      </c>
      <c r="F7419" s="383" t="s">
        <v>10</v>
      </c>
      <c r="G7419" s="384">
        <v>4265</v>
      </c>
      <c r="H7419" s="383" t="s">
        <v>763</v>
      </c>
      <c r="I7419" s="383" t="s">
        <v>769</v>
      </c>
      <c r="J7419" s="383" t="s">
        <v>617</v>
      </c>
      <c r="K7419" s="383" t="s">
        <v>618</v>
      </c>
      <c r="L7419" s="384">
        <v>27741</v>
      </c>
      <c r="M7419" s="383" t="s">
        <v>641</v>
      </c>
      <c r="N7419" s="383" t="s">
        <v>620</v>
      </c>
      <c r="O7419" s="383" t="s">
        <v>230</v>
      </c>
    </row>
    <row r="7420" spans="1:15">
      <c r="A7420" s="385">
        <v>42094</v>
      </c>
      <c r="B7420" s="383" t="s">
        <v>11</v>
      </c>
      <c r="C7420" s="383" t="s">
        <v>12</v>
      </c>
      <c r="D7420" s="383" t="s">
        <v>13</v>
      </c>
      <c r="E7420" s="383" t="s">
        <v>678</v>
      </c>
      <c r="F7420" s="383" t="s">
        <v>10</v>
      </c>
      <c r="G7420" s="384">
        <v>4265</v>
      </c>
      <c r="H7420" s="383" t="s">
        <v>763</v>
      </c>
      <c r="I7420" s="383" t="s">
        <v>769</v>
      </c>
      <c r="J7420" s="383" t="s">
        <v>617</v>
      </c>
      <c r="K7420" s="383" t="s">
        <v>618</v>
      </c>
      <c r="L7420" s="384">
        <v>27741</v>
      </c>
      <c r="M7420" s="383" t="s">
        <v>641</v>
      </c>
      <c r="N7420" s="383" t="s">
        <v>620</v>
      </c>
      <c r="O7420" s="383" t="s">
        <v>230</v>
      </c>
    </row>
    <row r="7421" spans="1:15">
      <c r="A7421" s="385">
        <v>42095</v>
      </c>
      <c r="B7421" s="383" t="s">
        <v>11</v>
      </c>
      <c r="C7421" s="383" t="s">
        <v>12</v>
      </c>
      <c r="D7421" s="383" t="s">
        <v>13</v>
      </c>
      <c r="E7421" s="383" t="s">
        <v>678</v>
      </c>
      <c r="F7421" s="383" t="s">
        <v>10</v>
      </c>
      <c r="G7421" s="384">
        <v>4265</v>
      </c>
      <c r="H7421" s="383" t="s">
        <v>763</v>
      </c>
      <c r="I7421" s="383" t="s">
        <v>769</v>
      </c>
      <c r="J7421" s="383" t="s">
        <v>617</v>
      </c>
      <c r="K7421" s="383" t="s">
        <v>618</v>
      </c>
      <c r="L7421" s="384">
        <v>27741</v>
      </c>
      <c r="M7421" s="383" t="s">
        <v>641</v>
      </c>
      <c r="N7421" s="383" t="s">
        <v>620</v>
      </c>
      <c r="O7421" s="383" t="s">
        <v>230</v>
      </c>
    </row>
    <row r="7422" spans="1:15">
      <c r="A7422" s="385">
        <v>42096</v>
      </c>
      <c r="B7422" s="383" t="s">
        <v>11</v>
      </c>
      <c r="C7422" s="383" t="s">
        <v>12</v>
      </c>
      <c r="D7422" s="383" t="s">
        <v>13</v>
      </c>
      <c r="E7422" s="383" t="s">
        <v>678</v>
      </c>
      <c r="F7422" s="383" t="s">
        <v>10</v>
      </c>
      <c r="G7422" s="384">
        <v>4265</v>
      </c>
      <c r="H7422" s="383" t="s">
        <v>763</v>
      </c>
      <c r="I7422" s="383" t="s">
        <v>769</v>
      </c>
      <c r="J7422" s="383" t="s">
        <v>617</v>
      </c>
      <c r="K7422" s="383" t="s">
        <v>618</v>
      </c>
      <c r="L7422" s="384">
        <v>27741</v>
      </c>
      <c r="M7422" s="383" t="s">
        <v>641</v>
      </c>
      <c r="N7422" s="383" t="s">
        <v>620</v>
      </c>
      <c r="O7422" s="383" t="s">
        <v>230</v>
      </c>
    </row>
    <row r="7423" spans="1:15">
      <c r="A7423" s="385">
        <v>42097</v>
      </c>
      <c r="B7423" s="383" t="s">
        <v>11</v>
      </c>
      <c r="C7423" s="383" t="s">
        <v>12</v>
      </c>
      <c r="D7423" s="383" t="s">
        <v>13</v>
      </c>
      <c r="E7423" s="383" t="s">
        <v>678</v>
      </c>
      <c r="F7423" s="383" t="s">
        <v>10</v>
      </c>
      <c r="G7423" s="384">
        <v>4265</v>
      </c>
      <c r="H7423" s="383" t="s">
        <v>763</v>
      </c>
      <c r="I7423" s="383" t="s">
        <v>769</v>
      </c>
      <c r="J7423" s="383" t="s">
        <v>617</v>
      </c>
      <c r="K7423" s="383" t="s">
        <v>618</v>
      </c>
      <c r="L7423" s="384">
        <v>27741</v>
      </c>
      <c r="M7423" s="383" t="s">
        <v>641</v>
      </c>
      <c r="N7423" s="383" t="s">
        <v>620</v>
      </c>
      <c r="O7423" s="383" t="s">
        <v>230</v>
      </c>
    </row>
    <row r="7424" spans="1:15">
      <c r="A7424" s="385">
        <v>42098</v>
      </c>
      <c r="B7424" s="383" t="s">
        <v>621</v>
      </c>
      <c r="C7424" s="383" t="s">
        <v>8</v>
      </c>
      <c r="D7424" s="383" t="s">
        <v>9</v>
      </c>
      <c r="E7424" s="383" t="s">
        <v>622</v>
      </c>
      <c r="F7424" s="383" t="s">
        <v>10</v>
      </c>
      <c r="G7424" s="384">
        <v>63000</v>
      </c>
      <c r="H7424" s="383" t="s">
        <v>838</v>
      </c>
      <c r="I7424" s="383" t="s">
        <v>839</v>
      </c>
      <c r="J7424" s="383" t="s">
        <v>617</v>
      </c>
      <c r="K7424" s="383" t="s">
        <v>618</v>
      </c>
      <c r="L7424" s="384">
        <v>27751</v>
      </c>
      <c r="M7424" s="383" t="s">
        <v>641</v>
      </c>
      <c r="N7424" s="383" t="s">
        <v>620</v>
      </c>
      <c r="O7424" s="383" t="s">
        <v>230</v>
      </c>
    </row>
    <row r="7425" spans="1:15">
      <c r="A7425" s="385">
        <v>42099</v>
      </c>
      <c r="B7425" s="383" t="s">
        <v>11</v>
      </c>
      <c r="C7425" s="383" t="s">
        <v>12</v>
      </c>
      <c r="D7425" s="383" t="s">
        <v>13</v>
      </c>
      <c r="E7425" s="383" t="s">
        <v>678</v>
      </c>
      <c r="F7425" s="383" t="s">
        <v>10</v>
      </c>
      <c r="G7425" s="384">
        <v>4265</v>
      </c>
      <c r="H7425" s="383" t="s">
        <v>763</v>
      </c>
      <c r="I7425" s="383" t="s">
        <v>769</v>
      </c>
      <c r="J7425" s="383" t="s">
        <v>617</v>
      </c>
      <c r="K7425" s="383" t="s">
        <v>618</v>
      </c>
      <c r="L7425" s="384">
        <v>28181</v>
      </c>
      <c r="M7425" s="383" t="s">
        <v>642</v>
      </c>
      <c r="N7425" s="383" t="s">
        <v>620</v>
      </c>
      <c r="O7425" s="383" t="s">
        <v>230</v>
      </c>
    </row>
    <row r="7426" spans="1:15">
      <c r="A7426" s="385">
        <v>42100</v>
      </c>
      <c r="B7426" s="383" t="s">
        <v>21</v>
      </c>
      <c r="C7426" s="383" t="s">
        <v>12</v>
      </c>
      <c r="D7426" s="383" t="s">
        <v>22</v>
      </c>
      <c r="E7426" s="383" t="s">
        <v>658</v>
      </c>
      <c r="F7426" s="383" t="s">
        <v>10</v>
      </c>
      <c r="G7426" s="384">
        <v>2720</v>
      </c>
      <c r="H7426" s="383" t="s">
        <v>763</v>
      </c>
      <c r="I7426" s="383" t="s">
        <v>764</v>
      </c>
      <c r="J7426" s="383" t="s">
        <v>617</v>
      </c>
      <c r="K7426" s="383" t="s">
        <v>618</v>
      </c>
      <c r="L7426" s="384">
        <v>28641</v>
      </c>
      <c r="M7426" s="383" t="s">
        <v>642</v>
      </c>
      <c r="N7426" s="383" t="s">
        <v>620</v>
      </c>
      <c r="O7426" s="383" t="s">
        <v>230</v>
      </c>
    </row>
    <row r="7427" spans="1:15">
      <c r="A7427" s="385">
        <v>42101</v>
      </c>
      <c r="B7427" s="383" t="s">
        <v>21</v>
      </c>
      <c r="C7427" s="383" t="s">
        <v>12</v>
      </c>
      <c r="D7427" s="383" t="s">
        <v>22</v>
      </c>
      <c r="E7427" s="383" t="s">
        <v>658</v>
      </c>
      <c r="F7427" s="383" t="s">
        <v>10</v>
      </c>
      <c r="G7427" s="384">
        <v>2720</v>
      </c>
      <c r="H7427" s="383" t="s">
        <v>763</v>
      </c>
      <c r="I7427" s="383" t="s">
        <v>764</v>
      </c>
      <c r="J7427" s="383" t="s">
        <v>617</v>
      </c>
      <c r="K7427" s="383" t="s">
        <v>618</v>
      </c>
      <c r="L7427" s="384">
        <v>29260</v>
      </c>
      <c r="M7427" s="383" t="s">
        <v>642</v>
      </c>
      <c r="N7427" s="383" t="s">
        <v>620</v>
      </c>
      <c r="O7427" s="383" t="s">
        <v>230</v>
      </c>
    </row>
    <row r="7428" spans="1:15">
      <c r="A7428" s="385">
        <v>42102</v>
      </c>
      <c r="B7428" s="383" t="s">
        <v>21</v>
      </c>
      <c r="C7428" s="383" t="s">
        <v>12</v>
      </c>
      <c r="D7428" s="383" t="s">
        <v>22</v>
      </c>
      <c r="E7428" s="383" t="s">
        <v>658</v>
      </c>
      <c r="F7428" s="383" t="s">
        <v>10</v>
      </c>
      <c r="G7428" s="384">
        <v>2720</v>
      </c>
      <c r="H7428" s="383" t="s">
        <v>763</v>
      </c>
      <c r="I7428" s="383" t="s">
        <v>764</v>
      </c>
      <c r="J7428" s="383" t="s">
        <v>617</v>
      </c>
      <c r="K7428" s="383" t="s">
        <v>618</v>
      </c>
      <c r="L7428" s="384">
        <v>29608</v>
      </c>
      <c r="M7428" s="383" t="s">
        <v>642</v>
      </c>
      <c r="N7428" s="383" t="s">
        <v>620</v>
      </c>
      <c r="O7428" s="383" t="s">
        <v>230</v>
      </c>
    </row>
    <row r="7429" spans="1:15">
      <c r="A7429" s="385">
        <v>42103</v>
      </c>
      <c r="B7429" s="383" t="s">
        <v>21</v>
      </c>
      <c r="C7429" s="383" t="s">
        <v>12</v>
      </c>
      <c r="D7429" s="383" t="s">
        <v>22</v>
      </c>
      <c r="E7429" s="383" t="s">
        <v>658</v>
      </c>
      <c r="F7429" s="383" t="s">
        <v>10</v>
      </c>
      <c r="G7429" s="384">
        <v>2720</v>
      </c>
      <c r="H7429" s="383" t="s">
        <v>763</v>
      </c>
      <c r="I7429" s="383" t="s">
        <v>764</v>
      </c>
      <c r="J7429" s="383" t="s">
        <v>617</v>
      </c>
      <c r="K7429" s="383" t="s">
        <v>618</v>
      </c>
      <c r="L7429" s="384">
        <v>29608</v>
      </c>
      <c r="M7429" s="383" t="s">
        <v>642</v>
      </c>
      <c r="N7429" s="383" t="s">
        <v>620</v>
      </c>
      <c r="O7429" s="383" t="s">
        <v>230</v>
      </c>
    </row>
    <row r="7430" spans="1:15">
      <c r="A7430" s="385">
        <v>42104</v>
      </c>
      <c r="B7430" s="383" t="s">
        <v>21</v>
      </c>
      <c r="C7430" s="383" t="s">
        <v>12</v>
      </c>
      <c r="D7430" s="383" t="s">
        <v>22</v>
      </c>
      <c r="E7430" s="383" t="s">
        <v>658</v>
      </c>
      <c r="F7430" s="383" t="s">
        <v>10</v>
      </c>
      <c r="G7430" s="384">
        <v>2720</v>
      </c>
      <c r="H7430" s="383" t="s">
        <v>763</v>
      </c>
      <c r="I7430" s="383" t="s">
        <v>764</v>
      </c>
      <c r="J7430" s="383" t="s">
        <v>617</v>
      </c>
      <c r="K7430" s="383" t="s">
        <v>618</v>
      </c>
      <c r="L7430" s="384">
        <v>29608</v>
      </c>
      <c r="M7430" s="383" t="s">
        <v>642</v>
      </c>
      <c r="N7430" s="383" t="s">
        <v>620</v>
      </c>
      <c r="O7430" s="383" t="s">
        <v>230</v>
      </c>
    </row>
    <row r="7431" spans="1:15">
      <c r="A7431" s="385">
        <v>42105</v>
      </c>
      <c r="B7431" s="383" t="s">
        <v>21</v>
      </c>
      <c r="C7431" s="383" t="s">
        <v>12</v>
      </c>
      <c r="D7431" s="383" t="s">
        <v>22</v>
      </c>
      <c r="E7431" s="383" t="s">
        <v>658</v>
      </c>
      <c r="F7431" s="383" t="s">
        <v>10</v>
      </c>
      <c r="G7431" s="384">
        <v>2720</v>
      </c>
      <c r="H7431" s="383" t="s">
        <v>763</v>
      </c>
      <c r="I7431" s="383" t="s">
        <v>764</v>
      </c>
      <c r="J7431" s="383" t="s">
        <v>617</v>
      </c>
      <c r="K7431" s="383" t="s">
        <v>618</v>
      </c>
      <c r="L7431" s="384">
        <v>29608</v>
      </c>
      <c r="M7431" s="383" t="s">
        <v>642</v>
      </c>
      <c r="N7431" s="383" t="s">
        <v>620</v>
      </c>
      <c r="O7431" s="383" t="s">
        <v>230</v>
      </c>
    </row>
    <row r="7432" spans="1:15">
      <c r="A7432" s="385">
        <v>42106</v>
      </c>
      <c r="B7432" s="383" t="s">
        <v>21</v>
      </c>
      <c r="C7432" s="383" t="s">
        <v>12</v>
      </c>
      <c r="D7432" s="383" t="s">
        <v>22</v>
      </c>
      <c r="E7432" s="383" t="s">
        <v>658</v>
      </c>
      <c r="F7432" s="383" t="s">
        <v>10</v>
      </c>
      <c r="G7432" s="384">
        <v>2720</v>
      </c>
      <c r="H7432" s="383" t="s">
        <v>763</v>
      </c>
      <c r="I7432" s="383" t="s">
        <v>764</v>
      </c>
      <c r="J7432" s="383" t="s">
        <v>617</v>
      </c>
      <c r="K7432" s="383" t="s">
        <v>618</v>
      </c>
      <c r="L7432" s="384">
        <v>29608</v>
      </c>
      <c r="M7432" s="383" t="s">
        <v>642</v>
      </c>
      <c r="N7432" s="383" t="s">
        <v>620</v>
      </c>
      <c r="O7432" s="383" t="s">
        <v>230</v>
      </c>
    </row>
    <row r="7433" spans="1:15">
      <c r="A7433" s="385">
        <v>42107</v>
      </c>
      <c r="B7433" s="383" t="s">
        <v>21</v>
      </c>
      <c r="C7433" s="383" t="s">
        <v>12</v>
      </c>
      <c r="D7433" s="383" t="s">
        <v>22</v>
      </c>
      <c r="E7433" s="383" t="s">
        <v>658</v>
      </c>
      <c r="F7433" s="383" t="s">
        <v>10</v>
      </c>
      <c r="G7433" s="384">
        <v>2720</v>
      </c>
      <c r="H7433" s="383" t="s">
        <v>763</v>
      </c>
      <c r="I7433" s="383" t="s">
        <v>764</v>
      </c>
      <c r="J7433" s="383" t="s">
        <v>617</v>
      </c>
      <c r="K7433" s="383" t="s">
        <v>618</v>
      </c>
      <c r="L7433" s="384">
        <v>29973</v>
      </c>
      <c r="M7433" s="383" t="s">
        <v>642</v>
      </c>
      <c r="N7433" s="383" t="s">
        <v>620</v>
      </c>
      <c r="O7433" s="383" t="s">
        <v>230</v>
      </c>
    </row>
    <row r="7434" spans="1:15">
      <c r="A7434" s="385">
        <v>42108</v>
      </c>
      <c r="B7434" s="383" t="s">
        <v>21</v>
      </c>
      <c r="C7434" s="383" t="s">
        <v>12</v>
      </c>
      <c r="D7434" s="383" t="s">
        <v>22</v>
      </c>
      <c r="E7434" s="383" t="s">
        <v>658</v>
      </c>
      <c r="F7434" s="383" t="s">
        <v>10</v>
      </c>
      <c r="G7434" s="384">
        <v>2720</v>
      </c>
      <c r="H7434" s="383" t="s">
        <v>763</v>
      </c>
      <c r="I7434" s="383" t="s">
        <v>764</v>
      </c>
      <c r="J7434" s="383" t="s">
        <v>617</v>
      </c>
      <c r="K7434" s="383" t="s">
        <v>618</v>
      </c>
      <c r="L7434" s="384">
        <v>30380</v>
      </c>
      <c r="M7434" s="383" t="s">
        <v>642</v>
      </c>
      <c r="N7434" s="383" t="s">
        <v>620</v>
      </c>
      <c r="O7434" s="383" t="s">
        <v>230</v>
      </c>
    </row>
    <row r="7435" spans="1:15">
      <c r="A7435" s="385">
        <v>42109</v>
      </c>
      <c r="B7435" s="383" t="s">
        <v>21</v>
      </c>
      <c r="C7435" s="383" t="s">
        <v>12</v>
      </c>
      <c r="D7435" s="383" t="s">
        <v>22</v>
      </c>
      <c r="E7435" s="383" t="s">
        <v>658</v>
      </c>
      <c r="F7435" s="383" t="s">
        <v>10</v>
      </c>
      <c r="G7435" s="384">
        <v>2720</v>
      </c>
      <c r="H7435" s="383" t="s">
        <v>763</v>
      </c>
      <c r="I7435" s="383" t="s">
        <v>764</v>
      </c>
      <c r="J7435" s="383" t="s">
        <v>617</v>
      </c>
      <c r="K7435" s="383" t="s">
        <v>618</v>
      </c>
      <c r="L7435" s="384">
        <v>30722</v>
      </c>
      <c r="M7435" s="383" t="s">
        <v>642</v>
      </c>
      <c r="N7435" s="383" t="s">
        <v>620</v>
      </c>
      <c r="O7435" s="383" t="s">
        <v>230</v>
      </c>
    </row>
    <row r="7436" spans="1:15">
      <c r="A7436" s="385">
        <v>42110</v>
      </c>
      <c r="B7436" s="383" t="s">
        <v>21</v>
      </c>
      <c r="C7436" s="383" t="s">
        <v>12</v>
      </c>
      <c r="D7436" s="383" t="s">
        <v>22</v>
      </c>
      <c r="E7436" s="383" t="s">
        <v>658</v>
      </c>
      <c r="F7436" s="383" t="s">
        <v>10</v>
      </c>
      <c r="G7436" s="384">
        <v>2720</v>
      </c>
      <c r="H7436" s="383" t="s">
        <v>763</v>
      </c>
      <c r="I7436" s="383" t="s">
        <v>764</v>
      </c>
      <c r="J7436" s="383" t="s">
        <v>617</v>
      </c>
      <c r="K7436" s="383" t="s">
        <v>618</v>
      </c>
      <c r="L7436" s="384">
        <v>30780</v>
      </c>
      <c r="M7436" s="383" t="s">
        <v>642</v>
      </c>
      <c r="N7436" s="383" t="s">
        <v>620</v>
      </c>
      <c r="O7436" s="383" t="s">
        <v>230</v>
      </c>
    </row>
    <row r="7437" spans="1:15">
      <c r="A7437" s="385">
        <v>42114</v>
      </c>
      <c r="B7437" s="383" t="s">
        <v>21</v>
      </c>
      <c r="C7437" s="383" t="s">
        <v>12</v>
      </c>
      <c r="D7437" s="383" t="s">
        <v>22</v>
      </c>
      <c r="E7437" s="383" t="s">
        <v>658</v>
      </c>
      <c r="F7437" s="383" t="s">
        <v>10</v>
      </c>
      <c r="G7437" s="384">
        <v>4200</v>
      </c>
      <c r="H7437" s="383" t="s">
        <v>810</v>
      </c>
      <c r="I7437" s="383" t="s">
        <v>811</v>
      </c>
      <c r="J7437" s="383" t="s">
        <v>617</v>
      </c>
      <c r="K7437" s="383" t="s">
        <v>618</v>
      </c>
      <c r="L7437" s="384">
        <v>30780</v>
      </c>
      <c r="M7437" s="383" t="s">
        <v>643</v>
      </c>
      <c r="N7437" s="383" t="s">
        <v>620</v>
      </c>
      <c r="O7437" s="383" t="s">
        <v>230</v>
      </c>
    </row>
    <row r="7438" spans="1:15">
      <c r="A7438" s="385">
        <v>42115</v>
      </c>
      <c r="B7438" s="383" t="s">
        <v>21</v>
      </c>
      <c r="C7438" s="383" t="s">
        <v>12</v>
      </c>
      <c r="D7438" s="383" t="s">
        <v>22</v>
      </c>
      <c r="E7438" s="383" t="s">
        <v>658</v>
      </c>
      <c r="F7438" s="383" t="s">
        <v>10</v>
      </c>
      <c r="G7438" s="384">
        <v>4200</v>
      </c>
      <c r="H7438" s="383" t="s">
        <v>810</v>
      </c>
      <c r="I7438" s="383" t="s">
        <v>811</v>
      </c>
      <c r="J7438" s="383" t="s">
        <v>617</v>
      </c>
      <c r="K7438" s="383" t="s">
        <v>618</v>
      </c>
      <c r="L7438" s="384">
        <v>30780</v>
      </c>
      <c r="M7438" s="383" t="s">
        <v>643</v>
      </c>
      <c r="N7438" s="383" t="s">
        <v>620</v>
      </c>
      <c r="O7438" s="383" t="s">
        <v>230</v>
      </c>
    </row>
    <row r="7439" spans="1:15">
      <c r="A7439" s="385">
        <v>42116</v>
      </c>
      <c r="B7439" s="383" t="s">
        <v>650</v>
      </c>
      <c r="C7439" s="383" t="s">
        <v>8</v>
      </c>
      <c r="D7439" s="383" t="s">
        <v>20</v>
      </c>
      <c r="E7439" s="383" t="s">
        <v>651</v>
      </c>
      <c r="F7439" s="383" t="s">
        <v>10</v>
      </c>
      <c r="G7439" s="384">
        <v>962</v>
      </c>
      <c r="H7439" s="383" t="s">
        <v>826</v>
      </c>
      <c r="I7439" s="383" t="s">
        <v>827</v>
      </c>
      <c r="J7439" s="383" t="s">
        <v>617</v>
      </c>
      <c r="K7439" s="383" t="s">
        <v>618</v>
      </c>
      <c r="L7439" s="384">
        <v>30780</v>
      </c>
      <c r="M7439" s="383" t="s">
        <v>643</v>
      </c>
      <c r="N7439" s="383" t="s">
        <v>620</v>
      </c>
      <c r="O7439" s="383" t="s">
        <v>230</v>
      </c>
    </row>
    <row r="7440" spans="1:15">
      <c r="A7440" s="385">
        <v>42117</v>
      </c>
      <c r="B7440" s="383" t="s">
        <v>21</v>
      </c>
      <c r="C7440" s="383" t="s">
        <v>12</v>
      </c>
      <c r="D7440" s="383" t="s">
        <v>22</v>
      </c>
      <c r="E7440" s="383" t="s">
        <v>658</v>
      </c>
      <c r="F7440" s="383" t="s">
        <v>10</v>
      </c>
      <c r="G7440" s="384">
        <v>2268</v>
      </c>
      <c r="H7440" s="383" t="s">
        <v>818</v>
      </c>
      <c r="I7440" s="383" t="s">
        <v>819</v>
      </c>
      <c r="J7440" s="383" t="s">
        <v>617</v>
      </c>
      <c r="K7440" s="383" t="s">
        <v>618</v>
      </c>
      <c r="L7440" s="384">
        <v>30780</v>
      </c>
      <c r="M7440" s="383" t="s">
        <v>643</v>
      </c>
      <c r="N7440" s="383" t="s">
        <v>620</v>
      </c>
      <c r="O7440" s="383" t="s">
        <v>230</v>
      </c>
    </row>
    <row r="7441" spans="1:15">
      <c r="A7441" s="385">
        <v>42118</v>
      </c>
      <c r="B7441" s="383" t="s">
        <v>21</v>
      </c>
      <c r="C7441" s="383" t="s">
        <v>12</v>
      </c>
      <c r="D7441" s="383" t="s">
        <v>22</v>
      </c>
      <c r="E7441" s="383" t="s">
        <v>658</v>
      </c>
      <c r="F7441" s="383" t="s">
        <v>10</v>
      </c>
      <c r="G7441" s="384">
        <v>775</v>
      </c>
      <c r="H7441" s="383" t="s">
        <v>854</v>
      </c>
      <c r="I7441" s="383" t="s">
        <v>879</v>
      </c>
      <c r="J7441" s="383" t="s">
        <v>617</v>
      </c>
      <c r="K7441" s="383" t="s">
        <v>618</v>
      </c>
      <c r="L7441" s="384">
        <v>30780</v>
      </c>
      <c r="M7441" s="383" t="s">
        <v>643</v>
      </c>
      <c r="N7441" s="383" t="s">
        <v>620</v>
      </c>
      <c r="O7441" s="383" t="s">
        <v>230</v>
      </c>
    </row>
    <row r="7442" spans="1:15">
      <c r="A7442" s="385">
        <v>42119</v>
      </c>
      <c r="B7442" s="383" t="s">
        <v>11</v>
      </c>
      <c r="C7442" s="383" t="s">
        <v>12</v>
      </c>
      <c r="D7442" s="383" t="s">
        <v>13</v>
      </c>
      <c r="E7442" s="383" t="s">
        <v>678</v>
      </c>
      <c r="F7442" s="383" t="s">
        <v>10</v>
      </c>
      <c r="G7442" s="384">
        <v>342</v>
      </c>
      <c r="H7442" s="383" t="s">
        <v>812</v>
      </c>
      <c r="I7442" s="383" t="s">
        <v>813</v>
      </c>
      <c r="J7442" s="383" t="s">
        <v>617</v>
      </c>
      <c r="K7442" s="383" t="s">
        <v>618</v>
      </c>
      <c r="L7442" s="384">
        <v>30780</v>
      </c>
      <c r="M7442" s="383" t="s">
        <v>643</v>
      </c>
      <c r="N7442" s="383" t="s">
        <v>620</v>
      </c>
      <c r="O7442" s="383" t="s">
        <v>230</v>
      </c>
    </row>
    <row r="7443" spans="1:15">
      <c r="A7443" s="385">
        <v>42120</v>
      </c>
      <c r="B7443" s="383" t="s">
        <v>650</v>
      </c>
      <c r="C7443" s="383" t="s">
        <v>8</v>
      </c>
      <c r="D7443" s="383" t="s">
        <v>20</v>
      </c>
      <c r="E7443" s="383" t="s">
        <v>651</v>
      </c>
      <c r="F7443" s="383" t="s">
        <v>10</v>
      </c>
      <c r="G7443" s="384">
        <v>1971</v>
      </c>
      <c r="H7443" s="383" t="s">
        <v>836</v>
      </c>
      <c r="I7443" s="383" t="s">
        <v>837</v>
      </c>
      <c r="J7443" s="383" t="s">
        <v>617</v>
      </c>
      <c r="K7443" s="383" t="s">
        <v>618</v>
      </c>
      <c r="L7443" s="384">
        <v>30780</v>
      </c>
      <c r="M7443" s="383" t="s">
        <v>643</v>
      </c>
      <c r="N7443" s="383" t="s">
        <v>620</v>
      </c>
      <c r="O7443" s="383" t="s">
        <v>230</v>
      </c>
    </row>
    <row r="7444" spans="1:15">
      <c r="A7444" s="385">
        <v>42121</v>
      </c>
      <c r="B7444" s="383" t="s">
        <v>650</v>
      </c>
      <c r="C7444" s="383" t="s">
        <v>8</v>
      </c>
      <c r="D7444" s="383" t="s">
        <v>20</v>
      </c>
      <c r="E7444" s="383" t="s">
        <v>651</v>
      </c>
      <c r="F7444" s="383" t="s">
        <v>10</v>
      </c>
      <c r="G7444" s="384">
        <v>962</v>
      </c>
      <c r="H7444" s="383" t="s">
        <v>826</v>
      </c>
      <c r="I7444" s="383" t="s">
        <v>827</v>
      </c>
      <c r="J7444" s="383" t="s">
        <v>617</v>
      </c>
      <c r="K7444" s="383" t="s">
        <v>618</v>
      </c>
      <c r="L7444" s="384">
        <v>30780</v>
      </c>
      <c r="M7444" s="383" t="s">
        <v>643</v>
      </c>
      <c r="N7444" s="383" t="s">
        <v>620</v>
      </c>
      <c r="O7444" s="383" t="s">
        <v>230</v>
      </c>
    </row>
    <row r="7445" spans="1:15">
      <c r="A7445" s="385">
        <v>42122</v>
      </c>
      <c r="B7445" s="383" t="s">
        <v>21</v>
      </c>
      <c r="C7445" s="383" t="s">
        <v>12</v>
      </c>
      <c r="D7445" s="383" t="s">
        <v>22</v>
      </c>
      <c r="E7445" s="383" t="s">
        <v>658</v>
      </c>
      <c r="F7445" s="383" t="s">
        <v>10</v>
      </c>
      <c r="G7445" s="384">
        <v>2268</v>
      </c>
      <c r="H7445" s="383" t="s">
        <v>818</v>
      </c>
      <c r="I7445" s="383" t="s">
        <v>819</v>
      </c>
      <c r="J7445" s="383" t="s">
        <v>617</v>
      </c>
      <c r="K7445" s="383" t="s">
        <v>618</v>
      </c>
      <c r="L7445" s="384">
        <v>30780</v>
      </c>
      <c r="M7445" s="383" t="s">
        <v>643</v>
      </c>
      <c r="N7445" s="383" t="s">
        <v>620</v>
      </c>
      <c r="O7445" s="383" t="s">
        <v>230</v>
      </c>
    </row>
    <row r="7446" spans="1:15">
      <c r="A7446" s="385">
        <v>42123</v>
      </c>
      <c r="B7446" s="383" t="s">
        <v>11</v>
      </c>
      <c r="C7446" s="383" t="s">
        <v>12</v>
      </c>
      <c r="D7446" s="383" t="s">
        <v>13</v>
      </c>
      <c r="E7446" s="383" t="s">
        <v>678</v>
      </c>
      <c r="F7446" s="383" t="s">
        <v>10</v>
      </c>
      <c r="G7446" s="384">
        <v>342</v>
      </c>
      <c r="H7446" s="383" t="s">
        <v>812</v>
      </c>
      <c r="I7446" s="383" t="s">
        <v>813</v>
      </c>
      <c r="J7446" s="383" t="s">
        <v>617</v>
      </c>
      <c r="K7446" s="383" t="s">
        <v>618</v>
      </c>
      <c r="L7446" s="384">
        <v>30780</v>
      </c>
      <c r="M7446" s="383" t="s">
        <v>643</v>
      </c>
      <c r="N7446" s="383" t="s">
        <v>620</v>
      </c>
      <c r="O7446" s="383" t="s">
        <v>230</v>
      </c>
    </row>
    <row r="7447" spans="1:15">
      <c r="A7447" s="385">
        <v>42124</v>
      </c>
      <c r="B7447" s="383" t="s">
        <v>17</v>
      </c>
      <c r="C7447" s="383" t="s">
        <v>18</v>
      </c>
      <c r="D7447" s="383" t="s">
        <v>19</v>
      </c>
      <c r="E7447" s="383" t="s">
        <v>668</v>
      </c>
      <c r="F7447" s="383" t="s">
        <v>10</v>
      </c>
      <c r="G7447" s="384">
        <v>750</v>
      </c>
      <c r="H7447" s="383" t="s">
        <v>841</v>
      </c>
      <c r="I7447" s="383" t="s">
        <v>851</v>
      </c>
      <c r="J7447" s="383" t="s">
        <v>617</v>
      </c>
      <c r="K7447" s="383" t="s">
        <v>618</v>
      </c>
      <c r="L7447" s="384">
        <v>30780</v>
      </c>
      <c r="M7447" s="383" t="s">
        <v>643</v>
      </c>
      <c r="N7447" s="383" t="s">
        <v>620</v>
      </c>
      <c r="O7447" s="383" t="s">
        <v>230</v>
      </c>
    </row>
    <row r="7448" spans="1:15">
      <c r="A7448" s="385">
        <v>42125</v>
      </c>
      <c r="B7448" s="383" t="s">
        <v>11</v>
      </c>
      <c r="C7448" s="383" t="s">
        <v>12</v>
      </c>
      <c r="D7448" s="383" t="s">
        <v>13</v>
      </c>
      <c r="E7448" s="383" t="s">
        <v>678</v>
      </c>
      <c r="F7448" s="383" t="s">
        <v>10</v>
      </c>
      <c r="G7448" s="384">
        <v>342</v>
      </c>
      <c r="H7448" s="383" t="s">
        <v>812</v>
      </c>
      <c r="I7448" s="383" t="s">
        <v>813</v>
      </c>
      <c r="J7448" s="383" t="s">
        <v>617</v>
      </c>
      <c r="K7448" s="383" t="s">
        <v>618</v>
      </c>
      <c r="L7448" s="384">
        <v>30780</v>
      </c>
      <c r="M7448" s="383" t="s">
        <v>643</v>
      </c>
      <c r="N7448" s="383" t="s">
        <v>620</v>
      </c>
      <c r="O7448" s="383" t="s">
        <v>230</v>
      </c>
    </row>
    <row r="7449" spans="1:15">
      <c r="A7449" s="385">
        <v>42126</v>
      </c>
      <c r="B7449" s="383" t="s">
        <v>11</v>
      </c>
      <c r="C7449" s="383" t="s">
        <v>12</v>
      </c>
      <c r="D7449" s="383" t="s">
        <v>13</v>
      </c>
      <c r="E7449" s="383" t="s">
        <v>678</v>
      </c>
      <c r="F7449" s="383" t="s">
        <v>10</v>
      </c>
      <c r="G7449" s="384">
        <v>342</v>
      </c>
      <c r="H7449" s="383" t="s">
        <v>812</v>
      </c>
      <c r="I7449" s="383" t="s">
        <v>813</v>
      </c>
      <c r="J7449" s="383" t="s">
        <v>617</v>
      </c>
      <c r="K7449" s="383" t="s">
        <v>618</v>
      </c>
      <c r="L7449" s="384">
        <v>30780</v>
      </c>
      <c r="M7449" s="383" t="s">
        <v>643</v>
      </c>
      <c r="N7449" s="383" t="s">
        <v>620</v>
      </c>
      <c r="O7449" s="383" t="s">
        <v>230</v>
      </c>
    </row>
    <row r="7450" spans="1:15">
      <c r="A7450" s="385">
        <v>42127</v>
      </c>
      <c r="B7450" s="383" t="s">
        <v>621</v>
      </c>
      <c r="C7450" s="383" t="s">
        <v>8</v>
      </c>
      <c r="D7450" s="383" t="s">
        <v>9</v>
      </c>
      <c r="E7450" s="383" t="s">
        <v>622</v>
      </c>
      <c r="F7450" s="383" t="s">
        <v>10</v>
      </c>
      <c r="G7450" s="384">
        <v>63000</v>
      </c>
      <c r="H7450" s="383" t="s">
        <v>838</v>
      </c>
      <c r="I7450" s="383" t="s">
        <v>839</v>
      </c>
      <c r="J7450" s="383" t="s">
        <v>617</v>
      </c>
      <c r="K7450" s="383" t="s">
        <v>618</v>
      </c>
      <c r="L7450" s="384">
        <v>30780</v>
      </c>
      <c r="M7450" s="383" t="s">
        <v>643</v>
      </c>
      <c r="N7450" s="383" t="s">
        <v>620</v>
      </c>
      <c r="O7450" s="383" t="s">
        <v>230</v>
      </c>
    </row>
    <row r="7451" spans="1:15">
      <c r="A7451" s="385">
        <v>42128</v>
      </c>
      <c r="B7451" s="383" t="s">
        <v>17</v>
      </c>
      <c r="C7451" s="383" t="s">
        <v>18</v>
      </c>
      <c r="D7451" s="383" t="s">
        <v>19</v>
      </c>
      <c r="E7451" s="383" t="s">
        <v>668</v>
      </c>
      <c r="F7451" s="383" t="s">
        <v>10</v>
      </c>
      <c r="G7451" s="384">
        <v>750</v>
      </c>
      <c r="H7451" s="383" t="s">
        <v>841</v>
      </c>
      <c r="I7451" s="383" t="s">
        <v>851</v>
      </c>
      <c r="J7451" s="383" t="s">
        <v>617</v>
      </c>
      <c r="K7451" s="383" t="s">
        <v>618</v>
      </c>
      <c r="L7451" s="384">
        <v>30780</v>
      </c>
      <c r="M7451" s="383" t="s">
        <v>643</v>
      </c>
      <c r="N7451" s="383" t="s">
        <v>620</v>
      </c>
      <c r="O7451" s="383" t="s">
        <v>230</v>
      </c>
    </row>
    <row r="7452" spans="1:15">
      <c r="A7452" s="385">
        <v>42129</v>
      </c>
      <c r="B7452" s="383" t="s">
        <v>11</v>
      </c>
      <c r="C7452" s="383" t="s">
        <v>12</v>
      </c>
      <c r="D7452" s="383" t="s">
        <v>13</v>
      </c>
      <c r="E7452" s="383" t="s">
        <v>678</v>
      </c>
      <c r="F7452" s="383" t="s">
        <v>10</v>
      </c>
      <c r="G7452" s="384">
        <v>8975</v>
      </c>
      <c r="H7452" s="383" t="s">
        <v>803</v>
      </c>
      <c r="I7452" s="383" t="s">
        <v>804</v>
      </c>
      <c r="J7452" s="383" t="s">
        <v>617</v>
      </c>
      <c r="K7452" s="383" t="s">
        <v>618</v>
      </c>
      <c r="L7452" s="384">
        <v>30780</v>
      </c>
      <c r="M7452" s="383" t="s">
        <v>643</v>
      </c>
      <c r="N7452" s="383" t="s">
        <v>620</v>
      </c>
      <c r="O7452" s="383" t="s">
        <v>230</v>
      </c>
    </row>
    <row r="7453" spans="1:15">
      <c r="A7453" s="385">
        <v>42130</v>
      </c>
      <c r="B7453" s="383" t="s">
        <v>21</v>
      </c>
      <c r="C7453" s="383" t="s">
        <v>12</v>
      </c>
      <c r="D7453" s="383" t="s">
        <v>22</v>
      </c>
      <c r="E7453" s="383" t="s">
        <v>658</v>
      </c>
      <c r="F7453" s="383" t="s">
        <v>10</v>
      </c>
      <c r="G7453" s="384">
        <v>3022</v>
      </c>
      <c r="H7453" s="383" t="s">
        <v>784</v>
      </c>
      <c r="I7453" s="383" t="s">
        <v>789</v>
      </c>
      <c r="J7453" s="383" t="s">
        <v>617</v>
      </c>
      <c r="K7453" s="383" t="s">
        <v>618</v>
      </c>
      <c r="L7453" s="384">
        <v>30780</v>
      </c>
      <c r="M7453" s="383" t="s">
        <v>643</v>
      </c>
      <c r="N7453" s="383" t="s">
        <v>620</v>
      </c>
      <c r="O7453" s="383" t="s">
        <v>230</v>
      </c>
    </row>
    <row r="7454" spans="1:15">
      <c r="A7454" s="385">
        <v>42131</v>
      </c>
      <c r="B7454" s="383" t="s">
        <v>21</v>
      </c>
      <c r="C7454" s="383" t="s">
        <v>12</v>
      </c>
      <c r="D7454" s="383" t="s">
        <v>22</v>
      </c>
      <c r="E7454" s="383" t="s">
        <v>658</v>
      </c>
      <c r="F7454" s="383" t="s">
        <v>10</v>
      </c>
      <c r="G7454" s="384">
        <v>3022</v>
      </c>
      <c r="H7454" s="383" t="s">
        <v>784</v>
      </c>
      <c r="I7454" s="383" t="s">
        <v>789</v>
      </c>
      <c r="J7454" s="383" t="s">
        <v>617</v>
      </c>
      <c r="K7454" s="383" t="s">
        <v>618</v>
      </c>
      <c r="L7454" s="384">
        <v>30780</v>
      </c>
      <c r="M7454" s="383" t="s">
        <v>643</v>
      </c>
      <c r="N7454" s="383" t="s">
        <v>620</v>
      </c>
      <c r="O7454" s="383" t="s">
        <v>230</v>
      </c>
    </row>
    <row r="7455" spans="1:15">
      <c r="A7455" s="385">
        <v>42132</v>
      </c>
      <c r="B7455" s="383" t="s">
        <v>21</v>
      </c>
      <c r="C7455" s="383" t="s">
        <v>12</v>
      </c>
      <c r="D7455" s="383" t="s">
        <v>22</v>
      </c>
      <c r="E7455" s="383" t="s">
        <v>658</v>
      </c>
      <c r="F7455" s="383" t="s">
        <v>10</v>
      </c>
      <c r="G7455" s="384">
        <v>3022</v>
      </c>
      <c r="H7455" s="383" t="s">
        <v>784</v>
      </c>
      <c r="I7455" s="383" t="s">
        <v>789</v>
      </c>
      <c r="J7455" s="383" t="s">
        <v>617</v>
      </c>
      <c r="K7455" s="383" t="s">
        <v>618</v>
      </c>
      <c r="L7455" s="384">
        <v>30780</v>
      </c>
      <c r="M7455" s="383" t="s">
        <v>643</v>
      </c>
      <c r="N7455" s="383" t="s">
        <v>620</v>
      </c>
      <c r="O7455" s="383" t="s">
        <v>230</v>
      </c>
    </row>
    <row r="7456" spans="1:15">
      <c r="A7456" s="385">
        <v>42133</v>
      </c>
      <c r="B7456" s="383" t="s">
        <v>11</v>
      </c>
      <c r="C7456" s="383" t="s">
        <v>12</v>
      </c>
      <c r="D7456" s="383" t="s">
        <v>13</v>
      </c>
      <c r="E7456" s="383" t="s">
        <v>678</v>
      </c>
      <c r="F7456" s="383" t="s">
        <v>10</v>
      </c>
      <c r="G7456" s="384">
        <v>15966</v>
      </c>
      <c r="H7456" s="383" t="s">
        <v>904</v>
      </c>
      <c r="I7456" s="383" t="s">
        <v>905</v>
      </c>
      <c r="J7456" s="383" t="s">
        <v>617</v>
      </c>
      <c r="K7456" s="383" t="s">
        <v>618</v>
      </c>
      <c r="L7456" s="384">
        <v>30780</v>
      </c>
      <c r="M7456" s="383" t="s">
        <v>643</v>
      </c>
      <c r="N7456" s="383" t="s">
        <v>620</v>
      </c>
      <c r="O7456" s="383" t="s">
        <v>230</v>
      </c>
    </row>
    <row r="7457" spans="1:15">
      <c r="A7457" s="385">
        <v>42136</v>
      </c>
      <c r="B7457" s="383" t="s">
        <v>257</v>
      </c>
      <c r="C7457" s="383" t="s">
        <v>8</v>
      </c>
      <c r="D7457" s="383" t="s">
        <v>462</v>
      </c>
      <c r="E7457" s="383" t="s">
        <v>869</v>
      </c>
      <c r="F7457" s="383" t="s">
        <v>10</v>
      </c>
      <c r="G7457" s="384">
        <v>1202</v>
      </c>
      <c r="H7457" s="383" t="s">
        <v>848</v>
      </c>
      <c r="I7457" s="383" t="s">
        <v>870</v>
      </c>
      <c r="J7457" s="383" t="s">
        <v>617</v>
      </c>
      <c r="K7457" s="383" t="s">
        <v>618</v>
      </c>
      <c r="L7457" s="384">
        <v>30780</v>
      </c>
      <c r="M7457" s="383" t="s">
        <v>643</v>
      </c>
      <c r="N7457" s="383" t="s">
        <v>620</v>
      </c>
      <c r="O7457" s="383" t="s">
        <v>230</v>
      </c>
    </row>
    <row r="7458" spans="1:15">
      <c r="A7458" s="385">
        <v>42137</v>
      </c>
      <c r="B7458" s="383" t="s">
        <v>21</v>
      </c>
      <c r="C7458" s="383" t="s">
        <v>12</v>
      </c>
      <c r="D7458" s="383" t="s">
        <v>22</v>
      </c>
      <c r="E7458" s="383" t="s">
        <v>658</v>
      </c>
      <c r="F7458" s="383" t="s">
        <v>10</v>
      </c>
      <c r="G7458" s="384">
        <v>3337</v>
      </c>
      <c r="H7458" s="383" t="s">
        <v>801</v>
      </c>
      <c r="I7458" s="383" t="s">
        <v>906</v>
      </c>
      <c r="J7458" s="383" t="s">
        <v>617</v>
      </c>
      <c r="K7458" s="383" t="s">
        <v>618</v>
      </c>
      <c r="L7458" s="384">
        <v>30780</v>
      </c>
      <c r="M7458" s="383" t="s">
        <v>644</v>
      </c>
      <c r="N7458" s="383" t="s">
        <v>620</v>
      </c>
      <c r="O7458" s="383" t="s">
        <v>230</v>
      </c>
    </row>
    <row r="7459" spans="1:15">
      <c r="A7459" s="385">
        <v>42138</v>
      </c>
      <c r="B7459" s="383" t="s">
        <v>28</v>
      </c>
      <c r="C7459" s="383" t="s">
        <v>8</v>
      </c>
      <c r="D7459" s="383" t="s">
        <v>29</v>
      </c>
      <c r="E7459" s="383" t="s">
        <v>774</v>
      </c>
      <c r="F7459" s="383" t="s">
        <v>10</v>
      </c>
      <c r="G7459" s="384">
        <v>-9404</v>
      </c>
      <c r="H7459" s="383" t="s">
        <v>775</v>
      </c>
      <c r="I7459" s="383" t="s">
        <v>907</v>
      </c>
      <c r="J7459" s="383" t="s">
        <v>617</v>
      </c>
      <c r="K7459" s="383" t="s">
        <v>618</v>
      </c>
      <c r="L7459" s="384">
        <v>30780</v>
      </c>
      <c r="M7459" s="383" t="s">
        <v>644</v>
      </c>
      <c r="N7459" s="383" t="s">
        <v>620</v>
      </c>
      <c r="O7459" s="383" t="s">
        <v>230</v>
      </c>
    </row>
    <row r="7460" spans="1:15">
      <c r="A7460" s="385">
        <v>42143</v>
      </c>
      <c r="B7460" s="383" t="s">
        <v>28</v>
      </c>
      <c r="C7460" s="383" t="s">
        <v>8</v>
      </c>
      <c r="D7460" s="383" t="s">
        <v>29</v>
      </c>
      <c r="E7460" s="383" t="s">
        <v>774</v>
      </c>
      <c r="F7460" s="383" t="s">
        <v>10</v>
      </c>
      <c r="G7460" s="384">
        <v>1518</v>
      </c>
      <c r="H7460" s="383" t="s">
        <v>848</v>
      </c>
      <c r="I7460" s="383" t="s">
        <v>871</v>
      </c>
      <c r="J7460" s="383" t="s">
        <v>617</v>
      </c>
      <c r="K7460" s="383" t="s">
        <v>618</v>
      </c>
      <c r="L7460" s="384">
        <v>30780</v>
      </c>
      <c r="M7460" s="383" t="s">
        <v>644</v>
      </c>
      <c r="N7460" s="383" t="s">
        <v>620</v>
      </c>
      <c r="O7460" s="383" t="s">
        <v>230</v>
      </c>
    </row>
    <row r="7461" spans="1:15">
      <c r="A7461" s="385">
        <v>42142</v>
      </c>
      <c r="B7461" s="383" t="s">
        <v>663</v>
      </c>
      <c r="C7461" s="383" t="s">
        <v>664</v>
      </c>
      <c r="D7461" s="383" t="s">
        <v>22</v>
      </c>
      <c r="E7461" s="383" t="s">
        <v>665</v>
      </c>
      <c r="F7461" s="383" t="s">
        <v>10</v>
      </c>
      <c r="G7461" s="384">
        <v>-15461</v>
      </c>
      <c r="H7461" s="383" t="s">
        <v>704</v>
      </c>
      <c r="I7461" s="383" t="s">
        <v>908</v>
      </c>
      <c r="J7461" s="383" t="s">
        <v>617</v>
      </c>
      <c r="K7461" s="383" t="s">
        <v>618</v>
      </c>
      <c r="L7461" s="384">
        <v>30780</v>
      </c>
      <c r="M7461" s="383" t="s">
        <v>644</v>
      </c>
      <c r="N7461" s="383" t="s">
        <v>620</v>
      </c>
      <c r="O7461" s="383" t="s">
        <v>230</v>
      </c>
    </row>
    <row r="7462" spans="1:15">
      <c r="A7462" s="385">
        <v>42144</v>
      </c>
      <c r="B7462" s="383" t="s">
        <v>650</v>
      </c>
      <c r="C7462" s="383" t="s">
        <v>8</v>
      </c>
      <c r="D7462" s="383" t="s">
        <v>20</v>
      </c>
      <c r="E7462" s="383" t="s">
        <v>651</v>
      </c>
      <c r="F7462" s="383" t="s">
        <v>10</v>
      </c>
      <c r="G7462" s="384">
        <v>13946</v>
      </c>
      <c r="H7462" s="383" t="s">
        <v>852</v>
      </c>
      <c r="I7462" s="383" t="s">
        <v>853</v>
      </c>
      <c r="J7462" s="383" t="s">
        <v>617</v>
      </c>
      <c r="K7462" s="383" t="s">
        <v>618</v>
      </c>
      <c r="L7462" s="384">
        <v>30780</v>
      </c>
      <c r="M7462" s="383" t="s">
        <v>644</v>
      </c>
      <c r="N7462" s="383" t="s">
        <v>620</v>
      </c>
      <c r="O7462" s="383" t="s">
        <v>230</v>
      </c>
    </row>
    <row r="7463" spans="1:15">
      <c r="A7463" s="385">
        <v>42145</v>
      </c>
      <c r="B7463" s="383" t="s">
        <v>28</v>
      </c>
      <c r="C7463" s="383" t="s">
        <v>8</v>
      </c>
      <c r="D7463" s="383" t="s">
        <v>29</v>
      </c>
      <c r="E7463" s="383" t="s">
        <v>774</v>
      </c>
      <c r="F7463" s="383" t="s">
        <v>10</v>
      </c>
      <c r="G7463" s="384">
        <v>1518</v>
      </c>
      <c r="H7463" s="383" t="s">
        <v>848</v>
      </c>
      <c r="I7463" s="383" t="s">
        <v>871</v>
      </c>
      <c r="J7463" s="383" t="s">
        <v>617</v>
      </c>
      <c r="K7463" s="383" t="s">
        <v>618</v>
      </c>
      <c r="L7463" s="384">
        <v>30780</v>
      </c>
      <c r="M7463" s="383" t="s">
        <v>644</v>
      </c>
      <c r="N7463" s="383" t="s">
        <v>620</v>
      </c>
      <c r="O7463" s="383" t="s">
        <v>230</v>
      </c>
    </row>
    <row r="7464" spans="1:15">
      <c r="A7464" s="385">
        <v>42146</v>
      </c>
      <c r="B7464" s="383" t="s">
        <v>17</v>
      </c>
      <c r="C7464" s="383" t="s">
        <v>18</v>
      </c>
      <c r="D7464" s="383" t="s">
        <v>19</v>
      </c>
      <c r="E7464" s="383" t="s">
        <v>668</v>
      </c>
      <c r="F7464" s="383" t="s">
        <v>10</v>
      </c>
      <c r="G7464" s="384">
        <v>750</v>
      </c>
      <c r="H7464" s="383" t="s">
        <v>841</v>
      </c>
      <c r="I7464" s="383" t="s">
        <v>842</v>
      </c>
      <c r="J7464" s="383" t="s">
        <v>617</v>
      </c>
      <c r="K7464" s="383" t="s">
        <v>618</v>
      </c>
      <c r="L7464" s="384">
        <v>30780</v>
      </c>
      <c r="M7464" s="383" t="s">
        <v>644</v>
      </c>
      <c r="N7464" s="383" t="s">
        <v>620</v>
      </c>
      <c r="O7464" s="383" t="s">
        <v>230</v>
      </c>
    </row>
    <row r="7465" spans="1:15">
      <c r="A7465" s="385">
        <v>42150</v>
      </c>
      <c r="B7465" s="383" t="s">
        <v>21</v>
      </c>
      <c r="C7465" s="383" t="s">
        <v>12</v>
      </c>
      <c r="D7465" s="383" t="s">
        <v>22</v>
      </c>
      <c r="E7465" s="383" t="s">
        <v>658</v>
      </c>
      <c r="F7465" s="383" t="s">
        <v>10</v>
      </c>
      <c r="G7465" s="384">
        <v>34833</v>
      </c>
      <c r="H7465" s="383" t="s">
        <v>909</v>
      </c>
      <c r="I7465" s="383" t="s">
        <v>910</v>
      </c>
      <c r="J7465" s="383" t="s">
        <v>617</v>
      </c>
      <c r="K7465" s="383" t="s">
        <v>618</v>
      </c>
      <c r="L7465" s="384">
        <v>30780</v>
      </c>
      <c r="M7465" s="383" t="s">
        <v>645</v>
      </c>
      <c r="N7465" s="383" t="s">
        <v>620</v>
      </c>
      <c r="O7465" s="383" t="s">
        <v>230</v>
      </c>
    </row>
    <row r="7466" spans="1:15">
      <c r="A7466" s="385">
        <v>41997</v>
      </c>
      <c r="B7466" s="383" t="s">
        <v>21</v>
      </c>
      <c r="C7466" s="383" t="s">
        <v>12</v>
      </c>
      <c r="D7466" s="383" t="s">
        <v>22</v>
      </c>
      <c r="E7466" s="383" t="s">
        <v>658</v>
      </c>
      <c r="F7466" s="383" t="s">
        <v>10</v>
      </c>
      <c r="G7466" s="384">
        <v>30823</v>
      </c>
      <c r="H7466" s="383" t="s">
        <v>891</v>
      </c>
      <c r="I7466" s="383" t="s">
        <v>911</v>
      </c>
      <c r="J7466" s="383" t="s">
        <v>617</v>
      </c>
      <c r="K7466" s="383" t="s">
        <v>618</v>
      </c>
      <c r="L7466" s="384">
        <v>0</v>
      </c>
      <c r="M7466" s="383" t="s">
        <v>619</v>
      </c>
      <c r="N7466" s="383" t="s">
        <v>620</v>
      </c>
      <c r="O7466" s="383" t="s">
        <v>230</v>
      </c>
    </row>
    <row r="7467" spans="1:15">
      <c r="A7467" s="385">
        <v>42000</v>
      </c>
      <c r="B7467" s="383" t="s">
        <v>21</v>
      </c>
      <c r="C7467" s="383" t="s">
        <v>12</v>
      </c>
      <c r="D7467" s="383" t="s">
        <v>22</v>
      </c>
      <c r="E7467" s="383" t="s">
        <v>658</v>
      </c>
      <c r="F7467" s="383" t="s">
        <v>10</v>
      </c>
      <c r="G7467" s="384">
        <v>18808</v>
      </c>
      <c r="H7467" s="383" t="s">
        <v>873</v>
      </c>
      <c r="I7467" s="383" t="s">
        <v>874</v>
      </c>
      <c r="J7467" s="383" t="s">
        <v>617</v>
      </c>
      <c r="K7467" s="383" t="s">
        <v>618</v>
      </c>
      <c r="L7467" s="384">
        <v>0</v>
      </c>
      <c r="M7467" s="383" t="s">
        <v>619</v>
      </c>
      <c r="N7467" s="383" t="s">
        <v>620</v>
      </c>
      <c r="O7467" s="383" t="s">
        <v>230</v>
      </c>
    </row>
    <row r="7468" spans="1:15">
      <c r="A7468" s="385">
        <v>42003</v>
      </c>
      <c r="B7468" s="383" t="s">
        <v>621</v>
      </c>
      <c r="C7468" s="383" t="s">
        <v>8</v>
      </c>
      <c r="D7468" s="383" t="s">
        <v>9</v>
      </c>
      <c r="E7468" s="383" t="s">
        <v>622</v>
      </c>
      <c r="F7468" s="383" t="s">
        <v>10</v>
      </c>
      <c r="G7468" s="384">
        <v>528000</v>
      </c>
      <c r="H7468" s="383" t="s">
        <v>828</v>
      </c>
      <c r="I7468" s="383" t="s">
        <v>829</v>
      </c>
      <c r="J7468" s="383" t="s">
        <v>617</v>
      </c>
      <c r="K7468" s="383" t="s">
        <v>618</v>
      </c>
      <c r="L7468" s="384">
        <v>0</v>
      </c>
      <c r="M7468" s="383" t="s">
        <v>619</v>
      </c>
      <c r="N7468" s="383" t="s">
        <v>620</v>
      </c>
      <c r="O7468" s="383" t="s">
        <v>230</v>
      </c>
    </row>
    <row r="7469" spans="1:15">
      <c r="A7469" s="385">
        <v>42004</v>
      </c>
      <c r="B7469" s="383" t="s">
        <v>621</v>
      </c>
      <c r="C7469" s="383" t="s">
        <v>8</v>
      </c>
      <c r="D7469" s="383" t="s">
        <v>9</v>
      </c>
      <c r="E7469" s="383" t="s">
        <v>622</v>
      </c>
      <c r="F7469" s="383" t="s">
        <v>10</v>
      </c>
      <c r="G7469" s="384">
        <v>528000</v>
      </c>
      <c r="H7469" s="383" t="s">
        <v>828</v>
      </c>
      <c r="I7469" s="383" t="s">
        <v>829</v>
      </c>
      <c r="J7469" s="383" t="s">
        <v>617</v>
      </c>
      <c r="K7469" s="383" t="s">
        <v>618</v>
      </c>
      <c r="L7469" s="384">
        <v>0</v>
      </c>
      <c r="M7469" s="383" t="s">
        <v>626</v>
      </c>
      <c r="N7469" s="383" t="s">
        <v>620</v>
      </c>
      <c r="O7469" s="383" t="s">
        <v>230</v>
      </c>
    </row>
    <row r="7470" spans="1:15">
      <c r="A7470" s="385">
        <v>42005</v>
      </c>
      <c r="B7470" s="383" t="s">
        <v>621</v>
      </c>
      <c r="C7470" s="383" t="s">
        <v>8</v>
      </c>
      <c r="D7470" s="383" t="s">
        <v>9</v>
      </c>
      <c r="E7470" s="383" t="s">
        <v>622</v>
      </c>
      <c r="F7470" s="383" t="s">
        <v>10</v>
      </c>
      <c r="G7470" s="384">
        <v>63000</v>
      </c>
      <c r="H7470" s="383" t="s">
        <v>838</v>
      </c>
      <c r="I7470" s="383" t="s">
        <v>839</v>
      </c>
      <c r="J7470" s="383" t="s">
        <v>617</v>
      </c>
      <c r="K7470" s="383" t="s">
        <v>618</v>
      </c>
      <c r="L7470" s="384">
        <v>0</v>
      </c>
      <c r="M7470" s="383" t="s">
        <v>626</v>
      </c>
      <c r="N7470" s="383" t="s">
        <v>620</v>
      </c>
      <c r="O7470" s="383" t="s">
        <v>230</v>
      </c>
    </row>
    <row r="7471" spans="1:15">
      <c r="A7471" s="385">
        <v>42009</v>
      </c>
      <c r="B7471" s="383" t="s">
        <v>11</v>
      </c>
      <c r="C7471" s="383" t="s">
        <v>12</v>
      </c>
      <c r="D7471" s="383" t="s">
        <v>13</v>
      </c>
      <c r="E7471" s="383" t="s">
        <v>678</v>
      </c>
      <c r="F7471" s="383" t="s">
        <v>10</v>
      </c>
      <c r="G7471" s="384">
        <v>342</v>
      </c>
      <c r="H7471" s="383" t="s">
        <v>812</v>
      </c>
      <c r="I7471" s="383" t="s">
        <v>813</v>
      </c>
      <c r="J7471" s="383" t="s">
        <v>617</v>
      </c>
      <c r="K7471" s="383" t="s">
        <v>618</v>
      </c>
      <c r="L7471" s="384">
        <v>9088</v>
      </c>
      <c r="M7471" s="383" t="s">
        <v>627</v>
      </c>
      <c r="N7471" s="383" t="s">
        <v>620</v>
      </c>
      <c r="O7471" s="383" t="s">
        <v>230</v>
      </c>
    </row>
    <row r="7472" spans="1:15">
      <c r="A7472" s="385">
        <v>42010</v>
      </c>
      <c r="B7472" s="383" t="s">
        <v>650</v>
      </c>
      <c r="C7472" s="383" t="s">
        <v>8</v>
      </c>
      <c r="D7472" s="383" t="s">
        <v>20</v>
      </c>
      <c r="E7472" s="383" t="s">
        <v>651</v>
      </c>
      <c r="F7472" s="383" t="s">
        <v>10</v>
      </c>
      <c r="G7472" s="384">
        <v>2424</v>
      </c>
      <c r="H7472" s="383" t="s">
        <v>836</v>
      </c>
      <c r="I7472" s="383" t="s">
        <v>837</v>
      </c>
      <c r="J7472" s="383" t="s">
        <v>617</v>
      </c>
      <c r="K7472" s="383" t="s">
        <v>618</v>
      </c>
      <c r="L7472" s="384">
        <v>9280</v>
      </c>
      <c r="M7472" s="383" t="s">
        <v>629</v>
      </c>
      <c r="N7472" s="383" t="s">
        <v>620</v>
      </c>
      <c r="O7472" s="383" t="s">
        <v>230</v>
      </c>
    </row>
    <row r="7473" spans="1:15">
      <c r="A7473" s="385">
        <v>42012</v>
      </c>
      <c r="B7473" s="383" t="s">
        <v>621</v>
      </c>
      <c r="C7473" s="383" t="s">
        <v>8</v>
      </c>
      <c r="D7473" s="383" t="s">
        <v>9</v>
      </c>
      <c r="E7473" s="383" t="s">
        <v>622</v>
      </c>
      <c r="F7473" s="383" t="s">
        <v>10</v>
      </c>
      <c r="G7473" s="384">
        <v>528000</v>
      </c>
      <c r="H7473" s="383" t="s">
        <v>828</v>
      </c>
      <c r="I7473" s="383" t="s">
        <v>829</v>
      </c>
      <c r="J7473" s="383" t="s">
        <v>617</v>
      </c>
      <c r="K7473" s="383" t="s">
        <v>618</v>
      </c>
      <c r="L7473" s="384">
        <v>9280</v>
      </c>
      <c r="M7473" s="383" t="s">
        <v>630</v>
      </c>
      <c r="N7473" s="383" t="s">
        <v>620</v>
      </c>
      <c r="O7473" s="383" t="s">
        <v>230</v>
      </c>
    </row>
    <row r="7474" spans="1:15">
      <c r="A7474" s="385">
        <v>42013</v>
      </c>
      <c r="B7474" s="383" t="s">
        <v>21</v>
      </c>
      <c r="C7474" s="383" t="s">
        <v>12</v>
      </c>
      <c r="D7474" s="383" t="s">
        <v>22</v>
      </c>
      <c r="E7474" s="383" t="s">
        <v>658</v>
      </c>
      <c r="F7474" s="383" t="s">
        <v>10</v>
      </c>
      <c r="G7474" s="384">
        <v>28</v>
      </c>
      <c r="H7474" s="383" t="s">
        <v>818</v>
      </c>
      <c r="I7474" s="383" t="s">
        <v>783</v>
      </c>
      <c r="J7474" s="383" t="s">
        <v>617</v>
      </c>
      <c r="K7474" s="383" t="s">
        <v>618</v>
      </c>
      <c r="L7474" s="384">
        <v>9280</v>
      </c>
      <c r="M7474" s="383" t="s">
        <v>630</v>
      </c>
      <c r="N7474" s="383" t="s">
        <v>620</v>
      </c>
      <c r="O7474" s="383" t="s">
        <v>230</v>
      </c>
    </row>
    <row r="7475" spans="1:15">
      <c r="A7475" s="385">
        <v>42014</v>
      </c>
      <c r="B7475" s="383" t="s">
        <v>11</v>
      </c>
      <c r="C7475" s="383" t="s">
        <v>12</v>
      </c>
      <c r="D7475" s="383" t="s">
        <v>13</v>
      </c>
      <c r="E7475" s="383" t="s">
        <v>678</v>
      </c>
      <c r="F7475" s="383" t="s">
        <v>10</v>
      </c>
      <c r="G7475" s="384">
        <v>450</v>
      </c>
      <c r="H7475" s="383" t="s">
        <v>779</v>
      </c>
      <c r="I7475" s="383" t="s">
        <v>780</v>
      </c>
      <c r="J7475" s="383" t="s">
        <v>617</v>
      </c>
      <c r="K7475" s="383" t="s">
        <v>618</v>
      </c>
      <c r="L7475" s="384">
        <v>9280</v>
      </c>
      <c r="M7475" s="383" t="s">
        <v>630</v>
      </c>
      <c r="N7475" s="383" t="s">
        <v>620</v>
      </c>
      <c r="O7475" s="383" t="s">
        <v>230</v>
      </c>
    </row>
    <row r="7476" spans="1:15">
      <c r="A7476" s="385">
        <v>42015</v>
      </c>
      <c r="B7476" s="383" t="s">
        <v>11</v>
      </c>
      <c r="C7476" s="383" t="s">
        <v>12</v>
      </c>
      <c r="D7476" s="383" t="s">
        <v>13</v>
      </c>
      <c r="E7476" s="383" t="s">
        <v>678</v>
      </c>
      <c r="F7476" s="383" t="s">
        <v>10</v>
      </c>
      <c r="G7476" s="384">
        <v>450</v>
      </c>
      <c r="H7476" s="383" t="s">
        <v>779</v>
      </c>
      <c r="I7476" s="383" t="s">
        <v>780</v>
      </c>
      <c r="J7476" s="383" t="s">
        <v>617</v>
      </c>
      <c r="K7476" s="383" t="s">
        <v>618</v>
      </c>
      <c r="L7476" s="384">
        <v>9280</v>
      </c>
      <c r="M7476" s="383" t="s">
        <v>630</v>
      </c>
      <c r="N7476" s="383" t="s">
        <v>620</v>
      </c>
      <c r="O7476" s="383" t="s">
        <v>230</v>
      </c>
    </row>
    <row r="7477" spans="1:15">
      <c r="A7477" s="385">
        <v>42016</v>
      </c>
      <c r="B7477" s="383" t="s">
        <v>11</v>
      </c>
      <c r="C7477" s="383" t="s">
        <v>12</v>
      </c>
      <c r="D7477" s="383" t="s">
        <v>13</v>
      </c>
      <c r="E7477" s="383" t="s">
        <v>678</v>
      </c>
      <c r="F7477" s="383" t="s">
        <v>10</v>
      </c>
      <c r="G7477" s="384">
        <v>450</v>
      </c>
      <c r="H7477" s="383" t="s">
        <v>779</v>
      </c>
      <c r="I7477" s="383" t="s">
        <v>780</v>
      </c>
      <c r="J7477" s="383" t="s">
        <v>617</v>
      </c>
      <c r="K7477" s="383" t="s">
        <v>618</v>
      </c>
      <c r="L7477" s="384">
        <v>9280</v>
      </c>
      <c r="M7477" s="383" t="s">
        <v>630</v>
      </c>
      <c r="N7477" s="383" t="s">
        <v>620</v>
      </c>
      <c r="O7477" s="383" t="s">
        <v>230</v>
      </c>
    </row>
    <row r="7478" spans="1:15">
      <c r="A7478" s="385">
        <v>42018</v>
      </c>
      <c r="B7478" s="383" t="s">
        <v>11</v>
      </c>
      <c r="C7478" s="383" t="s">
        <v>12</v>
      </c>
      <c r="D7478" s="383" t="s">
        <v>13</v>
      </c>
      <c r="E7478" s="383" t="s">
        <v>678</v>
      </c>
      <c r="F7478" s="383" t="s">
        <v>10</v>
      </c>
      <c r="G7478" s="384">
        <v>450</v>
      </c>
      <c r="H7478" s="383" t="s">
        <v>779</v>
      </c>
      <c r="I7478" s="383" t="s">
        <v>780</v>
      </c>
      <c r="J7478" s="383" t="s">
        <v>617</v>
      </c>
      <c r="K7478" s="383" t="s">
        <v>618</v>
      </c>
      <c r="L7478" s="384">
        <v>9804</v>
      </c>
      <c r="M7478" s="383" t="s">
        <v>631</v>
      </c>
      <c r="N7478" s="383" t="s">
        <v>620</v>
      </c>
      <c r="O7478" s="383" t="s">
        <v>230</v>
      </c>
    </row>
    <row r="7479" spans="1:15">
      <c r="A7479" s="385">
        <v>42019</v>
      </c>
      <c r="B7479" s="383" t="s">
        <v>21</v>
      </c>
      <c r="C7479" s="383" t="s">
        <v>12</v>
      </c>
      <c r="D7479" s="383" t="s">
        <v>22</v>
      </c>
      <c r="E7479" s="383" t="s">
        <v>658</v>
      </c>
      <c r="F7479" s="383" t="s">
        <v>10</v>
      </c>
      <c r="G7479" s="384">
        <v>3585</v>
      </c>
      <c r="H7479" s="383" t="s">
        <v>784</v>
      </c>
      <c r="I7479" s="383" t="s">
        <v>789</v>
      </c>
      <c r="J7479" s="383" t="s">
        <v>617</v>
      </c>
      <c r="K7479" s="383" t="s">
        <v>618</v>
      </c>
      <c r="L7479" s="384">
        <v>11627</v>
      </c>
      <c r="M7479" s="383" t="s">
        <v>631</v>
      </c>
      <c r="N7479" s="383" t="s">
        <v>620</v>
      </c>
      <c r="O7479" s="383" t="s">
        <v>230</v>
      </c>
    </row>
    <row r="7480" spans="1:15">
      <c r="A7480" s="385">
        <v>42020</v>
      </c>
      <c r="B7480" s="383" t="s">
        <v>794</v>
      </c>
      <c r="C7480" s="383" t="s">
        <v>8</v>
      </c>
      <c r="D7480" s="383" t="s">
        <v>34</v>
      </c>
      <c r="E7480" s="383" t="s">
        <v>795</v>
      </c>
      <c r="F7480" s="383" t="s">
        <v>10</v>
      </c>
      <c r="G7480" s="384">
        <v>7778</v>
      </c>
      <c r="H7480" s="383" t="s">
        <v>796</v>
      </c>
      <c r="I7480" s="383" t="s">
        <v>805</v>
      </c>
      <c r="J7480" s="383" t="s">
        <v>617</v>
      </c>
      <c r="K7480" s="383" t="s">
        <v>618</v>
      </c>
      <c r="L7480" s="384">
        <v>12650</v>
      </c>
      <c r="M7480" s="383" t="s">
        <v>631</v>
      </c>
      <c r="N7480" s="383" t="s">
        <v>620</v>
      </c>
      <c r="O7480" s="383" t="s">
        <v>230</v>
      </c>
    </row>
    <row r="7481" spans="1:15">
      <c r="A7481" s="385">
        <v>42021</v>
      </c>
      <c r="B7481" s="383" t="s">
        <v>21</v>
      </c>
      <c r="C7481" s="383" t="s">
        <v>12</v>
      </c>
      <c r="D7481" s="383" t="s">
        <v>22</v>
      </c>
      <c r="E7481" s="383" t="s">
        <v>658</v>
      </c>
      <c r="F7481" s="383" t="s">
        <v>10</v>
      </c>
      <c r="G7481" s="384">
        <v>3585</v>
      </c>
      <c r="H7481" s="383" t="s">
        <v>784</v>
      </c>
      <c r="I7481" s="383" t="s">
        <v>789</v>
      </c>
      <c r="J7481" s="383" t="s">
        <v>617</v>
      </c>
      <c r="K7481" s="383" t="s">
        <v>618</v>
      </c>
      <c r="L7481" s="384">
        <v>12650</v>
      </c>
      <c r="M7481" s="383" t="s">
        <v>632</v>
      </c>
      <c r="N7481" s="383" t="s">
        <v>620</v>
      </c>
      <c r="O7481" s="383" t="s">
        <v>230</v>
      </c>
    </row>
    <row r="7482" spans="1:15">
      <c r="A7482" s="385">
        <v>42022</v>
      </c>
      <c r="B7482" s="383" t="s">
        <v>21</v>
      </c>
      <c r="C7482" s="383" t="s">
        <v>12</v>
      </c>
      <c r="D7482" s="383" t="s">
        <v>22</v>
      </c>
      <c r="E7482" s="383" t="s">
        <v>658</v>
      </c>
      <c r="F7482" s="383" t="s">
        <v>10</v>
      </c>
      <c r="G7482" s="384">
        <v>3585</v>
      </c>
      <c r="H7482" s="383" t="s">
        <v>784</v>
      </c>
      <c r="I7482" s="383" t="s">
        <v>789</v>
      </c>
      <c r="J7482" s="383" t="s">
        <v>617</v>
      </c>
      <c r="K7482" s="383" t="s">
        <v>618</v>
      </c>
      <c r="L7482" s="384">
        <v>12650</v>
      </c>
      <c r="M7482" s="383" t="s">
        <v>632</v>
      </c>
      <c r="N7482" s="383" t="s">
        <v>620</v>
      </c>
      <c r="O7482" s="383" t="s">
        <v>230</v>
      </c>
    </row>
    <row r="7483" spans="1:15">
      <c r="A7483" s="385">
        <v>42023</v>
      </c>
      <c r="B7483" s="383" t="s">
        <v>21</v>
      </c>
      <c r="C7483" s="383" t="s">
        <v>12</v>
      </c>
      <c r="D7483" s="383" t="s">
        <v>22</v>
      </c>
      <c r="E7483" s="383" t="s">
        <v>658</v>
      </c>
      <c r="F7483" s="383" t="s">
        <v>10</v>
      </c>
      <c r="G7483" s="384">
        <v>3585</v>
      </c>
      <c r="H7483" s="383" t="s">
        <v>784</v>
      </c>
      <c r="I7483" s="383" t="s">
        <v>789</v>
      </c>
      <c r="J7483" s="383" t="s">
        <v>617</v>
      </c>
      <c r="K7483" s="383" t="s">
        <v>618</v>
      </c>
      <c r="L7483" s="384">
        <v>12650</v>
      </c>
      <c r="M7483" s="383" t="s">
        <v>632</v>
      </c>
      <c r="N7483" s="383" t="s">
        <v>620</v>
      </c>
      <c r="O7483" s="383" t="s">
        <v>230</v>
      </c>
    </row>
    <row r="7484" spans="1:15">
      <c r="A7484" s="385">
        <v>42024</v>
      </c>
      <c r="B7484" s="383" t="s">
        <v>21</v>
      </c>
      <c r="C7484" s="383" t="s">
        <v>12</v>
      </c>
      <c r="D7484" s="383" t="s">
        <v>22</v>
      </c>
      <c r="E7484" s="383" t="s">
        <v>658</v>
      </c>
      <c r="F7484" s="383" t="s">
        <v>10</v>
      </c>
      <c r="G7484" s="384">
        <v>3585</v>
      </c>
      <c r="H7484" s="383" t="s">
        <v>784</v>
      </c>
      <c r="I7484" s="383" t="s">
        <v>789</v>
      </c>
      <c r="J7484" s="383" t="s">
        <v>617</v>
      </c>
      <c r="K7484" s="383" t="s">
        <v>618</v>
      </c>
      <c r="L7484" s="384">
        <v>12775</v>
      </c>
      <c r="M7484" s="383" t="s">
        <v>633</v>
      </c>
      <c r="N7484" s="383" t="s">
        <v>620</v>
      </c>
      <c r="O7484" s="383" t="s">
        <v>230</v>
      </c>
    </row>
    <row r="7485" spans="1:15">
      <c r="A7485" s="385">
        <v>42025</v>
      </c>
      <c r="B7485" s="383" t="s">
        <v>21</v>
      </c>
      <c r="C7485" s="383" t="s">
        <v>12</v>
      </c>
      <c r="D7485" s="383" t="s">
        <v>22</v>
      </c>
      <c r="E7485" s="383" t="s">
        <v>658</v>
      </c>
      <c r="F7485" s="383" t="s">
        <v>10</v>
      </c>
      <c r="G7485" s="384">
        <v>3585</v>
      </c>
      <c r="H7485" s="383" t="s">
        <v>784</v>
      </c>
      <c r="I7485" s="383" t="s">
        <v>789</v>
      </c>
      <c r="J7485" s="383" t="s">
        <v>617</v>
      </c>
      <c r="K7485" s="383" t="s">
        <v>618</v>
      </c>
      <c r="L7485" s="384">
        <v>14695</v>
      </c>
      <c r="M7485" s="383" t="s">
        <v>633</v>
      </c>
      <c r="N7485" s="383" t="s">
        <v>620</v>
      </c>
      <c r="O7485" s="383" t="s">
        <v>230</v>
      </c>
    </row>
    <row r="7486" spans="1:15">
      <c r="A7486" s="385">
        <v>42026</v>
      </c>
      <c r="B7486" s="383" t="s">
        <v>21</v>
      </c>
      <c r="C7486" s="383" t="s">
        <v>12</v>
      </c>
      <c r="D7486" s="383" t="s">
        <v>22</v>
      </c>
      <c r="E7486" s="383" t="s">
        <v>658</v>
      </c>
      <c r="F7486" s="383" t="s">
        <v>10</v>
      </c>
      <c r="G7486" s="384">
        <v>3585</v>
      </c>
      <c r="H7486" s="383" t="s">
        <v>784</v>
      </c>
      <c r="I7486" s="383" t="s">
        <v>789</v>
      </c>
      <c r="J7486" s="383" t="s">
        <v>617</v>
      </c>
      <c r="K7486" s="383" t="s">
        <v>618</v>
      </c>
      <c r="L7486" s="384">
        <v>15922</v>
      </c>
      <c r="M7486" s="383" t="s">
        <v>633</v>
      </c>
      <c r="N7486" s="383" t="s">
        <v>620</v>
      </c>
      <c r="O7486" s="383" t="s">
        <v>230</v>
      </c>
    </row>
    <row r="7487" spans="1:15">
      <c r="A7487" s="385">
        <v>42027</v>
      </c>
      <c r="B7487" s="383" t="s">
        <v>21</v>
      </c>
      <c r="C7487" s="383" t="s">
        <v>12</v>
      </c>
      <c r="D7487" s="383" t="s">
        <v>22</v>
      </c>
      <c r="E7487" s="383" t="s">
        <v>658</v>
      </c>
      <c r="F7487" s="383" t="s">
        <v>10</v>
      </c>
      <c r="G7487" s="384">
        <v>3585</v>
      </c>
      <c r="H7487" s="383" t="s">
        <v>784</v>
      </c>
      <c r="I7487" s="383" t="s">
        <v>789</v>
      </c>
      <c r="J7487" s="383" t="s">
        <v>617</v>
      </c>
      <c r="K7487" s="383" t="s">
        <v>618</v>
      </c>
      <c r="L7487" s="384">
        <v>17245</v>
      </c>
      <c r="M7487" s="383" t="s">
        <v>633</v>
      </c>
      <c r="N7487" s="383" t="s">
        <v>620</v>
      </c>
      <c r="O7487" s="383" t="s">
        <v>230</v>
      </c>
    </row>
    <row r="7488" spans="1:15">
      <c r="A7488" s="385">
        <v>42028</v>
      </c>
      <c r="B7488" s="383" t="s">
        <v>21</v>
      </c>
      <c r="C7488" s="383" t="s">
        <v>12</v>
      </c>
      <c r="D7488" s="383" t="s">
        <v>22</v>
      </c>
      <c r="E7488" s="383" t="s">
        <v>658</v>
      </c>
      <c r="F7488" s="383" t="s">
        <v>10</v>
      </c>
      <c r="G7488" s="384">
        <v>3585</v>
      </c>
      <c r="H7488" s="383" t="s">
        <v>784</v>
      </c>
      <c r="I7488" s="383" t="s">
        <v>789</v>
      </c>
      <c r="J7488" s="383" t="s">
        <v>617</v>
      </c>
      <c r="K7488" s="383" t="s">
        <v>618</v>
      </c>
      <c r="L7488" s="384">
        <v>18650</v>
      </c>
      <c r="M7488" s="383" t="s">
        <v>633</v>
      </c>
      <c r="N7488" s="383" t="s">
        <v>620</v>
      </c>
      <c r="O7488" s="383" t="s">
        <v>230</v>
      </c>
    </row>
    <row r="7489" spans="1:15">
      <c r="A7489" s="385">
        <v>42029</v>
      </c>
      <c r="B7489" s="383" t="s">
        <v>21</v>
      </c>
      <c r="C7489" s="383" t="s">
        <v>12</v>
      </c>
      <c r="D7489" s="383" t="s">
        <v>22</v>
      </c>
      <c r="E7489" s="383" t="s">
        <v>658</v>
      </c>
      <c r="F7489" s="383" t="s">
        <v>10</v>
      </c>
      <c r="G7489" s="384">
        <v>3585</v>
      </c>
      <c r="H7489" s="383" t="s">
        <v>784</v>
      </c>
      <c r="I7489" s="383" t="s">
        <v>789</v>
      </c>
      <c r="J7489" s="383" t="s">
        <v>617</v>
      </c>
      <c r="K7489" s="383" t="s">
        <v>618</v>
      </c>
      <c r="L7489" s="384">
        <v>18650</v>
      </c>
      <c r="M7489" s="383" t="s">
        <v>633</v>
      </c>
      <c r="N7489" s="383" t="s">
        <v>620</v>
      </c>
      <c r="O7489" s="383" t="s">
        <v>230</v>
      </c>
    </row>
    <row r="7490" spans="1:15">
      <c r="A7490" s="385">
        <v>42030</v>
      </c>
      <c r="B7490" s="383" t="s">
        <v>21</v>
      </c>
      <c r="C7490" s="383" t="s">
        <v>12</v>
      </c>
      <c r="D7490" s="383" t="s">
        <v>22</v>
      </c>
      <c r="E7490" s="383" t="s">
        <v>658</v>
      </c>
      <c r="F7490" s="383" t="s">
        <v>10</v>
      </c>
      <c r="G7490" s="384">
        <v>3585</v>
      </c>
      <c r="H7490" s="383" t="s">
        <v>784</v>
      </c>
      <c r="I7490" s="383" t="s">
        <v>789</v>
      </c>
      <c r="J7490" s="383" t="s">
        <v>617</v>
      </c>
      <c r="K7490" s="383" t="s">
        <v>618</v>
      </c>
      <c r="L7490" s="384">
        <v>18650</v>
      </c>
      <c r="M7490" s="383" t="s">
        <v>634</v>
      </c>
      <c r="N7490" s="383" t="s">
        <v>620</v>
      </c>
      <c r="O7490" s="383" t="s">
        <v>230</v>
      </c>
    </row>
    <row r="7491" spans="1:15">
      <c r="A7491" s="385">
        <v>42031</v>
      </c>
      <c r="B7491" s="383" t="s">
        <v>21</v>
      </c>
      <c r="C7491" s="383" t="s">
        <v>12</v>
      </c>
      <c r="D7491" s="383" t="s">
        <v>22</v>
      </c>
      <c r="E7491" s="383" t="s">
        <v>658</v>
      </c>
      <c r="F7491" s="383" t="s">
        <v>10</v>
      </c>
      <c r="G7491" s="384">
        <v>3585</v>
      </c>
      <c r="H7491" s="383" t="s">
        <v>784</v>
      </c>
      <c r="I7491" s="383" t="s">
        <v>789</v>
      </c>
      <c r="J7491" s="383" t="s">
        <v>617</v>
      </c>
      <c r="K7491" s="383" t="s">
        <v>618</v>
      </c>
      <c r="L7491" s="384">
        <v>18650</v>
      </c>
      <c r="M7491" s="383" t="s">
        <v>634</v>
      </c>
      <c r="N7491" s="383" t="s">
        <v>620</v>
      </c>
      <c r="O7491" s="383" t="s">
        <v>230</v>
      </c>
    </row>
    <row r="7492" spans="1:15">
      <c r="A7492" s="385">
        <v>42032</v>
      </c>
      <c r="B7492" s="383" t="s">
        <v>21</v>
      </c>
      <c r="C7492" s="383" t="s">
        <v>12</v>
      </c>
      <c r="D7492" s="383" t="s">
        <v>22</v>
      </c>
      <c r="E7492" s="383" t="s">
        <v>658</v>
      </c>
      <c r="F7492" s="383" t="s">
        <v>10</v>
      </c>
      <c r="G7492" s="384">
        <v>3585</v>
      </c>
      <c r="H7492" s="383" t="s">
        <v>784</v>
      </c>
      <c r="I7492" s="383" t="s">
        <v>789</v>
      </c>
      <c r="J7492" s="383" t="s">
        <v>617</v>
      </c>
      <c r="K7492" s="383" t="s">
        <v>618</v>
      </c>
      <c r="L7492" s="384">
        <v>18650</v>
      </c>
      <c r="M7492" s="383" t="s">
        <v>634</v>
      </c>
      <c r="N7492" s="383" t="s">
        <v>620</v>
      </c>
      <c r="O7492" s="383" t="s">
        <v>230</v>
      </c>
    </row>
    <row r="7493" spans="1:15">
      <c r="A7493" s="385">
        <v>42033</v>
      </c>
      <c r="B7493" s="383" t="s">
        <v>21</v>
      </c>
      <c r="C7493" s="383" t="s">
        <v>12</v>
      </c>
      <c r="D7493" s="383" t="s">
        <v>22</v>
      </c>
      <c r="E7493" s="383" t="s">
        <v>658</v>
      </c>
      <c r="F7493" s="383" t="s">
        <v>10</v>
      </c>
      <c r="G7493" s="384">
        <v>3585</v>
      </c>
      <c r="H7493" s="383" t="s">
        <v>784</v>
      </c>
      <c r="I7493" s="383" t="s">
        <v>789</v>
      </c>
      <c r="J7493" s="383" t="s">
        <v>617</v>
      </c>
      <c r="K7493" s="383" t="s">
        <v>618</v>
      </c>
      <c r="L7493" s="384">
        <v>18650</v>
      </c>
      <c r="M7493" s="383" t="s">
        <v>634</v>
      </c>
      <c r="N7493" s="383" t="s">
        <v>620</v>
      </c>
      <c r="O7493" s="383" t="s">
        <v>230</v>
      </c>
    </row>
    <row r="7494" spans="1:15">
      <c r="A7494" s="385">
        <v>42034</v>
      </c>
      <c r="B7494" s="383" t="s">
        <v>11</v>
      </c>
      <c r="C7494" s="383" t="s">
        <v>12</v>
      </c>
      <c r="D7494" s="383" t="s">
        <v>13</v>
      </c>
      <c r="E7494" s="383" t="s">
        <v>678</v>
      </c>
      <c r="F7494" s="383" t="s">
        <v>10</v>
      </c>
      <c r="G7494" s="384">
        <v>60</v>
      </c>
      <c r="H7494" s="383" t="s">
        <v>763</v>
      </c>
      <c r="I7494" s="383" t="s">
        <v>771</v>
      </c>
      <c r="J7494" s="383" t="s">
        <v>617</v>
      </c>
      <c r="K7494" s="383" t="s">
        <v>618</v>
      </c>
      <c r="L7494" s="384">
        <v>18650</v>
      </c>
      <c r="M7494" s="383" t="s">
        <v>634</v>
      </c>
      <c r="N7494" s="383" t="s">
        <v>620</v>
      </c>
      <c r="O7494" s="383" t="s">
        <v>230</v>
      </c>
    </row>
    <row r="7495" spans="1:15">
      <c r="A7495" s="385">
        <v>42035</v>
      </c>
      <c r="B7495" s="383" t="s">
        <v>21</v>
      </c>
      <c r="C7495" s="383" t="s">
        <v>12</v>
      </c>
      <c r="D7495" s="383" t="s">
        <v>22</v>
      </c>
      <c r="E7495" s="383" t="s">
        <v>658</v>
      </c>
      <c r="F7495" s="383" t="s">
        <v>10</v>
      </c>
      <c r="G7495" s="384">
        <v>3585</v>
      </c>
      <c r="H7495" s="383" t="s">
        <v>784</v>
      </c>
      <c r="I7495" s="383" t="s">
        <v>789</v>
      </c>
      <c r="J7495" s="383" t="s">
        <v>617</v>
      </c>
      <c r="K7495" s="383" t="s">
        <v>618</v>
      </c>
      <c r="L7495" s="384">
        <v>18650</v>
      </c>
      <c r="M7495" s="383" t="s">
        <v>634</v>
      </c>
      <c r="N7495" s="383" t="s">
        <v>620</v>
      </c>
      <c r="O7495" s="383" t="s">
        <v>230</v>
      </c>
    </row>
    <row r="7496" spans="1:15">
      <c r="A7496" s="385">
        <v>42036</v>
      </c>
      <c r="B7496" s="383" t="s">
        <v>21</v>
      </c>
      <c r="C7496" s="383" t="s">
        <v>12</v>
      </c>
      <c r="D7496" s="383" t="s">
        <v>22</v>
      </c>
      <c r="E7496" s="383" t="s">
        <v>658</v>
      </c>
      <c r="F7496" s="383" t="s">
        <v>10</v>
      </c>
      <c r="G7496" s="384">
        <v>3585</v>
      </c>
      <c r="H7496" s="383" t="s">
        <v>784</v>
      </c>
      <c r="I7496" s="383" t="s">
        <v>789</v>
      </c>
      <c r="J7496" s="383" t="s">
        <v>617</v>
      </c>
      <c r="K7496" s="383" t="s">
        <v>618</v>
      </c>
      <c r="L7496" s="384">
        <v>18660</v>
      </c>
      <c r="M7496" s="383" t="s">
        <v>634</v>
      </c>
      <c r="N7496" s="383" t="s">
        <v>620</v>
      </c>
      <c r="O7496" s="383" t="s">
        <v>230</v>
      </c>
    </row>
    <row r="7497" spans="1:15">
      <c r="A7497" s="385">
        <v>42037</v>
      </c>
      <c r="B7497" s="383" t="s">
        <v>21</v>
      </c>
      <c r="C7497" s="383" t="s">
        <v>12</v>
      </c>
      <c r="D7497" s="383" t="s">
        <v>22</v>
      </c>
      <c r="E7497" s="383" t="s">
        <v>658</v>
      </c>
      <c r="F7497" s="383" t="s">
        <v>10</v>
      </c>
      <c r="G7497" s="384">
        <v>3585</v>
      </c>
      <c r="H7497" s="383" t="s">
        <v>784</v>
      </c>
      <c r="I7497" s="383" t="s">
        <v>789</v>
      </c>
      <c r="J7497" s="383" t="s">
        <v>617</v>
      </c>
      <c r="K7497" s="383" t="s">
        <v>618</v>
      </c>
      <c r="L7497" s="384">
        <v>18660</v>
      </c>
      <c r="M7497" s="383" t="s">
        <v>634</v>
      </c>
      <c r="N7497" s="383" t="s">
        <v>620</v>
      </c>
      <c r="O7497" s="383" t="s">
        <v>230</v>
      </c>
    </row>
    <row r="7498" spans="1:15">
      <c r="A7498" s="385">
        <v>42038</v>
      </c>
      <c r="B7498" s="383" t="s">
        <v>621</v>
      </c>
      <c r="C7498" s="383" t="s">
        <v>8</v>
      </c>
      <c r="D7498" s="383" t="s">
        <v>9</v>
      </c>
      <c r="E7498" s="383" t="s">
        <v>622</v>
      </c>
      <c r="F7498" s="383" t="s">
        <v>10</v>
      </c>
      <c r="G7498" s="384">
        <v>63000</v>
      </c>
      <c r="H7498" s="383" t="s">
        <v>838</v>
      </c>
      <c r="I7498" s="383" t="s">
        <v>839</v>
      </c>
      <c r="J7498" s="383" t="s">
        <v>617</v>
      </c>
      <c r="K7498" s="383" t="s">
        <v>618</v>
      </c>
      <c r="L7498" s="384">
        <v>18660</v>
      </c>
      <c r="M7498" s="383" t="s">
        <v>634</v>
      </c>
      <c r="N7498" s="383" t="s">
        <v>620</v>
      </c>
      <c r="O7498" s="383" t="s">
        <v>230</v>
      </c>
    </row>
    <row r="7499" spans="1:15">
      <c r="A7499" s="385">
        <v>42039</v>
      </c>
      <c r="B7499" s="383" t="s">
        <v>21</v>
      </c>
      <c r="C7499" s="383" t="s">
        <v>12</v>
      </c>
      <c r="D7499" s="383" t="s">
        <v>22</v>
      </c>
      <c r="E7499" s="383" t="s">
        <v>658</v>
      </c>
      <c r="F7499" s="383" t="s">
        <v>10</v>
      </c>
      <c r="G7499" s="384">
        <v>3585</v>
      </c>
      <c r="H7499" s="383" t="s">
        <v>784</v>
      </c>
      <c r="I7499" s="383" t="s">
        <v>789</v>
      </c>
      <c r="J7499" s="383" t="s">
        <v>617</v>
      </c>
      <c r="K7499" s="383" t="s">
        <v>618</v>
      </c>
      <c r="L7499" s="384">
        <v>18660</v>
      </c>
      <c r="M7499" s="383" t="s">
        <v>634</v>
      </c>
      <c r="N7499" s="383" t="s">
        <v>620</v>
      </c>
      <c r="O7499" s="383" t="s">
        <v>230</v>
      </c>
    </row>
    <row r="7500" spans="1:15">
      <c r="A7500" s="385">
        <v>42040</v>
      </c>
      <c r="B7500" s="383" t="s">
        <v>21</v>
      </c>
      <c r="C7500" s="383" t="s">
        <v>12</v>
      </c>
      <c r="D7500" s="383" t="s">
        <v>22</v>
      </c>
      <c r="E7500" s="383" t="s">
        <v>658</v>
      </c>
      <c r="F7500" s="383" t="s">
        <v>10</v>
      </c>
      <c r="G7500" s="384">
        <v>3585</v>
      </c>
      <c r="H7500" s="383" t="s">
        <v>784</v>
      </c>
      <c r="I7500" s="383" t="s">
        <v>789</v>
      </c>
      <c r="J7500" s="383" t="s">
        <v>617</v>
      </c>
      <c r="K7500" s="383" t="s">
        <v>618</v>
      </c>
      <c r="L7500" s="384">
        <v>18761</v>
      </c>
      <c r="M7500" s="383" t="s">
        <v>635</v>
      </c>
      <c r="N7500" s="383" t="s">
        <v>620</v>
      </c>
      <c r="O7500" s="383" t="s">
        <v>230</v>
      </c>
    </row>
    <row r="7501" spans="1:15">
      <c r="A7501" s="385">
        <v>42041</v>
      </c>
      <c r="B7501" s="383" t="s">
        <v>11</v>
      </c>
      <c r="C7501" s="383" t="s">
        <v>12</v>
      </c>
      <c r="D7501" s="383" t="s">
        <v>13</v>
      </c>
      <c r="E7501" s="383" t="s">
        <v>678</v>
      </c>
      <c r="F7501" s="383" t="s">
        <v>10</v>
      </c>
      <c r="G7501" s="384">
        <v>60</v>
      </c>
      <c r="H7501" s="383" t="s">
        <v>763</v>
      </c>
      <c r="I7501" s="383" t="s">
        <v>771</v>
      </c>
      <c r="J7501" s="383" t="s">
        <v>617</v>
      </c>
      <c r="K7501" s="383" t="s">
        <v>618</v>
      </c>
      <c r="L7501" s="384">
        <v>18761</v>
      </c>
      <c r="M7501" s="383" t="s">
        <v>635</v>
      </c>
      <c r="N7501" s="383" t="s">
        <v>620</v>
      </c>
      <c r="O7501" s="383" t="s">
        <v>230</v>
      </c>
    </row>
    <row r="7502" spans="1:15">
      <c r="A7502" s="385">
        <v>42042</v>
      </c>
      <c r="B7502" s="383" t="s">
        <v>11</v>
      </c>
      <c r="C7502" s="383" t="s">
        <v>12</v>
      </c>
      <c r="D7502" s="383" t="s">
        <v>13</v>
      </c>
      <c r="E7502" s="383" t="s">
        <v>678</v>
      </c>
      <c r="F7502" s="383" t="s">
        <v>10</v>
      </c>
      <c r="G7502" s="384">
        <v>60</v>
      </c>
      <c r="H7502" s="383" t="s">
        <v>763</v>
      </c>
      <c r="I7502" s="383" t="s">
        <v>771</v>
      </c>
      <c r="J7502" s="383" t="s">
        <v>617</v>
      </c>
      <c r="K7502" s="383" t="s">
        <v>618</v>
      </c>
      <c r="L7502" s="384">
        <v>18800</v>
      </c>
      <c r="M7502" s="383" t="s">
        <v>635</v>
      </c>
      <c r="N7502" s="383" t="s">
        <v>620</v>
      </c>
      <c r="O7502" s="383" t="s">
        <v>230</v>
      </c>
    </row>
    <row r="7503" spans="1:15">
      <c r="A7503" s="385">
        <v>42043</v>
      </c>
      <c r="B7503" s="383" t="s">
        <v>11</v>
      </c>
      <c r="C7503" s="383" t="s">
        <v>12</v>
      </c>
      <c r="D7503" s="383" t="s">
        <v>13</v>
      </c>
      <c r="E7503" s="383" t="s">
        <v>678</v>
      </c>
      <c r="F7503" s="383" t="s">
        <v>10</v>
      </c>
      <c r="G7503" s="384">
        <v>60</v>
      </c>
      <c r="H7503" s="383" t="s">
        <v>763</v>
      </c>
      <c r="I7503" s="383" t="s">
        <v>771</v>
      </c>
      <c r="J7503" s="383" t="s">
        <v>617</v>
      </c>
      <c r="K7503" s="383" t="s">
        <v>618</v>
      </c>
      <c r="L7503" s="384">
        <v>20258</v>
      </c>
      <c r="M7503" s="383" t="s">
        <v>635</v>
      </c>
      <c r="N7503" s="383" t="s">
        <v>620</v>
      </c>
      <c r="O7503" s="383" t="s">
        <v>230</v>
      </c>
    </row>
    <row r="7504" spans="1:15">
      <c r="A7504" s="385">
        <v>42044</v>
      </c>
      <c r="B7504" s="383" t="s">
        <v>11</v>
      </c>
      <c r="C7504" s="383" t="s">
        <v>12</v>
      </c>
      <c r="D7504" s="383" t="s">
        <v>13</v>
      </c>
      <c r="E7504" s="383" t="s">
        <v>678</v>
      </c>
      <c r="F7504" s="383" t="s">
        <v>10</v>
      </c>
      <c r="G7504" s="384">
        <v>60</v>
      </c>
      <c r="H7504" s="383" t="s">
        <v>763</v>
      </c>
      <c r="I7504" s="383" t="s">
        <v>771</v>
      </c>
      <c r="J7504" s="383" t="s">
        <v>617</v>
      </c>
      <c r="K7504" s="383" t="s">
        <v>618</v>
      </c>
      <c r="L7504" s="384">
        <v>20833</v>
      </c>
      <c r="M7504" s="383" t="s">
        <v>635</v>
      </c>
      <c r="N7504" s="383" t="s">
        <v>620</v>
      </c>
      <c r="O7504" s="383" t="s">
        <v>230</v>
      </c>
    </row>
    <row r="7505" spans="1:15">
      <c r="A7505" s="385">
        <v>42045</v>
      </c>
      <c r="B7505" s="383" t="s">
        <v>11</v>
      </c>
      <c r="C7505" s="383" t="s">
        <v>12</v>
      </c>
      <c r="D7505" s="383" t="s">
        <v>13</v>
      </c>
      <c r="E7505" s="383" t="s">
        <v>678</v>
      </c>
      <c r="F7505" s="383" t="s">
        <v>10</v>
      </c>
      <c r="G7505" s="384">
        <v>60</v>
      </c>
      <c r="H7505" s="383" t="s">
        <v>763</v>
      </c>
      <c r="I7505" s="383" t="s">
        <v>771</v>
      </c>
      <c r="J7505" s="383" t="s">
        <v>617</v>
      </c>
      <c r="K7505" s="383" t="s">
        <v>618</v>
      </c>
      <c r="L7505" s="384">
        <v>20833</v>
      </c>
      <c r="M7505" s="383" t="s">
        <v>635</v>
      </c>
      <c r="N7505" s="383" t="s">
        <v>620</v>
      </c>
      <c r="O7505" s="383" t="s">
        <v>230</v>
      </c>
    </row>
    <row r="7506" spans="1:15">
      <c r="A7506" s="385">
        <v>42046</v>
      </c>
      <c r="B7506" s="383" t="s">
        <v>21</v>
      </c>
      <c r="C7506" s="383" t="s">
        <v>12</v>
      </c>
      <c r="D7506" s="383" t="s">
        <v>22</v>
      </c>
      <c r="E7506" s="383" t="s">
        <v>658</v>
      </c>
      <c r="F7506" s="383" t="s">
        <v>10</v>
      </c>
      <c r="G7506" s="384">
        <v>2500</v>
      </c>
      <c r="H7506" s="383" t="s">
        <v>751</v>
      </c>
      <c r="I7506" s="383" t="s">
        <v>790</v>
      </c>
      <c r="J7506" s="383" t="s">
        <v>617</v>
      </c>
      <c r="K7506" s="383" t="s">
        <v>618</v>
      </c>
      <c r="L7506" s="384">
        <v>20833</v>
      </c>
      <c r="M7506" s="383" t="s">
        <v>635</v>
      </c>
      <c r="N7506" s="383" t="s">
        <v>620</v>
      </c>
      <c r="O7506" s="383" t="s">
        <v>230</v>
      </c>
    </row>
    <row r="7507" spans="1:15">
      <c r="A7507" s="385">
        <v>42047</v>
      </c>
      <c r="B7507" s="383" t="s">
        <v>11</v>
      </c>
      <c r="C7507" s="383" t="s">
        <v>12</v>
      </c>
      <c r="D7507" s="383" t="s">
        <v>13</v>
      </c>
      <c r="E7507" s="383" t="s">
        <v>678</v>
      </c>
      <c r="F7507" s="383" t="s">
        <v>10</v>
      </c>
      <c r="G7507" s="384">
        <v>60</v>
      </c>
      <c r="H7507" s="383" t="s">
        <v>763</v>
      </c>
      <c r="I7507" s="383" t="s">
        <v>771</v>
      </c>
      <c r="J7507" s="383" t="s">
        <v>617</v>
      </c>
      <c r="K7507" s="383" t="s">
        <v>618</v>
      </c>
      <c r="L7507" s="384">
        <v>20833</v>
      </c>
      <c r="M7507" s="383" t="s">
        <v>635</v>
      </c>
      <c r="N7507" s="383" t="s">
        <v>620</v>
      </c>
      <c r="O7507" s="383" t="s">
        <v>230</v>
      </c>
    </row>
    <row r="7508" spans="1:15">
      <c r="A7508" s="385">
        <v>42048</v>
      </c>
      <c r="B7508" s="383" t="s">
        <v>11</v>
      </c>
      <c r="C7508" s="383" t="s">
        <v>12</v>
      </c>
      <c r="D7508" s="383" t="s">
        <v>13</v>
      </c>
      <c r="E7508" s="383" t="s">
        <v>678</v>
      </c>
      <c r="F7508" s="383" t="s">
        <v>10</v>
      </c>
      <c r="G7508" s="384">
        <v>60</v>
      </c>
      <c r="H7508" s="383" t="s">
        <v>763</v>
      </c>
      <c r="I7508" s="383" t="s">
        <v>771</v>
      </c>
      <c r="J7508" s="383" t="s">
        <v>617</v>
      </c>
      <c r="K7508" s="383" t="s">
        <v>618</v>
      </c>
      <c r="L7508" s="384">
        <v>20833</v>
      </c>
      <c r="M7508" s="383" t="s">
        <v>635</v>
      </c>
      <c r="N7508" s="383" t="s">
        <v>620</v>
      </c>
      <c r="O7508" s="383" t="s">
        <v>230</v>
      </c>
    </row>
    <row r="7509" spans="1:15">
      <c r="A7509" s="385">
        <v>42049</v>
      </c>
      <c r="B7509" s="383" t="s">
        <v>11</v>
      </c>
      <c r="C7509" s="383" t="s">
        <v>12</v>
      </c>
      <c r="D7509" s="383" t="s">
        <v>13</v>
      </c>
      <c r="E7509" s="383" t="s">
        <v>678</v>
      </c>
      <c r="F7509" s="383" t="s">
        <v>10</v>
      </c>
      <c r="G7509" s="384">
        <v>60</v>
      </c>
      <c r="H7509" s="383" t="s">
        <v>763</v>
      </c>
      <c r="I7509" s="383" t="s">
        <v>771</v>
      </c>
      <c r="J7509" s="383" t="s">
        <v>617</v>
      </c>
      <c r="K7509" s="383" t="s">
        <v>618</v>
      </c>
      <c r="L7509" s="384">
        <v>21180</v>
      </c>
      <c r="M7509" s="383" t="s">
        <v>635</v>
      </c>
      <c r="N7509" s="383" t="s">
        <v>620</v>
      </c>
      <c r="O7509" s="383" t="s">
        <v>230</v>
      </c>
    </row>
    <row r="7510" spans="1:15">
      <c r="A7510" s="385">
        <v>42050</v>
      </c>
      <c r="B7510" s="383" t="s">
        <v>11</v>
      </c>
      <c r="C7510" s="383" t="s">
        <v>12</v>
      </c>
      <c r="D7510" s="383" t="s">
        <v>13</v>
      </c>
      <c r="E7510" s="383" t="s">
        <v>678</v>
      </c>
      <c r="F7510" s="383" t="s">
        <v>10</v>
      </c>
      <c r="G7510" s="384">
        <v>60</v>
      </c>
      <c r="H7510" s="383" t="s">
        <v>763</v>
      </c>
      <c r="I7510" s="383" t="s">
        <v>771</v>
      </c>
      <c r="J7510" s="383" t="s">
        <v>617</v>
      </c>
      <c r="K7510" s="383" t="s">
        <v>618</v>
      </c>
      <c r="L7510" s="384">
        <v>22680</v>
      </c>
      <c r="M7510" s="383" t="s">
        <v>635</v>
      </c>
      <c r="N7510" s="383" t="s">
        <v>620</v>
      </c>
      <c r="O7510" s="383" t="s">
        <v>230</v>
      </c>
    </row>
    <row r="7511" spans="1:15">
      <c r="A7511" s="385">
        <v>42051</v>
      </c>
      <c r="B7511" s="383" t="s">
        <v>11</v>
      </c>
      <c r="C7511" s="383" t="s">
        <v>12</v>
      </c>
      <c r="D7511" s="383" t="s">
        <v>13</v>
      </c>
      <c r="E7511" s="383" t="s">
        <v>678</v>
      </c>
      <c r="F7511" s="383" t="s">
        <v>10</v>
      </c>
      <c r="G7511" s="384">
        <v>60</v>
      </c>
      <c r="H7511" s="383" t="s">
        <v>763</v>
      </c>
      <c r="I7511" s="383" t="s">
        <v>771</v>
      </c>
      <c r="J7511" s="383" t="s">
        <v>617</v>
      </c>
      <c r="K7511" s="383" t="s">
        <v>618</v>
      </c>
      <c r="L7511" s="384">
        <v>23171</v>
      </c>
      <c r="M7511" s="383" t="s">
        <v>635</v>
      </c>
      <c r="N7511" s="383" t="s">
        <v>620</v>
      </c>
      <c r="O7511" s="383" t="s">
        <v>230</v>
      </c>
    </row>
    <row r="7512" spans="1:15">
      <c r="A7512" s="385">
        <v>42052</v>
      </c>
      <c r="B7512" s="383" t="s">
        <v>11</v>
      </c>
      <c r="C7512" s="383" t="s">
        <v>12</v>
      </c>
      <c r="D7512" s="383" t="s">
        <v>13</v>
      </c>
      <c r="E7512" s="383" t="s">
        <v>678</v>
      </c>
      <c r="F7512" s="383" t="s">
        <v>10</v>
      </c>
      <c r="G7512" s="384">
        <v>60</v>
      </c>
      <c r="H7512" s="383" t="s">
        <v>763</v>
      </c>
      <c r="I7512" s="383" t="s">
        <v>771</v>
      </c>
      <c r="J7512" s="383" t="s">
        <v>617</v>
      </c>
      <c r="K7512" s="383" t="s">
        <v>618</v>
      </c>
      <c r="L7512" s="384">
        <v>23171</v>
      </c>
      <c r="M7512" s="383" t="s">
        <v>636</v>
      </c>
      <c r="N7512" s="383" t="s">
        <v>620</v>
      </c>
      <c r="O7512" s="383" t="s">
        <v>230</v>
      </c>
    </row>
    <row r="7513" spans="1:15">
      <c r="A7513" s="385">
        <v>42053</v>
      </c>
      <c r="B7513" s="383" t="s">
        <v>11</v>
      </c>
      <c r="C7513" s="383" t="s">
        <v>12</v>
      </c>
      <c r="D7513" s="383" t="s">
        <v>13</v>
      </c>
      <c r="E7513" s="383" t="s">
        <v>678</v>
      </c>
      <c r="F7513" s="383" t="s">
        <v>10</v>
      </c>
      <c r="G7513" s="384">
        <v>60</v>
      </c>
      <c r="H7513" s="383" t="s">
        <v>763</v>
      </c>
      <c r="I7513" s="383" t="s">
        <v>771</v>
      </c>
      <c r="J7513" s="383" t="s">
        <v>617</v>
      </c>
      <c r="K7513" s="383" t="s">
        <v>618</v>
      </c>
      <c r="L7513" s="384">
        <v>23171</v>
      </c>
      <c r="M7513" s="383" t="s">
        <v>636</v>
      </c>
      <c r="N7513" s="383" t="s">
        <v>620</v>
      </c>
      <c r="O7513" s="383" t="s">
        <v>230</v>
      </c>
    </row>
    <row r="7514" spans="1:15">
      <c r="A7514" s="385">
        <v>42054</v>
      </c>
      <c r="B7514" s="383" t="s">
        <v>11</v>
      </c>
      <c r="C7514" s="383" t="s">
        <v>12</v>
      </c>
      <c r="D7514" s="383" t="s">
        <v>13</v>
      </c>
      <c r="E7514" s="383" t="s">
        <v>678</v>
      </c>
      <c r="F7514" s="383" t="s">
        <v>10</v>
      </c>
      <c r="G7514" s="384">
        <v>60</v>
      </c>
      <c r="H7514" s="383" t="s">
        <v>763</v>
      </c>
      <c r="I7514" s="383" t="s">
        <v>771</v>
      </c>
      <c r="J7514" s="383" t="s">
        <v>617</v>
      </c>
      <c r="K7514" s="383" t="s">
        <v>618</v>
      </c>
      <c r="L7514" s="384">
        <v>23171</v>
      </c>
      <c r="M7514" s="383" t="s">
        <v>636</v>
      </c>
      <c r="N7514" s="383" t="s">
        <v>620</v>
      </c>
      <c r="O7514" s="383" t="s">
        <v>230</v>
      </c>
    </row>
    <row r="7515" spans="1:15">
      <c r="A7515" s="385">
        <v>42055</v>
      </c>
      <c r="B7515" s="383" t="s">
        <v>11</v>
      </c>
      <c r="C7515" s="383" t="s">
        <v>12</v>
      </c>
      <c r="D7515" s="383" t="s">
        <v>13</v>
      </c>
      <c r="E7515" s="383" t="s">
        <v>678</v>
      </c>
      <c r="F7515" s="383" t="s">
        <v>10</v>
      </c>
      <c r="G7515" s="384">
        <v>60</v>
      </c>
      <c r="H7515" s="383" t="s">
        <v>763</v>
      </c>
      <c r="I7515" s="383" t="s">
        <v>771</v>
      </c>
      <c r="J7515" s="383" t="s">
        <v>617</v>
      </c>
      <c r="K7515" s="383" t="s">
        <v>618</v>
      </c>
      <c r="L7515" s="384">
        <v>23171</v>
      </c>
      <c r="M7515" s="383" t="s">
        <v>636</v>
      </c>
      <c r="N7515" s="383" t="s">
        <v>620</v>
      </c>
      <c r="O7515" s="383" t="s">
        <v>230</v>
      </c>
    </row>
    <row r="7516" spans="1:15">
      <c r="A7516" s="385">
        <v>42056</v>
      </c>
      <c r="B7516" s="383" t="s">
        <v>11</v>
      </c>
      <c r="C7516" s="383" t="s">
        <v>12</v>
      </c>
      <c r="D7516" s="383" t="s">
        <v>13</v>
      </c>
      <c r="E7516" s="383" t="s">
        <v>678</v>
      </c>
      <c r="F7516" s="383" t="s">
        <v>10</v>
      </c>
      <c r="G7516" s="384">
        <v>60</v>
      </c>
      <c r="H7516" s="383" t="s">
        <v>763</v>
      </c>
      <c r="I7516" s="383" t="s">
        <v>771</v>
      </c>
      <c r="J7516" s="383" t="s">
        <v>617</v>
      </c>
      <c r="K7516" s="383" t="s">
        <v>618</v>
      </c>
      <c r="L7516" s="384">
        <v>23171</v>
      </c>
      <c r="M7516" s="383" t="s">
        <v>637</v>
      </c>
      <c r="N7516" s="383" t="s">
        <v>620</v>
      </c>
      <c r="O7516" s="383" t="s">
        <v>230</v>
      </c>
    </row>
    <row r="7517" spans="1:15">
      <c r="A7517" s="385">
        <v>42057</v>
      </c>
      <c r="B7517" s="383" t="s">
        <v>21</v>
      </c>
      <c r="C7517" s="383" t="s">
        <v>12</v>
      </c>
      <c r="D7517" s="383" t="s">
        <v>22</v>
      </c>
      <c r="E7517" s="383" t="s">
        <v>658</v>
      </c>
      <c r="F7517" s="383" t="s">
        <v>10</v>
      </c>
      <c r="G7517" s="384">
        <v>3585</v>
      </c>
      <c r="H7517" s="383" t="s">
        <v>784</v>
      </c>
      <c r="I7517" s="383" t="s">
        <v>789</v>
      </c>
      <c r="J7517" s="383" t="s">
        <v>617</v>
      </c>
      <c r="K7517" s="383" t="s">
        <v>618</v>
      </c>
      <c r="L7517" s="384">
        <v>23171</v>
      </c>
      <c r="M7517" s="383" t="s">
        <v>637</v>
      </c>
      <c r="N7517" s="383" t="s">
        <v>620</v>
      </c>
      <c r="O7517" s="383" t="s">
        <v>230</v>
      </c>
    </row>
    <row r="7518" spans="1:15">
      <c r="A7518" s="385">
        <v>42059</v>
      </c>
      <c r="B7518" s="383" t="s">
        <v>21</v>
      </c>
      <c r="C7518" s="383" t="s">
        <v>12</v>
      </c>
      <c r="D7518" s="383" t="s">
        <v>22</v>
      </c>
      <c r="E7518" s="383" t="s">
        <v>658</v>
      </c>
      <c r="F7518" s="383" t="s">
        <v>10</v>
      </c>
      <c r="G7518" s="384">
        <v>3585</v>
      </c>
      <c r="H7518" s="383" t="s">
        <v>784</v>
      </c>
      <c r="I7518" s="383" t="s">
        <v>789</v>
      </c>
      <c r="J7518" s="383" t="s">
        <v>617</v>
      </c>
      <c r="K7518" s="383" t="s">
        <v>618</v>
      </c>
      <c r="L7518" s="384">
        <v>23171</v>
      </c>
      <c r="M7518" s="383" t="s">
        <v>637</v>
      </c>
      <c r="N7518" s="383" t="s">
        <v>620</v>
      </c>
      <c r="O7518" s="383" t="s">
        <v>230</v>
      </c>
    </row>
    <row r="7519" spans="1:15">
      <c r="A7519" s="385">
        <v>42060</v>
      </c>
      <c r="B7519" s="383" t="s">
        <v>21</v>
      </c>
      <c r="C7519" s="383" t="s">
        <v>12</v>
      </c>
      <c r="D7519" s="383" t="s">
        <v>22</v>
      </c>
      <c r="E7519" s="383" t="s">
        <v>658</v>
      </c>
      <c r="F7519" s="383" t="s">
        <v>10</v>
      </c>
      <c r="G7519" s="384">
        <v>3585</v>
      </c>
      <c r="H7519" s="383" t="s">
        <v>784</v>
      </c>
      <c r="I7519" s="383" t="s">
        <v>789</v>
      </c>
      <c r="J7519" s="383" t="s">
        <v>617</v>
      </c>
      <c r="K7519" s="383" t="s">
        <v>618</v>
      </c>
      <c r="L7519" s="384">
        <v>23171</v>
      </c>
      <c r="M7519" s="383" t="s">
        <v>637</v>
      </c>
      <c r="N7519" s="383" t="s">
        <v>620</v>
      </c>
      <c r="O7519" s="383" t="s">
        <v>230</v>
      </c>
    </row>
    <row r="7520" spans="1:15">
      <c r="A7520" s="385">
        <v>42061</v>
      </c>
      <c r="B7520" s="383" t="s">
        <v>21</v>
      </c>
      <c r="C7520" s="383" t="s">
        <v>12</v>
      </c>
      <c r="D7520" s="383" t="s">
        <v>22</v>
      </c>
      <c r="E7520" s="383" t="s">
        <v>658</v>
      </c>
      <c r="F7520" s="383" t="s">
        <v>10</v>
      </c>
      <c r="G7520" s="384">
        <v>3585</v>
      </c>
      <c r="H7520" s="383" t="s">
        <v>784</v>
      </c>
      <c r="I7520" s="383" t="s">
        <v>789</v>
      </c>
      <c r="J7520" s="383" t="s">
        <v>617</v>
      </c>
      <c r="K7520" s="383" t="s">
        <v>618</v>
      </c>
      <c r="L7520" s="384">
        <v>23171</v>
      </c>
      <c r="M7520" s="383" t="s">
        <v>637</v>
      </c>
      <c r="N7520" s="383" t="s">
        <v>620</v>
      </c>
      <c r="O7520" s="383" t="s">
        <v>230</v>
      </c>
    </row>
    <row r="7521" spans="1:15">
      <c r="A7521" s="385">
        <v>42062</v>
      </c>
      <c r="B7521" s="383" t="s">
        <v>21</v>
      </c>
      <c r="C7521" s="383" t="s">
        <v>12</v>
      </c>
      <c r="D7521" s="383" t="s">
        <v>22</v>
      </c>
      <c r="E7521" s="383" t="s">
        <v>658</v>
      </c>
      <c r="F7521" s="383" t="s">
        <v>10</v>
      </c>
      <c r="G7521" s="384">
        <v>3585</v>
      </c>
      <c r="H7521" s="383" t="s">
        <v>784</v>
      </c>
      <c r="I7521" s="383" t="s">
        <v>789</v>
      </c>
      <c r="J7521" s="383" t="s">
        <v>617</v>
      </c>
      <c r="K7521" s="383" t="s">
        <v>618</v>
      </c>
      <c r="L7521" s="384">
        <v>23171</v>
      </c>
      <c r="M7521" s="383" t="s">
        <v>637</v>
      </c>
      <c r="N7521" s="383" t="s">
        <v>620</v>
      </c>
      <c r="O7521" s="383" t="s">
        <v>230</v>
      </c>
    </row>
    <row r="7522" spans="1:15">
      <c r="A7522" s="385">
        <v>42063</v>
      </c>
      <c r="B7522" s="383" t="s">
        <v>21</v>
      </c>
      <c r="C7522" s="383" t="s">
        <v>12</v>
      </c>
      <c r="D7522" s="383" t="s">
        <v>22</v>
      </c>
      <c r="E7522" s="383" t="s">
        <v>658</v>
      </c>
      <c r="F7522" s="383" t="s">
        <v>10</v>
      </c>
      <c r="G7522" s="384">
        <v>3585</v>
      </c>
      <c r="H7522" s="383" t="s">
        <v>784</v>
      </c>
      <c r="I7522" s="383" t="s">
        <v>789</v>
      </c>
      <c r="J7522" s="383" t="s">
        <v>617</v>
      </c>
      <c r="K7522" s="383" t="s">
        <v>618</v>
      </c>
      <c r="L7522" s="384">
        <v>23242</v>
      </c>
      <c r="M7522" s="383" t="s">
        <v>638</v>
      </c>
      <c r="N7522" s="383" t="s">
        <v>620</v>
      </c>
      <c r="O7522" s="383" t="s">
        <v>230</v>
      </c>
    </row>
    <row r="7523" spans="1:15">
      <c r="A7523" s="385">
        <v>42064</v>
      </c>
      <c r="B7523" s="383" t="s">
        <v>21</v>
      </c>
      <c r="C7523" s="383" t="s">
        <v>12</v>
      </c>
      <c r="D7523" s="383" t="s">
        <v>22</v>
      </c>
      <c r="E7523" s="383" t="s">
        <v>658</v>
      </c>
      <c r="F7523" s="383" t="s">
        <v>10</v>
      </c>
      <c r="G7523" s="384">
        <v>3585</v>
      </c>
      <c r="H7523" s="383" t="s">
        <v>784</v>
      </c>
      <c r="I7523" s="383" t="s">
        <v>789</v>
      </c>
      <c r="J7523" s="383" t="s">
        <v>617</v>
      </c>
      <c r="K7523" s="383" t="s">
        <v>618</v>
      </c>
      <c r="L7523" s="384">
        <v>24188</v>
      </c>
      <c r="M7523" s="383" t="s">
        <v>638</v>
      </c>
      <c r="N7523" s="383" t="s">
        <v>620</v>
      </c>
      <c r="O7523" s="383" t="s">
        <v>230</v>
      </c>
    </row>
    <row r="7524" spans="1:15">
      <c r="A7524" s="385">
        <v>42065</v>
      </c>
      <c r="B7524" s="383" t="s">
        <v>21</v>
      </c>
      <c r="C7524" s="383" t="s">
        <v>12</v>
      </c>
      <c r="D7524" s="383" t="s">
        <v>22</v>
      </c>
      <c r="E7524" s="383" t="s">
        <v>658</v>
      </c>
      <c r="F7524" s="383" t="s">
        <v>10</v>
      </c>
      <c r="G7524" s="384">
        <v>3585</v>
      </c>
      <c r="H7524" s="383" t="s">
        <v>784</v>
      </c>
      <c r="I7524" s="383" t="s">
        <v>789</v>
      </c>
      <c r="J7524" s="383" t="s">
        <v>617</v>
      </c>
      <c r="K7524" s="383" t="s">
        <v>618</v>
      </c>
      <c r="L7524" s="384">
        <v>24376</v>
      </c>
      <c r="M7524" s="383" t="s">
        <v>638</v>
      </c>
      <c r="N7524" s="383" t="s">
        <v>620</v>
      </c>
      <c r="O7524" s="383" t="s">
        <v>230</v>
      </c>
    </row>
    <row r="7525" spans="1:15">
      <c r="A7525" s="385">
        <v>42066</v>
      </c>
      <c r="B7525" s="383" t="s">
        <v>21</v>
      </c>
      <c r="C7525" s="383" t="s">
        <v>12</v>
      </c>
      <c r="D7525" s="383" t="s">
        <v>22</v>
      </c>
      <c r="E7525" s="383" t="s">
        <v>658</v>
      </c>
      <c r="F7525" s="383" t="s">
        <v>10</v>
      </c>
      <c r="G7525" s="384">
        <v>3585</v>
      </c>
      <c r="H7525" s="383" t="s">
        <v>784</v>
      </c>
      <c r="I7525" s="383" t="s">
        <v>789</v>
      </c>
      <c r="J7525" s="383" t="s">
        <v>617</v>
      </c>
      <c r="K7525" s="383" t="s">
        <v>618</v>
      </c>
      <c r="L7525" s="384">
        <v>24376</v>
      </c>
      <c r="M7525" s="383" t="s">
        <v>638</v>
      </c>
      <c r="N7525" s="383" t="s">
        <v>620</v>
      </c>
      <c r="O7525" s="383" t="s">
        <v>230</v>
      </c>
    </row>
    <row r="7526" spans="1:15">
      <c r="A7526" s="385">
        <v>42067</v>
      </c>
      <c r="B7526" s="383" t="s">
        <v>11</v>
      </c>
      <c r="C7526" s="383" t="s">
        <v>12</v>
      </c>
      <c r="D7526" s="383" t="s">
        <v>13</v>
      </c>
      <c r="E7526" s="383" t="s">
        <v>678</v>
      </c>
      <c r="F7526" s="383" t="s">
        <v>10</v>
      </c>
      <c r="G7526" s="384">
        <v>60</v>
      </c>
      <c r="H7526" s="383" t="s">
        <v>763</v>
      </c>
      <c r="I7526" s="383" t="s">
        <v>771</v>
      </c>
      <c r="J7526" s="383" t="s">
        <v>617</v>
      </c>
      <c r="K7526" s="383" t="s">
        <v>618</v>
      </c>
      <c r="L7526" s="384">
        <v>24394</v>
      </c>
      <c r="M7526" s="383" t="s">
        <v>638</v>
      </c>
      <c r="N7526" s="383" t="s">
        <v>620</v>
      </c>
      <c r="O7526" s="383" t="s">
        <v>230</v>
      </c>
    </row>
    <row r="7527" spans="1:15">
      <c r="A7527" s="385">
        <v>42068</v>
      </c>
      <c r="B7527" s="383" t="s">
        <v>11</v>
      </c>
      <c r="C7527" s="383" t="s">
        <v>12</v>
      </c>
      <c r="D7527" s="383" t="s">
        <v>13</v>
      </c>
      <c r="E7527" s="383" t="s">
        <v>678</v>
      </c>
      <c r="F7527" s="383" t="s">
        <v>10</v>
      </c>
      <c r="G7527" s="384">
        <v>60</v>
      </c>
      <c r="H7527" s="383" t="s">
        <v>763</v>
      </c>
      <c r="I7527" s="383" t="s">
        <v>771</v>
      </c>
      <c r="J7527" s="383" t="s">
        <v>617</v>
      </c>
      <c r="K7527" s="383" t="s">
        <v>618</v>
      </c>
      <c r="L7527" s="384">
        <v>24965</v>
      </c>
      <c r="M7527" s="383" t="s">
        <v>638</v>
      </c>
      <c r="N7527" s="383" t="s">
        <v>620</v>
      </c>
      <c r="O7527" s="383" t="s">
        <v>230</v>
      </c>
    </row>
    <row r="7528" spans="1:15">
      <c r="A7528" s="385">
        <v>42069</v>
      </c>
      <c r="B7528" s="383" t="s">
        <v>11</v>
      </c>
      <c r="C7528" s="383" t="s">
        <v>12</v>
      </c>
      <c r="D7528" s="383" t="s">
        <v>13</v>
      </c>
      <c r="E7528" s="383" t="s">
        <v>678</v>
      </c>
      <c r="F7528" s="383" t="s">
        <v>10</v>
      </c>
      <c r="G7528" s="384">
        <v>60</v>
      </c>
      <c r="H7528" s="383" t="s">
        <v>763</v>
      </c>
      <c r="I7528" s="383" t="s">
        <v>771</v>
      </c>
      <c r="J7528" s="383" t="s">
        <v>617</v>
      </c>
      <c r="K7528" s="383" t="s">
        <v>618</v>
      </c>
      <c r="L7528" s="384">
        <v>25035</v>
      </c>
      <c r="M7528" s="383" t="s">
        <v>638</v>
      </c>
      <c r="N7528" s="383" t="s">
        <v>620</v>
      </c>
      <c r="O7528" s="383" t="s">
        <v>230</v>
      </c>
    </row>
    <row r="7529" spans="1:15">
      <c r="A7529" s="385">
        <v>42070</v>
      </c>
      <c r="B7529" s="383" t="s">
        <v>11</v>
      </c>
      <c r="C7529" s="383" t="s">
        <v>12</v>
      </c>
      <c r="D7529" s="383" t="s">
        <v>13</v>
      </c>
      <c r="E7529" s="383" t="s">
        <v>678</v>
      </c>
      <c r="F7529" s="383" t="s">
        <v>10</v>
      </c>
      <c r="G7529" s="384">
        <v>60</v>
      </c>
      <c r="H7529" s="383" t="s">
        <v>763</v>
      </c>
      <c r="I7529" s="383" t="s">
        <v>771</v>
      </c>
      <c r="J7529" s="383" t="s">
        <v>617</v>
      </c>
      <c r="K7529" s="383" t="s">
        <v>618</v>
      </c>
      <c r="L7529" s="384">
        <v>25532</v>
      </c>
      <c r="M7529" s="383" t="s">
        <v>638</v>
      </c>
      <c r="N7529" s="383" t="s">
        <v>620</v>
      </c>
      <c r="O7529" s="383" t="s">
        <v>230</v>
      </c>
    </row>
    <row r="7530" spans="1:15">
      <c r="A7530" s="385">
        <v>42071</v>
      </c>
      <c r="B7530" s="383" t="s">
        <v>11</v>
      </c>
      <c r="C7530" s="383" t="s">
        <v>12</v>
      </c>
      <c r="D7530" s="383" t="s">
        <v>13</v>
      </c>
      <c r="E7530" s="383" t="s">
        <v>678</v>
      </c>
      <c r="F7530" s="383" t="s">
        <v>10</v>
      </c>
      <c r="G7530" s="384">
        <v>60</v>
      </c>
      <c r="H7530" s="383" t="s">
        <v>763</v>
      </c>
      <c r="I7530" s="383" t="s">
        <v>771</v>
      </c>
      <c r="J7530" s="383" t="s">
        <v>617</v>
      </c>
      <c r="K7530" s="383" t="s">
        <v>618</v>
      </c>
      <c r="L7530" s="384">
        <v>25875</v>
      </c>
      <c r="M7530" s="383" t="s">
        <v>638</v>
      </c>
      <c r="N7530" s="383" t="s">
        <v>620</v>
      </c>
      <c r="O7530" s="383" t="s">
        <v>230</v>
      </c>
    </row>
    <row r="7531" spans="1:15">
      <c r="A7531" s="385">
        <v>42072</v>
      </c>
      <c r="B7531" s="383" t="s">
        <v>11</v>
      </c>
      <c r="C7531" s="383" t="s">
        <v>12</v>
      </c>
      <c r="D7531" s="383" t="s">
        <v>13</v>
      </c>
      <c r="E7531" s="383" t="s">
        <v>678</v>
      </c>
      <c r="F7531" s="383" t="s">
        <v>10</v>
      </c>
      <c r="G7531" s="384">
        <v>60</v>
      </c>
      <c r="H7531" s="383" t="s">
        <v>763</v>
      </c>
      <c r="I7531" s="383" t="s">
        <v>771</v>
      </c>
      <c r="J7531" s="383" t="s">
        <v>617</v>
      </c>
      <c r="K7531" s="383" t="s">
        <v>618</v>
      </c>
      <c r="L7531" s="384">
        <v>25875</v>
      </c>
      <c r="M7531" s="383" t="s">
        <v>638</v>
      </c>
      <c r="N7531" s="383" t="s">
        <v>620</v>
      </c>
      <c r="O7531" s="383" t="s">
        <v>230</v>
      </c>
    </row>
    <row r="7532" spans="1:15">
      <c r="A7532" s="385">
        <v>42073</v>
      </c>
      <c r="B7532" s="383" t="s">
        <v>11</v>
      </c>
      <c r="C7532" s="383" t="s">
        <v>12</v>
      </c>
      <c r="D7532" s="383" t="s">
        <v>13</v>
      </c>
      <c r="E7532" s="383" t="s">
        <v>678</v>
      </c>
      <c r="F7532" s="383" t="s">
        <v>10</v>
      </c>
      <c r="G7532" s="384">
        <v>60</v>
      </c>
      <c r="H7532" s="383" t="s">
        <v>763</v>
      </c>
      <c r="I7532" s="383" t="s">
        <v>771</v>
      </c>
      <c r="J7532" s="383" t="s">
        <v>617</v>
      </c>
      <c r="K7532" s="383" t="s">
        <v>618</v>
      </c>
      <c r="L7532" s="384">
        <v>25875</v>
      </c>
      <c r="M7532" s="383" t="s">
        <v>638</v>
      </c>
      <c r="N7532" s="383" t="s">
        <v>620</v>
      </c>
      <c r="O7532" s="383" t="s">
        <v>230</v>
      </c>
    </row>
    <row r="7533" spans="1:15">
      <c r="A7533" s="385">
        <v>42074</v>
      </c>
      <c r="B7533" s="383" t="s">
        <v>11</v>
      </c>
      <c r="C7533" s="383" t="s">
        <v>12</v>
      </c>
      <c r="D7533" s="383" t="s">
        <v>13</v>
      </c>
      <c r="E7533" s="383" t="s">
        <v>678</v>
      </c>
      <c r="F7533" s="383" t="s">
        <v>10</v>
      </c>
      <c r="G7533" s="384">
        <v>60</v>
      </c>
      <c r="H7533" s="383" t="s">
        <v>763</v>
      </c>
      <c r="I7533" s="383" t="s">
        <v>771</v>
      </c>
      <c r="J7533" s="383" t="s">
        <v>617</v>
      </c>
      <c r="K7533" s="383" t="s">
        <v>618</v>
      </c>
      <c r="L7533" s="384">
        <v>25875</v>
      </c>
      <c r="M7533" s="383" t="s">
        <v>638</v>
      </c>
      <c r="N7533" s="383" t="s">
        <v>620</v>
      </c>
      <c r="O7533" s="383" t="s">
        <v>230</v>
      </c>
    </row>
    <row r="7534" spans="1:15">
      <c r="A7534" s="385">
        <v>42075</v>
      </c>
      <c r="B7534" s="383" t="s">
        <v>11</v>
      </c>
      <c r="C7534" s="383" t="s">
        <v>12</v>
      </c>
      <c r="D7534" s="383" t="s">
        <v>13</v>
      </c>
      <c r="E7534" s="383" t="s">
        <v>678</v>
      </c>
      <c r="F7534" s="383" t="s">
        <v>10</v>
      </c>
      <c r="G7534" s="384">
        <v>60</v>
      </c>
      <c r="H7534" s="383" t="s">
        <v>763</v>
      </c>
      <c r="I7534" s="383" t="s">
        <v>771</v>
      </c>
      <c r="J7534" s="383" t="s">
        <v>617</v>
      </c>
      <c r="K7534" s="383" t="s">
        <v>618</v>
      </c>
      <c r="L7534" s="384">
        <v>25875</v>
      </c>
      <c r="M7534" s="383" t="s">
        <v>639</v>
      </c>
      <c r="N7534" s="383" t="s">
        <v>620</v>
      </c>
      <c r="O7534" s="383" t="s">
        <v>230</v>
      </c>
    </row>
    <row r="7535" spans="1:15">
      <c r="A7535" s="385">
        <v>42076</v>
      </c>
      <c r="B7535" s="383" t="s">
        <v>11</v>
      </c>
      <c r="C7535" s="383" t="s">
        <v>12</v>
      </c>
      <c r="D7535" s="383" t="s">
        <v>13</v>
      </c>
      <c r="E7535" s="383" t="s">
        <v>678</v>
      </c>
      <c r="F7535" s="383" t="s">
        <v>10</v>
      </c>
      <c r="G7535" s="384">
        <v>60</v>
      </c>
      <c r="H7535" s="383" t="s">
        <v>763</v>
      </c>
      <c r="I7535" s="383" t="s">
        <v>771</v>
      </c>
      <c r="J7535" s="383" t="s">
        <v>617</v>
      </c>
      <c r="K7535" s="383" t="s">
        <v>618</v>
      </c>
      <c r="L7535" s="384">
        <v>25875</v>
      </c>
      <c r="M7535" s="383" t="s">
        <v>639</v>
      </c>
      <c r="N7535" s="383" t="s">
        <v>620</v>
      </c>
      <c r="O7535" s="383" t="s">
        <v>230</v>
      </c>
    </row>
    <row r="7536" spans="1:15">
      <c r="A7536" s="385">
        <v>42077</v>
      </c>
      <c r="B7536" s="383" t="s">
        <v>11</v>
      </c>
      <c r="C7536" s="383" t="s">
        <v>12</v>
      </c>
      <c r="D7536" s="383" t="s">
        <v>13</v>
      </c>
      <c r="E7536" s="383" t="s">
        <v>678</v>
      </c>
      <c r="F7536" s="383" t="s">
        <v>10</v>
      </c>
      <c r="G7536" s="384">
        <v>60</v>
      </c>
      <c r="H7536" s="383" t="s">
        <v>763</v>
      </c>
      <c r="I7536" s="383" t="s">
        <v>771</v>
      </c>
      <c r="J7536" s="383" t="s">
        <v>617</v>
      </c>
      <c r="K7536" s="383" t="s">
        <v>618</v>
      </c>
      <c r="L7536" s="384">
        <v>25875</v>
      </c>
      <c r="M7536" s="383" t="s">
        <v>639</v>
      </c>
      <c r="N7536" s="383" t="s">
        <v>620</v>
      </c>
      <c r="O7536" s="383" t="s">
        <v>230</v>
      </c>
    </row>
    <row r="7537" spans="1:15">
      <c r="A7537" s="385">
        <v>42078</v>
      </c>
      <c r="B7537" s="383" t="s">
        <v>11</v>
      </c>
      <c r="C7537" s="383" t="s">
        <v>12</v>
      </c>
      <c r="D7537" s="383" t="s">
        <v>13</v>
      </c>
      <c r="E7537" s="383" t="s">
        <v>678</v>
      </c>
      <c r="F7537" s="383" t="s">
        <v>10</v>
      </c>
      <c r="G7537" s="384">
        <v>60</v>
      </c>
      <c r="H7537" s="383" t="s">
        <v>763</v>
      </c>
      <c r="I7537" s="383" t="s">
        <v>771</v>
      </c>
      <c r="J7537" s="383" t="s">
        <v>617</v>
      </c>
      <c r="K7537" s="383" t="s">
        <v>618</v>
      </c>
      <c r="L7537" s="384">
        <v>25875</v>
      </c>
      <c r="M7537" s="383" t="s">
        <v>639</v>
      </c>
      <c r="N7537" s="383" t="s">
        <v>620</v>
      </c>
      <c r="O7537" s="383" t="s">
        <v>230</v>
      </c>
    </row>
    <row r="7538" spans="1:15">
      <c r="A7538" s="385">
        <v>42079</v>
      </c>
      <c r="B7538" s="383" t="s">
        <v>11</v>
      </c>
      <c r="C7538" s="383" t="s">
        <v>12</v>
      </c>
      <c r="D7538" s="383" t="s">
        <v>13</v>
      </c>
      <c r="E7538" s="383" t="s">
        <v>678</v>
      </c>
      <c r="F7538" s="383" t="s">
        <v>10</v>
      </c>
      <c r="G7538" s="384">
        <v>60</v>
      </c>
      <c r="H7538" s="383" t="s">
        <v>763</v>
      </c>
      <c r="I7538" s="383" t="s">
        <v>771</v>
      </c>
      <c r="J7538" s="383" t="s">
        <v>617</v>
      </c>
      <c r="K7538" s="383" t="s">
        <v>618</v>
      </c>
      <c r="L7538" s="384">
        <v>25875</v>
      </c>
      <c r="M7538" s="383" t="s">
        <v>639</v>
      </c>
      <c r="N7538" s="383" t="s">
        <v>620</v>
      </c>
      <c r="O7538" s="383" t="s">
        <v>230</v>
      </c>
    </row>
    <row r="7539" spans="1:15">
      <c r="A7539" s="385">
        <v>42080</v>
      </c>
      <c r="B7539" s="383" t="s">
        <v>11</v>
      </c>
      <c r="C7539" s="383" t="s">
        <v>12</v>
      </c>
      <c r="D7539" s="383" t="s">
        <v>13</v>
      </c>
      <c r="E7539" s="383" t="s">
        <v>678</v>
      </c>
      <c r="F7539" s="383" t="s">
        <v>10</v>
      </c>
      <c r="G7539" s="384">
        <v>60</v>
      </c>
      <c r="H7539" s="383" t="s">
        <v>763</v>
      </c>
      <c r="I7539" s="383" t="s">
        <v>771</v>
      </c>
      <c r="J7539" s="383" t="s">
        <v>617</v>
      </c>
      <c r="K7539" s="383" t="s">
        <v>618</v>
      </c>
      <c r="L7539" s="384">
        <v>25875</v>
      </c>
      <c r="M7539" s="383" t="s">
        <v>639</v>
      </c>
      <c r="N7539" s="383" t="s">
        <v>620</v>
      </c>
      <c r="O7539" s="383" t="s">
        <v>230</v>
      </c>
    </row>
    <row r="7540" spans="1:15">
      <c r="A7540" s="385">
        <v>42081</v>
      </c>
      <c r="B7540" s="383" t="s">
        <v>11</v>
      </c>
      <c r="C7540" s="383" t="s">
        <v>12</v>
      </c>
      <c r="D7540" s="383" t="s">
        <v>13</v>
      </c>
      <c r="E7540" s="383" t="s">
        <v>678</v>
      </c>
      <c r="F7540" s="383" t="s">
        <v>10</v>
      </c>
      <c r="G7540" s="384">
        <v>60</v>
      </c>
      <c r="H7540" s="383" t="s">
        <v>763</v>
      </c>
      <c r="I7540" s="383" t="s">
        <v>771</v>
      </c>
      <c r="J7540" s="383" t="s">
        <v>617</v>
      </c>
      <c r="K7540" s="383" t="s">
        <v>618</v>
      </c>
      <c r="L7540" s="384">
        <v>26170</v>
      </c>
      <c r="M7540" s="383" t="s">
        <v>640</v>
      </c>
      <c r="N7540" s="383" t="s">
        <v>620</v>
      </c>
      <c r="O7540" s="383" t="s">
        <v>230</v>
      </c>
    </row>
    <row r="7541" spans="1:15">
      <c r="A7541" s="385">
        <v>42082</v>
      </c>
      <c r="B7541" s="383" t="s">
        <v>11</v>
      </c>
      <c r="C7541" s="383" t="s">
        <v>12</v>
      </c>
      <c r="D7541" s="383" t="s">
        <v>13</v>
      </c>
      <c r="E7541" s="383" t="s">
        <v>678</v>
      </c>
      <c r="F7541" s="383" t="s">
        <v>10</v>
      </c>
      <c r="G7541" s="384">
        <v>60</v>
      </c>
      <c r="H7541" s="383" t="s">
        <v>763</v>
      </c>
      <c r="I7541" s="383" t="s">
        <v>771</v>
      </c>
      <c r="J7541" s="383" t="s">
        <v>617</v>
      </c>
      <c r="K7541" s="383" t="s">
        <v>618</v>
      </c>
      <c r="L7541" s="384">
        <v>26691</v>
      </c>
      <c r="M7541" s="383" t="s">
        <v>640</v>
      </c>
      <c r="N7541" s="383" t="s">
        <v>620</v>
      </c>
      <c r="O7541" s="383" t="s">
        <v>230</v>
      </c>
    </row>
    <row r="7542" spans="1:15">
      <c r="A7542" s="385">
        <v>42083</v>
      </c>
      <c r="B7542" s="383" t="s">
        <v>11</v>
      </c>
      <c r="C7542" s="383" t="s">
        <v>12</v>
      </c>
      <c r="D7542" s="383" t="s">
        <v>13</v>
      </c>
      <c r="E7542" s="383" t="s">
        <v>678</v>
      </c>
      <c r="F7542" s="383" t="s">
        <v>10</v>
      </c>
      <c r="G7542" s="384">
        <v>60</v>
      </c>
      <c r="H7542" s="383" t="s">
        <v>763</v>
      </c>
      <c r="I7542" s="383" t="s">
        <v>771</v>
      </c>
      <c r="J7542" s="383" t="s">
        <v>617</v>
      </c>
      <c r="K7542" s="383" t="s">
        <v>618</v>
      </c>
      <c r="L7542" s="384">
        <v>27235</v>
      </c>
      <c r="M7542" s="383" t="s">
        <v>640</v>
      </c>
      <c r="N7542" s="383" t="s">
        <v>620</v>
      </c>
      <c r="O7542" s="383" t="s">
        <v>230</v>
      </c>
    </row>
    <row r="7543" spans="1:15">
      <c r="A7543" s="385">
        <v>42084</v>
      </c>
      <c r="B7543" s="383" t="s">
        <v>11</v>
      </c>
      <c r="C7543" s="383" t="s">
        <v>12</v>
      </c>
      <c r="D7543" s="383" t="s">
        <v>13</v>
      </c>
      <c r="E7543" s="383" t="s">
        <v>678</v>
      </c>
      <c r="F7543" s="383" t="s">
        <v>10</v>
      </c>
      <c r="G7543" s="384">
        <v>60</v>
      </c>
      <c r="H7543" s="383" t="s">
        <v>763</v>
      </c>
      <c r="I7543" s="383" t="s">
        <v>771</v>
      </c>
      <c r="J7543" s="383" t="s">
        <v>617</v>
      </c>
      <c r="K7543" s="383" t="s">
        <v>618</v>
      </c>
      <c r="L7543" s="384">
        <v>27710</v>
      </c>
      <c r="M7543" s="383" t="s">
        <v>640</v>
      </c>
      <c r="N7543" s="383" t="s">
        <v>620</v>
      </c>
      <c r="O7543" s="383" t="s">
        <v>230</v>
      </c>
    </row>
    <row r="7544" spans="1:15">
      <c r="A7544" s="385">
        <v>42085</v>
      </c>
      <c r="B7544" s="383" t="s">
        <v>11</v>
      </c>
      <c r="C7544" s="383" t="s">
        <v>12</v>
      </c>
      <c r="D7544" s="383" t="s">
        <v>13</v>
      </c>
      <c r="E7544" s="383" t="s">
        <v>678</v>
      </c>
      <c r="F7544" s="383" t="s">
        <v>10</v>
      </c>
      <c r="G7544" s="384">
        <v>60</v>
      </c>
      <c r="H7544" s="383" t="s">
        <v>763</v>
      </c>
      <c r="I7544" s="383" t="s">
        <v>771</v>
      </c>
      <c r="J7544" s="383" t="s">
        <v>617</v>
      </c>
      <c r="K7544" s="383" t="s">
        <v>618</v>
      </c>
      <c r="L7544" s="384">
        <v>27741</v>
      </c>
      <c r="M7544" s="383" t="s">
        <v>640</v>
      </c>
      <c r="N7544" s="383" t="s">
        <v>620</v>
      </c>
      <c r="O7544" s="383" t="s">
        <v>230</v>
      </c>
    </row>
    <row r="7545" spans="1:15">
      <c r="A7545" s="385">
        <v>42086</v>
      </c>
      <c r="B7545" s="383" t="s">
        <v>11</v>
      </c>
      <c r="C7545" s="383" t="s">
        <v>12</v>
      </c>
      <c r="D7545" s="383" t="s">
        <v>13</v>
      </c>
      <c r="E7545" s="383" t="s">
        <v>678</v>
      </c>
      <c r="F7545" s="383" t="s">
        <v>10</v>
      </c>
      <c r="G7545" s="384">
        <v>60</v>
      </c>
      <c r="H7545" s="383" t="s">
        <v>763</v>
      </c>
      <c r="I7545" s="383" t="s">
        <v>771</v>
      </c>
      <c r="J7545" s="383" t="s">
        <v>617</v>
      </c>
      <c r="K7545" s="383" t="s">
        <v>618</v>
      </c>
      <c r="L7545" s="384">
        <v>27741</v>
      </c>
      <c r="M7545" s="383" t="s">
        <v>640</v>
      </c>
      <c r="N7545" s="383" t="s">
        <v>620</v>
      </c>
      <c r="O7545" s="383" t="s">
        <v>230</v>
      </c>
    </row>
    <row r="7546" spans="1:15">
      <c r="A7546" s="385">
        <v>42087</v>
      </c>
      <c r="B7546" s="383" t="s">
        <v>11</v>
      </c>
      <c r="C7546" s="383" t="s">
        <v>12</v>
      </c>
      <c r="D7546" s="383" t="s">
        <v>13</v>
      </c>
      <c r="E7546" s="383" t="s">
        <v>678</v>
      </c>
      <c r="F7546" s="383" t="s">
        <v>10</v>
      </c>
      <c r="G7546" s="384">
        <v>60</v>
      </c>
      <c r="H7546" s="383" t="s">
        <v>763</v>
      </c>
      <c r="I7546" s="383" t="s">
        <v>771</v>
      </c>
      <c r="J7546" s="383" t="s">
        <v>617</v>
      </c>
      <c r="K7546" s="383" t="s">
        <v>618</v>
      </c>
      <c r="L7546" s="384">
        <v>27741</v>
      </c>
      <c r="M7546" s="383" t="s">
        <v>640</v>
      </c>
      <c r="N7546" s="383" t="s">
        <v>620</v>
      </c>
      <c r="O7546" s="383" t="s">
        <v>230</v>
      </c>
    </row>
    <row r="7547" spans="1:15">
      <c r="A7547" s="385">
        <v>42088</v>
      </c>
      <c r="B7547" s="383" t="s">
        <v>650</v>
      </c>
      <c r="C7547" s="383" t="s">
        <v>8</v>
      </c>
      <c r="D7547" s="383" t="s">
        <v>20</v>
      </c>
      <c r="E7547" s="383" t="s">
        <v>651</v>
      </c>
      <c r="F7547" s="383" t="s">
        <v>10</v>
      </c>
      <c r="G7547" s="384">
        <v>3304</v>
      </c>
      <c r="H7547" s="383" t="s">
        <v>836</v>
      </c>
      <c r="I7547" s="383" t="s">
        <v>837</v>
      </c>
      <c r="J7547" s="383" t="s">
        <v>617</v>
      </c>
      <c r="K7547" s="383" t="s">
        <v>618</v>
      </c>
      <c r="L7547" s="384">
        <v>27741</v>
      </c>
      <c r="M7547" s="383" t="s">
        <v>640</v>
      </c>
      <c r="N7547" s="383" t="s">
        <v>620</v>
      </c>
      <c r="O7547" s="383" t="s">
        <v>230</v>
      </c>
    </row>
    <row r="7548" spans="1:15">
      <c r="A7548" s="385">
        <v>42089</v>
      </c>
      <c r="B7548" s="383" t="s">
        <v>11</v>
      </c>
      <c r="C7548" s="383" t="s">
        <v>12</v>
      </c>
      <c r="D7548" s="383" t="s">
        <v>13</v>
      </c>
      <c r="E7548" s="383" t="s">
        <v>678</v>
      </c>
      <c r="F7548" s="383" t="s">
        <v>10</v>
      </c>
      <c r="G7548" s="384">
        <v>60</v>
      </c>
      <c r="H7548" s="383" t="s">
        <v>763</v>
      </c>
      <c r="I7548" s="383" t="s">
        <v>771</v>
      </c>
      <c r="J7548" s="383" t="s">
        <v>617</v>
      </c>
      <c r="K7548" s="383" t="s">
        <v>618</v>
      </c>
      <c r="L7548" s="384">
        <v>27741</v>
      </c>
      <c r="M7548" s="383" t="s">
        <v>640</v>
      </c>
      <c r="N7548" s="383" t="s">
        <v>620</v>
      </c>
      <c r="O7548" s="383" t="s">
        <v>230</v>
      </c>
    </row>
    <row r="7549" spans="1:15">
      <c r="A7549" s="385">
        <v>42090</v>
      </c>
      <c r="B7549" s="383" t="s">
        <v>11</v>
      </c>
      <c r="C7549" s="383" t="s">
        <v>12</v>
      </c>
      <c r="D7549" s="383" t="s">
        <v>13</v>
      </c>
      <c r="E7549" s="383" t="s">
        <v>678</v>
      </c>
      <c r="F7549" s="383" t="s">
        <v>10</v>
      </c>
      <c r="G7549" s="384">
        <v>60</v>
      </c>
      <c r="H7549" s="383" t="s">
        <v>763</v>
      </c>
      <c r="I7549" s="383" t="s">
        <v>771</v>
      </c>
      <c r="J7549" s="383" t="s">
        <v>617</v>
      </c>
      <c r="K7549" s="383" t="s">
        <v>618</v>
      </c>
      <c r="L7549" s="384">
        <v>27741</v>
      </c>
      <c r="M7549" s="383" t="s">
        <v>640</v>
      </c>
      <c r="N7549" s="383" t="s">
        <v>620</v>
      </c>
      <c r="O7549" s="383" t="s">
        <v>230</v>
      </c>
    </row>
    <row r="7550" spans="1:15">
      <c r="A7550" s="385">
        <v>42091</v>
      </c>
      <c r="B7550" s="383" t="s">
        <v>11</v>
      </c>
      <c r="C7550" s="383" t="s">
        <v>12</v>
      </c>
      <c r="D7550" s="383" t="s">
        <v>13</v>
      </c>
      <c r="E7550" s="383" t="s">
        <v>678</v>
      </c>
      <c r="F7550" s="383" t="s">
        <v>10</v>
      </c>
      <c r="G7550" s="384">
        <v>60</v>
      </c>
      <c r="H7550" s="383" t="s">
        <v>763</v>
      </c>
      <c r="I7550" s="383" t="s">
        <v>771</v>
      </c>
      <c r="J7550" s="383" t="s">
        <v>617</v>
      </c>
      <c r="K7550" s="383" t="s">
        <v>618</v>
      </c>
      <c r="L7550" s="384">
        <v>27741</v>
      </c>
      <c r="M7550" s="383" t="s">
        <v>641</v>
      </c>
      <c r="N7550" s="383" t="s">
        <v>620</v>
      </c>
      <c r="O7550" s="383" t="s">
        <v>230</v>
      </c>
    </row>
    <row r="7551" spans="1:15">
      <c r="A7551" s="385">
        <v>42092</v>
      </c>
      <c r="B7551" s="383" t="s">
        <v>11</v>
      </c>
      <c r="C7551" s="383" t="s">
        <v>12</v>
      </c>
      <c r="D7551" s="383" t="s">
        <v>13</v>
      </c>
      <c r="E7551" s="383" t="s">
        <v>678</v>
      </c>
      <c r="F7551" s="383" t="s">
        <v>10</v>
      </c>
      <c r="G7551" s="384">
        <v>60</v>
      </c>
      <c r="H7551" s="383" t="s">
        <v>763</v>
      </c>
      <c r="I7551" s="383" t="s">
        <v>771</v>
      </c>
      <c r="J7551" s="383" t="s">
        <v>617</v>
      </c>
      <c r="K7551" s="383" t="s">
        <v>618</v>
      </c>
      <c r="L7551" s="384">
        <v>27741</v>
      </c>
      <c r="M7551" s="383" t="s">
        <v>641</v>
      </c>
      <c r="N7551" s="383" t="s">
        <v>620</v>
      </c>
      <c r="O7551" s="383" t="s">
        <v>230</v>
      </c>
    </row>
    <row r="7552" spans="1:15">
      <c r="A7552" s="385">
        <v>42093</v>
      </c>
      <c r="B7552" s="383" t="s">
        <v>11</v>
      </c>
      <c r="C7552" s="383" t="s">
        <v>12</v>
      </c>
      <c r="D7552" s="383" t="s">
        <v>13</v>
      </c>
      <c r="E7552" s="383" t="s">
        <v>678</v>
      </c>
      <c r="F7552" s="383" t="s">
        <v>10</v>
      </c>
      <c r="G7552" s="384">
        <v>60</v>
      </c>
      <c r="H7552" s="383" t="s">
        <v>763</v>
      </c>
      <c r="I7552" s="383" t="s">
        <v>771</v>
      </c>
      <c r="J7552" s="383" t="s">
        <v>617</v>
      </c>
      <c r="K7552" s="383" t="s">
        <v>618</v>
      </c>
      <c r="L7552" s="384">
        <v>27741</v>
      </c>
      <c r="M7552" s="383" t="s">
        <v>641</v>
      </c>
      <c r="N7552" s="383" t="s">
        <v>620</v>
      </c>
      <c r="O7552" s="383" t="s">
        <v>230</v>
      </c>
    </row>
    <row r="7553" spans="1:15">
      <c r="A7553" s="385">
        <v>42094</v>
      </c>
      <c r="B7553" s="383" t="s">
        <v>11</v>
      </c>
      <c r="C7553" s="383" t="s">
        <v>12</v>
      </c>
      <c r="D7553" s="383" t="s">
        <v>13</v>
      </c>
      <c r="E7553" s="383" t="s">
        <v>678</v>
      </c>
      <c r="F7553" s="383" t="s">
        <v>10</v>
      </c>
      <c r="G7553" s="384">
        <v>60</v>
      </c>
      <c r="H7553" s="383" t="s">
        <v>763</v>
      </c>
      <c r="I7553" s="383" t="s">
        <v>771</v>
      </c>
      <c r="J7553" s="383" t="s">
        <v>617</v>
      </c>
      <c r="K7553" s="383" t="s">
        <v>618</v>
      </c>
      <c r="L7553" s="384">
        <v>27741</v>
      </c>
      <c r="M7553" s="383" t="s">
        <v>641</v>
      </c>
      <c r="N7553" s="383" t="s">
        <v>620</v>
      </c>
      <c r="O7553" s="383" t="s">
        <v>230</v>
      </c>
    </row>
    <row r="7554" spans="1:15">
      <c r="A7554" s="385">
        <v>42095</v>
      </c>
      <c r="B7554" s="383" t="s">
        <v>11</v>
      </c>
      <c r="C7554" s="383" t="s">
        <v>12</v>
      </c>
      <c r="D7554" s="383" t="s">
        <v>13</v>
      </c>
      <c r="E7554" s="383" t="s">
        <v>678</v>
      </c>
      <c r="F7554" s="383" t="s">
        <v>10</v>
      </c>
      <c r="G7554" s="384">
        <v>60</v>
      </c>
      <c r="H7554" s="383" t="s">
        <v>763</v>
      </c>
      <c r="I7554" s="383" t="s">
        <v>771</v>
      </c>
      <c r="J7554" s="383" t="s">
        <v>617</v>
      </c>
      <c r="K7554" s="383" t="s">
        <v>618</v>
      </c>
      <c r="L7554" s="384">
        <v>27741</v>
      </c>
      <c r="M7554" s="383" t="s">
        <v>641</v>
      </c>
      <c r="N7554" s="383" t="s">
        <v>620</v>
      </c>
      <c r="O7554" s="383" t="s">
        <v>230</v>
      </c>
    </row>
    <row r="7555" spans="1:15">
      <c r="A7555" s="385">
        <v>42096</v>
      </c>
      <c r="B7555" s="383" t="s">
        <v>11</v>
      </c>
      <c r="C7555" s="383" t="s">
        <v>12</v>
      </c>
      <c r="D7555" s="383" t="s">
        <v>13</v>
      </c>
      <c r="E7555" s="383" t="s">
        <v>678</v>
      </c>
      <c r="F7555" s="383" t="s">
        <v>10</v>
      </c>
      <c r="G7555" s="384">
        <v>60</v>
      </c>
      <c r="H7555" s="383" t="s">
        <v>763</v>
      </c>
      <c r="I7555" s="383" t="s">
        <v>771</v>
      </c>
      <c r="J7555" s="383" t="s">
        <v>617</v>
      </c>
      <c r="K7555" s="383" t="s">
        <v>618</v>
      </c>
      <c r="L7555" s="384">
        <v>27741</v>
      </c>
      <c r="M7555" s="383" t="s">
        <v>641</v>
      </c>
      <c r="N7555" s="383" t="s">
        <v>620</v>
      </c>
      <c r="O7555" s="383" t="s">
        <v>230</v>
      </c>
    </row>
    <row r="7556" spans="1:15">
      <c r="A7556" s="385">
        <v>42097</v>
      </c>
      <c r="B7556" s="383" t="s">
        <v>11</v>
      </c>
      <c r="C7556" s="383" t="s">
        <v>12</v>
      </c>
      <c r="D7556" s="383" t="s">
        <v>13</v>
      </c>
      <c r="E7556" s="383" t="s">
        <v>678</v>
      </c>
      <c r="F7556" s="383" t="s">
        <v>10</v>
      </c>
      <c r="G7556" s="384">
        <v>60</v>
      </c>
      <c r="H7556" s="383" t="s">
        <v>763</v>
      </c>
      <c r="I7556" s="383" t="s">
        <v>771</v>
      </c>
      <c r="J7556" s="383" t="s">
        <v>617</v>
      </c>
      <c r="K7556" s="383" t="s">
        <v>618</v>
      </c>
      <c r="L7556" s="384">
        <v>27741</v>
      </c>
      <c r="M7556" s="383" t="s">
        <v>641</v>
      </c>
      <c r="N7556" s="383" t="s">
        <v>620</v>
      </c>
      <c r="O7556" s="383" t="s">
        <v>230</v>
      </c>
    </row>
    <row r="7557" spans="1:15">
      <c r="A7557" s="385">
        <v>42098</v>
      </c>
      <c r="B7557" s="383" t="s">
        <v>17</v>
      </c>
      <c r="C7557" s="383" t="s">
        <v>18</v>
      </c>
      <c r="D7557" s="383" t="s">
        <v>19</v>
      </c>
      <c r="E7557" s="383" t="s">
        <v>668</v>
      </c>
      <c r="F7557" s="383" t="s">
        <v>10</v>
      </c>
      <c r="G7557" s="384">
        <v>750</v>
      </c>
      <c r="H7557" s="383" t="s">
        <v>841</v>
      </c>
      <c r="I7557" s="383" t="s">
        <v>851</v>
      </c>
      <c r="J7557" s="383" t="s">
        <v>617</v>
      </c>
      <c r="K7557" s="383" t="s">
        <v>618</v>
      </c>
      <c r="L7557" s="384">
        <v>27751</v>
      </c>
      <c r="M7557" s="383" t="s">
        <v>641</v>
      </c>
      <c r="N7557" s="383" t="s">
        <v>620</v>
      </c>
      <c r="O7557" s="383" t="s">
        <v>230</v>
      </c>
    </row>
    <row r="7558" spans="1:15">
      <c r="A7558" s="385">
        <v>42099</v>
      </c>
      <c r="B7558" s="383" t="s">
        <v>11</v>
      </c>
      <c r="C7558" s="383" t="s">
        <v>12</v>
      </c>
      <c r="D7558" s="383" t="s">
        <v>13</v>
      </c>
      <c r="E7558" s="383" t="s">
        <v>678</v>
      </c>
      <c r="F7558" s="383" t="s">
        <v>10</v>
      </c>
      <c r="G7558" s="384">
        <v>60</v>
      </c>
      <c r="H7558" s="383" t="s">
        <v>763</v>
      </c>
      <c r="I7558" s="383" t="s">
        <v>771</v>
      </c>
      <c r="J7558" s="383" t="s">
        <v>617</v>
      </c>
      <c r="K7558" s="383" t="s">
        <v>618</v>
      </c>
      <c r="L7558" s="384">
        <v>28181</v>
      </c>
      <c r="M7558" s="383" t="s">
        <v>642</v>
      </c>
      <c r="N7558" s="383" t="s">
        <v>620</v>
      </c>
      <c r="O7558" s="383" t="s">
        <v>230</v>
      </c>
    </row>
    <row r="7559" spans="1:15">
      <c r="A7559" s="385">
        <v>42100</v>
      </c>
      <c r="B7559" s="383" t="s">
        <v>11</v>
      </c>
      <c r="C7559" s="383" t="s">
        <v>12</v>
      </c>
      <c r="D7559" s="383" t="s">
        <v>13</v>
      </c>
      <c r="E7559" s="383" t="s">
        <v>678</v>
      </c>
      <c r="F7559" s="383" t="s">
        <v>10</v>
      </c>
      <c r="G7559" s="384">
        <v>60</v>
      </c>
      <c r="H7559" s="383" t="s">
        <v>763</v>
      </c>
      <c r="I7559" s="383" t="s">
        <v>771</v>
      </c>
      <c r="J7559" s="383" t="s">
        <v>617</v>
      </c>
      <c r="K7559" s="383" t="s">
        <v>618</v>
      </c>
      <c r="L7559" s="384">
        <v>28641</v>
      </c>
      <c r="M7559" s="383" t="s">
        <v>642</v>
      </c>
      <c r="N7559" s="383" t="s">
        <v>620</v>
      </c>
      <c r="O7559" s="383" t="s">
        <v>230</v>
      </c>
    </row>
    <row r="7560" spans="1:15">
      <c r="A7560" s="385">
        <v>42101</v>
      </c>
      <c r="B7560" s="383" t="s">
        <v>11</v>
      </c>
      <c r="C7560" s="383" t="s">
        <v>12</v>
      </c>
      <c r="D7560" s="383" t="s">
        <v>13</v>
      </c>
      <c r="E7560" s="383" t="s">
        <v>678</v>
      </c>
      <c r="F7560" s="383" t="s">
        <v>10</v>
      </c>
      <c r="G7560" s="384">
        <v>60</v>
      </c>
      <c r="H7560" s="383" t="s">
        <v>763</v>
      </c>
      <c r="I7560" s="383" t="s">
        <v>771</v>
      </c>
      <c r="J7560" s="383" t="s">
        <v>617</v>
      </c>
      <c r="K7560" s="383" t="s">
        <v>618</v>
      </c>
      <c r="L7560" s="384">
        <v>29260</v>
      </c>
      <c r="M7560" s="383" t="s">
        <v>642</v>
      </c>
      <c r="N7560" s="383" t="s">
        <v>620</v>
      </c>
      <c r="O7560" s="383" t="s">
        <v>230</v>
      </c>
    </row>
    <row r="7561" spans="1:15">
      <c r="A7561" s="385">
        <v>42102</v>
      </c>
      <c r="B7561" s="383" t="s">
        <v>11</v>
      </c>
      <c r="C7561" s="383" t="s">
        <v>12</v>
      </c>
      <c r="D7561" s="383" t="s">
        <v>13</v>
      </c>
      <c r="E7561" s="383" t="s">
        <v>678</v>
      </c>
      <c r="F7561" s="383" t="s">
        <v>10</v>
      </c>
      <c r="G7561" s="384">
        <v>60</v>
      </c>
      <c r="H7561" s="383" t="s">
        <v>763</v>
      </c>
      <c r="I7561" s="383" t="s">
        <v>771</v>
      </c>
      <c r="J7561" s="383" t="s">
        <v>617</v>
      </c>
      <c r="K7561" s="383" t="s">
        <v>618</v>
      </c>
      <c r="L7561" s="384">
        <v>29608</v>
      </c>
      <c r="M7561" s="383" t="s">
        <v>642</v>
      </c>
      <c r="N7561" s="383" t="s">
        <v>620</v>
      </c>
      <c r="O7561" s="383" t="s">
        <v>230</v>
      </c>
    </row>
    <row r="7562" spans="1:15">
      <c r="A7562" s="385">
        <v>42103</v>
      </c>
      <c r="B7562" s="383" t="s">
        <v>11</v>
      </c>
      <c r="C7562" s="383" t="s">
        <v>12</v>
      </c>
      <c r="D7562" s="383" t="s">
        <v>13</v>
      </c>
      <c r="E7562" s="383" t="s">
        <v>678</v>
      </c>
      <c r="F7562" s="383" t="s">
        <v>10</v>
      </c>
      <c r="G7562" s="384">
        <v>60</v>
      </c>
      <c r="H7562" s="383" t="s">
        <v>763</v>
      </c>
      <c r="I7562" s="383" t="s">
        <v>771</v>
      </c>
      <c r="J7562" s="383" t="s">
        <v>617</v>
      </c>
      <c r="K7562" s="383" t="s">
        <v>618</v>
      </c>
      <c r="L7562" s="384">
        <v>29608</v>
      </c>
      <c r="M7562" s="383" t="s">
        <v>642</v>
      </c>
      <c r="N7562" s="383" t="s">
        <v>620</v>
      </c>
      <c r="O7562" s="383" t="s">
        <v>230</v>
      </c>
    </row>
    <row r="7563" spans="1:15">
      <c r="A7563" s="385">
        <v>42104</v>
      </c>
      <c r="B7563" s="383" t="s">
        <v>11</v>
      </c>
      <c r="C7563" s="383" t="s">
        <v>12</v>
      </c>
      <c r="D7563" s="383" t="s">
        <v>13</v>
      </c>
      <c r="E7563" s="383" t="s">
        <v>678</v>
      </c>
      <c r="F7563" s="383" t="s">
        <v>10</v>
      </c>
      <c r="G7563" s="384">
        <v>60</v>
      </c>
      <c r="H7563" s="383" t="s">
        <v>763</v>
      </c>
      <c r="I7563" s="383" t="s">
        <v>771</v>
      </c>
      <c r="J7563" s="383" t="s">
        <v>617</v>
      </c>
      <c r="K7563" s="383" t="s">
        <v>618</v>
      </c>
      <c r="L7563" s="384">
        <v>29608</v>
      </c>
      <c r="M7563" s="383" t="s">
        <v>642</v>
      </c>
      <c r="N7563" s="383" t="s">
        <v>620</v>
      </c>
      <c r="O7563" s="383" t="s">
        <v>230</v>
      </c>
    </row>
    <row r="7564" spans="1:15">
      <c r="A7564" s="385">
        <v>42105</v>
      </c>
      <c r="B7564" s="383" t="s">
        <v>11</v>
      </c>
      <c r="C7564" s="383" t="s">
        <v>12</v>
      </c>
      <c r="D7564" s="383" t="s">
        <v>13</v>
      </c>
      <c r="E7564" s="383" t="s">
        <v>678</v>
      </c>
      <c r="F7564" s="383" t="s">
        <v>10</v>
      </c>
      <c r="G7564" s="384">
        <v>60</v>
      </c>
      <c r="H7564" s="383" t="s">
        <v>763</v>
      </c>
      <c r="I7564" s="383" t="s">
        <v>771</v>
      </c>
      <c r="J7564" s="383" t="s">
        <v>617</v>
      </c>
      <c r="K7564" s="383" t="s">
        <v>618</v>
      </c>
      <c r="L7564" s="384">
        <v>29608</v>
      </c>
      <c r="M7564" s="383" t="s">
        <v>642</v>
      </c>
      <c r="N7564" s="383" t="s">
        <v>620</v>
      </c>
      <c r="O7564" s="383" t="s">
        <v>230</v>
      </c>
    </row>
    <row r="7565" spans="1:15">
      <c r="A7565" s="385">
        <v>42106</v>
      </c>
      <c r="B7565" s="383" t="s">
        <v>11</v>
      </c>
      <c r="C7565" s="383" t="s">
        <v>12</v>
      </c>
      <c r="D7565" s="383" t="s">
        <v>13</v>
      </c>
      <c r="E7565" s="383" t="s">
        <v>678</v>
      </c>
      <c r="F7565" s="383" t="s">
        <v>10</v>
      </c>
      <c r="G7565" s="384">
        <v>60</v>
      </c>
      <c r="H7565" s="383" t="s">
        <v>763</v>
      </c>
      <c r="I7565" s="383" t="s">
        <v>771</v>
      </c>
      <c r="J7565" s="383" t="s">
        <v>617</v>
      </c>
      <c r="K7565" s="383" t="s">
        <v>618</v>
      </c>
      <c r="L7565" s="384">
        <v>29608</v>
      </c>
      <c r="M7565" s="383" t="s">
        <v>642</v>
      </c>
      <c r="N7565" s="383" t="s">
        <v>620</v>
      </c>
      <c r="O7565" s="383" t="s">
        <v>230</v>
      </c>
    </row>
    <row r="7566" spans="1:15">
      <c r="A7566" s="385">
        <v>42107</v>
      </c>
      <c r="B7566" s="383" t="s">
        <v>11</v>
      </c>
      <c r="C7566" s="383" t="s">
        <v>12</v>
      </c>
      <c r="D7566" s="383" t="s">
        <v>13</v>
      </c>
      <c r="E7566" s="383" t="s">
        <v>678</v>
      </c>
      <c r="F7566" s="383" t="s">
        <v>10</v>
      </c>
      <c r="G7566" s="384">
        <v>60</v>
      </c>
      <c r="H7566" s="383" t="s">
        <v>763</v>
      </c>
      <c r="I7566" s="383" t="s">
        <v>771</v>
      </c>
      <c r="J7566" s="383" t="s">
        <v>617</v>
      </c>
      <c r="K7566" s="383" t="s">
        <v>618</v>
      </c>
      <c r="L7566" s="384">
        <v>29973</v>
      </c>
      <c r="M7566" s="383" t="s">
        <v>642</v>
      </c>
      <c r="N7566" s="383" t="s">
        <v>620</v>
      </c>
      <c r="O7566" s="383" t="s">
        <v>230</v>
      </c>
    </row>
    <row r="7567" spans="1:15">
      <c r="A7567" s="385">
        <v>42108</v>
      </c>
      <c r="B7567" s="383" t="s">
        <v>11</v>
      </c>
      <c r="C7567" s="383" t="s">
        <v>12</v>
      </c>
      <c r="D7567" s="383" t="s">
        <v>13</v>
      </c>
      <c r="E7567" s="383" t="s">
        <v>678</v>
      </c>
      <c r="F7567" s="383" t="s">
        <v>10</v>
      </c>
      <c r="G7567" s="384">
        <v>60</v>
      </c>
      <c r="H7567" s="383" t="s">
        <v>763</v>
      </c>
      <c r="I7567" s="383" t="s">
        <v>771</v>
      </c>
      <c r="J7567" s="383" t="s">
        <v>617</v>
      </c>
      <c r="K7567" s="383" t="s">
        <v>618</v>
      </c>
      <c r="L7567" s="384">
        <v>30380</v>
      </c>
      <c r="M7567" s="383" t="s">
        <v>642</v>
      </c>
      <c r="N7567" s="383" t="s">
        <v>620</v>
      </c>
      <c r="O7567" s="383" t="s">
        <v>230</v>
      </c>
    </row>
    <row r="7568" spans="1:15">
      <c r="A7568" s="385">
        <v>42109</v>
      </c>
      <c r="B7568" s="383" t="s">
        <v>11</v>
      </c>
      <c r="C7568" s="383" t="s">
        <v>12</v>
      </c>
      <c r="D7568" s="383" t="s">
        <v>13</v>
      </c>
      <c r="E7568" s="383" t="s">
        <v>678</v>
      </c>
      <c r="F7568" s="383" t="s">
        <v>10</v>
      </c>
      <c r="G7568" s="384">
        <v>60</v>
      </c>
      <c r="H7568" s="383" t="s">
        <v>763</v>
      </c>
      <c r="I7568" s="383" t="s">
        <v>771</v>
      </c>
      <c r="J7568" s="383" t="s">
        <v>617</v>
      </c>
      <c r="K7568" s="383" t="s">
        <v>618</v>
      </c>
      <c r="L7568" s="384">
        <v>30722</v>
      </c>
      <c r="M7568" s="383" t="s">
        <v>642</v>
      </c>
      <c r="N7568" s="383" t="s">
        <v>620</v>
      </c>
      <c r="O7568" s="383" t="s">
        <v>230</v>
      </c>
    </row>
    <row r="7569" spans="1:15">
      <c r="A7569" s="385">
        <v>42110</v>
      </c>
      <c r="B7569" s="383" t="s">
        <v>11</v>
      </c>
      <c r="C7569" s="383" t="s">
        <v>12</v>
      </c>
      <c r="D7569" s="383" t="s">
        <v>13</v>
      </c>
      <c r="E7569" s="383" t="s">
        <v>678</v>
      </c>
      <c r="F7569" s="383" t="s">
        <v>10</v>
      </c>
      <c r="G7569" s="384">
        <v>60</v>
      </c>
      <c r="H7569" s="383" t="s">
        <v>763</v>
      </c>
      <c r="I7569" s="383" t="s">
        <v>771</v>
      </c>
      <c r="J7569" s="383" t="s">
        <v>617</v>
      </c>
      <c r="K7569" s="383" t="s">
        <v>618</v>
      </c>
      <c r="L7569" s="384">
        <v>30780</v>
      </c>
      <c r="M7569" s="383" t="s">
        <v>642</v>
      </c>
      <c r="N7569" s="383" t="s">
        <v>620</v>
      </c>
      <c r="O7569" s="383" t="s">
        <v>230</v>
      </c>
    </row>
    <row r="7570" spans="1:15">
      <c r="A7570" s="385">
        <v>42111</v>
      </c>
      <c r="B7570" s="383" t="s">
        <v>11</v>
      </c>
      <c r="C7570" s="383" t="s">
        <v>12</v>
      </c>
      <c r="D7570" s="383" t="s">
        <v>13</v>
      </c>
      <c r="E7570" s="383" t="s">
        <v>678</v>
      </c>
      <c r="F7570" s="383" t="s">
        <v>10</v>
      </c>
      <c r="G7570" s="384">
        <v>450</v>
      </c>
      <c r="H7570" s="383" t="s">
        <v>779</v>
      </c>
      <c r="I7570" s="383" t="s">
        <v>780</v>
      </c>
      <c r="J7570" s="383" t="s">
        <v>617</v>
      </c>
      <c r="K7570" s="383" t="s">
        <v>618</v>
      </c>
      <c r="L7570" s="384">
        <v>30780</v>
      </c>
      <c r="M7570" s="383" t="s">
        <v>642</v>
      </c>
      <c r="N7570" s="383" t="s">
        <v>620</v>
      </c>
      <c r="O7570" s="383" t="s">
        <v>230</v>
      </c>
    </row>
    <row r="7571" spans="1:15">
      <c r="A7571" s="385">
        <v>42112</v>
      </c>
      <c r="B7571" s="383" t="s">
        <v>11</v>
      </c>
      <c r="C7571" s="383" t="s">
        <v>12</v>
      </c>
      <c r="D7571" s="383" t="s">
        <v>13</v>
      </c>
      <c r="E7571" s="383" t="s">
        <v>678</v>
      </c>
      <c r="F7571" s="383" t="s">
        <v>10</v>
      </c>
      <c r="G7571" s="384">
        <v>450</v>
      </c>
      <c r="H7571" s="383" t="s">
        <v>779</v>
      </c>
      <c r="I7571" s="383" t="s">
        <v>780</v>
      </c>
      <c r="J7571" s="383" t="s">
        <v>617</v>
      </c>
      <c r="K7571" s="383" t="s">
        <v>618</v>
      </c>
      <c r="L7571" s="384">
        <v>30780</v>
      </c>
      <c r="M7571" s="383" t="s">
        <v>642</v>
      </c>
      <c r="N7571" s="383" t="s">
        <v>620</v>
      </c>
      <c r="O7571" s="383" t="s">
        <v>230</v>
      </c>
    </row>
    <row r="7572" spans="1:15">
      <c r="A7572" s="385">
        <v>42113</v>
      </c>
      <c r="B7572" s="383" t="s">
        <v>11</v>
      </c>
      <c r="C7572" s="383" t="s">
        <v>12</v>
      </c>
      <c r="D7572" s="383" t="s">
        <v>13</v>
      </c>
      <c r="E7572" s="383" t="s">
        <v>678</v>
      </c>
      <c r="F7572" s="383" t="s">
        <v>10</v>
      </c>
      <c r="G7572" s="384">
        <v>450</v>
      </c>
      <c r="H7572" s="383" t="s">
        <v>779</v>
      </c>
      <c r="I7572" s="383" t="s">
        <v>780</v>
      </c>
      <c r="J7572" s="383" t="s">
        <v>617</v>
      </c>
      <c r="K7572" s="383" t="s">
        <v>618</v>
      </c>
      <c r="L7572" s="384">
        <v>30780</v>
      </c>
      <c r="M7572" s="383" t="s">
        <v>643</v>
      </c>
      <c r="N7572" s="383" t="s">
        <v>620</v>
      </c>
      <c r="O7572" s="383" t="s">
        <v>230</v>
      </c>
    </row>
    <row r="7573" spans="1:15">
      <c r="A7573" s="385">
        <v>42116</v>
      </c>
      <c r="B7573" s="383" t="s">
        <v>11</v>
      </c>
      <c r="C7573" s="383" t="s">
        <v>12</v>
      </c>
      <c r="D7573" s="383" t="s">
        <v>13</v>
      </c>
      <c r="E7573" s="383" t="s">
        <v>678</v>
      </c>
      <c r="F7573" s="383" t="s">
        <v>10</v>
      </c>
      <c r="G7573" s="384">
        <v>342</v>
      </c>
      <c r="H7573" s="383" t="s">
        <v>812</v>
      </c>
      <c r="I7573" s="383" t="s">
        <v>813</v>
      </c>
      <c r="J7573" s="383" t="s">
        <v>617</v>
      </c>
      <c r="K7573" s="383" t="s">
        <v>618</v>
      </c>
      <c r="L7573" s="384">
        <v>30780</v>
      </c>
      <c r="M7573" s="383" t="s">
        <v>643</v>
      </c>
      <c r="N7573" s="383" t="s">
        <v>620</v>
      </c>
      <c r="O7573" s="383" t="s">
        <v>230</v>
      </c>
    </row>
    <row r="7574" spans="1:15">
      <c r="A7574" s="385">
        <v>42117</v>
      </c>
      <c r="B7574" s="383" t="s">
        <v>621</v>
      </c>
      <c r="C7574" s="383" t="s">
        <v>8</v>
      </c>
      <c r="D7574" s="383" t="s">
        <v>9</v>
      </c>
      <c r="E7574" s="383" t="s">
        <v>622</v>
      </c>
      <c r="F7574" s="383" t="s">
        <v>10</v>
      </c>
      <c r="G7574" s="384">
        <v>528000</v>
      </c>
      <c r="H7574" s="383" t="s">
        <v>828</v>
      </c>
      <c r="I7574" s="383" t="s">
        <v>829</v>
      </c>
      <c r="J7574" s="383" t="s">
        <v>617</v>
      </c>
      <c r="K7574" s="383" t="s">
        <v>618</v>
      </c>
      <c r="L7574" s="384">
        <v>30780</v>
      </c>
      <c r="M7574" s="383" t="s">
        <v>643</v>
      </c>
      <c r="N7574" s="383" t="s">
        <v>620</v>
      </c>
      <c r="O7574" s="383" t="s">
        <v>230</v>
      </c>
    </row>
    <row r="7575" spans="1:15">
      <c r="A7575" s="385">
        <v>42118</v>
      </c>
      <c r="B7575" s="383" t="s">
        <v>650</v>
      </c>
      <c r="C7575" s="383" t="s">
        <v>8</v>
      </c>
      <c r="D7575" s="383" t="s">
        <v>20</v>
      </c>
      <c r="E7575" s="383" t="s">
        <v>651</v>
      </c>
      <c r="F7575" s="383" t="s">
        <v>10</v>
      </c>
      <c r="G7575" s="384">
        <v>962</v>
      </c>
      <c r="H7575" s="383" t="s">
        <v>826</v>
      </c>
      <c r="I7575" s="383" t="s">
        <v>827</v>
      </c>
      <c r="J7575" s="383" t="s">
        <v>617</v>
      </c>
      <c r="K7575" s="383" t="s">
        <v>618</v>
      </c>
      <c r="L7575" s="384">
        <v>30780</v>
      </c>
      <c r="M7575" s="383" t="s">
        <v>643</v>
      </c>
      <c r="N7575" s="383" t="s">
        <v>620</v>
      </c>
      <c r="O7575" s="383" t="s">
        <v>230</v>
      </c>
    </row>
    <row r="7576" spans="1:15">
      <c r="A7576" s="385">
        <v>42119</v>
      </c>
      <c r="B7576" s="383" t="s">
        <v>650</v>
      </c>
      <c r="C7576" s="383" t="s">
        <v>8</v>
      </c>
      <c r="D7576" s="383" t="s">
        <v>20</v>
      </c>
      <c r="E7576" s="383" t="s">
        <v>651</v>
      </c>
      <c r="F7576" s="383" t="s">
        <v>10</v>
      </c>
      <c r="G7576" s="384">
        <v>1971</v>
      </c>
      <c r="H7576" s="383" t="s">
        <v>836</v>
      </c>
      <c r="I7576" s="383" t="s">
        <v>837</v>
      </c>
      <c r="J7576" s="383" t="s">
        <v>617</v>
      </c>
      <c r="K7576" s="383" t="s">
        <v>618</v>
      </c>
      <c r="L7576" s="384">
        <v>30780</v>
      </c>
      <c r="M7576" s="383" t="s">
        <v>643</v>
      </c>
      <c r="N7576" s="383" t="s">
        <v>620</v>
      </c>
      <c r="O7576" s="383" t="s">
        <v>230</v>
      </c>
    </row>
    <row r="7577" spans="1:15">
      <c r="A7577" s="385">
        <v>42120</v>
      </c>
      <c r="B7577" s="383" t="s">
        <v>21</v>
      </c>
      <c r="C7577" s="383" t="s">
        <v>12</v>
      </c>
      <c r="D7577" s="383" t="s">
        <v>22</v>
      </c>
      <c r="E7577" s="383" t="s">
        <v>658</v>
      </c>
      <c r="F7577" s="383" t="s">
        <v>10</v>
      </c>
      <c r="G7577" s="384">
        <v>2268</v>
      </c>
      <c r="H7577" s="383" t="s">
        <v>818</v>
      </c>
      <c r="I7577" s="383" t="s">
        <v>819</v>
      </c>
      <c r="J7577" s="383" t="s">
        <v>617</v>
      </c>
      <c r="K7577" s="383" t="s">
        <v>618</v>
      </c>
      <c r="L7577" s="384">
        <v>30780</v>
      </c>
      <c r="M7577" s="383" t="s">
        <v>643</v>
      </c>
      <c r="N7577" s="383" t="s">
        <v>620</v>
      </c>
      <c r="O7577" s="383" t="s">
        <v>230</v>
      </c>
    </row>
    <row r="7578" spans="1:15">
      <c r="A7578" s="385">
        <v>42121</v>
      </c>
      <c r="B7578" s="383" t="s">
        <v>11</v>
      </c>
      <c r="C7578" s="383" t="s">
        <v>12</v>
      </c>
      <c r="D7578" s="383" t="s">
        <v>13</v>
      </c>
      <c r="E7578" s="383" t="s">
        <v>678</v>
      </c>
      <c r="F7578" s="383" t="s">
        <v>10</v>
      </c>
      <c r="G7578" s="384">
        <v>342</v>
      </c>
      <c r="H7578" s="383" t="s">
        <v>812</v>
      </c>
      <c r="I7578" s="383" t="s">
        <v>813</v>
      </c>
      <c r="J7578" s="383" t="s">
        <v>617</v>
      </c>
      <c r="K7578" s="383" t="s">
        <v>618</v>
      </c>
      <c r="L7578" s="384">
        <v>30780</v>
      </c>
      <c r="M7578" s="383" t="s">
        <v>643</v>
      </c>
      <c r="N7578" s="383" t="s">
        <v>620</v>
      </c>
      <c r="O7578" s="383" t="s">
        <v>230</v>
      </c>
    </row>
    <row r="7579" spans="1:15">
      <c r="A7579" s="385">
        <v>42122</v>
      </c>
      <c r="B7579" s="383" t="s">
        <v>621</v>
      </c>
      <c r="C7579" s="383" t="s">
        <v>8</v>
      </c>
      <c r="D7579" s="383" t="s">
        <v>9</v>
      </c>
      <c r="E7579" s="383" t="s">
        <v>622</v>
      </c>
      <c r="F7579" s="383" t="s">
        <v>10</v>
      </c>
      <c r="G7579" s="384">
        <v>528000</v>
      </c>
      <c r="H7579" s="383" t="s">
        <v>828</v>
      </c>
      <c r="I7579" s="383" t="s">
        <v>829</v>
      </c>
      <c r="J7579" s="383" t="s">
        <v>617</v>
      </c>
      <c r="K7579" s="383" t="s">
        <v>618</v>
      </c>
      <c r="L7579" s="384">
        <v>30780</v>
      </c>
      <c r="M7579" s="383" t="s">
        <v>643</v>
      </c>
      <c r="N7579" s="383" t="s">
        <v>620</v>
      </c>
      <c r="O7579" s="383" t="s">
        <v>230</v>
      </c>
    </row>
    <row r="7580" spans="1:15">
      <c r="A7580" s="385">
        <v>42123</v>
      </c>
      <c r="B7580" s="383" t="s">
        <v>650</v>
      </c>
      <c r="C7580" s="383" t="s">
        <v>8</v>
      </c>
      <c r="D7580" s="383" t="s">
        <v>20</v>
      </c>
      <c r="E7580" s="383" t="s">
        <v>651</v>
      </c>
      <c r="F7580" s="383" t="s">
        <v>10</v>
      </c>
      <c r="G7580" s="384">
        <v>1971</v>
      </c>
      <c r="H7580" s="383" t="s">
        <v>836</v>
      </c>
      <c r="I7580" s="383" t="s">
        <v>837</v>
      </c>
      <c r="J7580" s="383" t="s">
        <v>617</v>
      </c>
      <c r="K7580" s="383" t="s">
        <v>618</v>
      </c>
      <c r="L7580" s="384">
        <v>30780</v>
      </c>
      <c r="M7580" s="383" t="s">
        <v>643</v>
      </c>
      <c r="N7580" s="383" t="s">
        <v>620</v>
      </c>
      <c r="O7580" s="383" t="s">
        <v>230</v>
      </c>
    </row>
    <row r="7581" spans="1:15">
      <c r="A7581" s="385">
        <v>42124</v>
      </c>
      <c r="B7581" s="383" t="s">
        <v>17</v>
      </c>
      <c r="C7581" s="383" t="s">
        <v>18</v>
      </c>
      <c r="D7581" s="383" t="s">
        <v>19</v>
      </c>
      <c r="E7581" s="383" t="s">
        <v>668</v>
      </c>
      <c r="F7581" s="383" t="s">
        <v>10</v>
      </c>
      <c r="G7581" s="384">
        <v>750</v>
      </c>
      <c r="H7581" s="383" t="s">
        <v>841</v>
      </c>
      <c r="I7581" s="383" t="s">
        <v>842</v>
      </c>
      <c r="J7581" s="383" t="s">
        <v>617</v>
      </c>
      <c r="K7581" s="383" t="s">
        <v>618</v>
      </c>
      <c r="L7581" s="384">
        <v>30780</v>
      </c>
      <c r="M7581" s="383" t="s">
        <v>643</v>
      </c>
      <c r="N7581" s="383" t="s">
        <v>620</v>
      </c>
      <c r="O7581" s="383" t="s">
        <v>230</v>
      </c>
    </row>
    <row r="7582" spans="1:15">
      <c r="A7582" s="385">
        <v>42125</v>
      </c>
      <c r="B7582" s="383" t="s">
        <v>650</v>
      </c>
      <c r="C7582" s="383" t="s">
        <v>8</v>
      </c>
      <c r="D7582" s="383" t="s">
        <v>20</v>
      </c>
      <c r="E7582" s="383" t="s">
        <v>651</v>
      </c>
      <c r="F7582" s="383" t="s">
        <v>10</v>
      </c>
      <c r="G7582" s="384">
        <v>1125</v>
      </c>
      <c r="H7582" s="383" t="s">
        <v>836</v>
      </c>
      <c r="I7582" s="383" t="s">
        <v>837</v>
      </c>
      <c r="J7582" s="383" t="s">
        <v>617</v>
      </c>
      <c r="K7582" s="383" t="s">
        <v>618</v>
      </c>
      <c r="L7582" s="384">
        <v>30780</v>
      </c>
      <c r="M7582" s="383" t="s">
        <v>643</v>
      </c>
      <c r="N7582" s="383" t="s">
        <v>620</v>
      </c>
      <c r="O7582" s="383" t="s">
        <v>230</v>
      </c>
    </row>
    <row r="7583" spans="1:15">
      <c r="A7583" s="385">
        <v>42126</v>
      </c>
      <c r="B7583" s="383" t="s">
        <v>650</v>
      </c>
      <c r="C7583" s="383" t="s">
        <v>8</v>
      </c>
      <c r="D7583" s="383" t="s">
        <v>20</v>
      </c>
      <c r="E7583" s="383" t="s">
        <v>651</v>
      </c>
      <c r="F7583" s="383" t="s">
        <v>10</v>
      </c>
      <c r="G7583" s="384">
        <v>1125</v>
      </c>
      <c r="H7583" s="383" t="s">
        <v>836</v>
      </c>
      <c r="I7583" s="383" t="s">
        <v>837</v>
      </c>
      <c r="J7583" s="383" t="s">
        <v>617</v>
      </c>
      <c r="K7583" s="383" t="s">
        <v>618</v>
      </c>
      <c r="L7583" s="384">
        <v>30780</v>
      </c>
      <c r="M7583" s="383" t="s">
        <v>643</v>
      </c>
      <c r="N7583" s="383" t="s">
        <v>620</v>
      </c>
      <c r="O7583" s="383" t="s">
        <v>230</v>
      </c>
    </row>
    <row r="7584" spans="1:15">
      <c r="A7584" s="385">
        <v>42127</v>
      </c>
      <c r="B7584" s="383" t="s">
        <v>17</v>
      </c>
      <c r="C7584" s="383" t="s">
        <v>18</v>
      </c>
      <c r="D7584" s="383" t="s">
        <v>19</v>
      </c>
      <c r="E7584" s="383" t="s">
        <v>668</v>
      </c>
      <c r="F7584" s="383" t="s">
        <v>10</v>
      </c>
      <c r="G7584" s="384">
        <v>750</v>
      </c>
      <c r="H7584" s="383" t="s">
        <v>841</v>
      </c>
      <c r="I7584" s="383" t="s">
        <v>851</v>
      </c>
      <c r="J7584" s="383" t="s">
        <v>617</v>
      </c>
      <c r="K7584" s="383" t="s">
        <v>618</v>
      </c>
      <c r="L7584" s="384">
        <v>30780</v>
      </c>
      <c r="M7584" s="383" t="s">
        <v>643</v>
      </c>
      <c r="N7584" s="383" t="s">
        <v>620</v>
      </c>
      <c r="O7584" s="383" t="s">
        <v>230</v>
      </c>
    </row>
    <row r="7585" spans="1:15">
      <c r="A7585" s="385">
        <v>42128</v>
      </c>
      <c r="B7585" s="383" t="s">
        <v>17</v>
      </c>
      <c r="C7585" s="383" t="s">
        <v>18</v>
      </c>
      <c r="D7585" s="383" t="s">
        <v>19</v>
      </c>
      <c r="E7585" s="383" t="s">
        <v>668</v>
      </c>
      <c r="F7585" s="383" t="s">
        <v>10</v>
      </c>
      <c r="G7585" s="384">
        <v>750</v>
      </c>
      <c r="H7585" s="383" t="s">
        <v>841</v>
      </c>
      <c r="I7585" s="383" t="s">
        <v>842</v>
      </c>
      <c r="J7585" s="383" t="s">
        <v>617</v>
      </c>
      <c r="K7585" s="383" t="s">
        <v>618</v>
      </c>
      <c r="L7585" s="384">
        <v>30780</v>
      </c>
      <c r="M7585" s="383" t="s">
        <v>643</v>
      </c>
      <c r="N7585" s="383" t="s">
        <v>620</v>
      </c>
      <c r="O7585" s="383" t="s">
        <v>230</v>
      </c>
    </row>
    <row r="7586" spans="1:15">
      <c r="A7586" s="385">
        <v>42130</v>
      </c>
      <c r="B7586" s="383" t="s">
        <v>11</v>
      </c>
      <c r="C7586" s="383" t="s">
        <v>12</v>
      </c>
      <c r="D7586" s="383" t="s">
        <v>13</v>
      </c>
      <c r="E7586" s="383" t="s">
        <v>678</v>
      </c>
      <c r="F7586" s="383" t="s">
        <v>10</v>
      </c>
      <c r="G7586" s="384">
        <v>8975</v>
      </c>
      <c r="H7586" s="383" t="s">
        <v>803</v>
      </c>
      <c r="I7586" s="383" t="s">
        <v>804</v>
      </c>
      <c r="J7586" s="383" t="s">
        <v>617</v>
      </c>
      <c r="K7586" s="383" t="s">
        <v>618</v>
      </c>
      <c r="L7586" s="384">
        <v>30780</v>
      </c>
      <c r="M7586" s="383" t="s">
        <v>643</v>
      </c>
      <c r="N7586" s="383" t="s">
        <v>620</v>
      </c>
      <c r="O7586" s="383" t="s">
        <v>230</v>
      </c>
    </row>
    <row r="7587" spans="1:15">
      <c r="A7587" s="385">
        <v>42131</v>
      </c>
      <c r="B7587" s="383" t="s">
        <v>11</v>
      </c>
      <c r="C7587" s="383" t="s">
        <v>12</v>
      </c>
      <c r="D7587" s="383" t="s">
        <v>13</v>
      </c>
      <c r="E7587" s="383" t="s">
        <v>678</v>
      </c>
      <c r="F7587" s="383" t="s">
        <v>10</v>
      </c>
      <c r="G7587" s="384">
        <v>8975</v>
      </c>
      <c r="H7587" s="383" t="s">
        <v>803</v>
      </c>
      <c r="I7587" s="383" t="s">
        <v>804</v>
      </c>
      <c r="J7587" s="383" t="s">
        <v>617</v>
      </c>
      <c r="K7587" s="383" t="s">
        <v>618</v>
      </c>
      <c r="L7587" s="384">
        <v>30780</v>
      </c>
      <c r="M7587" s="383" t="s">
        <v>643</v>
      </c>
      <c r="N7587" s="383" t="s">
        <v>620</v>
      </c>
      <c r="O7587" s="383" t="s">
        <v>230</v>
      </c>
    </row>
    <row r="7588" spans="1:15">
      <c r="A7588" s="385">
        <v>42132</v>
      </c>
      <c r="B7588" s="383" t="s">
        <v>11</v>
      </c>
      <c r="C7588" s="383" t="s">
        <v>12</v>
      </c>
      <c r="D7588" s="383" t="s">
        <v>13</v>
      </c>
      <c r="E7588" s="383" t="s">
        <v>678</v>
      </c>
      <c r="F7588" s="383" t="s">
        <v>10</v>
      </c>
      <c r="G7588" s="384">
        <v>8975</v>
      </c>
      <c r="H7588" s="383" t="s">
        <v>803</v>
      </c>
      <c r="I7588" s="383" t="s">
        <v>804</v>
      </c>
      <c r="J7588" s="383" t="s">
        <v>617</v>
      </c>
      <c r="K7588" s="383" t="s">
        <v>618</v>
      </c>
      <c r="L7588" s="384">
        <v>30780</v>
      </c>
      <c r="M7588" s="383" t="s">
        <v>643</v>
      </c>
      <c r="N7588" s="383" t="s">
        <v>620</v>
      </c>
      <c r="O7588" s="383" t="s">
        <v>230</v>
      </c>
    </row>
    <row r="7589" spans="1:15">
      <c r="A7589" s="385">
        <v>42136</v>
      </c>
      <c r="B7589" s="383" t="s">
        <v>257</v>
      </c>
      <c r="C7589" s="383" t="s">
        <v>8</v>
      </c>
      <c r="D7589" s="383" t="s">
        <v>462</v>
      </c>
      <c r="E7589" s="383" t="s">
        <v>869</v>
      </c>
      <c r="F7589" s="383" t="s">
        <v>10</v>
      </c>
      <c r="G7589" s="384">
        <v>1238</v>
      </c>
      <c r="H7589" s="383" t="s">
        <v>848</v>
      </c>
      <c r="I7589" s="383" t="s">
        <v>881</v>
      </c>
      <c r="J7589" s="383" t="s">
        <v>617</v>
      </c>
      <c r="K7589" s="383" t="s">
        <v>618</v>
      </c>
      <c r="L7589" s="384">
        <v>30780</v>
      </c>
      <c r="M7589" s="383" t="s">
        <v>643</v>
      </c>
      <c r="N7589" s="383" t="s">
        <v>620</v>
      </c>
      <c r="O7589" s="383" t="s">
        <v>230</v>
      </c>
    </row>
    <row r="7590" spans="1:15">
      <c r="A7590" s="385">
        <v>42137</v>
      </c>
      <c r="B7590" s="383" t="s">
        <v>21</v>
      </c>
      <c r="C7590" s="383" t="s">
        <v>12</v>
      </c>
      <c r="D7590" s="383" t="s">
        <v>22</v>
      </c>
      <c r="E7590" s="383" t="s">
        <v>658</v>
      </c>
      <c r="F7590" s="383" t="s">
        <v>10</v>
      </c>
      <c r="G7590" s="384">
        <v>1910</v>
      </c>
      <c r="H7590" s="383" t="s">
        <v>912</v>
      </c>
      <c r="I7590" s="383" t="s">
        <v>913</v>
      </c>
      <c r="J7590" s="383" t="s">
        <v>617</v>
      </c>
      <c r="K7590" s="383" t="s">
        <v>618</v>
      </c>
      <c r="L7590" s="384">
        <v>30780</v>
      </c>
      <c r="M7590" s="383" t="s">
        <v>644</v>
      </c>
      <c r="N7590" s="383" t="s">
        <v>620</v>
      </c>
      <c r="O7590" s="383" t="s">
        <v>230</v>
      </c>
    </row>
    <row r="7591" spans="1:15">
      <c r="A7591" s="385">
        <v>42138</v>
      </c>
      <c r="B7591" s="383" t="s">
        <v>11</v>
      </c>
      <c r="C7591" s="383" t="s">
        <v>12</v>
      </c>
      <c r="D7591" s="383" t="s">
        <v>13</v>
      </c>
      <c r="E7591" s="383" t="s">
        <v>678</v>
      </c>
      <c r="F7591" s="383" t="s">
        <v>10</v>
      </c>
      <c r="G7591" s="384">
        <v>3680</v>
      </c>
      <c r="H7591" s="383" t="s">
        <v>810</v>
      </c>
      <c r="I7591" s="383" t="s">
        <v>914</v>
      </c>
      <c r="J7591" s="383" t="s">
        <v>617</v>
      </c>
      <c r="K7591" s="383" t="s">
        <v>618</v>
      </c>
      <c r="L7591" s="384">
        <v>30780</v>
      </c>
      <c r="M7591" s="383" t="s">
        <v>644</v>
      </c>
      <c r="N7591" s="383" t="s">
        <v>620</v>
      </c>
      <c r="O7591" s="383" t="s">
        <v>230</v>
      </c>
    </row>
    <row r="7592" spans="1:15">
      <c r="A7592" s="385">
        <v>42142</v>
      </c>
      <c r="B7592" s="383" t="s">
        <v>663</v>
      </c>
      <c r="C7592" s="383" t="s">
        <v>664</v>
      </c>
      <c r="D7592" s="383" t="s">
        <v>22</v>
      </c>
      <c r="E7592" s="383" t="s">
        <v>665</v>
      </c>
      <c r="F7592" s="383" t="s">
        <v>10</v>
      </c>
      <c r="G7592" s="384">
        <v>5214</v>
      </c>
      <c r="H7592" s="383" t="s">
        <v>704</v>
      </c>
      <c r="I7592" s="383" t="s">
        <v>915</v>
      </c>
      <c r="J7592" s="383" t="s">
        <v>617</v>
      </c>
      <c r="K7592" s="383" t="s">
        <v>618</v>
      </c>
      <c r="L7592" s="384">
        <v>30780</v>
      </c>
      <c r="M7592" s="383" t="s">
        <v>644</v>
      </c>
      <c r="N7592" s="383" t="s">
        <v>620</v>
      </c>
      <c r="O7592" s="383" t="s">
        <v>230</v>
      </c>
    </row>
    <row r="7593" spans="1:15">
      <c r="A7593" s="385">
        <v>42143</v>
      </c>
      <c r="B7593" s="383" t="s">
        <v>46</v>
      </c>
      <c r="C7593" s="383" t="s">
        <v>40</v>
      </c>
      <c r="D7593" s="383" t="s">
        <v>38</v>
      </c>
      <c r="E7593" s="383" t="s">
        <v>916</v>
      </c>
      <c r="F7593" s="383" t="s">
        <v>10</v>
      </c>
      <c r="G7593" s="384">
        <v>2622</v>
      </c>
      <c r="H7593" s="383" t="s">
        <v>917</v>
      </c>
      <c r="I7593" s="383" t="s">
        <v>918</v>
      </c>
      <c r="J7593" s="383" t="s">
        <v>617</v>
      </c>
      <c r="K7593" s="383" t="s">
        <v>618</v>
      </c>
      <c r="L7593" s="384">
        <v>30780</v>
      </c>
      <c r="M7593" s="383" t="s">
        <v>644</v>
      </c>
      <c r="N7593" s="383" t="s">
        <v>620</v>
      </c>
      <c r="O7593" s="383" t="s">
        <v>230</v>
      </c>
    </row>
    <row r="7594" spans="1:15">
      <c r="A7594" s="385">
        <v>42144</v>
      </c>
      <c r="B7594" s="383" t="s">
        <v>28</v>
      </c>
      <c r="C7594" s="383" t="s">
        <v>8</v>
      </c>
      <c r="D7594" s="383" t="s">
        <v>29</v>
      </c>
      <c r="E7594" s="383" t="s">
        <v>774</v>
      </c>
      <c r="F7594" s="383" t="s">
        <v>10</v>
      </c>
      <c r="G7594" s="384">
        <v>1518</v>
      </c>
      <c r="H7594" s="383" t="s">
        <v>848</v>
      </c>
      <c r="I7594" s="383" t="s">
        <v>871</v>
      </c>
      <c r="J7594" s="383" t="s">
        <v>617</v>
      </c>
      <c r="K7594" s="383" t="s">
        <v>618</v>
      </c>
      <c r="L7594" s="384">
        <v>30780</v>
      </c>
      <c r="M7594" s="383" t="s">
        <v>644</v>
      </c>
      <c r="N7594" s="383" t="s">
        <v>620</v>
      </c>
      <c r="O7594" s="383" t="s">
        <v>230</v>
      </c>
    </row>
    <row r="7595" spans="1:15">
      <c r="A7595" s="385">
        <v>42145</v>
      </c>
      <c r="B7595" s="383" t="s">
        <v>21</v>
      </c>
      <c r="C7595" s="383" t="s">
        <v>12</v>
      </c>
      <c r="D7595" s="383" t="s">
        <v>22</v>
      </c>
      <c r="E7595" s="383" t="s">
        <v>658</v>
      </c>
      <c r="F7595" s="383" t="s">
        <v>10</v>
      </c>
      <c r="G7595" s="384">
        <v>39708</v>
      </c>
      <c r="H7595" s="383" t="s">
        <v>873</v>
      </c>
      <c r="I7595" s="383" t="s">
        <v>919</v>
      </c>
      <c r="J7595" s="383" t="s">
        <v>617</v>
      </c>
      <c r="K7595" s="383" t="s">
        <v>618</v>
      </c>
      <c r="L7595" s="384">
        <v>30780</v>
      </c>
      <c r="M7595" s="383" t="s">
        <v>644</v>
      </c>
      <c r="N7595" s="383" t="s">
        <v>620</v>
      </c>
      <c r="O7595" s="383" t="s">
        <v>230</v>
      </c>
    </row>
    <row r="7596" spans="1:15">
      <c r="A7596" s="385">
        <v>42146</v>
      </c>
      <c r="B7596" s="383" t="s">
        <v>650</v>
      </c>
      <c r="C7596" s="383" t="s">
        <v>8</v>
      </c>
      <c r="D7596" s="383" t="s">
        <v>20</v>
      </c>
      <c r="E7596" s="383" t="s">
        <v>651</v>
      </c>
      <c r="F7596" s="383" t="s">
        <v>10</v>
      </c>
      <c r="G7596" s="384">
        <v>11998</v>
      </c>
      <c r="H7596" s="383" t="s">
        <v>852</v>
      </c>
      <c r="I7596" s="383" t="s">
        <v>853</v>
      </c>
      <c r="J7596" s="383" t="s">
        <v>617</v>
      </c>
      <c r="K7596" s="383" t="s">
        <v>618</v>
      </c>
      <c r="L7596" s="384">
        <v>30780</v>
      </c>
      <c r="M7596" s="383" t="s">
        <v>644</v>
      </c>
      <c r="N7596" s="383" t="s">
        <v>620</v>
      </c>
      <c r="O7596" s="383" t="s">
        <v>230</v>
      </c>
    </row>
    <row r="7597" spans="1:15">
      <c r="A7597" s="385">
        <v>42150</v>
      </c>
      <c r="B7597" s="383" t="s">
        <v>21</v>
      </c>
      <c r="C7597" s="383" t="s">
        <v>12</v>
      </c>
      <c r="D7597" s="383" t="s">
        <v>22</v>
      </c>
      <c r="E7597" s="383" t="s">
        <v>658</v>
      </c>
      <c r="F7597" s="383" t="s">
        <v>10</v>
      </c>
      <c r="G7597" s="384">
        <v>9200</v>
      </c>
      <c r="H7597" s="383" t="s">
        <v>909</v>
      </c>
      <c r="I7597" s="383" t="s">
        <v>920</v>
      </c>
      <c r="J7597" s="383" t="s">
        <v>617</v>
      </c>
      <c r="K7597" s="383" t="s">
        <v>618</v>
      </c>
      <c r="L7597" s="384">
        <v>30780</v>
      </c>
      <c r="M7597" s="383" t="s">
        <v>645</v>
      </c>
      <c r="N7597" s="383" t="s">
        <v>620</v>
      </c>
      <c r="O7597" s="383" t="s">
        <v>230</v>
      </c>
    </row>
    <row r="7598" spans="1:15">
      <c r="A7598" s="385">
        <v>41997</v>
      </c>
      <c r="B7598" s="383" t="s">
        <v>21</v>
      </c>
      <c r="C7598" s="383" t="s">
        <v>12</v>
      </c>
      <c r="D7598" s="383" t="s">
        <v>22</v>
      </c>
      <c r="E7598" s="383" t="s">
        <v>658</v>
      </c>
      <c r="F7598" s="383" t="s">
        <v>10</v>
      </c>
      <c r="G7598" s="384">
        <v>36638</v>
      </c>
      <c r="H7598" s="383" t="s">
        <v>891</v>
      </c>
      <c r="I7598" s="383" t="s">
        <v>921</v>
      </c>
      <c r="J7598" s="383" t="s">
        <v>617</v>
      </c>
      <c r="K7598" s="383" t="s">
        <v>618</v>
      </c>
      <c r="L7598" s="384">
        <v>0</v>
      </c>
      <c r="M7598" s="383" t="s">
        <v>619</v>
      </c>
      <c r="N7598" s="383" t="s">
        <v>620</v>
      </c>
      <c r="O7598" s="383" t="s">
        <v>230</v>
      </c>
    </row>
    <row r="7599" spans="1:15">
      <c r="A7599" s="385">
        <v>42000</v>
      </c>
      <c r="B7599" s="383" t="s">
        <v>21</v>
      </c>
      <c r="C7599" s="383" t="s">
        <v>12</v>
      </c>
      <c r="D7599" s="383" t="s">
        <v>22</v>
      </c>
      <c r="E7599" s="383" t="s">
        <v>658</v>
      </c>
      <c r="F7599" s="383" t="s">
        <v>10</v>
      </c>
      <c r="G7599" s="384">
        <v>726</v>
      </c>
      <c r="H7599" s="383" t="s">
        <v>873</v>
      </c>
      <c r="I7599" s="383" t="s">
        <v>874</v>
      </c>
      <c r="J7599" s="383" t="s">
        <v>617</v>
      </c>
      <c r="K7599" s="383" t="s">
        <v>618</v>
      </c>
      <c r="L7599" s="384">
        <v>0</v>
      </c>
      <c r="M7599" s="383" t="s">
        <v>619</v>
      </c>
      <c r="N7599" s="383" t="s">
        <v>620</v>
      </c>
      <c r="O7599" s="383" t="s">
        <v>230</v>
      </c>
    </row>
    <row r="7600" spans="1:15">
      <c r="A7600" s="385">
        <v>42003</v>
      </c>
      <c r="B7600" s="383" t="s">
        <v>621</v>
      </c>
      <c r="C7600" s="383" t="s">
        <v>8</v>
      </c>
      <c r="D7600" s="383" t="s">
        <v>9</v>
      </c>
      <c r="E7600" s="383" t="s">
        <v>622</v>
      </c>
      <c r="F7600" s="383" t="s">
        <v>10</v>
      </c>
      <c r="G7600" s="384">
        <v>63000</v>
      </c>
      <c r="H7600" s="383" t="s">
        <v>838</v>
      </c>
      <c r="I7600" s="383" t="s">
        <v>839</v>
      </c>
      <c r="J7600" s="383" t="s">
        <v>617</v>
      </c>
      <c r="K7600" s="383" t="s">
        <v>618</v>
      </c>
      <c r="L7600" s="384">
        <v>0</v>
      </c>
      <c r="M7600" s="383" t="s">
        <v>619</v>
      </c>
      <c r="N7600" s="383" t="s">
        <v>620</v>
      </c>
      <c r="O7600" s="383" t="s">
        <v>230</v>
      </c>
    </row>
    <row r="7601" spans="1:15">
      <c r="A7601" s="385">
        <v>42004</v>
      </c>
      <c r="B7601" s="383" t="s">
        <v>621</v>
      </c>
      <c r="C7601" s="383" t="s">
        <v>8</v>
      </c>
      <c r="D7601" s="383" t="s">
        <v>9</v>
      </c>
      <c r="E7601" s="383" t="s">
        <v>622</v>
      </c>
      <c r="F7601" s="383" t="s">
        <v>10</v>
      </c>
      <c r="G7601" s="384">
        <v>63000</v>
      </c>
      <c r="H7601" s="383" t="s">
        <v>838</v>
      </c>
      <c r="I7601" s="383" t="s">
        <v>839</v>
      </c>
      <c r="J7601" s="383" t="s">
        <v>617</v>
      </c>
      <c r="K7601" s="383" t="s">
        <v>618</v>
      </c>
      <c r="L7601" s="384">
        <v>0</v>
      </c>
      <c r="M7601" s="383" t="s">
        <v>626</v>
      </c>
      <c r="N7601" s="383" t="s">
        <v>620</v>
      </c>
      <c r="O7601" s="383" t="s">
        <v>230</v>
      </c>
    </row>
    <row r="7602" spans="1:15">
      <c r="A7602" s="385">
        <v>42005</v>
      </c>
      <c r="B7602" s="383" t="s">
        <v>650</v>
      </c>
      <c r="C7602" s="383" t="s">
        <v>8</v>
      </c>
      <c r="D7602" s="383" t="s">
        <v>20</v>
      </c>
      <c r="E7602" s="383" t="s">
        <v>651</v>
      </c>
      <c r="F7602" s="383" t="s">
        <v>10</v>
      </c>
      <c r="G7602" s="384">
        <v>13216</v>
      </c>
      <c r="H7602" s="383" t="s">
        <v>852</v>
      </c>
      <c r="I7602" s="383" t="s">
        <v>853</v>
      </c>
      <c r="J7602" s="383" t="s">
        <v>617</v>
      </c>
      <c r="K7602" s="383" t="s">
        <v>618</v>
      </c>
      <c r="L7602" s="384">
        <v>0</v>
      </c>
      <c r="M7602" s="383" t="s">
        <v>626</v>
      </c>
      <c r="N7602" s="383" t="s">
        <v>620</v>
      </c>
      <c r="O7602" s="383" t="s">
        <v>230</v>
      </c>
    </row>
    <row r="7603" spans="1:15">
      <c r="A7603" s="385">
        <v>42006</v>
      </c>
      <c r="B7603" s="383" t="s">
        <v>11</v>
      </c>
      <c r="C7603" s="383" t="s">
        <v>12</v>
      </c>
      <c r="D7603" s="383" t="s">
        <v>13</v>
      </c>
      <c r="E7603" s="383" t="s">
        <v>678</v>
      </c>
      <c r="F7603" s="383" t="s">
        <v>10</v>
      </c>
      <c r="G7603" s="384">
        <v>2467</v>
      </c>
      <c r="H7603" s="383" t="s">
        <v>787</v>
      </c>
      <c r="I7603" s="383" t="s">
        <v>788</v>
      </c>
      <c r="J7603" s="383" t="s">
        <v>617</v>
      </c>
      <c r="K7603" s="383" t="s">
        <v>618</v>
      </c>
      <c r="L7603" s="384">
        <v>6319</v>
      </c>
      <c r="M7603" s="383" t="s">
        <v>627</v>
      </c>
      <c r="N7603" s="383" t="s">
        <v>620</v>
      </c>
      <c r="O7603" s="383" t="s">
        <v>230</v>
      </c>
    </row>
    <row r="7604" spans="1:15">
      <c r="A7604" s="385">
        <v>42007</v>
      </c>
      <c r="B7604" s="383" t="s">
        <v>11</v>
      </c>
      <c r="C7604" s="383" t="s">
        <v>12</v>
      </c>
      <c r="D7604" s="383" t="s">
        <v>13</v>
      </c>
      <c r="E7604" s="383" t="s">
        <v>678</v>
      </c>
      <c r="F7604" s="383" t="s">
        <v>10</v>
      </c>
      <c r="G7604" s="384">
        <v>2467</v>
      </c>
      <c r="H7604" s="383" t="s">
        <v>787</v>
      </c>
      <c r="I7604" s="383" t="s">
        <v>788</v>
      </c>
      <c r="J7604" s="383" t="s">
        <v>617</v>
      </c>
      <c r="K7604" s="383" t="s">
        <v>618</v>
      </c>
      <c r="L7604" s="384">
        <v>8221</v>
      </c>
      <c r="M7604" s="383" t="s">
        <v>627</v>
      </c>
      <c r="N7604" s="383" t="s">
        <v>620</v>
      </c>
      <c r="O7604" s="383" t="s">
        <v>230</v>
      </c>
    </row>
    <row r="7605" spans="1:15">
      <c r="A7605" s="385">
        <v>42008</v>
      </c>
      <c r="B7605" s="383" t="s">
        <v>11</v>
      </c>
      <c r="C7605" s="383" t="s">
        <v>12</v>
      </c>
      <c r="D7605" s="383" t="s">
        <v>13</v>
      </c>
      <c r="E7605" s="383" t="s">
        <v>678</v>
      </c>
      <c r="F7605" s="383" t="s">
        <v>10</v>
      </c>
      <c r="G7605" s="384">
        <v>2467</v>
      </c>
      <c r="H7605" s="383" t="s">
        <v>787</v>
      </c>
      <c r="I7605" s="383" t="s">
        <v>788</v>
      </c>
      <c r="J7605" s="383" t="s">
        <v>617</v>
      </c>
      <c r="K7605" s="383" t="s">
        <v>618</v>
      </c>
      <c r="L7605" s="384">
        <v>8501</v>
      </c>
      <c r="M7605" s="383" t="s">
        <v>627</v>
      </c>
      <c r="N7605" s="383" t="s">
        <v>620</v>
      </c>
      <c r="O7605" s="383" t="s">
        <v>230</v>
      </c>
    </row>
    <row r="7606" spans="1:15">
      <c r="A7606" s="385">
        <v>42009</v>
      </c>
      <c r="B7606" s="383" t="s">
        <v>650</v>
      </c>
      <c r="C7606" s="383" t="s">
        <v>8</v>
      </c>
      <c r="D7606" s="383" t="s">
        <v>20</v>
      </c>
      <c r="E7606" s="383" t="s">
        <v>651</v>
      </c>
      <c r="F7606" s="383" t="s">
        <v>10</v>
      </c>
      <c r="G7606" s="384">
        <v>2424</v>
      </c>
      <c r="H7606" s="383" t="s">
        <v>836</v>
      </c>
      <c r="I7606" s="383" t="s">
        <v>837</v>
      </c>
      <c r="J7606" s="383" t="s">
        <v>617</v>
      </c>
      <c r="K7606" s="383" t="s">
        <v>618</v>
      </c>
      <c r="L7606" s="384">
        <v>9088</v>
      </c>
      <c r="M7606" s="383" t="s">
        <v>627</v>
      </c>
      <c r="N7606" s="383" t="s">
        <v>620</v>
      </c>
      <c r="O7606" s="383" t="s">
        <v>230</v>
      </c>
    </row>
    <row r="7607" spans="1:15">
      <c r="A7607" s="385">
        <v>42010</v>
      </c>
      <c r="B7607" s="383" t="s">
        <v>21</v>
      </c>
      <c r="C7607" s="383" t="s">
        <v>12</v>
      </c>
      <c r="D7607" s="383" t="s">
        <v>22</v>
      </c>
      <c r="E7607" s="383" t="s">
        <v>658</v>
      </c>
      <c r="F7607" s="383" t="s">
        <v>10</v>
      </c>
      <c r="G7607" s="384">
        <v>2268</v>
      </c>
      <c r="H7607" s="383" t="s">
        <v>818</v>
      </c>
      <c r="I7607" s="383" t="s">
        <v>819</v>
      </c>
      <c r="J7607" s="383" t="s">
        <v>617</v>
      </c>
      <c r="K7607" s="383" t="s">
        <v>618</v>
      </c>
      <c r="L7607" s="384">
        <v>9280</v>
      </c>
      <c r="M7607" s="383" t="s">
        <v>629</v>
      </c>
      <c r="N7607" s="383" t="s">
        <v>620</v>
      </c>
      <c r="O7607" s="383" t="s">
        <v>230</v>
      </c>
    </row>
    <row r="7608" spans="1:15">
      <c r="A7608" s="385">
        <v>42011</v>
      </c>
      <c r="B7608" s="383" t="s">
        <v>11</v>
      </c>
      <c r="C7608" s="383" t="s">
        <v>12</v>
      </c>
      <c r="D7608" s="383" t="s">
        <v>13</v>
      </c>
      <c r="E7608" s="383" t="s">
        <v>678</v>
      </c>
      <c r="F7608" s="383" t="s">
        <v>10</v>
      </c>
      <c r="G7608" s="384">
        <v>2467</v>
      </c>
      <c r="H7608" s="383" t="s">
        <v>787</v>
      </c>
      <c r="I7608" s="383" t="s">
        <v>788</v>
      </c>
      <c r="J7608" s="383" t="s">
        <v>617</v>
      </c>
      <c r="K7608" s="383" t="s">
        <v>618</v>
      </c>
      <c r="L7608" s="384">
        <v>9280</v>
      </c>
      <c r="M7608" s="383" t="s">
        <v>629</v>
      </c>
      <c r="N7608" s="383" t="s">
        <v>620</v>
      </c>
      <c r="O7608" s="383" t="s">
        <v>230</v>
      </c>
    </row>
    <row r="7609" spans="1:15">
      <c r="A7609" s="385">
        <v>42012</v>
      </c>
      <c r="B7609" s="383" t="s">
        <v>11</v>
      </c>
      <c r="C7609" s="383" t="s">
        <v>12</v>
      </c>
      <c r="D7609" s="383" t="s">
        <v>13</v>
      </c>
      <c r="E7609" s="383" t="s">
        <v>678</v>
      </c>
      <c r="F7609" s="383" t="s">
        <v>10</v>
      </c>
      <c r="G7609" s="384">
        <v>5415</v>
      </c>
      <c r="H7609" s="383" t="s">
        <v>834</v>
      </c>
      <c r="I7609" s="383" t="s">
        <v>660</v>
      </c>
      <c r="J7609" s="383" t="s">
        <v>617</v>
      </c>
      <c r="K7609" s="383" t="s">
        <v>618</v>
      </c>
      <c r="L7609" s="384">
        <v>9280</v>
      </c>
      <c r="M7609" s="383" t="s">
        <v>630</v>
      </c>
      <c r="N7609" s="383" t="s">
        <v>620</v>
      </c>
      <c r="O7609" s="383" t="s">
        <v>230</v>
      </c>
    </row>
    <row r="7610" spans="1:15">
      <c r="A7610" s="385">
        <v>42013</v>
      </c>
      <c r="B7610" s="383" t="s">
        <v>621</v>
      </c>
      <c r="C7610" s="383" t="s">
        <v>8</v>
      </c>
      <c r="D7610" s="383" t="s">
        <v>9</v>
      </c>
      <c r="E7610" s="383" t="s">
        <v>622</v>
      </c>
      <c r="F7610" s="383" t="s">
        <v>10</v>
      </c>
      <c r="G7610" s="384">
        <v>528000</v>
      </c>
      <c r="H7610" s="383" t="s">
        <v>828</v>
      </c>
      <c r="I7610" s="383" t="s">
        <v>829</v>
      </c>
      <c r="J7610" s="383" t="s">
        <v>617</v>
      </c>
      <c r="K7610" s="383" t="s">
        <v>618</v>
      </c>
      <c r="L7610" s="384">
        <v>9280</v>
      </c>
      <c r="M7610" s="383" t="s">
        <v>630</v>
      </c>
      <c r="N7610" s="383" t="s">
        <v>620</v>
      </c>
      <c r="O7610" s="383" t="s">
        <v>230</v>
      </c>
    </row>
    <row r="7611" spans="1:15">
      <c r="A7611" s="385">
        <v>42014</v>
      </c>
      <c r="B7611" s="383" t="s">
        <v>754</v>
      </c>
      <c r="C7611" s="383" t="s">
        <v>8</v>
      </c>
      <c r="D7611" s="383" t="s">
        <v>755</v>
      </c>
      <c r="E7611" s="383" t="s">
        <v>756</v>
      </c>
      <c r="F7611" s="383" t="s">
        <v>10</v>
      </c>
      <c r="G7611" s="384">
        <v>127</v>
      </c>
      <c r="H7611" s="383" t="s">
        <v>782</v>
      </c>
      <c r="I7611" s="383" t="s">
        <v>783</v>
      </c>
      <c r="J7611" s="383" t="s">
        <v>617</v>
      </c>
      <c r="K7611" s="383" t="s">
        <v>618</v>
      </c>
      <c r="L7611" s="384">
        <v>9280</v>
      </c>
      <c r="M7611" s="383" t="s">
        <v>630</v>
      </c>
      <c r="N7611" s="383" t="s">
        <v>620</v>
      </c>
      <c r="O7611" s="383" t="s">
        <v>230</v>
      </c>
    </row>
    <row r="7612" spans="1:15">
      <c r="A7612" s="385">
        <v>42015</v>
      </c>
      <c r="B7612" s="383" t="s">
        <v>754</v>
      </c>
      <c r="C7612" s="383" t="s">
        <v>8</v>
      </c>
      <c r="D7612" s="383" t="s">
        <v>755</v>
      </c>
      <c r="E7612" s="383" t="s">
        <v>756</v>
      </c>
      <c r="F7612" s="383" t="s">
        <v>10</v>
      </c>
      <c r="G7612" s="384">
        <v>127</v>
      </c>
      <c r="H7612" s="383" t="s">
        <v>782</v>
      </c>
      <c r="I7612" s="383" t="s">
        <v>783</v>
      </c>
      <c r="J7612" s="383" t="s">
        <v>617</v>
      </c>
      <c r="K7612" s="383" t="s">
        <v>618</v>
      </c>
      <c r="L7612" s="384">
        <v>9280</v>
      </c>
      <c r="M7612" s="383" t="s">
        <v>630</v>
      </c>
      <c r="N7612" s="383" t="s">
        <v>620</v>
      </c>
      <c r="O7612" s="383" t="s">
        <v>230</v>
      </c>
    </row>
    <row r="7613" spans="1:15">
      <c r="A7613" s="385">
        <v>42016</v>
      </c>
      <c r="B7613" s="383" t="s">
        <v>754</v>
      </c>
      <c r="C7613" s="383" t="s">
        <v>8</v>
      </c>
      <c r="D7613" s="383" t="s">
        <v>755</v>
      </c>
      <c r="E7613" s="383" t="s">
        <v>756</v>
      </c>
      <c r="F7613" s="383" t="s">
        <v>10</v>
      </c>
      <c r="G7613" s="384">
        <v>127</v>
      </c>
      <c r="H7613" s="383" t="s">
        <v>782</v>
      </c>
      <c r="I7613" s="383" t="s">
        <v>783</v>
      </c>
      <c r="J7613" s="383" t="s">
        <v>617</v>
      </c>
      <c r="K7613" s="383" t="s">
        <v>618</v>
      </c>
      <c r="L7613" s="384">
        <v>9280</v>
      </c>
      <c r="M7613" s="383" t="s">
        <v>630</v>
      </c>
      <c r="N7613" s="383" t="s">
        <v>620</v>
      </c>
      <c r="O7613" s="383" t="s">
        <v>230</v>
      </c>
    </row>
    <row r="7614" spans="1:15">
      <c r="A7614" s="385">
        <v>42017</v>
      </c>
      <c r="B7614" s="383" t="s">
        <v>11</v>
      </c>
      <c r="C7614" s="383" t="s">
        <v>12</v>
      </c>
      <c r="D7614" s="383" t="s">
        <v>13</v>
      </c>
      <c r="E7614" s="383" t="s">
        <v>678</v>
      </c>
      <c r="F7614" s="383" t="s">
        <v>10</v>
      </c>
      <c r="G7614" s="384">
        <v>450</v>
      </c>
      <c r="H7614" s="383" t="s">
        <v>779</v>
      </c>
      <c r="I7614" s="383" t="s">
        <v>780</v>
      </c>
      <c r="J7614" s="383" t="s">
        <v>617</v>
      </c>
      <c r="K7614" s="383" t="s">
        <v>618</v>
      </c>
      <c r="L7614" s="384">
        <v>9280</v>
      </c>
      <c r="M7614" s="383" t="s">
        <v>631</v>
      </c>
      <c r="N7614" s="383" t="s">
        <v>620</v>
      </c>
      <c r="O7614" s="383" t="s">
        <v>230</v>
      </c>
    </row>
    <row r="7615" spans="1:15">
      <c r="A7615" s="385">
        <v>42018</v>
      </c>
      <c r="B7615" s="383" t="s">
        <v>754</v>
      </c>
      <c r="C7615" s="383" t="s">
        <v>8</v>
      </c>
      <c r="D7615" s="383" t="s">
        <v>755</v>
      </c>
      <c r="E7615" s="383" t="s">
        <v>756</v>
      </c>
      <c r="F7615" s="383" t="s">
        <v>10</v>
      </c>
      <c r="G7615" s="384">
        <v>127</v>
      </c>
      <c r="H7615" s="383" t="s">
        <v>782</v>
      </c>
      <c r="I7615" s="383" t="s">
        <v>783</v>
      </c>
      <c r="J7615" s="383" t="s">
        <v>617</v>
      </c>
      <c r="K7615" s="383" t="s">
        <v>618</v>
      </c>
      <c r="L7615" s="384">
        <v>9804</v>
      </c>
      <c r="M7615" s="383" t="s">
        <v>631</v>
      </c>
      <c r="N7615" s="383" t="s">
        <v>620</v>
      </c>
      <c r="O7615" s="383" t="s">
        <v>230</v>
      </c>
    </row>
    <row r="7616" spans="1:15">
      <c r="A7616" s="385">
        <v>42020</v>
      </c>
      <c r="B7616" s="383" t="s">
        <v>806</v>
      </c>
      <c r="C7616" s="383" t="s">
        <v>8</v>
      </c>
      <c r="D7616" s="383" t="s">
        <v>51</v>
      </c>
      <c r="E7616" s="383" t="s">
        <v>807</v>
      </c>
      <c r="F7616" s="383" t="s">
        <v>10</v>
      </c>
      <c r="G7616" s="384">
        <v>6395</v>
      </c>
      <c r="H7616" s="383" t="s">
        <v>796</v>
      </c>
      <c r="I7616" s="383" t="s">
        <v>808</v>
      </c>
      <c r="J7616" s="383" t="s">
        <v>617</v>
      </c>
      <c r="K7616" s="383" t="s">
        <v>618</v>
      </c>
      <c r="L7616" s="384">
        <v>12650</v>
      </c>
      <c r="M7616" s="383" t="s">
        <v>631</v>
      </c>
      <c r="N7616" s="383" t="s">
        <v>620</v>
      </c>
      <c r="O7616" s="383" t="s">
        <v>230</v>
      </c>
    </row>
    <row r="7617" spans="1:15">
      <c r="A7617" s="385">
        <v>42021</v>
      </c>
      <c r="B7617" s="383" t="s">
        <v>11</v>
      </c>
      <c r="C7617" s="383" t="s">
        <v>12</v>
      </c>
      <c r="D7617" s="383" t="s">
        <v>13</v>
      </c>
      <c r="E7617" s="383" t="s">
        <v>678</v>
      </c>
      <c r="F7617" s="383" t="s">
        <v>10</v>
      </c>
      <c r="G7617" s="384">
        <v>450</v>
      </c>
      <c r="H7617" s="383" t="s">
        <v>779</v>
      </c>
      <c r="I7617" s="383" t="s">
        <v>780</v>
      </c>
      <c r="J7617" s="383" t="s">
        <v>617</v>
      </c>
      <c r="K7617" s="383" t="s">
        <v>618</v>
      </c>
      <c r="L7617" s="384">
        <v>12650</v>
      </c>
      <c r="M7617" s="383" t="s">
        <v>632</v>
      </c>
      <c r="N7617" s="383" t="s">
        <v>620</v>
      </c>
      <c r="O7617" s="383" t="s">
        <v>230</v>
      </c>
    </row>
    <row r="7618" spans="1:15">
      <c r="A7618" s="385">
        <v>42034</v>
      </c>
      <c r="B7618" s="383" t="s">
        <v>21</v>
      </c>
      <c r="C7618" s="383" t="s">
        <v>12</v>
      </c>
      <c r="D7618" s="383" t="s">
        <v>22</v>
      </c>
      <c r="E7618" s="383" t="s">
        <v>658</v>
      </c>
      <c r="F7618" s="383" t="s">
        <v>10</v>
      </c>
      <c r="G7618" s="384">
        <v>4233</v>
      </c>
      <c r="H7618" s="383" t="s">
        <v>784</v>
      </c>
      <c r="I7618" s="383" t="s">
        <v>785</v>
      </c>
      <c r="J7618" s="383" t="s">
        <v>617</v>
      </c>
      <c r="K7618" s="383" t="s">
        <v>618</v>
      </c>
      <c r="L7618" s="384">
        <v>18650</v>
      </c>
      <c r="M7618" s="383" t="s">
        <v>634</v>
      </c>
      <c r="N7618" s="383" t="s">
        <v>620</v>
      </c>
      <c r="O7618" s="383" t="s">
        <v>230</v>
      </c>
    </row>
    <row r="7619" spans="1:15">
      <c r="A7619" s="385">
        <v>42038</v>
      </c>
      <c r="B7619" s="383" t="s">
        <v>21</v>
      </c>
      <c r="C7619" s="383" t="s">
        <v>12</v>
      </c>
      <c r="D7619" s="383" t="s">
        <v>22</v>
      </c>
      <c r="E7619" s="383" t="s">
        <v>658</v>
      </c>
      <c r="F7619" s="383" t="s">
        <v>10</v>
      </c>
      <c r="G7619" s="384">
        <v>3100</v>
      </c>
      <c r="H7619" s="383" t="s">
        <v>922</v>
      </c>
      <c r="I7619" s="383" t="s">
        <v>923</v>
      </c>
      <c r="J7619" s="383" t="s">
        <v>617</v>
      </c>
      <c r="K7619" s="383" t="s">
        <v>618</v>
      </c>
      <c r="L7619" s="384">
        <v>18660</v>
      </c>
      <c r="M7619" s="383" t="s">
        <v>634</v>
      </c>
      <c r="N7619" s="383" t="s">
        <v>620</v>
      </c>
      <c r="O7619" s="383" t="s">
        <v>230</v>
      </c>
    </row>
    <row r="7620" spans="1:15">
      <c r="A7620" s="385">
        <v>42041</v>
      </c>
      <c r="B7620" s="383" t="s">
        <v>21</v>
      </c>
      <c r="C7620" s="383" t="s">
        <v>12</v>
      </c>
      <c r="D7620" s="383" t="s">
        <v>22</v>
      </c>
      <c r="E7620" s="383" t="s">
        <v>658</v>
      </c>
      <c r="F7620" s="383" t="s">
        <v>10</v>
      </c>
      <c r="G7620" s="384">
        <v>3270</v>
      </c>
      <c r="H7620" s="383" t="s">
        <v>784</v>
      </c>
      <c r="I7620" s="383" t="s">
        <v>785</v>
      </c>
      <c r="J7620" s="383" t="s">
        <v>617</v>
      </c>
      <c r="K7620" s="383" t="s">
        <v>618</v>
      </c>
      <c r="L7620" s="384">
        <v>18761</v>
      </c>
      <c r="M7620" s="383" t="s">
        <v>635</v>
      </c>
      <c r="N7620" s="383" t="s">
        <v>620</v>
      </c>
      <c r="O7620" s="383" t="s">
        <v>230</v>
      </c>
    </row>
    <row r="7621" spans="1:15">
      <c r="A7621" s="385">
        <v>42042</v>
      </c>
      <c r="B7621" s="383" t="s">
        <v>21</v>
      </c>
      <c r="C7621" s="383" t="s">
        <v>12</v>
      </c>
      <c r="D7621" s="383" t="s">
        <v>22</v>
      </c>
      <c r="E7621" s="383" t="s">
        <v>658</v>
      </c>
      <c r="F7621" s="383" t="s">
        <v>10</v>
      </c>
      <c r="G7621" s="384">
        <v>3270</v>
      </c>
      <c r="H7621" s="383" t="s">
        <v>784</v>
      </c>
      <c r="I7621" s="383" t="s">
        <v>785</v>
      </c>
      <c r="J7621" s="383" t="s">
        <v>617</v>
      </c>
      <c r="K7621" s="383" t="s">
        <v>618</v>
      </c>
      <c r="L7621" s="384">
        <v>18800</v>
      </c>
      <c r="M7621" s="383" t="s">
        <v>635</v>
      </c>
      <c r="N7621" s="383" t="s">
        <v>620</v>
      </c>
      <c r="O7621" s="383" t="s">
        <v>230</v>
      </c>
    </row>
    <row r="7622" spans="1:15">
      <c r="A7622" s="385">
        <v>42043</v>
      </c>
      <c r="B7622" s="383" t="s">
        <v>21</v>
      </c>
      <c r="C7622" s="383" t="s">
        <v>12</v>
      </c>
      <c r="D7622" s="383" t="s">
        <v>22</v>
      </c>
      <c r="E7622" s="383" t="s">
        <v>658</v>
      </c>
      <c r="F7622" s="383" t="s">
        <v>10</v>
      </c>
      <c r="G7622" s="384">
        <v>3270</v>
      </c>
      <c r="H7622" s="383" t="s">
        <v>784</v>
      </c>
      <c r="I7622" s="383" t="s">
        <v>785</v>
      </c>
      <c r="J7622" s="383" t="s">
        <v>617</v>
      </c>
      <c r="K7622" s="383" t="s">
        <v>618</v>
      </c>
      <c r="L7622" s="384">
        <v>20258</v>
      </c>
      <c r="M7622" s="383" t="s">
        <v>635</v>
      </c>
      <c r="N7622" s="383" t="s">
        <v>620</v>
      </c>
      <c r="O7622" s="383" t="s">
        <v>230</v>
      </c>
    </row>
    <row r="7623" spans="1:15">
      <c r="A7623" s="385">
        <v>42044</v>
      </c>
      <c r="B7623" s="383" t="s">
        <v>21</v>
      </c>
      <c r="C7623" s="383" t="s">
        <v>12</v>
      </c>
      <c r="D7623" s="383" t="s">
        <v>22</v>
      </c>
      <c r="E7623" s="383" t="s">
        <v>658</v>
      </c>
      <c r="F7623" s="383" t="s">
        <v>10</v>
      </c>
      <c r="G7623" s="384">
        <v>3270</v>
      </c>
      <c r="H7623" s="383" t="s">
        <v>784</v>
      </c>
      <c r="I7623" s="383" t="s">
        <v>785</v>
      </c>
      <c r="J7623" s="383" t="s">
        <v>617</v>
      </c>
      <c r="K7623" s="383" t="s">
        <v>618</v>
      </c>
      <c r="L7623" s="384">
        <v>20833</v>
      </c>
      <c r="M7623" s="383" t="s">
        <v>635</v>
      </c>
      <c r="N7623" s="383" t="s">
        <v>620</v>
      </c>
      <c r="O7623" s="383" t="s">
        <v>230</v>
      </c>
    </row>
    <row r="7624" spans="1:15">
      <c r="A7624" s="385">
        <v>42045</v>
      </c>
      <c r="B7624" s="383" t="s">
        <v>21</v>
      </c>
      <c r="C7624" s="383" t="s">
        <v>12</v>
      </c>
      <c r="D7624" s="383" t="s">
        <v>22</v>
      </c>
      <c r="E7624" s="383" t="s">
        <v>658</v>
      </c>
      <c r="F7624" s="383" t="s">
        <v>10</v>
      </c>
      <c r="G7624" s="384">
        <v>3270</v>
      </c>
      <c r="H7624" s="383" t="s">
        <v>784</v>
      </c>
      <c r="I7624" s="383" t="s">
        <v>785</v>
      </c>
      <c r="J7624" s="383" t="s">
        <v>617</v>
      </c>
      <c r="K7624" s="383" t="s">
        <v>618</v>
      </c>
      <c r="L7624" s="384">
        <v>20833</v>
      </c>
      <c r="M7624" s="383" t="s">
        <v>635</v>
      </c>
      <c r="N7624" s="383" t="s">
        <v>620</v>
      </c>
      <c r="O7624" s="383" t="s">
        <v>230</v>
      </c>
    </row>
    <row r="7625" spans="1:15">
      <c r="A7625" s="385">
        <v>42046</v>
      </c>
      <c r="B7625" s="383" t="s">
        <v>11</v>
      </c>
      <c r="C7625" s="383" t="s">
        <v>12</v>
      </c>
      <c r="D7625" s="383" t="s">
        <v>13</v>
      </c>
      <c r="E7625" s="383" t="s">
        <v>678</v>
      </c>
      <c r="F7625" s="383" t="s">
        <v>10</v>
      </c>
      <c r="G7625" s="384">
        <v>1700</v>
      </c>
      <c r="H7625" s="383" t="s">
        <v>751</v>
      </c>
      <c r="I7625" s="383" t="s">
        <v>752</v>
      </c>
      <c r="J7625" s="383" t="s">
        <v>617</v>
      </c>
      <c r="K7625" s="383" t="s">
        <v>618</v>
      </c>
      <c r="L7625" s="384">
        <v>20833</v>
      </c>
      <c r="M7625" s="383" t="s">
        <v>635</v>
      </c>
      <c r="N7625" s="383" t="s">
        <v>620</v>
      </c>
      <c r="O7625" s="383" t="s">
        <v>230</v>
      </c>
    </row>
    <row r="7626" spans="1:15">
      <c r="A7626" s="385">
        <v>42047</v>
      </c>
      <c r="B7626" s="383" t="s">
        <v>21</v>
      </c>
      <c r="C7626" s="383" t="s">
        <v>12</v>
      </c>
      <c r="D7626" s="383" t="s">
        <v>22</v>
      </c>
      <c r="E7626" s="383" t="s">
        <v>658</v>
      </c>
      <c r="F7626" s="383" t="s">
        <v>10</v>
      </c>
      <c r="G7626" s="384">
        <v>3270</v>
      </c>
      <c r="H7626" s="383" t="s">
        <v>784</v>
      </c>
      <c r="I7626" s="383" t="s">
        <v>785</v>
      </c>
      <c r="J7626" s="383" t="s">
        <v>617</v>
      </c>
      <c r="K7626" s="383" t="s">
        <v>618</v>
      </c>
      <c r="L7626" s="384">
        <v>20833</v>
      </c>
      <c r="M7626" s="383" t="s">
        <v>635</v>
      </c>
      <c r="N7626" s="383" t="s">
        <v>620</v>
      </c>
      <c r="O7626" s="383" t="s">
        <v>230</v>
      </c>
    </row>
    <row r="7627" spans="1:15">
      <c r="A7627" s="385">
        <v>42048</v>
      </c>
      <c r="B7627" s="383" t="s">
        <v>21</v>
      </c>
      <c r="C7627" s="383" t="s">
        <v>12</v>
      </c>
      <c r="D7627" s="383" t="s">
        <v>22</v>
      </c>
      <c r="E7627" s="383" t="s">
        <v>658</v>
      </c>
      <c r="F7627" s="383" t="s">
        <v>10</v>
      </c>
      <c r="G7627" s="384">
        <v>3270</v>
      </c>
      <c r="H7627" s="383" t="s">
        <v>784</v>
      </c>
      <c r="I7627" s="383" t="s">
        <v>785</v>
      </c>
      <c r="J7627" s="383" t="s">
        <v>617</v>
      </c>
      <c r="K7627" s="383" t="s">
        <v>618</v>
      </c>
      <c r="L7627" s="384">
        <v>20833</v>
      </c>
      <c r="M7627" s="383" t="s">
        <v>635</v>
      </c>
      <c r="N7627" s="383" t="s">
        <v>620</v>
      </c>
      <c r="O7627" s="383" t="s">
        <v>230</v>
      </c>
    </row>
    <row r="7628" spans="1:15">
      <c r="A7628" s="385">
        <v>42049</v>
      </c>
      <c r="B7628" s="383" t="s">
        <v>21</v>
      </c>
      <c r="C7628" s="383" t="s">
        <v>12</v>
      </c>
      <c r="D7628" s="383" t="s">
        <v>22</v>
      </c>
      <c r="E7628" s="383" t="s">
        <v>658</v>
      </c>
      <c r="F7628" s="383" t="s">
        <v>10</v>
      </c>
      <c r="G7628" s="384">
        <v>3270</v>
      </c>
      <c r="H7628" s="383" t="s">
        <v>784</v>
      </c>
      <c r="I7628" s="383" t="s">
        <v>785</v>
      </c>
      <c r="J7628" s="383" t="s">
        <v>617</v>
      </c>
      <c r="K7628" s="383" t="s">
        <v>618</v>
      </c>
      <c r="L7628" s="384">
        <v>21180</v>
      </c>
      <c r="M7628" s="383" t="s">
        <v>635</v>
      </c>
      <c r="N7628" s="383" t="s">
        <v>620</v>
      </c>
      <c r="O7628" s="383" t="s">
        <v>230</v>
      </c>
    </row>
    <row r="7629" spans="1:15">
      <c r="A7629" s="385">
        <v>42050</v>
      </c>
      <c r="B7629" s="383" t="s">
        <v>21</v>
      </c>
      <c r="C7629" s="383" t="s">
        <v>12</v>
      </c>
      <c r="D7629" s="383" t="s">
        <v>22</v>
      </c>
      <c r="E7629" s="383" t="s">
        <v>658</v>
      </c>
      <c r="F7629" s="383" t="s">
        <v>10</v>
      </c>
      <c r="G7629" s="384">
        <v>3270</v>
      </c>
      <c r="H7629" s="383" t="s">
        <v>784</v>
      </c>
      <c r="I7629" s="383" t="s">
        <v>785</v>
      </c>
      <c r="J7629" s="383" t="s">
        <v>617</v>
      </c>
      <c r="K7629" s="383" t="s">
        <v>618</v>
      </c>
      <c r="L7629" s="384">
        <v>22680</v>
      </c>
      <c r="M7629" s="383" t="s">
        <v>635</v>
      </c>
      <c r="N7629" s="383" t="s">
        <v>620</v>
      </c>
      <c r="O7629" s="383" t="s">
        <v>230</v>
      </c>
    </row>
    <row r="7630" spans="1:15">
      <c r="A7630" s="385">
        <v>42051</v>
      </c>
      <c r="B7630" s="383" t="s">
        <v>21</v>
      </c>
      <c r="C7630" s="383" t="s">
        <v>12</v>
      </c>
      <c r="D7630" s="383" t="s">
        <v>22</v>
      </c>
      <c r="E7630" s="383" t="s">
        <v>658</v>
      </c>
      <c r="F7630" s="383" t="s">
        <v>10</v>
      </c>
      <c r="G7630" s="384">
        <v>3270</v>
      </c>
      <c r="H7630" s="383" t="s">
        <v>784</v>
      </c>
      <c r="I7630" s="383" t="s">
        <v>785</v>
      </c>
      <c r="J7630" s="383" t="s">
        <v>617</v>
      </c>
      <c r="K7630" s="383" t="s">
        <v>618</v>
      </c>
      <c r="L7630" s="384">
        <v>23171</v>
      </c>
      <c r="M7630" s="383" t="s">
        <v>635</v>
      </c>
      <c r="N7630" s="383" t="s">
        <v>620</v>
      </c>
      <c r="O7630" s="383" t="s">
        <v>230</v>
      </c>
    </row>
    <row r="7631" spans="1:15">
      <c r="A7631" s="385">
        <v>42052</v>
      </c>
      <c r="B7631" s="383" t="s">
        <v>21</v>
      </c>
      <c r="C7631" s="383" t="s">
        <v>12</v>
      </c>
      <c r="D7631" s="383" t="s">
        <v>22</v>
      </c>
      <c r="E7631" s="383" t="s">
        <v>658</v>
      </c>
      <c r="F7631" s="383" t="s">
        <v>10</v>
      </c>
      <c r="G7631" s="384">
        <v>6540</v>
      </c>
      <c r="H7631" s="383" t="s">
        <v>784</v>
      </c>
      <c r="I7631" s="383" t="s">
        <v>785</v>
      </c>
      <c r="J7631" s="383" t="s">
        <v>617</v>
      </c>
      <c r="K7631" s="383" t="s">
        <v>618</v>
      </c>
      <c r="L7631" s="384">
        <v>23171</v>
      </c>
      <c r="M7631" s="383" t="s">
        <v>636</v>
      </c>
      <c r="N7631" s="383" t="s">
        <v>620</v>
      </c>
      <c r="O7631" s="383" t="s">
        <v>230</v>
      </c>
    </row>
    <row r="7632" spans="1:15">
      <c r="A7632" s="385">
        <v>42053</v>
      </c>
      <c r="B7632" s="383" t="s">
        <v>21</v>
      </c>
      <c r="C7632" s="383" t="s">
        <v>12</v>
      </c>
      <c r="D7632" s="383" t="s">
        <v>22</v>
      </c>
      <c r="E7632" s="383" t="s">
        <v>658</v>
      </c>
      <c r="F7632" s="383" t="s">
        <v>10</v>
      </c>
      <c r="G7632" s="384">
        <v>6540</v>
      </c>
      <c r="H7632" s="383" t="s">
        <v>784</v>
      </c>
      <c r="I7632" s="383" t="s">
        <v>785</v>
      </c>
      <c r="J7632" s="383" t="s">
        <v>617</v>
      </c>
      <c r="K7632" s="383" t="s">
        <v>618</v>
      </c>
      <c r="L7632" s="384">
        <v>23171</v>
      </c>
      <c r="M7632" s="383" t="s">
        <v>636</v>
      </c>
      <c r="N7632" s="383" t="s">
        <v>620</v>
      </c>
      <c r="O7632" s="383" t="s">
        <v>230</v>
      </c>
    </row>
    <row r="7633" spans="1:15">
      <c r="A7633" s="385">
        <v>42054</v>
      </c>
      <c r="B7633" s="383" t="s">
        <v>21</v>
      </c>
      <c r="C7633" s="383" t="s">
        <v>12</v>
      </c>
      <c r="D7633" s="383" t="s">
        <v>22</v>
      </c>
      <c r="E7633" s="383" t="s">
        <v>658</v>
      </c>
      <c r="F7633" s="383" t="s">
        <v>10</v>
      </c>
      <c r="G7633" s="384">
        <v>6540</v>
      </c>
      <c r="H7633" s="383" t="s">
        <v>784</v>
      </c>
      <c r="I7633" s="383" t="s">
        <v>785</v>
      </c>
      <c r="J7633" s="383" t="s">
        <v>617</v>
      </c>
      <c r="K7633" s="383" t="s">
        <v>618</v>
      </c>
      <c r="L7633" s="384">
        <v>23171</v>
      </c>
      <c r="M7633" s="383" t="s">
        <v>636</v>
      </c>
      <c r="N7633" s="383" t="s">
        <v>620</v>
      </c>
      <c r="O7633" s="383" t="s">
        <v>230</v>
      </c>
    </row>
    <row r="7634" spans="1:15">
      <c r="A7634" s="385">
        <v>42055</v>
      </c>
      <c r="B7634" s="383" t="s">
        <v>21</v>
      </c>
      <c r="C7634" s="383" t="s">
        <v>12</v>
      </c>
      <c r="D7634" s="383" t="s">
        <v>22</v>
      </c>
      <c r="E7634" s="383" t="s">
        <v>658</v>
      </c>
      <c r="F7634" s="383" t="s">
        <v>10</v>
      </c>
      <c r="G7634" s="384">
        <v>6540</v>
      </c>
      <c r="H7634" s="383" t="s">
        <v>784</v>
      </c>
      <c r="I7634" s="383" t="s">
        <v>785</v>
      </c>
      <c r="J7634" s="383" t="s">
        <v>617</v>
      </c>
      <c r="K7634" s="383" t="s">
        <v>618</v>
      </c>
      <c r="L7634" s="384">
        <v>23171</v>
      </c>
      <c r="M7634" s="383" t="s">
        <v>636</v>
      </c>
      <c r="N7634" s="383" t="s">
        <v>620</v>
      </c>
      <c r="O7634" s="383" t="s">
        <v>230</v>
      </c>
    </row>
    <row r="7635" spans="1:15">
      <c r="A7635" s="385">
        <v>42056</v>
      </c>
      <c r="B7635" s="383" t="s">
        <v>21</v>
      </c>
      <c r="C7635" s="383" t="s">
        <v>12</v>
      </c>
      <c r="D7635" s="383" t="s">
        <v>22</v>
      </c>
      <c r="E7635" s="383" t="s">
        <v>658</v>
      </c>
      <c r="F7635" s="383" t="s">
        <v>10</v>
      </c>
      <c r="G7635" s="384">
        <v>6540</v>
      </c>
      <c r="H7635" s="383" t="s">
        <v>784</v>
      </c>
      <c r="I7635" s="383" t="s">
        <v>785</v>
      </c>
      <c r="J7635" s="383" t="s">
        <v>617</v>
      </c>
      <c r="K7635" s="383" t="s">
        <v>618</v>
      </c>
      <c r="L7635" s="384">
        <v>23171</v>
      </c>
      <c r="M7635" s="383" t="s">
        <v>637</v>
      </c>
      <c r="N7635" s="383" t="s">
        <v>620</v>
      </c>
      <c r="O7635" s="383" t="s">
        <v>230</v>
      </c>
    </row>
    <row r="7636" spans="1:15">
      <c r="A7636" s="385">
        <v>42058</v>
      </c>
      <c r="B7636" s="383" t="s">
        <v>21</v>
      </c>
      <c r="C7636" s="383" t="s">
        <v>12</v>
      </c>
      <c r="D7636" s="383" t="s">
        <v>22</v>
      </c>
      <c r="E7636" s="383" t="s">
        <v>658</v>
      </c>
      <c r="F7636" s="383" t="s">
        <v>10</v>
      </c>
      <c r="G7636" s="384">
        <v>8290</v>
      </c>
      <c r="H7636" s="383" t="s">
        <v>810</v>
      </c>
      <c r="I7636" s="383" t="s">
        <v>924</v>
      </c>
      <c r="J7636" s="383" t="s">
        <v>617</v>
      </c>
      <c r="K7636" s="383" t="s">
        <v>618</v>
      </c>
      <c r="L7636" s="384">
        <v>23171</v>
      </c>
      <c r="M7636" s="383" t="s">
        <v>637</v>
      </c>
      <c r="N7636" s="383" t="s">
        <v>620</v>
      </c>
      <c r="O7636" s="383" t="s">
        <v>230</v>
      </c>
    </row>
    <row r="7637" spans="1:15">
      <c r="A7637" s="385">
        <v>42067</v>
      </c>
      <c r="B7637" s="383" t="s">
        <v>21</v>
      </c>
      <c r="C7637" s="383" t="s">
        <v>12</v>
      </c>
      <c r="D7637" s="383" t="s">
        <v>22</v>
      </c>
      <c r="E7637" s="383" t="s">
        <v>658</v>
      </c>
      <c r="F7637" s="383" t="s">
        <v>10</v>
      </c>
      <c r="G7637" s="384">
        <v>3270</v>
      </c>
      <c r="H7637" s="383" t="s">
        <v>784</v>
      </c>
      <c r="I7637" s="383" t="s">
        <v>785</v>
      </c>
      <c r="J7637" s="383" t="s">
        <v>617</v>
      </c>
      <c r="K7637" s="383" t="s">
        <v>618</v>
      </c>
      <c r="L7637" s="384">
        <v>24394</v>
      </c>
      <c r="M7637" s="383" t="s">
        <v>638</v>
      </c>
      <c r="N7637" s="383" t="s">
        <v>620</v>
      </c>
      <c r="O7637" s="383" t="s">
        <v>230</v>
      </c>
    </row>
    <row r="7638" spans="1:15">
      <c r="A7638" s="385">
        <v>42068</v>
      </c>
      <c r="B7638" s="383" t="s">
        <v>21</v>
      </c>
      <c r="C7638" s="383" t="s">
        <v>12</v>
      </c>
      <c r="D7638" s="383" t="s">
        <v>22</v>
      </c>
      <c r="E7638" s="383" t="s">
        <v>658</v>
      </c>
      <c r="F7638" s="383" t="s">
        <v>10</v>
      </c>
      <c r="G7638" s="384">
        <v>3270</v>
      </c>
      <c r="H7638" s="383" t="s">
        <v>784</v>
      </c>
      <c r="I7638" s="383" t="s">
        <v>785</v>
      </c>
      <c r="J7638" s="383" t="s">
        <v>617</v>
      </c>
      <c r="K7638" s="383" t="s">
        <v>618</v>
      </c>
      <c r="L7638" s="384">
        <v>24965</v>
      </c>
      <c r="M7638" s="383" t="s">
        <v>638</v>
      </c>
      <c r="N7638" s="383" t="s">
        <v>620</v>
      </c>
      <c r="O7638" s="383" t="s">
        <v>230</v>
      </c>
    </row>
    <row r="7639" spans="1:15">
      <c r="A7639" s="385">
        <v>42069</v>
      </c>
      <c r="B7639" s="383" t="s">
        <v>21</v>
      </c>
      <c r="C7639" s="383" t="s">
        <v>12</v>
      </c>
      <c r="D7639" s="383" t="s">
        <v>22</v>
      </c>
      <c r="E7639" s="383" t="s">
        <v>658</v>
      </c>
      <c r="F7639" s="383" t="s">
        <v>10</v>
      </c>
      <c r="G7639" s="384">
        <v>3270</v>
      </c>
      <c r="H7639" s="383" t="s">
        <v>784</v>
      </c>
      <c r="I7639" s="383" t="s">
        <v>785</v>
      </c>
      <c r="J7639" s="383" t="s">
        <v>617</v>
      </c>
      <c r="K7639" s="383" t="s">
        <v>618</v>
      </c>
      <c r="L7639" s="384">
        <v>25035</v>
      </c>
      <c r="M7639" s="383" t="s">
        <v>638</v>
      </c>
      <c r="N7639" s="383" t="s">
        <v>620</v>
      </c>
      <c r="O7639" s="383" t="s">
        <v>230</v>
      </c>
    </row>
    <row r="7640" spans="1:15">
      <c r="A7640" s="385">
        <v>42070</v>
      </c>
      <c r="B7640" s="383" t="s">
        <v>21</v>
      </c>
      <c r="C7640" s="383" t="s">
        <v>12</v>
      </c>
      <c r="D7640" s="383" t="s">
        <v>22</v>
      </c>
      <c r="E7640" s="383" t="s">
        <v>658</v>
      </c>
      <c r="F7640" s="383" t="s">
        <v>10</v>
      </c>
      <c r="G7640" s="384">
        <v>3270</v>
      </c>
      <c r="H7640" s="383" t="s">
        <v>784</v>
      </c>
      <c r="I7640" s="383" t="s">
        <v>785</v>
      </c>
      <c r="J7640" s="383" t="s">
        <v>617</v>
      </c>
      <c r="K7640" s="383" t="s">
        <v>618</v>
      </c>
      <c r="L7640" s="384">
        <v>25532</v>
      </c>
      <c r="M7640" s="383" t="s">
        <v>638</v>
      </c>
      <c r="N7640" s="383" t="s">
        <v>620</v>
      </c>
      <c r="O7640" s="383" t="s">
        <v>230</v>
      </c>
    </row>
    <row r="7641" spans="1:15">
      <c r="A7641" s="385">
        <v>42071</v>
      </c>
      <c r="B7641" s="383" t="s">
        <v>21</v>
      </c>
      <c r="C7641" s="383" t="s">
        <v>12</v>
      </c>
      <c r="D7641" s="383" t="s">
        <v>22</v>
      </c>
      <c r="E7641" s="383" t="s">
        <v>658</v>
      </c>
      <c r="F7641" s="383" t="s">
        <v>10</v>
      </c>
      <c r="G7641" s="384">
        <v>3270</v>
      </c>
      <c r="H7641" s="383" t="s">
        <v>784</v>
      </c>
      <c r="I7641" s="383" t="s">
        <v>785</v>
      </c>
      <c r="J7641" s="383" t="s">
        <v>617</v>
      </c>
      <c r="K7641" s="383" t="s">
        <v>618</v>
      </c>
      <c r="L7641" s="384">
        <v>25875</v>
      </c>
      <c r="M7641" s="383" t="s">
        <v>638</v>
      </c>
      <c r="N7641" s="383" t="s">
        <v>620</v>
      </c>
      <c r="O7641" s="383" t="s">
        <v>230</v>
      </c>
    </row>
    <row r="7642" spans="1:15">
      <c r="A7642" s="385">
        <v>42072</v>
      </c>
      <c r="B7642" s="383" t="s">
        <v>21</v>
      </c>
      <c r="C7642" s="383" t="s">
        <v>12</v>
      </c>
      <c r="D7642" s="383" t="s">
        <v>22</v>
      </c>
      <c r="E7642" s="383" t="s">
        <v>658</v>
      </c>
      <c r="F7642" s="383" t="s">
        <v>10</v>
      </c>
      <c r="G7642" s="384">
        <v>3270</v>
      </c>
      <c r="H7642" s="383" t="s">
        <v>784</v>
      </c>
      <c r="I7642" s="383" t="s">
        <v>785</v>
      </c>
      <c r="J7642" s="383" t="s">
        <v>617</v>
      </c>
      <c r="K7642" s="383" t="s">
        <v>618</v>
      </c>
      <c r="L7642" s="384">
        <v>25875</v>
      </c>
      <c r="M7642" s="383" t="s">
        <v>638</v>
      </c>
      <c r="N7642" s="383" t="s">
        <v>620</v>
      </c>
      <c r="O7642" s="383" t="s">
        <v>230</v>
      </c>
    </row>
    <row r="7643" spans="1:15">
      <c r="A7643" s="385">
        <v>42073</v>
      </c>
      <c r="B7643" s="383" t="s">
        <v>21</v>
      </c>
      <c r="C7643" s="383" t="s">
        <v>12</v>
      </c>
      <c r="D7643" s="383" t="s">
        <v>22</v>
      </c>
      <c r="E7643" s="383" t="s">
        <v>658</v>
      </c>
      <c r="F7643" s="383" t="s">
        <v>10</v>
      </c>
      <c r="G7643" s="384">
        <v>3270</v>
      </c>
      <c r="H7643" s="383" t="s">
        <v>784</v>
      </c>
      <c r="I7643" s="383" t="s">
        <v>785</v>
      </c>
      <c r="J7643" s="383" t="s">
        <v>617</v>
      </c>
      <c r="K7643" s="383" t="s">
        <v>618</v>
      </c>
      <c r="L7643" s="384">
        <v>25875</v>
      </c>
      <c r="M7643" s="383" t="s">
        <v>638</v>
      </c>
      <c r="N7643" s="383" t="s">
        <v>620</v>
      </c>
      <c r="O7643" s="383" t="s">
        <v>230</v>
      </c>
    </row>
    <row r="7644" spans="1:15">
      <c r="A7644" s="385">
        <v>42074</v>
      </c>
      <c r="B7644" s="383" t="s">
        <v>21</v>
      </c>
      <c r="C7644" s="383" t="s">
        <v>12</v>
      </c>
      <c r="D7644" s="383" t="s">
        <v>22</v>
      </c>
      <c r="E7644" s="383" t="s">
        <v>658</v>
      </c>
      <c r="F7644" s="383" t="s">
        <v>10</v>
      </c>
      <c r="G7644" s="384">
        <v>3270</v>
      </c>
      <c r="H7644" s="383" t="s">
        <v>784</v>
      </c>
      <c r="I7644" s="383" t="s">
        <v>785</v>
      </c>
      <c r="J7644" s="383" t="s">
        <v>617</v>
      </c>
      <c r="K7644" s="383" t="s">
        <v>618</v>
      </c>
      <c r="L7644" s="384">
        <v>25875</v>
      </c>
      <c r="M7644" s="383" t="s">
        <v>638</v>
      </c>
      <c r="N7644" s="383" t="s">
        <v>620</v>
      </c>
      <c r="O7644" s="383" t="s">
        <v>230</v>
      </c>
    </row>
    <row r="7645" spans="1:15">
      <c r="A7645" s="385">
        <v>42075</v>
      </c>
      <c r="B7645" s="383" t="s">
        <v>21</v>
      </c>
      <c r="C7645" s="383" t="s">
        <v>12</v>
      </c>
      <c r="D7645" s="383" t="s">
        <v>22</v>
      </c>
      <c r="E7645" s="383" t="s">
        <v>658</v>
      </c>
      <c r="F7645" s="383" t="s">
        <v>10</v>
      </c>
      <c r="G7645" s="384">
        <v>3270</v>
      </c>
      <c r="H7645" s="383" t="s">
        <v>784</v>
      </c>
      <c r="I7645" s="383" t="s">
        <v>785</v>
      </c>
      <c r="J7645" s="383" t="s">
        <v>617</v>
      </c>
      <c r="K7645" s="383" t="s">
        <v>618</v>
      </c>
      <c r="L7645" s="384">
        <v>25875</v>
      </c>
      <c r="M7645" s="383" t="s">
        <v>639</v>
      </c>
      <c r="N7645" s="383" t="s">
        <v>620</v>
      </c>
      <c r="O7645" s="383" t="s">
        <v>230</v>
      </c>
    </row>
    <row r="7646" spans="1:15">
      <c r="A7646" s="385">
        <v>42076</v>
      </c>
      <c r="B7646" s="383" t="s">
        <v>21</v>
      </c>
      <c r="C7646" s="383" t="s">
        <v>12</v>
      </c>
      <c r="D7646" s="383" t="s">
        <v>22</v>
      </c>
      <c r="E7646" s="383" t="s">
        <v>658</v>
      </c>
      <c r="F7646" s="383" t="s">
        <v>10</v>
      </c>
      <c r="G7646" s="384">
        <v>3270</v>
      </c>
      <c r="H7646" s="383" t="s">
        <v>784</v>
      </c>
      <c r="I7646" s="383" t="s">
        <v>785</v>
      </c>
      <c r="J7646" s="383" t="s">
        <v>617</v>
      </c>
      <c r="K7646" s="383" t="s">
        <v>618</v>
      </c>
      <c r="L7646" s="384">
        <v>25875</v>
      </c>
      <c r="M7646" s="383" t="s">
        <v>639</v>
      </c>
      <c r="N7646" s="383" t="s">
        <v>620</v>
      </c>
      <c r="O7646" s="383" t="s">
        <v>230</v>
      </c>
    </row>
    <row r="7647" spans="1:15">
      <c r="A7647" s="385">
        <v>42077</v>
      </c>
      <c r="B7647" s="383" t="s">
        <v>21</v>
      </c>
      <c r="C7647" s="383" t="s">
        <v>12</v>
      </c>
      <c r="D7647" s="383" t="s">
        <v>22</v>
      </c>
      <c r="E7647" s="383" t="s">
        <v>658</v>
      </c>
      <c r="F7647" s="383" t="s">
        <v>10</v>
      </c>
      <c r="G7647" s="384">
        <v>3270</v>
      </c>
      <c r="H7647" s="383" t="s">
        <v>784</v>
      </c>
      <c r="I7647" s="383" t="s">
        <v>785</v>
      </c>
      <c r="J7647" s="383" t="s">
        <v>617</v>
      </c>
      <c r="K7647" s="383" t="s">
        <v>618</v>
      </c>
      <c r="L7647" s="384">
        <v>25875</v>
      </c>
      <c r="M7647" s="383" t="s">
        <v>639</v>
      </c>
      <c r="N7647" s="383" t="s">
        <v>620</v>
      </c>
      <c r="O7647" s="383" t="s">
        <v>230</v>
      </c>
    </row>
    <row r="7648" spans="1:15">
      <c r="A7648" s="385">
        <v>42078</v>
      </c>
      <c r="B7648" s="383" t="s">
        <v>21</v>
      </c>
      <c r="C7648" s="383" t="s">
        <v>12</v>
      </c>
      <c r="D7648" s="383" t="s">
        <v>22</v>
      </c>
      <c r="E7648" s="383" t="s">
        <v>658</v>
      </c>
      <c r="F7648" s="383" t="s">
        <v>10</v>
      </c>
      <c r="G7648" s="384">
        <v>3270</v>
      </c>
      <c r="H7648" s="383" t="s">
        <v>784</v>
      </c>
      <c r="I7648" s="383" t="s">
        <v>785</v>
      </c>
      <c r="J7648" s="383" t="s">
        <v>617</v>
      </c>
      <c r="K7648" s="383" t="s">
        <v>618</v>
      </c>
      <c r="L7648" s="384">
        <v>25875</v>
      </c>
      <c r="M7648" s="383" t="s">
        <v>639</v>
      </c>
      <c r="N7648" s="383" t="s">
        <v>620</v>
      </c>
      <c r="O7648" s="383" t="s">
        <v>230</v>
      </c>
    </row>
    <row r="7649" spans="1:15">
      <c r="A7649" s="385">
        <v>42079</v>
      </c>
      <c r="B7649" s="383" t="s">
        <v>21</v>
      </c>
      <c r="C7649" s="383" t="s">
        <v>12</v>
      </c>
      <c r="D7649" s="383" t="s">
        <v>22</v>
      </c>
      <c r="E7649" s="383" t="s">
        <v>658</v>
      </c>
      <c r="F7649" s="383" t="s">
        <v>10</v>
      </c>
      <c r="G7649" s="384">
        <v>3270</v>
      </c>
      <c r="H7649" s="383" t="s">
        <v>784</v>
      </c>
      <c r="I7649" s="383" t="s">
        <v>785</v>
      </c>
      <c r="J7649" s="383" t="s">
        <v>617</v>
      </c>
      <c r="K7649" s="383" t="s">
        <v>618</v>
      </c>
      <c r="L7649" s="384">
        <v>25875</v>
      </c>
      <c r="M7649" s="383" t="s">
        <v>639</v>
      </c>
      <c r="N7649" s="383" t="s">
        <v>620</v>
      </c>
      <c r="O7649" s="383" t="s">
        <v>230</v>
      </c>
    </row>
    <row r="7650" spans="1:15">
      <c r="A7650" s="385">
        <v>42080</v>
      </c>
      <c r="B7650" s="383" t="s">
        <v>21</v>
      </c>
      <c r="C7650" s="383" t="s">
        <v>12</v>
      </c>
      <c r="D7650" s="383" t="s">
        <v>22</v>
      </c>
      <c r="E7650" s="383" t="s">
        <v>658</v>
      </c>
      <c r="F7650" s="383" t="s">
        <v>10</v>
      </c>
      <c r="G7650" s="384">
        <v>3270</v>
      </c>
      <c r="H7650" s="383" t="s">
        <v>784</v>
      </c>
      <c r="I7650" s="383" t="s">
        <v>785</v>
      </c>
      <c r="J7650" s="383" t="s">
        <v>617</v>
      </c>
      <c r="K7650" s="383" t="s">
        <v>618</v>
      </c>
      <c r="L7650" s="384">
        <v>25875</v>
      </c>
      <c r="M7650" s="383" t="s">
        <v>639</v>
      </c>
      <c r="N7650" s="383" t="s">
        <v>620</v>
      </c>
      <c r="O7650" s="383" t="s">
        <v>230</v>
      </c>
    </row>
    <row r="7651" spans="1:15">
      <c r="A7651" s="385">
        <v>42081</v>
      </c>
      <c r="B7651" s="383" t="s">
        <v>21</v>
      </c>
      <c r="C7651" s="383" t="s">
        <v>12</v>
      </c>
      <c r="D7651" s="383" t="s">
        <v>22</v>
      </c>
      <c r="E7651" s="383" t="s">
        <v>658</v>
      </c>
      <c r="F7651" s="383" t="s">
        <v>10</v>
      </c>
      <c r="G7651" s="384">
        <v>3270</v>
      </c>
      <c r="H7651" s="383" t="s">
        <v>784</v>
      </c>
      <c r="I7651" s="383" t="s">
        <v>785</v>
      </c>
      <c r="J7651" s="383" t="s">
        <v>617</v>
      </c>
      <c r="K7651" s="383" t="s">
        <v>618</v>
      </c>
      <c r="L7651" s="384">
        <v>26170</v>
      </c>
      <c r="M7651" s="383" t="s">
        <v>640</v>
      </c>
      <c r="N7651" s="383" t="s">
        <v>620</v>
      </c>
      <c r="O7651" s="383" t="s">
        <v>230</v>
      </c>
    </row>
    <row r="7652" spans="1:15">
      <c r="A7652" s="385">
        <v>42082</v>
      </c>
      <c r="B7652" s="383" t="s">
        <v>21</v>
      </c>
      <c r="C7652" s="383" t="s">
        <v>12</v>
      </c>
      <c r="D7652" s="383" t="s">
        <v>22</v>
      </c>
      <c r="E7652" s="383" t="s">
        <v>658</v>
      </c>
      <c r="F7652" s="383" t="s">
        <v>10</v>
      </c>
      <c r="G7652" s="384">
        <v>3270</v>
      </c>
      <c r="H7652" s="383" t="s">
        <v>784</v>
      </c>
      <c r="I7652" s="383" t="s">
        <v>785</v>
      </c>
      <c r="J7652" s="383" t="s">
        <v>617</v>
      </c>
      <c r="K7652" s="383" t="s">
        <v>618</v>
      </c>
      <c r="L7652" s="384">
        <v>26691</v>
      </c>
      <c r="M7652" s="383" t="s">
        <v>640</v>
      </c>
      <c r="N7652" s="383" t="s">
        <v>620</v>
      </c>
      <c r="O7652" s="383" t="s">
        <v>230</v>
      </c>
    </row>
    <row r="7653" spans="1:15">
      <c r="A7653" s="385">
        <v>42083</v>
      </c>
      <c r="B7653" s="383" t="s">
        <v>21</v>
      </c>
      <c r="C7653" s="383" t="s">
        <v>12</v>
      </c>
      <c r="D7653" s="383" t="s">
        <v>22</v>
      </c>
      <c r="E7653" s="383" t="s">
        <v>658</v>
      </c>
      <c r="F7653" s="383" t="s">
        <v>10</v>
      </c>
      <c r="G7653" s="384">
        <v>3270</v>
      </c>
      <c r="H7653" s="383" t="s">
        <v>784</v>
      </c>
      <c r="I7653" s="383" t="s">
        <v>785</v>
      </c>
      <c r="J7653" s="383" t="s">
        <v>617</v>
      </c>
      <c r="K7653" s="383" t="s">
        <v>618</v>
      </c>
      <c r="L7653" s="384">
        <v>27235</v>
      </c>
      <c r="M7653" s="383" t="s">
        <v>640</v>
      </c>
      <c r="N7653" s="383" t="s">
        <v>620</v>
      </c>
      <c r="O7653" s="383" t="s">
        <v>230</v>
      </c>
    </row>
    <row r="7654" spans="1:15">
      <c r="A7654" s="385">
        <v>42084</v>
      </c>
      <c r="B7654" s="383" t="s">
        <v>21</v>
      </c>
      <c r="C7654" s="383" t="s">
        <v>12</v>
      </c>
      <c r="D7654" s="383" t="s">
        <v>22</v>
      </c>
      <c r="E7654" s="383" t="s">
        <v>658</v>
      </c>
      <c r="F7654" s="383" t="s">
        <v>10</v>
      </c>
      <c r="G7654" s="384">
        <v>3270</v>
      </c>
      <c r="H7654" s="383" t="s">
        <v>784</v>
      </c>
      <c r="I7654" s="383" t="s">
        <v>785</v>
      </c>
      <c r="J7654" s="383" t="s">
        <v>617</v>
      </c>
      <c r="K7654" s="383" t="s">
        <v>618</v>
      </c>
      <c r="L7654" s="384">
        <v>27710</v>
      </c>
      <c r="M7654" s="383" t="s">
        <v>640</v>
      </c>
      <c r="N7654" s="383" t="s">
        <v>620</v>
      </c>
      <c r="O7654" s="383" t="s">
        <v>230</v>
      </c>
    </row>
    <row r="7655" spans="1:15">
      <c r="A7655" s="385">
        <v>42085</v>
      </c>
      <c r="B7655" s="383" t="s">
        <v>21</v>
      </c>
      <c r="C7655" s="383" t="s">
        <v>12</v>
      </c>
      <c r="D7655" s="383" t="s">
        <v>22</v>
      </c>
      <c r="E7655" s="383" t="s">
        <v>658</v>
      </c>
      <c r="F7655" s="383" t="s">
        <v>10</v>
      </c>
      <c r="G7655" s="384">
        <v>3270</v>
      </c>
      <c r="H7655" s="383" t="s">
        <v>784</v>
      </c>
      <c r="I7655" s="383" t="s">
        <v>785</v>
      </c>
      <c r="J7655" s="383" t="s">
        <v>617</v>
      </c>
      <c r="K7655" s="383" t="s">
        <v>618</v>
      </c>
      <c r="L7655" s="384">
        <v>27741</v>
      </c>
      <c r="M7655" s="383" t="s">
        <v>640</v>
      </c>
      <c r="N7655" s="383" t="s">
        <v>620</v>
      </c>
      <c r="O7655" s="383" t="s">
        <v>230</v>
      </c>
    </row>
    <row r="7656" spans="1:15">
      <c r="A7656" s="385">
        <v>42086</v>
      </c>
      <c r="B7656" s="383" t="s">
        <v>21</v>
      </c>
      <c r="C7656" s="383" t="s">
        <v>12</v>
      </c>
      <c r="D7656" s="383" t="s">
        <v>22</v>
      </c>
      <c r="E7656" s="383" t="s">
        <v>658</v>
      </c>
      <c r="F7656" s="383" t="s">
        <v>10</v>
      </c>
      <c r="G7656" s="384">
        <v>3270</v>
      </c>
      <c r="H7656" s="383" t="s">
        <v>784</v>
      </c>
      <c r="I7656" s="383" t="s">
        <v>785</v>
      </c>
      <c r="J7656" s="383" t="s">
        <v>617</v>
      </c>
      <c r="K7656" s="383" t="s">
        <v>618</v>
      </c>
      <c r="L7656" s="384">
        <v>27741</v>
      </c>
      <c r="M7656" s="383" t="s">
        <v>640</v>
      </c>
      <c r="N7656" s="383" t="s">
        <v>620</v>
      </c>
      <c r="O7656" s="383" t="s">
        <v>230</v>
      </c>
    </row>
    <row r="7657" spans="1:15">
      <c r="A7657" s="385">
        <v>42087</v>
      </c>
      <c r="B7657" s="383" t="s">
        <v>21</v>
      </c>
      <c r="C7657" s="383" t="s">
        <v>12</v>
      </c>
      <c r="D7657" s="383" t="s">
        <v>22</v>
      </c>
      <c r="E7657" s="383" t="s">
        <v>658</v>
      </c>
      <c r="F7657" s="383" t="s">
        <v>10</v>
      </c>
      <c r="G7657" s="384">
        <v>3270</v>
      </c>
      <c r="H7657" s="383" t="s">
        <v>784</v>
      </c>
      <c r="I7657" s="383" t="s">
        <v>785</v>
      </c>
      <c r="J7657" s="383" t="s">
        <v>617</v>
      </c>
      <c r="K7657" s="383" t="s">
        <v>618</v>
      </c>
      <c r="L7657" s="384">
        <v>27741</v>
      </c>
      <c r="M7657" s="383" t="s">
        <v>640</v>
      </c>
      <c r="N7657" s="383" t="s">
        <v>620</v>
      </c>
      <c r="O7657" s="383" t="s">
        <v>230</v>
      </c>
    </row>
    <row r="7658" spans="1:15">
      <c r="A7658" s="385">
        <v>42088</v>
      </c>
      <c r="B7658" s="383" t="s">
        <v>21</v>
      </c>
      <c r="C7658" s="383" t="s">
        <v>12</v>
      </c>
      <c r="D7658" s="383" t="s">
        <v>22</v>
      </c>
      <c r="E7658" s="383" t="s">
        <v>658</v>
      </c>
      <c r="F7658" s="383" t="s">
        <v>10</v>
      </c>
      <c r="G7658" s="384">
        <v>2268</v>
      </c>
      <c r="H7658" s="383" t="s">
        <v>818</v>
      </c>
      <c r="I7658" s="383" t="s">
        <v>819</v>
      </c>
      <c r="J7658" s="383" t="s">
        <v>617</v>
      </c>
      <c r="K7658" s="383" t="s">
        <v>618</v>
      </c>
      <c r="L7658" s="384">
        <v>27741</v>
      </c>
      <c r="M7658" s="383" t="s">
        <v>640</v>
      </c>
      <c r="N7658" s="383" t="s">
        <v>620</v>
      </c>
      <c r="O7658" s="383" t="s">
        <v>230</v>
      </c>
    </row>
    <row r="7659" spans="1:15">
      <c r="A7659" s="385">
        <v>42089</v>
      </c>
      <c r="B7659" s="383" t="s">
        <v>21</v>
      </c>
      <c r="C7659" s="383" t="s">
        <v>12</v>
      </c>
      <c r="D7659" s="383" t="s">
        <v>22</v>
      </c>
      <c r="E7659" s="383" t="s">
        <v>658</v>
      </c>
      <c r="F7659" s="383" t="s">
        <v>10</v>
      </c>
      <c r="G7659" s="384">
        <v>3270</v>
      </c>
      <c r="H7659" s="383" t="s">
        <v>784</v>
      </c>
      <c r="I7659" s="383" t="s">
        <v>785</v>
      </c>
      <c r="J7659" s="383" t="s">
        <v>617</v>
      </c>
      <c r="K7659" s="383" t="s">
        <v>618</v>
      </c>
      <c r="L7659" s="384">
        <v>27741</v>
      </c>
      <c r="M7659" s="383" t="s">
        <v>640</v>
      </c>
      <c r="N7659" s="383" t="s">
        <v>620</v>
      </c>
      <c r="O7659" s="383" t="s">
        <v>230</v>
      </c>
    </row>
    <row r="7660" spans="1:15">
      <c r="A7660" s="385">
        <v>42090</v>
      </c>
      <c r="B7660" s="383" t="s">
        <v>21</v>
      </c>
      <c r="C7660" s="383" t="s">
        <v>12</v>
      </c>
      <c r="D7660" s="383" t="s">
        <v>22</v>
      </c>
      <c r="E7660" s="383" t="s">
        <v>658</v>
      </c>
      <c r="F7660" s="383" t="s">
        <v>10</v>
      </c>
      <c r="G7660" s="384">
        <v>3270</v>
      </c>
      <c r="H7660" s="383" t="s">
        <v>784</v>
      </c>
      <c r="I7660" s="383" t="s">
        <v>785</v>
      </c>
      <c r="J7660" s="383" t="s">
        <v>617</v>
      </c>
      <c r="K7660" s="383" t="s">
        <v>618</v>
      </c>
      <c r="L7660" s="384">
        <v>27741</v>
      </c>
      <c r="M7660" s="383" t="s">
        <v>640</v>
      </c>
      <c r="N7660" s="383" t="s">
        <v>620</v>
      </c>
      <c r="O7660" s="383" t="s">
        <v>230</v>
      </c>
    </row>
    <row r="7661" spans="1:15">
      <c r="A7661" s="385">
        <v>42091</v>
      </c>
      <c r="B7661" s="383" t="s">
        <v>21</v>
      </c>
      <c r="C7661" s="383" t="s">
        <v>12</v>
      </c>
      <c r="D7661" s="383" t="s">
        <v>22</v>
      </c>
      <c r="E7661" s="383" t="s">
        <v>658</v>
      </c>
      <c r="F7661" s="383" t="s">
        <v>10</v>
      </c>
      <c r="G7661" s="384">
        <v>3270</v>
      </c>
      <c r="H7661" s="383" t="s">
        <v>784</v>
      </c>
      <c r="I7661" s="383" t="s">
        <v>785</v>
      </c>
      <c r="J7661" s="383" t="s">
        <v>617</v>
      </c>
      <c r="K7661" s="383" t="s">
        <v>618</v>
      </c>
      <c r="L7661" s="384">
        <v>27741</v>
      </c>
      <c r="M7661" s="383" t="s">
        <v>641</v>
      </c>
      <c r="N7661" s="383" t="s">
        <v>620</v>
      </c>
      <c r="O7661" s="383" t="s">
        <v>230</v>
      </c>
    </row>
    <row r="7662" spans="1:15">
      <c r="A7662" s="385">
        <v>42092</v>
      </c>
      <c r="B7662" s="383" t="s">
        <v>21</v>
      </c>
      <c r="C7662" s="383" t="s">
        <v>12</v>
      </c>
      <c r="D7662" s="383" t="s">
        <v>22</v>
      </c>
      <c r="E7662" s="383" t="s">
        <v>658</v>
      </c>
      <c r="F7662" s="383" t="s">
        <v>10</v>
      </c>
      <c r="G7662" s="384">
        <v>3270</v>
      </c>
      <c r="H7662" s="383" t="s">
        <v>784</v>
      </c>
      <c r="I7662" s="383" t="s">
        <v>785</v>
      </c>
      <c r="J7662" s="383" t="s">
        <v>617</v>
      </c>
      <c r="K7662" s="383" t="s">
        <v>618</v>
      </c>
      <c r="L7662" s="384">
        <v>27741</v>
      </c>
      <c r="M7662" s="383" t="s">
        <v>641</v>
      </c>
      <c r="N7662" s="383" t="s">
        <v>620</v>
      </c>
      <c r="O7662" s="383" t="s">
        <v>230</v>
      </c>
    </row>
    <row r="7663" spans="1:15">
      <c r="A7663" s="385">
        <v>42093</v>
      </c>
      <c r="B7663" s="383" t="s">
        <v>21</v>
      </c>
      <c r="C7663" s="383" t="s">
        <v>12</v>
      </c>
      <c r="D7663" s="383" t="s">
        <v>22</v>
      </c>
      <c r="E7663" s="383" t="s">
        <v>658</v>
      </c>
      <c r="F7663" s="383" t="s">
        <v>10</v>
      </c>
      <c r="G7663" s="384">
        <v>3270</v>
      </c>
      <c r="H7663" s="383" t="s">
        <v>784</v>
      </c>
      <c r="I7663" s="383" t="s">
        <v>785</v>
      </c>
      <c r="J7663" s="383" t="s">
        <v>617</v>
      </c>
      <c r="K7663" s="383" t="s">
        <v>618</v>
      </c>
      <c r="L7663" s="384">
        <v>27741</v>
      </c>
      <c r="M7663" s="383" t="s">
        <v>641</v>
      </c>
      <c r="N7663" s="383" t="s">
        <v>620</v>
      </c>
      <c r="O7663" s="383" t="s">
        <v>230</v>
      </c>
    </row>
    <row r="7664" spans="1:15">
      <c r="A7664" s="385">
        <v>42094</v>
      </c>
      <c r="B7664" s="383" t="s">
        <v>21</v>
      </c>
      <c r="C7664" s="383" t="s">
        <v>12</v>
      </c>
      <c r="D7664" s="383" t="s">
        <v>22</v>
      </c>
      <c r="E7664" s="383" t="s">
        <v>658</v>
      </c>
      <c r="F7664" s="383" t="s">
        <v>10</v>
      </c>
      <c r="G7664" s="384">
        <v>3270</v>
      </c>
      <c r="H7664" s="383" t="s">
        <v>784</v>
      </c>
      <c r="I7664" s="383" t="s">
        <v>785</v>
      </c>
      <c r="J7664" s="383" t="s">
        <v>617</v>
      </c>
      <c r="K7664" s="383" t="s">
        <v>618</v>
      </c>
      <c r="L7664" s="384">
        <v>27741</v>
      </c>
      <c r="M7664" s="383" t="s">
        <v>641</v>
      </c>
      <c r="N7664" s="383" t="s">
        <v>620</v>
      </c>
      <c r="O7664" s="383" t="s">
        <v>230</v>
      </c>
    </row>
    <row r="7665" spans="1:15">
      <c r="A7665" s="385">
        <v>42095</v>
      </c>
      <c r="B7665" s="383" t="s">
        <v>21</v>
      </c>
      <c r="C7665" s="383" t="s">
        <v>12</v>
      </c>
      <c r="D7665" s="383" t="s">
        <v>22</v>
      </c>
      <c r="E7665" s="383" t="s">
        <v>658</v>
      </c>
      <c r="F7665" s="383" t="s">
        <v>10</v>
      </c>
      <c r="G7665" s="384">
        <v>3270</v>
      </c>
      <c r="H7665" s="383" t="s">
        <v>784</v>
      </c>
      <c r="I7665" s="383" t="s">
        <v>785</v>
      </c>
      <c r="J7665" s="383" t="s">
        <v>617</v>
      </c>
      <c r="K7665" s="383" t="s">
        <v>618</v>
      </c>
      <c r="L7665" s="384">
        <v>27741</v>
      </c>
      <c r="M7665" s="383" t="s">
        <v>641</v>
      </c>
      <c r="N7665" s="383" t="s">
        <v>620</v>
      </c>
      <c r="O7665" s="383" t="s">
        <v>230</v>
      </c>
    </row>
    <row r="7666" spans="1:15">
      <c r="A7666" s="385">
        <v>42096</v>
      </c>
      <c r="B7666" s="383" t="s">
        <v>21</v>
      </c>
      <c r="C7666" s="383" t="s">
        <v>12</v>
      </c>
      <c r="D7666" s="383" t="s">
        <v>22</v>
      </c>
      <c r="E7666" s="383" t="s">
        <v>658</v>
      </c>
      <c r="F7666" s="383" t="s">
        <v>10</v>
      </c>
      <c r="G7666" s="384">
        <v>3270</v>
      </c>
      <c r="H7666" s="383" t="s">
        <v>784</v>
      </c>
      <c r="I7666" s="383" t="s">
        <v>785</v>
      </c>
      <c r="J7666" s="383" t="s">
        <v>617</v>
      </c>
      <c r="K7666" s="383" t="s">
        <v>618</v>
      </c>
      <c r="L7666" s="384">
        <v>27741</v>
      </c>
      <c r="M7666" s="383" t="s">
        <v>641</v>
      </c>
      <c r="N7666" s="383" t="s">
        <v>620</v>
      </c>
      <c r="O7666" s="383" t="s">
        <v>230</v>
      </c>
    </row>
    <row r="7667" spans="1:15">
      <c r="A7667" s="385">
        <v>42097</v>
      </c>
      <c r="B7667" s="383" t="s">
        <v>21</v>
      </c>
      <c r="C7667" s="383" t="s">
        <v>12</v>
      </c>
      <c r="D7667" s="383" t="s">
        <v>22</v>
      </c>
      <c r="E7667" s="383" t="s">
        <v>658</v>
      </c>
      <c r="F7667" s="383" t="s">
        <v>10</v>
      </c>
      <c r="G7667" s="384">
        <v>3270</v>
      </c>
      <c r="H7667" s="383" t="s">
        <v>784</v>
      </c>
      <c r="I7667" s="383" t="s">
        <v>785</v>
      </c>
      <c r="J7667" s="383" t="s">
        <v>617</v>
      </c>
      <c r="K7667" s="383" t="s">
        <v>618</v>
      </c>
      <c r="L7667" s="384">
        <v>27741</v>
      </c>
      <c r="M7667" s="383" t="s">
        <v>641</v>
      </c>
      <c r="N7667" s="383" t="s">
        <v>620</v>
      </c>
      <c r="O7667" s="383" t="s">
        <v>230</v>
      </c>
    </row>
    <row r="7668" spans="1:15">
      <c r="A7668" s="385">
        <v>42098</v>
      </c>
      <c r="B7668" s="383" t="s">
        <v>17</v>
      </c>
      <c r="C7668" s="383" t="s">
        <v>18</v>
      </c>
      <c r="D7668" s="383" t="s">
        <v>19</v>
      </c>
      <c r="E7668" s="383" t="s">
        <v>668</v>
      </c>
      <c r="F7668" s="383" t="s">
        <v>10</v>
      </c>
      <c r="G7668" s="384">
        <v>750</v>
      </c>
      <c r="H7668" s="383" t="s">
        <v>841</v>
      </c>
      <c r="I7668" s="383" t="s">
        <v>842</v>
      </c>
      <c r="J7668" s="383" t="s">
        <v>617</v>
      </c>
      <c r="K7668" s="383" t="s">
        <v>618</v>
      </c>
      <c r="L7668" s="384">
        <v>27751</v>
      </c>
      <c r="M7668" s="383" t="s">
        <v>641</v>
      </c>
      <c r="N7668" s="383" t="s">
        <v>620</v>
      </c>
      <c r="O7668" s="383" t="s">
        <v>230</v>
      </c>
    </row>
    <row r="7669" spans="1:15">
      <c r="A7669" s="385">
        <v>42099</v>
      </c>
      <c r="B7669" s="383" t="s">
        <v>21</v>
      </c>
      <c r="C7669" s="383" t="s">
        <v>12</v>
      </c>
      <c r="D7669" s="383" t="s">
        <v>22</v>
      </c>
      <c r="E7669" s="383" t="s">
        <v>658</v>
      </c>
      <c r="F7669" s="383" t="s">
        <v>10</v>
      </c>
      <c r="G7669" s="384">
        <v>3270</v>
      </c>
      <c r="H7669" s="383" t="s">
        <v>784</v>
      </c>
      <c r="I7669" s="383" t="s">
        <v>785</v>
      </c>
      <c r="J7669" s="383" t="s">
        <v>617</v>
      </c>
      <c r="K7669" s="383" t="s">
        <v>618</v>
      </c>
      <c r="L7669" s="384">
        <v>28181</v>
      </c>
      <c r="M7669" s="383" t="s">
        <v>642</v>
      </c>
      <c r="N7669" s="383" t="s">
        <v>620</v>
      </c>
      <c r="O7669" s="383" t="s">
        <v>230</v>
      </c>
    </row>
    <row r="7670" spans="1:15">
      <c r="A7670" s="385">
        <v>42100</v>
      </c>
      <c r="B7670" s="383" t="s">
        <v>21</v>
      </c>
      <c r="C7670" s="383" t="s">
        <v>12</v>
      </c>
      <c r="D7670" s="383" t="s">
        <v>22</v>
      </c>
      <c r="E7670" s="383" t="s">
        <v>658</v>
      </c>
      <c r="F7670" s="383" t="s">
        <v>10</v>
      </c>
      <c r="G7670" s="384">
        <v>3270</v>
      </c>
      <c r="H7670" s="383" t="s">
        <v>784</v>
      </c>
      <c r="I7670" s="383" t="s">
        <v>785</v>
      </c>
      <c r="J7670" s="383" t="s">
        <v>617</v>
      </c>
      <c r="K7670" s="383" t="s">
        <v>618</v>
      </c>
      <c r="L7670" s="384">
        <v>28641</v>
      </c>
      <c r="M7670" s="383" t="s">
        <v>642</v>
      </c>
      <c r="N7670" s="383" t="s">
        <v>620</v>
      </c>
      <c r="O7670" s="383" t="s">
        <v>230</v>
      </c>
    </row>
    <row r="7671" spans="1:15">
      <c r="A7671" s="385">
        <v>42101</v>
      </c>
      <c r="B7671" s="383" t="s">
        <v>21</v>
      </c>
      <c r="C7671" s="383" t="s">
        <v>12</v>
      </c>
      <c r="D7671" s="383" t="s">
        <v>22</v>
      </c>
      <c r="E7671" s="383" t="s">
        <v>658</v>
      </c>
      <c r="F7671" s="383" t="s">
        <v>10</v>
      </c>
      <c r="G7671" s="384">
        <v>3270</v>
      </c>
      <c r="H7671" s="383" t="s">
        <v>784</v>
      </c>
      <c r="I7671" s="383" t="s">
        <v>785</v>
      </c>
      <c r="J7671" s="383" t="s">
        <v>617</v>
      </c>
      <c r="K7671" s="383" t="s">
        <v>618</v>
      </c>
      <c r="L7671" s="384">
        <v>29260</v>
      </c>
      <c r="M7671" s="383" t="s">
        <v>642</v>
      </c>
      <c r="N7671" s="383" t="s">
        <v>620</v>
      </c>
      <c r="O7671" s="383" t="s">
        <v>230</v>
      </c>
    </row>
    <row r="7672" spans="1:15">
      <c r="A7672" s="385">
        <v>42102</v>
      </c>
      <c r="B7672" s="383" t="s">
        <v>21</v>
      </c>
      <c r="C7672" s="383" t="s">
        <v>12</v>
      </c>
      <c r="D7672" s="383" t="s">
        <v>22</v>
      </c>
      <c r="E7672" s="383" t="s">
        <v>658</v>
      </c>
      <c r="F7672" s="383" t="s">
        <v>10</v>
      </c>
      <c r="G7672" s="384">
        <v>3270</v>
      </c>
      <c r="H7672" s="383" t="s">
        <v>784</v>
      </c>
      <c r="I7672" s="383" t="s">
        <v>785</v>
      </c>
      <c r="J7672" s="383" t="s">
        <v>617</v>
      </c>
      <c r="K7672" s="383" t="s">
        <v>618</v>
      </c>
      <c r="L7672" s="384">
        <v>29608</v>
      </c>
      <c r="M7672" s="383" t="s">
        <v>642</v>
      </c>
      <c r="N7672" s="383" t="s">
        <v>620</v>
      </c>
      <c r="O7672" s="383" t="s">
        <v>230</v>
      </c>
    </row>
    <row r="7673" spans="1:15">
      <c r="A7673" s="385">
        <v>42103</v>
      </c>
      <c r="B7673" s="383" t="s">
        <v>21</v>
      </c>
      <c r="C7673" s="383" t="s">
        <v>12</v>
      </c>
      <c r="D7673" s="383" t="s">
        <v>22</v>
      </c>
      <c r="E7673" s="383" t="s">
        <v>658</v>
      </c>
      <c r="F7673" s="383" t="s">
        <v>10</v>
      </c>
      <c r="G7673" s="384">
        <v>3270</v>
      </c>
      <c r="H7673" s="383" t="s">
        <v>784</v>
      </c>
      <c r="I7673" s="383" t="s">
        <v>785</v>
      </c>
      <c r="J7673" s="383" t="s">
        <v>617</v>
      </c>
      <c r="K7673" s="383" t="s">
        <v>618</v>
      </c>
      <c r="L7673" s="384">
        <v>29608</v>
      </c>
      <c r="M7673" s="383" t="s">
        <v>642</v>
      </c>
      <c r="N7673" s="383" t="s">
        <v>620</v>
      </c>
      <c r="O7673" s="383" t="s">
        <v>230</v>
      </c>
    </row>
    <row r="7674" spans="1:15">
      <c r="A7674" s="385">
        <v>42104</v>
      </c>
      <c r="B7674" s="383" t="s">
        <v>21</v>
      </c>
      <c r="C7674" s="383" t="s">
        <v>12</v>
      </c>
      <c r="D7674" s="383" t="s">
        <v>22</v>
      </c>
      <c r="E7674" s="383" t="s">
        <v>658</v>
      </c>
      <c r="F7674" s="383" t="s">
        <v>10</v>
      </c>
      <c r="G7674" s="384">
        <v>3270</v>
      </c>
      <c r="H7674" s="383" t="s">
        <v>784</v>
      </c>
      <c r="I7674" s="383" t="s">
        <v>785</v>
      </c>
      <c r="J7674" s="383" t="s">
        <v>617</v>
      </c>
      <c r="K7674" s="383" t="s">
        <v>618</v>
      </c>
      <c r="L7674" s="384">
        <v>29608</v>
      </c>
      <c r="M7674" s="383" t="s">
        <v>642</v>
      </c>
      <c r="N7674" s="383" t="s">
        <v>620</v>
      </c>
      <c r="O7674" s="383" t="s">
        <v>230</v>
      </c>
    </row>
    <row r="7675" spans="1:15">
      <c r="A7675" s="385">
        <v>42105</v>
      </c>
      <c r="B7675" s="383" t="s">
        <v>21</v>
      </c>
      <c r="C7675" s="383" t="s">
        <v>12</v>
      </c>
      <c r="D7675" s="383" t="s">
        <v>22</v>
      </c>
      <c r="E7675" s="383" t="s">
        <v>658</v>
      </c>
      <c r="F7675" s="383" t="s">
        <v>10</v>
      </c>
      <c r="G7675" s="384">
        <v>3270</v>
      </c>
      <c r="H7675" s="383" t="s">
        <v>784</v>
      </c>
      <c r="I7675" s="383" t="s">
        <v>785</v>
      </c>
      <c r="J7675" s="383" t="s">
        <v>617</v>
      </c>
      <c r="K7675" s="383" t="s">
        <v>618</v>
      </c>
      <c r="L7675" s="384">
        <v>29608</v>
      </c>
      <c r="M7675" s="383" t="s">
        <v>642</v>
      </c>
      <c r="N7675" s="383" t="s">
        <v>620</v>
      </c>
      <c r="O7675" s="383" t="s">
        <v>230</v>
      </c>
    </row>
    <row r="7676" spans="1:15">
      <c r="A7676" s="385">
        <v>42106</v>
      </c>
      <c r="B7676" s="383" t="s">
        <v>21</v>
      </c>
      <c r="C7676" s="383" t="s">
        <v>12</v>
      </c>
      <c r="D7676" s="383" t="s">
        <v>22</v>
      </c>
      <c r="E7676" s="383" t="s">
        <v>658</v>
      </c>
      <c r="F7676" s="383" t="s">
        <v>10</v>
      </c>
      <c r="G7676" s="384">
        <v>3270</v>
      </c>
      <c r="H7676" s="383" t="s">
        <v>784</v>
      </c>
      <c r="I7676" s="383" t="s">
        <v>785</v>
      </c>
      <c r="J7676" s="383" t="s">
        <v>617</v>
      </c>
      <c r="K7676" s="383" t="s">
        <v>618</v>
      </c>
      <c r="L7676" s="384">
        <v>29608</v>
      </c>
      <c r="M7676" s="383" t="s">
        <v>642</v>
      </c>
      <c r="N7676" s="383" t="s">
        <v>620</v>
      </c>
      <c r="O7676" s="383" t="s">
        <v>230</v>
      </c>
    </row>
    <row r="7677" spans="1:15">
      <c r="A7677" s="385">
        <v>42107</v>
      </c>
      <c r="B7677" s="383" t="s">
        <v>21</v>
      </c>
      <c r="C7677" s="383" t="s">
        <v>12</v>
      </c>
      <c r="D7677" s="383" t="s">
        <v>22</v>
      </c>
      <c r="E7677" s="383" t="s">
        <v>658</v>
      </c>
      <c r="F7677" s="383" t="s">
        <v>10</v>
      </c>
      <c r="G7677" s="384">
        <v>3270</v>
      </c>
      <c r="H7677" s="383" t="s">
        <v>784</v>
      </c>
      <c r="I7677" s="383" t="s">
        <v>785</v>
      </c>
      <c r="J7677" s="383" t="s">
        <v>617</v>
      </c>
      <c r="K7677" s="383" t="s">
        <v>618</v>
      </c>
      <c r="L7677" s="384">
        <v>29973</v>
      </c>
      <c r="M7677" s="383" t="s">
        <v>642</v>
      </c>
      <c r="N7677" s="383" t="s">
        <v>620</v>
      </c>
      <c r="O7677" s="383" t="s">
        <v>230</v>
      </c>
    </row>
    <row r="7678" spans="1:15">
      <c r="A7678" s="385">
        <v>42108</v>
      </c>
      <c r="B7678" s="383" t="s">
        <v>21</v>
      </c>
      <c r="C7678" s="383" t="s">
        <v>12</v>
      </c>
      <c r="D7678" s="383" t="s">
        <v>22</v>
      </c>
      <c r="E7678" s="383" t="s">
        <v>658</v>
      </c>
      <c r="F7678" s="383" t="s">
        <v>10</v>
      </c>
      <c r="G7678" s="384">
        <v>3270</v>
      </c>
      <c r="H7678" s="383" t="s">
        <v>784</v>
      </c>
      <c r="I7678" s="383" t="s">
        <v>785</v>
      </c>
      <c r="J7678" s="383" t="s">
        <v>617</v>
      </c>
      <c r="K7678" s="383" t="s">
        <v>618</v>
      </c>
      <c r="L7678" s="384">
        <v>30380</v>
      </c>
      <c r="M7678" s="383" t="s">
        <v>642</v>
      </c>
      <c r="N7678" s="383" t="s">
        <v>620</v>
      </c>
      <c r="O7678" s="383" t="s">
        <v>230</v>
      </c>
    </row>
    <row r="7679" spans="1:15">
      <c r="A7679" s="385">
        <v>42109</v>
      </c>
      <c r="B7679" s="383" t="s">
        <v>21</v>
      </c>
      <c r="C7679" s="383" t="s">
        <v>12</v>
      </c>
      <c r="D7679" s="383" t="s">
        <v>22</v>
      </c>
      <c r="E7679" s="383" t="s">
        <v>658</v>
      </c>
      <c r="F7679" s="383" t="s">
        <v>10</v>
      </c>
      <c r="G7679" s="384">
        <v>3270</v>
      </c>
      <c r="H7679" s="383" t="s">
        <v>784</v>
      </c>
      <c r="I7679" s="383" t="s">
        <v>785</v>
      </c>
      <c r="J7679" s="383" t="s">
        <v>617</v>
      </c>
      <c r="K7679" s="383" t="s">
        <v>618</v>
      </c>
      <c r="L7679" s="384">
        <v>30722</v>
      </c>
      <c r="M7679" s="383" t="s">
        <v>642</v>
      </c>
      <c r="N7679" s="383" t="s">
        <v>620</v>
      </c>
      <c r="O7679" s="383" t="s">
        <v>230</v>
      </c>
    </row>
    <row r="7680" spans="1:15">
      <c r="A7680" s="385">
        <v>42110</v>
      </c>
      <c r="B7680" s="383" t="s">
        <v>21</v>
      </c>
      <c r="C7680" s="383" t="s">
        <v>12</v>
      </c>
      <c r="D7680" s="383" t="s">
        <v>22</v>
      </c>
      <c r="E7680" s="383" t="s">
        <v>658</v>
      </c>
      <c r="F7680" s="383" t="s">
        <v>10</v>
      </c>
      <c r="G7680" s="384">
        <v>3270</v>
      </c>
      <c r="H7680" s="383" t="s">
        <v>784</v>
      </c>
      <c r="I7680" s="383" t="s">
        <v>785</v>
      </c>
      <c r="J7680" s="383" t="s">
        <v>617</v>
      </c>
      <c r="K7680" s="383" t="s">
        <v>618</v>
      </c>
      <c r="L7680" s="384">
        <v>30780</v>
      </c>
      <c r="M7680" s="383" t="s">
        <v>642</v>
      </c>
      <c r="N7680" s="383" t="s">
        <v>620</v>
      </c>
      <c r="O7680" s="383" t="s">
        <v>230</v>
      </c>
    </row>
    <row r="7681" spans="1:15">
      <c r="A7681" s="385">
        <v>42111</v>
      </c>
      <c r="B7681" s="383" t="s">
        <v>754</v>
      </c>
      <c r="C7681" s="383" t="s">
        <v>8</v>
      </c>
      <c r="D7681" s="383" t="s">
        <v>755</v>
      </c>
      <c r="E7681" s="383" t="s">
        <v>756</v>
      </c>
      <c r="F7681" s="383" t="s">
        <v>10</v>
      </c>
      <c r="G7681" s="384">
        <v>127</v>
      </c>
      <c r="H7681" s="383" t="s">
        <v>782</v>
      </c>
      <c r="I7681" s="383" t="s">
        <v>783</v>
      </c>
      <c r="J7681" s="383" t="s">
        <v>617</v>
      </c>
      <c r="K7681" s="383" t="s">
        <v>618</v>
      </c>
      <c r="L7681" s="384">
        <v>30780</v>
      </c>
      <c r="M7681" s="383" t="s">
        <v>642</v>
      </c>
      <c r="N7681" s="383" t="s">
        <v>620</v>
      </c>
      <c r="O7681" s="383" t="s">
        <v>230</v>
      </c>
    </row>
    <row r="7682" spans="1:15">
      <c r="A7682" s="385">
        <v>42112</v>
      </c>
      <c r="B7682" s="383" t="s">
        <v>754</v>
      </c>
      <c r="C7682" s="383" t="s">
        <v>8</v>
      </c>
      <c r="D7682" s="383" t="s">
        <v>755</v>
      </c>
      <c r="E7682" s="383" t="s">
        <v>756</v>
      </c>
      <c r="F7682" s="383" t="s">
        <v>10</v>
      </c>
      <c r="G7682" s="384">
        <v>127</v>
      </c>
      <c r="H7682" s="383" t="s">
        <v>782</v>
      </c>
      <c r="I7682" s="383" t="s">
        <v>783</v>
      </c>
      <c r="J7682" s="383" t="s">
        <v>617</v>
      </c>
      <c r="K7682" s="383" t="s">
        <v>618</v>
      </c>
      <c r="L7682" s="384">
        <v>30780</v>
      </c>
      <c r="M7682" s="383" t="s">
        <v>642</v>
      </c>
      <c r="N7682" s="383" t="s">
        <v>620</v>
      </c>
      <c r="O7682" s="383" t="s">
        <v>230</v>
      </c>
    </row>
    <row r="7683" spans="1:15">
      <c r="A7683" s="385">
        <v>42113</v>
      </c>
      <c r="B7683" s="383" t="s">
        <v>754</v>
      </c>
      <c r="C7683" s="383" t="s">
        <v>8</v>
      </c>
      <c r="D7683" s="383" t="s">
        <v>755</v>
      </c>
      <c r="E7683" s="383" t="s">
        <v>756</v>
      </c>
      <c r="F7683" s="383" t="s">
        <v>10</v>
      </c>
      <c r="G7683" s="384">
        <v>127</v>
      </c>
      <c r="H7683" s="383" t="s">
        <v>782</v>
      </c>
      <c r="I7683" s="383" t="s">
        <v>783</v>
      </c>
      <c r="J7683" s="383" t="s">
        <v>617</v>
      </c>
      <c r="K7683" s="383" t="s">
        <v>618</v>
      </c>
      <c r="L7683" s="384">
        <v>30780</v>
      </c>
      <c r="M7683" s="383" t="s">
        <v>643</v>
      </c>
      <c r="N7683" s="383" t="s">
        <v>620</v>
      </c>
      <c r="O7683" s="383" t="s">
        <v>230</v>
      </c>
    </row>
    <row r="7684" spans="1:15">
      <c r="A7684" s="385">
        <v>42114</v>
      </c>
      <c r="B7684" s="383" t="s">
        <v>11</v>
      </c>
      <c r="C7684" s="383" t="s">
        <v>12</v>
      </c>
      <c r="D7684" s="383" t="s">
        <v>13</v>
      </c>
      <c r="E7684" s="383" t="s">
        <v>678</v>
      </c>
      <c r="F7684" s="383" t="s">
        <v>10</v>
      </c>
      <c r="G7684" s="384">
        <v>450</v>
      </c>
      <c r="H7684" s="383" t="s">
        <v>779</v>
      </c>
      <c r="I7684" s="383" t="s">
        <v>780</v>
      </c>
      <c r="J7684" s="383" t="s">
        <v>617</v>
      </c>
      <c r="K7684" s="383" t="s">
        <v>618</v>
      </c>
      <c r="L7684" s="384">
        <v>30780</v>
      </c>
      <c r="M7684" s="383" t="s">
        <v>643</v>
      </c>
      <c r="N7684" s="383" t="s">
        <v>620</v>
      </c>
      <c r="O7684" s="383" t="s">
        <v>230</v>
      </c>
    </row>
    <row r="7685" spans="1:15">
      <c r="A7685" s="385">
        <v>42115</v>
      </c>
      <c r="B7685" s="383" t="s">
        <v>11</v>
      </c>
      <c r="C7685" s="383" t="s">
        <v>12</v>
      </c>
      <c r="D7685" s="383" t="s">
        <v>13</v>
      </c>
      <c r="E7685" s="383" t="s">
        <v>678</v>
      </c>
      <c r="F7685" s="383" t="s">
        <v>10</v>
      </c>
      <c r="G7685" s="384">
        <v>450</v>
      </c>
      <c r="H7685" s="383" t="s">
        <v>779</v>
      </c>
      <c r="I7685" s="383" t="s">
        <v>780</v>
      </c>
      <c r="J7685" s="383" t="s">
        <v>617</v>
      </c>
      <c r="K7685" s="383" t="s">
        <v>618</v>
      </c>
      <c r="L7685" s="384">
        <v>30780</v>
      </c>
      <c r="M7685" s="383" t="s">
        <v>643</v>
      </c>
      <c r="N7685" s="383" t="s">
        <v>620</v>
      </c>
      <c r="O7685" s="383" t="s">
        <v>230</v>
      </c>
    </row>
    <row r="7686" spans="1:15">
      <c r="A7686" s="385">
        <v>42116</v>
      </c>
      <c r="B7686" s="383" t="s">
        <v>650</v>
      </c>
      <c r="C7686" s="383" t="s">
        <v>8</v>
      </c>
      <c r="D7686" s="383" t="s">
        <v>20</v>
      </c>
      <c r="E7686" s="383" t="s">
        <v>651</v>
      </c>
      <c r="F7686" s="383" t="s">
        <v>10</v>
      </c>
      <c r="G7686" s="384">
        <v>1971</v>
      </c>
      <c r="H7686" s="383" t="s">
        <v>836</v>
      </c>
      <c r="I7686" s="383" t="s">
        <v>837</v>
      </c>
      <c r="J7686" s="383" t="s">
        <v>617</v>
      </c>
      <c r="K7686" s="383" t="s">
        <v>618</v>
      </c>
      <c r="L7686" s="384">
        <v>30780</v>
      </c>
      <c r="M7686" s="383" t="s">
        <v>643</v>
      </c>
      <c r="N7686" s="383" t="s">
        <v>620</v>
      </c>
      <c r="O7686" s="383" t="s">
        <v>230</v>
      </c>
    </row>
    <row r="7687" spans="1:15">
      <c r="A7687" s="385">
        <v>42117</v>
      </c>
      <c r="B7687" s="383" t="s">
        <v>621</v>
      </c>
      <c r="C7687" s="383" t="s">
        <v>8</v>
      </c>
      <c r="D7687" s="383" t="s">
        <v>9</v>
      </c>
      <c r="E7687" s="383" t="s">
        <v>622</v>
      </c>
      <c r="F7687" s="383" t="s">
        <v>10</v>
      </c>
      <c r="G7687" s="384">
        <v>63000</v>
      </c>
      <c r="H7687" s="383" t="s">
        <v>838</v>
      </c>
      <c r="I7687" s="383" t="s">
        <v>839</v>
      </c>
      <c r="J7687" s="383" t="s">
        <v>617</v>
      </c>
      <c r="K7687" s="383" t="s">
        <v>618</v>
      </c>
      <c r="L7687" s="384">
        <v>30780</v>
      </c>
      <c r="M7687" s="383" t="s">
        <v>643</v>
      </c>
      <c r="N7687" s="383" t="s">
        <v>620</v>
      </c>
      <c r="O7687" s="383" t="s">
        <v>230</v>
      </c>
    </row>
    <row r="7688" spans="1:15">
      <c r="A7688" s="385">
        <v>42118</v>
      </c>
      <c r="B7688" s="383" t="s">
        <v>11</v>
      </c>
      <c r="C7688" s="383" t="s">
        <v>12</v>
      </c>
      <c r="D7688" s="383" t="s">
        <v>13</v>
      </c>
      <c r="E7688" s="383" t="s">
        <v>678</v>
      </c>
      <c r="F7688" s="383" t="s">
        <v>10</v>
      </c>
      <c r="G7688" s="384">
        <v>342</v>
      </c>
      <c r="H7688" s="383" t="s">
        <v>812</v>
      </c>
      <c r="I7688" s="383" t="s">
        <v>813</v>
      </c>
      <c r="J7688" s="383" t="s">
        <v>617</v>
      </c>
      <c r="K7688" s="383" t="s">
        <v>618</v>
      </c>
      <c r="L7688" s="384">
        <v>30780</v>
      </c>
      <c r="M7688" s="383" t="s">
        <v>643</v>
      </c>
      <c r="N7688" s="383" t="s">
        <v>620</v>
      </c>
      <c r="O7688" s="383" t="s">
        <v>230</v>
      </c>
    </row>
    <row r="7689" spans="1:15">
      <c r="A7689" s="385">
        <v>42119</v>
      </c>
      <c r="B7689" s="383" t="s">
        <v>21</v>
      </c>
      <c r="C7689" s="383" t="s">
        <v>12</v>
      </c>
      <c r="D7689" s="383" t="s">
        <v>22</v>
      </c>
      <c r="E7689" s="383" t="s">
        <v>658</v>
      </c>
      <c r="F7689" s="383" t="s">
        <v>10</v>
      </c>
      <c r="G7689" s="384">
        <v>2268</v>
      </c>
      <c r="H7689" s="383" t="s">
        <v>818</v>
      </c>
      <c r="I7689" s="383" t="s">
        <v>819</v>
      </c>
      <c r="J7689" s="383" t="s">
        <v>617</v>
      </c>
      <c r="K7689" s="383" t="s">
        <v>618</v>
      </c>
      <c r="L7689" s="384">
        <v>30780</v>
      </c>
      <c r="M7689" s="383" t="s">
        <v>643</v>
      </c>
      <c r="N7689" s="383" t="s">
        <v>620</v>
      </c>
      <c r="O7689" s="383" t="s">
        <v>230</v>
      </c>
    </row>
    <row r="7690" spans="1:15">
      <c r="A7690" s="385">
        <v>42120</v>
      </c>
      <c r="B7690" s="383" t="s">
        <v>621</v>
      </c>
      <c r="C7690" s="383" t="s">
        <v>8</v>
      </c>
      <c r="D7690" s="383" t="s">
        <v>9</v>
      </c>
      <c r="E7690" s="383" t="s">
        <v>622</v>
      </c>
      <c r="F7690" s="383" t="s">
        <v>10</v>
      </c>
      <c r="G7690" s="384">
        <v>528000</v>
      </c>
      <c r="H7690" s="383" t="s">
        <v>828</v>
      </c>
      <c r="I7690" s="383" t="s">
        <v>829</v>
      </c>
      <c r="J7690" s="383" t="s">
        <v>617</v>
      </c>
      <c r="K7690" s="383" t="s">
        <v>618</v>
      </c>
      <c r="L7690" s="384">
        <v>30780</v>
      </c>
      <c r="M7690" s="383" t="s">
        <v>643</v>
      </c>
      <c r="N7690" s="383" t="s">
        <v>620</v>
      </c>
      <c r="O7690" s="383" t="s">
        <v>230</v>
      </c>
    </row>
    <row r="7691" spans="1:15">
      <c r="A7691" s="385">
        <v>42121</v>
      </c>
      <c r="B7691" s="383" t="s">
        <v>650</v>
      </c>
      <c r="C7691" s="383" t="s">
        <v>8</v>
      </c>
      <c r="D7691" s="383" t="s">
        <v>20</v>
      </c>
      <c r="E7691" s="383" t="s">
        <v>651</v>
      </c>
      <c r="F7691" s="383" t="s">
        <v>10</v>
      </c>
      <c r="G7691" s="384">
        <v>1971</v>
      </c>
      <c r="H7691" s="383" t="s">
        <v>836</v>
      </c>
      <c r="I7691" s="383" t="s">
        <v>837</v>
      </c>
      <c r="J7691" s="383" t="s">
        <v>617</v>
      </c>
      <c r="K7691" s="383" t="s">
        <v>618</v>
      </c>
      <c r="L7691" s="384">
        <v>30780</v>
      </c>
      <c r="M7691" s="383" t="s">
        <v>643</v>
      </c>
      <c r="N7691" s="383" t="s">
        <v>620</v>
      </c>
      <c r="O7691" s="383" t="s">
        <v>230</v>
      </c>
    </row>
    <row r="7692" spans="1:15">
      <c r="A7692" s="385">
        <v>42122</v>
      </c>
      <c r="B7692" s="383" t="s">
        <v>621</v>
      </c>
      <c r="C7692" s="383" t="s">
        <v>8</v>
      </c>
      <c r="D7692" s="383" t="s">
        <v>9</v>
      </c>
      <c r="E7692" s="383" t="s">
        <v>622</v>
      </c>
      <c r="F7692" s="383" t="s">
        <v>10</v>
      </c>
      <c r="G7692" s="384">
        <v>63000</v>
      </c>
      <c r="H7692" s="383" t="s">
        <v>838</v>
      </c>
      <c r="I7692" s="383" t="s">
        <v>839</v>
      </c>
      <c r="J7692" s="383" t="s">
        <v>617</v>
      </c>
      <c r="K7692" s="383" t="s">
        <v>618</v>
      </c>
      <c r="L7692" s="384">
        <v>30780</v>
      </c>
      <c r="M7692" s="383" t="s">
        <v>643</v>
      </c>
      <c r="N7692" s="383" t="s">
        <v>620</v>
      </c>
      <c r="O7692" s="383" t="s">
        <v>230</v>
      </c>
    </row>
    <row r="7693" spans="1:15">
      <c r="A7693" s="385">
        <v>42123</v>
      </c>
      <c r="B7693" s="383" t="s">
        <v>21</v>
      </c>
      <c r="C7693" s="383" t="s">
        <v>12</v>
      </c>
      <c r="D7693" s="383" t="s">
        <v>22</v>
      </c>
      <c r="E7693" s="383" t="s">
        <v>658</v>
      </c>
      <c r="F7693" s="383" t="s">
        <v>10</v>
      </c>
      <c r="G7693" s="384">
        <v>2268</v>
      </c>
      <c r="H7693" s="383" t="s">
        <v>818</v>
      </c>
      <c r="I7693" s="383" t="s">
        <v>819</v>
      </c>
      <c r="J7693" s="383" t="s">
        <v>617</v>
      </c>
      <c r="K7693" s="383" t="s">
        <v>618</v>
      </c>
      <c r="L7693" s="384">
        <v>30780</v>
      </c>
      <c r="M7693" s="383" t="s">
        <v>643</v>
      </c>
      <c r="N7693" s="383" t="s">
        <v>620</v>
      </c>
      <c r="O7693" s="383" t="s">
        <v>230</v>
      </c>
    </row>
    <row r="7694" spans="1:15">
      <c r="A7694" s="385">
        <v>42124</v>
      </c>
      <c r="B7694" s="383" t="s">
        <v>650</v>
      </c>
      <c r="C7694" s="383" t="s">
        <v>8</v>
      </c>
      <c r="D7694" s="383" t="s">
        <v>20</v>
      </c>
      <c r="E7694" s="383" t="s">
        <v>651</v>
      </c>
      <c r="F7694" s="383" t="s">
        <v>10</v>
      </c>
      <c r="G7694" s="384">
        <v>14151</v>
      </c>
      <c r="H7694" s="383" t="s">
        <v>852</v>
      </c>
      <c r="I7694" s="383" t="s">
        <v>853</v>
      </c>
      <c r="J7694" s="383" t="s">
        <v>617</v>
      </c>
      <c r="K7694" s="383" t="s">
        <v>618</v>
      </c>
      <c r="L7694" s="384">
        <v>30780</v>
      </c>
      <c r="M7694" s="383" t="s">
        <v>643</v>
      </c>
      <c r="N7694" s="383" t="s">
        <v>620</v>
      </c>
      <c r="O7694" s="383" t="s">
        <v>230</v>
      </c>
    </row>
    <row r="7695" spans="1:15">
      <c r="A7695" s="385">
        <v>42125</v>
      </c>
      <c r="B7695" s="383" t="s">
        <v>21</v>
      </c>
      <c r="C7695" s="383" t="s">
        <v>12</v>
      </c>
      <c r="D7695" s="383" t="s">
        <v>22</v>
      </c>
      <c r="E7695" s="383" t="s">
        <v>658</v>
      </c>
      <c r="F7695" s="383" t="s">
        <v>10</v>
      </c>
      <c r="G7695" s="384">
        <v>2268</v>
      </c>
      <c r="H7695" s="383" t="s">
        <v>818</v>
      </c>
      <c r="I7695" s="383" t="s">
        <v>819</v>
      </c>
      <c r="J7695" s="383" t="s">
        <v>617</v>
      </c>
      <c r="K7695" s="383" t="s">
        <v>618</v>
      </c>
      <c r="L7695" s="384">
        <v>30780</v>
      </c>
      <c r="M7695" s="383" t="s">
        <v>643</v>
      </c>
      <c r="N7695" s="383" t="s">
        <v>620</v>
      </c>
      <c r="O7695" s="383" t="s">
        <v>230</v>
      </c>
    </row>
    <row r="7696" spans="1:15">
      <c r="A7696" s="385">
        <v>42126</v>
      </c>
      <c r="B7696" s="383" t="s">
        <v>21</v>
      </c>
      <c r="C7696" s="383" t="s">
        <v>12</v>
      </c>
      <c r="D7696" s="383" t="s">
        <v>22</v>
      </c>
      <c r="E7696" s="383" t="s">
        <v>658</v>
      </c>
      <c r="F7696" s="383" t="s">
        <v>10</v>
      </c>
      <c r="G7696" s="384">
        <v>2268</v>
      </c>
      <c r="H7696" s="383" t="s">
        <v>818</v>
      </c>
      <c r="I7696" s="383" t="s">
        <v>819</v>
      </c>
      <c r="J7696" s="383" t="s">
        <v>617</v>
      </c>
      <c r="K7696" s="383" t="s">
        <v>618</v>
      </c>
      <c r="L7696" s="384">
        <v>30780</v>
      </c>
      <c r="M7696" s="383" t="s">
        <v>643</v>
      </c>
      <c r="N7696" s="383" t="s">
        <v>620</v>
      </c>
      <c r="O7696" s="383" t="s">
        <v>230</v>
      </c>
    </row>
    <row r="7697" spans="1:15">
      <c r="A7697" s="385">
        <v>42127</v>
      </c>
      <c r="B7697" s="383" t="s">
        <v>17</v>
      </c>
      <c r="C7697" s="383" t="s">
        <v>18</v>
      </c>
      <c r="D7697" s="383" t="s">
        <v>19</v>
      </c>
      <c r="E7697" s="383" t="s">
        <v>668</v>
      </c>
      <c r="F7697" s="383" t="s">
        <v>10</v>
      </c>
      <c r="G7697" s="384">
        <v>750</v>
      </c>
      <c r="H7697" s="383" t="s">
        <v>841</v>
      </c>
      <c r="I7697" s="383" t="s">
        <v>842</v>
      </c>
      <c r="J7697" s="383" t="s">
        <v>617</v>
      </c>
      <c r="K7697" s="383" t="s">
        <v>618</v>
      </c>
      <c r="L7697" s="384">
        <v>30780</v>
      </c>
      <c r="M7697" s="383" t="s">
        <v>643</v>
      </c>
      <c r="N7697" s="383" t="s">
        <v>620</v>
      </c>
      <c r="O7697" s="383" t="s">
        <v>230</v>
      </c>
    </row>
    <row r="7698" spans="1:15">
      <c r="A7698" s="385">
        <v>42128</v>
      </c>
      <c r="B7698" s="383" t="s">
        <v>650</v>
      </c>
      <c r="C7698" s="383" t="s">
        <v>8</v>
      </c>
      <c r="D7698" s="383" t="s">
        <v>20</v>
      </c>
      <c r="E7698" s="383" t="s">
        <v>651</v>
      </c>
      <c r="F7698" s="383" t="s">
        <v>10</v>
      </c>
      <c r="G7698" s="384">
        <v>14151</v>
      </c>
      <c r="H7698" s="383" t="s">
        <v>852</v>
      </c>
      <c r="I7698" s="383" t="s">
        <v>853</v>
      </c>
      <c r="J7698" s="383" t="s">
        <v>617</v>
      </c>
      <c r="K7698" s="383" t="s">
        <v>618</v>
      </c>
      <c r="L7698" s="384">
        <v>30780</v>
      </c>
      <c r="M7698" s="383" t="s">
        <v>643</v>
      </c>
      <c r="N7698" s="383" t="s">
        <v>620</v>
      </c>
      <c r="O7698" s="383" t="s">
        <v>230</v>
      </c>
    </row>
    <row r="7699" spans="1:15">
      <c r="A7699" s="385">
        <v>42136</v>
      </c>
      <c r="B7699" s="383" t="s">
        <v>28</v>
      </c>
      <c r="C7699" s="383" t="s">
        <v>8</v>
      </c>
      <c r="D7699" s="383" t="s">
        <v>29</v>
      </c>
      <c r="E7699" s="383" t="s">
        <v>774</v>
      </c>
      <c r="F7699" s="383" t="s">
        <v>10</v>
      </c>
      <c r="G7699" s="384">
        <v>2200</v>
      </c>
      <c r="H7699" s="383" t="s">
        <v>848</v>
      </c>
      <c r="I7699" s="383" t="s">
        <v>880</v>
      </c>
      <c r="J7699" s="383" t="s">
        <v>617</v>
      </c>
      <c r="K7699" s="383" t="s">
        <v>618</v>
      </c>
      <c r="L7699" s="384">
        <v>30780</v>
      </c>
      <c r="M7699" s="383" t="s">
        <v>643</v>
      </c>
      <c r="N7699" s="383" t="s">
        <v>620</v>
      </c>
      <c r="O7699" s="383" t="s">
        <v>230</v>
      </c>
    </row>
    <row r="7700" spans="1:15">
      <c r="A7700" s="385">
        <v>42137</v>
      </c>
      <c r="B7700" s="383" t="s">
        <v>21</v>
      </c>
      <c r="C7700" s="383" t="s">
        <v>12</v>
      </c>
      <c r="D7700" s="383" t="s">
        <v>22</v>
      </c>
      <c r="E7700" s="383" t="s">
        <v>658</v>
      </c>
      <c r="F7700" s="383" t="s">
        <v>10</v>
      </c>
      <c r="G7700" s="384">
        <v>380</v>
      </c>
      <c r="H7700" s="383" t="s">
        <v>873</v>
      </c>
      <c r="I7700" s="383" t="s">
        <v>925</v>
      </c>
      <c r="J7700" s="383" t="s">
        <v>617</v>
      </c>
      <c r="K7700" s="383" t="s">
        <v>618</v>
      </c>
      <c r="L7700" s="384">
        <v>30780</v>
      </c>
      <c r="M7700" s="383" t="s">
        <v>644</v>
      </c>
      <c r="N7700" s="383" t="s">
        <v>620</v>
      </c>
      <c r="O7700" s="383" t="s">
        <v>230</v>
      </c>
    </row>
    <row r="7701" spans="1:15">
      <c r="A7701" s="385">
        <v>42138</v>
      </c>
      <c r="B7701" s="383" t="s">
        <v>11</v>
      </c>
      <c r="C7701" s="383" t="s">
        <v>12</v>
      </c>
      <c r="D7701" s="383" t="s">
        <v>13</v>
      </c>
      <c r="E7701" s="383" t="s">
        <v>678</v>
      </c>
      <c r="F7701" s="383" t="s">
        <v>10</v>
      </c>
      <c r="G7701" s="384">
        <v>-32784</v>
      </c>
      <c r="H7701" s="383" t="s">
        <v>926</v>
      </c>
      <c r="I7701" s="383" t="s">
        <v>927</v>
      </c>
      <c r="J7701" s="383" t="s">
        <v>617</v>
      </c>
      <c r="K7701" s="383" t="s">
        <v>618</v>
      </c>
      <c r="L7701" s="384">
        <v>30780</v>
      </c>
      <c r="M7701" s="383" t="s">
        <v>644</v>
      </c>
      <c r="N7701" s="383" t="s">
        <v>620</v>
      </c>
      <c r="O7701" s="383" t="s">
        <v>230</v>
      </c>
    </row>
    <row r="7702" spans="1:15">
      <c r="A7702" s="385">
        <v>42142</v>
      </c>
      <c r="B7702" s="383" t="s">
        <v>663</v>
      </c>
      <c r="C7702" s="383" t="s">
        <v>664</v>
      </c>
      <c r="D7702" s="383" t="s">
        <v>22</v>
      </c>
      <c r="E7702" s="383" t="s">
        <v>665</v>
      </c>
      <c r="F7702" s="383" t="s">
        <v>10</v>
      </c>
      <c r="G7702" s="384">
        <v>47589</v>
      </c>
      <c r="H7702" s="383" t="s">
        <v>704</v>
      </c>
      <c r="I7702" s="383" t="s">
        <v>928</v>
      </c>
      <c r="J7702" s="383" t="s">
        <v>617</v>
      </c>
      <c r="K7702" s="383" t="s">
        <v>618</v>
      </c>
      <c r="L7702" s="384">
        <v>30780</v>
      </c>
      <c r="M7702" s="383" t="s">
        <v>644</v>
      </c>
      <c r="N7702" s="383" t="s">
        <v>620</v>
      </c>
      <c r="O7702" s="383" t="s">
        <v>230</v>
      </c>
    </row>
    <row r="7703" spans="1:15">
      <c r="A7703" s="385">
        <v>42143</v>
      </c>
      <c r="B7703" s="383" t="s">
        <v>46</v>
      </c>
      <c r="C7703" s="383" t="s">
        <v>40</v>
      </c>
      <c r="D7703" s="383" t="s">
        <v>38</v>
      </c>
      <c r="E7703" s="383" t="s">
        <v>916</v>
      </c>
      <c r="F7703" s="383" t="s">
        <v>10</v>
      </c>
      <c r="G7703" s="384">
        <v>875</v>
      </c>
      <c r="H7703" s="383" t="s">
        <v>917</v>
      </c>
      <c r="I7703" s="383" t="s">
        <v>918</v>
      </c>
      <c r="J7703" s="383" t="s">
        <v>617</v>
      </c>
      <c r="K7703" s="383" t="s">
        <v>618</v>
      </c>
      <c r="L7703" s="384">
        <v>30780</v>
      </c>
      <c r="M7703" s="383" t="s">
        <v>644</v>
      </c>
      <c r="N7703" s="383" t="s">
        <v>620</v>
      </c>
      <c r="O7703" s="383" t="s">
        <v>230</v>
      </c>
    </row>
    <row r="7704" spans="1:15">
      <c r="A7704" s="385">
        <v>42144</v>
      </c>
      <c r="B7704" s="383" t="s">
        <v>21</v>
      </c>
      <c r="C7704" s="383" t="s">
        <v>12</v>
      </c>
      <c r="D7704" s="383" t="s">
        <v>22</v>
      </c>
      <c r="E7704" s="383" t="s">
        <v>658</v>
      </c>
      <c r="F7704" s="383" t="s">
        <v>10</v>
      </c>
      <c r="G7704" s="384">
        <v>34987</v>
      </c>
      <c r="H7704" s="383" t="s">
        <v>891</v>
      </c>
      <c r="I7704" s="383" t="s">
        <v>929</v>
      </c>
      <c r="J7704" s="383" t="s">
        <v>617</v>
      </c>
      <c r="K7704" s="383" t="s">
        <v>618</v>
      </c>
      <c r="L7704" s="384">
        <v>30780</v>
      </c>
      <c r="M7704" s="383" t="s">
        <v>644</v>
      </c>
      <c r="N7704" s="383" t="s">
        <v>620</v>
      </c>
      <c r="O7704" s="383" t="s">
        <v>230</v>
      </c>
    </row>
    <row r="7705" spans="1:15">
      <c r="A7705" s="385">
        <v>42145</v>
      </c>
      <c r="B7705" s="383" t="s">
        <v>21</v>
      </c>
      <c r="C7705" s="383" t="s">
        <v>12</v>
      </c>
      <c r="D7705" s="383" t="s">
        <v>22</v>
      </c>
      <c r="E7705" s="383" t="s">
        <v>658</v>
      </c>
      <c r="F7705" s="383" t="s">
        <v>10</v>
      </c>
      <c r="G7705" s="384">
        <v>53274</v>
      </c>
      <c r="H7705" s="383" t="s">
        <v>873</v>
      </c>
      <c r="I7705" s="383" t="s">
        <v>930</v>
      </c>
      <c r="J7705" s="383" t="s">
        <v>617</v>
      </c>
      <c r="K7705" s="383" t="s">
        <v>618</v>
      </c>
      <c r="L7705" s="384">
        <v>30780</v>
      </c>
      <c r="M7705" s="383" t="s">
        <v>644</v>
      </c>
      <c r="N7705" s="383" t="s">
        <v>620</v>
      </c>
      <c r="O7705" s="383" t="s">
        <v>230</v>
      </c>
    </row>
    <row r="7706" spans="1:15">
      <c r="A7706" s="385">
        <v>42146</v>
      </c>
      <c r="B7706" s="383" t="s">
        <v>28</v>
      </c>
      <c r="C7706" s="383" t="s">
        <v>8</v>
      </c>
      <c r="D7706" s="383" t="s">
        <v>29</v>
      </c>
      <c r="E7706" s="383" t="s">
        <v>774</v>
      </c>
      <c r="F7706" s="383" t="s">
        <v>10</v>
      </c>
      <c r="G7706" s="384">
        <v>1518</v>
      </c>
      <c r="H7706" s="383" t="s">
        <v>848</v>
      </c>
      <c r="I7706" s="383" t="s">
        <v>871</v>
      </c>
      <c r="J7706" s="383" t="s">
        <v>617</v>
      </c>
      <c r="K7706" s="383" t="s">
        <v>618</v>
      </c>
      <c r="L7706" s="384">
        <v>30780</v>
      </c>
      <c r="M7706" s="383" t="s">
        <v>644</v>
      </c>
      <c r="N7706" s="383" t="s">
        <v>620</v>
      </c>
      <c r="O7706" s="383" t="s">
        <v>230</v>
      </c>
    </row>
    <row r="7707" spans="1:15">
      <c r="A7707" s="385">
        <v>42150</v>
      </c>
      <c r="B7707" s="383" t="s">
        <v>21</v>
      </c>
      <c r="C7707" s="383" t="s">
        <v>12</v>
      </c>
      <c r="D7707" s="383" t="s">
        <v>22</v>
      </c>
      <c r="E7707" s="383" t="s">
        <v>658</v>
      </c>
      <c r="F7707" s="383" t="s">
        <v>10</v>
      </c>
      <c r="G7707" s="384">
        <v>12221</v>
      </c>
      <c r="H7707" s="383" t="s">
        <v>909</v>
      </c>
      <c r="I7707" s="383" t="s">
        <v>910</v>
      </c>
      <c r="J7707" s="383" t="s">
        <v>617</v>
      </c>
      <c r="K7707" s="383" t="s">
        <v>618</v>
      </c>
      <c r="L7707" s="384">
        <v>30780</v>
      </c>
      <c r="M7707" s="383" t="s">
        <v>645</v>
      </c>
      <c r="N7707" s="383" t="s">
        <v>620</v>
      </c>
      <c r="O7707" s="383" t="s">
        <v>230</v>
      </c>
    </row>
    <row r="7708" spans="1:15">
      <c r="A7708" s="385">
        <v>41997</v>
      </c>
      <c r="B7708" s="383" t="s">
        <v>21</v>
      </c>
      <c r="C7708" s="383" t="s">
        <v>12</v>
      </c>
      <c r="D7708" s="383" t="s">
        <v>22</v>
      </c>
      <c r="E7708" s="383" t="s">
        <v>658</v>
      </c>
      <c r="F7708" s="383" t="s">
        <v>10</v>
      </c>
      <c r="G7708" s="384">
        <v>61038</v>
      </c>
      <c r="H7708" s="383" t="s">
        <v>873</v>
      </c>
      <c r="I7708" s="383" t="s">
        <v>931</v>
      </c>
      <c r="J7708" s="383" t="s">
        <v>617</v>
      </c>
      <c r="K7708" s="383" t="s">
        <v>618</v>
      </c>
      <c r="L7708" s="384">
        <v>0</v>
      </c>
      <c r="M7708" s="383" t="s">
        <v>619</v>
      </c>
      <c r="N7708" s="383" t="s">
        <v>620</v>
      </c>
      <c r="O7708" s="383" t="s">
        <v>230</v>
      </c>
    </row>
    <row r="7709" spans="1:15">
      <c r="A7709" s="385">
        <v>42000</v>
      </c>
      <c r="B7709" s="383" t="s">
        <v>21</v>
      </c>
      <c r="C7709" s="383" t="s">
        <v>12</v>
      </c>
      <c r="D7709" s="383" t="s">
        <v>22</v>
      </c>
      <c r="E7709" s="383" t="s">
        <v>658</v>
      </c>
      <c r="F7709" s="383" t="s">
        <v>10</v>
      </c>
      <c r="G7709" s="384">
        <v>2937</v>
      </c>
      <c r="H7709" s="383" t="s">
        <v>873</v>
      </c>
      <c r="I7709" s="383" t="s">
        <v>874</v>
      </c>
      <c r="J7709" s="383" t="s">
        <v>617</v>
      </c>
      <c r="K7709" s="383" t="s">
        <v>618</v>
      </c>
      <c r="L7709" s="384">
        <v>0</v>
      </c>
      <c r="M7709" s="383" t="s">
        <v>619</v>
      </c>
      <c r="N7709" s="383" t="s">
        <v>620</v>
      </c>
      <c r="O7709" s="383" t="s">
        <v>230</v>
      </c>
    </row>
    <row r="7710" spans="1:15">
      <c r="A7710" s="385">
        <v>42003</v>
      </c>
      <c r="B7710" s="383" t="s">
        <v>17</v>
      </c>
      <c r="C7710" s="383" t="s">
        <v>18</v>
      </c>
      <c r="D7710" s="383" t="s">
        <v>19</v>
      </c>
      <c r="E7710" s="383" t="s">
        <v>668</v>
      </c>
      <c r="F7710" s="383" t="s">
        <v>10</v>
      </c>
      <c r="G7710" s="384">
        <v>750</v>
      </c>
      <c r="H7710" s="383" t="s">
        <v>841</v>
      </c>
      <c r="I7710" s="383" t="s">
        <v>842</v>
      </c>
      <c r="J7710" s="383" t="s">
        <v>617</v>
      </c>
      <c r="K7710" s="383" t="s">
        <v>618</v>
      </c>
      <c r="L7710" s="384">
        <v>0</v>
      </c>
      <c r="M7710" s="383" t="s">
        <v>619</v>
      </c>
      <c r="N7710" s="383" t="s">
        <v>620</v>
      </c>
      <c r="O7710" s="383" t="s">
        <v>230</v>
      </c>
    </row>
    <row r="7711" spans="1:15">
      <c r="A7711" s="385">
        <v>42004</v>
      </c>
      <c r="B7711" s="383" t="s">
        <v>650</v>
      </c>
      <c r="C7711" s="383" t="s">
        <v>8</v>
      </c>
      <c r="D7711" s="383" t="s">
        <v>20</v>
      </c>
      <c r="E7711" s="383" t="s">
        <v>651</v>
      </c>
      <c r="F7711" s="383" t="s">
        <v>10</v>
      </c>
      <c r="G7711" s="384">
        <v>13216</v>
      </c>
      <c r="H7711" s="383" t="s">
        <v>852</v>
      </c>
      <c r="I7711" s="383" t="s">
        <v>853</v>
      </c>
      <c r="J7711" s="383" t="s">
        <v>617</v>
      </c>
      <c r="K7711" s="383" t="s">
        <v>618</v>
      </c>
      <c r="L7711" s="384">
        <v>0</v>
      </c>
      <c r="M7711" s="383" t="s">
        <v>626</v>
      </c>
      <c r="N7711" s="383" t="s">
        <v>620</v>
      </c>
      <c r="O7711" s="383" t="s">
        <v>230</v>
      </c>
    </row>
    <row r="7712" spans="1:15">
      <c r="A7712" s="385">
        <v>42005</v>
      </c>
      <c r="B7712" s="383" t="s">
        <v>646</v>
      </c>
      <c r="C7712" s="383" t="s">
        <v>8</v>
      </c>
      <c r="D7712" s="383" t="s">
        <v>32</v>
      </c>
      <c r="E7712" s="383" t="s">
        <v>647</v>
      </c>
      <c r="F7712" s="383" t="s">
        <v>10</v>
      </c>
      <c r="G7712" s="384">
        <v>436797</v>
      </c>
      <c r="H7712" s="383" t="s">
        <v>747</v>
      </c>
      <c r="I7712" s="383" t="s">
        <v>932</v>
      </c>
      <c r="J7712" s="383" t="s">
        <v>617</v>
      </c>
      <c r="K7712" s="383" t="s">
        <v>618</v>
      </c>
      <c r="L7712" s="384">
        <v>0</v>
      </c>
      <c r="M7712" s="383" t="s">
        <v>626</v>
      </c>
      <c r="N7712" s="383" t="s">
        <v>620</v>
      </c>
      <c r="O7712" s="383" t="s">
        <v>230</v>
      </c>
    </row>
    <row r="7713" spans="1:15">
      <c r="A7713" s="385">
        <v>42006</v>
      </c>
      <c r="B7713" s="383" t="s">
        <v>794</v>
      </c>
      <c r="C7713" s="383" t="s">
        <v>8</v>
      </c>
      <c r="D7713" s="383" t="s">
        <v>34</v>
      </c>
      <c r="E7713" s="383" t="s">
        <v>795</v>
      </c>
      <c r="F7713" s="383" t="s">
        <v>10</v>
      </c>
      <c r="G7713" s="384">
        <v>2740</v>
      </c>
      <c r="H7713" s="383" t="s">
        <v>796</v>
      </c>
      <c r="I7713" s="383" t="s">
        <v>797</v>
      </c>
      <c r="J7713" s="383" t="s">
        <v>617</v>
      </c>
      <c r="K7713" s="383" t="s">
        <v>618</v>
      </c>
      <c r="L7713" s="384">
        <v>6319</v>
      </c>
      <c r="M7713" s="383" t="s">
        <v>627</v>
      </c>
      <c r="N7713" s="383" t="s">
        <v>620</v>
      </c>
      <c r="O7713" s="383" t="s">
        <v>230</v>
      </c>
    </row>
    <row r="7714" spans="1:15">
      <c r="A7714" s="385">
        <v>42007</v>
      </c>
      <c r="B7714" s="383" t="s">
        <v>794</v>
      </c>
      <c r="C7714" s="383" t="s">
        <v>8</v>
      </c>
      <c r="D7714" s="383" t="s">
        <v>34</v>
      </c>
      <c r="E7714" s="383" t="s">
        <v>795</v>
      </c>
      <c r="F7714" s="383" t="s">
        <v>10</v>
      </c>
      <c r="G7714" s="384">
        <v>2740</v>
      </c>
      <c r="H7714" s="383" t="s">
        <v>796</v>
      </c>
      <c r="I7714" s="383" t="s">
        <v>797</v>
      </c>
      <c r="J7714" s="383" t="s">
        <v>617</v>
      </c>
      <c r="K7714" s="383" t="s">
        <v>618</v>
      </c>
      <c r="L7714" s="384">
        <v>8221</v>
      </c>
      <c r="M7714" s="383" t="s">
        <v>627</v>
      </c>
      <c r="N7714" s="383" t="s">
        <v>620</v>
      </c>
      <c r="O7714" s="383" t="s">
        <v>230</v>
      </c>
    </row>
    <row r="7715" spans="1:15">
      <c r="A7715" s="385">
        <v>42008</v>
      </c>
      <c r="B7715" s="383" t="s">
        <v>794</v>
      </c>
      <c r="C7715" s="383" t="s">
        <v>8</v>
      </c>
      <c r="D7715" s="383" t="s">
        <v>34</v>
      </c>
      <c r="E7715" s="383" t="s">
        <v>795</v>
      </c>
      <c r="F7715" s="383" t="s">
        <v>10</v>
      </c>
      <c r="G7715" s="384">
        <v>2740</v>
      </c>
      <c r="H7715" s="383" t="s">
        <v>796</v>
      </c>
      <c r="I7715" s="383" t="s">
        <v>797</v>
      </c>
      <c r="J7715" s="383" t="s">
        <v>617</v>
      </c>
      <c r="K7715" s="383" t="s">
        <v>618</v>
      </c>
      <c r="L7715" s="384">
        <v>8501</v>
      </c>
      <c r="M7715" s="383" t="s">
        <v>627</v>
      </c>
      <c r="N7715" s="383" t="s">
        <v>620</v>
      </c>
      <c r="O7715" s="383" t="s">
        <v>230</v>
      </c>
    </row>
    <row r="7716" spans="1:15">
      <c r="A7716" s="385">
        <v>42009</v>
      </c>
      <c r="B7716" s="383" t="s">
        <v>21</v>
      </c>
      <c r="C7716" s="383" t="s">
        <v>12</v>
      </c>
      <c r="D7716" s="383" t="s">
        <v>22</v>
      </c>
      <c r="E7716" s="383" t="s">
        <v>658</v>
      </c>
      <c r="F7716" s="383" t="s">
        <v>10</v>
      </c>
      <c r="G7716" s="384">
        <v>2268</v>
      </c>
      <c r="H7716" s="383" t="s">
        <v>818</v>
      </c>
      <c r="I7716" s="383" t="s">
        <v>819</v>
      </c>
      <c r="J7716" s="383" t="s">
        <v>617</v>
      </c>
      <c r="K7716" s="383" t="s">
        <v>618</v>
      </c>
      <c r="L7716" s="384">
        <v>9088</v>
      </c>
      <c r="M7716" s="383" t="s">
        <v>627</v>
      </c>
      <c r="N7716" s="383" t="s">
        <v>620</v>
      </c>
      <c r="O7716" s="383" t="s">
        <v>230</v>
      </c>
    </row>
    <row r="7717" spans="1:15">
      <c r="A7717" s="385">
        <v>42010</v>
      </c>
      <c r="B7717" s="383" t="s">
        <v>21</v>
      </c>
      <c r="C7717" s="383" t="s">
        <v>12</v>
      </c>
      <c r="D7717" s="383" t="s">
        <v>22</v>
      </c>
      <c r="E7717" s="383" t="s">
        <v>658</v>
      </c>
      <c r="F7717" s="383" t="s">
        <v>10</v>
      </c>
      <c r="G7717" s="384">
        <v>28</v>
      </c>
      <c r="H7717" s="383" t="s">
        <v>818</v>
      </c>
      <c r="I7717" s="383" t="s">
        <v>783</v>
      </c>
      <c r="J7717" s="383" t="s">
        <v>617</v>
      </c>
      <c r="K7717" s="383" t="s">
        <v>618</v>
      </c>
      <c r="L7717" s="384">
        <v>9280</v>
      </c>
      <c r="M7717" s="383" t="s">
        <v>629</v>
      </c>
      <c r="N7717" s="383" t="s">
        <v>620</v>
      </c>
      <c r="O7717" s="383" t="s">
        <v>230</v>
      </c>
    </row>
    <row r="7718" spans="1:15">
      <c r="A7718" s="385">
        <v>42011</v>
      </c>
      <c r="B7718" s="383" t="s">
        <v>794</v>
      </c>
      <c r="C7718" s="383" t="s">
        <v>8</v>
      </c>
      <c r="D7718" s="383" t="s">
        <v>34</v>
      </c>
      <c r="E7718" s="383" t="s">
        <v>795</v>
      </c>
      <c r="F7718" s="383" t="s">
        <v>10</v>
      </c>
      <c r="G7718" s="384">
        <v>2740</v>
      </c>
      <c r="H7718" s="383" t="s">
        <v>796</v>
      </c>
      <c r="I7718" s="383" t="s">
        <v>797</v>
      </c>
      <c r="J7718" s="383" t="s">
        <v>617</v>
      </c>
      <c r="K7718" s="383" t="s">
        <v>618</v>
      </c>
      <c r="L7718" s="384">
        <v>9280</v>
      </c>
      <c r="M7718" s="383" t="s">
        <v>629</v>
      </c>
      <c r="N7718" s="383" t="s">
        <v>620</v>
      </c>
      <c r="O7718" s="383" t="s">
        <v>230</v>
      </c>
    </row>
    <row r="7719" spans="1:15">
      <c r="A7719" s="385">
        <v>42012</v>
      </c>
      <c r="B7719" s="383" t="s">
        <v>11</v>
      </c>
      <c r="C7719" s="383" t="s">
        <v>12</v>
      </c>
      <c r="D7719" s="383" t="s">
        <v>13</v>
      </c>
      <c r="E7719" s="383" t="s">
        <v>678</v>
      </c>
      <c r="F7719" s="383" t="s">
        <v>10</v>
      </c>
      <c r="G7719" s="384">
        <v>3730</v>
      </c>
      <c r="H7719" s="383" t="s">
        <v>834</v>
      </c>
      <c r="I7719" s="383" t="s">
        <v>835</v>
      </c>
      <c r="J7719" s="383" t="s">
        <v>617</v>
      </c>
      <c r="K7719" s="383" t="s">
        <v>618</v>
      </c>
      <c r="L7719" s="384">
        <v>9280</v>
      </c>
      <c r="M7719" s="383" t="s">
        <v>630</v>
      </c>
      <c r="N7719" s="383" t="s">
        <v>620</v>
      </c>
      <c r="O7719" s="383" t="s">
        <v>230</v>
      </c>
    </row>
    <row r="7720" spans="1:15">
      <c r="A7720" s="385">
        <v>42013</v>
      </c>
      <c r="B7720" s="383" t="s">
        <v>11</v>
      </c>
      <c r="C7720" s="383" t="s">
        <v>12</v>
      </c>
      <c r="D7720" s="383" t="s">
        <v>13</v>
      </c>
      <c r="E7720" s="383" t="s">
        <v>678</v>
      </c>
      <c r="F7720" s="383" t="s">
        <v>10</v>
      </c>
      <c r="G7720" s="384">
        <v>5015</v>
      </c>
      <c r="H7720" s="383" t="s">
        <v>834</v>
      </c>
      <c r="I7720" s="383" t="s">
        <v>660</v>
      </c>
      <c r="J7720" s="383" t="s">
        <v>617</v>
      </c>
      <c r="K7720" s="383" t="s">
        <v>618</v>
      </c>
      <c r="L7720" s="384">
        <v>9280</v>
      </c>
      <c r="M7720" s="383" t="s">
        <v>630</v>
      </c>
      <c r="N7720" s="383" t="s">
        <v>620</v>
      </c>
      <c r="O7720" s="383" t="s">
        <v>230</v>
      </c>
    </row>
    <row r="7721" spans="1:15">
      <c r="A7721" s="385">
        <v>42017</v>
      </c>
      <c r="B7721" s="383" t="s">
        <v>754</v>
      </c>
      <c r="C7721" s="383" t="s">
        <v>8</v>
      </c>
      <c r="D7721" s="383" t="s">
        <v>755</v>
      </c>
      <c r="E7721" s="383" t="s">
        <v>756</v>
      </c>
      <c r="F7721" s="383" t="s">
        <v>10</v>
      </c>
      <c r="G7721" s="384">
        <v>127</v>
      </c>
      <c r="H7721" s="383" t="s">
        <v>782</v>
      </c>
      <c r="I7721" s="383" t="s">
        <v>783</v>
      </c>
      <c r="J7721" s="383" t="s">
        <v>617</v>
      </c>
      <c r="K7721" s="383" t="s">
        <v>618</v>
      </c>
      <c r="L7721" s="384">
        <v>9280</v>
      </c>
      <c r="M7721" s="383" t="s">
        <v>631</v>
      </c>
      <c r="N7721" s="383" t="s">
        <v>620</v>
      </c>
      <c r="O7721" s="383" t="s">
        <v>230</v>
      </c>
    </row>
    <row r="7722" spans="1:15">
      <c r="A7722" s="385">
        <v>42019</v>
      </c>
      <c r="B7722" s="383" t="s">
        <v>11</v>
      </c>
      <c r="C7722" s="383" t="s">
        <v>12</v>
      </c>
      <c r="D7722" s="383" t="s">
        <v>13</v>
      </c>
      <c r="E7722" s="383" t="s">
        <v>678</v>
      </c>
      <c r="F7722" s="383" t="s">
        <v>10</v>
      </c>
      <c r="G7722" s="384">
        <v>450</v>
      </c>
      <c r="H7722" s="383" t="s">
        <v>779</v>
      </c>
      <c r="I7722" s="383" t="s">
        <v>780</v>
      </c>
      <c r="J7722" s="383" t="s">
        <v>617</v>
      </c>
      <c r="K7722" s="383" t="s">
        <v>618</v>
      </c>
      <c r="L7722" s="384">
        <v>11627</v>
      </c>
      <c r="M7722" s="383" t="s">
        <v>631</v>
      </c>
      <c r="N7722" s="383" t="s">
        <v>620</v>
      </c>
      <c r="O7722" s="383" t="s">
        <v>230</v>
      </c>
    </row>
    <row r="7723" spans="1:15">
      <c r="A7723" s="385">
        <v>42020</v>
      </c>
      <c r="B7723" s="383" t="s">
        <v>650</v>
      </c>
      <c r="C7723" s="383" t="s">
        <v>8</v>
      </c>
      <c r="D7723" s="383" t="s">
        <v>20</v>
      </c>
      <c r="E7723" s="383" t="s">
        <v>651</v>
      </c>
      <c r="F7723" s="383" t="s">
        <v>10</v>
      </c>
      <c r="G7723" s="384">
        <v>1530</v>
      </c>
      <c r="H7723" s="383" t="s">
        <v>876</v>
      </c>
      <c r="I7723" s="383" t="s">
        <v>877</v>
      </c>
      <c r="J7723" s="383" t="s">
        <v>617</v>
      </c>
      <c r="K7723" s="383" t="s">
        <v>618</v>
      </c>
      <c r="L7723" s="384">
        <v>12650</v>
      </c>
      <c r="M7723" s="383" t="s">
        <v>631</v>
      </c>
      <c r="N7723" s="383" t="s">
        <v>620</v>
      </c>
      <c r="O7723" s="383" t="s">
        <v>230</v>
      </c>
    </row>
    <row r="7724" spans="1:15">
      <c r="A7724" s="385">
        <v>42021</v>
      </c>
      <c r="B7724" s="383" t="s">
        <v>754</v>
      </c>
      <c r="C7724" s="383" t="s">
        <v>8</v>
      </c>
      <c r="D7724" s="383" t="s">
        <v>755</v>
      </c>
      <c r="E7724" s="383" t="s">
        <v>756</v>
      </c>
      <c r="F7724" s="383" t="s">
        <v>10</v>
      </c>
      <c r="G7724" s="384">
        <v>127</v>
      </c>
      <c r="H7724" s="383" t="s">
        <v>782</v>
      </c>
      <c r="I7724" s="383" t="s">
        <v>783</v>
      </c>
      <c r="J7724" s="383" t="s">
        <v>617</v>
      </c>
      <c r="K7724" s="383" t="s">
        <v>618</v>
      </c>
      <c r="L7724" s="384">
        <v>12650</v>
      </c>
      <c r="M7724" s="383" t="s">
        <v>632</v>
      </c>
      <c r="N7724" s="383" t="s">
        <v>620</v>
      </c>
      <c r="O7724" s="383" t="s">
        <v>230</v>
      </c>
    </row>
    <row r="7725" spans="1:15">
      <c r="A7725" s="385">
        <v>42022</v>
      </c>
      <c r="B7725" s="383" t="s">
        <v>11</v>
      </c>
      <c r="C7725" s="383" t="s">
        <v>12</v>
      </c>
      <c r="D7725" s="383" t="s">
        <v>13</v>
      </c>
      <c r="E7725" s="383" t="s">
        <v>678</v>
      </c>
      <c r="F7725" s="383" t="s">
        <v>10</v>
      </c>
      <c r="G7725" s="384">
        <v>450</v>
      </c>
      <c r="H7725" s="383" t="s">
        <v>779</v>
      </c>
      <c r="I7725" s="383" t="s">
        <v>780</v>
      </c>
      <c r="J7725" s="383" t="s">
        <v>617</v>
      </c>
      <c r="K7725" s="383" t="s">
        <v>618</v>
      </c>
      <c r="L7725" s="384">
        <v>12650</v>
      </c>
      <c r="M7725" s="383" t="s">
        <v>632</v>
      </c>
      <c r="N7725" s="383" t="s">
        <v>620</v>
      </c>
      <c r="O7725" s="383" t="s">
        <v>230</v>
      </c>
    </row>
    <row r="7726" spans="1:15">
      <c r="A7726" s="385">
        <v>42023</v>
      </c>
      <c r="B7726" s="383" t="s">
        <v>11</v>
      </c>
      <c r="C7726" s="383" t="s">
        <v>12</v>
      </c>
      <c r="D7726" s="383" t="s">
        <v>13</v>
      </c>
      <c r="E7726" s="383" t="s">
        <v>678</v>
      </c>
      <c r="F7726" s="383" t="s">
        <v>10</v>
      </c>
      <c r="G7726" s="384">
        <v>450</v>
      </c>
      <c r="H7726" s="383" t="s">
        <v>779</v>
      </c>
      <c r="I7726" s="383" t="s">
        <v>780</v>
      </c>
      <c r="J7726" s="383" t="s">
        <v>617</v>
      </c>
      <c r="K7726" s="383" t="s">
        <v>618</v>
      </c>
      <c r="L7726" s="384">
        <v>12650</v>
      </c>
      <c r="M7726" s="383" t="s">
        <v>632</v>
      </c>
      <c r="N7726" s="383" t="s">
        <v>620</v>
      </c>
      <c r="O7726" s="383" t="s">
        <v>230</v>
      </c>
    </row>
    <row r="7727" spans="1:15">
      <c r="A7727" s="385">
        <v>42024</v>
      </c>
      <c r="B7727" s="383" t="s">
        <v>11</v>
      </c>
      <c r="C7727" s="383" t="s">
        <v>12</v>
      </c>
      <c r="D7727" s="383" t="s">
        <v>13</v>
      </c>
      <c r="E7727" s="383" t="s">
        <v>678</v>
      </c>
      <c r="F7727" s="383" t="s">
        <v>10</v>
      </c>
      <c r="G7727" s="384">
        <v>450</v>
      </c>
      <c r="H7727" s="383" t="s">
        <v>779</v>
      </c>
      <c r="I7727" s="383" t="s">
        <v>780</v>
      </c>
      <c r="J7727" s="383" t="s">
        <v>617</v>
      </c>
      <c r="K7727" s="383" t="s">
        <v>618</v>
      </c>
      <c r="L7727" s="384">
        <v>12775</v>
      </c>
      <c r="M7727" s="383" t="s">
        <v>633</v>
      </c>
      <c r="N7727" s="383" t="s">
        <v>620</v>
      </c>
      <c r="O7727" s="383" t="s">
        <v>230</v>
      </c>
    </row>
    <row r="7728" spans="1:15">
      <c r="A7728" s="385">
        <v>42025</v>
      </c>
      <c r="B7728" s="383" t="s">
        <v>11</v>
      </c>
      <c r="C7728" s="383" t="s">
        <v>12</v>
      </c>
      <c r="D7728" s="383" t="s">
        <v>13</v>
      </c>
      <c r="E7728" s="383" t="s">
        <v>678</v>
      </c>
      <c r="F7728" s="383" t="s">
        <v>10</v>
      </c>
      <c r="G7728" s="384">
        <v>450</v>
      </c>
      <c r="H7728" s="383" t="s">
        <v>779</v>
      </c>
      <c r="I7728" s="383" t="s">
        <v>780</v>
      </c>
      <c r="J7728" s="383" t="s">
        <v>617</v>
      </c>
      <c r="K7728" s="383" t="s">
        <v>618</v>
      </c>
      <c r="L7728" s="384">
        <v>14695</v>
      </c>
      <c r="M7728" s="383" t="s">
        <v>633</v>
      </c>
      <c r="N7728" s="383" t="s">
        <v>620</v>
      </c>
      <c r="O7728" s="383" t="s">
        <v>230</v>
      </c>
    </row>
    <row r="7729" spans="1:15">
      <c r="A7729" s="385">
        <v>42026</v>
      </c>
      <c r="B7729" s="383" t="s">
        <v>11</v>
      </c>
      <c r="C7729" s="383" t="s">
        <v>12</v>
      </c>
      <c r="D7729" s="383" t="s">
        <v>13</v>
      </c>
      <c r="E7729" s="383" t="s">
        <v>678</v>
      </c>
      <c r="F7729" s="383" t="s">
        <v>10</v>
      </c>
      <c r="G7729" s="384">
        <v>450</v>
      </c>
      <c r="H7729" s="383" t="s">
        <v>779</v>
      </c>
      <c r="I7729" s="383" t="s">
        <v>780</v>
      </c>
      <c r="J7729" s="383" t="s">
        <v>617</v>
      </c>
      <c r="K7729" s="383" t="s">
        <v>618</v>
      </c>
      <c r="L7729" s="384">
        <v>15922</v>
      </c>
      <c r="M7729" s="383" t="s">
        <v>633</v>
      </c>
      <c r="N7729" s="383" t="s">
        <v>620</v>
      </c>
      <c r="O7729" s="383" t="s">
        <v>230</v>
      </c>
    </row>
    <row r="7730" spans="1:15">
      <c r="A7730" s="385">
        <v>42027</v>
      </c>
      <c r="B7730" s="383" t="s">
        <v>11</v>
      </c>
      <c r="C7730" s="383" t="s">
        <v>12</v>
      </c>
      <c r="D7730" s="383" t="s">
        <v>13</v>
      </c>
      <c r="E7730" s="383" t="s">
        <v>678</v>
      </c>
      <c r="F7730" s="383" t="s">
        <v>10</v>
      </c>
      <c r="G7730" s="384">
        <v>450</v>
      </c>
      <c r="H7730" s="383" t="s">
        <v>779</v>
      </c>
      <c r="I7730" s="383" t="s">
        <v>780</v>
      </c>
      <c r="J7730" s="383" t="s">
        <v>617</v>
      </c>
      <c r="K7730" s="383" t="s">
        <v>618</v>
      </c>
      <c r="L7730" s="384">
        <v>17245</v>
      </c>
      <c r="M7730" s="383" t="s">
        <v>633</v>
      </c>
      <c r="N7730" s="383" t="s">
        <v>620</v>
      </c>
      <c r="O7730" s="383" t="s">
        <v>230</v>
      </c>
    </row>
    <row r="7731" spans="1:15">
      <c r="A7731" s="385">
        <v>42028</v>
      </c>
      <c r="B7731" s="383" t="s">
        <v>11</v>
      </c>
      <c r="C7731" s="383" t="s">
        <v>12</v>
      </c>
      <c r="D7731" s="383" t="s">
        <v>13</v>
      </c>
      <c r="E7731" s="383" t="s">
        <v>678</v>
      </c>
      <c r="F7731" s="383" t="s">
        <v>10</v>
      </c>
      <c r="G7731" s="384">
        <v>450</v>
      </c>
      <c r="H7731" s="383" t="s">
        <v>779</v>
      </c>
      <c r="I7731" s="383" t="s">
        <v>780</v>
      </c>
      <c r="J7731" s="383" t="s">
        <v>617</v>
      </c>
      <c r="K7731" s="383" t="s">
        <v>618</v>
      </c>
      <c r="L7731" s="384">
        <v>18650</v>
      </c>
      <c r="M7731" s="383" t="s">
        <v>633</v>
      </c>
      <c r="N7731" s="383" t="s">
        <v>620</v>
      </c>
      <c r="O7731" s="383" t="s">
        <v>230</v>
      </c>
    </row>
    <row r="7732" spans="1:15">
      <c r="A7732" s="385">
        <v>42029</v>
      </c>
      <c r="B7732" s="383" t="s">
        <v>11</v>
      </c>
      <c r="C7732" s="383" t="s">
        <v>12</v>
      </c>
      <c r="D7732" s="383" t="s">
        <v>13</v>
      </c>
      <c r="E7732" s="383" t="s">
        <v>678</v>
      </c>
      <c r="F7732" s="383" t="s">
        <v>10</v>
      </c>
      <c r="G7732" s="384">
        <v>450</v>
      </c>
      <c r="H7732" s="383" t="s">
        <v>779</v>
      </c>
      <c r="I7732" s="383" t="s">
        <v>780</v>
      </c>
      <c r="J7732" s="383" t="s">
        <v>617</v>
      </c>
      <c r="K7732" s="383" t="s">
        <v>618</v>
      </c>
      <c r="L7732" s="384">
        <v>18650</v>
      </c>
      <c r="M7732" s="383" t="s">
        <v>633</v>
      </c>
      <c r="N7732" s="383" t="s">
        <v>620</v>
      </c>
      <c r="O7732" s="383" t="s">
        <v>230</v>
      </c>
    </row>
    <row r="7733" spans="1:15">
      <c r="A7733" s="385">
        <v>42030</v>
      </c>
      <c r="B7733" s="383" t="s">
        <v>11</v>
      </c>
      <c r="C7733" s="383" t="s">
        <v>12</v>
      </c>
      <c r="D7733" s="383" t="s">
        <v>13</v>
      </c>
      <c r="E7733" s="383" t="s">
        <v>678</v>
      </c>
      <c r="F7733" s="383" t="s">
        <v>10</v>
      </c>
      <c r="G7733" s="384">
        <v>450</v>
      </c>
      <c r="H7733" s="383" t="s">
        <v>779</v>
      </c>
      <c r="I7733" s="383" t="s">
        <v>780</v>
      </c>
      <c r="J7733" s="383" t="s">
        <v>617</v>
      </c>
      <c r="K7733" s="383" t="s">
        <v>618</v>
      </c>
      <c r="L7733" s="384">
        <v>18650</v>
      </c>
      <c r="M7733" s="383" t="s">
        <v>634</v>
      </c>
      <c r="N7733" s="383" t="s">
        <v>620</v>
      </c>
      <c r="O7733" s="383" t="s">
        <v>230</v>
      </c>
    </row>
    <row r="7734" spans="1:15">
      <c r="A7734" s="385">
        <v>42031</v>
      </c>
      <c r="B7734" s="383" t="s">
        <v>11</v>
      </c>
      <c r="C7734" s="383" t="s">
        <v>12</v>
      </c>
      <c r="D7734" s="383" t="s">
        <v>13</v>
      </c>
      <c r="E7734" s="383" t="s">
        <v>678</v>
      </c>
      <c r="F7734" s="383" t="s">
        <v>10</v>
      </c>
      <c r="G7734" s="384">
        <v>450</v>
      </c>
      <c r="H7734" s="383" t="s">
        <v>779</v>
      </c>
      <c r="I7734" s="383" t="s">
        <v>780</v>
      </c>
      <c r="J7734" s="383" t="s">
        <v>617</v>
      </c>
      <c r="K7734" s="383" t="s">
        <v>618</v>
      </c>
      <c r="L7734" s="384">
        <v>18650</v>
      </c>
      <c r="M7734" s="383" t="s">
        <v>634</v>
      </c>
      <c r="N7734" s="383" t="s">
        <v>620</v>
      </c>
      <c r="O7734" s="383" t="s">
        <v>230</v>
      </c>
    </row>
    <row r="7735" spans="1:15">
      <c r="A7735" s="385">
        <v>42032</v>
      </c>
      <c r="B7735" s="383" t="s">
        <v>11</v>
      </c>
      <c r="C7735" s="383" t="s">
        <v>12</v>
      </c>
      <c r="D7735" s="383" t="s">
        <v>13</v>
      </c>
      <c r="E7735" s="383" t="s">
        <v>678</v>
      </c>
      <c r="F7735" s="383" t="s">
        <v>10</v>
      </c>
      <c r="G7735" s="384">
        <v>450</v>
      </c>
      <c r="H7735" s="383" t="s">
        <v>779</v>
      </c>
      <c r="I7735" s="383" t="s">
        <v>780</v>
      </c>
      <c r="J7735" s="383" t="s">
        <v>617</v>
      </c>
      <c r="K7735" s="383" t="s">
        <v>618</v>
      </c>
      <c r="L7735" s="384">
        <v>18650</v>
      </c>
      <c r="M7735" s="383" t="s">
        <v>634</v>
      </c>
      <c r="N7735" s="383" t="s">
        <v>620</v>
      </c>
      <c r="O7735" s="383" t="s">
        <v>230</v>
      </c>
    </row>
    <row r="7736" spans="1:15">
      <c r="A7736" s="385">
        <v>42033</v>
      </c>
      <c r="B7736" s="383" t="s">
        <v>11</v>
      </c>
      <c r="C7736" s="383" t="s">
        <v>12</v>
      </c>
      <c r="D7736" s="383" t="s">
        <v>13</v>
      </c>
      <c r="E7736" s="383" t="s">
        <v>678</v>
      </c>
      <c r="F7736" s="383" t="s">
        <v>10</v>
      </c>
      <c r="G7736" s="384">
        <v>450</v>
      </c>
      <c r="H7736" s="383" t="s">
        <v>779</v>
      </c>
      <c r="I7736" s="383" t="s">
        <v>780</v>
      </c>
      <c r="J7736" s="383" t="s">
        <v>617</v>
      </c>
      <c r="K7736" s="383" t="s">
        <v>618</v>
      </c>
      <c r="L7736" s="384">
        <v>18650</v>
      </c>
      <c r="M7736" s="383" t="s">
        <v>634</v>
      </c>
      <c r="N7736" s="383" t="s">
        <v>620</v>
      </c>
      <c r="O7736" s="383" t="s">
        <v>230</v>
      </c>
    </row>
    <row r="7737" spans="1:15">
      <c r="A7737" s="385">
        <v>42034</v>
      </c>
      <c r="B7737" s="383" t="s">
        <v>21</v>
      </c>
      <c r="C7737" s="383" t="s">
        <v>12</v>
      </c>
      <c r="D7737" s="383" t="s">
        <v>22</v>
      </c>
      <c r="E7737" s="383" t="s">
        <v>658</v>
      </c>
      <c r="F7737" s="383" t="s">
        <v>10</v>
      </c>
      <c r="G7737" s="384">
        <v>3585</v>
      </c>
      <c r="H7737" s="383" t="s">
        <v>784</v>
      </c>
      <c r="I7737" s="383" t="s">
        <v>789</v>
      </c>
      <c r="J7737" s="383" t="s">
        <v>617</v>
      </c>
      <c r="K7737" s="383" t="s">
        <v>618</v>
      </c>
      <c r="L7737" s="384">
        <v>18650</v>
      </c>
      <c r="M7737" s="383" t="s">
        <v>634</v>
      </c>
      <c r="N7737" s="383" t="s">
        <v>620</v>
      </c>
      <c r="O7737" s="383" t="s">
        <v>230</v>
      </c>
    </row>
    <row r="7738" spans="1:15">
      <c r="A7738" s="385">
        <v>42035</v>
      </c>
      <c r="B7738" s="383" t="s">
        <v>11</v>
      </c>
      <c r="C7738" s="383" t="s">
        <v>12</v>
      </c>
      <c r="D7738" s="383" t="s">
        <v>13</v>
      </c>
      <c r="E7738" s="383" t="s">
        <v>678</v>
      </c>
      <c r="F7738" s="383" t="s">
        <v>10</v>
      </c>
      <c r="G7738" s="384">
        <v>450</v>
      </c>
      <c r="H7738" s="383" t="s">
        <v>779</v>
      </c>
      <c r="I7738" s="383" t="s">
        <v>780</v>
      </c>
      <c r="J7738" s="383" t="s">
        <v>617</v>
      </c>
      <c r="K7738" s="383" t="s">
        <v>618</v>
      </c>
      <c r="L7738" s="384">
        <v>18650</v>
      </c>
      <c r="M7738" s="383" t="s">
        <v>634</v>
      </c>
      <c r="N7738" s="383" t="s">
        <v>620</v>
      </c>
      <c r="O7738" s="383" t="s">
        <v>230</v>
      </c>
    </row>
    <row r="7739" spans="1:15">
      <c r="A7739" s="385">
        <v>42036</v>
      </c>
      <c r="B7739" s="383" t="s">
        <v>11</v>
      </c>
      <c r="C7739" s="383" t="s">
        <v>12</v>
      </c>
      <c r="D7739" s="383" t="s">
        <v>13</v>
      </c>
      <c r="E7739" s="383" t="s">
        <v>678</v>
      </c>
      <c r="F7739" s="383" t="s">
        <v>10</v>
      </c>
      <c r="G7739" s="384">
        <v>450</v>
      </c>
      <c r="H7739" s="383" t="s">
        <v>779</v>
      </c>
      <c r="I7739" s="383" t="s">
        <v>780</v>
      </c>
      <c r="J7739" s="383" t="s">
        <v>617</v>
      </c>
      <c r="K7739" s="383" t="s">
        <v>618</v>
      </c>
      <c r="L7739" s="384">
        <v>18660</v>
      </c>
      <c r="M7739" s="383" t="s">
        <v>634</v>
      </c>
      <c r="N7739" s="383" t="s">
        <v>620</v>
      </c>
      <c r="O7739" s="383" t="s">
        <v>230</v>
      </c>
    </row>
    <row r="7740" spans="1:15">
      <c r="A7740" s="385">
        <v>42037</v>
      </c>
      <c r="B7740" s="383" t="s">
        <v>11</v>
      </c>
      <c r="C7740" s="383" t="s">
        <v>12</v>
      </c>
      <c r="D7740" s="383" t="s">
        <v>13</v>
      </c>
      <c r="E7740" s="383" t="s">
        <v>678</v>
      </c>
      <c r="F7740" s="383" t="s">
        <v>10</v>
      </c>
      <c r="G7740" s="384">
        <v>450</v>
      </c>
      <c r="H7740" s="383" t="s">
        <v>779</v>
      </c>
      <c r="I7740" s="383" t="s">
        <v>780</v>
      </c>
      <c r="J7740" s="383" t="s">
        <v>617</v>
      </c>
      <c r="K7740" s="383" t="s">
        <v>618</v>
      </c>
      <c r="L7740" s="384">
        <v>18660</v>
      </c>
      <c r="M7740" s="383" t="s">
        <v>634</v>
      </c>
      <c r="N7740" s="383" t="s">
        <v>620</v>
      </c>
      <c r="O7740" s="383" t="s">
        <v>230</v>
      </c>
    </row>
    <row r="7741" spans="1:15">
      <c r="A7741" s="385">
        <v>42038</v>
      </c>
      <c r="B7741" s="383" t="s">
        <v>21</v>
      </c>
      <c r="C7741" s="383" t="s">
        <v>12</v>
      </c>
      <c r="D7741" s="383" t="s">
        <v>22</v>
      </c>
      <c r="E7741" s="383" t="s">
        <v>658</v>
      </c>
      <c r="F7741" s="383" t="s">
        <v>10</v>
      </c>
      <c r="G7741" s="384">
        <v>5765</v>
      </c>
      <c r="H7741" s="383" t="s">
        <v>922</v>
      </c>
      <c r="I7741" s="383" t="s">
        <v>933</v>
      </c>
      <c r="J7741" s="383" t="s">
        <v>617</v>
      </c>
      <c r="K7741" s="383" t="s">
        <v>618</v>
      </c>
      <c r="L7741" s="384">
        <v>18660</v>
      </c>
      <c r="M7741" s="383" t="s">
        <v>634</v>
      </c>
      <c r="N7741" s="383" t="s">
        <v>620</v>
      </c>
      <c r="O7741" s="383" t="s">
        <v>230</v>
      </c>
    </row>
    <row r="7742" spans="1:15">
      <c r="A7742" s="385">
        <v>42039</v>
      </c>
      <c r="B7742" s="383" t="s">
        <v>11</v>
      </c>
      <c r="C7742" s="383" t="s">
        <v>12</v>
      </c>
      <c r="D7742" s="383" t="s">
        <v>13</v>
      </c>
      <c r="E7742" s="383" t="s">
        <v>678</v>
      </c>
      <c r="F7742" s="383" t="s">
        <v>10</v>
      </c>
      <c r="G7742" s="384">
        <v>450</v>
      </c>
      <c r="H7742" s="383" t="s">
        <v>779</v>
      </c>
      <c r="I7742" s="383" t="s">
        <v>780</v>
      </c>
      <c r="J7742" s="383" t="s">
        <v>617</v>
      </c>
      <c r="K7742" s="383" t="s">
        <v>618</v>
      </c>
      <c r="L7742" s="384">
        <v>18660</v>
      </c>
      <c r="M7742" s="383" t="s">
        <v>634</v>
      </c>
      <c r="N7742" s="383" t="s">
        <v>620</v>
      </c>
      <c r="O7742" s="383" t="s">
        <v>230</v>
      </c>
    </row>
    <row r="7743" spans="1:15">
      <c r="A7743" s="385">
        <v>42040</v>
      </c>
      <c r="B7743" s="383" t="s">
        <v>11</v>
      </c>
      <c r="C7743" s="383" t="s">
        <v>12</v>
      </c>
      <c r="D7743" s="383" t="s">
        <v>13</v>
      </c>
      <c r="E7743" s="383" t="s">
        <v>678</v>
      </c>
      <c r="F7743" s="383" t="s">
        <v>10</v>
      </c>
      <c r="G7743" s="384">
        <v>450</v>
      </c>
      <c r="H7743" s="383" t="s">
        <v>779</v>
      </c>
      <c r="I7743" s="383" t="s">
        <v>780</v>
      </c>
      <c r="J7743" s="383" t="s">
        <v>617</v>
      </c>
      <c r="K7743" s="383" t="s">
        <v>618</v>
      </c>
      <c r="L7743" s="384">
        <v>18761</v>
      </c>
      <c r="M7743" s="383" t="s">
        <v>635</v>
      </c>
      <c r="N7743" s="383" t="s">
        <v>620</v>
      </c>
      <c r="O7743" s="383" t="s">
        <v>230</v>
      </c>
    </row>
    <row r="7744" spans="1:15">
      <c r="A7744" s="385">
        <v>42041</v>
      </c>
      <c r="B7744" s="383" t="s">
        <v>21</v>
      </c>
      <c r="C7744" s="383" t="s">
        <v>12</v>
      </c>
      <c r="D7744" s="383" t="s">
        <v>22</v>
      </c>
      <c r="E7744" s="383" t="s">
        <v>658</v>
      </c>
      <c r="F7744" s="383" t="s">
        <v>10</v>
      </c>
      <c r="G7744" s="384">
        <v>3585</v>
      </c>
      <c r="H7744" s="383" t="s">
        <v>784</v>
      </c>
      <c r="I7744" s="383" t="s">
        <v>789</v>
      </c>
      <c r="J7744" s="383" t="s">
        <v>617</v>
      </c>
      <c r="K7744" s="383" t="s">
        <v>618</v>
      </c>
      <c r="L7744" s="384">
        <v>18761</v>
      </c>
      <c r="M7744" s="383" t="s">
        <v>635</v>
      </c>
      <c r="N7744" s="383" t="s">
        <v>620</v>
      </c>
      <c r="O7744" s="383" t="s">
        <v>230</v>
      </c>
    </row>
    <row r="7745" spans="1:15">
      <c r="A7745" s="385">
        <v>42042</v>
      </c>
      <c r="B7745" s="383" t="s">
        <v>21</v>
      </c>
      <c r="C7745" s="383" t="s">
        <v>12</v>
      </c>
      <c r="D7745" s="383" t="s">
        <v>22</v>
      </c>
      <c r="E7745" s="383" t="s">
        <v>658</v>
      </c>
      <c r="F7745" s="383" t="s">
        <v>10</v>
      </c>
      <c r="G7745" s="384">
        <v>3585</v>
      </c>
      <c r="H7745" s="383" t="s">
        <v>784</v>
      </c>
      <c r="I7745" s="383" t="s">
        <v>789</v>
      </c>
      <c r="J7745" s="383" t="s">
        <v>617</v>
      </c>
      <c r="K7745" s="383" t="s">
        <v>618</v>
      </c>
      <c r="L7745" s="384">
        <v>18800</v>
      </c>
      <c r="M7745" s="383" t="s">
        <v>635</v>
      </c>
      <c r="N7745" s="383" t="s">
        <v>620</v>
      </c>
      <c r="O7745" s="383" t="s">
        <v>230</v>
      </c>
    </row>
    <row r="7746" spans="1:15">
      <c r="A7746" s="385">
        <v>42043</v>
      </c>
      <c r="B7746" s="383" t="s">
        <v>21</v>
      </c>
      <c r="C7746" s="383" t="s">
        <v>12</v>
      </c>
      <c r="D7746" s="383" t="s">
        <v>22</v>
      </c>
      <c r="E7746" s="383" t="s">
        <v>658</v>
      </c>
      <c r="F7746" s="383" t="s">
        <v>10</v>
      </c>
      <c r="G7746" s="384">
        <v>3585</v>
      </c>
      <c r="H7746" s="383" t="s">
        <v>784</v>
      </c>
      <c r="I7746" s="383" t="s">
        <v>789</v>
      </c>
      <c r="J7746" s="383" t="s">
        <v>617</v>
      </c>
      <c r="K7746" s="383" t="s">
        <v>618</v>
      </c>
      <c r="L7746" s="384">
        <v>20258</v>
      </c>
      <c r="M7746" s="383" t="s">
        <v>635</v>
      </c>
      <c r="N7746" s="383" t="s">
        <v>620</v>
      </c>
      <c r="O7746" s="383" t="s">
        <v>230</v>
      </c>
    </row>
    <row r="7747" spans="1:15">
      <c r="A7747" s="385">
        <v>42044</v>
      </c>
      <c r="B7747" s="383" t="s">
        <v>21</v>
      </c>
      <c r="C7747" s="383" t="s">
        <v>12</v>
      </c>
      <c r="D7747" s="383" t="s">
        <v>22</v>
      </c>
      <c r="E7747" s="383" t="s">
        <v>658</v>
      </c>
      <c r="F7747" s="383" t="s">
        <v>10</v>
      </c>
      <c r="G7747" s="384">
        <v>3585</v>
      </c>
      <c r="H7747" s="383" t="s">
        <v>784</v>
      </c>
      <c r="I7747" s="383" t="s">
        <v>789</v>
      </c>
      <c r="J7747" s="383" t="s">
        <v>617</v>
      </c>
      <c r="K7747" s="383" t="s">
        <v>618</v>
      </c>
      <c r="L7747" s="384">
        <v>20833</v>
      </c>
      <c r="M7747" s="383" t="s">
        <v>635</v>
      </c>
      <c r="N7747" s="383" t="s">
        <v>620</v>
      </c>
      <c r="O7747" s="383" t="s">
        <v>230</v>
      </c>
    </row>
    <row r="7748" spans="1:15">
      <c r="A7748" s="385">
        <v>42045</v>
      </c>
      <c r="B7748" s="383" t="s">
        <v>21</v>
      </c>
      <c r="C7748" s="383" t="s">
        <v>12</v>
      </c>
      <c r="D7748" s="383" t="s">
        <v>22</v>
      </c>
      <c r="E7748" s="383" t="s">
        <v>658</v>
      </c>
      <c r="F7748" s="383" t="s">
        <v>10</v>
      </c>
      <c r="G7748" s="384">
        <v>3585</v>
      </c>
      <c r="H7748" s="383" t="s">
        <v>784</v>
      </c>
      <c r="I7748" s="383" t="s">
        <v>789</v>
      </c>
      <c r="J7748" s="383" t="s">
        <v>617</v>
      </c>
      <c r="K7748" s="383" t="s">
        <v>618</v>
      </c>
      <c r="L7748" s="384">
        <v>20833</v>
      </c>
      <c r="M7748" s="383" t="s">
        <v>635</v>
      </c>
      <c r="N7748" s="383" t="s">
        <v>620</v>
      </c>
      <c r="O7748" s="383" t="s">
        <v>230</v>
      </c>
    </row>
    <row r="7749" spans="1:15">
      <c r="A7749" s="385">
        <v>42046</v>
      </c>
      <c r="B7749" s="383" t="s">
        <v>754</v>
      </c>
      <c r="C7749" s="383" t="s">
        <v>8</v>
      </c>
      <c r="D7749" s="383" t="s">
        <v>755</v>
      </c>
      <c r="E7749" s="383" t="s">
        <v>756</v>
      </c>
      <c r="F7749" s="383" t="s">
        <v>10</v>
      </c>
      <c r="G7749" s="384">
        <v>460</v>
      </c>
      <c r="H7749" s="383" t="s">
        <v>757</v>
      </c>
      <c r="I7749" s="383" t="s">
        <v>758</v>
      </c>
      <c r="J7749" s="383" t="s">
        <v>617</v>
      </c>
      <c r="K7749" s="383" t="s">
        <v>618</v>
      </c>
      <c r="L7749" s="384">
        <v>20833</v>
      </c>
      <c r="M7749" s="383" t="s">
        <v>635</v>
      </c>
      <c r="N7749" s="383" t="s">
        <v>620</v>
      </c>
      <c r="O7749" s="383" t="s">
        <v>230</v>
      </c>
    </row>
    <row r="7750" spans="1:15">
      <c r="A7750" s="385">
        <v>42047</v>
      </c>
      <c r="B7750" s="383" t="s">
        <v>21</v>
      </c>
      <c r="C7750" s="383" t="s">
        <v>12</v>
      </c>
      <c r="D7750" s="383" t="s">
        <v>22</v>
      </c>
      <c r="E7750" s="383" t="s">
        <v>658</v>
      </c>
      <c r="F7750" s="383" t="s">
        <v>10</v>
      </c>
      <c r="G7750" s="384">
        <v>3585</v>
      </c>
      <c r="H7750" s="383" t="s">
        <v>784</v>
      </c>
      <c r="I7750" s="383" t="s">
        <v>789</v>
      </c>
      <c r="J7750" s="383" t="s">
        <v>617</v>
      </c>
      <c r="K7750" s="383" t="s">
        <v>618</v>
      </c>
      <c r="L7750" s="384">
        <v>20833</v>
      </c>
      <c r="M7750" s="383" t="s">
        <v>635</v>
      </c>
      <c r="N7750" s="383" t="s">
        <v>620</v>
      </c>
      <c r="O7750" s="383" t="s">
        <v>230</v>
      </c>
    </row>
    <row r="7751" spans="1:15">
      <c r="A7751" s="385">
        <v>42048</v>
      </c>
      <c r="B7751" s="383" t="s">
        <v>21</v>
      </c>
      <c r="C7751" s="383" t="s">
        <v>12</v>
      </c>
      <c r="D7751" s="383" t="s">
        <v>22</v>
      </c>
      <c r="E7751" s="383" t="s">
        <v>658</v>
      </c>
      <c r="F7751" s="383" t="s">
        <v>10</v>
      </c>
      <c r="G7751" s="384">
        <v>3585</v>
      </c>
      <c r="H7751" s="383" t="s">
        <v>784</v>
      </c>
      <c r="I7751" s="383" t="s">
        <v>789</v>
      </c>
      <c r="J7751" s="383" t="s">
        <v>617</v>
      </c>
      <c r="K7751" s="383" t="s">
        <v>618</v>
      </c>
      <c r="L7751" s="384">
        <v>20833</v>
      </c>
      <c r="M7751" s="383" t="s">
        <v>635</v>
      </c>
      <c r="N7751" s="383" t="s">
        <v>620</v>
      </c>
      <c r="O7751" s="383" t="s">
        <v>230</v>
      </c>
    </row>
    <row r="7752" spans="1:15">
      <c r="A7752" s="385">
        <v>42049</v>
      </c>
      <c r="B7752" s="383" t="s">
        <v>21</v>
      </c>
      <c r="C7752" s="383" t="s">
        <v>12</v>
      </c>
      <c r="D7752" s="383" t="s">
        <v>22</v>
      </c>
      <c r="E7752" s="383" t="s">
        <v>658</v>
      </c>
      <c r="F7752" s="383" t="s">
        <v>10</v>
      </c>
      <c r="G7752" s="384">
        <v>3585</v>
      </c>
      <c r="H7752" s="383" t="s">
        <v>784</v>
      </c>
      <c r="I7752" s="383" t="s">
        <v>789</v>
      </c>
      <c r="J7752" s="383" t="s">
        <v>617</v>
      </c>
      <c r="K7752" s="383" t="s">
        <v>618</v>
      </c>
      <c r="L7752" s="384">
        <v>21180</v>
      </c>
      <c r="M7752" s="383" t="s">
        <v>635</v>
      </c>
      <c r="N7752" s="383" t="s">
        <v>620</v>
      </c>
      <c r="O7752" s="383" t="s">
        <v>230</v>
      </c>
    </row>
    <row r="7753" spans="1:15">
      <c r="A7753" s="385">
        <v>42050</v>
      </c>
      <c r="B7753" s="383" t="s">
        <v>21</v>
      </c>
      <c r="C7753" s="383" t="s">
        <v>12</v>
      </c>
      <c r="D7753" s="383" t="s">
        <v>22</v>
      </c>
      <c r="E7753" s="383" t="s">
        <v>658</v>
      </c>
      <c r="F7753" s="383" t="s">
        <v>10</v>
      </c>
      <c r="G7753" s="384">
        <v>3585</v>
      </c>
      <c r="H7753" s="383" t="s">
        <v>784</v>
      </c>
      <c r="I7753" s="383" t="s">
        <v>789</v>
      </c>
      <c r="J7753" s="383" t="s">
        <v>617</v>
      </c>
      <c r="K7753" s="383" t="s">
        <v>618</v>
      </c>
      <c r="L7753" s="384">
        <v>22680</v>
      </c>
      <c r="M7753" s="383" t="s">
        <v>635</v>
      </c>
      <c r="N7753" s="383" t="s">
        <v>620</v>
      </c>
      <c r="O7753" s="383" t="s">
        <v>230</v>
      </c>
    </row>
    <row r="7754" spans="1:15">
      <c r="A7754" s="385">
        <v>42051</v>
      </c>
      <c r="B7754" s="383" t="s">
        <v>21</v>
      </c>
      <c r="C7754" s="383" t="s">
        <v>12</v>
      </c>
      <c r="D7754" s="383" t="s">
        <v>22</v>
      </c>
      <c r="E7754" s="383" t="s">
        <v>658</v>
      </c>
      <c r="F7754" s="383" t="s">
        <v>10</v>
      </c>
      <c r="G7754" s="384">
        <v>3585</v>
      </c>
      <c r="H7754" s="383" t="s">
        <v>784</v>
      </c>
      <c r="I7754" s="383" t="s">
        <v>789</v>
      </c>
      <c r="J7754" s="383" t="s">
        <v>617</v>
      </c>
      <c r="K7754" s="383" t="s">
        <v>618</v>
      </c>
      <c r="L7754" s="384">
        <v>23171</v>
      </c>
      <c r="M7754" s="383" t="s">
        <v>635</v>
      </c>
      <c r="N7754" s="383" t="s">
        <v>620</v>
      </c>
      <c r="O7754" s="383" t="s">
        <v>230</v>
      </c>
    </row>
    <row r="7755" spans="1:15">
      <c r="A7755" s="385">
        <v>42052</v>
      </c>
      <c r="B7755" s="383" t="s">
        <v>21</v>
      </c>
      <c r="C7755" s="383" t="s">
        <v>12</v>
      </c>
      <c r="D7755" s="383" t="s">
        <v>22</v>
      </c>
      <c r="E7755" s="383" t="s">
        <v>658</v>
      </c>
      <c r="F7755" s="383" t="s">
        <v>10</v>
      </c>
      <c r="G7755" s="384">
        <v>3585</v>
      </c>
      <c r="H7755" s="383" t="s">
        <v>784</v>
      </c>
      <c r="I7755" s="383" t="s">
        <v>789</v>
      </c>
      <c r="J7755" s="383" t="s">
        <v>617</v>
      </c>
      <c r="K7755" s="383" t="s">
        <v>618</v>
      </c>
      <c r="L7755" s="384">
        <v>23171</v>
      </c>
      <c r="M7755" s="383" t="s">
        <v>636</v>
      </c>
      <c r="N7755" s="383" t="s">
        <v>620</v>
      </c>
      <c r="O7755" s="383" t="s">
        <v>230</v>
      </c>
    </row>
    <row r="7756" spans="1:15">
      <c r="A7756" s="385">
        <v>42053</v>
      </c>
      <c r="B7756" s="383" t="s">
        <v>21</v>
      </c>
      <c r="C7756" s="383" t="s">
        <v>12</v>
      </c>
      <c r="D7756" s="383" t="s">
        <v>22</v>
      </c>
      <c r="E7756" s="383" t="s">
        <v>658</v>
      </c>
      <c r="F7756" s="383" t="s">
        <v>10</v>
      </c>
      <c r="G7756" s="384">
        <v>3585</v>
      </c>
      <c r="H7756" s="383" t="s">
        <v>784</v>
      </c>
      <c r="I7756" s="383" t="s">
        <v>789</v>
      </c>
      <c r="J7756" s="383" t="s">
        <v>617</v>
      </c>
      <c r="K7756" s="383" t="s">
        <v>618</v>
      </c>
      <c r="L7756" s="384">
        <v>23171</v>
      </c>
      <c r="M7756" s="383" t="s">
        <v>636</v>
      </c>
      <c r="N7756" s="383" t="s">
        <v>620</v>
      </c>
      <c r="O7756" s="383" t="s">
        <v>230</v>
      </c>
    </row>
    <row r="7757" spans="1:15">
      <c r="A7757" s="385">
        <v>42054</v>
      </c>
      <c r="B7757" s="383" t="s">
        <v>21</v>
      </c>
      <c r="C7757" s="383" t="s">
        <v>12</v>
      </c>
      <c r="D7757" s="383" t="s">
        <v>22</v>
      </c>
      <c r="E7757" s="383" t="s">
        <v>658</v>
      </c>
      <c r="F7757" s="383" t="s">
        <v>10</v>
      </c>
      <c r="G7757" s="384">
        <v>3585</v>
      </c>
      <c r="H7757" s="383" t="s">
        <v>784</v>
      </c>
      <c r="I7757" s="383" t="s">
        <v>789</v>
      </c>
      <c r="J7757" s="383" t="s">
        <v>617</v>
      </c>
      <c r="K7757" s="383" t="s">
        <v>618</v>
      </c>
      <c r="L7757" s="384">
        <v>23171</v>
      </c>
      <c r="M7757" s="383" t="s">
        <v>636</v>
      </c>
      <c r="N7757" s="383" t="s">
        <v>620</v>
      </c>
      <c r="O7757" s="383" t="s">
        <v>230</v>
      </c>
    </row>
    <row r="7758" spans="1:15">
      <c r="A7758" s="385">
        <v>42055</v>
      </c>
      <c r="B7758" s="383" t="s">
        <v>21</v>
      </c>
      <c r="C7758" s="383" t="s">
        <v>12</v>
      </c>
      <c r="D7758" s="383" t="s">
        <v>22</v>
      </c>
      <c r="E7758" s="383" t="s">
        <v>658</v>
      </c>
      <c r="F7758" s="383" t="s">
        <v>10</v>
      </c>
      <c r="G7758" s="384">
        <v>3585</v>
      </c>
      <c r="H7758" s="383" t="s">
        <v>784</v>
      </c>
      <c r="I7758" s="383" t="s">
        <v>789</v>
      </c>
      <c r="J7758" s="383" t="s">
        <v>617</v>
      </c>
      <c r="K7758" s="383" t="s">
        <v>618</v>
      </c>
      <c r="L7758" s="384">
        <v>23171</v>
      </c>
      <c r="M7758" s="383" t="s">
        <v>636</v>
      </c>
      <c r="N7758" s="383" t="s">
        <v>620</v>
      </c>
      <c r="O7758" s="383" t="s">
        <v>230</v>
      </c>
    </row>
    <row r="7759" spans="1:15">
      <c r="A7759" s="385">
        <v>42056</v>
      </c>
      <c r="B7759" s="383" t="s">
        <v>21</v>
      </c>
      <c r="C7759" s="383" t="s">
        <v>12</v>
      </c>
      <c r="D7759" s="383" t="s">
        <v>22</v>
      </c>
      <c r="E7759" s="383" t="s">
        <v>658</v>
      </c>
      <c r="F7759" s="383" t="s">
        <v>10</v>
      </c>
      <c r="G7759" s="384">
        <v>3585</v>
      </c>
      <c r="H7759" s="383" t="s">
        <v>784</v>
      </c>
      <c r="I7759" s="383" t="s">
        <v>789</v>
      </c>
      <c r="J7759" s="383" t="s">
        <v>617</v>
      </c>
      <c r="K7759" s="383" t="s">
        <v>618</v>
      </c>
      <c r="L7759" s="384">
        <v>23171</v>
      </c>
      <c r="M7759" s="383" t="s">
        <v>637</v>
      </c>
      <c r="N7759" s="383" t="s">
        <v>620</v>
      </c>
      <c r="O7759" s="383" t="s">
        <v>230</v>
      </c>
    </row>
    <row r="7760" spans="1:15">
      <c r="A7760" s="385">
        <v>42057</v>
      </c>
      <c r="B7760" s="383" t="s">
        <v>21</v>
      </c>
      <c r="C7760" s="383" t="s">
        <v>12</v>
      </c>
      <c r="D7760" s="383" t="s">
        <v>22</v>
      </c>
      <c r="E7760" s="383" t="s">
        <v>658</v>
      </c>
      <c r="F7760" s="383" t="s">
        <v>10</v>
      </c>
      <c r="G7760" s="384">
        <v>8290</v>
      </c>
      <c r="H7760" s="383" t="s">
        <v>810</v>
      </c>
      <c r="I7760" s="383" t="s">
        <v>924</v>
      </c>
      <c r="J7760" s="383" t="s">
        <v>617</v>
      </c>
      <c r="K7760" s="383" t="s">
        <v>618</v>
      </c>
      <c r="L7760" s="384">
        <v>23171</v>
      </c>
      <c r="M7760" s="383" t="s">
        <v>637</v>
      </c>
      <c r="N7760" s="383" t="s">
        <v>620</v>
      </c>
      <c r="O7760" s="383" t="s">
        <v>230</v>
      </c>
    </row>
    <row r="7761" spans="1:15">
      <c r="A7761" s="385">
        <v>42058</v>
      </c>
      <c r="B7761" s="383" t="s">
        <v>21</v>
      </c>
      <c r="C7761" s="383" t="s">
        <v>12</v>
      </c>
      <c r="D7761" s="383" t="s">
        <v>22</v>
      </c>
      <c r="E7761" s="383" t="s">
        <v>658</v>
      </c>
      <c r="F7761" s="383" t="s">
        <v>10</v>
      </c>
      <c r="G7761" s="384">
        <v>1680</v>
      </c>
      <c r="H7761" s="383" t="s">
        <v>810</v>
      </c>
      <c r="I7761" s="383" t="s">
        <v>660</v>
      </c>
      <c r="J7761" s="383" t="s">
        <v>617</v>
      </c>
      <c r="K7761" s="383" t="s">
        <v>618</v>
      </c>
      <c r="L7761" s="384">
        <v>23171</v>
      </c>
      <c r="M7761" s="383" t="s">
        <v>637</v>
      </c>
      <c r="N7761" s="383" t="s">
        <v>620</v>
      </c>
      <c r="O7761" s="383" t="s">
        <v>230</v>
      </c>
    </row>
    <row r="7762" spans="1:15">
      <c r="A7762" s="385">
        <v>42059</v>
      </c>
      <c r="B7762" s="383" t="s">
        <v>21</v>
      </c>
      <c r="C7762" s="383" t="s">
        <v>12</v>
      </c>
      <c r="D7762" s="383" t="s">
        <v>22</v>
      </c>
      <c r="E7762" s="383" t="s">
        <v>658</v>
      </c>
      <c r="F7762" s="383" t="s">
        <v>10</v>
      </c>
      <c r="G7762" s="384">
        <v>8290</v>
      </c>
      <c r="H7762" s="383" t="s">
        <v>810</v>
      </c>
      <c r="I7762" s="383" t="s">
        <v>924</v>
      </c>
      <c r="J7762" s="383" t="s">
        <v>617</v>
      </c>
      <c r="K7762" s="383" t="s">
        <v>618</v>
      </c>
      <c r="L7762" s="384">
        <v>23171</v>
      </c>
      <c r="M7762" s="383" t="s">
        <v>637</v>
      </c>
      <c r="N7762" s="383" t="s">
        <v>620</v>
      </c>
      <c r="O7762" s="383" t="s">
        <v>230</v>
      </c>
    </row>
    <row r="7763" spans="1:15">
      <c r="A7763" s="385">
        <v>42060</v>
      </c>
      <c r="B7763" s="383" t="s">
        <v>21</v>
      </c>
      <c r="C7763" s="383" t="s">
        <v>12</v>
      </c>
      <c r="D7763" s="383" t="s">
        <v>22</v>
      </c>
      <c r="E7763" s="383" t="s">
        <v>658</v>
      </c>
      <c r="F7763" s="383" t="s">
        <v>10</v>
      </c>
      <c r="G7763" s="384">
        <v>8290</v>
      </c>
      <c r="H7763" s="383" t="s">
        <v>810</v>
      </c>
      <c r="I7763" s="383" t="s">
        <v>924</v>
      </c>
      <c r="J7763" s="383" t="s">
        <v>617</v>
      </c>
      <c r="K7763" s="383" t="s">
        <v>618</v>
      </c>
      <c r="L7763" s="384">
        <v>23171</v>
      </c>
      <c r="M7763" s="383" t="s">
        <v>637</v>
      </c>
      <c r="N7763" s="383" t="s">
        <v>620</v>
      </c>
      <c r="O7763" s="383" t="s">
        <v>230</v>
      </c>
    </row>
    <row r="7764" spans="1:15">
      <c r="A7764" s="385">
        <v>42061</v>
      </c>
      <c r="B7764" s="383" t="s">
        <v>21</v>
      </c>
      <c r="C7764" s="383" t="s">
        <v>12</v>
      </c>
      <c r="D7764" s="383" t="s">
        <v>22</v>
      </c>
      <c r="E7764" s="383" t="s">
        <v>658</v>
      </c>
      <c r="F7764" s="383" t="s">
        <v>10</v>
      </c>
      <c r="G7764" s="384">
        <v>8290</v>
      </c>
      <c r="H7764" s="383" t="s">
        <v>810</v>
      </c>
      <c r="I7764" s="383" t="s">
        <v>924</v>
      </c>
      <c r="J7764" s="383" t="s">
        <v>617</v>
      </c>
      <c r="K7764" s="383" t="s">
        <v>618</v>
      </c>
      <c r="L7764" s="384">
        <v>23171</v>
      </c>
      <c r="M7764" s="383" t="s">
        <v>637</v>
      </c>
      <c r="N7764" s="383" t="s">
        <v>620</v>
      </c>
      <c r="O7764" s="383" t="s">
        <v>230</v>
      </c>
    </row>
    <row r="7765" spans="1:15">
      <c r="A7765" s="385">
        <v>42062</v>
      </c>
      <c r="B7765" s="383" t="s">
        <v>21</v>
      </c>
      <c r="C7765" s="383" t="s">
        <v>12</v>
      </c>
      <c r="D7765" s="383" t="s">
        <v>22</v>
      </c>
      <c r="E7765" s="383" t="s">
        <v>658</v>
      </c>
      <c r="F7765" s="383" t="s">
        <v>10</v>
      </c>
      <c r="G7765" s="384">
        <v>8290</v>
      </c>
      <c r="H7765" s="383" t="s">
        <v>810</v>
      </c>
      <c r="I7765" s="383" t="s">
        <v>924</v>
      </c>
      <c r="J7765" s="383" t="s">
        <v>617</v>
      </c>
      <c r="K7765" s="383" t="s">
        <v>618</v>
      </c>
      <c r="L7765" s="384">
        <v>23171</v>
      </c>
      <c r="M7765" s="383" t="s">
        <v>637</v>
      </c>
      <c r="N7765" s="383" t="s">
        <v>620</v>
      </c>
      <c r="O7765" s="383" t="s">
        <v>230</v>
      </c>
    </row>
    <row r="7766" spans="1:15">
      <c r="A7766" s="385">
        <v>42063</v>
      </c>
      <c r="B7766" s="383" t="s">
        <v>21</v>
      </c>
      <c r="C7766" s="383" t="s">
        <v>12</v>
      </c>
      <c r="D7766" s="383" t="s">
        <v>22</v>
      </c>
      <c r="E7766" s="383" t="s">
        <v>658</v>
      </c>
      <c r="F7766" s="383" t="s">
        <v>10</v>
      </c>
      <c r="G7766" s="384">
        <v>8290</v>
      </c>
      <c r="H7766" s="383" t="s">
        <v>810</v>
      </c>
      <c r="I7766" s="383" t="s">
        <v>924</v>
      </c>
      <c r="J7766" s="383" t="s">
        <v>617</v>
      </c>
      <c r="K7766" s="383" t="s">
        <v>618</v>
      </c>
      <c r="L7766" s="384">
        <v>23242</v>
      </c>
      <c r="M7766" s="383" t="s">
        <v>638</v>
      </c>
      <c r="N7766" s="383" t="s">
        <v>620</v>
      </c>
      <c r="O7766" s="383" t="s">
        <v>230</v>
      </c>
    </row>
    <row r="7767" spans="1:15">
      <c r="A7767" s="385">
        <v>42064</v>
      </c>
      <c r="B7767" s="383" t="s">
        <v>21</v>
      </c>
      <c r="C7767" s="383" t="s">
        <v>12</v>
      </c>
      <c r="D7767" s="383" t="s">
        <v>22</v>
      </c>
      <c r="E7767" s="383" t="s">
        <v>658</v>
      </c>
      <c r="F7767" s="383" t="s">
        <v>10</v>
      </c>
      <c r="G7767" s="384">
        <v>8290</v>
      </c>
      <c r="H7767" s="383" t="s">
        <v>810</v>
      </c>
      <c r="I7767" s="383" t="s">
        <v>924</v>
      </c>
      <c r="J7767" s="383" t="s">
        <v>617</v>
      </c>
      <c r="K7767" s="383" t="s">
        <v>618</v>
      </c>
      <c r="L7767" s="384">
        <v>24188</v>
      </c>
      <c r="M7767" s="383" t="s">
        <v>638</v>
      </c>
      <c r="N7767" s="383" t="s">
        <v>620</v>
      </c>
      <c r="O7767" s="383" t="s">
        <v>230</v>
      </c>
    </row>
    <row r="7768" spans="1:15">
      <c r="A7768" s="385">
        <v>42065</v>
      </c>
      <c r="B7768" s="383" t="s">
        <v>21</v>
      </c>
      <c r="C7768" s="383" t="s">
        <v>12</v>
      </c>
      <c r="D7768" s="383" t="s">
        <v>22</v>
      </c>
      <c r="E7768" s="383" t="s">
        <v>658</v>
      </c>
      <c r="F7768" s="383" t="s">
        <v>10</v>
      </c>
      <c r="G7768" s="384">
        <v>8290</v>
      </c>
      <c r="H7768" s="383" t="s">
        <v>810</v>
      </c>
      <c r="I7768" s="383" t="s">
        <v>924</v>
      </c>
      <c r="J7768" s="383" t="s">
        <v>617</v>
      </c>
      <c r="K7768" s="383" t="s">
        <v>618</v>
      </c>
      <c r="L7768" s="384">
        <v>24376</v>
      </c>
      <c r="M7768" s="383" t="s">
        <v>638</v>
      </c>
      <c r="N7768" s="383" t="s">
        <v>620</v>
      </c>
      <c r="O7768" s="383" t="s">
        <v>230</v>
      </c>
    </row>
    <row r="7769" spans="1:15">
      <c r="A7769" s="385">
        <v>42066</v>
      </c>
      <c r="B7769" s="383" t="s">
        <v>21</v>
      </c>
      <c r="C7769" s="383" t="s">
        <v>12</v>
      </c>
      <c r="D7769" s="383" t="s">
        <v>22</v>
      </c>
      <c r="E7769" s="383" t="s">
        <v>658</v>
      </c>
      <c r="F7769" s="383" t="s">
        <v>10</v>
      </c>
      <c r="G7769" s="384">
        <v>8290</v>
      </c>
      <c r="H7769" s="383" t="s">
        <v>810</v>
      </c>
      <c r="I7769" s="383" t="s">
        <v>924</v>
      </c>
      <c r="J7769" s="383" t="s">
        <v>617</v>
      </c>
      <c r="K7769" s="383" t="s">
        <v>618</v>
      </c>
      <c r="L7769" s="384">
        <v>24376</v>
      </c>
      <c r="M7769" s="383" t="s">
        <v>638</v>
      </c>
      <c r="N7769" s="383" t="s">
        <v>620</v>
      </c>
      <c r="O7769" s="383" t="s">
        <v>230</v>
      </c>
    </row>
    <row r="7770" spans="1:15">
      <c r="A7770" s="385">
        <v>42067</v>
      </c>
      <c r="B7770" s="383" t="s">
        <v>21</v>
      </c>
      <c r="C7770" s="383" t="s">
        <v>12</v>
      </c>
      <c r="D7770" s="383" t="s">
        <v>22</v>
      </c>
      <c r="E7770" s="383" t="s">
        <v>658</v>
      </c>
      <c r="F7770" s="383" t="s">
        <v>10</v>
      </c>
      <c r="G7770" s="384">
        <v>3585</v>
      </c>
      <c r="H7770" s="383" t="s">
        <v>784</v>
      </c>
      <c r="I7770" s="383" t="s">
        <v>789</v>
      </c>
      <c r="J7770" s="383" t="s">
        <v>617</v>
      </c>
      <c r="K7770" s="383" t="s">
        <v>618</v>
      </c>
      <c r="L7770" s="384">
        <v>24394</v>
      </c>
      <c r="M7770" s="383" t="s">
        <v>638</v>
      </c>
      <c r="N7770" s="383" t="s">
        <v>620</v>
      </c>
      <c r="O7770" s="383" t="s">
        <v>230</v>
      </c>
    </row>
    <row r="7771" spans="1:15">
      <c r="A7771" s="385">
        <v>42068</v>
      </c>
      <c r="B7771" s="383" t="s">
        <v>21</v>
      </c>
      <c r="C7771" s="383" t="s">
        <v>12</v>
      </c>
      <c r="D7771" s="383" t="s">
        <v>22</v>
      </c>
      <c r="E7771" s="383" t="s">
        <v>658</v>
      </c>
      <c r="F7771" s="383" t="s">
        <v>10</v>
      </c>
      <c r="G7771" s="384">
        <v>3585</v>
      </c>
      <c r="H7771" s="383" t="s">
        <v>784</v>
      </c>
      <c r="I7771" s="383" t="s">
        <v>789</v>
      </c>
      <c r="J7771" s="383" t="s">
        <v>617</v>
      </c>
      <c r="K7771" s="383" t="s">
        <v>618</v>
      </c>
      <c r="L7771" s="384">
        <v>24965</v>
      </c>
      <c r="M7771" s="383" t="s">
        <v>638</v>
      </c>
      <c r="N7771" s="383" t="s">
        <v>620</v>
      </c>
      <c r="O7771" s="383" t="s">
        <v>230</v>
      </c>
    </row>
    <row r="7772" spans="1:15">
      <c r="A7772" s="385">
        <v>42069</v>
      </c>
      <c r="B7772" s="383" t="s">
        <v>21</v>
      </c>
      <c r="C7772" s="383" t="s">
        <v>12</v>
      </c>
      <c r="D7772" s="383" t="s">
        <v>22</v>
      </c>
      <c r="E7772" s="383" t="s">
        <v>658</v>
      </c>
      <c r="F7772" s="383" t="s">
        <v>10</v>
      </c>
      <c r="G7772" s="384">
        <v>3585</v>
      </c>
      <c r="H7772" s="383" t="s">
        <v>784</v>
      </c>
      <c r="I7772" s="383" t="s">
        <v>789</v>
      </c>
      <c r="J7772" s="383" t="s">
        <v>617</v>
      </c>
      <c r="K7772" s="383" t="s">
        <v>618</v>
      </c>
      <c r="L7772" s="384">
        <v>25035</v>
      </c>
      <c r="M7772" s="383" t="s">
        <v>638</v>
      </c>
      <c r="N7772" s="383" t="s">
        <v>620</v>
      </c>
      <c r="O7772" s="383" t="s">
        <v>230</v>
      </c>
    </row>
    <row r="7773" spans="1:15">
      <c r="A7773" s="385">
        <v>42070</v>
      </c>
      <c r="B7773" s="383" t="s">
        <v>21</v>
      </c>
      <c r="C7773" s="383" t="s">
        <v>12</v>
      </c>
      <c r="D7773" s="383" t="s">
        <v>22</v>
      </c>
      <c r="E7773" s="383" t="s">
        <v>658</v>
      </c>
      <c r="F7773" s="383" t="s">
        <v>10</v>
      </c>
      <c r="G7773" s="384">
        <v>3585</v>
      </c>
      <c r="H7773" s="383" t="s">
        <v>784</v>
      </c>
      <c r="I7773" s="383" t="s">
        <v>789</v>
      </c>
      <c r="J7773" s="383" t="s">
        <v>617</v>
      </c>
      <c r="K7773" s="383" t="s">
        <v>618</v>
      </c>
      <c r="L7773" s="384">
        <v>25532</v>
      </c>
      <c r="M7773" s="383" t="s">
        <v>638</v>
      </c>
      <c r="N7773" s="383" t="s">
        <v>620</v>
      </c>
      <c r="O7773" s="383" t="s">
        <v>230</v>
      </c>
    </row>
    <row r="7774" spans="1:15">
      <c r="A7774" s="385">
        <v>42071</v>
      </c>
      <c r="B7774" s="383" t="s">
        <v>21</v>
      </c>
      <c r="C7774" s="383" t="s">
        <v>12</v>
      </c>
      <c r="D7774" s="383" t="s">
        <v>22</v>
      </c>
      <c r="E7774" s="383" t="s">
        <v>658</v>
      </c>
      <c r="F7774" s="383" t="s">
        <v>10</v>
      </c>
      <c r="G7774" s="384">
        <v>3585</v>
      </c>
      <c r="H7774" s="383" t="s">
        <v>784</v>
      </c>
      <c r="I7774" s="383" t="s">
        <v>789</v>
      </c>
      <c r="J7774" s="383" t="s">
        <v>617</v>
      </c>
      <c r="K7774" s="383" t="s">
        <v>618</v>
      </c>
      <c r="L7774" s="384">
        <v>25875</v>
      </c>
      <c r="M7774" s="383" t="s">
        <v>638</v>
      </c>
      <c r="N7774" s="383" t="s">
        <v>620</v>
      </c>
      <c r="O7774" s="383" t="s">
        <v>230</v>
      </c>
    </row>
    <row r="7775" spans="1:15">
      <c r="A7775" s="385">
        <v>42072</v>
      </c>
      <c r="B7775" s="383" t="s">
        <v>21</v>
      </c>
      <c r="C7775" s="383" t="s">
        <v>12</v>
      </c>
      <c r="D7775" s="383" t="s">
        <v>22</v>
      </c>
      <c r="E7775" s="383" t="s">
        <v>658</v>
      </c>
      <c r="F7775" s="383" t="s">
        <v>10</v>
      </c>
      <c r="G7775" s="384">
        <v>3585</v>
      </c>
      <c r="H7775" s="383" t="s">
        <v>784</v>
      </c>
      <c r="I7775" s="383" t="s">
        <v>789</v>
      </c>
      <c r="J7775" s="383" t="s">
        <v>617</v>
      </c>
      <c r="K7775" s="383" t="s">
        <v>618</v>
      </c>
      <c r="L7775" s="384">
        <v>25875</v>
      </c>
      <c r="M7775" s="383" t="s">
        <v>638</v>
      </c>
      <c r="N7775" s="383" t="s">
        <v>620</v>
      </c>
      <c r="O7775" s="383" t="s">
        <v>230</v>
      </c>
    </row>
    <row r="7776" spans="1:15">
      <c r="A7776" s="385">
        <v>42073</v>
      </c>
      <c r="B7776" s="383" t="s">
        <v>21</v>
      </c>
      <c r="C7776" s="383" t="s">
        <v>12</v>
      </c>
      <c r="D7776" s="383" t="s">
        <v>22</v>
      </c>
      <c r="E7776" s="383" t="s">
        <v>658</v>
      </c>
      <c r="F7776" s="383" t="s">
        <v>10</v>
      </c>
      <c r="G7776" s="384">
        <v>3585</v>
      </c>
      <c r="H7776" s="383" t="s">
        <v>784</v>
      </c>
      <c r="I7776" s="383" t="s">
        <v>789</v>
      </c>
      <c r="J7776" s="383" t="s">
        <v>617</v>
      </c>
      <c r="K7776" s="383" t="s">
        <v>618</v>
      </c>
      <c r="L7776" s="384">
        <v>25875</v>
      </c>
      <c r="M7776" s="383" t="s">
        <v>638</v>
      </c>
      <c r="N7776" s="383" t="s">
        <v>620</v>
      </c>
      <c r="O7776" s="383" t="s">
        <v>230</v>
      </c>
    </row>
    <row r="7777" spans="1:15">
      <c r="A7777" s="385">
        <v>42074</v>
      </c>
      <c r="B7777" s="383" t="s">
        <v>21</v>
      </c>
      <c r="C7777" s="383" t="s">
        <v>12</v>
      </c>
      <c r="D7777" s="383" t="s">
        <v>22</v>
      </c>
      <c r="E7777" s="383" t="s">
        <v>658</v>
      </c>
      <c r="F7777" s="383" t="s">
        <v>10</v>
      </c>
      <c r="G7777" s="384">
        <v>3585</v>
      </c>
      <c r="H7777" s="383" t="s">
        <v>784</v>
      </c>
      <c r="I7777" s="383" t="s">
        <v>789</v>
      </c>
      <c r="J7777" s="383" t="s">
        <v>617</v>
      </c>
      <c r="K7777" s="383" t="s">
        <v>618</v>
      </c>
      <c r="L7777" s="384">
        <v>25875</v>
      </c>
      <c r="M7777" s="383" t="s">
        <v>638</v>
      </c>
      <c r="N7777" s="383" t="s">
        <v>620</v>
      </c>
      <c r="O7777" s="383" t="s">
        <v>230</v>
      </c>
    </row>
    <row r="7778" spans="1:15">
      <c r="A7778" s="385">
        <v>42075</v>
      </c>
      <c r="B7778" s="383" t="s">
        <v>21</v>
      </c>
      <c r="C7778" s="383" t="s">
        <v>12</v>
      </c>
      <c r="D7778" s="383" t="s">
        <v>22</v>
      </c>
      <c r="E7778" s="383" t="s">
        <v>658</v>
      </c>
      <c r="F7778" s="383" t="s">
        <v>10</v>
      </c>
      <c r="G7778" s="384">
        <v>3585</v>
      </c>
      <c r="H7778" s="383" t="s">
        <v>784</v>
      </c>
      <c r="I7778" s="383" t="s">
        <v>789</v>
      </c>
      <c r="J7778" s="383" t="s">
        <v>617</v>
      </c>
      <c r="K7778" s="383" t="s">
        <v>618</v>
      </c>
      <c r="L7778" s="384">
        <v>25875</v>
      </c>
      <c r="M7778" s="383" t="s">
        <v>639</v>
      </c>
      <c r="N7778" s="383" t="s">
        <v>620</v>
      </c>
      <c r="O7778" s="383" t="s">
        <v>230</v>
      </c>
    </row>
    <row r="7779" spans="1:15">
      <c r="A7779" s="385">
        <v>42076</v>
      </c>
      <c r="B7779" s="383" t="s">
        <v>21</v>
      </c>
      <c r="C7779" s="383" t="s">
        <v>12</v>
      </c>
      <c r="D7779" s="383" t="s">
        <v>22</v>
      </c>
      <c r="E7779" s="383" t="s">
        <v>658</v>
      </c>
      <c r="F7779" s="383" t="s">
        <v>10</v>
      </c>
      <c r="G7779" s="384">
        <v>3585</v>
      </c>
      <c r="H7779" s="383" t="s">
        <v>784</v>
      </c>
      <c r="I7779" s="383" t="s">
        <v>789</v>
      </c>
      <c r="J7779" s="383" t="s">
        <v>617</v>
      </c>
      <c r="K7779" s="383" t="s">
        <v>618</v>
      </c>
      <c r="L7779" s="384">
        <v>25875</v>
      </c>
      <c r="M7779" s="383" t="s">
        <v>639</v>
      </c>
      <c r="N7779" s="383" t="s">
        <v>620</v>
      </c>
      <c r="O7779" s="383" t="s">
        <v>230</v>
      </c>
    </row>
    <row r="7780" spans="1:15">
      <c r="A7780" s="385">
        <v>42077</v>
      </c>
      <c r="B7780" s="383" t="s">
        <v>21</v>
      </c>
      <c r="C7780" s="383" t="s">
        <v>12</v>
      </c>
      <c r="D7780" s="383" t="s">
        <v>22</v>
      </c>
      <c r="E7780" s="383" t="s">
        <v>658</v>
      </c>
      <c r="F7780" s="383" t="s">
        <v>10</v>
      </c>
      <c r="G7780" s="384">
        <v>3585</v>
      </c>
      <c r="H7780" s="383" t="s">
        <v>784</v>
      </c>
      <c r="I7780" s="383" t="s">
        <v>789</v>
      </c>
      <c r="J7780" s="383" t="s">
        <v>617</v>
      </c>
      <c r="K7780" s="383" t="s">
        <v>618</v>
      </c>
      <c r="L7780" s="384">
        <v>25875</v>
      </c>
      <c r="M7780" s="383" t="s">
        <v>639</v>
      </c>
      <c r="N7780" s="383" t="s">
        <v>620</v>
      </c>
      <c r="O7780" s="383" t="s">
        <v>230</v>
      </c>
    </row>
    <row r="7781" spans="1:15">
      <c r="A7781" s="385">
        <v>42078</v>
      </c>
      <c r="B7781" s="383" t="s">
        <v>21</v>
      </c>
      <c r="C7781" s="383" t="s">
        <v>12</v>
      </c>
      <c r="D7781" s="383" t="s">
        <v>22</v>
      </c>
      <c r="E7781" s="383" t="s">
        <v>658</v>
      </c>
      <c r="F7781" s="383" t="s">
        <v>10</v>
      </c>
      <c r="G7781" s="384">
        <v>3585</v>
      </c>
      <c r="H7781" s="383" t="s">
        <v>784</v>
      </c>
      <c r="I7781" s="383" t="s">
        <v>789</v>
      </c>
      <c r="J7781" s="383" t="s">
        <v>617</v>
      </c>
      <c r="K7781" s="383" t="s">
        <v>618</v>
      </c>
      <c r="L7781" s="384">
        <v>25875</v>
      </c>
      <c r="M7781" s="383" t="s">
        <v>639</v>
      </c>
      <c r="N7781" s="383" t="s">
        <v>620</v>
      </c>
      <c r="O7781" s="383" t="s">
        <v>230</v>
      </c>
    </row>
    <row r="7782" spans="1:15">
      <c r="A7782" s="385">
        <v>42079</v>
      </c>
      <c r="B7782" s="383" t="s">
        <v>21</v>
      </c>
      <c r="C7782" s="383" t="s">
        <v>12</v>
      </c>
      <c r="D7782" s="383" t="s">
        <v>22</v>
      </c>
      <c r="E7782" s="383" t="s">
        <v>658</v>
      </c>
      <c r="F7782" s="383" t="s">
        <v>10</v>
      </c>
      <c r="G7782" s="384">
        <v>3585</v>
      </c>
      <c r="H7782" s="383" t="s">
        <v>784</v>
      </c>
      <c r="I7782" s="383" t="s">
        <v>789</v>
      </c>
      <c r="J7782" s="383" t="s">
        <v>617</v>
      </c>
      <c r="K7782" s="383" t="s">
        <v>618</v>
      </c>
      <c r="L7782" s="384">
        <v>25875</v>
      </c>
      <c r="M7782" s="383" t="s">
        <v>639</v>
      </c>
      <c r="N7782" s="383" t="s">
        <v>620</v>
      </c>
      <c r="O7782" s="383" t="s">
        <v>230</v>
      </c>
    </row>
    <row r="7783" spans="1:15">
      <c r="A7783" s="385">
        <v>42080</v>
      </c>
      <c r="B7783" s="383" t="s">
        <v>21</v>
      </c>
      <c r="C7783" s="383" t="s">
        <v>12</v>
      </c>
      <c r="D7783" s="383" t="s">
        <v>22</v>
      </c>
      <c r="E7783" s="383" t="s">
        <v>658</v>
      </c>
      <c r="F7783" s="383" t="s">
        <v>10</v>
      </c>
      <c r="G7783" s="384">
        <v>3585</v>
      </c>
      <c r="H7783" s="383" t="s">
        <v>784</v>
      </c>
      <c r="I7783" s="383" t="s">
        <v>789</v>
      </c>
      <c r="J7783" s="383" t="s">
        <v>617</v>
      </c>
      <c r="K7783" s="383" t="s">
        <v>618</v>
      </c>
      <c r="L7783" s="384">
        <v>25875</v>
      </c>
      <c r="M7783" s="383" t="s">
        <v>639</v>
      </c>
      <c r="N7783" s="383" t="s">
        <v>620</v>
      </c>
      <c r="O7783" s="383" t="s">
        <v>230</v>
      </c>
    </row>
    <row r="7784" spans="1:15">
      <c r="A7784" s="385">
        <v>42081</v>
      </c>
      <c r="B7784" s="383" t="s">
        <v>21</v>
      </c>
      <c r="C7784" s="383" t="s">
        <v>12</v>
      </c>
      <c r="D7784" s="383" t="s">
        <v>22</v>
      </c>
      <c r="E7784" s="383" t="s">
        <v>658</v>
      </c>
      <c r="F7784" s="383" t="s">
        <v>10</v>
      </c>
      <c r="G7784" s="384">
        <v>3585</v>
      </c>
      <c r="H7784" s="383" t="s">
        <v>784</v>
      </c>
      <c r="I7784" s="383" t="s">
        <v>789</v>
      </c>
      <c r="J7784" s="383" t="s">
        <v>617</v>
      </c>
      <c r="K7784" s="383" t="s">
        <v>618</v>
      </c>
      <c r="L7784" s="384">
        <v>26170</v>
      </c>
      <c r="M7784" s="383" t="s">
        <v>640</v>
      </c>
      <c r="N7784" s="383" t="s">
        <v>620</v>
      </c>
      <c r="O7784" s="383" t="s">
        <v>230</v>
      </c>
    </row>
    <row r="7785" spans="1:15">
      <c r="A7785" s="385">
        <v>42082</v>
      </c>
      <c r="B7785" s="383" t="s">
        <v>21</v>
      </c>
      <c r="C7785" s="383" t="s">
        <v>12</v>
      </c>
      <c r="D7785" s="383" t="s">
        <v>22</v>
      </c>
      <c r="E7785" s="383" t="s">
        <v>658</v>
      </c>
      <c r="F7785" s="383" t="s">
        <v>10</v>
      </c>
      <c r="G7785" s="384">
        <v>3585</v>
      </c>
      <c r="H7785" s="383" t="s">
        <v>784</v>
      </c>
      <c r="I7785" s="383" t="s">
        <v>789</v>
      </c>
      <c r="J7785" s="383" t="s">
        <v>617</v>
      </c>
      <c r="K7785" s="383" t="s">
        <v>618</v>
      </c>
      <c r="L7785" s="384">
        <v>26691</v>
      </c>
      <c r="M7785" s="383" t="s">
        <v>640</v>
      </c>
      <c r="N7785" s="383" t="s">
        <v>620</v>
      </c>
      <c r="O7785" s="383" t="s">
        <v>230</v>
      </c>
    </row>
    <row r="7786" spans="1:15">
      <c r="A7786" s="385">
        <v>42083</v>
      </c>
      <c r="B7786" s="383" t="s">
        <v>21</v>
      </c>
      <c r="C7786" s="383" t="s">
        <v>12</v>
      </c>
      <c r="D7786" s="383" t="s">
        <v>22</v>
      </c>
      <c r="E7786" s="383" t="s">
        <v>658</v>
      </c>
      <c r="F7786" s="383" t="s">
        <v>10</v>
      </c>
      <c r="G7786" s="384">
        <v>3585</v>
      </c>
      <c r="H7786" s="383" t="s">
        <v>784</v>
      </c>
      <c r="I7786" s="383" t="s">
        <v>789</v>
      </c>
      <c r="J7786" s="383" t="s">
        <v>617</v>
      </c>
      <c r="K7786" s="383" t="s">
        <v>618</v>
      </c>
      <c r="L7786" s="384">
        <v>27235</v>
      </c>
      <c r="M7786" s="383" t="s">
        <v>640</v>
      </c>
      <c r="N7786" s="383" t="s">
        <v>620</v>
      </c>
      <c r="O7786" s="383" t="s">
        <v>230</v>
      </c>
    </row>
    <row r="7787" spans="1:15">
      <c r="A7787" s="385">
        <v>42084</v>
      </c>
      <c r="B7787" s="383" t="s">
        <v>21</v>
      </c>
      <c r="C7787" s="383" t="s">
        <v>12</v>
      </c>
      <c r="D7787" s="383" t="s">
        <v>22</v>
      </c>
      <c r="E7787" s="383" t="s">
        <v>658</v>
      </c>
      <c r="F7787" s="383" t="s">
        <v>10</v>
      </c>
      <c r="G7787" s="384">
        <v>3585</v>
      </c>
      <c r="H7787" s="383" t="s">
        <v>784</v>
      </c>
      <c r="I7787" s="383" t="s">
        <v>789</v>
      </c>
      <c r="J7787" s="383" t="s">
        <v>617</v>
      </c>
      <c r="K7787" s="383" t="s">
        <v>618</v>
      </c>
      <c r="L7787" s="384">
        <v>27710</v>
      </c>
      <c r="M7787" s="383" t="s">
        <v>640</v>
      </c>
      <c r="N7787" s="383" t="s">
        <v>620</v>
      </c>
      <c r="O7787" s="383" t="s">
        <v>230</v>
      </c>
    </row>
    <row r="7788" spans="1:15">
      <c r="A7788" s="385">
        <v>42085</v>
      </c>
      <c r="B7788" s="383" t="s">
        <v>21</v>
      </c>
      <c r="C7788" s="383" t="s">
        <v>12</v>
      </c>
      <c r="D7788" s="383" t="s">
        <v>22</v>
      </c>
      <c r="E7788" s="383" t="s">
        <v>658</v>
      </c>
      <c r="F7788" s="383" t="s">
        <v>10</v>
      </c>
      <c r="G7788" s="384">
        <v>3585</v>
      </c>
      <c r="H7788" s="383" t="s">
        <v>784</v>
      </c>
      <c r="I7788" s="383" t="s">
        <v>789</v>
      </c>
      <c r="J7788" s="383" t="s">
        <v>617</v>
      </c>
      <c r="K7788" s="383" t="s">
        <v>618</v>
      </c>
      <c r="L7788" s="384">
        <v>27741</v>
      </c>
      <c r="M7788" s="383" t="s">
        <v>640</v>
      </c>
      <c r="N7788" s="383" t="s">
        <v>620</v>
      </c>
      <c r="O7788" s="383" t="s">
        <v>230</v>
      </c>
    </row>
    <row r="7789" spans="1:15">
      <c r="A7789" s="385">
        <v>42086</v>
      </c>
      <c r="B7789" s="383" t="s">
        <v>21</v>
      </c>
      <c r="C7789" s="383" t="s">
        <v>12</v>
      </c>
      <c r="D7789" s="383" t="s">
        <v>22</v>
      </c>
      <c r="E7789" s="383" t="s">
        <v>658</v>
      </c>
      <c r="F7789" s="383" t="s">
        <v>10</v>
      </c>
      <c r="G7789" s="384">
        <v>3585</v>
      </c>
      <c r="H7789" s="383" t="s">
        <v>784</v>
      </c>
      <c r="I7789" s="383" t="s">
        <v>789</v>
      </c>
      <c r="J7789" s="383" t="s">
        <v>617</v>
      </c>
      <c r="K7789" s="383" t="s">
        <v>618</v>
      </c>
      <c r="L7789" s="384">
        <v>27741</v>
      </c>
      <c r="M7789" s="383" t="s">
        <v>640</v>
      </c>
      <c r="N7789" s="383" t="s">
        <v>620</v>
      </c>
      <c r="O7789" s="383" t="s">
        <v>230</v>
      </c>
    </row>
    <row r="7790" spans="1:15">
      <c r="A7790" s="385">
        <v>42087</v>
      </c>
      <c r="B7790" s="383" t="s">
        <v>21</v>
      </c>
      <c r="C7790" s="383" t="s">
        <v>12</v>
      </c>
      <c r="D7790" s="383" t="s">
        <v>22</v>
      </c>
      <c r="E7790" s="383" t="s">
        <v>658</v>
      </c>
      <c r="F7790" s="383" t="s">
        <v>10</v>
      </c>
      <c r="G7790" s="384">
        <v>3585</v>
      </c>
      <c r="H7790" s="383" t="s">
        <v>784</v>
      </c>
      <c r="I7790" s="383" t="s">
        <v>789</v>
      </c>
      <c r="J7790" s="383" t="s">
        <v>617</v>
      </c>
      <c r="K7790" s="383" t="s">
        <v>618</v>
      </c>
      <c r="L7790" s="384">
        <v>27741</v>
      </c>
      <c r="M7790" s="383" t="s">
        <v>640</v>
      </c>
      <c r="N7790" s="383" t="s">
        <v>620</v>
      </c>
      <c r="O7790" s="383" t="s">
        <v>230</v>
      </c>
    </row>
    <row r="7791" spans="1:15">
      <c r="A7791" s="385">
        <v>42088</v>
      </c>
      <c r="B7791" s="383" t="s">
        <v>621</v>
      </c>
      <c r="C7791" s="383" t="s">
        <v>8</v>
      </c>
      <c r="D7791" s="383" t="s">
        <v>9</v>
      </c>
      <c r="E7791" s="383" t="s">
        <v>622</v>
      </c>
      <c r="F7791" s="383" t="s">
        <v>10</v>
      </c>
      <c r="G7791" s="384">
        <v>528000</v>
      </c>
      <c r="H7791" s="383" t="s">
        <v>828</v>
      </c>
      <c r="I7791" s="383" t="s">
        <v>829</v>
      </c>
      <c r="J7791" s="383" t="s">
        <v>617</v>
      </c>
      <c r="K7791" s="383" t="s">
        <v>618</v>
      </c>
      <c r="L7791" s="384">
        <v>27741</v>
      </c>
      <c r="M7791" s="383" t="s">
        <v>640</v>
      </c>
      <c r="N7791" s="383" t="s">
        <v>620</v>
      </c>
      <c r="O7791" s="383" t="s">
        <v>230</v>
      </c>
    </row>
    <row r="7792" spans="1:15">
      <c r="A7792" s="385">
        <v>42089</v>
      </c>
      <c r="B7792" s="383" t="s">
        <v>21</v>
      </c>
      <c r="C7792" s="383" t="s">
        <v>12</v>
      </c>
      <c r="D7792" s="383" t="s">
        <v>22</v>
      </c>
      <c r="E7792" s="383" t="s">
        <v>658</v>
      </c>
      <c r="F7792" s="383" t="s">
        <v>10</v>
      </c>
      <c r="G7792" s="384">
        <v>3585</v>
      </c>
      <c r="H7792" s="383" t="s">
        <v>784</v>
      </c>
      <c r="I7792" s="383" t="s">
        <v>789</v>
      </c>
      <c r="J7792" s="383" t="s">
        <v>617</v>
      </c>
      <c r="K7792" s="383" t="s">
        <v>618</v>
      </c>
      <c r="L7792" s="384">
        <v>27741</v>
      </c>
      <c r="M7792" s="383" t="s">
        <v>640</v>
      </c>
      <c r="N7792" s="383" t="s">
        <v>620</v>
      </c>
      <c r="O7792" s="383" t="s">
        <v>230</v>
      </c>
    </row>
    <row r="7793" spans="1:15">
      <c r="A7793" s="385">
        <v>42090</v>
      </c>
      <c r="B7793" s="383" t="s">
        <v>21</v>
      </c>
      <c r="C7793" s="383" t="s">
        <v>12</v>
      </c>
      <c r="D7793" s="383" t="s">
        <v>22</v>
      </c>
      <c r="E7793" s="383" t="s">
        <v>658</v>
      </c>
      <c r="F7793" s="383" t="s">
        <v>10</v>
      </c>
      <c r="G7793" s="384">
        <v>3585</v>
      </c>
      <c r="H7793" s="383" t="s">
        <v>784</v>
      </c>
      <c r="I7793" s="383" t="s">
        <v>789</v>
      </c>
      <c r="J7793" s="383" t="s">
        <v>617</v>
      </c>
      <c r="K7793" s="383" t="s">
        <v>618</v>
      </c>
      <c r="L7793" s="384">
        <v>27741</v>
      </c>
      <c r="M7793" s="383" t="s">
        <v>640</v>
      </c>
      <c r="N7793" s="383" t="s">
        <v>620</v>
      </c>
      <c r="O7793" s="383" t="s">
        <v>230</v>
      </c>
    </row>
    <row r="7794" spans="1:15">
      <c r="A7794" s="385">
        <v>42091</v>
      </c>
      <c r="B7794" s="383" t="s">
        <v>21</v>
      </c>
      <c r="C7794" s="383" t="s">
        <v>12</v>
      </c>
      <c r="D7794" s="383" t="s">
        <v>22</v>
      </c>
      <c r="E7794" s="383" t="s">
        <v>658</v>
      </c>
      <c r="F7794" s="383" t="s">
        <v>10</v>
      </c>
      <c r="G7794" s="384">
        <v>3585</v>
      </c>
      <c r="H7794" s="383" t="s">
        <v>784</v>
      </c>
      <c r="I7794" s="383" t="s">
        <v>789</v>
      </c>
      <c r="J7794" s="383" t="s">
        <v>617</v>
      </c>
      <c r="K7794" s="383" t="s">
        <v>618</v>
      </c>
      <c r="L7794" s="384">
        <v>27741</v>
      </c>
      <c r="M7794" s="383" t="s">
        <v>641</v>
      </c>
      <c r="N7794" s="383" t="s">
        <v>620</v>
      </c>
      <c r="O7794" s="383" t="s">
        <v>230</v>
      </c>
    </row>
    <row r="7795" spans="1:15">
      <c r="A7795" s="385">
        <v>42092</v>
      </c>
      <c r="B7795" s="383" t="s">
        <v>21</v>
      </c>
      <c r="C7795" s="383" t="s">
        <v>12</v>
      </c>
      <c r="D7795" s="383" t="s">
        <v>22</v>
      </c>
      <c r="E7795" s="383" t="s">
        <v>658</v>
      </c>
      <c r="F7795" s="383" t="s">
        <v>10</v>
      </c>
      <c r="G7795" s="384">
        <v>3585</v>
      </c>
      <c r="H7795" s="383" t="s">
        <v>784</v>
      </c>
      <c r="I7795" s="383" t="s">
        <v>789</v>
      </c>
      <c r="J7795" s="383" t="s">
        <v>617</v>
      </c>
      <c r="K7795" s="383" t="s">
        <v>618</v>
      </c>
      <c r="L7795" s="384">
        <v>27741</v>
      </c>
      <c r="M7795" s="383" t="s">
        <v>641</v>
      </c>
      <c r="N7795" s="383" t="s">
        <v>620</v>
      </c>
      <c r="O7795" s="383" t="s">
        <v>230</v>
      </c>
    </row>
    <row r="7796" spans="1:15">
      <c r="A7796" s="385">
        <v>42093</v>
      </c>
      <c r="B7796" s="383" t="s">
        <v>21</v>
      </c>
      <c r="C7796" s="383" t="s">
        <v>12</v>
      </c>
      <c r="D7796" s="383" t="s">
        <v>22</v>
      </c>
      <c r="E7796" s="383" t="s">
        <v>658</v>
      </c>
      <c r="F7796" s="383" t="s">
        <v>10</v>
      </c>
      <c r="G7796" s="384">
        <v>3585</v>
      </c>
      <c r="H7796" s="383" t="s">
        <v>784</v>
      </c>
      <c r="I7796" s="383" t="s">
        <v>789</v>
      </c>
      <c r="J7796" s="383" t="s">
        <v>617</v>
      </c>
      <c r="K7796" s="383" t="s">
        <v>618</v>
      </c>
      <c r="L7796" s="384">
        <v>27741</v>
      </c>
      <c r="M7796" s="383" t="s">
        <v>641</v>
      </c>
      <c r="N7796" s="383" t="s">
        <v>620</v>
      </c>
      <c r="O7796" s="383" t="s">
        <v>230</v>
      </c>
    </row>
    <row r="7797" spans="1:15">
      <c r="A7797" s="385">
        <v>42094</v>
      </c>
      <c r="B7797" s="383" t="s">
        <v>21</v>
      </c>
      <c r="C7797" s="383" t="s">
        <v>12</v>
      </c>
      <c r="D7797" s="383" t="s">
        <v>22</v>
      </c>
      <c r="E7797" s="383" t="s">
        <v>658</v>
      </c>
      <c r="F7797" s="383" t="s">
        <v>10</v>
      </c>
      <c r="G7797" s="384">
        <v>3585</v>
      </c>
      <c r="H7797" s="383" t="s">
        <v>784</v>
      </c>
      <c r="I7797" s="383" t="s">
        <v>789</v>
      </c>
      <c r="J7797" s="383" t="s">
        <v>617</v>
      </c>
      <c r="K7797" s="383" t="s">
        <v>618</v>
      </c>
      <c r="L7797" s="384">
        <v>27741</v>
      </c>
      <c r="M7797" s="383" t="s">
        <v>641</v>
      </c>
      <c r="N7797" s="383" t="s">
        <v>620</v>
      </c>
      <c r="O7797" s="383" t="s">
        <v>230</v>
      </c>
    </row>
    <row r="7798" spans="1:15">
      <c r="A7798" s="385">
        <v>42095</v>
      </c>
      <c r="B7798" s="383" t="s">
        <v>21</v>
      </c>
      <c r="C7798" s="383" t="s">
        <v>12</v>
      </c>
      <c r="D7798" s="383" t="s">
        <v>22</v>
      </c>
      <c r="E7798" s="383" t="s">
        <v>658</v>
      </c>
      <c r="F7798" s="383" t="s">
        <v>10</v>
      </c>
      <c r="G7798" s="384">
        <v>3585</v>
      </c>
      <c r="H7798" s="383" t="s">
        <v>784</v>
      </c>
      <c r="I7798" s="383" t="s">
        <v>789</v>
      </c>
      <c r="J7798" s="383" t="s">
        <v>617</v>
      </c>
      <c r="K7798" s="383" t="s">
        <v>618</v>
      </c>
      <c r="L7798" s="384">
        <v>27741</v>
      </c>
      <c r="M7798" s="383" t="s">
        <v>641</v>
      </c>
      <c r="N7798" s="383" t="s">
        <v>620</v>
      </c>
      <c r="O7798" s="383" t="s">
        <v>230</v>
      </c>
    </row>
    <row r="7799" spans="1:15">
      <c r="A7799" s="385">
        <v>42096</v>
      </c>
      <c r="B7799" s="383" t="s">
        <v>21</v>
      </c>
      <c r="C7799" s="383" t="s">
        <v>12</v>
      </c>
      <c r="D7799" s="383" t="s">
        <v>22</v>
      </c>
      <c r="E7799" s="383" t="s">
        <v>658</v>
      </c>
      <c r="F7799" s="383" t="s">
        <v>10</v>
      </c>
      <c r="G7799" s="384">
        <v>3585</v>
      </c>
      <c r="H7799" s="383" t="s">
        <v>784</v>
      </c>
      <c r="I7799" s="383" t="s">
        <v>789</v>
      </c>
      <c r="J7799" s="383" t="s">
        <v>617</v>
      </c>
      <c r="K7799" s="383" t="s">
        <v>618</v>
      </c>
      <c r="L7799" s="384">
        <v>27741</v>
      </c>
      <c r="M7799" s="383" t="s">
        <v>641</v>
      </c>
      <c r="N7799" s="383" t="s">
        <v>620</v>
      </c>
      <c r="O7799" s="383" t="s">
        <v>230</v>
      </c>
    </row>
    <row r="7800" spans="1:15">
      <c r="A7800" s="385">
        <v>42097</v>
      </c>
      <c r="B7800" s="383" t="s">
        <v>21</v>
      </c>
      <c r="C7800" s="383" t="s">
        <v>12</v>
      </c>
      <c r="D7800" s="383" t="s">
        <v>22</v>
      </c>
      <c r="E7800" s="383" t="s">
        <v>658</v>
      </c>
      <c r="F7800" s="383" t="s">
        <v>10</v>
      </c>
      <c r="G7800" s="384">
        <v>3585</v>
      </c>
      <c r="H7800" s="383" t="s">
        <v>784</v>
      </c>
      <c r="I7800" s="383" t="s">
        <v>789</v>
      </c>
      <c r="J7800" s="383" t="s">
        <v>617</v>
      </c>
      <c r="K7800" s="383" t="s">
        <v>618</v>
      </c>
      <c r="L7800" s="384">
        <v>27741</v>
      </c>
      <c r="M7800" s="383" t="s">
        <v>641</v>
      </c>
      <c r="N7800" s="383" t="s">
        <v>620</v>
      </c>
      <c r="O7800" s="383" t="s">
        <v>230</v>
      </c>
    </row>
    <row r="7801" spans="1:15">
      <c r="A7801" s="385">
        <v>42098</v>
      </c>
      <c r="B7801" s="383" t="s">
        <v>650</v>
      </c>
      <c r="C7801" s="383" t="s">
        <v>8</v>
      </c>
      <c r="D7801" s="383" t="s">
        <v>20</v>
      </c>
      <c r="E7801" s="383" t="s">
        <v>651</v>
      </c>
      <c r="F7801" s="383" t="s">
        <v>10</v>
      </c>
      <c r="G7801" s="384">
        <v>15736</v>
      </c>
      <c r="H7801" s="383" t="s">
        <v>852</v>
      </c>
      <c r="I7801" s="383" t="s">
        <v>853</v>
      </c>
      <c r="J7801" s="383" t="s">
        <v>617</v>
      </c>
      <c r="K7801" s="383" t="s">
        <v>618</v>
      </c>
      <c r="L7801" s="384">
        <v>27751</v>
      </c>
      <c r="M7801" s="383" t="s">
        <v>641</v>
      </c>
      <c r="N7801" s="383" t="s">
        <v>620</v>
      </c>
      <c r="O7801" s="383" t="s">
        <v>230</v>
      </c>
    </row>
    <row r="7802" spans="1:15">
      <c r="A7802" s="385">
        <v>42099</v>
      </c>
      <c r="B7802" s="383" t="s">
        <v>21</v>
      </c>
      <c r="C7802" s="383" t="s">
        <v>12</v>
      </c>
      <c r="D7802" s="383" t="s">
        <v>22</v>
      </c>
      <c r="E7802" s="383" t="s">
        <v>658</v>
      </c>
      <c r="F7802" s="383" t="s">
        <v>10</v>
      </c>
      <c r="G7802" s="384">
        <v>3585</v>
      </c>
      <c r="H7802" s="383" t="s">
        <v>784</v>
      </c>
      <c r="I7802" s="383" t="s">
        <v>789</v>
      </c>
      <c r="J7802" s="383" t="s">
        <v>617</v>
      </c>
      <c r="K7802" s="383" t="s">
        <v>618</v>
      </c>
      <c r="L7802" s="384">
        <v>28181</v>
      </c>
      <c r="M7802" s="383" t="s">
        <v>642</v>
      </c>
      <c r="N7802" s="383" t="s">
        <v>620</v>
      </c>
      <c r="O7802" s="383" t="s">
        <v>230</v>
      </c>
    </row>
    <row r="7803" spans="1:15">
      <c r="A7803" s="385">
        <v>42100</v>
      </c>
      <c r="B7803" s="383" t="s">
        <v>21</v>
      </c>
      <c r="C7803" s="383" t="s">
        <v>12</v>
      </c>
      <c r="D7803" s="383" t="s">
        <v>22</v>
      </c>
      <c r="E7803" s="383" t="s">
        <v>658</v>
      </c>
      <c r="F7803" s="383" t="s">
        <v>10</v>
      </c>
      <c r="G7803" s="384">
        <v>3585</v>
      </c>
      <c r="H7803" s="383" t="s">
        <v>784</v>
      </c>
      <c r="I7803" s="383" t="s">
        <v>789</v>
      </c>
      <c r="J7803" s="383" t="s">
        <v>617</v>
      </c>
      <c r="K7803" s="383" t="s">
        <v>618</v>
      </c>
      <c r="L7803" s="384">
        <v>28641</v>
      </c>
      <c r="M7803" s="383" t="s">
        <v>642</v>
      </c>
      <c r="N7803" s="383" t="s">
        <v>620</v>
      </c>
      <c r="O7803" s="383" t="s">
        <v>230</v>
      </c>
    </row>
    <row r="7804" spans="1:15">
      <c r="A7804" s="385">
        <v>42101</v>
      </c>
      <c r="B7804" s="383" t="s">
        <v>21</v>
      </c>
      <c r="C7804" s="383" t="s">
        <v>12</v>
      </c>
      <c r="D7804" s="383" t="s">
        <v>22</v>
      </c>
      <c r="E7804" s="383" t="s">
        <v>658</v>
      </c>
      <c r="F7804" s="383" t="s">
        <v>10</v>
      </c>
      <c r="G7804" s="384">
        <v>3585</v>
      </c>
      <c r="H7804" s="383" t="s">
        <v>784</v>
      </c>
      <c r="I7804" s="383" t="s">
        <v>789</v>
      </c>
      <c r="J7804" s="383" t="s">
        <v>617</v>
      </c>
      <c r="K7804" s="383" t="s">
        <v>618</v>
      </c>
      <c r="L7804" s="384">
        <v>29260</v>
      </c>
      <c r="M7804" s="383" t="s">
        <v>642</v>
      </c>
      <c r="N7804" s="383" t="s">
        <v>620</v>
      </c>
      <c r="O7804" s="383" t="s">
        <v>230</v>
      </c>
    </row>
    <row r="7805" spans="1:15">
      <c r="A7805" s="385">
        <v>42102</v>
      </c>
      <c r="B7805" s="383" t="s">
        <v>21</v>
      </c>
      <c r="C7805" s="383" t="s">
        <v>12</v>
      </c>
      <c r="D7805" s="383" t="s">
        <v>22</v>
      </c>
      <c r="E7805" s="383" t="s">
        <v>658</v>
      </c>
      <c r="F7805" s="383" t="s">
        <v>10</v>
      </c>
      <c r="G7805" s="384">
        <v>3585</v>
      </c>
      <c r="H7805" s="383" t="s">
        <v>784</v>
      </c>
      <c r="I7805" s="383" t="s">
        <v>789</v>
      </c>
      <c r="J7805" s="383" t="s">
        <v>617</v>
      </c>
      <c r="K7805" s="383" t="s">
        <v>618</v>
      </c>
      <c r="L7805" s="384">
        <v>29608</v>
      </c>
      <c r="M7805" s="383" t="s">
        <v>642</v>
      </c>
      <c r="N7805" s="383" t="s">
        <v>620</v>
      </c>
      <c r="O7805" s="383" t="s">
        <v>230</v>
      </c>
    </row>
    <row r="7806" spans="1:15">
      <c r="A7806" s="385">
        <v>42103</v>
      </c>
      <c r="B7806" s="383" t="s">
        <v>21</v>
      </c>
      <c r="C7806" s="383" t="s">
        <v>12</v>
      </c>
      <c r="D7806" s="383" t="s">
        <v>22</v>
      </c>
      <c r="E7806" s="383" t="s">
        <v>658</v>
      </c>
      <c r="F7806" s="383" t="s">
        <v>10</v>
      </c>
      <c r="G7806" s="384">
        <v>3585</v>
      </c>
      <c r="H7806" s="383" t="s">
        <v>784</v>
      </c>
      <c r="I7806" s="383" t="s">
        <v>789</v>
      </c>
      <c r="J7806" s="383" t="s">
        <v>617</v>
      </c>
      <c r="K7806" s="383" t="s">
        <v>618</v>
      </c>
      <c r="L7806" s="384">
        <v>29608</v>
      </c>
      <c r="M7806" s="383" t="s">
        <v>642</v>
      </c>
      <c r="N7806" s="383" t="s">
        <v>620</v>
      </c>
      <c r="O7806" s="383" t="s">
        <v>230</v>
      </c>
    </row>
    <row r="7807" spans="1:15">
      <c r="A7807" s="385">
        <v>42104</v>
      </c>
      <c r="B7807" s="383" t="s">
        <v>21</v>
      </c>
      <c r="C7807" s="383" t="s">
        <v>12</v>
      </c>
      <c r="D7807" s="383" t="s">
        <v>22</v>
      </c>
      <c r="E7807" s="383" t="s">
        <v>658</v>
      </c>
      <c r="F7807" s="383" t="s">
        <v>10</v>
      </c>
      <c r="G7807" s="384">
        <v>3585</v>
      </c>
      <c r="H7807" s="383" t="s">
        <v>784</v>
      </c>
      <c r="I7807" s="383" t="s">
        <v>789</v>
      </c>
      <c r="J7807" s="383" t="s">
        <v>617</v>
      </c>
      <c r="K7807" s="383" t="s">
        <v>618</v>
      </c>
      <c r="L7807" s="384">
        <v>29608</v>
      </c>
      <c r="M7807" s="383" t="s">
        <v>642</v>
      </c>
      <c r="N7807" s="383" t="s">
        <v>620</v>
      </c>
      <c r="O7807" s="383" t="s">
        <v>230</v>
      </c>
    </row>
    <row r="7808" spans="1:15">
      <c r="A7808" s="385">
        <v>42105</v>
      </c>
      <c r="B7808" s="383" t="s">
        <v>21</v>
      </c>
      <c r="C7808" s="383" t="s">
        <v>12</v>
      </c>
      <c r="D7808" s="383" t="s">
        <v>22</v>
      </c>
      <c r="E7808" s="383" t="s">
        <v>658</v>
      </c>
      <c r="F7808" s="383" t="s">
        <v>10</v>
      </c>
      <c r="G7808" s="384">
        <v>3585</v>
      </c>
      <c r="H7808" s="383" t="s">
        <v>784</v>
      </c>
      <c r="I7808" s="383" t="s">
        <v>789</v>
      </c>
      <c r="J7808" s="383" t="s">
        <v>617</v>
      </c>
      <c r="K7808" s="383" t="s">
        <v>618</v>
      </c>
      <c r="L7808" s="384">
        <v>29608</v>
      </c>
      <c r="M7808" s="383" t="s">
        <v>642</v>
      </c>
      <c r="N7808" s="383" t="s">
        <v>620</v>
      </c>
      <c r="O7808" s="383" t="s">
        <v>230</v>
      </c>
    </row>
    <row r="7809" spans="1:15">
      <c r="A7809" s="385">
        <v>42106</v>
      </c>
      <c r="B7809" s="383" t="s">
        <v>21</v>
      </c>
      <c r="C7809" s="383" t="s">
        <v>12</v>
      </c>
      <c r="D7809" s="383" t="s">
        <v>22</v>
      </c>
      <c r="E7809" s="383" t="s">
        <v>658</v>
      </c>
      <c r="F7809" s="383" t="s">
        <v>10</v>
      </c>
      <c r="G7809" s="384">
        <v>3585</v>
      </c>
      <c r="H7809" s="383" t="s">
        <v>784</v>
      </c>
      <c r="I7809" s="383" t="s">
        <v>789</v>
      </c>
      <c r="J7809" s="383" t="s">
        <v>617</v>
      </c>
      <c r="K7809" s="383" t="s">
        <v>618</v>
      </c>
      <c r="L7809" s="384">
        <v>29608</v>
      </c>
      <c r="M7809" s="383" t="s">
        <v>642</v>
      </c>
      <c r="N7809" s="383" t="s">
        <v>620</v>
      </c>
      <c r="O7809" s="383" t="s">
        <v>230</v>
      </c>
    </row>
    <row r="7810" spans="1:15">
      <c r="A7810" s="385">
        <v>42107</v>
      </c>
      <c r="B7810" s="383" t="s">
        <v>21</v>
      </c>
      <c r="C7810" s="383" t="s">
        <v>12</v>
      </c>
      <c r="D7810" s="383" t="s">
        <v>22</v>
      </c>
      <c r="E7810" s="383" t="s">
        <v>658</v>
      </c>
      <c r="F7810" s="383" t="s">
        <v>10</v>
      </c>
      <c r="G7810" s="384">
        <v>3585</v>
      </c>
      <c r="H7810" s="383" t="s">
        <v>784</v>
      </c>
      <c r="I7810" s="383" t="s">
        <v>789</v>
      </c>
      <c r="J7810" s="383" t="s">
        <v>617</v>
      </c>
      <c r="K7810" s="383" t="s">
        <v>618</v>
      </c>
      <c r="L7810" s="384">
        <v>29973</v>
      </c>
      <c r="M7810" s="383" t="s">
        <v>642</v>
      </c>
      <c r="N7810" s="383" t="s">
        <v>620</v>
      </c>
      <c r="O7810" s="383" t="s">
        <v>230</v>
      </c>
    </row>
    <row r="7811" spans="1:15">
      <c r="A7811" s="385">
        <v>42108</v>
      </c>
      <c r="B7811" s="383" t="s">
        <v>21</v>
      </c>
      <c r="C7811" s="383" t="s">
        <v>12</v>
      </c>
      <c r="D7811" s="383" t="s">
        <v>22</v>
      </c>
      <c r="E7811" s="383" t="s">
        <v>658</v>
      </c>
      <c r="F7811" s="383" t="s">
        <v>10</v>
      </c>
      <c r="G7811" s="384">
        <v>3585</v>
      </c>
      <c r="H7811" s="383" t="s">
        <v>784</v>
      </c>
      <c r="I7811" s="383" t="s">
        <v>789</v>
      </c>
      <c r="J7811" s="383" t="s">
        <v>617</v>
      </c>
      <c r="K7811" s="383" t="s">
        <v>618</v>
      </c>
      <c r="L7811" s="384">
        <v>30380</v>
      </c>
      <c r="M7811" s="383" t="s">
        <v>642</v>
      </c>
      <c r="N7811" s="383" t="s">
        <v>620</v>
      </c>
      <c r="O7811" s="383" t="s">
        <v>230</v>
      </c>
    </row>
    <row r="7812" spans="1:15">
      <c r="A7812" s="385">
        <v>42109</v>
      </c>
      <c r="B7812" s="383" t="s">
        <v>21</v>
      </c>
      <c r="C7812" s="383" t="s">
        <v>12</v>
      </c>
      <c r="D7812" s="383" t="s">
        <v>22</v>
      </c>
      <c r="E7812" s="383" t="s">
        <v>658</v>
      </c>
      <c r="F7812" s="383" t="s">
        <v>10</v>
      </c>
      <c r="G7812" s="384">
        <v>3585</v>
      </c>
      <c r="H7812" s="383" t="s">
        <v>784</v>
      </c>
      <c r="I7812" s="383" t="s">
        <v>789</v>
      </c>
      <c r="J7812" s="383" t="s">
        <v>617</v>
      </c>
      <c r="K7812" s="383" t="s">
        <v>618</v>
      </c>
      <c r="L7812" s="384">
        <v>30722</v>
      </c>
      <c r="M7812" s="383" t="s">
        <v>642</v>
      </c>
      <c r="N7812" s="383" t="s">
        <v>620</v>
      </c>
      <c r="O7812" s="383" t="s">
        <v>230</v>
      </c>
    </row>
    <row r="7813" spans="1:15">
      <c r="A7813" s="385">
        <v>42110</v>
      </c>
      <c r="B7813" s="383" t="s">
        <v>21</v>
      </c>
      <c r="C7813" s="383" t="s">
        <v>12</v>
      </c>
      <c r="D7813" s="383" t="s">
        <v>22</v>
      </c>
      <c r="E7813" s="383" t="s">
        <v>658</v>
      </c>
      <c r="F7813" s="383" t="s">
        <v>10</v>
      </c>
      <c r="G7813" s="384">
        <v>3585</v>
      </c>
      <c r="H7813" s="383" t="s">
        <v>784</v>
      </c>
      <c r="I7813" s="383" t="s">
        <v>789</v>
      </c>
      <c r="J7813" s="383" t="s">
        <v>617</v>
      </c>
      <c r="K7813" s="383" t="s">
        <v>618</v>
      </c>
      <c r="L7813" s="384">
        <v>30780</v>
      </c>
      <c r="M7813" s="383" t="s">
        <v>642</v>
      </c>
      <c r="N7813" s="383" t="s">
        <v>620</v>
      </c>
      <c r="O7813" s="383" t="s">
        <v>230</v>
      </c>
    </row>
    <row r="7814" spans="1:15">
      <c r="A7814" s="385">
        <v>42111</v>
      </c>
      <c r="B7814" s="383" t="s">
        <v>650</v>
      </c>
      <c r="C7814" s="383" t="s">
        <v>8</v>
      </c>
      <c r="D7814" s="383" t="s">
        <v>20</v>
      </c>
      <c r="E7814" s="383" t="s">
        <v>651</v>
      </c>
      <c r="F7814" s="383" t="s">
        <v>10</v>
      </c>
      <c r="G7814" s="384">
        <v>6143</v>
      </c>
      <c r="H7814" s="383" t="s">
        <v>816</v>
      </c>
      <c r="I7814" s="383" t="s">
        <v>817</v>
      </c>
      <c r="J7814" s="383" t="s">
        <v>617</v>
      </c>
      <c r="K7814" s="383" t="s">
        <v>618</v>
      </c>
      <c r="L7814" s="384">
        <v>30780</v>
      </c>
      <c r="M7814" s="383" t="s">
        <v>642</v>
      </c>
      <c r="N7814" s="383" t="s">
        <v>620</v>
      </c>
      <c r="O7814" s="383" t="s">
        <v>230</v>
      </c>
    </row>
    <row r="7815" spans="1:15">
      <c r="A7815" s="385">
        <v>42112</v>
      </c>
      <c r="B7815" s="383" t="s">
        <v>650</v>
      </c>
      <c r="C7815" s="383" t="s">
        <v>8</v>
      </c>
      <c r="D7815" s="383" t="s">
        <v>20</v>
      </c>
      <c r="E7815" s="383" t="s">
        <v>651</v>
      </c>
      <c r="F7815" s="383" t="s">
        <v>10</v>
      </c>
      <c r="G7815" s="384">
        <v>6143</v>
      </c>
      <c r="H7815" s="383" t="s">
        <v>816</v>
      </c>
      <c r="I7815" s="383" t="s">
        <v>817</v>
      </c>
      <c r="J7815" s="383" t="s">
        <v>617</v>
      </c>
      <c r="K7815" s="383" t="s">
        <v>618</v>
      </c>
      <c r="L7815" s="384">
        <v>30780</v>
      </c>
      <c r="M7815" s="383" t="s">
        <v>642</v>
      </c>
      <c r="N7815" s="383" t="s">
        <v>620</v>
      </c>
      <c r="O7815" s="383" t="s">
        <v>230</v>
      </c>
    </row>
    <row r="7816" spans="1:15">
      <c r="A7816" s="385">
        <v>42113</v>
      </c>
      <c r="B7816" s="383" t="s">
        <v>650</v>
      </c>
      <c r="C7816" s="383" t="s">
        <v>8</v>
      </c>
      <c r="D7816" s="383" t="s">
        <v>20</v>
      </c>
      <c r="E7816" s="383" t="s">
        <v>651</v>
      </c>
      <c r="F7816" s="383" t="s">
        <v>10</v>
      </c>
      <c r="G7816" s="384">
        <v>6308</v>
      </c>
      <c r="H7816" s="383" t="s">
        <v>816</v>
      </c>
      <c r="I7816" s="383" t="s">
        <v>817</v>
      </c>
      <c r="J7816" s="383" t="s">
        <v>617</v>
      </c>
      <c r="K7816" s="383" t="s">
        <v>618</v>
      </c>
      <c r="L7816" s="384">
        <v>30780</v>
      </c>
      <c r="M7816" s="383" t="s">
        <v>643</v>
      </c>
      <c r="N7816" s="383" t="s">
        <v>620</v>
      </c>
      <c r="O7816" s="383" t="s">
        <v>230</v>
      </c>
    </row>
    <row r="7817" spans="1:15">
      <c r="A7817" s="385">
        <v>42114</v>
      </c>
      <c r="B7817" s="383" t="s">
        <v>754</v>
      </c>
      <c r="C7817" s="383" t="s">
        <v>8</v>
      </c>
      <c r="D7817" s="383" t="s">
        <v>755</v>
      </c>
      <c r="E7817" s="383" t="s">
        <v>756</v>
      </c>
      <c r="F7817" s="383" t="s">
        <v>10</v>
      </c>
      <c r="G7817" s="384">
        <v>127</v>
      </c>
      <c r="H7817" s="383" t="s">
        <v>782</v>
      </c>
      <c r="I7817" s="383" t="s">
        <v>783</v>
      </c>
      <c r="J7817" s="383" t="s">
        <v>617</v>
      </c>
      <c r="K7817" s="383" t="s">
        <v>618</v>
      </c>
      <c r="L7817" s="384">
        <v>30780</v>
      </c>
      <c r="M7817" s="383" t="s">
        <v>643</v>
      </c>
      <c r="N7817" s="383" t="s">
        <v>620</v>
      </c>
      <c r="O7817" s="383" t="s">
        <v>230</v>
      </c>
    </row>
    <row r="7818" spans="1:15">
      <c r="A7818" s="385">
        <v>42115</v>
      </c>
      <c r="B7818" s="383" t="s">
        <v>754</v>
      </c>
      <c r="C7818" s="383" t="s">
        <v>8</v>
      </c>
      <c r="D7818" s="383" t="s">
        <v>755</v>
      </c>
      <c r="E7818" s="383" t="s">
        <v>756</v>
      </c>
      <c r="F7818" s="383" t="s">
        <v>10</v>
      </c>
      <c r="G7818" s="384">
        <v>127</v>
      </c>
      <c r="H7818" s="383" t="s">
        <v>782</v>
      </c>
      <c r="I7818" s="383" t="s">
        <v>783</v>
      </c>
      <c r="J7818" s="383" t="s">
        <v>617</v>
      </c>
      <c r="K7818" s="383" t="s">
        <v>618</v>
      </c>
      <c r="L7818" s="384">
        <v>30780</v>
      </c>
      <c r="M7818" s="383" t="s">
        <v>643</v>
      </c>
      <c r="N7818" s="383" t="s">
        <v>620</v>
      </c>
      <c r="O7818" s="383" t="s">
        <v>230</v>
      </c>
    </row>
    <row r="7819" spans="1:15">
      <c r="A7819" s="385">
        <v>42116</v>
      </c>
      <c r="B7819" s="383" t="s">
        <v>21</v>
      </c>
      <c r="C7819" s="383" t="s">
        <v>12</v>
      </c>
      <c r="D7819" s="383" t="s">
        <v>22</v>
      </c>
      <c r="E7819" s="383" t="s">
        <v>658</v>
      </c>
      <c r="F7819" s="383" t="s">
        <v>10</v>
      </c>
      <c r="G7819" s="384">
        <v>2268</v>
      </c>
      <c r="H7819" s="383" t="s">
        <v>818</v>
      </c>
      <c r="I7819" s="383" t="s">
        <v>819</v>
      </c>
      <c r="J7819" s="383" t="s">
        <v>617</v>
      </c>
      <c r="K7819" s="383" t="s">
        <v>618</v>
      </c>
      <c r="L7819" s="384">
        <v>30780</v>
      </c>
      <c r="M7819" s="383" t="s">
        <v>643</v>
      </c>
      <c r="N7819" s="383" t="s">
        <v>620</v>
      </c>
      <c r="O7819" s="383" t="s">
        <v>230</v>
      </c>
    </row>
    <row r="7820" spans="1:15">
      <c r="A7820" s="385">
        <v>42117</v>
      </c>
      <c r="B7820" s="383" t="s">
        <v>650</v>
      </c>
      <c r="C7820" s="383" t="s">
        <v>8</v>
      </c>
      <c r="D7820" s="383" t="s">
        <v>20</v>
      </c>
      <c r="E7820" s="383" t="s">
        <v>651</v>
      </c>
      <c r="F7820" s="383" t="s">
        <v>10</v>
      </c>
      <c r="G7820" s="384">
        <v>14994</v>
      </c>
      <c r="H7820" s="383" t="s">
        <v>852</v>
      </c>
      <c r="I7820" s="383" t="s">
        <v>853</v>
      </c>
      <c r="J7820" s="383" t="s">
        <v>617</v>
      </c>
      <c r="K7820" s="383" t="s">
        <v>618</v>
      </c>
      <c r="L7820" s="384">
        <v>30780</v>
      </c>
      <c r="M7820" s="383" t="s">
        <v>643</v>
      </c>
      <c r="N7820" s="383" t="s">
        <v>620</v>
      </c>
      <c r="O7820" s="383" t="s">
        <v>230</v>
      </c>
    </row>
    <row r="7821" spans="1:15">
      <c r="A7821" s="385">
        <v>42118</v>
      </c>
      <c r="B7821" s="383" t="s">
        <v>650</v>
      </c>
      <c r="C7821" s="383" t="s">
        <v>8</v>
      </c>
      <c r="D7821" s="383" t="s">
        <v>20</v>
      </c>
      <c r="E7821" s="383" t="s">
        <v>651</v>
      </c>
      <c r="F7821" s="383" t="s">
        <v>10</v>
      </c>
      <c r="G7821" s="384">
        <v>1971</v>
      </c>
      <c r="H7821" s="383" t="s">
        <v>836</v>
      </c>
      <c r="I7821" s="383" t="s">
        <v>837</v>
      </c>
      <c r="J7821" s="383" t="s">
        <v>617</v>
      </c>
      <c r="K7821" s="383" t="s">
        <v>618</v>
      </c>
      <c r="L7821" s="384">
        <v>30780</v>
      </c>
      <c r="M7821" s="383" t="s">
        <v>643</v>
      </c>
      <c r="N7821" s="383" t="s">
        <v>620</v>
      </c>
      <c r="O7821" s="383" t="s">
        <v>230</v>
      </c>
    </row>
    <row r="7822" spans="1:15">
      <c r="A7822" s="385">
        <v>42119</v>
      </c>
      <c r="B7822" s="383" t="s">
        <v>621</v>
      </c>
      <c r="C7822" s="383" t="s">
        <v>8</v>
      </c>
      <c r="D7822" s="383" t="s">
        <v>9</v>
      </c>
      <c r="E7822" s="383" t="s">
        <v>622</v>
      </c>
      <c r="F7822" s="383" t="s">
        <v>10</v>
      </c>
      <c r="G7822" s="384">
        <v>528000</v>
      </c>
      <c r="H7822" s="383" t="s">
        <v>828</v>
      </c>
      <c r="I7822" s="383" t="s">
        <v>829</v>
      </c>
      <c r="J7822" s="383" t="s">
        <v>617</v>
      </c>
      <c r="K7822" s="383" t="s">
        <v>618</v>
      </c>
      <c r="L7822" s="384">
        <v>30780</v>
      </c>
      <c r="M7822" s="383" t="s">
        <v>643</v>
      </c>
      <c r="N7822" s="383" t="s">
        <v>620</v>
      </c>
      <c r="O7822" s="383" t="s">
        <v>230</v>
      </c>
    </row>
    <row r="7823" spans="1:15">
      <c r="A7823" s="385">
        <v>42120</v>
      </c>
      <c r="B7823" s="383" t="s">
        <v>621</v>
      </c>
      <c r="C7823" s="383" t="s">
        <v>8</v>
      </c>
      <c r="D7823" s="383" t="s">
        <v>9</v>
      </c>
      <c r="E7823" s="383" t="s">
        <v>622</v>
      </c>
      <c r="F7823" s="383" t="s">
        <v>10</v>
      </c>
      <c r="G7823" s="384">
        <v>63000</v>
      </c>
      <c r="H7823" s="383" t="s">
        <v>838</v>
      </c>
      <c r="I7823" s="383" t="s">
        <v>839</v>
      </c>
      <c r="J7823" s="383" t="s">
        <v>617</v>
      </c>
      <c r="K7823" s="383" t="s">
        <v>618</v>
      </c>
      <c r="L7823" s="384">
        <v>30780</v>
      </c>
      <c r="M7823" s="383" t="s">
        <v>643</v>
      </c>
      <c r="N7823" s="383" t="s">
        <v>620</v>
      </c>
      <c r="O7823" s="383" t="s">
        <v>230</v>
      </c>
    </row>
    <row r="7824" spans="1:15">
      <c r="A7824" s="385">
        <v>42121</v>
      </c>
      <c r="B7824" s="383" t="s">
        <v>21</v>
      </c>
      <c r="C7824" s="383" t="s">
        <v>12</v>
      </c>
      <c r="D7824" s="383" t="s">
        <v>22</v>
      </c>
      <c r="E7824" s="383" t="s">
        <v>658</v>
      </c>
      <c r="F7824" s="383" t="s">
        <v>10</v>
      </c>
      <c r="G7824" s="384">
        <v>2268</v>
      </c>
      <c r="H7824" s="383" t="s">
        <v>818</v>
      </c>
      <c r="I7824" s="383" t="s">
        <v>819</v>
      </c>
      <c r="J7824" s="383" t="s">
        <v>617</v>
      </c>
      <c r="K7824" s="383" t="s">
        <v>618</v>
      </c>
      <c r="L7824" s="384">
        <v>30780</v>
      </c>
      <c r="M7824" s="383" t="s">
        <v>643</v>
      </c>
      <c r="N7824" s="383" t="s">
        <v>620</v>
      </c>
      <c r="O7824" s="383" t="s">
        <v>230</v>
      </c>
    </row>
    <row r="7825" spans="1:15">
      <c r="A7825" s="385">
        <v>42122</v>
      </c>
      <c r="B7825" s="383" t="s">
        <v>17</v>
      </c>
      <c r="C7825" s="383" t="s">
        <v>18</v>
      </c>
      <c r="D7825" s="383" t="s">
        <v>19</v>
      </c>
      <c r="E7825" s="383" t="s">
        <v>668</v>
      </c>
      <c r="F7825" s="383" t="s">
        <v>10</v>
      </c>
      <c r="G7825" s="384">
        <v>750</v>
      </c>
      <c r="H7825" s="383" t="s">
        <v>841</v>
      </c>
      <c r="I7825" s="383" t="s">
        <v>851</v>
      </c>
      <c r="J7825" s="383" t="s">
        <v>617</v>
      </c>
      <c r="K7825" s="383" t="s">
        <v>618</v>
      </c>
      <c r="L7825" s="384">
        <v>30780</v>
      </c>
      <c r="M7825" s="383" t="s">
        <v>643</v>
      </c>
      <c r="N7825" s="383" t="s">
        <v>620</v>
      </c>
      <c r="O7825" s="383" t="s">
        <v>230</v>
      </c>
    </row>
    <row r="7826" spans="1:15">
      <c r="A7826" s="385">
        <v>42123</v>
      </c>
      <c r="B7826" s="383" t="s">
        <v>621</v>
      </c>
      <c r="C7826" s="383" t="s">
        <v>8</v>
      </c>
      <c r="D7826" s="383" t="s">
        <v>9</v>
      </c>
      <c r="E7826" s="383" t="s">
        <v>622</v>
      </c>
      <c r="F7826" s="383" t="s">
        <v>10</v>
      </c>
      <c r="G7826" s="384">
        <v>528000</v>
      </c>
      <c r="H7826" s="383" t="s">
        <v>828</v>
      </c>
      <c r="I7826" s="383" t="s">
        <v>829</v>
      </c>
      <c r="J7826" s="383" t="s">
        <v>617</v>
      </c>
      <c r="K7826" s="383" t="s">
        <v>618</v>
      </c>
      <c r="L7826" s="384">
        <v>30780</v>
      </c>
      <c r="M7826" s="383" t="s">
        <v>643</v>
      </c>
      <c r="N7826" s="383" t="s">
        <v>620</v>
      </c>
      <c r="O7826" s="383" t="s">
        <v>230</v>
      </c>
    </row>
    <row r="7827" spans="1:15">
      <c r="A7827" s="385">
        <v>42124</v>
      </c>
      <c r="B7827" s="383" t="s">
        <v>257</v>
      </c>
      <c r="C7827" s="383" t="s">
        <v>8</v>
      </c>
      <c r="D7827" s="383" t="s">
        <v>462</v>
      </c>
      <c r="E7827" s="383" t="s">
        <v>869</v>
      </c>
      <c r="F7827" s="383" t="s">
        <v>10</v>
      </c>
      <c r="G7827" s="384">
        <v>1202</v>
      </c>
      <c r="H7827" s="383" t="s">
        <v>848</v>
      </c>
      <c r="I7827" s="383" t="s">
        <v>870</v>
      </c>
      <c r="J7827" s="383" t="s">
        <v>617</v>
      </c>
      <c r="K7827" s="383" t="s">
        <v>618</v>
      </c>
      <c r="L7827" s="384">
        <v>30780</v>
      </c>
      <c r="M7827" s="383" t="s">
        <v>643</v>
      </c>
      <c r="N7827" s="383" t="s">
        <v>620</v>
      </c>
      <c r="O7827" s="383" t="s">
        <v>230</v>
      </c>
    </row>
    <row r="7828" spans="1:15">
      <c r="A7828" s="385">
        <v>42125</v>
      </c>
      <c r="B7828" s="383" t="s">
        <v>621</v>
      </c>
      <c r="C7828" s="383" t="s">
        <v>8</v>
      </c>
      <c r="D7828" s="383" t="s">
        <v>9</v>
      </c>
      <c r="E7828" s="383" t="s">
        <v>622</v>
      </c>
      <c r="F7828" s="383" t="s">
        <v>10</v>
      </c>
      <c r="G7828" s="384">
        <v>528000</v>
      </c>
      <c r="H7828" s="383" t="s">
        <v>828</v>
      </c>
      <c r="I7828" s="383" t="s">
        <v>829</v>
      </c>
      <c r="J7828" s="383" t="s">
        <v>617</v>
      </c>
      <c r="K7828" s="383" t="s">
        <v>618</v>
      </c>
      <c r="L7828" s="384">
        <v>30780</v>
      </c>
      <c r="M7828" s="383" t="s">
        <v>643</v>
      </c>
      <c r="N7828" s="383" t="s">
        <v>620</v>
      </c>
      <c r="O7828" s="383" t="s">
        <v>230</v>
      </c>
    </row>
    <row r="7829" spans="1:15">
      <c r="A7829" s="385">
        <v>42126</v>
      </c>
      <c r="B7829" s="383" t="s">
        <v>621</v>
      </c>
      <c r="C7829" s="383" t="s">
        <v>8</v>
      </c>
      <c r="D7829" s="383" t="s">
        <v>9</v>
      </c>
      <c r="E7829" s="383" t="s">
        <v>622</v>
      </c>
      <c r="F7829" s="383" t="s">
        <v>10</v>
      </c>
      <c r="G7829" s="384">
        <v>528000</v>
      </c>
      <c r="H7829" s="383" t="s">
        <v>828</v>
      </c>
      <c r="I7829" s="383" t="s">
        <v>829</v>
      </c>
      <c r="J7829" s="383" t="s">
        <v>617</v>
      </c>
      <c r="K7829" s="383" t="s">
        <v>618</v>
      </c>
      <c r="L7829" s="384">
        <v>30780</v>
      </c>
      <c r="M7829" s="383" t="s">
        <v>643</v>
      </c>
      <c r="N7829" s="383" t="s">
        <v>620</v>
      </c>
      <c r="O7829" s="383" t="s">
        <v>230</v>
      </c>
    </row>
    <row r="7830" spans="1:15">
      <c r="A7830" s="385">
        <v>42127</v>
      </c>
      <c r="B7830" s="383" t="s">
        <v>859</v>
      </c>
      <c r="C7830" s="383" t="s">
        <v>25</v>
      </c>
      <c r="D7830" s="383" t="s">
        <v>19</v>
      </c>
      <c r="E7830" s="383" t="s">
        <v>860</v>
      </c>
      <c r="F7830" s="383" t="s">
        <v>10</v>
      </c>
      <c r="G7830" s="384">
        <v>15862</v>
      </c>
      <c r="H7830" s="383" t="s">
        <v>861</v>
      </c>
      <c r="I7830" s="383" t="s">
        <v>934</v>
      </c>
      <c r="J7830" s="383" t="s">
        <v>617</v>
      </c>
      <c r="K7830" s="383" t="s">
        <v>618</v>
      </c>
      <c r="L7830" s="384">
        <v>30780</v>
      </c>
      <c r="M7830" s="383" t="s">
        <v>643</v>
      </c>
      <c r="N7830" s="383" t="s">
        <v>620</v>
      </c>
      <c r="O7830" s="383" t="s">
        <v>230</v>
      </c>
    </row>
    <row r="7831" spans="1:15">
      <c r="A7831" s="385">
        <v>42128</v>
      </c>
      <c r="B7831" s="383" t="s">
        <v>28</v>
      </c>
      <c r="C7831" s="383" t="s">
        <v>8</v>
      </c>
      <c r="D7831" s="383" t="s">
        <v>29</v>
      </c>
      <c r="E7831" s="383" t="s">
        <v>774</v>
      </c>
      <c r="F7831" s="383" t="s">
        <v>10</v>
      </c>
      <c r="G7831" s="384">
        <v>2200</v>
      </c>
      <c r="H7831" s="383" t="s">
        <v>848</v>
      </c>
      <c r="I7831" s="383" t="s">
        <v>880</v>
      </c>
      <c r="J7831" s="383" t="s">
        <v>617</v>
      </c>
      <c r="K7831" s="383" t="s">
        <v>618</v>
      </c>
      <c r="L7831" s="384">
        <v>30780</v>
      </c>
      <c r="M7831" s="383" t="s">
        <v>643</v>
      </c>
      <c r="N7831" s="383" t="s">
        <v>620</v>
      </c>
      <c r="O7831" s="383" t="s">
        <v>230</v>
      </c>
    </row>
    <row r="7832" spans="1:15">
      <c r="A7832" s="385">
        <v>42129</v>
      </c>
      <c r="B7832" s="383" t="s">
        <v>11</v>
      </c>
      <c r="C7832" s="383" t="s">
        <v>12</v>
      </c>
      <c r="D7832" s="383" t="s">
        <v>13</v>
      </c>
      <c r="E7832" s="383" t="s">
        <v>678</v>
      </c>
      <c r="F7832" s="383" t="s">
        <v>10</v>
      </c>
      <c r="G7832" s="384">
        <v>450</v>
      </c>
      <c r="H7832" s="383" t="s">
        <v>779</v>
      </c>
      <c r="I7832" s="383" t="s">
        <v>780</v>
      </c>
      <c r="J7832" s="383" t="s">
        <v>617</v>
      </c>
      <c r="K7832" s="383" t="s">
        <v>618</v>
      </c>
      <c r="L7832" s="384">
        <v>30780</v>
      </c>
      <c r="M7832" s="383" t="s">
        <v>643</v>
      </c>
      <c r="N7832" s="383" t="s">
        <v>620</v>
      </c>
      <c r="O7832" s="383" t="s">
        <v>230</v>
      </c>
    </row>
    <row r="7833" spans="1:15">
      <c r="A7833" s="385">
        <v>42136</v>
      </c>
      <c r="B7833" s="383" t="s">
        <v>28</v>
      </c>
      <c r="C7833" s="383" t="s">
        <v>8</v>
      </c>
      <c r="D7833" s="383" t="s">
        <v>29</v>
      </c>
      <c r="E7833" s="383" t="s">
        <v>774</v>
      </c>
      <c r="F7833" s="383" t="s">
        <v>10</v>
      </c>
      <c r="G7833" s="384">
        <v>1518</v>
      </c>
      <c r="H7833" s="383" t="s">
        <v>848</v>
      </c>
      <c r="I7833" s="383" t="s">
        <v>871</v>
      </c>
      <c r="J7833" s="383" t="s">
        <v>617</v>
      </c>
      <c r="K7833" s="383" t="s">
        <v>618</v>
      </c>
      <c r="L7833" s="384">
        <v>30780</v>
      </c>
      <c r="M7833" s="383" t="s">
        <v>643</v>
      </c>
      <c r="N7833" s="383" t="s">
        <v>620</v>
      </c>
      <c r="O7833" s="383" t="s">
        <v>230</v>
      </c>
    </row>
    <row r="7834" spans="1:15">
      <c r="A7834" s="385">
        <v>42137</v>
      </c>
      <c r="B7834" s="383" t="s">
        <v>46</v>
      </c>
      <c r="C7834" s="383" t="s">
        <v>40</v>
      </c>
      <c r="D7834" s="383" t="s">
        <v>38</v>
      </c>
      <c r="E7834" s="383" t="s">
        <v>916</v>
      </c>
      <c r="F7834" s="383" t="s">
        <v>10</v>
      </c>
      <c r="G7834" s="384">
        <v>1691</v>
      </c>
      <c r="H7834" s="383" t="s">
        <v>935</v>
      </c>
      <c r="I7834" s="383" t="s">
        <v>936</v>
      </c>
      <c r="J7834" s="383" t="s">
        <v>617</v>
      </c>
      <c r="K7834" s="383" t="s">
        <v>618</v>
      </c>
      <c r="L7834" s="384">
        <v>30780</v>
      </c>
      <c r="M7834" s="383" t="s">
        <v>644</v>
      </c>
      <c r="N7834" s="383" t="s">
        <v>620</v>
      </c>
      <c r="O7834" s="383" t="s">
        <v>230</v>
      </c>
    </row>
    <row r="7835" spans="1:15">
      <c r="A7835" s="385">
        <v>42138</v>
      </c>
      <c r="B7835" s="383" t="s">
        <v>646</v>
      </c>
      <c r="C7835" s="383" t="s">
        <v>8</v>
      </c>
      <c r="D7835" s="383" t="s">
        <v>32</v>
      </c>
      <c r="E7835" s="383" t="s">
        <v>647</v>
      </c>
      <c r="F7835" s="383" t="s">
        <v>10</v>
      </c>
      <c r="G7835" s="384">
        <v>8852</v>
      </c>
      <c r="H7835" s="383" t="s">
        <v>747</v>
      </c>
      <c r="I7835" s="383" t="s">
        <v>937</v>
      </c>
      <c r="J7835" s="383" t="s">
        <v>617</v>
      </c>
      <c r="K7835" s="383" t="s">
        <v>618</v>
      </c>
      <c r="L7835" s="384">
        <v>30780</v>
      </c>
      <c r="M7835" s="383" t="s">
        <v>644</v>
      </c>
      <c r="N7835" s="383" t="s">
        <v>620</v>
      </c>
      <c r="O7835" s="383" t="s">
        <v>230</v>
      </c>
    </row>
    <row r="7836" spans="1:15">
      <c r="A7836" s="385">
        <v>42142</v>
      </c>
      <c r="B7836" s="383" t="s">
        <v>663</v>
      </c>
      <c r="C7836" s="383" t="s">
        <v>664</v>
      </c>
      <c r="D7836" s="383" t="s">
        <v>22</v>
      </c>
      <c r="E7836" s="383" t="s">
        <v>665</v>
      </c>
      <c r="F7836" s="383" t="s">
        <v>10</v>
      </c>
      <c r="G7836" s="384">
        <v>30265</v>
      </c>
      <c r="H7836" s="383" t="s">
        <v>704</v>
      </c>
      <c r="I7836" s="383" t="s">
        <v>938</v>
      </c>
      <c r="J7836" s="383" t="s">
        <v>617</v>
      </c>
      <c r="K7836" s="383" t="s">
        <v>618</v>
      </c>
      <c r="L7836" s="384">
        <v>30780</v>
      </c>
      <c r="M7836" s="383" t="s">
        <v>644</v>
      </c>
      <c r="N7836" s="383" t="s">
        <v>620</v>
      </c>
      <c r="O7836" s="383" t="s">
        <v>230</v>
      </c>
    </row>
    <row r="7837" spans="1:15">
      <c r="A7837" s="385">
        <v>42143</v>
      </c>
      <c r="B7837" s="383" t="s">
        <v>46</v>
      </c>
      <c r="C7837" s="383" t="s">
        <v>40</v>
      </c>
      <c r="D7837" s="383" t="s">
        <v>38</v>
      </c>
      <c r="E7837" s="383" t="s">
        <v>916</v>
      </c>
      <c r="F7837" s="383" t="s">
        <v>10</v>
      </c>
      <c r="G7837" s="384">
        <v>1149</v>
      </c>
      <c r="H7837" s="383" t="s">
        <v>917</v>
      </c>
      <c r="I7837" s="383" t="s">
        <v>939</v>
      </c>
      <c r="J7837" s="383" t="s">
        <v>617</v>
      </c>
      <c r="K7837" s="383" t="s">
        <v>618</v>
      </c>
      <c r="L7837" s="384">
        <v>30780</v>
      </c>
      <c r="M7837" s="383" t="s">
        <v>644</v>
      </c>
      <c r="N7837" s="383" t="s">
        <v>620</v>
      </c>
      <c r="O7837" s="383" t="s">
        <v>230</v>
      </c>
    </row>
    <row r="7838" spans="1:15">
      <c r="A7838" s="385">
        <v>42144</v>
      </c>
      <c r="B7838" s="383" t="s">
        <v>11</v>
      </c>
      <c r="C7838" s="383" t="s">
        <v>12</v>
      </c>
      <c r="D7838" s="383" t="s">
        <v>13</v>
      </c>
      <c r="E7838" s="383" t="s">
        <v>678</v>
      </c>
      <c r="F7838" s="383" t="s">
        <v>10</v>
      </c>
      <c r="G7838" s="384">
        <v>874</v>
      </c>
      <c r="H7838" s="383" t="s">
        <v>940</v>
      </c>
      <c r="I7838" s="383" t="s">
        <v>941</v>
      </c>
      <c r="J7838" s="383" t="s">
        <v>617</v>
      </c>
      <c r="K7838" s="383" t="s">
        <v>618</v>
      </c>
      <c r="L7838" s="384">
        <v>30780</v>
      </c>
      <c r="M7838" s="383" t="s">
        <v>644</v>
      </c>
      <c r="N7838" s="383" t="s">
        <v>620</v>
      </c>
      <c r="O7838" s="383" t="s">
        <v>230</v>
      </c>
    </row>
    <row r="7839" spans="1:15">
      <c r="A7839" s="385">
        <v>42145</v>
      </c>
      <c r="B7839" s="383" t="s">
        <v>694</v>
      </c>
      <c r="C7839" s="383" t="s">
        <v>23</v>
      </c>
      <c r="D7839" s="383" t="s">
        <v>22</v>
      </c>
      <c r="E7839" s="383" t="s">
        <v>695</v>
      </c>
      <c r="F7839" s="383" t="s">
        <v>10</v>
      </c>
      <c r="G7839" s="384">
        <v>37059</v>
      </c>
      <c r="H7839" s="383" t="s">
        <v>942</v>
      </c>
      <c r="I7839" s="383" t="s">
        <v>943</v>
      </c>
      <c r="J7839" s="383" t="s">
        <v>617</v>
      </c>
      <c r="K7839" s="383" t="s">
        <v>618</v>
      </c>
      <c r="L7839" s="384">
        <v>30780</v>
      </c>
      <c r="M7839" s="383" t="s">
        <v>644</v>
      </c>
      <c r="N7839" s="383" t="s">
        <v>620</v>
      </c>
      <c r="O7839" s="383" t="s">
        <v>230</v>
      </c>
    </row>
    <row r="7840" spans="1:15">
      <c r="A7840" s="385">
        <v>42150</v>
      </c>
      <c r="B7840" s="383" t="s">
        <v>21</v>
      </c>
      <c r="C7840" s="383" t="s">
        <v>12</v>
      </c>
      <c r="D7840" s="383" t="s">
        <v>22</v>
      </c>
      <c r="E7840" s="383" t="s">
        <v>658</v>
      </c>
      <c r="F7840" s="383" t="s">
        <v>10</v>
      </c>
      <c r="G7840" s="384">
        <v>7766</v>
      </c>
      <c r="H7840" s="383" t="s">
        <v>909</v>
      </c>
      <c r="I7840" s="383" t="s">
        <v>910</v>
      </c>
      <c r="J7840" s="383" t="s">
        <v>617</v>
      </c>
      <c r="K7840" s="383" t="s">
        <v>618</v>
      </c>
      <c r="L7840" s="384">
        <v>30780</v>
      </c>
      <c r="M7840" s="383" t="s">
        <v>645</v>
      </c>
      <c r="N7840" s="383" t="s">
        <v>620</v>
      </c>
      <c r="O7840" s="383" t="s">
        <v>230</v>
      </c>
    </row>
    <row r="7841" spans="1:15">
      <c r="A7841" s="385">
        <v>41997</v>
      </c>
      <c r="B7841" s="383" t="s">
        <v>21</v>
      </c>
      <c r="C7841" s="383" t="s">
        <v>12</v>
      </c>
      <c r="D7841" s="383" t="s">
        <v>22</v>
      </c>
      <c r="E7841" s="383" t="s">
        <v>658</v>
      </c>
      <c r="F7841" s="383" t="s">
        <v>10</v>
      </c>
      <c r="G7841" s="384">
        <v>37937</v>
      </c>
      <c r="H7841" s="383" t="s">
        <v>873</v>
      </c>
      <c r="I7841" s="383" t="s">
        <v>931</v>
      </c>
      <c r="J7841" s="383" t="s">
        <v>617</v>
      </c>
      <c r="K7841" s="383" t="s">
        <v>618</v>
      </c>
      <c r="L7841" s="384">
        <v>0</v>
      </c>
      <c r="M7841" s="383" t="s">
        <v>619</v>
      </c>
      <c r="N7841" s="383" t="s">
        <v>620</v>
      </c>
      <c r="O7841" s="383" t="s">
        <v>230</v>
      </c>
    </row>
    <row r="7842" spans="1:15">
      <c r="A7842" s="385">
        <v>42000</v>
      </c>
      <c r="B7842" s="383" t="s">
        <v>21</v>
      </c>
      <c r="C7842" s="383" t="s">
        <v>12</v>
      </c>
      <c r="D7842" s="383" t="s">
        <v>22</v>
      </c>
      <c r="E7842" s="383" t="s">
        <v>658</v>
      </c>
      <c r="F7842" s="383" t="s">
        <v>10</v>
      </c>
      <c r="G7842" s="384">
        <v>908</v>
      </c>
      <c r="H7842" s="383" t="s">
        <v>873</v>
      </c>
      <c r="I7842" s="383" t="s">
        <v>874</v>
      </c>
      <c r="J7842" s="383" t="s">
        <v>617</v>
      </c>
      <c r="K7842" s="383" t="s">
        <v>618</v>
      </c>
      <c r="L7842" s="384">
        <v>0</v>
      </c>
      <c r="M7842" s="383" t="s">
        <v>619</v>
      </c>
      <c r="N7842" s="383" t="s">
        <v>620</v>
      </c>
      <c r="O7842" s="383" t="s">
        <v>230</v>
      </c>
    </row>
    <row r="7843" spans="1:15">
      <c r="A7843" s="385">
        <v>42003</v>
      </c>
      <c r="B7843" s="383" t="s">
        <v>650</v>
      </c>
      <c r="C7843" s="383" t="s">
        <v>8</v>
      </c>
      <c r="D7843" s="383" t="s">
        <v>20</v>
      </c>
      <c r="E7843" s="383" t="s">
        <v>651</v>
      </c>
      <c r="F7843" s="383" t="s">
        <v>10</v>
      </c>
      <c r="G7843" s="384">
        <v>13216</v>
      </c>
      <c r="H7843" s="383" t="s">
        <v>852</v>
      </c>
      <c r="I7843" s="383" t="s">
        <v>853</v>
      </c>
      <c r="J7843" s="383" t="s">
        <v>617</v>
      </c>
      <c r="K7843" s="383" t="s">
        <v>618</v>
      </c>
      <c r="L7843" s="384">
        <v>0</v>
      </c>
      <c r="M7843" s="383" t="s">
        <v>619</v>
      </c>
      <c r="N7843" s="383" t="s">
        <v>620</v>
      </c>
      <c r="O7843" s="383" t="s">
        <v>230</v>
      </c>
    </row>
    <row r="7844" spans="1:15">
      <c r="A7844" s="385">
        <v>42004</v>
      </c>
      <c r="B7844" s="383" t="s">
        <v>21</v>
      </c>
      <c r="C7844" s="383" t="s">
        <v>12</v>
      </c>
      <c r="D7844" s="383" t="s">
        <v>22</v>
      </c>
      <c r="E7844" s="383" t="s">
        <v>658</v>
      </c>
      <c r="F7844" s="383" t="s">
        <v>10</v>
      </c>
      <c r="G7844" s="384">
        <v>14600</v>
      </c>
      <c r="H7844" s="383" t="s">
        <v>873</v>
      </c>
      <c r="I7844" s="383" t="s">
        <v>944</v>
      </c>
      <c r="J7844" s="383" t="s">
        <v>617</v>
      </c>
      <c r="K7844" s="383" t="s">
        <v>618</v>
      </c>
      <c r="L7844" s="384">
        <v>0</v>
      </c>
      <c r="M7844" s="383" t="s">
        <v>626</v>
      </c>
      <c r="N7844" s="383" t="s">
        <v>620</v>
      </c>
      <c r="O7844" s="383" t="s">
        <v>230</v>
      </c>
    </row>
    <row r="7845" spans="1:15">
      <c r="A7845" s="385">
        <v>42005</v>
      </c>
      <c r="B7845" s="383" t="s">
        <v>646</v>
      </c>
      <c r="C7845" s="383" t="s">
        <v>8</v>
      </c>
      <c r="D7845" s="383" t="s">
        <v>32</v>
      </c>
      <c r="E7845" s="383" t="s">
        <v>647</v>
      </c>
      <c r="F7845" s="383" t="s">
        <v>10</v>
      </c>
      <c r="G7845" s="384">
        <v>37231</v>
      </c>
      <c r="H7845" s="383" t="s">
        <v>747</v>
      </c>
      <c r="I7845" s="383" t="s">
        <v>932</v>
      </c>
      <c r="J7845" s="383" t="s">
        <v>617</v>
      </c>
      <c r="K7845" s="383" t="s">
        <v>618</v>
      </c>
      <c r="L7845" s="384">
        <v>0</v>
      </c>
      <c r="M7845" s="383" t="s">
        <v>626</v>
      </c>
      <c r="N7845" s="383" t="s">
        <v>620</v>
      </c>
      <c r="O7845" s="383" t="s">
        <v>230</v>
      </c>
    </row>
    <row r="7846" spans="1:15">
      <c r="A7846" s="385">
        <v>42006</v>
      </c>
      <c r="B7846" s="383" t="s">
        <v>794</v>
      </c>
      <c r="C7846" s="383" t="s">
        <v>8</v>
      </c>
      <c r="D7846" s="383" t="s">
        <v>34</v>
      </c>
      <c r="E7846" s="383" t="s">
        <v>795</v>
      </c>
      <c r="F7846" s="383" t="s">
        <v>10</v>
      </c>
      <c r="G7846" s="384">
        <v>37680</v>
      </c>
      <c r="H7846" s="383" t="s">
        <v>796</v>
      </c>
      <c r="I7846" s="383" t="s">
        <v>798</v>
      </c>
      <c r="J7846" s="383" t="s">
        <v>617</v>
      </c>
      <c r="K7846" s="383" t="s">
        <v>618</v>
      </c>
      <c r="L7846" s="384">
        <v>6319</v>
      </c>
      <c r="M7846" s="383" t="s">
        <v>627</v>
      </c>
      <c r="N7846" s="383" t="s">
        <v>620</v>
      </c>
      <c r="O7846" s="383" t="s">
        <v>230</v>
      </c>
    </row>
    <row r="7847" spans="1:15">
      <c r="A7847" s="385">
        <v>42007</v>
      </c>
      <c r="B7847" s="383" t="s">
        <v>794</v>
      </c>
      <c r="C7847" s="383" t="s">
        <v>8</v>
      </c>
      <c r="D7847" s="383" t="s">
        <v>34</v>
      </c>
      <c r="E7847" s="383" t="s">
        <v>795</v>
      </c>
      <c r="F7847" s="383" t="s">
        <v>10</v>
      </c>
      <c r="G7847" s="384">
        <v>51548</v>
      </c>
      <c r="H7847" s="383" t="s">
        <v>796</v>
      </c>
      <c r="I7847" s="383" t="s">
        <v>798</v>
      </c>
      <c r="J7847" s="383" t="s">
        <v>617</v>
      </c>
      <c r="K7847" s="383" t="s">
        <v>618</v>
      </c>
      <c r="L7847" s="384">
        <v>8221</v>
      </c>
      <c r="M7847" s="383" t="s">
        <v>627</v>
      </c>
      <c r="N7847" s="383" t="s">
        <v>620</v>
      </c>
      <c r="O7847" s="383" t="s">
        <v>230</v>
      </c>
    </row>
    <row r="7848" spans="1:15">
      <c r="A7848" s="385">
        <v>42008</v>
      </c>
      <c r="B7848" s="383" t="s">
        <v>794</v>
      </c>
      <c r="C7848" s="383" t="s">
        <v>8</v>
      </c>
      <c r="D7848" s="383" t="s">
        <v>34</v>
      </c>
      <c r="E7848" s="383" t="s">
        <v>795</v>
      </c>
      <c r="F7848" s="383" t="s">
        <v>10</v>
      </c>
      <c r="G7848" s="384">
        <v>42109</v>
      </c>
      <c r="H7848" s="383" t="s">
        <v>796</v>
      </c>
      <c r="I7848" s="383" t="s">
        <v>798</v>
      </c>
      <c r="J7848" s="383" t="s">
        <v>617</v>
      </c>
      <c r="K7848" s="383" t="s">
        <v>618</v>
      </c>
      <c r="L7848" s="384">
        <v>8501</v>
      </c>
      <c r="M7848" s="383" t="s">
        <v>627</v>
      </c>
      <c r="N7848" s="383" t="s">
        <v>620</v>
      </c>
      <c r="O7848" s="383" t="s">
        <v>230</v>
      </c>
    </row>
    <row r="7849" spans="1:15">
      <c r="A7849" s="385">
        <v>42009</v>
      </c>
      <c r="B7849" s="383" t="s">
        <v>21</v>
      </c>
      <c r="C7849" s="383" t="s">
        <v>12</v>
      </c>
      <c r="D7849" s="383" t="s">
        <v>22</v>
      </c>
      <c r="E7849" s="383" t="s">
        <v>658</v>
      </c>
      <c r="F7849" s="383" t="s">
        <v>10</v>
      </c>
      <c r="G7849" s="384">
        <v>28</v>
      </c>
      <c r="H7849" s="383" t="s">
        <v>818</v>
      </c>
      <c r="I7849" s="383" t="s">
        <v>783</v>
      </c>
      <c r="J7849" s="383" t="s">
        <v>617</v>
      </c>
      <c r="K7849" s="383" t="s">
        <v>618</v>
      </c>
      <c r="L7849" s="384">
        <v>9088</v>
      </c>
      <c r="M7849" s="383" t="s">
        <v>627</v>
      </c>
      <c r="N7849" s="383" t="s">
        <v>620</v>
      </c>
      <c r="O7849" s="383" t="s">
        <v>230</v>
      </c>
    </row>
    <row r="7850" spans="1:15">
      <c r="A7850" s="385">
        <v>42010</v>
      </c>
      <c r="B7850" s="383" t="s">
        <v>621</v>
      </c>
      <c r="C7850" s="383" t="s">
        <v>8</v>
      </c>
      <c r="D7850" s="383" t="s">
        <v>9</v>
      </c>
      <c r="E7850" s="383" t="s">
        <v>622</v>
      </c>
      <c r="F7850" s="383" t="s">
        <v>10</v>
      </c>
      <c r="G7850" s="384">
        <v>528000</v>
      </c>
      <c r="H7850" s="383" t="s">
        <v>828</v>
      </c>
      <c r="I7850" s="383" t="s">
        <v>829</v>
      </c>
      <c r="J7850" s="383" t="s">
        <v>617</v>
      </c>
      <c r="K7850" s="383" t="s">
        <v>618</v>
      </c>
      <c r="L7850" s="384">
        <v>9280</v>
      </c>
      <c r="M7850" s="383" t="s">
        <v>629</v>
      </c>
      <c r="N7850" s="383" t="s">
        <v>620</v>
      </c>
      <c r="O7850" s="383" t="s">
        <v>230</v>
      </c>
    </row>
    <row r="7851" spans="1:15">
      <c r="A7851" s="385">
        <v>42011</v>
      </c>
      <c r="B7851" s="383" t="s">
        <v>794</v>
      </c>
      <c r="C7851" s="383" t="s">
        <v>8</v>
      </c>
      <c r="D7851" s="383" t="s">
        <v>34</v>
      </c>
      <c r="E7851" s="383" t="s">
        <v>795</v>
      </c>
      <c r="F7851" s="383" t="s">
        <v>10</v>
      </c>
      <c r="G7851" s="384">
        <v>65256</v>
      </c>
      <c r="H7851" s="383" t="s">
        <v>796</v>
      </c>
      <c r="I7851" s="383" t="s">
        <v>798</v>
      </c>
      <c r="J7851" s="383" t="s">
        <v>617</v>
      </c>
      <c r="K7851" s="383" t="s">
        <v>618</v>
      </c>
      <c r="L7851" s="384">
        <v>9280</v>
      </c>
      <c r="M7851" s="383" t="s">
        <v>629</v>
      </c>
      <c r="N7851" s="383" t="s">
        <v>620</v>
      </c>
      <c r="O7851" s="383" t="s">
        <v>230</v>
      </c>
    </row>
    <row r="7852" spans="1:15">
      <c r="A7852" s="385">
        <v>42012</v>
      </c>
      <c r="B7852" s="383" t="s">
        <v>621</v>
      </c>
      <c r="C7852" s="383" t="s">
        <v>8</v>
      </c>
      <c r="D7852" s="383" t="s">
        <v>9</v>
      </c>
      <c r="E7852" s="383" t="s">
        <v>622</v>
      </c>
      <c r="F7852" s="383" t="s">
        <v>10</v>
      </c>
      <c r="G7852" s="384">
        <v>63000</v>
      </c>
      <c r="H7852" s="383" t="s">
        <v>838</v>
      </c>
      <c r="I7852" s="383" t="s">
        <v>839</v>
      </c>
      <c r="J7852" s="383" t="s">
        <v>617</v>
      </c>
      <c r="K7852" s="383" t="s">
        <v>618</v>
      </c>
      <c r="L7852" s="384">
        <v>9280</v>
      </c>
      <c r="M7852" s="383" t="s">
        <v>630</v>
      </c>
      <c r="N7852" s="383" t="s">
        <v>620</v>
      </c>
      <c r="O7852" s="383" t="s">
        <v>230</v>
      </c>
    </row>
    <row r="7853" spans="1:15">
      <c r="A7853" s="385">
        <v>42013</v>
      </c>
      <c r="B7853" s="383" t="s">
        <v>11</v>
      </c>
      <c r="C7853" s="383" t="s">
        <v>12</v>
      </c>
      <c r="D7853" s="383" t="s">
        <v>13</v>
      </c>
      <c r="E7853" s="383" t="s">
        <v>678</v>
      </c>
      <c r="F7853" s="383" t="s">
        <v>10</v>
      </c>
      <c r="G7853" s="384">
        <v>1830</v>
      </c>
      <c r="H7853" s="383" t="s">
        <v>834</v>
      </c>
      <c r="I7853" s="383" t="s">
        <v>835</v>
      </c>
      <c r="J7853" s="383" t="s">
        <v>617</v>
      </c>
      <c r="K7853" s="383" t="s">
        <v>618</v>
      </c>
      <c r="L7853" s="384">
        <v>9280</v>
      </c>
      <c r="M7853" s="383" t="s">
        <v>630</v>
      </c>
      <c r="N7853" s="383" t="s">
        <v>620</v>
      </c>
      <c r="O7853" s="383" t="s">
        <v>230</v>
      </c>
    </row>
    <row r="7854" spans="1:15">
      <c r="A7854" s="385">
        <v>42014</v>
      </c>
      <c r="B7854" s="383" t="s">
        <v>11</v>
      </c>
      <c r="C7854" s="383" t="s">
        <v>12</v>
      </c>
      <c r="D7854" s="383" t="s">
        <v>13</v>
      </c>
      <c r="E7854" s="383" t="s">
        <v>678</v>
      </c>
      <c r="F7854" s="383" t="s">
        <v>10</v>
      </c>
      <c r="G7854" s="384">
        <v>2467</v>
      </c>
      <c r="H7854" s="383" t="s">
        <v>787</v>
      </c>
      <c r="I7854" s="383" t="s">
        <v>788</v>
      </c>
      <c r="J7854" s="383" t="s">
        <v>617</v>
      </c>
      <c r="K7854" s="383" t="s">
        <v>618</v>
      </c>
      <c r="L7854" s="384">
        <v>9280</v>
      </c>
      <c r="M7854" s="383" t="s">
        <v>630</v>
      </c>
      <c r="N7854" s="383" t="s">
        <v>620</v>
      </c>
      <c r="O7854" s="383" t="s">
        <v>230</v>
      </c>
    </row>
    <row r="7855" spans="1:15">
      <c r="A7855" s="385">
        <v>42015</v>
      </c>
      <c r="B7855" s="383" t="s">
        <v>11</v>
      </c>
      <c r="C7855" s="383" t="s">
        <v>12</v>
      </c>
      <c r="D7855" s="383" t="s">
        <v>13</v>
      </c>
      <c r="E7855" s="383" t="s">
        <v>678</v>
      </c>
      <c r="F7855" s="383" t="s">
        <v>10</v>
      </c>
      <c r="G7855" s="384">
        <v>2467</v>
      </c>
      <c r="H7855" s="383" t="s">
        <v>787</v>
      </c>
      <c r="I7855" s="383" t="s">
        <v>788</v>
      </c>
      <c r="J7855" s="383" t="s">
        <v>617</v>
      </c>
      <c r="K7855" s="383" t="s">
        <v>618</v>
      </c>
      <c r="L7855" s="384">
        <v>9280</v>
      </c>
      <c r="M7855" s="383" t="s">
        <v>630</v>
      </c>
      <c r="N7855" s="383" t="s">
        <v>620</v>
      </c>
      <c r="O7855" s="383" t="s">
        <v>230</v>
      </c>
    </row>
    <row r="7856" spans="1:15">
      <c r="A7856" s="385">
        <v>42016</v>
      </c>
      <c r="B7856" s="383" t="s">
        <v>11</v>
      </c>
      <c r="C7856" s="383" t="s">
        <v>12</v>
      </c>
      <c r="D7856" s="383" t="s">
        <v>13</v>
      </c>
      <c r="E7856" s="383" t="s">
        <v>678</v>
      </c>
      <c r="F7856" s="383" t="s">
        <v>10</v>
      </c>
      <c r="G7856" s="384">
        <v>2467</v>
      </c>
      <c r="H7856" s="383" t="s">
        <v>787</v>
      </c>
      <c r="I7856" s="383" t="s">
        <v>788</v>
      </c>
      <c r="J7856" s="383" t="s">
        <v>617</v>
      </c>
      <c r="K7856" s="383" t="s">
        <v>618</v>
      </c>
      <c r="L7856" s="384">
        <v>9280</v>
      </c>
      <c r="M7856" s="383" t="s">
        <v>630</v>
      </c>
      <c r="N7856" s="383" t="s">
        <v>620</v>
      </c>
      <c r="O7856" s="383" t="s">
        <v>230</v>
      </c>
    </row>
    <row r="7857" spans="1:15">
      <c r="A7857" s="385">
        <v>42018</v>
      </c>
      <c r="B7857" s="383" t="s">
        <v>11</v>
      </c>
      <c r="C7857" s="383" t="s">
        <v>12</v>
      </c>
      <c r="D7857" s="383" t="s">
        <v>13</v>
      </c>
      <c r="E7857" s="383" t="s">
        <v>678</v>
      </c>
      <c r="F7857" s="383" t="s">
        <v>10</v>
      </c>
      <c r="G7857" s="384">
        <v>2467</v>
      </c>
      <c r="H7857" s="383" t="s">
        <v>787</v>
      </c>
      <c r="I7857" s="383" t="s">
        <v>788</v>
      </c>
      <c r="J7857" s="383" t="s">
        <v>617</v>
      </c>
      <c r="K7857" s="383" t="s">
        <v>618</v>
      </c>
      <c r="L7857" s="384">
        <v>9804</v>
      </c>
      <c r="M7857" s="383" t="s">
        <v>631</v>
      </c>
      <c r="N7857" s="383" t="s">
        <v>620</v>
      </c>
      <c r="O7857" s="383" t="s">
        <v>230</v>
      </c>
    </row>
    <row r="7858" spans="1:15">
      <c r="A7858" s="385">
        <v>42019</v>
      </c>
      <c r="B7858" s="383" t="s">
        <v>754</v>
      </c>
      <c r="C7858" s="383" t="s">
        <v>8</v>
      </c>
      <c r="D7858" s="383" t="s">
        <v>755</v>
      </c>
      <c r="E7858" s="383" t="s">
        <v>756</v>
      </c>
      <c r="F7858" s="383" t="s">
        <v>10</v>
      </c>
      <c r="G7858" s="384">
        <v>127</v>
      </c>
      <c r="H7858" s="383" t="s">
        <v>782</v>
      </c>
      <c r="I7858" s="383" t="s">
        <v>783</v>
      </c>
      <c r="J7858" s="383" t="s">
        <v>617</v>
      </c>
      <c r="K7858" s="383" t="s">
        <v>618</v>
      </c>
      <c r="L7858" s="384">
        <v>11627</v>
      </c>
      <c r="M7858" s="383" t="s">
        <v>631</v>
      </c>
      <c r="N7858" s="383" t="s">
        <v>620</v>
      </c>
      <c r="O7858" s="383" t="s">
        <v>230</v>
      </c>
    </row>
    <row r="7859" spans="1:15">
      <c r="A7859" s="385">
        <v>42020</v>
      </c>
      <c r="B7859" s="383" t="s">
        <v>11</v>
      </c>
      <c r="C7859" s="383" t="s">
        <v>12</v>
      </c>
      <c r="D7859" s="383" t="s">
        <v>13</v>
      </c>
      <c r="E7859" s="383" t="s">
        <v>678</v>
      </c>
      <c r="F7859" s="383" t="s">
        <v>10</v>
      </c>
      <c r="G7859" s="384">
        <v>342</v>
      </c>
      <c r="H7859" s="383" t="s">
        <v>812</v>
      </c>
      <c r="I7859" s="383" t="s">
        <v>813</v>
      </c>
      <c r="J7859" s="383" t="s">
        <v>617</v>
      </c>
      <c r="K7859" s="383" t="s">
        <v>618</v>
      </c>
      <c r="L7859" s="384">
        <v>12650</v>
      </c>
      <c r="M7859" s="383" t="s">
        <v>631</v>
      </c>
      <c r="N7859" s="383" t="s">
        <v>620</v>
      </c>
      <c r="O7859" s="383" t="s">
        <v>230</v>
      </c>
    </row>
    <row r="7860" spans="1:15">
      <c r="A7860" s="385">
        <v>42022</v>
      </c>
      <c r="B7860" s="383" t="s">
        <v>754</v>
      </c>
      <c r="C7860" s="383" t="s">
        <v>8</v>
      </c>
      <c r="D7860" s="383" t="s">
        <v>755</v>
      </c>
      <c r="E7860" s="383" t="s">
        <v>756</v>
      </c>
      <c r="F7860" s="383" t="s">
        <v>10</v>
      </c>
      <c r="G7860" s="384">
        <v>127</v>
      </c>
      <c r="H7860" s="383" t="s">
        <v>782</v>
      </c>
      <c r="I7860" s="383" t="s">
        <v>783</v>
      </c>
      <c r="J7860" s="383" t="s">
        <v>617</v>
      </c>
      <c r="K7860" s="383" t="s">
        <v>618</v>
      </c>
      <c r="L7860" s="384">
        <v>12650</v>
      </c>
      <c r="M7860" s="383" t="s">
        <v>632</v>
      </c>
      <c r="N7860" s="383" t="s">
        <v>620</v>
      </c>
      <c r="O7860" s="383" t="s">
        <v>230</v>
      </c>
    </row>
    <row r="7861" spans="1:15">
      <c r="A7861" s="385">
        <v>42023</v>
      </c>
      <c r="B7861" s="383" t="s">
        <v>754</v>
      </c>
      <c r="C7861" s="383" t="s">
        <v>8</v>
      </c>
      <c r="D7861" s="383" t="s">
        <v>755</v>
      </c>
      <c r="E7861" s="383" t="s">
        <v>756</v>
      </c>
      <c r="F7861" s="383" t="s">
        <v>10</v>
      </c>
      <c r="G7861" s="384">
        <v>127</v>
      </c>
      <c r="H7861" s="383" t="s">
        <v>782</v>
      </c>
      <c r="I7861" s="383" t="s">
        <v>783</v>
      </c>
      <c r="J7861" s="383" t="s">
        <v>617</v>
      </c>
      <c r="K7861" s="383" t="s">
        <v>618</v>
      </c>
      <c r="L7861" s="384">
        <v>12650</v>
      </c>
      <c r="M7861" s="383" t="s">
        <v>632</v>
      </c>
      <c r="N7861" s="383" t="s">
        <v>620</v>
      </c>
      <c r="O7861" s="383" t="s">
        <v>230</v>
      </c>
    </row>
    <row r="7862" spans="1:15">
      <c r="A7862" s="385">
        <v>42024</v>
      </c>
      <c r="B7862" s="383" t="s">
        <v>754</v>
      </c>
      <c r="C7862" s="383" t="s">
        <v>8</v>
      </c>
      <c r="D7862" s="383" t="s">
        <v>755</v>
      </c>
      <c r="E7862" s="383" t="s">
        <v>756</v>
      </c>
      <c r="F7862" s="383" t="s">
        <v>10</v>
      </c>
      <c r="G7862" s="384">
        <v>127</v>
      </c>
      <c r="H7862" s="383" t="s">
        <v>782</v>
      </c>
      <c r="I7862" s="383" t="s">
        <v>783</v>
      </c>
      <c r="J7862" s="383" t="s">
        <v>617</v>
      </c>
      <c r="K7862" s="383" t="s">
        <v>618</v>
      </c>
      <c r="L7862" s="384">
        <v>12775</v>
      </c>
      <c r="M7862" s="383" t="s">
        <v>633</v>
      </c>
      <c r="N7862" s="383" t="s">
        <v>620</v>
      </c>
      <c r="O7862" s="383" t="s">
        <v>230</v>
      </c>
    </row>
    <row r="7863" spans="1:15">
      <c r="A7863" s="385">
        <v>42025</v>
      </c>
      <c r="B7863" s="383" t="s">
        <v>754</v>
      </c>
      <c r="C7863" s="383" t="s">
        <v>8</v>
      </c>
      <c r="D7863" s="383" t="s">
        <v>755</v>
      </c>
      <c r="E7863" s="383" t="s">
        <v>756</v>
      </c>
      <c r="F7863" s="383" t="s">
        <v>10</v>
      </c>
      <c r="G7863" s="384">
        <v>127</v>
      </c>
      <c r="H7863" s="383" t="s">
        <v>782</v>
      </c>
      <c r="I7863" s="383" t="s">
        <v>783</v>
      </c>
      <c r="J7863" s="383" t="s">
        <v>617</v>
      </c>
      <c r="K7863" s="383" t="s">
        <v>618</v>
      </c>
      <c r="L7863" s="384">
        <v>14695</v>
      </c>
      <c r="M7863" s="383" t="s">
        <v>633</v>
      </c>
      <c r="N7863" s="383" t="s">
        <v>620</v>
      </c>
      <c r="O7863" s="383" t="s">
        <v>230</v>
      </c>
    </row>
    <row r="7864" spans="1:15">
      <c r="A7864" s="385">
        <v>42026</v>
      </c>
      <c r="B7864" s="383" t="s">
        <v>754</v>
      </c>
      <c r="C7864" s="383" t="s">
        <v>8</v>
      </c>
      <c r="D7864" s="383" t="s">
        <v>755</v>
      </c>
      <c r="E7864" s="383" t="s">
        <v>756</v>
      </c>
      <c r="F7864" s="383" t="s">
        <v>10</v>
      </c>
      <c r="G7864" s="384">
        <v>127</v>
      </c>
      <c r="H7864" s="383" t="s">
        <v>782</v>
      </c>
      <c r="I7864" s="383" t="s">
        <v>783</v>
      </c>
      <c r="J7864" s="383" t="s">
        <v>617</v>
      </c>
      <c r="K7864" s="383" t="s">
        <v>618</v>
      </c>
      <c r="L7864" s="384">
        <v>15922</v>
      </c>
      <c r="M7864" s="383" t="s">
        <v>633</v>
      </c>
      <c r="N7864" s="383" t="s">
        <v>620</v>
      </c>
      <c r="O7864" s="383" t="s">
        <v>230</v>
      </c>
    </row>
    <row r="7865" spans="1:15">
      <c r="A7865" s="385">
        <v>42027</v>
      </c>
      <c r="B7865" s="383" t="s">
        <v>754</v>
      </c>
      <c r="C7865" s="383" t="s">
        <v>8</v>
      </c>
      <c r="D7865" s="383" t="s">
        <v>755</v>
      </c>
      <c r="E7865" s="383" t="s">
        <v>756</v>
      </c>
      <c r="F7865" s="383" t="s">
        <v>10</v>
      </c>
      <c r="G7865" s="384">
        <v>127</v>
      </c>
      <c r="H7865" s="383" t="s">
        <v>782</v>
      </c>
      <c r="I7865" s="383" t="s">
        <v>783</v>
      </c>
      <c r="J7865" s="383" t="s">
        <v>617</v>
      </c>
      <c r="K7865" s="383" t="s">
        <v>618</v>
      </c>
      <c r="L7865" s="384">
        <v>17245</v>
      </c>
      <c r="M7865" s="383" t="s">
        <v>633</v>
      </c>
      <c r="N7865" s="383" t="s">
        <v>620</v>
      </c>
      <c r="O7865" s="383" t="s">
        <v>230</v>
      </c>
    </row>
    <row r="7866" spans="1:15">
      <c r="A7866" s="385">
        <v>42028</v>
      </c>
      <c r="B7866" s="383" t="s">
        <v>754</v>
      </c>
      <c r="C7866" s="383" t="s">
        <v>8</v>
      </c>
      <c r="D7866" s="383" t="s">
        <v>755</v>
      </c>
      <c r="E7866" s="383" t="s">
        <v>756</v>
      </c>
      <c r="F7866" s="383" t="s">
        <v>10</v>
      </c>
      <c r="G7866" s="384">
        <v>127</v>
      </c>
      <c r="H7866" s="383" t="s">
        <v>782</v>
      </c>
      <c r="I7866" s="383" t="s">
        <v>783</v>
      </c>
      <c r="J7866" s="383" t="s">
        <v>617</v>
      </c>
      <c r="K7866" s="383" t="s">
        <v>618</v>
      </c>
      <c r="L7866" s="384">
        <v>18650</v>
      </c>
      <c r="M7866" s="383" t="s">
        <v>633</v>
      </c>
      <c r="N7866" s="383" t="s">
        <v>620</v>
      </c>
      <c r="O7866" s="383" t="s">
        <v>230</v>
      </c>
    </row>
    <row r="7867" spans="1:15">
      <c r="A7867" s="385">
        <v>42029</v>
      </c>
      <c r="B7867" s="383" t="s">
        <v>754</v>
      </c>
      <c r="C7867" s="383" t="s">
        <v>8</v>
      </c>
      <c r="D7867" s="383" t="s">
        <v>755</v>
      </c>
      <c r="E7867" s="383" t="s">
        <v>756</v>
      </c>
      <c r="F7867" s="383" t="s">
        <v>10</v>
      </c>
      <c r="G7867" s="384">
        <v>127</v>
      </c>
      <c r="H7867" s="383" t="s">
        <v>782</v>
      </c>
      <c r="I7867" s="383" t="s">
        <v>783</v>
      </c>
      <c r="J7867" s="383" t="s">
        <v>617</v>
      </c>
      <c r="K7867" s="383" t="s">
        <v>618</v>
      </c>
      <c r="L7867" s="384">
        <v>18650</v>
      </c>
      <c r="M7867" s="383" t="s">
        <v>633</v>
      </c>
      <c r="N7867" s="383" t="s">
        <v>620</v>
      </c>
      <c r="O7867" s="383" t="s">
        <v>230</v>
      </c>
    </row>
    <row r="7868" spans="1:15">
      <c r="A7868" s="385">
        <v>42030</v>
      </c>
      <c r="B7868" s="383" t="s">
        <v>754</v>
      </c>
      <c r="C7868" s="383" t="s">
        <v>8</v>
      </c>
      <c r="D7868" s="383" t="s">
        <v>755</v>
      </c>
      <c r="E7868" s="383" t="s">
        <v>756</v>
      </c>
      <c r="F7868" s="383" t="s">
        <v>10</v>
      </c>
      <c r="G7868" s="384">
        <v>127</v>
      </c>
      <c r="H7868" s="383" t="s">
        <v>782</v>
      </c>
      <c r="I7868" s="383" t="s">
        <v>783</v>
      </c>
      <c r="J7868" s="383" t="s">
        <v>617</v>
      </c>
      <c r="K7868" s="383" t="s">
        <v>618</v>
      </c>
      <c r="L7868" s="384">
        <v>18650</v>
      </c>
      <c r="M7868" s="383" t="s">
        <v>634</v>
      </c>
      <c r="N7868" s="383" t="s">
        <v>620</v>
      </c>
      <c r="O7868" s="383" t="s">
        <v>230</v>
      </c>
    </row>
    <row r="7869" spans="1:15">
      <c r="A7869" s="385">
        <v>42031</v>
      </c>
      <c r="B7869" s="383" t="s">
        <v>754</v>
      </c>
      <c r="C7869" s="383" t="s">
        <v>8</v>
      </c>
      <c r="D7869" s="383" t="s">
        <v>755</v>
      </c>
      <c r="E7869" s="383" t="s">
        <v>756</v>
      </c>
      <c r="F7869" s="383" t="s">
        <v>10</v>
      </c>
      <c r="G7869" s="384">
        <v>127</v>
      </c>
      <c r="H7869" s="383" t="s">
        <v>782</v>
      </c>
      <c r="I7869" s="383" t="s">
        <v>783</v>
      </c>
      <c r="J7869" s="383" t="s">
        <v>617</v>
      </c>
      <c r="K7869" s="383" t="s">
        <v>618</v>
      </c>
      <c r="L7869" s="384">
        <v>18650</v>
      </c>
      <c r="M7869" s="383" t="s">
        <v>634</v>
      </c>
      <c r="N7869" s="383" t="s">
        <v>620</v>
      </c>
      <c r="O7869" s="383" t="s">
        <v>230</v>
      </c>
    </row>
    <row r="7870" spans="1:15">
      <c r="A7870" s="385">
        <v>42032</v>
      </c>
      <c r="B7870" s="383" t="s">
        <v>754</v>
      </c>
      <c r="C7870" s="383" t="s">
        <v>8</v>
      </c>
      <c r="D7870" s="383" t="s">
        <v>755</v>
      </c>
      <c r="E7870" s="383" t="s">
        <v>756</v>
      </c>
      <c r="F7870" s="383" t="s">
        <v>10</v>
      </c>
      <c r="G7870" s="384">
        <v>127</v>
      </c>
      <c r="H7870" s="383" t="s">
        <v>782</v>
      </c>
      <c r="I7870" s="383" t="s">
        <v>783</v>
      </c>
      <c r="J7870" s="383" t="s">
        <v>617</v>
      </c>
      <c r="K7870" s="383" t="s">
        <v>618</v>
      </c>
      <c r="L7870" s="384">
        <v>18650</v>
      </c>
      <c r="M7870" s="383" t="s">
        <v>634</v>
      </c>
      <c r="N7870" s="383" t="s">
        <v>620</v>
      </c>
      <c r="O7870" s="383" t="s">
        <v>230</v>
      </c>
    </row>
    <row r="7871" spans="1:15">
      <c r="A7871" s="385">
        <v>42033</v>
      </c>
      <c r="B7871" s="383" t="s">
        <v>754</v>
      </c>
      <c r="C7871" s="383" t="s">
        <v>8</v>
      </c>
      <c r="D7871" s="383" t="s">
        <v>755</v>
      </c>
      <c r="E7871" s="383" t="s">
        <v>756</v>
      </c>
      <c r="F7871" s="383" t="s">
        <v>10</v>
      </c>
      <c r="G7871" s="384">
        <v>127</v>
      </c>
      <c r="H7871" s="383" t="s">
        <v>782</v>
      </c>
      <c r="I7871" s="383" t="s">
        <v>783</v>
      </c>
      <c r="J7871" s="383" t="s">
        <v>617</v>
      </c>
      <c r="K7871" s="383" t="s">
        <v>618</v>
      </c>
      <c r="L7871" s="384">
        <v>18650</v>
      </c>
      <c r="M7871" s="383" t="s">
        <v>634</v>
      </c>
      <c r="N7871" s="383" t="s">
        <v>620</v>
      </c>
      <c r="O7871" s="383" t="s">
        <v>230</v>
      </c>
    </row>
    <row r="7872" spans="1:15">
      <c r="A7872" s="385">
        <v>42035</v>
      </c>
      <c r="B7872" s="383" t="s">
        <v>754</v>
      </c>
      <c r="C7872" s="383" t="s">
        <v>8</v>
      </c>
      <c r="D7872" s="383" t="s">
        <v>755</v>
      </c>
      <c r="E7872" s="383" t="s">
        <v>756</v>
      </c>
      <c r="F7872" s="383" t="s">
        <v>10</v>
      </c>
      <c r="G7872" s="384">
        <v>127</v>
      </c>
      <c r="H7872" s="383" t="s">
        <v>782</v>
      </c>
      <c r="I7872" s="383" t="s">
        <v>783</v>
      </c>
      <c r="J7872" s="383" t="s">
        <v>617</v>
      </c>
      <c r="K7872" s="383" t="s">
        <v>618</v>
      </c>
      <c r="L7872" s="384">
        <v>18650</v>
      </c>
      <c r="M7872" s="383" t="s">
        <v>634</v>
      </c>
      <c r="N7872" s="383" t="s">
        <v>620</v>
      </c>
      <c r="O7872" s="383" t="s">
        <v>230</v>
      </c>
    </row>
    <row r="7873" spans="1:15">
      <c r="A7873" s="385">
        <v>42036</v>
      </c>
      <c r="B7873" s="383" t="s">
        <v>754</v>
      </c>
      <c r="C7873" s="383" t="s">
        <v>8</v>
      </c>
      <c r="D7873" s="383" t="s">
        <v>755</v>
      </c>
      <c r="E7873" s="383" t="s">
        <v>756</v>
      </c>
      <c r="F7873" s="383" t="s">
        <v>10</v>
      </c>
      <c r="G7873" s="384">
        <v>127</v>
      </c>
      <c r="H7873" s="383" t="s">
        <v>782</v>
      </c>
      <c r="I7873" s="383" t="s">
        <v>783</v>
      </c>
      <c r="J7873" s="383" t="s">
        <v>617</v>
      </c>
      <c r="K7873" s="383" t="s">
        <v>618</v>
      </c>
      <c r="L7873" s="384">
        <v>18660</v>
      </c>
      <c r="M7873" s="383" t="s">
        <v>634</v>
      </c>
      <c r="N7873" s="383" t="s">
        <v>620</v>
      </c>
      <c r="O7873" s="383" t="s">
        <v>230</v>
      </c>
    </row>
    <row r="7874" spans="1:15">
      <c r="A7874" s="385">
        <v>42037</v>
      </c>
      <c r="B7874" s="383" t="s">
        <v>754</v>
      </c>
      <c r="C7874" s="383" t="s">
        <v>8</v>
      </c>
      <c r="D7874" s="383" t="s">
        <v>755</v>
      </c>
      <c r="E7874" s="383" t="s">
        <v>756</v>
      </c>
      <c r="F7874" s="383" t="s">
        <v>10</v>
      </c>
      <c r="G7874" s="384">
        <v>127</v>
      </c>
      <c r="H7874" s="383" t="s">
        <v>782</v>
      </c>
      <c r="I7874" s="383" t="s">
        <v>783</v>
      </c>
      <c r="J7874" s="383" t="s">
        <v>617</v>
      </c>
      <c r="K7874" s="383" t="s">
        <v>618</v>
      </c>
      <c r="L7874" s="384">
        <v>18660</v>
      </c>
      <c r="M7874" s="383" t="s">
        <v>634</v>
      </c>
      <c r="N7874" s="383" t="s">
        <v>620</v>
      </c>
      <c r="O7874" s="383" t="s">
        <v>230</v>
      </c>
    </row>
    <row r="7875" spans="1:15">
      <c r="A7875" s="385">
        <v>42038</v>
      </c>
      <c r="B7875" s="383" t="s">
        <v>17</v>
      </c>
      <c r="C7875" s="383" t="s">
        <v>18</v>
      </c>
      <c r="D7875" s="383" t="s">
        <v>19</v>
      </c>
      <c r="E7875" s="383" t="s">
        <v>668</v>
      </c>
      <c r="F7875" s="383" t="s">
        <v>10</v>
      </c>
      <c r="G7875" s="384">
        <v>750</v>
      </c>
      <c r="H7875" s="383" t="s">
        <v>841</v>
      </c>
      <c r="I7875" s="383" t="s">
        <v>842</v>
      </c>
      <c r="J7875" s="383" t="s">
        <v>617</v>
      </c>
      <c r="K7875" s="383" t="s">
        <v>618</v>
      </c>
      <c r="L7875" s="384">
        <v>18660</v>
      </c>
      <c r="M7875" s="383" t="s">
        <v>634</v>
      </c>
      <c r="N7875" s="383" t="s">
        <v>620</v>
      </c>
      <c r="O7875" s="383" t="s">
        <v>230</v>
      </c>
    </row>
    <row r="7876" spans="1:15">
      <c r="A7876" s="385">
        <v>42039</v>
      </c>
      <c r="B7876" s="383" t="s">
        <v>754</v>
      </c>
      <c r="C7876" s="383" t="s">
        <v>8</v>
      </c>
      <c r="D7876" s="383" t="s">
        <v>755</v>
      </c>
      <c r="E7876" s="383" t="s">
        <v>756</v>
      </c>
      <c r="F7876" s="383" t="s">
        <v>10</v>
      </c>
      <c r="G7876" s="384">
        <v>127</v>
      </c>
      <c r="H7876" s="383" t="s">
        <v>782</v>
      </c>
      <c r="I7876" s="383" t="s">
        <v>783</v>
      </c>
      <c r="J7876" s="383" t="s">
        <v>617</v>
      </c>
      <c r="K7876" s="383" t="s">
        <v>618</v>
      </c>
      <c r="L7876" s="384">
        <v>18660</v>
      </c>
      <c r="M7876" s="383" t="s">
        <v>634</v>
      </c>
      <c r="N7876" s="383" t="s">
        <v>620</v>
      </c>
      <c r="O7876" s="383" t="s">
        <v>230</v>
      </c>
    </row>
    <row r="7877" spans="1:15">
      <c r="A7877" s="385">
        <v>42040</v>
      </c>
      <c r="B7877" s="383" t="s">
        <v>754</v>
      </c>
      <c r="C7877" s="383" t="s">
        <v>8</v>
      </c>
      <c r="D7877" s="383" t="s">
        <v>755</v>
      </c>
      <c r="E7877" s="383" t="s">
        <v>756</v>
      </c>
      <c r="F7877" s="383" t="s">
        <v>10</v>
      </c>
      <c r="G7877" s="384">
        <v>127</v>
      </c>
      <c r="H7877" s="383" t="s">
        <v>782</v>
      </c>
      <c r="I7877" s="383" t="s">
        <v>783</v>
      </c>
      <c r="J7877" s="383" t="s">
        <v>617</v>
      </c>
      <c r="K7877" s="383" t="s">
        <v>618</v>
      </c>
      <c r="L7877" s="384">
        <v>18761</v>
      </c>
      <c r="M7877" s="383" t="s">
        <v>635</v>
      </c>
      <c r="N7877" s="383" t="s">
        <v>620</v>
      </c>
      <c r="O7877" s="383" t="s">
        <v>230</v>
      </c>
    </row>
    <row r="7878" spans="1:15">
      <c r="A7878" s="385">
        <v>42043</v>
      </c>
      <c r="B7878" s="383" t="s">
        <v>21</v>
      </c>
      <c r="C7878" s="383" t="s">
        <v>12</v>
      </c>
      <c r="D7878" s="383" t="s">
        <v>22</v>
      </c>
      <c r="E7878" s="383" t="s">
        <v>658</v>
      </c>
      <c r="F7878" s="383" t="s">
        <v>10</v>
      </c>
      <c r="G7878" s="384">
        <v>1900</v>
      </c>
      <c r="H7878" s="383" t="s">
        <v>810</v>
      </c>
      <c r="I7878" s="383" t="s">
        <v>945</v>
      </c>
      <c r="J7878" s="383" t="s">
        <v>617</v>
      </c>
      <c r="K7878" s="383" t="s">
        <v>618</v>
      </c>
      <c r="L7878" s="384">
        <v>20258</v>
      </c>
      <c r="M7878" s="383" t="s">
        <v>635</v>
      </c>
      <c r="N7878" s="383" t="s">
        <v>620</v>
      </c>
      <c r="O7878" s="383" t="s">
        <v>230</v>
      </c>
    </row>
    <row r="7879" spans="1:15">
      <c r="A7879" s="385">
        <v>42046</v>
      </c>
      <c r="B7879" s="383" t="s">
        <v>754</v>
      </c>
      <c r="C7879" s="383" t="s">
        <v>8</v>
      </c>
      <c r="D7879" s="383" t="s">
        <v>755</v>
      </c>
      <c r="E7879" s="383" t="s">
        <v>756</v>
      </c>
      <c r="F7879" s="383" t="s">
        <v>10</v>
      </c>
      <c r="G7879" s="384">
        <v>1107</v>
      </c>
      <c r="H7879" s="383" t="s">
        <v>757</v>
      </c>
      <c r="I7879" s="383" t="s">
        <v>765</v>
      </c>
      <c r="J7879" s="383" t="s">
        <v>617</v>
      </c>
      <c r="K7879" s="383" t="s">
        <v>618</v>
      </c>
      <c r="L7879" s="384">
        <v>20833</v>
      </c>
      <c r="M7879" s="383" t="s">
        <v>635</v>
      </c>
      <c r="N7879" s="383" t="s">
        <v>620</v>
      </c>
      <c r="O7879" s="383" t="s">
        <v>230</v>
      </c>
    </row>
    <row r="7880" spans="1:15">
      <c r="A7880" s="385">
        <v>42057</v>
      </c>
      <c r="B7880" s="383" t="s">
        <v>21</v>
      </c>
      <c r="C7880" s="383" t="s">
        <v>12</v>
      </c>
      <c r="D7880" s="383" t="s">
        <v>22</v>
      </c>
      <c r="E7880" s="383" t="s">
        <v>658</v>
      </c>
      <c r="F7880" s="383" t="s">
        <v>10</v>
      </c>
      <c r="G7880" s="384">
        <v>1680</v>
      </c>
      <c r="H7880" s="383" t="s">
        <v>810</v>
      </c>
      <c r="I7880" s="383" t="s">
        <v>660</v>
      </c>
      <c r="J7880" s="383" t="s">
        <v>617</v>
      </c>
      <c r="K7880" s="383" t="s">
        <v>618</v>
      </c>
      <c r="L7880" s="384">
        <v>23171</v>
      </c>
      <c r="M7880" s="383" t="s">
        <v>637</v>
      </c>
      <c r="N7880" s="383" t="s">
        <v>620</v>
      </c>
      <c r="O7880" s="383" t="s">
        <v>230</v>
      </c>
    </row>
    <row r="7881" spans="1:15">
      <c r="A7881" s="385">
        <v>42058</v>
      </c>
      <c r="B7881" s="383" t="s">
        <v>11</v>
      </c>
      <c r="C7881" s="383" t="s">
        <v>12</v>
      </c>
      <c r="D7881" s="383" t="s">
        <v>13</v>
      </c>
      <c r="E7881" s="383" t="s">
        <v>678</v>
      </c>
      <c r="F7881" s="383" t="s">
        <v>10</v>
      </c>
      <c r="G7881" s="384">
        <v>450</v>
      </c>
      <c r="H7881" s="383" t="s">
        <v>779</v>
      </c>
      <c r="I7881" s="383" t="s">
        <v>780</v>
      </c>
      <c r="J7881" s="383" t="s">
        <v>617</v>
      </c>
      <c r="K7881" s="383" t="s">
        <v>618</v>
      </c>
      <c r="L7881" s="384">
        <v>23171</v>
      </c>
      <c r="M7881" s="383" t="s">
        <v>637</v>
      </c>
      <c r="N7881" s="383" t="s">
        <v>620</v>
      </c>
      <c r="O7881" s="383" t="s">
        <v>230</v>
      </c>
    </row>
    <row r="7882" spans="1:15">
      <c r="A7882" s="385">
        <v>42059</v>
      </c>
      <c r="B7882" s="383" t="s">
        <v>21</v>
      </c>
      <c r="C7882" s="383" t="s">
        <v>12</v>
      </c>
      <c r="D7882" s="383" t="s">
        <v>22</v>
      </c>
      <c r="E7882" s="383" t="s">
        <v>658</v>
      </c>
      <c r="F7882" s="383" t="s">
        <v>10</v>
      </c>
      <c r="G7882" s="384">
        <v>1680</v>
      </c>
      <c r="H7882" s="383" t="s">
        <v>810</v>
      </c>
      <c r="I7882" s="383" t="s">
        <v>660</v>
      </c>
      <c r="J7882" s="383" t="s">
        <v>617</v>
      </c>
      <c r="K7882" s="383" t="s">
        <v>618</v>
      </c>
      <c r="L7882" s="384">
        <v>23171</v>
      </c>
      <c r="M7882" s="383" t="s">
        <v>637</v>
      </c>
      <c r="N7882" s="383" t="s">
        <v>620</v>
      </c>
      <c r="O7882" s="383" t="s">
        <v>230</v>
      </c>
    </row>
    <row r="7883" spans="1:15">
      <c r="A7883" s="385">
        <v>42088</v>
      </c>
      <c r="B7883" s="383" t="s">
        <v>21</v>
      </c>
      <c r="C7883" s="383" t="s">
        <v>12</v>
      </c>
      <c r="D7883" s="383" t="s">
        <v>22</v>
      </c>
      <c r="E7883" s="383" t="s">
        <v>658</v>
      </c>
      <c r="F7883" s="383" t="s">
        <v>10</v>
      </c>
      <c r="G7883" s="384">
        <v>1200</v>
      </c>
      <c r="H7883" s="383" t="s">
        <v>946</v>
      </c>
      <c r="I7883" s="383" t="s">
        <v>947</v>
      </c>
      <c r="J7883" s="383" t="s">
        <v>617</v>
      </c>
      <c r="K7883" s="383" t="s">
        <v>618</v>
      </c>
      <c r="L7883" s="384">
        <v>27741</v>
      </c>
      <c r="M7883" s="383" t="s">
        <v>640</v>
      </c>
      <c r="N7883" s="383" t="s">
        <v>620</v>
      </c>
      <c r="O7883" s="383" t="s">
        <v>230</v>
      </c>
    </row>
    <row r="7884" spans="1:15">
      <c r="A7884" s="385">
        <v>42098</v>
      </c>
      <c r="B7884" s="383" t="s">
        <v>28</v>
      </c>
      <c r="C7884" s="383" t="s">
        <v>8</v>
      </c>
      <c r="D7884" s="383" t="s">
        <v>29</v>
      </c>
      <c r="E7884" s="383" t="s">
        <v>774</v>
      </c>
      <c r="F7884" s="383" t="s">
        <v>10</v>
      </c>
      <c r="G7884" s="384">
        <v>1518</v>
      </c>
      <c r="H7884" s="383" t="s">
        <v>848</v>
      </c>
      <c r="I7884" s="383" t="s">
        <v>948</v>
      </c>
      <c r="J7884" s="383" t="s">
        <v>617</v>
      </c>
      <c r="K7884" s="383" t="s">
        <v>618</v>
      </c>
      <c r="L7884" s="384">
        <v>27751</v>
      </c>
      <c r="M7884" s="383" t="s">
        <v>641</v>
      </c>
      <c r="N7884" s="383" t="s">
        <v>620</v>
      </c>
      <c r="O7884" s="383" t="s">
        <v>230</v>
      </c>
    </row>
    <row r="7885" spans="1:15">
      <c r="A7885" s="385">
        <v>42111</v>
      </c>
      <c r="B7885" s="383" t="s">
        <v>11</v>
      </c>
      <c r="C7885" s="383" t="s">
        <v>12</v>
      </c>
      <c r="D7885" s="383" t="s">
        <v>13</v>
      </c>
      <c r="E7885" s="383" t="s">
        <v>678</v>
      </c>
      <c r="F7885" s="383" t="s">
        <v>10</v>
      </c>
      <c r="G7885" s="384">
        <v>2467</v>
      </c>
      <c r="H7885" s="383" t="s">
        <v>787</v>
      </c>
      <c r="I7885" s="383" t="s">
        <v>788</v>
      </c>
      <c r="J7885" s="383" t="s">
        <v>617</v>
      </c>
      <c r="K7885" s="383" t="s">
        <v>618</v>
      </c>
      <c r="L7885" s="384">
        <v>30780</v>
      </c>
      <c r="M7885" s="383" t="s">
        <v>642</v>
      </c>
      <c r="N7885" s="383" t="s">
        <v>620</v>
      </c>
      <c r="O7885" s="383" t="s">
        <v>230</v>
      </c>
    </row>
    <row r="7886" spans="1:15">
      <c r="A7886" s="385">
        <v>42112</v>
      </c>
      <c r="B7886" s="383" t="s">
        <v>11</v>
      </c>
      <c r="C7886" s="383" t="s">
        <v>12</v>
      </c>
      <c r="D7886" s="383" t="s">
        <v>13</v>
      </c>
      <c r="E7886" s="383" t="s">
        <v>678</v>
      </c>
      <c r="F7886" s="383" t="s">
        <v>10</v>
      </c>
      <c r="G7886" s="384">
        <v>2467</v>
      </c>
      <c r="H7886" s="383" t="s">
        <v>787</v>
      </c>
      <c r="I7886" s="383" t="s">
        <v>788</v>
      </c>
      <c r="J7886" s="383" t="s">
        <v>617</v>
      </c>
      <c r="K7886" s="383" t="s">
        <v>618</v>
      </c>
      <c r="L7886" s="384">
        <v>30780</v>
      </c>
      <c r="M7886" s="383" t="s">
        <v>642</v>
      </c>
      <c r="N7886" s="383" t="s">
        <v>620</v>
      </c>
      <c r="O7886" s="383" t="s">
        <v>230</v>
      </c>
    </row>
    <row r="7887" spans="1:15">
      <c r="A7887" s="385">
        <v>42113</v>
      </c>
      <c r="B7887" s="383" t="s">
        <v>11</v>
      </c>
      <c r="C7887" s="383" t="s">
        <v>12</v>
      </c>
      <c r="D7887" s="383" t="s">
        <v>13</v>
      </c>
      <c r="E7887" s="383" t="s">
        <v>678</v>
      </c>
      <c r="F7887" s="383" t="s">
        <v>10</v>
      </c>
      <c r="G7887" s="384">
        <v>2467</v>
      </c>
      <c r="H7887" s="383" t="s">
        <v>787</v>
      </c>
      <c r="I7887" s="383" t="s">
        <v>788</v>
      </c>
      <c r="J7887" s="383" t="s">
        <v>617</v>
      </c>
      <c r="K7887" s="383" t="s">
        <v>618</v>
      </c>
      <c r="L7887" s="384">
        <v>30780</v>
      </c>
      <c r="M7887" s="383" t="s">
        <v>643</v>
      </c>
      <c r="N7887" s="383" t="s">
        <v>620</v>
      </c>
      <c r="O7887" s="383" t="s">
        <v>230</v>
      </c>
    </row>
    <row r="7888" spans="1:15">
      <c r="A7888" s="385">
        <v>42114</v>
      </c>
      <c r="B7888" s="383" t="s">
        <v>650</v>
      </c>
      <c r="C7888" s="383" t="s">
        <v>8</v>
      </c>
      <c r="D7888" s="383" t="s">
        <v>20</v>
      </c>
      <c r="E7888" s="383" t="s">
        <v>651</v>
      </c>
      <c r="F7888" s="383" t="s">
        <v>10</v>
      </c>
      <c r="G7888" s="384">
        <v>6143</v>
      </c>
      <c r="H7888" s="383" t="s">
        <v>816</v>
      </c>
      <c r="I7888" s="383" t="s">
        <v>817</v>
      </c>
      <c r="J7888" s="383" t="s">
        <v>617</v>
      </c>
      <c r="K7888" s="383" t="s">
        <v>618</v>
      </c>
      <c r="L7888" s="384">
        <v>30780</v>
      </c>
      <c r="M7888" s="383" t="s">
        <v>643</v>
      </c>
      <c r="N7888" s="383" t="s">
        <v>620</v>
      </c>
      <c r="O7888" s="383" t="s">
        <v>230</v>
      </c>
    </row>
    <row r="7889" spans="1:15">
      <c r="A7889" s="385">
        <v>42115</v>
      </c>
      <c r="B7889" s="383" t="s">
        <v>650</v>
      </c>
      <c r="C7889" s="383" t="s">
        <v>8</v>
      </c>
      <c r="D7889" s="383" t="s">
        <v>20</v>
      </c>
      <c r="E7889" s="383" t="s">
        <v>651</v>
      </c>
      <c r="F7889" s="383" t="s">
        <v>10</v>
      </c>
      <c r="G7889" s="384">
        <v>5130</v>
      </c>
      <c r="H7889" s="383" t="s">
        <v>816</v>
      </c>
      <c r="I7889" s="383" t="s">
        <v>817</v>
      </c>
      <c r="J7889" s="383" t="s">
        <v>617</v>
      </c>
      <c r="K7889" s="383" t="s">
        <v>618</v>
      </c>
      <c r="L7889" s="384">
        <v>30780</v>
      </c>
      <c r="M7889" s="383" t="s">
        <v>643</v>
      </c>
      <c r="N7889" s="383" t="s">
        <v>620</v>
      </c>
      <c r="O7889" s="383" t="s">
        <v>230</v>
      </c>
    </row>
    <row r="7890" spans="1:15">
      <c r="A7890" s="385">
        <v>42116</v>
      </c>
      <c r="B7890" s="383" t="s">
        <v>621</v>
      </c>
      <c r="C7890" s="383" t="s">
        <v>8</v>
      </c>
      <c r="D7890" s="383" t="s">
        <v>9</v>
      </c>
      <c r="E7890" s="383" t="s">
        <v>622</v>
      </c>
      <c r="F7890" s="383" t="s">
        <v>10</v>
      </c>
      <c r="G7890" s="384">
        <v>528000</v>
      </c>
      <c r="H7890" s="383" t="s">
        <v>828</v>
      </c>
      <c r="I7890" s="383" t="s">
        <v>829</v>
      </c>
      <c r="J7890" s="383" t="s">
        <v>617</v>
      </c>
      <c r="K7890" s="383" t="s">
        <v>618</v>
      </c>
      <c r="L7890" s="384">
        <v>30780</v>
      </c>
      <c r="M7890" s="383" t="s">
        <v>643</v>
      </c>
      <c r="N7890" s="383" t="s">
        <v>620</v>
      </c>
      <c r="O7890" s="383" t="s">
        <v>230</v>
      </c>
    </row>
    <row r="7891" spans="1:15">
      <c r="A7891" s="385">
        <v>42117</v>
      </c>
      <c r="B7891" s="383" t="s">
        <v>17</v>
      </c>
      <c r="C7891" s="383" t="s">
        <v>18</v>
      </c>
      <c r="D7891" s="383" t="s">
        <v>19</v>
      </c>
      <c r="E7891" s="383" t="s">
        <v>668</v>
      </c>
      <c r="F7891" s="383" t="s">
        <v>10</v>
      </c>
      <c r="G7891" s="384">
        <v>1300</v>
      </c>
      <c r="H7891" s="383" t="s">
        <v>848</v>
      </c>
      <c r="I7891" s="383" t="s">
        <v>949</v>
      </c>
      <c r="J7891" s="383" t="s">
        <v>617</v>
      </c>
      <c r="K7891" s="383" t="s">
        <v>618</v>
      </c>
      <c r="L7891" s="384">
        <v>30780</v>
      </c>
      <c r="M7891" s="383" t="s">
        <v>643</v>
      </c>
      <c r="N7891" s="383" t="s">
        <v>620</v>
      </c>
      <c r="O7891" s="383" t="s">
        <v>230</v>
      </c>
    </row>
    <row r="7892" spans="1:15">
      <c r="A7892" s="385">
        <v>42118</v>
      </c>
      <c r="B7892" s="383" t="s">
        <v>21</v>
      </c>
      <c r="C7892" s="383" t="s">
        <v>12</v>
      </c>
      <c r="D7892" s="383" t="s">
        <v>22</v>
      </c>
      <c r="E7892" s="383" t="s">
        <v>658</v>
      </c>
      <c r="F7892" s="383" t="s">
        <v>10</v>
      </c>
      <c r="G7892" s="384">
        <v>2268</v>
      </c>
      <c r="H7892" s="383" t="s">
        <v>818</v>
      </c>
      <c r="I7892" s="383" t="s">
        <v>819</v>
      </c>
      <c r="J7892" s="383" t="s">
        <v>617</v>
      </c>
      <c r="K7892" s="383" t="s">
        <v>618</v>
      </c>
      <c r="L7892" s="384">
        <v>30780</v>
      </c>
      <c r="M7892" s="383" t="s">
        <v>643</v>
      </c>
      <c r="N7892" s="383" t="s">
        <v>620</v>
      </c>
      <c r="O7892" s="383" t="s">
        <v>230</v>
      </c>
    </row>
    <row r="7893" spans="1:15">
      <c r="A7893" s="385">
        <v>42119</v>
      </c>
      <c r="B7893" s="383" t="s">
        <v>621</v>
      </c>
      <c r="C7893" s="383" t="s">
        <v>8</v>
      </c>
      <c r="D7893" s="383" t="s">
        <v>9</v>
      </c>
      <c r="E7893" s="383" t="s">
        <v>622</v>
      </c>
      <c r="F7893" s="383" t="s">
        <v>10</v>
      </c>
      <c r="G7893" s="384">
        <v>63000</v>
      </c>
      <c r="H7893" s="383" t="s">
        <v>838</v>
      </c>
      <c r="I7893" s="383" t="s">
        <v>839</v>
      </c>
      <c r="J7893" s="383" t="s">
        <v>617</v>
      </c>
      <c r="K7893" s="383" t="s">
        <v>618</v>
      </c>
      <c r="L7893" s="384">
        <v>30780</v>
      </c>
      <c r="M7893" s="383" t="s">
        <v>643</v>
      </c>
      <c r="N7893" s="383" t="s">
        <v>620</v>
      </c>
      <c r="O7893" s="383" t="s">
        <v>230</v>
      </c>
    </row>
    <row r="7894" spans="1:15">
      <c r="A7894" s="385">
        <v>42120</v>
      </c>
      <c r="B7894" s="383" t="s">
        <v>859</v>
      </c>
      <c r="C7894" s="383" t="s">
        <v>25</v>
      </c>
      <c r="D7894" s="383" t="s">
        <v>19</v>
      </c>
      <c r="E7894" s="383" t="s">
        <v>860</v>
      </c>
      <c r="F7894" s="383" t="s">
        <v>10</v>
      </c>
      <c r="G7894" s="384">
        <v>20062</v>
      </c>
      <c r="H7894" s="383" t="s">
        <v>861</v>
      </c>
      <c r="I7894" s="383" t="s">
        <v>950</v>
      </c>
      <c r="J7894" s="383" t="s">
        <v>617</v>
      </c>
      <c r="K7894" s="383" t="s">
        <v>618</v>
      </c>
      <c r="L7894" s="384">
        <v>30780</v>
      </c>
      <c r="M7894" s="383" t="s">
        <v>643</v>
      </c>
      <c r="N7894" s="383" t="s">
        <v>620</v>
      </c>
      <c r="O7894" s="383" t="s">
        <v>230</v>
      </c>
    </row>
    <row r="7895" spans="1:15">
      <c r="A7895" s="385">
        <v>42121</v>
      </c>
      <c r="B7895" s="383" t="s">
        <v>621</v>
      </c>
      <c r="C7895" s="383" t="s">
        <v>8</v>
      </c>
      <c r="D7895" s="383" t="s">
        <v>9</v>
      </c>
      <c r="E7895" s="383" t="s">
        <v>622</v>
      </c>
      <c r="F7895" s="383" t="s">
        <v>10</v>
      </c>
      <c r="G7895" s="384">
        <v>528000</v>
      </c>
      <c r="H7895" s="383" t="s">
        <v>828</v>
      </c>
      <c r="I7895" s="383" t="s">
        <v>829</v>
      </c>
      <c r="J7895" s="383" t="s">
        <v>617</v>
      </c>
      <c r="K7895" s="383" t="s">
        <v>618</v>
      </c>
      <c r="L7895" s="384">
        <v>30780</v>
      </c>
      <c r="M7895" s="383" t="s">
        <v>643</v>
      </c>
      <c r="N7895" s="383" t="s">
        <v>620</v>
      </c>
      <c r="O7895" s="383" t="s">
        <v>230</v>
      </c>
    </row>
    <row r="7896" spans="1:15">
      <c r="A7896" s="385">
        <v>42122</v>
      </c>
      <c r="B7896" s="383" t="s">
        <v>17</v>
      </c>
      <c r="C7896" s="383" t="s">
        <v>18</v>
      </c>
      <c r="D7896" s="383" t="s">
        <v>19</v>
      </c>
      <c r="E7896" s="383" t="s">
        <v>668</v>
      </c>
      <c r="F7896" s="383" t="s">
        <v>10</v>
      </c>
      <c r="G7896" s="384">
        <v>750</v>
      </c>
      <c r="H7896" s="383" t="s">
        <v>841</v>
      </c>
      <c r="I7896" s="383" t="s">
        <v>842</v>
      </c>
      <c r="J7896" s="383" t="s">
        <v>617</v>
      </c>
      <c r="K7896" s="383" t="s">
        <v>618</v>
      </c>
      <c r="L7896" s="384">
        <v>30780</v>
      </c>
      <c r="M7896" s="383" t="s">
        <v>643</v>
      </c>
      <c r="N7896" s="383" t="s">
        <v>620</v>
      </c>
      <c r="O7896" s="383" t="s">
        <v>230</v>
      </c>
    </row>
    <row r="7897" spans="1:15">
      <c r="A7897" s="385">
        <v>42123</v>
      </c>
      <c r="B7897" s="383" t="s">
        <v>621</v>
      </c>
      <c r="C7897" s="383" t="s">
        <v>8</v>
      </c>
      <c r="D7897" s="383" t="s">
        <v>9</v>
      </c>
      <c r="E7897" s="383" t="s">
        <v>622</v>
      </c>
      <c r="F7897" s="383" t="s">
        <v>10</v>
      </c>
      <c r="G7897" s="384">
        <v>63000</v>
      </c>
      <c r="H7897" s="383" t="s">
        <v>838</v>
      </c>
      <c r="I7897" s="383" t="s">
        <v>839</v>
      </c>
      <c r="J7897" s="383" t="s">
        <v>617</v>
      </c>
      <c r="K7897" s="383" t="s">
        <v>618</v>
      </c>
      <c r="L7897" s="384">
        <v>30780</v>
      </c>
      <c r="M7897" s="383" t="s">
        <v>643</v>
      </c>
      <c r="N7897" s="383" t="s">
        <v>620</v>
      </c>
      <c r="O7897" s="383" t="s">
        <v>230</v>
      </c>
    </row>
    <row r="7898" spans="1:15">
      <c r="A7898" s="385">
        <v>42124</v>
      </c>
      <c r="B7898" s="383" t="s">
        <v>257</v>
      </c>
      <c r="C7898" s="383" t="s">
        <v>8</v>
      </c>
      <c r="D7898" s="383" t="s">
        <v>462</v>
      </c>
      <c r="E7898" s="383" t="s">
        <v>869</v>
      </c>
      <c r="F7898" s="383" t="s">
        <v>10</v>
      </c>
      <c r="G7898" s="384">
        <v>1238</v>
      </c>
      <c r="H7898" s="383" t="s">
        <v>848</v>
      </c>
      <c r="I7898" s="383" t="s">
        <v>881</v>
      </c>
      <c r="J7898" s="383" t="s">
        <v>617</v>
      </c>
      <c r="K7898" s="383" t="s">
        <v>618</v>
      </c>
      <c r="L7898" s="384">
        <v>30780</v>
      </c>
      <c r="M7898" s="383" t="s">
        <v>643</v>
      </c>
      <c r="N7898" s="383" t="s">
        <v>620</v>
      </c>
      <c r="O7898" s="383" t="s">
        <v>230</v>
      </c>
    </row>
    <row r="7899" spans="1:15">
      <c r="A7899" s="385">
        <v>42125</v>
      </c>
      <c r="B7899" s="383" t="s">
        <v>621</v>
      </c>
      <c r="C7899" s="383" t="s">
        <v>8</v>
      </c>
      <c r="D7899" s="383" t="s">
        <v>9</v>
      </c>
      <c r="E7899" s="383" t="s">
        <v>622</v>
      </c>
      <c r="F7899" s="383" t="s">
        <v>10</v>
      </c>
      <c r="G7899" s="384">
        <v>63000</v>
      </c>
      <c r="H7899" s="383" t="s">
        <v>838</v>
      </c>
      <c r="I7899" s="383" t="s">
        <v>839</v>
      </c>
      <c r="J7899" s="383" t="s">
        <v>617</v>
      </c>
      <c r="K7899" s="383" t="s">
        <v>618</v>
      </c>
      <c r="L7899" s="384">
        <v>30780</v>
      </c>
      <c r="M7899" s="383" t="s">
        <v>643</v>
      </c>
      <c r="N7899" s="383" t="s">
        <v>620</v>
      </c>
      <c r="O7899" s="383" t="s">
        <v>230</v>
      </c>
    </row>
    <row r="7900" spans="1:15">
      <c r="A7900" s="385">
        <v>42126</v>
      </c>
      <c r="B7900" s="383" t="s">
        <v>621</v>
      </c>
      <c r="C7900" s="383" t="s">
        <v>8</v>
      </c>
      <c r="D7900" s="383" t="s">
        <v>9</v>
      </c>
      <c r="E7900" s="383" t="s">
        <v>622</v>
      </c>
      <c r="F7900" s="383" t="s">
        <v>10</v>
      </c>
      <c r="G7900" s="384">
        <v>63000</v>
      </c>
      <c r="H7900" s="383" t="s">
        <v>838</v>
      </c>
      <c r="I7900" s="383" t="s">
        <v>839</v>
      </c>
      <c r="J7900" s="383" t="s">
        <v>617</v>
      </c>
      <c r="K7900" s="383" t="s">
        <v>618</v>
      </c>
      <c r="L7900" s="384">
        <v>30780</v>
      </c>
      <c r="M7900" s="383" t="s">
        <v>643</v>
      </c>
      <c r="N7900" s="383" t="s">
        <v>620</v>
      </c>
      <c r="O7900" s="383" t="s">
        <v>230</v>
      </c>
    </row>
    <row r="7901" spans="1:15">
      <c r="A7901" s="385">
        <v>42127</v>
      </c>
      <c r="B7901" s="383" t="s">
        <v>650</v>
      </c>
      <c r="C7901" s="383" t="s">
        <v>8</v>
      </c>
      <c r="D7901" s="383" t="s">
        <v>20</v>
      </c>
      <c r="E7901" s="383" t="s">
        <v>651</v>
      </c>
      <c r="F7901" s="383" t="s">
        <v>10</v>
      </c>
      <c r="G7901" s="384">
        <v>14151</v>
      </c>
      <c r="H7901" s="383" t="s">
        <v>852</v>
      </c>
      <c r="I7901" s="383" t="s">
        <v>853</v>
      </c>
      <c r="J7901" s="383" t="s">
        <v>617</v>
      </c>
      <c r="K7901" s="383" t="s">
        <v>618</v>
      </c>
      <c r="L7901" s="384">
        <v>30780</v>
      </c>
      <c r="M7901" s="383" t="s">
        <v>643</v>
      </c>
      <c r="N7901" s="383" t="s">
        <v>620</v>
      </c>
      <c r="O7901" s="383" t="s">
        <v>230</v>
      </c>
    </row>
    <row r="7902" spans="1:15">
      <c r="A7902" s="385">
        <v>42128</v>
      </c>
      <c r="B7902" s="383" t="s">
        <v>28</v>
      </c>
      <c r="C7902" s="383" t="s">
        <v>8</v>
      </c>
      <c r="D7902" s="383" t="s">
        <v>29</v>
      </c>
      <c r="E7902" s="383" t="s">
        <v>774</v>
      </c>
      <c r="F7902" s="383" t="s">
        <v>10</v>
      </c>
      <c r="G7902" s="384">
        <v>1518</v>
      </c>
      <c r="H7902" s="383" t="s">
        <v>848</v>
      </c>
      <c r="I7902" s="383" t="s">
        <v>871</v>
      </c>
      <c r="J7902" s="383" t="s">
        <v>617</v>
      </c>
      <c r="K7902" s="383" t="s">
        <v>618</v>
      </c>
      <c r="L7902" s="384">
        <v>30780</v>
      </c>
      <c r="M7902" s="383" t="s">
        <v>643</v>
      </c>
      <c r="N7902" s="383" t="s">
        <v>620</v>
      </c>
      <c r="O7902" s="383" t="s">
        <v>230</v>
      </c>
    </row>
    <row r="7903" spans="1:15">
      <c r="A7903" s="385">
        <v>42129</v>
      </c>
      <c r="B7903" s="383" t="s">
        <v>11</v>
      </c>
      <c r="C7903" s="383" t="s">
        <v>12</v>
      </c>
      <c r="D7903" s="383" t="s">
        <v>13</v>
      </c>
      <c r="E7903" s="383" t="s">
        <v>678</v>
      </c>
      <c r="F7903" s="383" t="s">
        <v>10</v>
      </c>
      <c r="G7903" s="384">
        <v>900</v>
      </c>
      <c r="H7903" s="383" t="s">
        <v>779</v>
      </c>
      <c r="I7903" s="383" t="s">
        <v>833</v>
      </c>
      <c r="J7903" s="383" t="s">
        <v>617</v>
      </c>
      <c r="K7903" s="383" t="s">
        <v>618</v>
      </c>
      <c r="L7903" s="384">
        <v>30780</v>
      </c>
      <c r="M7903" s="383" t="s">
        <v>643</v>
      </c>
      <c r="N7903" s="383" t="s">
        <v>620</v>
      </c>
      <c r="O7903" s="383" t="s">
        <v>230</v>
      </c>
    </row>
    <row r="7904" spans="1:15">
      <c r="A7904" s="385">
        <v>42130</v>
      </c>
      <c r="B7904" s="383" t="s">
        <v>11</v>
      </c>
      <c r="C7904" s="383" t="s">
        <v>12</v>
      </c>
      <c r="D7904" s="383" t="s">
        <v>13</v>
      </c>
      <c r="E7904" s="383" t="s">
        <v>678</v>
      </c>
      <c r="F7904" s="383" t="s">
        <v>10</v>
      </c>
      <c r="G7904" s="384">
        <v>450</v>
      </c>
      <c r="H7904" s="383" t="s">
        <v>779</v>
      </c>
      <c r="I7904" s="383" t="s">
        <v>780</v>
      </c>
      <c r="J7904" s="383" t="s">
        <v>617</v>
      </c>
      <c r="K7904" s="383" t="s">
        <v>618</v>
      </c>
      <c r="L7904" s="384">
        <v>30780</v>
      </c>
      <c r="M7904" s="383" t="s">
        <v>643</v>
      </c>
      <c r="N7904" s="383" t="s">
        <v>620</v>
      </c>
      <c r="O7904" s="383" t="s">
        <v>230</v>
      </c>
    </row>
    <row r="7905" spans="1:15">
      <c r="A7905" s="385">
        <v>42131</v>
      </c>
      <c r="B7905" s="383" t="s">
        <v>11</v>
      </c>
      <c r="C7905" s="383" t="s">
        <v>12</v>
      </c>
      <c r="D7905" s="383" t="s">
        <v>13</v>
      </c>
      <c r="E7905" s="383" t="s">
        <v>678</v>
      </c>
      <c r="F7905" s="383" t="s">
        <v>10</v>
      </c>
      <c r="G7905" s="384">
        <v>450</v>
      </c>
      <c r="H7905" s="383" t="s">
        <v>779</v>
      </c>
      <c r="I7905" s="383" t="s">
        <v>780</v>
      </c>
      <c r="J7905" s="383" t="s">
        <v>617</v>
      </c>
      <c r="K7905" s="383" t="s">
        <v>618</v>
      </c>
      <c r="L7905" s="384">
        <v>30780</v>
      </c>
      <c r="M7905" s="383" t="s">
        <v>643</v>
      </c>
      <c r="N7905" s="383" t="s">
        <v>620</v>
      </c>
      <c r="O7905" s="383" t="s">
        <v>230</v>
      </c>
    </row>
    <row r="7906" spans="1:15">
      <c r="A7906" s="385">
        <v>42132</v>
      </c>
      <c r="B7906" s="383" t="s">
        <v>11</v>
      </c>
      <c r="C7906" s="383" t="s">
        <v>12</v>
      </c>
      <c r="D7906" s="383" t="s">
        <v>13</v>
      </c>
      <c r="E7906" s="383" t="s">
        <v>678</v>
      </c>
      <c r="F7906" s="383" t="s">
        <v>10</v>
      </c>
      <c r="G7906" s="384">
        <v>450</v>
      </c>
      <c r="H7906" s="383" t="s">
        <v>779</v>
      </c>
      <c r="I7906" s="383" t="s">
        <v>780</v>
      </c>
      <c r="J7906" s="383" t="s">
        <v>617</v>
      </c>
      <c r="K7906" s="383" t="s">
        <v>618</v>
      </c>
      <c r="L7906" s="384">
        <v>30780</v>
      </c>
      <c r="M7906" s="383" t="s">
        <v>643</v>
      </c>
      <c r="N7906" s="383" t="s">
        <v>620</v>
      </c>
      <c r="O7906" s="383" t="s">
        <v>230</v>
      </c>
    </row>
    <row r="7907" spans="1:15">
      <c r="A7907" s="385">
        <v>42136</v>
      </c>
      <c r="B7907" s="383" t="s">
        <v>11</v>
      </c>
      <c r="C7907" s="383" t="s">
        <v>12</v>
      </c>
      <c r="D7907" s="383" t="s">
        <v>13</v>
      </c>
      <c r="E7907" s="383" t="s">
        <v>678</v>
      </c>
      <c r="F7907" s="383" t="s">
        <v>10</v>
      </c>
      <c r="G7907" s="384">
        <v>640</v>
      </c>
      <c r="H7907" s="383" t="s">
        <v>951</v>
      </c>
      <c r="I7907" s="383" t="s">
        <v>952</v>
      </c>
      <c r="J7907" s="383" t="s">
        <v>617</v>
      </c>
      <c r="K7907" s="383" t="s">
        <v>618</v>
      </c>
      <c r="L7907" s="384">
        <v>30780</v>
      </c>
      <c r="M7907" s="383" t="s">
        <v>643</v>
      </c>
      <c r="N7907" s="383" t="s">
        <v>620</v>
      </c>
      <c r="O7907" s="383" t="s">
        <v>230</v>
      </c>
    </row>
    <row r="7908" spans="1:15">
      <c r="A7908" s="385">
        <v>42137</v>
      </c>
      <c r="B7908" s="383" t="s">
        <v>46</v>
      </c>
      <c r="C7908" s="383" t="s">
        <v>40</v>
      </c>
      <c r="D7908" s="383" t="s">
        <v>38</v>
      </c>
      <c r="E7908" s="383" t="s">
        <v>916</v>
      </c>
      <c r="F7908" s="383" t="s">
        <v>10</v>
      </c>
      <c r="G7908" s="384">
        <v>713</v>
      </c>
      <c r="H7908" s="383" t="s">
        <v>953</v>
      </c>
      <c r="I7908" s="383" t="s">
        <v>954</v>
      </c>
      <c r="J7908" s="383" t="s">
        <v>617</v>
      </c>
      <c r="K7908" s="383" t="s">
        <v>618</v>
      </c>
      <c r="L7908" s="384">
        <v>30780</v>
      </c>
      <c r="M7908" s="383" t="s">
        <v>644</v>
      </c>
      <c r="N7908" s="383" t="s">
        <v>620</v>
      </c>
      <c r="O7908" s="383" t="s">
        <v>230</v>
      </c>
    </row>
    <row r="7909" spans="1:15">
      <c r="A7909" s="385">
        <v>42138</v>
      </c>
      <c r="B7909" s="383" t="s">
        <v>11</v>
      </c>
      <c r="C7909" s="383" t="s">
        <v>12</v>
      </c>
      <c r="D7909" s="383" t="s">
        <v>13</v>
      </c>
      <c r="E7909" s="383" t="s">
        <v>678</v>
      </c>
      <c r="F7909" s="383" t="s">
        <v>10</v>
      </c>
      <c r="G7909" s="384">
        <v>772</v>
      </c>
      <c r="H7909" s="383" t="s">
        <v>803</v>
      </c>
      <c r="I7909" s="383" t="s">
        <v>955</v>
      </c>
      <c r="J7909" s="383" t="s">
        <v>617</v>
      </c>
      <c r="K7909" s="383" t="s">
        <v>618</v>
      </c>
      <c r="L7909" s="384">
        <v>30780</v>
      </c>
      <c r="M7909" s="383" t="s">
        <v>644</v>
      </c>
      <c r="N7909" s="383" t="s">
        <v>620</v>
      </c>
      <c r="O7909" s="383" t="s">
        <v>230</v>
      </c>
    </row>
    <row r="7910" spans="1:15">
      <c r="A7910" s="385">
        <v>42142</v>
      </c>
      <c r="B7910" s="383" t="s">
        <v>663</v>
      </c>
      <c r="C7910" s="383" t="s">
        <v>664</v>
      </c>
      <c r="D7910" s="383" t="s">
        <v>22</v>
      </c>
      <c r="E7910" s="383" t="s">
        <v>665</v>
      </c>
      <c r="F7910" s="383" t="s">
        <v>10</v>
      </c>
      <c r="G7910" s="384">
        <v>25019</v>
      </c>
      <c r="H7910" s="383" t="s">
        <v>704</v>
      </c>
      <c r="I7910" s="383" t="s">
        <v>956</v>
      </c>
      <c r="J7910" s="383" t="s">
        <v>617</v>
      </c>
      <c r="K7910" s="383" t="s">
        <v>618</v>
      </c>
      <c r="L7910" s="384">
        <v>30780</v>
      </c>
      <c r="M7910" s="383" t="s">
        <v>644</v>
      </c>
      <c r="N7910" s="383" t="s">
        <v>620</v>
      </c>
      <c r="O7910" s="383" t="s">
        <v>230</v>
      </c>
    </row>
    <row r="7911" spans="1:15">
      <c r="A7911" s="385">
        <v>42143</v>
      </c>
      <c r="B7911" s="383" t="s">
        <v>46</v>
      </c>
      <c r="C7911" s="383" t="s">
        <v>40</v>
      </c>
      <c r="D7911" s="383" t="s">
        <v>38</v>
      </c>
      <c r="E7911" s="383" t="s">
        <v>916</v>
      </c>
      <c r="F7911" s="383" t="s">
        <v>10</v>
      </c>
      <c r="G7911" s="384">
        <v>816</v>
      </c>
      <c r="H7911" s="383" t="s">
        <v>917</v>
      </c>
      <c r="I7911" s="383" t="s">
        <v>939</v>
      </c>
      <c r="J7911" s="383" t="s">
        <v>617</v>
      </c>
      <c r="K7911" s="383" t="s">
        <v>618</v>
      </c>
      <c r="L7911" s="384">
        <v>30780</v>
      </c>
      <c r="M7911" s="383" t="s">
        <v>644</v>
      </c>
      <c r="N7911" s="383" t="s">
        <v>620</v>
      </c>
      <c r="O7911" s="383" t="s">
        <v>230</v>
      </c>
    </row>
    <row r="7912" spans="1:15">
      <c r="A7912" s="385">
        <v>42144</v>
      </c>
      <c r="B7912" s="383" t="s">
        <v>21</v>
      </c>
      <c r="C7912" s="383" t="s">
        <v>12</v>
      </c>
      <c r="D7912" s="383" t="s">
        <v>22</v>
      </c>
      <c r="E7912" s="383" t="s">
        <v>658</v>
      </c>
      <c r="F7912" s="383" t="s">
        <v>10</v>
      </c>
      <c r="G7912" s="384">
        <v>2635</v>
      </c>
      <c r="H7912" s="383" t="s">
        <v>873</v>
      </c>
      <c r="I7912" s="383" t="s">
        <v>957</v>
      </c>
      <c r="J7912" s="383" t="s">
        <v>617</v>
      </c>
      <c r="K7912" s="383" t="s">
        <v>618</v>
      </c>
      <c r="L7912" s="384">
        <v>30780</v>
      </c>
      <c r="M7912" s="383" t="s">
        <v>644</v>
      </c>
      <c r="N7912" s="383" t="s">
        <v>620</v>
      </c>
      <c r="O7912" s="383" t="s">
        <v>230</v>
      </c>
    </row>
    <row r="7913" spans="1:15">
      <c r="A7913" s="385">
        <v>42145</v>
      </c>
      <c r="B7913" s="383" t="s">
        <v>21</v>
      </c>
      <c r="C7913" s="383" t="s">
        <v>12</v>
      </c>
      <c r="D7913" s="383" t="s">
        <v>22</v>
      </c>
      <c r="E7913" s="383" t="s">
        <v>658</v>
      </c>
      <c r="F7913" s="383" t="s">
        <v>10</v>
      </c>
      <c r="G7913" s="384">
        <v>4400</v>
      </c>
      <c r="H7913" s="383" t="s">
        <v>958</v>
      </c>
      <c r="I7913" s="383" t="s">
        <v>959</v>
      </c>
      <c r="J7913" s="383" t="s">
        <v>617</v>
      </c>
      <c r="K7913" s="383" t="s">
        <v>618</v>
      </c>
      <c r="L7913" s="384">
        <v>30780</v>
      </c>
      <c r="M7913" s="383" t="s">
        <v>644</v>
      </c>
      <c r="N7913" s="383" t="s">
        <v>620</v>
      </c>
      <c r="O7913" s="383" t="s">
        <v>230</v>
      </c>
    </row>
    <row r="7914" spans="1:15">
      <c r="A7914" s="385">
        <v>42150</v>
      </c>
      <c r="B7914" s="383" t="s">
        <v>646</v>
      </c>
      <c r="C7914" s="383" t="s">
        <v>8</v>
      </c>
      <c r="D7914" s="383" t="s">
        <v>32</v>
      </c>
      <c r="E7914" s="383" t="s">
        <v>647</v>
      </c>
      <c r="F7914" s="383" t="s">
        <v>10</v>
      </c>
      <c r="G7914" s="384">
        <v>-1014514</v>
      </c>
      <c r="H7914" s="383" t="s">
        <v>747</v>
      </c>
      <c r="I7914" s="383" t="s">
        <v>960</v>
      </c>
      <c r="J7914" s="383" t="s">
        <v>617</v>
      </c>
      <c r="K7914" s="383" t="s">
        <v>618</v>
      </c>
      <c r="L7914" s="384">
        <v>30780</v>
      </c>
      <c r="M7914" s="383" t="s">
        <v>645</v>
      </c>
      <c r="N7914" s="383" t="s">
        <v>620</v>
      </c>
      <c r="O7914" s="383" t="s">
        <v>230</v>
      </c>
    </row>
    <row r="7915" spans="1:15">
      <c r="A7915" s="385">
        <v>41997</v>
      </c>
      <c r="B7915" s="383" t="s">
        <v>21</v>
      </c>
      <c r="C7915" s="383" t="s">
        <v>12</v>
      </c>
      <c r="D7915" s="383" t="s">
        <v>22</v>
      </c>
      <c r="E7915" s="383" t="s">
        <v>658</v>
      </c>
      <c r="F7915" s="383" t="s">
        <v>10</v>
      </c>
      <c r="G7915" s="384">
        <v>62059</v>
      </c>
      <c r="H7915" s="383" t="s">
        <v>873</v>
      </c>
      <c r="I7915" s="383" t="s">
        <v>931</v>
      </c>
      <c r="J7915" s="383" t="s">
        <v>617</v>
      </c>
      <c r="K7915" s="383" t="s">
        <v>618</v>
      </c>
      <c r="L7915" s="384">
        <v>0</v>
      </c>
      <c r="M7915" s="383" t="s">
        <v>619</v>
      </c>
      <c r="N7915" s="383" t="s">
        <v>620</v>
      </c>
      <c r="O7915" s="383" t="s">
        <v>230</v>
      </c>
    </row>
    <row r="7916" spans="1:15">
      <c r="A7916" s="385">
        <v>42000</v>
      </c>
      <c r="B7916" s="383" t="s">
        <v>21</v>
      </c>
      <c r="C7916" s="383" t="s">
        <v>12</v>
      </c>
      <c r="D7916" s="383" t="s">
        <v>22</v>
      </c>
      <c r="E7916" s="383" t="s">
        <v>658</v>
      </c>
      <c r="F7916" s="383" t="s">
        <v>10</v>
      </c>
      <c r="G7916" s="384">
        <v>275</v>
      </c>
      <c r="H7916" s="383" t="s">
        <v>873</v>
      </c>
      <c r="I7916" s="383" t="s">
        <v>874</v>
      </c>
      <c r="J7916" s="383" t="s">
        <v>617</v>
      </c>
      <c r="K7916" s="383" t="s">
        <v>618</v>
      </c>
      <c r="L7916" s="384">
        <v>0</v>
      </c>
      <c r="M7916" s="383" t="s">
        <v>619</v>
      </c>
      <c r="N7916" s="383" t="s">
        <v>620</v>
      </c>
      <c r="O7916" s="383" t="s">
        <v>230</v>
      </c>
    </row>
    <row r="7917" spans="1:15">
      <c r="A7917" s="385">
        <v>42004</v>
      </c>
      <c r="B7917" s="383" t="s">
        <v>961</v>
      </c>
      <c r="C7917" s="383" t="s">
        <v>50</v>
      </c>
      <c r="D7917" s="383" t="s">
        <v>26</v>
      </c>
      <c r="E7917" s="383" t="s">
        <v>962</v>
      </c>
      <c r="F7917" s="383" t="s">
        <v>10</v>
      </c>
      <c r="G7917" s="384">
        <v>4000000</v>
      </c>
      <c r="H7917" s="383" t="s">
        <v>963</v>
      </c>
      <c r="I7917" s="383" t="s">
        <v>964</v>
      </c>
      <c r="J7917" s="383" t="s">
        <v>617</v>
      </c>
      <c r="K7917" s="383" t="s">
        <v>618</v>
      </c>
      <c r="L7917" s="384">
        <v>0</v>
      </c>
      <c r="M7917" s="383" t="s">
        <v>626</v>
      </c>
      <c r="N7917" s="383" t="s">
        <v>620</v>
      </c>
      <c r="O7917" s="383" t="s">
        <v>230</v>
      </c>
    </row>
    <row r="7918" spans="1:15">
      <c r="A7918" s="385">
        <v>42005</v>
      </c>
      <c r="B7918" s="383" t="s">
        <v>646</v>
      </c>
      <c r="C7918" s="383" t="s">
        <v>8</v>
      </c>
      <c r="D7918" s="383" t="s">
        <v>32</v>
      </c>
      <c r="E7918" s="383" t="s">
        <v>647</v>
      </c>
      <c r="F7918" s="383" t="s">
        <v>10</v>
      </c>
      <c r="G7918" s="384">
        <v>53958</v>
      </c>
      <c r="H7918" s="383" t="s">
        <v>747</v>
      </c>
      <c r="I7918" s="383" t="s">
        <v>965</v>
      </c>
      <c r="J7918" s="383" t="s">
        <v>617</v>
      </c>
      <c r="K7918" s="383" t="s">
        <v>618</v>
      </c>
      <c r="L7918" s="384">
        <v>0</v>
      </c>
      <c r="M7918" s="383" t="s">
        <v>626</v>
      </c>
      <c r="N7918" s="383" t="s">
        <v>620</v>
      </c>
      <c r="O7918" s="383" t="s">
        <v>230</v>
      </c>
    </row>
    <row r="7919" spans="1:15">
      <c r="A7919" s="385">
        <v>42006</v>
      </c>
      <c r="B7919" s="383" t="s">
        <v>794</v>
      </c>
      <c r="C7919" s="383" t="s">
        <v>8</v>
      </c>
      <c r="D7919" s="383" t="s">
        <v>34</v>
      </c>
      <c r="E7919" s="383" t="s">
        <v>795</v>
      </c>
      <c r="F7919" s="383" t="s">
        <v>10</v>
      </c>
      <c r="G7919" s="384">
        <v>2108</v>
      </c>
      <c r="H7919" s="383" t="s">
        <v>796</v>
      </c>
      <c r="I7919" s="383" t="s">
        <v>800</v>
      </c>
      <c r="J7919" s="383" t="s">
        <v>617</v>
      </c>
      <c r="K7919" s="383" t="s">
        <v>618</v>
      </c>
      <c r="L7919" s="384">
        <v>6319</v>
      </c>
      <c r="M7919" s="383" t="s">
        <v>627</v>
      </c>
      <c r="N7919" s="383" t="s">
        <v>620</v>
      </c>
      <c r="O7919" s="383" t="s">
        <v>230</v>
      </c>
    </row>
    <row r="7920" spans="1:15">
      <c r="A7920" s="385">
        <v>42007</v>
      </c>
      <c r="B7920" s="383" t="s">
        <v>794</v>
      </c>
      <c r="C7920" s="383" t="s">
        <v>8</v>
      </c>
      <c r="D7920" s="383" t="s">
        <v>34</v>
      </c>
      <c r="E7920" s="383" t="s">
        <v>795</v>
      </c>
      <c r="F7920" s="383" t="s">
        <v>10</v>
      </c>
      <c r="G7920" s="384">
        <v>2108</v>
      </c>
      <c r="H7920" s="383" t="s">
        <v>796</v>
      </c>
      <c r="I7920" s="383" t="s">
        <v>800</v>
      </c>
      <c r="J7920" s="383" t="s">
        <v>617</v>
      </c>
      <c r="K7920" s="383" t="s">
        <v>618</v>
      </c>
      <c r="L7920" s="384">
        <v>8221</v>
      </c>
      <c r="M7920" s="383" t="s">
        <v>627</v>
      </c>
      <c r="N7920" s="383" t="s">
        <v>620</v>
      </c>
      <c r="O7920" s="383" t="s">
        <v>230</v>
      </c>
    </row>
    <row r="7921" spans="1:15">
      <c r="A7921" s="385">
        <v>42008</v>
      </c>
      <c r="B7921" s="383" t="s">
        <v>794</v>
      </c>
      <c r="C7921" s="383" t="s">
        <v>8</v>
      </c>
      <c r="D7921" s="383" t="s">
        <v>34</v>
      </c>
      <c r="E7921" s="383" t="s">
        <v>795</v>
      </c>
      <c r="F7921" s="383" t="s">
        <v>10</v>
      </c>
      <c r="G7921" s="384">
        <v>2108</v>
      </c>
      <c r="H7921" s="383" t="s">
        <v>796</v>
      </c>
      <c r="I7921" s="383" t="s">
        <v>800</v>
      </c>
      <c r="J7921" s="383" t="s">
        <v>617</v>
      </c>
      <c r="K7921" s="383" t="s">
        <v>618</v>
      </c>
      <c r="L7921" s="384">
        <v>8501</v>
      </c>
      <c r="M7921" s="383" t="s">
        <v>627</v>
      </c>
      <c r="N7921" s="383" t="s">
        <v>620</v>
      </c>
      <c r="O7921" s="383" t="s">
        <v>230</v>
      </c>
    </row>
    <row r="7922" spans="1:15">
      <c r="A7922" s="385">
        <v>42009</v>
      </c>
      <c r="B7922" s="383" t="s">
        <v>621</v>
      </c>
      <c r="C7922" s="383" t="s">
        <v>8</v>
      </c>
      <c r="D7922" s="383" t="s">
        <v>9</v>
      </c>
      <c r="E7922" s="383" t="s">
        <v>622</v>
      </c>
      <c r="F7922" s="383" t="s">
        <v>10</v>
      </c>
      <c r="G7922" s="384">
        <v>528000</v>
      </c>
      <c r="H7922" s="383" t="s">
        <v>828</v>
      </c>
      <c r="I7922" s="383" t="s">
        <v>829</v>
      </c>
      <c r="J7922" s="383" t="s">
        <v>617</v>
      </c>
      <c r="K7922" s="383" t="s">
        <v>618</v>
      </c>
      <c r="L7922" s="384">
        <v>9088</v>
      </c>
      <c r="M7922" s="383" t="s">
        <v>627</v>
      </c>
      <c r="N7922" s="383" t="s">
        <v>620</v>
      </c>
      <c r="O7922" s="383" t="s">
        <v>230</v>
      </c>
    </row>
    <row r="7923" spans="1:15">
      <c r="A7923" s="385">
        <v>42010</v>
      </c>
      <c r="B7923" s="383" t="s">
        <v>621</v>
      </c>
      <c r="C7923" s="383" t="s">
        <v>8</v>
      </c>
      <c r="D7923" s="383" t="s">
        <v>9</v>
      </c>
      <c r="E7923" s="383" t="s">
        <v>622</v>
      </c>
      <c r="F7923" s="383" t="s">
        <v>10</v>
      </c>
      <c r="G7923" s="384">
        <v>63000</v>
      </c>
      <c r="H7923" s="383" t="s">
        <v>838</v>
      </c>
      <c r="I7923" s="383" t="s">
        <v>839</v>
      </c>
      <c r="J7923" s="383" t="s">
        <v>617</v>
      </c>
      <c r="K7923" s="383" t="s">
        <v>618</v>
      </c>
      <c r="L7923" s="384">
        <v>9280</v>
      </c>
      <c r="M7923" s="383" t="s">
        <v>629</v>
      </c>
      <c r="N7923" s="383" t="s">
        <v>620</v>
      </c>
      <c r="O7923" s="383" t="s">
        <v>230</v>
      </c>
    </row>
    <row r="7924" spans="1:15">
      <c r="A7924" s="385">
        <v>42011</v>
      </c>
      <c r="B7924" s="383" t="s">
        <v>794</v>
      </c>
      <c r="C7924" s="383" t="s">
        <v>8</v>
      </c>
      <c r="D7924" s="383" t="s">
        <v>34</v>
      </c>
      <c r="E7924" s="383" t="s">
        <v>795</v>
      </c>
      <c r="F7924" s="383" t="s">
        <v>10</v>
      </c>
      <c r="G7924" s="384">
        <v>2108</v>
      </c>
      <c r="H7924" s="383" t="s">
        <v>796</v>
      </c>
      <c r="I7924" s="383" t="s">
        <v>800</v>
      </c>
      <c r="J7924" s="383" t="s">
        <v>617</v>
      </c>
      <c r="K7924" s="383" t="s">
        <v>618</v>
      </c>
      <c r="L7924" s="384">
        <v>9280</v>
      </c>
      <c r="M7924" s="383" t="s">
        <v>629</v>
      </c>
      <c r="N7924" s="383" t="s">
        <v>620</v>
      </c>
      <c r="O7924" s="383" t="s">
        <v>230</v>
      </c>
    </row>
    <row r="7925" spans="1:15">
      <c r="A7925" s="385">
        <v>42012</v>
      </c>
      <c r="B7925" s="383" t="s">
        <v>17</v>
      </c>
      <c r="C7925" s="383" t="s">
        <v>18</v>
      </c>
      <c r="D7925" s="383" t="s">
        <v>19</v>
      </c>
      <c r="E7925" s="383" t="s">
        <v>668</v>
      </c>
      <c r="F7925" s="383" t="s">
        <v>10</v>
      </c>
      <c r="G7925" s="384">
        <v>750</v>
      </c>
      <c r="H7925" s="383" t="s">
        <v>841</v>
      </c>
      <c r="I7925" s="383" t="s">
        <v>842</v>
      </c>
      <c r="J7925" s="383" t="s">
        <v>617</v>
      </c>
      <c r="K7925" s="383" t="s">
        <v>618</v>
      </c>
      <c r="L7925" s="384">
        <v>9280</v>
      </c>
      <c r="M7925" s="383" t="s">
        <v>630</v>
      </c>
      <c r="N7925" s="383" t="s">
        <v>620</v>
      </c>
      <c r="O7925" s="383" t="s">
        <v>230</v>
      </c>
    </row>
    <row r="7926" spans="1:15">
      <c r="A7926" s="385">
        <v>42013</v>
      </c>
      <c r="B7926" s="383" t="s">
        <v>621</v>
      </c>
      <c r="C7926" s="383" t="s">
        <v>8</v>
      </c>
      <c r="D7926" s="383" t="s">
        <v>9</v>
      </c>
      <c r="E7926" s="383" t="s">
        <v>622</v>
      </c>
      <c r="F7926" s="383" t="s">
        <v>10</v>
      </c>
      <c r="G7926" s="384">
        <v>63000</v>
      </c>
      <c r="H7926" s="383" t="s">
        <v>838</v>
      </c>
      <c r="I7926" s="383" t="s">
        <v>839</v>
      </c>
      <c r="J7926" s="383" t="s">
        <v>617</v>
      </c>
      <c r="K7926" s="383" t="s">
        <v>618</v>
      </c>
      <c r="L7926" s="384">
        <v>9280</v>
      </c>
      <c r="M7926" s="383" t="s">
        <v>630</v>
      </c>
      <c r="N7926" s="383" t="s">
        <v>620</v>
      </c>
      <c r="O7926" s="383" t="s">
        <v>230</v>
      </c>
    </row>
    <row r="7927" spans="1:15">
      <c r="A7927" s="385">
        <v>42014</v>
      </c>
      <c r="B7927" s="383" t="s">
        <v>794</v>
      </c>
      <c r="C7927" s="383" t="s">
        <v>8</v>
      </c>
      <c r="D7927" s="383" t="s">
        <v>34</v>
      </c>
      <c r="E7927" s="383" t="s">
        <v>795</v>
      </c>
      <c r="F7927" s="383" t="s">
        <v>10</v>
      </c>
      <c r="G7927" s="384">
        <v>2634</v>
      </c>
      <c r="H7927" s="383" t="s">
        <v>796</v>
      </c>
      <c r="I7927" s="383" t="s">
        <v>797</v>
      </c>
      <c r="J7927" s="383" t="s">
        <v>617</v>
      </c>
      <c r="K7927" s="383" t="s">
        <v>618</v>
      </c>
      <c r="L7927" s="384">
        <v>9280</v>
      </c>
      <c r="M7927" s="383" t="s">
        <v>630</v>
      </c>
      <c r="N7927" s="383" t="s">
        <v>620</v>
      </c>
      <c r="O7927" s="383" t="s">
        <v>230</v>
      </c>
    </row>
    <row r="7928" spans="1:15">
      <c r="A7928" s="385">
        <v>42015</v>
      </c>
      <c r="B7928" s="383" t="s">
        <v>794</v>
      </c>
      <c r="C7928" s="383" t="s">
        <v>8</v>
      </c>
      <c r="D7928" s="383" t="s">
        <v>34</v>
      </c>
      <c r="E7928" s="383" t="s">
        <v>795</v>
      </c>
      <c r="F7928" s="383" t="s">
        <v>10</v>
      </c>
      <c r="G7928" s="384">
        <v>2740</v>
      </c>
      <c r="H7928" s="383" t="s">
        <v>796</v>
      </c>
      <c r="I7928" s="383" t="s">
        <v>797</v>
      </c>
      <c r="J7928" s="383" t="s">
        <v>617</v>
      </c>
      <c r="K7928" s="383" t="s">
        <v>618</v>
      </c>
      <c r="L7928" s="384">
        <v>9280</v>
      </c>
      <c r="M7928" s="383" t="s">
        <v>630</v>
      </c>
      <c r="N7928" s="383" t="s">
        <v>620</v>
      </c>
      <c r="O7928" s="383" t="s">
        <v>230</v>
      </c>
    </row>
    <row r="7929" spans="1:15">
      <c r="A7929" s="385">
        <v>42016</v>
      </c>
      <c r="B7929" s="383" t="s">
        <v>794</v>
      </c>
      <c r="C7929" s="383" t="s">
        <v>8</v>
      </c>
      <c r="D7929" s="383" t="s">
        <v>34</v>
      </c>
      <c r="E7929" s="383" t="s">
        <v>795</v>
      </c>
      <c r="F7929" s="383" t="s">
        <v>10</v>
      </c>
      <c r="G7929" s="384">
        <v>2740</v>
      </c>
      <c r="H7929" s="383" t="s">
        <v>796</v>
      </c>
      <c r="I7929" s="383" t="s">
        <v>797</v>
      </c>
      <c r="J7929" s="383" t="s">
        <v>617</v>
      </c>
      <c r="K7929" s="383" t="s">
        <v>618</v>
      </c>
      <c r="L7929" s="384">
        <v>9280</v>
      </c>
      <c r="M7929" s="383" t="s">
        <v>630</v>
      </c>
      <c r="N7929" s="383" t="s">
        <v>620</v>
      </c>
      <c r="O7929" s="383" t="s">
        <v>230</v>
      </c>
    </row>
    <row r="7930" spans="1:15">
      <c r="A7930" s="385">
        <v>42017</v>
      </c>
      <c r="B7930" s="383" t="s">
        <v>11</v>
      </c>
      <c r="C7930" s="383" t="s">
        <v>12</v>
      </c>
      <c r="D7930" s="383" t="s">
        <v>13</v>
      </c>
      <c r="E7930" s="383" t="s">
        <v>678</v>
      </c>
      <c r="F7930" s="383" t="s">
        <v>10</v>
      </c>
      <c r="G7930" s="384">
        <v>2467</v>
      </c>
      <c r="H7930" s="383" t="s">
        <v>787</v>
      </c>
      <c r="I7930" s="383" t="s">
        <v>788</v>
      </c>
      <c r="J7930" s="383" t="s">
        <v>617</v>
      </c>
      <c r="K7930" s="383" t="s">
        <v>618</v>
      </c>
      <c r="L7930" s="384">
        <v>9280</v>
      </c>
      <c r="M7930" s="383" t="s">
        <v>631</v>
      </c>
      <c r="N7930" s="383" t="s">
        <v>620</v>
      </c>
      <c r="O7930" s="383" t="s">
        <v>230</v>
      </c>
    </row>
    <row r="7931" spans="1:15">
      <c r="A7931" s="385">
        <v>42018</v>
      </c>
      <c r="B7931" s="383" t="s">
        <v>794</v>
      </c>
      <c r="C7931" s="383" t="s">
        <v>8</v>
      </c>
      <c r="D7931" s="383" t="s">
        <v>34</v>
      </c>
      <c r="E7931" s="383" t="s">
        <v>795</v>
      </c>
      <c r="F7931" s="383" t="s">
        <v>10</v>
      </c>
      <c r="G7931" s="384">
        <v>2740</v>
      </c>
      <c r="H7931" s="383" t="s">
        <v>796</v>
      </c>
      <c r="I7931" s="383" t="s">
        <v>797</v>
      </c>
      <c r="J7931" s="383" t="s">
        <v>617</v>
      </c>
      <c r="K7931" s="383" t="s">
        <v>618</v>
      </c>
      <c r="L7931" s="384">
        <v>9804</v>
      </c>
      <c r="M7931" s="383" t="s">
        <v>631</v>
      </c>
      <c r="N7931" s="383" t="s">
        <v>620</v>
      </c>
      <c r="O7931" s="383" t="s">
        <v>230</v>
      </c>
    </row>
    <row r="7932" spans="1:15">
      <c r="A7932" s="385">
        <v>42020</v>
      </c>
      <c r="B7932" s="383" t="s">
        <v>650</v>
      </c>
      <c r="C7932" s="383" t="s">
        <v>8</v>
      </c>
      <c r="D7932" s="383" t="s">
        <v>20</v>
      </c>
      <c r="E7932" s="383" t="s">
        <v>651</v>
      </c>
      <c r="F7932" s="383" t="s">
        <v>10</v>
      </c>
      <c r="G7932" s="384">
        <v>2469</v>
      </c>
      <c r="H7932" s="383" t="s">
        <v>836</v>
      </c>
      <c r="I7932" s="383" t="s">
        <v>837</v>
      </c>
      <c r="J7932" s="383" t="s">
        <v>617</v>
      </c>
      <c r="K7932" s="383" t="s">
        <v>618</v>
      </c>
      <c r="L7932" s="384">
        <v>12650</v>
      </c>
      <c r="M7932" s="383" t="s">
        <v>631</v>
      </c>
      <c r="N7932" s="383" t="s">
        <v>620</v>
      </c>
      <c r="O7932" s="383" t="s">
        <v>230</v>
      </c>
    </row>
    <row r="7933" spans="1:15">
      <c r="A7933" s="385">
        <v>42021</v>
      </c>
      <c r="B7933" s="383" t="s">
        <v>11</v>
      </c>
      <c r="C7933" s="383" t="s">
        <v>12</v>
      </c>
      <c r="D7933" s="383" t="s">
        <v>13</v>
      </c>
      <c r="E7933" s="383" t="s">
        <v>678</v>
      </c>
      <c r="F7933" s="383" t="s">
        <v>10</v>
      </c>
      <c r="G7933" s="384">
        <v>2467</v>
      </c>
      <c r="H7933" s="383" t="s">
        <v>787</v>
      </c>
      <c r="I7933" s="383" t="s">
        <v>788</v>
      </c>
      <c r="J7933" s="383" t="s">
        <v>617</v>
      </c>
      <c r="K7933" s="383" t="s">
        <v>618</v>
      </c>
      <c r="L7933" s="384">
        <v>12650</v>
      </c>
      <c r="M7933" s="383" t="s">
        <v>632</v>
      </c>
      <c r="N7933" s="383" t="s">
        <v>620</v>
      </c>
      <c r="O7933" s="383" t="s">
        <v>230</v>
      </c>
    </row>
    <row r="7934" spans="1:15">
      <c r="A7934" s="385">
        <v>42034</v>
      </c>
      <c r="B7934" s="383" t="s">
        <v>11</v>
      </c>
      <c r="C7934" s="383" t="s">
        <v>12</v>
      </c>
      <c r="D7934" s="383" t="s">
        <v>13</v>
      </c>
      <c r="E7934" s="383" t="s">
        <v>678</v>
      </c>
      <c r="F7934" s="383" t="s">
        <v>10</v>
      </c>
      <c r="G7934" s="384">
        <v>450</v>
      </c>
      <c r="H7934" s="383" t="s">
        <v>779</v>
      </c>
      <c r="I7934" s="383" t="s">
        <v>780</v>
      </c>
      <c r="J7934" s="383" t="s">
        <v>617</v>
      </c>
      <c r="K7934" s="383" t="s">
        <v>618</v>
      </c>
      <c r="L7934" s="384">
        <v>18650</v>
      </c>
      <c r="M7934" s="383" t="s">
        <v>634</v>
      </c>
      <c r="N7934" s="383" t="s">
        <v>620</v>
      </c>
      <c r="O7934" s="383" t="s">
        <v>230</v>
      </c>
    </row>
    <row r="7935" spans="1:15">
      <c r="A7935" s="385">
        <v>42038</v>
      </c>
      <c r="B7935" s="383" t="s">
        <v>650</v>
      </c>
      <c r="C7935" s="383" t="s">
        <v>8</v>
      </c>
      <c r="D7935" s="383" t="s">
        <v>20</v>
      </c>
      <c r="E7935" s="383" t="s">
        <v>651</v>
      </c>
      <c r="F7935" s="383" t="s">
        <v>10</v>
      </c>
      <c r="G7935" s="384">
        <v>19150</v>
      </c>
      <c r="H7935" s="383" t="s">
        <v>852</v>
      </c>
      <c r="I7935" s="383" t="s">
        <v>853</v>
      </c>
      <c r="J7935" s="383" t="s">
        <v>617</v>
      </c>
      <c r="K7935" s="383" t="s">
        <v>618</v>
      </c>
      <c r="L7935" s="384">
        <v>18660</v>
      </c>
      <c r="M7935" s="383" t="s">
        <v>634</v>
      </c>
      <c r="N7935" s="383" t="s">
        <v>620</v>
      </c>
      <c r="O7935" s="383" t="s">
        <v>230</v>
      </c>
    </row>
    <row r="7936" spans="1:15">
      <c r="A7936" s="385">
        <v>42041</v>
      </c>
      <c r="B7936" s="383" t="s">
        <v>11</v>
      </c>
      <c r="C7936" s="383" t="s">
        <v>12</v>
      </c>
      <c r="D7936" s="383" t="s">
        <v>13</v>
      </c>
      <c r="E7936" s="383" t="s">
        <v>678</v>
      </c>
      <c r="F7936" s="383" t="s">
        <v>10</v>
      </c>
      <c r="G7936" s="384">
        <v>450</v>
      </c>
      <c r="H7936" s="383" t="s">
        <v>779</v>
      </c>
      <c r="I7936" s="383" t="s">
        <v>780</v>
      </c>
      <c r="J7936" s="383" t="s">
        <v>617</v>
      </c>
      <c r="K7936" s="383" t="s">
        <v>618</v>
      </c>
      <c r="L7936" s="384">
        <v>18761</v>
      </c>
      <c r="M7936" s="383" t="s">
        <v>635</v>
      </c>
      <c r="N7936" s="383" t="s">
        <v>620</v>
      </c>
      <c r="O7936" s="383" t="s">
        <v>230</v>
      </c>
    </row>
    <row r="7937" spans="1:15">
      <c r="A7937" s="385">
        <v>42042</v>
      </c>
      <c r="B7937" s="383" t="s">
        <v>11</v>
      </c>
      <c r="C7937" s="383" t="s">
        <v>12</v>
      </c>
      <c r="D7937" s="383" t="s">
        <v>13</v>
      </c>
      <c r="E7937" s="383" t="s">
        <v>678</v>
      </c>
      <c r="F7937" s="383" t="s">
        <v>10</v>
      </c>
      <c r="G7937" s="384">
        <v>450</v>
      </c>
      <c r="H7937" s="383" t="s">
        <v>779</v>
      </c>
      <c r="I7937" s="383" t="s">
        <v>780</v>
      </c>
      <c r="J7937" s="383" t="s">
        <v>617</v>
      </c>
      <c r="K7937" s="383" t="s">
        <v>618</v>
      </c>
      <c r="L7937" s="384">
        <v>18800</v>
      </c>
      <c r="M7937" s="383" t="s">
        <v>635</v>
      </c>
      <c r="N7937" s="383" t="s">
        <v>620</v>
      </c>
      <c r="O7937" s="383" t="s">
        <v>230</v>
      </c>
    </row>
    <row r="7938" spans="1:15">
      <c r="A7938" s="385">
        <v>42044</v>
      </c>
      <c r="B7938" s="383" t="s">
        <v>21</v>
      </c>
      <c r="C7938" s="383" t="s">
        <v>12</v>
      </c>
      <c r="D7938" s="383" t="s">
        <v>22</v>
      </c>
      <c r="E7938" s="383" t="s">
        <v>658</v>
      </c>
      <c r="F7938" s="383" t="s">
        <v>10</v>
      </c>
      <c r="G7938" s="384">
        <v>1900</v>
      </c>
      <c r="H7938" s="383" t="s">
        <v>810</v>
      </c>
      <c r="I7938" s="383" t="s">
        <v>945</v>
      </c>
      <c r="J7938" s="383" t="s">
        <v>617</v>
      </c>
      <c r="K7938" s="383" t="s">
        <v>618</v>
      </c>
      <c r="L7938" s="384">
        <v>20833</v>
      </c>
      <c r="M7938" s="383" t="s">
        <v>635</v>
      </c>
      <c r="N7938" s="383" t="s">
        <v>620</v>
      </c>
      <c r="O7938" s="383" t="s">
        <v>230</v>
      </c>
    </row>
    <row r="7939" spans="1:15">
      <c r="A7939" s="385">
        <v>42045</v>
      </c>
      <c r="B7939" s="383" t="s">
        <v>21</v>
      </c>
      <c r="C7939" s="383" t="s">
        <v>12</v>
      </c>
      <c r="D7939" s="383" t="s">
        <v>22</v>
      </c>
      <c r="E7939" s="383" t="s">
        <v>658</v>
      </c>
      <c r="F7939" s="383" t="s">
        <v>10</v>
      </c>
      <c r="G7939" s="384">
        <v>1900</v>
      </c>
      <c r="H7939" s="383" t="s">
        <v>810</v>
      </c>
      <c r="I7939" s="383" t="s">
        <v>945</v>
      </c>
      <c r="J7939" s="383" t="s">
        <v>617</v>
      </c>
      <c r="K7939" s="383" t="s">
        <v>618</v>
      </c>
      <c r="L7939" s="384">
        <v>20833</v>
      </c>
      <c r="M7939" s="383" t="s">
        <v>635</v>
      </c>
      <c r="N7939" s="383" t="s">
        <v>620</v>
      </c>
      <c r="O7939" s="383" t="s">
        <v>230</v>
      </c>
    </row>
    <row r="7940" spans="1:15">
      <c r="A7940" s="385">
        <v>42046</v>
      </c>
      <c r="B7940" s="383" t="s">
        <v>754</v>
      </c>
      <c r="C7940" s="383" t="s">
        <v>8</v>
      </c>
      <c r="D7940" s="383" t="s">
        <v>755</v>
      </c>
      <c r="E7940" s="383" t="s">
        <v>756</v>
      </c>
      <c r="F7940" s="383" t="s">
        <v>10</v>
      </c>
      <c r="G7940" s="384">
        <v>2215</v>
      </c>
      <c r="H7940" s="383" t="s">
        <v>757</v>
      </c>
      <c r="I7940" s="383" t="s">
        <v>777</v>
      </c>
      <c r="J7940" s="383" t="s">
        <v>617</v>
      </c>
      <c r="K7940" s="383" t="s">
        <v>618</v>
      </c>
      <c r="L7940" s="384">
        <v>20833</v>
      </c>
      <c r="M7940" s="383" t="s">
        <v>635</v>
      </c>
      <c r="N7940" s="383" t="s">
        <v>620</v>
      </c>
      <c r="O7940" s="383" t="s">
        <v>230</v>
      </c>
    </row>
    <row r="7941" spans="1:15">
      <c r="A7941" s="385">
        <v>42047</v>
      </c>
      <c r="B7941" s="383" t="s">
        <v>21</v>
      </c>
      <c r="C7941" s="383" t="s">
        <v>12</v>
      </c>
      <c r="D7941" s="383" t="s">
        <v>22</v>
      </c>
      <c r="E7941" s="383" t="s">
        <v>658</v>
      </c>
      <c r="F7941" s="383" t="s">
        <v>10</v>
      </c>
      <c r="G7941" s="384">
        <v>8290</v>
      </c>
      <c r="H7941" s="383" t="s">
        <v>810</v>
      </c>
      <c r="I7941" s="383" t="s">
        <v>924</v>
      </c>
      <c r="J7941" s="383" t="s">
        <v>617</v>
      </c>
      <c r="K7941" s="383" t="s">
        <v>618</v>
      </c>
      <c r="L7941" s="384">
        <v>20833</v>
      </c>
      <c r="M7941" s="383" t="s">
        <v>635</v>
      </c>
      <c r="N7941" s="383" t="s">
        <v>620</v>
      </c>
      <c r="O7941" s="383" t="s">
        <v>230</v>
      </c>
    </row>
    <row r="7942" spans="1:15">
      <c r="A7942" s="385">
        <v>42048</v>
      </c>
      <c r="B7942" s="383" t="s">
        <v>21</v>
      </c>
      <c r="C7942" s="383" t="s">
        <v>12</v>
      </c>
      <c r="D7942" s="383" t="s">
        <v>22</v>
      </c>
      <c r="E7942" s="383" t="s">
        <v>658</v>
      </c>
      <c r="F7942" s="383" t="s">
        <v>10</v>
      </c>
      <c r="G7942" s="384">
        <v>8290</v>
      </c>
      <c r="H7942" s="383" t="s">
        <v>810</v>
      </c>
      <c r="I7942" s="383" t="s">
        <v>924</v>
      </c>
      <c r="J7942" s="383" t="s">
        <v>617</v>
      </c>
      <c r="K7942" s="383" t="s">
        <v>618</v>
      </c>
      <c r="L7942" s="384">
        <v>20833</v>
      </c>
      <c r="M7942" s="383" t="s">
        <v>635</v>
      </c>
      <c r="N7942" s="383" t="s">
        <v>620</v>
      </c>
      <c r="O7942" s="383" t="s">
        <v>230</v>
      </c>
    </row>
    <row r="7943" spans="1:15">
      <c r="A7943" s="385">
        <v>42049</v>
      </c>
      <c r="B7943" s="383" t="s">
        <v>21</v>
      </c>
      <c r="C7943" s="383" t="s">
        <v>12</v>
      </c>
      <c r="D7943" s="383" t="s">
        <v>22</v>
      </c>
      <c r="E7943" s="383" t="s">
        <v>658</v>
      </c>
      <c r="F7943" s="383" t="s">
        <v>10</v>
      </c>
      <c r="G7943" s="384">
        <v>8290</v>
      </c>
      <c r="H7943" s="383" t="s">
        <v>810</v>
      </c>
      <c r="I7943" s="383" t="s">
        <v>924</v>
      </c>
      <c r="J7943" s="383" t="s">
        <v>617</v>
      </c>
      <c r="K7943" s="383" t="s">
        <v>618</v>
      </c>
      <c r="L7943" s="384">
        <v>21180</v>
      </c>
      <c r="M7943" s="383" t="s">
        <v>635</v>
      </c>
      <c r="N7943" s="383" t="s">
        <v>620</v>
      </c>
      <c r="O7943" s="383" t="s">
        <v>230</v>
      </c>
    </row>
    <row r="7944" spans="1:15">
      <c r="A7944" s="385">
        <v>42050</v>
      </c>
      <c r="B7944" s="383" t="s">
        <v>21</v>
      </c>
      <c r="C7944" s="383" t="s">
        <v>12</v>
      </c>
      <c r="D7944" s="383" t="s">
        <v>22</v>
      </c>
      <c r="E7944" s="383" t="s">
        <v>658</v>
      </c>
      <c r="F7944" s="383" t="s">
        <v>10</v>
      </c>
      <c r="G7944" s="384">
        <v>8290</v>
      </c>
      <c r="H7944" s="383" t="s">
        <v>810</v>
      </c>
      <c r="I7944" s="383" t="s">
        <v>924</v>
      </c>
      <c r="J7944" s="383" t="s">
        <v>617</v>
      </c>
      <c r="K7944" s="383" t="s">
        <v>618</v>
      </c>
      <c r="L7944" s="384">
        <v>22680</v>
      </c>
      <c r="M7944" s="383" t="s">
        <v>635</v>
      </c>
      <c r="N7944" s="383" t="s">
        <v>620</v>
      </c>
      <c r="O7944" s="383" t="s">
        <v>230</v>
      </c>
    </row>
    <row r="7945" spans="1:15">
      <c r="A7945" s="385">
        <v>42052</v>
      </c>
      <c r="B7945" s="383" t="s">
        <v>21</v>
      </c>
      <c r="C7945" s="383" t="s">
        <v>12</v>
      </c>
      <c r="D7945" s="383" t="s">
        <v>22</v>
      </c>
      <c r="E7945" s="383" t="s">
        <v>658</v>
      </c>
      <c r="F7945" s="383" t="s">
        <v>10</v>
      </c>
      <c r="G7945" s="384">
        <v>8290</v>
      </c>
      <c r="H7945" s="383" t="s">
        <v>810</v>
      </c>
      <c r="I7945" s="383" t="s">
        <v>924</v>
      </c>
      <c r="J7945" s="383" t="s">
        <v>617</v>
      </c>
      <c r="K7945" s="383" t="s">
        <v>618</v>
      </c>
      <c r="L7945" s="384">
        <v>23171</v>
      </c>
      <c r="M7945" s="383" t="s">
        <v>636</v>
      </c>
      <c r="N7945" s="383" t="s">
        <v>620</v>
      </c>
      <c r="O7945" s="383" t="s">
        <v>230</v>
      </c>
    </row>
    <row r="7946" spans="1:15">
      <c r="A7946" s="385">
        <v>42051</v>
      </c>
      <c r="B7946" s="383" t="s">
        <v>21</v>
      </c>
      <c r="C7946" s="383" t="s">
        <v>12</v>
      </c>
      <c r="D7946" s="383" t="s">
        <v>22</v>
      </c>
      <c r="E7946" s="383" t="s">
        <v>658</v>
      </c>
      <c r="F7946" s="383" t="s">
        <v>10</v>
      </c>
      <c r="G7946" s="384">
        <v>1680</v>
      </c>
      <c r="H7946" s="383" t="s">
        <v>810</v>
      </c>
      <c r="I7946" s="383" t="s">
        <v>660</v>
      </c>
      <c r="J7946" s="383" t="s">
        <v>617</v>
      </c>
      <c r="K7946" s="383" t="s">
        <v>618</v>
      </c>
      <c r="L7946" s="384">
        <v>23171</v>
      </c>
      <c r="M7946" s="383" t="s">
        <v>635</v>
      </c>
      <c r="N7946" s="383" t="s">
        <v>620</v>
      </c>
      <c r="O7946" s="383" t="s">
        <v>230</v>
      </c>
    </row>
    <row r="7947" spans="1:15">
      <c r="A7947" s="385">
        <v>42053</v>
      </c>
      <c r="B7947" s="383" t="s">
        <v>21</v>
      </c>
      <c r="C7947" s="383" t="s">
        <v>12</v>
      </c>
      <c r="D7947" s="383" t="s">
        <v>22</v>
      </c>
      <c r="E7947" s="383" t="s">
        <v>658</v>
      </c>
      <c r="F7947" s="383" t="s">
        <v>10</v>
      </c>
      <c r="G7947" s="384">
        <v>8290</v>
      </c>
      <c r="H7947" s="383" t="s">
        <v>810</v>
      </c>
      <c r="I7947" s="383" t="s">
        <v>924</v>
      </c>
      <c r="J7947" s="383" t="s">
        <v>617</v>
      </c>
      <c r="K7947" s="383" t="s">
        <v>618</v>
      </c>
      <c r="L7947" s="384">
        <v>23171</v>
      </c>
      <c r="M7947" s="383" t="s">
        <v>636</v>
      </c>
      <c r="N7947" s="383" t="s">
        <v>620</v>
      </c>
      <c r="O7947" s="383" t="s">
        <v>230</v>
      </c>
    </row>
    <row r="7948" spans="1:15">
      <c r="A7948" s="385">
        <v>42054</v>
      </c>
      <c r="B7948" s="383" t="s">
        <v>21</v>
      </c>
      <c r="C7948" s="383" t="s">
        <v>12</v>
      </c>
      <c r="D7948" s="383" t="s">
        <v>22</v>
      </c>
      <c r="E7948" s="383" t="s">
        <v>658</v>
      </c>
      <c r="F7948" s="383" t="s">
        <v>10</v>
      </c>
      <c r="G7948" s="384">
        <v>8290</v>
      </c>
      <c r="H7948" s="383" t="s">
        <v>810</v>
      </c>
      <c r="I7948" s="383" t="s">
        <v>924</v>
      </c>
      <c r="J7948" s="383" t="s">
        <v>617</v>
      </c>
      <c r="K7948" s="383" t="s">
        <v>618</v>
      </c>
      <c r="L7948" s="384">
        <v>23171</v>
      </c>
      <c r="M7948" s="383" t="s">
        <v>636</v>
      </c>
      <c r="N7948" s="383" t="s">
        <v>620</v>
      </c>
      <c r="O7948" s="383" t="s">
        <v>230</v>
      </c>
    </row>
    <row r="7949" spans="1:15">
      <c r="A7949" s="385">
        <v>42055</v>
      </c>
      <c r="B7949" s="383" t="s">
        <v>21</v>
      </c>
      <c r="C7949" s="383" t="s">
        <v>12</v>
      </c>
      <c r="D7949" s="383" t="s">
        <v>22</v>
      </c>
      <c r="E7949" s="383" t="s">
        <v>658</v>
      </c>
      <c r="F7949" s="383" t="s">
        <v>10</v>
      </c>
      <c r="G7949" s="384">
        <v>8290</v>
      </c>
      <c r="H7949" s="383" t="s">
        <v>810</v>
      </c>
      <c r="I7949" s="383" t="s">
        <v>924</v>
      </c>
      <c r="J7949" s="383" t="s">
        <v>617</v>
      </c>
      <c r="K7949" s="383" t="s">
        <v>618</v>
      </c>
      <c r="L7949" s="384">
        <v>23171</v>
      </c>
      <c r="M7949" s="383" t="s">
        <v>636</v>
      </c>
      <c r="N7949" s="383" t="s">
        <v>620</v>
      </c>
      <c r="O7949" s="383" t="s">
        <v>230</v>
      </c>
    </row>
    <row r="7950" spans="1:15">
      <c r="A7950" s="385">
        <v>42056</v>
      </c>
      <c r="B7950" s="383" t="s">
        <v>21</v>
      </c>
      <c r="C7950" s="383" t="s">
        <v>12</v>
      </c>
      <c r="D7950" s="383" t="s">
        <v>22</v>
      </c>
      <c r="E7950" s="383" t="s">
        <v>658</v>
      </c>
      <c r="F7950" s="383" t="s">
        <v>10</v>
      </c>
      <c r="G7950" s="384">
        <v>8290</v>
      </c>
      <c r="H7950" s="383" t="s">
        <v>810</v>
      </c>
      <c r="I7950" s="383" t="s">
        <v>924</v>
      </c>
      <c r="J7950" s="383" t="s">
        <v>617</v>
      </c>
      <c r="K7950" s="383" t="s">
        <v>618</v>
      </c>
      <c r="L7950" s="384">
        <v>23171</v>
      </c>
      <c r="M7950" s="383" t="s">
        <v>637</v>
      </c>
      <c r="N7950" s="383" t="s">
        <v>620</v>
      </c>
      <c r="O7950" s="383" t="s">
        <v>230</v>
      </c>
    </row>
    <row r="7951" spans="1:15">
      <c r="A7951" s="385">
        <v>42057</v>
      </c>
      <c r="B7951" s="383" t="s">
        <v>11</v>
      </c>
      <c r="C7951" s="383" t="s">
        <v>12</v>
      </c>
      <c r="D7951" s="383" t="s">
        <v>13</v>
      </c>
      <c r="E7951" s="383" t="s">
        <v>678</v>
      </c>
      <c r="F7951" s="383" t="s">
        <v>10</v>
      </c>
      <c r="G7951" s="384">
        <v>450</v>
      </c>
      <c r="H7951" s="383" t="s">
        <v>779</v>
      </c>
      <c r="I7951" s="383" t="s">
        <v>780</v>
      </c>
      <c r="J7951" s="383" t="s">
        <v>617</v>
      </c>
      <c r="K7951" s="383" t="s">
        <v>618</v>
      </c>
      <c r="L7951" s="384">
        <v>23171</v>
      </c>
      <c r="M7951" s="383" t="s">
        <v>637</v>
      </c>
      <c r="N7951" s="383" t="s">
        <v>620</v>
      </c>
      <c r="O7951" s="383" t="s">
        <v>230</v>
      </c>
    </row>
    <row r="7952" spans="1:15">
      <c r="A7952" s="385">
        <v>42058</v>
      </c>
      <c r="B7952" s="383" t="s">
        <v>754</v>
      </c>
      <c r="C7952" s="383" t="s">
        <v>8</v>
      </c>
      <c r="D7952" s="383" t="s">
        <v>755</v>
      </c>
      <c r="E7952" s="383" t="s">
        <v>756</v>
      </c>
      <c r="F7952" s="383" t="s">
        <v>10</v>
      </c>
      <c r="G7952" s="384">
        <v>127</v>
      </c>
      <c r="H7952" s="383" t="s">
        <v>782</v>
      </c>
      <c r="I7952" s="383" t="s">
        <v>783</v>
      </c>
      <c r="J7952" s="383" t="s">
        <v>617</v>
      </c>
      <c r="K7952" s="383" t="s">
        <v>618</v>
      </c>
      <c r="L7952" s="384">
        <v>23171</v>
      </c>
      <c r="M7952" s="383" t="s">
        <v>637</v>
      </c>
      <c r="N7952" s="383" t="s">
        <v>620</v>
      </c>
      <c r="O7952" s="383" t="s">
        <v>230</v>
      </c>
    </row>
    <row r="7953" spans="1:15">
      <c r="A7953" s="385">
        <v>42059</v>
      </c>
      <c r="B7953" s="383" t="s">
        <v>11</v>
      </c>
      <c r="C7953" s="383" t="s">
        <v>12</v>
      </c>
      <c r="D7953" s="383" t="s">
        <v>13</v>
      </c>
      <c r="E7953" s="383" t="s">
        <v>678</v>
      </c>
      <c r="F7953" s="383" t="s">
        <v>10</v>
      </c>
      <c r="G7953" s="384">
        <v>450</v>
      </c>
      <c r="H7953" s="383" t="s">
        <v>779</v>
      </c>
      <c r="I7953" s="383" t="s">
        <v>780</v>
      </c>
      <c r="J7953" s="383" t="s">
        <v>617</v>
      </c>
      <c r="K7953" s="383" t="s">
        <v>618</v>
      </c>
      <c r="L7953" s="384">
        <v>23171</v>
      </c>
      <c r="M7953" s="383" t="s">
        <v>637</v>
      </c>
      <c r="N7953" s="383" t="s">
        <v>620</v>
      </c>
      <c r="O7953" s="383" t="s">
        <v>230</v>
      </c>
    </row>
    <row r="7954" spans="1:15">
      <c r="A7954" s="385">
        <v>42060</v>
      </c>
      <c r="B7954" s="383" t="s">
        <v>11</v>
      </c>
      <c r="C7954" s="383" t="s">
        <v>12</v>
      </c>
      <c r="D7954" s="383" t="s">
        <v>13</v>
      </c>
      <c r="E7954" s="383" t="s">
        <v>678</v>
      </c>
      <c r="F7954" s="383" t="s">
        <v>10</v>
      </c>
      <c r="G7954" s="384">
        <v>450</v>
      </c>
      <c r="H7954" s="383" t="s">
        <v>779</v>
      </c>
      <c r="I7954" s="383" t="s">
        <v>780</v>
      </c>
      <c r="J7954" s="383" t="s">
        <v>617</v>
      </c>
      <c r="K7954" s="383" t="s">
        <v>618</v>
      </c>
      <c r="L7954" s="384">
        <v>23171</v>
      </c>
      <c r="M7954" s="383" t="s">
        <v>637</v>
      </c>
      <c r="N7954" s="383" t="s">
        <v>620</v>
      </c>
      <c r="O7954" s="383" t="s">
        <v>230</v>
      </c>
    </row>
    <row r="7955" spans="1:15">
      <c r="A7955" s="385">
        <v>42061</v>
      </c>
      <c r="B7955" s="383" t="s">
        <v>11</v>
      </c>
      <c r="C7955" s="383" t="s">
        <v>12</v>
      </c>
      <c r="D7955" s="383" t="s">
        <v>13</v>
      </c>
      <c r="E7955" s="383" t="s">
        <v>678</v>
      </c>
      <c r="F7955" s="383" t="s">
        <v>10</v>
      </c>
      <c r="G7955" s="384">
        <v>450</v>
      </c>
      <c r="H7955" s="383" t="s">
        <v>779</v>
      </c>
      <c r="I7955" s="383" t="s">
        <v>780</v>
      </c>
      <c r="J7955" s="383" t="s">
        <v>617</v>
      </c>
      <c r="K7955" s="383" t="s">
        <v>618</v>
      </c>
      <c r="L7955" s="384">
        <v>23171</v>
      </c>
      <c r="M7955" s="383" t="s">
        <v>637</v>
      </c>
      <c r="N7955" s="383" t="s">
        <v>620</v>
      </c>
      <c r="O7955" s="383" t="s">
        <v>230</v>
      </c>
    </row>
    <row r="7956" spans="1:15">
      <c r="A7956" s="385">
        <v>42062</v>
      </c>
      <c r="B7956" s="383" t="s">
        <v>11</v>
      </c>
      <c r="C7956" s="383" t="s">
        <v>12</v>
      </c>
      <c r="D7956" s="383" t="s">
        <v>13</v>
      </c>
      <c r="E7956" s="383" t="s">
        <v>678</v>
      </c>
      <c r="F7956" s="383" t="s">
        <v>10</v>
      </c>
      <c r="G7956" s="384">
        <v>450</v>
      </c>
      <c r="H7956" s="383" t="s">
        <v>779</v>
      </c>
      <c r="I7956" s="383" t="s">
        <v>780</v>
      </c>
      <c r="J7956" s="383" t="s">
        <v>617</v>
      </c>
      <c r="K7956" s="383" t="s">
        <v>618</v>
      </c>
      <c r="L7956" s="384">
        <v>23171</v>
      </c>
      <c r="M7956" s="383" t="s">
        <v>637</v>
      </c>
      <c r="N7956" s="383" t="s">
        <v>620</v>
      </c>
      <c r="O7956" s="383" t="s">
        <v>230</v>
      </c>
    </row>
    <row r="7957" spans="1:15">
      <c r="A7957" s="385">
        <v>42063</v>
      </c>
      <c r="B7957" s="383" t="s">
        <v>11</v>
      </c>
      <c r="C7957" s="383" t="s">
        <v>12</v>
      </c>
      <c r="D7957" s="383" t="s">
        <v>13</v>
      </c>
      <c r="E7957" s="383" t="s">
        <v>678</v>
      </c>
      <c r="F7957" s="383" t="s">
        <v>10</v>
      </c>
      <c r="G7957" s="384">
        <v>450</v>
      </c>
      <c r="H7957" s="383" t="s">
        <v>779</v>
      </c>
      <c r="I7957" s="383" t="s">
        <v>780</v>
      </c>
      <c r="J7957" s="383" t="s">
        <v>617</v>
      </c>
      <c r="K7957" s="383" t="s">
        <v>618</v>
      </c>
      <c r="L7957" s="384">
        <v>23242</v>
      </c>
      <c r="M7957" s="383" t="s">
        <v>638</v>
      </c>
      <c r="N7957" s="383" t="s">
        <v>620</v>
      </c>
      <c r="O7957" s="383" t="s">
        <v>230</v>
      </c>
    </row>
    <row r="7958" spans="1:15">
      <c r="A7958" s="385">
        <v>42064</v>
      </c>
      <c r="B7958" s="383" t="s">
        <v>11</v>
      </c>
      <c r="C7958" s="383" t="s">
        <v>12</v>
      </c>
      <c r="D7958" s="383" t="s">
        <v>13</v>
      </c>
      <c r="E7958" s="383" t="s">
        <v>678</v>
      </c>
      <c r="F7958" s="383" t="s">
        <v>10</v>
      </c>
      <c r="G7958" s="384">
        <v>450</v>
      </c>
      <c r="H7958" s="383" t="s">
        <v>779</v>
      </c>
      <c r="I7958" s="383" t="s">
        <v>780</v>
      </c>
      <c r="J7958" s="383" t="s">
        <v>617</v>
      </c>
      <c r="K7958" s="383" t="s">
        <v>618</v>
      </c>
      <c r="L7958" s="384">
        <v>24188</v>
      </c>
      <c r="M7958" s="383" t="s">
        <v>638</v>
      </c>
      <c r="N7958" s="383" t="s">
        <v>620</v>
      </c>
      <c r="O7958" s="383" t="s">
        <v>230</v>
      </c>
    </row>
    <row r="7959" spans="1:15">
      <c r="A7959" s="385">
        <v>42065</v>
      </c>
      <c r="B7959" s="383" t="s">
        <v>11</v>
      </c>
      <c r="C7959" s="383" t="s">
        <v>12</v>
      </c>
      <c r="D7959" s="383" t="s">
        <v>13</v>
      </c>
      <c r="E7959" s="383" t="s">
        <v>678</v>
      </c>
      <c r="F7959" s="383" t="s">
        <v>10</v>
      </c>
      <c r="G7959" s="384">
        <v>450</v>
      </c>
      <c r="H7959" s="383" t="s">
        <v>779</v>
      </c>
      <c r="I7959" s="383" t="s">
        <v>780</v>
      </c>
      <c r="J7959" s="383" t="s">
        <v>617</v>
      </c>
      <c r="K7959" s="383" t="s">
        <v>618</v>
      </c>
      <c r="L7959" s="384">
        <v>24376</v>
      </c>
      <c r="M7959" s="383" t="s">
        <v>638</v>
      </c>
      <c r="N7959" s="383" t="s">
        <v>620</v>
      </c>
      <c r="O7959" s="383" t="s">
        <v>230</v>
      </c>
    </row>
    <row r="7960" spans="1:15">
      <c r="A7960" s="385">
        <v>42066</v>
      </c>
      <c r="B7960" s="383" t="s">
        <v>11</v>
      </c>
      <c r="C7960" s="383" t="s">
        <v>12</v>
      </c>
      <c r="D7960" s="383" t="s">
        <v>13</v>
      </c>
      <c r="E7960" s="383" t="s">
        <v>678</v>
      </c>
      <c r="F7960" s="383" t="s">
        <v>10</v>
      </c>
      <c r="G7960" s="384">
        <v>450</v>
      </c>
      <c r="H7960" s="383" t="s">
        <v>779</v>
      </c>
      <c r="I7960" s="383" t="s">
        <v>780</v>
      </c>
      <c r="J7960" s="383" t="s">
        <v>617</v>
      </c>
      <c r="K7960" s="383" t="s">
        <v>618</v>
      </c>
      <c r="L7960" s="384">
        <v>24376</v>
      </c>
      <c r="M7960" s="383" t="s">
        <v>638</v>
      </c>
      <c r="N7960" s="383" t="s">
        <v>620</v>
      </c>
      <c r="O7960" s="383" t="s">
        <v>230</v>
      </c>
    </row>
    <row r="7961" spans="1:15">
      <c r="A7961" s="385">
        <v>42067</v>
      </c>
      <c r="B7961" s="383" t="s">
        <v>21</v>
      </c>
      <c r="C7961" s="383" t="s">
        <v>12</v>
      </c>
      <c r="D7961" s="383" t="s">
        <v>22</v>
      </c>
      <c r="E7961" s="383" t="s">
        <v>658</v>
      </c>
      <c r="F7961" s="383" t="s">
        <v>10</v>
      </c>
      <c r="G7961" s="384">
        <v>8290</v>
      </c>
      <c r="H7961" s="383" t="s">
        <v>810</v>
      </c>
      <c r="I7961" s="383" t="s">
        <v>924</v>
      </c>
      <c r="J7961" s="383" t="s">
        <v>617</v>
      </c>
      <c r="K7961" s="383" t="s">
        <v>618</v>
      </c>
      <c r="L7961" s="384">
        <v>24394</v>
      </c>
      <c r="M7961" s="383" t="s">
        <v>638</v>
      </c>
      <c r="N7961" s="383" t="s">
        <v>620</v>
      </c>
      <c r="O7961" s="383" t="s">
        <v>230</v>
      </c>
    </row>
    <row r="7962" spans="1:15">
      <c r="A7962" s="385">
        <v>42068</v>
      </c>
      <c r="B7962" s="383" t="s">
        <v>21</v>
      </c>
      <c r="C7962" s="383" t="s">
        <v>12</v>
      </c>
      <c r="D7962" s="383" t="s">
        <v>22</v>
      </c>
      <c r="E7962" s="383" t="s">
        <v>658</v>
      </c>
      <c r="F7962" s="383" t="s">
        <v>10</v>
      </c>
      <c r="G7962" s="384">
        <v>8290</v>
      </c>
      <c r="H7962" s="383" t="s">
        <v>810</v>
      </c>
      <c r="I7962" s="383" t="s">
        <v>924</v>
      </c>
      <c r="J7962" s="383" t="s">
        <v>617</v>
      </c>
      <c r="K7962" s="383" t="s">
        <v>618</v>
      </c>
      <c r="L7962" s="384">
        <v>24965</v>
      </c>
      <c r="M7962" s="383" t="s">
        <v>638</v>
      </c>
      <c r="N7962" s="383" t="s">
        <v>620</v>
      </c>
      <c r="O7962" s="383" t="s">
        <v>230</v>
      </c>
    </row>
    <row r="7963" spans="1:15">
      <c r="A7963" s="385">
        <v>42069</v>
      </c>
      <c r="B7963" s="383" t="s">
        <v>21</v>
      </c>
      <c r="C7963" s="383" t="s">
        <v>12</v>
      </c>
      <c r="D7963" s="383" t="s">
        <v>22</v>
      </c>
      <c r="E7963" s="383" t="s">
        <v>658</v>
      </c>
      <c r="F7963" s="383" t="s">
        <v>10</v>
      </c>
      <c r="G7963" s="384">
        <v>8290</v>
      </c>
      <c r="H7963" s="383" t="s">
        <v>810</v>
      </c>
      <c r="I7963" s="383" t="s">
        <v>924</v>
      </c>
      <c r="J7963" s="383" t="s">
        <v>617</v>
      </c>
      <c r="K7963" s="383" t="s">
        <v>618</v>
      </c>
      <c r="L7963" s="384">
        <v>25035</v>
      </c>
      <c r="M7963" s="383" t="s">
        <v>638</v>
      </c>
      <c r="N7963" s="383" t="s">
        <v>620</v>
      </c>
      <c r="O7963" s="383" t="s">
        <v>230</v>
      </c>
    </row>
    <row r="7964" spans="1:15">
      <c r="A7964" s="385">
        <v>42070</v>
      </c>
      <c r="B7964" s="383" t="s">
        <v>21</v>
      </c>
      <c r="C7964" s="383" t="s">
        <v>12</v>
      </c>
      <c r="D7964" s="383" t="s">
        <v>22</v>
      </c>
      <c r="E7964" s="383" t="s">
        <v>658</v>
      </c>
      <c r="F7964" s="383" t="s">
        <v>10</v>
      </c>
      <c r="G7964" s="384">
        <v>8290</v>
      </c>
      <c r="H7964" s="383" t="s">
        <v>810</v>
      </c>
      <c r="I7964" s="383" t="s">
        <v>924</v>
      </c>
      <c r="J7964" s="383" t="s">
        <v>617</v>
      </c>
      <c r="K7964" s="383" t="s">
        <v>618</v>
      </c>
      <c r="L7964" s="384">
        <v>25532</v>
      </c>
      <c r="M7964" s="383" t="s">
        <v>638</v>
      </c>
      <c r="N7964" s="383" t="s">
        <v>620</v>
      </c>
      <c r="O7964" s="383" t="s">
        <v>230</v>
      </c>
    </row>
    <row r="7965" spans="1:15">
      <c r="A7965" s="385">
        <v>42071</v>
      </c>
      <c r="B7965" s="383" t="s">
        <v>21</v>
      </c>
      <c r="C7965" s="383" t="s">
        <v>12</v>
      </c>
      <c r="D7965" s="383" t="s">
        <v>22</v>
      </c>
      <c r="E7965" s="383" t="s">
        <v>658</v>
      </c>
      <c r="F7965" s="383" t="s">
        <v>10</v>
      </c>
      <c r="G7965" s="384">
        <v>8290</v>
      </c>
      <c r="H7965" s="383" t="s">
        <v>810</v>
      </c>
      <c r="I7965" s="383" t="s">
        <v>924</v>
      </c>
      <c r="J7965" s="383" t="s">
        <v>617</v>
      </c>
      <c r="K7965" s="383" t="s">
        <v>618</v>
      </c>
      <c r="L7965" s="384">
        <v>25875</v>
      </c>
      <c r="M7965" s="383" t="s">
        <v>638</v>
      </c>
      <c r="N7965" s="383" t="s">
        <v>620</v>
      </c>
      <c r="O7965" s="383" t="s">
        <v>230</v>
      </c>
    </row>
    <row r="7966" spans="1:15">
      <c r="A7966" s="385">
        <v>42072</v>
      </c>
      <c r="B7966" s="383" t="s">
        <v>21</v>
      </c>
      <c r="C7966" s="383" t="s">
        <v>12</v>
      </c>
      <c r="D7966" s="383" t="s">
        <v>22</v>
      </c>
      <c r="E7966" s="383" t="s">
        <v>658</v>
      </c>
      <c r="F7966" s="383" t="s">
        <v>10</v>
      </c>
      <c r="G7966" s="384">
        <v>8290</v>
      </c>
      <c r="H7966" s="383" t="s">
        <v>810</v>
      </c>
      <c r="I7966" s="383" t="s">
        <v>924</v>
      </c>
      <c r="J7966" s="383" t="s">
        <v>617</v>
      </c>
      <c r="K7966" s="383" t="s">
        <v>618</v>
      </c>
      <c r="L7966" s="384">
        <v>25875</v>
      </c>
      <c r="M7966" s="383" t="s">
        <v>638</v>
      </c>
      <c r="N7966" s="383" t="s">
        <v>620</v>
      </c>
      <c r="O7966" s="383" t="s">
        <v>230</v>
      </c>
    </row>
    <row r="7967" spans="1:15">
      <c r="A7967" s="385">
        <v>42073</v>
      </c>
      <c r="B7967" s="383" t="s">
        <v>21</v>
      </c>
      <c r="C7967" s="383" t="s">
        <v>12</v>
      </c>
      <c r="D7967" s="383" t="s">
        <v>22</v>
      </c>
      <c r="E7967" s="383" t="s">
        <v>658</v>
      </c>
      <c r="F7967" s="383" t="s">
        <v>10</v>
      </c>
      <c r="G7967" s="384">
        <v>8290</v>
      </c>
      <c r="H7967" s="383" t="s">
        <v>810</v>
      </c>
      <c r="I7967" s="383" t="s">
        <v>924</v>
      </c>
      <c r="J7967" s="383" t="s">
        <v>617</v>
      </c>
      <c r="K7967" s="383" t="s">
        <v>618</v>
      </c>
      <c r="L7967" s="384">
        <v>25875</v>
      </c>
      <c r="M7967" s="383" t="s">
        <v>638</v>
      </c>
      <c r="N7967" s="383" t="s">
        <v>620</v>
      </c>
      <c r="O7967" s="383" t="s">
        <v>230</v>
      </c>
    </row>
    <row r="7968" spans="1:15">
      <c r="A7968" s="385">
        <v>42074</v>
      </c>
      <c r="B7968" s="383" t="s">
        <v>21</v>
      </c>
      <c r="C7968" s="383" t="s">
        <v>12</v>
      </c>
      <c r="D7968" s="383" t="s">
        <v>22</v>
      </c>
      <c r="E7968" s="383" t="s">
        <v>658</v>
      </c>
      <c r="F7968" s="383" t="s">
        <v>10</v>
      </c>
      <c r="G7968" s="384">
        <v>8290</v>
      </c>
      <c r="H7968" s="383" t="s">
        <v>810</v>
      </c>
      <c r="I7968" s="383" t="s">
        <v>924</v>
      </c>
      <c r="J7968" s="383" t="s">
        <v>617</v>
      </c>
      <c r="K7968" s="383" t="s">
        <v>618</v>
      </c>
      <c r="L7968" s="384">
        <v>25875</v>
      </c>
      <c r="M7968" s="383" t="s">
        <v>638</v>
      </c>
      <c r="N7968" s="383" t="s">
        <v>620</v>
      </c>
      <c r="O7968" s="383" t="s">
        <v>230</v>
      </c>
    </row>
    <row r="7969" spans="1:15">
      <c r="A7969" s="385">
        <v>42075</v>
      </c>
      <c r="B7969" s="383" t="s">
        <v>21</v>
      </c>
      <c r="C7969" s="383" t="s">
        <v>12</v>
      </c>
      <c r="D7969" s="383" t="s">
        <v>22</v>
      </c>
      <c r="E7969" s="383" t="s">
        <v>658</v>
      </c>
      <c r="F7969" s="383" t="s">
        <v>10</v>
      </c>
      <c r="G7969" s="384">
        <v>8290</v>
      </c>
      <c r="H7969" s="383" t="s">
        <v>810</v>
      </c>
      <c r="I7969" s="383" t="s">
        <v>924</v>
      </c>
      <c r="J7969" s="383" t="s">
        <v>617</v>
      </c>
      <c r="K7969" s="383" t="s">
        <v>618</v>
      </c>
      <c r="L7969" s="384">
        <v>25875</v>
      </c>
      <c r="M7969" s="383" t="s">
        <v>639</v>
      </c>
      <c r="N7969" s="383" t="s">
        <v>620</v>
      </c>
      <c r="O7969" s="383" t="s">
        <v>230</v>
      </c>
    </row>
    <row r="7970" spans="1:15">
      <c r="A7970" s="385">
        <v>42076</v>
      </c>
      <c r="B7970" s="383" t="s">
        <v>21</v>
      </c>
      <c r="C7970" s="383" t="s">
        <v>12</v>
      </c>
      <c r="D7970" s="383" t="s">
        <v>22</v>
      </c>
      <c r="E7970" s="383" t="s">
        <v>658</v>
      </c>
      <c r="F7970" s="383" t="s">
        <v>10</v>
      </c>
      <c r="G7970" s="384">
        <v>8290</v>
      </c>
      <c r="H7970" s="383" t="s">
        <v>810</v>
      </c>
      <c r="I7970" s="383" t="s">
        <v>924</v>
      </c>
      <c r="J7970" s="383" t="s">
        <v>617</v>
      </c>
      <c r="K7970" s="383" t="s">
        <v>618</v>
      </c>
      <c r="L7970" s="384">
        <v>25875</v>
      </c>
      <c r="M7970" s="383" t="s">
        <v>639</v>
      </c>
      <c r="N7970" s="383" t="s">
        <v>620</v>
      </c>
      <c r="O7970" s="383" t="s">
        <v>230</v>
      </c>
    </row>
    <row r="7971" spans="1:15">
      <c r="A7971" s="385">
        <v>42077</v>
      </c>
      <c r="B7971" s="383" t="s">
        <v>21</v>
      </c>
      <c r="C7971" s="383" t="s">
        <v>12</v>
      </c>
      <c r="D7971" s="383" t="s">
        <v>22</v>
      </c>
      <c r="E7971" s="383" t="s">
        <v>658</v>
      </c>
      <c r="F7971" s="383" t="s">
        <v>10</v>
      </c>
      <c r="G7971" s="384">
        <v>8290</v>
      </c>
      <c r="H7971" s="383" t="s">
        <v>810</v>
      </c>
      <c r="I7971" s="383" t="s">
        <v>924</v>
      </c>
      <c r="J7971" s="383" t="s">
        <v>617</v>
      </c>
      <c r="K7971" s="383" t="s">
        <v>618</v>
      </c>
      <c r="L7971" s="384">
        <v>25875</v>
      </c>
      <c r="M7971" s="383" t="s">
        <v>639</v>
      </c>
      <c r="N7971" s="383" t="s">
        <v>620</v>
      </c>
      <c r="O7971" s="383" t="s">
        <v>230</v>
      </c>
    </row>
    <row r="7972" spans="1:15">
      <c r="A7972" s="385">
        <v>42078</v>
      </c>
      <c r="B7972" s="383" t="s">
        <v>21</v>
      </c>
      <c r="C7972" s="383" t="s">
        <v>12</v>
      </c>
      <c r="D7972" s="383" t="s">
        <v>22</v>
      </c>
      <c r="E7972" s="383" t="s">
        <v>658</v>
      </c>
      <c r="F7972" s="383" t="s">
        <v>10</v>
      </c>
      <c r="G7972" s="384">
        <v>8290</v>
      </c>
      <c r="H7972" s="383" t="s">
        <v>810</v>
      </c>
      <c r="I7972" s="383" t="s">
        <v>924</v>
      </c>
      <c r="J7972" s="383" t="s">
        <v>617</v>
      </c>
      <c r="K7972" s="383" t="s">
        <v>618</v>
      </c>
      <c r="L7972" s="384">
        <v>25875</v>
      </c>
      <c r="M7972" s="383" t="s">
        <v>639</v>
      </c>
      <c r="N7972" s="383" t="s">
        <v>620</v>
      </c>
      <c r="O7972" s="383" t="s">
        <v>230</v>
      </c>
    </row>
    <row r="7973" spans="1:15">
      <c r="A7973" s="385">
        <v>42079</v>
      </c>
      <c r="B7973" s="383" t="s">
        <v>21</v>
      </c>
      <c r="C7973" s="383" t="s">
        <v>12</v>
      </c>
      <c r="D7973" s="383" t="s">
        <v>22</v>
      </c>
      <c r="E7973" s="383" t="s">
        <v>658</v>
      </c>
      <c r="F7973" s="383" t="s">
        <v>10</v>
      </c>
      <c r="G7973" s="384">
        <v>8290</v>
      </c>
      <c r="H7973" s="383" t="s">
        <v>810</v>
      </c>
      <c r="I7973" s="383" t="s">
        <v>924</v>
      </c>
      <c r="J7973" s="383" t="s">
        <v>617</v>
      </c>
      <c r="K7973" s="383" t="s">
        <v>618</v>
      </c>
      <c r="L7973" s="384">
        <v>25875</v>
      </c>
      <c r="M7973" s="383" t="s">
        <v>639</v>
      </c>
      <c r="N7973" s="383" t="s">
        <v>620</v>
      </c>
      <c r="O7973" s="383" t="s">
        <v>230</v>
      </c>
    </row>
    <row r="7974" spans="1:15">
      <c r="A7974" s="385">
        <v>42080</v>
      </c>
      <c r="B7974" s="383" t="s">
        <v>21</v>
      </c>
      <c r="C7974" s="383" t="s">
        <v>12</v>
      </c>
      <c r="D7974" s="383" t="s">
        <v>22</v>
      </c>
      <c r="E7974" s="383" t="s">
        <v>658</v>
      </c>
      <c r="F7974" s="383" t="s">
        <v>10</v>
      </c>
      <c r="G7974" s="384">
        <v>8290</v>
      </c>
      <c r="H7974" s="383" t="s">
        <v>810</v>
      </c>
      <c r="I7974" s="383" t="s">
        <v>924</v>
      </c>
      <c r="J7974" s="383" t="s">
        <v>617</v>
      </c>
      <c r="K7974" s="383" t="s">
        <v>618</v>
      </c>
      <c r="L7974" s="384">
        <v>25875</v>
      </c>
      <c r="M7974" s="383" t="s">
        <v>639</v>
      </c>
      <c r="N7974" s="383" t="s">
        <v>620</v>
      </c>
      <c r="O7974" s="383" t="s">
        <v>230</v>
      </c>
    </row>
    <row r="7975" spans="1:15">
      <c r="A7975" s="385">
        <v>42081</v>
      </c>
      <c r="B7975" s="383" t="s">
        <v>21</v>
      </c>
      <c r="C7975" s="383" t="s">
        <v>12</v>
      </c>
      <c r="D7975" s="383" t="s">
        <v>22</v>
      </c>
      <c r="E7975" s="383" t="s">
        <v>658</v>
      </c>
      <c r="F7975" s="383" t="s">
        <v>10</v>
      </c>
      <c r="G7975" s="384">
        <v>8290</v>
      </c>
      <c r="H7975" s="383" t="s">
        <v>810</v>
      </c>
      <c r="I7975" s="383" t="s">
        <v>924</v>
      </c>
      <c r="J7975" s="383" t="s">
        <v>617</v>
      </c>
      <c r="K7975" s="383" t="s">
        <v>618</v>
      </c>
      <c r="L7975" s="384">
        <v>26170</v>
      </c>
      <c r="M7975" s="383" t="s">
        <v>640</v>
      </c>
      <c r="N7975" s="383" t="s">
        <v>620</v>
      </c>
      <c r="O7975" s="383" t="s">
        <v>230</v>
      </c>
    </row>
    <row r="7976" spans="1:15">
      <c r="A7976" s="385">
        <v>42082</v>
      </c>
      <c r="B7976" s="383" t="s">
        <v>21</v>
      </c>
      <c r="C7976" s="383" t="s">
        <v>12</v>
      </c>
      <c r="D7976" s="383" t="s">
        <v>22</v>
      </c>
      <c r="E7976" s="383" t="s">
        <v>658</v>
      </c>
      <c r="F7976" s="383" t="s">
        <v>10</v>
      </c>
      <c r="G7976" s="384">
        <v>4200</v>
      </c>
      <c r="H7976" s="383" t="s">
        <v>810</v>
      </c>
      <c r="I7976" s="383" t="s">
        <v>811</v>
      </c>
      <c r="J7976" s="383" t="s">
        <v>617</v>
      </c>
      <c r="K7976" s="383" t="s">
        <v>618</v>
      </c>
      <c r="L7976" s="384">
        <v>26691</v>
      </c>
      <c r="M7976" s="383" t="s">
        <v>640</v>
      </c>
      <c r="N7976" s="383" t="s">
        <v>620</v>
      </c>
      <c r="O7976" s="383" t="s">
        <v>230</v>
      </c>
    </row>
    <row r="7977" spans="1:15">
      <c r="A7977" s="385">
        <v>42083</v>
      </c>
      <c r="B7977" s="383" t="s">
        <v>21</v>
      </c>
      <c r="C7977" s="383" t="s">
        <v>12</v>
      </c>
      <c r="D7977" s="383" t="s">
        <v>22</v>
      </c>
      <c r="E7977" s="383" t="s">
        <v>658</v>
      </c>
      <c r="F7977" s="383" t="s">
        <v>10</v>
      </c>
      <c r="G7977" s="384">
        <v>4200</v>
      </c>
      <c r="H7977" s="383" t="s">
        <v>810</v>
      </c>
      <c r="I7977" s="383" t="s">
        <v>811</v>
      </c>
      <c r="J7977" s="383" t="s">
        <v>617</v>
      </c>
      <c r="K7977" s="383" t="s">
        <v>618</v>
      </c>
      <c r="L7977" s="384">
        <v>27235</v>
      </c>
      <c r="M7977" s="383" t="s">
        <v>640</v>
      </c>
      <c r="N7977" s="383" t="s">
        <v>620</v>
      </c>
      <c r="O7977" s="383" t="s">
        <v>230</v>
      </c>
    </row>
    <row r="7978" spans="1:15">
      <c r="A7978" s="385">
        <v>42084</v>
      </c>
      <c r="B7978" s="383" t="s">
        <v>21</v>
      </c>
      <c r="C7978" s="383" t="s">
        <v>12</v>
      </c>
      <c r="D7978" s="383" t="s">
        <v>22</v>
      </c>
      <c r="E7978" s="383" t="s">
        <v>658</v>
      </c>
      <c r="F7978" s="383" t="s">
        <v>10</v>
      </c>
      <c r="G7978" s="384">
        <v>4200</v>
      </c>
      <c r="H7978" s="383" t="s">
        <v>810</v>
      </c>
      <c r="I7978" s="383" t="s">
        <v>811</v>
      </c>
      <c r="J7978" s="383" t="s">
        <v>617</v>
      </c>
      <c r="K7978" s="383" t="s">
        <v>618</v>
      </c>
      <c r="L7978" s="384">
        <v>27710</v>
      </c>
      <c r="M7978" s="383" t="s">
        <v>640</v>
      </c>
      <c r="N7978" s="383" t="s">
        <v>620</v>
      </c>
      <c r="O7978" s="383" t="s">
        <v>230</v>
      </c>
    </row>
    <row r="7979" spans="1:15">
      <c r="A7979" s="385">
        <v>42085</v>
      </c>
      <c r="B7979" s="383" t="s">
        <v>21</v>
      </c>
      <c r="C7979" s="383" t="s">
        <v>12</v>
      </c>
      <c r="D7979" s="383" t="s">
        <v>22</v>
      </c>
      <c r="E7979" s="383" t="s">
        <v>658</v>
      </c>
      <c r="F7979" s="383" t="s">
        <v>10</v>
      </c>
      <c r="G7979" s="384">
        <v>4200</v>
      </c>
      <c r="H7979" s="383" t="s">
        <v>810</v>
      </c>
      <c r="I7979" s="383" t="s">
        <v>811</v>
      </c>
      <c r="J7979" s="383" t="s">
        <v>617</v>
      </c>
      <c r="K7979" s="383" t="s">
        <v>618</v>
      </c>
      <c r="L7979" s="384">
        <v>27741</v>
      </c>
      <c r="M7979" s="383" t="s">
        <v>640</v>
      </c>
      <c r="N7979" s="383" t="s">
        <v>620</v>
      </c>
      <c r="O7979" s="383" t="s">
        <v>230</v>
      </c>
    </row>
    <row r="7980" spans="1:15">
      <c r="A7980" s="385">
        <v>42086</v>
      </c>
      <c r="B7980" s="383" t="s">
        <v>21</v>
      </c>
      <c r="C7980" s="383" t="s">
        <v>12</v>
      </c>
      <c r="D7980" s="383" t="s">
        <v>22</v>
      </c>
      <c r="E7980" s="383" t="s">
        <v>658</v>
      </c>
      <c r="F7980" s="383" t="s">
        <v>10</v>
      </c>
      <c r="G7980" s="384">
        <v>4200</v>
      </c>
      <c r="H7980" s="383" t="s">
        <v>810</v>
      </c>
      <c r="I7980" s="383" t="s">
        <v>811</v>
      </c>
      <c r="J7980" s="383" t="s">
        <v>617</v>
      </c>
      <c r="K7980" s="383" t="s">
        <v>618</v>
      </c>
      <c r="L7980" s="384">
        <v>27741</v>
      </c>
      <c r="M7980" s="383" t="s">
        <v>640</v>
      </c>
      <c r="N7980" s="383" t="s">
        <v>620</v>
      </c>
      <c r="O7980" s="383" t="s">
        <v>230</v>
      </c>
    </row>
    <row r="7981" spans="1:15">
      <c r="A7981" s="385">
        <v>42087</v>
      </c>
      <c r="B7981" s="383" t="s">
        <v>21</v>
      </c>
      <c r="C7981" s="383" t="s">
        <v>12</v>
      </c>
      <c r="D7981" s="383" t="s">
        <v>22</v>
      </c>
      <c r="E7981" s="383" t="s">
        <v>658</v>
      </c>
      <c r="F7981" s="383" t="s">
        <v>10</v>
      </c>
      <c r="G7981" s="384">
        <v>4200</v>
      </c>
      <c r="H7981" s="383" t="s">
        <v>810</v>
      </c>
      <c r="I7981" s="383" t="s">
        <v>811</v>
      </c>
      <c r="J7981" s="383" t="s">
        <v>617</v>
      </c>
      <c r="K7981" s="383" t="s">
        <v>618</v>
      </c>
      <c r="L7981" s="384">
        <v>27741</v>
      </c>
      <c r="M7981" s="383" t="s">
        <v>640</v>
      </c>
      <c r="N7981" s="383" t="s">
        <v>620</v>
      </c>
      <c r="O7981" s="383" t="s">
        <v>230</v>
      </c>
    </row>
    <row r="7982" spans="1:15">
      <c r="A7982" s="385">
        <v>42088</v>
      </c>
      <c r="B7982" s="383" t="s">
        <v>21</v>
      </c>
      <c r="C7982" s="383" t="s">
        <v>12</v>
      </c>
      <c r="D7982" s="383" t="s">
        <v>22</v>
      </c>
      <c r="E7982" s="383" t="s">
        <v>658</v>
      </c>
      <c r="F7982" s="383" t="s">
        <v>10</v>
      </c>
      <c r="G7982" s="384">
        <v>1569</v>
      </c>
      <c r="H7982" s="383" t="s">
        <v>896</v>
      </c>
      <c r="I7982" s="383" t="s">
        <v>835</v>
      </c>
      <c r="J7982" s="383" t="s">
        <v>617</v>
      </c>
      <c r="K7982" s="383" t="s">
        <v>618</v>
      </c>
      <c r="L7982" s="384">
        <v>27741</v>
      </c>
      <c r="M7982" s="383" t="s">
        <v>640</v>
      </c>
      <c r="N7982" s="383" t="s">
        <v>620</v>
      </c>
      <c r="O7982" s="383" t="s">
        <v>230</v>
      </c>
    </row>
    <row r="7983" spans="1:15">
      <c r="A7983" s="385">
        <v>42089</v>
      </c>
      <c r="B7983" s="383" t="s">
        <v>21</v>
      </c>
      <c r="C7983" s="383" t="s">
        <v>12</v>
      </c>
      <c r="D7983" s="383" t="s">
        <v>22</v>
      </c>
      <c r="E7983" s="383" t="s">
        <v>658</v>
      </c>
      <c r="F7983" s="383" t="s">
        <v>10</v>
      </c>
      <c r="G7983" s="384">
        <v>4200</v>
      </c>
      <c r="H7983" s="383" t="s">
        <v>810</v>
      </c>
      <c r="I7983" s="383" t="s">
        <v>811</v>
      </c>
      <c r="J7983" s="383" t="s">
        <v>617</v>
      </c>
      <c r="K7983" s="383" t="s">
        <v>618</v>
      </c>
      <c r="L7983" s="384">
        <v>27741</v>
      </c>
      <c r="M7983" s="383" t="s">
        <v>640</v>
      </c>
      <c r="N7983" s="383" t="s">
        <v>620</v>
      </c>
      <c r="O7983" s="383" t="s">
        <v>230</v>
      </c>
    </row>
    <row r="7984" spans="1:15">
      <c r="A7984" s="385">
        <v>42090</v>
      </c>
      <c r="B7984" s="383" t="s">
        <v>21</v>
      </c>
      <c r="C7984" s="383" t="s">
        <v>12</v>
      </c>
      <c r="D7984" s="383" t="s">
        <v>22</v>
      </c>
      <c r="E7984" s="383" t="s">
        <v>658</v>
      </c>
      <c r="F7984" s="383" t="s">
        <v>10</v>
      </c>
      <c r="G7984" s="384">
        <v>4200</v>
      </c>
      <c r="H7984" s="383" t="s">
        <v>810</v>
      </c>
      <c r="I7984" s="383" t="s">
        <v>811</v>
      </c>
      <c r="J7984" s="383" t="s">
        <v>617</v>
      </c>
      <c r="K7984" s="383" t="s">
        <v>618</v>
      </c>
      <c r="L7984" s="384">
        <v>27741</v>
      </c>
      <c r="M7984" s="383" t="s">
        <v>640</v>
      </c>
      <c r="N7984" s="383" t="s">
        <v>620</v>
      </c>
      <c r="O7984" s="383" t="s">
        <v>230</v>
      </c>
    </row>
    <row r="7985" spans="1:15">
      <c r="A7985" s="385">
        <v>42091</v>
      </c>
      <c r="B7985" s="383" t="s">
        <v>21</v>
      </c>
      <c r="C7985" s="383" t="s">
        <v>12</v>
      </c>
      <c r="D7985" s="383" t="s">
        <v>22</v>
      </c>
      <c r="E7985" s="383" t="s">
        <v>658</v>
      </c>
      <c r="F7985" s="383" t="s">
        <v>10</v>
      </c>
      <c r="G7985" s="384">
        <v>4200</v>
      </c>
      <c r="H7985" s="383" t="s">
        <v>810</v>
      </c>
      <c r="I7985" s="383" t="s">
        <v>811</v>
      </c>
      <c r="J7985" s="383" t="s">
        <v>617</v>
      </c>
      <c r="K7985" s="383" t="s">
        <v>618</v>
      </c>
      <c r="L7985" s="384">
        <v>27741</v>
      </c>
      <c r="M7985" s="383" t="s">
        <v>641</v>
      </c>
      <c r="N7985" s="383" t="s">
        <v>620</v>
      </c>
      <c r="O7985" s="383" t="s">
        <v>230</v>
      </c>
    </row>
    <row r="7986" spans="1:15">
      <c r="A7986" s="385">
        <v>42092</v>
      </c>
      <c r="B7986" s="383" t="s">
        <v>21</v>
      </c>
      <c r="C7986" s="383" t="s">
        <v>12</v>
      </c>
      <c r="D7986" s="383" t="s">
        <v>22</v>
      </c>
      <c r="E7986" s="383" t="s">
        <v>658</v>
      </c>
      <c r="F7986" s="383" t="s">
        <v>10</v>
      </c>
      <c r="G7986" s="384">
        <v>4200</v>
      </c>
      <c r="H7986" s="383" t="s">
        <v>810</v>
      </c>
      <c r="I7986" s="383" t="s">
        <v>811</v>
      </c>
      <c r="J7986" s="383" t="s">
        <v>617</v>
      </c>
      <c r="K7986" s="383" t="s">
        <v>618</v>
      </c>
      <c r="L7986" s="384">
        <v>27741</v>
      </c>
      <c r="M7986" s="383" t="s">
        <v>641</v>
      </c>
      <c r="N7986" s="383" t="s">
        <v>620</v>
      </c>
      <c r="O7986" s="383" t="s">
        <v>230</v>
      </c>
    </row>
    <row r="7987" spans="1:15">
      <c r="A7987" s="385">
        <v>42093</v>
      </c>
      <c r="B7987" s="383" t="s">
        <v>21</v>
      </c>
      <c r="C7987" s="383" t="s">
        <v>12</v>
      </c>
      <c r="D7987" s="383" t="s">
        <v>22</v>
      </c>
      <c r="E7987" s="383" t="s">
        <v>658</v>
      </c>
      <c r="F7987" s="383" t="s">
        <v>10</v>
      </c>
      <c r="G7987" s="384">
        <v>4200</v>
      </c>
      <c r="H7987" s="383" t="s">
        <v>810</v>
      </c>
      <c r="I7987" s="383" t="s">
        <v>811</v>
      </c>
      <c r="J7987" s="383" t="s">
        <v>617</v>
      </c>
      <c r="K7987" s="383" t="s">
        <v>618</v>
      </c>
      <c r="L7987" s="384">
        <v>27741</v>
      </c>
      <c r="M7987" s="383" t="s">
        <v>641</v>
      </c>
      <c r="N7987" s="383" t="s">
        <v>620</v>
      </c>
      <c r="O7987" s="383" t="s">
        <v>230</v>
      </c>
    </row>
    <row r="7988" spans="1:15">
      <c r="A7988" s="385">
        <v>42094</v>
      </c>
      <c r="B7988" s="383" t="s">
        <v>21</v>
      </c>
      <c r="C7988" s="383" t="s">
        <v>12</v>
      </c>
      <c r="D7988" s="383" t="s">
        <v>22</v>
      </c>
      <c r="E7988" s="383" t="s">
        <v>658</v>
      </c>
      <c r="F7988" s="383" t="s">
        <v>10</v>
      </c>
      <c r="G7988" s="384">
        <v>4200</v>
      </c>
      <c r="H7988" s="383" t="s">
        <v>810</v>
      </c>
      <c r="I7988" s="383" t="s">
        <v>811</v>
      </c>
      <c r="J7988" s="383" t="s">
        <v>617</v>
      </c>
      <c r="K7988" s="383" t="s">
        <v>618</v>
      </c>
      <c r="L7988" s="384">
        <v>27741</v>
      </c>
      <c r="M7988" s="383" t="s">
        <v>641</v>
      </c>
      <c r="N7988" s="383" t="s">
        <v>620</v>
      </c>
      <c r="O7988" s="383" t="s">
        <v>230</v>
      </c>
    </row>
    <row r="7989" spans="1:15">
      <c r="A7989" s="385">
        <v>42095</v>
      </c>
      <c r="B7989" s="383" t="s">
        <v>21</v>
      </c>
      <c r="C7989" s="383" t="s">
        <v>12</v>
      </c>
      <c r="D7989" s="383" t="s">
        <v>22</v>
      </c>
      <c r="E7989" s="383" t="s">
        <v>658</v>
      </c>
      <c r="F7989" s="383" t="s">
        <v>10</v>
      </c>
      <c r="G7989" s="384">
        <v>4200</v>
      </c>
      <c r="H7989" s="383" t="s">
        <v>810</v>
      </c>
      <c r="I7989" s="383" t="s">
        <v>811</v>
      </c>
      <c r="J7989" s="383" t="s">
        <v>617</v>
      </c>
      <c r="K7989" s="383" t="s">
        <v>618</v>
      </c>
      <c r="L7989" s="384">
        <v>27741</v>
      </c>
      <c r="M7989" s="383" t="s">
        <v>641</v>
      </c>
      <c r="N7989" s="383" t="s">
        <v>620</v>
      </c>
      <c r="O7989" s="383" t="s">
        <v>230</v>
      </c>
    </row>
    <row r="7990" spans="1:15">
      <c r="A7990" s="385">
        <v>42096</v>
      </c>
      <c r="B7990" s="383" t="s">
        <v>21</v>
      </c>
      <c r="C7990" s="383" t="s">
        <v>12</v>
      </c>
      <c r="D7990" s="383" t="s">
        <v>22</v>
      </c>
      <c r="E7990" s="383" t="s">
        <v>658</v>
      </c>
      <c r="F7990" s="383" t="s">
        <v>10</v>
      </c>
      <c r="G7990" s="384">
        <v>4200</v>
      </c>
      <c r="H7990" s="383" t="s">
        <v>810</v>
      </c>
      <c r="I7990" s="383" t="s">
        <v>811</v>
      </c>
      <c r="J7990" s="383" t="s">
        <v>617</v>
      </c>
      <c r="K7990" s="383" t="s">
        <v>618</v>
      </c>
      <c r="L7990" s="384">
        <v>27741</v>
      </c>
      <c r="M7990" s="383" t="s">
        <v>641</v>
      </c>
      <c r="N7990" s="383" t="s">
        <v>620</v>
      </c>
      <c r="O7990" s="383" t="s">
        <v>230</v>
      </c>
    </row>
    <row r="7991" spans="1:15">
      <c r="A7991" s="385">
        <v>42097</v>
      </c>
      <c r="B7991" s="383" t="s">
        <v>21</v>
      </c>
      <c r="C7991" s="383" t="s">
        <v>12</v>
      </c>
      <c r="D7991" s="383" t="s">
        <v>22</v>
      </c>
      <c r="E7991" s="383" t="s">
        <v>658</v>
      </c>
      <c r="F7991" s="383" t="s">
        <v>10</v>
      </c>
      <c r="G7991" s="384">
        <v>4200</v>
      </c>
      <c r="H7991" s="383" t="s">
        <v>810</v>
      </c>
      <c r="I7991" s="383" t="s">
        <v>811</v>
      </c>
      <c r="J7991" s="383" t="s">
        <v>617</v>
      </c>
      <c r="K7991" s="383" t="s">
        <v>618</v>
      </c>
      <c r="L7991" s="384">
        <v>27741</v>
      </c>
      <c r="M7991" s="383" t="s">
        <v>641</v>
      </c>
      <c r="N7991" s="383" t="s">
        <v>620</v>
      </c>
      <c r="O7991" s="383" t="s">
        <v>230</v>
      </c>
    </row>
    <row r="7992" spans="1:15">
      <c r="A7992" s="385">
        <v>42098</v>
      </c>
      <c r="B7992" s="383" t="s">
        <v>866</v>
      </c>
      <c r="C7992" s="383" t="s">
        <v>45</v>
      </c>
      <c r="D7992" s="383" t="s">
        <v>13</v>
      </c>
      <c r="E7992" s="383" t="s">
        <v>867</v>
      </c>
      <c r="F7992" s="383" t="s">
        <v>10</v>
      </c>
      <c r="G7992" s="384">
        <v>2510868</v>
      </c>
      <c r="H7992" s="383" t="s">
        <v>889</v>
      </c>
      <c r="I7992" s="383" t="s">
        <v>966</v>
      </c>
      <c r="J7992" s="383" t="s">
        <v>617</v>
      </c>
      <c r="K7992" s="383" t="s">
        <v>618</v>
      </c>
      <c r="L7992" s="384">
        <v>27751</v>
      </c>
      <c r="M7992" s="383" t="s">
        <v>641</v>
      </c>
      <c r="N7992" s="383" t="s">
        <v>620</v>
      </c>
      <c r="O7992" s="383" t="s">
        <v>230</v>
      </c>
    </row>
    <row r="7993" spans="1:15">
      <c r="A7993" s="385">
        <v>42099</v>
      </c>
      <c r="B7993" s="383" t="s">
        <v>21</v>
      </c>
      <c r="C7993" s="383" t="s">
        <v>12</v>
      </c>
      <c r="D7993" s="383" t="s">
        <v>22</v>
      </c>
      <c r="E7993" s="383" t="s">
        <v>658</v>
      </c>
      <c r="F7993" s="383" t="s">
        <v>10</v>
      </c>
      <c r="G7993" s="384">
        <v>4200</v>
      </c>
      <c r="H7993" s="383" t="s">
        <v>810</v>
      </c>
      <c r="I7993" s="383" t="s">
        <v>811</v>
      </c>
      <c r="J7993" s="383" t="s">
        <v>617</v>
      </c>
      <c r="K7993" s="383" t="s">
        <v>618</v>
      </c>
      <c r="L7993" s="384">
        <v>28181</v>
      </c>
      <c r="M7993" s="383" t="s">
        <v>642</v>
      </c>
      <c r="N7993" s="383" t="s">
        <v>620</v>
      </c>
      <c r="O7993" s="383" t="s">
        <v>230</v>
      </c>
    </row>
    <row r="7994" spans="1:15">
      <c r="A7994" s="385">
        <v>42100</v>
      </c>
      <c r="B7994" s="383" t="s">
        <v>21</v>
      </c>
      <c r="C7994" s="383" t="s">
        <v>12</v>
      </c>
      <c r="D7994" s="383" t="s">
        <v>22</v>
      </c>
      <c r="E7994" s="383" t="s">
        <v>658</v>
      </c>
      <c r="F7994" s="383" t="s">
        <v>10</v>
      </c>
      <c r="G7994" s="384">
        <v>4200</v>
      </c>
      <c r="H7994" s="383" t="s">
        <v>810</v>
      </c>
      <c r="I7994" s="383" t="s">
        <v>811</v>
      </c>
      <c r="J7994" s="383" t="s">
        <v>617</v>
      </c>
      <c r="K7994" s="383" t="s">
        <v>618</v>
      </c>
      <c r="L7994" s="384">
        <v>28641</v>
      </c>
      <c r="M7994" s="383" t="s">
        <v>642</v>
      </c>
      <c r="N7994" s="383" t="s">
        <v>620</v>
      </c>
      <c r="O7994" s="383" t="s">
        <v>230</v>
      </c>
    </row>
    <row r="7995" spans="1:15">
      <c r="A7995" s="385">
        <v>42101</v>
      </c>
      <c r="B7995" s="383" t="s">
        <v>21</v>
      </c>
      <c r="C7995" s="383" t="s">
        <v>12</v>
      </c>
      <c r="D7995" s="383" t="s">
        <v>22</v>
      </c>
      <c r="E7995" s="383" t="s">
        <v>658</v>
      </c>
      <c r="F7995" s="383" t="s">
        <v>10</v>
      </c>
      <c r="G7995" s="384">
        <v>4200</v>
      </c>
      <c r="H7995" s="383" t="s">
        <v>810</v>
      </c>
      <c r="I7995" s="383" t="s">
        <v>811</v>
      </c>
      <c r="J7995" s="383" t="s">
        <v>617</v>
      </c>
      <c r="K7995" s="383" t="s">
        <v>618</v>
      </c>
      <c r="L7995" s="384">
        <v>29260</v>
      </c>
      <c r="M7995" s="383" t="s">
        <v>642</v>
      </c>
      <c r="N7995" s="383" t="s">
        <v>620</v>
      </c>
      <c r="O7995" s="383" t="s">
        <v>230</v>
      </c>
    </row>
    <row r="7996" spans="1:15">
      <c r="A7996" s="385">
        <v>42102</v>
      </c>
      <c r="B7996" s="383" t="s">
        <v>21</v>
      </c>
      <c r="C7996" s="383" t="s">
        <v>12</v>
      </c>
      <c r="D7996" s="383" t="s">
        <v>22</v>
      </c>
      <c r="E7996" s="383" t="s">
        <v>658</v>
      </c>
      <c r="F7996" s="383" t="s">
        <v>10</v>
      </c>
      <c r="G7996" s="384">
        <v>4200</v>
      </c>
      <c r="H7996" s="383" t="s">
        <v>810</v>
      </c>
      <c r="I7996" s="383" t="s">
        <v>811</v>
      </c>
      <c r="J7996" s="383" t="s">
        <v>617</v>
      </c>
      <c r="K7996" s="383" t="s">
        <v>618</v>
      </c>
      <c r="L7996" s="384">
        <v>29608</v>
      </c>
      <c r="M7996" s="383" t="s">
        <v>642</v>
      </c>
      <c r="N7996" s="383" t="s">
        <v>620</v>
      </c>
      <c r="O7996" s="383" t="s">
        <v>230</v>
      </c>
    </row>
    <row r="7997" spans="1:15">
      <c r="A7997" s="385">
        <v>42103</v>
      </c>
      <c r="B7997" s="383" t="s">
        <v>21</v>
      </c>
      <c r="C7997" s="383" t="s">
        <v>12</v>
      </c>
      <c r="D7997" s="383" t="s">
        <v>22</v>
      </c>
      <c r="E7997" s="383" t="s">
        <v>658</v>
      </c>
      <c r="F7997" s="383" t="s">
        <v>10</v>
      </c>
      <c r="G7997" s="384">
        <v>4200</v>
      </c>
      <c r="H7997" s="383" t="s">
        <v>810</v>
      </c>
      <c r="I7997" s="383" t="s">
        <v>811</v>
      </c>
      <c r="J7997" s="383" t="s">
        <v>617</v>
      </c>
      <c r="K7997" s="383" t="s">
        <v>618</v>
      </c>
      <c r="L7997" s="384">
        <v>29608</v>
      </c>
      <c r="M7997" s="383" t="s">
        <v>642</v>
      </c>
      <c r="N7997" s="383" t="s">
        <v>620</v>
      </c>
      <c r="O7997" s="383" t="s">
        <v>230</v>
      </c>
    </row>
    <row r="7998" spans="1:15">
      <c r="A7998" s="385">
        <v>42104</v>
      </c>
      <c r="B7998" s="383" t="s">
        <v>21</v>
      </c>
      <c r="C7998" s="383" t="s">
        <v>12</v>
      </c>
      <c r="D7998" s="383" t="s">
        <v>22</v>
      </c>
      <c r="E7998" s="383" t="s">
        <v>658</v>
      </c>
      <c r="F7998" s="383" t="s">
        <v>10</v>
      </c>
      <c r="G7998" s="384">
        <v>4200</v>
      </c>
      <c r="H7998" s="383" t="s">
        <v>810</v>
      </c>
      <c r="I7998" s="383" t="s">
        <v>811</v>
      </c>
      <c r="J7998" s="383" t="s">
        <v>617</v>
      </c>
      <c r="K7998" s="383" t="s">
        <v>618</v>
      </c>
      <c r="L7998" s="384">
        <v>29608</v>
      </c>
      <c r="M7998" s="383" t="s">
        <v>642</v>
      </c>
      <c r="N7998" s="383" t="s">
        <v>620</v>
      </c>
      <c r="O7998" s="383" t="s">
        <v>230</v>
      </c>
    </row>
    <row r="7999" spans="1:15">
      <c r="A7999" s="385">
        <v>42105</v>
      </c>
      <c r="B7999" s="383" t="s">
        <v>21</v>
      </c>
      <c r="C7999" s="383" t="s">
        <v>12</v>
      </c>
      <c r="D7999" s="383" t="s">
        <v>22</v>
      </c>
      <c r="E7999" s="383" t="s">
        <v>658</v>
      </c>
      <c r="F7999" s="383" t="s">
        <v>10</v>
      </c>
      <c r="G7999" s="384">
        <v>4200</v>
      </c>
      <c r="H7999" s="383" t="s">
        <v>810</v>
      </c>
      <c r="I7999" s="383" t="s">
        <v>811</v>
      </c>
      <c r="J7999" s="383" t="s">
        <v>617</v>
      </c>
      <c r="K7999" s="383" t="s">
        <v>618</v>
      </c>
      <c r="L7999" s="384">
        <v>29608</v>
      </c>
      <c r="M7999" s="383" t="s">
        <v>642</v>
      </c>
      <c r="N7999" s="383" t="s">
        <v>620</v>
      </c>
      <c r="O7999" s="383" t="s">
        <v>230</v>
      </c>
    </row>
    <row r="8000" spans="1:15">
      <c r="A8000" s="385">
        <v>42106</v>
      </c>
      <c r="B8000" s="383" t="s">
        <v>21</v>
      </c>
      <c r="C8000" s="383" t="s">
        <v>12</v>
      </c>
      <c r="D8000" s="383" t="s">
        <v>22</v>
      </c>
      <c r="E8000" s="383" t="s">
        <v>658</v>
      </c>
      <c r="F8000" s="383" t="s">
        <v>10</v>
      </c>
      <c r="G8000" s="384">
        <v>4200</v>
      </c>
      <c r="H8000" s="383" t="s">
        <v>810</v>
      </c>
      <c r="I8000" s="383" t="s">
        <v>811</v>
      </c>
      <c r="J8000" s="383" t="s">
        <v>617</v>
      </c>
      <c r="K8000" s="383" t="s">
        <v>618</v>
      </c>
      <c r="L8000" s="384">
        <v>29608</v>
      </c>
      <c r="M8000" s="383" t="s">
        <v>642</v>
      </c>
      <c r="N8000" s="383" t="s">
        <v>620</v>
      </c>
      <c r="O8000" s="383" t="s">
        <v>230</v>
      </c>
    </row>
    <row r="8001" spans="1:15">
      <c r="A8001" s="385">
        <v>42107</v>
      </c>
      <c r="B8001" s="383" t="s">
        <v>21</v>
      </c>
      <c r="C8001" s="383" t="s">
        <v>12</v>
      </c>
      <c r="D8001" s="383" t="s">
        <v>22</v>
      </c>
      <c r="E8001" s="383" t="s">
        <v>658</v>
      </c>
      <c r="F8001" s="383" t="s">
        <v>10</v>
      </c>
      <c r="G8001" s="384">
        <v>4200</v>
      </c>
      <c r="H8001" s="383" t="s">
        <v>810</v>
      </c>
      <c r="I8001" s="383" t="s">
        <v>811</v>
      </c>
      <c r="J8001" s="383" t="s">
        <v>617</v>
      </c>
      <c r="K8001" s="383" t="s">
        <v>618</v>
      </c>
      <c r="L8001" s="384">
        <v>29973</v>
      </c>
      <c r="M8001" s="383" t="s">
        <v>642</v>
      </c>
      <c r="N8001" s="383" t="s">
        <v>620</v>
      </c>
      <c r="O8001" s="383" t="s">
        <v>230</v>
      </c>
    </row>
    <row r="8002" spans="1:15">
      <c r="A8002" s="385">
        <v>42108</v>
      </c>
      <c r="B8002" s="383" t="s">
        <v>21</v>
      </c>
      <c r="C8002" s="383" t="s">
        <v>12</v>
      </c>
      <c r="D8002" s="383" t="s">
        <v>22</v>
      </c>
      <c r="E8002" s="383" t="s">
        <v>658</v>
      </c>
      <c r="F8002" s="383" t="s">
        <v>10</v>
      </c>
      <c r="G8002" s="384">
        <v>4200</v>
      </c>
      <c r="H8002" s="383" t="s">
        <v>810</v>
      </c>
      <c r="I8002" s="383" t="s">
        <v>811</v>
      </c>
      <c r="J8002" s="383" t="s">
        <v>617</v>
      </c>
      <c r="K8002" s="383" t="s">
        <v>618</v>
      </c>
      <c r="L8002" s="384">
        <v>30380</v>
      </c>
      <c r="M8002" s="383" t="s">
        <v>642</v>
      </c>
      <c r="N8002" s="383" t="s">
        <v>620</v>
      </c>
      <c r="O8002" s="383" t="s">
        <v>230</v>
      </c>
    </row>
    <row r="8003" spans="1:15">
      <c r="A8003" s="385">
        <v>42109</v>
      </c>
      <c r="B8003" s="383" t="s">
        <v>21</v>
      </c>
      <c r="C8003" s="383" t="s">
        <v>12</v>
      </c>
      <c r="D8003" s="383" t="s">
        <v>22</v>
      </c>
      <c r="E8003" s="383" t="s">
        <v>658</v>
      </c>
      <c r="F8003" s="383" t="s">
        <v>10</v>
      </c>
      <c r="G8003" s="384">
        <v>4200</v>
      </c>
      <c r="H8003" s="383" t="s">
        <v>810</v>
      </c>
      <c r="I8003" s="383" t="s">
        <v>811</v>
      </c>
      <c r="J8003" s="383" t="s">
        <v>617</v>
      </c>
      <c r="K8003" s="383" t="s">
        <v>618</v>
      </c>
      <c r="L8003" s="384">
        <v>30722</v>
      </c>
      <c r="M8003" s="383" t="s">
        <v>642</v>
      </c>
      <c r="N8003" s="383" t="s">
        <v>620</v>
      </c>
      <c r="O8003" s="383" t="s">
        <v>230</v>
      </c>
    </row>
    <row r="8004" spans="1:15">
      <c r="A8004" s="385">
        <v>42110</v>
      </c>
      <c r="B8004" s="383" t="s">
        <v>21</v>
      </c>
      <c r="C8004" s="383" t="s">
        <v>12</v>
      </c>
      <c r="D8004" s="383" t="s">
        <v>22</v>
      </c>
      <c r="E8004" s="383" t="s">
        <v>658</v>
      </c>
      <c r="F8004" s="383" t="s">
        <v>10</v>
      </c>
      <c r="G8004" s="384">
        <v>4200</v>
      </c>
      <c r="H8004" s="383" t="s">
        <v>810</v>
      </c>
      <c r="I8004" s="383" t="s">
        <v>811</v>
      </c>
      <c r="J8004" s="383" t="s">
        <v>617</v>
      </c>
      <c r="K8004" s="383" t="s">
        <v>618</v>
      </c>
      <c r="L8004" s="384">
        <v>30780</v>
      </c>
      <c r="M8004" s="383" t="s">
        <v>642</v>
      </c>
      <c r="N8004" s="383" t="s">
        <v>620</v>
      </c>
      <c r="O8004" s="383" t="s">
        <v>230</v>
      </c>
    </row>
    <row r="8005" spans="1:15">
      <c r="A8005" s="385">
        <v>42111</v>
      </c>
      <c r="B8005" s="383" t="s">
        <v>794</v>
      </c>
      <c r="C8005" s="383" t="s">
        <v>8</v>
      </c>
      <c r="D8005" s="383" t="s">
        <v>34</v>
      </c>
      <c r="E8005" s="383" t="s">
        <v>795</v>
      </c>
      <c r="F8005" s="383" t="s">
        <v>10</v>
      </c>
      <c r="G8005" s="384">
        <v>2108</v>
      </c>
      <c r="H8005" s="383" t="s">
        <v>796</v>
      </c>
      <c r="I8005" s="383" t="s">
        <v>797</v>
      </c>
      <c r="J8005" s="383" t="s">
        <v>617</v>
      </c>
      <c r="K8005" s="383" t="s">
        <v>618</v>
      </c>
      <c r="L8005" s="384">
        <v>30780</v>
      </c>
      <c r="M8005" s="383" t="s">
        <v>642</v>
      </c>
      <c r="N8005" s="383" t="s">
        <v>620</v>
      </c>
      <c r="O8005" s="383" t="s">
        <v>230</v>
      </c>
    </row>
    <row r="8006" spans="1:15">
      <c r="A8006" s="385">
        <v>42112</v>
      </c>
      <c r="B8006" s="383" t="s">
        <v>794</v>
      </c>
      <c r="C8006" s="383" t="s">
        <v>8</v>
      </c>
      <c r="D8006" s="383" t="s">
        <v>34</v>
      </c>
      <c r="E8006" s="383" t="s">
        <v>795</v>
      </c>
      <c r="F8006" s="383" t="s">
        <v>10</v>
      </c>
      <c r="G8006" s="384">
        <v>2108</v>
      </c>
      <c r="H8006" s="383" t="s">
        <v>796</v>
      </c>
      <c r="I8006" s="383" t="s">
        <v>797</v>
      </c>
      <c r="J8006" s="383" t="s">
        <v>617</v>
      </c>
      <c r="K8006" s="383" t="s">
        <v>618</v>
      </c>
      <c r="L8006" s="384">
        <v>30780</v>
      </c>
      <c r="M8006" s="383" t="s">
        <v>642</v>
      </c>
      <c r="N8006" s="383" t="s">
        <v>620</v>
      </c>
      <c r="O8006" s="383" t="s">
        <v>230</v>
      </c>
    </row>
    <row r="8007" spans="1:15">
      <c r="A8007" s="385">
        <v>42113</v>
      </c>
      <c r="B8007" s="383" t="s">
        <v>794</v>
      </c>
      <c r="C8007" s="383" t="s">
        <v>8</v>
      </c>
      <c r="D8007" s="383" t="s">
        <v>34</v>
      </c>
      <c r="E8007" s="383" t="s">
        <v>795</v>
      </c>
      <c r="F8007" s="383" t="s">
        <v>10</v>
      </c>
      <c r="G8007" s="384">
        <v>2740</v>
      </c>
      <c r="H8007" s="383" t="s">
        <v>796</v>
      </c>
      <c r="I8007" s="383" t="s">
        <v>797</v>
      </c>
      <c r="J8007" s="383" t="s">
        <v>617</v>
      </c>
      <c r="K8007" s="383" t="s">
        <v>618</v>
      </c>
      <c r="L8007" s="384">
        <v>30780</v>
      </c>
      <c r="M8007" s="383" t="s">
        <v>643</v>
      </c>
      <c r="N8007" s="383" t="s">
        <v>620</v>
      </c>
      <c r="O8007" s="383" t="s">
        <v>230</v>
      </c>
    </row>
    <row r="8008" spans="1:15">
      <c r="A8008" s="385">
        <v>42114</v>
      </c>
      <c r="B8008" s="383" t="s">
        <v>11</v>
      </c>
      <c r="C8008" s="383" t="s">
        <v>12</v>
      </c>
      <c r="D8008" s="383" t="s">
        <v>13</v>
      </c>
      <c r="E8008" s="383" t="s">
        <v>678</v>
      </c>
      <c r="F8008" s="383" t="s">
        <v>10</v>
      </c>
      <c r="G8008" s="384">
        <v>2467</v>
      </c>
      <c r="H8008" s="383" t="s">
        <v>787</v>
      </c>
      <c r="I8008" s="383" t="s">
        <v>788</v>
      </c>
      <c r="J8008" s="383" t="s">
        <v>617</v>
      </c>
      <c r="K8008" s="383" t="s">
        <v>618</v>
      </c>
      <c r="L8008" s="384">
        <v>30780</v>
      </c>
      <c r="M8008" s="383" t="s">
        <v>643</v>
      </c>
      <c r="N8008" s="383" t="s">
        <v>620</v>
      </c>
      <c r="O8008" s="383" t="s">
        <v>230</v>
      </c>
    </row>
    <row r="8009" spans="1:15">
      <c r="A8009" s="385">
        <v>42115</v>
      </c>
      <c r="B8009" s="383" t="s">
        <v>37</v>
      </c>
      <c r="C8009" s="383" t="s">
        <v>654</v>
      </c>
      <c r="D8009" s="383" t="s">
        <v>38</v>
      </c>
      <c r="E8009" s="383" t="s">
        <v>655</v>
      </c>
      <c r="F8009" s="383" t="s">
        <v>10</v>
      </c>
      <c r="G8009" s="384">
        <v>1000</v>
      </c>
      <c r="H8009" s="383" t="s">
        <v>846</v>
      </c>
      <c r="I8009" s="383" t="s">
        <v>847</v>
      </c>
      <c r="J8009" s="383" t="s">
        <v>617</v>
      </c>
      <c r="K8009" s="383" t="s">
        <v>618</v>
      </c>
      <c r="L8009" s="384">
        <v>30780</v>
      </c>
      <c r="M8009" s="383" t="s">
        <v>643</v>
      </c>
      <c r="N8009" s="383" t="s">
        <v>620</v>
      </c>
      <c r="O8009" s="383" t="s">
        <v>230</v>
      </c>
    </row>
    <row r="8010" spans="1:15">
      <c r="A8010" s="385">
        <v>42116</v>
      </c>
      <c r="B8010" s="383" t="s">
        <v>621</v>
      </c>
      <c r="C8010" s="383" t="s">
        <v>8</v>
      </c>
      <c r="D8010" s="383" t="s">
        <v>9</v>
      </c>
      <c r="E8010" s="383" t="s">
        <v>622</v>
      </c>
      <c r="F8010" s="383" t="s">
        <v>10</v>
      </c>
      <c r="G8010" s="384">
        <v>63000</v>
      </c>
      <c r="H8010" s="383" t="s">
        <v>838</v>
      </c>
      <c r="I8010" s="383" t="s">
        <v>839</v>
      </c>
      <c r="J8010" s="383" t="s">
        <v>617</v>
      </c>
      <c r="K8010" s="383" t="s">
        <v>618</v>
      </c>
      <c r="L8010" s="384">
        <v>30780</v>
      </c>
      <c r="M8010" s="383" t="s">
        <v>643</v>
      </c>
      <c r="N8010" s="383" t="s">
        <v>620</v>
      </c>
      <c r="O8010" s="383" t="s">
        <v>230</v>
      </c>
    </row>
    <row r="8011" spans="1:15">
      <c r="A8011" s="385">
        <v>42117</v>
      </c>
      <c r="B8011" s="383" t="s">
        <v>28</v>
      </c>
      <c r="C8011" s="383" t="s">
        <v>8</v>
      </c>
      <c r="D8011" s="383" t="s">
        <v>29</v>
      </c>
      <c r="E8011" s="383" t="s">
        <v>774</v>
      </c>
      <c r="F8011" s="383" t="s">
        <v>10</v>
      </c>
      <c r="G8011" s="384">
        <v>2200</v>
      </c>
      <c r="H8011" s="383" t="s">
        <v>848</v>
      </c>
      <c r="I8011" s="383" t="s">
        <v>880</v>
      </c>
      <c r="J8011" s="383" t="s">
        <v>617</v>
      </c>
      <c r="K8011" s="383" t="s">
        <v>618</v>
      </c>
      <c r="L8011" s="384">
        <v>30780</v>
      </c>
      <c r="M8011" s="383" t="s">
        <v>643</v>
      </c>
      <c r="N8011" s="383" t="s">
        <v>620</v>
      </c>
      <c r="O8011" s="383" t="s">
        <v>230</v>
      </c>
    </row>
    <row r="8012" spans="1:15">
      <c r="A8012" s="385">
        <v>42118</v>
      </c>
      <c r="B8012" s="383" t="s">
        <v>621</v>
      </c>
      <c r="C8012" s="383" t="s">
        <v>8</v>
      </c>
      <c r="D8012" s="383" t="s">
        <v>9</v>
      </c>
      <c r="E8012" s="383" t="s">
        <v>622</v>
      </c>
      <c r="F8012" s="383" t="s">
        <v>10</v>
      </c>
      <c r="G8012" s="384">
        <v>528000</v>
      </c>
      <c r="H8012" s="383" t="s">
        <v>828</v>
      </c>
      <c r="I8012" s="383" t="s">
        <v>829</v>
      </c>
      <c r="J8012" s="383" t="s">
        <v>617</v>
      </c>
      <c r="K8012" s="383" t="s">
        <v>618</v>
      </c>
      <c r="L8012" s="384">
        <v>30780</v>
      </c>
      <c r="M8012" s="383" t="s">
        <v>643</v>
      </c>
      <c r="N8012" s="383" t="s">
        <v>620</v>
      </c>
      <c r="O8012" s="383" t="s">
        <v>230</v>
      </c>
    </row>
    <row r="8013" spans="1:15">
      <c r="A8013" s="385">
        <v>42119</v>
      </c>
      <c r="B8013" s="383" t="s">
        <v>650</v>
      </c>
      <c r="C8013" s="383" t="s">
        <v>8</v>
      </c>
      <c r="D8013" s="383" t="s">
        <v>20</v>
      </c>
      <c r="E8013" s="383" t="s">
        <v>651</v>
      </c>
      <c r="F8013" s="383" t="s">
        <v>10</v>
      </c>
      <c r="G8013" s="384">
        <v>14994</v>
      </c>
      <c r="H8013" s="383" t="s">
        <v>852</v>
      </c>
      <c r="I8013" s="383" t="s">
        <v>853</v>
      </c>
      <c r="J8013" s="383" t="s">
        <v>617</v>
      </c>
      <c r="K8013" s="383" t="s">
        <v>618</v>
      </c>
      <c r="L8013" s="384">
        <v>30780</v>
      </c>
      <c r="M8013" s="383" t="s">
        <v>643</v>
      </c>
      <c r="N8013" s="383" t="s">
        <v>620</v>
      </c>
      <c r="O8013" s="383" t="s">
        <v>230</v>
      </c>
    </row>
    <row r="8014" spans="1:15">
      <c r="A8014" s="385">
        <v>42120</v>
      </c>
      <c r="B8014" s="383" t="s">
        <v>650</v>
      </c>
      <c r="C8014" s="383" t="s">
        <v>8</v>
      </c>
      <c r="D8014" s="383" t="s">
        <v>20</v>
      </c>
      <c r="E8014" s="383" t="s">
        <v>651</v>
      </c>
      <c r="F8014" s="383" t="s">
        <v>10</v>
      </c>
      <c r="G8014" s="384">
        <v>14994</v>
      </c>
      <c r="H8014" s="383" t="s">
        <v>852</v>
      </c>
      <c r="I8014" s="383" t="s">
        <v>853</v>
      </c>
      <c r="J8014" s="383" t="s">
        <v>617</v>
      </c>
      <c r="K8014" s="383" t="s">
        <v>618</v>
      </c>
      <c r="L8014" s="384">
        <v>30780</v>
      </c>
      <c r="M8014" s="383" t="s">
        <v>643</v>
      </c>
      <c r="N8014" s="383" t="s">
        <v>620</v>
      </c>
      <c r="O8014" s="383" t="s">
        <v>230</v>
      </c>
    </row>
    <row r="8015" spans="1:15">
      <c r="A8015" s="385">
        <v>42121</v>
      </c>
      <c r="B8015" s="383" t="s">
        <v>621</v>
      </c>
      <c r="C8015" s="383" t="s">
        <v>8</v>
      </c>
      <c r="D8015" s="383" t="s">
        <v>9</v>
      </c>
      <c r="E8015" s="383" t="s">
        <v>622</v>
      </c>
      <c r="F8015" s="383" t="s">
        <v>10</v>
      </c>
      <c r="G8015" s="384">
        <v>63000</v>
      </c>
      <c r="H8015" s="383" t="s">
        <v>838</v>
      </c>
      <c r="I8015" s="383" t="s">
        <v>839</v>
      </c>
      <c r="J8015" s="383" t="s">
        <v>617</v>
      </c>
      <c r="K8015" s="383" t="s">
        <v>618</v>
      </c>
      <c r="L8015" s="384">
        <v>30780</v>
      </c>
      <c r="M8015" s="383" t="s">
        <v>643</v>
      </c>
      <c r="N8015" s="383" t="s">
        <v>620</v>
      </c>
      <c r="O8015" s="383" t="s">
        <v>230</v>
      </c>
    </row>
    <row r="8016" spans="1:15">
      <c r="A8016" s="385">
        <v>42122</v>
      </c>
      <c r="B8016" s="383" t="s">
        <v>650</v>
      </c>
      <c r="C8016" s="383" t="s">
        <v>8</v>
      </c>
      <c r="D8016" s="383" t="s">
        <v>20</v>
      </c>
      <c r="E8016" s="383" t="s">
        <v>651</v>
      </c>
      <c r="F8016" s="383" t="s">
        <v>10</v>
      </c>
      <c r="G8016" s="384">
        <v>14514</v>
      </c>
      <c r="H8016" s="383" t="s">
        <v>852</v>
      </c>
      <c r="I8016" s="383" t="s">
        <v>853</v>
      </c>
      <c r="J8016" s="383" t="s">
        <v>617</v>
      </c>
      <c r="K8016" s="383" t="s">
        <v>618</v>
      </c>
      <c r="L8016" s="384">
        <v>30780</v>
      </c>
      <c r="M8016" s="383" t="s">
        <v>643</v>
      </c>
      <c r="N8016" s="383" t="s">
        <v>620</v>
      </c>
      <c r="O8016" s="383" t="s">
        <v>230</v>
      </c>
    </row>
    <row r="8017" spans="1:15">
      <c r="A8017" s="385">
        <v>42123</v>
      </c>
      <c r="B8017" s="383" t="s">
        <v>17</v>
      </c>
      <c r="C8017" s="383" t="s">
        <v>18</v>
      </c>
      <c r="D8017" s="383" t="s">
        <v>19</v>
      </c>
      <c r="E8017" s="383" t="s">
        <v>668</v>
      </c>
      <c r="F8017" s="383" t="s">
        <v>10</v>
      </c>
      <c r="G8017" s="384">
        <v>750</v>
      </c>
      <c r="H8017" s="383" t="s">
        <v>841</v>
      </c>
      <c r="I8017" s="383" t="s">
        <v>851</v>
      </c>
      <c r="J8017" s="383" t="s">
        <v>617</v>
      </c>
      <c r="K8017" s="383" t="s">
        <v>618</v>
      </c>
      <c r="L8017" s="384">
        <v>30780</v>
      </c>
      <c r="M8017" s="383" t="s">
        <v>643</v>
      </c>
      <c r="N8017" s="383" t="s">
        <v>620</v>
      </c>
      <c r="O8017" s="383" t="s">
        <v>230</v>
      </c>
    </row>
    <row r="8018" spans="1:15">
      <c r="A8018" s="385">
        <v>42124</v>
      </c>
      <c r="B8018" s="383" t="s">
        <v>28</v>
      </c>
      <c r="C8018" s="383" t="s">
        <v>8</v>
      </c>
      <c r="D8018" s="383" t="s">
        <v>29</v>
      </c>
      <c r="E8018" s="383" t="s">
        <v>774</v>
      </c>
      <c r="F8018" s="383" t="s">
        <v>10</v>
      </c>
      <c r="G8018" s="384">
        <v>2200</v>
      </c>
      <c r="H8018" s="383" t="s">
        <v>848</v>
      </c>
      <c r="I8018" s="383" t="s">
        <v>880</v>
      </c>
      <c r="J8018" s="383" t="s">
        <v>617</v>
      </c>
      <c r="K8018" s="383" t="s">
        <v>618</v>
      </c>
      <c r="L8018" s="384">
        <v>30780</v>
      </c>
      <c r="M8018" s="383" t="s">
        <v>643</v>
      </c>
      <c r="N8018" s="383" t="s">
        <v>620</v>
      </c>
      <c r="O8018" s="383" t="s">
        <v>230</v>
      </c>
    </row>
    <row r="8019" spans="1:15">
      <c r="A8019" s="385">
        <v>42125</v>
      </c>
      <c r="B8019" s="383" t="s">
        <v>17</v>
      </c>
      <c r="C8019" s="383" t="s">
        <v>18</v>
      </c>
      <c r="D8019" s="383" t="s">
        <v>19</v>
      </c>
      <c r="E8019" s="383" t="s">
        <v>668</v>
      </c>
      <c r="F8019" s="383" t="s">
        <v>10</v>
      </c>
      <c r="G8019" s="384">
        <v>750</v>
      </c>
      <c r="H8019" s="383" t="s">
        <v>841</v>
      </c>
      <c r="I8019" s="383" t="s">
        <v>851</v>
      </c>
      <c r="J8019" s="383" t="s">
        <v>617</v>
      </c>
      <c r="K8019" s="383" t="s">
        <v>618</v>
      </c>
      <c r="L8019" s="384">
        <v>30780</v>
      </c>
      <c r="M8019" s="383" t="s">
        <v>643</v>
      </c>
      <c r="N8019" s="383" t="s">
        <v>620</v>
      </c>
      <c r="O8019" s="383" t="s">
        <v>230</v>
      </c>
    </row>
    <row r="8020" spans="1:15">
      <c r="A8020" s="385">
        <v>42126</v>
      </c>
      <c r="B8020" s="383" t="s">
        <v>17</v>
      </c>
      <c r="C8020" s="383" t="s">
        <v>18</v>
      </c>
      <c r="D8020" s="383" t="s">
        <v>19</v>
      </c>
      <c r="E8020" s="383" t="s">
        <v>668</v>
      </c>
      <c r="F8020" s="383" t="s">
        <v>10</v>
      </c>
      <c r="G8020" s="384">
        <v>750</v>
      </c>
      <c r="H8020" s="383" t="s">
        <v>841</v>
      </c>
      <c r="I8020" s="383" t="s">
        <v>851</v>
      </c>
      <c r="J8020" s="383" t="s">
        <v>617</v>
      </c>
      <c r="K8020" s="383" t="s">
        <v>618</v>
      </c>
      <c r="L8020" s="384">
        <v>30780</v>
      </c>
      <c r="M8020" s="383" t="s">
        <v>643</v>
      </c>
      <c r="N8020" s="383" t="s">
        <v>620</v>
      </c>
      <c r="O8020" s="383" t="s">
        <v>230</v>
      </c>
    </row>
    <row r="8021" spans="1:15">
      <c r="A8021" s="385">
        <v>42127</v>
      </c>
      <c r="B8021" s="383" t="s">
        <v>28</v>
      </c>
      <c r="C8021" s="383" t="s">
        <v>8</v>
      </c>
      <c r="D8021" s="383" t="s">
        <v>29</v>
      </c>
      <c r="E8021" s="383" t="s">
        <v>774</v>
      </c>
      <c r="F8021" s="383" t="s">
        <v>10</v>
      </c>
      <c r="G8021" s="384">
        <v>2200</v>
      </c>
      <c r="H8021" s="383" t="s">
        <v>848</v>
      </c>
      <c r="I8021" s="383" t="s">
        <v>880</v>
      </c>
      <c r="J8021" s="383" t="s">
        <v>617</v>
      </c>
      <c r="K8021" s="383" t="s">
        <v>618</v>
      </c>
      <c r="L8021" s="384">
        <v>30780</v>
      </c>
      <c r="M8021" s="383" t="s">
        <v>643</v>
      </c>
      <c r="N8021" s="383" t="s">
        <v>620</v>
      </c>
      <c r="O8021" s="383" t="s">
        <v>230</v>
      </c>
    </row>
    <row r="8022" spans="1:15">
      <c r="A8022" s="385">
        <v>42128</v>
      </c>
      <c r="B8022" s="383" t="s">
        <v>21</v>
      </c>
      <c r="C8022" s="383" t="s">
        <v>12</v>
      </c>
      <c r="D8022" s="383" t="s">
        <v>22</v>
      </c>
      <c r="E8022" s="383" t="s">
        <v>658</v>
      </c>
      <c r="F8022" s="383" t="s">
        <v>10</v>
      </c>
      <c r="G8022" s="384">
        <v>8944</v>
      </c>
      <c r="H8022" s="383" t="s">
        <v>801</v>
      </c>
      <c r="I8022" s="383" t="s">
        <v>967</v>
      </c>
      <c r="J8022" s="383" t="s">
        <v>617</v>
      </c>
      <c r="K8022" s="383" t="s">
        <v>618</v>
      </c>
      <c r="L8022" s="384">
        <v>30780</v>
      </c>
      <c r="M8022" s="383" t="s">
        <v>643</v>
      </c>
      <c r="N8022" s="383" t="s">
        <v>620</v>
      </c>
      <c r="O8022" s="383" t="s">
        <v>230</v>
      </c>
    </row>
    <row r="8023" spans="1:15">
      <c r="A8023" s="385">
        <v>42129</v>
      </c>
      <c r="B8023" s="383" t="s">
        <v>754</v>
      </c>
      <c r="C8023" s="383" t="s">
        <v>8</v>
      </c>
      <c r="D8023" s="383" t="s">
        <v>755</v>
      </c>
      <c r="E8023" s="383" t="s">
        <v>756</v>
      </c>
      <c r="F8023" s="383" t="s">
        <v>10</v>
      </c>
      <c r="G8023" s="384">
        <v>127</v>
      </c>
      <c r="H8023" s="383" t="s">
        <v>782</v>
      </c>
      <c r="I8023" s="383" t="s">
        <v>783</v>
      </c>
      <c r="J8023" s="383" t="s">
        <v>617</v>
      </c>
      <c r="K8023" s="383" t="s">
        <v>618</v>
      </c>
      <c r="L8023" s="384">
        <v>30780</v>
      </c>
      <c r="M8023" s="383" t="s">
        <v>643</v>
      </c>
      <c r="N8023" s="383" t="s">
        <v>620</v>
      </c>
      <c r="O8023" s="383" t="s">
        <v>230</v>
      </c>
    </row>
    <row r="8024" spans="1:15">
      <c r="A8024" s="385">
        <v>42130</v>
      </c>
      <c r="B8024" s="383" t="s">
        <v>11</v>
      </c>
      <c r="C8024" s="383" t="s">
        <v>12</v>
      </c>
      <c r="D8024" s="383" t="s">
        <v>13</v>
      </c>
      <c r="E8024" s="383" t="s">
        <v>678</v>
      </c>
      <c r="F8024" s="383" t="s">
        <v>10</v>
      </c>
      <c r="G8024" s="384">
        <v>17820</v>
      </c>
      <c r="H8024" s="383" t="s">
        <v>779</v>
      </c>
      <c r="I8024" s="383" t="s">
        <v>815</v>
      </c>
      <c r="J8024" s="383" t="s">
        <v>617</v>
      </c>
      <c r="K8024" s="383" t="s">
        <v>618</v>
      </c>
      <c r="L8024" s="384">
        <v>30780</v>
      </c>
      <c r="M8024" s="383" t="s">
        <v>643</v>
      </c>
      <c r="N8024" s="383" t="s">
        <v>620</v>
      </c>
      <c r="O8024" s="383" t="s">
        <v>230</v>
      </c>
    </row>
    <row r="8025" spans="1:15">
      <c r="A8025" s="385">
        <v>42131</v>
      </c>
      <c r="B8025" s="383" t="s">
        <v>11</v>
      </c>
      <c r="C8025" s="383" t="s">
        <v>12</v>
      </c>
      <c r="D8025" s="383" t="s">
        <v>13</v>
      </c>
      <c r="E8025" s="383" t="s">
        <v>678</v>
      </c>
      <c r="F8025" s="383" t="s">
        <v>10</v>
      </c>
      <c r="G8025" s="384">
        <v>6025</v>
      </c>
      <c r="H8025" s="383" t="s">
        <v>779</v>
      </c>
      <c r="I8025" s="383" t="s">
        <v>815</v>
      </c>
      <c r="J8025" s="383" t="s">
        <v>617</v>
      </c>
      <c r="K8025" s="383" t="s">
        <v>618</v>
      </c>
      <c r="L8025" s="384">
        <v>30780</v>
      </c>
      <c r="M8025" s="383" t="s">
        <v>643</v>
      </c>
      <c r="N8025" s="383" t="s">
        <v>620</v>
      </c>
      <c r="O8025" s="383" t="s">
        <v>230</v>
      </c>
    </row>
    <row r="8026" spans="1:15">
      <c r="A8026" s="385">
        <v>42132</v>
      </c>
      <c r="B8026" s="383" t="s">
        <v>11</v>
      </c>
      <c r="C8026" s="383" t="s">
        <v>12</v>
      </c>
      <c r="D8026" s="383" t="s">
        <v>13</v>
      </c>
      <c r="E8026" s="383" t="s">
        <v>678</v>
      </c>
      <c r="F8026" s="383" t="s">
        <v>10</v>
      </c>
      <c r="G8026" s="384">
        <v>6025</v>
      </c>
      <c r="H8026" s="383" t="s">
        <v>779</v>
      </c>
      <c r="I8026" s="383" t="s">
        <v>815</v>
      </c>
      <c r="J8026" s="383" t="s">
        <v>617</v>
      </c>
      <c r="K8026" s="383" t="s">
        <v>618</v>
      </c>
      <c r="L8026" s="384">
        <v>30780</v>
      </c>
      <c r="M8026" s="383" t="s">
        <v>643</v>
      </c>
      <c r="N8026" s="383" t="s">
        <v>620</v>
      </c>
      <c r="O8026" s="383" t="s">
        <v>230</v>
      </c>
    </row>
    <row r="8027" spans="1:15">
      <c r="A8027" s="385">
        <v>42137</v>
      </c>
      <c r="B8027" s="383" t="s">
        <v>46</v>
      </c>
      <c r="C8027" s="383" t="s">
        <v>40</v>
      </c>
      <c r="D8027" s="383" t="s">
        <v>38</v>
      </c>
      <c r="E8027" s="383" t="s">
        <v>916</v>
      </c>
      <c r="F8027" s="383" t="s">
        <v>10</v>
      </c>
      <c r="G8027" s="384">
        <v>2984</v>
      </c>
      <c r="H8027" s="383" t="s">
        <v>968</v>
      </c>
      <c r="I8027" s="383" t="s">
        <v>969</v>
      </c>
      <c r="J8027" s="383" t="s">
        <v>617</v>
      </c>
      <c r="K8027" s="383" t="s">
        <v>618</v>
      </c>
      <c r="L8027" s="384">
        <v>30780</v>
      </c>
      <c r="M8027" s="383" t="s">
        <v>644</v>
      </c>
      <c r="N8027" s="383" t="s">
        <v>620</v>
      </c>
      <c r="O8027" s="383" t="s">
        <v>230</v>
      </c>
    </row>
    <row r="8028" spans="1:15">
      <c r="A8028" s="385">
        <v>42138</v>
      </c>
      <c r="B8028" s="383" t="s">
        <v>11</v>
      </c>
      <c r="C8028" s="383" t="s">
        <v>12</v>
      </c>
      <c r="D8028" s="383" t="s">
        <v>13</v>
      </c>
      <c r="E8028" s="383" t="s">
        <v>678</v>
      </c>
      <c r="F8028" s="383" t="s">
        <v>10</v>
      </c>
      <c r="G8028" s="384">
        <v>91</v>
      </c>
      <c r="H8028" s="383" t="s">
        <v>803</v>
      </c>
      <c r="I8028" s="383" t="s">
        <v>955</v>
      </c>
      <c r="J8028" s="383" t="s">
        <v>617</v>
      </c>
      <c r="K8028" s="383" t="s">
        <v>618</v>
      </c>
      <c r="L8028" s="384">
        <v>30780</v>
      </c>
      <c r="M8028" s="383" t="s">
        <v>644</v>
      </c>
      <c r="N8028" s="383" t="s">
        <v>620</v>
      </c>
      <c r="O8028" s="383" t="s">
        <v>230</v>
      </c>
    </row>
    <row r="8029" spans="1:15">
      <c r="A8029" s="385">
        <v>42142</v>
      </c>
      <c r="B8029" s="383" t="s">
        <v>663</v>
      </c>
      <c r="C8029" s="383" t="s">
        <v>664</v>
      </c>
      <c r="D8029" s="383" t="s">
        <v>22</v>
      </c>
      <c r="E8029" s="383" t="s">
        <v>665</v>
      </c>
      <c r="F8029" s="383" t="s">
        <v>10</v>
      </c>
      <c r="G8029" s="384">
        <v>269904</v>
      </c>
      <c r="H8029" s="383" t="s">
        <v>704</v>
      </c>
      <c r="I8029" s="383" t="s">
        <v>970</v>
      </c>
      <c r="J8029" s="383" t="s">
        <v>617</v>
      </c>
      <c r="K8029" s="383" t="s">
        <v>618</v>
      </c>
      <c r="L8029" s="384">
        <v>30780</v>
      </c>
      <c r="M8029" s="383" t="s">
        <v>644</v>
      </c>
      <c r="N8029" s="383" t="s">
        <v>620</v>
      </c>
      <c r="O8029" s="383" t="s">
        <v>230</v>
      </c>
    </row>
    <row r="8030" spans="1:15">
      <c r="A8030" s="385">
        <v>42143</v>
      </c>
      <c r="B8030" s="383" t="s">
        <v>46</v>
      </c>
      <c r="C8030" s="383" t="s">
        <v>40</v>
      </c>
      <c r="D8030" s="383" t="s">
        <v>38</v>
      </c>
      <c r="E8030" s="383" t="s">
        <v>916</v>
      </c>
      <c r="F8030" s="383" t="s">
        <v>10</v>
      </c>
      <c r="G8030" s="384">
        <v>447</v>
      </c>
      <c r="H8030" s="383" t="s">
        <v>917</v>
      </c>
      <c r="I8030" s="383" t="s">
        <v>939</v>
      </c>
      <c r="J8030" s="383" t="s">
        <v>617</v>
      </c>
      <c r="K8030" s="383" t="s">
        <v>618</v>
      </c>
      <c r="L8030" s="384">
        <v>30780</v>
      </c>
      <c r="M8030" s="383" t="s">
        <v>644</v>
      </c>
      <c r="N8030" s="383" t="s">
        <v>620</v>
      </c>
      <c r="O8030" s="383" t="s">
        <v>230</v>
      </c>
    </row>
    <row r="8031" spans="1:15">
      <c r="A8031" s="385">
        <v>42144</v>
      </c>
      <c r="B8031" s="383" t="s">
        <v>11</v>
      </c>
      <c r="C8031" s="383" t="s">
        <v>12</v>
      </c>
      <c r="D8031" s="383" t="s">
        <v>13</v>
      </c>
      <c r="E8031" s="383" t="s">
        <v>678</v>
      </c>
      <c r="F8031" s="383" t="s">
        <v>10</v>
      </c>
      <c r="G8031" s="384">
        <v>3813</v>
      </c>
      <c r="H8031" s="383" t="s">
        <v>730</v>
      </c>
      <c r="I8031" s="383" t="s">
        <v>971</v>
      </c>
      <c r="J8031" s="383" t="s">
        <v>617</v>
      </c>
      <c r="K8031" s="383" t="s">
        <v>618</v>
      </c>
      <c r="L8031" s="384">
        <v>30780</v>
      </c>
      <c r="M8031" s="383" t="s">
        <v>644</v>
      </c>
      <c r="N8031" s="383" t="s">
        <v>620</v>
      </c>
      <c r="O8031" s="383" t="s">
        <v>230</v>
      </c>
    </row>
    <row r="8032" spans="1:15">
      <c r="A8032" s="385">
        <v>42145</v>
      </c>
      <c r="B8032" s="383" t="s">
        <v>754</v>
      </c>
      <c r="C8032" s="383" t="s">
        <v>8</v>
      </c>
      <c r="D8032" s="383" t="s">
        <v>755</v>
      </c>
      <c r="E8032" s="383" t="s">
        <v>756</v>
      </c>
      <c r="F8032" s="383" t="s">
        <v>10</v>
      </c>
      <c r="G8032" s="384">
        <v>-3322</v>
      </c>
      <c r="H8032" s="383" t="s">
        <v>763</v>
      </c>
      <c r="I8032" s="383" t="s">
        <v>972</v>
      </c>
      <c r="J8032" s="383" t="s">
        <v>617</v>
      </c>
      <c r="K8032" s="383" t="s">
        <v>618</v>
      </c>
      <c r="L8032" s="384">
        <v>30780</v>
      </c>
      <c r="M8032" s="383" t="s">
        <v>644</v>
      </c>
      <c r="N8032" s="383" t="s">
        <v>620</v>
      </c>
      <c r="O8032" s="383" t="s">
        <v>230</v>
      </c>
    </row>
    <row r="8033" spans="1:15">
      <c r="A8033" s="385">
        <v>42150</v>
      </c>
      <c r="B8033" s="383" t="s">
        <v>21</v>
      </c>
      <c r="C8033" s="383" t="s">
        <v>12</v>
      </c>
      <c r="D8033" s="383" t="s">
        <v>22</v>
      </c>
      <c r="E8033" s="383" t="s">
        <v>658</v>
      </c>
      <c r="F8033" s="383" t="s">
        <v>10</v>
      </c>
      <c r="G8033" s="384">
        <v>480</v>
      </c>
      <c r="H8033" s="383" t="s">
        <v>946</v>
      </c>
      <c r="I8033" s="383" t="s">
        <v>973</v>
      </c>
      <c r="J8033" s="383" t="s">
        <v>617</v>
      </c>
      <c r="K8033" s="383" t="s">
        <v>618</v>
      </c>
      <c r="L8033" s="384">
        <v>30780</v>
      </c>
      <c r="M8033" s="383" t="s">
        <v>645</v>
      </c>
      <c r="N8033" s="383" t="s">
        <v>620</v>
      </c>
      <c r="O8033" s="383" t="s">
        <v>230</v>
      </c>
    </row>
    <row r="8034" spans="1:15">
      <c r="A8034" s="385">
        <v>41997</v>
      </c>
      <c r="B8034" s="383" t="s">
        <v>70</v>
      </c>
      <c r="C8034" s="383" t="s">
        <v>42</v>
      </c>
      <c r="D8034" s="383" t="s">
        <v>175</v>
      </c>
      <c r="E8034" s="383" t="s">
        <v>974</v>
      </c>
      <c r="F8034" s="383" t="s">
        <v>43</v>
      </c>
      <c r="G8034" s="384">
        <v>9230</v>
      </c>
      <c r="H8034" s="383" t="s">
        <v>801</v>
      </c>
      <c r="I8034" s="383" t="s">
        <v>975</v>
      </c>
      <c r="J8034" s="383" t="s">
        <v>617</v>
      </c>
      <c r="K8034" s="383" t="s">
        <v>618</v>
      </c>
      <c r="L8034" s="384">
        <v>0</v>
      </c>
      <c r="M8034" s="383" t="s">
        <v>619</v>
      </c>
      <c r="N8034" s="383" t="s">
        <v>620</v>
      </c>
      <c r="O8034" s="383" t="s">
        <v>230</v>
      </c>
    </row>
    <row r="8035" spans="1:15">
      <c r="A8035" s="385">
        <v>42000</v>
      </c>
      <c r="B8035" s="383" t="s">
        <v>21</v>
      </c>
      <c r="C8035" s="383" t="s">
        <v>12</v>
      </c>
      <c r="D8035" s="383" t="s">
        <v>22</v>
      </c>
      <c r="E8035" s="383" t="s">
        <v>658</v>
      </c>
      <c r="F8035" s="383" t="s">
        <v>10</v>
      </c>
      <c r="G8035" s="384">
        <v>10970</v>
      </c>
      <c r="H8035" s="383" t="s">
        <v>873</v>
      </c>
      <c r="I8035" s="383" t="s">
        <v>874</v>
      </c>
      <c r="J8035" s="383" t="s">
        <v>617</v>
      </c>
      <c r="K8035" s="383" t="s">
        <v>618</v>
      </c>
      <c r="L8035" s="384">
        <v>0</v>
      </c>
      <c r="M8035" s="383" t="s">
        <v>619</v>
      </c>
      <c r="N8035" s="383" t="s">
        <v>620</v>
      </c>
      <c r="O8035" s="383" t="s">
        <v>230</v>
      </c>
    </row>
    <row r="8036" spans="1:15">
      <c r="A8036" s="385">
        <v>42005</v>
      </c>
      <c r="B8036" s="383" t="s">
        <v>21</v>
      </c>
      <c r="C8036" s="383" t="s">
        <v>12</v>
      </c>
      <c r="D8036" s="383" t="s">
        <v>22</v>
      </c>
      <c r="E8036" s="383" t="s">
        <v>658</v>
      </c>
      <c r="F8036" s="383" t="s">
        <v>10</v>
      </c>
      <c r="G8036" s="384">
        <v>132174</v>
      </c>
      <c r="H8036" s="383" t="s">
        <v>873</v>
      </c>
      <c r="I8036" s="383" t="s">
        <v>874</v>
      </c>
      <c r="J8036" s="383" t="s">
        <v>617</v>
      </c>
      <c r="K8036" s="383" t="s">
        <v>618</v>
      </c>
      <c r="L8036" s="384">
        <v>0</v>
      </c>
      <c r="M8036" s="383" t="s">
        <v>626</v>
      </c>
      <c r="N8036" s="383" t="s">
        <v>620</v>
      </c>
      <c r="O8036" s="383" t="s">
        <v>230</v>
      </c>
    </row>
    <row r="8037" spans="1:15">
      <c r="A8037" s="385">
        <v>42006</v>
      </c>
      <c r="B8037" s="383" t="s">
        <v>794</v>
      </c>
      <c r="C8037" s="383" t="s">
        <v>8</v>
      </c>
      <c r="D8037" s="383" t="s">
        <v>34</v>
      </c>
      <c r="E8037" s="383" t="s">
        <v>795</v>
      </c>
      <c r="F8037" s="383" t="s">
        <v>10</v>
      </c>
      <c r="G8037" s="384">
        <v>6567</v>
      </c>
      <c r="H8037" s="383" t="s">
        <v>796</v>
      </c>
      <c r="I8037" s="383" t="s">
        <v>805</v>
      </c>
      <c r="J8037" s="383" t="s">
        <v>617</v>
      </c>
      <c r="K8037" s="383" t="s">
        <v>618</v>
      </c>
      <c r="L8037" s="384">
        <v>6319</v>
      </c>
      <c r="M8037" s="383" t="s">
        <v>627</v>
      </c>
      <c r="N8037" s="383" t="s">
        <v>620</v>
      </c>
      <c r="O8037" s="383" t="s">
        <v>230</v>
      </c>
    </row>
    <row r="8038" spans="1:15">
      <c r="A8038" s="385">
        <v>42007</v>
      </c>
      <c r="B8038" s="383" t="s">
        <v>794</v>
      </c>
      <c r="C8038" s="383" t="s">
        <v>8</v>
      </c>
      <c r="D8038" s="383" t="s">
        <v>34</v>
      </c>
      <c r="E8038" s="383" t="s">
        <v>795</v>
      </c>
      <c r="F8038" s="383" t="s">
        <v>10</v>
      </c>
      <c r="G8038" s="384">
        <v>7883</v>
      </c>
      <c r="H8038" s="383" t="s">
        <v>796</v>
      </c>
      <c r="I8038" s="383" t="s">
        <v>805</v>
      </c>
      <c r="J8038" s="383" t="s">
        <v>617</v>
      </c>
      <c r="K8038" s="383" t="s">
        <v>618</v>
      </c>
      <c r="L8038" s="384">
        <v>8221</v>
      </c>
      <c r="M8038" s="383" t="s">
        <v>627</v>
      </c>
      <c r="N8038" s="383" t="s">
        <v>620</v>
      </c>
      <c r="O8038" s="383" t="s">
        <v>230</v>
      </c>
    </row>
    <row r="8039" spans="1:15">
      <c r="A8039" s="385">
        <v>42008</v>
      </c>
      <c r="B8039" s="383" t="s">
        <v>794</v>
      </c>
      <c r="C8039" s="383" t="s">
        <v>8</v>
      </c>
      <c r="D8039" s="383" t="s">
        <v>34</v>
      </c>
      <c r="E8039" s="383" t="s">
        <v>795</v>
      </c>
      <c r="F8039" s="383" t="s">
        <v>10</v>
      </c>
      <c r="G8039" s="384">
        <v>7883</v>
      </c>
      <c r="H8039" s="383" t="s">
        <v>796</v>
      </c>
      <c r="I8039" s="383" t="s">
        <v>805</v>
      </c>
      <c r="J8039" s="383" t="s">
        <v>617</v>
      </c>
      <c r="K8039" s="383" t="s">
        <v>618</v>
      </c>
      <c r="L8039" s="384">
        <v>8501</v>
      </c>
      <c r="M8039" s="383" t="s">
        <v>627</v>
      </c>
      <c r="N8039" s="383" t="s">
        <v>620</v>
      </c>
      <c r="O8039" s="383" t="s">
        <v>230</v>
      </c>
    </row>
    <row r="8040" spans="1:15">
      <c r="A8040" s="385">
        <v>42009</v>
      </c>
      <c r="B8040" s="383" t="s">
        <v>621</v>
      </c>
      <c r="C8040" s="383" t="s">
        <v>8</v>
      </c>
      <c r="D8040" s="383" t="s">
        <v>9</v>
      </c>
      <c r="E8040" s="383" t="s">
        <v>622</v>
      </c>
      <c r="F8040" s="383" t="s">
        <v>10</v>
      </c>
      <c r="G8040" s="384">
        <v>63000</v>
      </c>
      <c r="H8040" s="383" t="s">
        <v>838</v>
      </c>
      <c r="I8040" s="383" t="s">
        <v>839</v>
      </c>
      <c r="J8040" s="383" t="s">
        <v>617</v>
      </c>
      <c r="K8040" s="383" t="s">
        <v>618</v>
      </c>
      <c r="L8040" s="384">
        <v>9088</v>
      </c>
      <c r="M8040" s="383" t="s">
        <v>627</v>
      </c>
      <c r="N8040" s="383" t="s">
        <v>620</v>
      </c>
      <c r="O8040" s="383" t="s">
        <v>230</v>
      </c>
    </row>
    <row r="8041" spans="1:15">
      <c r="A8041" s="385">
        <v>42010</v>
      </c>
      <c r="B8041" s="383" t="s">
        <v>17</v>
      </c>
      <c r="C8041" s="383" t="s">
        <v>18</v>
      </c>
      <c r="D8041" s="383" t="s">
        <v>19</v>
      </c>
      <c r="E8041" s="383" t="s">
        <v>668</v>
      </c>
      <c r="F8041" s="383" t="s">
        <v>10</v>
      </c>
      <c r="G8041" s="384">
        <v>750</v>
      </c>
      <c r="H8041" s="383" t="s">
        <v>841</v>
      </c>
      <c r="I8041" s="383" t="s">
        <v>842</v>
      </c>
      <c r="J8041" s="383" t="s">
        <v>617</v>
      </c>
      <c r="K8041" s="383" t="s">
        <v>618</v>
      </c>
      <c r="L8041" s="384">
        <v>9280</v>
      </c>
      <c r="M8041" s="383" t="s">
        <v>629</v>
      </c>
      <c r="N8041" s="383" t="s">
        <v>620</v>
      </c>
      <c r="O8041" s="383" t="s">
        <v>230</v>
      </c>
    </row>
    <row r="8042" spans="1:15">
      <c r="A8042" s="385">
        <v>42011</v>
      </c>
      <c r="B8042" s="383" t="s">
        <v>794</v>
      </c>
      <c r="C8042" s="383" t="s">
        <v>8</v>
      </c>
      <c r="D8042" s="383" t="s">
        <v>34</v>
      </c>
      <c r="E8042" s="383" t="s">
        <v>795</v>
      </c>
      <c r="F8042" s="383" t="s">
        <v>10</v>
      </c>
      <c r="G8042" s="384">
        <v>8989</v>
      </c>
      <c r="H8042" s="383" t="s">
        <v>796</v>
      </c>
      <c r="I8042" s="383" t="s">
        <v>805</v>
      </c>
      <c r="J8042" s="383" t="s">
        <v>617</v>
      </c>
      <c r="K8042" s="383" t="s">
        <v>618</v>
      </c>
      <c r="L8042" s="384">
        <v>9280</v>
      </c>
      <c r="M8042" s="383" t="s">
        <v>629</v>
      </c>
      <c r="N8042" s="383" t="s">
        <v>620</v>
      </c>
      <c r="O8042" s="383" t="s">
        <v>230</v>
      </c>
    </row>
    <row r="8043" spans="1:15">
      <c r="A8043" s="385">
        <v>42012</v>
      </c>
      <c r="B8043" s="383" t="s">
        <v>650</v>
      </c>
      <c r="C8043" s="383" t="s">
        <v>8</v>
      </c>
      <c r="D8043" s="383" t="s">
        <v>20</v>
      </c>
      <c r="E8043" s="383" t="s">
        <v>651</v>
      </c>
      <c r="F8043" s="383" t="s">
        <v>10</v>
      </c>
      <c r="G8043" s="384">
        <v>13617</v>
      </c>
      <c r="H8043" s="383" t="s">
        <v>852</v>
      </c>
      <c r="I8043" s="383" t="s">
        <v>853</v>
      </c>
      <c r="J8043" s="383" t="s">
        <v>617</v>
      </c>
      <c r="K8043" s="383" t="s">
        <v>618</v>
      </c>
      <c r="L8043" s="384">
        <v>9280</v>
      </c>
      <c r="M8043" s="383" t="s">
        <v>630</v>
      </c>
      <c r="N8043" s="383" t="s">
        <v>620</v>
      </c>
      <c r="O8043" s="383" t="s">
        <v>230</v>
      </c>
    </row>
    <row r="8044" spans="1:15">
      <c r="A8044" s="385">
        <v>42013</v>
      </c>
      <c r="B8044" s="383" t="s">
        <v>17</v>
      </c>
      <c r="C8044" s="383" t="s">
        <v>18</v>
      </c>
      <c r="D8044" s="383" t="s">
        <v>19</v>
      </c>
      <c r="E8044" s="383" t="s">
        <v>668</v>
      </c>
      <c r="F8044" s="383" t="s">
        <v>10</v>
      </c>
      <c r="G8044" s="384">
        <v>750</v>
      </c>
      <c r="H8044" s="383" t="s">
        <v>841</v>
      </c>
      <c r="I8044" s="383" t="s">
        <v>842</v>
      </c>
      <c r="J8044" s="383" t="s">
        <v>617</v>
      </c>
      <c r="K8044" s="383" t="s">
        <v>618</v>
      </c>
      <c r="L8044" s="384">
        <v>9280</v>
      </c>
      <c r="M8044" s="383" t="s">
        <v>630</v>
      </c>
      <c r="N8044" s="383" t="s">
        <v>620</v>
      </c>
      <c r="O8044" s="383" t="s">
        <v>230</v>
      </c>
    </row>
    <row r="8045" spans="1:15">
      <c r="A8045" s="385">
        <v>42014</v>
      </c>
      <c r="B8045" s="383" t="s">
        <v>794</v>
      </c>
      <c r="C8045" s="383" t="s">
        <v>8</v>
      </c>
      <c r="D8045" s="383" t="s">
        <v>34</v>
      </c>
      <c r="E8045" s="383" t="s">
        <v>795</v>
      </c>
      <c r="F8045" s="383" t="s">
        <v>10</v>
      </c>
      <c r="G8045" s="384">
        <v>37796</v>
      </c>
      <c r="H8045" s="383" t="s">
        <v>796</v>
      </c>
      <c r="I8045" s="383" t="s">
        <v>798</v>
      </c>
      <c r="J8045" s="383" t="s">
        <v>617</v>
      </c>
      <c r="K8045" s="383" t="s">
        <v>618</v>
      </c>
      <c r="L8045" s="384">
        <v>9280</v>
      </c>
      <c r="M8045" s="383" t="s">
        <v>630</v>
      </c>
      <c r="N8045" s="383" t="s">
        <v>620</v>
      </c>
      <c r="O8045" s="383" t="s">
        <v>230</v>
      </c>
    </row>
    <row r="8046" spans="1:15">
      <c r="A8046" s="385">
        <v>42015</v>
      </c>
      <c r="B8046" s="383" t="s">
        <v>794</v>
      </c>
      <c r="C8046" s="383" t="s">
        <v>8</v>
      </c>
      <c r="D8046" s="383" t="s">
        <v>34</v>
      </c>
      <c r="E8046" s="383" t="s">
        <v>795</v>
      </c>
      <c r="F8046" s="383" t="s">
        <v>10</v>
      </c>
      <c r="G8046" s="384">
        <v>79594</v>
      </c>
      <c r="H8046" s="383" t="s">
        <v>796</v>
      </c>
      <c r="I8046" s="383" t="s">
        <v>798</v>
      </c>
      <c r="J8046" s="383" t="s">
        <v>617</v>
      </c>
      <c r="K8046" s="383" t="s">
        <v>618</v>
      </c>
      <c r="L8046" s="384">
        <v>9280</v>
      </c>
      <c r="M8046" s="383" t="s">
        <v>630</v>
      </c>
      <c r="N8046" s="383" t="s">
        <v>620</v>
      </c>
      <c r="O8046" s="383" t="s">
        <v>230</v>
      </c>
    </row>
    <row r="8047" spans="1:15">
      <c r="A8047" s="385">
        <v>42016</v>
      </c>
      <c r="B8047" s="383" t="s">
        <v>794</v>
      </c>
      <c r="C8047" s="383" t="s">
        <v>8</v>
      </c>
      <c r="D8047" s="383" t="s">
        <v>34</v>
      </c>
      <c r="E8047" s="383" t="s">
        <v>795</v>
      </c>
      <c r="F8047" s="383" t="s">
        <v>10</v>
      </c>
      <c r="G8047" s="384">
        <v>58063</v>
      </c>
      <c r="H8047" s="383" t="s">
        <v>796</v>
      </c>
      <c r="I8047" s="383" t="s">
        <v>798</v>
      </c>
      <c r="J8047" s="383" t="s">
        <v>617</v>
      </c>
      <c r="K8047" s="383" t="s">
        <v>618</v>
      </c>
      <c r="L8047" s="384">
        <v>9280</v>
      </c>
      <c r="M8047" s="383" t="s">
        <v>630</v>
      </c>
      <c r="N8047" s="383" t="s">
        <v>620</v>
      </c>
      <c r="O8047" s="383" t="s">
        <v>230</v>
      </c>
    </row>
    <row r="8048" spans="1:15">
      <c r="A8048" s="385">
        <v>42017</v>
      </c>
      <c r="B8048" s="383" t="s">
        <v>794</v>
      </c>
      <c r="C8048" s="383" t="s">
        <v>8</v>
      </c>
      <c r="D8048" s="383" t="s">
        <v>34</v>
      </c>
      <c r="E8048" s="383" t="s">
        <v>795</v>
      </c>
      <c r="F8048" s="383" t="s">
        <v>10</v>
      </c>
      <c r="G8048" s="384">
        <v>5058</v>
      </c>
      <c r="H8048" s="383" t="s">
        <v>796</v>
      </c>
      <c r="I8048" s="383" t="s">
        <v>797</v>
      </c>
      <c r="J8048" s="383" t="s">
        <v>617</v>
      </c>
      <c r="K8048" s="383" t="s">
        <v>618</v>
      </c>
      <c r="L8048" s="384">
        <v>9280</v>
      </c>
      <c r="M8048" s="383" t="s">
        <v>631</v>
      </c>
      <c r="N8048" s="383" t="s">
        <v>620</v>
      </c>
      <c r="O8048" s="383" t="s">
        <v>230</v>
      </c>
    </row>
    <row r="8049" spans="1:15">
      <c r="A8049" s="385">
        <v>42018</v>
      </c>
      <c r="B8049" s="383" t="s">
        <v>794</v>
      </c>
      <c r="C8049" s="383" t="s">
        <v>8</v>
      </c>
      <c r="D8049" s="383" t="s">
        <v>34</v>
      </c>
      <c r="E8049" s="383" t="s">
        <v>795</v>
      </c>
      <c r="F8049" s="383" t="s">
        <v>10</v>
      </c>
      <c r="G8049" s="384">
        <v>50755</v>
      </c>
      <c r="H8049" s="383" t="s">
        <v>796</v>
      </c>
      <c r="I8049" s="383" t="s">
        <v>798</v>
      </c>
      <c r="J8049" s="383" t="s">
        <v>617</v>
      </c>
      <c r="K8049" s="383" t="s">
        <v>618</v>
      </c>
      <c r="L8049" s="384">
        <v>9804</v>
      </c>
      <c r="M8049" s="383" t="s">
        <v>631</v>
      </c>
      <c r="N8049" s="383" t="s">
        <v>620</v>
      </c>
      <c r="O8049" s="383" t="s">
        <v>230</v>
      </c>
    </row>
    <row r="8050" spans="1:15">
      <c r="A8050" s="385">
        <v>42019</v>
      </c>
      <c r="B8050" s="383" t="s">
        <v>11</v>
      </c>
      <c r="C8050" s="383" t="s">
        <v>12</v>
      </c>
      <c r="D8050" s="383" t="s">
        <v>13</v>
      </c>
      <c r="E8050" s="383" t="s">
        <v>678</v>
      </c>
      <c r="F8050" s="383" t="s">
        <v>10</v>
      </c>
      <c r="G8050" s="384">
        <v>2467</v>
      </c>
      <c r="H8050" s="383" t="s">
        <v>787</v>
      </c>
      <c r="I8050" s="383" t="s">
        <v>788</v>
      </c>
      <c r="J8050" s="383" t="s">
        <v>617</v>
      </c>
      <c r="K8050" s="383" t="s">
        <v>618</v>
      </c>
      <c r="L8050" s="384">
        <v>11627</v>
      </c>
      <c r="M8050" s="383" t="s">
        <v>631</v>
      </c>
      <c r="N8050" s="383" t="s">
        <v>620</v>
      </c>
      <c r="O8050" s="383" t="s">
        <v>230</v>
      </c>
    </row>
    <row r="8051" spans="1:15">
      <c r="A8051" s="385">
        <v>42020</v>
      </c>
      <c r="B8051" s="383" t="s">
        <v>21</v>
      </c>
      <c r="C8051" s="383" t="s">
        <v>12</v>
      </c>
      <c r="D8051" s="383" t="s">
        <v>22</v>
      </c>
      <c r="E8051" s="383" t="s">
        <v>658</v>
      </c>
      <c r="F8051" s="383" t="s">
        <v>10</v>
      </c>
      <c r="G8051" s="384">
        <v>2268</v>
      </c>
      <c r="H8051" s="383" t="s">
        <v>818</v>
      </c>
      <c r="I8051" s="383" t="s">
        <v>819</v>
      </c>
      <c r="J8051" s="383" t="s">
        <v>617</v>
      </c>
      <c r="K8051" s="383" t="s">
        <v>618</v>
      </c>
      <c r="L8051" s="384">
        <v>12650</v>
      </c>
      <c r="M8051" s="383" t="s">
        <v>631</v>
      </c>
      <c r="N8051" s="383" t="s">
        <v>620</v>
      </c>
      <c r="O8051" s="383" t="s">
        <v>230</v>
      </c>
    </row>
    <row r="8052" spans="1:15">
      <c r="A8052" s="385">
        <v>42021</v>
      </c>
      <c r="B8052" s="383" t="s">
        <v>794</v>
      </c>
      <c r="C8052" s="383" t="s">
        <v>8</v>
      </c>
      <c r="D8052" s="383" t="s">
        <v>34</v>
      </c>
      <c r="E8052" s="383" t="s">
        <v>795</v>
      </c>
      <c r="F8052" s="383" t="s">
        <v>10</v>
      </c>
      <c r="G8052" s="384">
        <v>2740</v>
      </c>
      <c r="H8052" s="383" t="s">
        <v>796</v>
      </c>
      <c r="I8052" s="383" t="s">
        <v>797</v>
      </c>
      <c r="J8052" s="383" t="s">
        <v>617</v>
      </c>
      <c r="K8052" s="383" t="s">
        <v>618</v>
      </c>
      <c r="L8052" s="384">
        <v>12650</v>
      </c>
      <c r="M8052" s="383" t="s">
        <v>632</v>
      </c>
      <c r="N8052" s="383" t="s">
        <v>620</v>
      </c>
      <c r="O8052" s="383" t="s">
        <v>230</v>
      </c>
    </row>
    <row r="8053" spans="1:15">
      <c r="A8053" s="385">
        <v>42022</v>
      </c>
      <c r="B8053" s="383" t="s">
        <v>11</v>
      </c>
      <c r="C8053" s="383" t="s">
        <v>12</v>
      </c>
      <c r="D8053" s="383" t="s">
        <v>13</v>
      </c>
      <c r="E8053" s="383" t="s">
        <v>678</v>
      </c>
      <c r="F8053" s="383" t="s">
        <v>10</v>
      </c>
      <c r="G8053" s="384">
        <v>2467</v>
      </c>
      <c r="H8053" s="383" t="s">
        <v>787</v>
      </c>
      <c r="I8053" s="383" t="s">
        <v>788</v>
      </c>
      <c r="J8053" s="383" t="s">
        <v>617</v>
      </c>
      <c r="K8053" s="383" t="s">
        <v>618</v>
      </c>
      <c r="L8053" s="384">
        <v>12650</v>
      </c>
      <c r="M8053" s="383" t="s">
        <v>632</v>
      </c>
      <c r="N8053" s="383" t="s">
        <v>620</v>
      </c>
      <c r="O8053" s="383" t="s">
        <v>230</v>
      </c>
    </row>
    <row r="8054" spans="1:15">
      <c r="A8054" s="385">
        <v>42023</v>
      </c>
      <c r="B8054" s="383" t="s">
        <v>11</v>
      </c>
      <c r="C8054" s="383" t="s">
        <v>12</v>
      </c>
      <c r="D8054" s="383" t="s">
        <v>13</v>
      </c>
      <c r="E8054" s="383" t="s">
        <v>678</v>
      </c>
      <c r="F8054" s="383" t="s">
        <v>10</v>
      </c>
      <c r="G8054" s="384">
        <v>2467</v>
      </c>
      <c r="H8054" s="383" t="s">
        <v>787</v>
      </c>
      <c r="I8054" s="383" t="s">
        <v>788</v>
      </c>
      <c r="J8054" s="383" t="s">
        <v>617</v>
      </c>
      <c r="K8054" s="383" t="s">
        <v>618</v>
      </c>
      <c r="L8054" s="384">
        <v>12650</v>
      </c>
      <c r="M8054" s="383" t="s">
        <v>632</v>
      </c>
      <c r="N8054" s="383" t="s">
        <v>620</v>
      </c>
      <c r="O8054" s="383" t="s">
        <v>230</v>
      </c>
    </row>
    <row r="8055" spans="1:15">
      <c r="A8055" s="385">
        <v>42024</v>
      </c>
      <c r="B8055" s="383" t="s">
        <v>11</v>
      </c>
      <c r="C8055" s="383" t="s">
        <v>12</v>
      </c>
      <c r="D8055" s="383" t="s">
        <v>13</v>
      </c>
      <c r="E8055" s="383" t="s">
        <v>678</v>
      </c>
      <c r="F8055" s="383" t="s">
        <v>10</v>
      </c>
      <c r="G8055" s="384">
        <v>2467</v>
      </c>
      <c r="H8055" s="383" t="s">
        <v>787</v>
      </c>
      <c r="I8055" s="383" t="s">
        <v>788</v>
      </c>
      <c r="J8055" s="383" t="s">
        <v>617</v>
      </c>
      <c r="K8055" s="383" t="s">
        <v>618</v>
      </c>
      <c r="L8055" s="384">
        <v>12775</v>
      </c>
      <c r="M8055" s="383" t="s">
        <v>633</v>
      </c>
      <c r="N8055" s="383" t="s">
        <v>620</v>
      </c>
      <c r="O8055" s="383" t="s">
        <v>230</v>
      </c>
    </row>
    <row r="8056" spans="1:15">
      <c r="A8056" s="385">
        <v>42025</v>
      </c>
      <c r="B8056" s="383" t="s">
        <v>11</v>
      </c>
      <c r="C8056" s="383" t="s">
        <v>12</v>
      </c>
      <c r="D8056" s="383" t="s">
        <v>13</v>
      </c>
      <c r="E8056" s="383" t="s">
        <v>678</v>
      </c>
      <c r="F8056" s="383" t="s">
        <v>10</v>
      </c>
      <c r="G8056" s="384">
        <v>2467</v>
      </c>
      <c r="H8056" s="383" t="s">
        <v>787</v>
      </c>
      <c r="I8056" s="383" t="s">
        <v>788</v>
      </c>
      <c r="J8056" s="383" t="s">
        <v>617</v>
      </c>
      <c r="K8056" s="383" t="s">
        <v>618</v>
      </c>
      <c r="L8056" s="384">
        <v>14695</v>
      </c>
      <c r="M8056" s="383" t="s">
        <v>633</v>
      </c>
      <c r="N8056" s="383" t="s">
        <v>620</v>
      </c>
      <c r="O8056" s="383" t="s">
        <v>230</v>
      </c>
    </row>
    <row r="8057" spans="1:15">
      <c r="A8057" s="385">
        <v>42026</v>
      </c>
      <c r="B8057" s="383" t="s">
        <v>11</v>
      </c>
      <c r="C8057" s="383" t="s">
        <v>12</v>
      </c>
      <c r="D8057" s="383" t="s">
        <v>13</v>
      </c>
      <c r="E8057" s="383" t="s">
        <v>678</v>
      </c>
      <c r="F8057" s="383" t="s">
        <v>10</v>
      </c>
      <c r="G8057" s="384">
        <v>2467</v>
      </c>
      <c r="H8057" s="383" t="s">
        <v>787</v>
      </c>
      <c r="I8057" s="383" t="s">
        <v>788</v>
      </c>
      <c r="J8057" s="383" t="s">
        <v>617</v>
      </c>
      <c r="K8057" s="383" t="s">
        <v>618</v>
      </c>
      <c r="L8057" s="384">
        <v>15922</v>
      </c>
      <c r="M8057" s="383" t="s">
        <v>633</v>
      </c>
      <c r="N8057" s="383" t="s">
        <v>620</v>
      </c>
      <c r="O8057" s="383" t="s">
        <v>230</v>
      </c>
    </row>
    <row r="8058" spans="1:15">
      <c r="A8058" s="385">
        <v>42027</v>
      </c>
      <c r="B8058" s="383" t="s">
        <v>11</v>
      </c>
      <c r="C8058" s="383" t="s">
        <v>12</v>
      </c>
      <c r="D8058" s="383" t="s">
        <v>13</v>
      </c>
      <c r="E8058" s="383" t="s">
        <v>678</v>
      </c>
      <c r="F8058" s="383" t="s">
        <v>10</v>
      </c>
      <c r="G8058" s="384">
        <v>2467</v>
      </c>
      <c r="H8058" s="383" t="s">
        <v>787</v>
      </c>
      <c r="I8058" s="383" t="s">
        <v>788</v>
      </c>
      <c r="J8058" s="383" t="s">
        <v>617</v>
      </c>
      <c r="K8058" s="383" t="s">
        <v>618</v>
      </c>
      <c r="L8058" s="384">
        <v>17245</v>
      </c>
      <c r="M8058" s="383" t="s">
        <v>633</v>
      </c>
      <c r="N8058" s="383" t="s">
        <v>620</v>
      </c>
      <c r="O8058" s="383" t="s">
        <v>230</v>
      </c>
    </row>
    <row r="8059" spans="1:15">
      <c r="A8059" s="385">
        <v>42028</v>
      </c>
      <c r="B8059" s="383" t="s">
        <v>11</v>
      </c>
      <c r="C8059" s="383" t="s">
        <v>12</v>
      </c>
      <c r="D8059" s="383" t="s">
        <v>13</v>
      </c>
      <c r="E8059" s="383" t="s">
        <v>678</v>
      </c>
      <c r="F8059" s="383" t="s">
        <v>10</v>
      </c>
      <c r="G8059" s="384">
        <v>2467</v>
      </c>
      <c r="H8059" s="383" t="s">
        <v>787</v>
      </c>
      <c r="I8059" s="383" t="s">
        <v>788</v>
      </c>
      <c r="J8059" s="383" t="s">
        <v>617</v>
      </c>
      <c r="K8059" s="383" t="s">
        <v>618</v>
      </c>
      <c r="L8059" s="384">
        <v>18650</v>
      </c>
      <c r="M8059" s="383" t="s">
        <v>633</v>
      </c>
      <c r="N8059" s="383" t="s">
        <v>620</v>
      </c>
      <c r="O8059" s="383" t="s">
        <v>230</v>
      </c>
    </row>
    <row r="8060" spans="1:15">
      <c r="A8060" s="385">
        <v>42029</v>
      </c>
      <c r="B8060" s="383" t="s">
        <v>11</v>
      </c>
      <c r="C8060" s="383" t="s">
        <v>12</v>
      </c>
      <c r="D8060" s="383" t="s">
        <v>13</v>
      </c>
      <c r="E8060" s="383" t="s">
        <v>678</v>
      </c>
      <c r="F8060" s="383" t="s">
        <v>10</v>
      </c>
      <c r="G8060" s="384">
        <v>2467</v>
      </c>
      <c r="H8060" s="383" t="s">
        <v>787</v>
      </c>
      <c r="I8060" s="383" t="s">
        <v>788</v>
      </c>
      <c r="J8060" s="383" t="s">
        <v>617</v>
      </c>
      <c r="K8060" s="383" t="s">
        <v>618</v>
      </c>
      <c r="L8060" s="384">
        <v>18650</v>
      </c>
      <c r="M8060" s="383" t="s">
        <v>633</v>
      </c>
      <c r="N8060" s="383" t="s">
        <v>620</v>
      </c>
      <c r="O8060" s="383" t="s">
        <v>230</v>
      </c>
    </row>
    <row r="8061" spans="1:15">
      <c r="A8061" s="385">
        <v>42030</v>
      </c>
      <c r="B8061" s="383" t="s">
        <v>11</v>
      </c>
      <c r="C8061" s="383" t="s">
        <v>12</v>
      </c>
      <c r="D8061" s="383" t="s">
        <v>13</v>
      </c>
      <c r="E8061" s="383" t="s">
        <v>678</v>
      </c>
      <c r="F8061" s="383" t="s">
        <v>10</v>
      </c>
      <c r="G8061" s="384">
        <v>2467</v>
      </c>
      <c r="H8061" s="383" t="s">
        <v>787</v>
      </c>
      <c r="I8061" s="383" t="s">
        <v>788</v>
      </c>
      <c r="J8061" s="383" t="s">
        <v>617</v>
      </c>
      <c r="K8061" s="383" t="s">
        <v>618</v>
      </c>
      <c r="L8061" s="384">
        <v>18650</v>
      </c>
      <c r="M8061" s="383" t="s">
        <v>634</v>
      </c>
      <c r="N8061" s="383" t="s">
        <v>620</v>
      </c>
      <c r="O8061" s="383" t="s">
        <v>230</v>
      </c>
    </row>
    <row r="8062" spans="1:15">
      <c r="A8062" s="385">
        <v>42031</v>
      </c>
      <c r="B8062" s="383" t="s">
        <v>11</v>
      </c>
      <c r="C8062" s="383" t="s">
        <v>12</v>
      </c>
      <c r="D8062" s="383" t="s">
        <v>13</v>
      </c>
      <c r="E8062" s="383" t="s">
        <v>678</v>
      </c>
      <c r="F8062" s="383" t="s">
        <v>10</v>
      </c>
      <c r="G8062" s="384">
        <v>2467</v>
      </c>
      <c r="H8062" s="383" t="s">
        <v>787</v>
      </c>
      <c r="I8062" s="383" t="s">
        <v>788</v>
      </c>
      <c r="J8062" s="383" t="s">
        <v>617</v>
      </c>
      <c r="K8062" s="383" t="s">
        <v>618</v>
      </c>
      <c r="L8062" s="384">
        <v>18650</v>
      </c>
      <c r="M8062" s="383" t="s">
        <v>634</v>
      </c>
      <c r="N8062" s="383" t="s">
        <v>620</v>
      </c>
      <c r="O8062" s="383" t="s">
        <v>230</v>
      </c>
    </row>
    <row r="8063" spans="1:15">
      <c r="A8063" s="385">
        <v>42032</v>
      </c>
      <c r="B8063" s="383" t="s">
        <v>11</v>
      </c>
      <c r="C8063" s="383" t="s">
        <v>12</v>
      </c>
      <c r="D8063" s="383" t="s">
        <v>13</v>
      </c>
      <c r="E8063" s="383" t="s">
        <v>678</v>
      </c>
      <c r="F8063" s="383" t="s">
        <v>10</v>
      </c>
      <c r="G8063" s="384">
        <v>2467</v>
      </c>
      <c r="H8063" s="383" t="s">
        <v>787</v>
      </c>
      <c r="I8063" s="383" t="s">
        <v>788</v>
      </c>
      <c r="J8063" s="383" t="s">
        <v>617</v>
      </c>
      <c r="K8063" s="383" t="s">
        <v>618</v>
      </c>
      <c r="L8063" s="384">
        <v>18650</v>
      </c>
      <c r="M8063" s="383" t="s">
        <v>634</v>
      </c>
      <c r="N8063" s="383" t="s">
        <v>620</v>
      </c>
      <c r="O8063" s="383" t="s">
        <v>230</v>
      </c>
    </row>
    <row r="8064" spans="1:15">
      <c r="A8064" s="385">
        <v>42033</v>
      </c>
      <c r="B8064" s="383" t="s">
        <v>11</v>
      </c>
      <c r="C8064" s="383" t="s">
        <v>12</v>
      </c>
      <c r="D8064" s="383" t="s">
        <v>13</v>
      </c>
      <c r="E8064" s="383" t="s">
        <v>678</v>
      </c>
      <c r="F8064" s="383" t="s">
        <v>10</v>
      </c>
      <c r="G8064" s="384">
        <v>2467</v>
      </c>
      <c r="H8064" s="383" t="s">
        <v>787</v>
      </c>
      <c r="I8064" s="383" t="s">
        <v>788</v>
      </c>
      <c r="J8064" s="383" t="s">
        <v>617</v>
      </c>
      <c r="K8064" s="383" t="s">
        <v>618</v>
      </c>
      <c r="L8064" s="384">
        <v>18650</v>
      </c>
      <c r="M8064" s="383" t="s">
        <v>634</v>
      </c>
      <c r="N8064" s="383" t="s">
        <v>620</v>
      </c>
      <c r="O8064" s="383" t="s">
        <v>230</v>
      </c>
    </row>
    <row r="8065" spans="1:15">
      <c r="A8065" s="385">
        <v>42034</v>
      </c>
      <c r="B8065" s="383" t="s">
        <v>754</v>
      </c>
      <c r="C8065" s="383" t="s">
        <v>8</v>
      </c>
      <c r="D8065" s="383" t="s">
        <v>755</v>
      </c>
      <c r="E8065" s="383" t="s">
        <v>756</v>
      </c>
      <c r="F8065" s="383" t="s">
        <v>10</v>
      </c>
      <c r="G8065" s="384">
        <v>127</v>
      </c>
      <c r="H8065" s="383" t="s">
        <v>782</v>
      </c>
      <c r="I8065" s="383" t="s">
        <v>783</v>
      </c>
      <c r="J8065" s="383" t="s">
        <v>617</v>
      </c>
      <c r="K8065" s="383" t="s">
        <v>618</v>
      </c>
      <c r="L8065" s="384">
        <v>18650</v>
      </c>
      <c r="M8065" s="383" t="s">
        <v>634</v>
      </c>
      <c r="N8065" s="383" t="s">
        <v>620</v>
      </c>
      <c r="O8065" s="383" t="s">
        <v>230</v>
      </c>
    </row>
    <row r="8066" spans="1:15">
      <c r="A8066" s="385">
        <v>42035</v>
      </c>
      <c r="B8066" s="383" t="s">
        <v>11</v>
      </c>
      <c r="C8066" s="383" t="s">
        <v>12</v>
      </c>
      <c r="D8066" s="383" t="s">
        <v>13</v>
      </c>
      <c r="E8066" s="383" t="s">
        <v>678</v>
      </c>
      <c r="F8066" s="383" t="s">
        <v>10</v>
      </c>
      <c r="G8066" s="384">
        <v>2467</v>
      </c>
      <c r="H8066" s="383" t="s">
        <v>787</v>
      </c>
      <c r="I8066" s="383" t="s">
        <v>788</v>
      </c>
      <c r="J8066" s="383" t="s">
        <v>617</v>
      </c>
      <c r="K8066" s="383" t="s">
        <v>618</v>
      </c>
      <c r="L8066" s="384">
        <v>18650</v>
      </c>
      <c r="M8066" s="383" t="s">
        <v>634</v>
      </c>
      <c r="N8066" s="383" t="s">
        <v>620</v>
      </c>
      <c r="O8066" s="383" t="s">
        <v>230</v>
      </c>
    </row>
    <row r="8067" spans="1:15">
      <c r="A8067" s="385">
        <v>42036</v>
      </c>
      <c r="B8067" s="383" t="s">
        <v>11</v>
      </c>
      <c r="C8067" s="383" t="s">
        <v>12</v>
      </c>
      <c r="D8067" s="383" t="s">
        <v>13</v>
      </c>
      <c r="E8067" s="383" t="s">
        <v>678</v>
      </c>
      <c r="F8067" s="383" t="s">
        <v>10</v>
      </c>
      <c r="G8067" s="384">
        <v>2467</v>
      </c>
      <c r="H8067" s="383" t="s">
        <v>787</v>
      </c>
      <c r="I8067" s="383" t="s">
        <v>788</v>
      </c>
      <c r="J8067" s="383" t="s">
        <v>617</v>
      </c>
      <c r="K8067" s="383" t="s">
        <v>618</v>
      </c>
      <c r="L8067" s="384">
        <v>18660</v>
      </c>
      <c r="M8067" s="383" t="s">
        <v>634</v>
      </c>
      <c r="N8067" s="383" t="s">
        <v>620</v>
      </c>
      <c r="O8067" s="383" t="s">
        <v>230</v>
      </c>
    </row>
    <row r="8068" spans="1:15">
      <c r="A8068" s="385">
        <v>42037</v>
      </c>
      <c r="B8068" s="383" t="s">
        <v>11</v>
      </c>
      <c r="C8068" s="383" t="s">
        <v>12</v>
      </c>
      <c r="D8068" s="383" t="s">
        <v>13</v>
      </c>
      <c r="E8068" s="383" t="s">
        <v>678</v>
      </c>
      <c r="F8068" s="383" t="s">
        <v>10</v>
      </c>
      <c r="G8068" s="384">
        <v>2467</v>
      </c>
      <c r="H8068" s="383" t="s">
        <v>787</v>
      </c>
      <c r="I8068" s="383" t="s">
        <v>788</v>
      </c>
      <c r="J8068" s="383" t="s">
        <v>617</v>
      </c>
      <c r="K8068" s="383" t="s">
        <v>618</v>
      </c>
      <c r="L8068" s="384">
        <v>18660</v>
      </c>
      <c r="M8068" s="383" t="s">
        <v>634</v>
      </c>
      <c r="N8068" s="383" t="s">
        <v>620</v>
      </c>
      <c r="O8068" s="383" t="s">
        <v>230</v>
      </c>
    </row>
    <row r="8069" spans="1:15">
      <c r="A8069" s="385">
        <v>42038</v>
      </c>
      <c r="B8069" s="383" t="s">
        <v>28</v>
      </c>
      <c r="C8069" s="383" t="s">
        <v>8</v>
      </c>
      <c r="D8069" s="383" t="s">
        <v>29</v>
      </c>
      <c r="E8069" s="383" t="s">
        <v>774</v>
      </c>
      <c r="F8069" s="383" t="s">
        <v>10</v>
      </c>
      <c r="G8069" s="384">
        <v>1337</v>
      </c>
      <c r="H8069" s="383" t="s">
        <v>848</v>
      </c>
      <c r="I8069" s="383" t="s">
        <v>976</v>
      </c>
      <c r="J8069" s="383" t="s">
        <v>617</v>
      </c>
      <c r="K8069" s="383" t="s">
        <v>618</v>
      </c>
      <c r="L8069" s="384">
        <v>18660</v>
      </c>
      <c r="M8069" s="383" t="s">
        <v>634</v>
      </c>
      <c r="N8069" s="383" t="s">
        <v>620</v>
      </c>
      <c r="O8069" s="383" t="s">
        <v>230</v>
      </c>
    </row>
    <row r="8070" spans="1:15">
      <c r="A8070" s="385">
        <v>42039</v>
      </c>
      <c r="B8070" s="383" t="s">
        <v>11</v>
      </c>
      <c r="C8070" s="383" t="s">
        <v>12</v>
      </c>
      <c r="D8070" s="383" t="s">
        <v>13</v>
      </c>
      <c r="E8070" s="383" t="s">
        <v>678</v>
      </c>
      <c r="F8070" s="383" t="s">
        <v>10</v>
      </c>
      <c r="G8070" s="384">
        <v>2467</v>
      </c>
      <c r="H8070" s="383" t="s">
        <v>787</v>
      </c>
      <c r="I8070" s="383" t="s">
        <v>788</v>
      </c>
      <c r="J8070" s="383" t="s">
        <v>617</v>
      </c>
      <c r="K8070" s="383" t="s">
        <v>618</v>
      </c>
      <c r="L8070" s="384">
        <v>18660</v>
      </c>
      <c r="M8070" s="383" t="s">
        <v>634</v>
      </c>
      <c r="N8070" s="383" t="s">
        <v>620</v>
      </c>
      <c r="O8070" s="383" t="s">
        <v>230</v>
      </c>
    </row>
    <row r="8071" spans="1:15">
      <c r="A8071" s="385">
        <v>42040</v>
      </c>
      <c r="B8071" s="383" t="s">
        <v>11</v>
      </c>
      <c r="C8071" s="383" t="s">
        <v>12</v>
      </c>
      <c r="D8071" s="383" t="s">
        <v>13</v>
      </c>
      <c r="E8071" s="383" t="s">
        <v>678</v>
      </c>
      <c r="F8071" s="383" t="s">
        <v>10</v>
      </c>
      <c r="G8071" s="384">
        <v>2467</v>
      </c>
      <c r="H8071" s="383" t="s">
        <v>787</v>
      </c>
      <c r="I8071" s="383" t="s">
        <v>788</v>
      </c>
      <c r="J8071" s="383" t="s">
        <v>617</v>
      </c>
      <c r="K8071" s="383" t="s">
        <v>618</v>
      </c>
      <c r="L8071" s="384">
        <v>18761</v>
      </c>
      <c r="M8071" s="383" t="s">
        <v>635</v>
      </c>
      <c r="N8071" s="383" t="s">
        <v>620</v>
      </c>
      <c r="O8071" s="383" t="s">
        <v>230</v>
      </c>
    </row>
    <row r="8072" spans="1:15">
      <c r="A8072" s="385">
        <v>42041</v>
      </c>
      <c r="B8072" s="383" t="s">
        <v>754</v>
      </c>
      <c r="C8072" s="383" t="s">
        <v>8</v>
      </c>
      <c r="D8072" s="383" t="s">
        <v>755</v>
      </c>
      <c r="E8072" s="383" t="s">
        <v>756</v>
      </c>
      <c r="F8072" s="383" t="s">
        <v>10</v>
      </c>
      <c r="G8072" s="384">
        <v>127</v>
      </c>
      <c r="H8072" s="383" t="s">
        <v>782</v>
      </c>
      <c r="I8072" s="383" t="s">
        <v>783</v>
      </c>
      <c r="J8072" s="383" t="s">
        <v>617</v>
      </c>
      <c r="K8072" s="383" t="s">
        <v>618</v>
      </c>
      <c r="L8072" s="384">
        <v>18761</v>
      </c>
      <c r="M8072" s="383" t="s">
        <v>635</v>
      </c>
      <c r="N8072" s="383" t="s">
        <v>620</v>
      </c>
      <c r="O8072" s="383" t="s">
        <v>230</v>
      </c>
    </row>
    <row r="8073" spans="1:15">
      <c r="A8073" s="385">
        <v>42042</v>
      </c>
      <c r="B8073" s="383" t="s">
        <v>754</v>
      </c>
      <c r="C8073" s="383" t="s">
        <v>8</v>
      </c>
      <c r="D8073" s="383" t="s">
        <v>755</v>
      </c>
      <c r="E8073" s="383" t="s">
        <v>756</v>
      </c>
      <c r="F8073" s="383" t="s">
        <v>10</v>
      </c>
      <c r="G8073" s="384">
        <v>127</v>
      </c>
      <c r="H8073" s="383" t="s">
        <v>782</v>
      </c>
      <c r="I8073" s="383" t="s">
        <v>783</v>
      </c>
      <c r="J8073" s="383" t="s">
        <v>617</v>
      </c>
      <c r="K8073" s="383" t="s">
        <v>618</v>
      </c>
      <c r="L8073" s="384">
        <v>18800</v>
      </c>
      <c r="M8073" s="383" t="s">
        <v>635</v>
      </c>
      <c r="N8073" s="383" t="s">
        <v>620</v>
      </c>
      <c r="O8073" s="383" t="s">
        <v>230</v>
      </c>
    </row>
    <row r="8074" spans="1:15">
      <c r="A8074" s="385">
        <v>42043</v>
      </c>
      <c r="B8074" s="383" t="s">
        <v>11</v>
      </c>
      <c r="C8074" s="383" t="s">
        <v>12</v>
      </c>
      <c r="D8074" s="383" t="s">
        <v>13</v>
      </c>
      <c r="E8074" s="383" t="s">
        <v>678</v>
      </c>
      <c r="F8074" s="383" t="s">
        <v>10</v>
      </c>
      <c r="G8074" s="384">
        <v>450</v>
      </c>
      <c r="H8074" s="383" t="s">
        <v>779</v>
      </c>
      <c r="I8074" s="383" t="s">
        <v>780</v>
      </c>
      <c r="J8074" s="383" t="s">
        <v>617</v>
      </c>
      <c r="K8074" s="383" t="s">
        <v>618</v>
      </c>
      <c r="L8074" s="384">
        <v>20258</v>
      </c>
      <c r="M8074" s="383" t="s">
        <v>635</v>
      </c>
      <c r="N8074" s="383" t="s">
        <v>620</v>
      </c>
      <c r="O8074" s="383" t="s">
        <v>230</v>
      </c>
    </row>
    <row r="8075" spans="1:15">
      <c r="A8075" s="385">
        <v>42044</v>
      </c>
      <c r="B8075" s="383" t="s">
        <v>11</v>
      </c>
      <c r="C8075" s="383" t="s">
        <v>12</v>
      </c>
      <c r="D8075" s="383" t="s">
        <v>13</v>
      </c>
      <c r="E8075" s="383" t="s">
        <v>678</v>
      </c>
      <c r="F8075" s="383" t="s">
        <v>10</v>
      </c>
      <c r="G8075" s="384">
        <v>450</v>
      </c>
      <c r="H8075" s="383" t="s">
        <v>779</v>
      </c>
      <c r="I8075" s="383" t="s">
        <v>780</v>
      </c>
      <c r="J8075" s="383" t="s">
        <v>617</v>
      </c>
      <c r="K8075" s="383" t="s">
        <v>618</v>
      </c>
      <c r="L8075" s="384">
        <v>20833</v>
      </c>
      <c r="M8075" s="383" t="s">
        <v>635</v>
      </c>
      <c r="N8075" s="383" t="s">
        <v>620</v>
      </c>
      <c r="O8075" s="383" t="s">
        <v>230</v>
      </c>
    </row>
    <row r="8076" spans="1:15">
      <c r="A8076" s="385">
        <v>42045</v>
      </c>
      <c r="B8076" s="383" t="s">
        <v>11</v>
      </c>
      <c r="C8076" s="383" t="s">
        <v>12</v>
      </c>
      <c r="D8076" s="383" t="s">
        <v>13</v>
      </c>
      <c r="E8076" s="383" t="s">
        <v>678</v>
      </c>
      <c r="F8076" s="383" t="s">
        <v>10</v>
      </c>
      <c r="G8076" s="384">
        <v>450</v>
      </c>
      <c r="H8076" s="383" t="s">
        <v>779</v>
      </c>
      <c r="I8076" s="383" t="s">
        <v>780</v>
      </c>
      <c r="J8076" s="383" t="s">
        <v>617</v>
      </c>
      <c r="K8076" s="383" t="s">
        <v>618</v>
      </c>
      <c r="L8076" s="384">
        <v>20833</v>
      </c>
      <c r="M8076" s="383" t="s">
        <v>635</v>
      </c>
      <c r="N8076" s="383" t="s">
        <v>620</v>
      </c>
      <c r="O8076" s="383" t="s">
        <v>230</v>
      </c>
    </row>
    <row r="8077" spans="1:15">
      <c r="A8077" s="385">
        <v>42046</v>
      </c>
      <c r="B8077" s="383" t="s">
        <v>754</v>
      </c>
      <c r="C8077" s="383" t="s">
        <v>8</v>
      </c>
      <c r="D8077" s="383" t="s">
        <v>755</v>
      </c>
      <c r="E8077" s="383" t="s">
        <v>756</v>
      </c>
      <c r="F8077" s="383" t="s">
        <v>10</v>
      </c>
      <c r="G8077" s="384">
        <v>26585</v>
      </c>
      <c r="H8077" s="383" t="s">
        <v>757</v>
      </c>
      <c r="I8077" s="383" t="s">
        <v>772</v>
      </c>
      <c r="J8077" s="383" t="s">
        <v>617</v>
      </c>
      <c r="K8077" s="383" t="s">
        <v>618</v>
      </c>
      <c r="L8077" s="384">
        <v>20833</v>
      </c>
      <c r="M8077" s="383" t="s">
        <v>635</v>
      </c>
      <c r="N8077" s="383" t="s">
        <v>620</v>
      </c>
      <c r="O8077" s="383" t="s">
        <v>230</v>
      </c>
    </row>
    <row r="8078" spans="1:15">
      <c r="A8078" s="385">
        <v>42047</v>
      </c>
      <c r="B8078" s="383" t="s">
        <v>11</v>
      </c>
      <c r="C8078" s="383" t="s">
        <v>12</v>
      </c>
      <c r="D8078" s="383" t="s">
        <v>13</v>
      </c>
      <c r="E8078" s="383" t="s">
        <v>678</v>
      </c>
      <c r="F8078" s="383" t="s">
        <v>10</v>
      </c>
      <c r="G8078" s="384">
        <v>450</v>
      </c>
      <c r="H8078" s="383" t="s">
        <v>779</v>
      </c>
      <c r="I8078" s="383" t="s">
        <v>780</v>
      </c>
      <c r="J8078" s="383" t="s">
        <v>617</v>
      </c>
      <c r="K8078" s="383" t="s">
        <v>618</v>
      </c>
      <c r="L8078" s="384">
        <v>20833</v>
      </c>
      <c r="M8078" s="383" t="s">
        <v>635</v>
      </c>
      <c r="N8078" s="383" t="s">
        <v>620</v>
      </c>
      <c r="O8078" s="383" t="s">
        <v>230</v>
      </c>
    </row>
    <row r="8079" spans="1:15">
      <c r="A8079" s="385">
        <v>42048</v>
      </c>
      <c r="B8079" s="383" t="s">
        <v>11</v>
      </c>
      <c r="C8079" s="383" t="s">
        <v>12</v>
      </c>
      <c r="D8079" s="383" t="s">
        <v>13</v>
      </c>
      <c r="E8079" s="383" t="s">
        <v>678</v>
      </c>
      <c r="F8079" s="383" t="s">
        <v>10</v>
      </c>
      <c r="G8079" s="384">
        <v>450</v>
      </c>
      <c r="H8079" s="383" t="s">
        <v>779</v>
      </c>
      <c r="I8079" s="383" t="s">
        <v>780</v>
      </c>
      <c r="J8079" s="383" t="s">
        <v>617</v>
      </c>
      <c r="K8079" s="383" t="s">
        <v>618</v>
      </c>
      <c r="L8079" s="384">
        <v>20833</v>
      </c>
      <c r="M8079" s="383" t="s">
        <v>635</v>
      </c>
      <c r="N8079" s="383" t="s">
        <v>620</v>
      </c>
      <c r="O8079" s="383" t="s">
        <v>230</v>
      </c>
    </row>
    <row r="8080" spans="1:15">
      <c r="A8080" s="385">
        <v>42049</v>
      </c>
      <c r="B8080" s="383" t="s">
        <v>11</v>
      </c>
      <c r="C8080" s="383" t="s">
        <v>12</v>
      </c>
      <c r="D8080" s="383" t="s">
        <v>13</v>
      </c>
      <c r="E8080" s="383" t="s">
        <v>678</v>
      </c>
      <c r="F8080" s="383" t="s">
        <v>10</v>
      </c>
      <c r="G8080" s="384">
        <v>450</v>
      </c>
      <c r="H8080" s="383" t="s">
        <v>779</v>
      </c>
      <c r="I8080" s="383" t="s">
        <v>780</v>
      </c>
      <c r="J8080" s="383" t="s">
        <v>617</v>
      </c>
      <c r="K8080" s="383" t="s">
        <v>618</v>
      </c>
      <c r="L8080" s="384">
        <v>21180</v>
      </c>
      <c r="M8080" s="383" t="s">
        <v>635</v>
      </c>
      <c r="N8080" s="383" t="s">
        <v>620</v>
      </c>
      <c r="O8080" s="383" t="s">
        <v>230</v>
      </c>
    </row>
    <row r="8081" spans="1:15">
      <c r="A8081" s="385">
        <v>42050</v>
      </c>
      <c r="B8081" s="383" t="s">
        <v>11</v>
      </c>
      <c r="C8081" s="383" t="s">
        <v>12</v>
      </c>
      <c r="D8081" s="383" t="s">
        <v>13</v>
      </c>
      <c r="E8081" s="383" t="s">
        <v>678</v>
      </c>
      <c r="F8081" s="383" t="s">
        <v>10</v>
      </c>
      <c r="G8081" s="384">
        <v>450</v>
      </c>
      <c r="H8081" s="383" t="s">
        <v>779</v>
      </c>
      <c r="I8081" s="383" t="s">
        <v>780</v>
      </c>
      <c r="J8081" s="383" t="s">
        <v>617</v>
      </c>
      <c r="K8081" s="383" t="s">
        <v>618</v>
      </c>
      <c r="L8081" s="384">
        <v>22680</v>
      </c>
      <c r="M8081" s="383" t="s">
        <v>635</v>
      </c>
      <c r="N8081" s="383" t="s">
        <v>620</v>
      </c>
      <c r="O8081" s="383" t="s">
        <v>230</v>
      </c>
    </row>
    <row r="8082" spans="1:15">
      <c r="A8082" s="385">
        <v>42051</v>
      </c>
      <c r="B8082" s="383" t="s">
        <v>21</v>
      </c>
      <c r="C8082" s="383" t="s">
        <v>12</v>
      </c>
      <c r="D8082" s="383" t="s">
        <v>22</v>
      </c>
      <c r="E8082" s="383" t="s">
        <v>658</v>
      </c>
      <c r="F8082" s="383" t="s">
        <v>10</v>
      </c>
      <c r="G8082" s="384">
        <v>8290</v>
      </c>
      <c r="H8082" s="383" t="s">
        <v>810</v>
      </c>
      <c r="I8082" s="383" t="s">
        <v>924</v>
      </c>
      <c r="J8082" s="383" t="s">
        <v>617</v>
      </c>
      <c r="K8082" s="383" t="s">
        <v>618</v>
      </c>
      <c r="L8082" s="384">
        <v>23171</v>
      </c>
      <c r="M8082" s="383" t="s">
        <v>635</v>
      </c>
      <c r="N8082" s="383" t="s">
        <v>620</v>
      </c>
      <c r="O8082" s="383" t="s">
        <v>230</v>
      </c>
    </row>
    <row r="8083" spans="1:15">
      <c r="A8083" s="385">
        <v>42052</v>
      </c>
      <c r="B8083" s="383" t="s">
        <v>21</v>
      </c>
      <c r="C8083" s="383" t="s">
        <v>12</v>
      </c>
      <c r="D8083" s="383" t="s">
        <v>22</v>
      </c>
      <c r="E8083" s="383" t="s">
        <v>658</v>
      </c>
      <c r="F8083" s="383" t="s">
        <v>10</v>
      </c>
      <c r="G8083" s="384">
        <v>1680</v>
      </c>
      <c r="H8083" s="383" t="s">
        <v>810</v>
      </c>
      <c r="I8083" s="383" t="s">
        <v>660</v>
      </c>
      <c r="J8083" s="383" t="s">
        <v>617</v>
      </c>
      <c r="K8083" s="383" t="s">
        <v>618</v>
      </c>
      <c r="L8083" s="384">
        <v>23171</v>
      </c>
      <c r="M8083" s="383" t="s">
        <v>636</v>
      </c>
      <c r="N8083" s="383" t="s">
        <v>620</v>
      </c>
      <c r="O8083" s="383" t="s">
        <v>230</v>
      </c>
    </row>
    <row r="8084" spans="1:15">
      <c r="A8084" s="385">
        <v>42053</v>
      </c>
      <c r="B8084" s="383" t="s">
        <v>21</v>
      </c>
      <c r="C8084" s="383" t="s">
        <v>12</v>
      </c>
      <c r="D8084" s="383" t="s">
        <v>22</v>
      </c>
      <c r="E8084" s="383" t="s">
        <v>658</v>
      </c>
      <c r="F8084" s="383" t="s">
        <v>10</v>
      </c>
      <c r="G8084" s="384">
        <v>1680</v>
      </c>
      <c r="H8084" s="383" t="s">
        <v>810</v>
      </c>
      <c r="I8084" s="383" t="s">
        <v>660</v>
      </c>
      <c r="J8084" s="383" t="s">
        <v>617</v>
      </c>
      <c r="K8084" s="383" t="s">
        <v>618</v>
      </c>
      <c r="L8084" s="384">
        <v>23171</v>
      </c>
      <c r="M8084" s="383" t="s">
        <v>636</v>
      </c>
      <c r="N8084" s="383" t="s">
        <v>620</v>
      </c>
      <c r="O8084" s="383" t="s">
        <v>230</v>
      </c>
    </row>
    <row r="8085" spans="1:15">
      <c r="A8085" s="385">
        <v>42054</v>
      </c>
      <c r="B8085" s="383" t="s">
        <v>21</v>
      </c>
      <c r="C8085" s="383" t="s">
        <v>12</v>
      </c>
      <c r="D8085" s="383" t="s">
        <v>22</v>
      </c>
      <c r="E8085" s="383" t="s">
        <v>658</v>
      </c>
      <c r="F8085" s="383" t="s">
        <v>10</v>
      </c>
      <c r="G8085" s="384">
        <v>1680</v>
      </c>
      <c r="H8085" s="383" t="s">
        <v>810</v>
      </c>
      <c r="I8085" s="383" t="s">
        <v>660</v>
      </c>
      <c r="J8085" s="383" t="s">
        <v>617</v>
      </c>
      <c r="K8085" s="383" t="s">
        <v>618</v>
      </c>
      <c r="L8085" s="384">
        <v>23171</v>
      </c>
      <c r="M8085" s="383" t="s">
        <v>636</v>
      </c>
      <c r="N8085" s="383" t="s">
        <v>620</v>
      </c>
      <c r="O8085" s="383" t="s">
        <v>230</v>
      </c>
    </row>
    <row r="8086" spans="1:15">
      <c r="A8086" s="385">
        <v>42055</v>
      </c>
      <c r="B8086" s="383" t="s">
        <v>21</v>
      </c>
      <c r="C8086" s="383" t="s">
        <v>12</v>
      </c>
      <c r="D8086" s="383" t="s">
        <v>22</v>
      </c>
      <c r="E8086" s="383" t="s">
        <v>658</v>
      </c>
      <c r="F8086" s="383" t="s">
        <v>10</v>
      </c>
      <c r="G8086" s="384">
        <v>1680</v>
      </c>
      <c r="H8086" s="383" t="s">
        <v>810</v>
      </c>
      <c r="I8086" s="383" t="s">
        <v>660</v>
      </c>
      <c r="J8086" s="383" t="s">
        <v>617</v>
      </c>
      <c r="K8086" s="383" t="s">
        <v>618</v>
      </c>
      <c r="L8086" s="384">
        <v>23171</v>
      </c>
      <c r="M8086" s="383" t="s">
        <v>636</v>
      </c>
      <c r="N8086" s="383" t="s">
        <v>620</v>
      </c>
      <c r="O8086" s="383" t="s">
        <v>230</v>
      </c>
    </row>
    <row r="8087" spans="1:15">
      <c r="A8087" s="385">
        <v>42056</v>
      </c>
      <c r="B8087" s="383" t="s">
        <v>21</v>
      </c>
      <c r="C8087" s="383" t="s">
        <v>12</v>
      </c>
      <c r="D8087" s="383" t="s">
        <v>22</v>
      </c>
      <c r="E8087" s="383" t="s">
        <v>658</v>
      </c>
      <c r="F8087" s="383" t="s">
        <v>10</v>
      </c>
      <c r="G8087" s="384">
        <v>1680</v>
      </c>
      <c r="H8087" s="383" t="s">
        <v>810</v>
      </c>
      <c r="I8087" s="383" t="s">
        <v>660</v>
      </c>
      <c r="J8087" s="383" t="s">
        <v>617</v>
      </c>
      <c r="K8087" s="383" t="s">
        <v>618</v>
      </c>
      <c r="L8087" s="384">
        <v>23171</v>
      </c>
      <c r="M8087" s="383" t="s">
        <v>637</v>
      </c>
      <c r="N8087" s="383" t="s">
        <v>620</v>
      </c>
      <c r="O8087" s="383" t="s">
        <v>230</v>
      </c>
    </row>
    <row r="8088" spans="1:15">
      <c r="A8088" s="385">
        <v>42057</v>
      </c>
      <c r="B8088" s="383" t="s">
        <v>754</v>
      </c>
      <c r="C8088" s="383" t="s">
        <v>8</v>
      </c>
      <c r="D8088" s="383" t="s">
        <v>755</v>
      </c>
      <c r="E8088" s="383" t="s">
        <v>756</v>
      </c>
      <c r="F8088" s="383" t="s">
        <v>10</v>
      </c>
      <c r="G8088" s="384">
        <v>127</v>
      </c>
      <c r="H8088" s="383" t="s">
        <v>782</v>
      </c>
      <c r="I8088" s="383" t="s">
        <v>783</v>
      </c>
      <c r="J8088" s="383" t="s">
        <v>617</v>
      </c>
      <c r="K8088" s="383" t="s">
        <v>618</v>
      </c>
      <c r="L8088" s="384">
        <v>23171</v>
      </c>
      <c r="M8088" s="383" t="s">
        <v>637</v>
      </c>
      <c r="N8088" s="383" t="s">
        <v>620</v>
      </c>
      <c r="O8088" s="383" t="s">
        <v>230</v>
      </c>
    </row>
    <row r="8089" spans="1:15">
      <c r="A8089" s="385">
        <v>42059</v>
      </c>
      <c r="B8089" s="383" t="s">
        <v>754</v>
      </c>
      <c r="C8089" s="383" t="s">
        <v>8</v>
      </c>
      <c r="D8089" s="383" t="s">
        <v>755</v>
      </c>
      <c r="E8089" s="383" t="s">
        <v>756</v>
      </c>
      <c r="F8089" s="383" t="s">
        <v>10</v>
      </c>
      <c r="G8089" s="384">
        <v>127</v>
      </c>
      <c r="H8089" s="383" t="s">
        <v>782</v>
      </c>
      <c r="I8089" s="383" t="s">
        <v>783</v>
      </c>
      <c r="J8089" s="383" t="s">
        <v>617</v>
      </c>
      <c r="K8089" s="383" t="s">
        <v>618</v>
      </c>
      <c r="L8089" s="384">
        <v>23171</v>
      </c>
      <c r="M8089" s="383" t="s">
        <v>637</v>
      </c>
      <c r="N8089" s="383" t="s">
        <v>620</v>
      </c>
      <c r="O8089" s="383" t="s">
        <v>230</v>
      </c>
    </row>
    <row r="8090" spans="1:15">
      <c r="A8090" s="385">
        <v>42060</v>
      </c>
      <c r="B8090" s="383" t="s">
        <v>754</v>
      </c>
      <c r="C8090" s="383" t="s">
        <v>8</v>
      </c>
      <c r="D8090" s="383" t="s">
        <v>755</v>
      </c>
      <c r="E8090" s="383" t="s">
        <v>756</v>
      </c>
      <c r="F8090" s="383" t="s">
        <v>10</v>
      </c>
      <c r="G8090" s="384">
        <v>127</v>
      </c>
      <c r="H8090" s="383" t="s">
        <v>782</v>
      </c>
      <c r="I8090" s="383" t="s">
        <v>783</v>
      </c>
      <c r="J8090" s="383" t="s">
        <v>617</v>
      </c>
      <c r="K8090" s="383" t="s">
        <v>618</v>
      </c>
      <c r="L8090" s="384">
        <v>23171</v>
      </c>
      <c r="M8090" s="383" t="s">
        <v>637</v>
      </c>
      <c r="N8090" s="383" t="s">
        <v>620</v>
      </c>
      <c r="O8090" s="383" t="s">
        <v>230</v>
      </c>
    </row>
    <row r="8091" spans="1:15">
      <c r="A8091" s="385">
        <v>42061</v>
      </c>
      <c r="B8091" s="383" t="s">
        <v>754</v>
      </c>
      <c r="C8091" s="383" t="s">
        <v>8</v>
      </c>
      <c r="D8091" s="383" t="s">
        <v>755</v>
      </c>
      <c r="E8091" s="383" t="s">
        <v>756</v>
      </c>
      <c r="F8091" s="383" t="s">
        <v>10</v>
      </c>
      <c r="G8091" s="384">
        <v>127</v>
      </c>
      <c r="H8091" s="383" t="s">
        <v>782</v>
      </c>
      <c r="I8091" s="383" t="s">
        <v>783</v>
      </c>
      <c r="J8091" s="383" t="s">
        <v>617</v>
      </c>
      <c r="K8091" s="383" t="s">
        <v>618</v>
      </c>
      <c r="L8091" s="384">
        <v>23171</v>
      </c>
      <c r="M8091" s="383" t="s">
        <v>637</v>
      </c>
      <c r="N8091" s="383" t="s">
        <v>620</v>
      </c>
      <c r="O8091" s="383" t="s">
        <v>230</v>
      </c>
    </row>
    <row r="8092" spans="1:15">
      <c r="A8092" s="385">
        <v>42062</v>
      </c>
      <c r="B8092" s="383" t="s">
        <v>754</v>
      </c>
      <c r="C8092" s="383" t="s">
        <v>8</v>
      </c>
      <c r="D8092" s="383" t="s">
        <v>755</v>
      </c>
      <c r="E8092" s="383" t="s">
        <v>756</v>
      </c>
      <c r="F8092" s="383" t="s">
        <v>10</v>
      </c>
      <c r="G8092" s="384">
        <v>127</v>
      </c>
      <c r="H8092" s="383" t="s">
        <v>782</v>
      </c>
      <c r="I8092" s="383" t="s">
        <v>783</v>
      </c>
      <c r="J8092" s="383" t="s">
        <v>617</v>
      </c>
      <c r="K8092" s="383" t="s">
        <v>618</v>
      </c>
      <c r="L8092" s="384">
        <v>23171</v>
      </c>
      <c r="M8092" s="383" t="s">
        <v>637</v>
      </c>
      <c r="N8092" s="383" t="s">
        <v>620</v>
      </c>
      <c r="O8092" s="383" t="s">
        <v>230</v>
      </c>
    </row>
    <row r="8093" spans="1:15">
      <c r="A8093" s="385">
        <v>42063</v>
      </c>
      <c r="B8093" s="383" t="s">
        <v>754</v>
      </c>
      <c r="C8093" s="383" t="s">
        <v>8</v>
      </c>
      <c r="D8093" s="383" t="s">
        <v>755</v>
      </c>
      <c r="E8093" s="383" t="s">
        <v>756</v>
      </c>
      <c r="F8093" s="383" t="s">
        <v>10</v>
      </c>
      <c r="G8093" s="384">
        <v>127</v>
      </c>
      <c r="H8093" s="383" t="s">
        <v>782</v>
      </c>
      <c r="I8093" s="383" t="s">
        <v>783</v>
      </c>
      <c r="J8093" s="383" t="s">
        <v>617</v>
      </c>
      <c r="K8093" s="383" t="s">
        <v>618</v>
      </c>
      <c r="L8093" s="384">
        <v>23242</v>
      </c>
      <c r="M8093" s="383" t="s">
        <v>638</v>
      </c>
      <c r="N8093" s="383" t="s">
        <v>620</v>
      </c>
      <c r="O8093" s="383" t="s">
        <v>230</v>
      </c>
    </row>
    <row r="8094" spans="1:15">
      <c r="A8094" s="385">
        <v>42064</v>
      </c>
      <c r="B8094" s="383" t="s">
        <v>754</v>
      </c>
      <c r="C8094" s="383" t="s">
        <v>8</v>
      </c>
      <c r="D8094" s="383" t="s">
        <v>755</v>
      </c>
      <c r="E8094" s="383" t="s">
        <v>756</v>
      </c>
      <c r="F8094" s="383" t="s">
        <v>10</v>
      </c>
      <c r="G8094" s="384">
        <v>127</v>
      </c>
      <c r="H8094" s="383" t="s">
        <v>782</v>
      </c>
      <c r="I8094" s="383" t="s">
        <v>783</v>
      </c>
      <c r="J8094" s="383" t="s">
        <v>617</v>
      </c>
      <c r="K8094" s="383" t="s">
        <v>618</v>
      </c>
      <c r="L8094" s="384">
        <v>24188</v>
      </c>
      <c r="M8094" s="383" t="s">
        <v>638</v>
      </c>
      <c r="N8094" s="383" t="s">
        <v>620</v>
      </c>
      <c r="O8094" s="383" t="s">
        <v>230</v>
      </c>
    </row>
    <row r="8095" spans="1:15">
      <c r="A8095" s="385">
        <v>42065</v>
      </c>
      <c r="B8095" s="383" t="s">
        <v>754</v>
      </c>
      <c r="C8095" s="383" t="s">
        <v>8</v>
      </c>
      <c r="D8095" s="383" t="s">
        <v>755</v>
      </c>
      <c r="E8095" s="383" t="s">
        <v>756</v>
      </c>
      <c r="F8095" s="383" t="s">
        <v>10</v>
      </c>
      <c r="G8095" s="384">
        <v>127</v>
      </c>
      <c r="H8095" s="383" t="s">
        <v>782</v>
      </c>
      <c r="I8095" s="383" t="s">
        <v>783</v>
      </c>
      <c r="J8095" s="383" t="s">
        <v>617</v>
      </c>
      <c r="K8095" s="383" t="s">
        <v>618</v>
      </c>
      <c r="L8095" s="384">
        <v>24376</v>
      </c>
      <c r="M8095" s="383" t="s">
        <v>638</v>
      </c>
      <c r="N8095" s="383" t="s">
        <v>620</v>
      </c>
      <c r="O8095" s="383" t="s">
        <v>230</v>
      </c>
    </row>
    <row r="8096" spans="1:15">
      <c r="A8096" s="385">
        <v>42066</v>
      </c>
      <c r="B8096" s="383" t="s">
        <v>754</v>
      </c>
      <c r="C8096" s="383" t="s">
        <v>8</v>
      </c>
      <c r="D8096" s="383" t="s">
        <v>755</v>
      </c>
      <c r="E8096" s="383" t="s">
        <v>756</v>
      </c>
      <c r="F8096" s="383" t="s">
        <v>10</v>
      </c>
      <c r="G8096" s="384">
        <v>127</v>
      </c>
      <c r="H8096" s="383" t="s">
        <v>782</v>
      </c>
      <c r="I8096" s="383" t="s">
        <v>783</v>
      </c>
      <c r="J8096" s="383" t="s">
        <v>617</v>
      </c>
      <c r="K8096" s="383" t="s">
        <v>618</v>
      </c>
      <c r="L8096" s="384">
        <v>24376</v>
      </c>
      <c r="M8096" s="383" t="s">
        <v>638</v>
      </c>
      <c r="N8096" s="383" t="s">
        <v>620</v>
      </c>
      <c r="O8096" s="383" t="s">
        <v>230</v>
      </c>
    </row>
    <row r="8097" spans="1:15">
      <c r="A8097" s="385">
        <v>42088</v>
      </c>
      <c r="B8097" s="383" t="s">
        <v>621</v>
      </c>
      <c r="C8097" s="383" t="s">
        <v>8</v>
      </c>
      <c r="D8097" s="383" t="s">
        <v>9</v>
      </c>
      <c r="E8097" s="383" t="s">
        <v>622</v>
      </c>
      <c r="F8097" s="383" t="s">
        <v>10</v>
      </c>
      <c r="G8097" s="384">
        <v>63000</v>
      </c>
      <c r="H8097" s="383" t="s">
        <v>838</v>
      </c>
      <c r="I8097" s="383" t="s">
        <v>839</v>
      </c>
      <c r="J8097" s="383" t="s">
        <v>617</v>
      </c>
      <c r="K8097" s="383" t="s">
        <v>618</v>
      </c>
      <c r="L8097" s="384">
        <v>27741</v>
      </c>
      <c r="M8097" s="383" t="s">
        <v>640</v>
      </c>
      <c r="N8097" s="383" t="s">
        <v>620</v>
      </c>
      <c r="O8097" s="383" t="s">
        <v>230</v>
      </c>
    </row>
    <row r="8098" spans="1:15">
      <c r="A8098" s="385">
        <v>42093</v>
      </c>
      <c r="B8098" s="383" t="s">
        <v>21</v>
      </c>
      <c r="C8098" s="383" t="s">
        <v>12</v>
      </c>
      <c r="D8098" s="383" t="s">
        <v>22</v>
      </c>
      <c r="E8098" s="383" t="s">
        <v>658</v>
      </c>
      <c r="F8098" s="383" t="s">
        <v>10</v>
      </c>
      <c r="G8098" s="384">
        <v>5040</v>
      </c>
      <c r="H8098" s="383" t="s">
        <v>810</v>
      </c>
      <c r="I8098" s="383" t="s">
        <v>977</v>
      </c>
      <c r="J8098" s="383" t="s">
        <v>617</v>
      </c>
      <c r="K8098" s="383" t="s">
        <v>618</v>
      </c>
      <c r="L8098" s="384">
        <v>27741</v>
      </c>
      <c r="M8098" s="383" t="s">
        <v>641</v>
      </c>
      <c r="N8098" s="383" t="s">
        <v>620</v>
      </c>
      <c r="O8098" s="383" t="s">
        <v>230</v>
      </c>
    </row>
    <row r="8099" spans="1:15">
      <c r="A8099" s="385">
        <v>42094</v>
      </c>
      <c r="B8099" s="383" t="s">
        <v>21</v>
      </c>
      <c r="C8099" s="383" t="s">
        <v>12</v>
      </c>
      <c r="D8099" s="383" t="s">
        <v>22</v>
      </c>
      <c r="E8099" s="383" t="s">
        <v>658</v>
      </c>
      <c r="F8099" s="383" t="s">
        <v>10</v>
      </c>
      <c r="G8099" s="384">
        <v>1774</v>
      </c>
      <c r="H8099" s="383" t="s">
        <v>810</v>
      </c>
      <c r="I8099" s="383" t="s">
        <v>977</v>
      </c>
      <c r="J8099" s="383" t="s">
        <v>617</v>
      </c>
      <c r="K8099" s="383" t="s">
        <v>618</v>
      </c>
      <c r="L8099" s="384">
        <v>27741</v>
      </c>
      <c r="M8099" s="383" t="s">
        <v>641</v>
      </c>
      <c r="N8099" s="383" t="s">
        <v>620</v>
      </c>
      <c r="O8099" s="383" t="s">
        <v>230</v>
      </c>
    </row>
    <row r="8100" spans="1:15">
      <c r="A8100" s="385">
        <v>42111</v>
      </c>
      <c r="B8100" s="383" t="s">
        <v>794</v>
      </c>
      <c r="C8100" s="383" t="s">
        <v>8</v>
      </c>
      <c r="D8100" s="383" t="s">
        <v>34</v>
      </c>
      <c r="E8100" s="383" t="s">
        <v>795</v>
      </c>
      <c r="F8100" s="383" t="s">
        <v>10</v>
      </c>
      <c r="G8100" s="384">
        <v>24075</v>
      </c>
      <c r="H8100" s="383" t="s">
        <v>796</v>
      </c>
      <c r="I8100" s="383" t="s">
        <v>798</v>
      </c>
      <c r="J8100" s="383" t="s">
        <v>617</v>
      </c>
      <c r="K8100" s="383" t="s">
        <v>618</v>
      </c>
      <c r="L8100" s="384">
        <v>30780</v>
      </c>
      <c r="M8100" s="383" t="s">
        <v>642</v>
      </c>
      <c r="N8100" s="383" t="s">
        <v>620</v>
      </c>
      <c r="O8100" s="383" t="s">
        <v>230</v>
      </c>
    </row>
    <row r="8101" spans="1:15">
      <c r="A8101" s="385">
        <v>42112</v>
      </c>
      <c r="B8101" s="383" t="s">
        <v>794</v>
      </c>
      <c r="C8101" s="383" t="s">
        <v>8</v>
      </c>
      <c r="D8101" s="383" t="s">
        <v>34</v>
      </c>
      <c r="E8101" s="383" t="s">
        <v>795</v>
      </c>
      <c r="F8101" s="383" t="s">
        <v>10</v>
      </c>
      <c r="G8101" s="384">
        <v>24075</v>
      </c>
      <c r="H8101" s="383" t="s">
        <v>796</v>
      </c>
      <c r="I8101" s="383" t="s">
        <v>798</v>
      </c>
      <c r="J8101" s="383" t="s">
        <v>617</v>
      </c>
      <c r="K8101" s="383" t="s">
        <v>618</v>
      </c>
      <c r="L8101" s="384">
        <v>30780</v>
      </c>
      <c r="M8101" s="383" t="s">
        <v>642</v>
      </c>
      <c r="N8101" s="383" t="s">
        <v>620</v>
      </c>
      <c r="O8101" s="383" t="s">
        <v>230</v>
      </c>
    </row>
    <row r="8102" spans="1:15">
      <c r="A8102" s="385">
        <v>42113</v>
      </c>
      <c r="B8102" s="383" t="s">
        <v>794</v>
      </c>
      <c r="C8102" s="383" t="s">
        <v>8</v>
      </c>
      <c r="D8102" s="383" t="s">
        <v>34</v>
      </c>
      <c r="E8102" s="383" t="s">
        <v>795</v>
      </c>
      <c r="F8102" s="383" t="s">
        <v>10</v>
      </c>
      <c r="G8102" s="384">
        <v>24075</v>
      </c>
      <c r="H8102" s="383" t="s">
        <v>796</v>
      </c>
      <c r="I8102" s="383" t="s">
        <v>798</v>
      </c>
      <c r="J8102" s="383" t="s">
        <v>617</v>
      </c>
      <c r="K8102" s="383" t="s">
        <v>618</v>
      </c>
      <c r="L8102" s="384">
        <v>30780</v>
      </c>
      <c r="M8102" s="383" t="s">
        <v>643</v>
      </c>
      <c r="N8102" s="383" t="s">
        <v>620</v>
      </c>
      <c r="O8102" s="383" t="s">
        <v>230</v>
      </c>
    </row>
    <row r="8103" spans="1:15">
      <c r="A8103" s="385">
        <v>42114</v>
      </c>
      <c r="B8103" s="383" t="s">
        <v>794</v>
      </c>
      <c r="C8103" s="383" t="s">
        <v>8</v>
      </c>
      <c r="D8103" s="383" t="s">
        <v>34</v>
      </c>
      <c r="E8103" s="383" t="s">
        <v>795</v>
      </c>
      <c r="F8103" s="383" t="s">
        <v>10</v>
      </c>
      <c r="G8103" s="384">
        <v>2634</v>
      </c>
      <c r="H8103" s="383" t="s">
        <v>796</v>
      </c>
      <c r="I8103" s="383" t="s">
        <v>797</v>
      </c>
      <c r="J8103" s="383" t="s">
        <v>617</v>
      </c>
      <c r="K8103" s="383" t="s">
        <v>618</v>
      </c>
      <c r="L8103" s="384">
        <v>30780</v>
      </c>
      <c r="M8103" s="383" t="s">
        <v>643</v>
      </c>
      <c r="N8103" s="383" t="s">
        <v>620</v>
      </c>
      <c r="O8103" s="383" t="s">
        <v>230</v>
      </c>
    </row>
    <row r="8104" spans="1:15">
      <c r="A8104" s="385">
        <v>42115</v>
      </c>
      <c r="B8104" s="383" t="s">
        <v>11</v>
      </c>
      <c r="C8104" s="383" t="s">
        <v>12</v>
      </c>
      <c r="D8104" s="383" t="s">
        <v>13</v>
      </c>
      <c r="E8104" s="383" t="s">
        <v>678</v>
      </c>
      <c r="F8104" s="383" t="s">
        <v>10</v>
      </c>
      <c r="G8104" s="384">
        <v>2467</v>
      </c>
      <c r="H8104" s="383" t="s">
        <v>787</v>
      </c>
      <c r="I8104" s="383" t="s">
        <v>788</v>
      </c>
      <c r="J8104" s="383" t="s">
        <v>617</v>
      </c>
      <c r="K8104" s="383" t="s">
        <v>618</v>
      </c>
      <c r="L8104" s="384">
        <v>30780</v>
      </c>
      <c r="M8104" s="383" t="s">
        <v>643</v>
      </c>
      <c r="N8104" s="383" t="s">
        <v>620</v>
      </c>
      <c r="O8104" s="383" t="s">
        <v>230</v>
      </c>
    </row>
    <row r="8105" spans="1:15">
      <c r="A8105" s="385">
        <v>42116</v>
      </c>
      <c r="B8105" s="383" t="s">
        <v>650</v>
      </c>
      <c r="C8105" s="383" t="s">
        <v>8</v>
      </c>
      <c r="D8105" s="383" t="s">
        <v>20</v>
      </c>
      <c r="E8105" s="383" t="s">
        <v>651</v>
      </c>
      <c r="F8105" s="383" t="s">
        <v>10</v>
      </c>
      <c r="G8105" s="384">
        <v>14994</v>
      </c>
      <c r="H8105" s="383" t="s">
        <v>852</v>
      </c>
      <c r="I8105" s="383" t="s">
        <v>853</v>
      </c>
      <c r="J8105" s="383" t="s">
        <v>617</v>
      </c>
      <c r="K8105" s="383" t="s">
        <v>618</v>
      </c>
      <c r="L8105" s="384">
        <v>30780</v>
      </c>
      <c r="M8105" s="383" t="s">
        <v>643</v>
      </c>
      <c r="N8105" s="383" t="s">
        <v>620</v>
      </c>
      <c r="O8105" s="383" t="s">
        <v>230</v>
      </c>
    </row>
    <row r="8106" spans="1:15">
      <c r="A8106" s="385">
        <v>42117</v>
      </c>
      <c r="B8106" s="383" t="s">
        <v>28</v>
      </c>
      <c r="C8106" s="383" t="s">
        <v>8</v>
      </c>
      <c r="D8106" s="383" t="s">
        <v>29</v>
      </c>
      <c r="E8106" s="383" t="s">
        <v>774</v>
      </c>
      <c r="F8106" s="383" t="s">
        <v>10</v>
      </c>
      <c r="G8106" s="384">
        <v>1518</v>
      </c>
      <c r="H8106" s="383" t="s">
        <v>848</v>
      </c>
      <c r="I8106" s="383" t="s">
        <v>871</v>
      </c>
      <c r="J8106" s="383" t="s">
        <v>617</v>
      </c>
      <c r="K8106" s="383" t="s">
        <v>618</v>
      </c>
      <c r="L8106" s="384">
        <v>30780</v>
      </c>
      <c r="M8106" s="383" t="s">
        <v>643</v>
      </c>
      <c r="N8106" s="383" t="s">
        <v>620</v>
      </c>
      <c r="O8106" s="383" t="s">
        <v>230</v>
      </c>
    </row>
    <row r="8107" spans="1:15">
      <c r="A8107" s="385">
        <v>42118</v>
      </c>
      <c r="B8107" s="383" t="s">
        <v>621</v>
      </c>
      <c r="C8107" s="383" t="s">
        <v>8</v>
      </c>
      <c r="D8107" s="383" t="s">
        <v>9</v>
      </c>
      <c r="E8107" s="383" t="s">
        <v>622</v>
      </c>
      <c r="F8107" s="383" t="s">
        <v>10</v>
      </c>
      <c r="G8107" s="384">
        <v>63000</v>
      </c>
      <c r="H8107" s="383" t="s">
        <v>838</v>
      </c>
      <c r="I8107" s="383" t="s">
        <v>839</v>
      </c>
      <c r="J8107" s="383" t="s">
        <v>617</v>
      </c>
      <c r="K8107" s="383" t="s">
        <v>618</v>
      </c>
      <c r="L8107" s="384">
        <v>30780</v>
      </c>
      <c r="M8107" s="383" t="s">
        <v>643</v>
      </c>
      <c r="N8107" s="383" t="s">
        <v>620</v>
      </c>
      <c r="O8107" s="383" t="s">
        <v>230</v>
      </c>
    </row>
    <row r="8108" spans="1:15">
      <c r="A8108" s="385">
        <v>42119</v>
      </c>
      <c r="B8108" s="383" t="s">
        <v>257</v>
      </c>
      <c r="C8108" s="383" t="s">
        <v>8</v>
      </c>
      <c r="D8108" s="383" t="s">
        <v>462</v>
      </c>
      <c r="E8108" s="383" t="s">
        <v>869</v>
      </c>
      <c r="F8108" s="383" t="s">
        <v>10</v>
      </c>
      <c r="G8108" s="384">
        <v>1202</v>
      </c>
      <c r="H8108" s="383" t="s">
        <v>848</v>
      </c>
      <c r="I8108" s="383" t="s">
        <v>870</v>
      </c>
      <c r="J8108" s="383" t="s">
        <v>617</v>
      </c>
      <c r="K8108" s="383" t="s">
        <v>618</v>
      </c>
      <c r="L8108" s="384">
        <v>30780</v>
      </c>
      <c r="M8108" s="383" t="s">
        <v>643</v>
      </c>
      <c r="N8108" s="383" t="s">
        <v>620</v>
      </c>
      <c r="O8108" s="383" t="s">
        <v>230</v>
      </c>
    </row>
    <row r="8109" spans="1:15">
      <c r="A8109" s="385">
        <v>42120</v>
      </c>
      <c r="B8109" s="383" t="s">
        <v>257</v>
      </c>
      <c r="C8109" s="383" t="s">
        <v>8</v>
      </c>
      <c r="D8109" s="383" t="s">
        <v>462</v>
      </c>
      <c r="E8109" s="383" t="s">
        <v>869</v>
      </c>
      <c r="F8109" s="383" t="s">
        <v>10</v>
      </c>
      <c r="G8109" s="384">
        <v>1202</v>
      </c>
      <c r="H8109" s="383" t="s">
        <v>848</v>
      </c>
      <c r="I8109" s="383" t="s">
        <v>870</v>
      </c>
      <c r="J8109" s="383" t="s">
        <v>617</v>
      </c>
      <c r="K8109" s="383" t="s">
        <v>618</v>
      </c>
      <c r="L8109" s="384">
        <v>30780</v>
      </c>
      <c r="M8109" s="383" t="s">
        <v>643</v>
      </c>
      <c r="N8109" s="383" t="s">
        <v>620</v>
      </c>
      <c r="O8109" s="383" t="s">
        <v>230</v>
      </c>
    </row>
    <row r="8110" spans="1:15">
      <c r="A8110" s="385">
        <v>42121</v>
      </c>
      <c r="B8110" s="383" t="s">
        <v>859</v>
      </c>
      <c r="C8110" s="383" t="s">
        <v>25</v>
      </c>
      <c r="D8110" s="383" t="s">
        <v>19</v>
      </c>
      <c r="E8110" s="383" t="s">
        <v>860</v>
      </c>
      <c r="F8110" s="383" t="s">
        <v>10</v>
      </c>
      <c r="G8110" s="384">
        <v>20062</v>
      </c>
      <c r="H8110" s="383" t="s">
        <v>861</v>
      </c>
      <c r="I8110" s="383" t="s">
        <v>950</v>
      </c>
      <c r="J8110" s="383" t="s">
        <v>617</v>
      </c>
      <c r="K8110" s="383" t="s">
        <v>618</v>
      </c>
      <c r="L8110" s="384">
        <v>30780</v>
      </c>
      <c r="M8110" s="383" t="s">
        <v>643</v>
      </c>
      <c r="N8110" s="383" t="s">
        <v>620</v>
      </c>
      <c r="O8110" s="383" t="s">
        <v>230</v>
      </c>
    </row>
    <row r="8111" spans="1:15">
      <c r="A8111" s="385">
        <v>42122</v>
      </c>
      <c r="B8111" s="383" t="s">
        <v>257</v>
      </c>
      <c r="C8111" s="383" t="s">
        <v>8</v>
      </c>
      <c r="D8111" s="383" t="s">
        <v>462</v>
      </c>
      <c r="E8111" s="383" t="s">
        <v>869</v>
      </c>
      <c r="F8111" s="383" t="s">
        <v>10</v>
      </c>
      <c r="G8111" s="384">
        <v>1202</v>
      </c>
      <c r="H8111" s="383" t="s">
        <v>848</v>
      </c>
      <c r="I8111" s="383" t="s">
        <v>870</v>
      </c>
      <c r="J8111" s="383" t="s">
        <v>617</v>
      </c>
      <c r="K8111" s="383" t="s">
        <v>618</v>
      </c>
      <c r="L8111" s="384">
        <v>30780</v>
      </c>
      <c r="M8111" s="383" t="s">
        <v>643</v>
      </c>
      <c r="N8111" s="383" t="s">
        <v>620</v>
      </c>
      <c r="O8111" s="383" t="s">
        <v>230</v>
      </c>
    </row>
    <row r="8112" spans="1:15">
      <c r="A8112" s="385">
        <v>42123</v>
      </c>
      <c r="B8112" s="383" t="s">
        <v>17</v>
      </c>
      <c r="C8112" s="383" t="s">
        <v>18</v>
      </c>
      <c r="D8112" s="383" t="s">
        <v>19</v>
      </c>
      <c r="E8112" s="383" t="s">
        <v>668</v>
      </c>
      <c r="F8112" s="383" t="s">
        <v>10</v>
      </c>
      <c r="G8112" s="384">
        <v>750</v>
      </c>
      <c r="H8112" s="383" t="s">
        <v>841</v>
      </c>
      <c r="I8112" s="383" t="s">
        <v>842</v>
      </c>
      <c r="J8112" s="383" t="s">
        <v>617</v>
      </c>
      <c r="K8112" s="383" t="s">
        <v>618</v>
      </c>
      <c r="L8112" s="384">
        <v>30780</v>
      </c>
      <c r="M8112" s="383" t="s">
        <v>643</v>
      </c>
      <c r="N8112" s="383" t="s">
        <v>620</v>
      </c>
      <c r="O8112" s="383" t="s">
        <v>230</v>
      </c>
    </row>
    <row r="8113" spans="1:15">
      <c r="A8113" s="385">
        <v>42124</v>
      </c>
      <c r="B8113" s="383" t="s">
        <v>28</v>
      </c>
      <c r="C8113" s="383" t="s">
        <v>8</v>
      </c>
      <c r="D8113" s="383" t="s">
        <v>29</v>
      </c>
      <c r="E8113" s="383" t="s">
        <v>774</v>
      </c>
      <c r="F8113" s="383" t="s">
        <v>10</v>
      </c>
      <c r="G8113" s="384">
        <v>1518</v>
      </c>
      <c r="H8113" s="383" t="s">
        <v>848</v>
      </c>
      <c r="I8113" s="383" t="s">
        <v>871</v>
      </c>
      <c r="J8113" s="383" t="s">
        <v>617</v>
      </c>
      <c r="K8113" s="383" t="s">
        <v>618</v>
      </c>
      <c r="L8113" s="384">
        <v>30780</v>
      </c>
      <c r="M8113" s="383" t="s">
        <v>643</v>
      </c>
      <c r="N8113" s="383" t="s">
        <v>620</v>
      </c>
      <c r="O8113" s="383" t="s">
        <v>230</v>
      </c>
    </row>
    <row r="8114" spans="1:15">
      <c r="A8114" s="385">
        <v>42125</v>
      </c>
      <c r="B8114" s="383" t="s">
        <v>17</v>
      </c>
      <c r="C8114" s="383" t="s">
        <v>18</v>
      </c>
      <c r="D8114" s="383" t="s">
        <v>19</v>
      </c>
      <c r="E8114" s="383" t="s">
        <v>668</v>
      </c>
      <c r="F8114" s="383" t="s">
        <v>10</v>
      </c>
      <c r="G8114" s="384">
        <v>750</v>
      </c>
      <c r="H8114" s="383" t="s">
        <v>841</v>
      </c>
      <c r="I8114" s="383" t="s">
        <v>842</v>
      </c>
      <c r="J8114" s="383" t="s">
        <v>617</v>
      </c>
      <c r="K8114" s="383" t="s">
        <v>618</v>
      </c>
      <c r="L8114" s="384">
        <v>30780</v>
      </c>
      <c r="M8114" s="383" t="s">
        <v>643</v>
      </c>
      <c r="N8114" s="383" t="s">
        <v>620</v>
      </c>
      <c r="O8114" s="383" t="s">
        <v>230</v>
      </c>
    </row>
    <row r="8115" spans="1:15">
      <c r="A8115" s="385">
        <v>42126</v>
      </c>
      <c r="B8115" s="383" t="s">
        <v>17</v>
      </c>
      <c r="C8115" s="383" t="s">
        <v>18</v>
      </c>
      <c r="D8115" s="383" t="s">
        <v>19</v>
      </c>
      <c r="E8115" s="383" t="s">
        <v>668</v>
      </c>
      <c r="F8115" s="383" t="s">
        <v>10</v>
      </c>
      <c r="G8115" s="384">
        <v>750</v>
      </c>
      <c r="H8115" s="383" t="s">
        <v>841</v>
      </c>
      <c r="I8115" s="383" t="s">
        <v>842</v>
      </c>
      <c r="J8115" s="383" t="s">
        <v>617</v>
      </c>
      <c r="K8115" s="383" t="s">
        <v>618</v>
      </c>
      <c r="L8115" s="384">
        <v>30780</v>
      </c>
      <c r="M8115" s="383" t="s">
        <v>643</v>
      </c>
      <c r="N8115" s="383" t="s">
        <v>620</v>
      </c>
      <c r="O8115" s="383" t="s">
        <v>230</v>
      </c>
    </row>
    <row r="8116" spans="1:15">
      <c r="A8116" s="385">
        <v>42127</v>
      </c>
      <c r="B8116" s="383" t="s">
        <v>28</v>
      </c>
      <c r="C8116" s="383" t="s">
        <v>8</v>
      </c>
      <c r="D8116" s="383" t="s">
        <v>29</v>
      </c>
      <c r="E8116" s="383" t="s">
        <v>774</v>
      </c>
      <c r="F8116" s="383" t="s">
        <v>10</v>
      </c>
      <c r="G8116" s="384">
        <v>1518</v>
      </c>
      <c r="H8116" s="383" t="s">
        <v>848</v>
      </c>
      <c r="I8116" s="383" t="s">
        <v>871</v>
      </c>
      <c r="J8116" s="383" t="s">
        <v>617</v>
      </c>
      <c r="K8116" s="383" t="s">
        <v>618</v>
      </c>
      <c r="L8116" s="384">
        <v>30780</v>
      </c>
      <c r="M8116" s="383" t="s">
        <v>643</v>
      </c>
      <c r="N8116" s="383" t="s">
        <v>620</v>
      </c>
      <c r="O8116" s="383" t="s">
        <v>230</v>
      </c>
    </row>
    <row r="8117" spans="1:15">
      <c r="A8117" s="385">
        <v>42128</v>
      </c>
      <c r="B8117" s="383" t="s">
        <v>21</v>
      </c>
      <c r="C8117" s="383" t="s">
        <v>12</v>
      </c>
      <c r="D8117" s="383" t="s">
        <v>22</v>
      </c>
      <c r="E8117" s="383" t="s">
        <v>658</v>
      </c>
      <c r="F8117" s="383" t="s">
        <v>10</v>
      </c>
      <c r="G8117" s="384">
        <v>267</v>
      </c>
      <c r="H8117" s="383" t="s">
        <v>784</v>
      </c>
      <c r="I8117" s="383" t="s">
        <v>978</v>
      </c>
      <c r="J8117" s="383" t="s">
        <v>617</v>
      </c>
      <c r="K8117" s="383" t="s">
        <v>618</v>
      </c>
      <c r="L8117" s="384">
        <v>30780</v>
      </c>
      <c r="M8117" s="383" t="s">
        <v>643</v>
      </c>
      <c r="N8117" s="383" t="s">
        <v>620</v>
      </c>
      <c r="O8117" s="383" t="s">
        <v>230</v>
      </c>
    </row>
    <row r="8118" spans="1:15">
      <c r="A8118" s="385">
        <v>42129</v>
      </c>
      <c r="B8118" s="383" t="s">
        <v>650</v>
      </c>
      <c r="C8118" s="383" t="s">
        <v>8</v>
      </c>
      <c r="D8118" s="383" t="s">
        <v>20</v>
      </c>
      <c r="E8118" s="383" t="s">
        <v>651</v>
      </c>
      <c r="F8118" s="383" t="s">
        <v>10</v>
      </c>
      <c r="G8118" s="384">
        <v>5130</v>
      </c>
      <c r="H8118" s="383" t="s">
        <v>816</v>
      </c>
      <c r="I8118" s="383" t="s">
        <v>817</v>
      </c>
      <c r="J8118" s="383" t="s">
        <v>617</v>
      </c>
      <c r="K8118" s="383" t="s">
        <v>618</v>
      </c>
      <c r="L8118" s="384">
        <v>30780</v>
      </c>
      <c r="M8118" s="383" t="s">
        <v>643</v>
      </c>
      <c r="N8118" s="383" t="s">
        <v>620</v>
      </c>
      <c r="O8118" s="383" t="s">
        <v>230</v>
      </c>
    </row>
    <row r="8119" spans="1:15">
      <c r="A8119" s="385">
        <v>42130</v>
      </c>
      <c r="B8119" s="383" t="s">
        <v>11</v>
      </c>
      <c r="C8119" s="383" t="s">
        <v>12</v>
      </c>
      <c r="D8119" s="383" t="s">
        <v>13</v>
      </c>
      <c r="E8119" s="383" t="s">
        <v>678</v>
      </c>
      <c r="F8119" s="383" t="s">
        <v>10</v>
      </c>
      <c r="G8119" s="384">
        <v>1800</v>
      </c>
      <c r="H8119" s="383" t="s">
        <v>779</v>
      </c>
      <c r="I8119" s="383" t="s">
        <v>833</v>
      </c>
      <c r="J8119" s="383" t="s">
        <v>617</v>
      </c>
      <c r="K8119" s="383" t="s">
        <v>618</v>
      </c>
      <c r="L8119" s="384">
        <v>30780</v>
      </c>
      <c r="M8119" s="383" t="s">
        <v>643</v>
      </c>
      <c r="N8119" s="383" t="s">
        <v>620</v>
      </c>
      <c r="O8119" s="383" t="s">
        <v>230</v>
      </c>
    </row>
    <row r="8120" spans="1:15">
      <c r="A8120" s="385">
        <v>42131</v>
      </c>
      <c r="B8120" s="383" t="s">
        <v>11</v>
      </c>
      <c r="C8120" s="383" t="s">
        <v>12</v>
      </c>
      <c r="D8120" s="383" t="s">
        <v>13</v>
      </c>
      <c r="E8120" s="383" t="s">
        <v>678</v>
      </c>
      <c r="F8120" s="383" t="s">
        <v>10</v>
      </c>
      <c r="G8120" s="384">
        <v>1800</v>
      </c>
      <c r="H8120" s="383" t="s">
        <v>779</v>
      </c>
      <c r="I8120" s="383" t="s">
        <v>833</v>
      </c>
      <c r="J8120" s="383" t="s">
        <v>617</v>
      </c>
      <c r="K8120" s="383" t="s">
        <v>618</v>
      </c>
      <c r="L8120" s="384">
        <v>30780</v>
      </c>
      <c r="M8120" s="383" t="s">
        <v>643</v>
      </c>
      <c r="N8120" s="383" t="s">
        <v>620</v>
      </c>
      <c r="O8120" s="383" t="s">
        <v>230</v>
      </c>
    </row>
    <row r="8121" spans="1:15">
      <c r="A8121" s="385">
        <v>42132</v>
      </c>
      <c r="B8121" s="383" t="s">
        <v>11</v>
      </c>
      <c r="C8121" s="383" t="s">
        <v>12</v>
      </c>
      <c r="D8121" s="383" t="s">
        <v>13</v>
      </c>
      <c r="E8121" s="383" t="s">
        <v>678</v>
      </c>
      <c r="F8121" s="383" t="s">
        <v>10</v>
      </c>
      <c r="G8121" s="384">
        <v>6750</v>
      </c>
      <c r="H8121" s="383" t="s">
        <v>779</v>
      </c>
      <c r="I8121" s="383" t="s">
        <v>833</v>
      </c>
      <c r="J8121" s="383" t="s">
        <v>617</v>
      </c>
      <c r="K8121" s="383" t="s">
        <v>618</v>
      </c>
      <c r="L8121" s="384">
        <v>30780</v>
      </c>
      <c r="M8121" s="383" t="s">
        <v>643</v>
      </c>
      <c r="N8121" s="383" t="s">
        <v>620</v>
      </c>
      <c r="O8121" s="383" t="s">
        <v>230</v>
      </c>
    </row>
    <row r="8122" spans="1:15">
      <c r="A8122" s="385">
        <v>42137</v>
      </c>
      <c r="B8122" s="383" t="s">
        <v>46</v>
      </c>
      <c r="C8122" s="383" t="s">
        <v>40</v>
      </c>
      <c r="D8122" s="383" t="s">
        <v>38</v>
      </c>
      <c r="E8122" s="383" t="s">
        <v>916</v>
      </c>
      <c r="F8122" s="383" t="s">
        <v>10</v>
      </c>
      <c r="G8122" s="384">
        <v>2541</v>
      </c>
      <c r="H8122" s="383" t="s">
        <v>935</v>
      </c>
      <c r="I8122" s="383" t="s">
        <v>979</v>
      </c>
      <c r="J8122" s="383" t="s">
        <v>617</v>
      </c>
      <c r="K8122" s="383" t="s">
        <v>618</v>
      </c>
      <c r="L8122" s="384">
        <v>30780</v>
      </c>
      <c r="M8122" s="383" t="s">
        <v>644</v>
      </c>
      <c r="N8122" s="383" t="s">
        <v>620</v>
      </c>
      <c r="O8122" s="383" t="s">
        <v>230</v>
      </c>
    </row>
    <row r="8123" spans="1:15">
      <c r="A8123" s="385">
        <v>42138</v>
      </c>
      <c r="B8123" s="383" t="s">
        <v>11</v>
      </c>
      <c r="C8123" s="383" t="s">
        <v>12</v>
      </c>
      <c r="D8123" s="383" t="s">
        <v>13</v>
      </c>
      <c r="E8123" s="383" t="s">
        <v>678</v>
      </c>
      <c r="F8123" s="383" t="s">
        <v>10</v>
      </c>
      <c r="G8123" s="384">
        <v>137</v>
      </c>
      <c r="H8123" s="383" t="s">
        <v>803</v>
      </c>
      <c r="I8123" s="383" t="s">
        <v>955</v>
      </c>
      <c r="J8123" s="383" t="s">
        <v>617</v>
      </c>
      <c r="K8123" s="383" t="s">
        <v>618</v>
      </c>
      <c r="L8123" s="384">
        <v>30780</v>
      </c>
      <c r="M8123" s="383" t="s">
        <v>644</v>
      </c>
      <c r="N8123" s="383" t="s">
        <v>620</v>
      </c>
      <c r="O8123" s="383" t="s">
        <v>230</v>
      </c>
    </row>
    <row r="8124" spans="1:15">
      <c r="A8124" s="385">
        <v>42145</v>
      </c>
      <c r="B8124" s="383" t="s">
        <v>157</v>
      </c>
      <c r="C8124" s="383" t="s">
        <v>8</v>
      </c>
      <c r="D8124" s="383" t="s">
        <v>174</v>
      </c>
      <c r="E8124" s="383" t="s">
        <v>822</v>
      </c>
      <c r="F8124" s="383" t="s">
        <v>10</v>
      </c>
      <c r="G8124" s="384">
        <v>1078648</v>
      </c>
      <c r="H8124" s="383" t="s">
        <v>823</v>
      </c>
      <c r="I8124" s="383" t="s">
        <v>257</v>
      </c>
      <c r="J8124" s="383" t="s">
        <v>617</v>
      </c>
      <c r="K8124" s="383" t="s">
        <v>618</v>
      </c>
      <c r="L8124" s="384">
        <v>30780</v>
      </c>
      <c r="M8124" s="383" t="s">
        <v>644</v>
      </c>
      <c r="N8124" s="383" t="s">
        <v>620</v>
      </c>
      <c r="O8124" s="383" t="s">
        <v>230</v>
      </c>
    </row>
    <row r="8125" spans="1:15">
      <c r="A8125" s="385">
        <v>42150</v>
      </c>
      <c r="B8125" s="383" t="s">
        <v>21</v>
      </c>
      <c r="C8125" s="383" t="s">
        <v>12</v>
      </c>
      <c r="D8125" s="383" t="s">
        <v>22</v>
      </c>
      <c r="E8125" s="383" t="s">
        <v>658</v>
      </c>
      <c r="F8125" s="383" t="s">
        <v>10</v>
      </c>
      <c r="G8125" s="384">
        <v>1160</v>
      </c>
      <c r="H8125" s="383" t="s">
        <v>946</v>
      </c>
      <c r="I8125" s="383" t="s">
        <v>980</v>
      </c>
      <c r="J8125" s="383" t="s">
        <v>617</v>
      </c>
      <c r="K8125" s="383" t="s">
        <v>618</v>
      </c>
      <c r="L8125" s="384">
        <v>30780</v>
      </c>
      <c r="M8125" s="383" t="s">
        <v>645</v>
      </c>
      <c r="N8125" s="383" t="s">
        <v>620</v>
      </c>
      <c r="O8125" s="383" t="s">
        <v>230</v>
      </c>
    </row>
    <row r="8126" spans="1:15">
      <c r="A8126" s="385">
        <v>42144</v>
      </c>
      <c r="B8126" s="383" t="s">
        <v>21</v>
      </c>
      <c r="C8126" s="383" t="s">
        <v>12</v>
      </c>
      <c r="D8126" s="383" t="s">
        <v>22</v>
      </c>
      <c r="E8126" s="383" t="s">
        <v>658</v>
      </c>
      <c r="F8126" s="383" t="s">
        <v>10</v>
      </c>
      <c r="G8126" s="384">
        <v>34335</v>
      </c>
      <c r="H8126" s="383" t="s">
        <v>891</v>
      </c>
      <c r="I8126" s="383" t="s">
        <v>929</v>
      </c>
      <c r="J8126" s="383" t="s">
        <v>617</v>
      </c>
      <c r="K8126" s="383" t="s">
        <v>618</v>
      </c>
      <c r="L8126" s="384">
        <v>30780</v>
      </c>
      <c r="M8126" s="383" t="s">
        <v>644</v>
      </c>
      <c r="N8126" s="383" t="s">
        <v>620</v>
      </c>
      <c r="O8126" s="383" t="s">
        <v>230</v>
      </c>
    </row>
    <row r="8127" spans="1:15">
      <c r="A8127" s="385">
        <v>41997</v>
      </c>
      <c r="B8127" s="383" t="s">
        <v>70</v>
      </c>
      <c r="C8127" s="383" t="s">
        <v>42</v>
      </c>
      <c r="D8127" s="383" t="s">
        <v>175</v>
      </c>
      <c r="E8127" s="383" t="s">
        <v>974</v>
      </c>
      <c r="F8127" s="383" t="s">
        <v>43</v>
      </c>
      <c r="G8127" s="384">
        <v>11185</v>
      </c>
      <c r="H8127" s="383" t="s">
        <v>801</v>
      </c>
      <c r="I8127" s="383" t="s">
        <v>981</v>
      </c>
      <c r="J8127" s="383" t="s">
        <v>617</v>
      </c>
      <c r="K8127" s="383" t="s">
        <v>618</v>
      </c>
      <c r="L8127" s="384">
        <v>0</v>
      </c>
      <c r="M8127" s="383" t="s">
        <v>619</v>
      </c>
      <c r="N8127" s="383" t="s">
        <v>620</v>
      </c>
      <c r="O8127" s="383" t="s">
        <v>230</v>
      </c>
    </row>
    <row r="8128" spans="1:15">
      <c r="A8128" s="385">
        <v>42000</v>
      </c>
      <c r="B8128" s="383" t="s">
        <v>650</v>
      </c>
      <c r="C8128" s="383" t="s">
        <v>8</v>
      </c>
      <c r="D8128" s="383" t="s">
        <v>20</v>
      </c>
      <c r="E8128" s="383" t="s">
        <v>651</v>
      </c>
      <c r="F8128" s="383" t="s">
        <v>10</v>
      </c>
      <c r="G8128" s="384">
        <v>59754</v>
      </c>
      <c r="H8128" s="383" t="s">
        <v>852</v>
      </c>
      <c r="I8128" s="383" t="s">
        <v>982</v>
      </c>
      <c r="J8128" s="383" t="s">
        <v>617</v>
      </c>
      <c r="K8128" s="383" t="s">
        <v>618</v>
      </c>
      <c r="L8128" s="384">
        <v>0</v>
      </c>
      <c r="M8128" s="383" t="s">
        <v>619</v>
      </c>
      <c r="N8128" s="383" t="s">
        <v>620</v>
      </c>
      <c r="O8128" s="383" t="s">
        <v>230</v>
      </c>
    </row>
    <row r="8129" spans="1:15">
      <c r="A8129" s="385">
        <v>42005</v>
      </c>
      <c r="B8129" s="383" t="s">
        <v>646</v>
      </c>
      <c r="C8129" s="383" t="s">
        <v>8</v>
      </c>
      <c r="D8129" s="383" t="s">
        <v>32</v>
      </c>
      <c r="E8129" s="383" t="s">
        <v>647</v>
      </c>
      <c r="F8129" s="383" t="s">
        <v>10</v>
      </c>
      <c r="G8129" s="384">
        <v>15471</v>
      </c>
      <c r="H8129" s="383" t="s">
        <v>747</v>
      </c>
      <c r="I8129" s="383" t="s">
        <v>983</v>
      </c>
      <c r="J8129" s="383" t="s">
        <v>617</v>
      </c>
      <c r="K8129" s="383" t="s">
        <v>618</v>
      </c>
      <c r="L8129" s="384">
        <v>0</v>
      </c>
      <c r="M8129" s="383" t="s">
        <v>626</v>
      </c>
      <c r="N8129" s="383" t="s">
        <v>620</v>
      </c>
      <c r="O8129" s="383" t="s">
        <v>230</v>
      </c>
    </row>
    <row r="8130" spans="1:15">
      <c r="A8130" s="385">
        <v>42006</v>
      </c>
      <c r="B8130" s="383" t="s">
        <v>806</v>
      </c>
      <c r="C8130" s="383" t="s">
        <v>8</v>
      </c>
      <c r="D8130" s="383" t="s">
        <v>51</v>
      </c>
      <c r="E8130" s="383" t="s">
        <v>807</v>
      </c>
      <c r="F8130" s="383" t="s">
        <v>10</v>
      </c>
      <c r="G8130" s="384">
        <v>7712</v>
      </c>
      <c r="H8130" s="383" t="s">
        <v>796</v>
      </c>
      <c r="I8130" s="383" t="s">
        <v>808</v>
      </c>
      <c r="J8130" s="383" t="s">
        <v>617</v>
      </c>
      <c r="K8130" s="383" t="s">
        <v>618</v>
      </c>
      <c r="L8130" s="384">
        <v>6319</v>
      </c>
      <c r="M8130" s="383" t="s">
        <v>627</v>
      </c>
      <c r="N8130" s="383" t="s">
        <v>620</v>
      </c>
      <c r="O8130" s="383" t="s">
        <v>230</v>
      </c>
    </row>
    <row r="8131" spans="1:15">
      <c r="A8131" s="385">
        <v>42007</v>
      </c>
      <c r="B8131" s="383" t="s">
        <v>806</v>
      </c>
      <c r="C8131" s="383" t="s">
        <v>8</v>
      </c>
      <c r="D8131" s="383" t="s">
        <v>51</v>
      </c>
      <c r="E8131" s="383" t="s">
        <v>807</v>
      </c>
      <c r="F8131" s="383" t="s">
        <v>10</v>
      </c>
      <c r="G8131" s="384">
        <v>7712</v>
      </c>
      <c r="H8131" s="383" t="s">
        <v>796</v>
      </c>
      <c r="I8131" s="383" t="s">
        <v>808</v>
      </c>
      <c r="J8131" s="383" t="s">
        <v>617</v>
      </c>
      <c r="K8131" s="383" t="s">
        <v>618</v>
      </c>
      <c r="L8131" s="384">
        <v>8221</v>
      </c>
      <c r="M8131" s="383" t="s">
        <v>627</v>
      </c>
      <c r="N8131" s="383" t="s">
        <v>620</v>
      </c>
      <c r="O8131" s="383" t="s">
        <v>230</v>
      </c>
    </row>
    <row r="8132" spans="1:15">
      <c r="A8132" s="385">
        <v>42008</v>
      </c>
      <c r="B8132" s="383" t="s">
        <v>806</v>
      </c>
      <c r="C8132" s="383" t="s">
        <v>8</v>
      </c>
      <c r="D8132" s="383" t="s">
        <v>51</v>
      </c>
      <c r="E8132" s="383" t="s">
        <v>807</v>
      </c>
      <c r="F8132" s="383" t="s">
        <v>10</v>
      </c>
      <c r="G8132" s="384">
        <v>7712</v>
      </c>
      <c r="H8132" s="383" t="s">
        <v>796</v>
      </c>
      <c r="I8132" s="383" t="s">
        <v>808</v>
      </c>
      <c r="J8132" s="383" t="s">
        <v>617</v>
      </c>
      <c r="K8132" s="383" t="s">
        <v>618</v>
      </c>
      <c r="L8132" s="384">
        <v>8501</v>
      </c>
      <c r="M8132" s="383" t="s">
        <v>627</v>
      </c>
      <c r="N8132" s="383" t="s">
        <v>620</v>
      </c>
      <c r="O8132" s="383" t="s">
        <v>230</v>
      </c>
    </row>
    <row r="8133" spans="1:15">
      <c r="A8133" s="385">
        <v>42009</v>
      </c>
      <c r="B8133" s="383" t="s">
        <v>650</v>
      </c>
      <c r="C8133" s="383" t="s">
        <v>8</v>
      </c>
      <c r="D8133" s="383" t="s">
        <v>20</v>
      </c>
      <c r="E8133" s="383" t="s">
        <v>651</v>
      </c>
      <c r="F8133" s="383" t="s">
        <v>10</v>
      </c>
      <c r="G8133" s="384">
        <v>14121</v>
      </c>
      <c r="H8133" s="383" t="s">
        <v>852</v>
      </c>
      <c r="I8133" s="383" t="s">
        <v>853</v>
      </c>
      <c r="J8133" s="383" t="s">
        <v>617</v>
      </c>
      <c r="K8133" s="383" t="s">
        <v>618</v>
      </c>
      <c r="L8133" s="384">
        <v>9088</v>
      </c>
      <c r="M8133" s="383" t="s">
        <v>627</v>
      </c>
      <c r="N8133" s="383" t="s">
        <v>620</v>
      </c>
      <c r="O8133" s="383" t="s">
        <v>230</v>
      </c>
    </row>
    <row r="8134" spans="1:15">
      <c r="A8134" s="385">
        <v>42010</v>
      </c>
      <c r="B8134" s="383" t="s">
        <v>650</v>
      </c>
      <c r="C8134" s="383" t="s">
        <v>8</v>
      </c>
      <c r="D8134" s="383" t="s">
        <v>20</v>
      </c>
      <c r="E8134" s="383" t="s">
        <v>651</v>
      </c>
      <c r="F8134" s="383" t="s">
        <v>10</v>
      </c>
      <c r="G8134" s="384">
        <v>14121</v>
      </c>
      <c r="H8134" s="383" t="s">
        <v>852</v>
      </c>
      <c r="I8134" s="383" t="s">
        <v>853</v>
      </c>
      <c r="J8134" s="383" t="s">
        <v>617</v>
      </c>
      <c r="K8134" s="383" t="s">
        <v>618</v>
      </c>
      <c r="L8134" s="384">
        <v>9280</v>
      </c>
      <c r="M8134" s="383" t="s">
        <v>629</v>
      </c>
      <c r="N8134" s="383" t="s">
        <v>620</v>
      </c>
      <c r="O8134" s="383" t="s">
        <v>230</v>
      </c>
    </row>
    <row r="8135" spans="1:15">
      <c r="A8135" s="385">
        <v>42011</v>
      </c>
      <c r="B8135" s="383" t="s">
        <v>806</v>
      </c>
      <c r="C8135" s="383" t="s">
        <v>8</v>
      </c>
      <c r="D8135" s="383" t="s">
        <v>51</v>
      </c>
      <c r="E8135" s="383" t="s">
        <v>807</v>
      </c>
      <c r="F8135" s="383" t="s">
        <v>10</v>
      </c>
      <c r="G8135" s="384">
        <v>7836</v>
      </c>
      <c r="H8135" s="383" t="s">
        <v>796</v>
      </c>
      <c r="I8135" s="383" t="s">
        <v>808</v>
      </c>
      <c r="J8135" s="383" t="s">
        <v>617</v>
      </c>
      <c r="K8135" s="383" t="s">
        <v>618</v>
      </c>
      <c r="L8135" s="384">
        <v>9280</v>
      </c>
      <c r="M8135" s="383" t="s">
        <v>629</v>
      </c>
      <c r="N8135" s="383" t="s">
        <v>620</v>
      </c>
      <c r="O8135" s="383" t="s">
        <v>230</v>
      </c>
    </row>
    <row r="8136" spans="1:15">
      <c r="A8136" s="385">
        <v>42012</v>
      </c>
      <c r="B8136" s="383" t="s">
        <v>650</v>
      </c>
      <c r="C8136" s="383" t="s">
        <v>8</v>
      </c>
      <c r="D8136" s="383" t="s">
        <v>20</v>
      </c>
      <c r="E8136" s="383" t="s">
        <v>651</v>
      </c>
      <c r="F8136" s="383" t="s">
        <v>10</v>
      </c>
      <c r="G8136" s="384">
        <v>80528</v>
      </c>
      <c r="H8136" s="383" t="s">
        <v>852</v>
      </c>
      <c r="I8136" s="383" t="s">
        <v>984</v>
      </c>
      <c r="J8136" s="383" t="s">
        <v>617</v>
      </c>
      <c r="K8136" s="383" t="s">
        <v>618</v>
      </c>
      <c r="L8136" s="384">
        <v>9280</v>
      </c>
      <c r="M8136" s="383" t="s">
        <v>630</v>
      </c>
      <c r="N8136" s="383" t="s">
        <v>620</v>
      </c>
      <c r="O8136" s="383" t="s">
        <v>230</v>
      </c>
    </row>
    <row r="8137" spans="1:15">
      <c r="A8137" s="385">
        <v>42013</v>
      </c>
      <c r="B8137" s="383" t="s">
        <v>650</v>
      </c>
      <c r="C8137" s="383" t="s">
        <v>8</v>
      </c>
      <c r="D8137" s="383" t="s">
        <v>20</v>
      </c>
      <c r="E8137" s="383" t="s">
        <v>651</v>
      </c>
      <c r="F8137" s="383" t="s">
        <v>10</v>
      </c>
      <c r="G8137" s="384">
        <v>14124</v>
      </c>
      <c r="H8137" s="383" t="s">
        <v>852</v>
      </c>
      <c r="I8137" s="383" t="s">
        <v>853</v>
      </c>
      <c r="J8137" s="383" t="s">
        <v>617</v>
      </c>
      <c r="K8137" s="383" t="s">
        <v>618</v>
      </c>
      <c r="L8137" s="384">
        <v>9280</v>
      </c>
      <c r="M8137" s="383" t="s">
        <v>630</v>
      </c>
      <c r="N8137" s="383" t="s">
        <v>620</v>
      </c>
      <c r="O8137" s="383" t="s">
        <v>230</v>
      </c>
    </row>
    <row r="8138" spans="1:15">
      <c r="A8138" s="385">
        <v>42014</v>
      </c>
      <c r="B8138" s="383" t="s">
        <v>794</v>
      </c>
      <c r="C8138" s="383" t="s">
        <v>8</v>
      </c>
      <c r="D8138" s="383" t="s">
        <v>34</v>
      </c>
      <c r="E8138" s="383" t="s">
        <v>795</v>
      </c>
      <c r="F8138" s="383" t="s">
        <v>10</v>
      </c>
      <c r="G8138" s="384">
        <v>2108</v>
      </c>
      <c r="H8138" s="383" t="s">
        <v>796</v>
      </c>
      <c r="I8138" s="383" t="s">
        <v>800</v>
      </c>
      <c r="J8138" s="383" t="s">
        <v>617</v>
      </c>
      <c r="K8138" s="383" t="s">
        <v>618</v>
      </c>
      <c r="L8138" s="384">
        <v>9280</v>
      </c>
      <c r="M8138" s="383" t="s">
        <v>630</v>
      </c>
      <c r="N8138" s="383" t="s">
        <v>620</v>
      </c>
      <c r="O8138" s="383" t="s">
        <v>230</v>
      </c>
    </row>
    <row r="8139" spans="1:15">
      <c r="A8139" s="385">
        <v>42015</v>
      </c>
      <c r="B8139" s="383" t="s">
        <v>794</v>
      </c>
      <c r="C8139" s="383" t="s">
        <v>8</v>
      </c>
      <c r="D8139" s="383" t="s">
        <v>34</v>
      </c>
      <c r="E8139" s="383" t="s">
        <v>795</v>
      </c>
      <c r="F8139" s="383" t="s">
        <v>10</v>
      </c>
      <c r="G8139" s="384">
        <v>2108</v>
      </c>
      <c r="H8139" s="383" t="s">
        <v>796</v>
      </c>
      <c r="I8139" s="383" t="s">
        <v>800</v>
      </c>
      <c r="J8139" s="383" t="s">
        <v>617</v>
      </c>
      <c r="K8139" s="383" t="s">
        <v>618</v>
      </c>
      <c r="L8139" s="384">
        <v>9280</v>
      </c>
      <c r="M8139" s="383" t="s">
        <v>630</v>
      </c>
      <c r="N8139" s="383" t="s">
        <v>620</v>
      </c>
      <c r="O8139" s="383" t="s">
        <v>230</v>
      </c>
    </row>
    <row r="8140" spans="1:15">
      <c r="A8140" s="385">
        <v>42016</v>
      </c>
      <c r="B8140" s="383" t="s">
        <v>794</v>
      </c>
      <c r="C8140" s="383" t="s">
        <v>8</v>
      </c>
      <c r="D8140" s="383" t="s">
        <v>34</v>
      </c>
      <c r="E8140" s="383" t="s">
        <v>795</v>
      </c>
      <c r="F8140" s="383" t="s">
        <v>10</v>
      </c>
      <c r="G8140" s="384">
        <v>2108</v>
      </c>
      <c r="H8140" s="383" t="s">
        <v>796</v>
      </c>
      <c r="I8140" s="383" t="s">
        <v>800</v>
      </c>
      <c r="J8140" s="383" t="s">
        <v>617</v>
      </c>
      <c r="K8140" s="383" t="s">
        <v>618</v>
      </c>
      <c r="L8140" s="384">
        <v>9280</v>
      </c>
      <c r="M8140" s="383" t="s">
        <v>630</v>
      </c>
      <c r="N8140" s="383" t="s">
        <v>620</v>
      </c>
      <c r="O8140" s="383" t="s">
        <v>230</v>
      </c>
    </row>
    <row r="8141" spans="1:15">
      <c r="A8141" s="385">
        <v>42017</v>
      </c>
      <c r="B8141" s="383" t="s">
        <v>794</v>
      </c>
      <c r="C8141" s="383" t="s">
        <v>8</v>
      </c>
      <c r="D8141" s="383" t="s">
        <v>34</v>
      </c>
      <c r="E8141" s="383" t="s">
        <v>795</v>
      </c>
      <c r="F8141" s="383" t="s">
        <v>10</v>
      </c>
      <c r="G8141" s="384">
        <v>58063</v>
      </c>
      <c r="H8141" s="383" t="s">
        <v>796</v>
      </c>
      <c r="I8141" s="383" t="s">
        <v>798</v>
      </c>
      <c r="J8141" s="383" t="s">
        <v>617</v>
      </c>
      <c r="K8141" s="383" t="s">
        <v>618</v>
      </c>
      <c r="L8141" s="384">
        <v>9280</v>
      </c>
      <c r="M8141" s="383" t="s">
        <v>631</v>
      </c>
      <c r="N8141" s="383" t="s">
        <v>620</v>
      </c>
      <c r="O8141" s="383" t="s">
        <v>230</v>
      </c>
    </row>
    <row r="8142" spans="1:15">
      <c r="A8142" s="385">
        <v>42018</v>
      </c>
      <c r="B8142" s="383" t="s">
        <v>794</v>
      </c>
      <c r="C8142" s="383" t="s">
        <v>8</v>
      </c>
      <c r="D8142" s="383" t="s">
        <v>34</v>
      </c>
      <c r="E8142" s="383" t="s">
        <v>795</v>
      </c>
      <c r="F8142" s="383" t="s">
        <v>10</v>
      </c>
      <c r="G8142" s="384">
        <v>2108</v>
      </c>
      <c r="H8142" s="383" t="s">
        <v>796</v>
      </c>
      <c r="I8142" s="383" t="s">
        <v>800</v>
      </c>
      <c r="J8142" s="383" t="s">
        <v>617</v>
      </c>
      <c r="K8142" s="383" t="s">
        <v>618</v>
      </c>
      <c r="L8142" s="384">
        <v>9804</v>
      </c>
      <c r="M8142" s="383" t="s">
        <v>631</v>
      </c>
      <c r="N8142" s="383" t="s">
        <v>620</v>
      </c>
      <c r="O8142" s="383" t="s">
        <v>230</v>
      </c>
    </row>
    <row r="8143" spans="1:15">
      <c r="A8143" s="385">
        <v>42019</v>
      </c>
      <c r="B8143" s="383" t="s">
        <v>794</v>
      </c>
      <c r="C8143" s="383" t="s">
        <v>8</v>
      </c>
      <c r="D8143" s="383" t="s">
        <v>34</v>
      </c>
      <c r="E8143" s="383" t="s">
        <v>795</v>
      </c>
      <c r="F8143" s="383" t="s">
        <v>10</v>
      </c>
      <c r="G8143" s="384">
        <v>2740</v>
      </c>
      <c r="H8143" s="383" t="s">
        <v>796</v>
      </c>
      <c r="I8143" s="383" t="s">
        <v>797</v>
      </c>
      <c r="J8143" s="383" t="s">
        <v>617</v>
      </c>
      <c r="K8143" s="383" t="s">
        <v>618</v>
      </c>
      <c r="L8143" s="384">
        <v>11627</v>
      </c>
      <c r="M8143" s="383" t="s">
        <v>631</v>
      </c>
      <c r="N8143" s="383" t="s">
        <v>620</v>
      </c>
      <c r="O8143" s="383" t="s">
        <v>230</v>
      </c>
    </row>
    <row r="8144" spans="1:15">
      <c r="A8144" s="385">
        <v>42020</v>
      </c>
      <c r="B8144" s="383" t="s">
        <v>621</v>
      </c>
      <c r="C8144" s="383" t="s">
        <v>8</v>
      </c>
      <c r="D8144" s="383" t="s">
        <v>9</v>
      </c>
      <c r="E8144" s="383" t="s">
        <v>622</v>
      </c>
      <c r="F8144" s="383" t="s">
        <v>10</v>
      </c>
      <c r="G8144" s="384">
        <v>528000</v>
      </c>
      <c r="H8144" s="383" t="s">
        <v>828</v>
      </c>
      <c r="I8144" s="383" t="s">
        <v>829</v>
      </c>
      <c r="J8144" s="383" t="s">
        <v>617</v>
      </c>
      <c r="K8144" s="383" t="s">
        <v>618</v>
      </c>
      <c r="L8144" s="384">
        <v>12650</v>
      </c>
      <c r="M8144" s="383" t="s">
        <v>631</v>
      </c>
      <c r="N8144" s="383" t="s">
        <v>620</v>
      </c>
      <c r="O8144" s="383" t="s">
        <v>230</v>
      </c>
    </row>
    <row r="8145" spans="1:15">
      <c r="A8145" s="385">
        <v>42021</v>
      </c>
      <c r="B8145" s="383" t="s">
        <v>794</v>
      </c>
      <c r="C8145" s="383" t="s">
        <v>8</v>
      </c>
      <c r="D8145" s="383" t="s">
        <v>34</v>
      </c>
      <c r="E8145" s="383" t="s">
        <v>795</v>
      </c>
      <c r="F8145" s="383" t="s">
        <v>10</v>
      </c>
      <c r="G8145" s="384">
        <v>68283</v>
      </c>
      <c r="H8145" s="383" t="s">
        <v>796</v>
      </c>
      <c r="I8145" s="383" t="s">
        <v>798</v>
      </c>
      <c r="J8145" s="383" t="s">
        <v>617</v>
      </c>
      <c r="K8145" s="383" t="s">
        <v>618</v>
      </c>
      <c r="L8145" s="384">
        <v>12650</v>
      </c>
      <c r="M8145" s="383" t="s">
        <v>632</v>
      </c>
      <c r="N8145" s="383" t="s">
        <v>620</v>
      </c>
      <c r="O8145" s="383" t="s">
        <v>230</v>
      </c>
    </row>
    <row r="8146" spans="1:15">
      <c r="A8146" s="385">
        <v>42022</v>
      </c>
      <c r="B8146" s="383" t="s">
        <v>794</v>
      </c>
      <c r="C8146" s="383" t="s">
        <v>8</v>
      </c>
      <c r="D8146" s="383" t="s">
        <v>34</v>
      </c>
      <c r="E8146" s="383" t="s">
        <v>795</v>
      </c>
      <c r="F8146" s="383" t="s">
        <v>10</v>
      </c>
      <c r="G8146" s="384">
        <v>2740</v>
      </c>
      <c r="H8146" s="383" t="s">
        <v>796</v>
      </c>
      <c r="I8146" s="383" t="s">
        <v>797</v>
      </c>
      <c r="J8146" s="383" t="s">
        <v>617</v>
      </c>
      <c r="K8146" s="383" t="s">
        <v>618</v>
      </c>
      <c r="L8146" s="384">
        <v>12650</v>
      </c>
      <c r="M8146" s="383" t="s">
        <v>632</v>
      </c>
      <c r="N8146" s="383" t="s">
        <v>620</v>
      </c>
      <c r="O8146" s="383" t="s">
        <v>230</v>
      </c>
    </row>
    <row r="8147" spans="1:15">
      <c r="A8147" s="385">
        <v>42023</v>
      </c>
      <c r="B8147" s="383" t="s">
        <v>794</v>
      </c>
      <c r="C8147" s="383" t="s">
        <v>8</v>
      </c>
      <c r="D8147" s="383" t="s">
        <v>34</v>
      </c>
      <c r="E8147" s="383" t="s">
        <v>795</v>
      </c>
      <c r="F8147" s="383" t="s">
        <v>10</v>
      </c>
      <c r="G8147" s="384">
        <v>2740</v>
      </c>
      <c r="H8147" s="383" t="s">
        <v>796</v>
      </c>
      <c r="I8147" s="383" t="s">
        <v>797</v>
      </c>
      <c r="J8147" s="383" t="s">
        <v>617</v>
      </c>
      <c r="K8147" s="383" t="s">
        <v>618</v>
      </c>
      <c r="L8147" s="384">
        <v>12650</v>
      </c>
      <c r="M8147" s="383" t="s">
        <v>632</v>
      </c>
      <c r="N8147" s="383" t="s">
        <v>620</v>
      </c>
      <c r="O8147" s="383" t="s">
        <v>230</v>
      </c>
    </row>
    <row r="8148" spans="1:15">
      <c r="A8148" s="385">
        <v>42024</v>
      </c>
      <c r="B8148" s="383" t="s">
        <v>794</v>
      </c>
      <c r="C8148" s="383" t="s">
        <v>8</v>
      </c>
      <c r="D8148" s="383" t="s">
        <v>34</v>
      </c>
      <c r="E8148" s="383" t="s">
        <v>795</v>
      </c>
      <c r="F8148" s="383" t="s">
        <v>10</v>
      </c>
      <c r="G8148" s="384">
        <v>5058</v>
      </c>
      <c r="H8148" s="383" t="s">
        <v>796</v>
      </c>
      <c r="I8148" s="383" t="s">
        <v>797</v>
      </c>
      <c r="J8148" s="383" t="s">
        <v>617</v>
      </c>
      <c r="K8148" s="383" t="s">
        <v>618</v>
      </c>
      <c r="L8148" s="384">
        <v>12775</v>
      </c>
      <c r="M8148" s="383" t="s">
        <v>633</v>
      </c>
      <c r="N8148" s="383" t="s">
        <v>620</v>
      </c>
      <c r="O8148" s="383" t="s">
        <v>230</v>
      </c>
    </row>
    <row r="8149" spans="1:15">
      <c r="A8149" s="385">
        <v>42025</v>
      </c>
      <c r="B8149" s="383" t="s">
        <v>794</v>
      </c>
      <c r="C8149" s="383" t="s">
        <v>8</v>
      </c>
      <c r="D8149" s="383" t="s">
        <v>34</v>
      </c>
      <c r="E8149" s="383" t="s">
        <v>795</v>
      </c>
      <c r="F8149" s="383" t="s">
        <v>10</v>
      </c>
      <c r="G8149" s="384">
        <v>2740</v>
      </c>
      <c r="H8149" s="383" t="s">
        <v>796</v>
      </c>
      <c r="I8149" s="383" t="s">
        <v>797</v>
      </c>
      <c r="J8149" s="383" t="s">
        <v>617</v>
      </c>
      <c r="K8149" s="383" t="s">
        <v>618</v>
      </c>
      <c r="L8149" s="384">
        <v>14695</v>
      </c>
      <c r="M8149" s="383" t="s">
        <v>633</v>
      </c>
      <c r="N8149" s="383" t="s">
        <v>620</v>
      </c>
      <c r="O8149" s="383" t="s">
        <v>230</v>
      </c>
    </row>
    <row r="8150" spans="1:15">
      <c r="A8150" s="385">
        <v>42026</v>
      </c>
      <c r="B8150" s="383" t="s">
        <v>794</v>
      </c>
      <c r="C8150" s="383" t="s">
        <v>8</v>
      </c>
      <c r="D8150" s="383" t="s">
        <v>34</v>
      </c>
      <c r="E8150" s="383" t="s">
        <v>795</v>
      </c>
      <c r="F8150" s="383" t="s">
        <v>10</v>
      </c>
      <c r="G8150" s="384">
        <v>5058</v>
      </c>
      <c r="H8150" s="383" t="s">
        <v>796</v>
      </c>
      <c r="I8150" s="383" t="s">
        <v>797</v>
      </c>
      <c r="J8150" s="383" t="s">
        <v>617</v>
      </c>
      <c r="K8150" s="383" t="s">
        <v>618</v>
      </c>
      <c r="L8150" s="384">
        <v>15922</v>
      </c>
      <c r="M8150" s="383" t="s">
        <v>633</v>
      </c>
      <c r="N8150" s="383" t="s">
        <v>620</v>
      </c>
      <c r="O8150" s="383" t="s">
        <v>230</v>
      </c>
    </row>
    <row r="8151" spans="1:15">
      <c r="A8151" s="385">
        <v>42027</v>
      </c>
      <c r="B8151" s="383" t="s">
        <v>794</v>
      </c>
      <c r="C8151" s="383" t="s">
        <v>8</v>
      </c>
      <c r="D8151" s="383" t="s">
        <v>34</v>
      </c>
      <c r="E8151" s="383" t="s">
        <v>795</v>
      </c>
      <c r="F8151" s="383" t="s">
        <v>10</v>
      </c>
      <c r="G8151" s="384">
        <v>4110</v>
      </c>
      <c r="H8151" s="383" t="s">
        <v>796</v>
      </c>
      <c r="I8151" s="383" t="s">
        <v>797</v>
      </c>
      <c r="J8151" s="383" t="s">
        <v>617</v>
      </c>
      <c r="K8151" s="383" t="s">
        <v>618</v>
      </c>
      <c r="L8151" s="384">
        <v>17245</v>
      </c>
      <c r="M8151" s="383" t="s">
        <v>633</v>
      </c>
      <c r="N8151" s="383" t="s">
        <v>620</v>
      </c>
      <c r="O8151" s="383" t="s">
        <v>230</v>
      </c>
    </row>
    <row r="8152" spans="1:15">
      <c r="A8152" s="385">
        <v>42028</v>
      </c>
      <c r="B8152" s="383" t="s">
        <v>794</v>
      </c>
      <c r="C8152" s="383" t="s">
        <v>8</v>
      </c>
      <c r="D8152" s="383" t="s">
        <v>34</v>
      </c>
      <c r="E8152" s="383" t="s">
        <v>795</v>
      </c>
      <c r="F8152" s="383" t="s">
        <v>10</v>
      </c>
      <c r="G8152" s="384">
        <v>2740</v>
      </c>
      <c r="H8152" s="383" t="s">
        <v>796</v>
      </c>
      <c r="I8152" s="383" t="s">
        <v>797</v>
      </c>
      <c r="J8152" s="383" t="s">
        <v>617</v>
      </c>
      <c r="K8152" s="383" t="s">
        <v>618</v>
      </c>
      <c r="L8152" s="384">
        <v>18650</v>
      </c>
      <c r="M8152" s="383" t="s">
        <v>633</v>
      </c>
      <c r="N8152" s="383" t="s">
        <v>620</v>
      </c>
      <c r="O8152" s="383" t="s">
        <v>230</v>
      </c>
    </row>
    <row r="8153" spans="1:15">
      <c r="A8153" s="385">
        <v>42029</v>
      </c>
      <c r="B8153" s="383" t="s">
        <v>794</v>
      </c>
      <c r="C8153" s="383" t="s">
        <v>8</v>
      </c>
      <c r="D8153" s="383" t="s">
        <v>34</v>
      </c>
      <c r="E8153" s="383" t="s">
        <v>795</v>
      </c>
      <c r="F8153" s="383" t="s">
        <v>10</v>
      </c>
      <c r="G8153" s="384">
        <v>2740</v>
      </c>
      <c r="H8153" s="383" t="s">
        <v>796</v>
      </c>
      <c r="I8153" s="383" t="s">
        <v>797</v>
      </c>
      <c r="J8153" s="383" t="s">
        <v>617</v>
      </c>
      <c r="K8153" s="383" t="s">
        <v>618</v>
      </c>
      <c r="L8153" s="384">
        <v>18650</v>
      </c>
      <c r="M8153" s="383" t="s">
        <v>633</v>
      </c>
      <c r="N8153" s="383" t="s">
        <v>620</v>
      </c>
      <c r="O8153" s="383" t="s">
        <v>230</v>
      </c>
    </row>
    <row r="8154" spans="1:15">
      <c r="A8154" s="385">
        <v>42030</v>
      </c>
      <c r="B8154" s="383" t="s">
        <v>794</v>
      </c>
      <c r="C8154" s="383" t="s">
        <v>8</v>
      </c>
      <c r="D8154" s="383" t="s">
        <v>34</v>
      </c>
      <c r="E8154" s="383" t="s">
        <v>795</v>
      </c>
      <c r="F8154" s="383" t="s">
        <v>10</v>
      </c>
      <c r="G8154" s="384">
        <v>2740</v>
      </c>
      <c r="H8154" s="383" t="s">
        <v>796</v>
      </c>
      <c r="I8154" s="383" t="s">
        <v>797</v>
      </c>
      <c r="J8154" s="383" t="s">
        <v>617</v>
      </c>
      <c r="K8154" s="383" t="s">
        <v>618</v>
      </c>
      <c r="L8154" s="384">
        <v>18650</v>
      </c>
      <c r="M8154" s="383" t="s">
        <v>634</v>
      </c>
      <c r="N8154" s="383" t="s">
        <v>620</v>
      </c>
      <c r="O8154" s="383" t="s">
        <v>230</v>
      </c>
    </row>
    <row r="8155" spans="1:15">
      <c r="A8155" s="385">
        <v>42031</v>
      </c>
      <c r="B8155" s="383" t="s">
        <v>794</v>
      </c>
      <c r="C8155" s="383" t="s">
        <v>8</v>
      </c>
      <c r="D8155" s="383" t="s">
        <v>34</v>
      </c>
      <c r="E8155" s="383" t="s">
        <v>795</v>
      </c>
      <c r="F8155" s="383" t="s">
        <v>10</v>
      </c>
      <c r="G8155" s="384">
        <v>2635</v>
      </c>
      <c r="H8155" s="383" t="s">
        <v>796</v>
      </c>
      <c r="I8155" s="383" t="s">
        <v>797</v>
      </c>
      <c r="J8155" s="383" t="s">
        <v>617</v>
      </c>
      <c r="K8155" s="383" t="s">
        <v>618</v>
      </c>
      <c r="L8155" s="384">
        <v>18650</v>
      </c>
      <c r="M8155" s="383" t="s">
        <v>634</v>
      </c>
      <c r="N8155" s="383" t="s">
        <v>620</v>
      </c>
      <c r="O8155" s="383" t="s">
        <v>230</v>
      </c>
    </row>
    <row r="8156" spans="1:15">
      <c r="A8156" s="385">
        <v>42032</v>
      </c>
      <c r="B8156" s="383" t="s">
        <v>794</v>
      </c>
      <c r="C8156" s="383" t="s">
        <v>8</v>
      </c>
      <c r="D8156" s="383" t="s">
        <v>34</v>
      </c>
      <c r="E8156" s="383" t="s">
        <v>795</v>
      </c>
      <c r="F8156" s="383" t="s">
        <v>10</v>
      </c>
      <c r="G8156" s="384">
        <v>2635</v>
      </c>
      <c r="H8156" s="383" t="s">
        <v>796</v>
      </c>
      <c r="I8156" s="383" t="s">
        <v>797</v>
      </c>
      <c r="J8156" s="383" t="s">
        <v>617</v>
      </c>
      <c r="K8156" s="383" t="s">
        <v>618</v>
      </c>
      <c r="L8156" s="384">
        <v>18650</v>
      </c>
      <c r="M8156" s="383" t="s">
        <v>634</v>
      </c>
      <c r="N8156" s="383" t="s">
        <v>620</v>
      </c>
      <c r="O8156" s="383" t="s">
        <v>230</v>
      </c>
    </row>
    <row r="8157" spans="1:15">
      <c r="A8157" s="385">
        <v>42033</v>
      </c>
      <c r="B8157" s="383" t="s">
        <v>794</v>
      </c>
      <c r="C8157" s="383" t="s">
        <v>8</v>
      </c>
      <c r="D8157" s="383" t="s">
        <v>34</v>
      </c>
      <c r="E8157" s="383" t="s">
        <v>795</v>
      </c>
      <c r="F8157" s="383" t="s">
        <v>10</v>
      </c>
      <c r="G8157" s="384">
        <v>2635</v>
      </c>
      <c r="H8157" s="383" t="s">
        <v>796</v>
      </c>
      <c r="I8157" s="383" t="s">
        <v>797</v>
      </c>
      <c r="J8157" s="383" t="s">
        <v>617</v>
      </c>
      <c r="K8157" s="383" t="s">
        <v>618</v>
      </c>
      <c r="L8157" s="384">
        <v>18650</v>
      </c>
      <c r="M8157" s="383" t="s">
        <v>634</v>
      </c>
      <c r="N8157" s="383" t="s">
        <v>620</v>
      </c>
      <c r="O8157" s="383" t="s">
        <v>230</v>
      </c>
    </row>
    <row r="8158" spans="1:15">
      <c r="A8158" s="385">
        <v>42035</v>
      </c>
      <c r="B8158" s="383" t="s">
        <v>794</v>
      </c>
      <c r="C8158" s="383" t="s">
        <v>8</v>
      </c>
      <c r="D8158" s="383" t="s">
        <v>34</v>
      </c>
      <c r="E8158" s="383" t="s">
        <v>795</v>
      </c>
      <c r="F8158" s="383" t="s">
        <v>10</v>
      </c>
      <c r="G8158" s="384">
        <v>2740</v>
      </c>
      <c r="H8158" s="383" t="s">
        <v>796</v>
      </c>
      <c r="I8158" s="383" t="s">
        <v>797</v>
      </c>
      <c r="J8158" s="383" t="s">
        <v>617</v>
      </c>
      <c r="K8158" s="383" t="s">
        <v>618</v>
      </c>
      <c r="L8158" s="384">
        <v>18650</v>
      </c>
      <c r="M8158" s="383" t="s">
        <v>634</v>
      </c>
      <c r="N8158" s="383" t="s">
        <v>620</v>
      </c>
      <c r="O8158" s="383" t="s">
        <v>230</v>
      </c>
    </row>
    <row r="8159" spans="1:15">
      <c r="A8159" s="385">
        <v>42036</v>
      </c>
      <c r="B8159" s="383" t="s">
        <v>794</v>
      </c>
      <c r="C8159" s="383" t="s">
        <v>8</v>
      </c>
      <c r="D8159" s="383" t="s">
        <v>34</v>
      </c>
      <c r="E8159" s="383" t="s">
        <v>795</v>
      </c>
      <c r="F8159" s="383" t="s">
        <v>10</v>
      </c>
      <c r="G8159" s="384">
        <v>2740</v>
      </c>
      <c r="H8159" s="383" t="s">
        <v>796</v>
      </c>
      <c r="I8159" s="383" t="s">
        <v>797</v>
      </c>
      <c r="J8159" s="383" t="s">
        <v>617</v>
      </c>
      <c r="K8159" s="383" t="s">
        <v>618</v>
      </c>
      <c r="L8159" s="384">
        <v>18660</v>
      </c>
      <c r="M8159" s="383" t="s">
        <v>634</v>
      </c>
      <c r="N8159" s="383" t="s">
        <v>620</v>
      </c>
      <c r="O8159" s="383" t="s">
        <v>230</v>
      </c>
    </row>
    <row r="8160" spans="1:15">
      <c r="A8160" s="385">
        <v>42037</v>
      </c>
      <c r="B8160" s="383" t="s">
        <v>794</v>
      </c>
      <c r="C8160" s="383" t="s">
        <v>8</v>
      </c>
      <c r="D8160" s="383" t="s">
        <v>34</v>
      </c>
      <c r="E8160" s="383" t="s">
        <v>795</v>
      </c>
      <c r="F8160" s="383" t="s">
        <v>10</v>
      </c>
      <c r="G8160" s="384">
        <v>2635</v>
      </c>
      <c r="H8160" s="383" t="s">
        <v>796</v>
      </c>
      <c r="I8160" s="383" t="s">
        <v>797</v>
      </c>
      <c r="J8160" s="383" t="s">
        <v>617</v>
      </c>
      <c r="K8160" s="383" t="s">
        <v>618</v>
      </c>
      <c r="L8160" s="384">
        <v>18660</v>
      </c>
      <c r="M8160" s="383" t="s">
        <v>634</v>
      </c>
      <c r="N8160" s="383" t="s">
        <v>620</v>
      </c>
      <c r="O8160" s="383" t="s">
        <v>230</v>
      </c>
    </row>
    <row r="8161" spans="1:15">
      <c r="A8161" s="385">
        <v>42038</v>
      </c>
      <c r="B8161" s="383" t="s">
        <v>11</v>
      </c>
      <c r="C8161" s="383" t="s">
        <v>12</v>
      </c>
      <c r="D8161" s="383" t="s">
        <v>13</v>
      </c>
      <c r="E8161" s="383" t="s">
        <v>678</v>
      </c>
      <c r="F8161" s="383" t="s">
        <v>10</v>
      </c>
      <c r="G8161" s="384">
        <v>-450</v>
      </c>
      <c r="H8161" s="383" t="s">
        <v>779</v>
      </c>
      <c r="I8161" s="383" t="s">
        <v>985</v>
      </c>
      <c r="J8161" s="383" t="s">
        <v>617</v>
      </c>
      <c r="K8161" s="383" t="s">
        <v>618</v>
      </c>
      <c r="L8161" s="384">
        <v>18660</v>
      </c>
      <c r="M8161" s="383" t="s">
        <v>634</v>
      </c>
      <c r="N8161" s="383" t="s">
        <v>620</v>
      </c>
      <c r="O8161" s="383" t="s">
        <v>230</v>
      </c>
    </row>
    <row r="8162" spans="1:15">
      <c r="A8162" s="385">
        <v>42039</v>
      </c>
      <c r="B8162" s="383" t="s">
        <v>794</v>
      </c>
      <c r="C8162" s="383" t="s">
        <v>8</v>
      </c>
      <c r="D8162" s="383" t="s">
        <v>34</v>
      </c>
      <c r="E8162" s="383" t="s">
        <v>795</v>
      </c>
      <c r="F8162" s="383" t="s">
        <v>10</v>
      </c>
      <c r="G8162" s="384">
        <v>2740</v>
      </c>
      <c r="H8162" s="383" t="s">
        <v>796</v>
      </c>
      <c r="I8162" s="383" t="s">
        <v>797</v>
      </c>
      <c r="J8162" s="383" t="s">
        <v>617</v>
      </c>
      <c r="K8162" s="383" t="s">
        <v>618</v>
      </c>
      <c r="L8162" s="384">
        <v>18660</v>
      </c>
      <c r="M8162" s="383" t="s">
        <v>634</v>
      </c>
      <c r="N8162" s="383" t="s">
        <v>620</v>
      </c>
      <c r="O8162" s="383" t="s">
        <v>230</v>
      </c>
    </row>
    <row r="8163" spans="1:15">
      <c r="A8163" s="385">
        <v>42040</v>
      </c>
      <c r="B8163" s="383" t="s">
        <v>794</v>
      </c>
      <c r="C8163" s="383" t="s">
        <v>8</v>
      </c>
      <c r="D8163" s="383" t="s">
        <v>34</v>
      </c>
      <c r="E8163" s="383" t="s">
        <v>795</v>
      </c>
      <c r="F8163" s="383" t="s">
        <v>10</v>
      </c>
      <c r="G8163" s="384">
        <v>2740</v>
      </c>
      <c r="H8163" s="383" t="s">
        <v>796</v>
      </c>
      <c r="I8163" s="383" t="s">
        <v>797</v>
      </c>
      <c r="J8163" s="383" t="s">
        <v>617</v>
      </c>
      <c r="K8163" s="383" t="s">
        <v>618</v>
      </c>
      <c r="L8163" s="384">
        <v>18761</v>
      </c>
      <c r="M8163" s="383" t="s">
        <v>635</v>
      </c>
      <c r="N8163" s="383" t="s">
        <v>620</v>
      </c>
      <c r="O8163" s="383" t="s">
        <v>230</v>
      </c>
    </row>
    <row r="8164" spans="1:15">
      <c r="A8164" s="385">
        <v>42043</v>
      </c>
      <c r="B8164" s="383" t="s">
        <v>754</v>
      </c>
      <c r="C8164" s="383" t="s">
        <v>8</v>
      </c>
      <c r="D8164" s="383" t="s">
        <v>755</v>
      </c>
      <c r="E8164" s="383" t="s">
        <v>756</v>
      </c>
      <c r="F8164" s="383" t="s">
        <v>10</v>
      </c>
      <c r="G8164" s="384">
        <v>127</v>
      </c>
      <c r="H8164" s="383" t="s">
        <v>782</v>
      </c>
      <c r="I8164" s="383" t="s">
        <v>783</v>
      </c>
      <c r="J8164" s="383" t="s">
        <v>617</v>
      </c>
      <c r="K8164" s="383" t="s">
        <v>618</v>
      </c>
      <c r="L8164" s="384">
        <v>20258</v>
      </c>
      <c r="M8164" s="383" t="s">
        <v>635</v>
      </c>
      <c r="N8164" s="383" t="s">
        <v>620</v>
      </c>
      <c r="O8164" s="383" t="s">
        <v>230</v>
      </c>
    </row>
    <row r="8165" spans="1:15">
      <c r="A8165" s="385">
        <v>42044</v>
      </c>
      <c r="B8165" s="383" t="s">
        <v>754</v>
      </c>
      <c r="C8165" s="383" t="s">
        <v>8</v>
      </c>
      <c r="D8165" s="383" t="s">
        <v>755</v>
      </c>
      <c r="E8165" s="383" t="s">
        <v>756</v>
      </c>
      <c r="F8165" s="383" t="s">
        <v>10</v>
      </c>
      <c r="G8165" s="384">
        <v>127</v>
      </c>
      <c r="H8165" s="383" t="s">
        <v>782</v>
      </c>
      <c r="I8165" s="383" t="s">
        <v>783</v>
      </c>
      <c r="J8165" s="383" t="s">
        <v>617</v>
      </c>
      <c r="K8165" s="383" t="s">
        <v>618</v>
      </c>
      <c r="L8165" s="384">
        <v>20833</v>
      </c>
      <c r="M8165" s="383" t="s">
        <v>635</v>
      </c>
      <c r="N8165" s="383" t="s">
        <v>620</v>
      </c>
      <c r="O8165" s="383" t="s">
        <v>230</v>
      </c>
    </row>
    <row r="8166" spans="1:15">
      <c r="A8166" s="385">
        <v>42045</v>
      </c>
      <c r="B8166" s="383" t="s">
        <v>754</v>
      </c>
      <c r="C8166" s="383" t="s">
        <v>8</v>
      </c>
      <c r="D8166" s="383" t="s">
        <v>755</v>
      </c>
      <c r="E8166" s="383" t="s">
        <v>756</v>
      </c>
      <c r="F8166" s="383" t="s">
        <v>10</v>
      </c>
      <c r="G8166" s="384">
        <v>127</v>
      </c>
      <c r="H8166" s="383" t="s">
        <v>782</v>
      </c>
      <c r="I8166" s="383" t="s">
        <v>783</v>
      </c>
      <c r="J8166" s="383" t="s">
        <v>617</v>
      </c>
      <c r="K8166" s="383" t="s">
        <v>618</v>
      </c>
      <c r="L8166" s="384">
        <v>20833</v>
      </c>
      <c r="M8166" s="383" t="s">
        <v>635</v>
      </c>
      <c r="N8166" s="383" t="s">
        <v>620</v>
      </c>
      <c r="O8166" s="383" t="s">
        <v>230</v>
      </c>
    </row>
    <row r="8167" spans="1:15">
      <c r="A8167" s="385">
        <v>42046</v>
      </c>
      <c r="B8167" s="383" t="s">
        <v>21</v>
      </c>
      <c r="C8167" s="383" t="s">
        <v>12</v>
      </c>
      <c r="D8167" s="383" t="s">
        <v>22</v>
      </c>
      <c r="E8167" s="383" t="s">
        <v>658</v>
      </c>
      <c r="F8167" s="383" t="s">
        <v>10</v>
      </c>
      <c r="G8167" s="384">
        <v>2720</v>
      </c>
      <c r="H8167" s="383" t="s">
        <v>763</v>
      </c>
      <c r="I8167" s="383" t="s">
        <v>764</v>
      </c>
      <c r="J8167" s="383" t="s">
        <v>617</v>
      </c>
      <c r="K8167" s="383" t="s">
        <v>618</v>
      </c>
      <c r="L8167" s="384">
        <v>20833</v>
      </c>
      <c r="M8167" s="383" t="s">
        <v>635</v>
      </c>
      <c r="N8167" s="383" t="s">
        <v>620</v>
      </c>
      <c r="O8167" s="383" t="s">
        <v>230</v>
      </c>
    </row>
    <row r="8168" spans="1:15">
      <c r="A8168" s="385">
        <v>42047</v>
      </c>
      <c r="B8168" s="383" t="s">
        <v>754</v>
      </c>
      <c r="C8168" s="383" t="s">
        <v>8</v>
      </c>
      <c r="D8168" s="383" t="s">
        <v>755</v>
      </c>
      <c r="E8168" s="383" t="s">
        <v>756</v>
      </c>
      <c r="F8168" s="383" t="s">
        <v>10</v>
      </c>
      <c r="G8168" s="384">
        <v>127</v>
      </c>
      <c r="H8168" s="383" t="s">
        <v>782</v>
      </c>
      <c r="I8168" s="383" t="s">
        <v>783</v>
      </c>
      <c r="J8168" s="383" t="s">
        <v>617</v>
      </c>
      <c r="K8168" s="383" t="s">
        <v>618</v>
      </c>
      <c r="L8168" s="384">
        <v>20833</v>
      </c>
      <c r="M8168" s="383" t="s">
        <v>635</v>
      </c>
      <c r="N8168" s="383" t="s">
        <v>620</v>
      </c>
      <c r="O8168" s="383" t="s">
        <v>230</v>
      </c>
    </row>
    <row r="8169" spans="1:15">
      <c r="A8169" s="385">
        <v>42048</v>
      </c>
      <c r="B8169" s="383" t="s">
        <v>754</v>
      </c>
      <c r="C8169" s="383" t="s">
        <v>8</v>
      </c>
      <c r="D8169" s="383" t="s">
        <v>755</v>
      </c>
      <c r="E8169" s="383" t="s">
        <v>756</v>
      </c>
      <c r="F8169" s="383" t="s">
        <v>10</v>
      </c>
      <c r="G8169" s="384">
        <v>127</v>
      </c>
      <c r="H8169" s="383" t="s">
        <v>782</v>
      </c>
      <c r="I8169" s="383" t="s">
        <v>783</v>
      </c>
      <c r="J8169" s="383" t="s">
        <v>617</v>
      </c>
      <c r="K8169" s="383" t="s">
        <v>618</v>
      </c>
      <c r="L8169" s="384">
        <v>20833</v>
      </c>
      <c r="M8169" s="383" t="s">
        <v>635</v>
      </c>
      <c r="N8169" s="383" t="s">
        <v>620</v>
      </c>
      <c r="O8169" s="383" t="s">
        <v>230</v>
      </c>
    </row>
    <row r="8170" spans="1:15">
      <c r="A8170" s="385">
        <v>42049</v>
      </c>
      <c r="B8170" s="383" t="s">
        <v>754</v>
      </c>
      <c r="C8170" s="383" t="s">
        <v>8</v>
      </c>
      <c r="D8170" s="383" t="s">
        <v>755</v>
      </c>
      <c r="E8170" s="383" t="s">
        <v>756</v>
      </c>
      <c r="F8170" s="383" t="s">
        <v>10</v>
      </c>
      <c r="G8170" s="384">
        <v>127</v>
      </c>
      <c r="H8170" s="383" t="s">
        <v>782</v>
      </c>
      <c r="I8170" s="383" t="s">
        <v>783</v>
      </c>
      <c r="J8170" s="383" t="s">
        <v>617</v>
      </c>
      <c r="K8170" s="383" t="s">
        <v>618</v>
      </c>
      <c r="L8170" s="384">
        <v>21180</v>
      </c>
      <c r="M8170" s="383" t="s">
        <v>635</v>
      </c>
      <c r="N8170" s="383" t="s">
        <v>620</v>
      </c>
      <c r="O8170" s="383" t="s">
        <v>230</v>
      </c>
    </row>
    <row r="8171" spans="1:15">
      <c r="A8171" s="385">
        <v>42050</v>
      </c>
      <c r="B8171" s="383" t="s">
        <v>754</v>
      </c>
      <c r="C8171" s="383" t="s">
        <v>8</v>
      </c>
      <c r="D8171" s="383" t="s">
        <v>755</v>
      </c>
      <c r="E8171" s="383" t="s">
        <v>756</v>
      </c>
      <c r="F8171" s="383" t="s">
        <v>10</v>
      </c>
      <c r="G8171" s="384">
        <v>127</v>
      </c>
      <c r="H8171" s="383" t="s">
        <v>782</v>
      </c>
      <c r="I8171" s="383" t="s">
        <v>783</v>
      </c>
      <c r="J8171" s="383" t="s">
        <v>617</v>
      </c>
      <c r="K8171" s="383" t="s">
        <v>618</v>
      </c>
      <c r="L8171" s="384">
        <v>22680</v>
      </c>
      <c r="M8171" s="383" t="s">
        <v>635</v>
      </c>
      <c r="N8171" s="383" t="s">
        <v>620</v>
      </c>
      <c r="O8171" s="383" t="s">
        <v>230</v>
      </c>
    </row>
    <row r="8172" spans="1:15">
      <c r="A8172" s="385">
        <v>42051</v>
      </c>
      <c r="B8172" s="383" t="s">
        <v>11</v>
      </c>
      <c r="C8172" s="383" t="s">
        <v>12</v>
      </c>
      <c r="D8172" s="383" t="s">
        <v>13</v>
      </c>
      <c r="E8172" s="383" t="s">
        <v>678</v>
      </c>
      <c r="F8172" s="383" t="s">
        <v>10</v>
      </c>
      <c r="G8172" s="384">
        <v>450</v>
      </c>
      <c r="H8172" s="383" t="s">
        <v>779</v>
      </c>
      <c r="I8172" s="383" t="s">
        <v>780</v>
      </c>
      <c r="J8172" s="383" t="s">
        <v>617</v>
      </c>
      <c r="K8172" s="383" t="s">
        <v>618</v>
      </c>
      <c r="L8172" s="384">
        <v>23171</v>
      </c>
      <c r="M8172" s="383" t="s">
        <v>635</v>
      </c>
      <c r="N8172" s="383" t="s">
        <v>620</v>
      </c>
      <c r="O8172" s="383" t="s">
        <v>230</v>
      </c>
    </row>
    <row r="8173" spans="1:15">
      <c r="A8173" s="385">
        <v>42052</v>
      </c>
      <c r="B8173" s="383" t="s">
        <v>11</v>
      </c>
      <c r="C8173" s="383" t="s">
        <v>12</v>
      </c>
      <c r="D8173" s="383" t="s">
        <v>13</v>
      </c>
      <c r="E8173" s="383" t="s">
        <v>678</v>
      </c>
      <c r="F8173" s="383" t="s">
        <v>10</v>
      </c>
      <c r="G8173" s="384">
        <v>450</v>
      </c>
      <c r="H8173" s="383" t="s">
        <v>779</v>
      </c>
      <c r="I8173" s="383" t="s">
        <v>780</v>
      </c>
      <c r="J8173" s="383" t="s">
        <v>617</v>
      </c>
      <c r="K8173" s="383" t="s">
        <v>618</v>
      </c>
      <c r="L8173" s="384">
        <v>23171</v>
      </c>
      <c r="M8173" s="383" t="s">
        <v>636</v>
      </c>
      <c r="N8173" s="383" t="s">
        <v>620</v>
      </c>
      <c r="O8173" s="383" t="s">
        <v>230</v>
      </c>
    </row>
    <row r="8174" spans="1:15">
      <c r="A8174" s="385">
        <v>42053</v>
      </c>
      <c r="B8174" s="383" t="s">
        <v>11</v>
      </c>
      <c r="C8174" s="383" t="s">
        <v>12</v>
      </c>
      <c r="D8174" s="383" t="s">
        <v>13</v>
      </c>
      <c r="E8174" s="383" t="s">
        <v>678</v>
      </c>
      <c r="F8174" s="383" t="s">
        <v>10</v>
      </c>
      <c r="G8174" s="384">
        <v>450</v>
      </c>
      <c r="H8174" s="383" t="s">
        <v>779</v>
      </c>
      <c r="I8174" s="383" t="s">
        <v>780</v>
      </c>
      <c r="J8174" s="383" t="s">
        <v>617</v>
      </c>
      <c r="K8174" s="383" t="s">
        <v>618</v>
      </c>
      <c r="L8174" s="384">
        <v>23171</v>
      </c>
      <c r="M8174" s="383" t="s">
        <v>636</v>
      </c>
      <c r="N8174" s="383" t="s">
        <v>620</v>
      </c>
      <c r="O8174" s="383" t="s">
        <v>230</v>
      </c>
    </row>
    <row r="8175" spans="1:15">
      <c r="A8175" s="385">
        <v>42054</v>
      </c>
      <c r="B8175" s="383" t="s">
        <v>11</v>
      </c>
      <c r="C8175" s="383" t="s">
        <v>12</v>
      </c>
      <c r="D8175" s="383" t="s">
        <v>13</v>
      </c>
      <c r="E8175" s="383" t="s">
        <v>678</v>
      </c>
      <c r="F8175" s="383" t="s">
        <v>10</v>
      </c>
      <c r="G8175" s="384">
        <v>450</v>
      </c>
      <c r="H8175" s="383" t="s">
        <v>779</v>
      </c>
      <c r="I8175" s="383" t="s">
        <v>780</v>
      </c>
      <c r="J8175" s="383" t="s">
        <v>617</v>
      </c>
      <c r="K8175" s="383" t="s">
        <v>618</v>
      </c>
      <c r="L8175" s="384">
        <v>23171</v>
      </c>
      <c r="M8175" s="383" t="s">
        <v>636</v>
      </c>
      <c r="N8175" s="383" t="s">
        <v>620</v>
      </c>
      <c r="O8175" s="383" t="s">
        <v>230</v>
      </c>
    </row>
    <row r="8176" spans="1:15">
      <c r="A8176" s="385">
        <v>42055</v>
      </c>
      <c r="B8176" s="383" t="s">
        <v>11</v>
      </c>
      <c r="C8176" s="383" t="s">
        <v>12</v>
      </c>
      <c r="D8176" s="383" t="s">
        <v>13</v>
      </c>
      <c r="E8176" s="383" t="s">
        <v>678</v>
      </c>
      <c r="F8176" s="383" t="s">
        <v>10</v>
      </c>
      <c r="G8176" s="384">
        <v>450</v>
      </c>
      <c r="H8176" s="383" t="s">
        <v>779</v>
      </c>
      <c r="I8176" s="383" t="s">
        <v>780</v>
      </c>
      <c r="J8176" s="383" t="s">
        <v>617</v>
      </c>
      <c r="K8176" s="383" t="s">
        <v>618</v>
      </c>
      <c r="L8176" s="384">
        <v>23171</v>
      </c>
      <c r="M8176" s="383" t="s">
        <v>636</v>
      </c>
      <c r="N8176" s="383" t="s">
        <v>620</v>
      </c>
      <c r="O8176" s="383" t="s">
        <v>230</v>
      </c>
    </row>
    <row r="8177" spans="1:15">
      <c r="A8177" s="385">
        <v>42056</v>
      </c>
      <c r="B8177" s="383" t="s">
        <v>11</v>
      </c>
      <c r="C8177" s="383" t="s">
        <v>12</v>
      </c>
      <c r="D8177" s="383" t="s">
        <v>13</v>
      </c>
      <c r="E8177" s="383" t="s">
        <v>678</v>
      </c>
      <c r="F8177" s="383" t="s">
        <v>10</v>
      </c>
      <c r="G8177" s="384">
        <v>450</v>
      </c>
      <c r="H8177" s="383" t="s">
        <v>779</v>
      </c>
      <c r="I8177" s="383" t="s">
        <v>780</v>
      </c>
      <c r="J8177" s="383" t="s">
        <v>617</v>
      </c>
      <c r="K8177" s="383" t="s">
        <v>618</v>
      </c>
      <c r="L8177" s="384">
        <v>23171</v>
      </c>
      <c r="M8177" s="383" t="s">
        <v>637</v>
      </c>
      <c r="N8177" s="383" t="s">
        <v>620</v>
      </c>
      <c r="O8177" s="383" t="s">
        <v>230</v>
      </c>
    </row>
    <row r="8178" spans="1:15">
      <c r="A8178" s="385">
        <v>42058</v>
      </c>
      <c r="B8178" s="383" t="s">
        <v>11</v>
      </c>
      <c r="C8178" s="383" t="s">
        <v>12</v>
      </c>
      <c r="D8178" s="383" t="s">
        <v>13</v>
      </c>
      <c r="E8178" s="383" t="s">
        <v>678</v>
      </c>
      <c r="F8178" s="383" t="s">
        <v>10</v>
      </c>
      <c r="G8178" s="384">
        <v>2467</v>
      </c>
      <c r="H8178" s="383" t="s">
        <v>787</v>
      </c>
      <c r="I8178" s="383" t="s">
        <v>788</v>
      </c>
      <c r="J8178" s="383" t="s">
        <v>617</v>
      </c>
      <c r="K8178" s="383" t="s">
        <v>618</v>
      </c>
      <c r="L8178" s="384">
        <v>23171</v>
      </c>
      <c r="M8178" s="383" t="s">
        <v>637</v>
      </c>
      <c r="N8178" s="383" t="s">
        <v>620</v>
      </c>
      <c r="O8178" s="383" t="s">
        <v>230</v>
      </c>
    </row>
    <row r="8179" spans="1:15">
      <c r="A8179" s="385">
        <v>42059</v>
      </c>
      <c r="B8179" s="383" t="s">
        <v>11</v>
      </c>
      <c r="C8179" s="383" t="s">
        <v>12</v>
      </c>
      <c r="D8179" s="383" t="s">
        <v>13</v>
      </c>
      <c r="E8179" s="383" t="s">
        <v>678</v>
      </c>
      <c r="F8179" s="383" t="s">
        <v>10</v>
      </c>
      <c r="G8179" s="384">
        <v>2467</v>
      </c>
      <c r="H8179" s="383" t="s">
        <v>787</v>
      </c>
      <c r="I8179" s="383" t="s">
        <v>788</v>
      </c>
      <c r="J8179" s="383" t="s">
        <v>617</v>
      </c>
      <c r="K8179" s="383" t="s">
        <v>618</v>
      </c>
      <c r="L8179" s="384">
        <v>23171</v>
      </c>
      <c r="M8179" s="383" t="s">
        <v>637</v>
      </c>
      <c r="N8179" s="383" t="s">
        <v>620</v>
      </c>
      <c r="O8179" s="383" t="s">
        <v>230</v>
      </c>
    </row>
    <row r="8180" spans="1:15">
      <c r="A8180" s="385">
        <v>42060</v>
      </c>
      <c r="B8180" s="383" t="s">
        <v>11</v>
      </c>
      <c r="C8180" s="383" t="s">
        <v>12</v>
      </c>
      <c r="D8180" s="383" t="s">
        <v>13</v>
      </c>
      <c r="E8180" s="383" t="s">
        <v>678</v>
      </c>
      <c r="F8180" s="383" t="s">
        <v>10</v>
      </c>
      <c r="G8180" s="384">
        <v>2467</v>
      </c>
      <c r="H8180" s="383" t="s">
        <v>787</v>
      </c>
      <c r="I8180" s="383" t="s">
        <v>788</v>
      </c>
      <c r="J8180" s="383" t="s">
        <v>617</v>
      </c>
      <c r="K8180" s="383" t="s">
        <v>618</v>
      </c>
      <c r="L8180" s="384">
        <v>23171</v>
      </c>
      <c r="M8180" s="383" t="s">
        <v>637</v>
      </c>
      <c r="N8180" s="383" t="s">
        <v>620</v>
      </c>
      <c r="O8180" s="383" t="s">
        <v>230</v>
      </c>
    </row>
    <row r="8181" spans="1:15">
      <c r="A8181" s="385">
        <v>42061</v>
      </c>
      <c r="B8181" s="383" t="s">
        <v>11</v>
      </c>
      <c r="C8181" s="383" t="s">
        <v>12</v>
      </c>
      <c r="D8181" s="383" t="s">
        <v>13</v>
      </c>
      <c r="E8181" s="383" t="s">
        <v>678</v>
      </c>
      <c r="F8181" s="383" t="s">
        <v>10</v>
      </c>
      <c r="G8181" s="384">
        <v>2467</v>
      </c>
      <c r="H8181" s="383" t="s">
        <v>787</v>
      </c>
      <c r="I8181" s="383" t="s">
        <v>788</v>
      </c>
      <c r="J8181" s="383" t="s">
        <v>617</v>
      </c>
      <c r="K8181" s="383" t="s">
        <v>618</v>
      </c>
      <c r="L8181" s="384">
        <v>23171</v>
      </c>
      <c r="M8181" s="383" t="s">
        <v>637</v>
      </c>
      <c r="N8181" s="383" t="s">
        <v>620</v>
      </c>
      <c r="O8181" s="383" t="s">
        <v>230</v>
      </c>
    </row>
    <row r="8182" spans="1:15">
      <c r="A8182" s="385">
        <v>42062</v>
      </c>
      <c r="B8182" s="383" t="s">
        <v>11</v>
      </c>
      <c r="C8182" s="383" t="s">
        <v>12</v>
      </c>
      <c r="D8182" s="383" t="s">
        <v>13</v>
      </c>
      <c r="E8182" s="383" t="s">
        <v>678</v>
      </c>
      <c r="F8182" s="383" t="s">
        <v>10</v>
      </c>
      <c r="G8182" s="384">
        <v>2467</v>
      </c>
      <c r="H8182" s="383" t="s">
        <v>787</v>
      </c>
      <c r="I8182" s="383" t="s">
        <v>788</v>
      </c>
      <c r="J8182" s="383" t="s">
        <v>617</v>
      </c>
      <c r="K8182" s="383" t="s">
        <v>618</v>
      </c>
      <c r="L8182" s="384">
        <v>23171</v>
      </c>
      <c r="M8182" s="383" t="s">
        <v>637</v>
      </c>
      <c r="N8182" s="383" t="s">
        <v>620</v>
      </c>
      <c r="O8182" s="383" t="s">
        <v>230</v>
      </c>
    </row>
    <row r="8183" spans="1:15">
      <c r="A8183" s="385">
        <v>42063</v>
      </c>
      <c r="B8183" s="383" t="s">
        <v>11</v>
      </c>
      <c r="C8183" s="383" t="s">
        <v>12</v>
      </c>
      <c r="D8183" s="383" t="s">
        <v>13</v>
      </c>
      <c r="E8183" s="383" t="s">
        <v>678</v>
      </c>
      <c r="F8183" s="383" t="s">
        <v>10</v>
      </c>
      <c r="G8183" s="384">
        <v>2467</v>
      </c>
      <c r="H8183" s="383" t="s">
        <v>787</v>
      </c>
      <c r="I8183" s="383" t="s">
        <v>788</v>
      </c>
      <c r="J8183" s="383" t="s">
        <v>617</v>
      </c>
      <c r="K8183" s="383" t="s">
        <v>618</v>
      </c>
      <c r="L8183" s="384">
        <v>23242</v>
      </c>
      <c r="M8183" s="383" t="s">
        <v>638</v>
      </c>
      <c r="N8183" s="383" t="s">
        <v>620</v>
      </c>
      <c r="O8183" s="383" t="s">
        <v>230</v>
      </c>
    </row>
    <row r="8184" spans="1:15">
      <c r="A8184" s="385">
        <v>42064</v>
      </c>
      <c r="B8184" s="383" t="s">
        <v>11</v>
      </c>
      <c r="C8184" s="383" t="s">
        <v>12</v>
      </c>
      <c r="D8184" s="383" t="s">
        <v>13</v>
      </c>
      <c r="E8184" s="383" t="s">
        <v>678</v>
      </c>
      <c r="F8184" s="383" t="s">
        <v>10</v>
      </c>
      <c r="G8184" s="384">
        <v>2467</v>
      </c>
      <c r="H8184" s="383" t="s">
        <v>787</v>
      </c>
      <c r="I8184" s="383" t="s">
        <v>788</v>
      </c>
      <c r="J8184" s="383" t="s">
        <v>617</v>
      </c>
      <c r="K8184" s="383" t="s">
        <v>618</v>
      </c>
      <c r="L8184" s="384">
        <v>24188</v>
      </c>
      <c r="M8184" s="383" t="s">
        <v>638</v>
      </c>
      <c r="N8184" s="383" t="s">
        <v>620</v>
      </c>
      <c r="O8184" s="383" t="s">
        <v>230</v>
      </c>
    </row>
    <row r="8185" spans="1:15">
      <c r="A8185" s="385">
        <v>42065</v>
      </c>
      <c r="B8185" s="383" t="s">
        <v>11</v>
      </c>
      <c r="C8185" s="383" t="s">
        <v>12</v>
      </c>
      <c r="D8185" s="383" t="s">
        <v>13</v>
      </c>
      <c r="E8185" s="383" t="s">
        <v>678</v>
      </c>
      <c r="F8185" s="383" t="s">
        <v>10</v>
      </c>
      <c r="G8185" s="384">
        <v>2467</v>
      </c>
      <c r="H8185" s="383" t="s">
        <v>787</v>
      </c>
      <c r="I8185" s="383" t="s">
        <v>788</v>
      </c>
      <c r="J8185" s="383" t="s">
        <v>617</v>
      </c>
      <c r="K8185" s="383" t="s">
        <v>618</v>
      </c>
      <c r="L8185" s="384">
        <v>24376</v>
      </c>
      <c r="M8185" s="383" t="s">
        <v>638</v>
      </c>
      <c r="N8185" s="383" t="s">
        <v>620</v>
      </c>
      <c r="O8185" s="383" t="s">
        <v>230</v>
      </c>
    </row>
    <row r="8186" spans="1:15">
      <c r="A8186" s="385">
        <v>42066</v>
      </c>
      <c r="B8186" s="383" t="s">
        <v>11</v>
      </c>
      <c r="C8186" s="383" t="s">
        <v>12</v>
      </c>
      <c r="D8186" s="383" t="s">
        <v>13</v>
      </c>
      <c r="E8186" s="383" t="s">
        <v>678</v>
      </c>
      <c r="F8186" s="383" t="s">
        <v>10</v>
      </c>
      <c r="G8186" s="384">
        <v>2467</v>
      </c>
      <c r="H8186" s="383" t="s">
        <v>787</v>
      </c>
      <c r="I8186" s="383" t="s">
        <v>788</v>
      </c>
      <c r="J8186" s="383" t="s">
        <v>617</v>
      </c>
      <c r="K8186" s="383" t="s">
        <v>618</v>
      </c>
      <c r="L8186" s="384">
        <v>24376</v>
      </c>
      <c r="M8186" s="383" t="s">
        <v>638</v>
      </c>
      <c r="N8186" s="383" t="s">
        <v>620</v>
      </c>
      <c r="O8186" s="383" t="s">
        <v>230</v>
      </c>
    </row>
    <row r="8187" spans="1:15">
      <c r="A8187" s="385">
        <v>42067</v>
      </c>
      <c r="B8187" s="383" t="s">
        <v>11</v>
      </c>
      <c r="C8187" s="383" t="s">
        <v>12</v>
      </c>
      <c r="D8187" s="383" t="s">
        <v>13</v>
      </c>
      <c r="E8187" s="383" t="s">
        <v>678</v>
      </c>
      <c r="F8187" s="383" t="s">
        <v>10</v>
      </c>
      <c r="G8187" s="384">
        <v>450</v>
      </c>
      <c r="H8187" s="383" t="s">
        <v>779</v>
      </c>
      <c r="I8187" s="383" t="s">
        <v>780</v>
      </c>
      <c r="J8187" s="383" t="s">
        <v>617</v>
      </c>
      <c r="K8187" s="383" t="s">
        <v>618</v>
      </c>
      <c r="L8187" s="384">
        <v>24394</v>
      </c>
      <c r="M8187" s="383" t="s">
        <v>638</v>
      </c>
      <c r="N8187" s="383" t="s">
        <v>620</v>
      </c>
      <c r="O8187" s="383" t="s">
        <v>230</v>
      </c>
    </row>
    <row r="8188" spans="1:15">
      <c r="A8188" s="385">
        <v>42068</v>
      </c>
      <c r="B8188" s="383" t="s">
        <v>11</v>
      </c>
      <c r="C8188" s="383" t="s">
        <v>12</v>
      </c>
      <c r="D8188" s="383" t="s">
        <v>13</v>
      </c>
      <c r="E8188" s="383" t="s">
        <v>678</v>
      </c>
      <c r="F8188" s="383" t="s">
        <v>10</v>
      </c>
      <c r="G8188" s="384">
        <v>450</v>
      </c>
      <c r="H8188" s="383" t="s">
        <v>779</v>
      </c>
      <c r="I8188" s="383" t="s">
        <v>780</v>
      </c>
      <c r="J8188" s="383" t="s">
        <v>617</v>
      </c>
      <c r="K8188" s="383" t="s">
        <v>618</v>
      </c>
      <c r="L8188" s="384">
        <v>24965</v>
      </c>
      <c r="M8188" s="383" t="s">
        <v>638</v>
      </c>
      <c r="N8188" s="383" t="s">
        <v>620</v>
      </c>
      <c r="O8188" s="383" t="s">
        <v>230</v>
      </c>
    </row>
    <row r="8189" spans="1:15">
      <c r="A8189" s="385">
        <v>42069</v>
      </c>
      <c r="B8189" s="383" t="s">
        <v>11</v>
      </c>
      <c r="C8189" s="383" t="s">
        <v>12</v>
      </c>
      <c r="D8189" s="383" t="s">
        <v>13</v>
      </c>
      <c r="E8189" s="383" t="s">
        <v>678</v>
      </c>
      <c r="F8189" s="383" t="s">
        <v>10</v>
      </c>
      <c r="G8189" s="384">
        <v>450</v>
      </c>
      <c r="H8189" s="383" t="s">
        <v>779</v>
      </c>
      <c r="I8189" s="383" t="s">
        <v>780</v>
      </c>
      <c r="J8189" s="383" t="s">
        <v>617</v>
      </c>
      <c r="K8189" s="383" t="s">
        <v>618</v>
      </c>
      <c r="L8189" s="384">
        <v>25035</v>
      </c>
      <c r="M8189" s="383" t="s">
        <v>638</v>
      </c>
      <c r="N8189" s="383" t="s">
        <v>620</v>
      </c>
      <c r="O8189" s="383" t="s">
        <v>230</v>
      </c>
    </row>
    <row r="8190" spans="1:15">
      <c r="A8190" s="385">
        <v>42070</v>
      </c>
      <c r="B8190" s="383" t="s">
        <v>11</v>
      </c>
      <c r="C8190" s="383" t="s">
        <v>12</v>
      </c>
      <c r="D8190" s="383" t="s">
        <v>13</v>
      </c>
      <c r="E8190" s="383" t="s">
        <v>678</v>
      </c>
      <c r="F8190" s="383" t="s">
        <v>10</v>
      </c>
      <c r="G8190" s="384">
        <v>450</v>
      </c>
      <c r="H8190" s="383" t="s">
        <v>779</v>
      </c>
      <c r="I8190" s="383" t="s">
        <v>780</v>
      </c>
      <c r="J8190" s="383" t="s">
        <v>617</v>
      </c>
      <c r="K8190" s="383" t="s">
        <v>618</v>
      </c>
      <c r="L8190" s="384">
        <v>25532</v>
      </c>
      <c r="M8190" s="383" t="s">
        <v>638</v>
      </c>
      <c r="N8190" s="383" t="s">
        <v>620</v>
      </c>
      <c r="O8190" s="383" t="s">
        <v>230</v>
      </c>
    </row>
    <row r="8191" spans="1:15">
      <c r="A8191" s="385">
        <v>42071</v>
      </c>
      <c r="B8191" s="383" t="s">
        <v>11</v>
      </c>
      <c r="C8191" s="383" t="s">
        <v>12</v>
      </c>
      <c r="D8191" s="383" t="s">
        <v>13</v>
      </c>
      <c r="E8191" s="383" t="s">
        <v>678</v>
      </c>
      <c r="F8191" s="383" t="s">
        <v>10</v>
      </c>
      <c r="G8191" s="384">
        <v>450</v>
      </c>
      <c r="H8191" s="383" t="s">
        <v>779</v>
      </c>
      <c r="I8191" s="383" t="s">
        <v>780</v>
      </c>
      <c r="J8191" s="383" t="s">
        <v>617</v>
      </c>
      <c r="K8191" s="383" t="s">
        <v>618</v>
      </c>
      <c r="L8191" s="384">
        <v>25875</v>
      </c>
      <c r="M8191" s="383" t="s">
        <v>638</v>
      </c>
      <c r="N8191" s="383" t="s">
        <v>620</v>
      </c>
      <c r="O8191" s="383" t="s">
        <v>230</v>
      </c>
    </row>
    <row r="8192" spans="1:15">
      <c r="A8192" s="385">
        <v>42072</v>
      </c>
      <c r="B8192" s="383" t="s">
        <v>11</v>
      </c>
      <c r="C8192" s="383" t="s">
        <v>12</v>
      </c>
      <c r="D8192" s="383" t="s">
        <v>13</v>
      </c>
      <c r="E8192" s="383" t="s">
        <v>678</v>
      </c>
      <c r="F8192" s="383" t="s">
        <v>10</v>
      </c>
      <c r="G8192" s="384">
        <v>450</v>
      </c>
      <c r="H8192" s="383" t="s">
        <v>779</v>
      </c>
      <c r="I8192" s="383" t="s">
        <v>780</v>
      </c>
      <c r="J8192" s="383" t="s">
        <v>617</v>
      </c>
      <c r="K8192" s="383" t="s">
        <v>618</v>
      </c>
      <c r="L8192" s="384">
        <v>25875</v>
      </c>
      <c r="M8192" s="383" t="s">
        <v>638</v>
      </c>
      <c r="N8192" s="383" t="s">
        <v>620</v>
      </c>
      <c r="O8192" s="383" t="s">
        <v>230</v>
      </c>
    </row>
    <row r="8193" spans="1:15">
      <c r="A8193" s="385">
        <v>42073</v>
      </c>
      <c r="B8193" s="383" t="s">
        <v>11</v>
      </c>
      <c r="C8193" s="383" t="s">
        <v>12</v>
      </c>
      <c r="D8193" s="383" t="s">
        <v>13</v>
      </c>
      <c r="E8193" s="383" t="s">
        <v>678</v>
      </c>
      <c r="F8193" s="383" t="s">
        <v>10</v>
      </c>
      <c r="G8193" s="384">
        <v>450</v>
      </c>
      <c r="H8193" s="383" t="s">
        <v>779</v>
      </c>
      <c r="I8193" s="383" t="s">
        <v>780</v>
      </c>
      <c r="J8193" s="383" t="s">
        <v>617</v>
      </c>
      <c r="K8193" s="383" t="s">
        <v>618</v>
      </c>
      <c r="L8193" s="384">
        <v>25875</v>
      </c>
      <c r="M8193" s="383" t="s">
        <v>638</v>
      </c>
      <c r="N8193" s="383" t="s">
        <v>620</v>
      </c>
      <c r="O8193" s="383" t="s">
        <v>230</v>
      </c>
    </row>
    <row r="8194" spans="1:15">
      <c r="A8194" s="385">
        <v>42074</v>
      </c>
      <c r="B8194" s="383" t="s">
        <v>11</v>
      </c>
      <c r="C8194" s="383" t="s">
        <v>12</v>
      </c>
      <c r="D8194" s="383" t="s">
        <v>13</v>
      </c>
      <c r="E8194" s="383" t="s">
        <v>678</v>
      </c>
      <c r="F8194" s="383" t="s">
        <v>10</v>
      </c>
      <c r="G8194" s="384">
        <v>450</v>
      </c>
      <c r="H8194" s="383" t="s">
        <v>779</v>
      </c>
      <c r="I8194" s="383" t="s">
        <v>780</v>
      </c>
      <c r="J8194" s="383" t="s">
        <v>617</v>
      </c>
      <c r="K8194" s="383" t="s">
        <v>618</v>
      </c>
      <c r="L8194" s="384">
        <v>25875</v>
      </c>
      <c r="M8194" s="383" t="s">
        <v>638</v>
      </c>
      <c r="N8194" s="383" t="s">
        <v>620</v>
      </c>
      <c r="O8194" s="383" t="s">
        <v>230</v>
      </c>
    </row>
    <row r="8195" spans="1:15">
      <c r="A8195" s="385">
        <v>42075</v>
      </c>
      <c r="B8195" s="383" t="s">
        <v>11</v>
      </c>
      <c r="C8195" s="383" t="s">
        <v>12</v>
      </c>
      <c r="D8195" s="383" t="s">
        <v>13</v>
      </c>
      <c r="E8195" s="383" t="s">
        <v>678</v>
      </c>
      <c r="F8195" s="383" t="s">
        <v>10</v>
      </c>
      <c r="G8195" s="384">
        <v>450</v>
      </c>
      <c r="H8195" s="383" t="s">
        <v>779</v>
      </c>
      <c r="I8195" s="383" t="s">
        <v>780</v>
      </c>
      <c r="J8195" s="383" t="s">
        <v>617</v>
      </c>
      <c r="K8195" s="383" t="s">
        <v>618</v>
      </c>
      <c r="L8195" s="384">
        <v>25875</v>
      </c>
      <c r="M8195" s="383" t="s">
        <v>639</v>
      </c>
      <c r="N8195" s="383" t="s">
        <v>620</v>
      </c>
      <c r="O8195" s="383" t="s">
        <v>230</v>
      </c>
    </row>
    <row r="8196" spans="1:15">
      <c r="A8196" s="385">
        <v>42076</v>
      </c>
      <c r="B8196" s="383" t="s">
        <v>11</v>
      </c>
      <c r="C8196" s="383" t="s">
        <v>12</v>
      </c>
      <c r="D8196" s="383" t="s">
        <v>13</v>
      </c>
      <c r="E8196" s="383" t="s">
        <v>678</v>
      </c>
      <c r="F8196" s="383" t="s">
        <v>10</v>
      </c>
      <c r="G8196" s="384">
        <v>450</v>
      </c>
      <c r="H8196" s="383" t="s">
        <v>779</v>
      </c>
      <c r="I8196" s="383" t="s">
        <v>780</v>
      </c>
      <c r="J8196" s="383" t="s">
        <v>617</v>
      </c>
      <c r="K8196" s="383" t="s">
        <v>618</v>
      </c>
      <c r="L8196" s="384">
        <v>25875</v>
      </c>
      <c r="M8196" s="383" t="s">
        <v>639</v>
      </c>
      <c r="N8196" s="383" t="s">
        <v>620</v>
      </c>
      <c r="O8196" s="383" t="s">
        <v>230</v>
      </c>
    </row>
    <row r="8197" spans="1:15">
      <c r="A8197" s="385">
        <v>42077</v>
      </c>
      <c r="B8197" s="383" t="s">
        <v>11</v>
      </c>
      <c r="C8197" s="383" t="s">
        <v>12</v>
      </c>
      <c r="D8197" s="383" t="s">
        <v>13</v>
      </c>
      <c r="E8197" s="383" t="s">
        <v>678</v>
      </c>
      <c r="F8197" s="383" t="s">
        <v>10</v>
      </c>
      <c r="G8197" s="384">
        <v>450</v>
      </c>
      <c r="H8197" s="383" t="s">
        <v>779</v>
      </c>
      <c r="I8197" s="383" t="s">
        <v>780</v>
      </c>
      <c r="J8197" s="383" t="s">
        <v>617</v>
      </c>
      <c r="K8197" s="383" t="s">
        <v>618</v>
      </c>
      <c r="L8197" s="384">
        <v>25875</v>
      </c>
      <c r="M8197" s="383" t="s">
        <v>639</v>
      </c>
      <c r="N8197" s="383" t="s">
        <v>620</v>
      </c>
      <c r="O8197" s="383" t="s">
        <v>230</v>
      </c>
    </row>
    <row r="8198" spans="1:15">
      <c r="A8198" s="385">
        <v>42078</v>
      </c>
      <c r="B8198" s="383" t="s">
        <v>11</v>
      </c>
      <c r="C8198" s="383" t="s">
        <v>12</v>
      </c>
      <c r="D8198" s="383" t="s">
        <v>13</v>
      </c>
      <c r="E8198" s="383" t="s">
        <v>678</v>
      </c>
      <c r="F8198" s="383" t="s">
        <v>10</v>
      </c>
      <c r="G8198" s="384">
        <v>450</v>
      </c>
      <c r="H8198" s="383" t="s">
        <v>779</v>
      </c>
      <c r="I8198" s="383" t="s">
        <v>780</v>
      </c>
      <c r="J8198" s="383" t="s">
        <v>617</v>
      </c>
      <c r="K8198" s="383" t="s">
        <v>618</v>
      </c>
      <c r="L8198" s="384">
        <v>25875</v>
      </c>
      <c r="M8198" s="383" t="s">
        <v>639</v>
      </c>
      <c r="N8198" s="383" t="s">
        <v>620</v>
      </c>
      <c r="O8198" s="383" t="s">
        <v>230</v>
      </c>
    </row>
    <row r="8199" spans="1:15">
      <c r="A8199" s="385">
        <v>42079</v>
      </c>
      <c r="B8199" s="383" t="s">
        <v>11</v>
      </c>
      <c r="C8199" s="383" t="s">
        <v>12</v>
      </c>
      <c r="D8199" s="383" t="s">
        <v>13</v>
      </c>
      <c r="E8199" s="383" t="s">
        <v>678</v>
      </c>
      <c r="F8199" s="383" t="s">
        <v>10</v>
      </c>
      <c r="G8199" s="384">
        <v>450</v>
      </c>
      <c r="H8199" s="383" t="s">
        <v>779</v>
      </c>
      <c r="I8199" s="383" t="s">
        <v>780</v>
      </c>
      <c r="J8199" s="383" t="s">
        <v>617</v>
      </c>
      <c r="K8199" s="383" t="s">
        <v>618</v>
      </c>
      <c r="L8199" s="384">
        <v>25875</v>
      </c>
      <c r="M8199" s="383" t="s">
        <v>639</v>
      </c>
      <c r="N8199" s="383" t="s">
        <v>620</v>
      </c>
      <c r="O8199" s="383" t="s">
        <v>230</v>
      </c>
    </row>
    <row r="8200" spans="1:15">
      <c r="A8200" s="385">
        <v>42080</v>
      </c>
      <c r="B8200" s="383" t="s">
        <v>11</v>
      </c>
      <c r="C8200" s="383" t="s">
        <v>12</v>
      </c>
      <c r="D8200" s="383" t="s">
        <v>13</v>
      </c>
      <c r="E8200" s="383" t="s">
        <v>678</v>
      </c>
      <c r="F8200" s="383" t="s">
        <v>10</v>
      </c>
      <c r="G8200" s="384">
        <v>450</v>
      </c>
      <c r="H8200" s="383" t="s">
        <v>779</v>
      </c>
      <c r="I8200" s="383" t="s">
        <v>780</v>
      </c>
      <c r="J8200" s="383" t="s">
        <v>617</v>
      </c>
      <c r="K8200" s="383" t="s">
        <v>618</v>
      </c>
      <c r="L8200" s="384">
        <v>25875</v>
      </c>
      <c r="M8200" s="383" t="s">
        <v>639</v>
      </c>
      <c r="N8200" s="383" t="s">
        <v>620</v>
      </c>
      <c r="O8200" s="383" t="s">
        <v>230</v>
      </c>
    </row>
    <row r="8201" spans="1:15">
      <c r="A8201" s="385">
        <v>42081</v>
      </c>
      <c r="B8201" s="383" t="s">
        <v>11</v>
      </c>
      <c r="C8201" s="383" t="s">
        <v>12</v>
      </c>
      <c r="D8201" s="383" t="s">
        <v>13</v>
      </c>
      <c r="E8201" s="383" t="s">
        <v>678</v>
      </c>
      <c r="F8201" s="383" t="s">
        <v>10</v>
      </c>
      <c r="G8201" s="384">
        <v>450</v>
      </c>
      <c r="H8201" s="383" t="s">
        <v>779</v>
      </c>
      <c r="I8201" s="383" t="s">
        <v>780</v>
      </c>
      <c r="J8201" s="383" t="s">
        <v>617</v>
      </c>
      <c r="K8201" s="383" t="s">
        <v>618</v>
      </c>
      <c r="L8201" s="384">
        <v>26170</v>
      </c>
      <c r="M8201" s="383" t="s">
        <v>640</v>
      </c>
      <c r="N8201" s="383" t="s">
        <v>620</v>
      </c>
      <c r="O8201" s="383" t="s">
        <v>230</v>
      </c>
    </row>
    <row r="8202" spans="1:15">
      <c r="A8202" s="385">
        <v>42082</v>
      </c>
      <c r="B8202" s="383" t="s">
        <v>11</v>
      </c>
      <c r="C8202" s="383" t="s">
        <v>12</v>
      </c>
      <c r="D8202" s="383" t="s">
        <v>13</v>
      </c>
      <c r="E8202" s="383" t="s">
        <v>678</v>
      </c>
      <c r="F8202" s="383" t="s">
        <v>10</v>
      </c>
      <c r="G8202" s="384">
        <v>450</v>
      </c>
      <c r="H8202" s="383" t="s">
        <v>779</v>
      </c>
      <c r="I8202" s="383" t="s">
        <v>780</v>
      </c>
      <c r="J8202" s="383" t="s">
        <v>617</v>
      </c>
      <c r="K8202" s="383" t="s">
        <v>618</v>
      </c>
      <c r="L8202" s="384">
        <v>26691</v>
      </c>
      <c r="M8202" s="383" t="s">
        <v>640</v>
      </c>
      <c r="N8202" s="383" t="s">
        <v>620</v>
      </c>
      <c r="O8202" s="383" t="s">
        <v>230</v>
      </c>
    </row>
    <row r="8203" spans="1:15">
      <c r="A8203" s="385">
        <v>42083</v>
      </c>
      <c r="B8203" s="383" t="s">
        <v>11</v>
      </c>
      <c r="C8203" s="383" t="s">
        <v>12</v>
      </c>
      <c r="D8203" s="383" t="s">
        <v>13</v>
      </c>
      <c r="E8203" s="383" t="s">
        <v>678</v>
      </c>
      <c r="F8203" s="383" t="s">
        <v>10</v>
      </c>
      <c r="G8203" s="384">
        <v>450</v>
      </c>
      <c r="H8203" s="383" t="s">
        <v>779</v>
      </c>
      <c r="I8203" s="383" t="s">
        <v>780</v>
      </c>
      <c r="J8203" s="383" t="s">
        <v>617</v>
      </c>
      <c r="K8203" s="383" t="s">
        <v>618</v>
      </c>
      <c r="L8203" s="384">
        <v>27235</v>
      </c>
      <c r="M8203" s="383" t="s">
        <v>640</v>
      </c>
      <c r="N8203" s="383" t="s">
        <v>620</v>
      </c>
      <c r="O8203" s="383" t="s">
        <v>230</v>
      </c>
    </row>
    <row r="8204" spans="1:15">
      <c r="A8204" s="385">
        <v>42084</v>
      </c>
      <c r="B8204" s="383" t="s">
        <v>11</v>
      </c>
      <c r="C8204" s="383" t="s">
        <v>12</v>
      </c>
      <c r="D8204" s="383" t="s">
        <v>13</v>
      </c>
      <c r="E8204" s="383" t="s">
        <v>678</v>
      </c>
      <c r="F8204" s="383" t="s">
        <v>10</v>
      </c>
      <c r="G8204" s="384">
        <v>450</v>
      </c>
      <c r="H8204" s="383" t="s">
        <v>779</v>
      </c>
      <c r="I8204" s="383" t="s">
        <v>780</v>
      </c>
      <c r="J8204" s="383" t="s">
        <v>617</v>
      </c>
      <c r="K8204" s="383" t="s">
        <v>618</v>
      </c>
      <c r="L8204" s="384">
        <v>27710</v>
      </c>
      <c r="M8204" s="383" t="s">
        <v>640</v>
      </c>
      <c r="N8204" s="383" t="s">
        <v>620</v>
      </c>
      <c r="O8204" s="383" t="s">
        <v>230</v>
      </c>
    </row>
    <row r="8205" spans="1:15">
      <c r="A8205" s="385">
        <v>42085</v>
      </c>
      <c r="B8205" s="383" t="s">
        <v>11</v>
      </c>
      <c r="C8205" s="383" t="s">
        <v>12</v>
      </c>
      <c r="D8205" s="383" t="s">
        <v>13</v>
      </c>
      <c r="E8205" s="383" t="s">
        <v>678</v>
      </c>
      <c r="F8205" s="383" t="s">
        <v>10</v>
      </c>
      <c r="G8205" s="384">
        <v>450</v>
      </c>
      <c r="H8205" s="383" t="s">
        <v>779</v>
      </c>
      <c r="I8205" s="383" t="s">
        <v>780</v>
      </c>
      <c r="J8205" s="383" t="s">
        <v>617</v>
      </c>
      <c r="K8205" s="383" t="s">
        <v>618</v>
      </c>
      <c r="L8205" s="384">
        <v>27741</v>
      </c>
      <c r="M8205" s="383" t="s">
        <v>640</v>
      </c>
      <c r="N8205" s="383" t="s">
        <v>620</v>
      </c>
      <c r="O8205" s="383" t="s">
        <v>230</v>
      </c>
    </row>
    <row r="8206" spans="1:15">
      <c r="A8206" s="385">
        <v>42086</v>
      </c>
      <c r="B8206" s="383" t="s">
        <v>11</v>
      </c>
      <c r="C8206" s="383" t="s">
        <v>12</v>
      </c>
      <c r="D8206" s="383" t="s">
        <v>13</v>
      </c>
      <c r="E8206" s="383" t="s">
        <v>678</v>
      </c>
      <c r="F8206" s="383" t="s">
        <v>10</v>
      </c>
      <c r="G8206" s="384">
        <v>450</v>
      </c>
      <c r="H8206" s="383" t="s">
        <v>779</v>
      </c>
      <c r="I8206" s="383" t="s">
        <v>780</v>
      </c>
      <c r="J8206" s="383" t="s">
        <v>617</v>
      </c>
      <c r="K8206" s="383" t="s">
        <v>618</v>
      </c>
      <c r="L8206" s="384">
        <v>27741</v>
      </c>
      <c r="M8206" s="383" t="s">
        <v>640</v>
      </c>
      <c r="N8206" s="383" t="s">
        <v>620</v>
      </c>
      <c r="O8206" s="383" t="s">
        <v>230</v>
      </c>
    </row>
    <row r="8207" spans="1:15">
      <c r="A8207" s="385">
        <v>42087</v>
      </c>
      <c r="B8207" s="383" t="s">
        <v>11</v>
      </c>
      <c r="C8207" s="383" t="s">
        <v>12</v>
      </c>
      <c r="D8207" s="383" t="s">
        <v>13</v>
      </c>
      <c r="E8207" s="383" t="s">
        <v>678</v>
      </c>
      <c r="F8207" s="383" t="s">
        <v>10</v>
      </c>
      <c r="G8207" s="384">
        <v>450</v>
      </c>
      <c r="H8207" s="383" t="s">
        <v>779</v>
      </c>
      <c r="I8207" s="383" t="s">
        <v>780</v>
      </c>
      <c r="J8207" s="383" t="s">
        <v>617</v>
      </c>
      <c r="K8207" s="383" t="s">
        <v>618</v>
      </c>
      <c r="L8207" s="384">
        <v>27741</v>
      </c>
      <c r="M8207" s="383" t="s">
        <v>640</v>
      </c>
      <c r="N8207" s="383" t="s">
        <v>620</v>
      </c>
      <c r="O8207" s="383" t="s">
        <v>230</v>
      </c>
    </row>
    <row r="8208" spans="1:15">
      <c r="A8208" s="385">
        <v>42088</v>
      </c>
      <c r="B8208" s="383" t="s">
        <v>650</v>
      </c>
      <c r="C8208" s="383" t="s">
        <v>8</v>
      </c>
      <c r="D8208" s="383" t="s">
        <v>20</v>
      </c>
      <c r="E8208" s="383" t="s">
        <v>651</v>
      </c>
      <c r="F8208" s="383" t="s">
        <v>10</v>
      </c>
      <c r="G8208" s="384">
        <v>14999</v>
      </c>
      <c r="H8208" s="383" t="s">
        <v>852</v>
      </c>
      <c r="I8208" s="383" t="s">
        <v>853</v>
      </c>
      <c r="J8208" s="383" t="s">
        <v>617</v>
      </c>
      <c r="K8208" s="383" t="s">
        <v>618</v>
      </c>
      <c r="L8208" s="384">
        <v>27741</v>
      </c>
      <c r="M8208" s="383" t="s">
        <v>640</v>
      </c>
      <c r="N8208" s="383" t="s">
        <v>620</v>
      </c>
      <c r="O8208" s="383" t="s">
        <v>230</v>
      </c>
    </row>
    <row r="8209" spans="1:15">
      <c r="A8209" s="385">
        <v>42089</v>
      </c>
      <c r="B8209" s="383" t="s">
        <v>11</v>
      </c>
      <c r="C8209" s="383" t="s">
        <v>12</v>
      </c>
      <c r="D8209" s="383" t="s">
        <v>13</v>
      </c>
      <c r="E8209" s="383" t="s">
        <v>678</v>
      </c>
      <c r="F8209" s="383" t="s">
        <v>10</v>
      </c>
      <c r="G8209" s="384">
        <v>450</v>
      </c>
      <c r="H8209" s="383" t="s">
        <v>779</v>
      </c>
      <c r="I8209" s="383" t="s">
        <v>780</v>
      </c>
      <c r="J8209" s="383" t="s">
        <v>617</v>
      </c>
      <c r="K8209" s="383" t="s">
        <v>618</v>
      </c>
      <c r="L8209" s="384">
        <v>27741</v>
      </c>
      <c r="M8209" s="383" t="s">
        <v>640</v>
      </c>
      <c r="N8209" s="383" t="s">
        <v>620</v>
      </c>
      <c r="O8209" s="383" t="s">
        <v>230</v>
      </c>
    </row>
    <row r="8210" spans="1:15">
      <c r="A8210" s="385">
        <v>42090</v>
      </c>
      <c r="B8210" s="383" t="s">
        <v>11</v>
      </c>
      <c r="C8210" s="383" t="s">
        <v>12</v>
      </c>
      <c r="D8210" s="383" t="s">
        <v>13</v>
      </c>
      <c r="E8210" s="383" t="s">
        <v>678</v>
      </c>
      <c r="F8210" s="383" t="s">
        <v>10</v>
      </c>
      <c r="G8210" s="384">
        <v>450</v>
      </c>
      <c r="H8210" s="383" t="s">
        <v>779</v>
      </c>
      <c r="I8210" s="383" t="s">
        <v>780</v>
      </c>
      <c r="J8210" s="383" t="s">
        <v>617</v>
      </c>
      <c r="K8210" s="383" t="s">
        <v>618</v>
      </c>
      <c r="L8210" s="384">
        <v>27741</v>
      </c>
      <c r="M8210" s="383" t="s">
        <v>640</v>
      </c>
      <c r="N8210" s="383" t="s">
        <v>620</v>
      </c>
      <c r="O8210" s="383" t="s">
        <v>230</v>
      </c>
    </row>
    <row r="8211" spans="1:15">
      <c r="A8211" s="385">
        <v>42091</v>
      </c>
      <c r="B8211" s="383" t="s">
        <v>11</v>
      </c>
      <c r="C8211" s="383" t="s">
        <v>12</v>
      </c>
      <c r="D8211" s="383" t="s">
        <v>13</v>
      </c>
      <c r="E8211" s="383" t="s">
        <v>678</v>
      </c>
      <c r="F8211" s="383" t="s">
        <v>10</v>
      </c>
      <c r="G8211" s="384">
        <v>450</v>
      </c>
      <c r="H8211" s="383" t="s">
        <v>779</v>
      </c>
      <c r="I8211" s="383" t="s">
        <v>780</v>
      </c>
      <c r="J8211" s="383" t="s">
        <v>617</v>
      </c>
      <c r="K8211" s="383" t="s">
        <v>618</v>
      </c>
      <c r="L8211" s="384">
        <v>27741</v>
      </c>
      <c r="M8211" s="383" t="s">
        <v>641</v>
      </c>
      <c r="N8211" s="383" t="s">
        <v>620</v>
      </c>
      <c r="O8211" s="383" t="s">
        <v>230</v>
      </c>
    </row>
    <row r="8212" spans="1:15">
      <c r="A8212" s="385">
        <v>42092</v>
      </c>
      <c r="B8212" s="383" t="s">
        <v>11</v>
      </c>
      <c r="C8212" s="383" t="s">
        <v>12</v>
      </c>
      <c r="D8212" s="383" t="s">
        <v>13</v>
      </c>
      <c r="E8212" s="383" t="s">
        <v>678</v>
      </c>
      <c r="F8212" s="383" t="s">
        <v>10</v>
      </c>
      <c r="G8212" s="384">
        <v>450</v>
      </c>
      <c r="H8212" s="383" t="s">
        <v>779</v>
      </c>
      <c r="I8212" s="383" t="s">
        <v>780</v>
      </c>
      <c r="J8212" s="383" t="s">
        <v>617</v>
      </c>
      <c r="K8212" s="383" t="s">
        <v>618</v>
      </c>
      <c r="L8212" s="384">
        <v>27741</v>
      </c>
      <c r="M8212" s="383" t="s">
        <v>641</v>
      </c>
      <c r="N8212" s="383" t="s">
        <v>620</v>
      </c>
      <c r="O8212" s="383" t="s">
        <v>230</v>
      </c>
    </row>
    <row r="8213" spans="1:15">
      <c r="A8213" s="385">
        <v>42093</v>
      </c>
      <c r="B8213" s="383" t="s">
        <v>11</v>
      </c>
      <c r="C8213" s="383" t="s">
        <v>12</v>
      </c>
      <c r="D8213" s="383" t="s">
        <v>13</v>
      </c>
      <c r="E8213" s="383" t="s">
        <v>678</v>
      </c>
      <c r="F8213" s="383" t="s">
        <v>10</v>
      </c>
      <c r="G8213" s="384">
        <v>450</v>
      </c>
      <c r="H8213" s="383" t="s">
        <v>779</v>
      </c>
      <c r="I8213" s="383" t="s">
        <v>780</v>
      </c>
      <c r="J8213" s="383" t="s">
        <v>617</v>
      </c>
      <c r="K8213" s="383" t="s">
        <v>618</v>
      </c>
      <c r="L8213" s="384">
        <v>27741</v>
      </c>
      <c r="M8213" s="383" t="s">
        <v>641</v>
      </c>
      <c r="N8213" s="383" t="s">
        <v>620</v>
      </c>
      <c r="O8213" s="383" t="s">
        <v>230</v>
      </c>
    </row>
    <row r="8214" spans="1:15">
      <c r="A8214" s="385">
        <v>42094</v>
      </c>
      <c r="B8214" s="383" t="s">
        <v>11</v>
      </c>
      <c r="C8214" s="383" t="s">
        <v>12</v>
      </c>
      <c r="D8214" s="383" t="s">
        <v>13</v>
      </c>
      <c r="E8214" s="383" t="s">
        <v>678</v>
      </c>
      <c r="F8214" s="383" t="s">
        <v>10</v>
      </c>
      <c r="G8214" s="384">
        <v>450</v>
      </c>
      <c r="H8214" s="383" t="s">
        <v>779</v>
      </c>
      <c r="I8214" s="383" t="s">
        <v>780</v>
      </c>
      <c r="J8214" s="383" t="s">
        <v>617</v>
      </c>
      <c r="K8214" s="383" t="s">
        <v>618</v>
      </c>
      <c r="L8214" s="384">
        <v>27741</v>
      </c>
      <c r="M8214" s="383" t="s">
        <v>641</v>
      </c>
      <c r="N8214" s="383" t="s">
        <v>620</v>
      </c>
      <c r="O8214" s="383" t="s">
        <v>230</v>
      </c>
    </row>
    <row r="8215" spans="1:15">
      <c r="A8215" s="385">
        <v>42095</v>
      </c>
      <c r="B8215" s="383" t="s">
        <v>11</v>
      </c>
      <c r="C8215" s="383" t="s">
        <v>12</v>
      </c>
      <c r="D8215" s="383" t="s">
        <v>13</v>
      </c>
      <c r="E8215" s="383" t="s">
        <v>678</v>
      </c>
      <c r="F8215" s="383" t="s">
        <v>10</v>
      </c>
      <c r="G8215" s="384">
        <v>450</v>
      </c>
      <c r="H8215" s="383" t="s">
        <v>779</v>
      </c>
      <c r="I8215" s="383" t="s">
        <v>780</v>
      </c>
      <c r="J8215" s="383" t="s">
        <v>617</v>
      </c>
      <c r="K8215" s="383" t="s">
        <v>618</v>
      </c>
      <c r="L8215" s="384">
        <v>27741</v>
      </c>
      <c r="M8215" s="383" t="s">
        <v>641</v>
      </c>
      <c r="N8215" s="383" t="s">
        <v>620</v>
      </c>
      <c r="O8215" s="383" t="s">
        <v>230</v>
      </c>
    </row>
    <row r="8216" spans="1:15">
      <c r="A8216" s="385">
        <v>42096</v>
      </c>
      <c r="B8216" s="383" t="s">
        <v>11</v>
      </c>
      <c r="C8216" s="383" t="s">
        <v>12</v>
      </c>
      <c r="D8216" s="383" t="s">
        <v>13</v>
      </c>
      <c r="E8216" s="383" t="s">
        <v>678</v>
      </c>
      <c r="F8216" s="383" t="s">
        <v>10</v>
      </c>
      <c r="G8216" s="384">
        <v>450</v>
      </c>
      <c r="H8216" s="383" t="s">
        <v>779</v>
      </c>
      <c r="I8216" s="383" t="s">
        <v>780</v>
      </c>
      <c r="J8216" s="383" t="s">
        <v>617</v>
      </c>
      <c r="K8216" s="383" t="s">
        <v>618</v>
      </c>
      <c r="L8216" s="384">
        <v>27741</v>
      </c>
      <c r="M8216" s="383" t="s">
        <v>641</v>
      </c>
      <c r="N8216" s="383" t="s">
        <v>620</v>
      </c>
      <c r="O8216" s="383" t="s">
        <v>230</v>
      </c>
    </row>
    <row r="8217" spans="1:15">
      <c r="A8217" s="385">
        <v>42097</v>
      </c>
      <c r="B8217" s="383" t="s">
        <v>11</v>
      </c>
      <c r="C8217" s="383" t="s">
        <v>12</v>
      </c>
      <c r="D8217" s="383" t="s">
        <v>13</v>
      </c>
      <c r="E8217" s="383" t="s">
        <v>678</v>
      </c>
      <c r="F8217" s="383" t="s">
        <v>10</v>
      </c>
      <c r="G8217" s="384">
        <v>450</v>
      </c>
      <c r="H8217" s="383" t="s">
        <v>779</v>
      </c>
      <c r="I8217" s="383" t="s">
        <v>780</v>
      </c>
      <c r="J8217" s="383" t="s">
        <v>617</v>
      </c>
      <c r="K8217" s="383" t="s">
        <v>618</v>
      </c>
      <c r="L8217" s="384">
        <v>27741</v>
      </c>
      <c r="M8217" s="383" t="s">
        <v>641</v>
      </c>
      <c r="N8217" s="383" t="s">
        <v>620</v>
      </c>
      <c r="O8217" s="383" t="s">
        <v>230</v>
      </c>
    </row>
    <row r="8218" spans="1:15">
      <c r="A8218" s="385">
        <v>42099</v>
      </c>
      <c r="B8218" s="383" t="s">
        <v>11</v>
      </c>
      <c r="C8218" s="383" t="s">
        <v>12</v>
      </c>
      <c r="D8218" s="383" t="s">
        <v>13</v>
      </c>
      <c r="E8218" s="383" t="s">
        <v>678</v>
      </c>
      <c r="F8218" s="383" t="s">
        <v>10</v>
      </c>
      <c r="G8218" s="384">
        <v>450</v>
      </c>
      <c r="H8218" s="383" t="s">
        <v>779</v>
      </c>
      <c r="I8218" s="383" t="s">
        <v>780</v>
      </c>
      <c r="J8218" s="383" t="s">
        <v>617</v>
      </c>
      <c r="K8218" s="383" t="s">
        <v>618</v>
      </c>
      <c r="L8218" s="384">
        <v>28181</v>
      </c>
      <c r="M8218" s="383" t="s">
        <v>642</v>
      </c>
      <c r="N8218" s="383" t="s">
        <v>620</v>
      </c>
      <c r="O8218" s="383" t="s">
        <v>230</v>
      </c>
    </row>
    <row r="8219" spans="1:15">
      <c r="A8219" s="385">
        <v>42100</v>
      </c>
      <c r="B8219" s="383" t="s">
        <v>11</v>
      </c>
      <c r="C8219" s="383" t="s">
        <v>12</v>
      </c>
      <c r="D8219" s="383" t="s">
        <v>13</v>
      </c>
      <c r="E8219" s="383" t="s">
        <v>678</v>
      </c>
      <c r="F8219" s="383" t="s">
        <v>10</v>
      </c>
      <c r="G8219" s="384">
        <v>450</v>
      </c>
      <c r="H8219" s="383" t="s">
        <v>779</v>
      </c>
      <c r="I8219" s="383" t="s">
        <v>780</v>
      </c>
      <c r="J8219" s="383" t="s">
        <v>617</v>
      </c>
      <c r="K8219" s="383" t="s">
        <v>618</v>
      </c>
      <c r="L8219" s="384">
        <v>28641</v>
      </c>
      <c r="M8219" s="383" t="s">
        <v>642</v>
      </c>
      <c r="N8219" s="383" t="s">
        <v>620</v>
      </c>
      <c r="O8219" s="383" t="s">
        <v>230</v>
      </c>
    </row>
    <row r="8220" spans="1:15">
      <c r="A8220" s="385">
        <v>42101</v>
      </c>
      <c r="B8220" s="383" t="s">
        <v>11</v>
      </c>
      <c r="C8220" s="383" t="s">
        <v>12</v>
      </c>
      <c r="D8220" s="383" t="s">
        <v>13</v>
      </c>
      <c r="E8220" s="383" t="s">
        <v>678</v>
      </c>
      <c r="F8220" s="383" t="s">
        <v>10</v>
      </c>
      <c r="G8220" s="384">
        <v>450</v>
      </c>
      <c r="H8220" s="383" t="s">
        <v>779</v>
      </c>
      <c r="I8220" s="383" t="s">
        <v>780</v>
      </c>
      <c r="J8220" s="383" t="s">
        <v>617</v>
      </c>
      <c r="K8220" s="383" t="s">
        <v>618</v>
      </c>
      <c r="L8220" s="384">
        <v>29260</v>
      </c>
      <c r="M8220" s="383" t="s">
        <v>642</v>
      </c>
      <c r="N8220" s="383" t="s">
        <v>620</v>
      </c>
      <c r="O8220" s="383" t="s">
        <v>230</v>
      </c>
    </row>
    <row r="8221" spans="1:15">
      <c r="A8221" s="385">
        <v>42102</v>
      </c>
      <c r="B8221" s="383" t="s">
        <v>11</v>
      </c>
      <c r="C8221" s="383" t="s">
        <v>12</v>
      </c>
      <c r="D8221" s="383" t="s">
        <v>13</v>
      </c>
      <c r="E8221" s="383" t="s">
        <v>678</v>
      </c>
      <c r="F8221" s="383" t="s">
        <v>10</v>
      </c>
      <c r="G8221" s="384">
        <v>450</v>
      </c>
      <c r="H8221" s="383" t="s">
        <v>779</v>
      </c>
      <c r="I8221" s="383" t="s">
        <v>780</v>
      </c>
      <c r="J8221" s="383" t="s">
        <v>617</v>
      </c>
      <c r="K8221" s="383" t="s">
        <v>618</v>
      </c>
      <c r="L8221" s="384">
        <v>29608</v>
      </c>
      <c r="M8221" s="383" t="s">
        <v>642</v>
      </c>
      <c r="N8221" s="383" t="s">
        <v>620</v>
      </c>
      <c r="O8221" s="383" t="s">
        <v>230</v>
      </c>
    </row>
    <row r="8222" spans="1:15">
      <c r="A8222" s="385">
        <v>42103</v>
      </c>
      <c r="B8222" s="383" t="s">
        <v>11</v>
      </c>
      <c r="C8222" s="383" t="s">
        <v>12</v>
      </c>
      <c r="D8222" s="383" t="s">
        <v>13</v>
      </c>
      <c r="E8222" s="383" t="s">
        <v>678</v>
      </c>
      <c r="F8222" s="383" t="s">
        <v>10</v>
      </c>
      <c r="G8222" s="384">
        <v>450</v>
      </c>
      <c r="H8222" s="383" t="s">
        <v>779</v>
      </c>
      <c r="I8222" s="383" t="s">
        <v>780</v>
      </c>
      <c r="J8222" s="383" t="s">
        <v>617</v>
      </c>
      <c r="K8222" s="383" t="s">
        <v>618</v>
      </c>
      <c r="L8222" s="384">
        <v>29608</v>
      </c>
      <c r="M8222" s="383" t="s">
        <v>642</v>
      </c>
      <c r="N8222" s="383" t="s">
        <v>620</v>
      </c>
      <c r="O8222" s="383" t="s">
        <v>230</v>
      </c>
    </row>
    <row r="8223" spans="1:15">
      <c r="A8223" s="385">
        <v>42104</v>
      </c>
      <c r="B8223" s="383" t="s">
        <v>11</v>
      </c>
      <c r="C8223" s="383" t="s">
        <v>12</v>
      </c>
      <c r="D8223" s="383" t="s">
        <v>13</v>
      </c>
      <c r="E8223" s="383" t="s">
        <v>678</v>
      </c>
      <c r="F8223" s="383" t="s">
        <v>10</v>
      </c>
      <c r="G8223" s="384">
        <v>450</v>
      </c>
      <c r="H8223" s="383" t="s">
        <v>779</v>
      </c>
      <c r="I8223" s="383" t="s">
        <v>780</v>
      </c>
      <c r="J8223" s="383" t="s">
        <v>617</v>
      </c>
      <c r="K8223" s="383" t="s">
        <v>618</v>
      </c>
      <c r="L8223" s="384">
        <v>29608</v>
      </c>
      <c r="M8223" s="383" t="s">
        <v>642</v>
      </c>
      <c r="N8223" s="383" t="s">
        <v>620</v>
      </c>
      <c r="O8223" s="383" t="s">
        <v>230</v>
      </c>
    </row>
    <row r="8224" spans="1:15">
      <c r="A8224" s="385">
        <v>42105</v>
      </c>
      <c r="B8224" s="383" t="s">
        <v>11</v>
      </c>
      <c r="C8224" s="383" t="s">
        <v>12</v>
      </c>
      <c r="D8224" s="383" t="s">
        <v>13</v>
      </c>
      <c r="E8224" s="383" t="s">
        <v>678</v>
      </c>
      <c r="F8224" s="383" t="s">
        <v>10</v>
      </c>
      <c r="G8224" s="384">
        <v>450</v>
      </c>
      <c r="H8224" s="383" t="s">
        <v>779</v>
      </c>
      <c r="I8224" s="383" t="s">
        <v>780</v>
      </c>
      <c r="J8224" s="383" t="s">
        <v>617</v>
      </c>
      <c r="K8224" s="383" t="s">
        <v>618</v>
      </c>
      <c r="L8224" s="384">
        <v>29608</v>
      </c>
      <c r="M8224" s="383" t="s">
        <v>642</v>
      </c>
      <c r="N8224" s="383" t="s">
        <v>620</v>
      </c>
      <c r="O8224" s="383" t="s">
        <v>230</v>
      </c>
    </row>
    <row r="8225" spans="1:15">
      <c r="A8225" s="385">
        <v>42106</v>
      </c>
      <c r="B8225" s="383" t="s">
        <v>11</v>
      </c>
      <c r="C8225" s="383" t="s">
        <v>12</v>
      </c>
      <c r="D8225" s="383" t="s">
        <v>13</v>
      </c>
      <c r="E8225" s="383" t="s">
        <v>678</v>
      </c>
      <c r="F8225" s="383" t="s">
        <v>10</v>
      </c>
      <c r="G8225" s="384">
        <v>450</v>
      </c>
      <c r="H8225" s="383" t="s">
        <v>779</v>
      </c>
      <c r="I8225" s="383" t="s">
        <v>780</v>
      </c>
      <c r="J8225" s="383" t="s">
        <v>617</v>
      </c>
      <c r="K8225" s="383" t="s">
        <v>618</v>
      </c>
      <c r="L8225" s="384">
        <v>29608</v>
      </c>
      <c r="M8225" s="383" t="s">
        <v>642</v>
      </c>
      <c r="N8225" s="383" t="s">
        <v>620</v>
      </c>
      <c r="O8225" s="383" t="s">
        <v>230</v>
      </c>
    </row>
    <row r="8226" spans="1:15">
      <c r="A8226" s="385">
        <v>42107</v>
      </c>
      <c r="B8226" s="383" t="s">
        <v>11</v>
      </c>
      <c r="C8226" s="383" t="s">
        <v>12</v>
      </c>
      <c r="D8226" s="383" t="s">
        <v>13</v>
      </c>
      <c r="E8226" s="383" t="s">
        <v>678</v>
      </c>
      <c r="F8226" s="383" t="s">
        <v>10</v>
      </c>
      <c r="G8226" s="384">
        <v>450</v>
      </c>
      <c r="H8226" s="383" t="s">
        <v>779</v>
      </c>
      <c r="I8226" s="383" t="s">
        <v>780</v>
      </c>
      <c r="J8226" s="383" t="s">
        <v>617</v>
      </c>
      <c r="K8226" s="383" t="s">
        <v>618</v>
      </c>
      <c r="L8226" s="384">
        <v>29973</v>
      </c>
      <c r="M8226" s="383" t="s">
        <v>642</v>
      </c>
      <c r="N8226" s="383" t="s">
        <v>620</v>
      </c>
      <c r="O8226" s="383" t="s">
        <v>230</v>
      </c>
    </row>
    <row r="8227" spans="1:15">
      <c r="A8227" s="385">
        <v>42108</v>
      </c>
      <c r="B8227" s="383" t="s">
        <v>11</v>
      </c>
      <c r="C8227" s="383" t="s">
        <v>12</v>
      </c>
      <c r="D8227" s="383" t="s">
        <v>13</v>
      </c>
      <c r="E8227" s="383" t="s">
        <v>678</v>
      </c>
      <c r="F8227" s="383" t="s">
        <v>10</v>
      </c>
      <c r="G8227" s="384">
        <v>450</v>
      </c>
      <c r="H8227" s="383" t="s">
        <v>779</v>
      </c>
      <c r="I8227" s="383" t="s">
        <v>780</v>
      </c>
      <c r="J8227" s="383" t="s">
        <v>617</v>
      </c>
      <c r="K8227" s="383" t="s">
        <v>618</v>
      </c>
      <c r="L8227" s="384">
        <v>30380</v>
      </c>
      <c r="M8227" s="383" t="s">
        <v>642</v>
      </c>
      <c r="N8227" s="383" t="s">
        <v>620</v>
      </c>
      <c r="O8227" s="383" t="s">
        <v>230</v>
      </c>
    </row>
    <row r="8228" spans="1:15">
      <c r="A8228" s="385">
        <v>42109</v>
      </c>
      <c r="B8228" s="383" t="s">
        <v>11</v>
      </c>
      <c r="C8228" s="383" t="s">
        <v>12</v>
      </c>
      <c r="D8228" s="383" t="s">
        <v>13</v>
      </c>
      <c r="E8228" s="383" t="s">
        <v>678</v>
      </c>
      <c r="F8228" s="383" t="s">
        <v>10</v>
      </c>
      <c r="G8228" s="384">
        <v>450</v>
      </c>
      <c r="H8228" s="383" t="s">
        <v>779</v>
      </c>
      <c r="I8228" s="383" t="s">
        <v>780</v>
      </c>
      <c r="J8228" s="383" t="s">
        <v>617</v>
      </c>
      <c r="K8228" s="383" t="s">
        <v>618</v>
      </c>
      <c r="L8228" s="384">
        <v>30722</v>
      </c>
      <c r="M8228" s="383" t="s">
        <v>642</v>
      </c>
      <c r="N8228" s="383" t="s">
        <v>620</v>
      </c>
      <c r="O8228" s="383" t="s">
        <v>230</v>
      </c>
    </row>
    <row r="8229" spans="1:15">
      <c r="A8229" s="385">
        <v>42110</v>
      </c>
      <c r="B8229" s="383" t="s">
        <v>11</v>
      </c>
      <c r="C8229" s="383" t="s">
        <v>12</v>
      </c>
      <c r="D8229" s="383" t="s">
        <v>13</v>
      </c>
      <c r="E8229" s="383" t="s">
        <v>678</v>
      </c>
      <c r="F8229" s="383" t="s">
        <v>10</v>
      </c>
      <c r="G8229" s="384">
        <v>450</v>
      </c>
      <c r="H8229" s="383" t="s">
        <v>779</v>
      </c>
      <c r="I8229" s="383" t="s">
        <v>780</v>
      </c>
      <c r="J8229" s="383" t="s">
        <v>617</v>
      </c>
      <c r="K8229" s="383" t="s">
        <v>618</v>
      </c>
      <c r="L8229" s="384">
        <v>30780</v>
      </c>
      <c r="M8229" s="383" t="s">
        <v>642</v>
      </c>
      <c r="N8229" s="383" t="s">
        <v>620</v>
      </c>
      <c r="O8229" s="383" t="s">
        <v>230</v>
      </c>
    </row>
    <row r="8230" spans="1:15">
      <c r="A8230" s="385">
        <v>42111</v>
      </c>
      <c r="B8230" s="383" t="s">
        <v>794</v>
      </c>
      <c r="C8230" s="383" t="s">
        <v>8</v>
      </c>
      <c r="D8230" s="383" t="s">
        <v>34</v>
      </c>
      <c r="E8230" s="383" t="s">
        <v>795</v>
      </c>
      <c r="F8230" s="383" t="s">
        <v>10</v>
      </c>
      <c r="G8230" s="384">
        <v>4110</v>
      </c>
      <c r="H8230" s="383" t="s">
        <v>796</v>
      </c>
      <c r="I8230" s="383" t="s">
        <v>800</v>
      </c>
      <c r="J8230" s="383" t="s">
        <v>617</v>
      </c>
      <c r="K8230" s="383" t="s">
        <v>618</v>
      </c>
      <c r="L8230" s="384">
        <v>30780</v>
      </c>
      <c r="M8230" s="383" t="s">
        <v>642</v>
      </c>
      <c r="N8230" s="383" t="s">
        <v>620</v>
      </c>
      <c r="O8230" s="383" t="s">
        <v>230</v>
      </c>
    </row>
    <row r="8231" spans="1:15">
      <c r="A8231" s="385">
        <v>42112</v>
      </c>
      <c r="B8231" s="383" t="s">
        <v>794</v>
      </c>
      <c r="C8231" s="383" t="s">
        <v>8</v>
      </c>
      <c r="D8231" s="383" t="s">
        <v>34</v>
      </c>
      <c r="E8231" s="383" t="s">
        <v>795</v>
      </c>
      <c r="F8231" s="383" t="s">
        <v>10</v>
      </c>
      <c r="G8231" s="384">
        <v>2108</v>
      </c>
      <c r="H8231" s="383" t="s">
        <v>796</v>
      </c>
      <c r="I8231" s="383" t="s">
        <v>800</v>
      </c>
      <c r="J8231" s="383" t="s">
        <v>617</v>
      </c>
      <c r="K8231" s="383" t="s">
        <v>618</v>
      </c>
      <c r="L8231" s="384">
        <v>30780</v>
      </c>
      <c r="M8231" s="383" t="s">
        <v>642</v>
      </c>
      <c r="N8231" s="383" t="s">
        <v>620</v>
      </c>
      <c r="O8231" s="383" t="s">
        <v>230</v>
      </c>
    </row>
    <row r="8232" spans="1:15">
      <c r="A8232" s="385">
        <v>42113</v>
      </c>
      <c r="B8232" s="383" t="s">
        <v>794</v>
      </c>
      <c r="C8232" s="383" t="s">
        <v>8</v>
      </c>
      <c r="D8232" s="383" t="s">
        <v>34</v>
      </c>
      <c r="E8232" s="383" t="s">
        <v>795</v>
      </c>
      <c r="F8232" s="383" t="s">
        <v>10</v>
      </c>
      <c r="G8232" s="384">
        <v>2108</v>
      </c>
      <c r="H8232" s="383" t="s">
        <v>796</v>
      </c>
      <c r="I8232" s="383" t="s">
        <v>800</v>
      </c>
      <c r="J8232" s="383" t="s">
        <v>617</v>
      </c>
      <c r="K8232" s="383" t="s">
        <v>618</v>
      </c>
      <c r="L8232" s="384">
        <v>30780</v>
      </c>
      <c r="M8232" s="383" t="s">
        <v>643</v>
      </c>
      <c r="N8232" s="383" t="s">
        <v>620</v>
      </c>
      <c r="O8232" s="383" t="s">
        <v>230</v>
      </c>
    </row>
    <row r="8233" spans="1:15">
      <c r="A8233" s="385">
        <v>42114</v>
      </c>
      <c r="B8233" s="383" t="s">
        <v>794</v>
      </c>
      <c r="C8233" s="383" t="s">
        <v>8</v>
      </c>
      <c r="D8233" s="383" t="s">
        <v>34</v>
      </c>
      <c r="E8233" s="383" t="s">
        <v>795</v>
      </c>
      <c r="F8233" s="383" t="s">
        <v>10</v>
      </c>
      <c r="G8233" s="384">
        <v>5742</v>
      </c>
      <c r="H8233" s="383" t="s">
        <v>796</v>
      </c>
      <c r="I8233" s="383" t="s">
        <v>798</v>
      </c>
      <c r="J8233" s="383" t="s">
        <v>617</v>
      </c>
      <c r="K8233" s="383" t="s">
        <v>618</v>
      </c>
      <c r="L8233" s="384">
        <v>30780</v>
      </c>
      <c r="M8233" s="383" t="s">
        <v>643</v>
      </c>
      <c r="N8233" s="383" t="s">
        <v>620</v>
      </c>
      <c r="O8233" s="383" t="s">
        <v>230</v>
      </c>
    </row>
    <row r="8234" spans="1:15">
      <c r="A8234" s="385">
        <v>42115</v>
      </c>
      <c r="B8234" s="383" t="s">
        <v>794</v>
      </c>
      <c r="C8234" s="383" t="s">
        <v>8</v>
      </c>
      <c r="D8234" s="383" t="s">
        <v>34</v>
      </c>
      <c r="E8234" s="383" t="s">
        <v>795</v>
      </c>
      <c r="F8234" s="383" t="s">
        <v>10</v>
      </c>
      <c r="G8234" s="384">
        <v>2634</v>
      </c>
      <c r="H8234" s="383" t="s">
        <v>796</v>
      </c>
      <c r="I8234" s="383" t="s">
        <v>797</v>
      </c>
      <c r="J8234" s="383" t="s">
        <v>617</v>
      </c>
      <c r="K8234" s="383" t="s">
        <v>618</v>
      </c>
      <c r="L8234" s="384">
        <v>30780</v>
      </c>
      <c r="M8234" s="383" t="s">
        <v>643</v>
      </c>
      <c r="N8234" s="383" t="s">
        <v>620</v>
      </c>
      <c r="O8234" s="383" t="s">
        <v>230</v>
      </c>
    </row>
    <row r="8235" spans="1:15">
      <c r="A8235" s="385">
        <v>42116</v>
      </c>
      <c r="B8235" s="383" t="s">
        <v>17</v>
      </c>
      <c r="C8235" s="383" t="s">
        <v>18</v>
      </c>
      <c r="D8235" s="383" t="s">
        <v>19</v>
      </c>
      <c r="E8235" s="383" t="s">
        <v>668</v>
      </c>
      <c r="F8235" s="383" t="s">
        <v>10</v>
      </c>
      <c r="G8235" s="384">
        <v>1300</v>
      </c>
      <c r="H8235" s="383" t="s">
        <v>848</v>
      </c>
      <c r="I8235" s="383" t="s">
        <v>949</v>
      </c>
      <c r="J8235" s="383" t="s">
        <v>617</v>
      </c>
      <c r="K8235" s="383" t="s">
        <v>618</v>
      </c>
      <c r="L8235" s="384">
        <v>30780</v>
      </c>
      <c r="M8235" s="383" t="s">
        <v>643</v>
      </c>
      <c r="N8235" s="383" t="s">
        <v>620</v>
      </c>
      <c r="O8235" s="383" t="s">
        <v>230</v>
      </c>
    </row>
    <row r="8236" spans="1:15">
      <c r="A8236" s="385">
        <v>42117</v>
      </c>
      <c r="B8236" s="383" t="s">
        <v>28</v>
      </c>
      <c r="C8236" s="383" t="s">
        <v>8</v>
      </c>
      <c r="D8236" s="383" t="s">
        <v>29</v>
      </c>
      <c r="E8236" s="383" t="s">
        <v>774</v>
      </c>
      <c r="F8236" s="383" t="s">
        <v>10</v>
      </c>
      <c r="G8236" s="384">
        <v>2238</v>
      </c>
      <c r="H8236" s="383" t="s">
        <v>848</v>
      </c>
      <c r="I8236" s="383" t="s">
        <v>986</v>
      </c>
      <c r="J8236" s="383" t="s">
        <v>617</v>
      </c>
      <c r="K8236" s="383" t="s">
        <v>618</v>
      </c>
      <c r="L8236" s="384">
        <v>30780</v>
      </c>
      <c r="M8236" s="383" t="s">
        <v>643</v>
      </c>
      <c r="N8236" s="383" t="s">
        <v>620</v>
      </c>
      <c r="O8236" s="383" t="s">
        <v>230</v>
      </c>
    </row>
    <row r="8237" spans="1:15">
      <c r="A8237" s="385">
        <v>42118</v>
      </c>
      <c r="B8237" s="383" t="s">
        <v>650</v>
      </c>
      <c r="C8237" s="383" t="s">
        <v>8</v>
      </c>
      <c r="D8237" s="383" t="s">
        <v>20</v>
      </c>
      <c r="E8237" s="383" t="s">
        <v>651</v>
      </c>
      <c r="F8237" s="383" t="s">
        <v>10</v>
      </c>
      <c r="G8237" s="384">
        <v>14994</v>
      </c>
      <c r="H8237" s="383" t="s">
        <v>852</v>
      </c>
      <c r="I8237" s="383" t="s">
        <v>853</v>
      </c>
      <c r="J8237" s="383" t="s">
        <v>617</v>
      </c>
      <c r="K8237" s="383" t="s">
        <v>618</v>
      </c>
      <c r="L8237" s="384">
        <v>30780</v>
      </c>
      <c r="M8237" s="383" t="s">
        <v>643</v>
      </c>
      <c r="N8237" s="383" t="s">
        <v>620</v>
      </c>
      <c r="O8237" s="383" t="s">
        <v>230</v>
      </c>
    </row>
    <row r="8238" spans="1:15">
      <c r="A8238" s="385">
        <v>42119</v>
      </c>
      <c r="B8238" s="383" t="s">
        <v>257</v>
      </c>
      <c r="C8238" s="383" t="s">
        <v>8</v>
      </c>
      <c r="D8238" s="383" t="s">
        <v>462</v>
      </c>
      <c r="E8238" s="383" t="s">
        <v>869</v>
      </c>
      <c r="F8238" s="383" t="s">
        <v>10</v>
      </c>
      <c r="G8238" s="384">
        <v>1238</v>
      </c>
      <c r="H8238" s="383" t="s">
        <v>848</v>
      </c>
      <c r="I8238" s="383" t="s">
        <v>881</v>
      </c>
      <c r="J8238" s="383" t="s">
        <v>617</v>
      </c>
      <c r="K8238" s="383" t="s">
        <v>618</v>
      </c>
      <c r="L8238" s="384">
        <v>30780</v>
      </c>
      <c r="M8238" s="383" t="s">
        <v>643</v>
      </c>
      <c r="N8238" s="383" t="s">
        <v>620</v>
      </c>
      <c r="O8238" s="383" t="s">
        <v>230</v>
      </c>
    </row>
    <row r="8239" spans="1:15">
      <c r="A8239" s="385">
        <v>42120</v>
      </c>
      <c r="B8239" s="383" t="s">
        <v>257</v>
      </c>
      <c r="C8239" s="383" t="s">
        <v>8</v>
      </c>
      <c r="D8239" s="383" t="s">
        <v>462</v>
      </c>
      <c r="E8239" s="383" t="s">
        <v>869</v>
      </c>
      <c r="F8239" s="383" t="s">
        <v>10</v>
      </c>
      <c r="G8239" s="384">
        <v>2476</v>
      </c>
      <c r="H8239" s="383" t="s">
        <v>848</v>
      </c>
      <c r="I8239" s="383" t="s">
        <v>881</v>
      </c>
      <c r="J8239" s="383" t="s">
        <v>617</v>
      </c>
      <c r="K8239" s="383" t="s">
        <v>618</v>
      </c>
      <c r="L8239" s="384">
        <v>30780</v>
      </c>
      <c r="M8239" s="383" t="s">
        <v>643</v>
      </c>
      <c r="N8239" s="383" t="s">
        <v>620</v>
      </c>
      <c r="O8239" s="383" t="s">
        <v>230</v>
      </c>
    </row>
    <row r="8240" spans="1:15">
      <c r="A8240" s="385">
        <v>42121</v>
      </c>
      <c r="B8240" s="383" t="s">
        <v>650</v>
      </c>
      <c r="C8240" s="383" t="s">
        <v>8</v>
      </c>
      <c r="D8240" s="383" t="s">
        <v>20</v>
      </c>
      <c r="E8240" s="383" t="s">
        <v>651</v>
      </c>
      <c r="F8240" s="383" t="s">
        <v>10</v>
      </c>
      <c r="G8240" s="384">
        <v>14994</v>
      </c>
      <c r="H8240" s="383" t="s">
        <v>852</v>
      </c>
      <c r="I8240" s="383" t="s">
        <v>853</v>
      </c>
      <c r="J8240" s="383" t="s">
        <v>617</v>
      </c>
      <c r="K8240" s="383" t="s">
        <v>618</v>
      </c>
      <c r="L8240" s="384">
        <v>30780</v>
      </c>
      <c r="M8240" s="383" t="s">
        <v>643</v>
      </c>
      <c r="N8240" s="383" t="s">
        <v>620</v>
      </c>
      <c r="O8240" s="383" t="s">
        <v>230</v>
      </c>
    </row>
    <row r="8241" spans="1:15">
      <c r="A8241" s="385">
        <v>42122</v>
      </c>
      <c r="B8241" s="383" t="s">
        <v>257</v>
      </c>
      <c r="C8241" s="383" t="s">
        <v>8</v>
      </c>
      <c r="D8241" s="383" t="s">
        <v>462</v>
      </c>
      <c r="E8241" s="383" t="s">
        <v>869</v>
      </c>
      <c r="F8241" s="383" t="s">
        <v>10</v>
      </c>
      <c r="G8241" s="384">
        <v>1238</v>
      </c>
      <c r="H8241" s="383" t="s">
        <v>848</v>
      </c>
      <c r="I8241" s="383" t="s">
        <v>881</v>
      </c>
      <c r="J8241" s="383" t="s">
        <v>617</v>
      </c>
      <c r="K8241" s="383" t="s">
        <v>618</v>
      </c>
      <c r="L8241" s="384">
        <v>30780</v>
      </c>
      <c r="M8241" s="383" t="s">
        <v>643</v>
      </c>
      <c r="N8241" s="383" t="s">
        <v>620</v>
      </c>
      <c r="O8241" s="383" t="s">
        <v>230</v>
      </c>
    </row>
    <row r="8242" spans="1:15">
      <c r="A8242" s="385">
        <v>42123</v>
      </c>
      <c r="B8242" s="383" t="s">
        <v>650</v>
      </c>
      <c r="C8242" s="383" t="s">
        <v>8</v>
      </c>
      <c r="D8242" s="383" t="s">
        <v>20</v>
      </c>
      <c r="E8242" s="383" t="s">
        <v>651</v>
      </c>
      <c r="F8242" s="383" t="s">
        <v>10</v>
      </c>
      <c r="G8242" s="384">
        <v>14514</v>
      </c>
      <c r="H8242" s="383" t="s">
        <v>852</v>
      </c>
      <c r="I8242" s="383" t="s">
        <v>853</v>
      </c>
      <c r="J8242" s="383" t="s">
        <v>617</v>
      </c>
      <c r="K8242" s="383" t="s">
        <v>618</v>
      </c>
      <c r="L8242" s="384">
        <v>30780</v>
      </c>
      <c r="M8242" s="383" t="s">
        <v>643</v>
      </c>
      <c r="N8242" s="383" t="s">
        <v>620</v>
      </c>
      <c r="O8242" s="383" t="s">
        <v>230</v>
      </c>
    </row>
    <row r="8243" spans="1:15">
      <c r="A8243" s="385">
        <v>42124</v>
      </c>
      <c r="B8243" s="383" t="s">
        <v>157</v>
      </c>
      <c r="C8243" s="383" t="s">
        <v>8</v>
      </c>
      <c r="D8243" s="383" t="s">
        <v>174</v>
      </c>
      <c r="E8243" s="383" t="s">
        <v>822</v>
      </c>
      <c r="F8243" s="383" t="s">
        <v>10</v>
      </c>
      <c r="G8243" s="384">
        <v>44547</v>
      </c>
      <c r="H8243" s="383" t="s">
        <v>823</v>
      </c>
      <c r="I8243" s="383" t="s">
        <v>884</v>
      </c>
      <c r="J8243" s="383" t="s">
        <v>617</v>
      </c>
      <c r="K8243" s="383" t="s">
        <v>618</v>
      </c>
      <c r="L8243" s="384">
        <v>30780</v>
      </c>
      <c r="M8243" s="383" t="s">
        <v>643</v>
      </c>
      <c r="N8243" s="383" t="s">
        <v>620</v>
      </c>
      <c r="O8243" s="383" t="s">
        <v>230</v>
      </c>
    </row>
    <row r="8244" spans="1:15">
      <c r="A8244" s="385">
        <v>42125</v>
      </c>
      <c r="B8244" s="383" t="s">
        <v>650</v>
      </c>
      <c r="C8244" s="383" t="s">
        <v>8</v>
      </c>
      <c r="D8244" s="383" t="s">
        <v>20</v>
      </c>
      <c r="E8244" s="383" t="s">
        <v>651</v>
      </c>
      <c r="F8244" s="383" t="s">
        <v>10</v>
      </c>
      <c r="G8244" s="384">
        <v>14151</v>
      </c>
      <c r="H8244" s="383" t="s">
        <v>852</v>
      </c>
      <c r="I8244" s="383" t="s">
        <v>853</v>
      </c>
      <c r="J8244" s="383" t="s">
        <v>617</v>
      </c>
      <c r="K8244" s="383" t="s">
        <v>618</v>
      </c>
      <c r="L8244" s="384">
        <v>30780</v>
      </c>
      <c r="M8244" s="383" t="s">
        <v>643</v>
      </c>
      <c r="N8244" s="383" t="s">
        <v>620</v>
      </c>
      <c r="O8244" s="383" t="s">
        <v>230</v>
      </c>
    </row>
    <row r="8245" spans="1:15">
      <c r="A8245" s="385">
        <v>42126</v>
      </c>
      <c r="B8245" s="383" t="s">
        <v>650</v>
      </c>
      <c r="C8245" s="383" t="s">
        <v>8</v>
      </c>
      <c r="D8245" s="383" t="s">
        <v>20</v>
      </c>
      <c r="E8245" s="383" t="s">
        <v>651</v>
      </c>
      <c r="F8245" s="383" t="s">
        <v>10</v>
      </c>
      <c r="G8245" s="384">
        <v>14151</v>
      </c>
      <c r="H8245" s="383" t="s">
        <v>852</v>
      </c>
      <c r="I8245" s="383" t="s">
        <v>853</v>
      </c>
      <c r="J8245" s="383" t="s">
        <v>617</v>
      </c>
      <c r="K8245" s="383" t="s">
        <v>618</v>
      </c>
      <c r="L8245" s="384">
        <v>30780</v>
      </c>
      <c r="M8245" s="383" t="s">
        <v>643</v>
      </c>
      <c r="N8245" s="383" t="s">
        <v>620</v>
      </c>
      <c r="O8245" s="383" t="s">
        <v>230</v>
      </c>
    </row>
    <row r="8246" spans="1:15">
      <c r="A8246" s="385">
        <v>42127</v>
      </c>
      <c r="B8246" s="383" t="s">
        <v>987</v>
      </c>
      <c r="C8246" s="383" t="s">
        <v>42</v>
      </c>
      <c r="D8246" s="383" t="s">
        <v>26</v>
      </c>
      <c r="E8246" s="383" t="s">
        <v>988</v>
      </c>
      <c r="F8246" s="383" t="s">
        <v>10</v>
      </c>
      <c r="G8246" s="384">
        <v>1463</v>
      </c>
      <c r="H8246" s="383" t="s">
        <v>989</v>
      </c>
      <c r="I8246" s="383" t="s">
        <v>990</v>
      </c>
      <c r="J8246" s="383" t="s">
        <v>617</v>
      </c>
      <c r="K8246" s="383" t="s">
        <v>618</v>
      </c>
      <c r="L8246" s="384">
        <v>30780</v>
      </c>
      <c r="M8246" s="383" t="s">
        <v>643</v>
      </c>
      <c r="N8246" s="383" t="s">
        <v>620</v>
      </c>
      <c r="O8246" s="383" t="s">
        <v>230</v>
      </c>
    </row>
    <row r="8247" spans="1:15">
      <c r="A8247" s="385">
        <v>42128</v>
      </c>
      <c r="B8247" s="383" t="s">
        <v>11</v>
      </c>
      <c r="C8247" s="383" t="s">
        <v>12</v>
      </c>
      <c r="D8247" s="383" t="s">
        <v>13</v>
      </c>
      <c r="E8247" s="383" t="s">
        <v>678</v>
      </c>
      <c r="F8247" s="383" t="s">
        <v>10</v>
      </c>
      <c r="G8247" s="384">
        <v>54971</v>
      </c>
      <c r="H8247" s="383" t="s">
        <v>891</v>
      </c>
      <c r="I8247" s="383" t="s">
        <v>991</v>
      </c>
      <c r="J8247" s="383" t="s">
        <v>617</v>
      </c>
      <c r="K8247" s="383" t="s">
        <v>618</v>
      </c>
      <c r="L8247" s="384">
        <v>30780</v>
      </c>
      <c r="M8247" s="383" t="s">
        <v>643</v>
      </c>
      <c r="N8247" s="383" t="s">
        <v>620</v>
      </c>
      <c r="O8247" s="383" t="s">
        <v>230</v>
      </c>
    </row>
    <row r="8248" spans="1:15">
      <c r="A8248" s="385">
        <v>42129</v>
      </c>
      <c r="B8248" s="383" t="s">
        <v>11</v>
      </c>
      <c r="C8248" s="383" t="s">
        <v>12</v>
      </c>
      <c r="D8248" s="383" t="s">
        <v>13</v>
      </c>
      <c r="E8248" s="383" t="s">
        <v>678</v>
      </c>
      <c r="F8248" s="383" t="s">
        <v>10</v>
      </c>
      <c r="G8248" s="384">
        <v>2467</v>
      </c>
      <c r="H8248" s="383" t="s">
        <v>787</v>
      </c>
      <c r="I8248" s="383" t="s">
        <v>788</v>
      </c>
      <c r="J8248" s="383" t="s">
        <v>617</v>
      </c>
      <c r="K8248" s="383" t="s">
        <v>618</v>
      </c>
      <c r="L8248" s="384">
        <v>30780</v>
      </c>
      <c r="M8248" s="383" t="s">
        <v>643</v>
      </c>
      <c r="N8248" s="383" t="s">
        <v>620</v>
      </c>
      <c r="O8248" s="383" t="s">
        <v>230</v>
      </c>
    </row>
    <row r="8249" spans="1:15">
      <c r="A8249" s="385">
        <v>42130</v>
      </c>
      <c r="B8249" s="383" t="s">
        <v>754</v>
      </c>
      <c r="C8249" s="383" t="s">
        <v>8</v>
      </c>
      <c r="D8249" s="383" t="s">
        <v>755</v>
      </c>
      <c r="E8249" s="383" t="s">
        <v>756</v>
      </c>
      <c r="F8249" s="383" t="s">
        <v>10</v>
      </c>
      <c r="G8249" s="384">
        <v>127</v>
      </c>
      <c r="H8249" s="383" t="s">
        <v>782</v>
      </c>
      <c r="I8249" s="383" t="s">
        <v>783</v>
      </c>
      <c r="J8249" s="383" t="s">
        <v>617</v>
      </c>
      <c r="K8249" s="383" t="s">
        <v>618</v>
      </c>
      <c r="L8249" s="384">
        <v>30780</v>
      </c>
      <c r="M8249" s="383" t="s">
        <v>643</v>
      </c>
      <c r="N8249" s="383" t="s">
        <v>620</v>
      </c>
      <c r="O8249" s="383" t="s">
        <v>230</v>
      </c>
    </row>
    <row r="8250" spans="1:15">
      <c r="A8250" s="385">
        <v>42131</v>
      </c>
      <c r="B8250" s="383" t="s">
        <v>754</v>
      </c>
      <c r="C8250" s="383" t="s">
        <v>8</v>
      </c>
      <c r="D8250" s="383" t="s">
        <v>755</v>
      </c>
      <c r="E8250" s="383" t="s">
        <v>756</v>
      </c>
      <c r="F8250" s="383" t="s">
        <v>10</v>
      </c>
      <c r="G8250" s="384">
        <v>127</v>
      </c>
      <c r="H8250" s="383" t="s">
        <v>782</v>
      </c>
      <c r="I8250" s="383" t="s">
        <v>783</v>
      </c>
      <c r="J8250" s="383" t="s">
        <v>617</v>
      </c>
      <c r="K8250" s="383" t="s">
        <v>618</v>
      </c>
      <c r="L8250" s="384">
        <v>30780</v>
      </c>
      <c r="M8250" s="383" t="s">
        <v>643</v>
      </c>
      <c r="N8250" s="383" t="s">
        <v>620</v>
      </c>
      <c r="O8250" s="383" t="s">
        <v>230</v>
      </c>
    </row>
    <row r="8251" spans="1:15">
      <c r="A8251" s="385">
        <v>42132</v>
      </c>
      <c r="B8251" s="383" t="s">
        <v>754</v>
      </c>
      <c r="C8251" s="383" t="s">
        <v>8</v>
      </c>
      <c r="D8251" s="383" t="s">
        <v>755</v>
      </c>
      <c r="E8251" s="383" t="s">
        <v>756</v>
      </c>
      <c r="F8251" s="383" t="s">
        <v>10</v>
      </c>
      <c r="G8251" s="384">
        <v>127</v>
      </c>
      <c r="H8251" s="383" t="s">
        <v>782</v>
      </c>
      <c r="I8251" s="383" t="s">
        <v>783</v>
      </c>
      <c r="J8251" s="383" t="s">
        <v>617</v>
      </c>
      <c r="K8251" s="383" t="s">
        <v>618</v>
      </c>
      <c r="L8251" s="384">
        <v>30780</v>
      </c>
      <c r="M8251" s="383" t="s">
        <v>643</v>
      </c>
      <c r="N8251" s="383" t="s">
        <v>620</v>
      </c>
      <c r="O8251" s="383" t="s">
        <v>230</v>
      </c>
    </row>
    <row r="8252" spans="1:15">
      <c r="A8252" s="385">
        <v>42137</v>
      </c>
      <c r="B8252" s="383" t="s">
        <v>46</v>
      </c>
      <c r="C8252" s="383" t="s">
        <v>40</v>
      </c>
      <c r="D8252" s="383" t="s">
        <v>38</v>
      </c>
      <c r="E8252" s="383" t="s">
        <v>916</v>
      </c>
      <c r="F8252" s="383" t="s">
        <v>10</v>
      </c>
      <c r="G8252" s="384">
        <v>2310</v>
      </c>
      <c r="H8252" s="383"/>
      <c r="I8252" s="383" t="s">
        <v>992</v>
      </c>
      <c r="J8252" s="383" t="s">
        <v>617</v>
      </c>
      <c r="K8252" s="383" t="s">
        <v>618</v>
      </c>
      <c r="L8252" s="384">
        <v>30780</v>
      </c>
      <c r="M8252" s="383" t="s">
        <v>644</v>
      </c>
      <c r="N8252" s="383" t="s">
        <v>620</v>
      </c>
      <c r="O8252" s="383" t="s">
        <v>230</v>
      </c>
    </row>
    <row r="8253" spans="1:15">
      <c r="A8253" s="385">
        <v>42138</v>
      </c>
      <c r="B8253" s="383" t="s">
        <v>11</v>
      </c>
      <c r="C8253" s="383" t="s">
        <v>12</v>
      </c>
      <c r="D8253" s="383" t="s">
        <v>13</v>
      </c>
      <c r="E8253" s="383" t="s">
        <v>678</v>
      </c>
      <c r="F8253" s="383" t="s">
        <v>10</v>
      </c>
      <c r="G8253" s="384">
        <v>91</v>
      </c>
      <c r="H8253" s="383" t="s">
        <v>803</v>
      </c>
      <c r="I8253" s="383" t="s">
        <v>955</v>
      </c>
      <c r="J8253" s="383" t="s">
        <v>617</v>
      </c>
      <c r="K8253" s="383" t="s">
        <v>618</v>
      </c>
      <c r="L8253" s="384">
        <v>30780</v>
      </c>
      <c r="M8253" s="383" t="s">
        <v>644</v>
      </c>
      <c r="N8253" s="383" t="s">
        <v>620</v>
      </c>
      <c r="O8253" s="383" t="s">
        <v>230</v>
      </c>
    </row>
    <row r="8254" spans="1:15">
      <c r="A8254" s="385">
        <v>42145</v>
      </c>
      <c r="B8254" s="383" t="s">
        <v>11</v>
      </c>
      <c r="C8254" s="383" t="s">
        <v>12</v>
      </c>
      <c r="D8254" s="383" t="s">
        <v>13</v>
      </c>
      <c r="E8254" s="383" t="s">
        <v>678</v>
      </c>
      <c r="F8254" s="383" t="s">
        <v>10</v>
      </c>
      <c r="G8254" s="384">
        <v>1912</v>
      </c>
      <c r="H8254" s="383" t="s">
        <v>951</v>
      </c>
      <c r="I8254" s="383" t="s">
        <v>993</v>
      </c>
      <c r="J8254" s="383" t="s">
        <v>617</v>
      </c>
      <c r="K8254" s="383" t="s">
        <v>618</v>
      </c>
      <c r="L8254" s="384">
        <v>30780</v>
      </c>
      <c r="M8254" s="383" t="s">
        <v>644</v>
      </c>
      <c r="N8254" s="383" t="s">
        <v>620</v>
      </c>
      <c r="O8254" s="383" t="s">
        <v>230</v>
      </c>
    </row>
    <row r="8255" spans="1:15">
      <c r="A8255" s="385">
        <v>42150</v>
      </c>
      <c r="B8255" s="383" t="s">
        <v>11</v>
      </c>
      <c r="C8255" s="383" t="s">
        <v>12</v>
      </c>
      <c r="D8255" s="383" t="s">
        <v>13</v>
      </c>
      <c r="E8255" s="383" t="s">
        <v>678</v>
      </c>
      <c r="F8255" s="383" t="s">
        <v>10</v>
      </c>
      <c r="G8255" s="384">
        <v>1430</v>
      </c>
      <c r="H8255" s="383" t="s">
        <v>926</v>
      </c>
      <c r="I8255" s="383" t="s">
        <v>994</v>
      </c>
      <c r="J8255" s="383" t="s">
        <v>617</v>
      </c>
      <c r="K8255" s="383" t="s">
        <v>618</v>
      </c>
      <c r="L8255" s="384">
        <v>30780</v>
      </c>
      <c r="M8255" s="383" t="s">
        <v>645</v>
      </c>
      <c r="N8255" s="383" t="s">
        <v>620</v>
      </c>
      <c r="O8255" s="383" t="s">
        <v>230</v>
      </c>
    </row>
    <row r="8256" spans="1:15">
      <c r="A8256" s="385">
        <v>41997</v>
      </c>
      <c r="B8256" s="383" t="s">
        <v>995</v>
      </c>
      <c r="C8256" s="383" t="s">
        <v>42</v>
      </c>
      <c r="D8256" s="383" t="s">
        <v>13</v>
      </c>
      <c r="E8256" s="383" t="s">
        <v>996</v>
      </c>
      <c r="F8256" s="383" t="s">
        <v>43</v>
      </c>
      <c r="G8256" s="384">
        <v>11185</v>
      </c>
      <c r="H8256" s="383" t="s">
        <v>801</v>
      </c>
      <c r="I8256" s="383" t="s">
        <v>981</v>
      </c>
      <c r="J8256" s="383" t="s">
        <v>617</v>
      </c>
      <c r="K8256" s="383" t="s">
        <v>618</v>
      </c>
      <c r="L8256" s="384">
        <v>0</v>
      </c>
      <c r="M8256" s="383" t="s">
        <v>619</v>
      </c>
      <c r="N8256" s="383" t="s">
        <v>620</v>
      </c>
      <c r="O8256" s="383" t="s">
        <v>230</v>
      </c>
    </row>
    <row r="8257" spans="1:15">
      <c r="A8257" s="385">
        <v>42005</v>
      </c>
      <c r="B8257" s="383" t="s">
        <v>646</v>
      </c>
      <c r="C8257" s="383" t="s">
        <v>8</v>
      </c>
      <c r="D8257" s="383" t="s">
        <v>32</v>
      </c>
      <c r="E8257" s="383" t="s">
        <v>647</v>
      </c>
      <c r="F8257" s="383" t="s">
        <v>10</v>
      </c>
      <c r="G8257" s="384">
        <v>11807</v>
      </c>
      <c r="H8257" s="383" t="s">
        <v>747</v>
      </c>
      <c r="I8257" s="383" t="s">
        <v>997</v>
      </c>
      <c r="J8257" s="383" t="s">
        <v>617</v>
      </c>
      <c r="K8257" s="383" t="s">
        <v>618</v>
      </c>
      <c r="L8257" s="384">
        <v>0</v>
      </c>
      <c r="M8257" s="383" t="s">
        <v>626</v>
      </c>
      <c r="N8257" s="383" t="s">
        <v>620</v>
      </c>
      <c r="O8257" s="383" t="s">
        <v>230</v>
      </c>
    </row>
    <row r="8258" spans="1:15">
      <c r="A8258" s="385">
        <v>42008</v>
      </c>
      <c r="B8258" s="383" t="s">
        <v>650</v>
      </c>
      <c r="C8258" s="383" t="s">
        <v>8</v>
      </c>
      <c r="D8258" s="383" t="s">
        <v>20</v>
      </c>
      <c r="E8258" s="383" t="s">
        <v>651</v>
      </c>
      <c r="F8258" s="383" t="s">
        <v>10</v>
      </c>
      <c r="G8258" s="384">
        <v>18360</v>
      </c>
      <c r="H8258" s="383" t="s">
        <v>876</v>
      </c>
      <c r="I8258" s="383" t="s">
        <v>998</v>
      </c>
      <c r="J8258" s="383" t="s">
        <v>617</v>
      </c>
      <c r="K8258" s="383" t="s">
        <v>618</v>
      </c>
      <c r="L8258" s="384">
        <v>8501</v>
      </c>
      <c r="M8258" s="383" t="s">
        <v>627</v>
      </c>
      <c r="N8258" s="383" t="s">
        <v>620</v>
      </c>
      <c r="O8258" s="383" t="s">
        <v>230</v>
      </c>
    </row>
    <row r="8259" spans="1:15">
      <c r="A8259" s="385">
        <v>42010</v>
      </c>
      <c r="B8259" s="383" t="s">
        <v>646</v>
      </c>
      <c r="C8259" s="383" t="s">
        <v>8</v>
      </c>
      <c r="D8259" s="383" t="s">
        <v>32</v>
      </c>
      <c r="E8259" s="383" t="s">
        <v>647</v>
      </c>
      <c r="F8259" s="383" t="s">
        <v>10</v>
      </c>
      <c r="G8259" s="384">
        <v>168473</v>
      </c>
      <c r="H8259" s="383" t="s">
        <v>747</v>
      </c>
      <c r="I8259" s="383" t="s">
        <v>965</v>
      </c>
      <c r="J8259" s="383" t="s">
        <v>617</v>
      </c>
      <c r="K8259" s="383" t="s">
        <v>618</v>
      </c>
      <c r="L8259" s="384">
        <v>9280</v>
      </c>
      <c r="M8259" s="383" t="s">
        <v>629</v>
      </c>
      <c r="N8259" s="383" t="s">
        <v>620</v>
      </c>
      <c r="O8259" s="383" t="s">
        <v>230</v>
      </c>
    </row>
    <row r="8260" spans="1:15">
      <c r="A8260" s="385">
        <v>42011</v>
      </c>
      <c r="B8260" s="383" t="s">
        <v>650</v>
      </c>
      <c r="C8260" s="383" t="s">
        <v>8</v>
      </c>
      <c r="D8260" s="383" t="s">
        <v>20</v>
      </c>
      <c r="E8260" s="383" t="s">
        <v>651</v>
      </c>
      <c r="F8260" s="383" t="s">
        <v>10</v>
      </c>
      <c r="G8260" s="384">
        <v>1530</v>
      </c>
      <c r="H8260" s="383" t="s">
        <v>876</v>
      </c>
      <c r="I8260" s="383" t="s">
        <v>877</v>
      </c>
      <c r="J8260" s="383" t="s">
        <v>617</v>
      </c>
      <c r="K8260" s="383" t="s">
        <v>618</v>
      </c>
      <c r="L8260" s="384">
        <v>9280</v>
      </c>
      <c r="M8260" s="383" t="s">
        <v>629</v>
      </c>
      <c r="N8260" s="383" t="s">
        <v>620</v>
      </c>
      <c r="O8260" s="383" t="s">
        <v>230</v>
      </c>
    </row>
    <row r="8261" spans="1:15">
      <c r="A8261" s="385">
        <v>42012</v>
      </c>
      <c r="B8261" s="383" t="s">
        <v>999</v>
      </c>
      <c r="C8261" s="383" t="s">
        <v>42</v>
      </c>
      <c r="D8261" s="383" t="s">
        <v>36</v>
      </c>
      <c r="E8261" s="383" t="s">
        <v>1000</v>
      </c>
      <c r="F8261" s="383" t="s">
        <v>43</v>
      </c>
      <c r="G8261" s="384">
        <v>78135</v>
      </c>
      <c r="H8261" s="383" t="s">
        <v>801</v>
      </c>
      <c r="I8261" s="383" t="s">
        <v>1001</v>
      </c>
      <c r="J8261" s="383" t="s">
        <v>617</v>
      </c>
      <c r="K8261" s="383" t="s">
        <v>618</v>
      </c>
      <c r="L8261" s="384">
        <v>9280</v>
      </c>
      <c r="M8261" s="383" t="s">
        <v>630</v>
      </c>
      <c r="N8261" s="383" t="s">
        <v>620</v>
      </c>
      <c r="O8261" s="383" t="s">
        <v>230</v>
      </c>
    </row>
    <row r="8262" spans="1:15">
      <c r="A8262" s="385">
        <v>42013</v>
      </c>
      <c r="B8262" s="383" t="s">
        <v>21</v>
      </c>
      <c r="C8262" s="383" t="s">
        <v>12</v>
      </c>
      <c r="D8262" s="383" t="s">
        <v>22</v>
      </c>
      <c r="E8262" s="383" t="s">
        <v>658</v>
      </c>
      <c r="F8262" s="383" t="s">
        <v>10</v>
      </c>
      <c r="G8262" s="384">
        <v>7750</v>
      </c>
      <c r="H8262" s="383" t="s">
        <v>873</v>
      </c>
      <c r="I8262" s="383" t="s">
        <v>1002</v>
      </c>
      <c r="J8262" s="383" t="s">
        <v>617</v>
      </c>
      <c r="K8262" s="383" t="s">
        <v>618</v>
      </c>
      <c r="L8262" s="384">
        <v>9280</v>
      </c>
      <c r="M8262" s="383" t="s">
        <v>630</v>
      </c>
      <c r="N8262" s="383" t="s">
        <v>620</v>
      </c>
      <c r="O8262" s="383" t="s">
        <v>230</v>
      </c>
    </row>
    <row r="8263" spans="1:15">
      <c r="A8263" s="385">
        <v>42014</v>
      </c>
      <c r="B8263" s="383" t="s">
        <v>794</v>
      </c>
      <c r="C8263" s="383" t="s">
        <v>8</v>
      </c>
      <c r="D8263" s="383" t="s">
        <v>34</v>
      </c>
      <c r="E8263" s="383" t="s">
        <v>795</v>
      </c>
      <c r="F8263" s="383" t="s">
        <v>10</v>
      </c>
      <c r="G8263" s="384">
        <v>6747</v>
      </c>
      <c r="H8263" s="383" t="s">
        <v>796</v>
      </c>
      <c r="I8263" s="383" t="s">
        <v>805</v>
      </c>
      <c r="J8263" s="383" t="s">
        <v>617</v>
      </c>
      <c r="K8263" s="383" t="s">
        <v>618</v>
      </c>
      <c r="L8263" s="384">
        <v>9280</v>
      </c>
      <c r="M8263" s="383" t="s">
        <v>630</v>
      </c>
      <c r="N8263" s="383" t="s">
        <v>620</v>
      </c>
      <c r="O8263" s="383" t="s">
        <v>230</v>
      </c>
    </row>
    <row r="8264" spans="1:15">
      <c r="A8264" s="385">
        <v>42015</v>
      </c>
      <c r="B8264" s="383" t="s">
        <v>794</v>
      </c>
      <c r="C8264" s="383" t="s">
        <v>8</v>
      </c>
      <c r="D8264" s="383" t="s">
        <v>34</v>
      </c>
      <c r="E8264" s="383" t="s">
        <v>795</v>
      </c>
      <c r="F8264" s="383" t="s">
        <v>10</v>
      </c>
      <c r="G8264" s="384">
        <v>10306</v>
      </c>
      <c r="H8264" s="383" t="s">
        <v>796</v>
      </c>
      <c r="I8264" s="383" t="s">
        <v>805</v>
      </c>
      <c r="J8264" s="383" t="s">
        <v>617</v>
      </c>
      <c r="K8264" s="383" t="s">
        <v>618</v>
      </c>
      <c r="L8264" s="384">
        <v>9280</v>
      </c>
      <c r="M8264" s="383" t="s">
        <v>630</v>
      </c>
      <c r="N8264" s="383" t="s">
        <v>620</v>
      </c>
      <c r="O8264" s="383" t="s">
        <v>230</v>
      </c>
    </row>
    <row r="8265" spans="1:15">
      <c r="A8265" s="385">
        <v>42016</v>
      </c>
      <c r="B8265" s="383" t="s">
        <v>794</v>
      </c>
      <c r="C8265" s="383" t="s">
        <v>8</v>
      </c>
      <c r="D8265" s="383" t="s">
        <v>34</v>
      </c>
      <c r="E8265" s="383" t="s">
        <v>795</v>
      </c>
      <c r="F8265" s="383" t="s">
        <v>10</v>
      </c>
      <c r="G8265" s="384">
        <v>8989</v>
      </c>
      <c r="H8265" s="383" t="s">
        <v>796</v>
      </c>
      <c r="I8265" s="383" t="s">
        <v>805</v>
      </c>
      <c r="J8265" s="383" t="s">
        <v>617</v>
      </c>
      <c r="K8265" s="383" t="s">
        <v>618</v>
      </c>
      <c r="L8265" s="384">
        <v>9280</v>
      </c>
      <c r="M8265" s="383" t="s">
        <v>630</v>
      </c>
      <c r="N8265" s="383" t="s">
        <v>620</v>
      </c>
      <c r="O8265" s="383" t="s">
        <v>230</v>
      </c>
    </row>
    <row r="8266" spans="1:15">
      <c r="A8266" s="385">
        <v>42017</v>
      </c>
      <c r="B8266" s="383" t="s">
        <v>794</v>
      </c>
      <c r="C8266" s="383" t="s">
        <v>8</v>
      </c>
      <c r="D8266" s="383" t="s">
        <v>34</v>
      </c>
      <c r="E8266" s="383" t="s">
        <v>795</v>
      </c>
      <c r="F8266" s="383" t="s">
        <v>10</v>
      </c>
      <c r="G8266" s="384">
        <v>3161</v>
      </c>
      <c r="H8266" s="383" t="s">
        <v>796</v>
      </c>
      <c r="I8266" s="383" t="s">
        <v>800</v>
      </c>
      <c r="J8266" s="383" t="s">
        <v>617</v>
      </c>
      <c r="K8266" s="383" t="s">
        <v>618</v>
      </c>
      <c r="L8266" s="384">
        <v>9280</v>
      </c>
      <c r="M8266" s="383" t="s">
        <v>631</v>
      </c>
      <c r="N8266" s="383" t="s">
        <v>620</v>
      </c>
      <c r="O8266" s="383" t="s">
        <v>230</v>
      </c>
    </row>
    <row r="8267" spans="1:15">
      <c r="A8267" s="385">
        <v>42018</v>
      </c>
      <c r="B8267" s="383" t="s">
        <v>794</v>
      </c>
      <c r="C8267" s="383" t="s">
        <v>8</v>
      </c>
      <c r="D8267" s="383" t="s">
        <v>34</v>
      </c>
      <c r="E8267" s="383" t="s">
        <v>795</v>
      </c>
      <c r="F8267" s="383" t="s">
        <v>10</v>
      </c>
      <c r="G8267" s="384">
        <v>5355</v>
      </c>
      <c r="H8267" s="383" t="s">
        <v>796</v>
      </c>
      <c r="I8267" s="383" t="s">
        <v>805</v>
      </c>
      <c r="J8267" s="383" t="s">
        <v>617</v>
      </c>
      <c r="K8267" s="383" t="s">
        <v>618</v>
      </c>
      <c r="L8267" s="384">
        <v>9804</v>
      </c>
      <c r="M8267" s="383" t="s">
        <v>631</v>
      </c>
      <c r="N8267" s="383" t="s">
        <v>620</v>
      </c>
      <c r="O8267" s="383" t="s">
        <v>230</v>
      </c>
    </row>
    <row r="8268" spans="1:15">
      <c r="A8268" s="385">
        <v>42019</v>
      </c>
      <c r="B8268" s="383" t="s">
        <v>794</v>
      </c>
      <c r="C8268" s="383" t="s">
        <v>8</v>
      </c>
      <c r="D8268" s="383" t="s">
        <v>34</v>
      </c>
      <c r="E8268" s="383" t="s">
        <v>795</v>
      </c>
      <c r="F8268" s="383" t="s">
        <v>10</v>
      </c>
      <c r="G8268" s="384">
        <v>83651</v>
      </c>
      <c r="H8268" s="383" t="s">
        <v>796</v>
      </c>
      <c r="I8268" s="383" t="s">
        <v>798</v>
      </c>
      <c r="J8268" s="383" t="s">
        <v>617</v>
      </c>
      <c r="K8268" s="383" t="s">
        <v>618</v>
      </c>
      <c r="L8268" s="384">
        <v>11627</v>
      </c>
      <c r="M8268" s="383" t="s">
        <v>631</v>
      </c>
      <c r="N8268" s="383" t="s">
        <v>620</v>
      </c>
      <c r="O8268" s="383" t="s">
        <v>230</v>
      </c>
    </row>
    <row r="8269" spans="1:15">
      <c r="A8269" s="385">
        <v>42020</v>
      </c>
      <c r="B8269" s="383" t="s">
        <v>21</v>
      </c>
      <c r="C8269" s="383" t="s">
        <v>12</v>
      </c>
      <c r="D8269" s="383" t="s">
        <v>22</v>
      </c>
      <c r="E8269" s="383" t="s">
        <v>658</v>
      </c>
      <c r="F8269" s="383" t="s">
        <v>10</v>
      </c>
      <c r="G8269" s="384">
        <v>1800</v>
      </c>
      <c r="H8269" s="383" t="s">
        <v>946</v>
      </c>
      <c r="I8269" s="383" t="s">
        <v>1003</v>
      </c>
      <c r="J8269" s="383" t="s">
        <v>617</v>
      </c>
      <c r="K8269" s="383" t="s">
        <v>618</v>
      </c>
      <c r="L8269" s="384">
        <v>12650</v>
      </c>
      <c r="M8269" s="383" t="s">
        <v>631</v>
      </c>
      <c r="N8269" s="383" t="s">
        <v>620</v>
      </c>
      <c r="O8269" s="383" t="s">
        <v>230</v>
      </c>
    </row>
    <row r="8270" spans="1:15">
      <c r="A8270" s="385">
        <v>42021</v>
      </c>
      <c r="B8270" s="383" t="s">
        <v>794</v>
      </c>
      <c r="C8270" s="383" t="s">
        <v>8</v>
      </c>
      <c r="D8270" s="383" t="s">
        <v>34</v>
      </c>
      <c r="E8270" s="383" t="s">
        <v>795</v>
      </c>
      <c r="F8270" s="383" t="s">
        <v>10</v>
      </c>
      <c r="G8270" s="384">
        <v>2108</v>
      </c>
      <c r="H8270" s="383" t="s">
        <v>796</v>
      </c>
      <c r="I8270" s="383" t="s">
        <v>800</v>
      </c>
      <c r="J8270" s="383" t="s">
        <v>617</v>
      </c>
      <c r="K8270" s="383" t="s">
        <v>618</v>
      </c>
      <c r="L8270" s="384">
        <v>12650</v>
      </c>
      <c r="M8270" s="383" t="s">
        <v>632</v>
      </c>
      <c r="N8270" s="383" t="s">
        <v>620</v>
      </c>
      <c r="O8270" s="383" t="s">
        <v>230</v>
      </c>
    </row>
    <row r="8271" spans="1:15">
      <c r="A8271" s="385">
        <v>42022</v>
      </c>
      <c r="B8271" s="383" t="s">
        <v>794</v>
      </c>
      <c r="C8271" s="383" t="s">
        <v>8</v>
      </c>
      <c r="D8271" s="383" t="s">
        <v>34</v>
      </c>
      <c r="E8271" s="383" t="s">
        <v>795</v>
      </c>
      <c r="F8271" s="383" t="s">
        <v>10</v>
      </c>
      <c r="G8271" s="384">
        <v>48016</v>
      </c>
      <c r="H8271" s="383" t="s">
        <v>796</v>
      </c>
      <c r="I8271" s="383" t="s">
        <v>798</v>
      </c>
      <c r="J8271" s="383" t="s">
        <v>617</v>
      </c>
      <c r="K8271" s="383" t="s">
        <v>618</v>
      </c>
      <c r="L8271" s="384">
        <v>12650</v>
      </c>
      <c r="M8271" s="383" t="s">
        <v>632</v>
      </c>
      <c r="N8271" s="383" t="s">
        <v>620</v>
      </c>
      <c r="O8271" s="383" t="s">
        <v>230</v>
      </c>
    </row>
    <row r="8272" spans="1:15">
      <c r="A8272" s="385">
        <v>42023</v>
      </c>
      <c r="B8272" s="383" t="s">
        <v>794</v>
      </c>
      <c r="C8272" s="383" t="s">
        <v>8</v>
      </c>
      <c r="D8272" s="383" t="s">
        <v>34</v>
      </c>
      <c r="E8272" s="383" t="s">
        <v>795</v>
      </c>
      <c r="F8272" s="383" t="s">
        <v>10</v>
      </c>
      <c r="G8272" s="384">
        <v>86723</v>
      </c>
      <c r="H8272" s="383" t="s">
        <v>796</v>
      </c>
      <c r="I8272" s="383" t="s">
        <v>798</v>
      </c>
      <c r="J8272" s="383" t="s">
        <v>617</v>
      </c>
      <c r="K8272" s="383" t="s">
        <v>618</v>
      </c>
      <c r="L8272" s="384">
        <v>12650</v>
      </c>
      <c r="M8272" s="383" t="s">
        <v>632</v>
      </c>
      <c r="N8272" s="383" t="s">
        <v>620</v>
      </c>
      <c r="O8272" s="383" t="s">
        <v>230</v>
      </c>
    </row>
    <row r="8273" spans="1:15">
      <c r="A8273" s="385">
        <v>42024</v>
      </c>
      <c r="B8273" s="383" t="s">
        <v>794</v>
      </c>
      <c r="C8273" s="383" t="s">
        <v>8</v>
      </c>
      <c r="D8273" s="383" t="s">
        <v>34</v>
      </c>
      <c r="E8273" s="383" t="s">
        <v>795</v>
      </c>
      <c r="F8273" s="383" t="s">
        <v>10</v>
      </c>
      <c r="G8273" s="384">
        <v>40523</v>
      </c>
      <c r="H8273" s="383" t="s">
        <v>796</v>
      </c>
      <c r="I8273" s="383" t="s">
        <v>798</v>
      </c>
      <c r="J8273" s="383" t="s">
        <v>617</v>
      </c>
      <c r="K8273" s="383" t="s">
        <v>618</v>
      </c>
      <c r="L8273" s="384">
        <v>12775</v>
      </c>
      <c r="M8273" s="383" t="s">
        <v>633</v>
      </c>
      <c r="N8273" s="383" t="s">
        <v>620</v>
      </c>
      <c r="O8273" s="383" t="s">
        <v>230</v>
      </c>
    </row>
    <row r="8274" spans="1:15">
      <c r="A8274" s="385">
        <v>42025</v>
      </c>
      <c r="B8274" s="383" t="s">
        <v>794</v>
      </c>
      <c r="C8274" s="383" t="s">
        <v>8</v>
      </c>
      <c r="D8274" s="383" t="s">
        <v>34</v>
      </c>
      <c r="E8274" s="383" t="s">
        <v>795</v>
      </c>
      <c r="F8274" s="383" t="s">
        <v>10</v>
      </c>
      <c r="G8274" s="384">
        <v>79582</v>
      </c>
      <c r="H8274" s="383" t="s">
        <v>796</v>
      </c>
      <c r="I8274" s="383" t="s">
        <v>798</v>
      </c>
      <c r="J8274" s="383" t="s">
        <v>617</v>
      </c>
      <c r="K8274" s="383" t="s">
        <v>618</v>
      </c>
      <c r="L8274" s="384">
        <v>14695</v>
      </c>
      <c r="M8274" s="383" t="s">
        <v>633</v>
      </c>
      <c r="N8274" s="383" t="s">
        <v>620</v>
      </c>
      <c r="O8274" s="383" t="s">
        <v>230</v>
      </c>
    </row>
    <row r="8275" spans="1:15">
      <c r="A8275" s="385">
        <v>42026</v>
      </c>
      <c r="B8275" s="383" t="s">
        <v>794</v>
      </c>
      <c r="C8275" s="383" t="s">
        <v>8</v>
      </c>
      <c r="D8275" s="383" t="s">
        <v>34</v>
      </c>
      <c r="E8275" s="383" t="s">
        <v>795</v>
      </c>
      <c r="F8275" s="383" t="s">
        <v>10</v>
      </c>
      <c r="G8275" s="384">
        <v>40523</v>
      </c>
      <c r="H8275" s="383" t="s">
        <v>796</v>
      </c>
      <c r="I8275" s="383" t="s">
        <v>798</v>
      </c>
      <c r="J8275" s="383" t="s">
        <v>617</v>
      </c>
      <c r="K8275" s="383" t="s">
        <v>618</v>
      </c>
      <c r="L8275" s="384">
        <v>15922</v>
      </c>
      <c r="M8275" s="383" t="s">
        <v>633</v>
      </c>
      <c r="N8275" s="383" t="s">
        <v>620</v>
      </c>
      <c r="O8275" s="383" t="s">
        <v>230</v>
      </c>
    </row>
    <row r="8276" spans="1:15">
      <c r="A8276" s="385">
        <v>42027</v>
      </c>
      <c r="B8276" s="383" t="s">
        <v>794</v>
      </c>
      <c r="C8276" s="383" t="s">
        <v>8</v>
      </c>
      <c r="D8276" s="383" t="s">
        <v>34</v>
      </c>
      <c r="E8276" s="383" t="s">
        <v>795</v>
      </c>
      <c r="F8276" s="383" t="s">
        <v>10</v>
      </c>
      <c r="G8276" s="384">
        <v>76146</v>
      </c>
      <c r="H8276" s="383" t="s">
        <v>796</v>
      </c>
      <c r="I8276" s="383" t="s">
        <v>798</v>
      </c>
      <c r="J8276" s="383" t="s">
        <v>617</v>
      </c>
      <c r="K8276" s="383" t="s">
        <v>618</v>
      </c>
      <c r="L8276" s="384">
        <v>17245</v>
      </c>
      <c r="M8276" s="383" t="s">
        <v>633</v>
      </c>
      <c r="N8276" s="383" t="s">
        <v>620</v>
      </c>
      <c r="O8276" s="383" t="s">
        <v>230</v>
      </c>
    </row>
    <row r="8277" spans="1:15">
      <c r="A8277" s="385">
        <v>42028</v>
      </c>
      <c r="B8277" s="383" t="s">
        <v>794</v>
      </c>
      <c r="C8277" s="383" t="s">
        <v>8</v>
      </c>
      <c r="D8277" s="383" t="s">
        <v>34</v>
      </c>
      <c r="E8277" s="383" t="s">
        <v>795</v>
      </c>
      <c r="F8277" s="383" t="s">
        <v>10</v>
      </c>
      <c r="G8277" s="384">
        <v>75020</v>
      </c>
      <c r="H8277" s="383" t="s">
        <v>796</v>
      </c>
      <c r="I8277" s="383" t="s">
        <v>798</v>
      </c>
      <c r="J8277" s="383" t="s">
        <v>617</v>
      </c>
      <c r="K8277" s="383" t="s">
        <v>618</v>
      </c>
      <c r="L8277" s="384">
        <v>18650</v>
      </c>
      <c r="M8277" s="383" t="s">
        <v>633</v>
      </c>
      <c r="N8277" s="383" t="s">
        <v>620</v>
      </c>
      <c r="O8277" s="383" t="s">
        <v>230</v>
      </c>
    </row>
    <row r="8278" spans="1:15">
      <c r="A8278" s="385">
        <v>42029</v>
      </c>
      <c r="B8278" s="383" t="s">
        <v>794</v>
      </c>
      <c r="C8278" s="383" t="s">
        <v>8</v>
      </c>
      <c r="D8278" s="383" t="s">
        <v>34</v>
      </c>
      <c r="E8278" s="383" t="s">
        <v>795</v>
      </c>
      <c r="F8278" s="383" t="s">
        <v>10</v>
      </c>
      <c r="G8278" s="384">
        <v>63175</v>
      </c>
      <c r="H8278" s="383" t="s">
        <v>796</v>
      </c>
      <c r="I8278" s="383" t="s">
        <v>798</v>
      </c>
      <c r="J8278" s="383" t="s">
        <v>617</v>
      </c>
      <c r="K8278" s="383" t="s">
        <v>618</v>
      </c>
      <c r="L8278" s="384">
        <v>18650</v>
      </c>
      <c r="M8278" s="383" t="s">
        <v>633</v>
      </c>
      <c r="N8278" s="383" t="s">
        <v>620</v>
      </c>
      <c r="O8278" s="383" t="s">
        <v>230</v>
      </c>
    </row>
    <row r="8279" spans="1:15">
      <c r="A8279" s="385">
        <v>42030</v>
      </c>
      <c r="B8279" s="383" t="s">
        <v>794</v>
      </c>
      <c r="C8279" s="383" t="s">
        <v>8</v>
      </c>
      <c r="D8279" s="383" t="s">
        <v>34</v>
      </c>
      <c r="E8279" s="383" t="s">
        <v>795</v>
      </c>
      <c r="F8279" s="383" t="s">
        <v>10</v>
      </c>
      <c r="G8279" s="384">
        <v>63175</v>
      </c>
      <c r="H8279" s="383" t="s">
        <v>796</v>
      </c>
      <c r="I8279" s="383" t="s">
        <v>798</v>
      </c>
      <c r="J8279" s="383" t="s">
        <v>617</v>
      </c>
      <c r="K8279" s="383" t="s">
        <v>618</v>
      </c>
      <c r="L8279" s="384">
        <v>18650</v>
      </c>
      <c r="M8279" s="383" t="s">
        <v>634</v>
      </c>
      <c r="N8279" s="383" t="s">
        <v>620</v>
      </c>
      <c r="O8279" s="383" t="s">
        <v>230</v>
      </c>
    </row>
    <row r="8280" spans="1:15">
      <c r="A8280" s="385">
        <v>42031</v>
      </c>
      <c r="B8280" s="383" t="s">
        <v>794</v>
      </c>
      <c r="C8280" s="383" t="s">
        <v>8</v>
      </c>
      <c r="D8280" s="383" t="s">
        <v>34</v>
      </c>
      <c r="E8280" s="383" t="s">
        <v>795</v>
      </c>
      <c r="F8280" s="383" t="s">
        <v>10</v>
      </c>
      <c r="G8280" s="384">
        <v>35107</v>
      </c>
      <c r="H8280" s="383" t="s">
        <v>796</v>
      </c>
      <c r="I8280" s="383" t="s">
        <v>798</v>
      </c>
      <c r="J8280" s="383" t="s">
        <v>617</v>
      </c>
      <c r="K8280" s="383" t="s">
        <v>618</v>
      </c>
      <c r="L8280" s="384">
        <v>18650</v>
      </c>
      <c r="M8280" s="383" t="s">
        <v>634</v>
      </c>
      <c r="N8280" s="383" t="s">
        <v>620</v>
      </c>
      <c r="O8280" s="383" t="s">
        <v>230</v>
      </c>
    </row>
    <row r="8281" spans="1:15">
      <c r="A8281" s="385">
        <v>42032</v>
      </c>
      <c r="B8281" s="383" t="s">
        <v>794</v>
      </c>
      <c r="C8281" s="383" t="s">
        <v>8</v>
      </c>
      <c r="D8281" s="383" t="s">
        <v>34</v>
      </c>
      <c r="E8281" s="383" t="s">
        <v>795</v>
      </c>
      <c r="F8281" s="383" t="s">
        <v>10</v>
      </c>
      <c r="G8281" s="384">
        <v>35107</v>
      </c>
      <c r="H8281" s="383" t="s">
        <v>796</v>
      </c>
      <c r="I8281" s="383" t="s">
        <v>798</v>
      </c>
      <c r="J8281" s="383" t="s">
        <v>617</v>
      </c>
      <c r="K8281" s="383" t="s">
        <v>618</v>
      </c>
      <c r="L8281" s="384">
        <v>18650</v>
      </c>
      <c r="M8281" s="383" t="s">
        <v>634</v>
      </c>
      <c r="N8281" s="383" t="s">
        <v>620</v>
      </c>
      <c r="O8281" s="383" t="s">
        <v>230</v>
      </c>
    </row>
    <row r="8282" spans="1:15">
      <c r="A8282" s="385">
        <v>42033</v>
      </c>
      <c r="B8282" s="383" t="s">
        <v>794</v>
      </c>
      <c r="C8282" s="383" t="s">
        <v>8</v>
      </c>
      <c r="D8282" s="383" t="s">
        <v>34</v>
      </c>
      <c r="E8282" s="383" t="s">
        <v>795</v>
      </c>
      <c r="F8282" s="383" t="s">
        <v>10</v>
      </c>
      <c r="G8282" s="384">
        <v>35107</v>
      </c>
      <c r="H8282" s="383" t="s">
        <v>796</v>
      </c>
      <c r="I8282" s="383" t="s">
        <v>798</v>
      </c>
      <c r="J8282" s="383" t="s">
        <v>617</v>
      </c>
      <c r="K8282" s="383" t="s">
        <v>618</v>
      </c>
      <c r="L8282" s="384">
        <v>18650</v>
      </c>
      <c r="M8282" s="383" t="s">
        <v>634</v>
      </c>
      <c r="N8282" s="383" t="s">
        <v>620</v>
      </c>
      <c r="O8282" s="383" t="s">
        <v>230</v>
      </c>
    </row>
    <row r="8283" spans="1:15">
      <c r="A8283" s="385">
        <v>42034</v>
      </c>
      <c r="B8283" s="383" t="s">
        <v>11</v>
      </c>
      <c r="C8283" s="383" t="s">
        <v>12</v>
      </c>
      <c r="D8283" s="383" t="s">
        <v>13</v>
      </c>
      <c r="E8283" s="383" t="s">
        <v>678</v>
      </c>
      <c r="F8283" s="383" t="s">
        <v>10</v>
      </c>
      <c r="G8283" s="384">
        <v>2467</v>
      </c>
      <c r="H8283" s="383" t="s">
        <v>787</v>
      </c>
      <c r="I8283" s="383" t="s">
        <v>788</v>
      </c>
      <c r="J8283" s="383" t="s">
        <v>617</v>
      </c>
      <c r="K8283" s="383" t="s">
        <v>618</v>
      </c>
      <c r="L8283" s="384">
        <v>18650</v>
      </c>
      <c r="M8283" s="383" t="s">
        <v>634</v>
      </c>
      <c r="N8283" s="383" t="s">
        <v>620</v>
      </c>
      <c r="O8283" s="383" t="s">
        <v>230</v>
      </c>
    </row>
    <row r="8284" spans="1:15">
      <c r="A8284" s="385">
        <v>42035</v>
      </c>
      <c r="B8284" s="383" t="s">
        <v>794</v>
      </c>
      <c r="C8284" s="383" t="s">
        <v>8</v>
      </c>
      <c r="D8284" s="383" t="s">
        <v>34</v>
      </c>
      <c r="E8284" s="383" t="s">
        <v>795</v>
      </c>
      <c r="F8284" s="383" t="s">
        <v>10</v>
      </c>
      <c r="G8284" s="384">
        <v>67568</v>
      </c>
      <c r="H8284" s="383" t="s">
        <v>796</v>
      </c>
      <c r="I8284" s="383" t="s">
        <v>798</v>
      </c>
      <c r="J8284" s="383" t="s">
        <v>617</v>
      </c>
      <c r="K8284" s="383" t="s">
        <v>618</v>
      </c>
      <c r="L8284" s="384">
        <v>18650</v>
      </c>
      <c r="M8284" s="383" t="s">
        <v>634</v>
      </c>
      <c r="N8284" s="383" t="s">
        <v>620</v>
      </c>
      <c r="O8284" s="383" t="s">
        <v>230</v>
      </c>
    </row>
    <row r="8285" spans="1:15">
      <c r="A8285" s="385">
        <v>42036</v>
      </c>
      <c r="B8285" s="383" t="s">
        <v>794</v>
      </c>
      <c r="C8285" s="383" t="s">
        <v>8</v>
      </c>
      <c r="D8285" s="383" t="s">
        <v>34</v>
      </c>
      <c r="E8285" s="383" t="s">
        <v>795</v>
      </c>
      <c r="F8285" s="383" t="s">
        <v>10</v>
      </c>
      <c r="G8285" s="384">
        <v>15886</v>
      </c>
      <c r="H8285" s="383" t="s">
        <v>796</v>
      </c>
      <c r="I8285" s="383" t="s">
        <v>798</v>
      </c>
      <c r="J8285" s="383" t="s">
        <v>617</v>
      </c>
      <c r="K8285" s="383" t="s">
        <v>618</v>
      </c>
      <c r="L8285" s="384">
        <v>18660</v>
      </c>
      <c r="M8285" s="383" t="s">
        <v>634</v>
      </c>
      <c r="N8285" s="383" t="s">
        <v>620</v>
      </c>
      <c r="O8285" s="383" t="s">
        <v>230</v>
      </c>
    </row>
    <row r="8286" spans="1:15">
      <c r="A8286" s="385">
        <v>42037</v>
      </c>
      <c r="B8286" s="383" t="s">
        <v>794</v>
      </c>
      <c r="C8286" s="383" t="s">
        <v>8</v>
      </c>
      <c r="D8286" s="383" t="s">
        <v>34</v>
      </c>
      <c r="E8286" s="383" t="s">
        <v>795</v>
      </c>
      <c r="F8286" s="383" t="s">
        <v>10</v>
      </c>
      <c r="G8286" s="384">
        <v>35107</v>
      </c>
      <c r="H8286" s="383" t="s">
        <v>796</v>
      </c>
      <c r="I8286" s="383" t="s">
        <v>798</v>
      </c>
      <c r="J8286" s="383" t="s">
        <v>617</v>
      </c>
      <c r="K8286" s="383" t="s">
        <v>618</v>
      </c>
      <c r="L8286" s="384">
        <v>18660</v>
      </c>
      <c r="M8286" s="383" t="s">
        <v>634</v>
      </c>
      <c r="N8286" s="383" t="s">
        <v>620</v>
      </c>
      <c r="O8286" s="383" t="s">
        <v>230</v>
      </c>
    </row>
    <row r="8287" spans="1:15">
      <c r="A8287" s="385">
        <v>42038</v>
      </c>
      <c r="B8287" s="383" t="s">
        <v>11</v>
      </c>
      <c r="C8287" s="383" t="s">
        <v>12</v>
      </c>
      <c r="D8287" s="383" t="s">
        <v>13</v>
      </c>
      <c r="E8287" s="383" t="s">
        <v>678</v>
      </c>
      <c r="F8287" s="383" t="s">
        <v>10</v>
      </c>
      <c r="G8287" s="384">
        <v>4708</v>
      </c>
      <c r="H8287" s="383" t="s">
        <v>659</v>
      </c>
      <c r="I8287" s="383" t="s">
        <v>1004</v>
      </c>
      <c r="J8287" s="383" t="s">
        <v>617</v>
      </c>
      <c r="K8287" s="383" t="s">
        <v>618</v>
      </c>
      <c r="L8287" s="384">
        <v>18660</v>
      </c>
      <c r="M8287" s="383" t="s">
        <v>634</v>
      </c>
      <c r="N8287" s="383" t="s">
        <v>620</v>
      </c>
      <c r="O8287" s="383" t="s">
        <v>230</v>
      </c>
    </row>
    <row r="8288" spans="1:15">
      <c r="A8288" s="385">
        <v>42039</v>
      </c>
      <c r="B8288" s="383" t="s">
        <v>794</v>
      </c>
      <c r="C8288" s="383" t="s">
        <v>8</v>
      </c>
      <c r="D8288" s="383" t="s">
        <v>34</v>
      </c>
      <c r="E8288" s="383" t="s">
        <v>795</v>
      </c>
      <c r="F8288" s="383" t="s">
        <v>10</v>
      </c>
      <c r="G8288" s="384">
        <v>80286</v>
      </c>
      <c r="H8288" s="383" t="s">
        <v>796</v>
      </c>
      <c r="I8288" s="383" t="s">
        <v>798</v>
      </c>
      <c r="J8288" s="383" t="s">
        <v>617</v>
      </c>
      <c r="K8288" s="383" t="s">
        <v>618</v>
      </c>
      <c r="L8288" s="384">
        <v>18660</v>
      </c>
      <c r="M8288" s="383" t="s">
        <v>634</v>
      </c>
      <c r="N8288" s="383" t="s">
        <v>620</v>
      </c>
      <c r="O8288" s="383" t="s">
        <v>230</v>
      </c>
    </row>
    <row r="8289" spans="1:15">
      <c r="A8289" s="385">
        <v>42040</v>
      </c>
      <c r="B8289" s="383" t="s">
        <v>794</v>
      </c>
      <c r="C8289" s="383" t="s">
        <v>8</v>
      </c>
      <c r="D8289" s="383" t="s">
        <v>34</v>
      </c>
      <c r="E8289" s="383" t="s">
        <v>795</v>
      </c>
      <c r="F8289" s="383" t="s">
        <v>10</v>
      </c>
      <c r="G8289" s="384">
        <v>47590</v>
      </c>
      <c r="H8289" s="383" t="s">
        <v>796</v>
      </c>
      <c r="I8289" s="383" t="s">
        <v>798</v>
      </c>
      <c r="J8289" s="383" t="s">
        <v>617</v>
      </c>
      <c r="K8289" s="383" t="s">
        <v>618</v>
      </c>
      <c r="L8289" s="384">
        <v>18761</v>
      </c>
      <c r="M8289" s="383" t="s">
        <v>635</v>
      </c>
      <c r="N8289" s="383" t="s">
        <v>620</v>
      </c>
      <c r="O8289" s="383" t="s">
        <v>230</v>
      </c>
    </row>
    <row r="8290" spans="1:15">
      <c r="A8290" s="385">
        <v>42041</v>
      </c>
      <c r="B8290" s="383" t="s">
        <v>11</v>
      </c>
      <c r="C8290" s="383" t="s">
        <v>12</v>
      </c>
      <c r="D8290" s="383" t="s">
        <v>13</v>
      </c>
      <c r="E8290" s="383" t="s">
        <v>678</v>
      </c>
      <c r="F8290" s="383" t="s">
        <v>10</v>
      </c>
      <c r="G8290" s="384">
        <v>2467</v>
      </c>
      <c r="H8290" s="383" t="s">
        <v>787</v>
      </c>
      <c r="I8290" s="383" t="s">
        <v>788</v>
      </c>
      <c r="J8290" s="383" t="s">
        <v>617</v>
      </c>
      <c r="K8290" s="383" t="s">
        <v>618</v>
      </c>
      <c r="L8290" s="384">
        <v>18761</v>
      </c>
      <c r="M8290" s="383" t="s">
        <v>635</v>
      </c>
      <c r="N8290" s="383" t="s">
        <v>620</v>
      </c>
      <c r="O8290" s="383" t="s">
        <v>230</v>
      </c>
    </row>
    <row r="8291" spans="1:15">
      <c r="A8291" s="385">
        <v>42042</v>
      </c>
      <c r="B8291" s="383" t="s">
        <v>11</v>
      </c>
      <c r="C8291" s="383" t="s">
        <v>12</v>
      </c>
      <c r="D8291" s="383" t="s">
        <v>13</v>
      </c>
      <c r="E8291" s="383" t="s">
        <v>678</v>
      </c>
      <c r="F8291" s="383" t="s">
        <v>10</v>
      </c>
      <c r="G8291" s="384">
        <v>2467</v>
      </c>
      <c r="H8291" s="383" t="s">
        <v>787</v>
      </c>
      <c r="I8291" s="383" t="s">
        <v>788</v>
      </c>
      <c r="J8291" s="383" t="s">
        <v>617</v>
      </c>
      <c r="K8291" s="383" t="s">
        <v>618</v>
      </c>
      <c r="L8291" s="384">
        <v>18800</v>
      </c>
      <c r="M8291" s="383" t="s">
        <v>635</v>
      </c>
      <c r="N8291" s="383" t="s">
        <v>620</v>
      </c>
      <c r="O8291" s="383" t="s">
        <v>230</v>
      </c>
    </row>
    <row r="8292" spans="1:15">
      <c r="A8292" s="385">
        <v>42046</v>
      </c>
      <c r="B8292" s="383" t="s">
        <v>11</v>
      </c>
      <c r="C8292" s="383" t="s">
        <v>12</v>
      </c>
      <c r="D8292" s="383" t="s">
        <v>13</v>
      </c>
      <c r="E8292" s="383" t="s">
        <v>678</v>
      </c>
      <c r="F8292" s="383" t="s">
        <v>10</v>
      </c>
      <c r="G8292" s="384">
        <v>4265</v>
      </c>
      <c r="H8292" s="383" t="s">
        <v>763</v>
      </c>
      <c r="I8292" s="383" t="s">
        <v>769</v>
      </c>
      <c r="J8292" s="383" t="s">
        <v>617</v>
      </c>
      <c r="K8292" s="383" t="s">
        <v>618</v>
      </c>
      <c r="L8292" s="384">
        <v>20833</v>
      </c>
      <c r="M8292" s="383" t="s">
        <v>635</v>
      </c>
      <c r="N8292" s="383" t="s">
        <v>620</v>
      </c>
      <c r="O8292" s="383" t="s">
        <v>230</v>
      </c>
    </row>
    <row r="8293" spans="1:15">
      <c r="A8293" s="385">
        <v>42051</v>
      </c>
      <c r="B8293" s="383" t="s">
        <v>754</v>
      </c>
      <c r="C8293" s="383" t="s">
        <v>8</v>
      </c>
      <c r="D8293" s="383" t="s">
        <v>755</v>
      </c>
      <c r="E8293" s="383" t="s">
        <v>756</v>
      </c>
      <c r="F8293" s="383" t="s">
        <v>10</v>
      </c>
      <c r="G8293" s="384">
        <v>127</v>
      </c>
      <c r="H8293" s="383" t="s">
        <v>782</v>
      </c>
      <c r="I8293" s="383" t="s">
        <v>783</v>
      </c>
      <c r="J8293" s="383" t="s">
        <v>617</v>
      </c>
      <c r="K8293" s="383" t="s">
        <v>618</v>
      </c>
      <c r="L8293" s="384">
        <v>23171</v>
      </c>
      <c r="M8293" s="383" t="s">
        <v>635</v>
      </c>
      <c r="N8293" s="383" t="s">
        <v>620</v>
      </c>
      <c r="O8293" s="383" t="s">
        <v>230</v>
      </c>
    </row>
    <row r="8294" spans="1:15">
      <c r="A8294" s="385">
        <v>42052</v>
      </c>
      <c r="B8294" s="383" t="s">
        <v>754</v>
      </c>
      <c r="C8294" s="383" t="s">
        <v>8</v>
      </c>
      <c r="D8294" s="383" t="s">
        <v>755</v>
      </c>
      <c r="E8294" s="383" t="s">
        <v>756</v>
      </c>
      <c r="F8294" s="383" t="s">
        <v>10</v>
      </c>
      <c r="G8294" s="384">
        <v>127</v>
      </c>
      <c r="H8294" s="383" t="s">
        <v>782</v>
      </c>
      <c r="I8294" s="383" t="s">
        <v>783</v>
      </c>
      <c r="J8294" s="383" t="s">
        <v>617</v>
      </c>
      <c r="K8294" s="383" t="s">
        <v>618</v>
      </c>
      <c r="L8294" s="384">
        <v>23171</v>
      </c>
      <c r="M8294" s="383" t="s">
        <v>636</v>
      </c>
      <c r="N8294" s="383" t="s">
        <v>620</v>
      </c>
      <c r="O8294" s="383" t="s">
        <v>230</v>
      </c>
    </row>
    <row r="8295" spans="1:15">
      <c r="A8295" s="385">
        <v>42053</v>
      </c>
      <c r="B8295" s="383" t="s">
        <v>754</v>
      </c>
      <c r="C8295" s="383" t="s">
        <v>8</v>
      </c>
      <c r="D8295" s="383" t="s">
        <v>755</v>
      </c>
      <c r="E8295" s="383" t="s">
        <v>756</v>
      </c>
      <c r="F8295" s="383" t="s">
        <v>10</v>
      </c>
      <c r="G8295" s="384">
        <v>127</v>
      </c>
      <c r="H8295" s="383" t="s">
        <v>782</v>
      </c>
      <c r="I8295" s="383" t="s">
        <v>783</v>
      </c>
      <c r="J8295" s="383" t="s">
        <v>617</v>
      </c>
      <c r="K8295" s="383" t="s">
        <v>618</v>
      </c>
      <c r="L8295" s="384">
        <v>23171</v>
      </c>
      <c r="M8295" s="383" t="s">
        <v>636</v>
      </c>
      <c r="N8295" s="383" t="s">
        <v>620</v>
      </c>
      <c r="O8295" s="383" t="s">
        <v>230</v>
      </c>
    </row>
    <row r="8296" spans="1:15">
      <c r="A8296" s="385">
        <v>42054</v>
      </c>
      <c r="B8296" s="383" t="s">
        <v>754</v>
      </c>
      <c r="C8296" s="383" t="s">
        <v>8</v>
      </c>
      <c r="D8296" s="383" t="s">
        <v>755</v>
      </c>
      <c r="E8296" s="383" t="s">
        <v>756</v>
      </c>
      <c r="F8296" s="383" t="s">
        <v>10</v>
      </c>
      <c r="G8296" s="384">
        <v>127</v>
      </c>
      <c r="H8296" s="383" t="s">
        <v>782</v>
      </c>
      <c r="I8296" s="383" t="s">
        <v>783</v>
      </c>
      <c r="J8296" s="383" t="s">
        <v>617</v>
      </c>
      <c r="K8296" s="383" t="s">
        <v>618</v>
      </c>
      <c r="L8296" s="384">
        <v>23171</v>
      </c>
      <c r="M8296" s="383" t="s">
        <v>636</v>
      </c>
      <c r="N8296" s="383" t="s">
        <v>620</v>
      </c>
      <c r="O8296" s="383" t="s">
        <v>230</v>
      </c>
    </row>
    <row r="8297" spans="1:15">
      <c r="A8297" s="385">
        <v>42055</v>
      </c>
      <c r="B8297" s="383" t="s">
        <v>754</v>
      </c>
      <c r="C8297" s="383" t="s">
        <v>8</v>
      </c>
      <c r="D8297" s="383" t="s">
        <v>755</v>
      </c>
      <c r="E8297" s="383" t="s">
        <v>756</v>
      </c>
      <c r="F8297" s="383" t="s">
        <v>10</v>
      </c>
      <c r="G8297" s="384">
        <v>127</v>
      </c>
      <c r="H8297" s="383" t="s">
        <v>782</v>
      </c>
      <c r="I8297" s="383" t="s">
        <v>783</v>
      </c>
      <c r="J8297" s="383" t="s">
        <v>617</v>
      </c>
      <c r="K8297" s="383" t="s">
        <v>618</v>
      </c>
      <c r="L8297" s="384">
        <v>23171</v>
      </c>
      <c r="M8297" s="383" t="s">
        <v>636</v>
      </c>
      <c r="N8297" s="383" t="s">
        <v>620</v>
      </c>
      <c r="O8297" s="383" t="s">
        <v>230</v>
      </c>
    </row>
    <row r="8298" spans="1:15">
      <c r="A8298" s="385">
        <v>42056</v>
      </c>
      <c r="B8298" s="383" t="s">
        <v>754</v>
      </c>
      <c r="C8298" s="383" t="s">
        <v>8</v>
      </c>
      <c r="D8298" s="383" t="s">
        <v>755</v>
      </c>
      <c r="E8298" s="383" t="s">
        <v>756</v>
      </c>
      <c r="F8298" s="383" t="s">
        <v>10</v>
      </c>
      <c r="G8298" s="384">
        <v>127</v>
      </c>
      <c r="H8298" s="383" t="s">
        <v>782</v>
      </c>
      <c r="I8298" s="383" t="s">
        <v>783</v>
      </c>
      <c r="J8298" s="383" t="s">
        <v>617</v>
      </c>
      <c r="K8298" s="383" t="s">
        <v>618</v>
      </c>
      <c r="L8298" s="384">
        <v>23171</v>
      </c>
      <c r="M8298" s="383" t="s">
        <v>637</v>
      </c>
      <c r="N8298" s="383" t="s">
        <v>620</v>
      </c>
      <c r="O8298" s="383" t="s">
        <v>230</v>
      </c>
    </row>
    <row r="8299" spans="1:15">
      <c r="A8299" s="385">
        <v>42057</v>
      </c>
      <c r="B8299" s="383" t="s">
        <v>11</v>
      </c>
      <c r="C8299" s="383" t="s">
        <v>12</v>
      </c>
      <c r="D8299" s="383" t="s">
        <v>13</v>
      </c>
      <c r="E8299" s="383" t="s">
        <v>678</v>
      </c>
      <c r="F8299" s="383" t="s">
        <v>10</v>
      </c>
      <c r="G8299" s="384">
        <v>2467</v>
      </c>
      <c r="H8299" s="383" t="s">
        <v>787</v>
      </c>
      <c r="I8299" s="383" t="s">
        <v>788</v>
      </c>
      <c r="J8299" s="383" t="s">
        <v>617</v>
      </c>
      <c r="K8299" s="383" t="s">
        <v>618</v>
      </c>
      <c r="L8299" s="384">
        <v>23171</v>
      </c>
      <c r="M8299" s="383" t="s">
        <v>637</v>
      </c>
      <c r="N8299" s="383" t="s">
        <v>620</v>
      </c>
      <c r="O8299" s="383" t="s">
        <v>230</v>
      </c>
    </row>
    <row r="8300" spans="1:15">
      <c r="A8300" s="385">
        <v>42058</v>
      </c>
      <c r="B8300" s="383" t="s">
        <v>794</v>
      </c>
      <c r="C8300" s="383" t="s">
        <v>8</v>
      </c>
      <c r="D8300" s="383" t="s">
        <v>34</v>
      </c>
      <c r="E8300" s="383" t="s">
        <v>795</v>
      </c>
      <c r="F8300" s="383" t="s">
        <v>10</v>
      </c>
      <c r="G8300" s="384">
        <v>2740</v>
      </c>
      <c r="H8300" s="383" t="s">
        <v>796</v>
      </c>
      <c r="I8300" s="383" t="s">
        <v>797</v>
      </c>
      <c r="J8300" s="383" t="s">
        <v>617</v>
      </c>
      <c r="K8300" s="383" t="s">
        <v>618</v>
      </c>
      <c r="L8300" s="384">
        <v>23171</v>
      </c>
      <c r="M8300" s="383" t="s">
        <v>637</v>
      </c>
      <c r="N8300" s="383" t="s">
        <v>620</v>
      </c>
      <c r="O8300" s="383" t="s">
        <v>230</v>
      </c>
    </row>
    <row r="8301" spans="1:15">
      <c r="A8301" s="385">
        <v>42059</v>
      </c>
      <c r="B8301" s="383" t="s">
        <v>794</v>
      </c>
      <c r="C8301" s="383" t="s">
        <v>8</v>
      </c>
      <c r="D8301" s="383" t="s">
        <v>34</v>
      </c>
      <c r="E8301" s="383" t="s">
        <v>795</v>
      </c>
      <c r="F8301" s="383" t="s">
        <v>10</v>
      </c>
      <c r="G8301" s="384">
        <v>4004</v>
      </c>
      <c r="H8301" s="383" t="s">
        <v>796</v>
      </c>
      <c r="I8301" s="383" t="s">
        <v>797</v>
      </c>
      <c r="J8301" s="383" t="s">
        <v>617</v>
      </c>
      <c r="K8301" s="383" t="s">
        <v>618</v>
      </c>
      <c r="L8301" s="384">
        <v>23171</v>
      </c>
      <c r="M8301" s="383" t="s">
        <v>637</v>
      </c>
      <c r="N8301" s="383" t="s">
        <v>620</v>
      </c>
      <c r="O8301" s="383" t="s">
        <v>230</v>
      </c>
    </row>
    <row r="8302" spans="1:15">
      <c r="A8302" s="385">
        <v>42060</v>
      </c>
      <c r="B8302" s="383" t="s">
        <v>794</v>
      </c>
      <c r="C8302" s="383" t="s">
        <v>8</v>
      </c>
      <c r="D8302" s="383" t="s">
        <v>34</v>
      </c>
      <c r="E8302" s="383" t="s">
        <v>795</v>
      </c>
      <c r="F8302" s="383" t="s">
        <v>10</v>
      </c>
      <c r="G8302" s="384">
        <v>2740</v>
      </c>
      <c r="H8302" s="383" t="s">
        <v>796</v>
      </c>
      <c r="I8302" s="383" t="s">
        <v>797</v>
      </c>
      <c r="J8302" s="383" t="s">
        <v>617</v>
      </c>
      <c r="K8302" s="383" t="s">
        <v>618</v>
      </c>
      <c r="L8302" s="384">
        <v>23171</v>
      </c>
      <c r="M8302" s="383" t="s">
        <v>637</v>
      </c>
      <c r="N8302" s="383" t="s">
        <v>620</v>
      </c>
      <c r="O8302" s="383" t="s">
        <v>230</v>
      </c>
    </row>
    <row r="8303" spans="1:15">
      <c r="A8303" s="385">
        <v>42061</v>
      </c>
      <c r="B8303" s="383" t="s">
        <v>794</v>
      </c>
      <c r="C8303" s="383" t="s">
        <v>8</v>
      </c>
      <c r="D8303" s="383" t="s">
        <v>34</v>
      </c>
      <c r="E8303" s="383" t="s">
        <v>795</v>
      </c>
      <c r="F8303" s="383" t="s">
        <v>10</v>
      </c>
      <c r="G8303" s="384">
        <v>2740</v>
      </c>
      <c r="H8303" s="383" t="s">
        <v>796</v>
      </c>
      <c r="I8303" s="383" t="s">
        <v>797</v>
      </c>
      <c r="J8303" s="383" t="s">
        <v>617</v>
      </c>
      <c r="K8303" s="383" t="s">
        <v>618</v>
      </c>
      <c r="L8303" s="384">
        <v>23171</v>
      </c>
      <c r="M8303" s="383" t="s">
        <v>637</v>
      </c>
      <c r="N8303" s="383" t="s">
        <v>620</v>
      </c>
      <c r="O8303" s="383" t="s">
        <v>230</v>
      </c>
    </row>
    <row r="8304" spans="1:15">
      <c r="A8304" s="385">
        <v>42062</v>
      </c>
      <c r="B8304" s="383" t="s">
        <v>794</v>
      </c>
      <c r="C8304" s="383" t="s">
        <v>8</v>
      </c>
      <c r="D8304" s="383" t="s">
        <v>34</v>
      </c>
      <c r="E8304" s="383" t="s">
        <v>795</v>
      </c>
      <c r="F8304" s="383" t="s">
        <v>10</v>
      </c>
      <c r="G8304" s="384">
        <v>2740</v>
      </c>
      <c r="H8304" s="383" t="s">
        <v>796</v>
      </c>
      <c r="I8304" s="383" t="s">
        <v>797</v>
      </c>
      <c r="J8304" s="383" t="s">
        <v>617</v>
      </c>
      <c r="K8304" s="383" t="s">
        <v>618</v>
      </c>
      <c r="L8304" s="384">
        <v>23171</v>
      </c>
      <c r="M8304" s="383" t="s">
        <v>637</v>
      </c>
      <c r="N8304" s="383" t="s">
        <v>620</v>
      </c>
      <c r="O8304" s="383" t="s">
        <v>230</v>
      </c>
    </row>
    <row r="8305" spans="1:15">
      <c r="A8305" s="385">
        <v>42063</v>
      </c>
      <c r="B8305" s="383" t="s">
        <v>794</v>
      </c>
      <c r="C8305" s="383" t="s">
        <v>8</v>
      </c>
      <c r="D8305" s="383" t="s">
        <v>34</v>
      </c>
      <c r="E8305" s="383" t="s">
        <v>795</v>
      </c>
      <c r="F8305" s="383" t="s">
        <v>10</v>
      </c>
      <c r="G8305" s="384">
        <v>2740</v>
      </c>
      <c r="H8305" s="383" t="s">
        <v>796</v>
      </c>
      <c r="I8305" s="383" t="s">
        <v>797</v>
      </c>
      <c r="J8305" s="383" t="s">
        <v>617</v>
      </c>
      <c r="K8305" s="383" t="s">
        <v>618</v>
      </c>
      <c r="L8305" s="384">
        <v>23242</v>
      </c>
      <c r="M8305" s="383" t="s">
        <v>638</v>
      </c>
      <c r="N8305" s="383" t="s">
        <v>620</v>
      </c>
      <c r="O8305" s="383" t="s">
        <v>230</v>
      </c>
    </row>
    <row r="8306" spans="1:15">
      <c r="A8306" s="385">
        <v>42064</v>
      </c>
      <c r="B8306" s="383" t="s">
        <v>794</v>
      </c>
      <c r="C8306" s="383" t="s">
        <v>8</v>
      </c>
      <c r="D8306" s="383" t="s">
        <v>34</v>
      </c>
      <c r="E8306" s="383" t="s">
        <v>795</v>
      </c>
      <c r="F8306" s="383" t="s">
        <v>10</v>
      </c>
      <c r="G8306" s="384">
        <v>2740</v>
      </c>
      <c r="H8306" s="383" t="s">
        <v>796</v>
      </c>
      <c r="I8306" s="383" t="s">
        <v>797</v>
      </c>
      <c r="J8306" s="383" t="s">
        <v>617</v>
      </c>
      <c r="K8306" s="383" t="s">
        <v>618</v>
      </c>
      <c r="L8306" s="384">
        <v>24188</v>
      </c>
      <c r="M8306" s="383" t="s">
        <v>638</v>
      </c>
      <c r="N8306" s="383" t="s">
        <v>620</v>
      </c>
      <c r="O8306" s="383" t="s">
        <v>230</v>
      </c>
    </row>
    <row r="8307" spans="1:15">
      <c r="A8307" s="385">
        <v>42065</v>
      </c>
      <c r="B8307" s="383" t="s">
        <v>794</v>
      </c>
      <c r="C8307" s="383" t="s">
        <v>8</v>
      </c>
      <c r="D8307" s="383" t="s">
        <v>34</v>
      </c>
      <c r="E8307" s="383" t="s">
        <v>795</v>
      </c>
      <c r="F8307" s="383" t="s">
        <v>10</v>
      </c>
      <c r="G8307" s="384">
        <v>2740</v>
      </c>
      <c r="H8307" s="383" t="s">
        <v>796</v>
      </c>
      <c r="I8307" s="383" t="s">
        <v>797</v>
      </c>
      <c r="J8307" s="383" t="s">
        <v>617</v>
      </c>
      <c r="K8307" s="383" t="s">
        <v>618</v>
      </c>
      <c r="L8307" s="384">
        <v>24376</v>
      </c>
      <c r="M8307" s="383" t="s">
        <v>638</v>
      </c>
      <c r="N8307" s="383" t="s">
        <v>620</v>
      </c>
      <c r="O8307" s="383" t="s">
        <v>230</v>
      </c>
    </row>
    <row r="8308" spans="1:15">
      <c r="A8308" s="385">
        <v>42066</v>
      </c>
      <c r="B8308" s="383" t="s">
        <v>794</v>
      </c>
      <c r="C8308" s="383" t="s">
        <v>8</v>
      </c>
      <c r="D8308" s="383" t="s">
        <v>34</v>
      </c>
      <c r="E8308" s="383" t="s">
        <v>795</v>
      </c>
      <c r="F8308" s="383" t="s">
        <v>10</v>
      </c>
      <c r="G8308" s="384">
        <v>2740</v>
      </c>
      <c r="H8308" s="383" t="s">
        <v>796</v>
      </c>
      <c r="I8308" s="383" t="s">
        <v>797</v>
      </c>
      <c r="J8308" s="383" t="s">
        <v>617</v>
      </c>
      <c r="K8308" s="383" t="s">
        <v>618</v>
      </c>
      <c r="L8308" s="384">
        <v>24376</v>
      </c>
      <c r="M8308" s="383" t="s">
        <v>638</v>
      </c>
      <c r="N8308" s="383" t="s">
        <v>620</v>
      </c>
      <c r="O8308" s="383" t="s">
        <v>230</v>
      </c>
    </row>
    <row r="8309" spans="1:15">
      <c r="A8309" s="385">
        <v>42067</v>
      </c>
      <c r="B8309" s="383" t="s">
        <v>754</v>
      </c>
      <c r="C8309" s="383" t="s">
        <v>8</v>
      </c>
      <c r="D8309" s="383" t="s">
        <v>755</v>
      </c>
      <c r="E8309" s="383" t="s">
        <v>756</v>
      </c>
      <c r="F8309" s="383" t="s">
        <v>10</v>
      </c>
      <c r="G8309" s="384">
        <v>127</v>
      </c>
      <c r="H8309" s="383" t="s">
        <v>782</v>
      </c>
      <c r="I8309" s="383" t="s">
        <v>783</v>
      </c>
      <c r="J8309" s="383" t="s">
        <v>617</v>
      </c>
      <c r="K8309" s="383" t="s">
        <v>618</v>
      </c>
      <c r="L8309" s="384">
        <v>24394</v>
      </c>
      <c r="M8309" s="383" t="s">
        <v>638</v>
      </c>
      <c r="N8309" s="383" t="s">
        <v>620</v>
      </c>
      <c r="O8309" s="383" t="s">
        <v>230</v>
      </c>
    </row>
    <row r="8310" spans="1:15">
      <c r="A8310" s="385">
        <v>42068</v>
      </c>
      <c r="B8310" s="383" t="s">
        <v>754</v>
      </c>
      <c r="C8310" s="383" t="s">
        <v>8</v>
      </c>
      <c r="D8310" s="383" t="s">
        <v>755</v>
      </c>
      <c r="E8310" s="383" t="s">
        <v>756</v>
      </c>
      <c r="F8310" s="383" t="s">
        <v>10</v>
      </c>
      <c r="G8310" s="384">
        <v>127</v>
      </c>
      <c r="H8310" s="383" t="s">
        <v>782</v>
      </c>
      <c r="I8310" s="383" t="s">
        <v>783</v>
      </c>
      <c r="J8310" s="383" t="s">
        <v>617</v>
      </c>
      <c r="K8310" s="383" t="s">
        <v>618</v>
      </c>
      <c r="L8310" s="384">
        <v>24965</v>
      </c>
      <c r="M8310" s="383" t="s">
        <v>638</v>
      </c>
      <c r="N8310" s="383" t="s">
        <v>620</v>
      </c>
      <c r="O8310" s="383" t="s">
        <v>230</v>
      </c>
    </row>
    <row r="8311" spans="1:15">
      <c r="A8311" s="385">
        <v>42069</v>
      </c>
      <c r="B8311" s="383" t="s">
        <v>754</v>
      </c>
      <c r="C8311" s="383" t="s">
        <v>8</v>
      </c>
      <c r="D8311" s="383" t="s">
        <v>755</v>
      </c>
      <c r="E8311" s="383" t="s">
        <v>756</v>
      </c>
      <c r="F8311" s="383" t="s">
        <v>10</v>
      </c>
      <c r="G8311" s="384">
        <v>127</v>
      </c>
      <c r="H8311" s="383" t="s">
        <v>782</v>
      </c>
      <c r="I8311" s="383" t="s">
        <v>783</v>
      </c>
      <c r="J8311" s="383" t="s">
        <v>617</v>
      </c>
      <c r="K8311" s="383" t="s">
        <v>618</v>
      </c>
      <c r="L8311" s="384">
        <v>25035</v>
      </c>
      <c r="M8311" s="383" t="s">
        <v>638</v>
      </c>
      <c r="N8311" s="383" t="s">
        <v>620</v>
      </c>
      <c r="O8311" s="383" t="s">
        <v>230</v>
      </c>
    </row>
    <row r="8312" spans="1:15">
      <c r="A8312" s="385">
        <v>42070</v>
      </c>
      <c r="B8312" s="383" t="s">
        <v>754</v>
      </c>
      <c r="C8312" s="383" t="s">
        <v>8</v>
      </c>
      <c r="D8312" s="383" t="s">
        <v>755</v>
      </c>
      <c r="E8312" s="383" t="s">
        <v>756</v>
      </c>
      <c r="F8312" s="383" t="s">
        <v>10</v>
      </c>
      <c r="G8312" s="384">
        <v>127</v>
      </c>
      <c r="H8312" s="383" t="s">
        <v>782</v>
      </c>
      <c r="I8312" s="383" t="s">
        <v>783</v>
      </c>
      <c r="J8312" s="383" t="s">
        <v>617</v>
      </c>
      <c r="K8312" s="383" t="s">
        <v>618</v>
      </c>
      <c r="L8312" s="384">
        <v>25532</v>
      </c>
      <c r="M8312" s="383" t="s">
        <v>638</v>
      </c>
      <c r="N8312" s="383" t="s">
        <v>620</v>
      </c>
      <c r="O8312" s="383" t="s">
        <v>230</v>
      </c>
    </row>
    <row r="8313" spans="1:15">
      <c r="A8313" s="385">
        <v>42071</v>
      </c>
      <c r="B8313" s="383" t="s">
        <v>754</v>
      </c>
      <c r="C8313" s="383" t="s">
        <v>8</v>
      </c>
      <c r="D8313" s="383" t="s">
        <v>755</v>
      </c>
      <c r="E8313" s="383" t="s">
        <v>756</v>
      </c>
      <c r="F8313" s="383" t="s">
        <v>10</v>
      </c>
      <c r="G8313" s="384">
        <v>127</v>
      </c>
      <c r="H8313" s="383" t="s">
        <v>782</v>
      </c>
      <c r="I8313" s="383" t="s">
        <v>783</v>
      </c>
      <c r="J8313" s="383" t="s">
        <v>617</v>
      </c>
      <c r="K8313" s="383" t="s">
        <v>618</v>
      </c>
      <c r="L8313" s="384">
        <v>25875</v>
      </c>
      <c r="M8313" s="383" t="s">
        <v>638</v>
      </c>
      <c r="N8313" s="383" t="s">
        <v>620</v>
      </c>
      <c r="O8313" s="383" t="s">
        <v>230</v>
      </c>
    </row>
    <row r="8314" spans="1:15">
      <c r="A8314" s="385">
        <v>42072</v>
      </c>
      <c r="B8314" s="383" t="s">
        <v>754</v>
      </c>
      <c r="C8314" s="383" t="s">
        <v>8</v>
      </c>
      <c r="D8314" s="383" t="s">
        <v>755</v>
      </c>
      <c r="E8314" s="383" t="s">
        <v>756</v>
      </c>
      <c r="F8314" s="383" t="s">
        <v>10</v>
      </c>
      <c r="G8314" s="384">
        <v>127</v>
      </c>
      <c r="H8314" s="383" t="s">
        <v>782</v>
      </c>
      <c r="I8314" s="383" t="s">
        <v>783</v>
      </c>
      <c r="J8314" s="383" t="s">
        <v>617</v>
      </c>
      <c r="K8314" s="383" t="s">
        <v>618</v>
      </c>
      <c r="L8314" s="384">
        <v>25875</v>
      </c>
      <c r="M8314" s="383" t="s">
        <v>638</v>
      </c>
      <c r="N8314" s="383" t="s">
        <v>620</v>
      </c>
      <c r="O8314" s="383" t="s">
        <v>230</v>
      </c>
    </row>
    <row r="8315" spans="1:15">
      <c r="A8315" s="385">
        <v>42073</v>
      </c>
      <c r="B8315" s="383" t="s">
        <v>754</v>
      </c>
      <c r="C8315" s="383" t="s">
        <v>8</v>
      </c>
      <c r="D8315" s="383" t="s">
        <v>755</v>
      </c>
      <c r="E8315" s="383" t="s">
        <v>756</v>
      </c>
      <c r="F8315" s="383" t="s">
        <v>10</v>
      </c>
      <c r="G8315" s="384">
        <v>127</v>
      </c>
      <c r="H8315" s="383" t="s">
        <v>782</v>
      </c>
      <c r="I8315" s="383" t="s">
        <v>783</v>
      </c>
      <c r="J8315" s="383" t="s">
        <v>617</v>
      </c>
      <c r="K8315" s="383" t="s">
        <v>618</v>
      </c>
      <c r="L8315" s="384">
        <v>25875</v>
      </c>
      <c r="M8315" s="383" t="s">
        <v>638</v>
      </c>
      <c r="N8315" s="383" t="s">
        <v>620</v>
      </c>
      <c r="O8315" s="383" t="s">
        <v>230</v>
      </c>
    </row>
    <row r="8316" spans="1:15">
      <c r="A8316" s="385">
        <v>42074</v>
      </c>
      <c r="B8316" s="383" t="s">
        <v>754</v>
      </c>
      <c r="C8316" s="383" t="s">
        <v>8</v>
      </c>
      <c r="D8316" s="383" t="s">
        <v>755</v>
      </c>
      <c r="E8316" s="383" t="s">
        <v>756</v>
      </c>
      <c r="F8316" s="383" t="s">
        <v>10</v>
      </c>
      <c r="G8316" s="384">
        <v>127</v>
      </c>
      <c r="H8316" s="383" t="s">
        <v>782</v>
      </c>
      <c r="I8316" s="383" t="s">
        <v>783</v>
      </c>
      <c r="J8316" s="383" t="s">
        <v>617</v>
      </c>
      <c r="K8316" s="383" t="s">
        <v>618</v>
      </c>
      <c r="L8316" s="384">
        <v>25875</v>
      </c>
      <c r="M8316" s="383" t="s">
        <v>638</v>
      </c>
      <c r="N8316" s="383" t="s">
        <v>620</v>
      </c>
      <c r="O8316" s="383" t="s">
        <v>230</v>
      </c>
    </row>
    <row r="8317" spans="1:15">
      <c r="A8317" s="385">
        <v>42075</v>
      </c>
      <c r="B8317" s="383" t="s">
        <v>754</v>
      </c>
      <c r="C8317" s="383" t="s">
        <v>8</v>
      </c>
      <c r="D8317" s="383" t="s">
        <v>755</v>
      </c>
      <c r="E8317" s="383" t="s">
        <v>756</v>
      </c>
      <c r="F8317" s="383" t="s">
        <v>10</v>
      </c>
      <c r="G8317" s="384">
        <v>127</v>
      </c>
      <c r="H8317" s="383" t="s">
        <v>782</v>
      </c>
      <c r="I8317" s="383" t="s">
        <v>783</v>
      </c>
      <c r="J8317" s="383" t="s">
        <v>617</v>
      </c>
      <c r="K8317" s="383" t="s">
        <v>618</v>
      </c>
      <c r="L8317" s="384">
        <v>25875</v>
      </c>
      <c r="M8317" s="383" t="s">
        <v>639</v>
      </c>
      <c r="N8317" s="383" t="s">
        <v>620</v>
      </c>
      <c r="O8317" s="383" t="s">
        <v>230</v>
      </c>
    </row>
    <row r="8318" spans="1:15">
      <c r="A8318" s="385">
        <v>42076</v>
      </c>
      <c r="B8318" s="383" t="s">
        <v>754</v>
      </c>
      <c r="C8318" s="383" t="s">
        <v>8</v>
      </c>
      <c r="D8318" s="383" t="s">
        <v>755</v>
      </c>
      <c r="E8318" s="383" t="s">
        <v>756</v>
      </c>
      <c r="F8318" s="383" t="s">
        <v>10</v>
      </c>
      <c r="G8318" s="384">
        <v>127</v>
      </c>
      <c r="H8318" s="383" t="s">
        <v>782</v>
      </c>
      <c r="I8318" s="383" t="s">
        <v>783</v>
      </c>
      <c r="J8318" s="383" t="s">
        <v>617</v>
      </c>
      <c r="K8318" s="383" t="s">
        <v>618</v>
      </c>
      <c r="L8318" s="384">
        <v>25875</v>
      </c>
      <c r="M8318" s="383" t="s">
        <v>639</v>
      </c>
      <c r="N8318" s="383" t="s">
        <v>620</v>
      </c>
      <c r="O8318" s="383" t="s">
        <v>230</v>
      </c>
    </row>
    <row r="8319" spans="1:15">
      <c r="A8319" s="385">
        <v>42077</v>
      </c>
      <c r="B8319" s="383" t="s">
        <v>754</v>
      </c>
      <c r="C8319" s="383" t="s">
        <v>8</v>
      </c>
      <c r="D8319" s="383" t="s">
        <v>755</v>
      </c>
      <c r="E8319" s="383" t="s">
        <v>756</v>
      </c>
      <c r="F8319" s="383" t="s">
        <v>10</v>
      </c>
      <c r="G8319" s="384">
        <v>127</v>
      </c>
      <c r="H8319" s="383" t="s">
        <v>782</v>
      </c>
      <c r="I8319" s="383" t="s">
        <v>783</v>
      </c>
      <c r="J8319" s="383" t="s">
        <v>617</v>
      </c>
      <c r="K8319" s="383" t="s">
        <v>618</v>
      </c>
      <c r="L8319" s="384">
        <v>25875</v>
      </c>
      <c r="M8319" s="383" t="s">
        <v>639</v>
      </c>
      <c r="N8319" s="383" t="s">
        <v>620</v>
      </c>
      <c r="O8319" s="383" t="s">
        <v>230</v>
      </c>
    </row>
    <row r="8320" spans="1:15">
      <c r="A8320" s="385">
        <v>42078</v>
      </c>
      <c r="B8320" s="383" t="s">
        <v>754</v>
      </c>
      <c r="C8320" s="383" t="s">
        <v>8</v>
      </c>
      <c r="D8320" s="383" t="s">
        <v>755</v>
      </c>
      <c r="E8320" s="383" t="s">
        <v>756</v>
      </c>
      <c r="F8320" s="383" t="s">
        <v>10</v>
      </c>
      <c r="G8320" s="384">
        <v>127</v>
      </c>
      <c r="H8320" s="383" t="s">
        <v>782</v>
      </c>
      <c r="I8320" s="383" t="s">
        <v>783</v>
      </c>
      <c r="J8320" s="383" t="s">
        <v>617</v>
      </c>
      <c r="K8320" s="383" t="s">
        <v>618</v>
      </c>
      <c r="L8320" s="384">
        <v>25875</v>
      </c>
      <c r="M8320" s="383" t="s">
        <v>639</v>
      </c>
      <c r="N8320" s="383" t="s">
        <v>620</v>
      </c>
      <c r="O8320" s="383" t="s">
        <v>230</v>
      </c>
    </row>
    <row r="8321" spans="1:15">
      <c r="A8321" s="385">
        <v>42079</v>
      </c>
      <c r="B8321" s="383" t="s">
        <v>754</v>
      </c>
      <c r="C8321" s="383" t="s">
        <v>8</v>
      </c>
      <c r="D8321" s="383" t="s">
        <v>755</v>
      </c>
      <c r="E8321" s="383" t="s">
        <v>756</v>
      </c>
      <c r="F8321" s="383" t="s">
        <v>10</v>
      </c>
      <c r="G8321" s="384">
        <v>127</v>
      </c>
      <c r="H8321" s="383" t="s">
        <v>782</v>
      </c>
      <c r="I8321" s="383" t="s">
        <v>783</v>
      </c>
      <c r="J8321" s="383" t="s">
        <v>617</v>
      </c>
      <c r="K8321" s="383" t="s">
        <v>618</v>
      </c>
      <c r="L8321" s="384">
        <v>25875</v>
      </c>
      <c r="M8321" s="383" t="s">
        <v>639</v>
      </c>
      <c r="N8321" s="383" t="s">
        <v>620</v>
      </c>
      <c r="O8321" s="383" t="s">
        <v>230</v>
      </c>
    </row>
    <row r="8322" spans="1:15">
      <c r="A8322" s="385">
        <v>42080</v>
      </c>
      <c r="B8322" s="383" t="s">
        <v>754</v>
      </c>
      <c r="C8322" s="383" t="s">
        <v>8</v>
      </c>
      <c r="D8322" s="383" t="s">
        <v>755</v>
      </c>
      <c r="E8322" s="383" t="s">
        <v>756</v>
      </c>
      <c r="F8322" s="383" t="s">
        <v>10</v>
      </c>
      <c r="G8322" s="384">
        <v>127</v>
      </c>
      <c r="H8322" s="383" t="s">
        <v>782</v>
      </c>
      <c r="I8322" s="383" t="s">
        <v>783</v>
      </c>
      <c r="J8322" s="383" t="s">
        <v>617</v>
      </c>
      <c r="K8322" s="383" t="s">
        <v>618</v>
      </c>
      <c r="L8322" s="384">
        <v>25875</v>
      </c>
      <c r="M8322" s="383" t="s">
        <v>639</v>
      </c>
      <c r="N8322" s="383" t="s">
        <v>620</v>
      </c>
      <c r="O8322" s="383" t="s">
        <v>230</v>
      </c>
    </row>
    <row r="8323" spans="1:15">
      <c r="A8323" s="385">
        <v>42081</v>
      </c>
      <c r="B8323" s="383" t="s">
        <v>754</v>
      </c>
      <c r="C8323" s="383" t="s">
        <v>8</v>
      </c>
      <c r="D8323" s="383" t="s">
        <v>755</v>
      </c>
      <c r="E8323" s="383" t="s">
        <v>756</v>
      </c>
      <c r="F8323" s="383" t="s">
        <v>10</v>
      </c>
      <c r="G8323" s="384">
        <v>127</v>
      </c>
      <c r="H8323" s="383" t="s">
        <v>782</v>
      </c>
      <c r="I8323" s="383" t="s">
        <v>783</v>
      </c>
      <c r="J8323" s="383" t="s">
        <v>617</v>
      </c>
      <c r="K8323" s="383" t="s">
        <v>618</v>
      </c>
      <c r="L8323" s="384">
        <v>26170</v>
      </c>
      <c r="M8323" s="383" t="s">
        <v>640</v>
      </c>
      <c r="N8323" s="383" t="s">
        <v>620</v>
      </c>
      <c r="O8323" s="383" t="s">
        <v>230</v>
      </c>
    </row>
    <row r="8324" spans="1:15">
      <c r="A8324" s="385">
        <v>42082</v>
      </c>
      <c r="B8324" s="383" t="s">
        <v>754</v>
      </c>
      <c r="C8324" s="383" t="s">
        <v>8</v>
      </c>
      <c r="D8324" s="383" t="s">
        <v>755</v>
      </c>
      <c r="E8324" s="383" t="s">
        <v>756</v>
      </c>
      <c r="F8324" s="383" t="s">
        <v>10</v>
      </c>
      <c r="G8324" s="384">
        <v>127</v>
      </c>
      <c r="H8324" s="383" t="s">
        <v>782</v>
      </c>
      <c r="I8324" s="383" t="s">
        <v>783</v>
      </c>
      <c r="J8324" s="383" t="s">
        <v>617</v>
      </c>
      <c r="K8324" s="383" t="s">
        <v>618</v>
      </c>
      <c r="L8324" s="384">
        <v>26691</v>
      </c>
      <c r="M8324" s="383" t="s">
        <v>640</v>
      </c>
      <c r="N8324" s="383" t="s">
        <v>620</v>
      </c>
      <c r="O8324" s="383" t="s">
        <v>230</v>
      </c>
    </row>
    <row r="8325" spans="1:15">
      <c r="A8325" s="385">
        <v>42083</v>
      </c>
      <c r="B8325" s="383" t="s">
        <v>754</v>
      </c>
      <c r="C8325" s="383" t="s">
        <v>8</v>
      </c>
      <c r="D8325" s="383" t="s">
        <v>755</v>
      </c>
      <c r="E8325" s="383" t="s">
        <v>756</v>
      </c>
      <c r="F8325" s="383" t="s">
        <v>10</v>
      </c>
      <c r="G8325" s="384">
        <v>127</v>
      </c>
      <c r="H8325" s="383" t="s">
        <v>782</v>
      </c>
      <c r="I8325" s="383" t="s">
        <v>783</v>
      </c>
      <c r="J8325" s="383" t="s">
        <v>617</v>
      </c>
      <c r="K8325" s="383" t="s">
        <v>618</v>
      </c>
      <c r="L8325" s="384">
        <v>27235</v>
      </c>
      <c r="M8325" s="383" t="s">
        <v>640</v>
      </c>
      <c r="N8325" s="383" t="s">
        <v>620</v>
      </c>
      <c r="O8325" s="383" t="s">
        <v>230</v>
      </c>
    </row>
    <row r="8326" spans="1:15">
      <c r="A8326" s="385">
        <v>42088</v>
      </c>
      <c r="B8326" s="383" t="s">
        <v>17</v>
      </c>
      <c r="C8326" s="383" t="s">
        <v>18</v>
      </c>
      <c r="D8326" s="383" t="s">
        <v>19</v>
      </c>
      <c r="E8326" s="383" t="s">
        <v>668</v>
      </c>
      <c r="F8326" s="383" t="s">
        <v>10</v>
      </c>
      <c r="G8326" s="384">
        <v>1300</v>
      </c>
      <c r="H8326" s="383" t="s">
        <v>848</v>
      </c>
      <c r="I8326" s="383" t="s">
        <v>949</v>
      </c>
      <c r="J8326" s="383" t="s">
        <v>617</v>
      </c>
      <c r="K8326" s="383" t="s">
        <v>618</v>
      </c>
      <c r="L8326" s="384">
        <v>27741</v>
      </c>
      <c r="M8326" s="383" t="s">
        <v>640</v>
      </c>
      <c r="N8326" s="383" t="s">
        <v>620</v>
      </c>
      <c r="O8326" s="383" t="s">
        <v>230</v>
      </c>
    </row>
    <row r="8327" spans="1:15">
      <c r="A8327" s="385">
        <v>42091</v>
      </c>
      <c r="B8327" s="383" t="s">
        <v>754</v>
      </c>
      <c r="C8327" s="383" t="s">
        <v>8</v>
      </c>
      <c r="D8327" s="383" t="s">
        <v>755</v>
      </c>
      <c r="E8327" s="383" t="s">
        <v>756</v>
      </c>
      <c r="F8327" s="383" t="s">
        <v>10</v>
      </c>
      <c r="G8327" s="384">
        <v>127</v>
      </c>
      <c r="H8327" s="383" t="s">
        <v>782</v>
      </c>
      <c r="I8327" s="383" t="s">
        <v>783</v>
      </c>
      <c r="J8327" s="383" t="s">
        <v>617</v>
      </c>
      <c r="K8327" s="383" t="s">
        <v>618</v>
      </c>
      <c r="L8327" s="384">
        <v>27741</v>
      </c>
      <c r="M8327" s="383" t="s">
        <v>641</v>
      </c>
      <c r="N8327" s="383" t="s">
        <v>620</v>
      </c>
      <c r="O8327" s="383" t="s">
        <v>230</v>
      </c>
    </row>
    <row r="8328" spans="1:15">
      <c r="A8328" s="385">
        <v>42095</v>
      </c>
      <c r="B8328" s="383" t="s">
        <v>754</v>
      </c>
      <c r="C8328" s="383" t="s">
        <v>8</v>
      </c>
      <c r="D8328" s="383" t="s">
        <v>755</v>
      </c>
      <c r="E8328" s="383" t="s">
        <v>756</v>
      </c>
      <c r="F8328" s="383" t="s">
        <v>10</v>
      </c>
      <c r="G8328" s="384">
        <v>127</v>
      </c>
      <c r="H8328" s="383" t="s">
        <v>782</v>
      </c>
      <c r="I8328" s="383" t="s">
        <v>783</v>
      </c>
      <c r="J8328" s="383" t="s">
        <v>617</v>
      </c>
      <c r="K8328" s="383" t="s">
        <v>618</v>
      </c>
      <c r="L8328" s="384">
        <v>27741</v>
      </c>
      <c r="M8328" s="383" t="s">
        <v>641</v>
      </c>
      <c r="N8328" s="383" t="s">
        <v>620</v>
      </c>
      <c r="O8328" s="383" t="s">
        <v>230</v>
      </c>
    </row>
    <row r="8329" spans="1:15">
      <c r="A8329" s="385">
        <v>42096</v>
      </c>
      <c r="B8329" s="383" t="s">
        <v>754</v>
      </c>
      <c r="C8329" s="383" t="s">
        <v>8</v>
      </c>
      <c r="D8329" s="383" t="s">
        <v>755</v>
      </c>
      <c r="E8329" s="383" t="s">
        <v>756</v>
      </c>
      <c r="F8329" s="383" t="s">
        <v>10</v>
      </c>
      <c r="G8329" s="384">
        <v>127</v>
      </c>
      <c r="H8329" s="383" t="s">
        <v>782</v>
      </c>
      <c r="I8329" s="383" t="s">
        <v>783</v>
      </c>
      <c r="J8329" s="383" t="s">
        <v>617</v>
      </c>
      <c r="K8329" s="383" t="s">
        <v>618</v>
      </c>
      <c r="L8329" s="384">
        <v>27741</v>
      </c>
      <c r="M8329" s="383" t="s">
        <v>641</v>
      </c>
      <c r="N8329" s="383" t="s">
        <v>620</v>
      </c>
      <c r="O8329" s="383" t="s">
        <v>230</v>
      </c>
    </row>
    <row r="8330" spans="1:15">
      <c r="A8330" s="385">
        <v>42097</v>
      </c>
      <c r="B8330" s="383" t="s">
        <v>754</v>
      </c>
      <c r="C8330" s="383" t="s">
        <v>8</v>
      </c>
      <c r="D8330" s="383" t="s">
        <v>755</v>
      </c>
      <c r="E8330" s="383" t="s">
        <v>756</v>
      </c>
      <c r="F8330" s="383" t="s">
        <v>10</v>
      </c>
      <c r="G8330" s="384">
        <v>127</v>
      </c>
      <c r="H8330" s="383" t="s">
        <v>782</v>
      </c>
      <c r="I8330" s="383" t="s">
        <v>783</v>
      </c>
      <c r="J8330" s="383" t="s">
        <v>617</v>
      </c>
      <c r="K8330" s="383" t="s">
        <v>618</v>
      </c>
      <c r="L8330" s="384">
        <v>27741</v>
      </c>
      <c r="M8330" s="383" t="s">
        <v>641</v>
      </c>
      <c r="N8330" s="383" t="s">
        <v>620</v>
      </c>
      <c r="O8330" s="383" t="s">
        <v>230</v>
      </c>
    </row>
    <row r="8331" spans="1:15">
      <c r="A8331" s="385">
        <v>42099</v>
      </c>
      <c r="B8331" s="383" t="s">
        <v>754</v>
      </c>
      <c r="C8331" s="383" t="s">
        <v>8</v>
      </c>
      <c r="D8331" s="383" t="s">
        <v>755</v>
      </c>
      <c r="E8331" s="383" t="s">
        <v>756</v>
      </c>
      <c r="F8331" s="383" t="s">
        <v>10</v>
      </c>
      <c r="G8331" s="384">
        <v>127</v>
      </c>
      <c r="H8331" s="383" t="s">
        <v>782</v>
      </c>
      <c r="I8331" s="383" t="s">
        <v>783</v>
      </c>
      <c r="J8331" s="383" t="s">
        <v>617</v>
      </c>
      <c r="K8331" s="383" t="s">
        <v>618</v>
      </c>
      <c r="L8331" s="384">
        <v>28181</v>
      </c>
      <c r="M8331" s="383" t="s">
        <v>642</v>
      </c>
      <c r="N8331" s="383" t="s">
        <v>620</v>
      </c>
      <c r="O8331" s="383" t="s">
        <v>230</v>
      </c>
    </row>
    <row r="8332" spans="1:15">
      <c r="A8332" s="385">
        <v>42100</v>
      </c>
      <c r="B8332" s="383" t="s">
        <v>754</v>
      </c>
      <c r="C8332" s="383" t="s">
        <v>8</v>
      </c>
      <c r="D8332" s="383" t="s">
        <v>755</v>
      </c>
      <c r="E8332" s="383" t="s">
        <v>756</v>
      </c>
      <c r="F8332" s="383" t="s">
        <v>10</v>
      </c>
      <c r="G8332" s="384">
        <v>127</v>
      </c>
      <c r="H8332" s="383" t="s">
        <v>782</v>
      </c>
      <c r="I8332" s="383" t="s">
        <v>783</v>
      </c>
      <c r="J8332" s="383" t="s">
        <v>617</v>
      </c>
      <c r="K8332" s="383" t="s">
        <v>618</v>
      </c>
      <c r="L8332" s="384">
        <v>28641</v>
      </c>
      <c r="M8332" s="383" t="s">
        <v>642</v>
      </c>
      <c r="N8332" s="383" t="s">
        <v>620</v>
      </c>
      <c r="O8332" s="383" t="s">
        <v>230</v>
      </c>
    </row>
    <row r="8333" spans="1:15">
      <c r="A8333" s="385">
        <v>42101</v>
      </c>
      <c r="B8333" s="383" t="s">
        <v>754</v>
      </c>
      <c r="C8333" s="383" t="s">
        <v>8</v>
      </c>
      <c r="D8333" s="383" t="s">
        <v>755</v>
      </c>
      <c r="E8333" s="383" t="s">
        <v>756</v>
      </c>
      <c r="F8333" s="383" t="s">
        <v>10</v>
      </c>
      <c r="G8333" s="384">
        <v>127</v>
      </c>
      <c r="H8333" s="383" t="s">
        <v>782</v>
      </c>
      <c r="I8333" s="383" t="s">
        <v>783</v>
      </c>
      <c r="J8333" s="383" t="s">
        <v>617</v>
      </c>
      <c r="K8333" s="383" t="s">
        <v>618</v>
      </c>
      <c r="L8333" s="384">
        <v>29260</v>
      </c>
      <c r="M8333" s="383" t="s">
        <v>642</v>
      </c>
      <c r="N8333" s="383" t="s">
        <v>620</v>
      </c>
      <c r="O8333" s="383" t="s">
        <v>230</v>
      </c>
    </row>
    <row r="8334" spans="1:15">
      <c r="A8334" s="385">
        <v>42102</v>
      </c>
      <c r="B8334" s="383" t="s">
        <v>754</v>
      </c>
      <c r="C8334" s="383" t="s">
        <v>8</v>
      </c>
      <c r="D8334" s="383" t="s">
        <v>755</v>
      </c>
      <c r="E8334" s="383" t="s">
        <v>756</v>
      </c>
      <c r="F8334" s="383" t="s">
        <v>10</v>
      </c>
      <c r="G8334" s="384">
        <v>127</v>
      </c>
      <c r="H8334" s="383" t="s">
        <v>782</v>
      </c>
      <c r="I8334" s="383" t="s">
        <v>783</v>
      </c>
      <c r="J8334" s="383" t="s">
        <v>617</v>
      </c>
      <c r="K8334" s="383" t="s">
        <v>618</v>
      </c>
      <c r="L8334" s="384">
        <v>29608</v>
      </c>
      <c r="M8334" s="383" t="s">
        <v>642</v>
      </c>
      <c r="N8334" s="383" t="s">
        <v>620</v>
      </c>
      <c r="O8334" s="383" t="s">
        <v>230</v>
      </c>
    </row>
    <row r="8335" spans="1:15">
      <c r="A8335" s="385">
        <v>42103</v>
      </c>
      <c r="B8335" s="383" t="s">
        <v>754</v>
      </c>
      <c r="C8335" s="383" t="s">
        <v>8</v>
      </c>
      <c r="D8335" s="383" t="s">
        <v>755</v>
      </c>
      <c r="E8335" s="383" t="s">
        <v>756</v>
      </c>
      <c r="F8335" s="383" t="s">
        <v>10</v>
      </c>
      <c r="G8335" s="384">
        <v>127</v>
      </c>
      <c r="H8335" s="383" t="s">
        <v>782</v>
      </c>
      <c r="I8335" s="383" t="s">
        <v>783</v>
      </c>
      <c r="J8335" s="383" t="s">
        <v>617</v>
      </c>
      <c r="K8335" s="383" t="s">
        <v>618</v>
      </c>
      <c r="L8335" s="384">
        <v>29608</v>
      </c>
      <c r="M8335" s="383" t="s">
        <v>642</v>
      </c>
      <c r="N8335" s="383" t="s">
        <v>620</v>
      </c>
      <c r="O8335" s="383" t="s">
        <v>230</v>
      </c>
    </row>
    <row r="8336" spans="1:15">
      <c r="A8336" s="385">
        <v>42104</v>
      </c>
      <c r="B8336" s="383" t="s">
        <v>754</v>
      </c>
      <c r="C8336" s="383" t="s">
        <v>8</v>
      </c>
      <c r="D8336" s="383" t="s">
        <v>755</v>
      </c>
      <c r="E8336" s="383" t="s">
        <v>756</v>
      </c>
      <c r="F8336" s="383" t="s">
        <v>10</v>
      </c>
      <c r="G8336" s="384">
        <v>127</v>
      </c>
      <c r="H8336" s="383" t="s">
        <v>782</v>
      </c>
      <c r="I8336" s="383" t="s">
        <v>783</v>
      </c>
      <c r="J8336" s="383" t="s">
        <v>617</v>
      </c>
      <c r="K8336" s="383" t="s">
        <v>618</v>
      </c>
      <c r="L8336" s="384">
        <v>29608</v>
      </c>
      <c r="M8336" s="383" t="s">
        <v>642</v>
      </c>
      <c r="N8336" s="383" t="s">
        <v>620</v>
      </c>
      <c r="O8336" s="383" t="s">
        <v>230</v>
      </c>
    </row>
    <row r="8337" spans="1:15">
      <c r="A8337" s="385">
        <v>42105</v>
      </c>
      <c r="B8337" s="383" t="s">
        <v>754</v>
      </c>
      <c r="C8337" s="383" t="s">
        <v>8</v>
      </c>
      <c r="D8337" s="383" t="s">
        <v>755</v>
      </c>
      <c r="E8337" s="383" t="s">
        <v>756</v>
      </c>
      <c r="F8337" s="383" t="s">
        <v>10</v>
      </c>
      <c r="G8337" s="384">
        <v>127</v>
      </c>
      <c r="H8337" s="383" t="s">
        <v>782</v>
      </c>
      <c r="I8337" s="383" t="s">
        <v>783</v>
      </c>
      <c r="J8337" s="383" t="s">
        <v>617</v>
      </c>
      <c r="K8337" s="383" t="s">
        <v>618</v>
      </c>
      <c r="L8337" s="384">
        <v>29608</v>
      </c>
      <c r="M8337" s="383" t="s">
        <v>642</v>
      </c>
      <c r="N8337" s="383" t="s">
        <v>620</v>
      </c>
      <c r="O8337" s="383" t="s">
        <v>230</v>
      </c>
    </row>
    <row r="8338" spans="1:15">
      <c r="A8338" s="385">
        <v>42106</v>
      </c>
      <c r="B8338" s="383" t="s">
        <v>754</v>
      </c>
      <c r="C8338" s="383" t="s">
        <v>8</v>
      </c>
      <c r="D8338" s="383" t="s">
        <v>755</v>
      </c>
      <c r="E8338" s="383" t="s">
        <v>756</v>
      </c>
      <c r="F8338" s="383" t="s">
        <v>10</v>
      </c>
      <c r="G8338" s="384">
        <v>127</v>
      </c>
      <c r="H8338" s="383" t="s">
        <v>782</v>
      </c>
      <c r="I8338" s="383" t="s">
        <v>783</v>
      </c>
      <c r="J8338" s="383" t="s">
        <v>617</v>
      </c>
      <c r="K8338" s="383" t="s">
        <v>618</v>
      </c>
      <c r="L8338" s="384">
        <v>29608</v>
      </c>
      <c r="M8338" s="383" t="s">
        <v>642</v>
      </c>
      <c r="N8338" s="383" t="s">
        <v>620</v>
      </c>
      <c r="O8338" s="383" t="s">
        <v>230</v>
      </c>
    </row>
    <row r="8339" spans="1:15">
      <c r="A8339" s="385">
        <v>42107</v>
      </c>
      <c r="B8339" s="383" t="s">
        <v>754</v>
      </c>
      <c r="C8339" s="383" t="s">
        <v>8</v>
      </c>
      <c r="D8339" s="383" t="s">
        <v>755</v>
      </c>
      <c r="E8339" s="383" t="s">
        <v>756</v>
      </c>
      <c r="F8339" s="383" t="s">
        <v>10</v>
      </c>
      <c r="G8339" s="384">
        <v>127</v>
      </c>
      <c r="H8339" s="383" t="s">
        <v>782</v>
      </c>
      <c r="I8339" s="383" t="s">
        <v>783</v>
      </c>
      <c r="J8339" s="383" t="s">
        <v>617</v>
      </c>
      <c r="K8339" s="383" t="s">
        <v>618</v>
      </c>
      <c r="L8339" s="384">
        <v>29973</v>
      </c>
      <c r="M8339" s="383" t="s">
        <v>642</v>
      </c>
      <c r="N8339" s="383" t="s">
        <v>620</v>
      </c>
      <c r="O8339" s="383" t="s">
        <v>230</v>
      </c>
    </row>
    <row r="8340" spans="1:15">
      <c r="A8340" s="385">
        <v>42108</v>
      </c>
      <c r="B8340" s="383" t="s">
        <v>754</v>
      </c>
      <c r="C8340" s="383" t="s">
        <v>8</v>
      </c>
      <c r="D8340" s="383" t="s">
        <v>755</v>
      </c>
      <c r="E8340" s="383" t="s">
        <v>756</v>
      </c>
      <c r="F8340" s="383" t="s">
        <v>10</v>
      </c>
      <c r="G8340" s="384">
        <v>127</v>
      </c>
      <c r="H8340" s="383" t="s">
        <v>782</v>
      </c>
      <c r="I8340" s="383" t="s">
        <v>783</v>
      </c>
      <c r="J8340" s="383" t="s">
        <v>617</v>
      </c>
      <c r="K8340" s="383" t="s">
        <v>618</v>
      </c>
      <c r="L8340" s="384">
        <v>30380</v>
      </c>
      <c r="M8340" s="383" t="s">
        <v>642</v>
      </c>
      <c r="N8340" s="383" t="s">
        <v>620</v>
      </c>
      <c r="O8340" s="383" t="s">
        <v>230</v>
      </c>
    </row>
    <row r="8341" spans="1:15">
      <c r="A8341" s="385">
        <v>42109</v>
      </c>
      <c r="B8341" s="383" t="s">
        <v>754</v>
      </c>
      <c r="C8341" s="383" t="s">
        <v>8</v>
      </c>
      <c r="D8341" s="383" t="s">
        <v>755</v>
      </c>
      <c r="E8341" s="383" t="s">
        <v>756</v>
      </c>
      <c r="F8341" s="383" t="s">
        <v>10</v>
      </c>
      <c r="G8341" s="384">
        <v>127</v>
      </c>
      <c r="H8341" s="383" t="s">
        <v>782</v>
      </c>
      <c r="I8341" s="383" t="s">
        <v>783</v>
      </c>
      <c r="J8341" s="383" t="s">
        <v>617</v>
      </c>
      <c r="K8341" s="383" t="s">
        <v>618</v>
      </c>
      <c r="L8341" s="384">
        <v>30722</v>
      </c>
      <c r="M8341" s="383" t="s">
        <v>642</v>
      </c>
      <c r="N8341" s="383" t="s">
        <v>620</v>
      </c>
      <c r="O8341" s="383" t="s">
        <v>230</v>
      </c>
    </row>
    <row r="8342" spans="1:15">
      <c r="A8342" s="385">
        <v>42110</v>
      </c>
      <c r="B8342" s="383" t="s">
        <v>754</v>
      </c>
      <c r="C8342" s="383" t="s">
        <v>8</v>
      </c>
      <c r="D8342" s="383" t="s">
        <v>755</v>
      </c>
      <c r="E8342" s="383" t="s">
        <v>756</v>
      </c>
      <c r="F8342" s="383" t="s">
        <v>10</v>
      </c>
      <c r="G8342" s="384">
        <v>127</v>
      </c>
      <c r="H8342" s="383" t="s">
        <v>782</v>
      </c>
      <c r="I8342" s="383" t="s">
        <v>783</v>
      </c>
      <c r="J8342" s="383" t="s">
        <v>617</v>
      </c>
      <c r="K8342" s="383" t="s">
        <v>618</v>
      </c>
      <c r="L8342" s="384">
        <v>30780</v>
      </c>
      <c r="M8342" s="383" t="s">
        <v>642</v>
      </c>
      <c r="N8342" s="383" t="s">
        <v>620</v>
      </c>
      <c r="O8342" s="383" t="s">
        <v>230</v>
      </c>
    </row>
    <row r="8343" spans="1:15">
      <c r="A8343" s="385">
        <v>42111</v>
      </c>
      <c r="B8343" s="383" t="s">
        <v>794</v>
      </c>
      <c r="C8343" s="383" t="s">
        <v>8</v>
      </c>
      <c r="D8343" s="383" t="s">
        <v>34</v>
      </c>
      <c r="E8343" s="383" t="s">
        <v>795</v>
      </c>
      <c r="F8343" s="383" t="s">
        <v>10</v>
      </c>
      <c r="G8343" s="384">
        <v>5618</v>
      </c>
      <c r="H8343" s="383" t="s">
        <v>796</v>
      </c>
      <c r="I8343" s="383" t="s">
        <v>805</v>
      </c>
      <c r="J8343" s="383" t="s">
        <v>617</v>
      </c>
      <c r="K8343" s="383" t="s">
        <v>618</v>
      </c>
      <c r="L8343" s="384">
        <v>30780</v>
      </c>
      <c r="M8343" s="383" t="s">
        <v>642</v>
      </c>
      <c r="N8343" s="383" t="s">
        <v>620</v>
      </c>
      <c r="O8343" s="383" t="s">
        <v>230</v>
      </c>
    </row>
    <row r="8344" spans="1:15">
      <c r="A8344" s="385">
        <v>42112</v>
      </c>
      <c r="B8344" s="383" t="s">
        <v>794</v>
      </c>
      <c r="C8344" s="383" t="s">
        <v>8</v>
      </c>
      <c r="D8344" s="383" t="s">
        <v>34</v>
      </c>
      <c r="E8344" s="383" t="s">
        <v>795</v>
      </c>
      <c r="F8344" s="383" t="s">
        <v>10</v>
      </c>
      <c r="G8344" s="384">
        <v>5618</v>
      </c>
      <c r="H8344" s="383" t="s">
        <v>796</v>
      </c>
      <c r="I8344" s="383" t="s">
        <v>805</v>
      </c>
      <c r="J8344" s="383" t="s">
        <v>617</v>
      </c>
      <c r="K8344" s="383" t="s">
        <v>618</v>
      </c>
      <c r="L8344" s="384">
        <v>30780</v>
      </c>
      <c r="M8344" s="383" t="s">
        <v>642</v>
      </c>
      <c r="N8344" s="383" t="s">
        <v>620</v>
      </c>
      <c r="O8344" s="383" t="s">
        <v>230</v>
      </c>
    </row>
    <row r="8345" spans="1:15">
      <c r="A8345" s="385">
        <v>42113</v>
      </c>
      <c r="B8345" s="383" t="s">
        <v>794</v>
      </c>
      <c r="C8345" s="383" t="s">
        <v>8</v>
      </c>
      <c r="D8345" s="383" t="s">
        <v>34</v>
      </c>
      <c r="E8345" s="383" t="s">
        <v>795</v>
      </c>
      <c r="F8345" s="383" t="s">
        <v>10</v>
      </c>
      <c r="G8345" s="384">
        <v>5618</v>
      </c>
      <c r="H8345" s="383" t="s">
        <v>796</v>
      </c>
      <c r="I8345" s="383" t="s">
        <v>805</v>
      </c>
      <c r="J8345" s="383" t="s">
        <v>617</v>
      </c>
      <c r="K8345" s="383" t="s">
        <v>618</v>
      </c>
      <c r="L8345" s="384">
        <v>30780</v>
      </c>
      <c r="M8345" s="383" t="s">
        <v>643</v>
      </c>
      <c r="N8345" s="383" t="s">
        <v>620</v>
      </c>
      <c r="O8345" s="383" t="s">
        <v>230</v>
      </c>
    </row>
    <row r="8346" spans="1:15">
      <c r="A8346" s="385">
        <v>42114</v>
      </c>
      <c r="B8346" s="383" t="s">
        <v>794</v>
      </c>
      <c r="C8346" s="383" t="s">
        <v>8</v>
      </c>
      <c r="D8346" s="383" t="s">
        <v>34</v>
      </c>
      <c r="E8346" s="383" t="s">
        <v>795</v>
      </c>
      <c r="F8346" s="383" t="s">
        <v>10</v>
      </c>
      <c r="G8346" s="384">
        <v>2581</v>
      </c>
      <c r="H8346" s="383" t="s">
        <v>796</v>
      </c>
      <c r="I8346" s="383" t="s">
        <v>800</v>
      </c>
      <c r="J8346" s="383" t="s">
        <v>617</v>
      </c>
      <c r="K8346" s="383" t="s">
        <v>618</v>
      </c>
      <c r="L8346" s="384">
        <v>30780</v>
      </c>
      <c r="M8346" s="383" t="s">
        <v>643</v>
      </c>
      <c r="N8346" s="383" t="s">
        <v>620</v>
      </c>
      <c r="O8346" s="383" t="s">
        <v>230</v>
      </c>
    </row>
    <row r="8347" spans="1:15">
      <c r="A8347" s="385">
        <v>42115</v>
      </c>
      <c r="B8347" s="383" t="s">
        <v>794</v>
      </c>
      <c r="C8347" s="383" t="s">
        <v>8</v>
      </c>
      <c r="D8347" s="383" t="s">
        <v>34</v>
      </c>
      <c r="E8347" s="383" t="s">
        <v>795</v>
      </c>
      <c r="F8347" s="383" t="s">
        <v>10</v>
      </c>
      <c r="G8347" s="384">
        <v>53</v>
      </c>
      <c r="H8347" s="383" t="s">
        <v>796</v>
      </c>
      <c r="I8347" s="383" t="s">
        <v>798</v>
      </c>
      <c r="J8347" s="383" t="s">
        <v>617</v>
      </c>
      <c r="K8347" s="383" t="s">
        <v>618</v>
      </c>
      <c r="L8347" s="384">
        <v>30780</v>
      </c>
      <c r="M8347" s="383" t="s">
        <v>643</v>
      </c>
      <c r="N8347" s="383" t="s">
        <v>620</v>
      </c>
      <c r="O8347" s="383" t="s">
        <v>230</v>
      </c>
    </row>
    <row r="8348" spans="1:15">
      <c r="A8348" s="385">
        <v>42116</v>
      </c>
      <c r="B8348" s="383" t="s">
        <v>28</v>
      </c>
      <c r="C8348" s="383" t="s">
        <v>8</v>
      </c>
      <c r="D8348" s="383" t="s">
        <v>29</v>
      </c>
      <c r="E8348" s="383" t="s">
        <v>774</v>
      </c>
      <c r="F8348" s="383" t="s">
        <v>10</v>
      </c>
      <c r="G8348" s="384">
        <v>2200</v>
      </c>
      <c r="H8348" s="383" t="s">
        <v>848</v>
      </c>
      <c r="I8348" s="383" t="s">
        <v>880</v>
      </c>
      <c r="J8348" s="383" t="s">
        <v>617</v>
      </c>
      <c r="K8348" s="383" t="s">
        <v>618</v>
      </c>
      <c r="L8348" s="384">
        <v>30780</v>
      </c>
      <c r="M8348" s="383" t="s">
        <v>643</v>
      </c>
      <c r="N8348" s="383" t="s">
        <v>620</v>
      </c>
      <c r="O8348" s="383" t="s">
        <v>230</v>
      </c>
    </row>
    <row r="8349" spans="1:15">
      <c r="A8349" s="385">
        <v>42117</v>
      </c>
      <c r="B8349" s="383" t="s">
        <v>21</v>
      </c>
      <c r="C8349" s="383" t="s">
        <v>12</v>
      </c>
      <c r="D8349" s="383" t="s">
        <v>22</v>
      </c>
      <c r="E8349" s="383" t="s">
        <v>658</v>
      </c>
      <c r="F8349" s="383" t="s">
        <v>10</v>
      </c>
      <c r="G8349" s="384">
        <v>25065</v>
      </c>
      <c r="H8349" s="383" t="s">
        <v>1005</v>
      </c>
      <c r="I8349" s="383" t="s">
        <v>1006</v>
      </c>
      <c r="J8349" s="383" t="s">
        <v>617</v>
      </c>
      <c r="K8349" s="383" t="s">
        <v>618</v>
      </c>
      <c r="L8349" s="384">
        <v>30780</v>
      </c>
      <c r="M8349" s="383" t="s">
        <v>643</v>
      </c>
      <c r="N8349" s="383" t="s">
        <v>620</v>
      </c>
      <c r="O8349" s="383" t="s">
        <v>230</v>
      </c>
    </row>
    <row r="8350" spans="1:15">
      <c r="A8350" s="385">
        <v>42118</v>
      </c>
      <c r="B8350" s="383" t="s">
        <v>257</v>
      </c>
      <c r="C8350" s="383" t="s">
        <v>8</v>
      </c>
      <c r="D8350" s="383" t="s">
        <v>462</v>
      </c>
      <c r="E8350" s="383" t="s">
        <v>869</v>
      </c>
      <c r="F8350" s="383" t="s">
        <v>10</v>
      </c>
      <c r="G8350" s="384">
        <v>946</v>
      </c>
      <c r="H8350" s="383" t="s">
        <v>848</v>
      </c>
      <c r="I8350" s="383" t="s">
        <v>870</v>
      </c>
      <c r="J8350" s="383" t="s">
        <v>617</v>
      </c>
      <c r="K8350" s="383" t="s">
        <v>618</v>
      </c>
      <c r="L8350" s="384">
        <v>30780</v>
      </c>
      <c r="M8350" s="383" t="s">
        <v>643</v>
      </c>
      <c r="N8350" s="383" t="s">
        <v>620</v>
      </c>
      <c r="O8350" s="383" t="s">
        <v>230</v>
      </c>
    </row>
    <row r="8351" spans="1:15">
      <c r="A8351" s="385">
        <v>42119</v>
      </c>
      <c r="B8351" s="383" t="s">
        <v>17</v>
      </c>
      <c r="C8351" s="383" t="s">
        <v>18</v>
      </c>
      <c r="D8351" s="383" t="s">
        <v>19</v>
      </c>
      <c r="E8351" s="383" t="s">
        <v>668</v>
      </c>
      <c r="F8351" s="383" t="s">
        <v>10</v>
      </c>
      <c r="G8351" s="384">
        <v>1300</v>
      </c>
      <c r="H8351" s="383" t="s">
        <v>848</v>
      </c>
      <c r="I8351" s="383" t="s">
        <v>949</v>
      </c>
      <c r="J8351" s="383" t="s">
        <v>617</v>
      </c>
      <c r="K8351" s="383" t="s">
        <v>618</v>
      </c>
      <c r="L8351" s="384">
        <v>30780</v>
      </c>
      <c r="M8351" s="383" t="s">
        <v>643</v>
      </c>
      <c r="N8351" s="383" t="s">
        <v>620</v>
      </c>
      <c r="O8351" s="383" t="s">
        <v>230</v>
      </c>
    </row>
    <row r="8352" spans="1:15">
      <c r="A8352" s="385">
        <v>42120</v>
      </c>
      <c r="B8352" s="383" t="s">
        <v>17</v>
      </c>
      <c r="C8352" s="383" t="s">
        <v>18</v>
      </c>
      <c r="D8352" s="383" t="s">
        <v>19</v>
      </c>
      <c r="E8352" s="383" t="s">
        <v>668</v>
      </c>
      <c r="F8352" s="383" t="s">
        <v>10</v>
      </c>
      <c r="G8352" s="384">
        <v>1300</v>
      </c>
      <c r="H8352" s="383" t="s">
        <v>848</v>
      </c>
      <c r="I8352" s="383" t="s">
        <v>949</v>
      </c>
      <c r="J8352" s="383" t="s">
        <v>617</v>
      </c>
      <c r="K8352" s="383" t="s">
        <v>618</v>
      </c>
      <c r="L8352" s="384">
        <v>30780</v>
      </c>
      <c r="M8352" s="383" t="s">
        <v>643</v>
      </c>
      <c r="N8352" s="383" t="s">
        <v>620</v>
      </c>
      <c r="O8352" s="383" t="s">
        <v>230</v>
      </c>
    </row>
    <row r="8353" spans="1:15">
      <c r="A8353" s="385">
        <v>42121</v>
      </c>
      <c r="B8353" s="383" t="s">
        <v>257</v>
      </c>
      <c r="C8353" s="383" t="s">
        <v>8</v>
      </c>
      <c r="D8353" s="383" t="s">
        <v>462</v>
      </c>
      <c r="E8353" s="383" t="s">
        <v>869</v>
      </c>
      <c r="F8353" s="383" t="s">
        <v>10</v>
      </c>
      <c r="G8353" s="384">
        <v>946</v>
      </c>
      <c r="H8353" s="383" t="s">
        <v>848</v>
      </c>
      <c r="I8353" s="383" t="s">
        <v>870</v>
      </c>
      <c r="J8353" s="383" t="s">
        <v>617</v>
      </c>
      <c r="K8353" s="383" t="s">
        <v>618</v>
      </c>
      <c r="L8353" s="384">
        <v>30780</v>
      </c>
      <c r="M8353" s="383" t="s">
        <v>643</v>
      </c>
      <c r="N8353" s="383" t="s">
        <v>620</v>
      </c>
      <c r="O8353" s="383" t="s">
        <v>230</v>
      </c>
    </row>
    <row r="8354" spans="1:15">
      <c r="A8354" s="385">
        <v>42122</v>
      </c>
      <c r="B8354" s="383" t="s">
        <v>28</v>
      </c>
      <c r="C8354" s="383" t="s">
        <v>8</v>
      </c>
      <c r="D8354" s="383" t="s">
        <v>29</v>
      </c>
      <c r="E8354" s="383" t="s">
        <v>774</v>
      </c>
      <c r="F8354" s="383" t="s">
        <v>10</v>
      </c>
      <c r="G8354" s="384">
        <v>2200</v>
      </c>
      <c r="H8354" s="383" t="s">
        <v>848</v>
      </c>
      <c r="I8354" s="383" t="s">
        <v>880</v>
      </c>
      <c r="J8354" s="383" t="s">
        <v>617</v>
      </c>
      <c r="K8354" s="383" t="s">
        <v>618</v>
      </c>
      <c r="L8354" s="384">
        <v>30780</v>
      </c>
      <c r="M8354" s="383" t="s">
        <v>643</v>
      </c>
      <c r="N8354" s="383" t="s">
        <v>620</v>
      </c>
      <c r="O8354" s="383" t="s">
        <v>230</v>
      </c>
    </row>
    <row r="8355" spans="1:15">
      <c r="A8355" s="385">
        <v>42123</v>
      </c>
      <c r="B8355" s="383" t="s">
        <v>257</v>
      </c>
      <c r="C8355" s="383" t="s">
        <v>8</v>
      </c>
      <c r="D8355" s="383" t="s">
        <v>462</v>
      </c>
      <c r="E8355" s="383" t="s">
        <v>869</v>
      </c>
      <c r="F8355" s="383" t="s">
        <v>10</v>
      </c>
      <c r="G8355" s="384">
        <v>1202</v>
      </c>
      <c r="H8355" s="383" t="s">
        <v>848</v>
      </c>
      <c r="I8355" s="383" t="s">
        <v>870</v>
      </c>
      <c r="J8355" s="383" t="s">
        <v>617</v>
      </c>
      <c r="K8355" s="383" t="s">
        <v>618</v>
      </c>
      <c r="L8355" s="384">
        <v>30780</v>
      </c>
      <c r="M8355" s="383" t="s">
        <v>643</v>
      </c>
      <c r="N8355" s="383" t="s">
        <v>620</v>
      </c>
      <c r="O8355" s="383" t="s">
        <v>230</v>
      </c>
    </row>
    <row r="8356" spans="1:15">
      <c r="A8356" s="385">
        <v>42124</v>
      </c>
      <c r="B8356" s="383" t="s">
        <v>646</v>
      </c>
      <c r="C8356" s="383" t="s">
        <v>8</v>
      </c>
      <c r="D8356" s="383" t="s">
        <v>32</v>
      </c>
      <c r="E8356" s="383" t="s">
        <v>647</v>
      </c>
      <c r="F8356" s="383" t="s">
        <v>10</v>
      </c>
      <c r="G8356" s="384">
        <v>3478</v>
      </c>
      <c r="H8356" s="383" t="s">
        <v>648</v>
      </c>
      <c r="I8356" s="383" t="s">
        <v>1007</v>
      </c>
      <c r="J8356" s="383" t="s">
        <v>617</v>
      </c>
      <c r="K8356" s="383" t="s">
        <v>618</v>
      </c>
      <c r="L8356" s="384">
        <v>30780</v>
      </c>
      <c r="M8356" s="383" t="s">
        <v>643</v>
      </c>
      <c r="N8356" s="383" t="s">
        <v>620</v>
      </c>
      <c r="O8356" s="383" t="s">
        <v>230</v>
      </c>
    </row>
    <row r="8357" spans="1:15">
      <c r="A8357" s="385">
        <v>42125</v>
      </c>
      <c r="B8357" s="383" t="s">
        <v>257</v>
      </c>
      <c r="C8357" s="383" t="s">
        <v>8</v>
      </c>
      <c r="D8357" s="383" t="s">
        <v>462</v>
      </c>
      <c r="E8357" s="383" t="s">
        <v>869</v>
      </c>
      <c r="F8357" s="383" t="s">
        <v>10</v>
      </c>
      <c r="G8357" s="384">
        <v>1202</v>
      </c>
      <c r="H8357" s="383" t="s">
        <v>848</v>
      </c>
      <c r="I8357" s="383" t="s">
        <v>870</v>
      </c>
      <c r="J8357" s="383" t="s">
        <v>617</v>
      </c>
      <c r="K8357" s="383" t="s">
        <v>618</v>
      </c>
      <c r="L8357" s="384">
        <v>30780</v>
      </c>
      <c r="M8357" s="383" t="s">
        <v>643</v>
      </c>
      <c r="N8357" s="383" t="s">
        <v>620</v>
      </c>
      <c r="O8357" s="383" t="s">
        <v>230</v>
      </c>
    </row>
    <row r="8358" spans="1:15">
      <c r="A8358" s="385">
        <v>42126</v>
      </c>
      <c r="B8358" s="383" t="s">
        <v>257</v>
      </c>
      <c r="C8358" s="383" t="s">
        <v>8</v>
      </c>
      <c r="D8358" s="383" t="s">
        <v>462</v>
      </c>
      <c r="E8358" s="383" t="s">
        <v>869</v>
      </c>
      <c r="F8358" s="383" t="s">
        <v>10</v>
      </c>
      <c r="G8358" s="384">
        <v>1202</v>
      </c>
      <c r="H8358" s="383" t="s">
        <v>848</v>
      </c>
      <c r="I8358" s="383" t="s">
        <v>870</v>
      </c>
      <c r="J8358" s="383" t="s">
        <v>617</v>
      </c>
      <c r="K8358" s="383" t="s">
        <v>618</v>
      </c>
      <c r="L8358" s="384">
        <v>30780</v>
      </c>
      <c r="M8358" s="383" t="s">
        <v>643</v>
      </c>
      <c r="N8358" s="383" t="s">
        <v>620</v>
      </c>
      <c r="O8358" s="383" t="s">
        <v>230</v>
      </c>
    </row>
    <row r="8359" spans="1:15">
      <c r="A8359" s="385">
        <v>42129</v>
      </c>
      <c r="B8359" s="383" t="s">
        <v>794</v>
      </c>
      <c r="C8359" s="383" t="s">
        <v>8</v>
      </c>
      <c r="D8359" s="383" t="s">
        <v>34</v>
      </c>
      <c r="E8359" s="383" t="s">
        <v>795</v>
      </c>
      <c r="F8359" s="383" t="s">
        <v>10</v>
      </c>
      <c r="G8359" s="384">
        <v>1369</v>
      </c>
      <c r="H8359" s="383" t="s">
        <v>796</v>
      </c>
      <c r="I8359" s="383" t="s">
        <v>797</v>
      </c>
      <c r="J8359" s="383" t="s">
        <v>617</v>
      </c>
      <c r="K8359" s="383" t="s">
        <v>618</v>
      </c>
      <c r="L8359" s="384">
        <v>30780</v>
      </c>
      <c r="M8359" s="383" t="s">
        <v>643</v>
      </c>
      <c r="N8359" s="383" t="s">
        <v>620</v>
      </c>
      <c r="O8359" s="383" t="s">
        <v>230</v>
      </c>
    </row>
    <row r="8360" spans="1:15">
      <c r="A8360" s="385">
        <v>42130</v>
      </c>
      <c r="B8360" s="383" t="s">
        <v>650</v>
      </c>
      <c r="C8360" s="383" t="s">
        <v>8</v>
      </c>
      <c r="D8360" s="383" t="s">
        <v>20</v>
      </c>
      <c r="E8360" s="383" t="s">
        <v>651</v>
      </c>
      <c r="F8360" s="383" t="s">
        <v>10</v>
      </c>
      <c r="G8360" s="384">
        <v>5130</v>
      </c>
      <c r="H8360" s="383" t="s">
        <v>816</v>
      </c>
      <c r="I8360" s="383" t="s">
        <v>817</v>
      </c>
      <c r="J8360" s="383" t="s">
        <v>617</v>
      </c>
      <c r="K8360" s="383" t="s">
        <v>618</v>
      </c>
      <c r="L8360" s="384">
        <v>30780</v>
      </c>
      <c r="M8360" s="383" t="s">
        <v>643</v>
      </c>
      <c r="N8360" s="383" t="s">
        <v>620</v>
      </c>
      <c r="O8360" s="383" t="s">
        <v>230</v>
      </c>
    </row>
    <row r="8361" spans="1:15">
      <c r="A8361" s="385">
        <v>42131</v>
      </c>
      <c r="B8361" s="383" t="s">
        <v>650</v>
      </c>
      <c r="C8361" s="383" t="s">
        <v>8</v>
      </c>
      <c r="D8361" s="383" t="s">
        <v>20</v>
      </c>
      <c r="E8361" s="383" t="s">
        <v>651</v>
      </c>
      <c r="F8361" s="383" t="s">
        <v>10</v>
      </c>
      <c r="G8361" s="384">
        <v>3990</v>
      </c>
      <c r="H8361" s="383" t="s">
        <v>816</v>
      </c>
      <c r="I8361" s="383" t="s">
        <v>817</v>
      </c>
      <c r="J8361" s="383" t="s">
        <v>617</v>
      </c>
      <c r="K8361" s="383" t="s">
        <v>618</v>
      </c>
      <c r="L8361" s="384">
        <v>30780</v>
      </c>
      <c r="M8361" s="383" t="s">
        <v>643</v>
      </c>
      <c r="N8361" s="383" t="s">
        <v>620</v>
      </c>
      <c r="O8361" s="383" t="s">
        <v>230</v>
      </c>
    </row>
    <row r="8362" spans="1:15">
      <c r="A8362" s="385">
        <v>42132</v>
      </c>
      <c r="B8362" s="383" t="s">
        <v>650</v>
      </c>
      <c r="C8362" s="383" t="s">
        <v>8</v>
      </c>
      <c r="D8362" s="383" t="s">
        <v>20</v>
      </c>
      <c r="E8362" s="383" t="s">
        <v>651</v>
      </c>
      <c r="F8362" s="383" t="s">
        <v>10</v>
      </c>
      <c r="G8362" s="384">
        <v>3872</v>
      </c>
      <c r="H8362" s="383" t="s">
        <v>816</v>
      </c>
      <c r="I8362" s="383" t="s">
        <v>817</v>
      </c>
      <c r="J8362" s="383" t="s">
        <v>617</v>
      </c>
      <c r="K8362" s="383" t="s">
        <v>618</v>
      </c>
      <c r="L8362" s="384">
        <v>30780</v>
      </c>
      <c r="M8362" s="383" t="s">
        <v>643</v>
      </c>
      <c r="N8362" s="383" t="s">
        <v>620</v>
      </c>
      <c r="O8362" s="383" t="s">
        <v>230</v>
      </c>
    </row>
    <row r="8363" spans="1:15">
      <c r="A8363" s="385">
        <v>42137</v>
      </c>
      <c r="B8363" s="383" t="s">
        <v>46</v>
      </c>
      <c r="C8363" s="383" t="s">
        <v>40</v>
      </c>
      <c r="D8363" s="383" t="s">
        <v>38</v>
      </c>
      <c r="E8363" s="383" t="s">
        <v>916</v>
      </c>
      <c r="F8363" s="383" t="s">
        <v>10</v>
      </c>
      <c r="G8363" s="384">
        <v>4238</v>
      </c>
      <c r="H8363" s="383" t="s">
        <v>935</v>
      </c>
      <c r="I8363" s="383" t="s">
        <v>1008</v>
      </c>
      <c r="J8363" s="383" t="s">
        <v>617</v>
      </c>
      <c r="K8363" s="383" t="s">
        <v>618</v>
      </c>
      <c r="L8363" s="384">
        <v>30780</v>
      </c>
      <c r="M8363" s="383" t="s">
        <v>644</v>
      </c>
      <c r="N8363" s="383" t="s">
        <v>620</v>
      </c>
      <c r="O8363" s="383" t="s">
        <v>230</v>
      </c>
    </row>
    <row r="8364" spans="1:15">
      <c r="A8364" s="385">
        <v>42138</v>
      </c>
      <c r="B8364" s="383" t="s">
        <v>11</v>
      </c>
      <c r="C8364" s="383" t="s">
        <v>12</v>
      </c>
      <c r="D8364" s="383" t="s">
        <v>13</v>
      </c>
      <c r="E8364" s="383" t="s">
        <v>678</v>
      </c>
      <c r="F8364" s="383" t="s">
        <v>10</v>
      </c>
      <c r="G8364" s="384">
        <v>1784</v>
      </c>
      <c r="H8364" s="383" t="s">
        <v>803</v>
      </c>
      <c r="I8364" s="383" t="s">
        <v>955</v>
      </c>
      <c r="J8364" s="383" t="s">
        <v>617</v>
      </c>
      <c r="K8364" s="383" t="s">
        <v>618</v>
      </c>
      <c r="L8364" s="384">
        <v>30780</v>
      </c>
      <c r="M8364" s="383" t="s">
        <v>644</v>
      </c>
      <c r="N8364" s="383" t="s">
        <v>620</v>
      </c>
      <c r="O8364" s="383" t="s">
        <v>230</v>
      </c>
    </row>
    <row r="8365" spans="1:15">
      <c r="A8365" s="385">
        <v>42150</v>
      </c>
      <c r="B8365" s="383" t="s">
        <v>866</v>
      </c>
      <c r="C8365" s="383" t="s">
        <v>45</v>
      </c>
      <c r="D8365" s="383" t="s">
        <v>13</v>
      </c>
      <c r="E8365" s="383" t="s">
        <v>867</v>
      </c>
      <c r="F8365" s="383" t="s">
        <v>10</v>
      </c>
      <c r="G8365" s="384">
        <v>-1014514</v>
      </c>
      <c r="H8365" s="383" t="s">
        <v>889</v>
      </c>
      <c r="I8365" s="383" t="s">
        <v>1009</v>
      </c>
      <c r="J8365" s="383" t="s">
        <v>617</v>
      </c>
      <c r="K8365" s="383" t="s">
        <v>618</v>
      </c>
      <c r="L8365" s="384">
        <v>30780</v>
      </c>
      <c r="M8365" s="383" t="s">
        <v>645</v>
      </c>
      <c r="N8365" s="383" t="s">
        <v>620</v>
      </c>
      <c r="O8365" s="383" t="s">
        <v>230</v>
      </c>
    </row>
    <row r="8366" spans="1:15">
      <c r="A8366" s="385">
        <v>41997</v>
      </c>
      <c r="B8366" s="383" t="s">
        <v>995</v>
      </c>
      <c r="C8366" s="383" t="s">
        <v>42</v>
      </c>
      <c r="D8366" s="383" t="s">
        <v>13</v>
      </c>
      <c r="E8366" s="383" t="s">
        <v>996</v>
      </c>
      <c r="F8366" s="383" t="s">
        <v>43</v>
      </c>
      <c r="G8366" s="384">
        <v>580</v>
      </c>
      <c r="H8366" s="383" t="s">
        <v>801</v>
      </c>
      <c r="I8366" s="383" t="s">
        <v>1010</v>
      </c>
      <c r="J8366" s="383" t="s">
        <v>617</v>
      </c>
      <c r="K8366" s="383" t="s">
        <v>618</v>
      </c>
      <c r="L8366" s="384">
        <v>0</v>
      </c>
      <c r="M8366" s="383" t="s">
        <v>619</v>
      </c>
      <c r="N8366" s="383" t="s">
        <v>620</v>
      </c>
      <c r="O8366" s="383" t="s">
        <v>230</v>
      </c>
    </row>
    <row r="8367" spans="1:15">
      <c r="A8367" s="385">
        <v>42006</v>
      </c>
      <c r="B8367" s="383" t="s">
        <v>11</v>
      </c>
      <c r="C8367" s="383" t="s">
        <v>12</v>
      </c>
      <c r="D8367" s="383" t="s">
        <v>13</v>
      </c>
      <c r="E8367" s="383" t="s">
        <v>678</v>
      </c>
      <c r="F8367" s="383" t="s">
        <v>10</v>
      </c>
      <c r="G8367" s="384">
        <v>342</v>
      </c>
      <c r="H8367" s="383" t="s">
        <v>812</v>
      </c>
      <c r="I8367" s="383" t="s">
        <v>813</v>
      </c>
      <c r="J8367" s="383" t="s">
        <v>617</v>
      </c>
      <c r="K8367" s="383" t="s">
        <v>618</v>
      </c>
      <c r="L8367" s="384">
        <v>6319</v>
      </c>
      <c r="M8367" s="383" t="s">
        <v>627</v>
      </c>
      <c r="N8367" s="383" t="s">
        <v>620</v>
      </c>
      <c r="O8367" s="383" t="s">
        <v>230</v>
      </c>
    </row>
    <row r="8368" spans="1:15">
      <c r="A8368" s="385">
        <v>42007</v>
      </c>
      <c r="B8368" s="383" t="s">
        <v>11</v>
      </c>
      <c r="C8368" s="383" t="s">
        <v>12</v>
      </c>
      <c r="D8368" s="383" t="s">
        <v>13</v>
      </c>
      <c r="E8368" s="383" t="s">
        <v>678</v>
      </c>
      <c r="F8368" s="383" t="s">
        <v>10</v>
      </c>
      <c r="G8368" s="384">
        <v>342</v>
      </c>
      <c r="H8368" s="383" t="s">
        <v>812</v>
      </c>
      <c r="I8368" s="383" t="s">
        <v>813</v>
      </c>
      <c r="J8368" s="383" t="s">
        <v>617</v>
      </c>
      <c r="K8368" s="383" t="s">
        <v>618</v>
      </c>
      <c r="L8368" s="384">
        <v>8221</v>
      </c>
      <c r="M8368" s="383" t="s">
        <v>627</v>
      </c>
      <c r="N8368" s="383" t="s">
        <v>620</v>
      </c>
      <c r="O8368" s="383" t="s">
        <v>230</v>
      </c>
    </row>
    <row r="8369" spans="1:15">
      <c r="A8369" s="385">
        <v>42008</v>
      </c>
      <c r="B8369" s="383" t="s">
        <v>11</v>
      </c>
      <c r="C8369" s="383" t="s">
        <v>12</v>
      </c>
      <c r="D8369" s="383" t="s">
        <v>13</v>
      </c>
      <c r="E8369" s="383" t="s">
        <v>678</v>
      </c>
      <c r="F8369" s="383" t="s">
        <v>10</v>
      </c>
      <c r="G8369" s="384">
        <v>342</v>
      </c>
      <c r="H8369" s="383" t="s">
        <v>812</v>
      </c>
      <c r="I8369" s="383" t="s">
        <v>813</v>
      </c>
      <c r="J8369" s="383" t="s">
        <v>617</v>
      </c>
      <c r="K8369" s="383" t="s">
        <v>618</v>
      </c>
      <c r="L8369" s="384">
        <v>8501</v>
      </c>
      <c r="M8369" s="383" t="s">
        <v>627</v>
      </c>
      <c r="N8369" s="383" t="s">
        <v>620</v>
      </c>
      <c r="O8369" s="383" t="s">
        <v>230</v>
      </c>
    </row>
    <row r="8370" spans="1:15">
      <c r="A8370" s="385">
        <v>42011</v>
      </c>
      <c r="B8370" s="383" t="s">
        <v>11</v>
      </c>
      <c r="C8370" s="383" t="s">
        <v>12</v>
      </c>
      <c r="D8370" s="383" t="s">
        <v>13</v>
      </c>
      <c r="E8370" s="383" t="s">
        <v>678</v>
      </c>
      <c r="F8370" s="383" t="s">
        <v>10</v>
      </c>
      <c r="G8370" s="384">
        <v>342</v>
      </c>
      <c r="H8370" s="383" t="s">
        <v>812</v>
      </c>
      <c r="I8370" s="383" t="s">
        <v>813</v>
      </c>
      <c r="J8370" s="383" t="s">
        <v>617</v>
      </c>
      <c r="K8370" s="383" t="s">
        <v>618</v>
      </c>
      <c r="L8370" s="384">
        <v>9280</v>
      </c>
      <c r="M8370" s="383" t="s">
        <v>629</v>
      </c>
      <c r="N8370" s="383" t="s">
        <v>620</v>
      </c>
      <c r="O8370" s="383" t="s">
        <v>230</v>
      </c>
    </row>
    <row r="8371" spans="1:15">
      <c r="A8371" s="385">
        <v>42012</v>
      </c>
      <c r="B8371" s="383" t="s">
        <v>999</v>
      </c>
      <c r="C8371" s="383" t="s">
        <v>42</v>
      </c>
      <c r="D8371" s="383" t="s">
        <v>36</v>
      </c>
      <c r="E8371" s="383" t="s">
        <v>1000</v>
      </c>
      <c r="F8371" s="383" t="s">
        <v>43</v>
      </c>
      <c r="G8371" s="384">
        <v>149797</v>
      </c>
      <c r="H8371" s="383" t="s">
        <v>801</v>
      </c>
      <c r="I8371" s="383" t="s">
        <v>1011</v>
      </c>
      <c r="J8371" s="383" t="s">
        <v>617</v>
      </c>
      <c r="K8371" s="383" t="s">
        <v>618</v>
      </c>
      <c r="L8371" s="384">
        <v>9280</v>
      </c>
      <c r="M8371" s="383" t="s">
        <v>630</v>
      </c>
      <c r="N8371" s="383" t="s">
        <v>620</v>
      </c>
      <c r="O8371" s="383" t="s">
        <v>230</v>
      </c>
    </row>
    <row r="8372" spans="1:15">
      <c r="A8372" s="385">
        <v>42014</v>
      </c>
      <c r="B8372" s="383" t="s">
        <v>806</v>
      </c>
      <c r="C8372" s="383" t="s">
        <v>8</v>
      </c>
      <c r="D8372" s="383" t="s">
        <v>51</v>
      </c>
      <c r="E8372" s="383" t="s">
        <v>807</v>
      </c>
      <c r="F8372" s="383" t="s">
        <v>10</v>
      </c>
      <c r="G8372" s="384">
        <v>5767</v>
      </c>
      <c r="H8372" s="383" t="s">
        <v>796</v>
      </c>
      <c r="I8372" s="383" t="s">
        <v>808</v>
      </c>
      <c r="J8372" s="383" t="s">
        <v>617</v>
      </c>
      <c r="K8372" s="383" t="s">
        <v>618</v>
      </c>
      <c r="L8372" s="384">
        <v>9280</v>
      </c>
      <c r="M8372" s="383" t="s">
        <v>630</v>
      </c>
      <c r="N8372" s="383" t="s">
        <v>620</v>
      </c>
      <c r="O8372" s="383" t="s">
        <v>230</v>
      </c>
    </row>
    <row r="8373" spans="1:15">
      <c r="A8373" s="385">
        <v>42015</v>
      </c>
      <c r="B8373" s="383" t="s">
        <v>806</v>
      </c>
      <c r="C8373" s="383" t="s">
        <v>8</v>
      </c>
      <c r="D8373" s="383" t="s">
        <v>51</v>
      </c>
      <c r="E8373" s="383" t="s">
        <v>807</v>
      </c>
      <c r="F8373" s="383" t="s">
        <v>10</v>
      </c>
      <c r="G8373" s="384">
        <v>9154</v>
      </c>
      <c r="H8373" s="383" t="s">
        <v>796</v>
      </c>
      <c r="I8373" s="383" t="s">
        <v>808</v>
      </c>
      <c r="J8373" s="383" t="s">
        <v>617</v>
      </c>
      <c r="K8373" s="383" t="s">
        <v>618</v>
      </c>
      <c r="L8373" s="384">
        <v>9280</v>
      </c>
      <c r="M8373" s="383" t="s">
        <v>630</v>
      </c>
      <c r="N8373" s="383" t="s">
        <v>620</v>
      </c>
      <c r="O8373" s="383" t="s">
        <v>230</v>
      </c>
    </row>
    <row r="8374" spans="1:15">
      <c r="A8374" s="385">
        <v>42016</v>
      </c>
      <c r="B8374" s="383" t="s">
        <v>806</v>
      </c>
      <c r="C8374" s="383" t="s">
        <v>8</v>
      </c>
      <c r="D8374" s="383" t="s">
        <v>51</v>
      </c>
      <c r="E8374" s="383" t="s">
        <v>807</v>
      </c>
      <c r="F8374" s="383" t="s">
        <v>10</v>
      </c>
      <c r="G8374" s="384">
        <v>7836</v>
      </c>
      <c r="H8374" s="383" t="s">
        <v>796</v>
      </c>
      <c r="I8374" s="383" t="s">
        <v>808</v>
      </c>
      <c r="J8374" s="383" t="s">
        <v>617</v>
      </c>
      <c r="K8374" s="383" t="s">
        <v>618</v>
      </c>
      <c r="L8374" s="384">
        <v>9280</v>
      </c>
      <c r="M8374" s="383" t="s">
        <v>630</v>
      </c>
      <c r="N8374" s="383" t="s">
        <v>620</v>
      </c>
      <c r="O8374" s="383" t="s">
        <v>230</v>
      </c>
    </row>
    <row r="8375" spans="1:15">
      <c r="A8375" s="385">
        <v>42017</v>
      </c>
      <c r="B8375" s="383" t="s">
        <v>794</v>
      </c>
      <c r="C8375" s="383" t="s">
        <v>8</v>
      </c>
      <c r="D8375" s="383" t="s">
        <v>34</v>
      </c>
      <c r="E8375" s="383" t="s">
        <v>795</v>
      </c>
      <c r="F8375" s="383" t="s">
        <v>10</v>
      </c>
      <c r="G8375" s="384">
        <v>9937</v>
      </c>
      <c r="H8375" s="383" t="s">
        <v>796</v>
      </c>
      <c r="I8375" s="383" t="s">
        <v>805</v>
      </c>
      <c r="J8375" s="383" t="s">
        <v>617</v>
      </c>
      <c r="K8375" s="383" t="s">
        <v>618</v>
      </c>
      <c r="L8375" s="384">
        <v>9280</v>
      </c>
      <c r="M8375" s="383" t="s">
        <v>631</v>
      </c>
      <c r="N8375" s="383" t="s">
        <v>620</v>
      </c>
      <c r="O8375" s="383" t="s">
        <v>230</v>
      </c>
    </row>
    <row r="8376" spans="1:15">
      <c r="A8376" s="385">
        <v>42018</v>
      </c>
      <c r="B8376" s="383" t="s">
        <v>806</v>
      </c>
      <c r="C8376" s="383" t="s">
        <v>8</v>
      </c>
      <c r="D8376" s="383" t="s">
        <v>51</v>
      </c>
      <c r="E8376" s="383" t="s">
        <v>807</v>
      </c>
      <c r="F8376" s="383" t="s">
        <v>10</v>
      </c>
      <c r="G8376" s="384">
        <v>4952</v>
      </c>
      <c r="H8376" s="383" t="s">
        <v>796</v>
      </c>
      <c r="I8376" s="383" t="s">
        <v>808</v>
      </c>
      <c r="J8376" s="383" t="s">
        <v>617</v>
      </c>
      <c r="K8376" s="383" t="s">
        <v>618</v>
      </c>
      <c r="L8376" s="384">
        <v>9804</v>
      </c>
      <c r="M8376" s="383" t="s">
        <v>631</v>
      </c>
      <c r="N8376" s="383" t="s">
        <v>620</v>
      </c>
      <c r="O8376" s="383" t="s">
        <v>230</v>
      </c>
    </row>
    <row r="8377" spans="1:15">
      <c r="A8377" s="385">
        <v>42019</v>
      </c>
      <c r="B8377" s="383" t="s">
        <v>794</v>
      </c>
      <c r="C8377" s="383" t="s">
        <v>8</v>
      </c>
      <c r="D8377" s="383" t="s">
        <v>34</v>
      </c>
      <c r="E8377" s="383" t="s">
        <v>795</v>
      </c>
      <c r="F8377" s="383" t="s">
        <v>10</v>
      </c>
      <c r="G8377" s="384">
        <v>2108</v>
      </c>
      <c r="H8377" s="383" t="s">
        <v>796</v>
      </c>
      <c r="I8377" s="383" t="s">
        <v>800</v>
      </c>
      <c r="J8377" s="383" t="s">
        <v>617</v>
      </c>
      <c r="K8377" s="383" t="s">
        <v>618</v>
      </c>
      <c r="L8377" s="384">
        <v>11627</v>
      </c>
      <c r="M8377" s="383" t="s">
        <v>631</v>
      </c>
      <c r="N8377" s="383" t="s">
        <v>620</v>
      </c>
      <c r="O8377" s="383" t="s">
        <v>230</v>
      </c>
    </row>
    <row r="8378" spans="1:15">
      <c r="A8378" s="385">
        <v>42020</v>
      </c>
      <c r="B8378" s="383" t="s">
        <v>621</v>
      </c>
      <c r="C8378" s="383" t="s">
        <v>8</v>
      </c>
      <c r="D8378" s="383" t="s">
        <v>9</v>
      </c>
      <c r="E8378" s="383" t="s">
        <v>622</v>
      </c>
      <c r="F8378" s="383" t="s">
        <v>10</v>
      </c>
      <c r="G8378" s="384">
        <v>63000</v>
      </c>
      <c r="H8378" s="383" t="s">
        <v>838</v>
      </c>
      <c r="I8378" s="383" t="s">
        <v>839</v>
      </c>
      <c r="J8378" s="383" t="s">
        <v>617</v>
      </c>
      <c r="K8378" s="383" t="s">
        <v>618</v>
      </c>
      <c r="L8378" s="384">
        <v>12650</v>
      </c>
      <c r="M8378" s="383" t="s">
        <v>631</v>
      </c>
      <c r="N8378" s="383" t="s">
        <v>620</v>
      </c>
      <c r="O8378" s="383" t="s">
        <v>230</v>
      </c>
    </row>
    <row r="8379" spans="1:15">
      <c r="A8379" s="385">
        <v>42021</v>
      </c>
      <c r="B8379" s="383" t="s">
        <v>794</v>
      </c>
      <c r="C8379" s="383" t="s">
        <v>8</v>
      </c>
      <c r="D8379" s="383" t="s">
        <v>34</v>
      </c>
      <c r="E8379" s="383" t="s">
        <v>795</v>
      </c>
      <c r="F8379" s="383" t="s">
        <v>10</v>
      </c>
      <c r="G8379" s="384">
        <v>7778</v>
      </c>
      <c r="H8379" s="383" t="s">
        <v>796</v>
      </c>
      <c r="I8379" s="383" t="s">
        <v>805</v>
      </c>
      <c r="J8379" s="383" t="s">
        <v>617</v>
      </c>
      <c r="K8379" s="383" t="s">
        <v>618</v>
      </c>
      <c r="L8379" s="384">
        <v>12650</v>
      </c>
      <c r="M8379" s="383" t="s">
        <v>632</v>
      </c>
      <c r="N8379" s="383" t="s">
        <v>620</v>
      </c>
      <c r="O8379" s="383" t="s">
        <v>230</v>
      </c>
    </row>
    <row r="8380" spans="1:15">
      <c r="A8380" s="385">
        <v>42022</v>
      </c>
      <c r="B8380" s="383" t="s">
        <v>794</v>
      </c>
      <c r="C8380" s="383" t="s">
        <v>8</v>
      </c>
      <c r="D8380" s="383" t="s">
        <v>34</v>
      </c>
      <c r="E8380" s="383" t="s">
        <v>795</v>
      </c>
      <c r="F8380" s="383" t="s">
        <v>10</v>
      </c>
      <c r="G8380" s="384">
        <v>2108</v>
      </c>
      <c r="H8380" s="383" t="s">
        <v>796</v>
      </c>
      <c r="I8380" s="383" t="s">
        <v>800</v>
      </c>
      <c r="J8380" s="383" t="s">
        <v>617</v>
      </c>
      <c r="K8380" s="383" t="s">
        <v>618</v>
      </c>
      <c r="L8380" s="384">
        <v>12650</v>
      </c>
      <c r="M8380" s="383" t="s">
        <v>632</v>
      </c>
      <c r="N8380" s="383" t="s">
        <v>620</v>
      </c>
      <c r="O8380" s="383" t="s">
        <v>230</v>
      </c>
    </row>
    <row r="8381" spans="1:15">
      <c r="A8381" s="385">
        <v>42023</v>
      </c>
      <c r="B8381" s="383" t="s">
        <v>794</v>
      </c>
      <c r="C8381" s="383" t="s">
        <v>8</v>
      </c>
      <c r="D8381" s="383" t="s">
        <v>34</v>
      </c>
      <c r="E8381" s="383" t="s">
        <v>795</v>
      </c>
      <c r="F8381" s="383" t="s">
        <v>10</v>
      </c>
      <c r="G8381" s="384">
        <v>2108</v>
      </c>
      <c r="H8381" s="383" t="s">
        <v>796</v>
      </c>
      <c r="I8381" s="383" t="s">
        <v>800</v>
      </c>
      <c r="J8381" s="383" t="s">
        <v>617</v>
      </c>
      <c r="K8381" s="383" t="s">
        <v>618</v>
      </c>
      <c r="L8381" s="384">
        <v>12650</v>
      </c>
      <c r="M8381" s="383" t="s">
        <v>632</v>
      </c>
      <c r="N8381" s="383" t="s">
        <v>620</v>
      </c>
      <c r="O8381" s="383" t="s">
        <v>230</v>
      </c>
    </row>
    <row r="8382" spans="1:15">
      <c r="A8382" s="385">
        <v>42024</v>
      </c>
      <c r="B8382" s="383" t="s">
        <v>794</v>
      </c>
      <c r="C8382" s="383" t="s">
        <v>8</v>
      </c>
      <c r="D8382" s="383" t="s">
        <v>34</v>
      </c>
      <c r="E8382" s="383" t="s">
        <v>795</v>
      </c>
      <c r="F8382" s="383" t="s">
        <v>10</v>
      </c>
      <c r="G8382" s="384">
        <v>4110</v>
      </c>
      <c r="H8382" s="383" t="s">
        <v>796</v>
      </c>
      <c r="I8382" s="383" t="s">
        <v>800</v>
      </c>
      <c r="J8382" s="383" t="s">
        <v>617</v>
      </c>
      <c r="K8382" s="383" t="s">
        <v>618</v>
      </c>
      <c r="L8382" s="384">
        <v>12775</v>
      </c>
      <c r="M8382" s="383" t="s">
        <v>633</v>
      </c>
      <c r="N8382" s="383" t="s">
        <v>620</v>
      </c>
      <c r="O8382" s="383" t="s">
        <v>230</v>
      </c>
    </row>
    <row r="8383" spans="1:15">
      <c r="A8383" s="385">
        <v>42025</v>
      </c>
      <c r="B8383" s="383" t="s">
        <v>794</v>
      </c>
      <c r="C8383" s="383" t="s">
        <v>8</v>
      </c>
      <c r="D8383" s="383" t="s">
        <v>34</v>
      </c>
      <c r="E8383" s="383" t="s">
        <v>795</v>
      </c>
      <c r="F8383" s="383" t="s">
        <v>10</v>
      </c>
      <c r="G8383" s="384">
        <v>2108</v>
      </c>
      <c r="H8383" s="383" t="s">
        <v>796</v>
      </c>
      <c r="I8383" s="383" t="s">
        <v>800</v>
      </c>
      <c r="J8383" s="383" t="s">
        <v>617</v>
      </c>
      <c r="K8383" s="383" t="s">
        <v>618</v>
      </c>
      <c r="L8383" s="384">
        <v>14695</v>
      </c>
      <c r="M8383" s="383" t="s">
        <v>633</v>
      </c>
      <c r="N8383" s="383" t="s">
        <v>620</v>
      </c>
      <c r="O8383" s="383" t="s">
        <v>230</v>
      </c>
    </row>
    <row r="8384" spans="1:15">
      <c r="A8384" s="385">
        <v>42026</v>
      </c>
      <c r="B8384" s="383" t="s">
        <v>794</v>
      </c>
      <c r="C8384" s="383" t="s">
        <v>8</v>
      </c>
      <c r="D8384" s="383" t="s">
        <v>34</v>
      </c>
      <c r="E8384" s="383" t="s">
        <v>795</v>
      </c>
      <c r="F8384" s="383" t="s">
        <v>10</v>
      </c>
      <c r="G8384" s="384">
        <v>2108</v>
      </c>
      <c r="H8384" s="383" t="s">
        <v>796</v>
      </c>
      <c r="I8384" s="383" t="s">
        <v>800</v>
      </c>
      <c r="J8384" s="383" t="s">
        <v>617</v>
      </c>
      <c r="K8384" s="383" t="s">
        <v>618</v>
      </c>
      <c r="L8384" s="384">
        <v>15922</v>
      </c>
      <c r="M8384" s="383" t="s">
        <v>633</v>
      </c>
      <c r="N8384" s="383" t="s">
        <v>620</v>
      </c>
      <c r="O8384" s="383" t="s">
        <v>230</v>
      </c>
    </row>
    <row r="8385" spans="1:15">
      <c r="A8385" s="385">
        <v>42027</v>
      </c>
      <c r="B8385" s="383" t="s">
        <v>794</v>
      </c>
      <c r="C8385" s="383" t="s">
        <v>8</v>
      </c>
      <c r="D8385" s="383" t="s">
        <v>34</v>
      </c>
      <c r="E8385" s="383" t="s">
        <v>795</v>
      </c>
      <c r="F8385" s="383" t="s">
        <v>10</v>
      </c>
      <c r="G8385" s="384">
        <v>2108</v>
      </c>
      <c r="H8385" s="383" t="s">
        <v>796</v>
      </c>
      <c r="I8385" s="383" t="s">
        <v>800</v>
      </c>
      <c r="J8385" s="383" t="s">
        <v>617</v>
      </c>
      <c r="K8385" s="383" t="s">
        <v>618</v>
      </c>
      <c r="L8385" s="384">
        <v>17245</v>
      </c>
      <c r="M8385" s="383" t="s">
        <v>633</v>
      </c>
      <c r="N8385" s="383" t="s">
        <v>620</v>
      </c>
      <c r="O8385" s="383" t="s">
        <v>230</v>
      </c>
    </row>
    <row r="8386" spans="1:15">
      <c r="A8386" s="385">
        <v>42028</v>
      </c>
      <c r="B8386" s="383" t="s">
        <v>794</v>
      </c>
      <c r="C8386" s="383" t="s">
        <v>8</v>
      </c>
      <c r="D8386" s="383" t="s">
        <v>34</v>
      </c>
      <c r="E8386" s="383" t="s">
        <v>795</v>
      </c>
      <c r="F8386" s="383" t="s">
        <v>10</v>
      </c>
      <c r="G8386" s="384">
        <v>2108</v>
      </c>
      <c r="H8386" s="383" t="s">
        <v>796</v>
      </c>
      <c r="I8386" s="383" t="s">
        <v>800</v>
      </c>
      <c r="J8386" s="383" t="s">
        <v>617</v>
      </c>
      <c r="K8386" s="383" t="s">
        <v>618</v>
      </c>
      <c r="L8386" s="384">
        <v>18650</v>
      </c>
      <c r="M8386" s="383" t="s">
        <v>633</v>
      </c>
      <c r="N8386" s="383" t="s">
        <v>620</v>
      </c>
      <c r="O8386" s="383" t="s">
        <v>230</v>
      </c>
    </row>
    <row r="8387" spans="1:15">
      <c r="A8387" s="385">
        <v>42029</v>
      </c>
      <c r="B8387" s="383" t="s">
        <v>794</v>
      </c>
      <c r="C8387" s="383" t="s">
        <v>8</v>
      </c>
      <c r="D8387" s="383" t="s">
        <v>34</v>
      </c>
      <c r="E8387" s="383" t="s">
        <v>795</v>
      </c>
      <c r="F8387" s="383" t="s">
        <v>10</v>
      </c>
      <c r="G8387" s="384">
        <v>2108</v>
      </c>
      <c r="H8387" s="383" t="s">
        <v>796</v>
      </c>
      <c r="I8387" s="383" t="s">
        <v>800</v>
      </c>
      <c r="J8387" s="383" t="s">
        <v>617</v>
      </c>
      <c r="K8387" s="383" t="s">
        <v>618</v>
      </c>
      <c r="L8387" s="384">
        <v>18650</v>
      </c>
      <c r="M8387" s="383" t="s">
        <v>633</v>
      </c>
      <c r="N8387" s="383" t="s">
        <v>620</v>
      </c>
      <c r="O8387" s="383" t="s">
        <v>230</v>
      </c>
    </row>
    <row r="8388" spans="1:15">
      <c r="A8388" s="385">
        <v>42030</v>
      </c>
      <c r="B8388" s="383" t="s">
        <v>794</v>
      </c>
      <c r="C8388" s="383" t="s">
        <v>8</v>
      </c>
      <c r="D8388" s="383" t="s">
        <v>34</v>
      </c>
      <c r="E8388" s="383" t="s">
        <v>795</v>
      </c>
      <c r="F8388" s="383" t="s">
        <v>10</v>
      </c>
      <c r="G8388" s="384">
        <v>2108</v>
      </c>
      <c r="H8388" s="383" t="s">
        <v>796</v>
      </c>
      <c r="I8388" s="383" t="s">
        <v>800</v>
      </c>
      <c r="J8388" s="383" t="s">
        <v>617</v>
      </c>
      <c r="K8388" s="383" t="s">
        <v>618</v>
      </c>
      <c r="L8388" s="384">
        <v>18650</v>
      </c>
      <c r="M8388" s="383" t="s">
        <v>634</v>
      </c>
      <c r="N8388" s="383" t="s">
        <v>620</v>
      </c>
      <c r="O8388" s="383" t="s">
        <v>230</v>
      </c>
    </row>
    <row r="8389" spans="1:15">
      <c r="A8389" s="385">
        <v>42031</v>
      </c>
      <c r="B8389" s="383" t="s">
        <v>794</v>
      </c>
      <c r="C8389" s="383" t="s">
        <v>8</v>
      </c>
      <c r="D8389" s="383" t="s">
        <v>34</v>
      </c>
      <c r="E8389" s="383" t="s">
        <v>795</v>
      </c>
      <c r="F8389" s="383" t="s">
        <v>10</v>
      </c>
      <c r="G8389" s="384">
        <v>3161</v>
      </c>
      <c r="H8389" s="383" t="s">
        <v>796</v>
      </c>
      <c r="I8389" s="383" t="s">
        <v>800</v>
      </c>
      <c r="J8389" s="383" t="s">
        <v>617</v>
      </c>
      <c r="K8389" s="383" t="s">
        <v>618</v>
      </c>
      <c r="L8389" s="384">
        <v>18650</v>
      </c>
      <c r="M8389" s="383" t="s">
        <v>634</v>
      </c>
      <c r="N8389" s="383" t="s">
        <v>620</v>
      </c>
      <c r="O8389" s="383" t="s">
        <v>230</v>
      </c>
    </row>
    <row r="8390" spans="1:15">
      <c r="A8390" s="385">
        <v>42032</v>
      </c>
      <c r="B8390" s="383" t="s">
        <v>794</v>
      </c>
      <c r="C8390" s="383" t="s">
        <v>8</v>
      </c>
      <c r="D8390" s="383" t="s">
        <v>34</v>
      </c>
      <c r="E8390" s="383" t="s">
        <v>795</v>
      </c>
      <c r="F8390" s="383" t="s">
        <v>10</v>
      </c>
      <c r="G8390" s="384">
        <v>2108</v>
      </c>
      <c r="H8390" s="383" t="s">
        <v>796</v>
      </c>
      <c r="I8390" s="383" t="s">
        <v>800</v>
      </c>
      <c r="J8390" s="383" t="s">
        <v>617</v>
      </c>
      <c r="K8390" s="383" t="s">
        <v>618</v>
      </c>
      <c r="L8390" s="384">
        <v>18650</v>
      </c>
      <c r="M8390" s="383" t="s">
        <v>634</v>
      </c>
      <c r="N8390" s="383" t="s">
        <v>620</v>
      </c>
      <c r="O8390" s="383" t="s">
        <v>230</v>
      </c>
    </row>
    <row r="8391" spans="1:15">
      <c r="A8391" s="385">
        <v>42033</v>
      </c>
      <c r="B8391" s="383" t="s">
        <v>794</v>
      </c>
      <c r="C8391" s="383" t="s">
        <v>8</v>
      </c>
      <c r="D8391" s="383" t="s">
        <v>34</v>
      </c>
      <c r="E8391" s="383" t="s">
        <v>795</v>
      </c>
      <c r="F8391" s="383" t="s">
        <v>10</v>
      </c>
      <c r="G8391" s="384">
        <v>2108</v>
      </c>
      <c r="H8391" s="383" t="s">
        <v>796</v>
      </c>
      <c r="I8391" s="383" t="s">
        <v>800</v>
      </c>
      <c r="J8391" s="383" t="s">
        <v>617</v>
      </c>
      <c r="K8391" s="383" t="s">
        <v>618</v>
      </c>
      <c r="L8391" s="384">
        <v>18650</v>
      </c>
      <c r="M8391" s="383" t="s">
        <v>634</v>
      </c>
      <c r="N8391" s="383" t="s">
        <v>620</v>
      </c>
      <c r="O8391" s="383" t="s">
        <v>230</v>
      </c>
    </row>
    <row r="8392" spans="1:15">
      <c r="A8392" s="385">
        <v>42034</v>
      </c>
      <c r="B8392" s="383" t="s">
        <v>794</v>
      </c>
      <c r="C8392" s="383" t="s">
        <v>8</v>
      </c>
      <c r="D8392" s="383" t="s">
        <v>34</v>
      </c>
      <c r="E8392" s="383" t="s">
        <v>795</v>
      </c>
      <c r="F8392" s="383" t="s">
        <v>10</v>
      </c>
      <c r="G8392" s="384">
        <v>2740</v>
      </c>
      <c r="H8392" s="383" t="s">
        <v>796</v>
      </c>
      <c r="I8392" s="383" t="s">
        <v>797</v>
      </c>
      <c r="J8392" s="383" t="s">
        <v>617</v>
      </c>
      <c r="K8392" s="383" t="s">
        <v>618</v>
      </c>
      <c r="L8392" s="384">
        <v>18650</v>
      </c>
      <c r="M8392" s="383" t="s">
        <v>634</v>
      </c>
      <c r="N8392" s="383" t="s">
        <v>620</v>
      </c>
      <c r="O8392" s="383" t="s">
        <v>230</v>
      </c>
    </row>
    <row r="8393" spans="1:15">
      <c r="A8393" s="385">
        <v>42035</v>
      </c>
      <c r="B8393" s="383" t="s">
        <v>794</v>
      </c>
      <c r="C8393" s="383" t="s">
        <v>8</v>
      </c>
      <c r="D8393" s="383" t="s">
        <v>34</v>
      </c>
      <c r="E8393" s="383" t="s">
        <v>795</v>
      </c>
      <c r="F8393" s="383" t="s">
        <v>10</v>
      </c>
      <c r="G8393" s="384">
        <v>2108</v>
      </c>
      <c r="H8393" s="383" t="s">
        <v>796</v>
      </c>
      <c r="I8393" s="383" t="s">
        <v>800</v>
      </c>
      <c r="J8393" s="383" t="s">
        <v>617</v>
      </c>
      <c r="K8393" s="383" t="s">
        <v>618</v>
      </c>
      <c r="L8393" s="384">
        <v>18650</v>
      </c>
      <c r="M8393" s="383" t="s">
        <v>634</v>
      </c>
      <c r="N8393" s="383" t="s">
        <v>620</v>
      </c>
      <c r="O8393" s="383" t="s">
        <v>230</v>
      </c>
    </row>
    <row r="8394" spans="1:15">
      <c r="A8394" s="385">
        <v>42036</v>
      </c>
      <c r="B8394" s="383" t="s">
        <v>794</v>
      </c>
      <c r="C8394" s="383" t="s">
        <v>8</v>
      </c>
      <c r="D8394" s="383" t="s">
        <v>34</v>
      </c>
      <c r="E8394" s="383" t="s">
        <v>795</v>
      </c>
      <c r="F8394" s="383" t="s">
        <v>10</v>
      </c>
      <c r="G8394" s="384">
        <v>2108</v>
      </c>
      <c r="H8394" s="383" t="s">
        <v>796</v>
      </c>
      <c r="I8394" s="383" t="s">
        <v>800</v>
      </c>
      <c r="J8394" s="383" t="s">
        <v>617</v>
      </c>
      <c r="K8394" s="383" t="s">
        <v>618</v>
      </c>
      <c r="L8394" s="384">
        <v>18660</v>
      </c>
      <c r="M8394" s="383" t="s">
        <v>634</v>
      </c>
      <c r="N8394" s="383" t="s">
        <v>620</v>
      </c>
      <c r="O8394" s="383" t="s">
        <v>230</v>
      </c>
    </row>
    <row r="8395" spans="1:15">
      <c r="A8395" s="385">
        <v>42037</v>
      </c>
      <c r="B8395" s="383" t="s">
        <v>794</v>
      </c>
      <c r="C8395" s="383" t="s">
        <v>8</v>
      </c>
      <c r="D8395" s="383" t="s">
        <v>34</v>
      </c>
      <c r="E8395" s="383" t="s">
        <v>795</v>
      </c>
      <c r="F8395" s="383" t="s">
        <v>10</v>
      </c>
      <c r="G8395" s="384">
        <v>2108</v>
      </c>
      <c r="H8395" s="383" t="s">
        <v>796</v>
      </c>
      <c r="I8395" s="383" t="s">
        <v>800</v>
      </c>
      <c r="J8395" s="383" t="s">
        <v>617</v>
      </c>
      <c r="K8395" s="383" t="s">
        <v>618</v>
      </c>
      <c r="L8395" s="384">
        <v>18660</v>
      </c>
      <c r="M8395" s="383" t="s">
        <v>634</v>
      </c>
      <c r="N8395" s="383" t="s">
        <v>620</v>
      </c>
      <c r="O8395" s="383" t="s">
        <v>230</v>
      </c>
    </row>
    <row r="8396" spans="1:15">
      <c r="A8396" s="385">
        <v>42038</v>
      </c>
      <c r="B8396" s="383" t="s">
        <v>646</v>
      </c>
      <c r="C8396" s="383" t="s">
        <v>8</v>
      </c>
      <c r="D8396" s="383" t="s">
        <v>32</v>
      </c>
      <c r="E8396" s="383" t="s">
        <v>647</v>
      </c>
      <c r="F8396" s="383" t="s">
        <v>10</v>
      </c>
      <c r="G8396" s="384">
        <v>-23325</v>
      </c>
      <c r="H8396" s="383" t="s">
        <v>648</v>
      </c>
      <c r="I8396" s="383" t="s">
        <v>1012</v>
      </c>
      <c r="J8396" s="383" t="s">
        <v>617</v>
      </c>
      <c r="K8396" s="383" t="s">
        <v>618</v>
      </c>
      <c r="L8396" s="384">
        <v>18660</v>
      </c>
      <c r="M8396" s="383" t="s">
        <v>634</v>
      </c>
      <c r="N8396" s="383" t="s">
        <v>620</v>
      </c>
      <c r="O8396" s="383" t="s">
        <v>230</v>
      </c>
    </row>
    <row r="8397" spans="1:15">
      <c r="A8397" s="385">
        <v>42039</v>
      </c>
      <c r="B8397" s="383" t="s">
        <v>794</v>
      </c>
      <c r="C8397" s="383" t="s">
        <v>8</v>
      </c>
      <c r="D8397" s="383" t="s">
        <v>34</v>
      </c>
      <c r="E8397" s="383" t="s">
        <v>795</v>
      </c>
      <c r="F8397" s="383" t="s">
        <v>10</v>
      </c>
      <c r="G8397" s="384">
        <v>2108</v>
      </c>
      <c r="H8397" s="383" t="s">
        <v>796</v>
      </c>
      <c r="I8397" s="383" t="s">
        <v>800</v>
      </c>
      <c r="J8397" s="383" t="s">
        <v>617</v>
      </c>
      <c r="K8397" s="383" t="s">
        <v>618</v>
      </c>
      <c r="L8397" s="384">
        <v>18660</v>
      </c>
      <c r="M8397" s="383" t="s">
        <v>634</v>
      </c>
      <c r="N8397" s="383" t="s">
        <v>620</v>
      </c>
      <c r="O8397" s="383" t="s">
        <v>230</v>
      </c>
    </row>
    <row r="8398" spans="1:15">
      <c r="A8398" s="385">
        <v>42040</v>
      </c>
      <c r="B8398" s="383" t="s">
        <v>794</v>
      </c>
      <c r="C8398" s="383" t="s">
        <v>8</v>
      </c>
      <c r="D8398" s="383" t="s">
        <v>34</v>
      </c>
      <c r="E8398" s="383" t="s">
        <v>795</v>
      </c>
      <c r="F8398" s="383" t="s">
        <v>10</v>
      </c>
      <c r="G8398" s="384">
        <v>2108</v>
      </c>
      <c r="H8398" s="383" t="s">
        <v>796</v>
      </c>
      <c r="I8398" s="383" t="s">
        <v>800</v>
      </c>
      <c r="J8398" s="383" t="s">
        <v>617</v>
      </c>
      <c r="K8398" s="383" t="s">
        <v>618</v>
      </c>
      <c r="L8398" s="384">
        <v>18761</v>
      </c>
      <c r="M8398" s="383" t="s">
        <v>635</v>
      </c>
      <c r="N8398" s="383" t="s">
        <v>620</v>
      </c>
      <c r="O8398" s="383" t="s">
        <v>230</v>
      </c>
    </row>
    <row r="8399" spans="1:15">
      <c r="A8399" s="385">
        <v>42041</v>
      </c>
      <c r="B8399" s="383" t="s">
        <v>794</v>
      </c>
      <c r="C8399" s="383" t="s">
        <v>8</v>
      </c>
      <c r="D8399" s="383" t="s">
        <v>34</v>
      </c>
      <c r="E8399" s="383" t="s">
        <v>795</v>
      </c>
      <c r="F8399" s="383" t="s">
        <v>10</v>
      </c>
      <c r="G8399" s="384">
        <v>4110</v>
      </c>
      <c r="H8399" s="383" t="s">
        <v>796</v>
      </c>
      <c r="I8399" s="383" t="s">
        <v>797</v>
      </c>
      <c r="J8399" s="383" t="s">
        <v>617</v>
      </c>
      <c r="K8399" s="383" t="s">
        <v>618</v>
      </c>
      <c r="L8399" s="384">
        <v>18761</v>
      </c>
      <c r="M8399" s="383" t="s">
        <v>635</v>
      </c>
      <c r="N8399" s="383" t="s">
        <v>620</v>
      </c>
      <c r="O8399" s="383" t="s">
        <v>230</v>
      </c>
    </row>
    <row r="8400" spans="1:15">
      <c r="A8400" s="385">
        <v>42042</v>
      </c>
      <c r="B8400" s="383" t="s">
        <v>794</v>
      </c>
      <c r="C8400" s="383" t="s">
        <v>8</v>
      </c>
      <c r="D8400" s="383" t="s">
        <v>34</v>
      </c>
      <c r="E8400" s="383" t="s">
        <v>795</v>
      </c>
      <c r="F8400" s="383" t="s">
        <v>10</v>
      </c>
      <c r="G8400" s="384">
        <v>2740</v>
      </c>
      <c r="H8400" s="383" t="s">
        <v>796</v>
      </c>
      <c r="I8400" s="383" t="s">
        <v>797</v>
      </c>
      <c r="J8400" s="383" t="s">
        <v>617</v>
      </c>
      <c r="K8400" s="383" t="s">
        <v>618</v>
      </c>
      <c r="L8400" s="384">
        <v>18800</v>
      </c>
      <c r="M8400" s="383" t="s">
        <v>635</v>
      </c>
      <c r="N8400" s="383" t="s">
        <v>620</v>
      </c>
      <c r="O8400" s="383" t="s">
        <v>230</v>
      </c>
    </row>
    <row r="8401" spans="1:15">
      <c r="A8401" s="385">
        <v>42043</v>
      </c>
      <c r="B8401" s="383" t="s">
        <v>11</v>
      </c>
      <c r="C8401" s="383" t="s">
        <v>12</v>
      </c>
      <c r="D8401" s="383" t="s">
        <v>13</v>
      </c>
      <c r="E8401" s="383" t="s">
        <v>678</v>
      </c>
      <c r="F8401" s="383" t="s">
        <v>10</v>
      </c>
      <c r="G8401" s="384">
        <v>2467</v>
      </c>
      <c r="H8401" s="383" t="s">
        <v>787</v>
      </c>
      <c r="I8401" s="383" t="s">
        <v>788</v>
      </c>
      <c r="J8401" s="383" t="s">
        <v>617</v>
      </c>
      <c r="K8401" s="383" t="s">
        <v>618</v>
      </c>
      <c r="L8401" s="384">
        <v>20258</v>
      </c>
      <c r="M8401" s="383" t="s">
        <v>635</v>
      </c>
      <c r="N8401" s="383" t="s">
        <v>620</v>
      </c>
      <c r="O8401" s="383" t="s">
        <v>230</v>
      </c>
    </row>
    <row r="8402" spans="1:15">
      <c r="A8402" s="385">
        <v>42044</v>
      </c>
      <c r="B8402" s="383" t="s">
        <v>11</v>
      </c>
      <c r="C8402" s="383" t="s">
        <v>12</v>
      </c>
      <c r="D8402" s="383" t="s">
        <v>13</v>
      </c>
      <c r="E8402" s="383" t="s">
        <v>678</v>
      </c>
      <c r="F8402" s="383" t="s">
        <v>10</v>
      </c>
      <c r="G8402" s="384">
        <v>2467</v>
      </c>
      <c r="H8402" s="383" t="s">
        <v>787</v>
      </c>
      <c r="I8402" s="383" t="s">
        <v>788</v>
      </c>
      <c r="J8402" s="383" t="s">
        <v>617</v>
      </c>
      <c r="K8402" s="383" t="s">
        <v>618</v>
      </c>
      <c r="L8402" s="384">
        <v>20833</v>
      </c>
      <c r="M8402" s="383" t="s">
        <v>635</v>
      </c>
      <c r="N8402" s="383" t="s">
        <v>620</v>
      </c>
      <c r="O8402" s="383" t="s">
        <v>230</v>
      </c>
    </row>
    <row r="8403" spans="1:15">
      <c r="A8403" s="385">
        <v>42045</v>
      </c>
      <c r="B8403" s="383" t="s">
        <v>11</v>
      </c>
      <c r="C8403" s="383" t="s">
        <v>12</v>
      </c>
      <c r="D8403" s="383" t="s">
        <v>13</v>
      </c>
      <c r="E8403" s="383" t="s">
        <v>678</v>
      </c>
      <c r="F8403" s="383" t="s">
        <v>10</v>
      </c>
      <c r="G8403" s="384">
        <v>2467</v>
      </c>
      <c r="H8403" s="383" t="s">
        <v>787</v>
      </c>
      <c r="I8403" s="383" t="s">
        <v>788</v>
      </c>
      <c r="J8403" s="383" t="s">
        <v>617</v>
      </c>
      <c r="K8403" s="383" t="s">
        <v>618</v>
      </c>
      <c r="L8403" s="384">
        <v>20833</v>
      </c>
      <c r="M8403" s="383" t="s">
        <v>635</v>
      </c>
      <c r="N8403" s="383" t="s">
        <v>620</v>
      </c>
      <c r="O8403" s="383" t="s">
        <v>230</v>
      </c>
    </row>
    <row r="8404" spans="1:15">
      <c r="A8404" s="385">
        <v>42046</v>
      </c>
      <c r="B8404" s="383" t="s">
        <v>11</v>
      </c>
      <c r="C8404" s="383" t="s">
        <v>12</v>
      </c>
      <c r="D8404" s="383" t="s">
        <v>13</v>
      </c>
      <c r="E8404" s="383" t="s">
        <v>678</v>
      </c>
      <c r="F8404" s="383" t="s">
        <v>10</v>
      </c>
      <c r="G8404" s="384">
        <v>60</v>
      </c>
      <c r="H8404" s="383" t="s">
        <v>763</v>
      </c>
      <c r="I8404" s="383" t="s">
        <v>771</v>
      </c>
      <c r="J8404" s="383" t="s">
        <v>617</v>
      </c>
      <c r="K8404" s="383" t="s">
        <v>618</v>
      </c>
      <c r="L8404" s="384">
        <v>20833</v>
      </c>
      <c r="M8404" s="383" t="s">
        <v>635</v>
      </c>
      <c r="N8404" s="383" t="s">
        <v>620</v>
      </c>
      <c r="O8404" s="383" t="s">
        <v>230</v>
      </c>
    </row>
    <row r="8405" spans="1:15">
      <c r="A8405" s="385">
        <v>42047</v>
      </c>
      <c r="B8405" s="383" t="s">
        <v>11</v>
      </c>
      <c r="C8405" s="383" t="s">
        <v>12</v>
      </c>
      <c r="D8405" s="383" t="s">
        <v>13</v>
      </c>
      <c r="E8405" s="383" t="s">
        <v>678</v>
      </c>
      <c r="F8405" s="383" t="s">
        <v>10</v>
      </c>
      <c r="G8405" s="384">
        <v>2467</v>
      </c>
      <c r="H8405" s="383" t="s">
        <v>787</v>
      </c>
      <c r="I8405" s="383" t="s">
        <v>788</v>
      </c>
      <c r="J8405" s="383" t="s">
        <v>617</v>
      </c>
      <c r="K8405" s="383" t="s">
        <v>618</v>
      </c>
      <c r="L8405" s="384">
        <v>20833</v>
      </c>
      <c r="M8405" s="383" t="s">
        <v>635</v>
      </c>
      <c r="N8405" s="383" t="s">
        <v>620</v>
      </c>
      <c r="O8405" s="383" t="s">
        <v>230</v>
      </c>
    </row>
    <row r="8406" spans="1:15">
      <c r="A8406" s="385">
        <v>42048</v>
      </c>
      <c r="B8406" s="383" t="s">
        <v>11</v>
      </c>
      <c r="C8406" s="383" t="s">
        <v>12</v>
      </c>
      <c r="D8406" s="383" t="s">
        <v>13</v>
      </c>
      <c r="E8406" s="383" t="s">
        <v>678</v>
      </c>
      <c r="F8406" s="383" t="s">
        <v>10</v>
      </c>
      <c r="G8406" s="384">
        <v>2467</v>
      </c>
      <c r="H8406" s="383" t="s">
        <v>787</v>
      </c>
      <c r="I8406" s="383" t="s">
        <v>788</v>
      </c>
      <c r="J8406" s="383" t="s">
        <v>617</v>
      </c>
      <c r="K8406" s="383" t="s">
        <v>618</v>
      </c>
      <c r="L8406" s="384">
        <v>20833</v>
      </c>
      <c r="M8406" s="383" t="s">
        <v>635</v>
      </c>
      <c r="N8406" s="383" t="s">
        <v>620</v>
      </c>
      <c r="O8406" s="383" t="s">
        <v>230</v>
      </c>
    </row>
    <row r="8407" spans="1:15">
      <c r="A8407" s="385">
        <v>42049</v>
      </c>
      <c r="B8407" s="383" t="s">
        <v>11</v>
      </c>
      <c r="C8407" s="383" t="s">
        <v>12</v>
      </c>
      <c r="D8407" s="383" t="s">
        <v>13</v>
      </c>
      <c r="E8407" s="383" t="s">
        <v>678</v>
      </c>
      <c r="F8407" s="383" t="s">
        <v>10</v>
      </c>
      <c r="G8407" s="384">
        <v>2467</v>
      </c>
      <c r="H8407" s="383" t="s">
        <v>787</v>
      </c>
      <c r="I8407" s="383" t="s">
        <v>788</v>
      </c>
      <c r="J8407" s="383" t="s">
        <v>617</v>
      </c>
      <c r="K8407" s="383" t="s">
        <v>618</v>
      </c>
      <c r="L8407" s="384">
        <v>21180</v>
      </c>
      <c r="M8407" s="383" t="s">
        <v>635</v>
      </c>
      <c r="N8407" s="383" t="s">
        <v>620</v>
      </c>
      <c r="O8407" s="383" t="s">
        <v>230</v>
      </c>
    </row>
    <row r="8408" spans="1:15">
      <c r="A8408" s="385">
        <v>42050</v>
      </c>
      <c r="B8408" s="383" t="s">
        <v>11</v>
      </c>
      <c r="C8408" s="383" t="s">
        <v>12</v>
      </c>
      <c r="D8408" s="383" t="s">
        <v>13</v>
      </c>
      <c r="E8408" s="383" t="s">
        <v>678</v>
      </c>
      <c r="F8408" s="383" t="s">
        <v>10</v>
      </c>
      <c r="G8408" s="384">
        <v>2467</v>
      </c>
      <c r="H8408" s="383" t="s">
        <v>787</v>
      </c>
      <c r="I8408" s="383" t="s">
        <v>788</v>
      </c>
      <c r="J8408" s="383" t="s">
        <v>617</v>
      </c>
      <c r="K8408" s="383" t="s">
        <v>618</v>
      </c>
      <c r="L8408" s="384">
        <v>22680</v>
      </c>
      <c r="M8408" s="383" t="s">
        <v>635</v>
      </c>
      <c r="N8408" s="383" t="s">
        <v>620</v>
      </c>
      <c r="O8408" s="383" t="s">
        <v>230</v>
      </c>
    </row>
    <row r="8409" spans="1:15">
      <c r="A8409" s="385">
        <v>42057</v>
      </c>
      <c r="B8409" s="383" t="s">
        <v>794</v>
      </c>
      <c r="C8409" s="383" t="s">
        <v>8</v>
      </c>
      <c r="D8409" s="383" t="s">
        <v>34</v>
      </c>
      <c r="E8409" s="383" t="s">
        <v>795</v>
      </c>
      <c r="F8409" s="383" t="s">
        <v>10</v>
      </c>
      <c r="G8409" s="384">
        <v>2740</v>
      </c>
      <c r="H8409" s="383" t="s">
        <v>796</v>
      </c>
      <c r="I8409" s="383" t="s">
        <v>797</v>
      </c>
      <c r="J8409" s="383" t="s">
        <v>617</v>
      </c>
      <c r="K8409" s="383" t="s">
        <v>618</v>
      </c>
      <c r="L8409" s="384">
        <v>23171</v>
      </c>
      <c r="M8409" s="383" t="s">
        <v>637</v>
      </c>
      <c r="N8409" s="383" t="s">
        <v>620</v>
      </c>
      <c r="O8409" s="383" t="s">
        <v>230</v>
      </c>
    </row>
    <row r="8410" spans="1:15">
      <c r="A8410" s="385">
        <v>42058</v>
      </c>
      <c r="B8410" s="383" t="s">
        <v>794</v>
      </c>
      <c r="C8410" s="383" t="s">
        <v>8</v>
      </c>
      <c r="D8410" s="383" t="s">
        <v>34</v>
      </c>
      <c r="E8410" s="383" t="s">
        <v>795</v>
      </c>
      <c r="F8410" s="383" t="s">
        <v>10</v>
      </c>
      <c r="G8410" s="384">
        <v>20286</v>
      </c>
      <c r="H8410" s="383" t="s">
        <v>796</v>
      </c>
      <c r="I8410" s="383" t="s">
        <v>798</v>
      </c>
      <c r="J8410" s="383" t="s">
        <v>617</v>
      </c>
      <c r="K8410" s="383" t="s">
        <v>618</v>
      </c>
      <c r="L8410" s="384">
        <v>23171</v>
      </c>
      <c r="M8410" s="383" t="s">
        <v>637</v>
      </c>
      <c r="N8410" s="383" t="s">
        <v>620</v>
      </c>
      <c r="O8410" s="383" t="s">
        <v>230</v>
      </c>
    </row>
    <row r="8411" spans="1:15">
      <c r="A8411" s="385">
        <v>42059</v>
      </c>
      <c r="B8411" s="383" t="s">
        <v>794</v>
      </c>
      <c r="C8411" s="383" t="s">
        <v>8</v>
      </c>
      <c r="D8411" s="383" t="s">
        <v>34</v>
      </c>
      <c r="E8411" s="383" t="s">
        <v>795</v>
      </c>
      <c r="F8411" s="383" t="s">
        <v>10</v>
      </c>
      <c r="G8411" s="384">
        <v>21366</v>
      </c>
      <c r="H8411" s="383" t="s">
        <v>796</v>
      </c>
      <c r="I8411" s="383" t="s">
        <v>798</v>
      </c>
      <c r="J8411" s="383" t="s">
        <v>617</v>
      </c>
      <c r="K8411" s="383" t="s">
        <v>618</v>
      </c>
      <c r="L8411" s="384">
        <v>23171</v>
      </c>
      <c r="M8411" s="383" t="s">
        <v>637</v>
      </c>
      <c r="N8411" s="383" t="s">
        <v>620</v>
      </c>
      <c r="O8411" s="383" t="s">
        <v>230</v>
      </c>
    </row>
    <row r="8412" spans="1:15">
      <c r="A8412" s="385">
        <v>42060</v>
      </c>
      <c r="B8412" s="383" t="s">
        <v>794</v>
      </c>
      <c r="C8412" s="383" t="s">
        <v>8</v>
      </c>
      <c r="D8412" s="383" t="s">
        <v>34</v>
      </c>
      <c r="E8412" s="383" t="s">
        <v>795</v>
      </c>
      <c r="F8412" s="383" t="s">
        <v>10</v>
      </c>
      <c r="G8412" s="384">
        <v>49732</v>
      </c>
      <c r="H8412" s="383" t="s">
        <v>796</v>
      </c>
      <c r="I8412" s="383" t="s">
        <v>798</v>
      </c>
      <c r="J8412" s="383" t="s">
        <v>617</v>
      </c>
      <c r="K8412" s="383" t="s">
        <v>618</v>
      </c>
      <c r="L8412" s="384">
        <v>23171</v>
      </c>
      <c r="M8412" s="383" t="s">
        <v>637</v>
      </c>
      <c r="N8412" s="383" t="s">
        <v>620</v>
      </c>
      <c r="O8412" s="383" t="s">
        <v>230</v>
      </c>
    </row>
    <row r="8413" spans="1:15">
      <c r="A8413" s="385">
        <v>42061</v>
      </c>
      <c r="B8413" s="383" t="s">
        <v>794</v>
      </c>
      <c r="C8413" s="383" t="s">
        <v>8</v>
      </c>
      <c r="D8413" s="383" t="s">
        <v>34</v>
      </c>
      <c r="E8413" s="383" t="s">
        <v>795</v>
      </c>
      <c r="F8413" s="383" t="s">
        <v>10</v>
      </c>
      <c r="G8413" s="384">
        <v>38435</v>
      </c>
      <c r="H8413" s="383" t="s">
        <v>796</v>
      </c>
      <c r="I8413" s="383" t="s">
        <v>1013</v>
      </c>
      <c r="J8413" s="383" t="s">
        <v>617</v>
      </c>
      <c r="K8413" s="383" t="s">
        <v>618</v>
      </c>
      <c r="L8413" s="384">
        <v>23171</v>
      </c>
      <c r="M8413" s="383" t="s">
        <v>637</v>
      </c>
      <c r="N8413" s="383" t="s">
        <v>620</v>
      </c>
      <c r="O8413" s="383" t="s">
        <v>230</v>
      </c>
    </row>
    <row r="8414" spans="1:15">
      <c r="A8414" s="385">
        <v>42062</v>
      </c>
      <c r="B8414" s="383" t="s">
        <v>794</v>
      </c>
      <c r="C8414" s="383" t="s">
        <v>8</v>
      </c>
      <c r="D8414" s="383" t="s">
        <v>34</v>
      </c>
      <c r="E8414" s="383" t="s">
        <v>795</v>
      </c>
      <c r="F8414" s="383" t="s">
        <v>10</v>
      </c>
      <c r="G8414" s="384">
        <v>43430</v>
      </c>
      <c r="H8414" s="383" t="s">
        <v>796</v>
      </c>
      <c r="I8414" s="383" t="s">
        <v>798</v>
      </c>
      <c r="J8414" s="383" t="s">
        <v>617</v>
      </c>
      <c r="K8414" s="383" t="s">
        <v>618</v>
      </c>
      <c r="L8414" s="384">
        <v>23171</v>
      </c>
      <c r="M8414" s="383" t="s">
        <v>637</v>
      </c>
      <c r="N8414" s="383" t="s">
        <v>620</v>
      </c>
      <c r="O8414" s="383" t="s">
        <v>230</v>
      </c>
    </row>
    <row r="8415" spans="1:15">
      <c r="A8415" s="385">
        <v>42063</v>
      </c>
      <c r="B8415" s="383" t="s">
        <v>794</v>
      </c>
      <c r="C8415" s="383" t="s">
        <v>8</v>
      </c>
      <c r="D8415" s="383" t="s">
        <v>34</v>
      </c>
      <c r="E8415" s="383" t="s">
        <v>795</v>
      </c>
      <c r="F8415" s="383" t="s">
        <v>10</v>
      </c>
      <c r="G8415" s="384">
        <v>43519</v>
      </c>
      <c r="H8415" s="383" t="s">
        <v>796</v>
      </c>
      <c r="I8415" s="383" t="s">
        <v>798</v>
      </c>
      <c r="J8415" s="383" t="s">
        <v>617</v>
      </c>
      <c r="K8415" s="383" t="s">
        <v>618</v>
      </c>
      <c r="L8415" s="384">
        <v>23242</v>
      </c>
      <c r="M8415" s="383" t="s">
        <v>638</v>
      </c>
      <c r="N8415" s="383" t="s">
        <v>620</v>
      </c>
      <c r="O8415" s="383" t="s">
        <v>230</v>
      </c>
    </row>
    <row r="8416" spans="1:15">
      <c r="A8416" s="385">
        <v>42064</v>
      </c>
      <c r="B8416" s="383" t="s">
        <v>794</v>
      </c>
      <c r="C8416" s="383" t="s">
        <v>8</v>
      </c>
      <c r="D8416" s="383" t="s">
        <v>34</v>
      </c>
      <c r="E8416" s="383" t="s">
        <v>795</v>
      </c>
      <c r="F8416" s="383" t="s">
        <v>10</v>
      </c>
      <c r="G8416" s="384">
        <v>51396</v>
      </c>
      <c r="H8416" s="383" t="s">
        <v>796</v>
      </c>
      <c r="I8416" s="383" t="s">
        <v>798</v>
      </c>
      <c r="J8416" s="383" t="s">
        <v>617</v>
      </c>
      <c r="K8416" s="383" t="s">
        <v>618</v>
      </c>
      <c r="L8416" s="384">
        <v>24188</v>
      </c>
      <c r="M8416" s="383" t="s">
        <v>638</v>
      </c>
      <c r="N8416" s="383" t="s">
        <v>620</v>
      </c>
      <c r="O8416" s="383" t="s">
        <v>230</v>
      </c>
    </row>
    <row r="8417" spans="1:15">
      <c r="A8417" s="385">
        <v>42065</v>
      </c>
      <c r="B8417" s="383" t="s">
        <v>794</v>
      </c>
      <c r="C8417" s="383" t="s">
        <v>8</v>
      </c>
      <c r="D8417" s="383" t="s">
        <v>34</v>
      </c>
      <c r="E8417" s="383" t="s">
        <v>795</v>
      </c>
      <c r="F8417" s="383" t="s">
        <v>10</v>
      </c>
      <c r="G8417" s="384">
        <v>45014</v>
      </c>
      <c r="H8417" s="383" t="s">
        <v>796</v>
      </c>
      <c r="I8417" s="383" t="s">
        <v>798</v>
      </c>
      <c r="J8417" s="383" t="s">
        <v>617</v>
      </c>
      <c r="K8417" s="383" t="s">
        <v>618</v>
      </c>
      <c r="L8417" s="384">
        <v>24376</v>
      </c>
      <c r="M8417" s="383" t="s">
        <v>638</v>
      </c>
      <c r="N8417" s="383" t="s">
        <v>620</v>
      </c>
      <c r="O8417" s="383" t="s">
        <v>230</v>
      </c>
    </row>
    <row r="8418" spans="1:15">
      <c r="A8418" s="385">
        <v>42066</v>
      </c>
      <c r="B8418" s="383" t="s">
        <v>794</v>
      </c>
      <c r="C8418" s="383" t="s">
        <v>8</v>
      </c>
      <c r="D8418" s="383" t="s">
        <v>34</v>
      </c>
      <c r="E8418" s="383" t="s">
        <v>795</v>
      </c>
      <c r="F8418" s="383" t="s">
        <v>10</v>
      </c>
      <c r="G8418" s="384">
        <v>78385</v>
      </c>
      <c r="H8418" s="383" t="s">
        <v>796</v>
      </c>
      <c r="I8418" s="383" t="s">
        <v>798</v>
      </c>
      <c r="J8418" s="383" t="s">
        <v>617</v>
      </c>
      <c r="K8418" s="383" t="s">
        <v>618</v>
      </c>
      <c r="L8418" s="384">
        <v>24376</v>
      </c>
      <c r="M8418" s="383" t="s">
        <v>638</v>
      </c>
      <c r="N8418" s="383" t="s">
        <v>620</v>
      </c>
      <c r="O8418" s="383" t="s">
        <v>230</v>
      </c>
    </row>
    <row r="8419" spans="1:15">
      <c r="A8419" s="385">
        <v>42067</v>
      </c>
      <c r="B8419" s="383" t="s">
        <v>11</v>
      </c>
      <c r="C8419" s="383" t="s">
        <v>12</v>
      </c>
      <c r="D8419" s="383" t="s">
        <v>13</v>
      </c>
      <c r="E8419" s="383" t="s">
        <v>678</v>
      </c>
      <c r="F8419" s="383" t="s">
        <v>10</v>
      </c>
      <c r="G8419" s="384">
        <v>2467</v>
      </c>
      <c r="H8419" s="383" t="s">
        <v>787</v>
      </c>
      <c r="I8419" s="383" t="s">
        <v>788</v>
      </c>
      <c r="J8419" s="383" t="s">
        <v>617</v>
      </c>
      <c r="K8419" s="383" t="s">
        <v>618</v>
      </c>
      <c r="L8419" s="384">
        <v>24394</v>
      </c>
      <c r="M8419" s="383" t="s">
        <v>638</v>
      </c>
      <c r="N8419" s="383" t="s">
        <v>620</v>
      </c>
      <c r="O8419" s="383" t="s">
        <v>230</v>
      </c>
    </row>
    <row r="8420" spans="1:15">
      <c r="A8420" s="385">
        <v>42068</v>
      </c>
      <c r="B8420" s="383" t="s">
        <v>11</v>
      </c>
      <c r="C8420" s="383" t="s">
        <v>12</v>
      </c>
      <c r="D8420" s="383" t="s">
        <v>13</v>
      </c>
      <c r="E8420" s="383" t="s">
        <v>678</v>
      </c>
      <c r="F8420" s="383" t="s">
        <v>10</v>
      </c>
      <c r="G8420" s="384">
        <v>2467</v>
      </c>
      <c r="H8420" s="383" t="s">
        <v>787</v>
      </c>
      <c r="I8420" s="383" t="s">
        <v>788</v>
      </c>
      <c r="J8420" s="383" t="s">
        <v>617</v>
      </c>
      <c r="K8420" s="383" t="s">
        <v>618</v>
      </c>
      <c r="L8420" s="384">
        <v>24965</v>
      </c>
      <c r="M8420" s="383" t="s">
        <v>638</v>
      </c>
      <c r="N8420" s="383" t="s">
        <v>620</v>
      </c>
      <c r="O8420" s="383" t="s">
        <v>230</v>
      </c>
    </row>
    <row r="8421" spans="1:15">
      <c r="A8421" s="385">
        <v>42069</v>
      </c>
      <c r="B8421" s="383" t="s">
        <v>11</v>
      </c>
      <c r="C8421" s="383" t="s">
        <v>12</v>
      </c>
      <c r="D8421" s="383" t="s">
        <v>13</v>
      </c>
      <c r="E8421" s="383" t="s">
        <v>678</v>
      </c>
      <c r="F8421" s="383" t="s">
        <v>10</v>
      </c>
      <c r="G8421" s="384">
        <v>2467</v>
      </c>
      <c r="H8421" s="383" t="s">
        <v>787</v>
      </c>
      <c r="I8421" s="383" t="s">
        <v>788</v>
      </c>
      <c r="J8421" s="383" t="s">
        <v>617</v>
      </c>
      <c r="K8421" s="383" t="s">
        <v>618</v>
      </c>
      <c r="L8421" s="384">
        <v>25035</v>
      </c>
      <c r="M8421" s="383" t="s">
        <v>638</v>
      </c>
      <c r="N8421" s="383" t="s">
        <v>620</v>
      </c>
      <c r="O8421" s="383" t="s">
        <v>230</v>
      </c>
    </row>
    <row r="8422" spans="1:15">
      <c r="A8422" s="385">
        <v>42070</v>
      </c>
      <c r="B8422" s="383" t="s">
        <v>11</v>
      </c>
      <c r="C8422" s="383" t="s">
        <v>12</v>
      </c>
      <c r="D8422" s="383" t="s">
        <v>13</v>
      </c>
      <c r="E8422" s="383" t="s">
        <v>678</v>
      </c>
      <c r="F8422" s="383" t="s">
        <v>10</v>
      </c>
      <c r="G8422" s="384">
        <v>2467</v>
      </c>
      <c r="H8422" s="383" t="s">
        <v>787</v>
      </c>
      <c r="I8422" s="383" t="s">
        <v>788</v>
      </c>
      <c r="J8422" s="383" t="s">
        <v>617</v>
      </c>
      <c r="K8422" s="383" t="s">
        <v>618</v>
      </c>
      <c r="L8422" s="384">
        <v>25532</v>
      </c>
      <c r="M8422" s="383" t="s">
        <v>638</v>
      </c>
      <c r="N8422" s="383" t="s">
        <v>620</v>
      </c>
      <c r="O8422" s="383" t="s">
        <v>230</v>
      </c>
    </row>
    <row r="8423" spans="1:15">
      <c r="A8423" s="385">
        <v>42071</v>
      </c>
      <c r="B8423" s="383" t="s">
        <v>11</v>
      </c>
      <c r="C8423" s="383" t="s">
        <v>12</v>
      </c>
      <c r="D8423" s="383" t="s">
        <v>13</v>
      </c>
      <c r="E8423" s="383" t="s">
        <v>678</v>
      </c>
      <c r="F8423" s="383" t="s">
        <v>10</v>
      </c>
      <c r="G8423" s="384">
        <v>2467</v>
      </c>
      <c r="H8423" s="383" t="s">
        <v>787</v>
      </c>
      <c r="I8423" s="383" t="s">
        <v>788</v>
      </c>
      <c r="J8423" s="383" t="s">
        <v>617</v>
      </c>
      <c r="K8423" s="383" t="s">
        <v>618</v>
      </c>
      <c r="L8423" s="384">
        <v>25875</v>
      </c>
      <c r="M8423" s="383" t="s">
        <v>638</v>
      </c>
      <c r="N8423" s="383" t="s">
        <v>620</v>
      </c>
      <c r="O8423" s="383" t="s">
        <v>230</v>
      </c>
    </row>
    <row r="8424" spans="1:15">
      <c r="A8424" s="385">
        <v>42072</v>
      </c>
      <c r="B8424" s="383" t="s">
        <v>11</v>
      </c>
      <c r="C8424" s="383" t="s">
        <v>12</v>
      </c>
      <c r="D8424" s="383" t="s">
        <v>13</v>
      </c>
      <c r="E8424" s="383" t="s">
        <v>678</v>
      </c>
      <c r="F8424" s="383" t="s">
        <v>10</v>
      </c>
      <c r="G8424" s="384">
        <v>2467</v>
      </c>
      <c r="H8424" s="383" t="s">
        <v>787</v>
      </c>
      <c r="I8424" s="383" t="s">
        <v>788</v>
      </c>
      <c r="J8424" s="383" t="s">
        <v>617</v>
      </c>
      <c r="K8424" s="383" t="s">
        <v>618</v>
      </c>
      <c r="L8424" s="384">
        <v>25875</v>
      </c>
      <c r="M8424" s="383" t="s">
        <v>638</v>
      </c>
      <c r="N8424" s="383" t="s">
        <v>620</v>
      </c>
      <c r="O8424" s="383" t="s">
        <v>230</v>
      </c>
    </row>
    <row r="8425" spans="1:15">
      <c r="A8425" s="385">
        <v>42073</v>
      </c>
      <c r="B8425" s="383" t="s">
        <v>11</v>
      </c>
      <c r="C8425" s="383" t="s">
        <v>12</v>
      </c>
      <c r="D8425" s="383" t="s">
        <v>13</v>
      </c>
      <c r="E8425" s="383" t="s">
        <v>678</v>
      </c>
      <c r="F8425" s="383" t="s">
        <v>10</v>
      </c>
      <c r="G8425" s="384">
        <v>2467</v>
      </c>
      <c r="H8425" s="383" t="s">
        <v>787</v>
      </c>
      <c r="I8425" s="383" t="s">
        <v>788</v>
      </c>
      <c r="J8425" s="383" t="s">
        <v>617</v>
      </c>
      <c r="K8425" s="383" t="s">
        <v>618</v>
      </c>
      <c r="L8425" s="384">
        <v>25875</v>
      </c>
      <c r="M8425" s="383" t="s">
        <v>638</v>
      </c>
      <c r="N8425" s="383" t="s">
        <v>620</v>
      </c>
      <c r="O8425" s="383" t="s">
        <v>230</v>
      </c>
    </row>
    <row r="8426" spans="1:15">
      <c r="A8426" s="385">
        <v>42074</v>
      </c>
      <c r="B8426" s="383" t="s">
        <v>11</v>
      </c>
      <c r="C8426" s="383" t="s">
        <v>12</v>
      </c>
      <c r="D8426" s="383" t="s">
        <v>13</v>
      </c>
      <c r="E8426" s="383" t="s">
        <v>678</v>
      </c>
      <c r="F8426" s="383" t="s">
        <v>10</v>
      </c>
      <c r="G8426" s="384">
        <v>2467</v>
      </c>
      <c r="H8426" s="383" t="s">
        <v>787</v>
      </c>
      <c r="I8426" s="383" t="s">
        <v>788</v>
      </c>
      <c r="J8426" s="383" t="s">
        <v>617</v>
      </c>
      <c r="K8426" s="383" t="s">
        <v>618</v>
      </c>
      <c r="L8426" s="384">
        <v>25875</v>
      </c>
      <c r="M8426" s="383" t="s">
        <v>638</v>
      </c>
      <c r="N8426" s="383" t="s">
        <v>620</v>
      </c>
      <c r="O8426" s="383" t="s">
        <v>230</v>
      </c>
    </row>
    <row r="8427" spans="1:15">
      <c r="A8427" s="385">
        <v>42075</v>
      </c>
      <c r="B8427" s="383" t="s">
        <v>11</v>
      </c>
      <c r="C8427" s="383" t="s">
        <v>12</v>
      </c>
      <c r="D8427" s="383" t="s">
        <v>13</v>
      </c>
      <c r="E8427" s="383" t="s">
        <v>678</v>
      </c>
      <c r="F8427" s="383" t="s">
        <v>10</v>
      </c>
      <c r="G8427" s="384">
        <v>2467</v>
      </c>
      <c r="H8427" s="383" t="s">
        <v>787</v>
      </c>
      <c r="I8427" s="383" t="s">
        <v>788</v>
      </c>
      <c r="J8427" s="383" t="s">
        <v>617</v>
      </c>
      <c r="K8427" s="383" t="s">
        <v>618</v>
      </c>
      <c r="L8427" s="384">
        <v>25875</v>
      </c>
      <c r="M8427" s="383" t="s">
        <v>639</v>
      </c>
      <c r="N8427" s="383" t="s">
        <v>620</v>
      </c>
      <c r="O8427" s="383" t="s">
        <v>230</v>
      </c>
    </row>
    <row r="8428" spans="1:15">
      <c r="A8428" s="385">
        <v>42076</v>
      </c>
      <c r="B8428" s="383" t="s">
        <v>11</v>
      </c>
      <c r="C8428" s="383" t="s">
        <v>12</v>
      </c>
      <c r="D8428" s="383" t="s">
        <v>13</v>
      </c>
      <c r="E8428" s="383" t="s">
        <v>678</v>
      </c>
      <c r="F8428" s="383" t="s">
        <v>10</v>
      </c>
      <c r="G8428" s="384">
        <v>2467</v>
      </c>
      <c r="H8428" s="383" t="s">
        <v>787</v>
      </c>
      <c r="I8428" s="383" t="s">
        <v>788</v>
      </c>
      <c r="J8428" s="383" t="s">
        <v>617</v>
      </c>
      <c r="K8428" s="383" t="s">
        <v>618</v>
      </c>
      <c r="L8428" s="384">
        <v>25875</v>
      </c>
      <c r="M8428" s="383" t="s">
        <v>639</v>
      </c>
      <c r="N8428" s="383" t="s">
        <v>620</v>
      </c>
      <c r="O8428" s="383" t="s">
        <v>230</v>
      </c>
    </row>
    <row r="8429" spans="1:15">
      <c r="A8429" s="385">
        <v>42077</v>
      </c>
      <c r="B8429" s="383" t="s">
        <v>11</v>
      </c>
      <c r="C8429" s="383" t="s">
        <v>12</v>
      </c>
      <c r="D8429" s="383" t="s">
        <v>13</v>
      </c>
      <c r="E8429" s="383" t="s">
        <v>678</v>
      </c>
      <c r="F8429" s="383" t="s">
        <v>10</v>
      </c>
      <c r="G8429" s="384">
        <v>2467</v>
      </c>
      <c r="H8429" s="383" t="s">
        <v>787</v>
      </c>
      <c r="I8429" s="383" t="s">
        <v>788</v>
      </c>
      <c r="J8429" s="383" t="s">
        <v>617</v>
      </c>
      <c r="K8429" s="383" t="s">
        <v>618</v>
      </c>
      <c r="L8429" s="384">
        <v>25875</v>
      </c>
      <c r="M8429" s="383" t="s">
        <v>639</v>
      </c>
      <c r="N8429" s="383" t="s">
        <v>620</v>
      </c>
      <c r="O8429" s="383" t="s">
        <v>230</v>
      </c>
    </row>
    <row r="8430" spans="1:15">
      <c r="A8430" s="385">
        <v>42078</v>
      </c>
      <c r="B8430" s="383" t="s">
        <v>11</v>
      </c>
      <c r="C8430" s="383" t="s">
        <v>12</v>
      </c>
      <c r="D8430" s="383" t="s">
        <v>13</v>
      </c>
      <c r="E8430" s="383" t="s">
        <v>678</v>
      </c>
      <c r="F8430" s="383" t="s">
        <v>10</v>
      </c>
      <c r="G8430" s="384">
        <v>2467</v>
      </c>
      <c r="H8430" s="383" t="s">
        <v>787</v>
      </c>
      <c r="I8430" s="383" t="s">
        <v>788</v>
      </c>
      <c r="J8430" s="383" t="s">
        <v>617</v>
      </c>
      <c r="K8430" s="383" t="s">
        <v>618</v>
      </c>
      <c r="L8430" s="384">
        <v>25875</v>
      </c>
      <c r="M8430" s="383" t="s">
        <v>639</v>
      </c>
      <c r="N8430" s="383" t="s">
        <v>620</v>
      </c>
      <c r="O8430" s="383" t="s">
        <v>230</v>
      </c>
    </row>
    <row r="8431" spans="1:15">
      <c r="A8431" s="385">
        <v>42079</v>
      </c>
      <c r="B8431" s="383" t="s">
        <v>11</v>
      </c>
      <c r="C8431" s="383" t="s">
        <v>12</v>
      </c>
      <c r="D8431" s="383" t="s">
        <v>13</v>
      </c>
      <c r="E8431" s="383" t="s">
        <v>678</v>
      </c>
      <c r="F8431" s="383" t="s">
        <v>10</v>
      </c>
      <c r="G8431" s="384">
        <v>2467</v>
      </c>
      <c r="H8431" s="383" t="s">
        <v>787</v>
      </c>
      <c r="I8431" s="383" t="s">
        <v>788</v>
      </c>
      <c r="J8431" s="383" t="s">
        <v>617</v>
      </c>
      <c r="K8431" s="383" t="s">
        <v>618</v>
      </c>
      <c r="L8431" s="384">
        <v>25875</v>
      </c>
      <c r="M8431" s="383" t="s">
        <v>639</v>
      </c>
      <c r="N8431" s="383" t="s">
        <v>620</v>
      </c>
      <c r="O8431" s="383" t="s">
        <v>230</v>
      </c>
    </row>
    <row r="8432" spans="1:15">
      <c r="A8432" s="385">
        <v>42080</v>
      </c>
      <c r="B8432" s="383" t="s">
        <v>11</v>
      </c>
      <c r="C8432" s="383" t="s">
        <v>12</v>
      </c>
      <c r="D8432" s="383" t="s">
        <v>13</v>
      </c>
      <c r="E8432" s="383" t="s">
        <v>678</v>
      </c>
      <c r="F8432" s="383" t="s">
        <v>10</v>
      </c>
      <c r="G8432" s="384">
        <v>2467</v>
      </c>
      <c r="H8432" s="383" t="s">
        <v>787</v>
      </c>
      <c r="I8432" s="383" t="s">
        <v>788</v>
      </c>
      <c r="J8432" s="383" t="s">
        <v>617</v>
      </c>
      <c r="K8432" s="383" t="s">
        <v>618</v>
      </c>
      <c r="L8432" s="384">
        <v>25875</v>
      </c>
      <c r="M8432" s="383" t="s">
        <v>639</v>
      </c>
      <c r="N8432" s="383" t="s">
        <v>620</v>
      </c>
      <c r="O8432" s="383" t="s">
        <v>230</v>
      </c>
    </row>
    <row r="8433" spans="1:15">
      <c r="A8433" s="385">
        <v>42081</v>
      </c>
      <c r="B8433" s="383" t="s">
        <v>11</v>
      </c>
      <c r="C8433" s="383" t="s">
        <v>12</v>
      </c>
      <c r="D8433" s="383" t="s">
        <v>13</v>
      </c>
      <c r="E8433" s="383" t="s">
        <v>678</v>
      </c>
      <c r="F8433" s="383" t="s">
        <v>10</v>
      </c>
      <c r="G8433" s="384">
        <v>2467</v>
      </c>
      <c r="H8433" s="383" t="s">
        <v>787</v>
      </c>
      <c r="I8433" s="383" t="s">
        <v>788</v>
      </c>
      <c r="J8433" s="383" t="s">
        <v>617</v>
      </c>
      <c r="K8433" s="383" t="s">
        <v>618</v>
      </c>
      <c r="L8433" s="384">
        <v>26170</v>
      </c>
      <c r="M8433" s="383" t="s">
        <v>640</v>
      </c>
      <c r="N8433" s="383" t="s">
        <v>620</v>
      </c>
      <c r="O8433" s="383" t="s">
        <v>230</v>
      </c>
    </row>
    <row r="8434" spans="1:15">
      <c r="A8434" s="385">
        <v>42082</v>
      </c>
      <c r="B8434" s="383" t="s">
        <v>11</v>
      </c>
      <c r="C8434" s="383" t="s">
        <v>12</v>
      </c>
      <c r="D8434" s="383" t="s">
        <v>13</v>
      </c>
      <c r="E8434" s="383" t="s">
        <v>678</v>
      </c>
      <c r="F8434" s="383" t="s">
        <v>10</v>
      </c>
      <c r="G8434" s="384">
        <v>2467</v>
      </c>
      <c r="H8434" s="383" t="s">
        <v>787</v>
      </c>
      <c r="I8434" s="383" t="s">
        <v>788</v>
      </c>
      <c r="J8434" s="383" t="s">
        <v>617</v>
      </c>
      <c r="K8434" s="383" t="s">
        <v>618</v>
      </c>
      <c r="L8434" s="384">
        <v>26691</v>
      </c>
      <c r="M8434" s="383" t="s">
        <v>640</v>
      </c>
      <c r="N8434" s="383" t="s">
        <v>620</v>
      </c>
      <c r="O8434" s="383" t="s">
        <v>230</v>
      </c>
    </row>
    <row r="8435" spans="1:15">
      <c r="A8435" s="385">
        <v>42083</v>
      </c>
      <c r="B8435" s="383" t="s">
        <v>11</v>
      </c>
      <c r="C8435" s="383" t="s">
        <v>12</v>
      </c>
      <c r="D8435" s="383" t="s">
        <v>13</v>
      </c>
      <c r="E8435" s="383" t="s">
        <v>678</v>
      </c>
      <c r="F8435" s="383" t="s">
        <v>10</v>
      </c>
      <c r="G8435" s="384">
        <v>2467</v>
      </c>
      <c r="H8435" s="383" t="s">
        <v>787</v>
      </c>
      <c r="I8435" s="383" t="s">
        <v>788</v>
      </c>
      <c r="J8435" s="383" t="s">
        <v>617</v>
      </c>
      <c r="K8435" s="383" t="s">
        <v>618</v>
      </c>
      <c r="L8435" s="384">
        <v>27235</v>
      </c>
      <c r="M8435" s="383" t="s">
        <v>640</v>
      </c>
      <c r="N8435" s="383" t="s">
        <v>620</v>
      </c>
      <c r="O8435" s="383" t="s">
        <v>230</v>
      </c>
    </row>
    <row r="8436" spans="1:15">
      <c r="A8436" s="385">
        <v>42084</v>
      </c>
      <c r="B8436" s="383" t="s">
        <v>754</v>
      </c>
      <c r="C8436" s="383" t="s">
        <v>8</v>
      </c>
      <c r="D8436" s="383" t="s">
        <v>755</v>
      </c>
      <c r="E8436" s="383" t="s">
        <v>756</v>
      </c>
      <c r="F8436" s="383" t="s">
        <v>10</v>
      </c>
      <c r="G8436" s="384">
        <v>127</v>
      </c>
      <c r="H8436" s="383" t="s">
        <v>782</v>
      </c>
      <c r="I8436" s="383" t="s">
        <v>783</v>
      </c>
      <c r="J8436" s="383" t="s">
        <v>617</v>
      </c>
      <c r="K8436" s="383" t="s">
        <v>618</v>
      </c>
      <c r="L8436" s="384">
        <v>27710</v>
      </c>
      <c r="M8436" s="383" t="s">
        <v>640</v>
      </c>
      <c r="N8436" s="383" t="s">
        <v>620</v>
      </c>
      <c r="O8436" s="383" t="s">
        <v>230</v>
      </c>
    </row>
    <row r="8437" spans="1:15">
      <c r="A8437" s="385">
        <v>42085</v>
      </c>
      <c r="B8437" s="383" t="s">
        <v>754</v>
      </c>
      <c r="C8437" s="383" t="s">
        <v>8</v>
      </c>
      <c r="D8437" s="383" t="s">
        <v>755</v>
      </c>
      <c r="E8437" s="383" t="s">
        <v>756</v>
      </c>
      <c r="F8437" s="383" t="s">
        <v>10</v>
      </c>
      <c r="G8437" s="384">
        <v>127</v>
      </c>
      <c r="H8437" s="383" t="s">
        <v>782</v>
      </c>
      <c r="I8437" s="383" t="s">
        <v>783</v>
      </c>
      <c r="J8437" s="383" t="s">
        <v>617</v>
      </c>
      <c r="K8437" s="383" t="s">
        <v>618</v>
      </c>
      <c r="L8437" s="384">
        <v>27741</v>
      </c>
      <c r="M8437" s="383" t="s">
        <v>640</v>
      </c>
      <c r="N8437" s="383" t="s">
        <v>620</v>
      </c>
      <c r="O8437" s="383" t="s">
        <v>230</v>
      </c>
    </row>
    <row r="8438" spans="1:15">
      <c r="A8438" s="385">
        <v>42086</v>
      </c>
      <c r="B8438" s="383" t="s">
        <v>754</v>
      </c>
      <c r="C8438" s="383" t="s">
        <v>8</v>
      </c>
      <c r="D8438" s="383" t="s">
        <v>755</v>
      </c>
      <c r="E8438" s="383" t="s">
        <v>756</v>
      </c>
      <c r="F8438" s="383" t="s">
        <v>10</v>
      </c>
      <c r="G8438" s="384">
        <v>127</v>
      </c>
      <c r="H8438" s="383" t="s">
        <v>782</v>
      </c>
      <c r="I8438" s="383" t="s">
        <v>783</v>
      </c>
      <c r="J8438" s="383" t="s">
        <v>617</v>
      </c>
      <c r="K8438" s="383" t="s">
        <v>618</v>
      </c>
      <c r="L8438" s="384">
        <v>27741</v>
      </c>
      <c r="M8438" s="383" t="s">
        <v>640</v>
      </c>
      <c r="N8438" s="383" t="s">
        <v>620</v>
      </c>
      <c r="O8438" s="383" t="s">
        <v>230</v>
      </c>
    </row>
    <row r="8439" spans="1:15">
      <c r="A8439" s="385">
        <v>42087</v>
      </c>
      <c r="B8439" s="383" t="s">
        <v>754</v>
      </c>
      <c r="C8439" s="383" t="s">
        <v>8</v>
      </c>
      <c r="D8439" s="383" t="s">
        <v>755</v>
      </c>
      <c r="E8439" s="383" t="s">
        <v>756</v>
      </c>
      <c r="F8439" s="383" t="s">
        <v>10</v>
      </c>
      <c r="G8439" s="384">
        <v>127</v>
      </c>
      <c r="H8439" s="383" t="s">
        <v>782</v>
      </c>
      <c r="I8439" s="383" t="s">
        <v>783</v>
      </c>
      <c r="J8439" s="383" t="s">
        <v>617</v>
      </c>
      <c r="K8439" s="383" t="s">
        <v>618</v>
      </c>
      <c r="L8439" s="384">
        <v>27741</v>
      </c>
      <c r="M8439" s="383" t="s">
        <v>640</v>
      </c>
      <c r="N8439" s="383" t="s">
        <v>620</v>
      </c>
      <c r="O8439" s="383" t="s">
        <v>230</v>
      </c>
    </row>
    <row r="8440" spans="1:15">
      <c r="A8440" s="385">
        <v>42088</v>
      </c>
      <c r="B8440" s="383" t="s">
        <v>28</v>
      </c>
      <c r="C8440" s="383" t="s">
        <v>8</v>
      </c>
      <c r="D8440" s="383" t="s">
        <v>29</v>
      </c>
      <c r="E8440" s="383" t="s">
        <v>774</v>
      </c>
      <c r="F8440" s="383" t="s">
        <v>10</v>
      </c>
      <c r="G8440" s="384">
        <v>1170</v>
      </c>
      <c r="H8440" s="383" t="s">
        <v>848</v>
      </c>
      <c r="I8440" s="383" t="s">
        <v>1014</v>
      </c>
      <c r="J8440" s="383" t="s">
        <v>617</v>
      </c>
      <c r="K8440" s="383" t="s">
        <v>618</v>
      </c>
      <c r="L8440" s="384">
        <v>27741</v>
      </c>
      <c r="M8440" s="383" t="s">
        <v>640</v>
      </c>
      <c r="N8440" s="383" t="s">
        <v>620</v>
      </c>
      <c r="O8440" s="383" t="s">
        <v>230</v>
      </c>
    </row>
    <row r="8441" spans="1:15">
      <c r="A8441" s="385">
        <v>42089</v>
      </c>
      <c r="B8441" s="383" t="s">
        <v>754</v>
      </c>
      <c r="C8441" s="383" t="s">
        <v>8</v>
      </c>
      <c r="D8441" s="383" t="s">
        <v>755</v>
      </c>
      <c r="E8441" s="383" t="s">
        <v>756</v>
      </c>
      <c r="F8441" s="383" t="s">
        <v>10</v>
      </c>
      <c r="G8441" s="384">
        <v>127</v>
      </c>
      <c r="H8441" s="383" t="s">
        <v>782</v>
      </c>
      <c r="I8441" s="383" t="s">
        <v>783</v>
      </c>
      <c r="J8441" s="383" t="s">
        <v>617</v>
      </c>
      <c r="K8441" s="383" t="s">
        <v>618</v>
      </c>
      <c r="L8441" s="384">
        <v>27741</v>
      </c>
      <c r="M8441" s="383" t="s">
        <v>640</v>
      </c>
      <c r="N8441" s="383" t="s">
        <v>620</v>
      </c>
      <c r="O8441" s="383" t="s">
        <v>230</v>
      </c>
    </row>
    <row r="8442" spans="1:15">
      <c r="A8442" s="385">
        <v>42090</v>
      </c>
      <c r="B8442" s="383" t="s">
        <v>754</v>
      </c>
      <c r="C8442" s="383" t="s">
        <v>8</v>
      </c>
      <c r="D8442" s="383" t="s">
        <v>755</v>
      </c>
      <c r="E8442" s="383" t="s">
        <v>756</v>
      </c>
      <c r="F8442" s="383" t="s">
        <v>10</v>
      </c>
      <c r="G8442" s="384">
        <v>127</v>
      </c>
      <c r="H8442" s="383" t="s">
        <v>782</v>
      </c>
      <c r="I8442" s="383" t="s">
        <v>783</v>
      </c>
      <c r="J8442" s="383" t="s">
        <v>617</v>
      </c>
      <c r="K8442" s="383" t="s">
        <v>618</v>
      </c>
      <c r="L8442" s="384">
        <v>27741</v>
      </c>
      <c r="M8442" s="383" t="s">
        <v>640</v>
      </c>
      <c r="N8442" s="383" t="s">
        <v>620</v>
      </c>
      <c r="O8442" s="383" t="s">
        <v>230</v>
      </c>
    </row>
    <row r="8443" spans="1:15">
      <c r="A8443" s="385">
        <v>42092</v>
      </c>
      <c r="B8443" s="383" t="s">
        <v>754</v>
      </c>
      <c r="C8443" s="383" t="s">
        <v>8</v>
      </c>
      <c r="D8443" s="383" t="s">
        <v>755</v>
      </c>
      <c r="E8443" s="383" t="s">
        <v>756</v>
      </c>
      <c r="F8443" s="383" t="s">
        <v>10</v>
      </c>
      <c r="G8443" s="384">
        <v>127</v>
      </c>
      <c r="H8443" s="383" t="s">
        <v>782</v>
      </c>
      <c r="I8443" s="383" t="s">
        <v>783</v>
      </c>
      <c r="J8443" s="383" t="s">
        <v>617</v>
      </c>
      <c r="K8443" s="383" t="s">
        <v>618</v>
      </c>
      <c r="L8443" s="384">
        <v>27741</v>
      </c>
      <c r="M8443" s="383" t="s">
        <v>641</v>
      </c>
      <c r="N8443" s="383" t="s">
        <v>620</v>
      </c>
      <c r="O8443" s="383" t="s">
        <v>230</v>
      </c>
    </row>
    <row r="8444" spans="1:15">
      <c r="A8444" s="385">
        <v>42091</v>
      </c>
      <c r="B8444" s="383" t="s">
        <v>650</v>
      </c>
      <c r="C8444" s="383" t="s">
        <v>8</v>
      </c>
      <c r="D8444" s="383" t="s">
        <v>20</v>
      </c>
      <c r="E8444" s="383" t="s">
        <v>651</v>
      </c>
      <c r="F8444" s="383" t="s">
        <v>10</v>
      </c>
      <c r="G8444" s="384">
        <v>14895</v>
      </c>
      <c r="H8444" s="383" t="s">
        <v>816</v>
      </c>
      <c r="I8444" s="383" t="s">
        <v>1015</v>
      </c>
      <c r="J8444" s="383" t="s">
        <v>617</v>
      </c>
      <c r="K8444" s="383" t="s">
        <v>618</v>
      </c>
      <c r="L8444" s="384">
        <v>27741</v>
      </c>
      <c r="M8444" s="383" t="s">
        <v>641</v>
      </c>
      <c r="N8444" s="383" t="s">
        <v>620</v>
      </c>
      <c r="O8444" s="383" t="s">
        <v>230</v>
      </c>
    </row>
    <row r="8445" spans="1:15">
      <c r="A8445" s="385">
        <v>42093</v>
      </c>
      <c r="B8445" s="383" t="s">
        <v>754</v>
      </c>
      <c r="C8445" s="383" t="s">
        <v>8</v>
      </c>
      <c r="D8445" s="383" t="s">
        <v>755</v>
      </c>
      <c r="E8445" s="383" t="s">
        <v>756</v>
      </c>
      <c r="F8445" s="383" t="s">
        <v>10</v>
      </c>
      <c r="G8445" s="384">
        <v>127</v>
      </c>
      <c r="H8445" s="383" t="s">
        <v>782</v>
      </c>
      <c r="I8445" s="383" t="s">
        <v>783</v>
      </c>
      <c r="J8445" s="383" t="s">
        <v>617</v>
      </c>
      <c r="K8445" s="383" t="s">
        <v>618</v>
      </c>
      <c r="L8445" s="384">
        <v>27741</v>
      </c>
      <c r="M8445" s="383" t="s">
        <v>641</v>
      </c>
      <c r="N8445" s="383" t="s">
        <v>620</v>
      </c>
      <c r="O8445" s="383" t="s">
        <v>230</v>
      </c>
    </row>
    <row r="8446" spans="1:15">
      <c r="A8446" s="385">
        <v>42094</v>
      </c>
      <c r="B8446" s="383" t="s">
        <v>754</v>
      </c>
      <c r="C8446" s="383" t="s">
        <v>8</v>
      </c>
      <c r="D8446" s="383" t="s">
        <v>755</v>
      </c>
      <c r="E8446" s="383" t="s">
        <v>756</v>
      </c>
      <c r="F8446" s="383" t="s">
        <v>10</v>
      </c>
      <c r="G8446" s="384">
        <v>127</v>
      </c>
      <c r="H8446" s="383" t="s">
        <v>782</v>
      </c>
      <c r="I8446" s="383" t="s">
        <v>783</v>
      </c>
      <c r="J8446" s="383" t="s">
        <v>617</v>
      </c>
      <c r="K8446" s="383" t="s">
        <v>618</v>
      </c>
      <c r="L8446" s="384">
        <v>27741</v>
      </c>
      <c r="M8446" s="383" t="s">
        <v>641</v>
      </c>
      <c r="N8446" s="383" t="s">
        <v>620</v>
      </c>
      <c r="O8446" s="383" t="s">
        <v>230</v>
      </c>
    </row>
    <row r="8447" spans="1:15">
      <c r="A8447" s="385">
        <v>42095</v>
      </c>
      <c r="B8447" s="383" t="s">
        <v>650</v>
      </c>
      <c r="C8447" s="383" t="s">
        <v>8</v>
      </c>
      <c r="D8447" s="383" t="s">
        <v>20</v>
      </c>
      <c r="E8447" s="383" t="s">
        <v>651</v>
      </c>
      <c r="F8447" s="383" t="s">
        <v>10</v>
      </c>
      <c r="G8447" s="384">
        <v>4965</v>
      </c>
      <c r="H8447" s="383" t="s">
        <v>816</v>
      </c>
      <c r="I8447" s="383" t="s">
        <v>817</v>
      </c>
      <c r="J8447" s="383" t="s">
        <v>617</v>
      </c>
      <c r="K8447" s="383" t="s">
        <v>618</v>
      </c>
      <c r="L8447" s="384">
        <v>27741</v>
      </c>
      <c r="M8447" s="383" t="s">
        <v>641</v>
      </c>
      <c r="N8447" s="383" t="s">
        <v>620</v>
      </c>
      <c r="O8447" s="383" t="s">
        <v>230</v>
      </c>
    </row>
    <row r="8448" spans="1:15">
      <c r="A8448" s="385">
        <v>42096</v>
      </c>
      <c r="B8448" s="383" t="s">
        <v>650</v>
      </c>
      <c r="C8448" s="383" t="s">
        <v>8</v>
      </c>
      <c r="D8448" s="383" t="s">
        <v>20</v>
      </c>
      <c r="E8448" s="383" t="s">
        <v>651</v>
      </c>
      <c r="F8448" s="383" t="s">
        <v>10</v>
      </c>
      <c r="G8448" s="384">
        <v>4965</v>
      </c>
      <c r="H8448" s="383" t="s">
        <v>816</v>
      </c>
      <c r="I8448" s="383" t="s">
        <v>817</v>
      </c>
      <c r="J8448" s="383" t="s">
        <v>617</v>
      </c>
      <c r="K8448" s="383" t="s">
        <v>618</v>
      </c>
      <c r="L8448" s="384">
        <v>27741</v>
      </c>
      <c r="M8448" s="383" t="s">
        <v>641</v>
      </c>
      <c r="N8448" s="383" t="s">
        <v>620</v>
      </c>
      <c r="O8448" s="383" t="s">
        <v>230</v>
      </c>
    </row>
    <row r="8449" spans="1:15">
      <c r="A8449" s="385">
        <v>42097</v>
      </c>
      <c r="B8449" s="383" t="s">
        <v>650</v>
      </c>
      <c r="C8449" s="383" t="s">
        <v>8</v>
      </c>
      <c r="D8449" s="383" t="s">
        <v>20</v>
      </c>
      <c r="E8449" s="383" t="s">
        <v>651</v>
      </c>
      <c r="F8449" s="383" t="s">
        <v>10</v>
      </c>
      <c r="G8449" s="384">
        <v>4965</v>
      </c>
      <c r="H8449" s="383" t="s">
        <v>816</v>
      </c>
      <c r="I8449" s="383" t="s">
        <v>817</v>
      </c>
      <c r="J8449" s="383" t="s">
        <v>617</v>
      </c>
      <c r="K8449" s="383" t="s">
        <v>618</v>
      </c>
      <c r="L8449" s="384">
        <v>27741</v>
      </c>
      <c r="M8449" s="383" t="s">
        <v>641</v>
      </c>
      <c r="N8449" s="383" t="s">
        <v>620</v>
      </c>
      <c r="O8449" s="383" t="s">
        <v>230</v>
      </c>
    </row>
    <row r="8450" spans="1:15">
      <c r="A8450" s="385">
        <v>42099</v>
      </c>
      <c r="B8450" s="383" t="s">
        <v>650</v>
      </c>
      <c r="C8450" s="383" t="s">
        <v>8</v>
      </c>
      <c r="D8450" s="383" t="s">
        <v>20</v>
      </c>
      <c r="E8450" s="383" t="s">
        <v>651</v>
      </c>
      <c r="F8450" s="383" t="s">
        <v>10</v>
      </c>
      <c r="G8450" s="384">
        <v>4965</v>
      </c>
      <c r="H8450" s="383" t="s">
        <v>816</v>
      </c>
      <c r="I8450" s="383" t="s">
        <v>817</v>
      </c>
      <c r="J8450" s="383" t="s">
        <v>617</v>
      </c>
      <c r="K8450" s="383" t="s">
        <v>618</v>
      </c>
      <c r="L8450" s="384">
        <v>28181</v>
      </c>
      <c r="M8450" s="383" t="s">
        <v>642</v>
      </c>
      <c r="N8450" s="383" t="s">
        <v>620</v>
      </c>
      <c r="O8450" s="383" t="s">
        <v>230</v>
      </c>
    </row>
    <row r="8451" spans="1:15">
      <c r="A8451" s="385">
        <v>42100</v>
      </c>
      <c r="B8451" s="383" t="s">
        <v>650</v>
      </c>
      <c r="C8451" s="383" t="s">
        <v>8</v>
      </c>
      <c r="D8451" s="383" t="s">
        <v>20</v>
      </c>
      <c r="E8451" s="383" t="s">
        <v>651</v>
      </c>
      <c r="F8451" s="383" t="s">
        <v>10</v>
      </c>
      <c r="G8451" s="384">
        <v>4965</v>
      </c>
      <c r="H8451" s="383" t="s">
        <v>816</v>
      </c>
      <c r="I8451" s="383" t="s">
        <v>817</v>
      </c>
      <c r="J8451" s="383" t="s">
        <v>617</v>
      </c>
      <c r="K8451" s="383" t="s">
        <v>618</v>
      </c>
      <c r="L8451" s="384">
        <v>28641</v>
      </c>
      <c r="M8451" s="383" t="s">
        <v>642</v>
      </c>
      <c r="N8451" s="383" t="s">
        <v>620</v>
      </c>
      <c r="O8451" s="383" t="s">
        <v>230</v>
      </c>
    </row>
    <row r="8452" spans="1:15">
      <c r="A8452" s="385">
        <v>42101</v>
      </c>
      <c r="B8452" s="383" t="s">
        <v>650</v>
      </c>
      <c r="C8452" s="383" t="s">
        <v>8</v>
      </c>
      <c r="D8452" s="383" t="s">
        <v>20</v>
      </c>
      <c r="E8452" s="383" t="s">
        <v>651</v>
      </c>
      <c r="F8452" s="383" t="s">
        <v>10</v>
      </c>
      <c r="G8452" s="384">
        <v>4965</v>
      </c>
      <c r="H8452" s="383" t="s">
        <v>816</v>
      </c>
      <c r="I8452" s="383" t="s">
        <v>817</v>
      </c>
      <c r="J8452" s="383" t="s">
        <v>617</v>
      </c>
      <c r="K8452" s="383" t="s">
        <v>618</v>
      </c>
      <c r="L8452" s="384">
        <v>29260</v>
      </c>
      <c r="M8452" s="383" t="s">
        <v>642</v>
      </c>
      <c r="N8452" s="383" t="s">
        <v>620</v>
      </c>
      <c r="O8452" s="383" t="s">
        <v>230</v>
      </c>
    </row>
    <row r="8453" spans="1:15">
      <c r="A8453" s="385">
        <v>42102</v>
      </c>
      <c r="B8453" s="383" t="s">
        <v>650</v>
      </c>
      <c r="C8453" s="383" t="s">
        <v>8</v>
      </c>
      <c r="D8453" s="383" t="s">
        <v>20</v>
      </c>
      <c r="E8453" s="383" t="s">
        <v>651</v>
      </c>
      <c r="F8453" s="383" t="s">
        <v>10</v>
      </c>
      <c r="G8453" s="384">
        <v>4965</v>
      </c>
      <c r="H8453" s="383" t="s">
        <v>816</v>
      </c>
      <c r="I8453" s="383" t="s">
        <v>817</v>
      </c>
      <c r="J8453" s="383" t="s">
        <v>617</v>
      </c>
      <c r="K8453" s="383" t="s">
        <v>618</v>
      </c>
      <c r="L8453" s="384">
        <v>29608</v>
      </c>
      <c r="M8453" s="383" t="s">
        <v>642</v>
      </c>
      <c r="N8453" s="383" t="s">
        <v>620</v>
      </c>
      <c r="O8453" s="383" t="s">
        <v>230</v>
      </c>
    </row>
    <row r="8454" spans="1:15">
      <c r="A8454" s="385">
        <v>42103</v>
      </c>
      <c r="B8454" s="383" t="s">
        <v>650</v>
      </c>
      <c r="C8454" s="383" t="s">
        <v>8</v>
      </c>
      <c r="D8454" s="383" t="s">
        <v>20</v>
      </c>
      <c r="E8454" s="383" t="s">
        <v>651</v>
      </c>
      <c r="F8454" s="383" t="s">
        <v>10</v>
      </c>
      <c r="G8454" s="384">
        <v>4965</v>
      </c>
      <c r="H8454" s="383" t="s">
        <v>816</v>
      </c>
      <c r="I8454" s="383" t="s">
        <v>817</v>
      </c>
      <c r="J8454" s="383" t="s">
        <v>617</v>
      </c>
      <c r="K8454" s="383" t="s">
        <v>618</v>
      </c>
      <c r="L8454" s="384">
        <v>29608</v>
      </c>
      <c r="M8454" s="383" t="s">
        <v>642</v>
      </c>
      <c r="N8454" s="383" t="s">
        <v>620</v>
      </c>
      <c r="O8454" s="383" t="s">
        <v>230</v>
      </c>
    </row>
    <row r="8455" spans="1:15">
      <c r="A8455" s="385">
        <v>42104</v>
      </c>
      <c r="B8455" s="383" t="s">
        <v>650</v>
      </c>
      <c r="C8455" s="383" t="s">
        <v>8</v>
      </c>
      <c r="D8455" s="383" t="s">
        <v>20</v>
      </c>
      <c r="E8455" s="383" t="s">
        <v>651</v>
      </c>
      <c r="F8455" s="383" t="s">
        <v>10</v>
      </c>
      <c r="G8455" s="384">
        <v>4965</v>
      </c>
      <c r="H8455" s="383" t="s">
        <v>816</v>
      </c>
      <c r="I8455" s="383" t="s">
        <v>817</v>
      </c>
      <c r="J8455" s="383" t="s">
        <v>617</v>
      </c>
      <c r="K8455" s="383" t="s">
        <v>618</v>
      </c>
      <c r="L8455" s="384">
        <v>29608</v>
      </c>
      <c r="M8455" s="383" t="s">
        <v>642</v>
      </c>
      <c r="N8455" s="383" t="s">
        <v>620</v>
      </c>
      <c r="O8455" s="383" t="s">
        <v>230</v>
      </c>
    </row>
    <row r="8456" spans="1:15">
      <c r="A8456" s="385">
        <v>42105</v>
      </c>
      <c r="B8456" s="383" t="s">
        <v>650</v>
      </c>
      <c r="C8456" s="383" t="s">
        <v>8</v>
      </c>
      <c r="D8456" s="383" t="s">
        <v>20</v>
      </c>
      <c r="E8456" s="383" t="s">
        <v>651</v>
      </c>
      <c r="F8456" s="383" t="s">
        <v>10</v>
      </c>
      <c r="G8456" s="384">
        <v>6143</v>
      </c>
      <c r="H8456" s="383" t="s">
        <v>816</v>
      </c>
      <c r="I8456" s="383" t="s">
        <v>817</v>
      </c>
      <c r="J8456" s="383" t="s">
        <v>617</v>
      </c>
      <c r="K8456" s="383" t="s">
        <v>618</v>
      </c>
      <c r="L8456" s="384">
        <v>29608</v>
      </c>
      <c r="M8456" s="383" t="s">
        <v>642</v>
      </c>
      <c r="N8456" s="383" t="s">
        <v>620</v>
      </c>
      <c r="O8456" s="383" t="s">
        <v>230</v>
      </c>
    </row>
    <row r="8457" spans="1:15">
      <c r="A8457" s="385">
        <v>42106</v>
      </c>
      <c r="B8457" s="383" t="s">
        <v>650</v>
      </c>
      <c r="C8457" s="383" t="s">
        <v>8</v>
      </c>
      <c r="D8457" s="383" t="s">
        <v>20</v>
      </c>
      <c r="E8457" s="383" t="s">
        <v>651</v>
      </c>
      <c r="F8457" s="383" t="s">
        <v>10</v>
      </c>
      <c r="G8457" s="384">
        <v>6143</v>
      </c>
      <c r="H8457" s="383" t="s">
        <v>816</v>
      </c>
      <c r="I8457" s="383" t="s">
        <v>817</v>
      </c>
      <c r="J8457" s="383" t="s">
        <v>617</v>
      </c>
      <c r="K8457" s="383" t="s">
        <v>618</v>
      </c>
      <c r="L8457" s="384">
        <v>29608</v>
      </c>
      <c r="M8457" s="383" t="s">
        <v>642</v>
      </c>
      <c r="N8457" s="383" t="s">
        <v>620</v>
      </c>
      <c r="O8457" s="383" t="s">
        <v>230</v>
      </c>
    </row>
    <row r="8458" spans="1:15">
      <c r="A8458" s="385">
        <v>42107</v>
      </c>
      <c r="B8458" s="383" t="s">
        <v>650</v>
      </c>
      <c r="C8458" s="383" t="s">
        <v>8</v>
      </c>
      <c r="D8458" s="383" t="s">
        <v>20</v>
      </c>
      <c r="E8458" s="383" t="s">
        <v>651</v>
      </c>
      <c r="F8458" s="383" t="s">
        <v>10</v>
      </c>
      <c r="G8458" s="384">
        <v>6143</v>
      </c>
      <c r="H8458" s="383" t="s">
        <v>816</v>
      </c>
      <c r="I8458" s="383" t="s">
        <v>817</v>
      </c>
      <c r="J8458" s="383" t="s">
        <v>617</v>
      </c>
      <c r="K8458" s="383" t="s">
        <v>618</v>
      </c>
      <c r="L8458" s="384">
        <v>29973</v>
      </c>
      <c r="M8458" s="383" t="s">
        <v>642</v>
      </c>
      <c r="N8458" s="383" t="s">
        <v>620</v>
      </c>
      <c r="O8458" s="383" t="s">
        <v>230</v>
      </c>
    </row>
    <row r="8459" spans="1:15">
      <c r="A8459" s="385">
        <v>42108</v>
      </c>
      <c r="B8459" s="383" t="s">
        <v>650</v>
      </c>
      <c r="C8459" s="383" t="s">
        <v>8</v>
      </c>
      <c r="D8459" s="383" t="s">
        <v>20</v>
      </c>
      <c r="E8459" s="383" t="s">
        <v>651</v>
      </c>
      <c r="F8459" s="383" t="s">
        <v>10</v>
      </c>
      <c r="G8459" s="384">
        <v>6143</v>
      </c>
      <c r="H8459" s="383" t="s">
        <v>816</v>
      </c>
      <c r="I8459" s="383" t="s">
        <v>817</v>
      </c>
      <c r="J8459" s="383" t="s">
        <v>617</v>
      </c>
      <c r="K8459" s="383" t="s">
        <v>618</v>
      </c>
      <c r="L8459" s="384">
        <v>30380</v>
      </c>
      <c r="M8459" s="383" t="s">
        <v>642</v>
      </c>
      <c r="N8459" s="383" t="s">
        <v>620</v>
      </c>
      <c r="O8459" s="383" t="s">
        <v>230</v>
      </c>
    </row>
    <row r="8460" spans="1:15">
      <c r="A8460" s="385">
        <v>42109</v>
      </c>
      <c r="B8460" s="383" t="s">
        <v>650</v>
      </c>
      <c r="C8460" s="383" t="s">
        <v>8</v>
      </c>
      <c r="D8460" s="383" t="s">
        <v>20</v>
      </c>
      <c r="E8460" s="383" t="s">
        <v>651</v>
      </c>
      <c r="F8460" s="383" t="s">
        <v>10</v>
      </c>
      <c r="G8460" s="384">
        <v>6143</v>
      </c>
      <c r="H8460" s="383" t="s">
        <v>816</v>
      </c>
      <c r="I8460" s="383" t="s">
        <v>817</v>
      </c>
      <c r="J8460" s="383" t="s">
        <v>617</v>
      </c>
      <c r="K8460" s="383" t="s">
        <v>618</v>
      </c>
      <c r="L8460" s="384">
        <v>30722</v>
      </c>
      <c r="M8460" s="383" t="s">
        <v>642</v>
      </c>
      <c r="N8460" s="383" t="s">
        <v>620</v>
      </c>
      <c r="O8460" s="383" t="s">
        <v>230</v>
      </c>
    </row>
    <row r="8461" spans="1:15">
      <c r="A8461" s="385">
        <v>42110</v>
      </c>
      <c r="B8461" s="383" t="s">
        <v>650</v>
      </c>
      <c r="C8461" s="383" t="s">
        <v>8</v>
      </c>
      <c r="D8461" s="383" t="s">
        <v>20</v>
      </c>
      <c r="E8461" s="383" t="s">
        <v>651</v>
      </c>
      <c r="F8461" s="383" t="s">
        <v>10</v>
      </c>
      <c r="G8461" s="384">
        <v>6143</v>
      </c>
      <c r="H8461" s="383" t="s">
        <v>816</v>
      </c>
      <c r="I8461" s="383" t="s">
        <v>817</v>
      </c>
      <c r="J8461" s="383" t="s">
        <v>617</v>
      </c>
      <c r="K8461" s="383" t="s">
        <v>618</v>
      </c>
      <c r="L8461" s="384">
        <v>30780</v>
      </c>
      <c r="M8461" s="383" t="s">
        <v>642</v>
      </c>
      <c r="N8461" s="383" t="s">
        <v>620</v>
      </c>
      <c r="O8461" s="383" t="s">
        <v>230</v>
      </c>
    </row>
    <row r="8462" spans="1:15">
      <c r="A8462" s="385">
        <v>42111</v>
      </c>
      <c r="B8462" s="383" t="s">
        <v>806</v>
      </c>
      <c r="C8462" s="383" t="s">
        <v>8</v>
      </c>
      <c r="D8462" s="383" t="s">
        <v>51</v>
      </c>
      <c r="E8462" s="383" t="s">
        <v>807</v>
      </c>
      <c r="F8462" s="383" t="s">
        <v>10</v>
      </c>
      <c r="G8462" s="384">
        <v>57310</v>
      </c>
      <c r="H8462" s="383" t="s">
        <v>796</v>
      </c>
      <c r="I8462" s="383" t="s">
        <v>808</v>
      </c>
      <c r="J8462" s="383" t="s">
        <v>617</v>
      </c>
      <c r="K8462" s="383" t="s">
        <v>618</v>
      </c>
      <c r="L8462" s="384">
        <v>30780</v>
      </c>
      <c r="M8462" s="383" t="s">
        <v>642</v>
      </c>
      <c r="N8462" s="383" t="s">
        <v>620</v>
      </c>
      <c r="O8462" s="383" t="s">
        <v>230</v>
      </c>
    </row>
    <row r="8463" spans="1:15">
      <c r="A8463" s="385">
        <v>42112</v>
      </c>
      <c r="B8463" s="383" t="s">
        <v>806</v>
      </c>
      <c r="C8463" s="383" t="s">
        <v>8</v>
      </c>
      <c r="D8463" s="383" t="s">
        <v>51</v>
      </c>
      <c r="E8463" s="383" t="s">
        <v>807</v>
      </c>
      <c r="F8463" s="383" t="s">
        <v>10</v>
      </c>
      <c r="G8463" s="384">
        <v>57310</v>
      </c>
      <c r="H8463" s="383" t="s">
        <v>796</v>
      </c>
      <c r="I8463" s="383" t="s">
        <v>808</v>
      </c>
      <c r="J8463" s="383" t="s">
        <v>617</v>
      </c>
      <c r="K8463" s="383" t="s">
        <v>618</v>
      </c>
      <c r="L8463" s="384">
        <v>30780</v>
      </c>
      <c r="M8463" s="383" t="s">
        <v>642</v>
      </c>
      <c r="N8463" s="383" t="s">
        <v>620</v>
      </c>
      <c r="O8463" s="383" t="s">
        <v>230</v>
      </c>
    </row>
    <row r="8464" spans="1:15">
      <c r="A8464" s="385">
        <v>42113</v>
      </c>
      <c r="B8464" s="383" t="s">
        <v>806</v>
      </c>
      <c r="C8464" s="383" t="s">
        <v>8</v>
      </c>
      <c r="D8464" s="383" t="s">
        <v>51</v>
      </c>
      <c r="E8464" s="383" t="s">
        <v>807</v>
      </c>
      <c r="F8464" s="383" t="s">
        <v>10</v>
      </c>
      <c r="G8464" s="384">
        <v>57310</v>
      </c>
      <c r="H8464" s="383" t="s">
        <v>796</v>
      </c>
      <c r="I8464" s="383" t="s">
        <v>808</v>
      </c>
      <c r="J8464" s="383" t="s">
        <v>617</v>
      </c>
      <c r="K8464" s="383" t="s">
        <v>618</v>
      </c>
      <c r="L8464" s="384">
        <v>30780</v>
      </c>
      <c r="M8464" s="383" t="s">
        <v>643</v>
      </c>
      <c r="N8464" s="383" t="s">
        <v>620</v>
      </c>
      <c r="O8464" s="383" t="s">
        <v>230</v>
      </c>
    </row>
    <row r="8465" spans="1:15">
      <c r="A8465" s="385">
        <v>42114</v>
      </c>
      <c r="B8465" s="383" t="s">
        <v>794</v>
      </c>
      <c r="C8465" s="383" t="s">
        <v>8</v>
      </c>
      <c r="D8465" s="383" t="s">
        <v>34</v>
      </c>
      <c r="E8465" s="383" t="s">
        <v>795</v>
      </c>
      <c r="F8465" s="383" t="s">
        <v>10</v>
      </c>
      <c r="G8465" s="384">
        <v>1400</v>
      </c>
      <c r="H8465" s="383" t="s">
        <v>796</v>
      </c>
      <c r="I8465" s="383" t="s">
        <v>805</v>
      </c>
      <c r="J8465" s="383" t="s">
        <v>617</v>
      </c>
      <c r="K8465" s="383" t="s">
        <v>618</v>
      </c>
      <c r="L8465" s="384">
        <v>30780</v>
      </c>
      <c r="M8465" s="383" t="s">
        <v>643</v>
      </c>
      <c r="N8465" s="383" t="s">
        <v>620</v>
      </c>
      <c r="O8465" s="383" t="s">
        <v>230</v>
      </c>
    </row>
    <row r="8466" spans="1:15">
      <c r="A8466" s="385">
        <v>42115</v>
      </c>
      <c r="B8466" s="383" t="s">
        <v>794</v>
      </c>
      <c r="C8466" s="383" t="s">
        <v>8</v>
      </c>
      <c r="D8466" s="383" t="s">
        <v>34</v>
      </c>
      <c r="E8466" s="383" t="s">
        <v>795</v>
      </c>
      <c r="F8466" s="383" t="s">
        <v>10</v>
      </c>
      <c r="G8466" s="384">
        <v>1054</v>
      </c>
      <c r="H8466" s="383" t="s">
        <v>796</v>
      </c>
      <c r="I8466" s="383" t="s">
        <v>800</v>
      </c>
      <c r="J8466" s="383" t="s">
        <v>617</v>
      </c>
      <c r="K8466" s="383" t="s">
        <v>618</v>
      </c>
      <c r="L8466" s="384">
        <v>30780</v>
      </c>
      <c r="M8466" s="383" t="s">
        <v>643</v>
      </c>
      <c r="N8466" s="383" t="s">
        <v>620</v>
      </c>
      <c r="O8466" s="383" t="s">
        <v>230</v>
      </c>
    </row>
    <row r="8467" spans="1:15">
      <c r="A8467" s="385">
        <v>42116</v>
      </c>
      <c r="B8467" s="383" t="s">
        <v>28</v>
      </c>
      <c r="C8467" s="383" t="s">
        <v>8</v>
      </c>
      <c r="D8467" s="383" t="s">
        <v>29</v>
      </c>
      <c r="E8467" s="383" t="s">
        <v>774</v>
      </c>
      <c r="F8467" s="383" t="s">
        <v>10</v>
      </c>
      <c r="G8467" s="384">
        <v>1518</v>
      </c>
      <c r="H8467" s="383" t="s">
        <v>848</v>
      </c>
      <c r="I8467" s="383" t="s">
        <v>871</v>
      </c>
      <c r="J8467" s="383" t="s">
        <v>617</v>
      </c>
      <c r="K8467" s="383" t="s">
        <v>618</v>
      </c>
      <c r="L8467" s="384">
        <v>30780</v>
      </c>
      <c r="M8467" s="383" t="s">
        <v>643</v>
      </c>
      <c r="N8467" s="383" t="s">
        <v>620</v>
      </c>
      <c r="O8467" s="383" t="s">
        <v>230</v>
      </c>
    </row>
    <row r="8468" spans="1:15">
      <c r="A8468" s="385">
        <v>42118</v>
      </c>
      <c r="B8468" s="383" t="s">
        <v>257</v>
      </c>
      <c r="C8468" s="383" t="s">
        <v>8</v>
      </c>
      <c r="D8468" s="383" t="s">
        <v>462</v>
      </c>
      <c r="E8468" s="383" t="s">
        <v>869</v>
      </c>
      <c r="F8468" s="383" t="s">
        <v>10</v>
      </c>
      <c r="G8468" s="384">
        <v>2476</v>
      </c>
      <c r="H8468" s="383" t="s">
        <v>848</v>
      </c>
      <c r="I8468" s="383" t="s">
        <v>881</v>
      </c>
      <c r="J8468" s="383" t="s">
        <v>617</v>
      </c>
      <c r="K8468" s="383" t="s">
        <v>618</v>
      </c>
      <c r="L8468" s="384">
        <v>30780</v>
      </c>
      <c r="M8468" s="383" t="s">
        <v>643</v>
      </c>
      <c r="N8468" s="383" t="s">
        <v>620</v>
      </c>
      <c r="O8468" s="383" t="s">
        <v>230</v>
      </c>
    </row>
    <row r="8469" spans="1:15">
      <c r="A8469" s="385">
        <v>42119</v>
      </c>
      <c r="B8469" s="383" t="s">
        <v>28</v>
      </c>
      <c r="C8469" s="383" t="s">
        <v>8</v>
      </c>
      <c r="D8469" s="383" t="s">
        <v>29</v>
      </c>
      <c r="E8469" s="383" t="s">
        <v>774</v>
      </c>
      <c r="F8469" s="383" t="s">
        <v>10</v>
      </c>
      <c r="G8469" s="384">
        <v>2200</v>
      </c>
      <c r="H8469" s="383" t="s">
        <v>848</v>
      </c>
      <c r="I8469" s="383" t="s">
        <v>880</v>
      </c>
      <c r="J8469" s="383" t="s">
        <v>617</v>
      </c>
      <c r="K8469" s="383" t="s">
        <v>618</v>
      </c>
      <c r="L8469" s="384">
        <v>30780</v>
      </c>
      <c r="M8469" s="383" t="s">
        <v>643</v>
      </c>
      <c r="N8469" s="383" t="s">
        <v>620</v>
      </c>
      <c r="O8469" s="383" t="s">
        <v>230</v>
      </c>
    </row>
    <row r="8470" spans="1:15">
      <c r="A8470" s="385">
        <v>42120</v>
      </c>
      <c r="B8470" s="383" t="s">
        <v>28</v>
      </c>
      <c r="C8470" s="383" t="s">
        <v>8</v>
      </c>
      <c r="D8470" s="383" t="s">
        <v>29</v>
      </c>
      <c r="E8470" s="383" t="s">
        <v>774</v>
      </c>
      <c r="F8470" s="383" t="s">
        <v>10</v>
      </c>
      <c r="G8470" s="384">
        <v>2200</v>
      </c>
      <c r="H8470" s="383" t="s">
        <v>848</v>
      </c>
      <c r="I8470" s="383" t="s">
        <v>880</v>
      </c>
      <c r="J8470" s="383" t="s">
        <v>617</v>
      </c>
      <c r="K8470" s="383" t="s">
        <v>618</v>
      </c>
      <c r="L8470" s="384">
        <v>30780</v>
      </c>
      <c r="M8470" s="383" t="s">
        <v>643</v>
      </c>
      <c r="N8470" s="383" t="s">
        <v>620</v>
      </c>
      <c r="O8470" s="383" t="s">
        <v>230</v>
      </c>
    </row>
    <row r="8471" spans="1:15">
      <c r="A8471" s="385">
        <v>42121</v>
      </c>
      <c r="B8471" s="383" t="s">
        <v>257</v>
      </c>
      <c r="C8471" s="383" t="s">
        <v>8</v>
      </c>
      <c r="D8471" s="383" t="s">
        <v>462</v>
      </c>
      <c r="E8471" s="383" t="s">
        <v>869</v>
      </c>
      <c r="F8471" s="383" t="s">
        <v>10</v>
      </c>
      <c r="G8471" s="384">
        <v>2476</v>
      </c>
      <c r="H8471" s="383" t="s">
        <v>848</v>
      </c>
      <c r="I8471" s="383" t="s">
        <v>881</v>
      </c>
      <c r="J8471" s="383" t="s">
        <v>617</v>
      </c>
      <c r="K8471" s="383" t="s">
        <v>618</v>
      </c>
      <c r="L8471" s="384">
        <v>30780</v>
      </c>
      <c r="M8471" s="383" t="s">
        <v>643</v>
      </c>
      <c r="N8471" s="383" t="s">
        <v>620</v>
      </c>
      <c r="O8471" s="383" t="s">
        <v>230</v>
      </c>
    </row>
    <row r="8472" spans="1:15">
      <c r="A8472" s="385">
        <v>42122</v>
      </c>
      <c r="B8472" s="383" t="s">
        <v>28</v>
      </c>
      <c r="C8472" s="383" t="s">
        <v>8</v>
      </c>
      <c r="D8472" s="383" t="s">
        <v>29</v>
      </c>
      <c r="E8472" s="383" t="s">
        <v>774</v>
      </c>
      <c r="F8472" s="383" t="s">
        <v>10</v>
      </c>
      <c r="G8472" s="384">
        <v>1518</v>
      </c>
      <c r="H8472" s="383" t="s">
        <v>848</v>
      </c>
      <c r="I8472" s="383" t="s">
        <v>871</v>
      </c>
      <c r="J8472" s="383" t="s">
        <v>617</v>
      </c>
      <c r="K8472" s="383" t="s">
        <v>618</v>
      </c>
      <c r="L8472" s="384">
        <v>30780</v>
      </c>
      <c r="M8472" s="383" t="s">
        <v>643</v>
      </c>
      <c r="N8472" s="383" t="s">
        <v>620</v>
      </c>
      <c r="O8472" s="383" t="s">
        <v>230</v>
      </c>
    </row>
    <row r="8473" spans="1:15">
      <c r="A8473" s="385">
        <v>42123</v>
      </c>
      <c r="B8473" s="383" t="s">
        <v>257</v>
      </c>
      <c r="C8473" s="383" t="s">
        <v>8</v>
      </c>
      <c r="D8473" s="383" t="s">
        <v>462</v>
      </c>
      <c r="E8473" s="383" t="s">
        <v>869</v>
      </c>
      <c r="F8473" s="383" t="s">
        <v>10</v>
      </c>
      <c r="G8473" s="384">
        <v>1238</v>
      </c>
      <c r="H8473" s="383" t="s">
        <v>848</v>
      </c>
      <c r="I8473" s="383" t="s">
        <v>881</v>
      </c>
      <c r="J8473" s="383" t="s">
        <v>617</v>
      </c>
      <c r="K8473" s="383" t="s">
        <v>618</v>
      </c>
      <c r="L8473" s="384">
        <v>30780</v>
      </c>
      <c r="M8473" s="383" t="s">
        <v>643</v>
      </c>
      <c r="N8473" s="383" t="s">
        <v>620</v>
      </c>
      <c r="O8473" s="383" t="s">
        <v>230</v>
      </c>
    </row>
    <row r="8474" spans="1:15">
      <c r="A8474" s="385">
        <v>42124</v>
      </c>
      <c r="B8474" s="383" t="s">
        <v>646</v>
      </c>
      <c r="C8474" s="383" t="s">
        <v>8</v>
      </c>
      <c r="D8474" s="383" t="s">
        <v>32</v>
      </c>
      <c r="E8474" s="383" t="s">
        <v>647</v>
      </c>
      <c r="F8474" s="383" t="s">
        <v>10</v>
      </c>
      <c r="G8474" s="384">
        <v>19176</v>
      </c>
      <c r="H8474" s="383" t="s">
        <v>648</v>
      </c>
      <c r="I8474" s="383" t="s">
        <v>1016</v>
      </c>
      <c r="J8474" s="383" t="s">
        <v>617</v>
      </c>
      <c r="K8474" s="383" t="s">
        <v>618</v>
      </c>
      <c r="L8474" s="384">
        <v>30780</v>
      </c>
      <c r="M8474" s="383" t="s">
        <v>643</v>
      </c>
      <c r="N8474" s="383" t="s">
        <v>620</v>
      </c>
      <c r="O8474" s="383" t="s">
        <v>230</v>
      </c>
    </row>
    <row r="8475" spans="1:15">
      <c r="A8475" s="385">
        <v>42125</v>
      </c>
      <c r="B8475" s="383" t="s">
        <v>257</v>
      </c>
      <c r="C8475" s="383" t="s">
        <v>8</v>
      </c>
      <c r="D8475" s="383" t="s">
        <v>462</v>
      </c>
      <c r="E8475" s="383" t="s">
        <v>869</v>
      </c>
      <c r="F8475" s="383" t="s">
        <v>10</v>
      </c>
      <c r="G8475" s="384">
        <v>1238</v>
      </c>
      <c r="H8475" s="383" t="s">
        <v>848</v>
      </c>
      <c r="I8475" s="383" t="s">
        <v>881</v>
      </c>
      <c r="J8475" s="383" t="s">
        <v>617</v>
      </c>
      <c r="K8475" s="383" t="s">
        <v>618</v>
      </c>
      <c r="L8475" s="384">
        <v>30780</v>
      </c>
      <c r="M8475" s="383" t="s">
        <v>643</v>
      </c>
      <c r="N8475" s="383" t="s">
        <v>620</v>
      </c>
      <c r="O8475" s="383" t="s">
        <v>230</v>
      </c>
    </row>
    <row r="8476" spans="1:15">
      <c r="A8476" s="385">
        <v>42126</v>
      </c>
      <c r="B8476" s="383" t="s">
        <v>257</v>
      </c>
      <c r="C8476" s="383" t="s">
        <v>8</v>
      </c>
      <c r="D8476" s="383" t="s">
        <v>462</v>
      </c>
      <c r="E8476" s="383" t="s">
        <v>869</v>
      </c>
      <c r="F8476" s="383" t="s">
        <v>10</v>
      </c>
      <c r="G8476" s="384">
        <v>1238</v>
      </c>
      <c r="H8476" s="383" t="s">
        <v>848</v>
      </c>
      <c r="I8476" s="383" t="s">
        <v>881</v>
      </c>
      <c r="J8476" s="383" t="s">
        <v>617</v>
      </c>
      <c r="K8476" s="383" t="s">
        <v>618</v>
      </c>
      <c r="L8476" s="384">
        <v>30780</v>
      </c>
      <c r="M8476" s="383" t="s">
        <v>643</v>
      </c>
      <c r="N8476" s="383" t="s">
        <v>620</v>
      </c>
      <c r="O8476" s="383" t="s">
        <v>230</v>
      </c>
    </row>
    <row r="8477" spans="1:15">
      <c r="A8477" s="385">
        <v>42129</v>
      </c>
      <c r="B8477" s="383" t="s">
        <v>794</v>
      </c>
      <c r="C8477" s="383" t="s">
        <v>8</v>
      </c>
      <c r="D8477" s="383" t="s">
        <v>34</v>
      </c>
      <c r="E8477" s="383" t="s">
        <v>795</v>
      </c>
      <c r="F8477" s="383" t="s">
        <v>10</v>
      </c>
      <c r="G8477" s="384">
        <v>53</v>
      </c>
      <c r="H8477" s="383" t="s">
        <v>796</v>
      </c>
      <c r="I8477" s="383" t="s">
        <v>798</v>
      </c>
      <c r="J8477" s="383" t="s">
        <v>617</v>
      </c>
      <c r="K8477" s="383" t="s">
        <v>618</v>
      </c>
      <c r="L8477" s="384">
        <v>30780</v>
      </c>
      <c r="M8477" s="383" t="s">
        <v>643</v>
      </c>
      <c r="N8477" s="383" t="s">
        <v>620</v>
      </c>
      <c r="O8477" s="383" t="s">
        <v>230</v>
      </c>
    </row>
    <row r="8478" spans="1:15">
      <c r="A8478" s="385">
        <v>42130</v>
      </c>
      <c r="B8478" s="383" t="s">
        <v>11</v>
      </c>
      <c r="C8478" s="383" t="s">
        <v>12</v>
      </c>
      <c r="D8478" s="383" t="s">
        <v>13</v>
      </c>
      <c r="E8478" s="383" t="s">
        <v>678</v>
      </c>
      <c r="F8478" s="383" t="s">
        <v>10</v>
      </c>
      <c r="G8478" s="384">
        <v>2467</v>
      </c>
      <c r="H8478" s="383" t="s">
        <v>787</v>
      </c>
      <c r="I8478" s="383" t="s">
        <v>788</v>
      </c>
      <c r="J8478" s="383" t="s">
        <v>617</v>
      </c>
      <c r="K8478" s="383" t="s">
        <v>618</v>
      </c>
      <c r="L8478" s="384">
        <v>30780</v>
      </c>
      <c r="M8478" s="383" t="s">
        <v>643</v>
      </c>
      <c r="N8478" s="383" t="s">
        <v>620</v>
      </c>
      <c r="O8478" s="383" t="s">
        <v>230</v>
      </c>
    </row>
    <row r="8479" spans="1:15">
      <c r="A8479" s="385">
        <v>42131</v>
      </c>
      <c r="B8479" s="383" t="s">
        <v>11</v>
      </c>
      <c r="C8479" s="383" t="s">
        <v>12</v>
      </c>
      <c r="D8479" s="383" t="s">
        <v>13</v>
      </c>
      <c r="E8479" s="383" t="s">
        <v>678</v>
      </c>
      <c r="F8479" s="383" t="s">
        <v>10</v>
      </c>
      <c r="G8479" s="384">
        <v>2467</v>
      </c>
      <c r="H8479" s="383" t="s">
        <v>787</v>
      </c>
      <c r="I8479" s="383" t="s">
        <v>788</v>
      </c>
      <c r="J8479" s="383" t="s">
        <v>617</v>
      </c>
      <c r="K8479" s="383" t="s">
        <v>618</v>
      </c>
      <c r="L8479" s="384">
        <v>30780</v>
      </c>
      <c r="M8479" s="383" t="s">
        <v>643</v>
      </c>
      <c r="N8479" s="383" t="s">
        <v>620</v>
      </c>
      <c r="O8479" s="383" t="s">
        <v>230</v>
      </c>
    </row>
    <row r="8480" spans="1:15">
      <c r="A8480" s="385">
        <v>42132</v>
      </c>
      <c r="B8480" s="383" t="s">
        <v>11</v>
      </c>
      <c r="C8480" s="383" t="s">
        <v>12</v>
      </c>
      <c r="D8480" s="383" t="s">
        <v>13</v>
      </c>
      <c r="E8480" s="383" t="s">
        <v>678</v>
      </c>
      <c r="F8480" s="383" t="s">
        <v>10</v>
      </c>
      <c r="G8480" s="384">
        <v>2467</v>
      </c>
      <c r="H8480" s="383" t="s">
        <v>787</v>
      </c>
      <c r="I8480" s="383" t="s">
        <v>788</v>
      </c>
      <c r="J8480" s="383" t="s">
        <v>617</v>
      </c>
      <c r="K8480" s="383" t="s">
        <v>618</v>
      </c>
      <c r="L8480" s="384">
        <v>30780</v>
      </c>
      <c r="M8480" s="383" t="s">
        <v>643</v>
      </c>
      <c r="N8480" s="383" t="s">
        <v>620</v>
      </c>
      <c r="O8480" s="383" t="s">
        <v>230</v>
      </c>
    </row>
    <row r="8481" spans="1:15">
      <c r="A8481" s="385">
        <v>42138</v>
      </c>
      <c r="B8481" s="383" t="s">
        <v>650</v>
      </c>
      <c r="C8481" s="383" t="s">
        <v>8</v>
      </c>
      <c r="D8481" s="383" t="s">
        <v>20</v>
      </c>
      <c r="E8481" s="383" t="s">
        <v>651</v>
      </c>
      <c r="F8481" s="383" t="s">
        <v>10</v>
      </c>
      <c r="G8481" s="384">
        <v>4819</v>
      </c>
      <c r="H8481" s="383" t="s">
        <v>652</v>
      </c>
      <c r="I8481" s="383" t="s">
        <v>1017</v>
      </c>
      <c r="J8481" s="383" t="s">
        <v>617</v>
      </c>
      <c r="K8481" s="383" t="s">
        <v>618</v>
      </c>
      <c r="L8481" s="384">
        <v>30780</v>
      </c>
      <c r="M8481" s="383" t="s">
        <v>644</v>
      </c>
      <c r="N8481" s="383" t="s">
        <v>620</v>
      </c>
      <c r="O8481" s="383" t="s">
        <v>230</v>
      </c>
    </row>
    <row r="8482" spans="1:15">
      <c r="A8482" s="385">
        <v>42150</v>
      </c>
      <c r="B8482" s="383" t="s">
        <v>11</v>
      </c>
      <c r="C8482" s="383" t="s">
        <v>12</v>
      </c>
      <c r="D8482" s="383" t="s">
        <v>13</v>
      </c>
      <c r="E8482" s="383" t="s">
        <v>678</v>
      </c>
      <c r="F8482" s="383" t="s">
        <v>10</v>
      </c>
      <c r="G8482" s="384">
        <v>7290</v>
      </c>
      <c r="H8482" s="383" t="s">
        <v>726</v>
      </c>
      <c r="I8482" s="383" t="s">
        <v>1018</v>
      </c>
      <c r="J8482" s="383" t="s">
        <v>617</v>
      </c>
      <c r="K8482" s="383" t="s">
        <v>618</v>
      </c>
      <c r="L8482" s="384">
        <v>30780</v>
      </c>
      <c r="M8482" s="383" t="s">
        <v>645</v>
      </c>
      <c r="N8482" s="383" t="s">
        <v>620</v>
      </c>
      <c r="O8482" s="383" t="s">
        <v>230</v>
      </c>
    </row>
    <row r="8483" spans="1:15">
      <c r="A8483" s="385">
        <v>42010</v>
      </c>
      <c r="B8483" s="383" t="s">
        <v>11</v>
      </c>
      <c r="C8483" s="383" t="s">
        <v>12</v>
      </c>
      <c r="D8483" s="383" t="s">
        <v>13</v>
      </c>
      <c r="E8483" s="383" t="s">
        <v>678</v>
      </c>
      <c r="F8483" s="383" t="s">
        <v>10</v>
      </c>
      <c r="G8483" s="384">
        <v>2411</v>
      </c>
      <c r="H8483" s="383" t="s">
        <v>787</v>
      </c>
      <c r="I8483" s="383" t="s">
        <v>1019</v>
      </c>
      <c r="J8483" s="383" t="s">
        <v>617</v>
      </c>
      <c r="K8483" s="383" t="s">
        <v>618</v>
      </c>
      <c r="L8483" s="384">
        <v>9280</v>
      </c>
      <c r="M8483" s="383" t="s">
        <v>629</v>
      </c>
      <c r="N8483" s="383" t="s">
        <v>620</v>
      </c>
      <c r="O8483" s="383" t="s">
        <v>230</v>
      </c>
    </row>
    <row r="8484" spans="1:15">
      <c r="A8484" s="385">
        <v>41997</v>
      </c>
      <c r="B8484" s="383" t="s">
        <v>17</v>
      </c>
      <c r="C8484" s="383" t="s">
        <v>18</v>
      </c>
      <c r="D8484" s="383" t="s">
        <v>19</v>
      </c>
      <c r="E8484" s="383" t="s">
        <v>668</v>
      </c>
      <c r="F8484" s="383" t="s">
        <v>10</v>
      </c>
      <c r="G8484" s="384">
        <v>19804</v>
      </c>
      <c r="H8484" s="383" t="s">
        <v>942</v>
      </c>
      <c r="I8484" s="383" t="s">
        <v>1020</v>
      </c>
      <c r="J8484" s="383" t="s">
        <v>617</v>
      </c>
      <c r="K8484" s="383" t="s">
        <v>618</v>
      </c>
      <c r="L8484" s="384">
        <v>0</v>
      </c>
      <c r="M8484" s="383" t="s">
        <v>619</v>
      </c>
      <c r="N8484" s="383" t="s">
        <v>620</v>
      </c>
      <c r="O8484" s="383" t="s">
        <v>230</v>
      </c>
    </row>
    <row r="8485" spans="1:15">
      <c r="A8485" s="385">
        <v>42006</v>
      </c>
      <c r="B8485" s="383" t="s">
        <v>650</v>
      </c>
      <c r="C8485" s="383" t="s">
        <v>8</v>
      </c>
      <c r="D8485" s="383" t="s">
        <v>20</v>
      </c>
      <c r="E8485" s="383" t="s">
        <v>651</v>
      </c>
      <c r="F8485" s="383" t="s">
        <v>10</v>
      </c>
      <c r="G8485" s="384">
        <v>2424</v>
      </c>
      <c r="H8485" s="383" t="s">
        <v>836</v>
      </c>
      <c r="I8485" s="383" t="s">
        <v>837</v>
      </c>
      <c r="J8485" s="383" t="s">
        <v>617</v>
      </c>
      <c r="K8485" s="383" t="s">
        <v>618</v>
      </c>
      <c r="L8485" s="384">
        <v>6319</v>
      </c>
      <c r="M8485" s="383" t="s">
        <v>627</v>
      </c>
      <c r="N8485" s="383" t="s">
        <v>620</v>
      </c>
      <c r="O8485" s="383" t="s">
        <v>230</v>
      </c>
    </row>
    <row r="8486" spans="1:15">
      <c r="A8486" s="385">
        <v>42007</v>
      </c>
      <c r="B8486" s="383" t="s">
        <v>650</v>
      </c>
      <c r="C8486" s="383" t="s">
        <v>8</v>
      </c>
      <c r="D8486" s="383" t="s">
        <v>20</v>
      </c>
      <c r="E8486" s="383" t="s">
        <v>651</v>
      </c>
      <c r="F8486" s="383" t="s">
        <v>10</v>
      </c>
      <c r="G8486" s="384">
        <v>2424</v>
      </c>
      <c r="H8486" s="383" t="s">
        <v>836</v>
      </c>
      <c r="I8486" s="383" t="s">
        <v>837</v>
      </c>
      <c r="J8486" s="383" t="s">
        <v>617</v>
      </c>
      <c r="K8486" s="383" t="s">
        <v>618</v>
      </c>
      <c r="L8486" s="384">
        <v>8221</v>
      </c>
      <c r="M8486" s="383" t="s">
        <v>627</v>
      </c>
      <c r="N8486" s="383" t="s">
        <v>620</v>
      </c>
      <c r="O8486" s="383" t="s">
        <v>230</v>
      </c>
    </row>
    <row r="8487" spans="1:15">
      <c r="A8487" s="385">
        <v>42008</v>
      </c>
      <c r="B8487" s="383" t="s">
        <v>650</v>
      </c>
      <c r="C8487" s="383" t="s">
        <v>8</v>
      </c>
      <c r="D8487" s="383" t="s">
        <v>20</v>
      </c>
      <c r="E8487" s="383" t="s">
        <v>651</v>
      </c>
      <c r="F8487" s="383" t="s">
        <v>10</v>
      </c>
      <c r="G8487" s="384">
        <v>2424</v>
      </c>
      <c r="H8487" s="383" t="s">
        <v>836</v>
      </c>
      <c r="I8487" s="383" t="s">
        <v>837</v>
      </c>
      <c r="J8487" s="383" t="s">
        <v>617</v>
      </c>
      <c r="K8487" s="383" t="s">
        <v>618</v>
      </c>
      <c r="L8487" s="384">
        <v>8501</v>
      </c>
      <c r="M8487" s="383" t="s">
        <v>627</v>
      </c>
      <c r="N8487" s="383" t="s">
        <v>620</v>
      </c>
      <c r="O8487" s="383" t="s">
        <v>230</v>
      </c>
    </row>
    <row r="8488" spans="1:15">
      <c r="A8488" s="385">
        <v>42011</v>
      </c>
      <c r="B8488" s="383" t="s">
        <v>650</v>
      </c>
      <c r="C8488" s="383" t="s">
        <v>8</v>
      </c>
      <c r="D8488" s="383" t="s">
        <v>20</v>
      </c>
      <c r="E8488" s="383" t="s">
        <v>651</v>
      </c>
      <c r="F8488" s="383" t="s">
        <v>10</v>
      </c>
      <c r="G8488" s="384">
        <v>2424</v>
      </c>
      <c r="H8488" s="383" t="s">
        <v>836</v>
      </c>
      <c r="I8488" s="383" t="s">
        <v>837</v>
      </c>
      <c r="J8488" s="383" t="s">
        <v>617</v>
      </c>
      <c r="K8488" s="383" t="s">
        <v>618</v>
      </c>
      <c r="L8488" s="384">
        <v>9280</v>
      </c>
      <c r="M8488" s="383" t="s">
        <v>629</v>
      </c>
      <c r="N8488" s="383" t="s">
        <v>620</v>
      </c>
      <c r="O8488" s="383" t="s">
        <v>230</v>
      </c>
    </row>
    <row r="8489" spans="1:15">
      <c r="A8489" s="385">
        <v>42012</v>
      </c>
      <c r="B8489" s="383" t="s">
        <v>70</v>
      </c>
      <c r="C8489" s="383" t="s">
        <v>42</v>
      </c>
      <c r="D8489" s="383" t="s">
        <v>175</v>
      </c>
      <c r="E8489" s="383" t="s">
        <v>974</v>
      </c>
      <c r="F8489" s="383" t="s">
        <v>43</v>
      </c>
      <c r="G8489" s="384">
        <v>275014</v>
      </c>
      <c r="H8489" s="383" t="s">
        <v>801</v>
      </c>
      <c r="I8489" s="383" t="s">
        <v>1021</v>
      </c>
      <c r="J8489" s="383" t="s">
        <v>617</v>
      </c>
      <c r="K8489" s="383" t="s">
        <v>618</v>
      </c>
      <c r="L8489" s="384">
        <v>9280</v>
      </c>
      <c r="M8489" s="383" t="s">
        <v>630</v>
      </c>
      <c r="N8489" s="383" t="s">
        <v>620</v>
      </c>
      <c r="O8489" s="383" t="s">
        <v>230</v>
      </c>
    </row>
    <row r="8490" spans="1:15">
      <c r="A8490" s="385">
        <v>42014</v>
      </c>
      <c r="B8490" s="383" t="s">
        <v>650</v>
      </c>
      <c r="C8490" s="383" t="s">
        <v>8</v>
      </c>
      <c r="D8490" s="383" t="s">
        <v>20</v>
      </c>
      <c r="E8490" s="383" t="s">
        <v>651</v>
      </c>
      <c r="F8490" s="383" t="s">
        <v>10</v>
      </c>
      <c r="G8490" s="384">
        <v>1530</v>
      </c>
      <c r="H8490" s="383" t="s">
        <v>876</v>
      </c>
      <c r="I8490" s="383" t="s">
        <v>877</v>
      </c>
      <c r="J8490" s="383" t="s">
        <v>617</v>
      </c>
      <c r="K8490" s="383" t="s">
        <v>618</v>
      </c>
      <c r="L8490" s="384">
        <v>9280</v>
      </c>
      <c r="M8490" s="383" t="s">
        <v>630</v>
      </c>
      <c r="N8490" s="383" t="s">
        <v>620</v>
      </c>
      <c r="O8490" s="383" t="s">
        <v>230</v>
      </c>
    </row>
    <row r="8491" spans="1:15">
      <c r="A8491" s="385">
        <v>42015</v>
      </c>
      <c r="B8491" s="383" t="s">
        <v>650</v>
      </c>
      <c r="C8491" s="383" t="s">
        <v>8</v>
      </c>
      <c r="D8491" s="383" t="s">
        <v>20</v>
      </c>
      <c r="E8491" s="383" t="s">
        <v>651</v>
      </c>
      <c r="F8491" s="383" t="s">
        <v>10</v>
      </c>
      <c r="G8491" s="384">
        <v>1530</v>
      </c>
      <c r="H8491" s="383" t="s">
        <v>876</v>
      </c>
      <c r="I8491" s="383" t="s">
        <v>877</v>
      </c>
      <c r="J8491" s="383" t="s">
        <v>617</v>
      </c>
      <c r="K8491" s="383" t="s">
        <v>618</v>
      </c>
      <c r="L8491" s="384">
        <v>9280</v>
      </c>
      <c r="M8491" s="383" t="s">
        <v>630</v>
      </c>
      <c r="N8491" s="383" t="s">
        <v>620</v>
      </c>
      <c r="O8491" s="383" t="s">
        <v>230</v>
      </c>
    </row>
    <row r="8492" spans="1:15">
      <c r="A8492" s="385">
        <v>42016</v>
      </c>
      <c r="B8492" s="383" t="s">
        <v>650</v>
      </c>
      <c r="C8492" s="383" t="s">
        <v>8</v>
      </c>
      <c r="D8492" s="383" t="s">
        <v>20</v>
      </c>
      <c r="E8492" s="383" t="s">
        <v>651</v>
      </c>
      <c r="F8492" s="383" t="s">
        <v>10</v>
      </c>
      <c r="G8492" s="384">
        <v>1530</v>
      </c>
      <c r="H8492" s="383" t="s">
        <v>876</v>
      </c>
      <c r="I8492" s="383" t="s">
        <v>877</v>
      </c>
      <c r="J8492" s="383" t="s">
        <v>617</v>
      </c>
      <c r="K8492" s="383" t="s">
        <v>618</v>
      </c>
      <c r="L8492" s="384">
        <v>9280</v>
      </c>
      <c r="M8492" s="383" t="s">
        <v>630</v>
      </c>
      <c r="N8492" s="383" t="s">
        <v>620</v>
      </c>
      <c r="O8492" s="383" t="s">
        <v>230</v>
      </c>
    </row>
    <row r="8493" spans="1:15">
      <c r="A8493" s="385">
        <v>42017</v>
      </c>
      <c r="B8493" s="383" t="s">
        <v>806</v>
      </c>
      <c r="C8493" s="383" t="s">
        <v>8</v>
      </c>
      <c r="D8493" s="383" t="s">
        <v>51</v>
      </c>
      <c r="E8493" s="383" t="s">
        <v>807</v>
      </c>
      <c r="F8493" s="383" t="s">
        <v>10</v>
      </c>
      <c r="G8493" s="384">
        <v>7836</v>
      </c>
      <c r="H8493" s="383" t="s">
        <v>796</v>
      </c>
      <c r="I8493" s="383" t="s">
        <v>808</v>
      </c>
      <c r="J8493" s="383" t="s">
        <v>617</v>
      </c>
      <c r="K8493" s="383" t="s">
        <v>618</v>
      </c>
      <c r="L8493" s="384">
        <v>9280</v>
      </c>
      <c r="M8493" s="383" t="s">
        <v>631</v>
      </c>
      <c r="N8493" s="383" t="s">
        <v>620</v>
      </c>
      <c r="O8493" s="383" t="s">
        <v>230</v>
      </c>
    </row>
    <row r="8494" spans="1:15">
      <c r="A8494" s="385">
        <v>42018</v>
      </c>
      <c r="B8494" s="383" t="s">
        <v>650</v>
      </c>
      <c r="C8494" s="383" t="s">
        <v>8</v>
      </c>
      <c r="D8494" s="383" t="s">
        <v>20</v>
      </c>
      <c r="E8494" s="383" t="s">
        <v>651</v>
      </c>
      <c r="F8494" s="383" t="s">
        <v>10</v>
      </c>
      <c r="G8494" s="384">
        <v>1530</v>
      </c>
      <c r="H8494" s="383" t="s">
        <v>876</v>
      </c>
      <c r="I8494" s="383" t="s">
        <v>877</v>
      </c>
      <c r="J8494" s="383" t="s">
        <v>617</v>
      </c>
      <c r="K8494" s="383" t="s">
        <v>618</v>
      </c>
      <c r="L8494" s="384">
        <v>9804</v>
      </c>
      <c r="M8494" s="383" t="s">
        <v>631</v>
      </c>
      <c r="N8494" s="383" t="s">
        <v>620</v>
      </c>
      <c r="O8494" s="383" t="s">
        <v>230</v>
      </c>
    </row>
    <row r="8495" spans="1:15">
      <c r="A8495" s="385">
        <v>42019</v>
      </c>
      <c r="B8495" s="383" t="s">
        <v>794</v>
      </c>
      <c r="C8495" s="383" t="s">
        <v>8</v>
      </c>
      <c r="D8495" s="383" t="s">
        <v>34</v>
      </c>
      <c r="E8495" s="383" t="s">
        <v>795</v>
      </c>
      <c r="F8495" s="383" t="s">
        <v>10</v>
      </c>
      <c r="G8495" s="384">
        <v>7778</v>
      </c>
      <c r="H8495" s="383" t="s">
        <v>796</v>
      </c>
      <c r="I8495" s="383" t="s">
        <v>805</v>
      </c>
      <c r="J8495" s="383" t="s">
        <v>617</v>
      </c>
      <c r="K8495" s="383" t="s">
        <v>618</v>
      </c>
      <c r="L8495" s="384">
        <v>11627</v>
      </c>
      <c r="M8495" s="383" t="s">
        <v>631</v>
      </c>
      <c r="N8495" s="383" t="s">
        <v>620</v>
      </c>
      <c r="O8495" s="383" t="s">
        <v>230</v>
      </c>
    </row>
    <row r="8496" spans="1:15">
      <c r="A8496" s="385">
        <v>42020</v>
      </c>
      <c r="B8496" s="383" t="s">
        <v>17</v>
      </c>
      <c r="C8496" s="383" t="s">
        <v>18</v>
      </c>
      <c r="D8496" s="383" t="s">
        <v>19</v>
      </c>
      <c r="E8496" s="383" t="s">
        <v>668</v>
      </c>
      <c r="F8496" s="383" t="s">
        <v>10</v>
      </c>
      <c r="G8496" s="384">
        <v>1500</v>
      </c>
      <c r="H8496" s="383" t="s">
        <v>841</v>
      </c>
      <c r="I8496" s="383" t="s">
        <v>842</v>
      </c>
      <c r="J8496" s="383" t="s">
        <v>617</v>
      </c>
      <c r="K8496" s="383" t="s">
        <v>618</v>
      </c>
      <c r="L8496" s="384">
        <v>12650</v>
      </c>
      <c r="M8496" s="383" t="s">
        <v>631</v>
      </c>
      <c r="N8496" s="383" t="s">
        <v>620</v>
      </c>
      <c r="O8496" s="383" t="s">
        <v>230</v>
      </c>
    </row>
    <row r="8497" spans="1:15">
      <c r="A8497" s="385">
        <v>42021</v>
      </c>
      <c r="B8497" s="383" t="s">
        <v>806</v>
      </c>
      <c r="C8497" s="383" t="s">
        <v>8</v>
      </c>
      <c r="D8497" s="383" t="s">
        <v>51</v>
      </c>
      <c r="E8497" s="383" t="s">
        <v>807</v>
      </c>
      <c r="F8497" s="383" t="s">
        <v>10</v>
      </c>
      <c r="G8497" s="384">
        <v>6395</v>
      </c>
      <c r="H8497" s="383" t="s">
        <v>796</v>
      </c>
      <c r="I8497" s="383" t="s">
        <v>808</v>
      </c>
      <c r="J8497" s="383" t="s">
        <v>617</v>
      </c>
      <c r="K8497" s="383" t="s">
        <v>618</v>
      </c>
      <c r="L8497" s="384">
        <v>12650</v>
      </c>
      <c r="M8497" s="383" t="s">
        <v>632</v>
      </c>
      <c r="N8497" s="383" t="s">
        <v>620</v>
      </c>
      <c r="O8497" s="383" t="s">
        <v>230</v>
      </c>
    </row>
    <row r="8498" spans="1:15">
      <c r="A8498" s="385">
        <v>42022</v>
      </c>
      <c r="B8498" s="383" t="s">
        <v>794</v>
      </c>
      <c r="C8498" s="383" t="s">
        <v>8</v>
      </c>
      <c r="D8498" s="383" t="s">
        <v>34</v>
      </c>
      <c r="E8498" s="383" t="s">
        <v>795</v>
      </c>
      <c r="F8498" s="383" t="s">
        <v>10</v>
      </c>
      <c r="G8498" s="384">
        <v>5354</v>
      </c>
      <c r="H8498" s="383" t="s">
        <v>796</v>
      </c>
      <c r="I8498" s="383" t="s">
        <v>805</v>
      </c>
      <c r="J8498" s="383" t="s">
        <v>617</v>
      </c>
      <c r="K8498" s="383" t="s">
        <v>618</v>
      </c>
      <c r="L8498" s="384">
        <v>12650</v>
      </c>
      <c r="M8498" s="383" t="s">
        <v>632</v>
      </c>
      <c r="N8498" s="383" t="s">
        <v>620</v>
      </c>
      <c r="O8498" s="383" t="s">
        <v>230</v>
      </c>
    </row>
    <row r="8499" spans="1:15">
      <c r="A8499" s="385">
        <v>42023</v>
      </c>
      <c r="B8499" s="383" t="s">
        <v>794</v>
      </c>
      <c r="C8499" s="383" t="s">
        <v>8</v>
      </c>
      <c r="D8499" s="383" t="s">
        <v>34</v>
      </c>
      <c r="E8499" s="383" t="s">
        <v>795</v>
      </c>
      <c r="F8499" s="383" t="s">
        <v>10</v>
      </c>
      <c r="G8499" s="384">
        <v>9295</v>
      </c>
      <c r="H8499" s="383" t="s">
        <v>796</v>
      </c>
      <c r="I8499" s="383" t="s">
        <v>805</v>
      </c>
      <c r="J8499" s="383" t="s">
        <v>617</v>
      </c>
      <c r="K8499" s="383" t="s">
        <v>618</v>
      </c>
      <c r="L8499" s="384">
        <v>12650</v>
      </c>
      <c r="M8499" s="383" t="s">
        <v>632</v>
      </c>
      <c r="N8499" s="383" t="s">
        <v>620</v>
      </c>
      <c r="O8499" s="383" t="s">
        <v>230</v>
      </c>
    </row>
    <row r="8500" spans="1:15">
      <c r="A8500" s="385">
        <v>42024</v>
      </c>
      <c r="B8500" s="383" t="s">
        <v>794</v>
      </c>
      <c r="C8500" s="383" t="s">
        <v>8</v>
      </c>
      <c r="D8500" s="383" t="s">
        <v>34</v>
      </c>
      <c r="E8500" s="383" t="s">
        <v>795</v>
      </c>
      <c r="F8500" s="383" t="s">
        <v>10</v>
      </c>
      <c r="G8500" s="384">
        <v>5356</v>
      </c>
      <c r="H8500" s="383" t="s">
        <v>796</v>
      </c>
      <c r="I8500" s="383" t="s">
        <v>805</v>
      </c>
      <c r="J8500" s="383" t="s">
        <v>617</v>
      </c>
      <c r="K8500" s="383" t="s">
        <v>618</v>
      </c>
      <c r="L8500" s="384">
        <v>12775</v>
      </c>
      <c r="M8500" s="383" t="s">
        <v>633</v>
      </c>
      <c r="N8500" s="383" t="s">
        <v>620</v>
      </c>
      <c r="O8500" s="383" t="s">
        <v>230</v>
      </c>
    </row>
    <row r="8501" spans="1:15">
      <c r="A8501" s="385">
        <v>42025</v>
      </c>
      <c r="B8501" s="383" t="s">
        <v>794</v>
      </c>
      <c r="C8501" s="383" t="s">
        <v>8</v>
      </c>
      <c r="D8501" s="383" t="s">
        <v>34</v>
      </c>
      <c r="E8501" s="383" t="s">
        <v>795</v>
      </c>
      <c r="F8501" s="383" t="s">
        <v>10</v>
      </c>
      <c r="G8501" s="384">
        <v>7778</v>
      </c>
      <c r="H8501" s="383" t="s">
        <v>796</v>
      </c>
      <c r="I8501" s="383" t="s">
        <v>805</v>
      </c>
      <c r="J8501" s="383" t="s">
        <v>617</v>
      </c>
      <c r="K8501" s="383" t="s">
        <v>618</v>
      </c>
      <c r="L8501" s="384">
        <v>14695</v>
      </c>
      <c r="M8501" s="383" t="s">
        <v>633</v>
      </c>
      <c r="N8501" s="383" t="s">
        <v>620</v>
      </c>
      <c r="O8501" s="383" t="s">
        <v>230</v>
      </c>
    </row>
    <row r="8502" spans="1:15">
      <c r="A8502" s="385">
        <v>42026</v>
      </c>
      <c r="B8502" s="383" t="s">
        <v>794</v>
      </c>
      <c r="C8502" s="383" t="s">
        <v>8</v>
      </c>
      <c r="D8502" s="383" t="s">
        <v>34</v>
      </c>
      <c r="E8502" s="383" t="s">
        <v>795</v>
      </c>
      <c r="F8502" s="383" t="s">
        <v>10</v>
      </c>
      <c r="G8502" s="384">
        <v>7778</v>
      </c>
      <c r="H8502" s="383" t="s">
        <v>796</v>
      </c>
      <c r="I8502" s="383" t="s">
        <v>805</v>
      </c>
      <c r="J8502" s="383" t="s">
        <v>617</v>
      </c>
      <c r="K8502" s="383" t="s">
        <v>618</v>
      </c>
      <c r="L8502" s="384">
        <v>15922</v>
      </c>
      <c r="M8502" s="383" t="s">
        <v>633</v>
      </c>
      <c r="N8502" s="383" t="s">
        <v>620</v>
      </c>
      <c r="O8502" s="383" t="s">
        <v>230</v>
      </c>
    </row>
    <row r="8503" spans="1:15">
      <c r="A8503" s="385">
        <v>42027</v>
      </c>
      <c r="B8503" s="383" t="s">
        <v>794</v>
      </c>
      <c r="C8503" s="383" t="s">
        <v>8</v>
      </c>
      <c r="D8503" s="383" t="s">
        <v>34</v>
      </c>
      <c r="E8503" s="383" t="s">
        <v>795</v>
      </c>
      <c r="F8503" s="383" t="s">
        <v>10</v>
      </c>
      <c r="G8503" s="384">
        <v>7778</v>
      </c>
      <c r="H8503" s="383" t="s">
        <v>796</v>
      </c>
      <c r="I8503" s="383" t="s">
        <v>805</v>
      </c>
      <c r="J8503" s="383" t="s">
        <v>617</v>
      </c>
      <c r="K8503" s="383" t="s">
        <v>618</v>
      </c>
      <c r="L8503" s="384">
        <v>17245</v>
      </c>
      <c r="M8503" s="383" t="s">
        <v>633</v>
      </c>
      <c r="N8503" s="383" t="s">
        <v>620</v>
      </c>
      <c r="O8503" s="383" t="s">
        <v>230</v>
      </c>
    </row>
    <row r="8504" spans="1:15">
      <c r="A8504" s="385">
        <v>42028</v>
      </c>
      <c r="B8504" s="383" t="s">
        <v>794</v>
      </c>
      <c r="C8504" s="383" t="s">
        <v>8</v>
      </c>
      <c r="D8504" s="383" t="s">
        <v>34</v>
      </c>
      <c r="E8504" s="383" t="s">
        <v>795</v>
      </c>
      <c r="F8504" s="383" t="s">
        <v>10</v>
      </c>
      <c r="G8504" s="384">
        <v>7778</v>
      </c>
      <c r="H8504" s="383" t="s">
        <v>796</v>
      </c>
      <c r="I8504" s="383" t="s">
        <v>805</v>
      </c>
      <c r="J8504" s="383" t="s">
        <v>617</v>
      </c>
      <c r="K8504" s="383" t="s">
        <v>618</v>
      </c>
      <c r="L8504" s="384">
        <v>18650</v>
      </c>
      <c r="M8504" s="383" t="s">
        <v>633</v>
      </c>
      <c r="N8504" s="383" t="s">
        <v>620</v>
      </c>
      <c r="O8504" s="383" t="s">
        <v>230</v>
      </c>
    </row>
    <row r="8505" spans="1:15">
      <c r="A8505" s="385">
        <v>42029</v>
      </c>
      <c r="B8505" s="383" t="s">
        <v>794</v>
      </c>
      <c r="C8505" s="383" t="s">
        <v>8</v>
      </c>
      <c r="D8505" s="383" t="s">
        <v>34</v>
      </c>
      <c r="E8505" s="383" t="s">
        <v>795</v>
      </c>
      <c r="F8505" s="383" t="s">
        <v>10</v>
      </c>
      <c r="G8505" s="384">
        <v>7778</v>
      </c>
      <c r="H8505" s="383" t="s">
        <v>796</v>
      </c>
      <c r="I8505" s="383" t="s">
        <v>805</v>
      </c>
      <c r="J8505" s="383" t="s">
        <v>617</v>
      </c>
      <c r="K8505" s="383" t="s">
        <v>618</v>
      </c>
      <c r="L8505" s="384">
        <v>18650</v>
      </c>
      <c r="M8505" s="383" t="s">
        <v>633</v>
      </c>
      <c r="N8505" s="383" t="s">
        <v>620</v>
      </c>
      <c r="O8505" s="383" t="s">
        <v>230</v>
      </c>
    </row>
    <row r="8506" spans="1:15">
      <c r="A8506" s="385">
        <v>42030</v>
      </c>
      <c r="B8506" s="383" t="s">
        <v>794</v>
      </c>
      <c r="C8506" s="383" t="s">
        <v>8</v>
      </c>
      <c r="D8506" s="383" t="s">
        <v>34</v>
      </c>
      <c r="E8506" s="383" t="s">
        <v>795</v>
      </c>
      <c r="F8506" s="383" t="s">
        <v>10</v>
      </c>
      <c r="G8506" s="384">
        <v>7778</v>
      </c>
      <c r="H8506" s="383" t="s">
        <v>796</v>
      </c>
      <c r="I8506" s="383" t="s">
        <v>805</v>
      </c>
      <c r="J8506" s="383" t="s">
        <v>617</v>
      </c>
      <c r="K8506" s="383" t="s">
        <v>618</v>
      </c>
      <c r="L8506" s="384">
        <v>18650</v>
      </c>
      <c r="M8506" s="383" t="s">
        <v>634</v>
      </c>
      <c r="N8506" s="383" t="s">
        <v>620</v>
      </c>
      <c r="O8506" s="383" t="s">
        <v>230</v>
      </c>
    </row>
    <row r="8507" spans="1:15">
      <c r="A8507" s="385">
        <v>42031</v>
      </c>
      <c r="B8507" s="383" t="s">
        <v>794</v>
      </c>
      <c r="C8507" s="383" t="s">
        <v>8</v>
      </c>
      <c r="D8507" s="383" t="s">
        <v>34</v>
      </c>
      <c r="E8507" s="383" t="s">
        <v>795</v>
      </c>
      <c r="F8507" s="383" t="s">
        <v>10</v>
      </c>
      <c r="G8507" s="384">
        <v>5273</v>
      </c>
      <c r="H8507" s="383" t="s">
        <v>796</v>
      </c>
      <c r="I8507" s="383" t="s">
        <v>805</v>
      </c>
      <c r="J8507" s="383" t="s">
        <v>617</v>
      </c>
      <c r="K8507" s="383" t="s">
        <v>618</v>
      </c>
      <c r="L8507" s="384">
        <v>18650</v>
      </c>
      <c r="M8507" s="383" t="s">
        <v>634</v>
      </c>
      <c r="N8507" s="383" t="s">
        <v>620</v>
      </c>
      <c r="O8507" s="383" t="s">
        <v>230</v>
      </c>
    </row>
    <row r="8508" spans="1:15">
      <c r="A8508" s="385">
        <v>42032</v>
      </c>
      <c r="B8508" s="383" t="s">
        <v>794</v>
      </c>
      <c r="C8508" s="383" t="s">
        <v>8</v>
      </c>
      <c r="D8508" s="383" t="s">
        <v>34</v>
      </c>
      <c r="E8508" s="383" t="s">
        <v>795</v>
      </c>
      <c r="F8508" s="383" t="s">
        <v>10</v>
      </c>
      <c r="G8508" s="384">
        <v>4324</v>
      </c>
      <c r="H8508" s="383" t="s">
        <v>796</v>
      </c>
      <c r="I8508" s="383" t="s">
        <v>805</v>
      </c>
      <c r="J8508" s="383" t="s">
        <v>617</v>
      </c>
      <c r="K8508" s="383" t="s">
        <v>618</v>
      </c>
      <c r="L8508" s="384">
        <v>18650</v>
      </c>
      <c r="M8508" s="383" t="s">
        <v>634</v>
      </c>
      <c r="N8508" s="383" t="s">
        <v>620</v>
      </c>
      <c r="O8508" s="383" t="s">
        <v>230</v>
      </c>
    </row>
    <row r="8509" spans="1:15">
      <c r="A8509" s="385">
        <v>42033</v>
      </c>
      <c r="B8509" s="383" t="s">
        <v>794</v>
      </c>
      <c r="C8509" s="383" t="s">
        <v>8</v>
      </c>
      <c r="D8509" s="383" t="s">
        <v>34</v>
      </c>
      <c r="E8509" s="383" t="s">
        <v>795</v>
      </c>
      <c r="F8509" s="383" t="s">
        <v>10</v>
      </c>
      <c r="G8509" s="384">
        <v>4324</v>
      </c>
      <c r="H8509" s="383" t="s">
        <v>796</v>
      </c>
      <c r="I8509" s="383" t="s">
        <v>805</v>
      </c>
      <c r="J8509" s="383" t="s">
        <v>617</v>
      </c>
      <c r="K8509" s="383" t="s">
        <v>618</v>
      </c>
      <c r="L8509" s="384">
        <v>18650</v>
      </c>
      <c r="M8509" s="383" t="s">
        <v>634</v>
      </c>
      <c r="N8509" s="383" t="s">
        <v>620</v>
      </c>
      <c r="O8509" s="383" t="s">
        <v>230</v>
      </c>
    </row>
    <row r="8510" spans="1:15">
      <c r="A8510" s="385">
        <v>42034</v>
      </c>
      <c r="B8510" s="383" t="s">
        <v>794</v>
      </c>
      <c r="C8510" s="383" t="s">
        <v>8</v>
      </c>
      <c r="D8510" s="383" t="s">
        <v>34</v>
      </c>
      <c r="E8510" s="383" t="s">
        <v>795</v>
      </c>
      <c r="F8510" s="383" t="s">
        <v>10</v>
      </c>
      <c r="G8510" s="384">
        <v>67568</v>
      </c>
      <c r="H8510" s="383" t="s">
        <v>796</v>
      </c>
      <c r="I8510" s="383" t="s">
        <v>798</v>
      </c>
      <c r="J8510" s="383" t="s">
        <v>617</v>
      </c>
      <c r="K8510" s="383" t="s">
        <v>618</v>
      </c>
      <c r="L8510" s="384">
        <v>18650</v>
      </c>
      <c r="M8510" s="383" t="s">
        <v>634</v>
      </c>
      <c r="N8510" s="383" t="s">
        <v>620</v>
      </c>
      <c r="O8510" s="383" t="s">
        <v>230</v>
      </c>
    </row>
    <row r="8511" spans="1:15">
      <c r="A8511" s="385">
        <v>42035</v>
      </c>
      <c r="B8511" s="383" t="s">
        <v>794</v>
      </c>
      <c r="C8511" s="383" t="s">
        <v>8</v>
      </c>
      <c r="D8511" s="383" t="s">
        <v>34</v>
      </c>
      <c r="E8511" s="383" t="s">
        <v>795</v>
      </c>
      <c r="F8511" s="383" t="s">
        <v>10</v>
      </c>
      <c r="G8511" s="384">
        <v>5335</v>
      </c>
      <c r="H8511" s="383" t="s">
        <v>796</v>
      </c>
      <c r="I8511" s="383" t="s">
        <v>805</v>
      </c>
      <c r="J8511" s="383" t="s">
        <v>617</v>
      </c>
      <c r="K8511" s="383" t="s">
        <v>618</v>
      </c>
      <c r="L8511" s="384">
        <v>18650</v>
      </c>
      <c r="M8511" s="383" t="s">
        <v>634</v>
      </c>
      <c r="N8511" s="383" t="s">
        <v>620</v>
      </c>
      <c r="O8511" s="383" t="s">
        <v>230</v>
      </c>
    </row>
    <row r="8512" spans="1:15">
      <c r="A8512" s="385">
        <v>42036</v>
      </c>
      <c r="B8512" s="383" t="s">
        <v>794</v>
      </c>
      <c r="C8512" s="383" t="s">
        <v>8</v>
      </c>
      <c r="D8512" s="383" t="s">
        <v>34</v>
      </c>
      <c r="E8512" s="383" t="s">
        <v>795</v>
      </c>
      <c r="F8512" s="383" t="s">
        <v>10</v>
      </c>
      <c r="G8512" s="384">
        <v>5355</v>
      </c>
      <c r="H8512" s="383" t="s">
        <v>796</v>
      </c>
      <c r="I8512" s="383" t="s">
        <v>805</v>
      </c>
      <c r="J8512" s="383" t="s">
        <v>617</v>
      </c>
      <c r="K8512" s="383" t="s">
        <v>618</v>
      </c>
      <c r="L8512" s="384">
        <v>18660</v>
      </c>
      <c r="M8512" s="383" t="s">
        <v>634</v>
      </c>
      <c r="N8512" s="383" t="s">
        <v>620</v>
      </c>
      <c r="O8512" s="383" t="s">
        <v>230</v>
      </c>
    </row>
    <row r="8513" spans="1:15">
      <c r="A8513" s="385">
        <v>42037</v>
      </c>
      <c r="B8513" s="383" t="s">
        <v>794</v>
      </c>
      <c r="C8513" s="383" t="s">
        <v>8</v>
      </c>
      <c r="D8513" s="383" t="s">
        <v>34</v>
      </c>
      <c r="E8513" s="383" t="s">
        <v>795</v>
      </c>
      <c r="F8513" s="383" t="s">
        <v>10</v>
      </c>
      <c r="G8513" s="384">
        <v>5355</v>
      </c>
      <c r="H8513" s="383" t="s">
        <v>796</v>
      </c>
      <c r="I8513" s="383" t="s">
        <v>805</v>
      </c>
      <c r="J8513" s="383" t="s">
        <v>617</v>
      </c>
      <c r="K8513" s="383" t="s">
        <v>618</v>
      </c>
      <c r="L8513" s="384">
        <v>18660</v>
      </c>
      <c r="M8513" s="383" t="s">
        <v>634</v>
      </c>
      <c r="N8513" s="383" t="s">
        <v>620</v>
      </c>
      <c r="O8513" s="383" t="s">
        <v>230</v>
      </c>
    </row>
    <row r="8514" spans="1:15">
      <c r="A8514" s="385">
        <v>42038</v>
      </c>
      <c r="B8514" s="383" t="s">
        <v>11</v>
      </c>
      <c r="C8514" s="383" t="s">
        <v>12</v>
      </c>
      <c r="D8514" s="383" t="s">
        <v>13</v>
      </c>
      <c r="E8514" s="383" t="s">
        <v>678</v>
      </c>
      <c r="F8514" s="383" t="s">
        <v>10</v>
      </c>
      <c r="G8514" s="384">
        <v>119096</v>
      </c>
      <c r="H8514" s="383" t="s">
        <v>1022</v>
      </c>
      <c r="I8514" s="383" t="s">
        <v>1023</v>
      </c>
      <c r="J8514" s="383" t="s">
        <v>617</v>
      </c>
      <c r="K8514" s="383" t="s">
        <v>618</v>
      </c>
      <c r="L8514" s="384">
        <v>18660</v>
      </c>
      <c r="M8514" s="383" t="s">
        <v>634</v>
      </c>
      <c r="N8514" s="383" t="s">
        <v>620</v>
      </c>
      <c r="O8514" s="383" t="s">
        <v>230</v>
      </c>
    </row>
    <row r="8515" spans="1:15">
      <c r="A8515" s="385">
        <v>42039</v>
      </c>
      <c r="B8515" s="383" t="s">
        <v>794</v>
      </c>
      <c r="C8515" s="383" t="s">
        <v>8</v>
      </c>
      <c r="D8515" s="383" t="s">
        <v>34</v>
      </c>
      <c r="E8515" s="383" t="s">
        <v>795</v>
      </c>
      <c r="F8515" s="383" t="s">
        <v>10</v>
      </c>
      <c r="G8515" s="384">
        <v>6672</v>
      </c>
      <c r="H8515" s="383" t="s">
        <v>796</v>
      </c>
      <c r="I8515" s="383" t="s">
        <v>805</v>
      </c>
      <c r="J8515" s="383" t="s">
        <v>617</v>
      </c>
      <c r="K8515" s="383" t="s">
        <v>618</v>
      </c>
      <c r="L8515" s="384">
        <v>18660</v>
      </c>
      <c r="M8515" s="383" t="s">
        <v>634</v>
      </c>
      <c r="N8515" s="383" t="s">
        <v>620</v>
      </c>
      <c r="O8515" s="383" t="s">
        <v>230</v>
      </c>
    </row>
    <row r="8516" spans="1:15">
      <c r="A8516" s="385">
        <v>42040</v>
      </c>
      <c r="B8516" s="383" t="s">
        <v>794</v>
      </c>
      <c r="C8516" s="383" t="s">
        <v>8</v>
      </c>
      <c r="D8516" s="383" t="s">
        <v>34</v>
      </c>
      <c r="E8516" s="383" t="s">
        <v>795</v>
      </c>
      <c r="F8516" s="383" t="s">
        <v>10</v>
      </c>
      <c r="G8516" s="384">
        <v>5355</v>
      </c>
      <c r="H8516" s="383" t="s">
        <v>796</v>
      </c>
      <c r="I8516" s="383" t="s">
        <v>805</v>
      </c>
      <c r="J8516" s="383" t="s">
        <v>617</v>
      </c>
      <c r="K8516" s="383" t="s">
        <v>618</v>
      </c>
      <c r="L8516" s="384">
        <v>18761</v>
      </c>
      <c r="M8516" s="383" t="s">
        <v>635</v>
      </c>
      <c r="N8516" s="383" t="s">
        <v>620</v>
      </c>
      <c r="O8516" s="383" t="s">
        <v>230</v>
      </c>
    </row>
    <row r="8517" spans="1:15">
      <c r="A8517" s="385">
        <v>42041</v>
      </c>
      <c r="B8517" s="383" t="s">
        <v>794</v>
      </c>
      <c r="C8517" s="383" t="s">
        <v>8</v>
      </c>
      <c r="D8517" s="383" t="s">
        <v>34</v>
      </c>
      <c r="E8517" s="383" t="s">
        <v>795</v>
      </c>
      <c r="F8517" s="383" t="s">
        <v>10</v>
      </c>
      <c r="G8517" s="384">
        <v>62379</v>
      </c>
      <c r="H8517" s="383" t="s">
        <v>796</v>
      </c>
      <c r="I8517" s="383" t="s">
        <v>798</v>
      </c>
      <c r="J8517" s="383" t="s">
        <v>617</v>
      </c>
      <c r="K8517" s="383" t="s">
        <v>618</v>
      </c>
      <c r="L8517" s="384">
        <v>18761</v>
      </c>
      <c r="M8517" s="383" t="s">
        <v>635</v>
      </c>
      <c r="N8517" s="383" t="s">
        <v>620</v>
      </c>
      <c r="O8517" s="383" t="s">
        <v>230</v>
      </c>
    </row>
    <row r="8518" spans="1:15">
      <c r="A8518" s="385">
        <v>42042</v>
      </c>
      <c r="B8518" s="383" t="s">
        <v>794</v>
      </c>
      <c r="C8518" s="383" t="s">
        <v>8</v>
      </c>
      <c r="D8518" s="383" t="s">
        <v>34</v>
      </c>
      <c r="E8518" s="383" t="s">
        <v>795</v>
      </c>
      <c r="F8518" s="383" t="s">
        <v>10</v>
      </c>
      <c r="G8518" s="384">
        <v>66702</v>
      </c>
      <c r="H8518" s="383" t="s">
        <v>796</v>
      </c>
      <c r="I8518" s="383" t="s">
        <v>798</v>
      </c>
      <c r="J8518" s="383" t="s">
        <v>617</v>
      </c>
      <c r="K8518" s="383" t="s">
        <v>618</v>
      </c>
      <c r="L8518" s="384">
        <v>18800</v>
      </c>
      <c r="M8518" s="383" t="s">
        <v>635</v>
      </c>
      <c r="N8518" s="383" t="s">
        <v>620</v>
      </c>
      <c r="O8518" s="383" t="s">
        <v>230</v>
      </c>
    </row>
    <row r="8519" spans="1:15">
      <c r="A8519" s="385">
        <v>42043</v>
      </c>
      <c r="B8519" s="383" t="s">
        <v>794</v>
      </c>
      <c r="C8519" s="383" t="s">
        <v>8</v>
      </c>
      <c r="D8519" s="383" t="s">
        <v>34</v>
      </c>
      <c r="E8519" s="383" t="s">
        <v>795</v>
      </c>
      <c r="F8519" s="383" t="s">
        <v>10</v>
      </c>
      <c r="G8519" s="384">
        <v>2740</v>
      </c>
      <c r="H8519" s="383" t="s">
        <v>796</v>
      </c>
      <c r="I8519" s="383" t="s">
        <v>797</v>
      </c>
      <c r="J8519" s="383" t="s">
        <v>617</v>
      </c>
      <c r="K8519" s="383" t="s">
        <v>618</v>
      </c>
      <c r="L8519" s="384">
        <v>20258</v>
      </c>
      <c r="M8519" s="383" t="s">
        <v>635</v>
      </c>
      <c r="N8519" s="383" t="s">
        <v>620</v>
      </c>
      <c r="O8519" s="383" t="s">
        <v>230</v>
      </c>
    </row>
    <row r="8520" spans="1:15">
      <c r="A8520" s="385">
        <v>42044</v>
      </c>
      <c r="B8520" s="383" t="s">
        <v>794</v>
      </c>
      <c r="C8520" s="383" t="s">
        <v>8</v>
      </c>
      <c r="D8520" s="383" t="s">
        <v>34</v>
      </c>
      <c r="E8520" s="383" t="s">
        <v>795</v>
      </c>
      <c r="F8520" s="383" t="s">
        <v>10</v>
      </c>
      <c r="G8520" s="384">
        <v>2740</v>
      </c>
      <c r="H8520" s="383" t="s">
        <v>796</v>
      </c>
      <c r="I8520" s="383" t="s">
        <v>797</v>
      </c>
      <c r="J8520" s="383" t="s">
        <v>617</v>
      </c>
      <c r="K8520" s="383" t="s">
        <v>618</v>
      </c>
      <c r="L8520" s="384">
        <v>20833</v>
      </c>
      <c r="M8520" s="383" t="s">
        <v>635</v>
      </c>
      <c r="N8520" s="383" t="s">
        <v>620</v>
      </c>
      <c r="O8520" s="383" t="s">
        <v>230</v>
      </c>
    </row>
    <row r="8521" spans="1:15">
      <c r="A8521" s="385">
        <v>42045</v>
      </c>
      <c r="B8521" s="383" t="s">
        <v>794</v>
      </c>
      <c r="C8521" s="383" t="s">
        <v>8</v>
      </c>
      <c r="D8521" s="383" t="s">
        <v>34</v>
      </c>
      <c r="E8521" s="383" t="s">
        <v>795</v>
      </c>
      <c r="F8521" s="383" t="s">
        <v>10</v>
      </c>
      <c r="G8521" s="384">
        <v>2740</v>
      </c>
      <c r="H8521" s="383" t="s">
        <v>796</v>
      </c>
      <c r="I8521" s="383" t="s">
        <v>797</v>
      </c>
      <c r="J8521" s="383" t="s">
        <v>617</v>
      </c>
      <c r="K8521" s="383" t="s">
        <v>618</v>
      </c>
      <c r="L8521" s="384">
        <v>20833</v>
      </c>
      <c r="M8521" s="383" t="s">
        <v>635</v>
      </c>
      <c r="N8521" s="383" t="s">
        <v>620</v>
      </c>
      <c r="O8521" s="383" t="s">
        <v>230</v>
      </c>
    </row>
    <row r="8522" spans="1:15">
      <c r="A8522" s="385">
        <v>42046</v>
      </c>
      <c r="B8522" s="383" t="s">
        <v>21</v>
      </c>
      <c r="C8522" s="383" t="s">
        <v>12</v>
      </c>
      <c r="D8522" s="383" t="s">
        <v>22</v>
      </c>
      <c r="E8522" s="383" t="s">
        <v>658</v>
      </c>
      <c r="F8522" s="383" t="s">
        <v>10</v>
      </c>
      <c r="G8522" s="384">
        <v>3270</v>
      </c>
      <c r="H8522" s="383" t="s">
        <v>784</v>
      </c>
      <c r="I8522" s="383" t="s">
        <v>785</v>
      </c>
      <c r="J8522" s="383" t="s">
        <v>617</v>
      </c>
      <c r="K8522" s="383" t="s">
        <v>618</v>
      </c>
      <c r="L8522" s="384">
        <v>20833</v>
      </c>
      <c r="M8522" s="383" t="s">
        <v>635</v>
      </c>
      <c r="N8522" s="383" t="s">
        <v>620</v>
      </c>
      <c r="O8522" s="383" t="s">
        <v>230</v>
      </c>
    </row>
    <row r="8523" spans="1:15">
      <c r="A8523" s="385">
        <v>42047</v>
      </c>
      <c r="B8523" s="383" t="s">
        <v>794</v>
      </c>
      <c r="C8523" s="383" t="s">
        <v>8</v>
      </c>
      <c r="D8523" s="383" t="s">
        <v>34</v>
      </c>
      <c r="E8523" s="383" t="s">
        <v>795</v>
      </c>
      <c r="F8523" s="383" t="s">
        <v>10</v>
      </c>
      <c r="G8523" s="384">
        <v>2740</v>
      </c>
      <c r="H8523" s="383" t="s">
        <v>796</v>
      </c>
      <c r="I8523" s="383" t="s">
        <v>797</v>
      </c>
      <c r="J8523" s="383" t="s">
        <v>617</v>
      </c>
      <c r="K8523" s="383" t="s">
        <v>618</v>
      </c>
      <c r="L8523" s="384">
        <v>20833</v>
      </c>
      <c r="M8523" s="383" t="s">
        <v>635</v>
      </c>
      <c r="N8523" s="383" t="s">
        <v>620</v>
      </c>
      <c r="O8523" s="383" t="s">
        <v>230</v>
      </c>
    </row>
    <row r="8524" spans="1:15">
      <c r="A8524" s="385">
        <v>42048</v>
      </c>
      <c r="B8524" s="383" t="s">
        <v>794</v>
      </c>
      <c r="C8524" s="383" t="s">
        <v>8</v>
      </c>
      <c r="D8524" s="383" t="s">
        <v>34</v>
      </c>
      <c r="E8524" s="383" t="s">
        <v>795</v>
      </c>
      <c r="F8524" s="383" t="s">
        <v>10</v>
      </c>
      <c r="G8524" s="384">
        <v>2740</v>
      </c>
      <c r="H8524" s="383" t="s">
        <v>796</v>
      </c>
      <c r="I8524" s="383" t="s">
        <v>797</v>
      </c>
      <c r="J8524" s="383" t="s">
        <v>617</v>
      </c>
      <c r="K8524" s="383" t="s">
        <v>618</v>
      </c>
      <c r="L8524" s="384">
        <v>20833</v>
      </c>
      <c r="M8524" s="383" t="s">
        <v>635</v>
      </c>
      <c r="N8524" s="383" t="s">
        <v>620</v>
      </c>
      <c r="O8524" s="383" t="s">
        <v>230</v>
      </c>
    </row>
    <row r="8525" spans="1:15">
      <c r="A8525" s="385">
        <v>42049</v>
      </c>
      <c r="B8525" s="383" t="s">
        <v>794</v>
      </c>
      <c r="C8525" s="383" t="s">
        <v>8</v>
      </c>
      <c r="D8525" s="383" t="s">
        <v>34</v>
      </c>
      <c r="E8525" s="383" t="s">
        <v>795</v>
      </c>
      <c r="F8525" s="383" t="s">
        <v>10</v>
      </c>
      <c r="G8525" s="384">
        <v>2740</v>
      </c>
      <c r="H8525" s="383" t="s">
        <v>796</v>
      </c>
      <c r="I8525" s="383" t="s">
        <v>797</v>
      </c>
      <c r="J8525" s="383" t="s">
        <v>617</v>
      </c>
      <c r="K8525" s="383" t="s">
        <v>618</v>
      </c>
      <c r="L8525" s="384">
        <v>21180</v>
      </c>
      <c r="M8525" s="383" t="s">
        <v>635</v>
      </c>
      <c r="N8525" s="383" t="s">
        <v>620</v>
      </c>
      <c r="O8525" s="383" t="s">
        <v>230</v>
      </c>
    </row>
    <row r="8526" spans="1:15">
      <c r="A8526" s="385">
        <v>42050</v>
      </c>
      <c r="B8526" s="383" t="s">
        <v>794</v>
      </c>
      <c r="C8526" s="383" t="s">
        <v>8</v>
      </c>
      <c r="D8526" s="383" t="s">
        <v>34</v>
      </c>
      <c r="E8526" s="383" t="s">
        <v>795</v>
      </c>
      <c r="F8526" s="383" t="s">
        <v>10</v>
      </c>
      <c r="G8526" s="384">
        <v>2740</v>
      </c>
      <c r="H8526" s="383" t="s">
        <v>796</v>
      </c>
      <c r="I8526" s="383" t="s">
        <v>797</v>
      </c>
      <c r="J8526" s="383" t="s">
        <v>617</v>
      </c>
      <c r="K8526" s="383" t="s">
        <v>618</v>
      </c>
      <c r="L8526" s="384">
        <v>22680</v>
      </c>
      <c r="M8526" s="383" t="s">
        <v>635</v>
      </c>
      <c r="N8526" s="383" t="s">
        <v>620</v>
      </c>
      <c r="O8526" s="383" t="s">
        <v>230</v>
      </c>
    </row>
    <row r="8527" spans="1:15">
      <c r="A8527" s="385">
        <v>42051</v>
      </c>
      <c r="B8527" s="383" t="s">
        <v>11</v>
      </c>
      <c r="C8527" s="383" t="s">
        <v>12</v>
      </c>
      <c r="D8527" s="383" t="s">
        <v>13</v>
      </c>
      <c r="E8527" s="383" t="s">
        <v>678</v>
      </c>
      <c r="F8527" s="383" t="s">
        <v>10</v>
      </c>
      <c r="G8527" s="384">
        <v>2467</v>
      </c>
      <c r="H8527" s="383" t="s">
        <v>787</v>
      </c>
      <c r="I8527" s="383" t="s">
        <v>788</v>
      </c>
      <c r="J8527" s="383" t="s">
        <v>617</v>
      </c>
      <c r="K8527" s="383" t="s">
        <v>618</v>
      </c>
      <c r="L8527" s="384">
        <v>23171</v>
      </c>
      <c r="M8527" s="383" t="s">
        <v>635</v>
      </c>
      <c r="N8527" s="383" t="s">
        <v>620</v>
      </c>
      <c r="O8527" s="383" t="s">
        <v>230</v>
      </c>
    </row>
    <row r="8528" spans="1:15">
      <c r="A8528" s="385">
        <v>42052</v>
      </c>
      <c r="B8528" s="383" t="s">
        <v>11</v>
      </c>
      <c r="C8528" s="383" t="s">
        <v>12</v>
      </c>
      <c r="D8528" s="383" t="s">
        <v>13</v>
      </c>
      <c r="E8528" s="383" t="s">
        <v>678</v>
      </c>
      <c r="F8528" s="383" t="s">
        <v>10</v>
      </c>
      <c r="G8528" s="384">
        <v>2467</v>
      </c>
      <c r="H8528" s="383" t="s">
        <v>787</v>
      </c>
      <c r="I8528" s="383" t="s">
        <v>788</v>
      </c>
      <c r="J8528" s="383" t="s">
        <v>617</v>
      </c>
      <c r="K8528" s="383" t="s">
        <v>618</v>
      </c>
      <c r="L8528" s="384">
        <v>23171</v>
      </c>
      <c r="M8528" s="383" t="s">
        <v>636</v>
      </c>
      <c r="N8528" s="383" t="s">
        <v>620</v>
      </c>
      <c r="O8528" s="383" t="s">
        <v>230</v>
      </c>
    </row>
    <row r="8529" spans="1:15">
      <c r="A8529" s="385">
        <v>42053</v>
      </c>
      <c r="B8529" s="383" t="s">
        <v>11</v>
      </c>
      <c r="C8529" s="383" t="s">
        <v>12</v>
      </c>
      <c r="D8529" s="383" t="s">
        <v>13</v>
      </c>
      <c r="E8529" s="383" t="s">
        <v>678</v>
      </c>
      <c r="F8529" s="383" t="s">
        <v>10</v>
      </c>
      <c r="G8529" s="384">
        <v>2467</v>
      </c>
      <c r="H8529" s="383" t="s">
        <v>787</v>
      </c>
      <c r="I8529" s="383" t="s">
        <v>788</v>
      </c>
      <c r="J8529" s="383" t="s">
        <v>617</v>
      </c>
      <c r="K8529" s="383" t="s">
        <v>618</v>
      </c>
      <c r="L8529" s="384">
        <v>23171</v>
      </c>
      <c r="M8529" s="383" t="s">
        <v>636</v>
      </c>
      <c r="N8529" s="383" t="s">
        <v>620</v>
      </c>
      <c r="O8529" s="383" t="s">
        <v>230</v>
      </c>
    </row>
    <row r="8530" spans="1:15">
      <c r="A8530" s="385">
        <v>42054</v>
      </c>
      <c r="B8530" s="383" t="s">
        <v>11</v>
      </c>
      <c r="C8530" s="383" t="s">
        <v>12</v>
      </c>
      <c r="D8530" s="383" t="s">
        <v>13</v>
      </c>
      <c r="E8530" s="383" t="s">
        <v>678</v>
      </c>
      <c r="F8530" s="383" t="s">
        <v>10</v>
      </c>
      <c r="G8530" s="384">
        <v>2467</v>
      </c>
      <c r="H8530" s="383" t="s">
        <v>787</v>
      </c>
      <c r="I8530" s="383" t="s">
        <v>788</v>
      </c>
      <c r="J8530" s="383" t="s">
        <v>617</v>
      </c>
      <c r="K8530" s="383" t="s">
        <v>618</v>
      </c>
      <c r="L8530" s="384">
        <v>23171</v>
      </c>
      <c r="M8530" s="383" t="s">
        <v>636</v>
      </c>
      <c r="N8530" s="383" t="s">
        <v>620</v>
      </c>
      <c r="O8530" s="383" t="s">
        <v>230</v>
      </c>
    </row>
    <row r="8531" spans="1:15">
      <c r="A8531" s="385">
        <v>42055</v>
      </c>
      <c r="B8531" s="383" t="s">
        <v>11</v>
      </c>
      <c r="C8531" s="383" t="s">
        <v>12</v>
      </c>
      <c r="D8531" s="383" t="s">
        <v>13</v>
      </c>
      <c r="E8531" s="383" t="s">
        <v>678</v>
      </c>
      <c r="F8531" s="383" t="s">
        <v>10</v>
      </c>
      <c r="G8531" s="384">
        <v>2467</v>
      </c>
      <c r="H8531" s="383" t="s">
        <v>787</v>
      </c>
      <c r="I8531" s="383" t="s">
        <v>788</v>
      </c>
      <c r="J8531" s="383" t="s">
        <v>617</v>
      </c>
      <c r="K8531" s="383" t="s">
        <v>618</v>
      </c>
      <c r="L8531" s="384">
        <v>23171</v>
      </c>
      <c r="M8531" s="383" t="s">
        <v>636</v>
      </c>
      <c r="N8531" s="383" t="s">
        <v>620</v>
      </c>
      <c r="O8531" s="383" t="s">
        <v>230</v>
      </c>
    </row>
    <row r="8532" spans="1:15">
      <c r="A8532" s="385">
        <v>42056</v>
      </c>
      <c r="B8532" s="383" t="s">
        <v>11</v>
      </c>
      <c r="C8532" s="383" t="s">
        <v>12</v>
      </c>
      <c r="D8532" s="383" t="s">
        <v>13</v>
      </c>
      <c r="E8532" s="383" t="s">
        <v>678</v>
      </c>
      <c r="F8532" s="383" t="s">
        <v>10</v>
      </c>
      <c r="G8532" s="384">
        <v>2467</v>
      </c>
      <c r="H8532" s="383" t="s">
        <v>787</v>
      </c>
      <c r="I8532" s="383" t="s">
        <v>788</v>
      </c>
      <c r="J8532" s="383" t="s">
        <v>617</v>
      </c>
      <c r="K8532" s="383" t="s">
        <v>618</v>
      </c>
      <c r="L8532" s="384">
        <v>23171</v>
      </c>
      <c r="M8532" s="383" t="s">
        <v>637</v>
      </c>
      <c r="N8532" s="383" t="s">
        <v>620</v>
      </c>
      <c r="O8532" s="383" t="s">
        <v>230</v>
      </c>
    </row>
    <row r="8533" spans="1:15">
      <c r="A8533" s="385">
        <v>42057</v>
      </c>
      <c r="B8533" s="383" t="s">
        <v>794</v>
      </c>
      <c r="C8533" s="383" t="s">
        <v>8</v>
      </c>
      <c r="D8533" s="383" t="s">
        <v>34</v>
      </c>
      <c r="E8533" s="383" t="s">
        <v>795</v>
      </c>
      <c r="F8533" s="383" t="s">
        <v>10</v>
      </c>
      <c r="G8533" s="384">
        <v>20286</v>
      </c>
      <c r="H8533" s="383" t="s">
        <v>796</v>
      </c>
      <c r="I8533" s="383" t="s">
        <v>798</v>
      </c>
      <c r="J8533" s="383" t="s">
        <v>617</v>
      </c>
      <c r="K8533" s="383" t="s">
        <v>618</v>
      </c>
      <c r="L8533" s="384">
        <v>23171</v>
      </c>
      <c r="M8533" s="383" t="s">
        <v>637</v>
      </c>
      <c r="N8533" s="383" t="s">
        <v>620</v>
      </c>
      <c r="O8533" s="383" t="s">
        <v>230</v>
      </c>
    </row>
    <row r="8534" spans="1:15">
      <c r="A8534" s="385">
        <v>42058</v>
      </c>
      <c r="B8534" s="383" t="s">
        <v>794</v>
      </c>
      <c r="C8534" s="383" t="s">
        <v>8</v>
      </c>
      <c r="D8534" s="383" t="s">
        <v>34</v>
      </c>
      <c r="E8534" s="383" t="s">
        <v>795</v>
      </c>
      <c r="F8534" s="383" t="s">
        <v>10</v>
      </c>
      <c r="G8534" s="384">
        <v>2108</v>
      </c>
      <c r="H8534" s="383" t="s">
        <v>796</v>
      </c>
      <c r="I8534" s="383" t="s">
        <v>800</v>
      </c>
      <c r="J8534" s="383" t="s">
        <v>617</v>
      </c>
      <c r="K8534" s="383" t="s">
        <v>618</v>
      </c>
      <c r="L8534" s="384">
        <v>23171</v>
      </c>
      <c r="M8534" s="383" t="s">
        <v>637</v>
      </c>
      <c r="N8534" s="383" t="s">
        <v>620</v>
      </c>
      <c r="O8534" s="383" t="s">
        <v>230</v>
      </c>
    </row>
    <row r="8535" spans="1:15">
      <c r="A8535" s="385">
        <v>42059</v>
      </c>
      <c r="B8535" s="383" t="s">
        <v>794</v>
      </c>
      <c r="C8535" s="383" t="s">
        <v>8</v>
      </c>
      <c r="D8535" s="383" t="s">
        <v>34</v>
      </c>
      <c r="E8535" s="383" t="s">
        <v>795</v>
      </c>
      <c r="F8535" s="383" t="s">
        <v>10</v>
      </c>
      <c r="G8535" s="384">
        <v>3636</v>
      </c>
      <c r="H8535" s="383" t="s">
        <v>796</v>
      </c>
      <c r="I8535" s="383" t="s">
        <v>800</v>
      </c>
      <c r="J8535" s="383" t="s">
        <v>617</v>
      </c>
      <c r="K8535" s="383" t="s">
        <v>618</v>
      </c>
      <c r="L8535" s="384">
        <v>23171</v>
      </c>
      <c r="M8535" s="383" t="s">
        <v>637</v>
      </c>
      <c r="N8535" s="383" t="s">
        <v>620</v>
      </c>
      <c r="O8535" s="383" t="s">
        <v>230</v>
      </c>
    </row>
    <row r="8536" spans="1:15">
      <c r="A8536" s="385">
        <v>42060</v>
      </c>
      <c r="B8536" s="383" t="s">
        <v>794</v>
      </c>
      <c r="C8536" s="383" t="s">
        <v>8</v>
      </c>
      <c r="D8536" s="383" t="s">
        <v>34</v>
      </c>
      <c r="E8536" s="383" t="s">
        <v>795</v>
      </c>
      <c r="F8536" s="383" t="s">
        <v>10</v>
      </c>
      <c r="G8536" s="384">
        <v>3162</v>
      </c>
      <c r="H8536" s="383" t="s">
        <v>796</v>
      </c>
      <c r="I8536" s="383" t="s">
        <v>800</v>
      </c>
      <c r="J8536" s="383" t="s">
        <v>617</v>
      </c>
      <c r="K8536" s="383" t="s">
        <v>618</v>
      </c>
      <c r="L8536" s="384">
        <v>23171</v>
      </c>
      <c r="M8536" s="383" t="s">
        <v>637</v>
      </c>
      <c r="N8536" s="383" t="s">
        <v>620</v>
      </c>
      <c r="O8536" s="383" t="s">
        <v>230</v>
      </c>
    </row>
    <row r="8537" spans="1:15">
      <c r="A8537" s="385">
        <v>42061</v>
      </c>
      <c r="B8537" s="383" t="s">
        <v>794</v>
      </c>
      <c r="C8537" s="383" t="s">
        <v>8</v>
      </c>
      <c r="D8537" s="383" t="s">
        <v>34</v>
      </c>
      <c r="E8537" s="383" t="s">
        <v>795</v>
      </c>
      <c r="F8537" s="383" t="s">
        <v>10</v>
      </c>
      <c r="G8537" s="384">
        <v>43298</v>
      </c>
      <c r="H8537" s="383" t="s">
        <v>796</v>
      </c>
      <c r="I8537" s="383" t="s">
        <v>798</v>
      </c>
      <c r="J8537" s="383" t="s">
        <v>617</v>
      </c>
      <c r="K8537" s="383" t="s">
        <v>618</v>
      </c>
      <c r="L8537" s="384">
        <v>23171</v>
      </c>
      <c r="M8537" s="383" t="s">
        <v>637</v>
      </c>
      <c r="N8537" s="383" t="s">
        <v>620</v>
      </c>
      <c r="O8537" s="383" t="s">
        <v>230</v>
      </c>
    </row>
    <row r="8538" spans="1:15">
      <c r="A8538" s="385">
        <v>42062</v>
      </c>
      <c r="B8538" s="383" t="s">
        <v>794</v>
      </c>
      <c r="C8538" s="383" t="s">
        <v>8</v>
      </c>
      <c r="D8538" s="383" t="s">
        <v>34</v>
      </c>
      <c r="E8538" s="383" t="s">
        <v>795</v>
      </c>
      <c r="F8538" s="383" t="s">
        <v>10</v>
      </c>
      <c r="G8538" s="384">
        <v>3162</v>
      </c>
      <c r="H8538" s="383" t="s">
        <v>796</v>
      </c>
      <c r="I8538" s="383" t="s">
        <v>800</v>
      </c>
      <c r="J8538" s="383" t="s">
        <v>617</v>
      </c>
      <c r="K8538" s="383" t="s">
        <v>618</v>
      </c>
      <c r="L8538" s="384">
        <v>23171</v>
      </c>
      <c r="M8538" s="383" t="s">
        <v>637</v>
      </c>
      <c r="N8538" s="383" t="s">
        <v>620</v>
      </c>
      <c r="O8538" s="383" t="s">
        <v>230</v>
      </c>
    </row>
    <row r="8539" spans="1:15">
      <c r="A8539" s="385">
        <v>42063</v>
      </c>
      <c r="B8539" s="383" t="s">
        <v>794</v>
      </c>
      <c r="C8539" s="383" t="s">
        <v>8</v>
      </c>
      <c r="D8539" s="383" t="s">
        <v>34</v>
      </c>
      <c r="E8539" s="383" t="s">
        <v>795</v>
      </c>
      <c r="F8539" s="383" t="s">
        <v>10</v>
      </c>
      <c r="G8539" s="384">
        <v>3162</v>
      </c>
      <c r="H8539" s="383" t="s">
        <v>796</v>
      </c>
      <c r="I8539" s="383" t="s">
        <v>800</v>
      </c>
      <c r="J8539" s="383" t="s">
        <v>617</v>
      </c>
      <c r="K8539" s="383" t="s">
        <v>618</v>
      </c>
      <c r="L8539" s="384">
        <v>23242</v>
      </c>
      <c r="M8539" s="383" t="s">
        <v>638</v>
      </c>
      <c r="N8539" s="383" t="s">
        <v>620</v>
      </c>
      <c r="O8539" s="383" t="s">
        <v>230</v>
      </c>
    </row>
    <row r="8540" spans="1:15">
      <c r="A8540" s="385">
        <v>42064</v>
      </c>
      <c r="B8540" s="383" t="s">
        <v>794</v>
      </c>
      <c r="C8540" s="383" t="s">
        <v>8</v>
      </c>
      <c r="D8540" s="383" t="s">
        <v>34</v>
      </c>
      <c r="E8540" s="383" t="s">
        <v>795</v>
      </c>
      <c r="F8540" s="383" t="s">
        <v>10</v>
      </c>
      <c r="G8540" s="384">
        <v>3162</v>
      </c>
      <c r="H8540" s="383" t="s">
        <v>796</v>
      </c>
      <c r="I8540" s="383" t="s">
        <v>800</v>
      </c>
      <c r="J8540" s="383" t="s">
        <v>617</v>
      </c>
      <c r="K8540" s="383" t="s">
        <v>618</v>
      </c>
      <c r="L8540" s="384">
        <v>24188</v>
      </c>
      <c r="M8540" s="383" t="s">
        <v>638</v>
      </c>
      <c r="N8540" s="383" t="s">
        <v>620</v>
      </c>
      <c r="O8540" s="383" t="s">
        <v>230</v>
      </c>
    </row>
    <row r="8541" spans="1:15">
      <c r="A8541" s="385">
        <v>42065</v>
      </c>
      <c r="B8541" s="383" t="s">
        <v>794</v>
      </c>
      <c r="C8541" s="383" t="s">
        <v>8</v>
      </c>
      <c r="D8541" s="383" t="s">
        <v>34</v>
      </c>
      <c r="E8541" s="383" t="s">
        <v>795</v>
      </c>
      <c r="F8541" s="383" t="s">
        <v>10</v>
      </c>
      <c r="G8541" s="384">
        <v>3161</v>
      </c>
      <c r="H8541" s="383" t="s">
        <v>796</v>
      </c>
      <c r="I8541" s="383" t="s">
        <v>800</v>
      </c>
      <c r="J8541" s="383" t="s">
        <v>617</v>
      </c>
      <c r="K8541" s="383" t="s">
        <v>618</v>
      </c>
      <c r="L8541" s="384">
        <v>24376</v>
      </c>
      <c r="M8541" s="383" t="s">
        <v>638</v>
      </c>
      <c r="N8541" s="383" t="s">
        <v>620</v>
      </c>
      <c r="O8541" s="383" t="s">
        <v>230</v>
      </c>
    </row>
    <row r="8542" spans="1:15">
      <c r="A8542" s="385">
        <v>42066</v>
      </c>
      <c r="B8542" s="383" t="s">
        <v>794</v>
      </c>
      <c r="C8542" s="383" t="s">
        <v>8</v>
      </c>
      <c r="D8542" s="383" t="s">
        <v>34</v>
      </c>
      <c r="E8542" s="383" t="s">
        <v>795</v>
      </c>
      <c r="F8542" s="383" t="s">
        <v>10</v>
      </c>
      <c r="G8542" s="384">
        <v>3162</v>
      </c>
      <c r="H8542" s="383" t="s">
        <v>796</v>
      </c>
      <c r="I8542" s="383" t="s">
        <v>800</v>
      </c>
      <c r="J8542" s="383" t="s">
        <v>617</v>
      </c>
      <c r="K8542" s="383" t="s">
        <v>618</v>
      </c>
      <c r="L8542" s="384">
        <v>24376</v>
      </c>
      <c r="M8542" s="383" t="s">
        <v>638</v>
      </c>
      <c r="N8542" s="383" t="s">
        <v>620</v>
      </c>
      <c r="O8542" s="383" t="s">
        <v>230</v>
      </c>
    </row>
    <row r="8543" spans="1:15">
      <c r="A8543" s="385">
        <v>42067</v>
      </c>
      <c r="B8543" s="383" t="s">
        <v>794</v>
      </c>
      <c r="C8543" s="383" t="s">
        <v>8</v>
      </c>
      <c r="D8543" s="383" t="s">
        <v>34</v>
      </c>
      <c r="E8543" s="383" t="s">
        <v>795</v>
      </c>
      <c r="F8543" s="383" t="s">
        <v>10</v>
      </c>
      <c r="G8543" s="384">
        <v>2740</v>
      </c>
      <c r="H8543" s="383" t="s">
        <v>796</v>
      </c>
      <c r="I8543" s="383" t="s">
        <v>797</v>
      </c>
      <c r="J8543" s="383" t="s">
        <v>617</v>
      </c>
      <c r="K8543" s="383" t="s">
        <v>618</v>
      </c>
      <c r="L8543" s="384">
        <v>24394</v>
      </c>
      <c r="M8543" s="383" t="s">
        <v>638</v>
      </c>
      <c r="N8543" s="383" t="s">
        <v>620</v>
      </c>
      <c r="O8543" s="383" t="s">
        <v>230</v>
      </c>
    </row>
    <row r="8544" spans="1:15">
      <c r="A8544" s="385">
        <v>42068</v>
      </c>
      <c r="B8544" s="383" t="s">
        <v>794</v>
      </c>
      <c r="C8544" s="383" t="s">
        <v>8</v>
      </c>
      <c r="D8544" s="383" t="s">
        <v>34</v>
      </c>
      <c r="E8544" s="383" t="s">
        <v>795</v>
      </c>
      <c r="F8544" s="383" t="s">
        <v>10</v>
      </c>
      <c r="G8544" s="384">
        <v>2740</v>
      </c>
      <c r="H8544" s="383" t="s">
        <v>796</v>
      </c>
      <c r="I8544" s="383" t="s">
        <v>797</v>
      </c>
      <c r="J8544" s="383" t="s">
        <v>617</v>
      </c>
      <c r="K8544" s="383" t="s">
        <v>618</v>
      </c>
      <c r="L8544" s="384">
        <v>24965</v>
      </c>
      <c r="M8544" s="383" t="s">
        <v>638</v>
      </c>
      <c r="N8544" s="383" t="s">
        <v>620</v>
      </c>
      <c r="O8544" s="383" t="s">
        <v>230</v>
      </c>
    </row>
    <row r="8545" spans="1:15">
      <c r="A8545" s="385">
        <v>42069</v>
      </c>
      <c r="B8545" s="383" t="s">
        <v>794</v>
      </c>
      <c r="C8545" s="383" t="s">
        <v>8</v>
      </c>
      <c r="D8545" s="383" t="s">
        <v>34</v>
      </c>
      <c r="E8545" s="383" t="s">
        <v>795</v>
      </c>
      <c r="F8545" s="383" t="s">
        <v>10</v>
      </c>
      <c r="G8545" s="384">
        <v>5058</v>
      </c>
      <c r="H8545" s="383" t="s">
        <v>796</v>
      </c>
      <c r="I8545" s="383" t="s">
        <v>797</v>
      </c>
      <c r="J8545" s="383" t="s">
        <v>617</v>
      </c>
      <c r="K8545" s="383" t="s">
        <v>618</v>
      </c>
      <c r="L8545" s="384">
        <v>25035</v>
      </c>
      <c r="M8545" s="383" t="s">
        <v>638</v>
      </c>
      <c r="N8545" s="383" t="s">
        <v>620</v>
      </c>
      <c r="O8545" s="383" t="s">
        <v>230</v>
      </c>
    </row>
    <row r="8546" spans="1:15">
      <c r="A8546" s="385">
        <v>42070</v>
      </c>
      <c r="B8546" s="383" t="s">
        <v>794</v>
      </c>
      <c r="C8546" s="383" t="s">
        <v>8</v>
      </c>
      <c r="D8546" s="383" t="s">
        <v>34</v>
      </c>
      <c r="E8546" s="383" t="s">
        <v>795</v>
      </c>
      <c r="F8546" s="383" t="s">
        <v>10</v>
      </c>
      <c r="G8546" s="384">
        <v>2740</v>
      </c>
      <c r="H8546" s="383" t="s">
        <v>796</v>
      </c>
      <c r="I8546" s="383" t="s">
        <v>797</v>
      </c>
      <c r="J8546" s="383" t="s">
        <v>617</v>
      </c>
      <c r="K8546" s="383" t="s">
        <v>618</v>
      </c>
      <c r="L8546" s="384">
        <v>25532</v>
      </c>
      <c r="M8546" s="383" t="s">
        <v>638</v>
      </c>
      <c r="N8546" s="383" t="s">
        <v>620</v>
      </c>
      <c r="O8546" s="383" t="s">
        <v>230</v>
      </c>
    </row>
    <row r="8547" spans="1:15">
      <c r="A8547" s="385">
        <v>42071</v>
      </c>
      <c r="B8547" s="383" t="s">
        <v>794</v>
      </c>
      <c r="C8547" s="383" t="s">
        <v>8</v>
      </c>
      <c r="D8547" s="383" t="s">
        <v>34</v>
      </c>
      <c r="E8547" s="383" t="s">
        <v>795</v>
      </c>
      <c r="F8547" s="383" t="s">
        <v>10</v>
      </c>
      <c r="G8547" s="384">
        <v>2740</v>
      </c>
      <c r="H8547" s="383" t="s">
        <v>796</v>
      </c>
      <c r="I8547" s="383" t="s">
        <v>797</v>
      </c>
      <c r="J8547" s="383" t="s">
        <v>617</v>
      </c>
      <c r="K8547" s="383" t="s">
        <v>618</v>
      </c>
      <c r="L8547" s="384">
        <v>25875</v>
      </c>
      <c r="M8547" s="383" t="s">
        <v>638</v>
      </c>
      <c r="N8547" s="383" t="s">
        <v>620</v>
      </c>
      <c r="O8547" s="383" t="s">
        <v>230</v>
      </c>
    </row>
    <row r="8548" spans="1:15">
      <c r="A8548" s="385">
        <v>42072</v>
      </c>
      <c r="B8548" s="383" t="s">
        <v>794</v>
      </c>
      <c r="C8548" s="383" t="s">
        <v>8</v>
      </c>
      <c r="D8548" s="383" t="s">
        <v>34</v>
      </c>
      <c r="E8548" s="383" t="s">
        <v>795</v>
      </c>
      <c r="F8548" s="383" t="s">
        <v>10</v>
      </c>
      <c r="G8548" s="384">
        <v>2740</v>
      </c>
      <c r="H8548" s="383" t="s">
        <v>796</v>
      </c>
      <c r="I8548" s="383" t="s">
        <v>797</v>
      </c>
      <c r="J8548" s="383" t="s">
        <v>617</v>
      </c>
      <c r="K8548" s="383" t="s">
        <v>618</v>
      </c>
      <c r="L8548" s="384">
        <v>25875</v>
      </c>
      <c r="M8548" s="383" t="s">
        <v>638</v>
      </c>
      <c r="N8548" s="383" t="s">
        <v>620</v>
      </c>
      <c r="O8548" s="383" t="s">
        <v>230</v>
      </c>
    </row>
    <row r="8549" spans="1:15">
      <c r="A8549" s="385">
        <v>42073</v>
      </c>
      <c r="B8549" s="383" t="s">
        <v>794</v>
      </c>
      <c r="C8549" s="383" t="s">
        <v>8</v>
      </c>
      <c r="D8549" s="383" t="s">
        <v>34</v>
      </c>
      <c r="E8549" s="383" t="s">
        <v>795</v>
      </c>
      <c r="F8549" s="383" t="s">
        <v>10</v>
      </c>
      <c r="G8549" s="384">
        <v>4004</v>
      </c>
      <c r="H8549" s="383" t="s">
        <v>796</v>
      </c>
      <c r="I8549" s="383" t="s">
        <v>797</v>
      </c>
      <c r="J8549" s="383" t="s">
        <v>617</v>
      </c>
      <c r="K8549" s="383" t="s">
        <v>618</v>
      </c>
      <c r="L8549" s="384">
        <v>25875</v>
      </c>
      <c r="M8549" s="383" t="s">
        <v>638</v>
      </c>
      <c r="N8549" s="383" t="s">
        <v>620</v>
      </c>
      <c r="O8549" s="383" t="s">
        <v>230</v>
      </c>
    </row>
    <row r="8550" spans="1:15">
      <c r="A8550" s="385">
        <v>42074</v>
      </c>
      <c r="B8550" s="383" t="s">
        <v>794</v>
      </c>
      <c r="C8550" s="383" t="s">
        <v>8</v>
      </c>
      <c r="D8550" s="383" t="s">
        <v>34</v>
      </c>
      <c r="E8550" s="383" t="s">
        <v>795</v>
      </c>
      <c r="F8550" s="383" t="s">
        <v>10</v>
      </c>
      <c r="G8550" s="384">
        <v>2740</v>
      </c>
      <c r="H8550" s="383" t="s">
        <v>796</v>
      </c>
      <c r="I8550" s="383" t="s">
        <v>797</v>
      </c>
      <c r="J8550" s="383" t="s">
        <v>617</v>
      </c>
      <c r="K8550" s="383" t="s">
        <v>618</v>
      </c>
      <c r="L8550" s="384">
        <v>25875</v>
      </c>
      <c r="M8550" s="383" t="s">
        <v>638</v>
      </c>
      <c r="N8550" s="383" t="s">
        <v>620</v>
      </c>
      <c r="O8550" s="383" t="s">
        <v>230</v>
      </c>
    </row>
    <row r="8551" spans="1:15">
      <c r="A8551" s="385">
        <v>42075</v>
      </c>
      <c r="B8551" s="383" t="s">
        <v>794</v>
      </c>
      <c r="C8551" s="383" t="s">
        <v>8</v>
      </c>
      <c r="D8551" s="383" t="s">
        <v>34</v>
      </c>
      <c r="E8551" s="383" t="s">
        <v>795</v>
      </c>
      <c r="F8551" s="383" t="s">
        <v>10</v>
      </c>
      <c r="G8551" s="384">
        <v>2740</v>
      </c>
      <c r="H8551" s="383" t="s">
        <v>796</v>
      </c>
      <c r="I8551" s="383" t="s">
        <v>797</v>
      </c>
      <c r="J8551" s="383" t="s">
        <v>617</v>
      </c>
      <c r="K8551" s="383" t="s">
        <v>618</v>
      </c>
      <c r="L8551" s="384">
        <v>25875</v>
      </c>
      <c r="M8551" s="383" t="s">
        <v>639</v>
      </c>
      <c r="N8551" s="383" t="s">
        <v>620</v>
      </c>
      <c r="O8551" s="383" t="s">
        <v>230</v>
      </c>
    </row>
    <row r="8552" spans="1:15">
      <c r="A8552" s="385">
        <v>42076</v>
      </c>
      <c r="B8552" s="383" t="s">
        <v>794</v>
      </c>
      <c r="C8552" s="383" t="s">
        <v>8</v>
      </c>
      <c r="D8552" s="383" t="s">
        <v>34</v>
      </c>
      <c r="E8552" s="383" t="s">
        <v>795</v>
      </c>
      <c r="F8552" s="383" t="s">
        <v>10</v>
      </c>
      <c r="G8552" s="384">
        <v>2634</v>
      </c>
      <c r="H8552" s="383" t="s">
        <v>796</v>
      </c>
      <c r="I8552" s="383" t="s">
        <v>797</v>
      </c>
      <c r="J8552" s="383" t="s">
        <v>617</v>
      </c>
      <c r="K8552" s="383" t="s">
        <v>618</v>
      </c>
      <c r="L8552" s="384">
        <v>25875</v>
      </c>
      <c r="M8552" s="383" t="s">
        <v>639</v>
      </c>
      <c r="N8552" s="383" t="s">
        <v>620</v>
      </c>
      <c r="O8552" s="383" t="s">
        <v>230</v>
      </c>
    </row>
    <row r="8553" spans="1:15">
      <c r="A8553" s="385">
        <v>42077</v>
      </c>
      <c r="B8553" s="383" t="s">
        <v>794</v>
      </c>
      <c r="C8553" s="383" t="s">
        <v>8</v>
      </c>
      <c r="D8553" s="383" t="s">
        <v>34</v>
      </c>
      <c r="E8553" s="383" t="s">
        <v>795</v>
      </c>
      <c r="F8553" s="383" t="s">
        <v>10</v>
      </c>
      <c r="G8553" s="384">
        <v>2740</v>
      </c>
      <c r="H8553" s="383" t="s">
        <v>796</v>
      </c>
      <c r="I8553" s="383" t="s">
        <v>797</v>
      </c>
      <c r="J8553" s="383" t="s">
        <v>617</v>
      </c>
      <c r="K8553" s="383" t="s">
        <v>618</v>
      </c>
      <c r="L8553" s="384">
        <v>25875</v>
      </c>
      <c r="M8553" s="383" t="s">
        <v>639</v>
      </c>
      <c r="N8553" s="383" t="s">
        <v>620</v>
      </c>
      <c r="O8553" s="383" t="s">
        <v>230</v>
      </c>
    </row>
    <row r="8554" spans="1:15">
      <c r="A8554" s="385">
        <v>42078</v>
      </c>
      <c r="B8554" s="383" t="s">
        <v>794</v>
      </c>
      <c r="C8554" s="383" t="s">
        <v>8</v>
      </c>
      <c r="D8554" s="383" t="s">
        <v>34</v>
      </c>
      <c r="E8554" s="383" t="s">
        <v>795</v>
      </c>
      <c r="F8554" s="383" t="s">
        <v>10</v>
      </c>
      <c r="G8554" s="384">
        <v>2740</v>
      </c>
      <c r="H8554" s="383" t="s">
        <v>796</v>
      </c>
      <c r="I8554" s="383" t="s">
        <v>797</v>
      </c>
      <c r="J8554" s="383" t="s">
        <v>617</v>
      </c>
      <c r="K8554" s="383" t="s">
        <v>618</v>
      </c>
      <c r="L8554" s="384">
        <v>25875</v>
      </c>
      <c r="M8554" s="383" t="s">
        <v>639</v>
      </c>
      <c r="N8554" s="383" t="s">
        <v>620</v>
      </c>
      <c r="O8554" s="383" t="s">
        <v>230</v>
      </c>
    </row>
    <row r="8555" spans="1:15">
      <c r="A8555" s="385">
        <v>42079</v>
      </c>
      <c r="B8555" s="383" t="s">
        <v>794</v>
      </c>
      <c r="C8555" s="383" t="s">
        <v>8</v>
      </c>
      <c r="D8555" s="383" t="s">
        <v>34</v>
      </c>
      <c r="E8555" s="383" t="s">
        <v>795</v>
      </c>
      <c r="F8555" s="383" t="s">
        <v>10</v>
      </c>
      <c r="G8555" s="384">
        <v>4110</v>
      </c>
      <c r="H8555" s="383" t="s">
        <v>796</v>
      </c>
      <c r="I8555" s="383" t="s">
        <v>797</v>
      </c>
      <c r="J8555" s="383" t="s">
        <v>617</v>
      </c>
      <c r="K8555" s="383" t="s">
        <v>618</v>
      </c>
      <c r="L8555" s="384">
        <v>25875</v>
      </c>
      <c r="M8555" s="383" t="s">
        <v>639</v>
      </c>
      <c r="N8555" s="383" t="s">
        <v>620</v>
      </c>
      <c r="O8555" s="383" t="s">
        <v>230</v>
      </c>
    </row>
    <row r="8556" spans="1:15">
      <c r="A8556" s="385">
        <v>42080</v>
      </c>
      <c r="B8556" s="383" t="s">
        <v>794</v>
      </c>
      <c r="C8556" s="383" t="s">
        <v>8</v>
      </c>
      <c r="D8556" s="383" t="s">
        <v>34</v>
      </c>
      <c r="E8556" s="383" t="s">
        <v>795</v>
      </c>
      <c r="F8556" s="383" t="s">
        <v>10</v>
      </c>
      <c r="G8556" s="384">
        <v>5058</v>
      </c>
      <c r="H8556" s="383" t="s">
        <v>796</v>
      </c>
      <c r="I8556" s="383" t="s">
        <v>797</v>
      </c>
      <c r="J8556" s="383" t="s">
        <v>617</v>
      </c>
      <c r="K8556" s="383" t="s">
        <v>618</v>
      </c>
      <c r="L8556" s="384">
        <v>25875</v>
      </c>
      <c r="M8556" s="383" t="s">
        <v>639</v>
      </c>
      <c r="N8556" s="383" t="s">
        <v>620</v>
      </c>
      <c r="O8556" s="383" t="s">
        <v>230</v>
      </c>
    </row>
    <row r="8557" spans="1:15">
      <c r="A8557" s="385">
        <v>42081</v>
      </c>
      <c r="B8557" s="383" t="s">
        <v>794</v>
      </c>
      <c r="C8557" s="383" t="s">
        <v>8</v>
      </c>
      <c r="D8557" s="383" t="s">
        <v>34</v>
      </c>
      <c r="E8557" s="383" t="s">
        <v>795</v>
      </c>
      <c r="F8557" s="383" t="s">
        <v>10</v>
      </c>
      <c r="G8557" s="384">
        <v>2739</v>
      </c>
      <c r="H8557" s="383" t="s">
        <v>796</v>
      </c>
      <c r="I8557" s="383" t="s">
        <v>797</v>
      </c>
      <c r="J8557" s="383" t="s">
        <v>617</v>
      </c>
      <c r="K8557" s="383" t="s">
        <v>618</v>
      </c>
      <c r="L8557" s="384">
        <v>26170</v>
      </c>
      <c r="M8557" s="383" t="s">
        <v>640</v>
      </c>
      <c r="N8557" s="383" t="s">
        <v>620</v>
      </c>
      <c r="O8557" s="383" t="s">
        <v>230</v>
      </c>
    </row>
    <row r="8558" spans="1:15">
      <c r="A8558" s="385">
        <v>42082</v>
      </c>
      <c r="B8558" s="383" t="s">
        <v>794</v>
      </c>
      <c r="C8558" s="383" t="s">
        <v>8</v>
      </c>
      <c r="D8558" s="383" t="s">
        <v>34</v>
      </c>
      <c r="E8558" s="383" t="s">
        <v>795</v>
      </c>
      <c r="F8558" s="383" t="s">
        <v>10</v>
      </c>
      <c r="G8558" s="384">
        <v>2739</v>
      </c>
      <c r="H8558" s="383" t="s">
        <v>796</v>
      </c>
      <c r="I8558" s="383" t="s">
        <v>797</v>
      </c>
      <c r="J8558" s="383" t="s">
        <v>617</v>
      </c>
      <c r="K8558" s="383" t="s">
        <v>618</v>
      </c>
      <c r="L8558" s="384">
        <v>26691</v>
      </c>
      <c r="M8558" s="383" t="s">
        <v>640</v>
      </c>
      <c r="N8558" s="383" t="s">
        <v>620</v>
      </c>
      <c r="O8558" s="383" t="s">
        <v>230</v>
      </c>
    </row>
    <row r="8559" spans="1:15">
      <c r="A8559" s="385">
        <v>42083</v>
      </c>
      <c r="B8559" s="383" t="s">
        <v>794</v>
      </c>
      <c r="C8559" s="383" t="s">
        <v>8</v>
      </c>
      <c r="D8559" s="383" t="s">
        <v>34</v>
      </c>
      <c r="E8559" s="383" t="s">
        <v>795</v>
      </c>
      <c r="F8559" s="383" t="s">
        <v>10</v>
      </c>
      <c r="G8559" s="384">
        <v>2739</v>
      </c>
      <c r="H8559" s="383" t="s">
        <v>796</v>
      </c>
      <c r="I8559" s="383" t="s">
        <v>797</v>
      </c>
      <c r="J8559" s="383" t="s">
        <v>617</v>
      </c>
      <c r="K8559" s="383" t="s">
        <v>618</v>
      </c>
      <c r="L8559" s="384">
        <v>27235</v>
      </c>
      <c r="M8559" s="383" t="s">
        <v>640</v>
      </c>
      <c r="N8559" s="383" t="s">
        <v>620</v>
      </c>
      <c r="O8559" s="383" t="s">
        <v>230</v>
      </c>
    </row>
    <row r="8560" spans="1:15">
      <c r="A8560" s="385">
        <v>42084</v>
      </c>
      <c r="B8560" s="383" t="s">
        <v>11</v>
      </c>
      <c r="C8560" s="383" t="s">
        <v>12</v>
      </c>
      <c r="D8560" s="383" t="s">
        <v>13</v>
      </c>
      <c r="E8560" s="383" t="s">
        <v>678</v>
      </c>
      <c r="F8560" s="383" t="s">
        <v>10</v>
      </c>
      <c r="G8560" s="384">
        <v>2467</v>
      </c>
      <c r="H8560" s="383" t="s">
        <v>787</v>
      </c>
      <c r="I8560" s="383" t="s">
        <v>788</v>
      </c>
      <c r="J8560" s="383" t="s">
        <v>617</v>
      </c>
      <c r="K8560" s="383" t="s">
        <v>618</v>
      </c>
      <c r="L8560" s="384">
        <v>27710</v>
      </c>
      <c r="M8560" s="383" t="s">
        <v>640</v>
      </c>
      <c r="N8560" s="383" t="s">
        <v>620</v>
      </c>
      <c r="O8560" s="383" t="s">
        <v>230</v>
      </c>
    </row>
    <row r="8561" spans="1:15">
      <c r="A8561" s="385">
        <v>42085</v>
      </c>
      <c r="B8561" s="383" t="s">
        <v>11</v>
      </c>
      <c r="C8561" s="383" t="s">
        <v>12</v>
      </c>
      <c r="D8561" s="383" t="s">
        <v>13</v>
      </c>
      <c r="E8561" s="383" t="s">
        <v>678</v>
      </c>
      <c r="F8561" s="383" t="s">
        <v>10</v>
      </c>
      <c r="G8561" s="384">
        <v>2467</v>
      </c>
      <c r="H8561" s="383" t="s">
        <v>787</v>
      </c>
      <c r="I8561" s="383" t="s">
        <v>788</v>
      </c>
      <c r="J8561" s="383" t="s">
        <v>617</v>
      </c>
      <c r="K8561" s="383" t="s">
        <v>618</v>
      </c>
      <c r="L8561" s="384">
        <v>27741</v>
      </c>
      <c r="M8561" s="383" t="s">
        <v>640</v>
      </c>
      <c r="N8561" s="383" t="s">
        <v>620</v>
      </c>
      <c r="O8561" s="383" t="s">
        <v>230</v>
      </c>
    </row>
    <row r="8562" spans="1:15">
      <c r="A8562" s="385">
        <v>42086</v>
      </c>
      <c r="B8562" s="383" t="s">
        <v>11</v>
      </c>
      <c r="C8562" s="383" t="s">
        <v>12</v>
      </c>
      <c r="D8562" s="383" t="s">
        <v>13</v>
      </c>
      <c r="E8562" s="383" t="s">
        <v>678</v>
      </c>
      <c r="F8562" s="383" t="s">
        <v>10</v>
      </c>
      <c r="G8562" s="384">
        <v>2467</v>
      </c>
      <c r="H8562" s="383" t="s">
        <v>787</v>
      </c>
      <c r="I8562" s="383" t="s">
        <v>788</v>
      </c>
      <c r="J8562" s="383" t="s">
        <v>617</v>
      </c>
      <c r="K8562" s="383" t="s">
        <v>618</v>
      </c>
      <c r="L8562" s="384">
        <v>27741</v>
      </c>
      <c r="M8562" s="383" t="s">
        <v>640</v>
      </c>
      <c r="N8562" s="383" t="s">
        <v>620</v>
      </c>
      <c r="O8562" s="383" t="s">
        <v>230</v>
      </c>
    </row>
    <row r="8563" spans="1:15">
      <c r="A8563" s="385">
        <v>42087</v>
      </c>
      <c r="B8563" s="383" t="s">
        <v>11</v>
      </c>
      <c r="C8563" s="383" t="s">
        <v>12</v>
      </c>
      <c r="D8563" s="383" t="s">
        <v>13</v>
      </c>
      <c r="E8563" s="383" t="s">
        <v>678</v>
      </c>
      <c r="F8563" s="383" t="s">
        <v>10</v>
      </c>
      <c r="G8563" s="384">
        <v>2467</v>
      </c>
      <c r="H8563" s="383" t="s">
        <v>787</v>
      </c>
      <c r="I8563" s="383" t="s">
        <v>788</v>
      </c>
      <c r="J8563" s="383" t="s">
        <v>617</v>
      </c>
      <c r="K8563" s="383" t="s">
        <v>618</v>
      </c>
      <c r="L8563" s="384">
        <v>27741</v>
      </c>
      <c r="M8563" s="383" t="s">
        <v>640</v>
      </c>
      <c r="N8563" s="383" t="s">
        <v>620</v>
      </c>
      <c r="O8563" s="383" t="s">
        <v>230</v>
      </c>
    </row>
    <row r="8564" spans="1:15">
      <c r="A8564" s="385">
        <v>42088</v>
      </c>
      <c r="B8564" s="383" t="s">
        <v>21</v>
      </c>
      <c r="C8564" s="383" t="s">
        <v>12</v>
      </c>
      <c r="D8564" s="383" t="s">
        <v>22</v>
      </c>
      <c r="E8564" s="383" t="s">
        <v>658</v>
      </c>
      <c r="F8564" s="383" t="s">
        <v>10</v>
      </c>
      <c r="G8564" s="384">
        <v>43742</v>
      </c>
      <c r="H8564" s="383" t="s">
        <v>848</v>
      </c>
      <c r="I8564" s="383" t="s">
        <v>1024</v>
      </c>
      <c r="J8564" s="383" t="s">
        <v>617</v>
      </c>
      <c r="K8564" s="383" t="s">
        <v>618</v>
      </c>
      <c r="L8564" s="384">
        <v>27741</v>
      </c>
      <c r="M8564" s="383" t="s">
        <v>640</v>
      </c>
      <c r="N8564" s="383" t="s">
        <v>620</v>
      </c>
      <c r="O8564" s="383" t="s">
        <v>230</v>
      </c>
    </row>
    <row r="8565" spans="1:15">
      <c r="A8565" s="385">
        <v>42089</v>
      </c>
      <c r="B8565" s="383" t="s">
        <v>11</v>
      </c>
      <c r="C8565" s="383" t="s">
        <v>12</v>
      </c>
      <c r="D8565" s="383" t="s">
        <v>13</v>
      </c>
      <c r="E8565" s="383" t="s">
        <v>678</v>
      </c>
      <c r="F8565" s="383" t="s">
        <v>10</v>
      </c>
      <c r="G8565" s="384">
        <v>2467</v>
      </c>
      <c r="H8565" s="383" t="s">
        <v>787</v>
      </c>
      <c r="I8565" s="383" t="s">
        <v>788</v>
      </c>
      <c r="J8565" s="383" t="s">
        <v>617</v>
      </c>
      <c r="K8565" s="383" t="s">
        <v>618</v>
      </c>
      <c r="L8565" s="384">
        <v>27741</v>
      </c>
      <c r="M8565" s="383" t="s">
        <v>640</v>
      </c>
      <c r="N8565" s="383" t="s">
        <v>620</v>
      </c>
      <c r="O8565" s="383" t="s">
        <v>230</v>
      </c>
    </row>
    <row r="8566" spans="1:15">
      <c r="A8566" s="385">
        <v>42090</v>
      </c>
      <c r="B8566" s="383" t="s">
        <v>11</v>
      </c>
      <c r="C8566" s="383" t="s">
        <v>12</v>
      </c>
      <c r="D8566" s="383" t="s">
        <v>13</v>
      </c>
      <c r="E8566" s="383" t="s">
        <v>678</v>
      </c>
      <c r="F8566" s="383" t="s">
        <v>10</v>
      </c>
      <c r="G8566" s="384">
        <v>2467</v>
      </c>
      <c r="H8566" s="383" t="s">
        <v>787</v>
      </c>
      <c r="I8566" s="383" t="s">
        <v>788</v>
      </c>
      <c r="J8566" s="383" t="s">
        <v>617</v>
      </c>
      <c r="K8566" s="383" t="s">
        <v>618</v>
      </c>
      <c r="L8566" s="384">
        <v>27741</v>
      </c>
      <c r="M8566" s="383" t="s">
        <v>640</v>
      </c>
      <c r="N8566" s="383" t="s">
        <v>620</v>
      </c>
      <c r="O8566" s="383" t="s">
        <v>230</v>
      </c>
    </row>
    <row r="8567" spans="1:15">
      <c r="A8567" s="385">
        <v>42091</v>
      </c>
      <c r="B8567" s="383" t="s">
        <v>11</v>
      </c>
      <c r="C8567" s="383" t="s">
        <v>12</v>
      </c>
      <c r="D8567" s="383" t="s">
        <v>13</v>
      </c>
      <c r="E8567" s="383" t="s">
        <v>678</v>
      </c>
      <c r="F8567" s="383" t="s">
        <v>10</v>
      </c>
      <c r="G8567" s="384">
        <v>2467</v>
      </c>
      <c r="H8567" s="383" t="s">
        <v>787</v>
      </c>
      <c r="I8567" s="383" t="s">
        <v>788</v>
      </c>
      <c r="J8567" s="383" t="s">
        <v>617</v>
      </c>
      <c r="K8567" s="383" t="s">
        <v>618</v>
      </c>
      <c r="L8567" s="384">
        <v>27741</v>
      </c>
      <c r="M8567" s="383" t="s">
        <v>641</v>
      </c>
      <c r="N8567" s="383" t="s">
        <v>620</v>
      </c>
      <c r="O8567" s="383" t="s">
        <v>230</v>
      </c>
    </row>
    <row r="8568" spans="1:15">
      <c r="A8568" s="385">
        <v>42092</v>
      </c>
      <c r="B8568" s="383" t="s">
        <v>650</v>
      </c>
      <c r="C8568" s="383" t="s">
        <v>8</v>
      </c>
      <c r="D8568" s="383" t="s">
        <v>20</v>
      </c>
      <c r="E8568" s="383" t="s">
        <v>651</v>
      </c>
      <c r="F8568" s="383" t="s">
        <v>10</v>
      </c>
      <c r="G8568" s="384">
        <v>4965</v>
      </c>
      <c r="H8568" s="383" t="s">
        <v>816</v>
      </c>
      <c r="I8568" s="383" t="s">
        <v>817</v>
      </c>
      <c r="J8568" s="383" t="s">
        <v>617</v>
      </c>
      <c r="K8568" s="383" t="s">
        <v>618</v>
      </c>
      <c r="L8568" s="384">
        <v>27741</v>
      </c>
      <c r="M8568" s="383" t="s">
        <v>641</v>
      </c>
      <c r="N8568" s="383" t="s">
        <v>620</v>
      </c>
      <c r="O8568" s="383" t="s">
        <v>230</v>
      </c>
    </row>
    <row r="8569" spans="1:15">
      <c r="A8569" s="385">
        <v>42093</v>
      </c>
      <c r="B8569" s="383" t="s">
        <v>650</v>
      </c>
      <c r="C8569" s="383" t="s">
        <v>8</v>
      </c>
      <c r="D8569" s="383" t="s">
        <v>20</v>
      </c>
      <c r="E8569" s="383" t="s">
        <v>651</v>
      </c>
      <c r="F8569" s="383" t="s">
        <v>10</v>
      </c>
      <c r="G8569" s="384">
        <v>4965</v>
      </c>
      <c r="H8569" s="383" t="s">
        <v>816</v>
      </c>
      <c r="I8569" s="383" t="s">
        <v>817</v>
      </c>
      <c r="J8569" s="383" t="s">
        <v>617</v>
      </c>
      <c r="K8569" s="383" t="s">
        <v>618</v>
      </c>
      <c r="L8569" s="384">
        <v>27741</v>
      </c>
      <c r="M8569" s="383" t="s">
        <v>641</v>
      </c>
      <c r="N8569" s="383" t="s">
        <v>620</v>
      </c>
      <c r="O8569" s="383" t="s">
        <v>230</v>
      </c>
    </row>
    <row r="8570" spans="1:15">
      <c r="A8570" s="385">
        <v>42094</v>
      </c>
      <c r="B8570" s="383" t="s">
        <v>650</v>
      </c>
      <c r="C8570" s="383" t="s">
        <v>8</v>
      </c>
      <c r="D8570" s="383" t="s">
        <v>20</v>
      </c>
      <c r="E8570" s="383" t="s">
        <v>651</v>
      </c>
      <c r="F8570" s="383" t="s">
        <v>10</v>
      </c>
      <c r="G8570" s="384">
        <v>4965</v>
      </c>
      <c r="H8570" s="383" t="s">
        <v>816</v>
      </c>
      <c r="I8570" s="383" t="s">
        <v>817</v>
      </c>
      <c r="J8570" s="383" t="s">
        <v>617</v>
      </c>
      <c r="K8570" s="383" t="s">
        <v>618</v>
      </c>
      <c r="L8570" s="384">
        <v>27741</v>
      </c>
      <c r="M8570" s="383" t="s">
        <v>641</v>
      </c>
      <c r="N8570" s="383" t="s">
        <v>620</v>
      </c>
      <c r="O8570" s="383" t="s">
        <v>230</v>
      </c>
    </row>
    <row r="8571" spans="1:15">
      <c r="A8571" s="385">
        <v>42095</v>
      </c>
      <c r="B8571" s="383" t="s">
        <v>11</v>
      </c>
      <c r="C8571" s="383" t="s">
        <v>12</v>
      </c>
      <c r="D8571" s="383" t="s">
        <v>13</v>
      </c>
      <c r="E8571" s="383" t="s">
        <v>678</v>
      </c>
      <c r="F8571" s="383" t="s">
        <v>10</v>
      </c>
      <c r="G8571" s="384">
        <v>2467</v>
      </c>
      <c r="H8571" s="383" t="s">
        <v>787</v>
      </c>
      <c r="I8571" s="383" t="s">
        <v>788</v>
      </c>
      <c r="J8571" s="383" t="s">
        <v>617</v>
      </c>
      <c r="K8571" s="383" t="s">
        <v>618</v>
      </c>
      <c r="L8571" s="384">
        <v>27741</v>
      </c>
      <c r="M8571" s="383" t="s">
        <v>641</v>
      </c>
      <c r="N8571" s="383" t="s">
        <v>620</v>
      </c>
      <c r="O8571" s="383" t="s">
        <v>230</v>
      </c>
    </row>
    <row r="8572" spans="1:15">
      <c r="A8572" s="385">
        <v>42096</v>
      </c>
      <c r="B8572" s="383" t="s">
        <v>11</v>
      </c>
      <c r="C8572" s="383" t="s">
        <v>12</v>
      </c>
      <c r="D8572" s="383" t="s">
        <v>13</v>
      </c>
      <c r="E8572" s="383" t="s">
        <v>678</v>
      </c>
      <c r="F8572" s="383" t="s">
        <v>10</v>
      </c>
      <c r="G8572" s="384">
        <v>2467</v>
      </c>
      <c r="H8572" s="383" t="s">
        <v>787</v>
      </c>
      <c r="I8572" s="383" t="s">
        <v>788</v>
      </c>
      <c r="J8572" s="383" t="s">
        <v>617</v>
      </c>
      <c r="K8572" s="383" t="s">
        <v>618</v>
      </c>
      <c r="L8572" s="384">
        <v>27741</v>
      </c>
      <c r="M8572" s="383" t="s">
        <v>641</v>
      </c>
      <c r="N8572" s="383" t="s">
        <v>620</v>
      </c>
      <c r="O8572" s="383" t="s">
        <v>230</v>
      </c>
    </row>
    <row r="8573" spans="1:15">
      <c r="A8573" s="385">
        <v>42097</v>
      </c>
      <c r="B8573" s="383" t="s">
        <v>11</v>
      </c>
      <c r="C8573" s="383" t="s">
        <v>12</v>
      </c>
      <c r="D8573" s="383" t="s">
        <v>13</v>
      </c>
      <c r="E8573" s="383" t="s">
        <v>678</v>
      </c>
      <c r="F8573" s="383" t="s">
        <v>10</v>
      </c>
      <c r="G8573" s="384">
        <v>2467</v>
      </c>
      <c r="H8573" s="383" t="s">
        <v>787</v>
      </c>
      <c r="I8573" s="383" t="s">
        <v>788</v>
      </c>
      <c r="J8573" s="383" t="s">
        <v>617</v>
      </c>
      <c r="K8573" s="383" t="s">
        <v>618</v>
      </c>
      <c r="L8573" s="384">
        <v>27741</v>
      </c>
      <c r="M8573" s="383" t="s">
        <v>641</v>
      </c>
      <c r="N8573" s="383" t="s">
        <v>620</v>
      </c>
      <c r="O8573" s="383" t="s">
        <v>230</v>
      </c>
    </row>
    <row r="8574" spans="1:15">
      <c r="A8574" s="385">
        <v>42099</v>
      </c>
      <c r="B8574" s="383" t="s">
        <v>11</v>
      </c>
      <c r="C8574" s="383" t="s">
        <v>12</v>
      </c>
      <c r="D8574" s="383" t="s">
        <v>13</v>
      </c>
      <c r="E8574" s="383" t="s">
        <v>678</v>
      </c>
      <c r="F8574" s="383" t="s">
        <v>10</v>
      </c>
      <c r="G8574" s="384">
        <v>2467</v>
      </c>
      <c r="H8574" s="383" t="s">
        <v>787</v>
      </c>
      <c r="I8574" s="383" t="s">
        <v>788</v>
      </c>
      <c r="J8574" s="383" t="s">
        <v>617</v>
      </c>
      <c r="K8574" s="383" t="s">
        <v>618</v>
      </c>
      <c r="L8574" s="384">
        <v>28181</v>
      </c>
      <c r="M8574" s="383" t="s">
        <v>642</v>
      </c>
      <c r="N8574" s="383" t="s">
        <v>620</v>
      </c>
      <c r="O8574" s="383" t="s">
        <v>230</v>
      </c>
    </row>
    <row r="8575" spans="1:15">
      <c r="A8575" s="385">
        <v>42100</v>
      </c>
      <c r="B8575" s="383" t="s">
        <v>11</v>
      </c>
      <c r="C8575" s="383" t="s">
        <v>12</v>
      </c>
      <c r="D8575" s="383" t="s">
        <v>13</v>
      </c>
      <c r="E8575" s="383" t="s">
        <v>678</v>
      </c>
      <c r="F8575" s="383" t="s">
        <v>10</v>
      </c>
      <c r="G8575" s="384">
        <v>2467</v>
      </c>
      <c r="H8575" s="383" t="s">
        <v>787</v>
      </c>
      <c r="I8575" s="383" t="s">
        <v>788</v>
      </c>
      <c r="J8575" s="383" t="s">
        <v>617</v>
      </c>
      <c r="K8575" s="383" t="s">
        <v>618</v>
      </c>
      <c r="L8575" s="384">
        <v>28641</v>
      </c>
      <c r="M8575" s="383" t="s">
        <v>642</v>
      </c>
      <c r="N8575" s="383" t="s">
        <v>620</v>
      </c>
      <c r="O8575" s="383" t="s">
        <v>230</v>
      </c>
    </row>
    <row r="8576" spans="1:15">
      <c r="A8576" s="385">
        <v>42101</v>
      </c>
      <c r="B8576" s="383" t="s">
        <v>11</v>
      </c>
      <c r="C8576" s="383" t="s">
        <v>12</v>
      </c>
      <c r="D8576" s="383" t="s">
        <v>13</v>
      </c>
      <c r="E8576" s="383" t="s">
        <v>678</v>
      </c>
      <c r="F8576" s="383" t="s">
        <v>10</v>
      </c>
      <c r="G8576" s="384">
        <v>2467</v>
      </c>
      <c r="H8576" s="383" t="s">
        <v>787</v>
      </c>
      <c r="I8576" s="383" t="s">
        <v>788</v>
      </c>
      <c r="J8576" s="383" t="s">
        <v>617</v>
      </c>
      <c r="K8576" s="383" t="s">
        <v>618</v>
      </c>
      <c r="L8576" s="384">
        <v>29260</v>
      </c>
      <c r="M8576" s="383" t="s">
        <v>642</v>
      </c>
      <c r="N8576" s="383" t="s">
        <v>620</v>
      </c>
      <c r="O8576" s="383" t="s">
        <v>230</v>
      </c>
    </row>
    <row r="8577" spans="1:15">
      <c r="A8577" s="385">
        <v>42102</v>
      </c>
      <c r="B8577" s="383" t="s">
        <v>11</v>
      </c>
      <c r="C8577" s="383" t="s">
        <v>12</v>
      </c>
      <c r="D8577" s="383" t="s">
        <v>13</v>
      </c>
      <c r="E8577" s="383" t="s">
        <v>678</v>
      </c>
      <c r="F8577" s="383" t="s">
        <v>10</v>
      </c>
      <c r="G8577" s="384">
        <v>2467</v>
      </c>
      <c r="H8577" s="383" t="s">
        <v>787</v>
      </c>
      <c r="I8577" s="383" t="s">
        <v>788</v>
      </c>
      <c r="J8577" s="383" t="s">
        <v>617</v>
      </c>
      <c r="K8577" s="383" t="s">
        <v>618</v>
      </c>
      <c r="L8577" s="384">
        <v>29608</v>
      </c>
      <c r="M8577" s="383" t="s">
        <v>642</v>
      </c>
      <c r="N8577" s="383" t="s">
        <v>620</v>
      </c>
      <c r="O8577" s="383" t="s">
        <v>230</v>
      </c>
    </row>
    <row r="8578" spans="1:15">
      <c r="A8578" s="385">
        <v>42103</v>
      </c>
      <c r="B8578" s="383" t="s">
        <v>11</v>
      </c>
      <c r="C8578" s="383" t="s">
        <v>12</v>
      </c>
      <c r="D8578" s="383" t="s">
        <v>13</v>
      </c>
      <c r="E8578" s="383" t="s">
        <v>678</v>
      </c>
      <c r="F8578" s="383" t="s">
        <v>10</v>
      </c>
      <c r="G8578" s="384">
        <v>2467</v>
      </c>
      <c r="H8578" s="383" t="s">
        <v>787</v>
      </c>
      <c r="I8578" s="383" t="s">
        <v>788</v>
      </c>
      <c r="J8578" s="383" t="s">
        <v>617</v>
      </c>
      <c r="K8578" s="383" t="s">
        <v>618</v>
      </c>
      <c r="L8578" s="384">
        <v>29608</v>
      </c>
      <c r="M8578" s="383" t="s">
        <v>642</v>
      </c>
      <c r="N8578" s="383" t="s">
        <v>620</v>
      </c>
      <c r="O8578" s="383" t="s">
        <v>230</v>
      </c>
    </row>
    <row r="8579" spans="1:15">
      <c r="A8579" s="385">
        <v>42104</v>
      </c>
      <c r="B8579" s="383" t="s">
        <v>11</v>
      </c>
      <c r="C8579" s="383" t="s">
        <v>12</v>
      </c>
      <c r="D8579" s="383" t="s">
        <v>13</v>
      </c>
      <c r="E8579" s="383" t="s">
        <v>678</v>
      </c>
      <c r="F8579" s="383" t="s">
        <v>10</v>
      </c>
      <c r="G8579" s="384">
        <v>2467</v>
      </c>
      <c r="H8579" s="383" t="s">
        <v>787</v>
      </c>
      <c r="I8579" s="383" t="s">
        <v>788</v>
      </c>
      <c r="J8579" s="383" t="s">
        <v>617</v>
      </c>
      <c r="K8579" s="383" t="s">
        <v>618</v>
      </c>
      <c r="L8579" s="384">
        <v>29608</v>
      </c>
      <c r="M8579" s="383" t="s">
        <v>642</v>
      </c>
      <c r="N8579" s="383" t="s">
        <v>620</v>
      </c>
      <c r="O8579" s="383" t="s">
        <v>230</v>
      </c>
    </row>
    <row r="8580" spans="1:15">
      <c r="A8580" s="385">
        <v>42105</v>
      </c>
      <c r="B8580" s="383" t="s">
        <v>11</v>
      </c>
      <c r="C8580" s="383" t="s">
        <v>12</v>
      </c>
      <c r="D8580" s="383" t="s">
        <v>13</v>
      </c>
      <c r="E8580" s="383" t="s">
        <v>678</v>
      </c>
      <c r="F8580" s="383" t="s">
        <v>10</v>
      </c>
      <c r="G8580" s="384">
        <v>2467</v>
      </c>
      <c r="H8580" s="383" t="s">
        <v>787</v>
      </c>
      <c r="I8580" s="383" t="s">
        <v>788</v>
      </c>
      <c r="J8580" s="383" t="s">
        <v>617</v>
      </c>
      <c r="K8580" s="383" t="s">
        <v>618</v>
      </c>
      <c r="L8580" s="384">
        <v>29608</v>
      </c>
      <c r="M8580" s="383" t="s">
        <v>642</v>
      </c>
      <c r="N8580" s="383" t="s">
        <v>620</v>
      </c>
      <c r="O8580" s="383" t="s">
        <v>230</v>
      </c>
    </row>
    <row r="8581" spans="1:15">
      <c r="A8581" s="385">
        <v>42106</v>
      </c>
      <c r="B8581" s="383" t="s">
        <v>11</v>
      </c>
      <c r="C8581" s="383" t="s">
        <v>12</v>
      </c>
      <c r="D8581" s="383" t="s">
        <v>13</v>
      </c>
      <c r="E8581" s="383" t="s">
        <v>678</v>
      </c>
      <c r="F8581" s="383" t="s">
        <v>10</v>
      </c>
      <c r="G8581" s="384">
        <v>2467</v>
      </c>
      <c r="H8581" s="383" t="s">
        <v>787</v>
      </c>
      <c r="I8581" s="383" t="s">
        <v>788</v>
      </c>
      <c r="J8581" s="383" t="s">
        <v>617</v>
      </c>
      <c r="K8581" s="383" t="s">
        <v>618</v>
      </c>
      <c r="L8581" s="384">
        <v>29608</v>
      </c>
      <c r="M8581" s="383" t="s">
        <v>642</v>
      </c>
      <c r="N8581" s="383" t="s">
        <v>620</v>
      </c>
      <c r="O8581" s="383" t="s">
        <v>230</v>
      </c>
    </row>
    <row r="8582" spans="1:15">
      <c r="A8582" s="385">
        <v>42107</v>
      </c>
      <c r="B8582" s="383" t="s">
        <v>11</v>
      </c>
      <c r="C8582" s="383" t="s">
        <v>12</v>
      </c>
      <c r="D8582" s="383" t="s">
        <v>13</v>
      </c>
      <c r="E8582" s="383" t="s">
        <v>678</v>
      </c>
      <c r="F8582" s="383" t="s">
        <v>10</v>
      </c>
      <c r="G8582" s="384">
        <v>2467</v>
      </c>
      <c r="H8582" s="383" t="s">
        <v>787</v>
      </c>
      <c r="I8582" s="383" t="s">
        <v>788</v>
      </c>
      <c r="J8582" s="383" t="s">
        <v>617</v>
      </c>
      <c r="K8582" s="383" t="s">
        <v>618</v>
      </c>
      <c r="L8582" s="384">
        <v>29973</v>
      </c>
      <c r="M8582" s="383" t="s">
        <v>642</v>
      </c>
      <c r="N8582" s="383" t="s">
        <v>620</v>
      </c>
      <c r="O8582" s="383" t="s">
        <v>230</v>
      </c>
    </row>
    <row r="8583" spans="1:15">
      <c r="A8583" s="385">
        <v>42108</v>
      </c>
      <c r="B8583" s="383" t="s">
        <v>11</v>
      </c>
      <c r="C8583" s="383" t="s">
        <v>12</v>
      </c>
      <c r="D8583" s="383" t="s">
        <v>13</v>
      </c>
      <c r="E8583" s="383" t="s">
        <v>678</v>
      </c>
      <c r="F8583" s="383" t="s">
        <v>10</v>
      </c>
      <c r="G8583" s="384">
        <v>2467</v>
      </c>
      <c r="H8583" s="383" t="s">
        <v>787</v>
      </c>
      <c r="I8583" s="383" t="s">
        <v>788</v>
      </c>
      <c r="J8583" s="383" t="s">
        <v>617</v>
      </c>
      <c r="K8583" s="383" t="s">
        <v>618</v>
      </c>
      <c r="L8583" s="384">
        <v>30380</v>
      </c>
      <c r="M8583" s="383" t="s">
        <v>642</v>
      </c>
      <c r="N8583" s="383" t="s">
        <v>620</v>
      </c>
      <c r="O8583" s="383" t="s">
        <v>230</v>
      </c>
    </row>
    <row r="8584" spans="1:15">
      <c r="A8584" s="385">
        <v>42109</v>
      </c>
      <c r="B8584" s="383" t="s">
        <v>11</v>
      </c>
      <c r="C8584" s="383" t="s">
        <v>12</v>
      </c>
      <c r="D8584" s="383" t="s">
        <v>13</v>
      </c>
      <c r="E8584" s="383" t="s">
        <v>678</v>
      </c>
      <c r="F8584" s="383" t="s">
        <v>10</v>
      </c>
      <c r="G8584" s="384">
        <v>2467</v>
      </c>
      <c r="H8584" s="383" t="s">
        <v>787</v>
      </c>
      <c r="I8584" s="383" t="s">
        <v>788</v>
      </c>
      <c r="J8584" s="383" t="s">
        <v>617</v>
      </c>
      <c r="K8584" s="383" t="s">
        <v>618</v>
      </c>
      <c r="L8584" s="384">
        <v>30722</v>
      </c>
      <c r="M8584" s="383" t="s">
        <v>642</v>
      </c>
      <c r="N8584" s="383" t="s">
        <v>620</v>
      </c>
      <c r="O8584" s="383" t="s">
        <v>230</v>
      </c>
    </row>
    <row r="8585" spans="1:15">
      <c r="A8585" s="385">
        <v>42110</v>
      </c>
      <c r="B8585" s="383" t="s">
        <v>11</v>
      </c>
      <c r="C8585" s="383" t="s">
        <v>12</v>
      </c>
      <c r="D8585" s="383" t="s">
        <v>13</v>
      </c>
      <c r="E8585" s="383" t="s">
        <v>678</v>
      </c>
      <c r="F8585" s="383" t="s">
        <v>10</v>
      </c>
      <c r="G8585" s="384">
        <v>2467</v>
      </c>
      <c r="H8585" s="383" t="s">
        <v>787</v>
      </c>
      <c r="I8585" s="383" t="s">
        <v>788</v>
      </c>
      <c r="J8585" s="383" t="s">
        <v>617</v>
      </c>
      <c r="K8585" s="383" t="s">
        <v>618</v>
      </c>
      <c r="L8585" s="384">
        <v>30780</v>
      </c>
      <c r="M8585" s="383" t="s">
        <v>642</v>
      </c>
      <c r="N8585" s="383" t="s">
        <v>620</v>
      </c>
      <c r="O8585" s="383" t="s">
        <v>230</v>
      </c>
    </row>
    <row r="8586" spans="1:15">
      <c r="A8586" s="385">
        <v>42111</v>
      </c>
      <c r="B8586" s="383" t="s">
        <v>21</v>
      </c>
      <c r="C8586" s="383" t="s">
        <v>12</v>
      </c>
      <c r="D8586" s="383" t="s">
        <v>22</v>
      </c>
      <c r="E8586" s="383" t="s">
        <v>658</v>
      </c>
      <c r="F8586" s="383" t="s">
        <v>10</v>
      </c>
      <c r="G8586" s="384">
        <v>1750</v>
      </c>
      <c r="H8586" s="383" t="s">
        <v>854</v>
      </c>
      <c r="I8586" s="383" t="s">
        <v>855</v>
      </c>
      <c r="J8586" s="383" t="s">
        <v>617</v>
      </c>
      <c r="K8586" s="383" t="s">
        <v>618</v>
      </c>
      <c r="L8586" s="384">
        <v>30780</v>
      </c>
      <c r="M8586" s="383" t="s">
        <v>642</v>
      </c>
      <c r="N8586" s="383" t="s">
        <v>620</v>
      </c>
      <c r="O8586" s="383" t="s">
        <v>230</v>
      </c>
    </row>
    <row r="8587" spans="1:15">
      <c r="A8587" s="385">
        <v>42112</v>
      </c>
      <c r="B8587" s="383" t="s">
        <v>21</v>
      </c>
      <c r="C8587" s="383" t="s">
        <v>12</v>
      </c>
      <c r="D8587" s="383" t="s">
        <v>22</v>
      </c>
      <c r="E8587" s="383" t="s">
        <v>658</v>
      </c>
      <c r="F8587" s="383" t="s">
        <v>10</v>
      </c>
      <c r="G8587" s="384">
        <v>1750</v>
      </c>
      <c r="H8587" s="383" t="s">
        <v>854</v>
      </c>
      <c r="I8587" s="383" t="s">
        <v>855</v>
      </c>
      <c r="J8587" s="383" t="s">
        <v>617</v>
      </c>
      <c r="K8587" s="383" t="s">
        <v>618</v>
      </c>
      <c r="L8587" s="384">
        <v>30780</v>
      </c>
      <c r="M8587" s="383" t="s">
        <v>642</v>
      </c>
      <c r="N8587" s="383" t="s">
        <v>620</v>
      </c>
      <c r="O8587" s="383" t="s">
        <v>230</v>
      </c>
    </row>
    <row r="8588" spans="1:15">
      <c r="A8588" s="385">
        <v>42113</v>
      </c>
      <c r="B8588" s="383" t="s">
        <v>21</v>
      </c>
      <c r="C8588" s="383" t="s">
        <v>12</v>
      </c>
      <c r="D8588" s="383" t="s">
        <v>22</v>
      </c>
      <c r="E8588" s="383" t="s">
        <v>658</v>
      </c>
      <c r="F8588" s="383" t="s">
        <v>10</v>
      </c>
      <c r="G8588" s="384">
        <v>1750</v>
      </c>
      <c r="H8588" s="383" t="s">
        <v>854</v>
      </c>
      <c r="I8588" s="383" t="s">
        <v>855</v>
      </c>
      <c r="J8588" s="383" t="s">
        <v>617</v>
      </c>
      <c r="K8588" s="383" t="s">
        <v>618</v>
      </c>
      <c r="L8588" s="384">
        <v>30780</v>
      </c>
      <c r="M8588" s="383" t="s">
        <v>643</v>
      </c>
      <c r="N8588" s="383" t="s">
        <v>620</v>
      </c>
      <c r="O8588" s="383" t="s">
        <v>230</v>
      </c>
    </row>
    <row r="8589" spans="1:15">
      <c r="A8589" s="385">
        <v>42114</v>
      </c>
      <c r="B8589" s="383" t="s">
        <v>806</v>
      </c>
      <c r="C8589" s="383" t="s">
        <v>8</v>
      </c>
      <c r="D8589" s="383" t="s">
        <v>51</v>
      </c>
      <c r="E8589" s="383" t="s">
        <v>807</v>
      </c>
      <c r="F8589" s="383" t="s">
        <v>10</v>
      </c>
      <c r="G8589" s="384">
        <v>17587</v>
      </c>
      <c r="H8589" s="383" t="s">
        <v>796</v>
      </c>
      <c r="I8589" s="383" t="s">
        <v>808</v>
      </c>
      <c r="J8589" s="383" t="s">
        <v>617</v>
      </c>
      <c r="K8589" s="383" t="s">
        <v>618</v>
      </c>
      <c r="L8589" s="384">
        <v>30780</v>
      </c>
      <c r="M8589" s="383" t="s">
        <v>643</v>
      </c>
      <c r="N8589" s="383" t="s">
        <v>620</v>
      </c>
      <c r="O8589" s="383" t="s">
        <v>230</v>
      </c>
    </row>
    <row r="8590" spans="1:15">
      <c r="A8590" s="385">
        <v>42115</v>
      </c>
      <c r="B8590" s="383" t="s">
        <v>794</v>
      </c>
      <c r="C8590" s="383" t="s">
        <v>8</v>
      </c>
      <c r="D8590" s="383" t="s">
        <v>34</v>
      </c>
      <c r="E8590" s="383" t="s">
        <v>795</v>
      </c>
      <c r="F8590" s="383" t="s">
        <v>10</v>
      </c>
      <c r="G8590" s="384">
        <v>158</v>
      </c>
      <c r="H8590" s="383" t="s">
        <v>796</v>
      </c>
      <c r="I8590" s="383" t="s">
        <v>805</v>
      </c>
      <c r="J8590" s="383" t="s">
        <v>617</v>
      </c>
      <c r="K8590" s="383" t="s">
        <v>618</v>
      </c>
      <c r="L8590" s="384">
        <v>30780</v>
      </c>
      <c r="M8590" s="383" t="s">
        <v>643</v>
      </c>
      <c r="N8590" s="383" t="s">
        <v>620</v>
      </c>
      <c r="O8590" s="383" t="s">
        <v>230</v>
      </c>
    </row>
    <row r="8591" spans="1:15">
      <c r="A8591" s="385">
        <v>42116</v>
      </c>
      <c r="B8591" s="383" t="s">
        <v>28</v>
      </c>
      <c r="C8591" s="383" t="s">
        <v>8</v>
      </c>
      <c r="D8591" s="383" t="s">
        <v>29</v>
      </c>
      <c r="E8591" s="383" t="s">
        <v>774</v>
      </c>
      <c r="F8591" s="383" t="s">
        <v>10</v>
      </c>
      <c r="G8591" s="384">
        <v>2238</v>
      </c>
      <c r="H8591" s="383" t="s">
        <v>848</v>
      </c>
      <c r="I8591" s="383" t="s">
        <v>986</v>
      </c>
      <c r="J8591" s="383" t="s">
        <v>617</v>
      </c>
      <c r="K8591" s="383" t="s">
        <v>618</v>
      </c>
      <c r="L8591" s="384">
        <v>30780</v>
      </c>
      <c r="M8591" s="383" t="s">
        <v>643</v>
      </c>
      <c r="N8591" s="383" t="s">
        <v>620</v>
      </c>
      <c r="O8591" s="383" t="s">
        <v>230</v>
      </c>
    </row>
    <row r="8592" spans="1:15">
      <c r="A8592" s="385">
        <v>42118</v>
      </c>
      <c r="B8592" s="383" t="s">
        <v>17</v>
      </c>
      <c r="C8592" s="383" t="s">
        <v>18</v>
      </c>
      <c r="D8592" s="383" t="s">
        <v>19</v>
      </c>
      <c r="E8592" s="383" t="s">
        <v>668</v>
      </c>
      <c r="F8592" s="383" t="s">
        <v>10</v>
      </c>
      <c r="G8592" s="384">
        <v>1300</v>
      </c>
      <c r="H8592" s="383" t="s">
        <v>848</v>
      </c>
      <c r="I8592" s="383" t="s">
        <v>949</v>
      </c>
      <c r="J8592" s="383" t="s">
        <v>617</v>
      </c>
      <c r="K8592" s="383" t="s">
        <v>618</v>
      </c>
      <c r="L8592" s="384">
        <v>30780</v>
      </c>
      <c r="M8592" s="383" t="s">
        <v>643</v>
      </c>
      <c r="N8592" s="383" t="s">
        <v>620</v>
      </c>
      <c r="O8592" s="383" t="s">
        <v>230</v>
      </c>
    </row>
    <row r="8593" spans="1:15">
      <c r="A8593" s="385">
        <v>42119</v>
      </c>
      <c r="B8593" s="383" t="s">
        <v>28</v>
      </c>
      <c r="C8593" s="383" t="s">
        <v>8</v>
      </c>
      <c r="D8593" s="383" t="s">
        <v>29</v>
      </c>
      <c r="E8593" s="383" t="s">
        <v>774</v>
      </c>
      <c r="F8593" s="383" t="s">
        <v>10</v>
      </c>
      <c r="G8593" s="384">
        <v>1518</v>
      </c>
      <c r="H8593" s="383" t="s">
        <v>848</v>
      </c>
      <c r="I8593" s="383" t="s">
        <v>871</v>
      </c>
      <c r="J8593" s="383" t="s">
        <v>617</v>
      </c>
      <c r="K8593" s="383" t="s">
        <v>618</v>
      </c>
      <c r="L8593" s="384">
        <v>30780</v>
      </c>
      <c r="M8593" s="383" t="s">
        <v>643</v>
      </c>
      <c r="N8593" s="383" t="s">
        <v>620</v>
      </c>
      <c r="O8593" s="383" t="s">
        <v>230</v>
      </c>
    </row>
    <row r="8594" spans="1:15">
      <c r="A8594" s="385">
        <v>42120</v>
      </c>
      <c r="B8594" s="383" t="s">
        <v>28</v>
      </c>
      <c r="C8594" s="383" t="s">
        <v>8</v>
      </c>
      <c r="D8594" s="383" t="s">
        <v>29</v>
      </c>
      <c r="E8594" s="383" t="s">
        <v>774</v>
      </c>
      <c r="F8594" s="383" t="s">
        <v>10</v>
      </c>
      <c r="G8594" s="384">
        <v>1518</v>
      </c>
      <c r="H8594" s="383" t="s">
        <v>848</v>
      </c>
      <c r="I8594" s="383" t="s">
        <v>871</v>
      </c>
      <c r="J8594" s="383" t="s">
        <v>617</v>
      </c>
      <c r="K8594" s="383" t="s">
        <v>618</v>
      </c>
      <c r="L8594" s="384">
        <v>30780</v>
      </c>
      <c r="M8594" s="383" t="s">
        <v>643</v>
      </c>
      <c r="N8594" s="383" t="s">
        <v>620</v>
      </c>
      <c r="O8594" s="383" t="s">
        <v>230</v>
      </c>
    </row>
    <row r="8595" spans="1:15">
      <c r="A8595" s="385">
        <v>42121</v>
      </c>
      <c r="B8595" s="383" t="s">
        <v>17</v>
      </c>
      <c r="C8595" s="383" t="s">
        <v>18</v>
      </c>
      <c r="D8595" s="383" t="s">
        <v>19</v>
      </c>
      <c r="E8595" s="383" t="s">
        <v>668</v>
      </c>
      <c r="F8595" s="383" t="s">
        <v>10</v>
      </c>
      <c r="G8595" s="384">
        <v>1300</v>
      </c>
      <c r="H8595" s="383" t="s">
        <v>848</v>
      </c>
      <c r="I8595" s="383" t="s">
        <v>949</v>
      </c>
      <c r="J8595" s="383" t="s">
        <v>617</v>
      </c>
      <c r="K8595" s="383" t="s">
        <v>618</v>
      </c>
      <c r="L8595" s="384">
        <v>30780</v>
      </c>
      <c r="M8595" s="383" t="s">
        <v>643</v>
      </c>
      <c r="N8595" s="383" t="s">
        <v>620</v>
      </c>
      <c r="O8595" s="383" t="s">
        <v>230</v>
      </c>
    </row>
    <row r="8596" spans="1:15">
      <c r="A8596" s="385">
        <v>42122</v>
      </c>
      <c r="B8596" s="383" t="s">
        <v>21</v>
      </c>
      <c r="C8596" s="383" t="s">
        <v>12</v>
      </c>
      <c r="D8596" s="383" t="s">
        <v>22</v>
      </c>
      <c r="E8596" s="383" t="s">
        <v>658</v>
      </c>
      <c r="F8596" s="383" t="s">
        <v>10</v>
      </c>
      <c r="G8596" s="384">
        <v>442</v>
      </c>
      <c r="H8596" s="383" t="s">
        <v>873</v>
      </c>
      <c r="I8596" s="383" t="s">
        <v>925</v>
      </c>
      <c r="J8596" s="383" t="s">
        <v>617</v>
      </c>
      <c r="K8596" s="383" t="s">
        <v>618</v>
      </c>
      <c r="L8596" s="384">
        <v>30780</v>
      </c>
      <c r="M8596" s="383" t="s">
        <v>643</v>
      </c>
      <c r="N8596" s="383" t="s">
        <v>620</v>
      </c>
      <c r="O8596" s="383" t="s">
        <v>230</v>
      </c>
    </row>
    <row r="8597" spans="1:15">
      <c r="A8597" s="385">
        <v>42123</v>
      </c>
      <c r="B8597" s="383" t="s">
        <v>28</v>
      </c>
      <c r="C8597" s="383" t="s">
        <v>8</v>
      </c>
      <c r="D8597" s="383" t="s">
        <v>29</v>
      </c>
      <c r="E8597" s="383" t="s">
        <v>774</v>
      </c>
      <c r="F8597" s="383" t="s">
        <v>10</v>
      </c>
      <c r="G8597" s="384">
        <v>2200</v>
      </c>
      <c r="H8597" s="383" t="s">
        <v>848</v>
      </c>
      <c r="I8597" s="383" t="s">
        <v>880</v>
      </c>
      <c r="J8597" s="383" t="s">
        <v>617</v>
      </c>
      <c r="K8597" s="383" t="s">
        <v>618</v>
      </c>
      <c r="L8597" s="384">
        <v>30780</v>
      </c>
      <c r="M8597" s="383" t="s">
        <v>643</v>
      </c>
      <c r="N8597" s="383" t="s">
        <v>620</v>
      </c>
      <c r="O8597" s="383" t="s">
        <v>230</v>
      </c>
    </row>
    <row r="8598" spans="1:15">
      <c r="A8598" s="385">
        <v>42124</v>
      </c>
      <c r="B8598" s="383" t="s">
        <v>11</v>
      </c>
      <c r="C8598" s="383" t="s">
        <v>12</v>
      </c>
      <c r="D8598" s="383" t="s">
        <v>13</v>
      </c>
      <c r="E8598" s="383" t="s">
        <v>678</v>
      </c>
      <c r="F8598" s="383" t="s">
        <v>10</v>
      </c>
      <c r="G8598" s="384">
        <v>-1750</v>
      </c>
      <c r="H8598" s="383" t="s">
        <v>1025</v>
      </c>
      <c r="I8598" s="383" t="s">
        <v>1026</v>
      </c>
      <c r="J8598" s="383" t="s">
        <v>617</v>
      </c>
      <c r="K8598" s="383" t="s">
        <v>618</v>
      </c>
      <c r="L8598" s="384">
        <v>30780</v>
      </c>
      <c r="M8598" s="383" t="s">
        <v>643</v>
      </c>
      <c r="N8598" s="383" t="s">
        <v>620</v>
      </c>
      <c r="O8598" s="383" t="s">
        <v>230</v>
      </c>
    </row>
    <row r="8599" spans="1:15">
      <c r="A8599" s="385">
        <v>42125</v>
      </c>
      <c r="B8599" s="383" t="s">
        <v>28</v>
      </c>
      <c r="C8599" s="383" t="s">
        <v>8</v>
      </c>
      <c r="D8599" s="383" t="s">
        <v>29</v>
      </c>
      <c r="E8599" s="383" t="s">
        <v>774</v>
      </c>
      <c r="F8599" s="383" t="s">
        <v>10</v>
      </c>
      <c r="G8599" s="384">
        <v>2200</v>
      </c>
      <c r="H8599" s="383" t="s">
        <v>848</v>
      </c>
      <c r="I8599" s="383" t="s">
        <v>880</v>
      </c>
      <c r="J8599" s="383" t="s">
        <v>617</v>
      </c>
      <c r="K8599" s="383" t="s">
        <v>618</v>
      </c>
      <c r="L8599" s="384">
        <v>30780</v>
      </c>
      <c r="M8599" s="383" t="s">
        <v>643</v>
      </c>
      <c r="N8599" s="383" t="s">
        <v>620</v>
      </c>
      <c r="O8599" s="383" t="s">
        <v>230</v>
      </c>
    </row>
    <row r="8600" spans="1:15">
      <c r="A8600" s="385">
        <v>42126</v>
      </c>
      <c r="B8600" s="383" t="s">
        <v>28</v>
      </c>
      <c r="C8600" s="383" t="s">
        <v>8</v>
      </c>
      <c r="D8600" s="383" t="s">
        <v>29</v>
      </c>
      <c r="E8600" s="383" t="s">
        <v>774</v>
      </c>
      <c r="F8600" s="383" t="s">
        <v>10</v>
      </c>
      <c r="G8600" s="384">
        <v>2200</v>
      </c>
      <c r="H8600" s="383" t="s">
        <v>848</v>
      </c>
      <c r="I8600" s="383" t="s">
        <v>880</v>
      </c>
      <c r="J8600" s="383" t="s">
        <v>617</v>
      </c>
      <c r="K8600" s="383" t="s">
        <v>618</v>
      </c>
      <c r="L8600" s="384">
        <v>30780</v>
      </c>
      <c r="M8600" s="383" t="s">
        <v>643</v>
      </c>
      <c r="N8600" s="383" t="s">
        <v>620</v>
      </c>
      <c r="O8600" s="383" t="s">
        <v>230</v>
      </c>
    </row>
    <row r="8601" spans="1:15">
      <c r="A8601" s="385">
        <v>42130</v>
      </c>
      <c r="B8601" s="383" t="s">
        <v>794</v>
      </c>
      <c r="C8601" s="383" t="s">
        <v>8</v>
      </c>
      <c r="D8601" s="383" t="s">
        <v>34</v>
      </c>
      <c r="E8601" s="383" t="s">
        <v>795</v>
      </c>
      <c r="F8601" s="383" t="s">
        <v>10</v>
      </c>
      <c r="G8601" s="384">
        <v>1369</v>
      </c>
      <c r="H8601" s="383" t="s">
        <v>796</v>
      </c>
      <c r="I8601" s="383" t="s">
        <v>797</v>
      </c>
      <c r="J8601" s="383" t="s">
        <v>617</v>
      </c>
      <c r="K8601" s="383" t="s">
        <v>618</v>
      </c>
      <c r="L8601" s="384">
        <v>30780</v>
      </c>
      <c r="M8601" s="383" t="s">
        <v>643</v>
      </c>
      <c r="N8601" s="383" t="s">
        <v>620</v>
      </c>
      <c r="O8601" s="383" t="s">
        <v>230</v>
      </c>
    </row>
    <row r="8602" spans="1:15">
      <c r="A8602" s="385">
        <v>42131</v>
      </c>
      <c r="B8602" s="383" t="s">
        <v>794</v>
      </c>
      <c r="C8602" s="383" t="s">
        <v>8</v>
      </c>
      <c r="D8602" s="383" t="s">
        <v>34</v>
      </c>
      <c r="E8602" s="383" t="s">
        <v>795</v>
      </c>
      <c r="F8602" s="383" t="s">
        <v>10</v>
      </c>
      <c r="G8602" s="384">
        <v>1369</v>
      </c>
      <c r="H8602" s="383" t="s">
        <v>796</v>
      </c>
      <c r="I8602" s="383" t="s">
        <v>797</v>
      </c>
      <c r="J8602" s="383" t="s">
        <v>617</v>
      </c>
      <c r="K8602" s="383" t="s">
        <v>618</v>
      </c>
      <c r="L8602" s="384">
        <v>30780</v>
      </c>
      <c r="M8602" s="383" t="s">
        <v>643</v>
      </c>
      <c r="N8602" s="383" t="s">
        <v>620</v>
      </c>
      <c r="O8602" s="383" t="s">
        <v>230</v>
      </c>
    </row>
    <row r="8603" spans="1:15">
      <c r="A8603" s="385">
        <v>42132</v>
      </c>
      <c r="B8603" s="383" t="s">
        <v>794</v>
      </c>
      <c r="C8603" s="383" t="s">
        <v>8</v>
      </c>
      <c r="D8603" s="383" t="s">
        <v>34</v>
      </c>
      <c r="E8603" s="383" t="s">
        <v>795</v>
      </c>
      <c r="F8603" s="383" t="s">
        <v>10</v>
      </c>
      <c r="G8603" s="384">
        <v>1369</v>
      </c>
      <c r="H8603" s="383" t="s">
        <v>796</v>
      </c>
      <c r="I8603" s="383" t="s">
        <v>797</v>
      </c>
      <c r="J8603" s="383" t="s">
        <v>617</v>
      </c>
      <c r="K8603" s="383" t="s">
        <v>618</v>
      </c>
      <c r="L8603" s="384">
        <v>30780</v>
      </c>
      <c r="M8603" s="383" t="s">
        <v>643</v>
      </c>
      <c r="N8603" s="383" t="s">
        <v>620</v>
      </c>
      <c r="O8603" s="383" t="s">
        <v>230</v>
      </c>
    </row>
    <row r="8604" spans="1:15">
      <c r="A8604" s="385">
        <v>42138</v>
      </c>
      <c r="B8604" s="383" t="s">
        <v>21</v>
      </c>
      <c r="C8604" s="383" t="s">
        <v>12</v>
      </c>
      <c r="D8604" s="383" t="s">
        <v>22</v>
      </c>
      <c r="E8604" s="383" t="s">
        <v>658</v>
      </c>
      <c r="F8604" s="383" t="s">
        <v>10</v>
      </c>
      <c r="G8604" s="384">
        <v>7050</v>
      </c>
      <c r="H8604" s="383" t="s">
        <v>779</v>
      </c>
      <c r="I8604" s="383" t="s">
        <v>1027</v>
      </c>
      <c r="J8604" s="383" t="s">
        <v>617</v>
      </c>
      <c r="K8604" s="383" t="s">
        <v>618</v>
      </c>
      <c r="L8604" s="384">
        <v>30780</v>
      </c>
      <c r="M8604" s="383" t="s">
        <v>644</v>
      </c>
      <c r="N8604" s="383" t="s">
        <v>620</v>
      </c>
      <c r="O8604" s="383" t="s">
        <v>230</v>
      </c>
    </row>
    <row r="8605" spans="1:15">
      <c r="A8605" s="385">
        <v>42150</v>
      </c>
      <c r="B8605" s="383" t="s">
        <v>11</v>
      </c>
      <c r="C8605" s="383" t="s">
        <v>12</v>
      </c>
      <c r="D8605" s="383" t="s">
        <v>13</v>
      </c>
      <c r="E8605" s="383" t="s">
        <v>678</v>
      </c>
      <c r="F8605" s="383" t="s">
        <v>10</v>
      </c>
      <c r="G8605" s="384">
        <v>87342</v>
      </c>
      <c r="H8605" s="383" t="s">
        <v>759</v>
      </c>
      <c r="I8605" s="383" t="s">
        <v>1028</v>
      </c>
      <c r="J8605" s="383" t="s">
        <v>617</v>
      </c>
      <c r="K8605" s="383" t="s">
        <v>618</v>
      </c>
      <c r="L8605" s="384">
        <v>30780</v>
      </c>
      <c r="M8605" s="383" t="s">
        <v>645</v>
      </c>
      <c r="N8605" s="383" t="s">
        <v>620</v>
      </c>
      <c r="O8605" s="383" t="s">
        <v>230</v>
      </c>
    </row>
    <row r="8606" spans="1:15">
      <c r="A8606" s="385">
        <v>41997</v>
      </c>
      <c r="B8606" s="383" t="s">
        <v>1029</v>
      </c>
      <c r="C8606" s="383" t="s">
        <v>23</v>
      </c>
      <c r="D8606" s="383" t="s">
        <v>36</v>
      </c>
      <c r="E8606" s="383" t="s">
        <v>1030</v>
      </c>
      <c r="F8606" s="383" t="s">
        <v>10</v>
      </c>
      <c r="G8606" s="384">
        <v>394</v>
      </c>
      <c r="H8606" s="383" t="s">
        <v>1031</v>
      </c>
      <c r="I8606" s="383" t="s">
        <v>1032</v>
      </c>
      <c r="J8606" s="383" t="s">
        <v>617</v>
      </c>
      <c r="K8606" s="383" t="s">
        <v>618</v>
      </c>
      <c r="L8606" s="384">
        <v>0</v>
      </c>
      <c r="M8606" s="383" t="s">
        <v>619</v>
      </c>
      <c r="N8606" s="383" t="s">
        <v>620</v>
      </c>
      <c r="O8606" s="383" t="s">
        <v>230</v>
      </c>
    </row>
    <row r="8607" spans="1:15">
      <c r="A8607" s="385">
        <v>42006</v>
      </c>
      <c r="B8607" s="383" t="s">
        <v>21</v>
      </c>
      <c r="C8607" s="383" t="s">
        <v>12</v>
      </c>
      <c r="D8607" s="383" t="s">
        <v>22</v>
      </c>
      <c r="E8607" s="383" t="s">
        <v>658</v>
      </c>
      <c r="F8607" s="383" t="s">
        <v>10</v>
      </c>
      <c r="G8607" s="384">
        <v>2268</v>
      </c>
      <c r="H8607" s="383" t="s">
        <v>818</v>
      </c>
      <c r="I8607" s="383" t="s">
        <v>819</v>
      </c>
      <c r="J8607" s="383" t="s">
        <v>617</v>
      </c>
      <c r="K8607" s="383" t="s">
        <v>618</v>
      </c>
      <c r="L8607" s="384">
        <v>6319</v>
      </c>
      <c r="M8607" s="383" t="s">
        <v>627</v>
      </c>
      <c r="N8607" s="383" t="s">
        <v>620</v>
      </c>
      <c r="O8607" s="383" t="s">
        <v>230</v>
      </c>
    </row>
    <row r="8608" spans="1:15">
      <c r="A8608" s="385">
        <v>42007</v>
      </c>
      <c r="B8608" s="383" t="s">
        <v>21</v>
      </c>
      <c r="C8608" s="383" t="s">
        <v>12</v>
      </c>
      <c r="D8608" s="383" t="s">
        <v>22</v>
      </c>
      <c r="E8608" s="383" t="s">
        <v>658</v>
      </c>
      <c r="F8608" s="383" t="s">
        <v>10</v>
      </c>
      <c r="G8608" s="384">
        <v>2268</v>
      </c>
      <c r="H8608" s="383" t="s">
        <v>818</v>
      </c>
      <c r="I8608" s="383" t="s">
        <v>819</v>
      </c>
      <c r="J8608" s="383" t="s">
        <v>617</v>
      </c>
      <c r="K8608" s="383" t="s">
        <v>618</v>
      </c>
      <c r="L8608" s="384">
        <v>8221</v>
      </c>
      <c r="M8608" s="383" t="s">
        <v>627</v>
      </c>
      <c r="N8608" s="383" t="s">
        <v>620</v>
      </c>
      <c r="O8608" s="383" t="s">
        <v>230</v>
      </c>
    </row>
    <row r="8609" spans="1:15">
      <c r="A8609" s="385">
        <v>42008</v>
      </c>
      <c r="B8609" s="383" t="s">
        <v>21</v>
      </c>
      <c r="C8609" s="383" t="s">
        <v>12</v>
      </c>
      <c r="D8609" s="383" t="s">
        <v>22</v>
      </c>
      <c r="E8609" s="383" t="s">
        <v>658</v>
      </c>
      <c r="F8609" s="383" t="s">
        <v>10</v>
      </c>
      <c r="G8609" s="384">
        <v>2268</v>
      </c>
      <c r="H8609" s="383" t="s">
        <v>818</v>
      </c>
      <c r="I8609" s="383" t="s">
        <v>819</v>
      </c>
      <c r="J8609" s="383" t="s">
        <v>617</v>
      </c>
      <c r="K8609" s="383" t="s">
        <v>618</v>
      </c>
      <c r="L8609" s="384">
        <v>8501</v>
      </c>
      <c r="M8609" s="383" t="s">
        <v>627</v>
      </c>
      <c r="N8609" s="383" t="s">
        <v>620</v>
      </c>
      <c r="O8609" s="383" t="s">
        <v>230</v>
      </c>
    </row>
    <row r="8610" spans="1:15">
      <c r="A8610" s="385">
        <v>42011</v>
      </c>
      <c r="B8610" s="383" t="s">
        <v>21</v>
      </c>
      <c r="C8610" s="383" t="s">
        <v>12</v>
      </c>
      <c r="D8610" s="383" t="s">
        <v>22</v>
      </c>
      <c r="E8610" s="383" t="s">
        <v>658</v>
      </c>
      <c r="F8610" s="383" t="s">
        <v>10</v>
      </c>
      <c r="G8610" s="384">
        <v>2268</v>
      </c>
      <c r="H8610" s="383" t="s">
        <v>818</v>
      </c>
      <c r="I8610" s="383" t="s">
        <v>819</v>
      </c>
      <c r="J8610" s="383" t="s">
        <v>617</v>
      </c>
      <c r="K8610" s="383" t="s">
        <v>618</v>
      </c>
      <c r="L8610" s="384">
        <v>9280</v>
      </c>
      <c r="M8610" s="383" t="s">
        <v>629</v>
      </c>
      <c r="N8610" s="383" t="s">
        <v>620</v>
      </c>
      <c r="O8610" s="383" t="s">
        <v>230</v>
      </c>
    </row>
    <row r="8611" spans="1:15">
      <c r="A8611" s="385">
        <v>42012</v>
      </c>
      <c r="B8611" s="383" t="s">
        <v>999</v>
      </c>
      <c r="C8611" s="383" t="s">
        <v>42</v>
      </c>
      <c r="D8611" s="383" t="s">
        <v>36</v>
      </c>
      <c r="E8611" s="383" t="s">
        <v>1000</v>
      </c>
      <c r="F8611" s="383" t="s">
        <v>43</v>
      </c>
      <c r="G8611" s="384">
        <v>1405574</v>
      </c>
      <c r="H8611" s="383" t="s">
        <v>801</v>
      </c>
      <c r="I8611" s="383" t="s">
        <v>1033</v>
      </c>
      <c r="J8611" s="383" t="s">
        <v>617</v>
      </c>
      <c r="K8611" s="383" t="s">
        <v>618</v>
      </c>
      <c r="L8611" s="384">
        <v>9280</v>
      </c>
      <c r="M8611" s="383" t="s">
        <v>630</v>
      </c>
      <c r="N8611" s="383" t="s">
        <v>620</v>
      </c>
      <c r="O8611" s="383" t="s">
        <v>230</v>
      </c>
    </row>
    <row r="8612" spans="1:15">
      <c r="A8612" s="385">
        <v>42014</v>
      </c>
      <c r="B8612" s="383" t="s">
        <v>11</v>
      </c>
      <c r="C8612" s="383" t="s">
        <v>12</v>
      </c>
      <c r="D8612" s="383" t="s">
        <v>13</v>
      </c>
      <c r="E8612" s="383" t="s">
        <v>678</v>
      </c>
      <c r="F8612" s="383" t="s">
        <v>10</v>
      </c>
      <c r="G8612" s="384">
        <v>342</v>
      </c>
      <c r="H8612" s="383" t="s">
        <v>812</v>
      </c>
      <c r="I8612" s="383" t="s">
        <v>813</v>
      </c>
      <c r="J8612" s="383" t="s">
        <v>617</v>
      </c>
      <c r="K8612" s="383" t="s">
        <v>618</v>
      </c>
      <c r="L8612" s="384">
        <v>9280</v>
      </c>
      <c r="M8612" s="383" t="s">
        <v>630</v>
      </c>
      <c r="N8612" s="383" t="s">
        <v>620</v>
      </c>
      <c r="O8612" s="383" t="s">
        <v>230</v>
      </c>
    </row>
    <row r="8613" spans="1:15">
      <c r="A8613" s="385">
        <v>42015</v>
      </c>
      <c r="B8613" s="383" t="s">
        <v>11</v>
      </c>
      <c r="C8613" s="383" t="s">
        <v>12</v>
      </c>
      <c r="D8613" s="383" t="s">
        <v>13</v>
      </c>
      <c r="E8613" s="383" t="s">
        <v>678</v>
      </c>
      <c r="F8613" s="383" t="s">
        <v>10</v>
      </c>
      <c r="G8613" s="384">
        <v>342</v>
      </c>
      <c r="H8613" s="383" t="s">
        <v>812</v>
      </c>
      <c r="I8613" s="383" t="s">
        <v>813</v>
      </c>
      <c r="J8613" s="383" t="s">
        <v>617</v>
      </c>
      <c r="K8613" s="383" t="s">
        <v>618</v>
      </c>
      <c r="L8613" s="384">
        <v>9280</v>
      </c>
      <c r="M8613" s="383" t="s">
        <v>630</v>
      </c>
      <c r="N8613" s="383" t="s">
        <v>620</v>
      </c>
      <c r="O8613" s="383" t="s">
        <v>230</v>
      </c>
    </row>
    <row r="8614" spans="1:15">
      <c r="A8614" s="385">
        <v>42016</v>
      </c>
      <c r="B8614" s="383" t="s">
        <v>11</v>
      </c>
      <c r="C8614" s="383" t="s">
        <v>12</v>
      </c>
      <c r="D8614" s="383" t="s">
        <v>13</v>
      </c>
      <c r="E8614" s="383" t="s">
        <v>678</v>
      </c>
      <c r="F8614" s="383" t="s">
        <v>10</v>
      </c>
      <c r="G8614" s="384">
        <v>342</v>
      </c>
      <c r="H8614" s="383" t="s">
        <v>812</v>
      </c>
      <c r="I8614" s="383" t="s">
        <v>813</v>
      </c>
      <c r="J8614" s="383" t="s">
        <v>617</v>
      </c>
      <c r="K8614" s="383" t="s">
        <v>618</v>
      </c>
      <c r="L8614" s="384">
        <v>9280</v>
      </c>
      <c r="M8614" s="383" t="s">
        <v>630</v>
      </c>
      <c r="N8614" s="383" t="s">
        <v>620</v>
      </c>
      <c r="O8614" s="383" t="s">
        <v>230</v>
      </c>
    </row>
    <row r="8615" spans="1:15">
      <c r="A8615" s="385">
        <v>42017</v>
      </c>
      <c r="B8615" s="383" t="s">
        <v>650</v>
      </c>
      <c r="C8615" s="383" t="s">
        <v>8</v>
      </c>
      <c r="D8615" s="383" t="s">
        <v>20</v>
      </c>
      <c r="E8615" s="383" t="s">
        <v>651</v>
      </c>
      <c r="F8615" s="383" t="s">
        <v>10</v>
      </c>
      <c r="G8615" s="384">
        <v>1530</v>
      </c>
      <c r="H8615" s="383" t="s">
        <v>876</v>
      </c>
      <c r="I8615" s="383" t="s">
        <v>877</v>
      </c>
      <c r="J8615" s="383" t="s">
        <v>617</v>
      </c>
      <c r="K8615" s="383" t="s">
        <v>618</v>
      </c>
      <c r="L8615" s="384">
        <v>9280</v>
      </c>
      <c r="M8615" s="383" t="s">
        <v>631</v>
      </c>
      <c r="N8615" s="383" t="s">
        <v>620</v>
      </c>
      <c r="O8615" s="383" t="s">
        <v>230</v>
      </c>
    </row>
    <row r="8616" spans="1:15">
      <c r="A8616" s="385">
        <v>42018</v>
      </c>
      <c r="B8616" s="383" t="s">
        <v>11</v>
      </c>
      <c r="C8616" s="383" t="s">
        <v>12</v>
      </c>
      <c r="D8616" s="383" t="s">
        <v>13</v>
      </c>
      <c r="E8616" s="383" t="s">
        <v>678</v>
      </c>
      <c r="F8616" s="383" t="s">
        <v>10</v>
      </c>
      <c r="G8616" s="384">
        <v>342</v>
      </c>
      <c r="H8616" s="383" t="s">
        <v>812</v>
      </c>
      <c r="I8616" s="383" t="s">
        <v>813</v>
      </c>
      <c r="J8616" s="383" t="s">
        <v>617</v>
      </c>
      <c r="K8616" s="383" t="s">
        <v>618</v>
      </c>
      <c r="L8616" s="384">
        <v>9804</v>
      </c>
      <c r="M8616" s="383" t="s">
        <v>631</v>
      </c>
      <c r="N8616" s="383" t="s">
        <v>620</v>
      </c>
      <c r="O8616" s="383" t="s">
        <v>230</v>
      </c>
    </row>
    <row r="8617" spans="1:15">
      <c r="A8617" s="385">
        <v>42019</v>
      </c>
      <c r="B8617" s="383" t="s">
        <v>806</v>
      </c>
      <c r="C8617" s="383" t="s">
        <v>8</v>
      </c>
      <c r="D8617" s="383" t="s">
        <v>51</v>
      </c>
      <c r="E8617" s="383" t="s">
        <v>807</v>
      </c>
      <c r="F8617" s="383" t="s">
        <v>10</v>
      </c>
      <c r="G8617" s="384">
        <v>6395</v>
      </c>
      <c r="H8617" s="383" t="s">
        <v>796</v>
      </c>
      <c r="I8617" s="383" t="s">
        <v>808</v>
      </c>
      <c r="J8617" s="383" t="s">
        <v>617</v>
      </c>
      <c r="K8617" s="383" t="s">
        <v>618</v>
      </c>
      <c r="L8617" s="384">
        <v>11627</v>
      </c>
      <c r="M8617" s="383" t="s">
        <v>631</v>
      </c>
      <c r="N8617" s="383" t="s">
        <v>620</v>
      </c>
      <c r="O8617" s="383" t="s">
        <v>230</v>
      </c>
    </row>
    <row r="8618" spans="1:15">
      <c r="A8618" s="385">
        <v>42020</v>
      </c>
      <c r="B8618" s="383" t="s">
        <v>650</v>
      </c>
      <c r="C8618" s="383" t="s">
        <v>8</v>
      </c>
      <c r="D8618" s="383" t="s">
        <v>20</v>
      </c>
      <c r="E8618" s="383" t="s">
        <v>651</v>
      </c>
      <c r="F8618" s="383" t="s">
        <v>10</v>
      </c>
      <c r="G8618" s="384">
        <v>16335</v>
      </c>
      <c r="H8618" s="383" t="s">
        <v>852</v>
      </c>
      <c r="I8618" s="383" t="s">
        <v>853</v>
      </c>
      <c r="J8618" s="383" t="s">
        <v>617</v>
      </c>
      <c r="K8618" s="383" t="s">
        <v>618</v>
      </c>
      <c r="L8618" s="384">
        <v>12650</v>
      </c>
      <c r="M8618" s="383" t="s">
        <v>631</v>
      </c>
      <c r="N8618" s="383" t="s">
        <v>620</v>
      </c>
      <c r="O8618" s="383" t="s">
        <v>230</v>
      </c>
    </row>
    <row r="8619" spans="1:15">
      <c r="A8619" s="385">
        <v>42021</v>
      </c>
      <c r="B8619" s="383" t="s">
        <v>650</v>
      </c>
      <c r="C8619" s="383" t="s">
        <v>8</v>
      </c>
      <c r="D8619" s="383" t="s">
        <v>20</v>
      </c>
      <c r="E8619" s="383" t="s">
        <v>651</v>
      </c>
      <c r="F8619" s="383" t="s">
        <v>10</v>
      </c>
      <c r="G8619" s="384">
        <v>1530</v>
      </c>
      <c r="H8619" s="383" t="s">
        <v>876</v>
      </c>
      <c r="I8619" s="383" t="s">
        <v>877</v>
      </c>
      <c r="J8619" s="383" t="s">
        <v>617</v>
      </c>
      <c r="K8619" s="383" t="s">
        <v>618</v>
      </c>
      <c r="L8619" s="384">
        <v>12650</v>
      </c>
      <c r="M8619" s="383" t="s">
        <v>632</v>
      </c>
      <c r="N8619" s="383" t="s">
        <v>620</v>
      </c>
      <c r="O8619" s="383" t="s">
        <v>230</v>
      </c>
    </row>
    <row r="8620" spans="1:15">
      <c r="A8620" s="385">
        <v>42022</v>
      </c>
      <c r="B8620" s="383" t="s">
        <v>806</v>
      </c>
      <c r="C8620" s="383" t="s">
        <v>8</v>
      </c>
      <c r="D8620" s="383" t="s">
        <v>51</v>
      </c>
      <c r="E8620" s="383" t="s">
        <v>807</v>
      </c>
      <c r="F8620" s="383" t="s">
        <v>10</v>
      </c>
      <c r="G8620" s="384">
        <v>4325</v>
      </c>
      <c r="H8620" s="383" t="s">
        <v>796</v>
      </c>
      <c r="I8620" s="383" t="s">
        <v>808</v>
      </c>
      <c r="J8620" s="383" t="s">
        <v>617</v>
      </c>
      <c r="K8620" s="383" t="s">
        <v>618</v>
      </c>
      <c r="L8620" s="384">
        <v>12650</v>
      </c>
      <c r="M8620" s="383" t="s">
        <v>632</v>
      </c>
      <c r="N8620" s="383" t="s">
        <v>620</v>
      </c>
      <c r="O8620" s="383" t="s">
        <v>230</v>
      </c>
    </row>
    <row r="8621" spans="1:15">
      <c r="A8621" s="385">
        <v>42023</v>
      </c>
      <c r="B8621" s="383" t="s">
        <v>806</v>
      </c>
      <c r="C8621" s="383" t="s">
        <v>8</v>
      </c>
      <c r="D8621" s="383" t="s">
        <v>51</v>
      </c>
      <c r="E8621" s="383" t="s">
        <v>807</v>
      </c>
      <c r="F8621" s="383" t="s">
        <v>10</v>
      </c>
      <c r="G8621" s="384">
        <v>7712</v>
      </c>
      <c r="H8621" s="383" t="s">
        <v>796</v>
      </c>
      <c r="I8621" s="383" t="s">
        <v>808</v>
      </c>
      <c r="J8621" s="383" t="s">
        <v>617</v>
      </c>
      <c r="K8621" s="383" t="s">
        <v>618</v>
      </c>
      <c r="L8621" s="384">
        <v>12650</v>
      </c>
      <c r="M8621" s="383" t="s">
        <v>632</v>
      </c>
      <c r="N8621" s="383" t="s">
        <v>620</v>
      </c>
      <c r="O8621" s="383" t="s">
        <v>230</v>
      </c>
    </row>
    <row r="8622" spans="1:15">
      <c r="A8622" s="385">
        <v>42024</v>
      </c>
      <c r="B8622" s="383" t="s">
        <v>806</v>
      </c>
      <c r="C8622" s="383" t="s">
        <v>8</v>
      </c>
      <c r="D8622" s="383" t="s">
        <v>51</v>
      </c>
      <c r="E8622" s="383" t="s">
        <v>807</v>
      </c>
      <c r="F8622" s="383" t="s">
        <v>10</v>
      </c>
      <c r="G8622" s="384">
        <v>6534</v>
      </c>
      <c r="H8622" s="383" t="s">
        <v>796</v>
      </c>
      <c r="I8622" s="383" t="s">
        <v>808</v>
      </c>
      <c r="J8622" s="383" t="s">
        <v>617</v>
      </c>
      <c r="K8622" s="383" t="s">
        <v>618</v>
      </c>
      <c r="L8622" s="384">
        <v>12775</v>
      </c>
      <c r="M8622" s="383" t="s">
        <v>633</v>
      </c>
      <c r="N8622" s="383" t="s">
        <v>620</v>
      </c>
      <c r="O8622" s="383" t="s">
        <v>230</v>
      </c>
    </row>
    <row r="8623" spans="1:15">
      <c r="A8623" s="385">
        <v>42025</v>
      </c>
      <c r="B8623" s="383" t="s">
        <v>806</v>
      </c>
      <c r="C8623" s="383" t="s">
        <v>8</v>
      </c>
      <c r="D8623" s="383" t="s">
        <v>51</v>
      </c>
      <c r="E8623" s="383" t="s">
        <v>807</v>
      </c>
      <c r="F8623" s="383" t="s">
        <v>10</v>
      </c>
      <c r="G8623" s="384">
        <v>12453</v>
      </c>
      <c r="H8623" s="383" t="s">
        <v>796</v>
      </c>
      <c r="I8623" s="383" t="s">
        <v>808</v>
      </c>
      <c r="J8623" s="383" t="s">
        <v>617</v>
      </c>
      <c r="K8623" s="383" t="s">
        <v>618</v>
      </c>
      <c r="L8623" s="384">
        <v>14695</v>
      </c>
      <c r="M8623" s="383" t="s">
        <v>633</v>
      </c>
      <c r="N8623" s="383" t="s">
        <v>620</v>
      </c>
      <c r="O8623" s="383" t="s">
        <v>230</v>
      </c>
    </row>
    <row r="8624" spans="1:15">
      <c r="A8624" s="385">
        <v>42026</v>
      </c>
      <c r="B8624" s="383" t="s">
        <v>806</v>
      </c>
      <c r="C8624" s="383" t="s">
        <v>8</v>
      </c>
      <c r="D8624" s="383" t="s">
        <v>51</v>
      </c>
      <c r="E8624" s="383" t="s">
        <v>807</v>
      </c>
      <c r="F8624" s="383" t="s">
        <v>10</v>
      </c>
      <c r="G8624" s="384">
        <v>12453</v>
      </c>
      <c r="H8624" s="383" t="s">
        <v>796</v>
      </c>
      <c r="I8624" s="383" t="s">
        <v>808</v>
      </c>
      <c r="J8624" s="383" t="s">
        <v>617</v>
      </c>
      <c r="K8624" s="383" t="s">
        <v>618</v>
      </c>
      <c r="L8624" s="384">
        <v>15922</v>
      </c>
      <c r="M8624" s="383" t="s">
        <v>633</v>
      </c>
      <c r="N8624" s="383" t="s">
        <v>620</v>
      </c>
      <c r="O8624" s="383" t="s">
        <v>230</v>
      </c>
    </row>
    <row r="8625" spans="1:15">
      <c r="A8625" s="385">
        <v>42027</v>
      </c>
      <c r="B8625" s="383" t="s">
        <v>806</v>
      </c>
      <c r="C8625" s="383" t="s">
        <v>8</v>
      </c>
      <c r="D8625" s="383" t="s">
        <v>51</v>
      </c>
      <c r="E8625" s="383" t="s">
        <v>807</v>
      </c>
      <c r="F8625" s="383" t="s">
        <v>10</v>
      </c>
      <c r="G8625" s="384">
        <v>12453</v>
      </c>
      <c r="H8625" s="383" t="s">
        <v>796</v>
      </c>
      <c r="I8625" s="383" t="s">
        <v>808</v>
      </c>
      <c r="J8625" s="383" t="s">
        <v>617</v>
      </c>
      <c r="K8625" s="383" t="s">
        <v>618</v>
      </c>
      <c r="L8625" s="384">
        <v>17245</v>
      </c>
      <c r="M8625" s="383" t="s">
        <v>633</v>
      </c>
      <c r="N8625" s="383" t="s">
        <v>620</v>
      </c>
      <c r="O8625" s="383" t="s">
        <v>230</v>
      </c>
    </row>
    <row r="8626" spans="1:15">
      <c r="A8626" s="385">
        <v>42028</v>
      </c>
      <c r="B8626" s="383" t="s">
        <v>806</v>
      </c>
      <c r="C8626" s="383" t="s">
        <v>8</v>
      </c>
      <c r="D8626" s="383" t="s">
        <v>51</v>
      </c>
      <c r="E8626" s="383" t="s">
        <v>807</v>
      </c>
      <c r="F8626" s="383" t="s">
        <v>10</v>
      </c>
      <c r="G8626" s="384">
        <v>7319</v>
      </c>
      <c r="H8626" s="383" t="s">
        <v>796</v>
      </c>
      <c r="I8626" s="383" t="s">
        <v>808</v>
      </c>
      <c r="J8626" s="383" t="s">
        <v>617</v>
      </c>
      <c r="K8626" s="383" t="s">
        <v>618</v>
      </c>
      <c r="L8626" s="384">
        <v>18650</v>
      </c>
      <c r="M8626" s="383" t="s">
        <v>633</v>
      </c>
      <c r="N8626" s="383" t="s">
        <v>620</v>
      </c>
      <c r="O8626" s="383" t="s">
        <v>230</v>
      </c>
    </row>
    <row r="8627" spans="1:15">
      <c r="A8627" s="385">
        <v>42029</v>
      </c>
      <c r="B8627" s="383" t="s">
        <v>806</v>
      </c>
      <c r="C8627" s="383" t="s">
        <v>8</v>
      </c>
      <c r="D8627" s="383" t="s">
        <v>51</v>
      </c>
      <c r="E8627" s="383" t="s">
        <v>807</v>
      </c>
      <c r="F8627" s="383" t="s">
        <v>10</v>
      </c>
      <c r="G8627" s="384">
        <v>9886</v>
      </c>
      <c r="H8627" s="383" t="s">
        <v>796</v>
      </c>
      <c r="I8627" s="383" t="s">
        <v>808</v>
      </c>
      <c r="J8627" s="383" t="s">
        <v>617</v>
      </c>
      <c r="K8627" s="383" t="s">
        <v>618</v>
      </c>
      <c r="L8627" s="384">
        <v>18650</v>
      </c>
      <c r="M8627" s="383" t="s">
        <v>633</v>
      </c>
      <c r="N8627" s="383" t="s">
        <v>620</v>
      </c>
      <c r="O8627" s="383" t="s">
        <v>230</v>
      </c>
    </row>
    <row r="8628" spans="1:15">
      <c r="A8628" s="385">
        <v>42030</v>
      </c>
      <c r="B8628" s="383" t="s">
        <v>806</v>
      </c>
      <c r="C8628" s="383" t="s">
        <v>8</v>
      </c>
      <c r="D8628" s="383" t="s">
        <v>51</v>
      </c>
      <c r="E8628" s="383" t="s">
        <v>807</v>
      </c>
      <c r="F8628" s="383" t="s">
        <v>10</v>
      </c>
      <c r="G8628" s="384">
        <v>9882</v>
      </c>
      <c r="H8628" s="383" t="s">
        <v>796</v>
      </c>
      <c r="I8628" s="383" t="s">
        <v>808</v>
      </c>
      <c r="J8628" s="383" t="s">
        <v>617</v>
      </c>
      <c r="K8628" s="383" t="s">
        <v>618</v>
      </c>
      <c r="L8628" s="384">
        <v>18650</v>
      </c>
      <c r="M8628" s="383" t="s">
        <v>634</v>
      </c>
      <c r="N8628" s="383" t="s">
        <v>620</v>
      </c>
      <c r="O8628" s="383" t="s">
        <v>230</v>
      </c>
    </row>
    <row r="8629" spans="1:15">
      <c r="A8629" s="385">
        <v>42031</v>
      </c>
      <c r="B8629" s="383" t="s">
        <v>806</v>
      </c>
      <c r="C8629" s="383" t="s">
        <v>8</v>
      </c>
      <c r="D8629" s="383" t="s">
        <v>51</v>
      </c>
      <c r="E8629" s="383" t="s">
        <v>807</v>
      </c>
      <c r="F8629" s="383" t="s">
        <v>10</v>
      </c>
      <c r="G8629" s="384">
        <v>7056</v>
      </c>
      <c r="H8629" s="383" t="s">
        <v>796</v>
      </c>
      <c r="I8629" s="383" t="s">
        <v>808</v>
      </c>
      <c r="J8629" s="383" t="s">
        <v>617</v>
      </c>
      <c r="K8629" s="383" t="s">
        <v>618</v>
      </c>
      <c r="L8629" s="384">
        <v>18650</v>
      </c>
      <c r="M8629" s="383" t="s">
        <v>634</v>
      </c>
      <c r="N8629" s="383" t="s">
        <v>620</v>
      </c>
      <c r="O8629" s="383" t="s">
        <v>230</v>
      </c>
    </row>
    <row r="8630" spans="1:15">
      <c r="A8630" s="385">
        <v>42032</v>
      </c>
      <c r="B8630" s="383" t="s">
        <v>806</v>
      </c>
      <c r="C8630" s="383" t="s">
        <v>8</v>
      </c>
      <c r="D8630" s="383" t="s">
        <v>51</v>
      </c>
      <c r="E8630" s="383" t="s">
        <v>807</v>
      </c>
      <c r="F8630" s="383" t="s">
        <v>10</v>
      </c>
      <c r="G8630" s="384">
        <v>7056</v>
      </c>
      <c r="H8630" s="383" t="s">
        <v>796</v>
      </c>
      <c r="I8630" s="383" t="s">
        <v>808</v>
      </c>
      <c r="J8630" s="383" t="s">
        <v>617</v>
      </c>
      <c r="K8630" s="383" t="s">
        <v>618</v>
      </c>
      <c r="L8630" s="384">
        <v>18650</v>
      </c>
      <c r="M8630" s="383" t="s">
        <v>634</v>
      </c>
      <c r="N8630" s="383" t="s">
        <v>620</v>
      </c>
      <c r="O8630" s="383" t="s">
        <v>230</v>
      </c>
    </row>
    <row r="8631" spans="1:15">
      <c r="A8631" s="385">
        <v>42033</v>
      </c>
      <c r="B8631" s="383" t="s">
        <v>806</v>
      </c>
      <c r="C8631" s="383" t="s">
        <v>8</v>
      </c>
      <c r="D8631" s="383" t="s">
        <v>51</v>
      </c>
      <c r="E8631" s="383" t="s">
        <v>807</v>
      </c>
      <c r="F8631" s="383" t="s">
        <v>10</v>
      </c>
      <c r="G8631" s="384">
        <v>7056</v>
      </c>
      <c r="H8631" s="383" t="s">
        <v>796</v>
      </c>
      <c r="I8631" s="383" t="s">
        <v>808</v>
      </c>
      <c r="J8631" s="383" t="s">
        <v>617</v>
      </c>
      <c r="K8631" s="383" t="s">
        <v>618</v>
      </c>
      <c r="L8631" s="384">
        <v>18650</v>
      </c>
      <c r="M8631" s="383" t="s">
        <v>634</v>
      </c>
      <c r="N8631" s="383" t="s">
        <v>620</v>
      </c>
      <c r="O8631" s="383" t="s">
        <v>230</v>
      </c>
    </row>
    <row r="8632" spans="1:15">
      <c r="A8632" s="385">
        <v>42034</v>
      </c>
      <c r="B8632" s="383" t="s">
        <v>794</v>
      </c>
      <c r="C8632" s="383" t="s">
        <v>8</v>
      </c>
      <c r="D8632" s="383" t="s">
        <v>34</v>
      </c>
      <c r="E8632" s="383" t="s">
        <v>795</v>
      </c>
      <c r="F8632" s="383" t="s">
        <v>10</v>
      </c>
      <c r="G8632" s="384">
        <v>2108</v>
      </c>
      <c r="H8632" s="383" t="s">
        <v>796</v>
      </c>
      <c r="I8632" s="383" t="s">
        <v>800</v>
      </c>
      <c r="J8632" s="383" t="s">
        <v>617</v>
      </c>
      <c r="K8632" s="383" t="s">
        <v>618</v>
      </c>
      <c r="L8632" s="384">
        <v>18650</v>
      </c>
      <c r="M8632" s="383" t="s">
        <v>634</v>
      </c>
      <c r="N8632" s="383" t="s">
        <v>620</v>
      </c>
      <c r="O8632" s="383" t="s">
        <v>230</v>
      </c>
    </row>
    <row r="8633" spans="1:15">
      <c r="A8633" s="385">
        <v>42035</v>
      </c>
      <c r="B8633" s="383" t="s">
        <v>806</v>
      </c>
      <c r="C8633" s="383" t="s">
        <v>8</v>
      </c>
      <c r="D8633" s="383" t="s">
        <v>51</v>
      </c>
      <c r="E8633" s="383" t="s">
        <v>807</v>
      </c>
      <c r="F8633" s="383" t="s">
        <v>10</v>
      </c>
      <c r="G8633" s="384">
        <v>12540</v>
      </c>
      <c r="H8633" s="383" t="s">
        <v>796</v>
      </c>
      <c r="I8633" s="383" t="s">
        <v>808</v>
      </c>
      <c r="J8633" s="383" t="s">
        <v>617</v>
      </c>
      <c r="K8633" s="383" t="s">
        <v>618</v>
      </c>
      <c r="L8633" s="384">
        <v>18650</v>
      </c>
      <c r="M8633" s="383" t="s">
        <v>634</v>
      </c>
      <c r="N8633" s="383" t="s">
        <v>620</v>
      </c>
      <c r="O8633" s="383" t="s">
        <v>230</v>
      </c>
    </row>
    <row r="8634" spans="1:15">
      <c r="A8634" s="385">
        <v>42036</v>
      </c>
      <c r="B8634" s="383" t="s">
        <v>806</v>
      </c>
      <c r="C8634" s="383" t="s">
        <v>8</v>
      </c>
      <c r="D8634" s="383" t="s">
        <v>51</v>
      </c>
      <c r="E8634" s="383" t="s">
        <v>807</v>
      </c>
      <c r="F8634" s="383" t="s">
        <v>10</v>
      </c>
      <c r="G8634" s="384">
        <v>12540</v>
      </c>
      <c r="H8634" s="383" t="s">
        <v>796</v>
      </c>
      <c r="I8634" s="383" t="s">
        <v>808</v>
      </c>
      <c r="J8634" s="383" t="s">
        <v>617</v>
      </c>
      <c r="K8634" s="383" t="s">
        <v>618</v>
      </c>
      <c r="L8634" s="384">
        <v>18660</v>
      </c>
      <c r="M8634" s="383" t="s">
        <v>634</v>
      </c>
      <c r="N8634" s="383" t="s">
        <v>620</v>
      </c>
      <c r="O8634" s="383" t="s">
        <v>230</v>
      </c>
    </row>
    <row r="8635" spans="1:15">
      <c r="A8635" s="385">
        <v>42037</v>
      </c>
      <c r="B8635" s="383" t="s">
        <v>806</v>
      </c>
      <c r="C8635" s="383" t="s">
        <v>8</v>
      </c>
      <c r="D8635" s="383" t="s">
        <v>51</v>
      </c>
      <c r="E8635" s="383" t="s">
        <v>807</v>
      </c>
      <c r="F8635" s="383" t="s">
        <v>10</v>
      </c>
      <c r="G8635" s="384">
        <v>12540</v>
      </c>
      <c r="H8635" s="383" t="s">
        <v>796</v>
      </c>
      <c r="I8635" s="383" t="s">
        <v>808</v>
      </c>
      <c r="J8635" s="383" t="s">
        <v>617</v>
      </c>
      <c r="K8635" s="383" t="s">
        <v>618</v>
      </c>
      <c r="L8635" s="384">
        <v>18660</v>
      </c>
      <c r="M8635" s="383" t="s">
        <v>634</v>
      </c>
      <c r="N8635" s="383" t="s">
        <v>620</v>
      </c>
      <c r="O8635" s="383" t="s">
        <v>230</v>
      </c>
    </row>
    <row r="8636" spans="1:15">
      <c r="A8636" s="385">
        <v>42038</v>
      </c>
      <c r="B8636" s="383" t="s">
        <v>15</v>
      </c>
      <c r="C8636" s="383" t="s">
        <v>16</v>
      </c>
      <c r="D8636" s="383" t="s">
        <v>13</v>
      </c>
      <c r="E8636" s="383" t="s">
        <v>680</v>
      </c>
      <c r="F8636" s="383" t="s">
        <v>10</v>
      </c>
      <c r="G8636" s="384">
        <v>-14000</v>
      </c>
      <c r="H8636" s="383" t="s">
        <v>681</v>
      </c>
      <c r="I8636" s="383" t="s">
        <v>1034</v>
      </c>
      <c r="J8636" s="383" t="s">
        <v>617</v>
      </c>
      <c r="K8636" s="383" t="s">
        <v>618</v>
      </c>
      <c r="L8636" s="384">
        <v>18660</v>
      </c>
      <c r="M8636" s="383" t="s">
        <v>634</v>
      </c>
      <c r="N8636" s="383" t="s">
        <v>620</v>
      </c>
      <c r="O8636" s="383" t="s">
        <v>230</v>
      </c>
    </row>
    <row r="8637" spans="1:15">
      <c r="A8637" s="385">
        <v>42039</v>
      </c>
      <c r="B8637" s="383" t="s">
        <v>806</v>
      </c>
      <c r="C8637" s="383" t="s">
        <v>8</v>
      </c>
      <c r="D8637" s="383" t="s">
        <v>51</v>
      </c>
      <c r="E8637" s="383" t="s">
        <v>807</v>
      </c>
      <c r="F8637" s="383" t="s">
        <v>10</v>
      </c>
      <c r="G8637" s="384">
        <v>15175</v>
      </c>
      <c r="H8637" s="383" t="s">
        <v>796</v>
      </c>
      <c r="I8637" s="383" t="s">
        <v>808</v>
      </c>
      <c r="J8637" s="383" t="s">
        <v>617</v>
      </c>
      <c r="K8637" s="383" t="s">
        <v>618</v>
      </c>
      <c r="L8637" s="384">
        <v>18660</v>
      </c>
      <c r="M8637" s="383" t="s">
        <v>634</v>
      </c>
      <c r="N8637" s="383" t="s">
        <v>620</v>
      </c>
      <c r="O8637" s="383" t="s">
        <v>230</v>
      </c>
    </row>
    <row r="8638" spans="1:15">
      <c r="A8638" s="385">
        <v>42040</v>
      </c>
      <c r="B8638" s="383" t="s">
        <v>806</v>
      </c>
      <c r="C8638" s="383" t="s">
        <v>8</v>
      </c>
      <c r="D8638" s="383" t="s">
        <v>51</v>
      </c>
      <c r="E8638" s="383" t="s">
        <v>807</v>
      </c>
      <c r="F8638" s="383" t="s">
        <v>10</v>
      </c>
      <c r="G8638" s="384">
        <v>14121</v>
      </c>
      <c r="H8638" s="383" t="s">
        <v>796</v>
      </c>
      <c r="I8638" s="383" t="s">
        <v>808</v>
      </c>
      <c r="J8638" s="383" t="s">
        <v>617</v>
      </c>
      <c r="K8638" s="383" t="s">
        <v>618</v>
      </c>
      <c r="L8638" s="384">
        <v>18761</v>
      </c>
      <c r="M8638" s="383" t="s">
        <v>635</v>
      </c>
      <c r="N8638" s="383" t="s">
        <v>620</v>
      </c>
      <c r="O8638" s="383" t="s">
        <v>230</v>
      </c>
    </row>
    <row r="8639" spans="1:15">
      <c r="A8639" s="385">
        <v>42041</v>
      </c>
      <c r="B8639" s="383" t="s">
        <v>794</v>
      </c>
      <c r="C8639" s="383" t="s">
        <v>8</v>
      </c>
      <c r="D8639" s="383" t="s">
        <v>34</v>
      </c>
      <c r="E8639" s="383" t="s">
        <v>795</v>
      </c>
      <c r="F8639" s="383" t="s">
        <v>10</v>
      </c>
      <c r="G8639" s="384">
        <v>2108</v>
      </c>
      <c r="H8639" s="383" t="s">
        <v>796</v>
      </c>
      <c r="I8639" s="383" t="s">
        <v>800</v>
      </c>
      <c r="J8639" s="383" t="s">
        <v>617</v>
      </c>
      <c r="K8639" s="383" t="s">
        <v>618</v>
      </c>
      <c r="L8639" s="384">
        <v>18761</v>
      </c>
      <c r="M8639" s="383" t="s">
        <v>635</v>
      </c>
      <c r="N8639" s="383" t="s">
        <v>620</v>
      </c>
      <c r="O8639" s="383" t="s">
        <v>230</v>
      </c>
    </row>
    <row r="8640" spans="1:15">
      <c r="A8640" s="385">
        <v>42042</v>
      </c>
      <c r="B8640" s="383" t="s">
        <v>794</v>
      </c>
      <c r="C8640" s="383" t="s">
        <v>8</v>
      </c>
      <c r="D8640" s="383" t="s">
        <v>34</v>
      </c>
      <c r="E8640" s="383" t="s">
        <v>795</v>
      </c>
      <c r="F8640" s="383" t="s">
        <v>10</v>
      </c>
      <c r="G8640" s="384">
        <v>2108</v>
      </c>
      <c r="H8640" s="383" t="s">
        <v>796</v>
      </c>
      <c r="I8640" s="383" t="s">
        <v>800</v>
      </c>
      <c r="J8640" s="383" t="s">
        <v>617</v>
      </c>
      <c r="K8640" s="383" t="s">
        <v>618</v>
      </c>
      <c r="L8640" s="384">
        <v>18800</v>
      </c>
      <c r="M8640" s="383" t="s">
        <v>635</v>
      </c>
      <c r="N8640" s="383" t="s">
        <v>620</v>
      </c>
      <c r="O8640" s="383" t="s">
        <v>230</v>
      </c>
    </row>
    <row r="8641" spans="1:15">
      <c r="A8641" s="385">
        <v>42043</v>
      </c>
      <c r="B8641" s="383" t="s">
        <v>794</v>
      </c>
      <c r="C8641" s="383" t="s">
        <v>8</v>
      </c>
      <c r="D8641" s="383" t="s">
        <v>34</v>
      </c>
      <c r="E8641" s="383" t="s">
        <v>795</v>
      </c>
      <c r="F8641" s="383" t="s">
        <v>10</v>
      </c>
      <c r="G8641" s="384">
        <v>68657</v>
      </c>
      <c r="H8641" s="383" t="s">
        <v>796</v>
      </c>
      <c r="I8641" s="383" t="s">
        <v>798</v>
      </c>
      <c r="J8641" s="383" t="s">
        <v>617</v>
      </c>
      <c r="K8641" s="383" t="s">
        <v>618</v>
      </c>
      <c r="L8641" s="384">
        <v>20258</v>
      </c>
      <c r="M8641" s="383" t="s">
        <v>635</v>
      </c>
      <c r="N8641" s="383" t="s">
        <v>620</v>
      </c>
      <c r="O8641" s="383" t="s">
        <v>230</v>
      </c>
    </row>
    <row r="8642" spans="1:15">
      <c r="A8642" s="385">
        <v>42044</v>
      </c>
      <c r="B8642" s="383" t="s">
        <v>794</v>
      </c>
      <c r="C8642" s="383" t="s">
        <v>8</v>
      </c>
      <c r="D8642" s="383" t="s">
        <v>34</v>
      </c>
      <c r="E8642" s="383" t="s">
        <v>795</v>
      </c>
      <c r="F8642" s="383" t="s">
        <v>10</v>
      </c>
      <c r="G8642" s="384">
        <v>51869</v>
      </c>
      <c r="H8642" s="383" t="s">
        <v>796</v>
      </c>
      <c r="I8642" s="383" t="s">
        <v>798</v>
      </c>
      <c r="J8642" s="383" t="s">
        <v>617</v>
      </c>
      <c r="K8642" s="383" t="s">
        <v>618</v>
      </c>
      <c r="L8642" s="384">
        <v>20833</v>
      </c>
      <c r="M8642" s="383" t="s">
        <v>635</v>
      </c>
      <c r="N8642" s="383" t="s">
        <v>620</v>
      </c>
      <c r="O8642" s="383" t="s">
        <v>230</v>
      </c>
    </row>
    <row r="8643" spans="1:15">
      <c r="A8643" s="385">
        <v>42045</v>
      </c>
      <c r="B8643" s="383" t="s">
        <v>794</v>
      </c>
      <c r="C8643" s="383" t="s">
        <v>8</v>
      </c>
      <c r="D8643" s="383" t="s">
        <v>34</v>
      </c>
      <c r="E8643" s="383" t="s">
        <v>795</v>
      </c>
      <c r="F8643" s="383" t="s">
        <v>10</v>
      </c>
      <c r="G8643" s="384">
        <v>47013</v>
      </c>
      <c r="H8643" s="383" t="s">
        <v>796</v>
      </c>
      <c r="I8643" s="383" t="s">
        <v>798</v>
      </c>
      <c r="J8643" s="383" t="s">
        <v>617</v>
      </c>
      <c r="K8643" s="383" t="s">
        <v>618</v>
      </c>
      <c r="L8643" s="384">
        <v>20833</v>
      </c>
      <c r="M8643" s="383" t="s">
        <v>635</v>
      </c>
      <c r="N8643" s="383" t="s">
        <v>620</v>
      </c>
      <c r="O8643" s="383" t="s">
        <v>230</v>
      </c>
    </row>
    <row r="8644" spans="1:15">
      <c r="A8644" s="385">
        <v>42046</v>
      </c>
      <c r="B8644" s="383" t="s">
        <v>21</v>
      </c>
      <c r="C8644" s="383" t="s">
        <v>12</v>
      </c>
      <c r="D8644" s="383" t="s">
        <v>22</v>
      </c>
      <c r="E8644" s="383" t="s">
        <v>658</v>
      </c>
      <c r="F8644" s="383" t="s">
        <v>10</v>
      </c>
      <c r="G8644" s="384">
        <v>3585</v>
      </c>
      <c r="H8644" s="383" t="s">
        <v>784</v>
      </c>
      <c r="I8644" s="383" t="s">
        <v>789</v>
      </c>
      <c r="J8644" s="383" t="s">
        <v>617</v>
      </c>
      <c r="K8644" s="383" t="s">
        <v>618</v>
      </c>
      <c r="L8644" s="384">
        <v>20833</v>
      </c>
      <c r="M8644" s="383" t="s">
        <v>635</v>
      </c>
      <c r="N8644" s="383" t="s">
        <v>620</v>
      </c>
      <c r="O8644" s="383" t="s">
        <v>230</v>
      </c>
    </row>
    <row r="8645" spans="1:15">
      <c r="A8645" s="385">
        <v>42047</v>
      </c>
      <c r="B8645" s="383" t="s">
        <v>794</v>
      </c>
      <c r="C8645" s="383" t="s">
        <v>8</v>
      </c>
      <c r="D8645" s="383" t="s">
        <v>34</v>
      </c>
      <c r="E8645" s="383" t="s">
        <v>795</v>
      </c>
      <c r="F8645" s="383" t="s">
        <v>10</v>
      </c>
      <c r="G8645" s="384">
        <v>47013</v>
      </c>
      <c r="H8645" s="383" t="s">
        <v>796</v>
      </c>
      <c r="I8645" s="383" t="s">
        <v>798</v>
      </c>
      <c r="J8645" s="383" t="s">
        <v>617</v>
      </c>
      <c r="K8645" s="383" t="s">
        <v>618</v>
      </c>
      <c r="L8645" s="384">
        <v>20833</v>
      </c>
      <c r="M8645" s="383" t="s">
        <v>635</v>
      </c>
      <c r="N8645" s="383" t="s">
        <v>620</v>
      </c>
      <c r="O8645" s="383" t="s">
        <v>230</v>
      </c>
    </row>
    <row r="8646" spans="1:15">
      <c r="A8646" s="385">
        <v>42048</v>
      </c>
      <c r="B8646" s="383" t="s">
        <v>794</v>
      </c>
      <c r="C8646" s="383" t="s">
        <v>8</v>
      </c>
      <c r="D8646" s="383" t="s">
        <v>34</v>
      </c>
      <c r="E8646" s="383" t="s">
        <v>795</v>
      </c>
      <c r="F8646" s="383" t="s">
        <v>10</v>
      </c>
      <c r="G8646" s="384">
        <v>59553</v>
      </c>
      <c r="H8646" s="383" t="s">
        <v>796</v>
      </c>
      <c r="I8646" s="383" t="s">
        <v>798</v>
      </c>
      <c r="J8646" s="383" t="s">
        <v>617</v>
      </c>
      <c r="K8646" s="383" t="s">
        <v>618</v>
      </c>
      <c r="L8646" s="384">
        <v>20833</v>
      </c>
      <c r="M8646" s="383" t="s">
        <v>635</v>
      </c>
      <c r="N8646" s="383" t="s">
        <v>620</v>
      </c>
      <c r="O8646" s="383" t="s">
        <v>230</v>
      </c>
    </row>
    <row r="8647" spans="1:15">
      <c r="A8647" s="385">
        <v>42049</v>
      </c>
      <c r="B8647" s="383" t="s">
        <v>794</v>
      </c>
      <c r="C8647" s="383" t="s">
        <v>8</v>
      </c>
      <c r="D8647" s="383" t="s">
        <v>34</v>
      </c>
      <c r="E8647" s="383" t="s">
        <v>795</v>
      </c>
      <c r="F8647" s="383" t="s">
        <v>10</v>
      </c>
      <c r="G8647" s="384">
        <v>49267</v>
      </c>
      <c r="H8647" s="383" t="s">
        <v>796</v>
      </c>
      <c r="I8647" s="383" t="s">
        <v>798</v>
      </c>
      <c r="J8647" s="383" t="s">
        <v>617</v>
      </c>
      <c r="K8647" s="383" t="s">
        <v>618</v>
      </c>
      <c r="L8647" s="384">
        <v>21180</v>
      </c>
      <c r="M8647" s="383" t="s">
        <v>635</v>
      </c>
      <c r="N8647" s="383" t="s">
        <v>620</v>
      </c>
      <c r="O8647" s="383" t="s">
        <v>230</v>
      </c>
    </row>
    <row r="8648" spans="1:15">
      <c r="A8648" s="385">
        <v>42050</v>
      </c>
      <c r="B8648" s="383" t="s">
        <v>794</v>
      </c>
      <c r="C8648" s="383" t="s">
        <v>8</v>
      </c>
      <c r="D8648" s="383" t="s">
        <v>34</v>
      </c>
      <c r="E8648" s="383" t="s">
        <v>795</v>
      </c>
      <c r="F8648" s="383" t="s">
        <v>10</v>
      </c>
      <c r="G8648" s="384">
        <v>58979</v>
      </c>
      <c r="H8648" s="383" t="s">
        <v>796</v>
      </c>
      <c r="I8648" s="383" t="s">
        <v>798</v>
      </c>
      <c r="J8648" s="383" t="s">
        <v>617</v>
      </c>
      <c r="K8648" s="383" t="s">
        <v>618</v>
      </c>
      <c r="L8648" s="384">
        <v>22680</v>
      </c>
      <c r="M8648" s="383" t="s">
        <v>635</v>
      </c>
      <c r="N8648" s="383" t="s">
        <v>620</v>
      </c>
      <c r="O8648" s="383" t="s">
        <v>230</v>
      </c>
    </row>
    <row r="8649" spans="1:15">
      <c r="A8649" s="385">
        <v>42051</v>
      </c>
      <c r="B8649" s="383" t="s">
        <v>794</v>
      </c>
      <c r="C8649" s="383" t="s">
        <v>8</v>
      </c>
      <c r="D8649" s="383" t="s">
        <v>34</v>
      </c>
      <c r="E8649" s="383" t="s">
        <v>795</v>
      </c>
      <c r="F8649" s="383" t="s">
        <v>10</v>
      </c>
      <c r="G8649" s="384">
        <v>4110</v>
      </c>
      <c r="H8649" s="383" t="s">
        <v>796</v>
      </c>
      <c r="I8649" s="383" t="s">
        <v>797</v>
      </c>
      <c r="J8649" s="383" t="s">
        <v>617</v>
      </c>
      <c r="K8649" s="383" t="s">
        <v>618</v>
      </c>
      <c r="L8649" s="384">
        <v>23171</v>
      </c>
      <c r="M8649" s="383" t="s">
        <v>635</v>
      </c>
      <c r="N8649" s="383" t="s">
        <v>620</v>
      </c>
      <c r="O8649" s="383" t="s">
        <v>230</v>
      </c>
    </row>
    <row r="8650" spans="1:15">
      <c r="A8650" s="385">
        <v>42052</v>
      </c>
      <c r="B8650" s="383" t="s">
        <v>794</v>
      </c>
      <c r="C8650" s="383" t="s">
        <v>8</v>
      </c>
      <c r="D8650" s="383" t="s">
        <v>34</v>
      </c>
      <c r="E8650" s="383" t="s">
        <v>795</v>
      </c>
      <c r="F8650" s="383" t="s">
        <v>10</v>
      </c>
      <c r="G8650" s="384">
        <v>2740</v>
      </c>
      <c r="H8650" s="383" t="s">
        <v>796</v>
      </c>
      <c r="I8650" s="383" t="s">
        <v>797</v>
      </c>
      <c r="J8650" s="383" t="s">
        <v>617</v>
      </c>
      <c r="K8650" s="383" t="s">
        <v>618</v>
      </c>
      <c r="L8650" s="384">
        <v>23171</v>
      </c>
      <c r="M8650" s="383" t="s">
        <v>636</v>
      </c>
      <c r="N8650" s="383" t="s">
        <v>620</v>
      </c>
      <c r="O8650" s="383" t="s">
        <v>230</v>
      </c>
    </row>
    <row r="8651" spans="1:15">
      <c r="A8651" s="385">
        <v>42053</v>
      </c>
      <c r="B8651" s="383" t="s">
        <v>794</v>
      </c>
      <c r="C8651" s="383" t="s">
        <v>8</v>
      </c>
      <c r="D8651" s="383" t="s">
        <v>34</v>
      </c>
      <c r="E8651" s="383" t="s">
        <v>795</v>
      </c>
      <c r="F8651" s="383" t="s">
        <v>10</v>
      </c>
      <c r="G8651" s="384">
        <v>2740</v>
      </c>
      <c r="H8651" s="383" t="s">
        <v>796</v>
      </c>
      <c r="I8651" s="383" t="s">
        <v>797</v>
      </c>
      <c r="J8651" s="383" t="s">
        <v>617</v>
      </c>
      <c r="K8651" s="383" t="s">
        <v>618</v>
      </c>
      <c r="L8651" s="384">
        <v>23171</v>
      </c>
      <c r="M8651" s="383" t="s">
        <v>636</v>
      </c>
      <c r="N8651" s="383" t="s">
        <v>620</v>
      </c>
      <c r="O8651" s="383" t="s">
        <v>230</v>
      </c>
    </row>
    <row r="8652" spans="1:15">
      <c r="A8652" s="385">
        <v>42054</v>
      </c>
      <c r="B8652" s="383" t="s">
        <v>794</v>
      </c>
      <c r="C8652" s="383" t="s">
        <v>8</v>
      </c>
      <c r="D8652" s="383" t="s">
        <v>34</v>
      </c>
      <c r="E8652" s="383" t="s">
        <v>795</v>
      </c>
      <c r="F8652" s="383" t="s">
        <v>10</v>
      </c>
      <c r="G8652" s="384">
        <v>2740</v>
      </c>
      <c r="H8652" s="383" t="s">
        <v>796</v>
      </c>
      <c r="I8652" s="383" t="s">
        <v>797</v>
      </c>
      <c r="J8652" s="383" t="s">
        <v>617</v>
      </c>
      <c r="K8652" s="383" t="s">
        <v>618</v>
      </c>
      <c r="L8652" s="384">
        <v>23171</v>
      </c>
      <c r="M8652" s="383" t="s">
        <v>636</v>
      </c>
      <c r="N8652" s="383" t="s">
        <v>620</v>
      </c>
      <c r="O8652" s="383" t="s">
        <v>230</v>
      </c>
    </row>
    <row r="8653" spans="1:15">
      <c r="A8653" s="385">
        <v>42055</v>
      </c>
      <c r="B8653" s="383" t="s">
        <v>794</v>
      </c>
      <c r="C8653" s="383" t="s">
        <v>8</v>
      </c>
      <c r="D8653" s="383" t="s">
        <v>34</v>
      </c>
      <c r="E8653" s="383" t="s">
        <v>795</v>
      </c>
      <c r="F8653" s="383" t="s">
        <v>10</v>
      </c>
      <c r="G8653" s="384">
        <v>2740</v>
      </c>
      <c r="H8653" s="383" t="s">
        <v>796</v>
      </c>
      <c r="I8653" s="383" t="s">
        <v>797</v>
      </c>
      <c r="J8653" s="383" t="s">
        <v>617</v>
      </c>
      <c r="K8653" s="383" t="s">
        <v>618</v>
      </c>
      <c r="L8653" s="384">
        <v>23171</v>
      </c>
      <c r="M8653" s="383" t="s">
        <v>636</v>
      </c>
      <c r="N8653" s="383" t="s">
        <v>620</v>
      </c>
      <c r="O8653" s="383" t="s">
        <v>230</v>
      </c>
    </row>
    <row r="8654" spans="1:15">
      <c r="A8654" s="385">
        <v>42056</v>
      </c>
      <c r="B8654" s="383" t="s">
        <v>794</v>
      </c>
      <c r="C8654" s="383" t="s">
        <v>8</v>
      </c>
      <c r="D8654" s="383" t="s">
        <v>34</v>
      </c>
      <c r="E8654" s="383" t="s">
        <v>795</v>
      </c>
      <c r="F8654" s="383" t="s">
        <v>10</v>
      </c>
      <c r="G8654" s="384">
        <v>2740</v>
      </c>
      <c r="H8654" s="383" t="s">
        <v>796</v>
      </c>
      <c r="I8654" s="383" t="s">
        <v>797</v>
      </c>
      <c r="J8654" s="383" t="s">
        <v>617</v>
      </c>
      <c r="K8654" s="383" t="s">
        <v>618</v>
      </c>
      <c r="L8654" s="384">
        <v>23171</v>
      </c>
      <c r="M8654" s="383" t="s">
        <v>637</v>
      </c>
      <c r="N8654" s="383" t="s">
        <v>620</v>
      </c>
      <c r="O8654" s="383" t="s">
        <v>230</v>
      </c>
    </row>
    <row r="8655" spans="1:15">
      <c r="A8655" s="385">
        <v>42057</v>
      </c>
      <c r="B8655" s="383" t="s">
        <v>794</v>
      </c>
      <c r="C8655" s="383" t="s">
        <v>8</v>
      </c>
      <c r="D8655" s="383" t="s">
        <v>34</v>
      </c>
      <c r="E8655" s="383" t="s">
        <v>795</v>
      </c>
      <c r="F8655" s="383" t="s">
        <v>10</v>
      </c>
      <c r="G8655" s="384">
        <v>2108</v>
      </c>
      <c r="H8655" s="383" t="s">
        <v>796</v>
      </c>
      <c r="I8655" s="383" t="s">
        <v>800</v>
      </c>
      <c r="J8655" s="383" t="s">
        <v>617</v>
      </c>
      <c r="K8655" s="383" t="s">
        <v>618</v>
      </c>
      <c r="L8655" s="384">
        <v>23171</v>
      </c>
      <c r="M8655" s="383" t="s">
        <v>637</v>
      </c>
      <c r="N8655" s="383" t="s">
        <v>620</v>
      </c>
      <c r="O8655" s="383" t="s">
        <v>230</v>
      </c>
    </row>
    <row r="8656" spans="1:15">
      <c r="A8656" s="385">
        <v>42058</v>
      </c>
      <c r="B8656" s="383" t="s">
        <v>794</v>
      </c>
      <c r="C8656" s="383" t="s">
        <v>8</v>
      </c>
      <c r="D8656" s="383" t="s">
        <v>34</v>
      </c>
      <c r="E8656" s="383" t="s">
        <v>795</v>
      </c>
      <c r="F8656" s="383" t="s">
        <v>10</v>
      </c>
      <c r="G8656" s="384">
        <v>4324</v>
      </c>
      <c r="H8656" s="383" t="s">
        <v>796</v>
      </c>
      <c r="I8656" s="383" t="s">
        <v>805</v>
      </c>
      <c r="J8656" s="383" t="s">
        <v>617</v>
      </c>
      <c r="K8656" s="383" t="s">
        <v>618</v>
      </c>
      <c r="L8656" s="384">
        <v>23171</v>
      </c>
      <c r="M8656" s="383" t="s">
        <v>637</v>
      </c>
      <c r="N8656" s="383" t="s">
        <v>620</v>
      </c>
      <c r="O8656" s="383" t="s">
        <v>230</v>
      </c>
    </row>
    <row r="8657" spans="1:15">
      <c r="A8657" s="385">
        <v>42059</v>
      </c>
      <c r="B8657" s="383" t="s">
        <v>794</v>
      </c>
      <c r="C8657" s="383" t="s">
        <v>8</v>
      </c>
      <c r="D8657" s="383" t="s">
        <v>34</v>
      </c>
      <c r="E8657" s="383" t="s">
        <v>795</v>
      </c>
      <c r="F8657" s="383" t="s">
        <v>10</v>
      </c>
      <c r="G8657" s="384">
        <v>4324</v>
      </c>
      <c r="H8657" s="383" t="s">
        <v>796</v>
      </c>
      <c r="I8657" s="383" t="s">
        <v>805</v>
      </c>
      <c r="J8657" s="383" t="s">
        <v>617</v>
      </c>
      <c r="K8657" s="383" t="s">
        <v>618</v>
      </c>
      <c r="L8657" s="384">
        <v>23171</v>
      </c>
      <c r="M8657" s="383" t="s">
        <v>637</v>
      </c>
      <c r="N8657" s="383" t="s">
        <v>620</v>
      </c>
      <c r="O8657" s="383" t="s">
        <v>230</v>
      </c>
    </row>
    <row r="8658" spans="1:15">
      <c r="A8658" s="385">
        <v>42060</v>
      </c>
      <c r="B8658" s="383" t="s">
        <v>794</v>
      </c>
      <c r="C8658" s="383" t="s">
        <v>8</v>
      </c>
      <c r="D8658" s="383" t="s">
        <v>34</v>
      </c>
      <c r="E8658" s="383" t="s">
        <v>795</v>
      </c>
      <c r="F8658" s="383" t="s">
        <v>10</v>
      </c>
      <c r="G8658" s="384">
        <v>7883</v>
      </c>
      <c r="H8658" s="383" t="s">
        <v>796</v>
      </c>
      <c r="I8658" s="383" t="s">
        <v>805</v>
      </c>
      <c r="J8658" s="383" t="s">
        <v>617</v>
      </c>
      <c r="K8658" s="383" t="s">
        <v>618</v>
      </c>
      <c r="L8658" s="384">
        <v>23171</v>
      </c>
      <c r="M8658" s="383" t="s">
        <v>637</v>
      </c>
      <c r="N8658" s="383" t="s">
        <v>620</v>
      </c>
      <c r="O8658" s="383" t="s">
        <v>230</v>
      </c>
    </row>
    <row r="8659" spans="1:15">
      <c r="A8659" s="385">
        <v>42061</v>
      </c>
      <c r="B8659" s="383" t="s">
        <v>794</v>
      </c>
      <c r="C8659" s="383" t="s">
        <v>8</v>
      </c>
      <c r="D8659" s="383" t="s">
        <v>34</v>
      </c>
      <c r="E8659" s="383" t="s">
        <v>795</v>
      </c>
      <c r="F8659" s="383" t="s">
        <v>10</v>
      </c>
      <c r="G8659" s="384">
        <v>3162</v>
      </c>
      <c r="H8659" s="383" t="s">
        <v>796</v>
      </c>
      <c r="I8659" s="383" t="s">
        <v>800</v>
      </c>
      <c r="J8659" s="383" t="s">
        <v>617</v>
      </c>
      <c r="K8659" s="383" t="s">
        <v>618</v>
      </c>
      <c r="L8659" s="384">
        <v>23171</v>
      </c>
      <c r="M8659" s="383" t="s">
        <v>637</v>
      </c>
      <c r="N8659" s="383" t="s">
        <v>620</v>
      </c>
      <c r="O8659" s="383" t="s">
        <v>230</v>
      </c>
    </row>
    <row r="8660" spans="1:15">
      <c r="A8660" s="385">
        <v>42062</v>
      </c>
      <c r="B8660" s="383" t="s">
        <v>794</v>
      </c>
      <c r="C8660" s="383" t="s">
        <v>8</v>
      </c>
      <c r="D8660" s="383" t="s">
        <v>34</v>
      </c>
      <c r="E8660" s="383" t="s">
        <v>795</v>
      </c>
      <c r="F8660" s="383" t="s">
        <v>10</v>
      </c>
      <c r="G8660" s="384">
        <v>6567</v>
      </c>
      <c r="H8660" s="383" t="s">
        <v>796</v>
      </c>
      <c r="I8660" s="383" t="s">
        <v>805</v>
      </c>
      <c r="J8660" s="383" t="s">
        <v>617</v>
      </c>
      <c r="K8660" s="383" t="s">
        <v>618</v>
      </c>
      <c r="L8660" s="384">
        <v>23171</v>
      </c>
      <c r="M8660" s="383" t="s">
        <v>637</v>
      </c>
      <c r="N8660" s="383" t="s">
        <v>620</v>
      </c>
      <c r="O8660" s="383" t="s">
        <v>230</v>
      </c>
    </row>
    <row r="8661" spans="1:15">
      <c r="A8661" s="385">
        <v>42063</v>
      </c>
      <c r="B8661" s="383" t="s">
        <v>794</v>
      </c>
      <c r="C8661" s="383" t="s">
        <v>8</v>
      </c>
      <c r="D8661" s="383" t="s">
        <v>34</v>
      </c>
      <c r="E8661" s="383" t="s">
        <v>795</v>
      </c>
      <c r="F8661" s="383" t="s">
        <v>10</v>
      </c>
      <c r="G8661" s="384">
        <v>6567</v>
      </c>
      <c r="H8661" s="383" t="s">
        <v>796</v>
      </c>
      <c r="I8661" s="383" t="s">
        <v>805</v>
      </c>
      <c r="J8661" s="383" t="s">
        <v>617</v>
      </c>
      <c r="K8661" s="383" t="s">
        <v>618</v>
      </c>
      <c r="L8661" s="384">
        <v>23242</v>
      </c>
      <c r="M8661" s="383" t="s">
        <v>638</v>
      </c>
      <c r="N8661" s="383" t="s">
        <v>620</v>
      </c>
      <c r="O8661" s="383" t="s">
        <v>230</v>
      </c>
    </row>
    <row r="8662" spans="1:15">
      <c r="A8662" s="385">
        <v>42064</v>
      </c>
      <c r="B8662" s="383" t="s">
        <v>794</v>
      </c>
      <c r="C8662" s="383" t="s">
        <v>8</v>
      </c>
      <c r="D8662" s="383" t="s">
        <v>34</v>
      </c>
      <c r="E8662" s="383" t="s">
        <v>795</v>
      </c>
      <c r="F8662" s="383" t="s">
        <v>10</v>
      </c>
      <c r="G8662" s="384">
        <v>6567</v>
      </c>
      <c r="H8662" s="383" t="s">
        <v>796</v>
      </c>
      <c r="I8662" s="383" t="s">
        <v>805</v>
      </c>
      <c r="J8662" s="383" t="s">
        <v>617</v>
      </c>
      <c r="K8662" s="383" t="s">
        <v>618</v>
      </c>
      <c r="L8662" s="384">
        <v>24188</v>
      </c>
      <c r="M8662" s="383" t="s">
        <v>638</v>
      </c>
      <c r="N8662" s="383" t="s">
        <v>620</v>
      </c>
      <c r="O8662" s="383" t="s">
        <v>230</v>
      </c>
    </row>
    <row r="8663" spans="1:15">
      <c r="A8663" s="385">
        <v>42065</v>
      </c>
      <c r="B8663" s="383" t="s">
        <v>794</v>
      </c>
      <c r="C8663" s="383" t="s">
        <v>8</v>
      </c>
      <c r="D8663" s="383" t="s">
        <v>34</v>
      </c>
      <c r="E8663" s="383" t="s">
        <v>795</v>
      </c>
      <c r="F8663" s="383" t="s">
        <v>10</v>
      </c>
      <c r="G8663" s="384">
        <v>6567</v>
      </c>
      <c r="H8663" s="383" t="s">
        <v>796</v>
      </c>
      <c r="I8663" s="383" t="s">
        <v>805</v>
      </c>
      <c r="J8663" s="383" t="s">
        <v>617</v>
      </c>
      <c r="K8663" s="383" t="s">
        <v>618</v>
      </c>
      <c r="L8663" s="384">
        <v>24376</v>
      </c>
      <c r="M8663" s="383" t="s">
        <v>638</v>
      </c>
      <c r="N8663" s="383" t="s">
        <v>620</v>
      </c>
      <c r="O8663" s="383" t="s">
        <v>230</v>
      </c>
    </row>
    <row r="8664" spans="1:15">
      <c r="A8664" s="385">
        <v>42066</v>
      </c>
      <c r="B8664" s="383" t="s">
        <v>794</v>
      </c>
      <c r="C8664" s="383" t="s">
        <v>8</v>
      </c>
      <c r="D8664" s="383" t="s">
        <v>34</v>
      </c>
      <c r="E8664" s="383" t="s">
        <v>795</v>
      </c>
      <c r="F8664" s="383" t="s">
        <v>10</v>
      </c>
      <c r="G8664" s="384">
        <v>8353</v>
      </c>
      <c r="H8664" s="383" t="s">
        <v>796</v>
      </c>
      <c r="I8664" s="383" t="s">
        <v>805</v>
      </c>
      <c r="J8664" s="383" t="s">
        <v>617</v>
      </c>
      <c r="K8664" s="383" t="s">
        <v>618</v>
      </c>
      <c r="L8664" s="384">
        <v>24376</v>
      </c>
      <c r="M8664" s="383" t="s">
        <v>638</v>
      </c>
      <c r="N8664" s="383" t="s">
        <v>620</v>
      </c>
      <c r="O8664" s="383" t="s">
        <v>230</v>
      </c>
    </row>
    <row r="8665" spans="1:15">
      <c r="A8665" s="385">
        <v>42067</v>
      </c>
      <c r="B8665" s="383" t="s">
        <v>794</v>
      </c>
      <c r="C8665" s="383" t="s">
        <v>8</v>
      </c>
      <c r="D8665" s="383" t="s">
        <v>34</v>
      </c>
      <c r="E8665" s="383" t="s">
        <v>795</v>
      </c>
      <c r="F8665" s="383" t="s">
        <v>10</v>
      </c>
      <c r="G8665" s="384">
        <v>43165</v>
      </c>
      <c r="H8665" s="383" t="s">
        <v>796</v>
      </c>
      <c r="I8665" s="383" t="s">
        <v>798</v>
      </c>
      <c r="J8665" s="383" t="s">
        <v>617</v>
      </c>
      <c r="K8665" s="383" t="s">
        <v>618</v>
      </c>
      <c r="L8665" s="384">
        <v>24394</v>
      </c>
      <c r="M8665" s="383" t="s">
        <v>638</v>
      </c>
      <c r="N8665" s="383" t="s">
        <v>620</v>
      </c>
      <c r="O8665" s="383" t="s">
        <v>230</v>
      </c>
    </row>
    <row r="8666" spans="1:15">
      <c r="A8666" s="385">
        <v>42068</v>
      </c>
      <c r="B8666" s="383" t="s">
        <v>794</v>
      </c>
      <c r="C8666" s="383" t="s">
        <v>8</v>
      </c>
      <c r="D8666" s="383" t="s">
        <v>34</v>
      </c>
      <c r="E8666" s="383" t="s">
        <v>795</v>
      </c>
      <c r="F8666" s="383" t="s">
        <v>10</v>
      </c>
      <c r="G8666" s="384">
        <v>56924</v>
      </c>
      <c r="H8666" s="383" t="s">
        <v>796</v>
      </c>
      <c r="I8666" s="383" t="s">
        <v>798</v>
      </c>
      <c r="J8666" s="383" t="s">
        <v>617</v>
      </c>
      <c r="K8666" s="383" t="s">
        <v>618</v>
      </c>
      <c r="L8666" s="384">
        <v>24965</v>
      </c>
      <c r="M8666" s="383" t="s">
        <v>638</v>
      </c>
      <c r="N8666" s="383" t="s">
        <v>620</v>
      </c>
      <c r="O8666" s="383" t="s">
        <v>230</v>
      </c>
    </row>
    <row r="8667" spans="1:15">
      <c r="A8667" s="385">
        <v>42069</v>
      </c>
      <c r="B8667" s="383" t="s">
        <v>794</v>
      </c>
      <c r="C8667" s="383" t="s">
        <v>8</v>
      </c>
      <c r="D8667" s="383" t="s">
        <v>34</v>
      </c>
      <c r="E8667" s="383" t="s">
        <v>795</v>
      </c>
      <c r="F8667" s="383" t="s">
        <v>10</v>
      </c>
      <c r="G8667" s="384">
        <v>61875</v>
      </c>
      <c r="H8667" s="383" t="s">
        <v>796</v>
      </c>
      <c r="I8667" s="383" t="s">
        <v>798</v>
      </c>
      <c r="J8667" s="383" t="s">
        <v>617</v>
      </c>
      <c r="K8667" s="383" t="s">
        <v>618</v>
      </c>
      <c r="L8667" s="384">
        <v>25035</v>
      </c>
      <c r="M8667" s="383" t="s">
        <v>638</v>
      </c>
      <c r="N8667" s="383" t="s">
        <v>620</v>
      </c>
      <c r="O8667" s="383" t="s">
        <v>230</v>
      </c>
    </row>
    <row r="8668" spans="1:15">
      <c r="A8668" s="385">
        <v>42070</v>
      </c>
      <c r="B8668" s="383" t="s">
        <v>794</v>
      </c>
      <c r="C8668" s="383" t="s">
        <v>8</v>
      </c>
      <c r="D8668" s="383" t="s">
        <v>34</v>
      </c>
      <c r="E8668" s="383" t="s">
        <v>795</v>
      </c>
      <c r="F8668" s="383" t="s">
        <v>10</v>
      </c>
      <c r="G8668" s="384">
        <v>78365</v>
      </c>
      <c r="H8668" s="383" t="s">
        <v>796</v>
      </c>
      <c r="I8668" s="383" t="s">
        <v>798</v>
      </c>
      <c r="J8668" s="383" t="s">
        <v>617</v>
      </c>
      <c r="K8668" s="383" t="s">
        <v>618</v>
      </c>
      <c r="L8668" s="384">
        <v>25532</v>
      </c>
      <c r="M8668" s="383" t="s">
        <v>638</v>
      </c>
      <c r="N8668" s="383" t="s">
        <v>620</v>
      </c>
      <c r="O8668" s="383" t="s">
        <v>230</v>
      </c>
    </row>
    <row r="8669" spans="1:15">
      <c r="A8669" s="385">
        <v>42071</v>
      </c>
      <c r="B8669" s="383" t="s">
        <v>794</v>
      </c>
      <c r="C8669" s="383" t="s">
        <v>8</v>
      </c>
      <c r="D8669" s="383" t="s">
        <v>34</v>
      </c>
      <c r="E8669" s="383" t="s">
        <v>795</v>
      </c>
      <c r="F8669" s="383" t="s">
        <v>10</v>
      </c>
      <c r="G8669" s="384">
        <v>76622</v>
      </c>
      <c r="H8669" s="383" t="s">
        <v>796</v>
      </c>
      <c r="I8669" s="383" t="s">
        <v>798</v>
      </c>
      <c r="J8669" s="383" t="s">
        <v>617</v>
      </c>
      <c r="K8669" s="383" t="s">
        <v>618</v>
      </c>
      <c r="L8669" s="384">
        <v>25875</v>
      </c>
      <c r="M8669" s="383" t="s">
        <v>638</v>
      </c>
      <c r="N8669" s="383" t="s">
        <v>620</v>
      </c>
      <c r="O8669" s="383" t="s">
        <v>230</v>
      </c>
    </row>
    <row r="8670" spans="1:15">
      <c r="A8670" s="385">
        <v>42072</v>
      </c>
      <c r="B8670" s="383" t="s">
        <v>794</v>
      </c>
      <c r="C8670" s="383" t="s">
        <v>8</v>
      </c>
      <c r="D8670" s="383" t="s">
        <v>34</v>
      </c>
      <c r="E8670" s="383" t="s">
        <v>795</v>
      </c>
      <c r="F8670" s="383" t="s">
        <v>10</v>
      </c>
      <c r="G8670" s="384">
        <v>167730</v>
      </c>
      <c r="H8670" s="383" t="s">
        <v>796</v>
      </c>
      <c r="I8670" s="383" t="s">
        <v>798</v>
      </c>
      <c r="J8670" s="383" t="s">
        <v>617</v>
      </c>
      <c r="K8670" s="383" t="s">
        <v>618</v>
      </c>
      <c r="L8670" s="384">
        <v>25875</v>
      </c>
      <c r="M8670" s="383" t="s">
        <v>638</v>
      </c>
      <c r="N8670" s="383" t="s">
        <v>620</v>
      </c>
      <c r="O8670" s="383" t="s">
        <v>230</v>
      </c>
    </row>
    <row r="8671" spans="1:15">
      <c r="A8671" s="385">
        <v>42073</v>
      </c>
      <c r="B8671" s="383" t="s">
        <v>794</v>
      </c>
      <c r="C8671" s="383" t="s">
        <v>8</v>
      </c>
      <c r="D8671" s="383" t="s">
        <v>34</v>
      </c>
      <c r="E8671" s="383" t="s">
        <v>795</v>
      </c>
      <c r="F8671" s="383" t="s">
        <v>10</v>
      </c>
      <c r="G8671" s="384">
        <v>58369</v>
      </c>
      <c r="H8671" s="383" t="s">
        <v>796</v>
      </c>
      <c r="I8671" s="383" t="s">
        <v>798</v>
      </c>
      <c r="J8671" s="383" t="s">
        <v>617</v>
      </c>
      <c r="K8671" s="383" t="s">
        <v>618</v>
      </c>
      <c r="L8671" s="384">
        <v>25875</v>
      </c>
      <c r="M8671" s="383" t="s">
        <v>638</v>
      </c>
      <c r="N8671" s="383" t="s">
        <v>620</v>
      </c>
      <c r="O8671" s="383" t="s">
        <v>230</v>
      </c>
    </row>
    <row r="8672" spans="1:15">
      <c r="A8672" s="385">
        <v>42074</v>
      </c>
      <c r="B8672" s="383" t="s">
        <v>794</v>
      </c>
      <c r="C8672" s="383" t="s">
        <v>8</v>
      </c>
      <c r="D8672" s="383" t="s">
        <v>34</v>
      </c>
      <c r="E8672" s="383" t="s">
        <v>795</v>
      </c>
      <c r="F8672" s="383" t="s">
        <v>10</v>
      </c>
      <c r="G8672" s="384">
        <v>57421</v>
      </c>
      <c r="H8672" s="383" t="s">
        <v>796</v>
      </c>
      <c r="I8672" s="383" t="s">
        <v>798</v>
      </c>
      <c r="J8672" s="383" t="s">
        <v>617</v>
      </c>
      <c r="K8672" s="383" t="s">
        <v>618</v>
      </c>
      <c r="L8672" s="384">
        <v>25875</v>
      </c>
      <c r="M8672" s="383" t="s">
        <v>638</v>
      </c>
      <c r="N8672" s="383" t="s">
        <v>620</v>
      </c>
      <c r="O8672" s="383" t="s">
        <v>230</v>
      </c>
    </row>
    <row r="8673" spans="1:15">
      <c r="A8673" s="385">
        <v>42075</v>
      </c>
      <c r="B8673" s="383" t="s">
        <v>794</v>
      </c>
      <c r="C8673" s="383" t="s">
        <v>8</v>
      </c>
      <c r="D8673" s="383" t="s">
        <v>34</v>
      </c>
      <c r="E8673" s="383" t="s">
        <v>795</v>
      </c>
      <c r="F8673" s="383" t="s">
        <v>10</v>
      </c>
      <c r="G8673" s="384">
        <v>57420</v>
      </c>
      <c r="H8673" s="383" t="s">
        <v>796</v>
      </c>
      <c r="I8673" s="383" t="s">
        <v>798</v>
      </c>
      <c r="J8673" s="383" t="s">
        <v>617</v>
      </c>
      <c r="K8673" s="383" t="s">
        <v>618</v>
      </c>
      <c r="L8673" s="384">
        <v>25875</v>
      </c>
      <c r="M8673" s="383" t="s">
        <v>639</v>
      </c>
      <c r="N8673" s="383" t="s">
        <v>620</v>
      </c>
      <c r="O8673" s="383" t="s">
        <v>230</v>
      </c>
    </row>
    <row r="8674" spans="1:15">
      <c r="A8674" s="385">
        <v>42076</v>
      </c>
      <c r="B8674" s="383" t="s">
        <v>794</v>
      </c>
      <c r="C8674" s="383" t="s">
        <v>8</v>
      </c>
      <c r="D8674" s="383" t="s">
        <v>34</v>
      </c>
      <c r="E8674" s="383" t="s">
        <v>795</v>
      </c>
      <c r="F8674" s="383" t="s">
        <v>10</v>
      </c>
      <c r="G8674" s="384">
        <v>27612</v>
      </c>
      <c r="H8674" s="383" t="s">
        <v>796</v>
      </c>
      <c r="I8674" s="383" t="s">
        <v>798</v>
      </c>
      <c r="J8674" s="383" t="s">
        <v>617</v>
      </c>
      <c r="K8674" s="383" t="s">
        <v>618</v>
      </c>
      <c r="L8674" s="384">
        <v>25875</v>
      </c>
      <c r="M8674" s="383" t="s">
        <v>639</v>
      </c>
      <c r="N8674" s="383" t="s">
        <v>620</v>
      </c>
      <c r="O8674" s="383" t="s">
        <v>230</v>
      </c>
    </row>
    <row r="8675" spans="1:15">
      <c r="A8675" s="385">
        <v>42077</v>
      </c>
      <c r="B8675" s="383" t="s">
        <v>794</v>
      </c>
      <c r="C8675" s="383" t="s">
        <v>8</v>
      </c>
      <c r="D8675" s="383" t="s">
        <v>34</v>
      </c>
      <c r="E8675" s="383" t="s">
        <v>795</v>
      </c>
      <c r="F8675" s="383" t="s">
        <v>10</v>
      </c>
      <c r="G8675" s="384">
        <v>42931</v>
      </c>
      <c r="H8675" s="383" t="s">
        <v>796</v>
      </c>
      <c r="I8675" s="383" t="s">
        <v>798</v>
      </c>
      <c r="J8675" s="383" t="s">
        <v>617</v>
      </c>
      <c r="K8675" s="383" t="s">
        <v>618</v>
      </c>
      <c r="L8675" s="384">
        <v>25875</v>
      </c>
      <c r="M8675" s="383" t="s">
        <v>639</v>
      </c>
      <c r="N8675" s="383" t="s">
        <v>620</v>
      </c>
      <c r="O8675" s="383" t="s">
        <v>230</v>
      </c>
    </row>
    <row r="8676" spans="1:15">
      <c r="A8676" s="385">
        <v>42078</v>
      </c>
      <c r="B8676" s="383" t="s">
        <v>794</v>
      </c>
      <c r="C8676" s="383" t="s">
        <v>8</v>
      </c>
      <c r="D8676" s="383" t="s">
        <v>34</v>
      </c>
      <c r="E8676" s="383" t="s">
        <v>795</v>
      </c>
      <c r="F8676" s="383" t="s">
        <v>10</v>
      </c>
      <c r="G8676" s="384">
        <v>41445</v>
      </c>
      <c r="H8676" s="383" t="s">
        <v>796</v>
      </c>
      <c r="I8676" s="383" t="s">
        <v>798</v>
      </c>
      <c r="J8676" s="383" t="s">
        <v>617</v>
      </c>
      <c r="K8676" s="383" t="s">
        <v>618</v>
      </c>
      <c r="L8676" s="384">
        <v>25875</v>
      </c>
      <c r="M8676" s="383" t="s">
        <v>639</v>
      </c>
      <c r="N8676" s="383" t="s">
        <v>620</v>
      </c>
      <c r="O8676" s="383" t="s">
        <v>230</v>
      </c>
    </row>
    <row r="8677" spans="1:15">
      <c r="A8677" s="385">
        <v>42079</v>
      </c>
      <c r="B8677" s="383" t="s">
        <v>794</v>
      </c>
      <c r="C8677" s="383" t="s">
        <v>8</v>
      </c>
      <c r="D8677" s="383" t="s">
        <v>34</v>
      </c>
      <c r="E8677" s="383" t="s">
        <v>795</v>
      </c>
      <c r="F8677" s="383" t="s">
        <v>10</v>
      </c>
      <c r="G8677" s="384">
        <v>32393</v>
      </c>
      <c r="H8677" s="383" t="s">
        <v>796</v>
      </c>
      <c r="I8677" s="383" t="s">
        <v>798</v>
      </c>
      <c r="J8677" s="383" t="s">
        <v>617</v>
      </c>
      <c r="K8677" s="383" t="s">
        <v>618</v>
      </c>
      <c r="L8677" s="384">
        <v>25875</v>
      </c>
      <c r="M8677" s="383" t="s">
        <v>639</v>
      </c>
      <c r="N8677" s="383" t="s">
        <v>620</v>
      </c>
      <c r="O8677" s="383" t="s">
        <v>230</v>
      </c>
    </row>
    <row r="8678" spans="1:15">
      <c r="A8678" s="385">
        <v>42080</v>
      </c>
      <c r="B8678" s="383" t="s">
        <v>794</v>
      </c>
      <c r="C8678" s="383" t="s">
        <v>8</v>
      </c>
      <c r="D8678" s="383" t="s">
        <v>34</v>
      </c>
      <c r="E8678" s="383" t="s">
        <v>795</v>
      </c>
      <c r="F8678" s="383" t="s">
        <v>10</v>
      </c>
      <c r="G8678" s="384">
        <v>37563</v>
      </c>
      <c r="H8678" s="383" t="s">
        <v>796</v>
      </c>
      <c r="I8678" s="383" t="s">
        <v>798</v>
      </c>
      <c r="J8678" s="383" t="s">
        <v>617</v>
      </c>
      <c r="K8678" s="383" t="s">
        <v>618</v>
      </c>
      <c r="L8678" s="384">
        <v>25875</v>
      </c>
      <c r="M8678" s="383" t="s">
        <v>639</v>
      </c>
      <c r="N8678" s="383" t="s">
        <v>620</v>
      </c>
      <c r="O8678" s="383" t="s">
        <v>230</v>
      </c>
    </row>
    <row r="8679" spans="1:15">
      <c r="A8679" s="385">
        <v>42081</v>
      </c>
      <c r="B8679" s="383" t="s">
        <v>794</v>
      </c>
      <c r="C8679" s="383" t="s">
        <v>8</v>
      </c>
      <c r="D8679" s="383" t="s">
        <v>34</v>
      </c>
      <c r="E8679" s="383" t="s">
        <v>795</v>
      </c>
      <c r="F8679" s="383" t="s">
        <v>10</v>
      </c>
      <c r="G8679" s="384">
        <v>38184</v>
      </c>
      <c r="H8679" s="383" t="s">
        <v>796</v>
      </c>
      <c r="I8679" s="383" t="s">
        <v>798</v>
      </c>
      <c r="J8679" s="383" t="s">
        <v>617</v>
      </c>
      <c r="K8679" s="383" t="s">
        <v>618</v>
      </c>
      <c r="L8679" s="384">
        <v>26170</v>
      </c>
      <c r="M8679" s="383" t="s">
        <v>640</v>
      </c>
      <c r="N8679" s="383" t="s">
        <v>620</v>
      </c>
      <c r="O8679" s="383" t="s">
        <v>230</v>
      </c>
    </row>
    <row r="8680" spans="1:15">
      <c r="A8680" s="385">
        <v>42083</v>
      </c>
      <c r="B8680" s="383" t="s">
        <v>794</v>
      </c>
      <c r="C8680" s="383" t="s">
        <v>8</v>
      </c>
      <c r="D8680" s="383" t="s">
        <v>34</v>
      </c>
      <c r="E8680" s="383" t="s">
        <v>795</v>
      </c>
      <c r="F8680" s="383" t="s">
        <v>10</v>
      </c>
      <c r="G8680" s="384">
        <v>40415</v>
      </c>
      <c r="H8680" s="383" t="s">
        <v>796</v>
      </c>
      <c r="I8680" s="383" t="s">
        <v>798</v>
      </c>
      <c r="J8680" s="383" t="s">
        <v>617</v>
      </c>
      <c r="K8680" s="383" t="s">
        <v>618</v>
      </c>
      <c r="L8680" s="384">
        <v>27235</v>
      </c>
      <c r="M8680" s="383" t="s">
        <v>640</v>
      </c>
      <c r="N8680" s="383" t="s">
        <v>620</v>
      </c>
      <c r="O8680" s="383" t="s">
        <v>230</v>
      </c>
    </row>
    <row r="8681" spans="1:15">
      <c r="A8681" s="385">
        <v>42084</v>
      </c>
      <c r="B8681" s="383" t="s">
        <v>794</v>
      </c>
      <c r="C8681" s="383" t="s">
        <v>8</v>
      </c>
      <c r="D8681" s="383" t="s">
        <v>34</v>
      </c>
      <c r="E8681" s="383" t="s">
        <v>795</v>
      </c>
      <c r="F8681" s="383" t="s">
        <v>10</v>
      </c>
      <c r="G8681" s="384">
        <v>2739</v>
      </c>
      <c r="H8681" s="383" t="s">
        <v>796</v>
      </c>
      <c r="I8681" s="383" t="s">
        <v>797</v>
      </c>
      <c r="J8681" s="383" t="s">
        <v>617</v>
      </c>
      <c r="K8681" s="383" t="s">
        <v>618</v>
      </c>
      <c r="L8681" s="384">
        <v>27710</v>
      </c>
      <c r="M8681" s="383" t="s">
        <v>640</v>
      </c>
      <c r="N8681" s="383" t="s">
        <v>620</v>
      </c>
      <c r="O8681" s="383" t="s">
        <v>230</v>
      </c>
    </row>
    <row r="8682" spans="1:15">
      <c r="A8682" s="385">
        <v>42085</v>
      </c>
      <c r="B8682" s="383" t="s">
        <v>794</v>
      </c>
      <c r="C8682" s="383" t="s">
        <v>8</v>
      </c>
      <c r="D8682" s="383" t="s">
        <v>34</v>
      </c>
      <c r="E8682" s="383" t="s">
        <v>795</v>
      </c>
      <c r="F8682" s="383" t="s">
        <v>10</v>
      </c>
      <c r="G8682" s="384">
        <v>2739</v>
      </c>
      <c r="H8682" s="383" t="s">
        <v>796</v>
      </c>
      <c r="I8682" s="383" t="s">
        <v>797</v>
      </c>
      <c r="J8682" s="383" t="s">
        <v>617</v>
      </c>
      <c r="K8682" s="383" t="s">
        <v>618</v>
      </c>
      <c r="L8682" s="384">
        <v>27741</v>
      </c>
      <c r="M8682" s="383" t="s">
        <v>640</v>
      </c>
      <c r="N8682" s="383" t="s">
        <v>620</v>
      </c>
      <c r="O8682" s="383" t="s">
        <v>230</v>
      </c>
    </row>
    <row r="8683" spans="1:15">
      <c r="A8683" s="385">
        <v>42086</v>
      </c>
      <c r="B8683" s="383" t="s">
        <v>794</v>
      </c>
      <c r="C8683" s="383" t="s">
        <v>8</v>
      </c>
      <c r="D8683" s="383" t="s">
        <v>34</v>
      </c>
      <c r="E8683" s="383" t="s">
        <v>795</v>
      </c>
      <c r="F8683" s="383" t="s">
        <v>10</v>
      </c>
      <c r="G8683" s="384">
        <v>2739</v>
      </c>
      <c r="H8683" s="383" t="s">
        <v>796</v>
      </c>
      <c r="I8683" s="383" t="s">
        <v>797</v>
      </c>
      <c r="J8683" s="383" t="s">
        <v>617</v>
      </c>
      <c r="K8683" s="383" t="s">
        <v>618</v>
      </c>
      <c r="L8683" s="384">
        <v>27741</v>
      </c>
      <c r="M8683" s="383" t="s">
        <v>640</v>
      </c>
      <c r="N8683" s="383" t="s">
        <v>620</v>
      </c>
      <c r="O8683" s="383" t="s">
        <v>230</v>
      </c>
    </row>
    <row r="8684" spans="1:15">
      <c r="A8684" s="385">
        <v>42087</v>
      </c>
      <c r="B8684" s="383" t="s">
        <v>794</v>
      </c>
      <c r="C8684" s="383" t="s">
        <v>8</v>
      </c>
      <c r="D8684" s="383" t="s">
        <v>34</v>
      </c>
      <c r="E8684" s="383" t="s">
        <v>795</v>
      </c>
      <c r="F8684" s="383" t="s">
        <v>10</v>
      </c>
      <c r="G8684" s="384">
        <v>2739</v>
      </c>
      <c r="H8684" s="383" t="s">
        <v>796</v>
      </c>
      <c r="I8684" s="383" t="s">
        <v>797</v>
      </c>
      <c r="J8684" s="383" t="s">
        <v>617</v>
      </c>
      <c r="K8684" s="383" t="s">
        <v>618</v>
      </c>
      <c r="L8684" s="384">
        <v>27741</v>
      </c>
      <c r="M8684" s="383" t="s">
        <v>640</v>
      </c>
      <c r="N8684" s="383" t="s">
        <v>620</v>
      </c>
      <c r="O8684" s="383" t="s">
        <v>230</v>
      </c>
    </row>
    <row r="8685" spans="1:15">
      <c r="A8685" s="385">
        <v>42088</v>
      </c>
      <c r="B8685" s="383" t="s">
        <v>28</v>
      </c>
      <c r="C8685" s="383" t="s">
        <v>8</v>
      </c>
      <c r="D8685" s="383" t="s">
        <v>29</v>
      </c>
      <c r="E8685" s="383" t="s">
        <v>774</v>
      </c>
      <c r="F8685" s="383" t="s">
        <v>10</v>
      </c>
      <c r="G8685" s="384">
        <v>-2811</v>
      </c>
      <c r="H8685" s="383" t="s">
        <v>848</v>
      </c>
      <c r="I8685" s="383" t="s">
        <v>1035</v>
      </c>
      <c r="J8685" s="383" t="s">
        <v>617</v>
      </c>
      <c r="K8685" s="383" t="s">
        <v>618</v>
      </c>
      <c r="L8685" s="384">
        <v>27741</v>
      </c>
      <c r="M8685" s="383" t="s">
        <v>640</v>
      </c>
      <c r="N8685" s="383" t="s">
        <v>620</v>
      </c>
      <c r="O8685" s="383" t="s">
        <v>230</v>
      </c>
    </row>
    <row r="8686" spans="1:15">
      <c r="A8686" s="385">
        <v>42089</v>
      </c>
      <c r="B8686" s="383" t="s">
        <v>794</v>
      </c>
      <c r="C8686" s="383" t="s">
        <v>8</v>
      </c>
      <c r="D8686" s="383" t="s">
        <v>34</v>
      </c>
      <c r="E8686" s="383" t="s">
        <v>795</v>
      </c>
      <c r="F8686" s="383" t="s">
        <v>10</v>
      </c>
      <c r="G8686" s="384">
        <v>2739</v>
      </c>
      <c r="H8686" s="383" t="s">
        <v>796</v>
      </c>
      <c r="I8686" s="383" t="s">
        <v>797</v>
      </c>
      <c r="J8686" s="383" t="s">
        <v>617</v>
      </c>
      <c r="K8686" s="383" t="s">
        <v>618</v>
      </c>
      <c r="L8686" s="384">
        <v>27741</v>
      </c>
      <c r="M8686" s="383" t="s">
        <v>640</v>
      </c>
      <c r="N8686" s="383" t="s">
        <v>620</v>
      </c>
      <c r="O8686" s="383" t="s">
        <v>230</v>
      </c>
    </row>
    <row r="8687" spans="1:15">
      <c r="A8687" s="385">
        <v>42090</v>
      </c>
      <c r="B8687" s="383" t="s">
        <v>794</v>
      </c>
      <c r="C8687" s="383" t="s">
        <v>8</v>
      </c>
      <c r="D8687" s="383" t="s">
        <v>34</v>
      </c>
      <c r="E8687" s="383" t="s">
        <v>795</v>
      </c>
      <c r="F8687" s="383" t="s">
        <v>10</v>
      </c>
      <c r="G8687" s="384">
        <v>4110</v>
      </c>
      <c r="H8687" s="383" t="s">
        <v>796</v>
      </c>
      <c r="I8687" s="383" t="s">
        <v>797</v>
      </c>
      <c r="J8687" s="383" t="s">
        <v>617</v>
      </c>
      <c r="K8687" s="383" t="s">
        <v>618</v>
      </c>
      <c r="L8687" s="384">
        <v>27741</v>
      </c>
      <c r="M8687" s="383" t="s">
        <v>640</v>
      </c>
      <c r="N8687" s="383" t="s">
        <v>620</v>
      </c>
      <c r="O8687" s="383" t="s">
        <v>230</v>
      </c>
    </row>
    <row r="8688" spans="1:15">
      <c r="A8688" s="385">
        <v>42091</v>
      </c>
      <c r="B8688" s="383" t="s">
        <v>794</v>
      </c>
      <c r="C8688" s="383" t="s">
        <v>8</v>
      </c>
      <c r="D8688" s="383" t="s">
        <v>34</v>
      </c>
      <c r="E8688" s="383" t="s">
        <v>795</v>
      </c>
      <c r="F8688" s="383" t="s">
        <v>10</v>
      </c>
      <c r="G8688" s="384">
        <v>2740</v>
      </c>
      <c r="H8688" s="383" t="s">
        <v>796</v>
      </c>
      <c r="I8688" s="383" t="s">
        <v>797</v>
      </c>
      <c r="J8688" s="383" t="s">
        <v>617</v>
      </c>
      <c r="K8688" s="383" t="s">
        <v>618</v>
      </c>
      <c r="L8688" s="384">
        <v>27741</v>
      </c>
      <c r="M8688" s="383" t="s">
        <v>641</v>
      </c>
      <c r="N8688" s="383" t="s">
        <v>620</v>
      </c>
      <c r="O8688" s="383" t="s">
        <v>230</v>
      </c>
    </row>
    <row r="8689" spans="1:15">
      <c r="A8689" s="385">
        <v>42092</v>
      </c>
      <c r="B8689" s="383" t="s">
        <v>11</v>
      </c>
      <c r="C8689" s="383" t="s">
        <v>12</v>
      </c>
      <c r="D8689" s="383" t="s">
        <v>13</v>
      </c>
      <c r="E8689" s="383" t="s">
        <v>678</v>
      </c>
      <c r="F8689" s="383" t="s">
        <v>10</v>
      </c>
      <c r="G8689" s="384">
        <v>2467</v>
      </c>
      <c r="H8689" s="383" t="s">
        <v>787</v>
      </c>
      <c r="I8689" s="383" t="s">
        <v>788</v>
      </c>
      <c r="J8689" s="383" t="s">
        <v>617</v>
      </c>
      <c r="K8689" s="383" t="s">
        <v>618</v>
      </c>
      <c r="L8689" s="384">
        <v>27741</v>
      </c>
      <c r="M8689" s="383" t="s">
        <v>641</v>
      </c>
      <c r="N8689" s="383" t="s">
        <v>620</v>
      </c>
      <c r="O8689" s="383" t="s">
        <v>230</v>
      </c>
    </row>
    <row r="8690" spans="1:15">
      <c r="A8690" s="385">
        <v>42093</v>
      </c>
      <c r="B8690" s="383" t="s">
        <v>11</v>
      </c>
      <c r="C8690" s="383" t="s">
        <v>12</v>
      </c>
      <c r="D8690" s="383" t="s">
        <v>13</v>
      </c>
      <c r="E8690" s="383" t="s">
        <v>678</v>
      </c>
      <c r="F8690" s="383" t="s">
        <v>10</v>
      </c>
      <c r="G8690" s="384">
        <v>2467</v>
      </c>
      <c r="H8690" s="383" t="s">
        <v>787</v>
      </c>
      <c r="I8690" s="383" t="s">
        <v>788</v>
      </c>
      <c r="J8690" s="383" t="s">
        <v>617</v>
      </c>
      <c r="K8690" s="383" t="s">
        <v>618</v>
      </c>
      <c r="L8690" s="384">
        <v>27741</v>
      </c>
      <c r="M8690" s="383" t="s">
        <v>641</v>
      </c>
      <c r="N8690" s="383" t="s">
        <v>620</v>
      </c>
      <c r="O8690" s="383" t="s">
        <v>230</v>
      </c>
    </row>
    <row r="8691" spans="1:15">
      <c r="A8691" s="385">
        <v>42094</v>
      </c>
      <c r="B8691" s="383" t="s">
        <v>11</v>
      </c>
      <c r="C8691" s="383" t="s">
        <v>12</v>
      </c>
      <c r="D8691" s="383" t="s">
        <v>13</v>
      </c>
      <c r="E8691" s="383" t="s">
        <v>678</v>
      </c>
      <c r="F8691" s="383" t="s">
        <v>10</v>
      </c>
      <c r="G8691" s="384">
        <v>2467</v>
      </c>
      <c r="H8691" s="383" t="s">
        <v>787</v>
      </c>
      <c r="I8691" s="383" t="s">
        <v>788</v>
      </c>
      <c r="J8691" s="383" t="s">
        <v>617</v>
      </c>
      <c r="K8691" s="383" t="s">
        <v>618</v>
      </c>
      <c r="L8691" s="384">
        <v>27741</v>
      </c>
      <c r="M8691" s="383" t="s">
        <v>641</v>
      </c>
      <c r="N8691" s="383" t="s">
        <v>620</v>
      </c>
      <c r="O8691" s="383" t="s">
        <v>230</v>
      </c>
    </row>
    <row r="8692" spans="1:15">
      <c r="A8692" s="385">
        <v>42095</v>
      </c>
      <c r="B8692" s="383" t="s">
        <v>794</v>
      </c>
      <c r="C8692" s="383" t="s">
        <v>8</v>
      </c>
      <c r="D8692" s="383" t="s">
        <v>34</v>
      </c>
      <c r="E8692" s="383" t="s">
        <v>795</v>
      </c>
      <c r="F8692" s="383" t="s">
        <v>10</v>
      </c>
      <c r="G8692" s="384">
        <v>2739</v>
      </c>
      <c r="H8692" s="383" t="s">
        <v>796</v>
      </c>
      <c r="I8692" s="383" t="s">
        <v>797</v>
      </c>
      <c r="J8692" s="383" t="s">
        <v>617</v>
      </c>
      <c r="K8692" s="383" t="s">
        <v>618</v>
      </c>
      <c r="L8692" s="384">
        <v>27741</v>
      </c>
      <c r="M8692" s="383" t="s">
        <v>641</v>
      </c>
      <c r="N8692" s="383" t="s">
        <v>620</v>
      </c>
      <c r="O8692" s="383" t="s">
        <v>230</v>
      </c>
    </row>
    <row r="8693" spans="1:15">
      <c r="A8693" s="385">
        <v>42096</v>
      </c>
      <c r="B8693" s="383" t="s">
        <v>794</v>
      </c>
      <c r="C8693" s="383" t="s">
        <v>8</v>
      </c>
      <c r="D8693" s="383" t="s">
        <v>34</v>
      </c>
      <c r="E8693" s="383" t="s">
        <v>795</v>
      </c>
      <c r="F8693" s="383" t="s">
        <v>10</v>
      </c>
      <c r="G8693" s="384">
        <v>2739</v>
      </c>
      <c r="H8693" s="383" t="s">
        <v>796</v>
      </c>
      <c r="I8693" s="383" t="s">
        <v>797</v>
      </c>
      <c r="J8693" s="383" t="s">
        <v>617</v>
      </c>
      <c r="K8693" s="383" t="s">
        <v>618</v>
      </c>
      <c r="L8693" s="384">
        <v>27741</v>
      </c>
      <c r="M8693" s="383" t="s">
        <v>641</v>
      </c>
      <c r="N8693" s="383" t="s">
        <v>620</v>
      </c>
      <c r="O8693" s="383" t="s">
        <v>230</v>
      </c>
    </row>
    <row r="8694" spans="1:15">
      <c r="A8694" s="385">
        <v>42097</v>
      </c>
      <c r="B8694" s="383" t="s">
        <v>794</v>
      </c>
      <c r="C8694" s="383" t="s">
        <v>8</v>
      </c>
      <c r="D8694" s="383" t="s">
        <v>34</v>
      </c>
      <c r="E8694" s="383" t="s">
        <v>795</v>
      </c>
      <c r="F8694" s="383" t="s">
        <v>10</v>
      </c>
      <c r="G8694" s="384">
        <v>2739</v>
      </c>
      <c r="H8694" s="383" t="s">
        <v>796</v>
      </c>
      <c r="I8694" s="383" t="s">
        <v>797</v>
      </c>
      <c r="J8694" s="383" t="s">
        <v>617</v>
      </c>
      <c r="K8694" s="383" t="s">
        <v>618</v>
      </c>
      <c r="L8694" s="384">
        <v>27741</v>
      </c>
      <c r="M8694" s="383" t="s">
        <v>641</v>
      </c>
      <c r="N8694" s="383" t="s">
        <v>620</v>
      </c>
      <c r="O8694" s="383" t="s">
        <v>230</v>
      </c>
    </row>
    <row r="8695" spans="1:15">
      <c r="A8695" s="385">
        <v>42099</v>
      </c>
      <c r="B8695" s="383" t="s">
        <v>794</v>
      </c>
      <c r="C8695" s="383" t="s">
        <v>8</v>
      </c>
      <c r="D8695" s="383" t="s">
        <v>34</v>
      </c>
      <c r="E8695" s="383" t="s">
        <v>795</v>
      </c>
      <c r="F8695" s="383" t="s">
        <v>10</v>
      </c>
      <c r="G8695" s="384">
        <v>2739</v>
      </c>
      <c r="H8695" s="383" t="s">
        <v>796</v>
      </c>
      <c r="I8695" s="383" t="s">
        <v>797</v>
      </c>
      <c r="J8695" s="383" t="s">
        <v>617</v>
      </c>
      <c r="K8695" s="383" t="s">
        <v>618</v>
      </c>
      <c r="L8695" s="384">
        <v>28181</v>
      </c>
      <c r="M8695" s="383" t="s">
        <v>642</v>
      </c>
      <c r="N8695" s="383" t="s">
        <v>620</v>
      </c>
      <c r="O8695" s="383" t="s">
        <v>230</v>
      </c>
    </row>
    <row r="8696" spans="1:15">
      <c r="A8696" s="385">
        <v>42100</v>
      </c>
      <c r="B8696" s="383" t="s">
        <v>794</v>
      </c>
      <c r="C8696" s="383" t="s">
        <v>8</v>
      </c>
      <c r="D8696" s="383" t="s">
        <v>34</v>
      </c>
      <c r="E8696" s="383" t="s">
        <v>795</v>
      </c>
      <c r="F8696" s="383" t="s">
        <v>10</v>
      </c>
      <c r="G8696" s="384">
        <v>2739</v>
      </c>
      <c r="H8696" s="383" t="s">
        <v>796</v>
      </c>
      <c r="I8696" s="383" t="s">
        <v>797</v>
      </c>
      <c r="J8696" s="383" t="s">
        <v>617</v>
      </c>
      <c r="K8696" s="383" t="s">
        <v>618</v>
      </c>
      <c r="L8696" s="384">
        <v>28641</v>
      </c>
      <c r="M8696" s="383" t="s">
        <v>642</v>
      </c>
      <c r="N8696" s="383" t="s">
        <v>620</v>
      </c>
      <c r="O8696" s="383" t="s">
        <v>230</v>
      </c>
    </row>
    <row r="8697" spans="1:15">
      <c r="A8697" s="385">
        <v>42101</v>
      </c>
      <c r="B8697" s="383" t="s">
        <v>794</v>
      </c>
      <c r="C8697" s="383" t="s">
        <v>8</v>
      </c>
      <c r="D8697" s="383" t="s">
        <v>34</v>
      </c>
      <c r="E8697" s="383" t="s">
        <v>795</v>
      </c>
      <c r="F8697" s="383" t="s">
        <v>10</v>
      </c>
      <c r="G8697" s="384">
        <v>2739</v>
      </c>
      <c r="H8697" s="383" t="s">
        <v>796</v>
      </c>
      <c r="I8697" s="383" t="s">
        <v>797</v>
      </c>
      <c r="J8697" s="383" t="s">
        <v>617</v>
      </c>
      <c r="K8697" s="383" t="s">
        <v>618</v>
      </c>
      <c r="L8697" s="384">
        <v>29260</v>
      </c>
      <c r="M8697" s="383" t="s">
        <v>642</v>
      </c>
      <c r="N8697" s="383" t="s">
        <v>620</v>
      </c>
      <c r="O8697" s="383" t="s">
        <v>230</v>
      </c>
    </row>
    <row r="8698" spans="1:15">
      <c r="A8698" s="385">
        <v>42102</v>
      </c>
      <c r="B8698" s="383" t="s">
        <v>794</v>
      </c>
      <c r="C8698" s="383" t="s">
        <v>8</v>
      </c>
      <c r="D8698" s="383" t="s">
        <v>34</v>
      </c>
      <c r="E8698" s="383" t="s">
        <v>795</v>
      </c>
      <c r="F8698" s="383" t="s">
        <v>10</v>
      </c>
      <c r="G8698" s="384">
        <v>2739</v>
      </c>
      <c r="H8698" s="383" t="s">
        <v>796</v>
      </c>
      <c r="I8698" s="383" t="s">
        <v>797</v>
      </c>
      <c r="J8698" s="383" t="s">
        <v>617</v>
      </c>
      <c r="K8698" s="383" t="s">
        <v>618</v>
      </c>
      <c r="L8698" s="384">
        <v>29608</v>
      </c>
      <c r="M8698" s="383" t="s">
        <v>642</v>
      </c>
      <c r="N8698" s="383" t="s">
        <v>620</v>
      </c>
      <c r="O8698" s="383" t="s">
        <v>230</v>
      </c>
    </row>
    <row r="8699" spans="1:15">
      <c r="A8699" s="385">
        <v>42103</v>
      </c>
      <c r="B8699" s="383" t="s">
        <v>794</v>
      </c>
      <c r="C8699" s="383" t="s">
        <v>8</v>
      </c>
      <c r="D8699" s="383" t="s">
        <v>34</v>
      </c>
      <c r="E8699" s="383" t="s">
        <v>795</v>
      </c>
      <c r="F8699" s="383" t="s">
        <v>10</v>
      </c>
      <c r="G8699" s="384">
        <v>2739</v>
      </c>
      <c r="H8699" s="383" t="s">
        <v>796</v>
      </c>
      <c r="I8699" s="383" t="s">
        <v>797</v>
      </c>
      <c r="J8699" s="383" t="s">
        <v>617</v>
      </c>
      <c r="K8699" s="383" t="s">
        <v>618</v>
      </c>
      <c r="L8699" s="384">
        <v>29608</v>
      </c>
      <c r="M8699" s="383" t="s">
        <v>642</v>
      </c>
      <c r="N8699" s="383" t="s">
        <v>620</v>
      </c>
      <c r="O8699" s="383" t="s">
        <v>230</v>
      </c>
    </row>
    <row r="8700" spans="1:15">
      <c r="A8700" s="385">
        <v>42104</v>
      </c>
      <c r="B8700" s="383" t="s">
        <v>794</v>
      </c>
      <c r="C8700" s="383" t="s">
        <v>8</v>
      </c>
      <c r="D8700" s="383" t="s">
        <v>34</v>
      </c>
      <c r="E8700" s="383" t="s">
        <v>795</v>
      </c>
      <c r="F8700" s="383" t="s">
        <v>10</v>
      </c>
      <c r="G8700" s="384">
        <v>2739</v>
      </c>
      <c r="H8700" s="383" t="s">
        <v>796</v>
      </c>
      <c r="I8700" s="383" t="s">
        <v>797</v>
      </c>
      <c r="J8700" s="383" t="s">
        <v>617</v>
      </c>
      <c r="K8700" s="383" t="s">
        <v>618</v>
      </c>
      <c r="L8700" s="384">
        <v>29608</v>
      </c>
      <c r="M8700" s="383" t="s">
        <v>642</v>
      </c>
      <c r="N8700" s="383" t="s">
        <v>620</v>
      </c>
      <c r="O8700" s="383" t="s">
        <v>230</v>
      </c>
    </row>
    <row r="8701" spans="1:15">
      <c r="A8701" s="385">
        <v>42105</v>
      </c>
      <c r="B8701" s="383" t="s">
        <v>794</v>
      </c>
      <c r="C8701" s="383" t="s">
        <v>8</v>
      </c>
      <c r="D8701" s="383" t="s">
        <v>34</v>
      </c>
      <c r="E8701" s="383" t="s">
        <v>795</v>
      </c>
      <c r="F8701" s="383" t="s">
        <v>10</v>
      </c>
      <c r="G8701" s="384">
        <v>2739</v>
      </c>
      <c r="H8701" s="383" t="s">
        <v>796</v>
      </c>
      <c r="I8701" s="383" t="s">
        <v>797</v>
      </c>
      <c r="J8701" s="383" t="s">
        <v>617</v>
      </c>
      <c r="K8701" s="383" t="s">
        <v>618</v>
      </c>
      <c r="L8701" s="384">
        <v>29608</v>
      </c>
      <c r="M8701" s="383" t="s">
        <v>642</v>
      </c>
      <c r="N8701" s="383" t="s">
        <v>620</v>
      </c>
      <c r="O8701" s="383" t="s">
        <v>230</v>
      </c>
    </row>
    <row r="8702" spans="1:15">
      <c r="A8702" s="385">
        <v>42106</v>
      </c>
      <c r="B8702" s="383" t="s">
        <v>794</v>
      </c>
      <c r="C8702" s="383" t="s">
        <v>8</v>
      </c>
      <c r="D8702" s="383" t="s">
        <v>34</v>
      </c>
      <c r="E8702" s="383" t="s">
        <v>795</v>
      </c>
      <c r="F8702" s="383" t="s">
        <v>10</v>
      </c>
      <c r="G8702" s="384">
        <v>2739</v>
      </c>
      <c r="H8702" s="383" t="s">
        <v>796</v>
      </c>
      <c r="I8702" s="383" t="s">
        <v>797</v>
      </c>
      <c r="J8702" s="383" t="s">
        <v>617</v>
      </c>
      <c r="K8702" s="383" t="s">
        <v>618</v>
      </c>
      <c r="L8702" s="384">
        <v>29608</v>
      </c>
      <c r="M8702" s="383" t="s">
        <v>642</v>
      </c>
      <c r="N8702" s="383" t="s">
        <v>620</v>
      </c>
      <c r="O8702" s="383" t="s">
        <v>230</v>
      </c>
    </row>
    <row r="8703" spans="1:15">
      <c r="A8703" s="385">
        <v>42107</v>
      </c>
      <c r="B8703" s="383" t="s">
        <v>794</v>
      </c>
      <c r="C8703" s="383" t="s">
        <v>8</v>
      </c>
      <c r="D8703" s="383" t="s">
        <v>34</v>
      </c>
      <c r="E8703" s="383" t="s">
        <v>795</v>
      </c>
      <c r="F8703" s="383" t="s">
        <v>10</v>
      </c>
      <c r="G8703" s="384">
        <v>2739</v>
      </c>
      <c r="H8703" s="383" t="s">
        <v>796</v>
      </c>
      <c r="I8703" s="383" t="s">
        <v>797</v>
      </c>
      <c r="J8703" s="383" t="s">
        <v>617</v>
      </c>
      <c r="K8703" s="383" t="s">
        <v>618</v>
      </c>
      <c r="L8703" s="384">
        <v>29973</v>
      </c>
      <c r="M8703" s="383" t="s">
        <v>642</v>
      </c>
      <c r="N8703" s="383" t="s">
        <v>620</v>
      </c>
      <c r="O8703" s="383" t="s">
        <v>230</v>
      </c>
    </row>
    <row r="8704" spans="1:15">
      <c r="A8704" s="385">
        <v>42108</v>
      </c>
      <c r="B8704" s="383" t="s">
        <v>794</v>
      </c>
      <c r="C8704" s="383" t="s">
        <v>8</v>
      </c>
      <c r="D8704" s="383" t="s">
        <v>34</v>
      </c>
      <c r="E8704" s="383" t="s">
        <v>795</v>
      </c>
      <c r="F8704" s="383" t="s">
        <v>10</v>
      </c>
      <c r="G8704" s="384">
        <v>5058</v>
      </c>
      <c r="H8704" s="383" t="s">
        <v>796</v>
      </c>
      <c r="I8704" s="383" t="s">
        <v>797</v>
      </c>
      <c r="J8704" s="383" t="s">
        <v>617</v>
      </c>
      <c r="K8704" s="383" t="s">
        <v>618</v>
      </c>
      <c r="L8704" s="384">
        <v>30380</v>
      </c>
      <c r="M8704" s="383" t="s">
        <v>642</v>
      </c>
      <c r="N8704" s="383" t="s">
        <v>620</v>
      </c>
      <c r="O8704" s="383" t="s">
        <v>230</v>
      </c>
    </row>
    <row r="8705" spans="1:15">
      <c r="A8705" s="385">
        <v>42109</v>
      </c>
      <c r="B8705" s="383" t="s">
        <v>794</v>
      </c>
      <c r="C8705" s="383" t="s">
        <v>8</v>
      </c>
      <c r="D8705" s="383" t="s">
        <v>34</v>
      </c>
      <c r="E8705" s="383" t="s">
        <v>795</v>
      </c>
      <c r="F8705" s="383" t="s">
        <v>10</v>
      </c>
      <c r="G8705" s="384">
        <v>2740</v>
      </c>
      <c r="H8705" s="383" t="s">
        <v>796</v>
      </c>
      <c r="I8705" s="383" t="s">
        <v>797</v>
      </c>
      <c r="J8705" s="383" t="s">
        <v>617</v>
      </c>
      <c r="K8705" s="383" t="s">
        <v>618</v>
      </c>
      <c r="L8705" s="384">
        <v>30722</v>
      </c>
      <c r="M8705" s="383" t="s">
        <v>642</v>
      </c>
      <c r="N8705" s="383" t="s">
        <v>620</v>
      </c>
      <c r="O8705" s="383" t="s">
        <v>230</v>
      </c>
    </row>
    <row r="8706" spans="1:15">
      <c r="A8706" s="385">
        <v>42110</v>
      </c>
      <c r="B8706" s="383" t="s">
        <v>794</v>
      </c>
      <c r="C8706" s="383" t="s">
        <v>8</v>
      </c>
      <c r="D8706" s="383" t="s">
        <v>34</v>
      </c>
      <c r="E8706" s="383" t="s">
        <v>795</v>
      </c>
      <c r="F8706" s="383" t="s">
        <v>10</v>
      </c>
      <c r="G8706" s="384">
        <v>2108</v>
      </c>
      <c r="H8706" s="383" t="s">
        <v>796</v>
      </c>
      <c r="I8706" s="383" t="s">
        <v>797</v>
      </c>
      <c r="J8706" s="383" t="s">
        <v>617</v>
      </c>
      <c r="K8706" s="383" t="s">
        <v>618</v>
      </c>
      <c r="L8706" s="384">
        <v>30780</v>
      </c>
      <c r="M8706" s="383" t="s">
        <v>642</v>
      </c>
      <c r="N8706" s="383" t="s">
        <v>620</v>
      </c>
      <c r="O8706" s="383" t="s">
        <v>230</v>
      </c>
    </row>
    <row r="8707" spans="1:15">
      <c r="A8707" s="385">
        <v>42114</v>
      </c>
      <c r="B8707" s="383" t="s">
        <v>21</v>
      </c>
      <c r="C8707" s="383" t="s">
        <v>12</v>
      </c>
      <c r="D8707" s="383" t="s">
        <v>22</v>
      </c>
      <c r="E8707" s="383" t="s">
        <v>658</v>
      </c>
      <c r="F8707" s="383" t="s">
        <v>10</v>
      </c>
      <c r="G8707" s="384">
        <v>1750</v>
      </c>
      <c r="H8707" s="383" t="s">
        <v>854</v>
      </c>
      <c r="I8707" s="383" t="s">
        <v>855</v>
      </c>
      <c r="J8707" s="383" t="s">
        <v>617</v>
      </c>
      <c r="K8707" s="383" t="s">
        <v>618</v>
      </c>
      <c r="L8707" s="384">
        <v>30780</v>
      </c>
      <c r="M8707" s="383" t="s">
        <v>643</v>
      </c>
      <c r="N8707" s="383" t="s">
        <v>620</v>
      </c>
      <c r="O8707" s="383" t="s">
        <v>230</v>
      </c>
    </row>
    <row r="8708" spans="1:15">
      <c r="A8708" s="385">
        <v>42116</v>
      </c>
      <c r="B8708" s="383" t="s">
        <v>157</v>
      </c>
      <c r="C8708" s="383" t="s">
        <v>8</v>
      </c>
      <c r="D8708" s="383" t="s">
        <v>174</v>
      </c>
      <c r="E8708" s="383" t="s">
        <v>822</v>
      </c>
      <c r="F8708" s="383" t="s">
        <v>10</v>
      </c>
      <c r="G8708" s="384">
        <v>600000</v>
      </c>
      <c r="H8708" s="383" t="s">
        <v>823</v>
      </c>
      <c r="I8708" s="383" t="s">
        <v>884</v>
      </c>
      <c r="J8708" s="383" t="s">
        <v>617</v>
      </c>
      <c r="K8708" s="383" t="s">
        <v>618</v>
      </c>
      <c r="L8708" s="384">
        <v>30780</v>
      </c>
      <c r="M8708" s="383" t="s">
        <v>643</v>
      </c>
      <c r="N8708" s="383" t="s">
        <v>620</v>
      </c>
      <c r="O8708" s="383" t="s">
        <v>230</v>
      </c>
    </row>
    <row r="8709" spans="1:15">
      <c r="A8709" s="385">
        <v>42118</v>
      </c>
      <c r="B8709" s="383" t="s">
        <v>28</v>
      </c>
      <c r="C8709" s="383" t="s">
        <v>8</v>
      </c>
      <c r="D8709" s="383" t="s">
        <v>29</v>
      </c>
      <c r="E8709" s="383" t="s">
        <v>774</v>
      </c>
      <c r="F8709" s="383" t="s">
        <v>10</v>
      </c>
      <c r="G8709" s="384">
        <v>2200</v>
      </c>
      <c r="H8709" s="383" t="s">
        <v>848</v>
      </c>
      <c r="I8709" s="383" t="s">
        <v>880</v>
      </c>
      <c r="J8709" s="383" t="s">
        <v>617</v>
      </c>
      <c r="K8709" s="383" t="s">
        <v>618</v>
      </c>
      <c r="L8709" s="384">
        <v>30780</v>
      </c>
      <c r="M8709" s="383" t="s">
        <v>643</v>
      </c>
      <c r="N8709" s="383" t="s">
        <v>620</v>
      </c>
      <c r="O8709" s="383" t="s">
        <v>230</v>
      </c>
    </row>
    <row r="8710" spans="1:15">
      <c r="A8710" s="385">
        <v>42119</v>
      </c>
      <c r="B8710" s="383" t="s">
        <v>21</v>
      </c>
      <c r="C8710" s="383" t="s">
        <v>12</v>
      </c>
      <c r="D8710" s="383" t="s">
        <v>22</v>
      </c>
      <c r="E8710" s="383" t="s">
        <v>658</v>
      </c>
      <c r="F8710" s="383" t="s">
        <v>10</v>
      </c>
      <c r="G8710" s="384">
        <v>53274</v>
      </c>
      <c r="H8710" s="383" t="s">
        <v>873</v>
      </c>
      <c r="I8710" s="383" t="s">
        <v>874</v>
      </c>
      <c r="J8710" s="383" t="s">
        <v>617</v>
      </c>
      <c r="K8710" s="383" t="s">
        <v>618</v>
      </c>
      <c r="L8710" s="384">
        <v>30780</v>
      </c>
      <c r="M8710" s="383" t="s">
        <v>643</v>
      </c>
      <c r="N8710" s="383" t="s">
        <v>620</v>
      </c>
      <c r="O8710" s="383" t="s">
        <v>230</v>
      </c>
    </row>
    <row r="8711" spans="1:15">
      <c r="A8711" s="385">
        <v>42120</v>
      </c>
      <c r="B8711" s="383" t="s">
        <v>157</v>
      </c>
      <c r="C8711" s="383" t="s">
        <v>8</v>
      </c>
      <c r="D8711" s="383" t="s">
        <v>174</v>
      </c>
      <c r="E8711" s="383" t="s">
        <v>822</v>
      </c>
      <c r="F8711" s="383" t="s">
        <v>10</v>
      </c>
      <c r="G8711" s="384">
        <v>3346763</v>
      </c>
      <c r="H8711" s="383" t="s">
        <v>823</v>
      </c>
      <c r="I8711" s="383" t="s">
        <v>1036</v>
      </c>
      <c r="J8711" s="383" t="s">
        <v>617</v>
      </c>
      <c r="K8711" s="383" t="s">
        <v>618</v>
      </c>
      <c r="L8711" s="384">
        <v>30780</v>
      </c>
      <c r="M8711" s="383" t="s">
        <v>643</v>
      </c>
      <c r="N8711" s="383" t="s">
        <v>620</v>
      </c>
      <c r="O8711" s="383" t="s">
        <v>230</v>
      </c>
    </row>
    <row r="8712" spans="1:15">
      <c r="A8712" s="385">
        <v>42121</v>
      </c>
      <c r="B8712" s="383" t="s">
        <v>28</v>
      </c>
      <c r="C8712" s="383" t="s">
        <v>8</v>
      </c>
      <c r="D8712" s="383" t="s">
        <v>29</v>
      </c>
      <c r="E8712" s="383" t="s">
        <v>774</v>
      </c>
      <c r="F8712" s="383" t="s">
        <v>10</v>
      </c>
      <c r="G8712" s="384">
        <v>2200</v>
      </c>
      <c r="H8712" s="383" t="s">
        <v>848</v>
      </c>
      <c r="I8712" s="383" t="s">
        <v>880</v>
      </c>
      <c r="J8712" s="383" t="s">
        <v>617</v>
      </c>
      <c r="K8712" s="383" t="s">
        <v>618</v>
      </c>
      <c r="L8712" s="384">
        <v>30780</v>
      </c>
      <c r="M8712" s="383" t="s">
        <v>643</v>
      </c>
      <c r="N8712" s="383" t="s">
        <v>620</v>
      </c>
      <c r="O8712" s="383" t="s">
        <v>230</v>
      </c>
    </row>
    <row r="8713" spans="1:15">
      <c r="A8713" s="385">
        <v>42122</v>
      </c>
      <c r="B8713" s="383" t="s">
        <v>21</v>
      </c>
      <c r="C8713" s="383" t="s">
        <v>12</v>
      </c>
      <c r="D8713" s="383" t="s">
        <v>22</v>
      </c>
      <c r="E8713" s="383" t="s">
        <v>658</v>
      </c>
      <c r="F8713" s="383" t="s">
        <v>10</v>
      </c>
      <c r="G8713" s="384">
        <v>647</v>
      </c>
      <c r="H8713" s="383" t="s">
        <v>873</v>
      </c>
      <c r="I8713" s="383" t="s">
        <v>925</v>
      </c>
      <c r="J8713" s="383" t="s">
        <v>617</v>
      </c>
      <c r="K8713" s="383" t="s">
        <v>618</v>
      </c>
      <c r="L8713" s="384">
        <v>30780</v>
      </c>
      <c r="M8713" s="383" t="s">
        <v>643</v>
      </c>
      <c r="N8713" s="383" t="s">
        <v>620</v>
      </c>
      <c r="O8713" s="383" t="s">
        <v>230</v>
      </c>
    </row>
    <row r="8714" spans="1:15">
      <c r="A8714" s="385">
        <v>42123</v>
      </c>
      <c r="B8714" s="383" t="s">
        <v>28</v>
      </c>
      <c r="C8714" s="383" t="s">
        <v>8</v>
      </c>
      <c r="D8714" s="383" t="s">
        <v>29</v>
      </c>
      <c r="E8714" s="383" t="s">
        <v>774</v>
      </c>
      <c r="F8714" s="383" t="s">
        <v>10</v>
      </c>
      <c r="G8714" s="384">
        <v>1518</v>
      </c>
      <c r="H8714" s="383" t="s">
        <v>848</v>
      </c>
      <c r="I8714" s="383" t="s">
        <v>871</v>
      </c>
      <c r="J8714" s="383" t="s">
        <v>617</v>
      </c>
      <c r="K8714" s="383" t="s">
        <v>618</v>
      </c>
      <c r="L8714" s="384">
        <v>30780</v>
      </c>
      <c r="M8714" s="383" t="s">
        <v>643</v>
      </c>
      <c r="N8714" s="383" t="s">
        <v>620</v>
      </c>
      <c r="O8714" s="383" t="s">
        <v>230</v>
      </c>
    </row>
    <row r="8715" spans="1:15">
      <c r="A8715" s="385">
        <v>42124</v>
      </c>
      <c r="B8715" s="383" t="s">
        <v>11</v>
      </c>
      <c r="C8715" s="383" t="s">
        <v>12</v>
      </c>
      <c r="D8715" s="383" t="s">
        <v>13</v>
      </c>
      <c r="E8715" s="383" t="s">
        <v>678</v>
      </c>
      <c r="F8715" s="383" t="s">
        <v>10</v>
      </c>
      <c r="G8715" s="384">
        <v>14386</v>
      </c>
      <c r="H8715" s="383" t="s">
        <v>763</v>
      </c>
      <c r="I8715" s="383" t="s">
        <v>1037</v>
      </c>
      <c r="J8715" s="383" t="s">
        <v>617</v>
      </c>
      <c r="K8715" s="383" t="s">
        <v>618</v>
      </c>
      <c r="L8715" s="384">
        <v>30780</v>
      </c>
      <c r="M8715" s="383" t="s">
        <v>643</v>
      </c>
      <c r="N8715" s="383" t="s">
        <v>620</v>
      </c>
      <c r="O8715" s="383" t="s">
        <v>230</v>
      </c>
    </row>
    <row r="8716" spans="1:15">
      <c r="A8716" s="385">
        <v>42125</v>
      </c>
      <c r="B8716" s="383" t="s">
        <v>28</v>
      </c>
      <c r="C8716" s="383" t="s">
        <v>8</v>
      </c>
      <c r="D8716" s="383" t="s">
        <v>29</v>
      </c>
      <c r="E8716" s="383" t="s">
        <v>774</v>
      </c>
      <c r="F8716" s="383" t="s">
        <v>10</v>
      </c>
      <c r="G8716" s="384">
        <v>1518</v>
      </c>
      <c r="H8716" s="383" t="s">
        <v>848</v>
      </c>
      <c r="I8716" s="383" t="s">
        <v>871</v>
      </c>
      <c r="J8716" s="383" t="s">
        <v>617</v>
      </c>
      <c r="K8716" s="383" t="s">
        <v>618</v>
      </c>
      <c r="L8716" s="384">
        <v>30780</v>
      </c>
      <c r="M8716" s="383" t="s">
        <v>643</v>
      </c>
      <c r="N8716" s="383" t="s">
        <v>620</v>
      </c>
      <c r="O8716" s="383" t="s">
        <v>230</v>
      </c>
    </row>
    <row r="8717" spans="1:15">
      <c r="A8717" s="385">
        <v>42126</v>
      </c>
      <c r="B8717" s="383" t="s">
        <v>28</v>
      </c>
      <c r="C8717" s="383" t="s">
        <v>8</v>
      </c>
      <c r="D8717" s="383" t="s">
        <v>29</v>
      </c>
      <c r="E8717" s="383" t="s">
        <v>774</v>
      </c>
      <c r="F8717" s="383" t="s">
        <v>10</v>
      </c>
      <c r="G8717" s="384">
        <v>1518</v>
      </c>
      <c r="H8717" s="383" t="s">
        <v>848</v>
      </c>
      <c r="I8717" s="383" t="s">
        <v>871</v>
      </c>
      <c r="J8717" s="383" t="s">
        <v>617</v>
      </c>
      <c r="K8717" s="383" t="s">
        <v>618</v>
      </c>
      <c r="L8717" s="384">
        <v>30780</v>
      </c>
      <c r="M8717" s="383" t="s">
        <v>643</v>
      </c>
      <c r="N8717" s="383" t="s">
        <v>620</v>
      </c>
      <c r="O8717" s="383" t="s">
        <v>230</v>
      </c>
    </row>
    <row r="8718" spans="1:15">
      <c r="A8718" s="385">
        <v>42130</v>
      </c>
      <c r="B8718" s="383" t="s">
        <v>794</v>
      </c>
      <c r="C8718" s="383" t="s">
        <v>8</v>
      </c>
      <c r="D8718" s="383" t="s">
        <v>34</v>
      </c>
      <c r="E8718" s="383" t="s">
        <v>795</v>
      </c>
      <c r="F8718" s="383" t="s">
        <v>10</v>
      </c>
      <c r="G8718" s="384">
        <v>53</v>
      </c>
      <c r="H8718" s="383" t="s">
        <v>796</v>
      </c>
      <c r="I8718" s="383" t="s">
        <v>798</v>
      </c>
      <c r="J8718" s="383" t="s">
        <v>617</v>
      </c>
      <c r="K8718" s="383" t="s">
        <v>618</v>
      </c>
      <c r="L8718" s="384">
        <v>30780</v>
      </c>
      <c r="M8718" s="383" t="s">
        <v>643</v>
      </c>
      <c r="N8718" s="383" t="s">
        <v>620</v>
      </c>
      <c r="O8718" s="383" t="s">
        <v>230</v>
      </c>
    </row>
    <row r="8719" spans="1:15">
      <c r="A8719" s="385">
        <v>42131</v>
      </c>
      <c r="B8719" s="383" t="s">
        <v>794</v>
      </c>
      <c r="C8719" s="383" t="s">
        <v>8</v>
      </c>
      <c r="D8719" s="383" t="s">
        <v>34</v>
      </c>
      <c r="E8719" s="383" t="s">
        <v>795</v>
      </c>
      <c r="F8719" s="383" t="s">
        <v>10</v>
      </c>
      <c r="G8719" s="384">
        <v>53</v>
      </c>
      <c r="H8719" s="383" t="s">
        <v>796</v>
      </c>
      <c r="I8719" s="383" t="s">
        <v>798</v>
      </c>
      <c r="J8719" s="383" t="s">
        <v>617</v>
      </c>
      <c r="K8719" s="383" t="s">
        <v>618</v>
      </c>
      <c r="L8719" s="384">
        <v>30780</v>
      </c>
      <c r="M8719" s="383" t="s">
        <v>643</v>
      </c>
      <c r="N8719" s="383" t="s">
        <v>620</v>
      </c>
      <c r="O8719" s="383" t="s">
        <v>230</v>
      </c>
    </row>
    <row r="8720" spans="1:15">
      <c r="A8720" s="385">
        <v>42132</v>
      </c>
      <c r="B8720" s="383" t="s">
        <v>794</v>
      </c>
      <c r="C8720" s="383" t="s">
        <v>8</v>
      </c>
      <c r="D8720" s="383" t="s">
        <v>34</v>
      </c>
      <c r="E8720" s="383" t="s">
        <v>795</v>
      </c>
      <c r="F8720" s="383" t="s">
        <v>10</v>
      </c>
      <c r="G8720" s="384">
        <v>53</v>
      </c>
      <c r="H8720" s="383" t="s">
        <v>796</v>
      </c>
      <c r="I8720" s="383" t="s">
        <v>798</v>
      </c>
      <c r="J8720" s="383" t="s">
        <v>617</v>
      </c>
      <c r="K8720" s="383" t="s">
        <v>618</v>
      </c>
      <c r="L8720" s="384">
        <v>30780</v>
      </c>
      <c r="M8720" s="383" t="s">
        <v>643</v>
      </c>
      <c r="N8720" s="383" t="s">
        <v>620</v>
      </c>
      <c r="O8720" s="383" t="s">
        <v>230</v>
      </c>
    </row>
    <row r="8721" spans="1:15">
      <c r="A8721" s="385">
        <v>42138</v>
      </c>
      <c r="B8721" s="383" t="s">
        <v>21</v>
      </c>
      <c r="C8721" s="383" t="s">
        <v>12</v>
      </c>
      <c r="D8721" s="383" t="s">
        <v>22</v>
      </c>
      <c r="E8721" s="383" t="s">
        <v>658</v>
      </c>
      <c r="F8721" s="383" t="s">
        <v>10</v>
      </c>
      <c r="G8721" s="384">
        <v>5400</v>
      </c>
      <c r="H8721" s="383" t="s">
        <v>779</v>
      </c>
      <c r="I8721" s="383" t="s">
        <v>1027</v>
      </c>
      <c r="J8721" s="383" t="s">
        <v>617</v>
      </c>
      <c r="K8721" s="383" t="s">
        <v>618</v>
      </c>
      <c r="L8721" s="384">
        <v>30780</v>
      </c>
      <c r="M8721" s="383" t="s">
        <v>644</v>
      </c>
      <c r="N8721" s="383" t="s">
        <v>620</v>
      </c>
      <c r="O8721" s="383" t="s">
        <v>230</v>
      </c>
    </row>
    <row r="8722" spans="1:15">
      <c r="A8722" s="385">
        <v>42150</v>
      </c>
      <c r="B8722" s="383" t="s">
        <v>646</v>
      </c>
      <c r="C8722" s="383" t="s">
        <v>8</v>
      </c>
      <c r="D8722" s="383" t="s">
        <v>32</v>
      </c>
      <c r="E8722" s="383" t="s">
        <v>647</v>
      </c>
      <c r="F8722" s="383" t="s">
        <v>10</v>
      </c>
      <c r="G8722" s="384">
        <v>-2771</v>
      </c>
      <c r="H8722" s="383" t="s">
        <v>747</v>
      </c>
      <c r="I8722" s="383" t="s">
        <v>1038</v>
      </c>
      <c r="J8722" s="383" t="s">
        <v>617</v>
      </c>
      <c r="K8722" s="383" t="s">
        <v>618</v>
      </c>
      <c r="L8722" s="384">
        <v>30780</v>
      </c>
      <c r="M8722" s="383" t="s">
        <v>645</v>
      </c>
      <c r="N8722" s="383" t="s">
        <v>620</v>
      </c>
      <c r="O8722" s="383" t="s">
        <v>230</v>
      </c>
    </row>
    <row r="8723" spans="1:15">
      <c r="A8723" s="385">
        <v>41997</v>
      </c>
      <c r="B8723" s="383" t="s">
        <v>995</v>
      </c>
      <c r="C8723" s="383" t="s">
        <v>42</v>
      </c>
      <c r="D8723" s="383" t="s">
        <v>13</v>
      </c>
      <c r="E8723" s="383" t="s">
        <v>996</v>
      </c>
      <c r="F8723" s="383" t="s">
        <v>43</v>
      </c>
      <c r="G8723" s="384">
        <v>11053</v>
      </c>
      <c r="H8723" s="383" t="s">
        <v>1039</v>
      </c>
      <c r="I8723" s="383" t="s">
        <v>1040</v>
      </c>
      <c r="J8723" s="383" t="s">
        <v>617</v>
      </c>
      <c r="K8723" s="383" t="s">
        <v>618</v>
      </c>
      <c r="L8723" s="384">
        <v>0</v>
      </c>
      <c r="M8723" s="383" t="s">
        <v>619</v>
      </c>
      <c r="N8723" s="383" t="s">
        <v>620</v>
      </c>
      <c r="O8723" s="383" t="s">
        <v>230</v>
      </c>
    </row>
    <row r="8724" spans="1:15">
      <c r="A8724" s="385">
        <v>42006</v>
      </c>
      <c r="B8724" s="383" t="s">
        <v>21</v>
      </c>
      <c r="C8724" s="383" t="s">
        <v>12</v>
      </c>
      <c r="D8724" s="383" t="s">
        <v>22</v>
      </c>
      <c r="E8724" s="383" t="s">
        <v>658</v>
      </c>
      <c r="F8724" s="383" t="s">
        <v>10</v>
      </c>
      <c r="G8724" s="384">
        <v>28</v>
      </c>
      <c r="H8724" s="383" t="s">
        <v>818</v>
      </c>
      <c r="I8724" s="383" t="s">
        <v>783</v>
      </c>
      <c r="J8724" s="383" t="s">
        <v>617</v>
      </c>
      <c r="K8724" s="383" t="s">
        <v>618</v>
      </c>
      <c r="L8724" s="384">
        <v>6319</v>
      </c>
      <c r="M8724" s="383" t="s">
        <v>627</v>
      </c>
      <c r="N8724" s="383" t="s">
        <v>620</v>
      </c>
      <c r="O8724" s="383" t="s">
        <v>230</v>
      </c>
    </row>
    <row r="8725" spans="1:15">
      <c r="A8725" s="385">
        <v>42007</v>
      </c>
      <c r="B8725" s="383" t="s">
        <v>21</v>
      </c>
      <c r="C8725" s="383" t="s">
        <v>12</v>
      </c>
      <c r="D8725" s="383" t="s">
        <v>22</v>
      </c>
      <c r="E8725" s="383" t="s">
        <v>658</v>
      </c>
      <c r="F8725" s="383" t="s">
        <v>10</v>
      </c>
      <c r="G8725" s="384">
        <v>28</v>
      </c>
      <c r="H8725" s="383" t="s">
        <v>818</v>
      </c>
      <c r="I8725" s="383" t="s">
        <v>783</v>
      </c>
      <c r="J8725" s="383" t="s">
        <v>617</v>
      </c>
      <c r="K8725" s="383" t="s">
        <v>618</v>
      </c>
      <c r="L8725" s="384">
        <v>8221</v>
      </c>
      <c r="M8725" s="383" t="s">
        <v>627</v>
      </c>
      <c r="N8725" s="383" t="s">
        <v>620</v>
      </c>
      <c r="O8725" s="383" t="s">
        <v>230</v>
      </c>
    </row>
    <row r="8726" spans="1:15">
      <c r="A8726" s="385">
        <v>42008</v>
      </c>
      <c r="B8726" s="383" t="s">
        <v>21</v>
      </c>
      <c r="C8726" s="383" t="s">
        <v>12</v>
      </c>
      <c r="D8726" s="383" t="s">
        <v>22</v>
      </c>
      <c r="E8726" s="383" t="s">
        <v>658</v>
      </c>
      <c r="F8726" s="383" t="s">
        <v>10</v>
      </c>
      <c r="G8726" s="384">
        <v>28</v>
      </c>
      <c r="H8726" s="383" t="s">
        <v>818</v>
      </c>
      <c r="I8726" s="383" t="s">
        <v>783</v>
      </c>
      <c r="J8726" s="383" t="s">
        <v>617</v>
      </c>
      <c r="K8726" s="383" t="s">
        <v>618</v>
      </c>
      <c r="L8726" s="384">
        <v>8501</v>
      </c>
      <c r="M8726" s="383" t="s">
        <v>627</v>
      </c>
      <c r="N8726" s="383" t="s">
        <v>620</v>
      </c>
      <c r="O8726" s="383" t="s">
        <v>230</v>
      </c>
    </row>
    <row r="8727" spans="1:15">
      <c r="A8727" s="385">
        <v>42011</v>
      </c>
      <c r="B8727" s="383" t="s">
        <v>21</v>
      </c>
      <c r="C8727" s="383" t="s">
        <v>12</v>
      </c>
      <c r="D8727" s="383" t="s">
        <v>22</v>
      </c>
      <c r="E8727" s="383" t="s">
        <v>658</v>
      </c>
      <c r="F8727" s="383" t="s">
        <v>10</v>
      </c>
      <c r="G8727" s="384">
        <v>28</v>
      </c>
      <c r="H8727" s="383" t="s">
        <v>818</v>
      </c>
      <c r="I8727" s="383" t="s">
        <v>783</v>
      </c>
      <c r="J8727" s="383" t="s">
        <v>617</v>
      </c>
      <c r="K8727" s="383" t="s">
        <v>618</v>
      </c>
      <c r="L8727" s="384">
        <v>9280</v>
      </c>
      <c r="M8727" s="383" t="s">
        <v>629</v>
      </c>
      <c r="N8727" s="383" t="s">
        <v>620</v>
      </c>
      <c r="O8727" s="383" t="s">
        <v>230</v>
      </c>
    </row>
    <row r="8728" spans="1:15">
      <c r="A8728" s="385">
        <v>42012</v>
      </c>
      <c r="B8728" s="383" t="s">
        <v>999</v>
      </c>
      <c r="C8728" s="383" t="s">
        <v>42</v>
      </c>
      <c r="D8728" s="383" t="s">
        <v>36</v>
      </c>
      <c r="E8728" s="383" t="s">
        <v>1000</v>
      </c>
      <c r="F8728" s="383" t="s">
        <v>43</v>
      </c>
      <c r="G8728" s="384">
        <v>500179</v>
      </c>
      <c r="H8728" s="383" t="s">
        <v>801</v>
      </c>
      <c r="I8728" s="383" t="s">
        <v>1041</v>
      </c>
      <c r="J8728" s="383" t="s">
        <v>617</v>
      </c>
      <c r="K8728" s="383" t="s">
        <v>618</v>
      </c>
      <c r="L8728" s="384">
        <v>9280</v>
      </c>
      <c r="M8728" s="383" t="s">
        <v>630</v>
      </c>
      <c r="N8728" s="383" t="s">
        <v>620</v>
      </c>
      <c r="O8728" s="383" t="s">
        <v>230</v>
      </c>
    </row>
    <row r="8729" spans="1:15">
      <c r="A8729" s="385">
        <v>42014</v>
      </c>
      <c r="B8729" s="383" t="s">
        <v>650</v>
      </c>
      <c r="C8729" s="383" t="s">
        <v>8</v>
      </c>
      <c r="D8729" s="383" t="s">
        <v>20</v>
      </c>
      <c r="E8729" s="383" t="s">
        <v>651</v>
      </c>
      <c r="F8729" s="383" t="s">
        <v>10</v>
      </c>
      <c r="G8729" s="384">
        <v>2469</v>
      </c>
      <c r="H8729" s="383" t="s">
        <v>836</v>
      </c>
      <c r="I8729" s="383" t="s">
        <v>837</v>
      </c>
      <c r="J8729" s="383" t="s">
        <v>617</v>
      </c>
      <c r="K8729" s="383" t="s">
        <v>618</v>
      </c>
      <c r="L8729" s="384">
        <v>9280</v>
      </c>
      <c r="M8729" s="383" t="s">
        <v>630</v>
      </c>
      <c r="N8729" s="383" t="s">
        <v>620</v>
      </c>
      <c r="O8729" s="383" t="s">
        <v>230</v>
      </c>
    </row>
    <row r="8730" spans="1:15">
      <c r="A8730" s="385">
        <v>42015</v>
      </c>
      <c r="B8730" s="383" t="s">
        <v>650</v>
      </c>
      <c r="C8730" s="383" t="s">
        <v>8</v>
      </c>
      <c r="D8730" s="383" t="s">
        <v>20</v>
      </c>
      <c r="E8730" s="383" t="s">
        <v>651</v>
      </c>
      <c r="F8730" s="383" t="s">
        <v>10</v>
      </c>
      <c r="G8730" s="384">
        <v>2469</v>
      </c>
      <c r="H8730" s="383" t="s">
        <v>836</v>
      </c>
      <c r="I8730" s="383" t="s">
        <v>837</v>
      </c>
      <c r="J8730" s="383" t="s">
        <v>617</v>
      </c>
      <c r="K8730" s="383" t="s">
        <v>618</v>
      </c>
      <c r="L8730" s="384">
        <v>9280</v>
      </c>
      <c r="M8730" s="383" t="s">
        <v>630</v>
      </c>
      <c r="N8730" s="383" t="s">
        <v>620</v>
      </c>
      <c r="O8730" s="383" t="s">
        <v>230</v>
      </c>
    </row>
    <row r="8731" spans="1:15">
      <c r="A8731" s="385">
        <v>42016</v>
      </c>
      <c r="B8731" s="383" t="s">
        <v>650</v>
      </c>
      <c r="C8731" s="383" t="s">
        <v>8</v>
      </c>
      <c r="D8731" s="383" t="s">
        <v>20</v>
      </c>
      <c r="E8731" s="383" t="s">
        <v>651</v>
      </c>
      <c r="F8731" s="383" t="s">
        <v>10</v>
      </c>
      <c r="G8731" s="384">
        <v>2469</v>
      </c>
      <c r="H8731" s="383" t="s">
        <v>836</v>
      </c>
      <c r="I8731" s="383" t="s">
        <v>837</v>
      </c>
      <c r="J8731" s="383" t="s">
        <v>617</v>
      </c>
      <c r="K8731" s="383" t="s">
        <v>618</v>
      </c>
      <c r="L8731" s="384">
        <v>9280</v>
      </c>
      <c r="M8731" s="383" t="s">
        <v>630</v>
      </c>
      <c r="N8731" s="383" t="s">
        <v>620</v>
      </c>
      <c r="O8731" s="383" t="s">
        <v>230</v>
      </c>
    </row>
    <row r="8732" spans="1:15">
      <c r="A8732" s="385">
        <v>42017</v>
      </c>
      <c r="B8732" s="383" t="s">
        <v>11</v>
      </c>
      <c r="C8732" s="383" t="s">
        <v>12</v>
      </c>
      <c r="D8732" s="383" t="s">
        <v>13</v>
      </c>
      <c r="E8732" s="383" t="s">
        <v>678</v>
      </c>
      <c r="F8732" s="383" t="s">
        <v>10</v>
      </c>
      <c r="G8732" s="384">
        <v>342</v>
      </c>
      <c r="H8732" s="383" t="s">
        <v>812</v>
      </c>
      <c r="I8732" s="383" t="s">
        <v>813</v>
      </c>
      <c r="J8732" s="383" t="s">
        <v>617</v>
      </c>
      <c r="K8732" s="383" t="s">
        <v>618</v>
      </c>
      <c r="L8732" s="384">
        <v>9280</v>
      </c>
      <c r="M8732" s="383" t="s">
        <v>631</v>
      </c>
      <c r="N8732" s="383" t="s">
        <v>620</v>
      </c>
      <c r="O8732" s="383" t="s">
        <v>230</v>
      </c>
    </row>
    <row r="8733" spans="1:15">
      <c r="A8733" s="385">
        <v>42018</v>
      </c>
      <c r="B8733" s="383" t="s">
        <v>650</v>
      </c>
      <c r="C8733" s="383" t="s">
        <v>8</v>
      </c>
      <c r="D8733" s="383" t="s">
        <v>20</v>
      </c>
      <c r="E8733" s="383" t="s">
        <v>651</v>
      </c>
      <c r="F8733" s="383" t="s">
        <v>10</v>
      </c>
      <c r="G8733" s="384">
        <v>2469</v>
      </c>
      <c r="H8733" s="383" t="s">
        <v>836</v>
      </c>
      <c r="I8733" s="383" t="s">
        <v>837</v>
      </c>
      <c r="J8733" s="383" t="s">
        <v>617</v>
      </c>
      <c r="K8733" s="383" t="s">
        <v>618</v>
      </c>
      <c r="L8733" s="384">
        <v>9804</v>
      </c>
      <c r="M8733" s="383" t="s">
        <v>631</v>
      </c>
      <c r="N8733" s="383" t="s">
        <v>620</v>
      </c>
      <c r="O8733" s="383" t="s">
        <v>230</v>
      </c>
    </row>
    <row r="8734" spans="1:15">
      <c r="A8734" s="385">
        <v>42019</v>
      </c>
      <c r="B8734" s="383" t="s">
        <v>650</v>
      </c>
      <c r="C8734" s="383" t="s">
        <v>8</v>
      </c>
      <c r="D8734" s="383" t="s">
        <v>20</v>
      </c>
      <c r="E8734" s="383" t="s">
        <v>651</v>
      </c>
      <c r="F8734" s="383" t="s">
        <v>10</v>
      </c>
      <c r="G8734" s="384">
        <v>1530</v>
      </c>
      <c r="H8734" s="383" t="s">
        <v>876</v>
      </c>
      <c r="I8734" s="383" t="s">
        <v>877</v>
      </c>
      <c r="J8734" s="383" t="s">
        <v>617</v>
      </c>
      <c r="K8734" s="383" t="s">
        <v>618</v>
      </c>
      <c r="L8734" s="384">
        <v>11627</v>
      </c>
      <c r="M8734" s="383" t="s">
        <v>631</v>
      </c>
      <c r="N8734" s="383" t="s">
        <v>620</v>
      </c>
      <c r="O8734" s="383" t="s">
        <v>230</v>
      </c>
    </row>
    <row r="8735" spans="1:15">
      <c r="A8735" s="385">
        <v>42020</v>
      </c>
      <c r="B8735" s="383" t="s">
        <v>866</v>
      </c>
      <c r="C8735" s="383" t="s">
        <v>45</v>
      </c>
      <c r="D8735" s="383" t="s">
        <v>13</v>
      </c>
      <c r="E8735" s="383" t="s">
        <v>867</v>
      </c>
      <c r="F8735" s="383" t="s">
        <v>10</v>
      </c>
      <c r="G8735" s="384">
        <v>619506</v>
      </c>
      <c r="H8735" s="383" t="s">
        <v>666</v>
      </c>
      <c r="I8735" s="383" t="s">
        <v>1042</v>
      </c>
      <c r="J8735" s="383" t="s">
        <v>617</v>
      </c>
      <c r="K8735" s="383" t="s">
        <v>618</v>
      </c>
      <c r="L8735" s="384">
        <v>12650</v>
      </c>
      <c r="M8735" s="383" t="s">
        <v>631</v>
      </c>
      <c r="N8735" s="383" t="s">
        <v>620</v>
      </c>
      <c r="O8735" s="383" t="s">
        <v>230</v>
      </c>
    </row>
    <row r="8736" spans="1:15">
      <c r="A8736" s="385">
        <v>42021</v>
      </c>
      <c r="B8736" s="383" t="s">
        <v>11</v>
      </c>
      <c r="C8736" s="383" t="s">
        <v>12</v>
      </c>
      <c r="D8736" s="383" t="s">
        <v>13</v>
      </c>
      <c r="E8736" s="383" t="s">
        <v>678</v>
      </c>
      <c r="F8736" s="383" t="s">
        <v>10</v>
      </c>
      <c r="G8736" s="384">
        <v>342</v>
      </c>
      <c r="H8736" s="383" t="s">
        <v>812</v>
      </c>
      <c r="I8736" s="383" t="s">
        <v>813</v>
      </c>
      <c r="J8736" s="383" t="s">
        <v>617</v>
      </c>
      <c r="K8736" s="383" t="s">
        <v>618</v>
      </c>
      <c r="L8736" s="384">
        <v>12650</v>
      </c>
      <c r="M8736" s="383" t="s">
        <v>632</v>
      </c>
      <c r="N8736" s="383" t="s">
        <v>620</v>
      </c>
      <c r="O8736" s="383" t="s">
        <v>230</v>
      </c>
    </row>
    <row r="8737" spans="1:15">
      <c r="A8737" s="385">
        <v>42022</v>
      </c>
      <c r="B8737" s="383" t="s">
        <v>650</v>
      </c>
      <c r="C8737" s="383" t="s">
        <v>8</v>
      </c>
      <c r="D8737" s="383" t="s">
        <v>20</v>
      </c>
      <c r="E8737" s="383" t="s">
        <v>651</v>
      </c>
      <c r="F8737" s="383" t="s">
        <v>10</v>
      </c>
      <c r="G8737" s="384">
        <v>1530</v>
      </c>
      <c r="H8737" s="383" t="s">
        <v>876</v>
      </c>
      <c r="I8737" s="383" t="s">
        <v>877</v>
      </c>
      <c r="J8737" s="383" t="s">
        <v>617</v>
      </c>
      <c r="K8737" s="383" t="s">
        <v>618</v>
      </c>
      <c r="L8737" s="384">
        <v>12650</v>
      </c>
      <c r="M8737" s="383" t="s">
        <v>632</v>
      </c>
      <c r="N8737" s="383" t="s">
        <v>620</v>
      </c>
      <c r="O8737" s="383" t="s">
        <v>230</v>
      </c>
    </row>
    <row r="8738" spans="1:15">
      <c r="A8738" s="385">
        <v>42023</v>
      </c>
      <c r="B8738" s="383" t="s">
        <v>650</v>
      </c>
      <c r="C8738" s="383" t="s">
        <v>8</v>
      </c>
      <c r="D8738" s="383" t="s">
        <v>20</v>
      </c>
      <c r="E8738" s="383" t="s">
        <v>651</v>
      </c>
      <c r="F8738" s="383" t="s">
        <v>10</v>
      </c>
      <c r="G8738" s="384">
        <v>1020</v>
      </c>
      <c r="H8738" s="383" t="s">
        <v>876</v>
      </c>
      <c r="I8738" s="383" t="s">
        <v>877</v>
      </c>
      <c r="J8738" s="383" t="s">
        <v>617</v>
      </c>
      <c r="K8738" s="383" t="s">
        <v>618</v>
      </c>
      <c r="L8738" s="384">
        <v>12650</v>
      </c>
      <c r="M8738" s="383" t="s">
        <v>632</v>
      </c>
      <c r="N8738" s="383" t="s">
        <v>620</v>
      </c>
      <c r="O8738" s="383" t="s">
        <v>230</v>
      </c>
    </row>
    <row r="8739" spans="1:15">
      <c r="A8739" s="385">
        <v>42024</v>
      </c>
      <c r="B8739" s="383" t="s">
        <v>650</v>
      </c>
      <c r="C8739" s="383" t="s">
        <v>8</v>
      </c>
      <c r="D8739" s="383" t="s">
        <v>20</v>
      </c>
      <c r="E8739" s="383" t="s">
        <v>651</v>
      </c>
      <c r="F8739" s="383" t="s">
        <v>10</v>
      </c>
      <c r="G8739" s="384">
        <v>1020</v>
      </c>
      <c r="H8739" s="383" t="s">
        <v>876</v>
      </c>
      <c r="I8739" s="383" t="s">
        <v>877</v>
      </c>
      <c r="J8739" s="383" t="s">
        <v>617</v>
      </c>
      <c r="K8739" s="383" t="s">
        <v>618</v>
      </c>
      <c r="L8739" s="384">
        <v>12775</v>
      </c>
      <c r="M8739" s="383" t="s">
        <v>633</v>
      </c>
      <c r="N8739" s="383" t="s">
        <v>620</v>
      </c>
      <c r="O8739" s="383" t="s">
        <v>230</v>
      </c>
    </row>
    <row r="8740" spans="1:15">
      <c r="A8740" s="385">
        <v>42025</v>
      </c>
      <c r="B8740" s="383" t="s">
        <v>650</v>
      </c>
      <c r="C8740" s="383" t="s">
        <v>8</v>
      </c>
      <c r="D8740" s="383" t="s">
        <v>20</v>
      </c>
      <c r="E8740" s="383" t="s">
        <v>651</v>
      </c>
      <c r="F8740" s="383" t="s">
        <v>10</v>
      </c>
      <c r="G8740" s="384">
        <v>1020</v>
      </c>
      <c r="H8740" s="383" t="s">
        <v>876</v>
      </c>
      <c r="I8740" s="383" t="s">
        <v>877</v>
      </c>
      <c r="J8740" s="383" t="s">
        <v>617</v>
      </c>
      <c r="K8740" s="383" t="s">
        <v>618</v>
      </c>
      <c r="L8740" s="384">
        <v>14695</v>
      </c>
      <c r="M8740" s="383" t="s">
        <v>633</v>
      </c>
      <c r="N8740" s="383" t="s">
        <v>620</v>
      </c>
      <c r="O8740" s="383" t="s">
        <v>230</v>
      </c>
    </row>
    <row r="8741" spans="1:15">
      <c r="A8741" s="385">
        <v>42026</v>
      </c>
      <c r="B8741" s="383" t="s">
        <v>650</v>
      </c>
      <c r="C8741" s="383" t="s">
        <v>8</v>
      </c>
      <c r="D8741" s="383" t="s">
        <v>20</v>
      </c>
      <c r="E8741" s="383" t="s">
        <v>651</v>
      </c>
      <c r="F8741" s="383" t="s">
        <v>10</v>
      </c>
      <c r="G8741" s="384">
        <v>1020</v>
      </c>
      <c r="H8741" s="383" t="s">
        <v>876</v>
      </c>
      <c r="I8741" s="383" t="s">
        <v>877</v>
      </c>
      <c r="J8741" s="383" t="s">
        <v>617</v>
      </c>
      <c r="K8741" s="383" t="s">
        <v>618</v>
      </c>
      <c r="L8741" s="384">
        <v>15922</v>
      </c>
      <c r="M8741" s="383" t="s">
        <v>633</v>
      </c>
      <c r="N8741" s="383" t="s">
        <v>620</v>
      </c>
      <c r="O8741" s="383" t="s">
        <v>230</v>
      </c>
    </row>
    <row r="8742" spans="1:15">
      <c r="A8742" s="385">
        <v>42027</v>
      </c>
      <c r="B8742" s="383" t="s">
        <v>650</v>
      </c>
      <c r="C8742" s="383" t="s">
        <v>8</v>
      </c>
      <c r="D8742" s="383" t="s">
        <v>20</v>
      </c>
      <c r="E8742" s="383" t="s">
        <v>651</v>
      </c>
      <c r="F8742" s="383" t="s">
        <v>10</v>
      </c>
      <c r="G8742" s="384">
        <v>1530</v>
      </c>
      <c r="H8742" s="383" t="s">
        <v>876</v>
      </c>
      <c r="I8742" s="383" t="s">
        <v>877</v>
      </c>
      <c r="J8742" s="383" t="s">
        <v>617</v>
      </c>
      <c r="K8742" s="383" t="s">
        <v>618</v>
      </c>
      <c r="L8742" s="384">
        <v>17245</v>
      </c>
      <c r="M8742" s="383" t="s">
        <v>633</v>
      </c>
      <c r="N8742" s="383" t="s">
        <v>620</v>
      </c>
      <c r="O8742" s="383" t="s">
        <v>230</v>
      </c>
    </row>
    <row r="8743" spans="1:15">
      <c r="A8743" s="385">
        <v>42028</v>
      </c>
      <c r="B8743" s="383" t="s">
        <v>650</v>
      </c>
      <c r="C8743" s="383" t="s">
        <v>8</v>
      </c>
      <c r="D8743" s="383" t="s">
        <v>20</v>
      </c>
      <c r="E8743" s="383" t="s">
        <v>651</v>
      </c>
      <c r="F8743" s="383" t="s">
        <v>10</v>
      </c>
      <c r="G8743" s="384">
        <v>1020</v>
      </c>
      <c r="H8743" s="383" t="s">
        <v>876</v>
      </c>
      <c r="I8743" s="383" t="s">
        <v>877</v>
      </c>
      <c r="J8743" s="383" t="s">
        <v>617</v>
      </c>
      <c r="K8743" s="383" t="s">
        <v>618</v>
      </c>
      <c r="L8743" s="384">
        <v>18650</v>
      </c>
      <c r="M8743" s="383" t="s">
        <v>633</v>
      </c>
      <c r="N8743" s="383" t="s">
        <v>620</v>
      </c>
      <c r="O8743" s="383" t="s">
        <v>230</v>
      </c>
    </row>
    <row r="8744" spans="1:15">
      <c r="A8744" s="385">
        <v>42029</v>
      </c>
      <c r="B8744" s="383" t="s">
        <v>650</v>
      </c>
      <c r="C8744" s="383" t="s">
        <v>8</v>
      </c>
      <c r="D8744" s="383" t="s">
        <v>20</v>
      </c>
      <c r="E8744" s="383" t="s">
        <v>651</v>
      </c>
      <c r="F8744" s="383" t="s">
        <v>10</v>
      </c>
      <c r="G8744" s="384">
        <v>1020</v>
      </c>
      <c r="H8744" s="383" t="s">
        <v>876</v>
      </c>
      <c r="I8744" s="383" t="s">
        <v>877</v>
      </c>
      <c r="J8744" s="383" t="s">
        <v>617</v>
      </c>
      <c r="K8744" s="383" t="s">
        <v>618</v>
      </c>
      <c r="L8744" s="384">
        <v>18650</v>
      </c>
      <c r="M8744" s="383" t="s">
        <v>633</v>
      </c>
      <c r="N8744" s="383" t="s">
        <v>620</v>
      </c>
      <c r="O8744" s="383" t="s">
        <v>230</v>
      </c>
    </row>
    <row r="8745" spans="1:15">
      <c r="A8745" s="385">
        <v>42030</v>
      </c>
      <c r="B8745" s="383" t="s">
        <v>650</v>
      </c>
      <c r="C8745" s="383" t="s">
        <v>8</v>
      </c>
      <c r="D8745" s="383" t="s">
        <v>20</v>
      </c>
      <c r="E8745" s="383" t="s">
        <v>651</v>
      </c>
      <c r="F8745" s="383" t="s">
        <v>10</v>
      </c>
      <c r="G8745" s="384">
        <v>1020</v>
      </c>
      <c r="H8745" s="383" t="s">
        <v>876</v>
      </c>
      <c r="I8745" s="383" t="s">
        <v>877</v>
      </c>
      <c r="J8745" s="383" t="s">
        <v>617</v>
      </c>
      <c r="K8745" s="383" t="s">
        <v>618</v>
      </c>
      <c r="L8745" s="384">
        <v>18650</v>
      </c>
      <c r="M8745" s="383" t="s">
        <v>634</v>
      </c>
      <c r="N8745" s="383" t="s">
        <v>620</v>
      </c>
      <c r="O8745" s="383" t="s">
        <v>230</v>
      </c>
    </row>
    <row r="8746" spans="1:15">
      <c r="A8746" s="385">
        <v>42031</v>
      </c>
      <c r="B8746" s="383" t="s">
        <v>650</v>
      </c>
      <c r="C8746" s="383" t="s">
        <v>8</v>
      </c>
      <c r="D8746" s="383" t="s">
        <v>20</v>
      </c>
      <c r="E8746" s="383" t="s">
        <v>651</v>
      </c>
      <c r="F8746" s="383" t="s">
        <v>10</v>
      </c>
      <c r="G8746" s="384">
        <v>1020</v>
      </c>
      <c r="H8746" s="383" t="s">
        <v>876</v>
      </c>
      <c r="I8746" s="383" t="s">
        <v>877</v>
      </c>
      <c r="J8746" s="383" t="s">
        <v>617</v>
      </c>
      <c r="K8746" s="383" t="s">
        <v>618</v>
      </c>
      <c r="L8746" s="384">
        <v>18650</v>
      </c>
      <c r="M8746" s="383" t="s">
        <v>634</v>
      </c>
      <c r="N8746" s="383" t="s">
        <v>620</v>
      </c>
      <c r="O8746" s="383" t="s">
        <v>230</v>
      </c>
    </row>
    <row r="8747" spans="1:15">
      <c r="A8747" s="385">
        <v>42032</v>
      </c>
      <c r="B8747" s="383" t="s">
        <v>650</v>
      </c>
      <c r="C8747" s="383" t="s">
        <v>8</v>
      </c>
      <c r="D8747" s="383" t="s">
        <v>20</v>
      </c>
      <c r="E8747" s="383" t="s">
        <v>651</v>
      </c>
      <c r="F8747" s="383" t="s">
        <v>10</v>
      </c>
      <c r="G8747" s="384">
        <v>1020</v>
      </c>
      <c r="H8747" s="383" t="s">
        <v>876</v>
      </c>
      <c r="I8747" s="383" t="s">
        <v>877</v>
      </c>
      <c r="J8747" s="383" t="s">
        <v>617</v>
      </c>
      <c r="K8747" s="383" t="s">
        <v>618</v>
      </c>
      <c r="L8747" s="384">
        <v>18650</v>
      </c>
      <c r="M8747" s="383" t="s">
        <v>634</v>
      </c>
      <c r="N8747" s="383" t="s">
        <v>620</v>
      </c>
      <c r="O8747" s="383" t="s">
        <v>230</v>
      </c>
    </row>
    <row r="8748" spans="1:15">
      <c r="A8748" s="385">
        <v>42033</v>
      </c>
      <c r="B8748" s="383" t="s">
        <v>650</v>
      </c>
      <c r="C8748" s="383" t="s">
        <v>8</v>
      </c>
      <c r="D8748" s="383" t="s">
        <v>20</v>
      </c>
      <c r="E8748" s="383" t="s">
        <v>651</v>
      </c>
      <c r="F8748" s="383" t="s">
        <v>10</v>
      </c>
      <c r="G8748" s="384">
        <v>1020</v>
      </c>
      <c r="H8748" s="383" t="s">
        <v>876</v>
      </c>
      <c r="I8748" s="383" t="s">
        <v>877</v>
      </c>
      <c r="J8748" s="383" t="s">
        <v>617</v>
      </c>
      <c r="K8748" s="383" t="s">
        <v>618</v>
      </c>
      <c r="L8748" s="384">
        <v>18650</v>
      </c>
      <c r="M8748" s="383" t="s">
        <v>634</v>
      </c>
      <c r="N8748" s="383" t="s">
        <v>620</v>
      </c>
      <c r="O8748" s="383" t="s">
        <v>230</v>
      </c>
    </row>
    <row r="8749" spans="1:15">
      <c r="A8749" s="385">
        <v>42034</v>
      </c>
      <c r="B8749" s="383" t="s">
        <v>794</v>
      </c>
      <c r="C8749" s="383" t="s">
        <v>8</v>
      </c>
      <c r="D8749" s="383" t="s">
        <v>34</v>
      </c>
      <c r="E8749" s="383" t="s">
        <v>795</v>
      </c>
      <c r="F8749" s="383" t="s">
        <v>10</v>
      </c>
      <c r="G8749" s="384">
        <v>7776</v>
      </c>
      <c r="H8749" s="383" t="s">
        <v>796</v>
      </c>
      <c r="I8749" s="383" t="s">
        <v>805</v>
      </c>
      <c r="J8749" s="383" t="s">
        <v>617</v>
      </c>
      <c r="K8749" s="383" t="s">
        <v>618</v>
      </c>
      <c r="L8749" s="384">
        <v>18650</v>
      </c>
      <c r="M8749" s="383" t="s">
        <v>634</v>
      </c>
      <c r="N8749" s="383" t="s">
        <v>620</v>
      </c>
      <c r="O8749" s="383" t="s">
        <v>230</v>
      </c>
    </row>
    <row r="8750" spans="1:15">
      <c r="A8750" s="385">
        <v>42035</v>
      </c>
      <c r="B8750" s="383" t="s">
        <v>650</v>
      </c>
      <c r="C8750" s="383" t="s">
        <v>8</v>
      </c>
      <c r="D8750" s="383" t="s">
        <v>20</v>
      </c>
      <c r="E8750" s="383" t="s">
        <v>651</v>
      </c>
      <c r="F8750" s="383" t="s">
        <v>10</v>
      </c>
      <c r="G8750" s="384">
        <v>1020</v>
      </c>
      <c r="H8750" s="383" t="s">
        <v>876</v>
      </c>
      <c r="I8750" s="383" t="s">
        <v>877</v>
      </c>
      <c r="J8750" s="383" t="s">
        <v>617</v>
      </c>
      <c r="K8750" s="383" t="s">
        <v>618</v>
      </c>
      <c r="L8750" s="384">
        <v>18650</v>
      </c>
      <c r="M8750" s="383" t="s">
        <v>634</v>
      </c>
      <c r="N8750" s="383" t="s">
        <v>620</v>
      </c>
      <c r="O8750" s="383" t="s">
        <v>230</v>
      </c>
    </row>
    <row r="8751" spans="1:15">
      <c r="A8751" s="385">
        <v>42036</v>
      </c>
      <c r="B8751" s="383" t="s">
        <v>650</v>
      </c>
      <c r="C8751" s="383" t="s">
        <v>8</v>
      </c>
      <c r="D8751" s="383" t="s">
        <v>20</v>
      </c>
      <c r="E8751" s="383" t="s">
        <v>651</v>
      </c>
      <c r="F8751" s="383" t="s">
        <v>10</v>
      </c>
      <c r="G8751" s="384">
        <v>1020</v>
      </c>
      <c r="H8751" s="383" t="s">
        <v>876</v>
      </c>
      <c r="I8751" s="383" t="s">
        <v>877</v>
      </c>
      <c r="J8751" s="383" t="s">
        <v>617</v>
      </c>
      <c r="K8751" s="383" t="s">
        <v>618</v>
      </c>
      <c r="L8751" s="384">
        <v>18660</v>
      </c>
      <c r="M8751" s="383" t="s">
        <v>634</v>
      </c>
      <c r="N8751" s="383" t="s">
        <v>620</v>
      </c>
      <c r="O8751" s="383" t="s">
        <v>230</v>
      </c>
    </row>
    <row r="8752" spans="1:15">
      <c r="A8752" s="385">
        <v>42037</v>
      </c>
      <c r="B8752" s="383" t="s">
        <v>650</v>
      </c>
      <c r="C8752" s="383" t="s">
        <v>8</v>
      </c>
      <c r="D8752" s="383" t="s">
        <v>20</v>
      </c>
      <c r="E8752" s="383" t="s">
        <v>651</v>
      </c>
      <c r="F8752" s="383" t="s">
        <v>10</v>
      </c>
      <c r="G8752" s="384">
        <v>1020</v>
      </c>
      <c r="H8752" s="383" t="s">
        <v>876</v>
      </c>
      <c r="I8752" s="383" t="s">
        <v>877</v>
      </c>
      <c r="J8752" s="383" t="s">
        <v>617</v>
      </c>
      <c r="K8752" s="383" t="s">
        <v>618</v>
      </c>
      <c r="L8752" s="384">
        <v>18660</v>
      </c>
      <c r="M8752" s="383" t="s">
        <v>634</v>
      </c>
      <c r="N8752" s="383" t="s">
        <v>620</v>
      </c>
      <c r="O8752" s="383" t="s">
        <v>230</v>
      </c>
    </row>
    <row r="8753" spans="1:15">
      <c r="A8753" s="385">
        <v>42039</v>
      </c>
      <c r="B8753" s="383" t="s">
        <v>650</v>
      </c>
      <c r="C8753" s="383" t="s">
        <v>8</v>
      </c>
      <c r="D8753" s="383" t="s">
        <v>20</v>
      </c>
      <c r="E8753" s="383" t="s">
        <v>651</v>
      </c>
      <c r="F8753" s="383" t="s">
        <v>10</v>
      </c>
      <c r="G8753" s="384">
        <v>1020</v>
      </c>
      <c r="H8753" s="383" t="s">
        <v>876</v>
      </c>
      <c r="I8753" s="383" t="s">
        <v>877</v>
      </c>
      <c r="J8753" s="383" t="s">
        <v>617</v>
      </c>
      <c r="K8753" s="383" t="s">
        <v>618</v>
      </c>
      <c r="L8753" s="384">
        <v>18660</v>
      </c>
      <c r="M8753" s="383" t="s">
        <v>634</v>
      </c>
      <c r="N8753" s="383" t="s">
        <v>620</v>
      </c>
      <c r="O8753" s="383" t="s">
        <v>230</v>
      </c>
    </row>
    <row r="8754" spans="1:15">
      <c r="A8754" s="385">
        <v>42040</v>
      </c>
      <c r="B8754" s="383" t="s">
        <v>650</v>
      </c>
      <c r="C8754" s="383" t="s">
        <v>8</v>
      </c>
      <c r="D8754" s="383" t="s">
        <v>20</v>
      </c>
      <c r="E8754" s="383" t="s">
        <v>651</v>
      </c>
      <c r="F8754" s="383" t="s">
        <v>10</v>
      </c>
      <c r="G8754" s="384">
        <v>1020</v>
      </c>
      <c r="H8754" s="383" t="s">
        <v>876</v>
      </c>
      <c r="I8754" s="383" t="s">
        <v>877</v>
      </c>
      <c r="J8754" s="383" t="s">
        <v>617</v>
      </c>
      <c r="K8754" s="383" t="s">
        <v>618</v>
      </c>
      <c r="L8754" s="384">
        <v>18761</v>
      </c>
      <c r="M8754" s="383" t="s">
        <v>635</v>
      </c>
      <c r="N8754" s="383" t="s">
        <v>620</v>
      </c>
      <c r="O8754" s="383" t="s">
        <v>230</v>
      </c>
    </row>
    <row r="8755" spans="1:15">
      <c r="A8755" s="385">
        <v>42041</v>
      </c>
      <c r="B8755" s="383" t="s">
        <v>794</v>
      </c>
      <c r="C8755" s="383" t="s">
        <v>8</v>
      </c>
      <c r="D8755" s="383" t="s">
        <v>34</v>
      </c>
      <c r="E8755" s="383" t="s">
        <v>795</v>
      </c>
      <c r="F8755" s="383" t="s">
        <v>10</v>
      </c>
      <c r="G8755" s="384">
        <v>6673</v>
      </c>
      <c r="H8755" s="383" t="s">
        <v>796</v>
      </c>
      <c r="I8755" s="383" t="s">
        <v>805</v>
      </c>
      <c r="J8755" s="383" t="s">
        <v>617</v>
      </c>
      <c r="K8755" s="383" t="s">
        <v>618</v>
      </c>
      <c r="L8755" s="384">
        <v>18761</v>
      </c>
      <c r="M8755" s="383" t="s">
        <v>635</v>
      </c>
      <c r="N8755" s="383" t="s">
        <v>620</v>
      </c>
      <c r="O8755" s="383" t="s">
        <v>230</v>
      </c>
    </row>
    <row r="8756" spans="1:15">
      <c r="A8756" s="385">
        <v>42042</v>
      </c>
      <c r="B8756" s="383" t="s">
        <v>794</v>
      </c>
      <c r="C8756" s="383" t="s">
        <v>8</v>
      </c>
      <c r="D8756" s="383" t="s">
        <v>34</v>
      </c>
      <c r="E8756" s="383" t="s">
        <v>795</v>
      </c>
      <c r="F8756" s="383" t="s">
        <v>10</v>
      </c>
      <c r="G8756" s="384">
        <v>6567</v>
      </c>
      <c r="H8756" s="383" t="s">
        <v>796</v>
      </c>
      <c r="I8756" s="383" t="s">
        <v>805</v>
      </c>
      <c r="J8756" s="383" t="s">
        <v>617</v>
      </c>
      <c r="K8756" s="383" t="s">
        <v>618</v>
      </c>
      <c r="L8756" s="384">
        <v>18800</v>
      </c>
      <c r="M8756" s="383" t="s">
        <v>635</v>
      </c>
      <c r="N8756" s="383" t="s">
        <v>620</v>
      </c>
      <c r="O8756" s="383" t="s">
        <v>230</v>
      </c>
    </row>
    <row r="8757" spans="1:15">
      <c r="A8757" s="385">
        <v>42043</v>
      </c>
      <c r="B8757" s="383" t="s">
        <v>794</v>
      </c>
      <c r="C8757" s="383" t="s">
        <v>8</v>
      </c>
      <c r="D8757" s="383" t="s">
        <v>34</v>
      </c>
      <c r="E8757" s="383" t="s">
        <v>795</v>
      </c>
      <c r="F8757" s="383" t="s">
        <v>10</v>
      </c>
      <c r="G8757" s="384">
        <v>2108</v>
      </c>
      <c r="H8757" s="383" t="s">
        <v>796</v>
      </c>
      <c r="I8757" s="383" t="s">
        <v>800</v>
      </c>
      <c r="J8757" s="383" t="s">
        <v>617</v>
      </c>
      <c r="K8757" s="383" t="s">
        <v>618</v>
      </c>
      <c r="L8757" s="384">
        <v>20258</v>
      </c>
      <c r="M8757" s="383" t="s">
        <v>635</v>
      </c>
      <c r="N8757" s="383" t="s">
        <v>620</v>
      </c>
      <c r="O8757" s="383" t="s">
        <v>230</v>
      </c>
    </row>
    <row r="8758" spans="1:15">
      <c r="A8758" s="385">
        <v>42044</v>
      </c>
      <c r="B8758" s="383" t="s">
        <v>794</v>
      </c>
      <c r="C8758" s="383" t="s">
        <v>8</v>
      </c>
      <c r="D8758" s="383" t="s">
        <v>34</v>
      </c>
      <c r="E8758" s="383" t="s">
        <v>795</v>
      </c>
      <c r="F8758" s="383" t="s">
        <v>10</v>
      </c>
      <c r="G8758" s="384">
        <v>2108</v>
      </c>
      <c r="H8758" s="383" t="s">
        <v>796</v>
      </c>
      <c r="I8758" s="383" t="s">
        <v>800</v>
      </c>
      <c r="J8758" s="383" t="s">
        <v>617</v>
      </c>
      <c r="K8758" s="383" t="s">
        <v>618</v>
      </c>
      <c r="L8758" s="384">
        <v>20833</v>
      </c>
      <c r="M8758" s="383" t="s">
        <v>635</v>
      </c>
      <c r="N8758" s="383" t="s">
        <v>620</v>
      </c>
      <c r="O8758" s="383" t="s">
        <v>230</v>
      </c>
    </row>
    <row r="8759" spans="1:15">
      <c r="A8759" s="385">
        <v>42045</v>
      </c>
      <c r="B8759" s="383" t="s">
        <v>794</v>
      </c>
      <c r="C8759" s="383" t="s">
        <v>8</v>
      </c>
      <c r="D8759" s="383" t="s">
        <v>34</v>
      </c>
      <c r="E8759" s="383" t="s">
        <v>795</v>
      </c>
      <c r="F8759" s="383" t="s">
        <v>10</v>
      </c>
      <c r="G8759" s="384">
        <v>4110</v>
      </c>
      <c r="H8759" s="383" t="s">
        <v>796</v>
      </c>
      <c r="I8759" s="383" t="s">
        <v>800</v>
      </c>
      <c r="J8759" s="383" t="s">
        <v>617</v>
      </c>
      <c r="K8759" s="383" t="s">
        <v>618</v>
      </c>
      <c r="L8759" s="384">
        <v>20833</v>
      </c>
      <c r="M8759" s="383" t="s">
        <v>635</v>
      </c>
      <c r="N8759" s="383" t="s">
        <v>620</v>
      </c>
      <c r="O8759" s="383" t="s">
        <v>230</v>
      </c>
    </row>
    <row r="8760" spans="1:15">
      <c r="A8760" s="385">
        <v>42047</v>
      </c>
      <c r="B8760" s="383" t="s">
        <v>794</v>
      </c>
      <c r="C8760" s="383" t="s">
        <v>8</v>
      </c>
      <c r="D8760" s="383" t="s">
        <v>34</v>
      </c>
      <c r="E8760" s="383" t="s">
        <v>795</v>
      </c>
      <c r="F8760" s="383" t="s">
        <v>10</v>
      </c>
      <c r="G8760" s="384">
        <v>2108</v>
      </c>
      <c r="H8760" s="383" t="s">
        <v>796</v>
      </c>
      <c r="I8760" s="383" t="s">
        <v>800</v>
      </c>
      <c r="J8760" s="383" t="s">
        <v>617</v>
      </c>
      <c r="K8760" s="383" t="s">
        <v>618</v>
      </c>
      <c r="L8760" s="384">
        <v>20833</v>
      </c>
      <c r="M8760" s="383" t="s">
        <v>635</v>
      </c>
      <c r="N8760" s="383" t="s">
        <v>620</v>
      </c>
      <c r="O8760" s="383" t="s">
        <v>230</v>
      </c>
    </row>
    <row r="8761" spans="1:15">
      <c r="A8761" s="385">
        <v>42048</v>
      </c>
      <c r="B8761" s="383" t="s">
        <v>794</v>
      </c>
      <c r="C8761" s="383" t="s">
        <v>8</v>
      </c>
      <c r="D8761" s="383" t="s">
        <v>34</v>
      </c>
      <c r="E8761" s="383" t="s">
        <v>795</v>
      </c>
      <c r="F8761" s="383" t="s">
        <v>10</v>
      </c>
      <c r="G8761" s="384">
        <v>2108</v>
      </c>
      <c r="H8761" s="383" t="s">
        <v>796</v>
      </c>
      <c r="I8761" s="383" t="s">
        <v>800</v>
      </c>
      <c r="J8761" s="383" t="s">
        <v>617</v>
      </c>
      <c r="K8761" s="383" t="s">
        <v>618</v>
      </c>
      <c r="L8761" s="384">
        <v>20833</v>
      </c>
      <c r="M8761" s="383" t="s">
        <v>635</v>
      </c>
      <c r="N8761" s="383" t="s">
        <v>620</v>
      </c>
      <c r="O8761" s="383" t="s">
        <v>230</v>
      </c>
    </row>
    <row r="8762" spans="1:15">
      <c r="A8762" s="385">
        <v>42049</v>
      </c>
      <c r="B8762" s="383" t="s">
        <v>794</v>
      </c>
      <c r="C8762" s="383" t="s">
        <v>8</v>
      </c>
      <c r="D8762" s="383" t="s">
        <v>34</v>
      </c>
      <c r="E8762" s="383" t="s">
        <v>795</v>
      </c>
      <c r="F8762" s="383" t="s">
        <v>10</v>
      </c>
      <c r="G8762" s="384">
        <v>2108</v>
      </c>
      <c r="H8762" s="383" t="s">
        <v>796</v>
      </c>
      <c r="I8762" s="383" t="s">
        <v>800</v>
      </c>
      <c r="J8762" s="383" t="s">
        <v>617</v>
      </c>
      <c r="K8762" s="383" t="s">
        <v>618</v>
      </c>
      <c r="L8762" s="384">
        <v>21180</v>
      </c>
      <c r="M8762" s="383" t="s">
        <v>635</v>
      </c>
      <c r="N8762" s="383" t="s">
        <v>620</v>
      </c>
      <c r="O8762" s="383" t="s">
        <v>230</v>
      </c>
    </row>
    <row r="8763" spans="1:15">
      <c r="A8763" s="385">
        <v>42050</v>
      </c>
      <c r="B8763" s="383" t="s">
        <v>794</v>
      </c>
      <c r="C8763" s="383" t="s">
        <v>8</v>
      </c>
      <c r="D8763" s="383" t="s">
        <v>34</v>
      </c>
      <c r="E8763" s="383" t="s">
        <v>795</v>
      </c>
      <c r="F8763" s="383" t="s">
        <v>10</v>
      </c>
      <c r="G8763" s="384">
        <v>2108</v>
      </c>
      <c r="H8763" s="383" t="s">
        <v>796</v>
      </c>
      <c r="I8763" s="383" t="s">
        <v>800</v>
      </c>
      <c r="J8763" s="383" t="s">
        <v>617</v>
      </c>
      <c r="K8763" s="383" t="s">
        <v>618</v>
      </c>
      <c r="L8763" s="384">
        <v>22680</v>
      </c>
      <c r="M8763" s="383" t="s">
        <v>635</v>
      </c>
      <c r="N8763" s="383" t="s">
        <v>620</v>
      </c>
      <c r="O8763" s="383" t="s">
        <v>230</v>
      </c>
    </row>
    <row r="8764" spans="1:15">
      <c r="A8764" s="385">
        <v>42051</v>
      </c>
      <c r="B8764" s="383" t="s">
        <v>794</v>
      </c>
      <c r="C8764" s="383" t="s">
        <v>8</v>
      </c>
      <c r="D8764" s="383" t="s">
        <v>34</v>
      </c>
      <c r="E8764" s="383" t="s">
        <v>795</v>
      </c>
      <c r="F8764" s="383" t="s">
        <v>10</v>
      </c>
      <c r="G8764" s="384">
        <v>51431</v>
      </c>
      <c r="H8764" s="383" t="s">
        <v>796</v>
      </c>
      <c r="I8764" s="383" t="s">
        <v>798</v>
      </c>
      <c r="J8764" s="383" t="s">
        <v>617</v>
      </c>
      <c r="K8764" s="383" t="s">
        <v>618</v>
      </c>
      <c r="L8764" s="384">
        <v>23171</v>
      </c>
      <c r="M8764" s="383" t="s">
        <v>635</v>
      </c>
      <c r="N8764" s="383" t="s">
        <v>620</v>
      </c>
      <c r="O8764" s="383" t="s">
        <v>230</v>
      </c>
    </row>
    <row r="8765" spans="1:15">
      <c r="A8765" s="385">
        <v>42052</v>
      </c>
      <c r="B8765" s="383" t="s">
        <v>794</v>
      </c>
      <c r="C8765" s="383" t="s">
        <v>8</v>
      </c>
      <c r="D8765" s="383" t="s">
        <v>34</v>
      </c>
      <c r="E8765" s="383" t="s">
        <v>795</v>
      </c>
      <c r="F8765" s="383" t="s">
        <v>10</v>
      </c>
      <c r="G8765" s="384">
        <v>35753</v>
      </c>
      <c r="H8765" s="383" t="s">
        <v>796</v>
      </c>
      <c r="I8765" s="383" t="s">
        <v>798</v>
      </c>
      <c r="J8765" s="383" t="s">
        <v>617</v>
      </c>
      <c r="K8765" s="383" t="s">
        <v>618</v>
      </c>
      <c r="L8765" s="384">
        <v>23171</v>
      </c>
      <c r="M8765" s="383" t="s">
        <v>636</v>
      </c>
      <c r="N8765" s="383" t="s">
        <v>620</v>
      </c>
      <c r="O8765" s="383" t="s">
        <v>230</v>
      </c>
    </row>
    <row r="8766" spans="1:15">
      <c r="A8766" s="385">
        <v>42054</v>
      </c>
      <c r="B8766" s="383" t="s">
        <v>794</v>
      </c>
      <c r="C8766" s="383" t="s">
        <v>8</v>
      </c>
      <c r="D8766" s="383" t="s">
        <v>34</v>
      </c>
      <c r="E8766" s="383" t="s">
        <v>795</v>
      </c>
      <c r="F8766" s="383" t="s">
        <v>10</v>
      </c>
      <c r="G8766" s="384">
        <v>40006</v>
      </c>
      <c r="H8766" s="383" t="s">
        <v>796</v>
      </c>
      <c r="I8766" s="383" t="s">
        <v>798</v>
      </c>
      <c r="J8766" s="383" t="s">
        <v>617</v>
      </c>
      <c r="K8766" s="383" t="s">
        <v>618</v>
      </c>
      <c r="L8766" s="384">
        <v>23171</v>
      </c>
      <c r="M8766" s="383" t="s">
        <v>636</v>
      </c>
      <c r="N8766" s="383" t="s">
        <v>620</v>
      </c>
      <c r="O8766" s="383" t="s">
        <v>230</v>
      </c>
    </row>
    <row r="8767" spans="1:15">
      <c r="A8767" s="385">
        <v>42055</v>
      </c>
      <c r="B8767" s="383" t="s">
        <v>794</v>
      </c>
      <c r="C8767" s="383" t="s">
        <v>8</v>
      </c>
      <c r="D8767" s="383" t="s">
        <v>34</v>
      </c>
      <c r="E8767" s="383" t="s">
        <v>795</v>
      </c>
      <c r="F8767" s="383" t="s">
        <v>10</v>
      </c>
      <c r="G8767" s="384">
        <v>20286</v>
      </c>
      <c r="H8767" s="383" t="s">
        <v>796</v>
      </c>
      <c r="I8767" s="383" t="s">
        <v>798</v>
      </c>
      <c r="J8767" s="383" t="s">
        <v>617</v>
      </c>
      <c r="K8767" s="383" t="s">
        <v>618</v>
      </c>
      <c r="L8767" s="384">
        <v>23171</v>
      </c>
      <c r="M8767" s="383" t="s">
        <v>636</v>
      </c>
      <c r="N8767" s="383" t="s">
        <v>620</v>
      </c>
      <c r="O8767" s="383" t="s">
        <v>230</v>
      </c>
    </row>
    <row r="8768" spans="1:15">
      <c r="A8768" s="385">
        <v>42056</v>
      </c>
      <c r="B8768" s="383" t="s">
        <v>794</v>
      </c>
      <c r="C8768" s="383" t="s">
        <v>8</v>
      </c>
      <c r="D8768" s="383" t="s">
        <v>34</v>
      </c>
      <c r="E8768" s="383" t="s">
        <v>795</v>
      </c>
      <c r="F8768" s="383" t="s">
        <v>10</v>
      </c>
      <c r="G8768" s="384">
        <v>20286</v>
      </c>
      <c r="H8768" s="383" t="s">
        <v>796</v>
      </c>
      <c r="I8768" s="383" t="s">
        <v>798</v>
      </c>
      <c r="J8768" s="383" t="s">
        <v>617</v>
      </c>
      <c r="K8768" s="383" t="s">
        <v>618</v>
      </c>
      <c r="L8768" s="384">
        <v>23171</v>
      </c>
      <c r="M8768" s="383" t="s">
        <v>637</v>
      </c>
      <c r="N8768" s="383" t="s">
        <v>620</v>
      </c>
      <c r="O8768" s="383" t="s">
        <v>230</v>
      </c>
    </row>
    <row r="8769" spans="1:15">
      <c r="A8769" s="385">
        <v>42057</v>
      </c>
      <c r="B8769" s="383" t="s">
        <v>794</v>
      </c>
      <c r="C8769" s="383" t="s">
        <v>8</v>
      </c>
      <c r="D8769" s="383" t="s">
        <v>34</v>
      </c>
      <c r="E8769" s="383" t="s">
        <v>795</v>
      </c>
      <c r="F8769" s="383" t="s">
        <v>10</v>
      </c>
      <c r="G8769" s="384">
        <v>4324</v>
      </c>
      <c r="H8769" s="383" t="s">
        <v>796</v>
      </c>
      <c r="I8769" s="383" t="s">
        <v>805</v>
      </c>
      <c r="J8769" s="383" t="s">
        <v>617</v>
      </c>
      <c r="K8769" s="383" t="s">
        <v>618</v>
      </c>
      <c r="L8769" s="384">
        <v>23171</v>
      </c>
      <c r="M8769" s="383" t="s">
        <v>637</v>
      </c>
      <c r="N8769" s="383" t="s">
        <v>620</v>
      </c>
      <c r="O8769" s="383" t="s">
        <v>230</v>
      </c>
    </row>
    <row r="8770" spans="1:15">
      <c r="A8770" s="385">
        <v>42058</v>
      </c>
      <c r="B8770" s="383" t="s">
        <v>806</v>
      </c>
      <c r="C8770" s="383" t="s">
        <v>8</v>
      </c>
      <c r="D8770" s="383" t="s">
        <v>51</v>
      </c>
      <c r="E8770" s="383" t="s">
        <v>807</v>
      </c>
      <c r="F8770" s="383" t="s">
        <v>10</v>
      </c>
      <c r="G8770" s="384">
        <v>18771</v>
      </c>
      <c r="H8770" s="383" t="s">
        <v>796</v>
      </c>
      <c r="I8770" s="383" t="s">
        <v>808</v>
      </c>
      <c r="J8770" s="383" t="s">
        <v>617</v>
      </c>
      <c r="K8770" s="383" t="s">
        <v>618</v>
      </c>
      <c r="L8770" s="384">
        <v>23171</v>
      </c>
      <c r="M8770" s="383" t="s">
        <v>637</v>
      </c>
      <c r="N8770" s="383" t="s">
        <v>620</v>
      </c>
      <c r="O8770" s="383" t="s">
        <v>230</v>
      </c>
    </row>
    <row r="8771" spans="1:15">
      <c r="A8771" s="385">
        <v>42059</v>
      </c>
      <c r="B8771" s="383" t="s">
        <v>806</v>
      </c>
      <c r="C8771" s="383" t="s">
        <v>8</v>
      </c>
      <c r="D8771" s="383" t="s">
        <v>51</v>
      </c>
      <c r="E8771" s="383" t="s">
        <v>807</v>
      </c>
      <c r="F8771" s="383" t="s">
        <v>10</v>
      </c>
      <c r="G8771" s="384">
        <v>16782</v>
      </c>
      <c r="H8771" s="383" t="s">
        <v>796</v>
      </c>
      <c r="I8771" s="383" t="s">
        <v>808</v>
      </c>
      <c r="J8771" s="383" t="s">
        <v>617</v>
      </c>
      <c r="K8771" s="383" t="s">
        <v>618</v>
      </c>
      <c r="L8771" s="384">
        <v>23171</v>
      </c>
      <c r="M8771" s="383" t="s">
        <v>637</v>
      </c>
      <c r="N8771" s="383" t="s">
        <v>620</v>
      </c>
      <c r="O8771" s="383" t="s">
        <v>230</v>
      </c>
    </row>
    <row r="8772" spans="1:15">
      <c r="A8772" s="385">
        <v>42060</v>
      </c>
      <c r="B8772" s="383" t="s">
        <v>806</v>
      </c>
      <c r="C8772" s="383" t="s">
        <v>8</v>
      </c>
      <c r="D8772" s="383" t="s">
        <v>51</v>
      </c>
      <c r="E8772" s="383" t="s">
        <v>807</v>
      </c>
      <c r="F8772" s="383" t="s">
        <v>10</v>
      </c>
      <c r="G8772" s="384">
        <v>60177</v>
      </c>
      <c r="H8772" s="383" t="s">
        <v>796</v>
      </c>
      <c r="I8772" s="383" t="s">
        <v>808</v>
      </c>
      <c r="J8772" s="383" t="s">
        <v>617</v>
      </c>
      <c r="K8772" s="383" t="s">
        <v>618</v>
      </c>
      <c r="L8772" s="384">
        <v>23171</v>
      </c>
      <c r="M8772" s="383" t="s">
        <v>637</v>
      </c>
      <c r="N8772" s="383" t="s">
        <v>620</v>
      </c>
      <c r="O8772" s="383" t="s">
        <v>230</v>
      </c>
    </row>
    <row r="8773" spans="1:15">
      <c r="A8773" s="385">
        <v>42061</v>
      </c>
      <c r="B8773" s="383" t="s">
        <v>794</v>
      </c>
      <c r="C8773" s="383" t="s">
        <v>8</v>
      </c>
      <c r="D8773" s="383" t="s">
        <v>34</v>
      </c>
      <c r="E8773" s="383" t="s">
        <v>795</v>
      </c>
      <c r="F8773" s="383" t="s">
        <v>10</v>
      </c>
      <c r="G8773" s="384">
        <v>5355</v>
      </c>
      <c r="H8773" s="383" t="s">
        <v>796</v>
      </c>
      <c r="I8773" s="383" t="s">
        <v>805</v>
      </c>
      <c r="J8773" s="383" t="s">
        <v>617</v>
      </c>
      <c r="K8773" s="383" t="s">
        <v>618</v>
      </c>
      <c r="L8773" s="384">
        <v>23171</v>
      </c>
      <c r="M8773" s="383" t="s">
        <v>637</v>
      </c>
      <c r="N8773" s="383" t="s">
        <v>620</v>
      </c>
      <c r="O8773" s="383" t="s">
        <v>230</v>
      </c>
    </row>
    <row r="8774" spans="1:15">
      <c r="A8774" s="385">
        <v>42062</v>
      </c>
      <c r="B8774" s="383" t="s">
        <v>806</v>
      </c>
      <c r="C8774" s="383" t="s">
        <v>8</v>
      </c>
      <c r="D8774" s="383" t="s">
        <v>51</v>
      </c>
      <c r="E8774" s="383" t="s">
        <v>807</v>
      </c>
      <c r="F8774" s="383" t="s">
        <v>10</v>
      </c>
      <c r="G8774" s="384">
        <v>321071</v>
      </c>
      <c r="H8774" s="383" t="s">
        <v>796</v>
      </c>
      <c r="I8774" s="383" t="s">
        <v>808</v>
      </c>
      <c r="J8774" s="383" t="s">
        <v>617</v>
      </c>
      <c r="K8774" s="383" t="s">
        <v>618</v>
      </c>
      <c r="L8774" s="384">
        <v>23171</v>
      </c>
      <c r="M8774" s="383" t="s">
        <v>637</v>
      </c>
      <c r="N8774" s="383" t="s">
        <v>620</v>
      </c>
      <c r="O8774" s="383" t="s">
        <v>230</v>
      </c>
    </row>
    <row r="8775" spans="1:15">
      <c r="A8775" s="385">
        <v>42063</v>
      </c>
      <c r="B8775" s="383" t="s">
        <v>806</v>
      </c>
      <c r="C8775" s="383" t="s">
        <v>8</v>
      </c>
      <c r="D8775" s="383" t="s">
        <v>51</v>
      </c>
      <c r="E8775" s="383" t="s">
        <v>807</v>
      </c>
      <c r="F8775" s="383" t="s">
        <v>10</v>
      </c>
      <c r="G8775" s="384">
        <v>51058</v>
      </c>
      <c r="H8775" s="383" t="s">
        <v>796</v>
      </c>
      <c r="I8775" s="383" t="s">
        <v>808</v>
      </c>
      <c r="J8775" s="383" t="s">
        <v>617</v>
      </c>
      <c r="K8775" s="383" t="s">
        <v>618</v>
      </c>
      <c r="L8775" s="384">
        <v>23242</v>
      </c>
      <c r="M8775" s="383" t="s">
        <v>638</v>
      </c>
      <c r="N8775" s="383" t="s">
        <v>620</v>
      </c>
      <c r="O8775" s="383" t="s">
        <v>230</v>
      </c>
    </row>
    <row r="8776" spans="1:15">
      <c r="A8776" s="385">
        <v>42064</v>
      </c>
      <c r="B8776" s="383" t="s">
        <v>806</v>
      </c>
      <c r="C8776" s="383" t="s">
        <v>8</v>
      </c>
      <c r="D8776" s="383" t="s">
        <v>51</v>
      </c>
      <c r="E8776" s="383" t="s">
        <v>807</v>
      </c>
      <c r="F8776" s="383" t="s">
        <v>10</v>
      </c>
      <c r="G8776" s="384">
        <v>51284</v>
      </c>
      <c r="H8776" s="383" t="s">
        <v>796</v>
      </c>
      <c r="I8776" s="383" t="s">
        <v>808</v>
      </c>
      <c r="J8776" s="383" t="s">
        <v>617</v>
      </c>
      <c r="K8776" s="383" t="s">
        <v>618</v>
      </c>
      <c r="L8776" s="384">
        <v>24188</v>
      </c>
      <c r="M8776" s="383" t="s">
        <v>638</v>
      </c>
      <c r="N8776" s="383" t="s">
        <v>620</v>
      </c>
      <c r="O8776" s="383" t="s">
        <v>230</v>
      </c>
    </row>
    <row r="8777" spans="1:15">
      <c r="A8777" s="385">
        <v>42065</v>
      </c>
      <c r="B8777" s="383" t="s">
        <v>806</v>
      </c>
      <c r="C8777" s="383" t="s">
        <v>8</v>
      </c>
      <c r="D8777" s="383" t="s">
        <v>51</v>
      </c>
      <c r="E8777" s="383" t="s">
        <v>807</v>
      </c>
      <c r="F8777" s="383" t="s">
        <v>10</v>
      </c>
      <c r="G8777" s="384">
        <v>50870</v>
      </c>
      <c r="H8777" s="383" t="s">
        <v>796</v>
      </c>
      <c r="I8777" s="383" t="s">
        <v>808</v>
      </c>
      <c r="J8777" s="383" t="s">
        <v>617</v>
      </c>
      <c r="K8777" s="383" t="s">
        <v>618</v>
      </c>
      <c r="L8777" s="384">
        <v>24376</v>
      </c>
      <c r="M8777" s="383" t="s">
        <v>638</v>
      </c>
      <c r="N8777" s="383" t="s">
        <v>620</v>
      </c>
      <c r="O8777" s="383" t="s">
        <v>230</v>
      </c>
    </row>
    <row r="8778" spans="1:15">
      <c r="A8778" s="385">
        <v>42066</v>
      </c>
      <c r="B8778" s="383" t="s">
        <v>806</v>
      </c>
      <c r="C8778" s="383" t="s">
        <v>8</v>
      </c>
      <c r="D8778" s="383" t="s">
        <v>51</v>
      </c>
      <c r="E8778" s="383" t="s">
        <v>807</v>
      </c>
      <c r="F8778" s="383" t="s">
        <v>10</v>
      </c>
      <c r="G8778" s="384">
        <v>60631</v>
      </c>
      <c r="H8778" s="383" t="s">
        <v>796</v>
      </c>
      <c r="I8778" s="383" t="s">
        <v>808</v>
      </c>
      <c r="J8778" s="383" t="s">
        <v>617</v>
      </c>
      <c r="K8778" s="383" t="s">
        <v>618</v>
      </c>
      <c r="L8778" s="384">
        <v>24376</v>
      </c>
      <c r="M8778" s="383" t="s">
        <v>638</v>
      </c>
      <c r="N8778" s="383" t="s">
        <v>620</v>
      </c>
      <c r="O8778" s="383" t="s">
        <v>230</v>
      </c>
    </row>
    <row r="8779" spans="1:15">
      <c r="A8779" s="385">
        <v>42067</v>
      </c>
      <c r="B8779" s="383" t="s">
        <v>794</v>
      </c>
      <c r="C8779" s="383" t="s">
        <v>8</v>
      </c>
      <c r="D8779" s="383" t="s">
        <v>34</v>
      </c>
      <c r="E8779" s="383" t="s">
        <v>795</v>
      </c>
      <c r="F8779" s="383" t="s">
        <v>10</v>
      </c>
      <c r="G8779" s="384">
        <v>2108</v>
      </c>
      <c r="H8779" s="383" t="s">
        <v>796</v>
      </c>
      <c r="I8779" s="383" t="s">
        <v>800</v>
      </c>
      <c r="J8779" s="383" t="s">
        <v>617</v>
      </c>
      <c r="K8779" s="383" t="s">
        <v>618</v>
      </c>
      <c r="L8779" s="384">
        <v>24394</v>
      </c>
      <c r="M8779" s="383" t="s">
        <v>638</v>
      </c>
      <c r="N8779" s="383" t="s">
        <v>620</v>
      </c>
      <c r="O8779" s="383" t="s">
        <v>230</v>
      </c>
    </row>
    <row r="8780" spans="1:15">
      <c r="A8780" s="385">
        <v>42068</v>
      </c>
      <c r="B8780" s="383" t="s">
        <v>794</v>
      </c>
      <c r="C8780" s="383" t="s">
        <v>8</v>
      </c>
      <c r="D8780" s="383" t="s">
        <v>34</v>
      </c>
      <c r="E8780" s="383" t="s">
        <v>795</v>
      </c>
      <c r="F8780" s="383" t="s">
        <v>10</v>
      </c>
      <c r="G8780" s="384">
        <v>2108</v>
      </c>
      <c r="H8780" s="383" t="s">
        <v>796</v>
      </c>
      <c r="I8780" s="383" t="s">
        <v>800</v>
      </c>
      <c r="J8780" s="383" t="s">
        <v>617</v>
      </c>
      <c r="K8780" s="383" t="s">
        <v>618</v>
      </c>
      <c r="L8780" s="384">
        <v>24965</v>
      </c>
      <c r="M8780" s="383" t="s">
        <v>638</v>
      </c>
      <c r="N8780" s="383" t="s">
        <v>620</v>
      </c>
      <c r="O8780" s="383" t="s">
        <v>230</v>
      </c>
    </row>
    <row r="8781" spans="1:15">
      <c r="A8781" s="385">
        <v>42069</v>
      </c>
      <c r="B8781" s="383" t="s">
        <v>794</v>
      </c>
      <c r="C8781" s="383" t="s">
        <v>8</v>
      </c>
      <c r="D8781" s="383" t="s">
        <v>34</v>
      </c>
      <c r="E8781" s="383" t="s">
        <v>795</v>
      </c>
      <c r="F8781" s="383" t="s">
        <v>10</v>
      </c>
      <c r="G8781" s="384">
        <v>2108</v>
      </c>
      <c r="H8781" s="383" t="s">
        <v>796</v>
      </c>
      <c r="I8781" s="383" t="s">
        <v>800</v>
      </c>
      <c r="J8781" s="383" t="s">
        <v>617</v>
      </c>
      <c r="K8781" s="383" t="s">
        <v>618</v>
      </c>
      <c r="L8781" s="384">
        <v>25035</v>
      </c>
      <c r="M8781" s="383" t="s">
        <v>638</v>
      </c>
      <c r="N8781" s="383" t="s">
        <v>620</v>
      </c>
      <c r="O8781" s="383" t="s">
        <v>230</v>
      </c>
    </row>
    <row r="8782" spans="1:15">
      <c r="A8782" s="385">
        <v>42070</v>
      </c>
      <c r="B8782" s="383" t="s">
        <v>794</v>
      </c>
      <c r="C8782" s="383" t="s">
        <v>8</v>
      </c>
      <c r="D8782" s="383" t="s">
        <v>34</v>
      </c>
      <c r="E8782" s="383" t="s">
        <v>795</v>
      </c>
      <c r="F8782" s="383" t="s">
        <v>10</v>
      </c>
      <c r="G8782" s="384">
        <v>2108</v>
      </c>
      <c r="H8782" s="383" t="s">
        <v>796</v>
      </c>
      <c r="I8782" s="383" t="s">
        <v>800</v>
      </c>
      <c r="J8782" s="383" t="s">
        <v>617</v>
      </c>
      <c r="K8782" s="383" t="s">
        <v>618</v>
      </c>
      <c r="L8782" s="384">
        <v>25532</v>
      </c>
      <c r="M8782" s="383" t="s">
        <v>638</v>
      </c>
      <c r="N8782" s="383" t="s">
        <v>620</v>
      </c>
      <c r="O8782" s="383" t="s">
        <v>230</v>
      </c>
    </row>
    <row r="8783" spans="1:15">
      <c r="A8783" s="385">
        <v>42071</v>
      </c>
      <c r="B8783" s="383" t="s">
        <v>794</v>
      </c>
      <c r="C8783" s="383" t="s">
        <v>8</v>
      </c>
      <c r="D8783" s="383" t="s">
        <v>34</v>
      </c>
      <c r="E8783" s="383" t="s">
        <v>795</v>
      </c>
      <c r="F8783" s="383" t="s">
        <v>10</v>
      </c>
      <c r="G8783" s="384">
        <v>2108</v>
      </c>
      <c r="H8783" s="383" t="s">
        <v>796</v>
      </c>
      <c r="I8783" s="383" t="s">
        <v>800</v>
      </c>
      <c r="J8783" s="383" t="s">
        <v>617</v>
      </c>
      <c r="K8783" s="383" t="s">
        <v>618</v>
      </c>
      <c r="L8783" s="384">
        <v>25875</v>
      </c>
      <c r="M8783" s="383" t="s">
        <v>638</v>
      </c>
      <c r="N8783" s="383" t="s">
        <v>620</v>
      </c>
      <c r="O8783" s="383" t="s">
        <v>230</v>
      </c>
    </row>
    <row r="8784" spans="1:15">
      <c r="A8784" s="385">
        <v>42072</v>
      </c>
      <c r="B8784" s="383" t="s">
        <v>794</v>
      </c>
      <c r="C8784" s="383" t="s">
        <v>8</v>
      </c>
      <c r="D8784" s="383" t="s">
        <v>34</v>
      </c>
      <c r="E8784" s="383" t="s">
        <v>795</v>
      </c>
      <c r="F8784" s="383" t="s">
        <v>10</v>
      </c>
      <c r="G8784" s="384">
        <v>2108</v>
      </c>
      <c r="H8784" s="383" t="s">
        <v>796</v>
      </c>
      <c r="I8784" s="383" t="s">
        <v>800</v>
      </c>
      <c r="J8784" s="383" t="s">
        <v>617</v>
      </c>
      <c r="K8784" s="383" t="s">
        <v>618</v>
      </c>
      <c r="L8784" s="384">
        <v>25875</v>
      </c>
      <c r="M8784" s="383" t="s">
        <v>638</v>
      </c>
      <c r="N8784" s="383" t="s">
        <v>620</v>
      </c>
      <c r="O8784" s="383" t="s">
        <v>230</v>
      </c>
    </row>
    <row r="8785" spans="1:15">
      <c r="A8785" s="385">
        <v>42073</v>
      </c>
      <c r="B8785" s="383" t="s">
        <v>794</v>
      </c>
      <c r="C8785" s="383" t="s">
        <v>8</v>
      </c>
      <c r="D8785" s="383" t="s">
        <v>34</v>
      </c>
      <c r="E8785" s="383" t="s">
        <v>795</v>
      </c>
      <c r="F8785" s="383" t="s">
        <v>10</v>
      </c>
      <c r="G8785" s="384">
        <v>4216</v>
      </c>
      <c r="H8785" s="383" t="s">
        <v>796</v>
      </c>
      <c r="I8785" s="383" t="s">
        <v>800</v>
      </c>
      <c r="J8785" s="383" t="s">
        <v>617</v>
      </c>
      <c r="K8785" s="383" t="s">
        <v>618</v>
      </c>
      <c r="L8785" s="384">
        <v>25875</v>
      </c>
      <c r="M8785" s="383" t="s">
        <v>638</v>
      </c>
      <c r="N8785" s="383" t="s">
        <v>620</v>
      </c>
      <c r="O8785" s="383" t="s">
        <v>230</v>
      </c>
    </row>
    <row r="8786" spans="1:15">
      <c r="A8786" s="385">
        <v>42074</v>
      </c>
      <c r="B8786" s="383" t="s">
        <v>794</v>
      </c>
      <c r="C8786" s="383" t="s">
        <v>8</v>
      </c>
      <c r="D8786" s="383" t="s">
        <v>34</v>
      </c>
      <c r="E8786" s="383" t="s">
        <v>795</v>
      </c>
      <c r="F8786" s="383" t="s">
        <v>10</v>
      </c>
      <c r="G8786" s="384">
        <v>3161</v>
      </c>
      <c r="H8786" s="383" t="s">
        <v>796</v>
      </c>
      <c r="I8786" s="383" t="s">
        <v>800</v>
      </c>
      <c r="J8786" s="383" t="s">
        <v>617</v>
      </c>
      <c r="K8786" s="383" t="s">
        <v>618</v>
      </c>
      <c r="L8786" s="384">
        <v>25875</v>
      </c>
      <c r="M8786" s="383" t="s">
        <v>638</v>
      </c>
      <c r="N8786" s="383" t="s">
        <v>620</v>
      </c>
      <c r="O8786" s="383" t="s">
        <v>230</v>
      </c>
    </row>
    <row r="8787" spans="1:15">
      <c r="A8787" s="385">
        <v>42075</v>
      </c>
      <c r="B8787" s="383" t="s">
        <v>794</v>
      </c>
      <c r="C8787" s="383" t="s">
        <v>8</v>
      </c>
      <c r="D8787" s="383" t="s">
        <v>34</v>
      </c>
      <c r="E8787" s="383" t="s">
        <v>795</v>
      </c>
      <c r="F8787" s="383" t="s">
        <v>10</v>
      </c>
      <c r="G8787" s="384">
        <v>3161</v>
      </c>
      <c r="H8787" s="383" t="s">
        <v>796</v>
      </c>
      <c r="I8787" s="383" t="s">
        <v>800</v>
      </c>
      <c r="J8787" s="383" t="s">
        <v>617</v>
      </c>
      <c r="K8787" s="383" t="s">
        <v>618</v>
      </c>
      <c r="L8787" s="384">
        <v>25875</v>
      </c>
      <c r="M8787" s="383" t="s">
        <v>639</v>
      </c>
      <c r="N8787" s="383" t="s">
        <v>620</v>
      </c>
      <c r="O8787" s="383" t="s">
        <v>230</v>
      </c>
    </row>
    <row r="8788" spans="1:15">
      <c r="A8788" s="385">
        <v>42076</v>
      </c>
      <c r="B8788" s="383" t="s">
        <v>794</v>
      </c>
      <c r="C8788" s="383" t="s">
        <v>8</v>
      </c>
      <c r="D8788" s="383" t="s">
        <v>34</v>
      </c>
      <c r="E8788" s="383" t="s">
        <v>795</v>
      </c>
      <c r="F8788" s="383" t="s">
        <v>10</v>
      </c>
      <c r="G8788" s="384">
        <v>3161</v>
      </c>
      <c r="H8788" s="383" t="s">
        <v>796</v>
      </c>
      <c r="I8788" s="383" t="s">
        <v>800</v>
      </c>
      <c r="J8788" s="383" t="s">
        <v>617</v>
      </c>
      <c r="K8788" s="383" t="s">
        <v>618</v>
      </c>
      <c r="L8788" s="384">
        <v>25875</v>
      </c>
      <c r="M8788" s="383" t="s">
        <v>639</v>
      </c>
      <c r="N8788" s="383" t="s">
        <v>620</v>
      </c>
      <c r="O8788" s="383" t="s">
        <v>230</v>
      </c>
    </row>
    <row r="8789" spans="1:15">
      <c r="A8789" s="385">
        <v>42077</v>
      </c>
      <c r="B8789" s="383" t="s">
        <v>794</v>
      </c>
      <c r="C8789" s="383" t="s">
        <v>8</v>
      </c>
      <c r="D8789" s="383" t="s">
        <v>34</v>
      </c>
      <c r="E8789" s="383" t="s">
        <v>795</v>
      </c>
      <c r="F8789" s="383" t="s">
        <v>10</v>
      </c>
      <c r="G8789" s="384">
        <v>2108</v>
      </c>
      <c r="H8789" s="383" t="s">
        <v>796</v>
      </c>
      <c r="I8789" s="383" t="s">
        <v>800</v>
      </c>
      <c r="J8789" s="383" t="s">
        <v>617</v>
      </c>
      <c r="K8789" s="383" t="s">
        <v>618</v>
      </c>
      <c r="L8789" s="384">
        <v>25875</v>
      </c>
      <c r="M8789" s="383" t="s">
        <v>639</v>
      </c>
      <c r="N8789" s="383" t="s">
        <v>620</v>
      </c>
      <c r="O8789" s="383" t="s">
        <v>230</v>
      </c>
    </row>
    <row r="8790" spans="1:15">
      <c r="A8790" s="385">
        <v>42078</v>
      </c>
      <c r="B8790" s="383" t="s">
        <v>794</v>
      </c>
      <c r="C8790" s="383" t="s">
        <v>8</v>
      </c>
      <c r="D8790" s="383" t="s">
        <v>34</v>
      </c>
      <c r="E8790" s="383" t="s">
        <v>795</v>
      </c>
      <c r="F8790" s="383" t="s">
        <v>10</v>
      </c>
      <c r="G8790" s="384">
        <v>2108</v>
      </c>
      <c r="H8790" s="383" t="s">
        <v>796</v>
      </c>
      <c r="I8790" s="383" t="s">
        <v>800</v>
      </c>
      <c r="J8790" s="383" t="s">
        <v>617</v>
      </c>
      <c r="K8790" s="383" t="s">
        <v>618</v>
      </c>
      <c r="L8790" s="384">
        <v>25875</v>
      </c>
      <c r="M8790" s="383" t="s">
        <v>639</v>
      </c>
      <c r="N8790" s="383" t="s">
        <v>620</v>
      </c>
      <c r="O8790" s="383" t="s">
        <v>230</v>
      </c>
    </row>
    <row r="8791" spans="1:15">
      <c r="A8791" s="385">
        <v>42079</v>
      </c>
      <c r="B8791" s="383" t="s">
        <v>794</v>
      </c>
      <c r="C8791" s="383" t="s">
        <v>8</v>
      </c>
      <c r="D8791" s="383" t="s">
        <v>34</v>
      </c>
      <c r="E8791" s="383" t="s">
        <v>795</v>
      </c>
      <c r="F8791" s="383" t="s">
        <v>10</v>
      </c>
      <c r="G8791" s="384">
        <v>2108</v>
      </c>
      <c r="H8791" s="383" t="s">
        <v>796</v>
      </c>
      <c r="I8791" s="383" t="s">
        <v>800</v>
      </c>
      <c r="J8791" s="383" t="s">
        <v>617</v>
      </c>
      <c r="K8791" s="383" t="s">
        <v>618</v>
      </c>
      <c r="L8791" s="384">
        <v>25875</v>
      </c>
      <c r="M8791" s="383" t="s">
        <v>639</v>
      </c>
      <c r="N8791" s="383" t="s">
        <v>620</v>
      </c>
      <c r="O8791" s="383" t="s">
        <v>230</v>
      </c>
    </row>
    <row r="8792" spans="1:15">
      <c r="A8792" s="385">
        <v>42080</v>
      </c>
      <c r="B8792" s="383" t="s">
        <v>794</v>
      </c>
      <c r="C8792" s="383" t="s">
        <v>8</v>
      </c>
      <c r="D8792" s="383" t="s">
        <v>34</v>
      </c>
      <c r="E8792" s="383" t="s">
        <v>795</v>
      </c>
      <c r="F8792" s="383" t="s">
        <v>10</v>
      </c>
      <c r="G8792" s="384">
        <v>4110</v>
      </c>
      <c r="H8792" s="383" t="s">
        <v>796</v>
      </c>
      <c r="I8792" s="383" t="s">
        <v>800</v>
      </c>
      <c r="J8792" s="383" t="s">
        <v>617</v>
      </c>
      <c r="K8792" s="383" t="s">
        <v>618</v>
      </c>
      <c r="L8792" s="384">
        <v>25875</v>
      </c>
      <c r="M8792" s="383" t="s">
        <v>639</v>
      </c>
      <c r="N8792" s="383" t="s">
        <v>620</v>
      </c>
      <c r="O8792" s="383" t="s">
        <v>230</v>
      </c>
    </row>
    <row r="8793" spans="1:15">
      <c r="A8793" s="385">
        <v>42081</v>
      </c>
      <c r="B8793" s="383" t="s">
        <v>794</v>
      </c>
      <c r="C8793" s="383" t="s">
        <v>8</v>
      </c>
      <c r="D8793" s="383" t="s">
        <v>34</v>
      </c>
      <c r="E8793" s="383" t="s">
        <v>795</v>
      </c>
      <c r="F8793" s="383" t="s">
        <v>10</v>
      </c>
      <c r="G8793" s="384">
        <v>2108</v>
      </c>
      <c r="H8793" s="383" t="s">
        <v>796</v>
      </c>
      <c r="I8793" s="383" t="s">
        <v>800</v>
      </c>
      <c r="J8793" s="383" t="s">
        <v>617</v>
      </c>
      <c r="K8793" s="383" t="s">
        <v>618</v>
      </c>
      <c r="L8793" s="384">
        <v>26170</v>
      </c>
      <c r="M8793" s="383" t="s">
        <v>640</v>
      </c>
      <c r="N8793" s="383" t="s">
        <v>620</v>
      </c>
      <c r="O8793" s="383" t="s">
        <v>230</v>
      </c>
    </row>
    <row r="8794" spans="1:15">
      <c r="A8794" s="385">
        <v>42082</v>
      </c>
      <c r="B8794" s="383" t="s">
        <v>794</v>
      </c>
      <c r="C8794" s="383" t="s">
        <v>8</v>
      </c>
      <c r="D8794" s="383" t="s">
        <v>34</v>
      </c>
      <c r="E8794" s="383" t="s">
        <v>795</v>
      </c>
      <c r="F8794" s="383" t="s">
        <v>10</v>
      </c>
      <c r="G8794" s="384">
        <v>2108</v>
      </c>
      <c r="H8794" s="383" t="s">
        <v>796</v>
      </c>
      <c r="I8794" s="383" t="s">
        <v>800</v>
      </c>
      <c r="J8794" s="383" t="s">
        <v>617</v>
      </c>
      <c r="K8794" s="383" t="s">
        <v>618</v>
      </c>
      <c r="L8794" s="384">
        <v>26691</v>
      </c>
      <c r="M8794" s="383" t="s">
        <v>640</v>
      </c>
      <c r="N8794" s="383" t="s">
        <v>620</v>
      </c>
      <c r="O8794" s="383" t="s">
        <v>230</v>
      </c>
    </row>
    <row r="8795" spans="1:15">
      <c r="A8795" s="385">
        <v>42083</v>
      </c>
      <c r="B8795" s="383" t="s">
        <v>794</v>
      </c>
      <c r="C8795" s="383" t="s">
        <v>8</v>
      </c>
      <c r="D8795" s="383" t="s">
        <v>34</v>
      </c>
      <c r="E8795" s="383" t="s">
        <v>795</v>
      </c>
      <c r="F8795" s="383" t="s">
        <v>10</v>
      </c>
      <c r="G8795" s="384">
        <v>2108</v>
      </c>
      <c r="H8795" s="383" t="s">
        <v>796</v>
      </c>
      <c r="I8795" s="383" t="s">
        <v>800</v>
      </c>
      <c r="J8795" s="383" t="s">
        <v>617</v>
      </c>
      <c r="K8795" s="383" t="s">
        <v>618</v>
      </c>
      <c r="L8795" s="384">
        <v>27235</v>
      </c>
      <c r="M8795" s="383" t="s">
        <v>640</v>
      </c>
      <c r="N8795" s="383" t="s">
        <v>620</v>
      </c>
      <c r="O8795" s="383" t="s">
        <v>230</v>
      </c>
    </row>
    <row r="8796" spans="1:15">
      <c r="A8796" s="385">
        <v>42084</v>
      </c>
      <c r="B8796" s="383" t="s">
        <v>794</v>
      </c>
      <c r="C8796" s="383" t="s">
        <v>8</v>
      </c>
      <c r="D8796" s="383" t="s">
        <v>34</v>
      </c>
      <c r="E8796" s="383" t="s">
        <v>795</v>
      </c>
      <c r="F8796" s="383" t="s">
        <v>10</v>
      </c>
      <c r="G8796" s="384">
        <v>39701</v>
      </c>
      <c r="H8796" s="383" t="s">
        <v>796</v>
      </c>
      <c r="I8796" s="383" t="s">
        <v>798</v>
      </c>
      <c r="J8796" s="383" t="s">
        <v>617</v>
      </c>
      <c r="K8796" s="383" t="s">
        <v>618</v>
      </c>
      <c r="L8796" s="384">
        <v>27710</v>
      </c>
      <c r="M8796" s="383" t="s">
        <v>640</v>
      </c>
      <c r="N8796" s="383" t="s">
        <v>620</v>
      </c>
      <c r="O8796" s="383" t="s">
        <v>230</v>
      </c>
    </row>
    <row r="8797" spans="1:15">
      <c r="A8797" s="385">
        <v>42085</v>
      </c>
      <c r="B8797" s="383" t="s">
        <v>794</v>
      </c>
      <c r="C8797" s="383" t="s">
        <v>8</v>
      </c>
      <c r="D8797" s="383" t="s">
        <v>34</v>
      </c>
      <c r="E8797" s="383" t="s">
        <v>795</v>
      </c>
      <c r="F8797" s="383" t="s">
        <v>10</v>
      </c>
      <c r="G8797" s="384">
        <v>35959</v>
      </c>
      <c r="H8797" s="383" t="s">
        <v>796</v>
      </c>
      <c r="I8797" s="383" t="s">
        <v>798</v>
      </c>
      <c r="J8797" s="383" t="s">
        <v>617</v>
      </c>
      <c r="K8797" s="383" t="s">
        <v>618</v>
      </c>
      <c r="L8797" s="384">
        <v>27741</v>
      </c>
      <c r="M8797" s="383" t="s">
        <v>640</v>
      </c>
      <c r="N8797" s="383" t="s">
        <v>620</v>
      </c>
      <c r="O8797" s="383" t="s">
        <v>230</v>
      </c>
    </row>
    <row r="8798" spans="1:15">
      <c r="A8798" s="385">
        <v>42086</v>
      </c>
      <c r="B8798" s="383" t="s">
        <v>794</v>
      </c>
      <c r="C8798" s="383" t="s">
        <v>8</v>
      </c>
      <c r="D8798" s="383" t="s">
        <v>34</v>
      </c>
      <c r="E8798" s="383" t="s">
        <v>795</v>
      </c>
      <c r="F8798" s="383" t="s">
        <v>10</v>
      </c>
      <c r="G8798" s="384">
        <v>35697</v>
      </c>
      <c r="H8798" s="383" t="s">
        <v>796</v>
      </c>
      <c r="I8798" s="383" t="s">
        <v>798</v>
      </c>
      <c r="J8798" s="383" t="s">
        <v>617</v>
      </c>
      <c r="K8798" s="383" t="s">
        <v>618</v>
      </c>
      <c r="L8798" s="384">
        <v>27741</v>
      </c>
      <c r="M8798" s="383" t="s">
        <v>640</v>
      </c>
      <c r="N8798" s="383" t="s">
        <v>620</v>
      </c>
      <c r="O8798" s="383" t="s">
        <v>230</v>
      </c>
    </row>
    <row r="8799" spans="1:15">
      <c r="A8799" s="385">
        <v>42087</v>
      </c>
      <c r="B8799" s="383" t="s">
        <v>794</v>
      </c>
      <c r="C8799" s="383" t="s">
        <v>8</v>
      </c>
      <c r="D8799" s="383" t="s">
        <v>34</v>
      </c>
      <c r="E8799" s="383" t="s">
        <v>795</v>
      </c>
      <c r="F8799" s="383" t="s">
        <v>10</v>
      </c>
      <c r="G8799" s="384">
        <v>35697</v>
      </c>
      <c r="H8799" s="383" t="s">
        <v>796</v>
      </c>
      <c r="I8799" s="383" t="s">
        <v>798</v>
      </c>
      <c r="J8799" s="383" t="s">
        <v>617</v>
      </c>
      <c r="K8799" s="383" t="s">
        <v>618</v>
      </c>
      <c r="L8799" s="384">
        <v>27741</v>
      </c>
      <c r="M8799" s="383" t="s">
        <v>640</v>
      </c>
      <c r="N8799" s="383" t="s">
        <v>620</v>
      </c>
      <c r="O8799" s="383" t="s">
        <v>230</v>
      </c>
    </row>
    <row r="8800" spans="1:15">
      <c r="A8800" s="385">
        <v>42088</v>
      </c>
      <c r="B8800" s="383" t="s">
        <v>694</v>
      </c>
      <c r="C8800" s="383" t="s">
        <v>23</v>
      </c>
      <c r="D8800" s="383" t="s">
        <v>22</v>
      </c>
      <c r="E8800" s="383" t="s">
        <v>695</v>
      </c>
      <c r="F8800" s="383" t="s">
        <v>10</v>
      </c>
      <c r="G8800" s="384">
        <v>16324</v>
      </c>
      <c r="H8800" s="383" t="s">
        <v>942</v>
      </c>
      <c r="I8800" s="383" t="s">
        <v>1043</v>
      </c>
      <c r="J8800" s="383" t="s">
        <v>617</v>
      </c>
      <c r="K8800" s="383" t="s">
        <v>618</v>
      </c>
      <c r="L8800" s="384">
        <v>27741</v>
      </c>
      <c r="M8800" s="383" t="s">
        <v>640</v>
      </c>
      <c r="N8800" s="383" t="s">
        <v>620</v>
      </c>
      <c r="O8800" s="383" t="s">
        <v>230</v>
      </c>
    </row>
    <row r="8801" spans="1:15">
      <c r="A8801" s="385">
        <v>42089</v>
      </c>
      <c r="B8801" s="383" t="s">
        <v>794</v>
      </c>
      <c r="C8801" s="383" t="s">
        <v>8</v>
      </c>
      <c r="D8801" s="383" t="s">
        <v>34</v>
      </c>
      <c r="E8801" s="383" t="s">
        <v>795</v>
      </c>
      <c r="F8801" s="383" t="s">
        <v>10</v>
      </c>
      <c r="G8801" s="384">
        <v>47075</v>
      </c>
      <c r="H8801" s="383" t="s">
        <v>796</v>
      </c>
      <c r="I8801" s="383" t="s">
        <v>798</v>
      </c>
      <c r="J8801" s="383" t="s">
        <v>617</v>
      </c>
      <c r="K8801" s="383" t="s">
        <v>618</v>
      </c>
      <c r="L8801" s="384">
        <v>27741</v>
      </c>
      <c r="M8801" s="383" t="s">
        <v>640</v>
      </c>
      <c r="N8801" s="383" t="s">
        <v>620</v>
      </c>
      <c r="O8801" s="383" t="s">
        <v>230</v>
      </c>
    </row>
    <row r="8802" spans="1:15">
      <c r="A8802" s="385">
        <v>42090</v>
      </c>
      <c r="B8802" s="383" t="s">
        <v>794</v>
      </c>
      <c r="C8802" s="383" t="s">
        <v>8</v>
      </c>
      <c r="D8802" s="383" t="s">
        <v>34</v>
      </c>
      <c r="E8802" s="383" t="s">
        <v>795</v>
      </c>
      <c r="F8802" s="383" t="s">
        <v>10</v>
      </c>
      <c r="G8802" s="384">
        <v>48025</v>
      </c>
      <c r="H8802" s="383" t="s">
        <v>796</v>
      </c>
      <c r="I8802" s="383" t="s">
        <v>798</v>
      </c>
      <c r="J8802" s="383" t="s">
        <v>617</v>
      </c>
      <c r="K8802" s="383" t="s">
        <v>618</v>
      </c>
      <c r="L8802" s="384">
        <v>27741</v>
      </c>
      <c r="M8802" s="383" t="s">
        <v>640</v>
      </c>
      <c r="N8802" s="383" t="s">
        <v>620</v>
      </c>
      <c r="O8802" s="383" t="s">
        <v>230</v>
      </c>
    </row>
    <row r="8803" spans="1:15">
      <c r="A8803" s="385">
        <v>42091</v>
      </c>
      <c r="B8803" s="383" t="s">
        <v>794</v>
      </c>
      <c r="C8803" s="383" t="s">
        <v>8</v>
      </c>
      <c r="D8803" s="383" t="s">
        <v>34</v>
      </c>
      <c r="E8803" s="383" t="s">
        <v>795</v>
      </c>
      <c r="F8803" s="383" t="s">
        <v>10</v>
      </c>
      <c r="G8803" s="384">
        <v>47075</v>
      </c>
      <c r="H8803" s="383" t="s">
        <v>796</v>
      </c>
      <c r="I8803" s="383" t="s">
        <v>798</v>
      </c>
      <c r="J8803" s="383" t="s">
        <v>617</v>
      </c>
      <c r="K8803" s="383" t="s">
        <v>618</v>
      </c>
      <c r="L8803" s="384">
        <v>27741</v>
      </c>
      <c r="M8803" s="383" t="s">
        <v>641</v>
      </c>
      <c r="N8803" s="383" t="s">
        <v>620</v>
      </c>
      <c r="O8803" s="383" t="s">
        <v>230</v>
      </c>
    </row>
    <row r="8804" spans="1:15">
      <c r="A8804" s="385">
        <v>42092</v>
      </c>
      <c r="B8804" s="383" t="s">
        <v>794</v>
      </c>
      <c r="C8804" s="383" t="s">
        <v>8</v>
      </c>
      <c r="D8804" s="383" t="s">
        <v>34</v>
      </c>
      <c r="E8804" s="383" t="s">
        <v>795</v>
      </c>
      <c r="F8804" s="383" t="s">
        <v>10</v>
      </c>
      <c r="G8804" s="384">
        <v>2739</v>
      </c>
      <c r="H8804" s="383" t="s">
        <v>796</v>
      </c>
      <c r="I8804" s="383" t="s">
        <v>797</v>
      </c>
      <c r="J8804" s="383" t="s">
        <v>617</v>
      </c>
      <c r="K8804" s="383" t="s">
        <v>618</v>
      </c>
      <c r="L8804" s="384">
        <v>27741</v>
      </c>
      <c r="M8804" s="383" t="s">
        <v>641</v>
      </c>
      <c r="N8804" s="383" t="s">
        <v>620</v>
      </c>
      <c r="O8804" s="383" t="s">
        <v>230</v>
      </c>
    </row>
    <row r="8805" spans="1:15">
      <c r="A8805" s="385">
        <v>42093</v>
      </c>
      <c r="B8805" s="383" t="s">
        <v>794</v>
      </c>
      <c r="C8805" s="383" t="s">
        <v>8</v>
      </c>
      <c r="D8805" s="383" t="s">
        <v>34</v>
      </c>
      <c r="E8805" s="383" t="s">
        <v>795</v>
      </c>
      <c r="F8805" s="383" t="s">
        <v>10</v>
      </c>
      <c r="G8805" s="384">
        <v>2739</v>
      </c>
      <c r="H8805" s="383" t="s">
        <v>796</v>
      </c>
      <c r="I8805" s="383" t="s">
        <v>797</v>
      </c>
      <c r="J8805" s="383" t="s">
        <v>617</v>
      </c>
      <c r="K8805" s="383" t="s">
        <v>618</v>
      </c>
      <c r="L8805" s="384">
        <v>27741</v>
      </c>
      <c r="M8805" s="383" t="s">
        <v>641</v>
      </c>
      <c r="N8805" s="383" t="s">
        <v>620</v>
      </c>
      <c r="O8805" s="383" t="s">
        <v>230</v>
      </c>
    </row>
    <row r="8806" spans="1:15">
      <c r="A8806" s="385">
        <v>42094</v>
      </c>
      <c r="B8806" s="383" t="s">
        <v>794</v>
      </c>
      <c r="C8806" s="383" t="s">
        <v>8</v>
      </c>
      <c r="D8806" s="383" t="s">
        <v>34</v>
      </c>
      <c r="E8806" s="383" t="s">
        <v>795</v>
      </c>
      <c r="F8806" s="383" t="s">
        <v>10</v>
      </c>
      <c r="G8806" s="384">
        <v>2739</v>
      </c>
      <c r="H8806" s="383" t="s">
        <v>796</v>
      </c>
      <c r="I8806" s="383" t="s">
        <v>797</v>
      </c>
      <c r="J8806" s="383" t="s">
        <v>617</v>
      </c>
      <c r="K8806" s="383" t="s">
        <v>618</v>
      </c>
      <c r="L8806" s="384">
        <v>27741</v>
      </c>
      <c r="M8806" s="383" t="s">
        <v>641</v>
      </c>
      <c r="N8806" s="383" t="s">
        <v>620</v>
      </c>
      <c r="O8806" s="383" t="s">
        <v>230</v>
      </c>
    </row>
    <row r="8807" spans="1:15">
      <c r="A8807" s="385">
        <v>42095</v>
      </c>
      <c r="B8807" s="383" t="s">
        <v>794</v>
      </c>
      <c r="C8807" s="383" t="s">
        <v>8</v>
      </c>
      <c r="D8807" s="383" t="s">
        <v>34</v>
      </c>
      <c r="E8807" s="383" t="s">
        <v>795</v>
      </c>
      <c r="F8807" s="383" t="s">
        <v>10</v>
      </c>
      <c r="G8807" s="384">
        <v>38312</v>
      </c>
      <c r="H8807" s="383" t="s">
        <v>796</v>
      </c>
      <c r="I8807" s="383" t="s">
        <v>798</v>
      </c>
      <c r="J8807" s="383" t="s">
        <v>617</v>
      </c>
      <c r="K8807" s="383" t="s">
        <v>618</v>
      </c>
      <c r="L8807" s="384">
        <v>27741</v>
      </c>
      <c r="M8807" s="383" t="s">
        <v>641</v>
      </c>
      <c r="N8807" s="383" t="s">
        <v>620</v>
      </c>
      <c r="O8807" s="383" t="s">
        <v>230</v>
      </c>
    </row>
    <row r="8808" spans="1:15">
      <c r="A8808" s="385">
        <v>42096</v>
      </c>
      <c r="B8808" s="383" t="s">
        <v>794</v>
      </c>
      <c r="C8808" s="383" t="s">
        <v>8</v>
      </c>
      <c r="D8808" s="383" t="s">
        <v>34</v>
      </c>
      <c r="E8808" s="383" t="s">
        <v>795</v>
      </c>
      <c r="F8808" s="383" t="s">
        <v>10</v>
      </c>
      <c r="G8808" s="384">
        <v>22806</v>
      </c>
      <c r="H8808" s="383" t="s">
        <v>796</v>
      </c>
      <c r="I8808" s="383" t="s">
        <v>798</v>
      </c>
      <c r="J8808" s="383" t="s">
        <v>617</v>
      </c>
      <c r="K8808" s="383" t="s">
        <v>618</v>
      </c>
      <c r="L8808" s="384">
        <v>27741</v>
      </c>
      <c r="M8808" s="383" t="s">
        <v>641</v>
      </c>
      <c r="N8808" s="383" t="s">
        <v>620</v>
      </c>
      <c r="O8808" s="383" t="s">
        <v>230</v>
      </c>
    </row>
    <row r="8809" spans="1:15">
      <c r="A8809" s="385">
        <v>42097</v>
      </c>
      <c r="B8809" s="383" t="s">
        <v>794</v>
      </c>
      <c r="C8809" s="383" t="s">
        <v>8</v>
      </c>
      <c r="D8809" s="383" t="s">
        <v>34</v>
      </c>
      <c r="E8809" s="383" t="s">
        <v>795</v>
      </c>
      <c r="F8809" s="383" t="s">
        <v>10</v>
      </c>
      <c r="G8809" s="384">
        <v>26586</v>
      </c>
      <c r="H8809" s="383" t="s">
        <v>796</v>
      </c>
      <c r="I8809" s="383" t="s">
        <v>798</v>
      </c>
      <c r="J8809" s="383" t="s">
        <v>617</v>
      </c>
      <c r="K8809" s="383" t="s">
        <v>618</v>
      </c>
      <c r="L8809" s="384">
        <v>27741</v>
      </c>
      <c r="M8809" s="383" t="s">
        <v>641</v>
      </c>
      <c r="N8809" s="383" t="s">
        <v>620</v>
      </c>
      <c r="O8809" s="383" t="s">
        <v>230</v>
      </c>
    </row>
    <row r="8810" spans="1:15">
      <c r="A8810" s="385">
        <v>42099</v>
      </c>
      <c r="B8810" s="383" t="s">
        <v>794</v>
      </c>
      <c r="C8810" s="383" t="s">
        <v>8</v>
      </c>
      <c r="D8810" s="383" t="s">
        <v>34</v>
      </c>
      <c r="E8810" s="383" t="s">
        <v>795</v>
      </c>
      <c r="F8810" s="383" t="s">
        <v>10</v>
      </c>
      <c r="G8810" s="384">
        <v>26585</v>
      </c>
      <c r="H8810" s="383" t="s">
        <v>796</v>
      </c>
      <c r="I8810" s="383" t="s">
        <v>798</v>
      </c>
      <c r="J8810" s="383" t="s">
        <v>617</v>
      </c>
      <c r="K8810" s="383" t="s">
        <v>618</v>
      </c>
      <c r="L8810" s="384">
        <v>28181</v>
      </c>
      <c r="M8810" s="383" t="s">
        <v>642</v>
      </c>
      <c r="N8810" s="383" t="s">
        <v>620</v>
      </c>
      <c r="O8810" s="383" t="s">
        <v>230</v>
      </c>
    </row>
    <row r="8811" spans="1:15">
      <c r="A8811" s="385">
        <v>42100</v>
      </c>
      <c r="B8811" s="383" t="s">
        <v>794</v>
      </c>
      <c r="C8811" s="383" t="s">
        <v>8</v>
      </c>
      <c r="D8811" s="383" t="s">
        <v>34</v>
      </c>
      <c r="E8811" s="383" t="s">
        <v>795</v>
      </c>
      <c r="F8811" s="383" t="s">
        <v>10</v>
      </c>
      <c r="G8811" s="384">
        <v>26586</v>
      </c>
      <c r="H8811" s="383" t="s">
        <v>796</v>
      </c>
      <c r="I8811" s="383" t="s">
        <v>798</v>
      </c>
      <c r="J8811" s="383" t="s">
        <v>617</v>
      </c>
      <c r="K8811" s="383" t="s">
        <v>618</v>
      </c>
      <c r="L8811" s="384">
        <v>28641</v>
      </c>
      <c r="M8811" s="383" t="s">
        <v>642</v>
      </c>
      <c r="N8811" s="383" t="s">
        <v>620</v>
      </c>
      <c r="O8811" s="383" t="s">
        <v>230</v>
      </c>
    </row>
    <row r="8812" spans="1:15">
      <c r="A8812" s="385">
        <v>42101</v>
      </c>
      <c r="B8812" s="383" t="s">
        <v>794</v>
      </c>
      <c r="C8812" s="383" t="s">
        <v>8</v>
      </c>
      <c r="D8812" s="383" t="s">
        <v>34</v>
      </c>
      <c r="E8812" s="383" t="s">
        <v>795</v>
      </c>
      <c r="F8812" s="383" t="s">
        <v>10</v>
      </c>
      <c r="G8812" s="384">
        <v>26585</v>
      </c>
      <c r="H8812" s="383" t="s">
        <v>796</v>
      </c>
      <c r="I8812" s="383" t="s">
        <v>798</v>
      </c>
      <c r="J8812" s="383" t="s">
        <v>617</v>
      </c>
      <c r="K8812" s="383" t="s">
        <v>618</v>
      </c>
      <c r="L8812" s="384">
        <v>29260</v>
      </c>
      <c r="M8812" s="383" t="s">
        <v>642</v>
      </c>
      <c r="N8812" s="383" t="s">
        <v>620</v>
      </c>
      <c r="O8812" s="383" t="s">
        <v>230</v>
      </c>
    </row>
    <row r="8813" spans="1:15">
      <c r="A8813" s="385">
        <v>42102</v>
      </c>
      <c r="B8813" s="383" t="s">
        <v>794</v>
      </c>
      <c r="C8813" s="383" t="s">
        <v>8</v>
      </c>
      <c r="D8813" s="383" t="s">
        <v>34</v>
      </c>
      <c r="E8813" s="383" t="s">
        <v>795</v>
      </c>
      <c r="F8813" s="383" t="s">
        <v>10</v>
      </c>
      <c r="G8813" s="384">
        <v>29519</v>
      </c>
      <c r="H8813" s="383" t="s">
        <v>796</v>
      </c>
      <c r="I8813" s="383" t="s">
        <v>798</v>
      </c>
      <c r="J8813" s="383" t="s">
        <v>617</v>
      </c>
      <c r="K8813" s="383" t="s">
        <v>618</v>
      </c>
      <c r="L8813" s="384">
        <v>29608</v>
      </c>
      <c r="M8813" s="383" t="s">
        <v>642</v>
      </c>
      <c r="N8813" s="383" t="s">
        <v>620</v>
      </c>
      <c r="O8813" s="383" t="s">
        <v>230</v>
      </c>
    </row>
    <row r="8814" spans="1:15">
      <c r="A8814" s="385">
        <v>42103</v>
      </c>
      <c r="B8814" s="383" t="s">
        <v>794</v>
      </c>
      <c r="C8814" s="383" t="s">
        <v>8</v>
      </c>
      <c r="D8814" s="383" t="s">
        <v>34</v>
      </c>
      <c r="E8814" s="383" t="s">
        <v>795</v>
      </c>
      <c r="F8814" s="383" t="s">
        <v>10</v>
      </c>
      <c r="G8814" s="384">
        <v>26586</v>
      </c>
      <c r="H8814" s="383" t="s">
        <v>796</v>
      </c>
      <c r="I8814" s="383" t="s">
        <v>798</v>
      </c>
      <c r="J8814" s="383" t="s">
        <v>617</v>
      </c>
      <c r="K8814" s="383" t="s">
        <v>618</v>
      </c>
      <c r="L8814" s="384">
        <v>29608</v>
      </c>
      <c r="M8814" s="383" t="s">
        <v>642</v>
      </c>
      <c r="N8814" s="383" t="s">
        <v>620</v>
      </c>
      <c r="O8814" s="383" t="s">
        <v>230</v>
      </c>
    </row>
    <row r="8815" spans="1:15">
      <c r="A8815" s="385">
        <v>42104</v>
      </c>
      <c r="B8815" s="383" t="s">
        <v>794</v>
      </c>
      <c r="C8815" s="383" t="s">
        <v>8</v>
      </c>
      <c r="D8815" s="383" t="s">
        <v>34</v>
      </c>
      <c r="E8815" s="383" t="s">
        <v>795</v>
      </c>
      <c r="F8815" s="383" t="s">
        <v>10</v>
      </c>
      <c r="G8815" s="384">
        <v>26586</v>
      </c>
      <c r="H8815" s="383" t="s">
        <v>796</v>
      </c>
      <c r="I8815" s="383" t="s">
        <v>798</v>
      </c>
      <c r="J8815" s="383" t="s">
        <v>617</v>
      </c>
      <c r="K8815" s="383" t="s">
        <v>618</v>
      </c>
      <c r="L8815" s="384">
        <v>29608</v>
      </c>
      <c r="M8815" s="383" t="s">
        <v>642</v>
      </c>
      <c r="N8815" s="383" t="s">
        <v>620</v>
      </c>
      <c r="O8815" s="383" t="s">
        <v>230</v>
      </c>
    </row>
    <row r="8816" spans="1:15">
      <c r="A8816" s="385">
        <v>42105</v>
      </c>
      <c r="B8816" s="383" t="s">
        <v>794</v>
      </c>
      <c r="C8816" s="383" t="s">
        <v>8</v>
      </c>
      <c r="D8816" s="383" t="s">
        <v>34</v>
      </c>
      <c r="E8816" s="383" t="s">
        <v>795</v>
      </c>
      <c r="F8816" s="383" t="s">
        <v>10</v>
      </c>
      <c r="G8816" s="384">
        <v>32635</v>
      </c>
      <c r="H8816" s="383" t="s">
        <v>796</v>
      </c>
      <c r="I8816" s="383" t="s">
        <v>798</v>
      </c>
      <c r="J8816" s="383" t="s">
        <v>617</v>
      </c>
      <c r="K8816" s="383" t="s">
        <v>618</v>
      </c>
      <c r="L8816" s="384">
        <v>29608</v>
      </c>
      <c r="M8816" s="383" t="s">
        <v>642</v>
      </c>
      <c r="N8816" s="383" t="s">
        <v>620</v>
      </c>
      <c r="O8816" s="383" t="s">
        <v>230</v>
      </c>
    </row>
    <row r="8817" spans="1:15">
      <c r="A8817" s="385">
        <v>42106</v>
      </c>
      <c r="B8817" s="383" t="s">
        <v>794</v>
      </c>
      <c r="C8817" s="383" t="s">
        <v>8</v>
      </c>
      <c r="D8817" s="383" t="s">
        <v>34</v>
      </c>
      <c r="E8817" s="383" t="s">
        <v>795</v>
      </c>
      <c r="F8817" s="383" t="s">
        <v>10</v>
      </c>
      <c r="G8817" s="384">
        <v>40798</v>
      </c>
      <c r="H8817" s="383" t="s">
        <v>796</v>
      </c>
      <c r="I8817" s="383" t="s">
        <v>798</v>
      </c>
      <c r="J8817" s="383" t="s">
        <v>617</v>
      </c>
      <c r="K8817" s="383" t="s">
        <v>618</v>
      </c>
      <c r="L8817" s="384">
        <v>29608</v>
      </c>
      <c r="M8817" s="383" t="s">
        <v>642</v>
      </c>
      <c r="N8817" s="383" t="s">
        <v>620</v>
      </c>
      <c r="O8817" s="383" t="s">
        <v>230</v>
      </c>
    </row>
    <row r="8818" spans="1:15">
      <c r="A8818" s="385">
        <v>42107</v>
      </c>
      <c r="B8818" s="383" t="s">
        <v>794</v>
      </c>
      <c r="C8818" s="383" t="s">
        <v>8</v>
      </c>
      <c r="D8818" s="383" t="s">
        <v>34</v>
      </c>
      <c r="E8818" s="383" t="s">
        <v>795</v>
      </c>
      <c r="F8818" s="383" t="s">
        <v>10</v>
      </c>
      <c r="G8818" s="384">
        <v>40798</v>
      </c>
      <c r="H8818" s="383" t="s">
        <v>796</v>
      </c>
      <c r="I8818" s="383" t="s">
        <v>798</v>
      </c>
      <c r="J8818" s="383" t="s">
        <v>617</v>
      </c>
      <c r="K8818" s="383" t="s">
        <v>618</v>
      </c>
      <c r="L8818" s="384">
        <v>29973</v>
      </c>
      <c r="M8818" s="383" t="s">
        <v>642</v>
      </c>
      <c r="N8818" s="383" t="s">
        <v>620</v>
      </c>
      <c r="O8818" s="383" t="s">
        <v>230</v>
      </c>
    </row>
    <row r="8819" spans="1:15">
      <c r="A8819" s="385">
        <v>42108</v>
      </c>
      <c r="B8819" s="383" t="s">
        <v>794</v>
      </c>
      <c r="C8819" s="383" t="s">
        <v>8</v>
      </c>
      <c r="D8819" s="383" t="s">
        <v>34</v>
      </c>
      <c r="E8819" s="383" t="s">
        <v>795</v>
      </c>
      <c r="F8819" s="383" t="s">
        <v>10</v>
      </c>
      <c r="G8819" s="384">
        <v>33327</v>
      </c>
      <c r="H8819" s="383" t="s">
        <v>796</v>
      </c>
      <c r="I8819" s="383" t="s">
        <v>798</v>
      </c>
      <c r="J8819" s="383" t="s">
        <v>617</v>
      </c>
      <c r="K8819" s="383" t="s">
        <v>618</v>
      </c>
      <c r="L8819" s="384">
        <v>30380</v>
      </c>
      <c r="M8819" s="383" t="s">
        <v>642</v>
      </c>
      <c r="N8819" s="383" t="s">
        <v>620</v>
      </c>
      <c r="O8819" s="383" t="s">
        <v>230</v>
      </c>
    </row>
    <row r="8820" spans="1:15">
      <c r="A8820" s="385">
        <v>42109</v>
      </c>
      <c r="B8820" s="383" t="s">
        <v>794</v>
      </c>
      <c r="C8820" s="383" t="s">
        <v>8</v>
      </c>
      <c r="D8820" s="383" t="s">
        <v>34</v>
      </c>
      <c r="E8820" s="383" t="s">
        <v>795</v>
      </c>
      <c r="F8820" s="383" t="s">
        <v>10</v>
      </c>
      <c r="G8820" s="384">
        <v>26958</v>
      </c>
      <c r="H8820" s="383" t="s">
        <v>796</v>
      </c>
      <c r="I8820" s="383" t="s">
        <v>798</v>
      </c>
      <c r="J8820" s="383" t="s">
        <v>617</v>
      </c>
      <c r="K8820" s="383" t="s">
        <v>618</v>
      </c>
      <c r="L8820" s="384">
        <v>30722</v>
      </c>
      <c r="M8820" s="383" t="s">
        <v>642</v>
      </c>
      <c r="N8820" s="383" t="s">
        <v>620</v>
      </c>
      <c r="O8820" s="383" t="s">
        <v>230</v>
      </c>
    </row>
    <row r="8821" spans="1:15">
      <c r="A8821" s="385">
        <v>42110</v>
      </c>
      <c r="B8821" s="383" t="s">
        <v>794</v>
      </c>
      <c r="C8821" s="383" t="s">
        <v>8</v>
      </c>
      <c r="D8821" s="383" t="s">
        <v>34</v>
      </c>
      <c r="E8821" s="383" t="s">
        <v>795</v>
      </c>
      <c r="F8821" s="383" t="s">
        <v>10</v>
      </c>
      <c r="G8821" s="384">
        <v>24564</v>
      </c>
      <c r="H8821" s="383" t="s">
        <v>796</v>
      </c>
      <c r="I8821" s="383" t="s">
        <v>798</v>
      </c>
      <c r="J8821" s="383" t="s">
        <v>617</v>
      </c>
      <c r="K8821" s="383" t="s">
        <v>618</v>
      </c>
      <c r="L8821" s="384">
        <v>30780</v>
      </c>
      <c r="M8821" s="383" t="s">
        <v>642</v>
      </c>
      <c r="N8821" s="383" t="s">
        <v>620</v>
      </c>
      <c r="O8821" s="383" t="s">
        <v>230</v>
      </c>
    </row>
    <row r="8822" spans="1:15">
      <c r="A8822" s="385">
        <v>42111</v>
      </c>
      <c r="B8822" s="383" t="s">
        <v>650</v>
      </c>
      <c r="C8822" s="383" t="s">
        <v>8</v>
      </c>
      <c r="D8822" s="383" t="s">
        <v>20</v>
      </c>
      <c r="E8822" s="383" t="s">
        <v>651</v>
      </c>
      <c r="F8822" s="383" t="s">
        <v>10</v>
      </c>
      <c r="G8822" s="384">
        <v>1443</v>
      </c>
      <c r="H8822" s="383" t="s">
        <v>826</v>
      </c>
      <c r="I8822" s="383" t="s">
        <v>827</v>
      </c>
      <c r="J8822" s="383" t="s">
        <v>617</v>
      </c>
      <c r="K8822" s="383" t="s">
        <v>618</v>
      </c>
      <c r="L8822" s="384">
        <v>30780</v>
      </c>
      <c r="M8822" s="383" t="s">
        <v>642</v>
      </c>
      <c r="N8822" s="383" t="s">
        <v>620</v>
      </c>
      <c r="O8822" s="383" t="s">
        <v>230</v>
      </c>
    </row>
    <row r="8823" spans="1:15">
      <c r="A8823" s="385">
        <v>42112</v>
      </c>
      <c r="B8823" s="383" t="s">
        <v>650</v>
      </c>
      <c r="C8823" s="383" t="s">
        <v>8</v>
      </c>
      <c r="D8823" s="383" t="s">
        <v>20</v>
      </c>
      <c r="E8823" s="383" t="s">
        <v>651</v>
      </c>
      <c r="F8823" s="383" t="s">
        <v>10</v>
      </c>
      <c r="G8823" s="384">
        <v>1443</v>
      </c>
      <c r="H8823" s="383" t="s">
        <v>826</v>
      </c>
      <c r="I8823" s="383" t="s">
        <v>827</v>
      </c>
      <c r="J8823" s="383" t="s">
        <v>617</v>
      </c>
      <c r="K8823" s="383" t="s">
        <v>618</v>
      </c>
      <c r="L8823" s="384">
        <v>30780</v>
      </c>
      <c r="M8823" s="383" t="s">
        <v>642</v>
      </c>
      <c r="N8823" s="383" t="s">
        <v>620</v>
      </c>
      <c r="O8823" s="383" t="s">
        <v>230</v>
      </c>
    </row>
    <row r="8824" spans="1:15">
      <c r="A8824" s="385">
        <v>42113</v>
      </c>
      <c r="B8824" s="383" t="s">
        <v>650</v>
      </c>
      <c r="C8824" s="383" t="s">
        <v>8</v>
      </c>
      <c r="D8824" s="383" t="s">
        <v>20</v>
      </c>
      <c r="E8824" s="383" t="s">
        <v>651</v>
      </c>
      <c r="F8824" s="383" t="s">
        <v>10</v>
      </c>
      <c r="G8824" s="384">
        <v>1443</v>
      </c>
      <c r="H8824" s="383" t="s">
        <v>826</v>
      </c>
      <c r="I8824" s="383" t="s">
        <v>827</v>
      </c>
      <c r="J8824" s="383" t="s">
        <v>617</v>
      </c>
      <c r="K8824" s="383" t="s">
        <v>618</v>
      </c>
      <c r="L8824" s="384">
        <v>30780</v>
      </c>
      <c r="M8824" s="383" t="s">
        <v>643</v>
      </c>
      <c r="N8824" s="383" t="s">
        <v>620</v>
      </c>
      <c r="O8824" s="383" t="s">
        <v>230</v>
      </c>
    </row>
    <row r="8825" spans="1:15">
      <c r="A8825" s="385">
        <v>42115</v>
      </c>
      <c r="B8825" s="383" t="s">
        <v>21</v>
      </c>
      <c r="C8825" s="383" t="s">
        <v>12</v>
      </c>
      <c r="D8825" s="383" t="s">
        <v>22</v>
      </c>
      <c r="E8825" s="383" t="s">
        <v>658</v>
      </c>
      <c r="F8825" s="383" t="s">
        <v>10</v>
      </c>
      <c r="G8825" s="384">
        <v>1750</v>
      </c>
      <c r="H8825" s="383" t="s">
        <v>854</v>
      </c>
      <c r="I8825" s="383" t="s">
        <v>855</v>
      </c>
      <c r="J8825" s="383" t="s">
        <v>617</v>
      </c>
      <c r="K8825" s="383" t="s">
        <v>618</v>
      </c>
      <c r="L8825" s="384">
        <v>30780</v>
      </c>
      <c r="M8825" s="383" t="s">
        <v>643</v>
      </c>
      <c r="N8825" s="383" t="s">
        <v>620</v>
      </c>
      <c r="O8825" s="383" t="s">
        <v>230</v>
      </c>
    </row>
    <row r="8826" spans="1:15">
      <c r="A8826" s="385">
        <v>42116</v>
      </c>
      <c r="B8826" s="383" t="s">
        <v>21</v>
      </c>
      <c r="C8826" s="383" t="s">
        <v>12</v>
      </c>
      <c r="D8826" s="383" t="s">
        <v>22</v>
      </c>
      <c r="E8826" s="383" t="s">
        <v>658</v>
      </c>
      <c r="F8826" s="383" t="s">
        <v>10</v>
      </c>
      <c r="G8826" s="384">
        <v>2000</v>
      </c>
      <c r="H8826" s="383" t="s">
        <v>751</v>
      </c>
      <c r="I8826" s="383" t="s">
        <v>1044</v>
      </c>
      <c r="J8826" s="383" t="s">
        <v>617</v>
      </c>
      <c r="K8826" s="383" t="s">
        <v>618</v>
      </c>
      <c r="L8826" s="384">
        <v>30780</v>
      </c>
      <c r="M8826" s="383" t="s">
        <v>643</v>
      </c>
      <c r="N8826" s="383" t="s">
        <v>620</v>
      </c>
      <c r="O8826" s="383" t="s">
        <v>230</v>
      </c>
    </row>
    <row r="8827" spans="1:15">
      <c r="A8827" s="385">
        <v>42118</v>
      </c>
      <c r="B8827" s="383" t="s">
        <v>28</v>
      </c>
      <c r="C8827" s="383" t="s">
        <v>8</v>
      </c>
      <c r="D8827" s="383" t="s">
        <v>29</v>
      </c>
      <c r="E8827" s="383" t="s">
        <v>774</v>
      </c>
      <c r="F8827" s="383" t="s">
        <v>10</v>
      </c>
      <c r="G8827" s="384">
        <v>1518</v>
      </c>
      <c r="H8827" s="383" t="s">
        <v>848</v>
      </c>
      <c r="I8827" s="383" t="s">
        <v>871</v>
      </c>
      <c r="J8827" s="383" t="s">
        <v>617</v>
      </c>
      <c r="K8827" s="383" t="s">
        <v>618</v>
      </c>
      <c r="L8827" s="384">
        <v>30780</v>
      </c>
      <c r="M8827" s="383" t="s">
        <v>643</v>
      </c>
      <c r="N8827" s="383" t="s">
        <v>620</v>
      </c>
      <c r="O8827" s="383" t="s">
        <v>230</v>
      </c>
    </row>
    <row r="8828" spans="1:15">
      <c r="A8828" s="385">
        <v>42119</v>
      </c>
      <c r="B8828" s="383" t="s">
        <v>11</v>
      </c>
      <c r="C8828" s="383" t="s">
        <v>12</v>
      </c>
      <c r="D8828" s="383" t="s">
        <v>13</v>
      </c>
      <c r="E8828" s="383" t="s">
        <v>678</v>
      </c>
      <c r="F8828" s="383" t="s">
        <v>10</v>
      </c>
      <c r="G8828" s="384">
        <v>102</v>
      </c>
      <c r="H8828" s="383" t="s">
        <v>803</v>
      </c>
      <c r="I8828" s="383" t="s">
        <v>1045</v>
      </c>
      <c r="J8828" s="383" t="s">
        <v>617</v>
      </c>
      <c r="K8828" s="383" t="s">
        <v>618</v>
      </c>
      <c r="L8828" s="384">
        <v>30780</v>
      </c>
      <c r="M8828" s="383" t="s">
        <v>643</v>
      </c>
      <c r="N8828" s="383" t="s">
        <v>620</v>
      </c>
      <c r="O8828" s="383" t="s">
        <v>230</v>
      </c>
    </row>
    <row r="8829" spans="1:15">
      <c r="A8829" s="385">
        <v>42121</v>
      </c>
      <c r="B8829" s="383" t="s">
        <v>28</v>
      </c>
      <c r="C8829" s="383" t="s">
        <v>8</v>
      </c>
      <c r="D8829" s="383" t="s">
        <v>29</v>
      </c>
      <c r="E8829" s="383" t="s">
        <v>774</v>
      </c>
      <c r="F8829" s="383" t="s">
        <v>10</v>
      </c>
      <c r="G8829" s="384">
        <v>1518</v>
      </c>
      <c r="H8829" s="383" t="s">
        <v>848</v>
      </c>
      <c r="I8829" s="383" t="s">
        <v>871</v>
      </c>
      <c r="J8829" s="383" t="s">
        <v>617</v>
      </c>
      <c r="K8829" s="383" t="s">
        <v>618</v>
      </c>
      <c r="L8829" s="384">
        <v>30780</v>
      </c>
      <c r="M8829" s="383" t="s">
        <v>643</v>
      </c>
      <c r="N8829" s="383" t="s">
        <v>620</v>
      </c>
      <c r="O8829" s="383" t="s">
        <v>230</v>
      </c>
    </row>
    <row r="8830" spans="1:15">
      <c r="A8830" s="385">
        <v>42122</v>
      </c>
      <c r="B8830" s="383" t="s">
        <v>754</v>
      </c>
      <c r="C8830" s="383" t="s">
        <v>8</v>
      </c>
      <c r="D8830" s="383" t="s">
        <v>755</v>
      </c>
      <c r="E8830" s="383" t="s">
        <v>756</v>
      </c>
      <c r="F8830" s="383" t="s">
        <v>10</v>
      </c>
      <c r="G8830" s="384">
        <v>2484</v>
      </c>
      <c r="H8830" s="383" t="s">
        <v>1046</v>
      </c>
      <c r="I8830" s="383" t="s">
        <v>1047</v>
      </c>
      <c r="J8830" s="383" t="s">
        <v>617</v>
      </c>
      <c r="K8830" s="383" t="s">
        <v>618</v>
      </c>
      <c r="L8830" s="384">
        <v>30780</v>
      </c>
      <c r="M8830" s="383" t="s">
        <v>643</v>
      </c>
      <c r="N8830" s="383" t="s">
        <v>620</v>
      </c>
      <c r="O8830" s="383" t="s">
        <v>230</v>
      </c>
    </row>
    <row r="8831" spans="1:15">
      <c r="A8831" s="385">
        <v>42123</v>
      </c>
      <c r="B8831" s="383" t="s">
        <v>157</v>
      </c>
      <c r="C8831" s="383" t="s">
        <v>8</v>
      </c>
      <c r="D8831" s="383" t="s">
        <v>174</v>
      </c>
      <c r="E8831" s="383" t="s">
        <v>822</v>
      </c>
      <c r="F8831" s="383" t="s">
        <v>10</v>
      </c>
      <c r="G8831" s="384">
        <v>89094</v>
      </c>
      <c r="H8831" s="383" t="s">
        <v>823</v>
      </c>
      <c r="I8831" s="383" t="s">
        <v>1048</v>
      </c>
      <c r="J8831" s="383" t="s">
        <v>617</v>
      </c>
      <c r="K8831" s="383" t="s">
        <v>618</v>
      </c>
      <c r="L8831" s="384">
        <v>30780</v>
      </c>
      <c r="M8831" s="383" t="s">
        <v>643</v>
      </c>
      <c r="N8831" s="383" t="s">
        <v>620</v>
      </c>
      <c r="O8831" s="383" t="s">
        <v>230</v>
      </c>
    </row>
    <row r="8832" spans="1:15">
      <c r="A8832" s="385">
        <v>42124</v>
      </c>
      <c r="B8832" s="383" t="s">
        <v>46</v>
      </c>
      <c r="C8832" s="383" t="s">
        <v>40</v>
      </c>
      <c r="D8832" s="383" t="s">
        <v>38</v>
      </c>
      <c r="E8832" s="383" t="s">
        <v>916</v>
      </c>
      <c r="F8832" s="383" t="s">
        <v>10</v>
      </c>
      <c r="G8832" s="384">
        <v>5820</v>
      </c>
      <c r="H8832" s="383" t="s">
        <v>917</v>
      </c>
      <c r="I8832" s="383" t="s">
        <v>1049</v>
      </c>
      <c r="J8832" s="383" t="s">
        <v>617</v>
      </c>
      <c r="K8832" s="383" t="s">
        <v>618</v>
      </c>
      <c r="L8832" s="384">
        <v>30780</v>
      </c>
      <c r="M8832" s="383" t="s">
        <v>643</v>
      </c>
      <c r="N8832" s="383" t="s">
        <v>620</v>
      </c>
      <c r="O8832" s="383" t="s">
        <v>230</v>
      </c>
    </row>
    <row r="8833" spans="1:15">
      <c r="A8833" s="385">
        <v>42125</v>
      </c>
      <c r="B8833" s="383" t="s">
        <v>11</v>
      </c>
      <c r="C8833" s="383" t="s">
        <v>12</v>
      </c>
      <c r="D8833" s="383" t="s">
        <v>13</v>
      </c>
      <c r="E8833" s="383" t="s">
        <v>678</v>
      </c>
      <c r="F8833" s="383" t="s">
        <v>10</v>
      </c>
      <c r="G8833" s="384">
        <v>9024</v>
      </c>
      <c r="H8833" s="383" t="s">
        <v>951</v>
      </c>
      <c r="I8833" s="383" t="s">
        <v>1050</v>
      </c>
      <c r="J8833" s="383" t="s">
        <v>617</v>
      </c>
      <c r="K8833" s="383" t="s">
        <v>618</v>
      </c>
      <c r="L8833" s="384">
        <v>30780</v>
      </c>
      <c r="M8833" s="383" t="s">
        <v>643</v>
      </c>
      <c r="N8833" s="383" t="s">
        <v>620</v>
      </c>
      <c r="O8833" s="383" t="s">
        <v>230</v>
      </c>
    </row>
    <row r="8834" spans="1:15">
      <c r="A8834" s="385">
        <v>42126</v>
      </c>
      <c r="B8834" s="383" t="s">
        <v>987</v>
      </c>
      <c r="C8834" s="383" t="s">
        <v>42</v>
      </c>
      <c r="D8834" s="383" t="s">
        <v>26</v>
      </c>
      <c r="E8834" s="383" t="s">
        <v>988</v>
      </c>
      <c r="F8834" s="383" t="s">
        <v>10</v>
      </c>
      <c r="G8834" s="384">
        <v>2603</v>
      </c>
      <c r="H8834" s="383" t="s">
        <v>1051</v>
      </c>
      <c r="I8834" s="383" t="s">
        <v>1052</v>
      </c>
      <c r="J8834" s="383" t="s">
        <v>617</v>
      </c>
      <c r="K8834" s="383" t="s">
        <v>618</v>
      </c>
      <c r="L8834" s="384">
        <v>30780</v>
      </c>
      <c r="M8834" s="383" t="s">
        <v>643</v>
      </c>
      <c r="N8834" s="383" t="s">
        <v>620</v>
      </c>
      <c r="O8834" s="383" t="s">
        <v>230</v>
      </c>
    </row>
    <row r="8835" spans="1:15">
      <c r="A8835" s="385">
        <v>42138</v>
      </c>
      <c r="B8835" s="383" t="s">
        <v>21</v>
      </c>
      <c r="C8835" s="383" t="s">
        <v>12</v>
      </c>
      <c r="D8835" s="383" t="s">
        <v>22</v>
      </c>
      <c r="E8835" s="383" t="s">
        <v>658</v>
      </c>
      <c r="F8835" s="383" t="s">
        <v>10</v>
      </c>
      <c r="G8835" s="384">
        <v>4950</v>
      </c>
      <c r="H8835" s="383" t="s">
        <v>779</v>
      </c>
      <c r="I8835" s="383" t="s">
        <v>1027</v>
      </c>
      <c r="J8835" s="383" t="s">
        <v>617</v>
      </c>
      <c r="K8835" s="383" t="s">
        <v>618</v>
      </c>
      <c r="L8835" s="384">
        <v>30780</v>
      </c>
      <c r="M8835" s="383" t="s">
        <v>644</v>
      </c>
      <c r="N8835" s="383" t="s">
        <v>620</v>
      </c>
      <c r="O8835" s="383" t="s">
        <v>230</v>
      </c>
    </row>
    <row r="8836" spans="1:15">
      <c r="A8836" s="385">
        <v>42150</v>
      </c>
      <c r="B8836" s="383" t="s">
        <v>11</v>
      </c>
      <c r="C8836" s="383" t="s">
        <v>12</v>
      </c>
      <c r="D8836" s="383" t="s">
        <v>13</v>
      </c>
      <c r="E8836" s="383" t="s">
        <v>678</v>
      </c>
      <c r="F8836" s="383" t="s">
        <v>10</v>
      </c>
      <c r="G8836" s="384">
        <v>700</v>
      </c>
      <c r="H8836" s="383" t="s">
        <v>1053</v>
      </c>
      <c r="I8836" s="383" t="s">
        <v>1054</v>
      </c>
      <c r="J8836" s="383" t="s">
        <v>617</v>
      </c>
      <c r="K8836" s="383" t="s">
        <v>618</v>
      </c>
      <c r="L8836" s="384">
        <v>30780</v>
      </c>
      <c r="M8836" s="383" t="s">
        <v>645</v>
      </c>
      <c r="N8836" s="383" t="s">
        <v>620</v>
      </c>
      <c r="O8836" s="383" t="s">
        <v>230</v>
      </c>
    </row>
    <row r="8837" spans="1:15">
      <c r="A8837" s="385">
        <v>41997</v>
      </c>
      <c r="B8837" s="383" t="s">
        <v>995</v>
      </c>
      <c r="C8837" s="383" t="s">
        <v>42</v>
      </c>
      <c r="D8837" s="383" t="s">
        <v>13</v>
      </c>
      <c r="E8837" s="383" t="s">
        <v>996</v>
      </c>
      <c r="F8837" s="383" t="s">
        <v>43</v>
      </c>
      <c r="G8837" s="384">
        <v>37237</v>
      </c>
      <c r="H8837" s="383" t="s">
        <v>1039</v>
      </c>
      <c r="I8837" s="383" t="s">
        <v>1055</v>
      </c>
      <c r="J8837" s="383" t="s">
        <v>617</v>
      </c>
      <c r="K8837" s="383" t="s">
        <v>618</v>
      </c>
      <c r="L8837" s="384">
        <v>0</v>
      </c>
      <c r="M8837" s="383" t="s">
        <v>619</v>
      </c>
      <c r="N8837" s="383" t="s">
        <v>620</v>
      </c>
      <c r="O8837" s="383" t="s">
        <v>230</v>
      </c>
    </row>
    <row r="8838" spans="1:15">
      <c r="A8838" s="385">
        <v>42006</v>
      </c>
      <c r="B8838" s="383" t="s">
        <v>621</v>
      </c>
      <c r="C8838" s="383" t="s">
        <v>8</v>
      </c>
      <c r="D8838" s="383" t="s">
        <v>9</v>
      </c>
      <c r="E8838" s="383" t="s">
        <v>622</v>
      </c>
      <c r="F8838" s="383" t="s">
        <v>10</v>
      </c>
      <c r="G8838" s="384">
        <v>528000</v>
      </c>
      <c r="H8838" s="383" t="s">
        <v>828</v>
      </c>
      <c r="I8838" s="383" t="s">
        <v>829</v>
      </c>
      <c r="J8838" s="383" t="s">
        <v>617</v>
      </c>
      <c r="K8838" s="383" t="s">
        <v>618</v>
      </c>
      <c r="L8838" s="384">
        <v>6319</v>
      </c>
      <c r="M8838" s="383" t="s">
        <v>627</v>
      </c>
      <c r="N8838" s="383" t="s">
        <v>620</v>
      </c>
      <c r="O8838" s="383" t="s">
        <v>230</v>
      </c>
    </row>
    <row r="8839" spans="1:15">
      <c r="A8839" s="385">
        <v>42007</v>
      </c>
      <c r="B8839" s="383" t="s">
        <v>621</v>
      </c>
      <c r="C8839" s="383" t="s">
        <v>8</v>
      </c>
      <c r="D8839" s="383" t="s">
        <v>9</v>
      </c>
      <c r="E8839" s="383" t="s">
        <v>622</v>
      </c>
      <c r="F8839" s="383" t="s">
        <v>10</v>
      </c>
      <c r="G8839" s="384">
        <v>528000</v>
      </c>
      <c r="H8839" s="383" t="s">
        <v>828</v>
      </c>
      <c r="I8839" s="383" t="s">
        <v>829</v>
      </c>
      <c r="J8839" s="383" t="s">
        <v>617</v>
      </c>
      <c r="K8839" s="383" t="s">
        <v>618</v>
      </c>
      <c r="L8839" s="384">
        <v>8221</v>
      </c>
      <c r="M8839" s="383" t="s">
        <v>627</v>
      </c>
      <c r="N8839" s="383" t="s">
        <v>620</v>
      </c>
      <c r="O8839" s="383" t="s">
        <v>230</v>
      </c>
    </row>
    <row r="8840" spans="1:15">
      <c r="A8840" s="385">
        <v>42008</v>
      </c>
      <c r="B8840" s="383" t="s">
        <v>621</v>
      </c>
      <c r="C8840" s="383" t="s">
        <v>8</v>
      </c>
      <c r="D8840" s="383" t="s">
        <v>9</v>
      </c>
      <c r="E8840" s="383" t="s">
        <v>622</v>
      </c>
      <c r="F8840" s="383" t="s">
        <v>10</v>
      </c>
      <c r="G8840" s="384">
        <v>528000</v>
      </c>
      <c r="H8840" s="383" t="s">
        <v>828</v>
      </c>
      <c r="I8840" s="383" t="s">
        <v>829</v>
      </c>
      <c r="J8840" s="383" t="s">
        <v>617</v>
      </c>
      <c r="K8840" s="383" t="s">
        <v>618</v>
      </c>
      <c r="L8840" s="384">
        <v>8501</v>
      </c>
      <c r="M8840" s="383" t="s">
        <v>627</v>
      </c>
      <c r="N8840" s="383" t="s">
        <v>620</v>
      </c>
      <c r="O8840" s="383" t="s">
        <v>230</v>
      </c>
    </row>
    <row r="8841" spans="1:15">
      <c r="A8841" s="385">
        <v>42011</v>
      </c>
      <c r="B8841" s="383" t="s">
        <v>621</v>
      </c>
      <c r="C8841" s="383" t="s">
        <v>8</v>
      </c>
      <c r="D8841" s="383" t="s">
        <v>9</v>
      </c>
      <c r="E8841" s="383" t="s">
        <v>622</v>
      </c>
      <c r="F8841" s="383" t="s">
        <v>10</v>
      </c>
      <c r="G8841" s="384">
        <v>528000</v>
      </c>
      <c r="H8841" s="383" t="s">
        <v>828</v>
      </c>
      <c r="I8841" s="383" t="s">
        <v>829</v>
      </c>
      <c r="J8841" s="383" t="s">
        <v>617</v>
      </c>
      <c r="K8841" s="383" t="s">
        <v>618</v>
      </c>
      <c r="L8841" s="384">
        <v>9280</v>
      </c>
      <c r="M8841" s="383" t="s">
        <v>629</v>
      </c>
      <c r="N8841" s="383" t="s">
        <v>620</v>
      </c>
      <c r="O8841" s="383" t="s">
        <v>230</v>
      </c>
    </row>
    <row r="8842" spans="1:15">
      <c r="A8842" s="385">
        <v>42012</v>
      </c>
      <c r="B8842" s="383" t="s">
        <v>999</v>
      </c>
      <c r="C8842" s="383" t="s">
        <v>42</v>
      </c>
      <c r="D8842" s="383" t="s">
        <v>36</v>
      </c>
      <c r="E8842" s="383" t="s">
        <v>1000</v>
      </c>
      <c r="F8842" s="383" t="s">
        <v>43</v>
      </c>
      <c r="G8842" s="384">
        <v>38131</v>
      </c>
      <c r="H8842" s="383" t="s">
        <v>801</v>
      </c>
      <c r="I8842" s="383" t="s">
        <v>1056</v>
      </c>
      <c r="J8842" s="383" t="s">
        <v>617</v>
      </c>
      <c r="K8842" s="383" t="s">
        <v>618</v>
      </c>
      <c r="L8842" s="384">
        <v>9280</v>
      </c>
      <c r="M8842" s="383" t="s">
        <v>630</v>
      </c>
      <c r="N8842" s="383" t="s">
        <v>620</v>
      </c>
      <c r="O8842" s="383" t="s">
        <v>230</v>
      </c>
    </row>
    <row r="8843" spans="1:15">
      <c r="A8843" s="385">
        <v>42014</v>
      </c>
      <c r="B8843" s="383" t="s">
        <v>21</v>
      </c>
      <c r="C8843" s="383" t="s">
        <v>12</v>
      </c>
      <c r="D8843" s="383" t="s">
        <v>22</v>
      </c>
      <c r="E8843" s="383" t="s">
        <v>658</v>
      </c>
      <c r="F8843" s="383" t="s">
        <v>10</v>
      </c>
      <c r="G8843" s="384">
        <v>2268</v>
      </c>
      <c r="H8843" s="383" t="s">
        <v>818</v>
      </c>
      <c r="I8843" s="383" t="s">
        <v>819</v>
      </c>
      <c r="J8843" s="383" t="s">
        <v>617</v>
      </c>
      <c r="K8843" s="383" t="s">
        <v>618</v>
      </c>
      <c r="L8843" s="384">
        <v>9280</v>
      </c>
      <c r="M8843" s="383" t="s">
        <v>630</v>
      </c>
      <c r="N8843" s="383" t="s">
        <v>620</v>
      </c>
      <c r="O8843" s="383" t="s">
        <v>230</v>
      </c>
    </row>
    <row r="8844" spans="1:15">
      <c r="A8844" s="385">
        <v>42015</v>
      </c>
      <c r="B8844" s="383" t="s">
        <v>21</v>
      </c>
      <c r="C8844" s="383" t="s">
        <v>12</v>
      </c>
      <c r="D8844" s="383" t="s">
        <v>22</v>
      </c>
      <c r="E8844" s="383" t="s">
        <v>658</v>
      </c>
      <c r="F8844" s="383" t="s">
        <v>10</v>
      </c>
      <c r="G8844" s="384">
        <v>2268</v>
      </c>
      <c r="H8844" s="383" t="s">
        <v>818</v>
      </c>
      <c r="I8844" s="383" t="s">
        <v>819</v>
      </c>
      <c r="J8844" s="383" t="s">
        <v>617</v>
      </c>
      <c r="K8844" s="383" t="s">
        <v>618</v>
      </c>
      <c r="L8844" s="384">
        <v>9280</v>
      </c>
      <c r="M8844" s="383" t="s">
        <v>630</v>
      </c>
      <c r="N8844" s="383" t="s">
        <v>620</v>
      </c>
      <c r="O8844" s="383" t="s">
        <v>230</v>
      </c>
    </row>
    <row r="8845" spans="1:15">
      <c r="A8845" s="385">
        <v>42016</v>
      </c>
      <c r="B8845" s="383" t="s">
        <v>21</v>
      </c>
      <c r="C8845" s="383" t="s">
        <v>12</v>
      </c>
      <c r="D8845" s="383" t="s">
        <v>22</v>
      </c>
      <c r="E8845" s="383" t="s">
        <v>658</v>
      </c>
      <c r="F8845" s="383" t="s">
        <v>10</v>
      </c>
      <c r="G8845" s="384">
        <v>2268</v>
      </c>
      <c r="H8845" s="383" t="s">
        <v>818</v>
      </c>
      <c r="I8845" s="383" t="s">
        <v>819</v>
      </c>
      <c r="J8845" s="383" t="s">
        <v>617</v>
      </c>
      <c r="K8845" s="383" t="s">
        <v>618</v>
      </c>
      <c r="L8845" s="384">
        <v>9280</v>
      </c>
      <c r="M8845" s="383" t="s">
        <v>630</v>
      </c>
      <c r="N8845" s="383" t="s">
        <v>620</v>
      </c>
      <c r="O8845" s="383" t="s">
        <v>230</v>
      </c>
    </row>
    <row r="8846" spans="1:15">
      <c r="A8846" s="385">
        <v>42017</v>
      </c>
      <c r="B8846" s="383" t="s">
        <v>650</v>
      </c>
      <c r="C8846" s="383" t="s">
        <v>8</v>
      </c>
      <c r="D8846" s="383" t="s">
        <v>20</v>
      </c>
      <c r="E8846" s="383" t="s">
        <v>651</v>
      </c>
      <c r="F8846" s="383" t="s">
        <v>10</v>
      </c>
      <c r="G8846" s="384">
        <v>2469</v>
      </c>
      <c r="H8846" s="383" t="s">
        <v>836</v>
      </c>
      <c r="I8846" s="383" t="s">
        <v>837</v>
      </c>
      <c r="J8846" s="383" t="s">
        <v>617</v>
      </c>
      <c r="K8846" s="383" t="s">
        <v>618</v>
      </c>
      <c r="L8846" s="384">
        <v>9280</v>
      </c>
      <c r="M8846" s="383" t="s">
        <v>631</v>
      </c>
      <c r="N8846" s="383" t="s">
        <v>620</v>
      </c>
      <c r="O8846" s="383" t="s">
        <v>230</v>
      </c>
    </row>
    <row r="8847" spans="1:15">
      <c r="A8847" s="385">
        <v>42018</v>
      </c>
      <c r="B8847" s="383" t="s">
        <v>21</v>
      </c>
      <c r="C8847" s="383" t="s">
        <v>12</v>
      </c>
      <c r="D8847" s="383" t="s">
        <v>22</v>
      </c>
      <c r="E8847" s="383" t="s">
        <v>658</v>
      </c>
      <c r="F8847" s="383" t="s">
        <v>10</v>
      </c>
      <c r="G8847" s="384">
        <v>2268</v>
      </c>
      <c r="H8847" s="383" t="s">
        <v>818</v>
      </c>
      <c r="I8847" s="383" t="s">
        <v>819</v>
      </c>
      <c r="J8847" s="383" t="s">
        <v>617</v>
      </c>
      <c r="K8847" s="383" t="s">
        <v>618</v>
      </c>
      <c r="L8847" s="384">
        <v>9804</v>
      </c>
      <c r="M8847" s="383" t="s">
        <v>631</v>
      </c>
      <c r="N8847" s="383" t="s">
        <v>620</v>
      </c>
      <c r="O8847" s="383" t="s">
        <v>230</v>
      </c>
    </row>
    <row r="8848" spans="1:15">
      <c r="A8848" s="385">
        <v>42019</v>
      </c>
      <c r="B8848" s="383" t="s">
        <v>11</v>
      </c>
      <c r="C8848" s="383" t="s">
        <v>12</v>
      </c>
      <c r="D8848" s="383" t="s">
        <v>13</v>
      </c>
      <c r="E8848" s="383" t="s">
        <v>678</v>
      </c>
      <c r="F8848" s="383" t="s">
        <v>10</v>
      </c>
      <c r="G8848" s="384">
        <v>342</v>
      </c>
      <c r="H8848" s="383" t="s">
        <v>812</v>
      </c>
      <c r="I8848" s="383" t="s">
        <v>813</v>
      </c>
      <c r="J8848" s="383" t="s">
        <v>617</v>
      </c>
      <c r="K8848" s="383" t="s">
        <v>618</v>
      </c>
      <c r="L8848" s="384">
        <v>11627</v>
      </c>
      <c r="M8848" s="383" t="s">
        <v>631</v>
      </c>
      <c r="N8848" s="383" t="s">
        <v>620</v>
      </c>
      <c r="O8848" s="383" t="s">
        <v>230</v>
      </c>
    </row>
    <row r="8849" spans="1:15">
      <c r="A8849" s="385">
        <v>42020</v>
      </c>
      <c r="B8849" s="383" t="s">
        <v>866</v>
      </c>
      <c r="C8849" s="383" t="s">
        <v>45</v>
      </c>
      <c r="D8849" s="383" t="s">
        <v>13</v>
      </c>
      <c r="E8849" s="383" t="s">
        <v>867</v>
      </c>
      <c r="F8849" s="383" t="s">
        <v>10</v>
      </c>
      <c r="G8849" s="384">
        <v>2077443</v>
      </c>
      <c r="H8849" s="383" t="s">
        <v>666</v>
      </c>
      <c r="I8849" s="383" t="s">
        <v>1057</v>
      </c>
      <c r="J8849" s="383" t="s">
        <v>617</v>
      </c>
      <c r="K8849" s="383" t="s">
        <v>618</v>
      </c>
      <c r="L8849" s="384">
        <v>12650</v>
      </c>
      <c r="M8849" s="383" t="s">
        <v>631</v>
      </c>
      <c r="N8849" s="383" t="s">
        <v>620</v>
      </c>
      <c r="O8849" s="383" t="s">
        <v>230</v>
      </c>
    </row>
    <row r="8850" spans="1:15">
      <c r="A8850" s="385">
        <v>42021</v>
      </c>
      <c r="B8850" s="383" t="s">
        <v>650</v>
      </c>
      <c r="C8850" s="383" t="s">
        <v>8</v>
      </c>
      <c r="D8850" s="383" t="s">
        <v>20</v>
      </c>
      <c r="E8850" s="383" t="s">
        <v>651</v>
      </c>
      <c r="F8850" s="383" t="s">
        <v>10</v>
      </c>
      <c r="G8850" s="384">
        <v>2514</v>
      </c>
      <c r="H8850" s="383" t="s">
        <v>836</v>
      </c>
      <c r="I8850" s="383" t="s">
        <v>837</v>
      </c>
      <c r="J8850" s="383" t="s">
        <v>617</v>
      </c>
      <c r="K8850" s="383" t="s">
        <v>618</v>
      </c>
      <c r="L8850" s="384">
        <v>12650</v>
      </c>
      <c r="M8850" s="383" t="s">
        <v>632</v>
      </c>
      <c r="N8850" s="383" t="s">
        <v>620</v>
      </c>
      <c r="O8850" s="383" t="s">
        <v>230</v>
      </c>
    </row>
    <row r="8851" spans="1:15">
      <c r="A8851" s="385">
        <v>42022</v>
      </c>
      <c r="B8851" s="383" t="s">
        <v>11</v>
      </c>
      <c r="C8851" s="383" t="s">
        <v>12</v>
      </c>
      <c r="D8851" s="383" t="s">
        <v>13</v>
      </c>
      <c r="E8851" s="383" t="s">
        <v>678</v>
      </c>
      <c r="F8851" s="383" t="s">
        <v>10</v>
      </c>
      <c r="G8851" s="384">
        <v>342</v>
      </c>
      <c r="H8851" s="383" t="s">
        <v>812</v>
      </c>
      <c r="I8851" s="383" t="s">
        <v>813</v>
      </c>
      <c r="J8851" s="383" t="s">
        <v>617</v>
      </c>
      <c r="K8851" s="383" t="s">
        <v>618</v>
      </c>
      <c r="L8851" s="384">
        <v>12650</v>
      </c>
      <c r="M8851" s="383" t="s">
        <v>632</v>
      </c>
      <c r="N8851" s="383" t="s">
        <v>620</v>
      </c>
      <c r="O8851" s="383" t="s">
        <v>230</v>
      </c>
    </row>
    <row r="8852" spans="1:15">
      <c r="A8852" s="385">
        <v>42023</v>
      </c>
      <c r="B8852" s="383" t="s">
        <v>11</v>
      </c>
      <c r="C8852" s="383" t="s">
        <v>12</v>
      </c>
      <c r="D8852" s="383" t="s">
        <v>13</v>
      </c>
      <c r="E8852" s="383" t="s">
        <v>678</v>
      </c>
      <c r="F8852" s="383" t="s">
        <v>10</v>
      </c>
      <c r="G8852" s="384">
        <v>342</v>
      </c>
      <c r="H8852" s="383" t="s">
        <v>812</v>
      </c>
      <c r="I8852" s="383" t="s">
        <v>813</v>
      </c>
      <c r="J8852" s="383" t="s">
        <v>617</v>
      </c>
      <c r="K8852" s="383" t="s">
        <v>618</v>
      </c>
      <c r="L8852" s="384">
        <v>12650</v>
      </c>
      <c r="M8852" s="383" t="s">
        <v>632</v>
      </c>
      <c r="N8852" s="383" t="s">
        <v>620</v>
      </c>
      <c r="O8852" s="383" t="s">
        <v>230</v>
      </c>
    </row>
    <row r="8853" spans="1:15">
      <c r="A8853" s="385">
        <v>42024</v>
      </c>
      <c r="B8853" s="383" t="s">
        <v>11</v>
      </c>
      <c r="C8853" s="383" t="s">
        <v>12</v>
      </c>
      <c r="D8853" s="383" t="s">
        <v>13</v>
      </c>
      <c r="E8853" s="383" t="s">
        <v>678</v>
      </c>
      <c r="F8853" s="383" t="s">
        <v>10</v>
      </c>
      <c r="G8853" s="384">
        <v>342</v>
      </c>
      <c r="H8853" s="383" t="s">
        <v>812</v>
      </c>
      <c r="I8853" s="383" t="s">
        <v>813</v>
      </c>
      <c r="J8853" s="383" t="s">
        <v>617</v>
      </c>
      <c r="K8853" s="383" t="s">
        <v>618</v>
      </c>
      <c r="L8853" s="384">
        <v>12775</v>
      </c>
      <c r="M8853" s="383" t="s">
        <v>633</v>
      </c>
      <c r="N8853" s="383" t="s">
        <v>620</v>
      </c>
      <c r="O8853" s="383" t="s">
        <v>230</v>
      </c>
    </row>
    <row r="8854" spans="1:15">
      <c r="A8854" s="385">
        <v>42025</v>
      </c>
      <c r="B8854" s="383" t="s">
        <v>11</v>
      </c>
      <c r="C8854" s="383" t="s">
        <v>12</v>
      </c>
      <c r="D8854" s="383" t="s">
        <v>13</v>
      </c>
      <c r="E8854" s="383" t="s">
        <v>678</v>
      </c>
      <c r="F8854" s="383" t="s">
        <v>10</v>
      </c>
      <c r="G8854" s="384">
        <v>342</v>
      </c>
      <c r="H8854" s="383" t="s">
        <v>812</v>
      </c>
      <c r="I8854" s="383" t="s">
        <v>813</v>
      </c>
      <c r="J8854" s="383" t="s">
        <v>617</v>
      </c>
      <c r="K8854" s="383" t="s">
        <v>618</v>
      </c>
      <c r="L8854" s="384">
        <v>14695</v>
      </c>
      <c r="M8854" s="383" t="s">
        <v>633</v>
      </c>
      <c r="N8854" s="383" t="s">
        <v>620</v>
      </c>
      <c r="O8854" s="383" t="s">
        <v>230</v>
      </c>
    </row>
    <row r="8855" spans="1:15">
      <c r="A8855" s="385">
        <v>42026</v>
      </c>
      <c r="B8855" s="383" t="s">
        <v>11</v>
      </c>
      <c r="C8855" s="383" t="s">
        <v>12</v>
      </c>
      <c r="D8855" s="383" t="s">
        <v>13</v>
      </c>
      <c r="E8855" s="383" t="s">
        <v>678</v>
      </c>
      <c r="F8855" s="383" t="s">
        <v>10</v>
      </c>
      <c r="G8855" s="384">
        <v>342</v>
      </c>
      <c r="H8855" s="383" t="s">
        <v>812</v>
      </c>
      <c r="I8855" s="383" t="s">
        <v>813</v>
      </c>
      <c r="J8855" s="383" t="s">
        <v>617</v>
      </c>
      <c r="K8855" s="383" t="s">
        <v>618</v>
      </c>
      <c r="L8855" s="384">
        <v>15922</v>
      </c>
      <c r="M8855" s="383" t="s">
        <v>633</v>
      </c>
      <c r="N8855" s="383" t="s">
        <v>620</v>
      </c>
      <c r="O8855" s="383" t="s">
        <v>230</v>
      </c>
    </row>
    <row r="8856" spans="1:15">
      <c r="A8856" s="385">
        <v>42027</v>
      </c>
      <c r="B8856" s="383" t="s">
        <v>11</v>
      </c>
      <c r="C8856" s="383" t="s">
        <v>12</v>
      </c>
      <c r="D8856" s="383" t="s">
        <v>13</v>
      </c>
      <c r="E8856" s="383" t="s">
        <v>678</v>
      </c>
      <c r="F8856" s="383" t="s">
        <v>10</v>
      </c>
      <c r="G8856" s="384">
        <v>342</v>
      </c>
      <c r="H8856" s="383" t="s">
        <v>812</v>
      </c>
      <c r="I8856" s="383" t="s">
        <v>813</v>
      </c>
      <c r="J8856" s="383" t="s">
        <v>617</v>
      </c>
      <c r="K8856" s="383" t="s">
        <v>618</v>
      </c>
      <c r="L8856" s="384">
        <v>17245</v>
      </c>
      <c r="M8856" s="383" t="s">
        <v>633</v>
      </c>
      <c r="N8856" s="383" t="s">
        <v>620</v>
      </c>
      <c r="O8856" s="383" t="s">
        <v>230</v>
      </c>
    </row>
    <row r="8857" spans="1:15">
      <c r="A8857" s="385">
        <v>42028</v>
      </c>
      <c r="B8857" s="383" t="s">
        <v>11</v>
      </c>
      <c r="C8857" s="383" t="s">
        <v>12</v>
      </c>
      <c r="D8857" s="383" t="s">
        <v>13</v>
      </c>
      <c r="E8857" s="383" t="s">
        <v>678</v>
      </c>
      <c r="F8857" s="383" t="s">
        <v>10</v>
      </c>
      <c r="G8857" s="384">
        <v>342</v>
      </c>
      <c r="H8857" s="383" t="s">
        <v>812</v>
      </c>
      <c r="I8857" s="383" t="s">
        <v>813</v>
      </c>
      <c r="J8857" s="383" t="s">
        <v>617</v>
      </c>
      <c r="K8857" s="383" t="s">
        <v>618</v>
      </c>
      <c r="L8857" s="384">
        <v>18650</v>
      </c>
      <c r="M8857" s="383" t="s">
        <v>633</v>
      </c>
      <c r="N8857" s="383" t="s">
        <v>620</v>
      </c>
      <c r="O8857" s="383" t="s">
        <v>230</v>
      </c>
    </row>
    <row r="8858" spans="1:15">
      <c r="A8858" s="385">
        <v>42029</v>
      </c>
      <c r="B8858" s="383" t="s">
        <v>11</v>
      </c>
      <c r="C8858" s="383" t="s">
        <v>12</v>
      </c>
      <c r="D8858" s="383" t="s">
        <v>13</v>
      </c>
      <c r="E8858" s="383" t="s">
        <v>678</v>
      </c>
      <c r="F8858" s="383" t="s">
        <v>10</v>
      </c>
      <c r="G8858" s="384">
        <v>342</v>
      </c>
      <c r="H8858" s="383" t="s">
        <v>812</v>
      </c>
      <c r="I8858" s="383" t="s">
        <v>813</v>
      </c>
      <c r="J8858" s="383" t="s">
        <v>617</v>
      </c>
      <c r="K8858" s="383" t="s">
        <v>618</v>
      </c>
      <c r="L8858" s="384">
        <v>18650</v>
      </c>
      <c r="M8858" s="383" t="s">
        <v>633</v>
      </c>
      <c r="N8858" s="383" t="s">
        <v>620</v>
      </c>
      <c r="O8858" s="383" t="s">
        <v>230</v>
      </c>
    </row>
    <row r="8859" spans="1:15">
      <c r="A8859" s="385">
        <v>42030</v>
      </c>
      <c r="B8859" s="383" t="s">
        <v>11</v>
      </c>
      <c r="C8859" s="383" t="s">
        <v>12</v>
      </c>
      <c r="D8859" s="383" t="s">
        <v>13</v>
      </c>
      <c r="E8859" s="383" t="s">
        <v>678</v>
      </c>
      <c r="F8859" s="383" t="s">
        <v>10</v>
      </c>
      <c r="G8859" s="384">
        <v>342</v>
      </c>
      <c r="H8859" s="383" t="s">
        <v>812</v>
      </c>
      <c r="I8859" s="383" t="s">
        <v>813</v>
      </c>
      <c r="J8859" s="383" t="s">
        <v>617</v>
      </c>
      <c r="K8859" s="383" t="s">
        <v>618</v>
      </c>
      <c r="L8859" s="384">
        <v>18650</v>
      </c>
      <c r="M8859" s="383" t="s">
        <v>634</v>
      </c>
      <c r="N8859" s="383" t="s">
        <v>620</v>
      </c>
      <c r="O8859" s="383" t="s">
        <v>230</v>
      </c>
    </row>
    <row r="8860" spans="1:15">
      <c r="A8860" s="385">
        <v>42031</v>
      </c>
      <c r="B8860" s="383" t="s">
        <v>11</v>
      </c>
      <c r="C8860" s="383" t="s">
        <v>12</v>
      </c>
      <c r="D8860" s="383" t="s">
        <v>13</v>
      </c>
      <c r="E8860" s="383" t="s">
        <v>678</v>
      </c>
      <c r="F8860" s="383" t="s">
        <v>10</v>
      </c>
      <c r="G8860" s="384">
        <v>342</v>
      </c>
      <c r="H8860" s="383" t="s">
        <v>812</v>
      </c>
      <c r="I8860" s="383" t="s">
        <v>813</v>
      </c>
      <c r="J8860" s="383" t="s">
        <v>617</v>
      </c>
      <c r="K8860" s="383" t="s">
        <v>618</v>
      </c>
      <c r="L8860" s="384">
        <v>18650</v>
      </c>
      <c r="M8860" s="383" t="s">
        <v>634</v>
      </c>
      <c r="N8860" s="383" t="s">
        <v>620</v>
      </c>
      <c r="O8860" s="383" t="s">
        <v>230</v>
      </c>
    </row>
    <row r="8861" spans="1:15">
      <c r="A8861" s="385">
        <v>42032</v>
      </c>
      <c r="B8861" s="383" t="s">
        <v>11</v>
      </c>
      <c r="C8861" s="383" t="s">
        <v>12</v>
      </c>
      <c r="D8861" s="383" t="s">
        <v>13</v>
      </c>
      <c r="E8861" s="383" t="s">
        <v>678</v>
      </c>
      <c r="F8861" s="383" t="s">
        <v>10</v>
      </c>
      <c r="G8861" s="384">
        <v>342</v>
      </c>
      <c r="H8861" s="383" t="s">
        <v>812</v>
      </c>
      <c r="I8861" s="383" t="s">
        <v>813</v>
      </c>
      <c r="J8861" s="383" t="s">
        <v>617</v>
      </c>
      <c r="K8861" s="383" t="s">
        <v>618</v>
      </c>
      <c r="L8861" s="384">
        <v>18650</v>
      </c>
      <c r="M8861" s="383" t="s">
        <v>634</v>
      </c>
      <c r="N8861" s="383" t="s">
        <v>620</v>
      </c>
      <c r="O8861" s="383" t="s">
        <v>230</v>
      </c>
    </row>
    <row r="8862" spans="1:15">
      <c r="A8862" s="385">
        <v>42033</v>
      </c>
      <c r="B8862" s="383" t="s">
        <v>11</v>
      </c>
      <c r="C8862" s="383" t="s">
        <v>12</v>
      </c>
      <c r="D8862" s="383" t="s">
        <v>13</v>
      </c>
      <c r="E8862" s="383" t="s">
        <v>678</v>
      </c>
      <c r="F8862" s="383" t="s">
        <v>10</v>
      </c>
      <c r="G8862" s="384">
        <v>342</v>
      </c>
      <c r="H8862" s="383" t="s">
        <v>812</v>
      </c>
      <c r="I8862" s="383" t="s">
        <v>813</v>
      </c>
      <c r="J8862" s="383" t="s">
        <v>617</v>
      </c>
      <c r="K8862" s="383" t="s">
        <v>618</v>
      </c>
      <c r="L8862" s="384">
        <v>18650</v>
      </c>
      <c r="M8862" s="383" t="s">
        <v>634</v>
      </c>
      <c r="N8862" s="383" t="s">
        <v>620</v>
      </c>
      <c r="O8862" s="383" t="s">
        <v>230</v>
      </c>
    </row>
    <row r="8863" spans="1:15">
      <c r="A8863" s="385">
        <v>42034</v>
      </c>
      <c r="B8863" s="383" t="s">
        <v>806</v>
      </c>
      <c r="C8863" s="383" t="s">
        <v>8</v>
      </c>
      <c r="D8863" s="383" t="s">
        <v>51</v>
      </c>
      <c r="E8863" s="383" t="s">
        <v>807</v>
      </c>
      <c r="F8863" s="383" t="s">
        <v>10</v>
      </c>
      <c r="G8863" s="384">
        <v>12540</v>
      </c>
      <c r="H8863" s="383" t="s">
        <v>796</v>
      </c>
      <c r="I8863" s="383" t="s">
        <v>808</v>
      </c>
      <c r="J8863" s="383" t="s">
        <v>617</v>
      </c>
      <c r="K8863" s="383" t="s">
        <v>618</v>
      </c>
      <c r="L8863" s="384">
        <v>18650</v>
      </c>
      <c r="M8863" s="383" t="s">
        <v>634</v>
      </c>
      <c r="N8863" s="383" t="s">
        <v>620</v>
      </c>
      <c r="O8863" s="383" t="s">
        <v>230</v>
      </c>
    </row>
    <row r="8864" spans="1:15">
      <c r="A8864" s="385">
        <v>42035</v>
      </c>
      <c r="B8864" s="383" t="s">
        <v>11</v>
      </c>
      <c r="C8864" s="383" t="s">
        <v>12</v>
      </c>
      <c r="D8864" s="383" t="s">
        <v>13</v>
      </c>
      <c r="E8864" s="383" t="s">
        <v>678</v>
      </c>
      <c r="F8864" s="383" t="s">
        <v>10</v>
      </c>
      <c r="G8864" s="384">
        <v>342</v>
      </c>
      <c r="H8864" s="383" t="s">
        <v>812</v>
      </c>
      <c r="I8864" s="383" t="s">
        <v>813</v>
      </c>
      <c r="J8864" s="383" t="s">
        <v>617</v>
      </c>
      <c r="K8864" s="383" t="s">
        <v>618</v>
      </c>
      <c r="L8864" s="384">
        <v>18650</v>
      </c>
      <c r="M8864" s="383" t="s">
        <v>634</v>
      </c>
      <c r="N8864" s="383" t="s">
        <v>620</v>
      </c>
      <c r="O8864" s="383" t="s">
        <v>230</v>
      </c>
    </row>
    <row r="8865" spans="1:15">
      <c r="A8865" s="385">
        <v>42036</v>
      </c>
      <c r="B8865" s="383" t="s">
        <v>11</v>
      </c>
      <c r="C8865" s="383" t="s">
        <v>12</v>
      </c>
      <c r="D8865" s="383" t="s">
        <v>13</v>
      </c>
      <c r="E8865" s="383" t="s">
        <v>678</v>
      </c>
      <c r="F8865" s="383" t="s">
        <v>10</v>
      </c>
      <c r="G8865" s="384">
        <v>342</v>
      </c>
      <c r="H8865" s="383" t="s">
        <v>812</v>
      </c>
      <c r="I8865" s="383" t="s">
        <v>813</v>
      </c>
      <c r="J8865" s="383" t="s">
        <v>617</v>
      </c>
      <c r="K8865" s="383" t="s">
        <v>618</v>
      </c>
      <c r="L8865" s="384">
        <v>18660</v>
      </c>
      <c r="M8865" s="383" t="s">
        <v>634</v>
      </c>
      <c r="N8865" s="383" t="s">
        <v>620</v>
      </c>
      <c r="O8865" s="383" t="s">
        <v>230</v>
      </c>
    </row>
    <row r="8866" spans="1:15">
      <c r="A8866" s="385">
        <v>42037</v>
      </c>
      <c r="B8866" s="383" t="s">
        <v>11</v>
      </c>
      <c r="C8866" s="383" t="s">
        <v>12</v>
      </c>
      <c r="D8866" s="383" t="s">
        <v>13</v>
      </c>
      <c r="E8866" s="383" t="s">
        <v>678</v>
      </c>
      <c r="F8866" s="383" t="s">
        <v>10</v>
      </c>
      <c r="G8866" s="384">
        <v>342</v>
      </c>
      <c r="H8866" s="383" t="s">
        <v>812</v>
      </c>
      <c r="I8866" s="383" t="s">
        <v>813</v>
      </c>
      <c r="J8866" s="383" t="s">
        <v>617</v>
      </c>
      <c r="K8866" s="383" t="s">
        <v>618</v>
      </c>
      <c r="L8866" s="384">
        <v>18660</v>
      </c>
      <c r="M8866" s="383" t="s">
        <v>634</v>
      </c>
      <c r="N8866" s="383" t="s">
        <v>620</v>
      </c>
      <c r="O8866" s="383" t="s">
        <v>230</v>
      </c>
    </row>
    <row r="8867" spans="1:15">
      <c r="A8867" s="385">
        <v>42039</v>
      </c>
      <c r="B8867" s="383" t="s">
        <v>11</v>
      </c>
      <c r="C8867" s="383" t="s">
        <v>12</v>
      </c>
      <c r="D8867" s="383" t="s">
        <v>13</v>
      </c>
      <c r="E8867" s="383" t="s">
        <v>678</v>
      </c>
      <c r="F8867" s="383" t="s">
        <v>10</v>
      </c>
      <c r="G8867" s="384">
        <v>342</v>
      </c>
      <c r="H8867" s="383" t="s">
        <v>812</v>
      </c>
      <c r="I8867" s="383" t="s">
        <v>813</v>
      </c>
      <c r="J8867" s="383" t="s">
        <v>617</v>
      </c>
      <c r="K8867" s="383" t="s">
        <v>618</v>
      </c>
      <c r="L8867" s="384">
        <v>18660</v>
      </c>
      <c r="M8867" s="383" t="s">
        <v>634</v>
      </c>
      <c r="N8867" s="383" t="s">
        <v>620</v>
      </c>
      <c r="O8867" s="383" t="s">
        <v>230</v>
      </c>
    </row>
    <row r="8868" spans="1:15">
      <c r="A8868" s="385">
        <v>42040</v>
      </c>
      <c r="B8868" s="383" t="s">
        <v>11</v>
      </c>
      <c r="C8868" s="383" t="s">
        <v>12</v>
      </c>
      <c r="D8868" s="383" t="s">
        <v>13</v>
      </c>
      <c r="E8868" s="383" t="s">
        <v>678</v>
      </c>
      <c r="F8868" s="383" t="s">
        <v>10</v>
      </c>
      <c r="G8868" s="384">
        <v>342</v>
      </c>
      <c r="H8868" s="383" t="s">
        <v>812</v>
      </c>
      <c r="I8868" s="383" t="s">
        <v>813</v>
      </c>
      <c r="J8868" s="383" t="s">
        <v>617</v>
      </c>
      <c r="K8868" s="383" t="s">
        <v>618</v>
      </c>
      <c r="L8868" s="384">
        <v>18761</v>
      </c>
      <c r="M8868" s="383" t="s">
        <v>635</v>
      </c>
      <c r="N8868" s="383" t="s">
        <v>620</v>
      </c>
      <c r="O8868" s="383" t="s">
        <v>230</v>
      </c>
    </row>
    <row r="8869" spans="1:15">
      <c r="A8869" s="385">
        <v>42041</v>
      </c>
      <c r="B8869" s="383" t="s">
        <v>806</v>
      </c>
      <c r="C8869" s="383" t="s">
        <v>8</v>
      </c>
      <c r="D8869" s="383" t="s">
        <v>51</v>
      </c>
      <c r="E8869" s="383" t="s">
        <v>807</v>
      </c>
      <c r="F8869" s="383" t="s">
        <v>10</v>
      </c>
      <c r="G8869" s="384">
        <v>15175</v>
      </c>
      <c r="H8869" s="383" t="s">
        <v>796</v>
      </c>
      <c r="I8869" s="383" t="s">
        <v>808</v>
      </c>
      <c r="J8869" s="383" t="s">
        <v>617</v>
      </c>
      <c r="K8869" s="383" t="s">
        <v>618</v>
      </c>
      <c r="L8869" s="384">
        <v>18761</v>
      </c>
      <c r="M8869" s="383" t="s">
        <v>635</v>
      </c>
      <c r="N8869" s="383" t="s">
        <v>620</v>
      </c>
      <c r="O8869" s="383" t="s">
        <v>230</v>
      </c>
    </row>
    <row r="8870" spans="1:15">
      <c r="A8870" s="385">
        <v>42042</v>
      </c>
      <c r="B8870" s="383" t="s">
        <v>806</v>
      </c>
      <c r="C8870" s="383" t="s">
        <v>8</v>
      </c>
      <c r="D8870" s="383" t="s">
        <v>51</v>
      </c>
      <c r="E8870" s="383" t="s">
        <v>807</v>
      </c>
      <c r="F8870" s="383" t="s">
        <v>10</v>
      </c>
      <c r="G8870" s="384">
        <v>12540</v>
      </c>
      <c r="H8870" s="383" t="s">
        <v>796</v>
      </c>
      <c r="I8870" s="383" t="s">
        <v>808</v>
      </c>
      <c r="J8870" s="383" t="s">
        <v>617</v>
      </c>
      <c r="K8870" s="383" t="s">
        <v>618</v>
      </c>
      <c r="L8870" s="384">
        <v>18800</v>
      </c>
      <c r="M8870" s="383" t="s">
        <v>635</v>
      </c>
      <c r="N8870" s="383" t="s">
        <v>620</v>
      </c>
      <c r="O8870" s="383" t="s">
        <v>230</v>
      </c>
    </row>
    <row r="8871" spans="1:15">
      <c r="A8871" s="385">
        <v>42043</v>
      </c>
      <c r="B8871" s="383" t="s">
        <v>794</v>
      </c>
      <c r="C8871" s="383" t="s">
        <v>8</v>
      </c>
      <c r="D8871" s="383" t="s">
        <v>34</v>
      </c>
      <c r="E8871" s="383" t="s">
        <v>795</v>
      </c>
      <c r="F8871" s="383" t="s">
        <v>10</v>
      </c>
      <c r="G8871" s="384">
        <v>6567</v>
      </c>
      <c r="H8871" s="383" t="s">
        <v>796</v>
      </c>
      <c r="I8871" s="383" t="s">
        <v>805</v>
      </c>
      <c r="J8871" s="383" t="s">
        <v>617</v>
      </c>
      <c r="K8871" s="383" t="s">
        <v>618</v>
      </c>
      <c r="L8871" s="384">
        <v>20258</v>
      </c>
      <c r="M8871" s="383" t="s">
        <v>635</v>
      </c>
      <c r="N8871" s="383" t="s">
        <v>620</v>
      </c>
      <c r="O8871" s="383" t="s">
        <v>230</v>
      </c>
    </row>
    <row r="8872" spans="1:15">
      <c r="A8872" s="385">
        <v>42044</v>
      </c>
      <c r="B8872" s="383" t="s">
        <v>794</v>
      </c>
      <c r="C8872" s="383" t="s">
        <v>8</v>
      </c>
      <c r="D8872" s="383" t="s">
        <v>34</v>
      </c>
      <c r="E8872" s="383" t="s">
        <v>795</v>
      </c>
      <c r="F8872" s="383" t="s">
        <v>10</v>
      </c>
      <c r="G8872" s="384">
        <v>6567</v>
      </c>
      <c r="H8872" s="383" t="s">
        <v>796</v>
      </c>
      <c r="I8872" s="383" t="s">
        <v>805</v>
      </c>
      <c r="J8872" s="383" t="s">
        <v>617</v>
      </c>
      <c r="K8872" s="383" t="s">
        <v>618</v>
      </c>
      <c r="L8872" s="384">
        <v>20833</v>
      </c>
      <c r="M8872" s="383" t="s">
        <v>635</v>
      </c>
      <c r="N8872" s="383" t="s">
        <v>620</v>
      </c>
      <c r="O8872" s="383" t="s">
        <v>230</v>
      </c>
    </row>
    <row r="8873" spans="1:15">
      <c r="A8873" s="385">
        <v>42045</v>
      </c>
      <c r="B8873" s="383" t="s">
        <v>794</v>
      </c>
      <c r="C8873" s="383" t="s">
        <v>8</v>
      </c>
      <c r="D8873" s="383" t="s">
        <v>34</v>
      </c>
      <c r="E8873" s="383" t="s">
        <v>795</v>
      </c>
      <c r="F8873" s="383" t="s">
        <v>10</v>
      </c>
      <c r="G8873" s="384">
        <v>6567</v>
      </c>
      <c r="H8873" s="383" t="s">
        <v>796</v>
      </c>
      <c r="I8873" s="383" t="s">
        <v>805</v>
      </c>
      <c r="J8873" s="383" t="s">
        <v>617</v>
      </c>
      <c r="K8873" s="383" t="s">
        <v>618</v>
      </c>
      <c r="L8873" s="384">
        <v>20833</v>
      </c>
      <c r="M8873" s="383" t="s">
        <v>635</v>
      </c>
      <c r="N8873" s="383" t="s">
        <v>620</v>
      </c>
      <c r="O8873" s="383" t="s">
        <v>230</v>
      </c>
    </row>
    <row r="8874" spans="1:15">
      <c r="A8874" s="385">
        <v>42046</v>
      </c>
      <c r="B8874" s="383" t="s">
        <v>11</v>
      </c>
      <c r="C8874" s="383" t="s">
        <v>12</v>
      </c>
      <c r="D8874" s="383" t="s">
        <v>13</v>
      </c>
      <c r="E8874" s="383" t="s">
        <v>678</v>
      </c>
      <c r="F8874" s="383" t="s">
        <v>10</v>
      </c>
      <c r="G8874" s="384">
        <v>149108</v>
      </c>
      <c r="H8874" s="383" t="s">
        <v>803</v>
      </c>
      <c r="I8874" s="383" t="s">
        <v>1058</v>
      </c>
      <c r="J8874" s="383" t="s">
        <v>617</v>
      </c>
      <c r="K8874" s="383" t="s">
        <v>618</v>
      </c>
      <c r="L8874" s="384">
        <v>20833</v>
      </c>
      <c r="M8874" s="383" t="s">
        <v>635</v>
      </c>
      <c r="N8874" s="383" t="s">
        <v>620</v>
      </c>
      <c r="O8874" s="383" t="s">
        <v>230</v>
      </c>
    </row>
    <row r="8875" spans="1:15">
      <c r="A8875" s="385">
        <v>42047</v>
      </c>
      <c r="B8875" s="383" t="s">
        <v>794</v>
      </c>
      <c r="C8875" s="383" t="s">
        <v>8</v>
      </c>
      <c r="D8875" s="383" t="s">
        <v>34</v>
      </c>
      <c r="E8875" s="383" t="s">
        <v>795</v>
      </c>
      <c r="F8875" s="383" t="s">
        <v>10</v>
      </c>
      <c r="G8875" s="384">
        <v>6567</v>
      </c>
      <c r="H8875" s="383" t="s">
        <v>796</v>
      </c>
      <c r="I8875" s="383" t="s">
        <v>805</v>
      </c>
      <c r="J8875" s="383" t="s">
        <v>617</v>
      </c>
      <c r="K8875" s="383" t="s">
        <v>618</v>
      </c>
      <c r="L8875" s="384">
        <v>20833</v>
      </c>
      <c r="M8875" s="383" t="s">
        <v>635</v>
      </c>
      <c r="N8875" s="383" t="s">
        <v>620</v>
      </c>
      <c r="O8875" s="383" t="s">
        <v>230</v>
      </c>
    </row>
    <row r="8876" spans="1:15">
      <c r="A8876" s="385">
        <v>42048</v>
      </c>
      <c r="B8876" s="383" t="s">
        <v>794</v>
      </c>
      <c r="C8876" s="383" t="s">
        <v>8</v>
      </c>
      <c r="D8876" s="383" t="s">
        <v>34</v>
      </c>
      <c r="E8876" s="383" t="s">
        <v>795</v>
      </c>
      <c r="F8876" s="383" t="s">
        <v>10</v>
      </c>
      <c r="G8876" s="384">
        <v>6567</v>
      </c>
      <c r="H8876" s="383" t="s">
        <v>796</v>
      </c>
      <c r="I8876" s="383" t="s">
        <v>805</v>
      </c>
      <c r="J8876" s="383" t="s">
        <v>617</v>
      </c>
      <c r="K8876" s="383" t="s">
        <v>618</v>
      </c>
      <c r="L8876" s="384">
        <v>20833</v>
      </c>
      <c r="M8876" s="383" t="s">
        <v>635</v>
      </c>
      <c r="N8876" s="383" t="s">
        <v>620</v>
      </c>
      <c r="O8876" s="383" t="s">
        <v>230</v>
      </c>
    </row>
    <row r="8877" spans="1:15">
      <c r="A8877" s="385">
        <v>42049</v>
      </c>
      <c r="B8877" s="383" t="s">
        <v>794</v>
      </c>
      <c r="C8877" s="383" t="s">
        <v>8</v>
      </c>
      <c r="D8877" s="383" t="s">
        <v>34</v>
      </c>
      <c r="E8877" s="383" t="s">
        <v>795</v>
      </c>
      <c r="F8877" s="383" t="s">
        <v>10</v>
      </c>
      <c r="G8877" s="384">
        <v>7884</v>
      </c>
      <c r="H8877" s="383" t="s">
        <v>796</v>
      </c>
      <c r="I8877" s="383" t="s">
        <v>805</v>
      </c>
      <c r="J8877" s="383" t="s">
        <v>617</v>
      </c>
      <c r="K8877" s="383" t="s">
        <v>618</v>
      </c>
      <c r="L8877" s="384">
        <v>21180</v>
      </c>
      <c r="M8877" s="383" t="s">
        <v>635</v>
      </c>
      <c r="N8877" s="383" t="s">
        <v>620</v>
      </c>
      <c r="O8877" s="383" t="s">
        <v>230</v>
      </c>
    </row>
    <row r="8878" spans="1:15">
      <c r="A8878" s="385">
        <v>42050</v>
      </c>
      <c r="B8878" s="383" t="s">
        <v>794</v>
      </c>
      <c r="C8878" s="383" t="s">
        <v>8</v>
      </c>
      <c r="D8878" s="383" t="s">
        <v>34</v>
      </c>
      <c r="E8878" s="383" t="s">
        <v>795</v>
      </c>
      <c r="F8878" s="383" t="s">
        <v>10</v>
      </c>
      <c r="G8878" s="384">
        <v>6567</v>
      </c>
      <c r="H8878" s="383" t="s">
        <v>796</v>
      </c>
      <c r="I8878" s="383" t="s">
        <v>805</v>
      </c>
      <c r="J8878" s="383" t="s">
        <v>617</v>
      </c>
      <c r="K8878" s="383" t="s">
        <v>618</v>
      </c>
      <c r="L8878" s="384">
        <v>22680</v>
      </c>
      <c r="M8878" s="383" t="s">
        <v>635</v>
      </c>
      <c r="N8878" s="383" t="s">
        <v>620</v>
      </c>
      <c r="O8878" s="383" t="s">
        <v>230</v>
      </c>
    </row>
    <row r="8879" spans="1:15">
      <c r="A8879" s="385">
        <v>42051</v>
      </c>
      <c r="B8879" s="383" t="s">
        <v>794</v>
      </c>
      <c r="C8879" s="383" t="s">
        <v>8</v>
      </c>
      <c r="D8879" s="383" t="s">
        <v>34</v>
      </c>
      <c r="E8879" s="383" t="s">
        <v>795</v>
      </c>
      <c r="F8879" s="383" t="s">
        <v>10</v>
      </c>
      <c r="G8879" s="384">
        <v>2108</v>
      </c>
      <c r="H8879" s="383" t="s">
        <v>796</v>
      </c>
      <c r="I8879" s="383" t="s">
        <v>800</v>
      </c>
      <c r="J8879" s="383" t="s">
        <v>617</v>
      </c>
      <c r="K8879" s="383" t="s">
        <v>618</v>
      </c>
      <c r="L8879" s="384">
        <v>23171</v>
      </c>
      <c r="M8879" s="383" t="s">
        <v>635</v>
      </c>
      <c r="N8879" s="383" t="s">
        <v>620</v>
      </c>
      <c r="O8879" s="383" t="s">
        <v>230</v>
      </c>
    </row>
    <row r="8880" spans="1:15">
      <c r="A8880" s="385">
        <v>42052</v>
      </c>
      <c r="B8880" s="383" t="s">
        <v>794</v>
      </c>
      <c r="C8880" s="383" t="s">
        <v>8</v>
      </c>
      <c r="D8880" s="383" t="s">
        <v>34</v>
      </c>
      <c r="E8880" s="383" t="s">
        <v>795</v>
      </c>
      <c r="F8880" s="383" t="s">
        <v>10</v>
      </c>
      <c r="G8880" s="384">
        <v>4110</v>
      </c>
      <c r="H8880" s="383" t="s">
        <v>796</v>
      </c>
      <c r="I8880" s="383" t="s">
        <v>800</v>
      </c>
      <c r="J8880" s="383" t="s">
        <v>617</v>
      </c>
      <c r="K8880" s="383" t="s">
        <v>618</v>
      </c>
      <c r="L8880" s="384">
        <v>23171</v>
      </c>
      <c r="M8880" s="383" t="s">
        <v>636</v>
      </c>
      <c r="N8880" s="383" t="s">
        <v>620</v>
      </c>
      <c r="O8880" s="383" t="s">
        <v>230</v>
      </c>
    </row>
    <row r="8881" spans="1:15">
      <c r="A8881" s="385">
        <v>42054</v>
      </c>
      <c r="B8881" s="383" t="s">
        <v>794</v>
      </c>
      <c r="C8881" s="383" t="s">
        <v>8</v>
      </c>
      <c r="D8881" s="383" t="s">
        <v>34</v>
      </c>
      <c r="E8881" s="383" t="s">
        <v>795</v>
      </c>
      <c r="F8881" s="383" t="s">
        <v>10</v>
      </c>
      <c r="G8881" s="384">
        <v>2108</v>
      </c>
      <c r="H8881" s="383" t="s">
        <v>796</v>
      </c>
      <c r="I8881" s="383" t="s">
        <v>800</v>
      </c>
      <c r="J8881" s="383" t="s">
        <v>617</v>
      </c>
      <c r="K8881" s="383" t="s">
        <v>618</v>
      </c>
      <c r="L8881" s="384">
        <v>23171</v>
      </c>
      <c r="M8881" s="383" t="s">
        <v>636</v>
      </c>
      <c r="N8881" s="383" t="s">
        <v>620</v>
      </c>
      <c r="O8881" s="383" t="s">
        <v>230</v>
      </c>
    </row>
    <row r="8882" spans="1:15">
      <c r="A8882" s="385">
        <v>42055</v>
      </c>
      <c r="B8882" s="383" t="s">
        <v>794</v>
      </c>
      <c r="C8882" s="383" t="s">
        <v>8</v>
      </c>
      <c r="D8882" s="383" t="s">
        <v>34</v>
      </c>
      <c r="E8882" s="383" t="s">
        <v>795</v>
      </c>
      <c r="F8882" s="383" t="s">
        <v>10</v>
      </c>
      <c r="G8882" s="384">
        <v>2108</v>
      </c>
      <c r="H8882" s="383" t="s">
        <v>796</v>
      </c>
      <c r="I8882" s="383" t="s">
        <v>800</v>
      </c>
      <c r="J8882" s="383" t="s">
        <v>617</v>
      </c>
      <c r="K8882" s="383" t="s">
        <v>618</v>
      </c>
      <c r="L8882" s="384">
        <v>23171</v>
      </c>
      <c r="M8882" s="383" t="s">
        <v>636</v>
      </c>
      <c r="N8882" s="383" t="s">
        <v>620</v>
      </c>
      <c r="O8882" s="383" t="s">
        <v>230</v>
      </c>
    </row>
    <row r="8883" spans="1:15">
      <c r="A8883" s="385">
        <v>42056</v>
      </c>
      <c r="B8883" s="383" t="s">
        <v>794</v>
      </c>
      <c r="C8883" s="383" t="s">
        <v>8</v>
      </c>
      <c r="D8883" s="383" t="s">
        <v>34</v>
      </c>
      <c r="E8883" s="383" t="s">
        <v>795</v>
      </c>
      <c r="F8883" s="383" t="s">
        <v>10</v>
      </c>
      <c r="G8883" s="384">
        <v>2108</v>
      </c>
      <c r="H8883" s="383" t="s">
        <v>796</v>
      </c>
      <c r="I8883" s="383" t="s">
        <v>800</v>
      </c>
      <c r="J8883" s="383" t="s">
        <v>617</v>
      </c>
      <c r="K8883" s="383" t="s">
        <v>618</v>
      </c>
      <c r="L8883" s="384">
        <v>23171</v>
      </c>
      <c r="M8883" s="383" t="s">
        <v>637</v>
      </c>
      <c r="N8883" s="383" t="s">
        <v>620</v>
      </c>
      <c r="O8883" s="383" t="s">
        <v>230</v>
      </c>
    </row>
    <row r="8884" spans="1:15">
      <c r="A8884" s="385">
        <v>42057</v>
      </c>
      <c r="B8884" s="383" t="s">
        <v>806</v>
      </c>
      <c r="C8884" s="383" t="s">
        <v>8</v>
      </c>
      <c r="D8884" s="383" t="s">
        <v>51</v>
      </c>
      <c r="E8884" s="383" t="s">
        <v>807</v>
      </c>
      <c r="F8884" s="383" t="s">
        <v>10</v>
      </c>
      <c r="G8884" s="384">
        <v>18771</v>
      </c>
      <c r="H8884" s="383" t="s">
        <v>796</v>
      </c>
      <c r="I8884" s="383" t="s">
        <v>808</v>
      </c>
      <c r="J8884" s="383" t="s">
        <v>617</v>
      </c>
      <c r="K8884" s="383" t="s">
        <v>618</v>
      </c>
      <c r="L8884" s="384">
        <v>23171</v>
      </c>
      <c r="M8884" s="383" t="s">
        <v>637</v>
      </c>
      <c r="N8884" s="383" t="s">
        <v>620</v>
      </c>
      <c r="O8884" s="383" t="s">
        <v>230</v>
      </c>
    </row>
    <row r="8885" spans="1:15">
      <c r="A8885" s="385">
        <v>42058</v>
      </c>
      <c r="B8885" s="383" t="s">
        <v>21</v>
      </c>
      <c r="C8885" s="383" t="s">
        <v>12</v>
      </c>
      <c r="D8885" s="383" t="s">
        <v>22</v>
      </c>
      <c r="E8885" s="383" t="s">
        <v>658</v>
      </c>
      <c r="F8885" s="383" t="s">
        <v>10</v>
      </c>
      <c r="G8885" s="384">
        <v>2500</v>
      </c>
      <c r="H8885" s="383" t="s">
        <v>854</v>
      </c>
      <c r="I8885" s="383" t="s">
        <v>1059</v>
      </c>
      <c r="J8885" s="383" t="s">
        <v>617</v>
      </c>
      <c r="K8885" s="383" t="s">
        <v>618</v>
      </c>
      <c r="L8885" s="384">
        <v>23171</v>
      </c>
      <c r="M8885" s="383" t="s">
        <v>637</v>
      </c>
      <c r="N8885" s="383" t="s">
        <v>620</v>
      </c>
      <c r="O8885" s="383" t="s">
        <v>230</v>
      </c>
    </row>
    <row r="8886" spans="1:15">
      <c r="A8886" s="385">
        <v>42059</v>
      </c>
      <c r="B8886" s="383" t="s">
        <v>21</v>
      </c>
      <c r="C8886" s="383" t="s">
        <v>12</v>
      </c>
      <c r="D8886" s="383" t="s">
        <v>22</v>
      </c>
      <c r="E8886" s="383" t="s">
        <v>658</v>
      </c>
      <c r="F8886" s="383" t="s">
        <v>10</v>
      </c>
      <c r="G8886" s="384">
        <v>2500</v>
      </c>
      <c r="H8886" s="383" t="s">
        <v>854</v>
      </c>
      <c r="I8886" s="383" t="s">
        <v>1059</v>
      </c>
      <c r="J8886" s="383" t="s">
        <v>617</v>
      </c>
      <c r="K8886" s="383" t="s">
        <v>618</v>
      </c>
      <c r="L8886" s="384">
        <v>23171</v>
      </c>
      <c r="M8886" s="383" t="s">
        <v>637</v>
      </c>
      <c r="N8886" s="383" t="s">
        <v>620</v>
      </c>
      <c r="O8886" s="383" t="s">
        <v>230</v>
      </c>
    </row>
    <row r="8887" spans="1:15">
      <c r="A8887" s="385">
        <v>42060</v>
      </c>
      <c r="B8887" s="383" t="s">
        <v>21</v>
      </c>
      <c r="C8887" s="383" t="s">
        <v>12</v>
      </c>
      <c r="D8887" s="383" t="s">
        <v>22</v>
      </c>
      <c r="E8887" s="383" t="s">
        <v>658</v>
      </c>
      <c r="F8887" s="383" t="s">
        <v>10</v>
      </c>
      <c r="G8887" s="384">
        <v>2500</v>
      </c>
      <c r="H8887" s="383" t="s">
        <v>854</v>
      </c>
      <c r="I8887" s="383" t="s">
        <v>1059</v>
      </c>
      <c r="J8887" s="383" t="s">
        <v>617</v>
      </c>
      <c r="K8887" s="383" t="s">
        <v>618</v>
      </c>
      <c r="L8887" s="384">
        <v>23171</v>
      </c>
      <c r="M8887" s="383" t="s">
        <v>637</v>
      </c>
      <c r="N8887" s="383" t="s">
        <v>620</v>
      </c>
      <c r="O8887" s="383" t="s">
        <v>230</v>
      </c>
    </row>
    <row r="8888" spans="1:15">
      <c r="A8888" s="385">
        <v>42061</v>
      </c>
      <c r="B8888" s="383" t="s">
        <v>806</v>
      </c>
      <c r="C8888" s="383" t="s">
        <v>8</v>
      </c>
      <c r="D8888" s="383" t="s">
        <v>51</v>
      </c>
      <c r="E8888" s="383" t="s">
        <v>807</v>
      </c>
      <c r="F8888" s="383" t="s">
        <v>10</v>
      </c>
      <c r="G8888" s="384">
        <v>39764</v>
      </c>
      <c r="H8888" s="383" t="s">
        <v>796</v>
      </c>
      <c r="I8888" s="383" t="s">
        <v>808</v>
      </c>
      <c r="J8888" s="383" t="s">
        <v>617</v>
      </c>
      <c r="K8888" s="383" t="s">
        <v>618</v>
      </c>
      <c r="L8888" s="384">
        <v>23171</v>
      </c>
      <c r="M8888" s="383" t="s">
        <v>637</v>
      </c>
      <c r="N8888" s="383" t="s">
        <v>620</v>
      </c>
      <c r="O8888" s="383" t="s">
        <v>230</v>
      </c>
    </row>
    <row r="8889" spans="1:15">
      <c r="A8889" s="385">
        <v>42062</v>
      </c>
      <c r="B8889" s="383" t="s">
        <v>21</v>
      </c>
      <c r="C8889" s="383" t="s">
        <v>12</v>
      </c>
      <c r="D8889" s="383" t="s">
        <v>22</v>
      </c>
      <c r="E8889" s="383" t="s">
        <v>658</v>
      </c>
      <c r="F8889" s="383" t="s">
        <v>10</v>
      </c>
      <c r="G8889" s="384">
        <v>6500</v>
      </c>
      <c r="H8889" s="383" t="s">
        <v>854</v>
      </c>
      <c r="I8889" s="383" t="s">
        <v>1059</v>
      </c>
      <c r="J8889" s="383" t="s">
        <v>617</v>
      </c>
      <c r="K8889" s="383" t="s">
        <v>618</v>
      </c>
      <c r="L8889" s="384">
        <v>23171</v>
      </c>
      <c r="M8889" s="383" t="s">
        <v>637</v>
      </c>
      <c r="N8889" s="383" t="s">
        <v>620</v>
      </c>
      <c r="O8889" s="383" t="s">
        <v>230</v>
      </c>
    </row>
    <row r="8890" spans="1:15">
      <c r="A8890" s="385">
        <v>42063</v>
      </c>
      <c r="B8890" s="383" t="s">
        <v>21</v>
      </c>
      <c r="C8890" s="383" t="s">
        <v>12</v>
      </c>
      <c r="D8890" s="383" t="s">
        <v>22</v>
      </c>
      <c r="E8890" s="383" t="s">
        <v>658</v>
      </c>
      <c r="F8890" s="383" t="s">
        <v>10</v>
      </c>
      <c r="G8890" s="384">
        <v>3500</v>
      </c>
      <c r="H8890" s="383" t="s">
        <v>854</v>
      </c>
      <c r="I8890" s="383" t="s">
        <v>855</v>
      </c>
      <c r="J8890" s="383" t="s">
        <v>617</v>
      </c>
      <c r="K8890" s="383" t="s">
        <v>618</v>
      </c>
      <c r="L8890" s="384">
        <v>23242</v>
      </c>
      <c r="M8890" s="383" t="s">
        <v>638</v>
      </c>
      <c r="N8890" s="383" t="s">
        <v>620</v>
      </c>
      <c r="O8890" s="383" t="s">
        <v>230</v>
      </c>
    </row>
    <row r="8891" spans="1:15">
      <c r="A8891" s="385">
        <v>42064</v>
      </c>
      <c r="B8891" s="383" t="s">
        <v>21</v>
      </c>
      <c r="C8891" s="383" t="s">
        <v>12</v>
      </c>
      <c r="D8891" s="383" t="s">
        <v>22</v>
      </c>
      <c r="E8891" s="383" t="s">
        <v>658</v>
      </c>
      <c r="F8891" s="383" t="s">
        <v>10</v>
      </c>
      <c r="G8891" s="384">
        <v>3500</v>
      </c>
      <c r="H8891" s="383" t="s">
        <v>854</v>
      </c>
      <c r="I8891" s="383" t="s">
        <v>855</v>
      </c>
      <c r="J8891" s="383" t="s">
        <v>617</v>
      </c>
      <c r="K8891" s="383" t="s">
        <v>618</v>
      </c>
      <c r="L8891" s="384">
        <v>24188</v>
      </c>
      <c r="M8891" s="383" t="s">
        <v>638</v>
      </c>
      <c r="N8891" s="383" t="s">
        <v>620</v>
      </c>
      <c r="O8891" s="383" t="s">
        <v>230</v>
      </c>
    </row>
    <row r="8892" spans="1:15">
      <c r="A8892" s="385">
        <v>42065</v>
      </c>
      <c r="B8892" s="383" t="s">
        <v>21</v>
      </c>
      <c r="C8892" s="383" t="s">
        <v>12</v>
      </c>
      <c r="D8892" s="383" t="s">
        <v>22</v>
      </c>
      <c r="E8892" s="383" t="s">
        <v>658</v>
      </c>
      <c r="F8892" s="383" t="s">
        <v>10</v>
      </c>
      <c r="G8892" s="384">
        <v>3500</v>
      </c>
      <c r="H8892" s="383" t="s">
        <v>854</v>
      </c>
      <c r="I8892" s="383" t="s">
        <v>855</v>
      </c>
      <c r="J8892" s="383" t="s">
        <v>617</v>
      </c>
      <c r="K8892" s="383" t="s">
        <v>618</v>
      </c>
      <c r="L8892" s="384">
        <v>24376</v>
      </c>
      <c r="M8892" s="383" t="s">
        <v>638</v>
      </c>
      <c r="N8892" s="383" t="s">
        <v>620</v>
      </c>
      <c r="O8892" s="383" t="s">
        <v>230</v>
      </c>
    </row>
    <row r="8893" spans="1:15">
      <c r="A8893" s="385">
        <v>42066</v>
      </c>
      <c r="B8893" s="383" t="s">
        <v>21</v>
      </c>
      <c r="C8893" s="383" t="s">
        <v>12</v>
      </c>
      <c r="D8893" s="383" t="s">
        <v>22</v>
      </c>
      <c r="E8893" s="383" t="s">
        <v>658</v>
      </c>
      <c r="F8893" s="383" t="s">
        <v>10</v>
      </c>
      <c r="G8893" s="384">
        <v>3500</v>
      </c>
      <c r="H8893" s="383" t="s">
        <v>854</v>
      </c>
      <c r="I8893" s="383" t="s">
        <v>855</v>
      </c>
      <c r="J8893" s="383" t="s">
        <v>617</v>
      </c>
      <c r="K8893" s="383" t="s">
        <v>618</v>
      </c>
      <c r="L8893" s="384">
        <v>24376</v>
      </c>
      <c r="M8893" s="383" t="s">
        <v>638</v>
      </c>
      <c r="N8893" s="383" t="s">
        <v>620</v>
      </c>
      <c r="O8893" s="383" t="s">
        <v>230</v>
      </c>
    </row>
    <row r="8894" spans="1:15">
      <c r="A8894" s="385">
        <v>42067</v>
      </c>
      <c r="B8894" s="383" t="s">
        <v>794</v>
      </c>
      <c r="C8894" s="383" t="s">
        <v>8</v>
      </c>
      <c r="D8894" s="383" t="s">
        <v>34</v>
      </c>
      <c r="E8894" s="383" t="s">
        <v>795</v>
      </c>
      <c r="F8894" s="383" t="s">
        <v>10</v>
      </c>
      <c r="G8894" s="384">
        <v>6567</v>
      </c>
      <c r="H8894" s="383" t="s">
        <v>796</v>
      </c>
      <c r="I8894" s="383" t="s">
        <v>805</v>
      </c>
      <c r="J8894" s="383" t="s">
        <v>617</v>
      </c>
      <c r="K8894" s="383" t="s">
        <v>618</v>
      </c>
      <c r="L8894" s="384">
        <v>24394</v>
      </c>
      <c r="M8894" s="383" t="s">
        <v>638</v>
      </c>
      <c r="N8894" s="383" t="s">
        <v>620</v>
      </c>
      <c r="O8894" s="383" t="s">
        <v>230</v>
      </c>
    </row>
    <row r="8895" spans="1:15">
      <c r="A8895" s="385">
        <v>42068</v>
      </c>
      <c r="B8895" s="383" t="s">
        <v>794</v>
      </c>
      <c r="C8895" s="383" t="s">
        <v>8</v>
      </c>
      <c r="D8895" s="383" t="s">
        <v>34</v>
      </c>
      <c r="E8895" s="383" t="s">
        <v>795</v>
      </c>
      <c r="F8895" s="383" t="s">
        <v>10</v>
      </c>
      <c r="G8895" s="384">
        <v>7779</v>
      </c>
      <c r="H8895" s="383" t="s">
        <v>796</v>
      </c>
      <c r="I8895" s="383" t="s">
        <v>805</v>
      </c>
      <c r="J8895" s="383" t="s">
        <v>617</v>
      </c>
      <c r="K8895" s="383" t="s">
        <v>618</v>
      </c>
      <c r="L8895" s="384">
        <v>24965</v>
      </c>
      <c r="M8895" s="383" t="s">
        <v>638</v>
      </c>
      <c r="N8895" s="383" t="s">
        <v>620</v>
      </c>
      <c r="O8895" s="383" t="s">
        <v>230</v>
      </c>
    </row>
    <row r="8896" spans="1:15">
      <c r="A8896" s="385">
        <v>42069</v>
      </c>
      <c r="B8896" s="383" t="s">
        <v>794</v>
      </c>
      <c r="C8896" s="383" t="s">
        <v>8</v>
      </c>
      <c r="D8896" s="383" t="s">
        <v>34</v>
      </c>
      <c r="E8896" s="383" t="s">
        <v>795</v>
      </c>
      <c r="F8896" s="383" t="s">
        <v>10</v>
      </c>
      <c r="G8896" s="384">
        <v>7779</v>
      </c>
      <c r="H8896" s="383" t="s">
        <v>796</v>
      </c>
      <c r="I8896" s="383" t="s">
        <v>805</v>
      </c>
      <c r="J8896" s="383" t="s">
        <v>617</v>
      </c>
      <c r="K8896" s="383" t="s">
        <v>618</v>
      </c>
      <c r="L8896" s="384">
        <v>25035</v>
      </c>
      <c r="M8896" s="383" t="s">
        <v>638</v>
      </c>
      <c r="N8896" s="383" t="s">
        <v>620</v>
      </c>
      <c r="O8896" s="383" t="s">
        <v>230</v>
      </c>
    </row>
    <row r="8897" spans="1:15">
      <c r="A8897" s="385">
        <v>42070</v>
      </c>
      <c r="B8897" s="383" t="s">
        <v>794</v>
      </c>
      <c r="C8897" s="383" t="s">
        <v>8</v>
      </c>
      <c r="D8897" s="383" t="s">
        <v>34</v>
      </c>
      <c r="E8897" s="383" t="s">
        <v>795</v>
      </c>
      <c r="F8897" s="383" t="s">
        <v>10</v>
      </c>
      <c r="G8897" s="384">
        <v>18611</v>
      </c>
      <c r="H8897" s="383" t="s">
        <v>796</v>
      </c>
      <c r="I8897" s="383" t="s">
        <v>805</v>
      </c>
      <c r="J8897" s="383" t="s">
        <v>617</v>
      </c>
      <c r="K8897" s="383" t="s">
        <v>618</v>
      </c>
      <c r="L8897" s="384">
        <v>25532</v>
      </c>
      <c r="M8897" s="383" t="s">
        <v>638</v>
      </c>
      <c r="N8897" s="383" t="s">
        <v>620</v>
      </c>
      <c r="O8897" s="383" t="s">
        <v>230</v>
      </c>
    </row>
    <row r="8898" spans="1:15">
      <c r="A8898" s="385">
        <v>42071</v>
      </c>
      <c r="B8898" s="383" t="s">
        <v>794</v>
      </c>
      <c r="C8898" s="383" t="s">
        <v>8</v>
      </c>
      <c r="D8898" s="383" t="s">
        <v>34</v>
      </c>
      <c r="E8898" s="383" t="s">
        <v>795</v>
      </c>
      <c r="F8898" s="383" t="s">
        <v>10</v>
      </c>
      <c r="G8898" s="384">
        <v>10833</v>
      </c>
      <c r="H8898" s="383" t="s">
        <v>796</v>
      </c>
      <c r="I8898" s="383" t="s">
        <v>805</v>
      </c>
      <c r="J8898" s="383" t="s">
        <v>617</v>
      </c>
      <c r="K8898" s="383" t="s">
        <v>618</v>
      </c>
      <c r="L8898" s="384">
        <v>25875</v>
      </c>
      <c r="M8898" s="383" t="s">
        <v>638</v>
      </c>
      <c r="N8898" s="383" t="s">
        <v>620</v>
      </c>
      <c r="O8898" s="383" t="s">
        <v>230</v>
      </c>
    </row>
    <row r="8899" spans="1:15">
      <c r="A8899" s="385">
        <v>42072</v>
      </c>
      <c r="B8899" s="383" t="s">
        <v>794</v>
      </c>
      <c r="C8899" s="383" t="s">
        <v>8</v>
      </c>
      <c r="D8899" s="383" t="s">
        <v>34</v>
      </c>
      <c r="E8899" s="383" t="s">
        <v>795</v>
      </c>
      <c r="F8899" s="383" t="s">
        <v>10</v>
      </c>
      <c r="G8899" s="384">
        <v>10833</v>
      </c>
      <c r="H8899" s="383" t="s">
        <v>796</v>
      </c>
      <c r="I8899" s="383" t="s">
        <v>805</v>
      </c>
      <c r="J8899" s="383" t="s">
        <v>617</v>
      </c>
      <c r="K8899" s="383" t="s">
        <v>618</v>
      </c>
      <c r="L8899" s="384">
        <v>25875</v>
      </c>
      <c r="M8899" s="383" t="s">
        <v>638</v>
      </c>
      <c r="N8899" s="383" t="s">
        <v>620</v>
      </c>
      <c r="O8899" s="383" t="s">
        <v>230</v>
      </c>
    </row>
    <row r="8900" spans="1:15">
      <c r="A8900" s="385">
        <v>42073</v>
      </c>
      <c r="B8900" s="383" t="s">
        <v>794</v>
      </c>
      <c r="C8900" s="383" t="s">
        <v>8</v>
      </c>
      <c r="D8900" s="383" t="s">
        <v>34</v>
      </c>
      <c r="E8900" s="383" t="s">
        <v>795</v>
      </c>
      <c r="F8900" s="383" t="s">
        <v>10</v>
      </c>
      <c r="G8900" s="384">
        <v>9359</v>
      </c>
      <c r="H8900" s="383" t="s">
        <v>796</v>
      </c>
      <c r="I8900" s="383" t="s">
        <v>805</v>
      </c>
      <c r="J8900" s="383" t="s">
        <v>617</v>
      </c>
      <c r="K8900" s="383" t="s">
        <v>618</v>
      </c>
      <c r="L8900" s="384">
        <v>25875</v>
      </c>
      <c r="M8900" s="383" t="s">
        <v>638</v>
      </c>
      <c r="N8900" s="383" t="s">
        <v>620</v>
      </c>
      <c r="O8900" s="383" t="s">
        <v>230</v>
      </c>
    </row>
    <row r="8901" spans="1:15">
      <c r="A8901" s="385">
        <v>42074</v>
      </c>
      <c r="B8901" s="383" t="s">
        <v>794</v>
      </c>
      <c r="C8901" s="383" t="s">
        <v>8</v>
      </c>
      <c r="D8901" s="383" t="s">
        <v>34</v>
      </c>
      <c r="E8901" s="383" t="s">
        <v>795</v>
      </c>
      <c r="F8901" s="383" t="s">
        <v>10</v>
      </c>
      <c r="G8901" s="384">
        <v>8410</v>
      </c>
      <c r="H8901" s="383" t="s">
        <v>796</v>
      </c>
      <c r="I8901" s="383" t="s">
        <v>805</v>
      </c>
      <c r="J8901" s="383" t="s">
        <v>617</v>
      </c>
      <c r="K8901" s="383" t="s">
        <v>618</v>
      </c>
      <c r="L8901" s="384">
        <v>25875</v>
      </c>
      <c r="M8901" s="383" t="s">
        <v>638</v>
      </c>
      <c r="N8901" s="383" t="s">
        <v>620</v>
      </c>
      <c r="O8901" s="383" t="s">
        <v>230</v>
      </c>
    </row>
    <row r="8902" spans="1:15">
      <c r="A8902" s="385">
        <v>42075</v>
      </c>
      <c r="B8902" s="383" t="s">
        <v>794</v>
      </c>
      <c r="C8902" s="383" t="s">
        <v>8</v>
      </c>
      <c r="D8902" s="383" t="s">
        <v>34</v>
      </c>
      <c r="E8902" s="383" t="s">
        <v>795</v>
      </c>
      <c r="F8902" s="383" t="s">
        <v>10</v>
      </c>
      <c r="G8902" s="384">
        <v>8410</v>
      </c>
      <c r="H8902" s="383" t="s">
        <v>796</v>
      </c>
      <c r="I8902" s="383" t="s">
        <v>805</v>
      </c>
      <c r="J8902" s="383" t="s">
        <v>617</v>
      </c>
      <c r="K8902" s="383" t="s">
        <v>618</v>
      </c>
      <c r="L8902" s="384">
        <v>25875</v>
      </c>
      <c r="M8902" s="383" t="s">
        <v>639</v>
      </c>
      <c r="N8902" s="383" t="s">
        <v>620</v>
      </c>
      <c r="O8902" s="383" t="s">
        <v>230</v>
      </c>
    </row>
    <row r="8903" spans="1:15">
      <c r="A8903" s="385">
        <v>42076</v>
      </c>
      <c r="B8903" s="383" t="s">
        <v>794</v>
      </c>
      <c r="C8903" s="383" t="s">
        <v>8</v>
      </c>
      <c r="D8903" s="383" t="s">
        <v>34</v>
      </c>
      <c r="E8903" s="383" t="s">
        <v>795</v>
      </c>
      <c r="F8903" s="383" t="s">
        <v>10</v>
      </c>
      <c r="G8903" s="384">
        <v>3010</v>
      </c>
      <c r="H8903" s="383" t="s">
        <v>796</v>
      </c>
      <c r="I8903" s="383" t="s">
        <v>805</v>
      </c>
      <c r="J8903" s="383" t="s">
        <v>617</v>
      </c>
      <c r="K8903" s="383" t="s">
        <v>618</v>
      </c>
      <c r="L8903" s="384">
        <v>25875</v>
      </c>
      <c r="M8903" s="383" t="s">
        <v>639</v>
      </c>
      <c r="N8903" s="383" t="s">
        <v>620</v>
      </c>
      <c r="O8903" s="383" t="s">
        <v>230</v>
      </c>
    </row>
    <row r="8904" spans="1:15">
      <c r="A8904" s="385">
        <v>42077</v>
      </c>
      <c r="B8904" s="383" t="s">
        <v>794</v>
      </c>
      <c r="C8904" s="383" t="s">
        <v>8</v>
      </c>
      <c r="D8904" s="383" t="s">
        <v>34</v>
      </c>
      <c r="E8904" s="383" t="s">
        <v>795</v>
      </c>
      <c r="F8904" s="383" t="s">
        <v>10</v>
      </c>
      <c r="G8904" s="384">
        <v>6010</v>
      </c>
      <c r="H8904" s="383" t="s">
        <v>796</v>
      </c>
      <c r="I8904" s="383" t="s">
        <v>805</v>
      </c>
      <c r="J8904" s="383" t="s">
        <v>617</v>
      </c>
      <c r="K8904" s="383" t="s">
        <v>618</v>
      </c>
      <c r="L8904" s="384">
        <v>25875</v>
      </c>
      <c r="M8904" s="383" t="s">
        <v>639</v>
      </c>
      <c r="N8904" s="383" t="s">
        <v>620</v>
      </c>
      <c r="O8904" s="383" t="s">
        <v>230</v>
      </c>
    </row>
    <row r="8905" spans="1:15">
      <c r="A8905" s="385">
        <v>42078</v>
      </c>
      <c r="B8905" s="383" t="s">
        <v>794</v>
      </c>
      <c r="C8905" s="383" t="s">
        <v>8</v>
      </c>
      <c r="D8905" s="383" t="s">
        <v>34</v>
      </c>
      <c r="E8905" s="383" t="s">
        <v>795</v>
      </c>
      <c r="F8905" s="383" t="s">
        <v>10</v>
      </c>
      <c r="G8905" s="384">
        <v>5355</v>
      </c>
      <c r="H8905" s="383" t="s">
        <v>796</v>
      </c>
      <c r="I8905" s="383" t="s">
        <v>805</v>
      </c>
      <c r="J8905" s="383" t="s">
        <v>617</v>
      </c>
      <c r="K8905" s="383" t="s">
        <v>618</v>
      </c>
      <c r="L8905" s="384">
        <v>25875</v>
      </c>
      <c r="M8905" s="383" t="s">
        <v>639</v>
      </c>
      <c r="N8905" s="383" t="s">
        <v>620</v>
      </c>
      <c r="O8905" s="383" t="s">
        <v>230</v>
      </c>
    </row>
    <row r="8906" spans="1:15">
      <c r="A8906" s="385">
        <v>42079</v>
      </c>
      <c r="B8906" s="383" t="s">
        <v>794</v>
      </c>
      <c r="C8906" s="383" t="s">
        <v>8</v>
      </c>
      <c r="D8906" s="383" t="s">
        <v>34</v>
      </c>
      <c r="E8906" s="383" t="s">
        <v>795</v>
      </c>
      <c r="F8906" s="383" t="s">
        <v>10</v>
      </c>
      <c r="G8906" s="384">
        <v>5355</v>
      </c>
      <c r="H8906" s="383" t="s">
        <v>796</v>
      </c>
      <c r="I8906" s="383" t="s">
        <v>805</v>
      </c>
      <c r="J8906" s="383" t="s">
        <v>617</v>
      </c>
      <c r="K8906" s="383" t="s">
        <v>618</v>
      </c>
      <c r="L8906" s="384">
        <v>25875</v>
      </c>
      <c r="M8906" s="383" t="s">
        <v>639</v>
      </c>
      <c r="N8906" s="383" t="s">
        <v>620</v>
      </c>
      <c r="O8906" s="383" t="s">
        <v>230</v>
      </c>
    </row>
    <row r="8907" spans="1:15">
      <c r="A8907" s="385">
        <v>42080</v>
      </c>
      <c r="B8907" s="383" t="s">
        <v>794</v>
      </c>
      <c r="C8907" s="383" t="s">
        <v>8</v>
      </c>
      <c r="D8907" s="383" t="s">
        <v>34</v>
      </c>
      <c r="E8907" s="383" t="s">
        <v>795</v>
      </c>
      <c r="F8907" s="383" t="s">
        <v>10</v>
      </c>
      <c r="G8907" s="384">
        <v>5355</v>
      </c>
      <c r="H8907" s="383" t="s">
        <v>796</v>
      </c>
      <c r="I8907" s="383" t="s">
        <v>805</v>
      </c>
      <c r="J8907" s="383" t="s">
        <v>617</v>
      </c>
      <c r="K8907" s="383" t="s">
        <v>618</v>
      </c>
      <c r="L8907" s="384">
        <v>25875</v>
      </c>
      <c r="M8907" s="383" t="s">
        <v>639</v>
      </c>
      <c r="N8907" s="383" t="s">
        <v>620</v>
      </c>
      <c r="O8907" s="383" t="s">
        <v>230</v>
      </c>
    </row>
    <row r="8908" spans="1:15">
      <c r="A8908" s="385">
        <v>42081</v>
      </c>
      <c r="B8908" s="383" t="s">
        <v>794</v>
      </c>
      <c r="C8908" s="383" t="s">
        <v>8</v>
      </c>
      <c r="D8908" s="383" t="s">
        <v>34</v>
      </c>
      <c r="E8908" s="383" t="s">
        <v>795</v>
      </c>
      <c r="F8908" s="383" t="s">
        <v>10</v>
      </c>
      <c r="G8908" s="384">
        <v>5355</v>
      </c>
      <c r="H8908" s="383" t="s">
        <v>796</v>
      </c>
      <c r="I8908" s="383" t="s">
        <v>805</v>
      </c>
      <c r="J8908" s="383" t="s">
        <v>617</v>
      </c>
      <c r="K8908" s="383" t="s">
        <v>618</v>
      </c>
      <c r="L8908" s="384">
        <v>26170</v>
      </c>
      <c r="M8908" s="383" t="s">
        <v>640</v>
      </c>
      <c r="N8908" s="383" t="s">
        <v>620</v>
      </c>
      <c r="O8908" s="383" t="s">
        <v>230</v>
      </c>
    </row>
    <row r="8909" spans="1:15">
      <c r="A8909" s="385">
        <v>42082</v>
      </c>
      <c r="B8909" s="383" t="s">
        <v>794</v>
      </c>
      <c r="C8909" s="383" t="s">
        <v>8</v>
      </c>
      <c r="D8909" s="383" t="s">
        <v>34</v>
      </c>
      <c r="E8909" s="383" t="s">
        <v>795</v>
      </c>
      <c r="F8909" s="383" t="s">
        <v>10</v>
      </c>
      <c r="G8909" s="384">
        <v>5355</v>
      </c>
      <c r="H8909" s="383" t="s">
        <v>796</v>
      </c>
      <c r="I8909" s="383" t="s">
        <v>805</v>
      </c>
      <c r="J8909" s="383" t="s">
        <v>617</v>
      </c>
      <c r="K8909" s="383" t="s">
        <v>618</v>
      </c>
      <c r="L8909" s="384">
        <v>26691</v>
      </c>
      <c r="M8909" s="383" t="s">
        <v>640</v>
      </c>
      <c r="N8909" s="383" t="s">
        <v>620</v>
      </c>
      <c r="O8909" s="383" t="s">
        <v>230</v>
      </c>
    </row>
    <row r="8910" spans="1:15">
      <c r="A8910" s="385">
        <v>42083</v>
      </c>
      <c r="B8910" s="383" t="s">
        <v>794</v>
      </c>
      <c r="C8910" s="383" t="s">
        <v>8</v>
      </c>
      <c r="D8910" s="383" t="s">
        <v>34</v>
      </c>
      <c r="E8910" s="383" t="s">
        <v>795</v>
      </c>
      <c r="F8910" s="383" t="s">
        <v>10</v>
      </c>
      <c r="G8910" s="384">
        <v>5355</v>
      </c>
      <c r="H8910" s="383" t="s">
        <v>796</v>
      </c>
      <c r="I8910" s="383" t="s">
        <v>805</v>
      </c>
      <c r="J8910" s="383" t="s">
        <v>617</v>
      </c>
      <c r="K8910" s="383" t="s">
        <v>618</v>
      </c>
      <c r="L8910" s="384">
        <v>27235</v>
      </c>
      <c r="M8910" s="383" t="s">
        <v>640</v>
      </c>
      <c r="N8910" s="383" t="s">
        <v>620</v>
      </c>
      <c r="O8910" s="383" t="s">
        <v>230</v>
      </c>
    </row>
    <row r="8911" spans="1:15">
      <c r="A8911" s="385">
        <v>42084</v>
      </c>
      <c r="B8911" s="383" t="s">
        <v>794</v>
      </c>
      <c r="C8911" s="383" t="s">
        <v>8</v>
      </c>
      <c r="D8911" s="383" t="s">
        <v>34</v>
      </c>
      <c r="E8911" s="383" t="s">
        <v>795</v>
      </c>
      <c r="F8911" s="383" t="s">
        <v>10</v>
      </c>
      <c r="G8911" s="384">
        <v>2108</v>
      </c>
      <c r="H8911" s="383" t="s">
        <v>796</v>
      </c>
      <c r="I8911" s="383" t="s">
        <v>800</v>
      </c>
      <c r="J8911" s="383" t="s">
        <v>617</v>
      </c>
      <c r="K8911" s="383" t="s">
        <v>618</v>
      </c>
      <c r="L8911" s="384">
        <v>27710</v>
      </c>
      <c r="M8911" s="383" t="s">
        <v>640</v>
      </c>
      <c r="N8911" s="383" t="s">
        <v>620</v>
      </c>
      <c r="O8911" s="383" t="s">
        <v>230</v>
      </c>
    </row>
    <row r="8912" spans="1:15">
      <c r="A8912" s="385">
        <v>42085</v>
      </c>
      <c r="B8912" s="383" t="s">
        <v>794</v>
      </c>
      <c r="C8912" s="383" t="s">
        <v>8</v>
      </c>
      <c r="D8912" s="383" t="s">
        <v>34</v>
      </c>
      <c r="E8912" s="383" t="s">
        <v>795</v>
      </c>
      <c r="F8912" s="383" t="s">
        <v>10</v>
      </c>
      <c r="G8912" s="384">
        <v>2108</v>
      </c>
      <c r="H8912" s="383" t="s">
        <v>796</v>
      </c>
      <c r="I8912" s="383" t="s">
        <v>800</v>
      </c>
      <c r="J8912" s="383" t="s">
        <v>617</v>
      </c>
      <c r="K8912" s="383" t="s">
        <v>618</v>
      </c>
      <c r="L8912" s="384">
        <v>27741</v>
      </c>
      <c r="M8912" s="383" t="s">
        <v>640</v>
      </c>
      <c r="N8912" s="383" t="s">
        <v>620</v>
      </c>
      <c r="O8912" s="383" t="s">
        <v>230</v>
      </c>
    </row>
    <row r="8913" spans="1:15">
      <c r="A8913" s="385">
        <v>42086</v>
      </c>
      <c r="B8913" s="383" t="s">
        <v>794</v>
      </c>
      <c r="C8913" s="383" t="s">
        <v>8</v>
      </c>
      <c r="D8913" s="383" t="s">
        <v>34</v>
      </c>
      <c r="E8913" s="383" t="s">
        <v>795</v>
      </c>
      <c r="F8913" s="383" t="s">
        <v>10</v>
      </c>
      <c r="G8913" s="384">
        <v>2108</v>
      </c>
      <c r="H8913" s="383" t="s">
        <v>796</v>
      </c>
      <c r="I8913" s="383" t="s">
        <v>800</v>
      </c>
      <c r="J8913" s="383" t="s">
        <v>617</v>
      </c>
      <c r="K8913" s="383" t="s">
        <v>618</v>
      </c>
      <c r="L8913" s="384">
        <v>27741</v>
      </c>
      <c r="M8913" s="383" t="s">
        <v>640</v>
      </c>
      <c r="N8913" s="383" t="s">
        <v>620</v>
      </c>
      <c r="O8913" s="383" t="s">
        <v>230</v>
      </c>
    </row>
    <row r="8914" spans="1:15">
      <c r="A8914" s="385">
        <v>42087</v>
      </c>
      <c r="B8914" s="383" t="s">
        <v>794</v>
      </c>
      <c r="C8914" s="383" t="s">
        <v>8</v>
      </c>
      <c r="D8914" s="383" t="s">
        <v>34</v>
      </c>
      <c r="E8914" s="383" t="s">
        <v>795</v>
      </c>
      <c r="F8914" s="383" t="s">
        <v>10</v>
      </c>
      <c r="G8914" s="384">
        <v>4110</v>
      </c>
      <c r="H8914" s="383" t="s">
        <v>796</v>
      </c>
      <c r="I8914" s="383" t="s">
        <v>800</v>
      </c>
      <c r="J8914" s="383" t="s">
        <v>617</v>
      </c>
      <c r="K8914" s="383" t="s">
        <v>618</v>
      </c>
      <c r="L8914" s="384">
        <v>27741</v>
      </c>
      <c r="M8914" s="383" t="s">
        <v>640</v>
      </c>
      <c r="N8914" s="383" t="s">
        <v>620</v>
      </c>
      <c r="O8914" s="383" t="s">
        <v>230</v>
      </c>
    </row>
    <row r="8915" spans="1:15">
      <c r="A8915" s="385">
        <v>42088</v>
      </c>
      <c r="B8915" s="383" t="s">
        <v>694</v>
      </c>
      <c r="C8915" s="383" t="s">
        <v>23</v>
      </c>
      <c r="D8915" s="383" t="s">
        <v>22</v>
      </c>
      <c r="E8915" s="383" t="s">
        <v>695</v>
      </c>
      <c r="F8915" s="383" t="s">
        <v>10</v>
      </c>
      <c r="G8915" s="384">
        <v>51888</v>
      </c>
      <c r="H8915" s="383" t="s">
        <v>942</v>
      </c>
      <c r="I8915" s="383" t="s">
        <v>1060</v>
      </c>
      <c r="J8915" s="383" t="s">
        <v>617</v>
      </c>
      <c r="K8915" s="383" t="s">
        <v>618</v>
      </c>
      <c r="L8915" s="384">
        <v>27741</v>
      </c>
      <c r="M8915" s="383" t="s">
        <v>640</v>
      </c>
      <c r="N8915" s="383" t="s">
        <v>620</v>
      </c>
      <c r="O8915" s="383" t="s">
        <v>230</v>
      </c>
    </row>
    <row r="8916" spans="1:15">
      <c r="A8916" s="385">
        <v>42089</v>
      </c>
      <c r="B8916" s="383" t="s">
        <v>794</v>
      </c>
      <c r="C8916" s="383" t="s">
        <v>8</v>
      </c>
      <c r="D8916" s="383" t="s">
        <v>34</v>
      </c>
      <c r="E8916" s="383" t="s">
        <v>795</v>
      </c>
      <c r="F8916" s="383" t="s">
        <v>10</v>
      </c>
      <c r="G8916" s="384">
        <v>2108</v>
      </c>
      <c r="H8916" s="383" t="s">
        <v>796</v>
      </c>
      <c r="I8916" s="383" t="s">
        <v>800</v>
      </c>
      <c r="J8916" s="383" t="s">
        <v>617</v>
      </c>
      <c r="K8916" s="383" t="s">
        <v>618</v>
      </c>
      <c r="L8916" s="384">
        <v>27741</v>
      </c>
      <c r="M8916" s="383" t="s">
        <v>640</v>
      </c>
      <c r="N8916" s="383" t="s">
        <v>620</v>
      </c>
      <c r="O8916" s="383" t="s">
        <v>230</v>
      </c>
    </row>
    <row r="8917" spans="1:15">
      <c r="A8917" s="385">
        <v>42090</v>
      </c>
      <c r="B8917" s="383" t="s">
        <v>794</v>
      </c>
      <c r="C8917" s="383" t="s">
        <v>8</v>
      </c>
      <c r="D8917" s="383" t="s">
        <v>34</v>
      </c>
      <c r="E8917" s="383" t="s">
        <v>795</v>
      </c>
      <c r="F8917" s="383" t="s">
        <v>10</v>
      </c>
      <c r="G8917" s="384">
        <v>2108</v>
      </c>
      <c r="H8917" s="383" t="s">
        <v>796</v>
      </c>
      <c r="I8917" s="383" t="s">
        <v>800</v>
      </c>
      <c r="J8917" s="383" t="s">
        <v>617</v>
      </c>
      <c r="K8917" s="383" t="s">
        <v>618</v>
      </c>
      <c r="L8917" s="384">
        <v>27741</v>
      </c>
      <c r="M8917" s="383" t="s">
        <v>640</v>
      </c>
      <c r="N8917" s="383" t="s">
        <v>620</v>
      </c>
      <c r="O8917" s="383" t="s">
        <v>230</v>
      </c>
    </row>
    <row r="8918" spans="1:15">
      <c r="A8918" s="385">
        <v>42091</v>
      </c>
      <c r="B8918" s="383" t="s">
        <v>794</v>
      </c>
      <c r="C8918" s="383" t="s">
        <v>8</v>
      </c>
      <c r="D8918" s="383" t="s">
        <v>34</v>
      </c>
      <c r="E8918" s="383" t="s">
        <v>795</v>
      </c>
      <c r="F8918" s="383" t="s">
        <v>10</v>
      </c>
      <c r="G8918" s="384">
        <v>2108</v>
      </c>
      <c r="H8918" s="383" t="s">
        <v>796</v>
      </c>
      <c r="I8918" s="383" t="s">
        <v>800</v>
      </c>
      <c r="J8918" s="383" t="s">
        <v>617</v>
      </c>
      <c r="K8918" s="383" t="s">
        <v>618</v>
      </c>
      <c r="L8918" s="384">
        <v>27741</v>
      </c>
      <c r="M8918" s="383" t="s">
        <v>641</v>
      </c>
      <c r="N8918" s="383" t="s">
        <v>620</v>
      </c>
      <c r="O8918" s="383" t="s">
        <v>230</v>
      </c>
    </row>
    <row r="8919" spans="1:15">
      <c r="A8919" s="385">
        <v>42092</v>
      </c>
      <c r="B8919" s="383" t="s">
        <v>794</v>
      </c>
      <c r="C8919" s="383" t="s">
        <v>8</v>
      </c>
      <c r="D8919" s="383" t="s">
        <v>34</v>
      </c>
      <c r="E8919" s="383" t="s">
        <v>795</v>
      </c>
      <c r="F8919" s="383" t="s">
        <v>10</v>
      </c>
      <c r="G8919" s="384">
        <v>21512</v>
      </c>
      <c r="H8919" s="383" t="s">
        <v>796</v>
      </c>
      <c r="I8919" s="383" t="s">
        <v>798</v>
      </c>
      <c r="J8919" s="383" t="s">
        <v>617</v>
      </c>
      <c r="K8919" s="383" t="s">
        <v>618</v>
      </c>
      <c r="L8919" s="384">
        <v>27741</v>
      </c>
      <c r="M8919" s="383" t="s">
        <v>641</v>
      </c>
      <c r="N8919" s="383" t="s">
        <v>620</v>
      </c>
      <c r="O8919" s="383" t="s">
        <v>230</v>
      </c>
    </row>
    <row r="8920" spans="1:15">
      <c r="A8920" s="385">
        <v>42093</v>
      </c>
      <c r="B8920" s="383" t="s">
        <v>794</v>
      </c>
      <c r="C8920" s="383" t="s">
        <v>8</v>
      </c>
      <c r="D8920" s="383" t="s">
        <v>34</v>
      </c>
      <c r="E8920" s="383" t="s">
        <v>795</v>
      </c>
      <c r="F8920" s="383" t="s">
        <v>10</v>
      </c>
      <c r="G8920" s="384">
        <v>21512</v>
      </c>
      <c r="H8920" s="383" t="s">
        <v>796</v>
      </c>
      <c r="I8920" s="383" t="s">
        <v>798</v>
      </c>
      <c r="J8920" s="383" t="s">
        <v>617</v>
      </c>
      <c r="K8920" s="383" t="s">
        <v>618</v>
      </c>
      <c r="L8920" s="384">
        <v>27741</v>
      </c>
      <c r="M8920" s="383" t="s">
        <v>641</v>
      </c>
      <c r="N8920" s="383" t="s">
        <v>620</v>
      </c>
      <c r="O8920" s="383" t="s">
        <v>230</v>
      </c>
    </row>
    <row r="8921" spans="1:15">
      <c r="A8921" s="385">
        <v>42094</v>
      </c>
      <c r="B8921" s="383" t="s">
        <v>794</v>
      </c>
      <c r="C8921" s="383" t="s">
        <v>8</v>
      </c>
      <c r="D8921" s="383" t="s">
        <v>34</v>
      </c>
      <c r="E8921" s="383" t="s">
        <v>795</v>
      </c>
      <c r="F8921" s="383" t="s">
        <v>10</v>
      </c>
      <c r="G8921" s="384">
        <v>14600</v>
      </c>
      <c r="H8921" s="383" t="s">
        <v>796</v>
      </c>
      <c r="I8921" s="383" t="s">
        <v>798</v>
      </c>
      <c r="J8921" s="383" t="s">
        <v>617</v>
      </c>
      <c r="K8921" s="383" t="s">
        <v>618</v>
      </c>
      <c r="L8921" s="384">
        <v>27741</v>
      </c>
      <c r="M8921" s="383" t="s">
        <v>641</v>
      </c>
      <c r="N8921" s="383" t="s">
        <v>620</v>
      </c>
      <c r="O8921" s="383" t="s">
        <v>230</v>
      </c>
    </row>
    <row r="8922" spans="1:15">
      <c r="A8922" s="385">
        <v>42095</v>
      </c>
      <c r="B8922" s="383" t="s">
        <v>794</v>
      </c>
      <c r="C8922" s="383" t="s">
        <v>8</v>
      </c>
      <c r="D8922" s="383" t="s">
        <v>34</v>
      </c>
      <c r="E8922" s="383" t="s">
        <v>795</v>
      </c>
      <c r="F8922" s="383" t="s">
        <v>10</v>
      </c>
      <c r="G8922" s="384">
        <v>2108</v>
      </c>
      <c r="H8922" s="383" t="s">
        <v>796</v>
      </c>
      <c r="I8922" s="383" t="s">
        <v>800</v>
      </c>
      <c r="J8922" s="383" t="s">
        <v>617</v>
      </c>
      <c r="K8922" s="383" t="s">
        <v>618</v>
      </c>
      <c r="L8922" s="384">
        <v>27741</v>
      </c>
      <c r="M8922" s="383" t="s">
        <v>641</v>
      </c>
      <c r="N8922" s="383" t="s">
        <v>620</v>
      </c>
      <c r="O8922" s="383" t="s">
        <v>230</v>
      </c>
    </row>
    <row r="8923" spans="1:15">
      <c r="A8923" s="385">
        <v>42096</v>
      </c>
      <c r="B8923" s="383" t="s">
        <v>794</v>
      </c>
      <c r="C8923" s="383" t="s">
        <v>8</v>
      </c>
      <c r="D8923" s="383" t="s">
        <v>34</v>
      </c>
      <c r="E8923" s="383" t="s">
        <v>795</v>
      </c>
      <c r="F8923" s="383" t="s">
        <v>10</v>
      </c>
      <c r="G8923" s="384">
        <v>2108</v>
      </c>
      <c r="H8923" s="383" t="s">
        <v>796</v>
      </c>
      <c r="I8923" s="383" t="s">
        <v>800</v>
      </c>
      <c r="J8923" s="383" t="s">
        <v>617</v>
      </c>
      <c r="K8923" s="383" t="s">
        <v>618</v>
      </c>
      <c r="L8923" s="384">
        <v>27741</v>
      </c>
      <c r="M8923" s="383" t="s">
        <v>641</v>
      </c>
      <c r="N8923" s="383" t="s">
        <v>620</v>
      </c>
      <c r="O8923" s="383" t="s">
        <v>230</v>
      </c>
    </row>
    <row r="8924" spans="1:15">
      <c r="A8924" s="385">
        <v>42097</v>
      </c>
      <c r="B8924" s="383" t="s">
        <v>794</v>
      </c>
      <c r="C8924" s="383" t="s">
        <v>8</v>
      </c>
      <c r="D8924" s="383" t="s">
        <v>34</v>
      </c>
      <c r="E8924" s="383" t="s">
        <v>795</v>
      </c>
      <c r="F8924" s="383" t="s">
        <v>10</v>
      </c>
      <c r="G8924" s="384">
        <v>2108</v>
      </c>
      <c r="H8924" s="383" t="s">
        <v>796</v>
      </c>
      <c r="I8924" s="383" t="s">
        <v>800</v>
      </c>
      <c r="J8924" s="383" t="s">
        <v>617</v>
      </c>
      <c r="K8924" s="383" t="s">
        <v>618</v>
      </c>
      <c r="L8924" s="384">
        <v>27741</v>
      </c>
      <c r="M8924" s="383" t="s">
        <v>641</v>
      </c>
      <c r="N8924" s="383" t="s">
        <v>620</v>
      </c>
      <c r="O8924" s="383" t="s">
        <v>230</v>
      </c>
    </row>
    <row r="8925" spans="1:15">
      <c r="A8925" s="385">
        <v>42099</v>
      </c>
      <c r="B8925" s="383" t="s">
        <v>794</v>
      </c>
      <c r="C8925" s="383" t="s">
        <v>8</v>
      </c>
      <c r="D8925" s="383" t="s">
        <v>34</v>
      </c>
      <c r="E8925" s="383" t="s">
        <v>795</v>
      </c>
      <c r="F8925" s="383" t="s">
        <v>10</v>
      </c>
      <c r="G8925" s="384">
        <v>2108</v>
      </c>
      <c r="H8925" s="383" t="s">
        <v>796</v>
      </c>
      <c r="I8925" s="383" t="s">
        <v>800</v>
      </c>
      <c r="J8925" s="383" t="s">
        <v>617</v>
      </c>
      <c r="K8925" s="383" t="s">
        <v>618</v>
      </c>
      <c r="L8925" s="384">
        <v>28181</v>
      </c>
      <c r="M8925" s="383" t="s">
        <v>642</v>
      </c>
      <c r="N8925" s="383" t="s">
        <v>620</v>
      </c>
      <c r="O8925" s="383" t="s">
        <v>230</v>
      </c>
    </row>
    <row r="8926" spans="1:15">
      <c r="A8926" s="385">
        <v>42100</v>
      </c>
      <c r="B8926" s="383" t="s">
        <v>794</v>
      </c>
      <c r="C8926" s="383" t="s">
        <v>8</v>
      </c>
      <c r="D8926" s="383" t="s">
        <v>34</v>
      </c>
      <c r="E8926" s="383" t="s">
        <v>795</v>
      </c>
      <c r="F8926" s="383" t="s">
        <v>10</v>
      </c>
      <c r="G8926" s="384">
        <v>2108</v>
      </c>
      <c r="H8926" s="383" t="s">
        <v>796</v>
      </c>
      <c r="I8926" s="383" t="s">
        <v>800</v>
      </c>
      <c r="J8926" s="383" t="s">
        <v>617</v>
      </c>
      <c r="K8926" s="383" t="s">
        <v>618</v>
      </c>
      <c r="L8926" s="384">
        <v>28641</v>
      </c>
      <c r="M8926" s="383" t="s">
        <v>642</v>
      </c>
      <c r="N8926" s="383" t="s">
        <v>620</v>
      </c>
      <c r="O8926" s="383" t="s">
        <v>230</v>
      </c>
    </row>
    <row r="8927" spans="1:15">
      <c r="A8927" s="385">
        <v>42101</v>
      </c>
      <c r="B8927" s="383" t="s">
        <v>794</v>
      </c>
      <c r="C8927" s="383" t="s">
        <v>8</v>
      </c>
      <c r="D8927" s="383" t="s">
        <v>34</v>
      </c>
      <c r="E8927" s="383" t="s">
        <v>795</v>
      </c>
      <c r="F8927" s="383" t="s">
        <v>10</v>
      </c>
      <c r="G8927" s="384">
        <v>2108</v>
      </c>
      <c r="H8927" s="383" t="s">
        <v>796</v>
      </c>
      <c r="I8927" s="383" t="s">
        <v>800</v>
      </c>
      <c r="J8927" s="383" t="s">
        <v>617</v>
      </c>
      <c r="K8927" s="383" t="s">
        <v>618</v>
      </c>
      <c r="L8927" s="384">
        <v>29260</v>
      </c>
      <c r="M8927" s="383" t="s">
        <v>642</v>
      </c>
      <c r="N8927" s="383" t="s">
        <v>620</v>
      </c>
      <c r="O8927" s="383" t="s">
        <v>230</v>
      </c>
    </row>
    <row r="8928" spans="1:15">
      <c r="A8928" s="385">
        <v>42102</v>
      </c>
      <c r="B8928" s="383" t="s">
        <v>794</v>
      </c>
      <c r="C8928" s="383" t="s">
        <v>8</v>
      </c>
      <c r="D8928" s="383" t="s">
        <v>34</v>
      </c>
      <c r="E8928" s="383" t="s">
        <v>795</v>
      </c>
      <c r="F8928" s="383" t="s">
        <v>10</v>
      </c>
      <c r="G8928" s="384">
        <v>2108</v>
      </c>
      <c r="H8928" s="383" t="s">
        <v>796</v>
      </c>
      <c r="I8928" s="383" t="s">
        <v>800</v>
      </c>
      <c r="J8928" s="383" t="s">
        <v>617</v>
      </c>
      <c r="K8928" s="383" t="s">
        <v>618</v>
      </c>
      <c r="L8928" s="384">
        <v>29608</v>
      </c>
      <c r="M8928" s="383" t="s">
        <v>642</v>
      </c>
      <c r="N8928" s="383" t="s">
        <v>620</v>
      </c>
      <c r="O8928" s="383" t="s">
        <v>230</v>
      </c>
    </row>
    <row r="8929" spans="1:15">
      <c r="A8929" s="385">
        <v>42103</v>
      </c>
      <c r="B8929" s="383" t="s">
        <v>794</v>
      </c>
      <c r="C8929" s="383" t="s">
        <v>8</v>
      </c>
      <c r="D8929" s="383" t="s">
        <v>34</v>
      </c>
      <c r="E8929" s="383" t="s">
        <v>795</v>
      </c>
      <c r="F8929" s="383" t="s">
        <v>10</v>
      </c>
      <c r="G8929" s="384">
        <v>2108</v>
      </c>
      <c r="H8929" s="383" t="s">
        <v>796</v>
      </c>
      <c r="I8929" s="383" t="s">
        <v>800</v>
      </c>
      <c r="J8929" s="383" t="s">
        <v>617</v>
      </c>
      <c r="K8929" s="383" t="s">
        <v>618</v>
      </c>
      <c r="L8929" s="384">
        <v>29608</v>
      </c>
      <c r="M8929" s="383" t="s">
        <v>642</v>
      </c>
      <c r="N8929" s="383" t="s">
        <v>620</v>
      </c>
      <c r="O8929" s="383" t="s">
        <v>230</v>
      </c>
    </row>
    <row r="8930" spans="1:15">
      <c r="A8930" s="385">
        <v>42104</v>
      </c>
      <c r="B8930" s="383" t="s">
        <v>794</v>
      </c>
      <c r="C8930" s="383" t="s">
        <v>8</v>
      </c>
      <c r="D8930" s="383" t="s">
        <v>34</v>
      </c>
      <c r="E8930" s="383" t="s">
        <v>795</v>
      </c>
      <c r="F8930" s="383" t="s">
        <v>10</v>
      </c>
      <c r="G8930" s="384">
        <v>2108</v>
      </c>
      <c r="H8930" s="383" t="s">
        <v>796</v>
      </c>
      <c r="I8930" s="383" t="s">
        <v>800</v>
      </c>
      <c r="J8930" s="383" t="s">
        <v>617</v>
      </c>
      <c r="K8930" s="383" t="s">
        <v>618</v>
      </c>
      <c r="L8930" s="384">
        <v>29608</v>
      </c>
      <c r="M8930" s="383" t="s">
        <v>642</v>
      </c>
      <c r="N8930" s="383" t="s">
        <v>620</v>
      </c>
      <c r="O8930" s="383" t="s">
        <v>230</v>
      </c>
    </row>
    <row r="8931" spans="1:15">
      <c r="A8931" s="385">
        <v>42105</v>
      </c>
      <c r="B8931" s="383" t="s">
        <v>794</v>
      </c>
      <c r="C8931" s="383" t="s">
        <v>8</v>
      </c>
      <c r="D8931" s="383" t="s">
        <v>34</v>
      </c>
      <c r="E8931" s="383" t="s">
        <v>795</v>
      </c>
      <c r="F8931" s="383" t="s">
        <v>10</v>
      </c>
      <c r="G8931" s="384">
        <v>2108</v>
      </c>
      <c r="H8931" s="383" t="s">
        <v>796</v>
      </c>
      <c r="I8931" s="383" t="s">
        <v>800</v>
      </c>
      <c r="J8931" s="383" t="s">
        <v>617</v>
      </c>
      <c r="K8931" s="383" t="s">
        <v>618</v>
      </c>
      <c r="L8931" s="384">
        <v>29608</v>
      </c>
      <c r="M8931" s="383" t="s">
        <v>642</v>
      </c>
      <c r="N8931" s="383" t="s">
        <v>620</v>
      </c>
      <c r="O8931" s="383" t="s">
        <v>230</v>
      </c>
    </row>
    <row r="8932" spans="1:15">
      <c r="A8932" s="385">
        <v>42106</v>
      </c>
      <c r="B8932" s="383" t="s">
        <v>794</v>
      </c>
      <c r="C8932" s="383" t="s">
        <v>8</v>
      </c>
      <c r="D8932" s="383" t="s">
        <v>34</v>
      </c>
      <c r="E8932" s="383" t="s">
        <v>795</v>
      </c>
      <c r="F8932" s="383" t="s">
        <v>10</v>
      </c>
      <c r="G8932" s="384">
        <v>2108</v>
      </c>
      <c r="H8932" s="383" t="s">
        <v>796</v>
      </c>
      <c r="I8932" s="383" t="s">
        <v>800</v>
      </c>
      <c r="J8932" s="383" t="s">
        <v>617</v>
      </c>
      <c r="K8932" s="383" t="s">
        <v>618</v>
      </c>
      <c r="L8932" s="384">
        <v>29608</v>
      </c>
      <c r="M8932" s="383" t="s">
        <v>642</v>
      </c>
      <c r="N8932" s="383" t="s">
        <v>620</v>
      </c>
      <c r="O8932" s="383" t="s">
        <v>230</v>
      </c>
    </row>
    <row r="8933" spans="1:15">
      <c r="A8933" s="385">
        <v>42107</v>
      </c>
      <c r="B8933" s="383" t="s">
        <v>794</v>
      </c>
      <c r="C8933" s="383" t="s">
        <v>8</v>
      </c>
      <c r="D8933" s="383" t="s">
        <v>34</v>
      </c>
      <c r="E8933" s="383" t="s">
        <v>795</v>
      </c>
      <c r="F8933" s="383" t="s">
        <v>10</v>
      </c>
      <c r="G8933" s="384">
        <v>2108</v>
      </c>
      <c r="H8933" s="383" t="s">
        <v>796</v>
      </c>
      <c r="I8933" s="383" t="s">
        <v>800</v>
      </c>
      <c r="J8933" s="383" t="s">
        <v>617</v>
      </c>
      <c r="K8933" s="383" t="s">
        <v>618</v>
      </c>
      <c r="L8933" s="384">
        <v>29973</v>
      </c>
      <c r="M8933" s="383" t="s">
        <v>642</v>
      </c>
      <c r="N8933" s="383" t="s">
        <v>620</v>
      </c>
      <c r="O8933" s="383" t="s">
        <v>230</v>
      </c>
    </row>
    <row r="8934" spans="1:15">
      <c r="A8934" s="385">
        <v>42108</v>
      </c>
      <c r="B8934" s="383" t="s">
        <v>794</v>
      </c>
      <c r="C8934" s="383" t="s">
        <v>8</v>
      </c>
      <c r="D8934" s="383" t="s">
        <v>34</v>
      </c>
      <c r="E8934" s="383" t="s">
        <v>795</v>
      </c>
      <c r="F8934" s="383" t="s">
        <v>10</v>
      </c>
      <c r="G8934" s="384">
        <v>2108</v>
      </c>
      <c r="H8934" s="383" t="s">
        <v>796</v>
      </c>
      <c r="I8934" s="383" t="s">
        <v>800</v>
      </c>
      <c r="J8934" s="383" t="s">
        <v>617</v>
      </c>
      <c r="K8934" s="383" t="s">
        <v>618</v>
      </c>
      <c r="L8934" s="384">
        <v>30380</v>
      </c>
      <c r="M8934" s="383" t="s">
        <v>642</v>
      </c>
      <c r="N8934" s="383" t="s">
        <v>620</v>
      </c>
      <c r="O8934" s="383" t="s">
        <v>230</v>
      </c>
    </row>
    <row r="8935" spans="1:15">
      <c r="A8935" s="385">
        <v>42109</v>
      </c>
      <c r="B8935" s="383" t="s">
        <v>794</v>
      </c>
      <c r="C8935" s="383" t="s">
        <v>8</v>
      </c>
      <c r="D8935" s="383" t="s">
        <v>34</v>
      </c>
      <c r="E8935" s="383" t="s">
        <v>795</v>
      </c>
      <c r="F8935" s="383" t="s">
        <v>10</v>
      </c>
      <c r="G8935" s="384">
        <v>4109</v>
      </c>
      <c r="H8935" s="383" t="s">
        <v>796</v>
      </c>
      <c r="I8935" s="383" t="s">
        <v>800</v>
      </c>
      <c r="J8935" s="383" t="s">
        <v>617</v>
      </c>
      <c r="K8935" s="383" t="s">
        <v>618</v>
      </c>
      <c r="L8935" s="384">
        <v>30722</v>
      </c>
      <c r="M8935" s="383" t="s">
        <v>642</v>
      </c>
      <c r="N8935" s="383" t="s">
        <v>620</v>
      </c>
      <c r="O8935" s="383" t="s">
        <v>230</v>
      </c>
    </row>
    <row r="8936" spans="1:15">
      <c r="A8936" s="385">
        <v>42110</v>
      </c>
      <c r="B8936" s="383" t="s">
        <v>794</v>
      </c>
      <c r="C8936" s="383" t="s">
        <v>8</v>
      </c>
      <c r="D8936" s="383" t="s">
        <v>34</v>
      </c>
      <c r="E8936" s="383" t="s">
        <v>795</v>
      </c>
      <c r="F8936" s="383" t="s">
        <v>10</v>
      </c>
      <c r="G8936" s="384">
        <v>2108</v>
      </c>
      <c r="H8936" s="383" t="s">
        <v>796</v>
      </c>
      <c r="I8936" s="383" t="s">
        <v>800</v>
      </c>
      <c r="J8936" s="383" t="s">
        <v>617</v>
      </c>
      <c r="K8936" s="383" t="s">
        <v>618</v>
      </c>
      <c r="L8936" s="384">
        <v>30780</v>
      </c>
      <c r="M8936" s="383" t="s">
        <v>642</v>
      </c>
      <c r="N8936" s="383" t="s">
        <v>620</v>
      </c>
      <c r="O8936" s="383" t="s">
        <v>230</v>
      </c>
    </row>
    <row r="8937" spans="1:15">
      <c r="A8937" s="385">
        <v>42111</v>
      </c>
      <c r="B8937" s="383" t="s">
        <v>11</v>
      </c>
      <c r="C8937" s="383" t="s">
        <v>12</v>
      </c>
      <c r="D8937" s="383" t="s">
        <v>13</v>
      </c>
      <c r="E8937" s="383" t="s">
        <v>678</v>
      </c>
      <c r="F8937" s="383" t="s">
        <v>10</v>
      </c>
      <c r="G8937" s="384">
        <v>342</v>
      </c>
      <c r="H8937" s="383" t="s">
        <v>812</v>
      </c>
      <c r="I8937" s="383" t="s">
        <v>813</v>
      </c>
      <c r="J8937" s="383" t="s">
        <v>617</v>
      </c>
      <c r="K8937" s="383" t="s">
        <v>618</v>
      </c>
      <c r="L8937" s="384">
        <v>30780</v>
      </c>
      <c r="M8937" s="383" t="s">
        <v>642</v>
      </c>
      <c r="N8937" s="383" t="s">
        <v>620</v>
      </c>
      <c r="O8937" s="383" t="s">
        <v>230</v>
      </c>
    </row>
    <row r="8938" spans="1:15">
      <c r="A8938" s="385">
        <v>42112</v>
      </c>
      <c r="B8938" s="383" t="s">
        <v>11</v>
      </c>
      <c r="C8938" s="383" t="s">
        <v>12</v>
      </c>
      <c r="D8938" s="383" t="s">
        <v>13</v>
      </c>
      <c r="E8938" s="383" t="s">
        <v>678</v>
      </c>
      <c r="F8938" s="383" t="s">
        <v>10</v>
      </c>
      <c r="G8938" s="384">
        <v>342</v>
      </c>
      <c r="H8938" s="383" t="s">
        <v>812</v>
      </c>
      <c r="I8938" s="383" t="s">
        <v>813</v>
      </c>
      <c r="J8938" s="383" t="s">
        <v>617</v>
      </c>
      <c r="K8938" s="383" t="s">
        <v>618</v>
      </c>
      <c r="L8938" s="384">
        <v>30780</v>
      </c>
      <c r="M8938" s="383" t="s">
        <v>642</v>
      </c>
      <c r="N8938" s="383" t="s">
        <v>620</v>
      </c>
      <c r="O8938" s="383" t="s">
        <v>230</v>
      </c>
    </row>
    <row r="8939" spans="1:15">
      <c r="A8939" s="385">
        <v>42113</v>
      </c>
      <c r="B8939" s="383" t="s">
        <v>11</v>
      </c>
      <c r="C8939" s="383" t="s">
        <v>12</v>
      </c>
      <c r="D8939" s="383" t="s">
        <v>13</v>
      </c>
      <c r="E8939" s="383" t="s">
        <v>678</v>
      </c>
      <c r="F8939" s="383" t="s">
        <v>10</v>
      </c>
      <c r="G8939" s="384">
        <v>342</v>
      </c>
      <c r="H8939" s="383" t="s">
        <v>812</v>
      </c>
      <c r="I8939" s="383" t="s">
        <v>813</v>
      </c>
      <c r="J8939" s="383" t="s">
        <v>617</v>
      </c>
      <c r="K8939" s="383" t="s">
        <v>618</v>
      </c>
      <c r="L8939" s="384">
        <v>30780</v>
      </c>
      <c r="M8939" s="383" t="s">
        <v>643</v>
      </c>
      <c r="N8939" s="383" t="s">
        <v>620</v>
      </c>
      <c r="O8939" s="383" t="s">
        <v>230</v>
      </c>
    </row>
    <row r="8940" spans="1:15">
      <c r="A8940" s="385">
        <v>42114</v>
      </c>
      <c r="B8940" s="383" t="s">
        <v>650</v>
      </c>
      <c r="C8940" s="383" t="s">
        <v>8</v>
      </c>
      <c r="D8940" s="383" t="s">
        <v>20</v>
      </c>
      <c r="E8940" s="383" t="s">
        <v>651</v>
      </c>
      <c r="F8940" s="383" t="s">
        <v>10</v>
      </c>
      <c r="G8940" s="384">
        <v>1443</v>
      </c>
      <c r="H8940" s="383" t="s">
        <v>826</v>
      </c>
      <c r="I8940" s="383" t="s">
        <v>827</v>
      </c>
      <c r="J8940" s="383" t="s">
        <v>617</v>
      </c>
      <c r="K8940" s="383" t="s">
        <v>618</v>
      </c>
      <c r="L8940" s="384">
        <v>30780</v>
      </c>
      <c r="M8940" s="383" t="s">
        <v>643</v>
      </c>
      <c r="N8940" s="383" t="s">
        <v>620</v>
      </c>
      <c r="O8940" s="383" t="s">
        <v>230</v>
      </c>
    </row>
    <row r="8941" spans="1:15">
      <c r="A8941" s="385">
        <v>42116</v>
      </c>
      <c r="B8941" s="383" t="s">
        <v>21</v>
      </c>
      <c r="C8941" s="383" t="s">
        <v>12</v>
      </c>
      <c r="D8941" s="383" t="s">
        <v>22</v>
      </c>
      <c r="E8941" s="383" t="s">
        <v>658</v>
      </c>
      <c r="F8941" s="383" t="s">
        <v>10</v>
      </c>
      <c r="G8941" s="384">
        <v>14488</v>
      </c>
      <c r="H8941" s="383" t="s">
        <v>873</v>
      </c>
      <c r="I8941" s="383" t="s">
        <v>1061</v>
      </c>
      <c r="J8941" s="383" t="s">
        <v>617</v>
      </c>
      <c r="K8941" s="383" t="s">
        <v>618</v>
      </c>
      <c r="L8941" s="384">
        <v>30780</v>
      </c>
      <c r="M8941" s="383" t="s">
        <v>643</v>
      </c>
      <c r="N8941" s="383" t="s">
        <v>620</v>
      </c>
      <c r="O8941" s="383" t="s">
        <v>230</v>
      </c>
    </row>
    <row r="8942" spans="1:15">
      <c r="A8942" s="385">
        <v>42118</v>
      </c>
      <c r="B8942" s="383" t="s">
        <v>28</v>
      </c>
      <c r="C8942" s="383" t="s">
        <v>8</v>
      </c>
      <c r="D8942" s="383" t="s">
        <v>29</v>
      </c>
      <c r="E8942" s="383" t="s">
        <v>774</v>
      </c>
      <c r="F8942" s="383" t="s">
        <v>10</v>
      </c>
      <c r="G8942" s="384">
        <v>-17904</v>
      </c>
      <c r="H8942" s="383" t="s">
        <v>848</v>
      </c>
      <c r="I8942" s="383" t="s">
        <v>1062</v>
      </c>
      <c r="J8942" s="383" t="s">
        <v>617</v>
      </c>
      <c r="K8942" s="383" t="s">
        <v>618</v>
      </c>
      <c r="L8942" s="384">
        <v>30780</v>
      </c>
      <c r="M8942" s="383" t="s">
        <v>643</v>
      </c>
      <c r="N8942" s="383" t="s">
        <v>620</v>
      </c>
      <c r="O8942" s="383" t="s">
        <v>230</v>
      </c>
    </row>
    <row r="8943" spans="1:15">
      <c r="A8943" s="385">
        <v>42119</v>
      </c>
      <c r="B8943" s="383" t="s">
        <v>646</v>
      </c>
      <c r="C8943" s="383" t="s">
        <v>8</v>
      </c>
      <c r="D8943" s="383" t="s">
        <v>32</v>
      </c>
      <c r="E8943" s="383" t="s">
        <v>647</v>
      </c>
      <c r="F8943" s="383" t="s">
        <v>10</v>
      </c>
      <c r="G8943" s="384">
        <v>-24196</v>
      </c>
      <c r="H8943" s="383" t="s">
        <v>747</v>
      </c>
      <c r="I8943" s="383" t="s">
        <v>1063</v>
      </c>
      <c r="J8943" s="383" t="s">
        <v>617</v>
      </c>
      <c r="K8943" s="383" t="s">
        <v>618</v>
      </c>
      <c r="L8943" s="384">
        <v>30780</v>
      </c>
      <c r="M8943" s="383" t="s">
        <v>643</v>
      </c>
      <c r="N8943" s="383" t="s">
        <v>620</v>
      </c>
      <c r="O8943" s="383" t="s">
        <v>230</v>
      </c>
    </row>
    <row r="8944" spans="1:15">
      <c r="A8944" s="385">
        <v>42121</v>
      </c>
      <c r="B8944" s="383" t="s">
        <v>694</v>
      </c>
      <c r="C8944" s="383" t="s">
        <v>23</v>
      </c>
      <c r="D8944" s="383" t="s">
        <v>22</v>
      </c>
      <c r="E8944" s="383" t="s">
        <v>695</v>
      </c>
      <c r="F8944" s="383" t="s">
        <v>10</v>
      </c>
      <c r="G8944" s="384">
        <v>44448</v>
      </c>
      <c r="H8944" s="383" t="s">
        <v>942</v>
      </c>
      <c r="I8944" s="383" t="s">
        <v>1064</v>
      </c>
      <c r="J8944" s="383" t="s">
        <v>617</v>
      </c>
      <c r="K8944" s="383" t="s">
        <v>618</v>
      </c>
      <c r="L8944" s="384">
        <v>30780</v>
      </c>
      <c r="M8944" s="383" t="s">
        <v>643</v>
      </c>
      <c r="N8944" s="383" t="s">
        <v>620</v>
      </c>
      <c r="O8944" s="383" t="s">
        <v>230</v>
      </c>
    </row>
    <row r="8945" spans="1:15">
      <c r="A8945" s="385">
        <v>42122</v>
      </c>
      <c r="B8945" s="383" t="s">
        <v>21</v>
      </c>
      <c r="C8945" s="383" t="s">
        <v>12</v>
      </c>
      <c r="D8945" s="383" t="s">
        <v>22</v>
      </c>
      <c r="E8945" s="383" t="s">
        <v>658</v>
      </c>
      <c r="F8945" s="383" t="s">
        <v>10</v>
      </c>
      <c r="G8945" s="384">
        <v>-6800</v>
      </c>
      <c r="H8945" s="383" t="s">
        <v>751</v>
      </c>
      <c r="I8945" s="383" t="s">
        <v>1065</v>
      </c>
      <c r="J8945" s="383" t="s">
        <v>617</v>
      </c>
      <c r="K8945" s="383" t="s">
        <v>618</v>
      </c>
      <c r="L8945" s="384">
        <v>30780</v>
      </c>
      <c r="M8945" s="383" t="s">
        <v>643</v>
      </c>
      <c r="N8945" s="383" t="s">
        <v>620</v>
      </c>
      <c r="O8945" s="383" t="s">
        <v>230</v>
      </c>
    </row>
    <row r="8946" spans="1:15">
      <c r="A8946" s="385">
        <v>42123</v>
      </c>
      <c r="B8946" s="383" t="s">
        <v>28</v>
      </c>
      <c r="C8946" s="383" t="s">
        <v>8</v>
      </c>
      <c r="D8946" s="383" t="s">
        <v>29</v>
      </c>
      <c r="E8946" s="383" t="s">
        <v>774</v>
      </c>
      <c r="F8946" s="383" t="s">
        <v>10</v>
      </c>
      <c r="G8946" s="384">
        <v>42170</v>
      </c>
      <c r="H8946" s="383" t="s">
        <v>823</v>
      </c>
      <c r="I8946" s="383" t="s">
        <v>1066</v>
      </c>
      <c r="J8946" s="383" t="s">
        <v>617</v>
      </c>
      <c r="K8946" s="383" t="s">
        <v>618</v>
      </c>
      <c r="L8946" s="384">
        <v>30780</v>
      </c>
      <c r="M8946" s="383" t="s">
        <v>643</v>
      </c>
      <c r="N8946" s="383" t="s">
        <v>620</v>
      </c>
      <c r="O8946" s="383" t="s">
        <v>230</v>
      </c>
    </row>
    <row r="8947" spans="1:15">
      <c r="A8947" s="385">
        <v>42124</v>
      </c>
      <c r="B8947" s="383" t="s">
        <v>11</v>
      </c>
      <c r="C8947" s="383" t="s">
        <v>12</v>
      </c>
      <c r="D8947" s="383" t="s">
        <v>13</v>
      </c>
      <c r="E8947" s="383" t="s">
        <v>678</v>
      </c>
      <c r="F8947" s="383" t="s">
        <v>10</v>
      </c>
      <c r="G8947" s="384">
        <v>4044</v>
      </c>
      <c r="H8947" s="383" t="s">
        <v>894</v>
      </c>
      <c r="I8947" s="383" t="s">
        <v>1067</v>
      </c>
      <c r="J8947" s="383" t="s">
        <v>617</v>
      </c>
      <c r="K8947" s="383" t="s">
        <v>618</v>
      </c>
      <c r="L8947" s="384">
        <v>30780</v>
      </c>
      <c r="M8947" s="383" t="s">
        <v>643</v>
      </c>
      <c r="N8947" s="383" t="s">
        <v>620</v>
      </c>
      <c r="O8947" s="383" t="s">
        <v>230</v>
      </c>
    </row>
    <row r="8948" spans="1:15">
      <c r="A8948" s="385">
        <v>42125</v>
      </c>
      <c r="B8948" s="383" t="s">
        <v>11</v>
      </c>
      <c r="C8948" s="383" t="s">
        <v>12</v>
      </c>
      <c r="D8948" s="383" t="s">
        <v>13</v>
      </c>
      <c r="E8948" s="383" t="s">
        <v>678</v>
      </c>
      <c r="F8948" s="383" t="s">
        <v>10</v>
      </c>
      <c r="G8948" s="384">
        <v>-2615</v>
      </c>
      <c r="H8948" s="383" t="s">
        <v>743</v>
      </c>
      <c r="I8948" s="383" t="s">
        <v>1068</v>
      </c>
      <c r="J8948" s="383" t="s">
        <v>617</v>
      </c>
      <c r="K8948" s="383" t="s">
        <v>618</v>
      </c>
      <c r="L8948" s="384">
        <v>30780</v>
      </c>
      <c r="M8948" s="383" t="s">
        <v>643</v>
      </c>
      <c r="N8948" s="383" t="s">
        <v>620</v>
      </c>
      <c r="O8948" s="383" t="s">
        <v>230</v>
      </c>
    </row>
    <row r="8949" spans="1:15">
      <c r="A8949" s="385">
        <v>42126</v>
      </c>
      <c r="B8949" s="383" t="s">
        <v>21</v>
      </c>
      <c r="C8949" s="383" t="s">
        <v>12</v>
      </c>
      <c r="D8949" s="383" t="s">
        <v>22</v>
      </c>
      <c r="E8949" s="383" t="s">
        <v>658</v>
      </c>
      <c r="F8949" s="383" t="s">
        <v>10</v>
      </c>
      <c r="G8949" s="384">
        <v>28359</v>
      </c>
      <c r="H8949" s="383" t="s">
        <v>733</v>
      </c>
      <c r="I8949" s="383" t="s">
        <v>1069</v>
      </c>
      <c r="J8949" s="383" t="s">
        <v>617</v>
      </c>
      <c r="K8949" s="383" t="s">
        <v>618</v>
      </c>
      <c r="L8949" s="384">
        <v>30780</v>
      </c>
      <c r="M8949" s="383" t="s">
        <v>643</v>
      </c>
      <c r="N8949" s="383" t="s">
        <v>620</v>
      </c>
      <c r="O8949" s="383" t="s">
        <v>230</v>
      </c>
    </row>
    <row r="8950" spans="1:15">
      <c r="A8950" s="385">
        <v>42150</v>
      </c>
      <c r="B8950" s="383" t="s">
        <v>46</v>
      </c>
      <c r="C8950" s="383" t="s">
        <v>40</v>
      </c>
      <c r="D8950" s="383" t="s">
        <v>38</v>
      </c>
      <c r="E8950" s="383" t="s">
        <v>916</v>
      </c>
      <c r="F8950" s="383" t="s">
        <v>10</v>
      </c>
      <c r="G8950" s="384">
        <v>4764</v>
      </c>
      <c r="H8950" s="383" t="s">
        <v>917</v>
      </c>
      <c r="I8950" s="383" t="s">
        <v>1070</v>
      </c>
      <c r="J8950" s="383" t="s">
        <v>617</v>
      </c>
      <c r="K8950" s="383" t="s">
        <v>618</v>
      </c>
      <c r="L8950" s="384">
        <v>30780</v>
      </c>
      <c r="M8950" s="383" t="s">
        <v>645</v>
      </c>
      <c r="N8950" s="383" t="s">
        <v>620</v>
      </c>
      <c r="O8950" s="383" t="s">
        <v>230</v>
      </c>
    </row>
    <row r="8951" spans="1:15">
      <c r="A8951" s="385">
        <v>41997</v>
      </c>
      <c r="B8951" s="383" t="s">
        <v>995</v>
      </c>
      <c r="C8951" s="383" t="s">
        <v>42</v>
      </c>
      <c r="D8951" s="383" t="s">
        <v>13</v>
      </c>
      <c r="E8951" s="383" t="s">
        <v>996</v>
      </c>
      <c r="F8951" s="383" t="s">
        <v>43</v>
      </c>
      <c r="G8951" s="384">
        <v>16618</v>
      </c>
      <c r="H8951" s="383" t="s">
        <v>1039</v>
      </c>
      <c r="I8951" s="383" t="s">
        <v>1071</v>
      </c>
      <c r="J8951" s="383" t="s">
        <v>617</v>
      </c>
      <c r="K8951" s="383" t="s">
        <v>618</v>
      </c>
      <c r="L8951" s="384">
        <v>0</v>
      </c>
      <c r="M8951" s="383" t="s">
        <v>619</v>
      </c>
      <c r="N8951" s="383" t="s">
        <v>620</v>
      </c>
      <c r="O8951" s="383" t="s">
        <v>230</v>
      </c>
    </row>
    <row r="8952" spans="1:15">
      <c r="A8952" s="385">
        <v>42006</v>
      </c>
      <c r="B8952" s="383" t="s">
        <v>621</v>
      </c>
      <c r="C8952" s="383" t="s">
        <v>8</v>
      </c>
      <c r="D8952" s="383" t="s">
        <v>9</v>
      </c>
      <c r="E8952" s="383" t="s">
        <v>622</v>
      </c>
      <c r="F8952" s="383" t="s">
        <v>10</v>
      </c>
      <c r="G8952" s="384">
        <v>63000</v>
      </c>
      <c r="H8952" s="383" t="s">
        <v>838</v>
      </c>
      <c r="I8952" s="383" t="s">
        <v>839</v>
      </c>
      <c r="J8952" s="383" t="s">
        <v>617</v>
      </c>
      <c r="K8952" s="383" t="s">
        <v>618</v>
      </c>
      <c r="L8952" s="384">
        <v>6319</v>
      </c>
      <c r="M8952" s="383" t="s">
        <v>627</v>
      </c>
      <c r="N8952" s="383" t="s">
        <v>620</v>
      </c>
      <c r="O8952" s="383" t="s">
        <v>230</v>
      </c>
    </row>
    <row r="8953" spans="1:15">
      <c r="A8953" s="385">
        <v>42007</v>
      </c>
      <c r="B8953" s="383" t="s">
        <v>621</v>
      </c>
      <c r="C8953" s="383" t="s">
        <v>8</v>
      </c>
      <c r="D8953" s="383" t="s">
        <v>9</v>
      </c>
      <c r="E8953" s="383" t="s">
        <v>622</v>
      </c>
      <c r="F8953" s="383" t="s">
        <v>10</v>
      </c>
      <c r="G8953" s="384">
        <v>63000</v>
      </c>
      <c r="H8953" s="383" t="s">
        <v>838</v>
      </c>
      <c r="I8953" s="383" t="s">
        <v>839</v>
      </c>
      <c r="J8953" s="383" t="s">
        <v>617</v>
      </c>
      <c r="K8953" s="383" t="s">
        <v>618</v>
      </c>
      <c r="L8953" s="384">
        <v>8221</v>
      </c>
      <c r="M8953" s="383" t="s">
        <v>627</v>
      </c>
      <c r="N8953" s="383" t="s">
        <v>620</v>
      </c>
      <c r="O8953" s="383" t="s">
        <v>230</v>
      </c>
    </row>
    <row r="8954" spans="1:15">
      <c r="A8954" s="385">
        <v>42008</v>
      </c>
      <c r="B8954" s="383" t="s">
        <v>621</v>
      </c>
      <c r="C8954" s="383" t="s">
        <v>8</v>
      </c>
      <c r="D8954" s="383" t="s">
        <v>9</v>
      </c>
      <c r="E8954" s="383" t="s">
        <v>622</v>
      </c>
      <c r="F8954" s="383" t="s">
        <v>10</v>
      </c>
      <c r="G8954" s="384">
        <v>63000</v>
      </c>
      <c r="H8954" s="383" t="s">
        <v>838</v>
      </c>
      <c r="I8954" s="383" t="s">
        <v>839</v>
      </c>
      <c r="J8954" s="383" t="s">
        <v>617</v>
      </c>
      <c r="K8954" s="383" t="s">
        <v>618</v>
      </c>
      <c r="L8954" s="384">
        <v>8501</v>
      </c>
      <c r="M8954" s="383" t="s">
        <v>627</v>
      </c>
      <c r="N8954" s="383" t="s">
        <v>620</v>
      </c>
      <c r="O8954" s="383" t="s">
        <v>230</v>
      </c>
    </row>
    <row r="8955" spans="1:15">
      <c r="A8955" s="385">
        <v>42011</v>
      </c>
      <c r="B8955" s="383" t="s">
        <v>11</v>
      </c>
      <c r="C8955" s="383" t="s">
        <v>12</v>
      </c>
      <c r="D8955" s="383" t="s">
        <v>13</v>
      </c>
      <c r="E8955" s="383" t="s">
        <v>678</v>
      </c>
      <c r="F8955" s="383" t="s">
        <v>10</v>
      </c>
      <c r="G8955" s="384">
        <v>5015</v>
      </c>
      <c r="H8955" s="383" t="s">
        <v>834</v>
      </c>
      <c r="I8955" s="383" t="s">
        <v>660</v>
      </c>
      <c r="J8955" s="383" t="s">
        <v>617</v>
      </c>
      <c r="K8955" s="383" t="s">
        <v>618</v>
      </c>
      <c r="L8955" s="384">
        <v>9280</v>
      </c>
      <c r="M8955" s="383" t="s">
        <v>629</v>
      </c>
      <c r="N8955" s="383" t="s">
        <v>620</v>
      </c>
      <c r="O8955" s="383" t="s">
        <v>230</v>
      </c>
    </row>
    <row r="8956" spans="1:15">
      <c r="A8956" s="385">
        <v>42012</v>
      </c>
      <c r="B8956" s="383" t="s">
        <v>754</v>
      </c>
      <c r="C8956" s="383" t="s">
        <v>8</v>
      </c>
      <c r="D8956" s="383" t="s">
        <v>755</v>
      </c>
      <c r="E8956" s="383" t="s">
        <v>756</v>
      </c>
      <c r="F8956" s="383" t="s">
        <v>10</v>
      </c>
      <c r="G8956" s="384">
        <v>42252</v>
      </c>
      <c r="H8956" s="383" t="s">
        <v>1072</v>
      </c>
      <c r="I8956" s="383" t="s">
        <v>1073</v>
      </c>
      <c r="J8956" s="383" t="s">
        <v>617</v>
      </c>
      <c r="K8956" s="383" t="s">
        <v>618</v>
      </c>
      <c r="L8956" s="384">
        <v>9280</v>
      </c>
      <c r="M8956" s="383" t="s">
        <v>630</v>
      </c>
      <c r="N8956" s="383" t="s">
        <v>620</v>
      </c>
      <c r="O8956" s="383" t="s">
        <v>230</v>
      </c>
    </row>
    <row r="8957" spans="1:15">
      <c r="A8957" s="385">
        <v>42014</v>
      </c>
      <c r="B8957" s="383" t="s">
        <v>21</v>
      </c>
      <c r="C8957" s="383" t="s">
        <v>12</v>
      </c>
      <c r="D8957" s="383" t="s">
        <v>22</v>
      </c>
      <c r="E8957" s="383" t="s">
        <v>658</v>
      </c>
      <c r="F8957" s="383" t="s">
        <v>10</v>
      </c>
      <c r="G8957" s="384">
        <v>28</v>
      </c>
      <c r="H8957" s="383" t="s">
        <v>818</v>
      </c>
      <c r="I8957" s="383" t="s">
        <v>783</v>
      </c>
      <c r="J8957" s="383" t="s">
        <v>617</v>
      </c>
      <c r="K8957" s="383" t="s">
        <v>618</v>
      </c>
      <c r="L8957" s="384">
        <v>9280</v>
      </c>
      <c r="M8957" s="383" t="s">
        <v>630</v>
      </c>
      <c r="N8957" s="383" t="s">
        <v>620</v>
      </c>
      <c r="O8957" s="383" t="s">
        <v>230</v>
      </c>
    </row>
    <row r="8958" spans="1:15">
      <c r="A8958" s="385">
        <v>42015</v>
      </c>
      <c r="B8958" s="383" t="s">
        <v>21</v>
      </c>
      <c r="C8958" s="383" t="s">
        <v>12</v>
      </c>
      <c r="D8958" s="383" t="s">
        <v>22</v>
      </c>
      <c r="E8958" s="383" t="s">
        <v>658</v>
      </c>
      <c r="F8958" s="383" t="s">
        <v>10</v>
      </c>
      <c r="G8958" s="384">
        <v>28</v>
      </c>
      <c r="H8958" s="383" t="s">
        <v>818</v>
      </c>
      <c r="I8958" s="383" t="s">
        <v>783</v>
      </c>
      <c r="J8958" s="383" t="s">
        <v>617</v>
      </c>
      <c r="K8958" s="383" t="s">
        <v>618</v>
      </c>
      <c r="L8958" s="384">
        <v>9280</v>
      </c>
      <c r="M8958" s="383" t="s">
        <v>630</v>
      </c>
      <c r="N8958" s="383" t="s">
        <v>620</v>
      </c>
      <c r="O8958" s="383" t="s">
        <v>230</v>
      </c>
    </row>
    <row r="8959" spans="1:15">
      <c r="A8959" s="385">
        <v>42016</v>
      </c>
      <c r="B8959" s="383" t="s">
        <v>21</v>
      </c>
      <c r="C8959" s="383" t="s">
        <v>12</v>
      </c>
      <c r="D8959" s="383" t="s">
        <v>22</v>
      </c>
      <c r="E8959" s="383" t="s">
        <v>658</v>
      </c>
      <c r="F8959" s="383" t="s">
        <v>10</v>
      </c>
      <c r="G8959" s="384">
        <v>-532</v>
      </c>
      <c r="H8959" s="383" t="s">
        <v>818</v>
      </c>
      <c r="I8959" s="383" t="s">
        <v>1074</v>
      </c>
      <c r="J8959" s="383" t="s">
        <v>617</v>
      </c>
      <c r="K8959" s="383" t="s">
        <v>618</v>
      </c>
      <c r="L8959" s="384">
        <v>9280</v>
      </c>
      <c r="M8959" s="383" t="s">
        <v>630</v>
      </c>
      <c r="N8959" s="383" t="s">
        <v>620</v>
      </c>
      <c r="O8959" s="383" t="s">
        <v>230</v>
      </c>
    </row>
    <row r="8960" spans="1:15">
      <c r="A8960" s="385">
        <v>42017</v>
      </c>
      <c r="B8960" s="383" t="s">
        <v>21</v>
      </c>
      <c r="C8960" s="383" t="s">
        <v>12</v>
      </c>
      <c r="D8960" s="383" t="s">
        <v>22</v>
      </c>
      <c r="E8960" s="383" t="s">
        <v>658</v>
      </c>
      <c r="F8960" s="383" t="s">
        <v>10</v>
      </c>
      <c r="G8960" s="384">
        <v>2268</v>
      </c>
      <c r="H8960" s="383" t="s">
        <v>818</v>
      </c>
      <c r="I8960" s="383" t="s">
        <v>819</v>
      </c>
      <c r="J8960" s="383" t="s">
        <v>617</v>
      </c>
      <c r="K8960" s="383" t="s">
        <v>618</v>
      </c>
      <c r="L8960" s="384">
        <v>9280</v>
      </c>
      <c r="M8960" s="383" t="s">
        <v>631</v>
      </c>
      <c r="N8960" s="383" t="s">
        <v>620</v>
      </c>
      <c r="O8960" s="383" t="s">
        <v>230</v>
      </c>
    </row>
    <row r="8961" spans="1:15">
      <c r="A8961" s="385">
        <v>42019</v>
      </c>
      <c r="B8961" s="383" t="s">
        <v>650</v>
      </c>
      <c r="C8961" s="383" t="s">
        <v>8</v>
      </c>
      <c r="D8961" s="383" t="s">
        <v>20</v>
      </c>
      <c r="E8961" s="383" t="s">
        <v>651</v>
      </c>
      <c r="F8961" s="383" t="s">
        <v>10</v>
      </c>
      <c r="G8961" s="384">
        <v>2469</v>
      </c>
      <c r="H8961" s="383" t="s">
        <v>836</v>
      </c>
      <c r="I8961" s="383" t="s">
        <v>837</v>
      </c>
      <c r="J8961" s="383" t="s">
        <v>617</v>
      </c>
      <c r="K8961" s="383" t="s">
        <v>618</v>
      </c>
      <c r="L8961" s="384">
        <v>11627</v>
      </c>
      <c r="M8961" s="383" t="s">
        <v>631</v>
      </c>
      <c r="N8961" s="383" t="s">
        <v>620</v>
      </c>
      <c r="O8961" s="383" t="s">
        <v>230</v>
      </c>
    </row>
    <row r="8962" spans="1:15">
      <c r="A8962" s="385">
        <v>42020</v>
      </c>
      <c r="B8962" s="383" t="s">
        <v>646</v>
      </c>
      <c r="C8962" s="383" t="s">
        <v>8</v>
      </c>
      <c r="D8962" s="383" t="s">
        <v>32</v>
      </c>
      <c r="E8962" s="383" t="s">
        <v>647</v>
      </c>
      <c r="F8962" s="383" t="s">
        <v>10</v>
      </c>
      <c r="G8962" s="384">
        <v>-3049</v>
      </c>
      <c r="H8962" s="383" t="s">
        <v>648</v>
      </c>
      <c r="I8962" s="383" t="s">
        <v>1075</v>
      </c>
      <c r="J8962" s="383" t="s">
        <v>617</v>
      </c>
      <c r="K8962" s="383" t="s">
        <v>618</v>
      </c>
      <c r="L8962" s="384">
        <v>12650</v>
      </c>
      <c r="M8962" s="383" t="s">
        <v>631</v>
      </c>
      <c r="N8962" s="383" t="s">
        <v>620</v>
      </c>
      <c r="O8962" s="383" t="s">
        <v>230</v>
      </c>
    </row>
    <row r="8963" spans="1:15">
      <c r="A8963" s="385">
        <v>42021</v>
      </c>
      <c r="B8963" s="383" t="s">
        <v>21</v>
      </c>
      <c r="C8963" s="383" t="s">
        <v>12</v>
      </c>
      <c r="D8963" s="383" t="s">
        <v>22</v>
      </c>
      <c r="E8963" s="383" t="s">
        <v>658</v>
      </c>
      <c r="F8963" s="383" t="s">
        <v>10</v>
      </c>
      <c r="G8963" s="384">
        <v>2268</v>
      </c>
      <c r="H8963" s="383" t="s">
        <v>818</v>
      </c>
      <c r="I8963" s="383" t="s">
        <v>819</v>
      </c>
      <c r="J8963" s="383" t="s">
        <v>617</v>
      </c>
      <c r="K8963" s="383" t="s">
        <v>618</v>
      </c>
      <c r="L8963" s="384">
        <v>12650</v>
      </c>
      <c r="M8963" s="383" t="s">
        <v>632</v>
      </c>
      <c r="N8963" s="383" t="s">
        <v>620</v>
      </c>
      <c r="O8963" s="383" t="s">
        <v>230</v>
      </c>
    </row>
    <row r="8964" spans="1:15">
      <c r="A8964" s="385">
        <v>42022</v>
      </c>
      <c r="B8964" s="383" t="s">
        <v>650</v>
      </c>
      <c r="C8964" s="383" t="s">
        <v>8</v>
      </c>
      <c r="D8964" s="383" t="s">
        <v>20</v>
      </c>
      <c r="E8964" s="383" t="s">
        <v>651</v>
      </c>
      <c r="F8964" s="383" t="s">
        <v>10</v>
      </c>
      <c r="G8964" s="384">
        <v>2514</v>
      </c>
      <c r="H8964" s="383" t="s">
        <v>836</v>
      </c>
      <c r="I8964" s="383" t="s">
        <v>837</v>
      </c>
      <c r="J8964" s="383" t="s">
        <v>617</v>
      </c>
      <c r="K8964" s="383" t="s">
        <v>618</v>
      </c>
      <c r="L8964" s="384">
        <v>12650</v>
      </c>
      <c r="M8964" s="383" t="s">
        <v>632</v>
      </c>
      <c r="N8964" s="383" t="s">
        <v>620</v>
      </c>
      <c r="O8964" s="383" t="s">
        <v>230</v>
      </c>
    </row>
    <row r="8965" spans="1:15">
      <c r="A8965" s="385">
        <v>42023</v>
      </c>
      <c r="B8965" s="383" t="s">
        <v>650</v>
      </c>
      <c r="C8965" s="383" t="s">
        <v>8</v>
      </c>
      <c r="D8965" s="383" t="s">
        <v>20</v>
      </c>
      <c r="E8965" s="383" t="s">
        <v>651</v>
      </c>
      <c r="F8965" s="383" t="s">
        <v>10</v>
      </c>
      <c r="G8965" s="384">
        <v>2559</v>
      </c>
      <c r="H8965" s="383" t="s">
        <v>836</v>
      </c>
      <c r="I8965" s="383" t="s">
        <v>837</v>
      </c>
      <c r="J8965" s="383" t="s">
        <v>617</v>
      </c>
      <c r="K8965" s="383" t="s">
        <v>618</v>
      </c>
      <c r="L8965" s="384">
        <v>12650</v>
      </c>
      <c r="M8965" s="383" t="s">
        <v>632</v>
      </c>
      <c r="N8965" s="383" t="s">
        <v>620</v>
      </c>
      <c r="O8965" s="383" t="s">
        <v>230</v>
      </c>
    </row>
    <row r="8966" spans="1:15">
      <c r="A8966" s="385">
        <v>42024</v>
      </c>
      <c r="B8966" s="383" t="s">
        <v>650</v>
      </c>
      <c r="C8966" s="383" t="s">
        <v>8</v>
      </c>
      <c r="D8966" s="383" t="s">
        <v>20</v>
      </c>
      <c r="E8966" s="383" t="s">
        <v>651</v>
      </c>
      <c r="F8966" s="383" t="s">
        <v>10</v>
      </c>
      <c r="G8966" s="384">
        <v>2559</v>
      </c>
      <c r="H8966" s="383" t="s">
        <v>836</v>
      </c>
      <c r="I8966" s="383" t="s">
        <v>837</v>
      </c>
      <c r="J8966" s="383" t="s">
        <v>617</v>
      </c>
      <c r="K8966" s="383" t="s">
        <v>618</v>
      </c>
      <c r="L8966" s="384">
        <v>12775</v>
      </c>
      <c r="M8966" s="383" t="s">
        <v>633</v>
      </c>
      <c r="N8966" s="383" t="s">
        <v>620</v>
      </c>
      <c r="O8966" s="383" t="s">
        <v>230</v>
      </c>
    </row>
    <row r="8967" spans="1:15">
      <c r="A8967" s="385">
        <v>42025</v>
      </c>
      <c r="B8967" s="383" t="s">
        <v>650</v>
      </c>
      <c r="C8967" s="383" t="s">
        <v>8</v>
      </c>
      <c r="D8967" s="383" t="s">
        <v>20</v>
      </c>
      <c r="E8967" s="383" t="s">
        <v>651</v>
      </c>
      <c r="F8967" s="383" t="s">
        <v>10</v>
      </c>
      <c r="G8967" s="384">
        <v>2559</v>
      </c>
      <c r="H8967" s="383" t="s">
        <v>836</v>
      </c>
      <c r="I8967" s="383" t="s">
        <v>837</v>
      </c>
      <c r="J8967" s="383" t="s">
        <v>617</v>
      </c>
      <c r="K8967" s="383" t="s">
        <v>618</v>
      </c>
      <c r="L8967" s="384">
        <v>14695</v>
      </c>
      <c r="M8967" s="383" t="s">
        <v>633</v>
      </c>
      <c r="N8967" s="383" t="s">
        <v>620</v>
      </c>
      <c r="O8967" s="383" t="s">
        <v>230</v>
      </c>
    </row>
    <row r="8968" spans="1:15">
      <c r="A8968" s="385">
        <v>42026</v>
      </c>
      <c r="B8968" s="383" t="s">
        <v>650</v>
      </c>
      <c r="C8968" s="383" t="s">
        <v>8</v>
      </c>
      <c r="D8968" s="383" t="s">
        <v>20</v>
      </c>
      <c r="E8968" s="383" t="s">
        <v>651</v>
      </c>
      <c r="F8968" s="383" t="s">
        <v>10</v>
      </c>
      <c r="G8968" s="384">
        <v>7959</v>
      </c>
      <c r="H8968" s="383" t="s">
        <v>836</v>
      </c>
      <c r="I8968" s="383" t="s">
        <v>837</v>
      </c>
      <c r="J8968" s="383" t="s">
        <v>617</v>
      </c>
      <c r="K8968" s="383" t="s">
        <v>618</v>
      </c>
      <c r="L8968" s="384">
        <v>15922</v>
      </c>
      <c r="M8968" s="383" t="s">
        <v>633</v>
      </c>
      <c r="N8968" s="383" t="s">
        <v>620</v>
      </c>
      <c r="O8968" s="383" t="s">
        <v>230</v>
      </c>
    </row>
    <row r="8969" spans="1:15">
      <c r="A8969" s="385">
        <v>42027</v>
      </c>
      <c r="B8969" s="383" t="s">
        <v>650</v>
      </c>
      <c r="C8969" s="383" t="s">
        <v>8</v>
      </c>
      <c r="D8969" s="383" t="s">
        <v>20</v>
      </c>
      <c r="E8969" s="383" t="s">
        <v>651</v>
      </c>
      <c r="F8969" s="383" t="s">
        <v>10</v>
      </c>
      <c r="G8969" s="384">
        <v>8814</v>
      </c>
      <c r="H8969" s="383" t="s">
        <v>836</v>
      </c>
      <c r="I8969" s="383" t="s">
        <v>837</v>
      </c>
      <c r="J8969" s="383" t="s">
        <v>617</v>
      </c>
      <c r="K8969" s="383" t="s">
        <v>618</v>
      </c>
      <c r="L8969" s="384">
        <v>17245</v>
      </c>
      <c r="M8969" s="383" t="s">
        <v>633</v>
      </c>
      <c r="N8969" s="383" t="s">
        <v>620</v>
      </c>
      <c r="O8969" s="383" t="s">
        <v>230</v>
      </c>
    </row>
    <row r="8970" spans="1:15">
      <c r="A8970" s="385">
        <v>42028</v>
      </c>
      <c r="B8970" s="383" t="s">
        <v>650</v>
      </c>
      <c r="C8970" s="383" t="s">
        <v>8</v>
      </c>
      <c r="D8970" s="383" t="s">
        <v>20</v>
      </c>
      <c r="E8970" s="383" t="s">
        <v>651</v>
      </c>
      <c r="F8970" s="383" t="s">
        <v>10</v>
      </c>
      <c r="G8970" s="384">
        <v>8814</v>
      </c>
      <c r="H8970" s="383" t="s">
        <v>836</v>
      </c>
      <c r="I8970" s="383" t="s">
        <v>837</v>
      </c>
      <c r="J8970" s="383" t="s">
        <v>617</v>
      </c>
      <c r="K8970" s="383" t="s">
        <v>618</v>
      </c>
      <c r="L8970" s="384">
        <v>18650</v>
      </c>
      <c r="M8970" s="383" t="s">
        <v>633</v>
      </c>
      <c r="N8970" s="383" t="s">
        <v>620</v>
      </c>
      <c r="O8970" s="383" t="s">
        <v>230</v>
      </c>
    </row>
    <row r="8971" spans="1:15">
      <c r="A8971" s="385">
        <v>42029</v>
      </c>
      <c r="B8971" s="383" t="s">
        <v>650</v>
      </c>
      <c r="C8971" s="383" t="s">
        <v>8</v>
      </c>
      <c r="D8971" s="383" t="s">
        <v>20</v>
      </c>
      <c r="E8971" s="383" t="s">
        <v>651</v>
      </c>
      <c r="F8971" s="383" t="s">
        <v>10</v>
      </c>
      <c r="G8971" s="384">
        <v>8814</v>
      </c>
      <c r="H8971" s="383" t="s">
        <v>836</v>
      </c>
      <c r="I8971" s="383" t="s">
        <v>837</v>
      </c>
      <c r="J8971" s="383" t="s">
        <v>617</v>
      </c>
      <c r="K8971" s="383" t="s">
        <v>618</v>
      </c>
      <c r="L8971" s="384">
        <v>18650</v>
      </c>
      <c r="M8971" s="383" t="s">
        <v>633</v>
      </c>
      <c r="N8971" s="383" t="s">
        <v>620</v>
      </c>
      <c r="O8971" s="383" t="s">
        <v>230</v>
      </c>
    </row>
    <row r="8972" spans="1:15">
      <c r="A8972" s="385">
        <v>42030</v>
      </c>
      <c r="B8972" s="383" t="s">
        <v>650</v>
      </c>
      <c r="C8972" s="383" t="s">
        <v>8</v>
      </c>
      <c r="D8972" s="383" t="s">
        <v>20</v>
      </c>
      <c r="E8972" s="383" t="s">
        <v>651</v>
      </c>
      <c r="F8972" s="383" t="s">
        <v>10</v>
      </c>
      <c r="G8972" s="384">
        <v>8814</v>
      </c>
      <c r="H8972" s="383" t="s">
        <v>836</v>
      </c>
      <c r="I8972" s="383" t="s">
        <v>837</v>
      </c>
      <c r="J8972" s="383" t="s">
        <v>617</v>
      </c>
      <c r="K8972" s="383" t="s">
        <v>618</v>
      </c>
      <c r="L8972" s="384">
        <v>18650</v>
      </c>
      <c r="M8972" s="383" t="s">
        <v>634</v>
      </c>
      <c r="N8972" s="383" t="s">
        <v>620</v>
      </c>
      <c r="O8972" s="383" t="s">
        <v>230</v>
      </c>
    </row>
    <row r="8973" spans="1:15">
      <c r="A8973" s="385">
        <v>42031</v>
      </c>
      <c r="B8973" s="383" t="s">
        <v>650</v>
      </c>
      <c r="C8973" s="383" t="s">
        <v>8</v>
      </c>
      <c r="D8973" s="383" t="s">
        <v>20</v>
      </c>
      <c r="E8973" s="383" t="s">
        <v>651</v>
      </c>
      <c r="F8973" s="383" t="s">
        <v>10</v>
      </c>
      <c r="G8973" s="384">
        <v>8814</v>
      </c>
      <c r="H8973" s="383" t="s">
        <v>836</v>
      </c>
      <c r="I8973" s="383" t="s">
        <v>837</v>
      </c>
      <c r="J8973" s="383" t="s">
        <v>617</v>
      </c>
      <c r="K8973" s="383" t="s">
        <v>618</v>
      </c>
      <c r="L8973" s="384">
        <v>18650</v>
      </c>
      <c r="M8973" s="383" t="s">
        <v>634</v>
      </c>
      <c r="N8973" s="383" t="s">
        <v>620</v>
      </c>
      <c r="O8973" s="383" t="s">
        <v>230</v>
      </c>
    </row>
    <row r="8974" spans="1:15">
      <c r="A8974" s="385">
        <v>42032</v>
      </c>
      <c r="B8974" s="383" t="s">
        <v>650</v>
      </c>
      <c r="C8974" s="383" t="s">
        <v>8</v>
      </c>
      <c r="D8974" s="383" t="s">
        <v>20</v>
      </c>
      <c r="E8974" s="383" t="s">
        <v>651</v>
      </c>
      <c r="F8974" s="383" t="s">
        <v>10</v>
      </c>
      <c r="G8974" s="384">
        <v>8814</v>
      </c>
      <c r="H8974" s="383" t="s">
        <v>836</v>
      </c>
      <c r="I8974" s="383" t="s">
        <v>837</v>
      </c>
      <c r="J8974" s="383" t="s">
        <v>617</v>
      </c>
      <c r="K8974" s="383" t="s">
        <v>618</v>
      </c>
      <c r="L8974" s="384">
        <v>18650</v>
      </c>
      <c r="M8974" s="383" t="s">
        <v>634</v>
      </c>
      <c r="N8974" s="383" t="s">
        <v>620</v>
      </c>
      <c r="O8974" s="383" t="s">
        <v>230</v>
      </c>
    </row>
    <row r="8975" spans="1:15">
      <c r="A8975" s="385">
        <v>42033</v>
      </c>
      <c r="B8975" s="383" t="s">
        <v>650</v>
      </c>
      <c r="C8975" s="383" t="s">
        <v>8</v>
      </c>
      <c r="D8975" s="383" t="s">
        <v>20</v>
      </c>
      <c r="E8975" s="383" t="s">
        <v>651</v>
      </c>
      <c r="F8975" s="383" t="s">
        <v>10</v>
      </c>
      <c r="G8975" s="384">
        <v>8814</v>
      </c>
      <c r="H8975" s="383" t="s">
        <v>836</v>
      </c>
      <c r="I8975" s="383" t="s">
        <v>837</v>
      </c>
      <c r="J8975" s="383" t="s">
        <v>617</v>
      </c>
      <c r="K8975" s="383" t="s">
        <v>618</v>
      </c>
      <c r="L8975" s="384">
        <v>18650</v>
      </c>
      <c r="M8975" s="383" t="s">
        <v>634</v>
      </c>
      <c r="N8975" s="383" t="s">
        <v>620</v>
      </c>
      <c r="O8975" s="383" t="s">
        <v>230</v>
      </c>
    </row>
    <row r="8976" spans="1:15">
      <c r="A8976" s="385">
        <v>42034</v>
      </c>
      <c r="B8976" s="383" t="s">
        <v>650</v>
      </c>
      <c r="C8976" s="383" t="s">
        <v>8</v>
      </c>
      <c r="D8976" s="383" t="s">
        <v>20</v>
      </c>
      <c r="E8976" s="383" t="s">
        <v>651</v>
      </c>
      <c r="F8976" s="383" t="s">
        <v>10</v>
      </c>
      <c r="G8976" s="384">
        <v>1020</v>
      </c>
      <c r="H8976" s="383" t="s">
        <v>876</v>
      </c>
      <c r="I8976" s="383" t="s">
        <v>877</v>
      </c>
      <c r="J8976" s="383" t="s">
        <v>617</v>
      </c>
      <c r="K8976" s="383" t="s">
        <v>618</v>
      </c>
      <c r="L8976" s="384">
        <v>18650</v>
      </c>
      <c r="M8976" s="383" t="s">
        <v>634</v>
      </c>
      <c r="N8976" s="383" t="s">
        <v>620</v>
      </c>
      <c r="O8976" s="383" t="s">
        <v>230</v>
      </c>
    </row>
    <row r="8977" spans="1:15">
      <c r="A8977" s="385">
        <v>42035</v>
      </c>
      <c r="B8977" s="383" t="s">
        <v>650</v>
      </c>
      <c r="C8977" s="383" t="s">
        <v>8</v>
      </c>
      <c r="D8977" s="383" t="s">
        <v>20</v>
      </c>
      <c r="E8977" s="383" t="s">
        <v>651</v>
      </c>
      <c r="F8977" s="383" t="s">
        <v>10</v>
      </c>
      <c r="G8977" s="384">
        <v>8814</v>
      </c>
      <c r="H8977" s="383" t="s">
        <v>836</v>
      </c>
      <c r="I8977" s="383" t="s">
        <v>837</v>
      </c>
      <c r="J8977" s="383" t="s">
        <v>617</v>
      </c>
      <c r="K8977" s="383" t="s">
        <v>618</v>
      </c>
      <c r="L8977" s="384">
        <v>18650</v>
      </c>
      <c r="M8977" s="383" t="s">
        <v>634</v>
      </c>
      <c r="N8977" s="383" t="s">
        <v>620</v>
      </c>
      <c r="O8977" s="383" t="s">
        <v>230</v>
      </c>
    </row>
    <row r="8978" spans="1:15">
      <c r="A8978" s="385">
        <v>42036</v>
      </c>
      <c r="B8978" s="383" t="s">
        <v>650</v>
      </c>
      <c r="C8978" s="383" t="s">
        <v>8</v>
      </c>
      <c r="D8978" s="383" t="s">
        <v>20</v>
      </c>
      <c r="E8978" s="383" t="s">
        <v>651</v>
      </c>
      <c r="F8978" s="383" t="s">
        <v>10</v>
      </c>
      <c r="G8978" s="384">
        <v>3259</v>
      </c>
      <c r="H8978" s="383" t="s">
        <v>836</v>
      </c>
      <c r="I8978" s="383" t="s">
        <v>837</v>
      </c>
      <c r="J8978" s="383" t="s">
        <v>617</v>
      </c>
      <c r="K8978" s="383" t="s">
        <v>618</v>
      </c>
      <c r="L8978" s="384">
        <v>18660</v>
      </c>
      <c r="M8978" s="383" t="s">
        <v>634</v>
      </c>
      <c r="N8978" s="383" t="s">
        <v>620</v>
      </c>
      <c r="O8978" s="383" t="s">
        <v>230</v>
      </c>
    </row>
    <row r="8979" spans="1:15">
      <c r="A8979" s="385">
        <v>42037</v>
      </c>
      <c r="B8979" s="383" t="s">
        <v>650</v>
      </c>
      <c r="C8979" s="383" t="s">
        <v>8</v>
      </c>
      <c r="D8979" s="383" t="s">
        <v>20</v>
      </c>
      <c r="E8979" s="383" t="s">
        <v>651</v>
      </c>
      <c r="F8979" s="383" t="s">
        <v>10</v>
      </c>
      <c r="G8979" s="384">
        <v>8814</v>
      </c>
      <c r="H8979" s="383" t="s">
        <v>836</v>
      </c>
      <c r="I8979" s="383" t="s">
        <v>837</v>
      </c>
      <c r="J8979" s="383" t="s">
        <v>617</v>
      </c>
      <c r="K8979" s="383" t="s">
        <v>618</v>
      </c>
      <c r="L8979" s="384">
        <v>18660</v>
      </c>
      <c r="M8979" s="383" t="s">
        <v>634</v>
      </c>
      <c r="N8979" s="383" t="s">
        <v>620</v>
      </c>
      <c r="O8979" s="383" t="s">
        <v>230</v>
      </c>
    </row>
    <row r="8980" spans="1:15">
      <c r="A8980" s="385">
        <v>42039</v>
      </c>
      <c r="B8980" s="383" t="s">
        <v>650</v>
      </c>
      <c r="C8980" s="383" t="s">
        <v>8</v>
      </c>
      <c r="D8980" s="383" t="s">
        <v>20</v>
      </c>
      <c r="E8980" s="383" t="s">
        <v>651</v>
      </c>
      <c r="F8980" s="383" t="s">
        <v>10</v>
      </c>
      <c r="G8980" s="384">
        <v>8814</v>
      </c>
      <c r="H8980" s="383" t="s">
        <v>836</v>
      </c>
      <c r="I8980" s="383" t="s">
        <v>837</v>
      </c>
      <c r="J8980" s="383" t="s">
        <v>617</v>
      </c>
      <c r="K8980" s="383" t="s">
        <v>618</v>
      </c>
      <c r="L8980" s="384">
        <v>18660</v>
      </c>
      <c r="M8980" s="383" t="s">
        <v>634</v>
      </c>
      <c r="N8980" s="383" t="s">
        <v>620</v>
      </c>
      <c r="O8980" s="383" t="s">
        <v>230</v>
      </c>
    </row>
    <row r="8981" spans="1:15">
      <c r="A8981" s="385">
        <v>42040</v>
      </c>
      <c r="B8981" s="383" t="s">
        <v>650</v>
      </c>
      <c r="C8981" s="383" t="s">
        <v>8</v>
      </c>
      <c r="D8981" s="383" t="s">
        <v>20</v>
      </c>
      <c r="E8981" s="383" t="s">
        <v>651</v>
      </c>
      <c r="F8981" s="383" t="s">
        <v>10</v>
      </c>
      <c r="G8981" s="384">
        <v>8814</v>
      </c>
      <c r="H8981" s="383" t="s">
        <v>836</v>
      </c>
      <c r="I8981" s="383" t="s">
        <v>837</v>
      </c>
      <c r="J8981" s="383" t="s">
        <v>617</v>
      </c>
      <c r="K8981" s="383" t="s">
        <v>618</v>
      </c>
      <c r="L8981" s="384">
        <v>18761</v>
      </c>
      <c r="M8981" s="383" t="s">
        <v>635</v>
      </c>
      <c r="N8981" s="383" t="s">
        <v>620</v>
      </c>
      <c r="O8981" s="383" t="s">
        <v>230</v>
      </c>
    </row>
    <row r="8982" spans="1:15">
      <c r="A8982" s="385">
        <v>42041</v>
      </c>
      <c r="B8982" s="383" t="s">
        <v>650</v>
      </c>
      <c r="C8982" s="383" t="s">
        <v>8</v>
      </c>
      <c r="D8982" s="383" t="s">
        <v>20</v>
      </c>
      <c r="E8982" s="383" t="s">
        <v>651</v>
      </c>
      <c r="F8982" s="383" t="s">
        <v>10</v>
      </c>
      <c r="G8982" s="384">
        <v>1530</v>
      </c>
      <c r="H8982" s="383" t="s">
        <v>876</v>
      </c>
      <c r="I8982" s="383" t="s">
        <v>877</v>
      </c>
      <c r="J8982" s="383" t="s">
        <v>617</v>
      </c>
      <c r="K8982" s="383" t="s">
        <v>618</v>
      </c>
      <c r="L8982" s="384">
        <v>18761</v>
      </c>
      <c r="M8982" s="383" t="s">
        <v>635</v>
      </c>
      <c r="N8982" s="383" t="s">
        <v>620</v>
      </c>
      <c r="O8982" s="383" t="s">
        <v>230</v>
      </c>
    </row>
    <row r="8983" spans="1:15">
      <c r="A8983" s="385">
        <v>42042</v>
      </c>
      <c r="B8983" s="383" t="s">
        <v>650</v>
      </c>
      <c r="C8983" s="383" t="s">
        <v>8</v>
      </c>
      <c r="D8983" s="383" t="s">
        <v>20</v>
      </c>
      <c r="E8983" s="383" t="s">
        <v>651</v>
      </c>
      <c r="F8983" s="383" t="s">
        <v>10</v>
      </c>
      <c r="G8983" s="384">
        <v>1530</v>
      </c>
      <c r="H8983" s="383" t="s">
        <v>876</v>
      </c>
      <c r="I8983" s="383" t="s">
        <v>877</v>
      </c>
      <c r="J8983" s="383" t="s">
        <v>617</v>
      </c>
      <c r="K8983" s="383" t="s">
        <v>618</v>
      </c>
      <c r="L8983" s="384">
        <v>18800</v>
      </c>
      <c r="M8983" s="383" t="s">
        <v>635</v>
      </c>
      <c r="N8983" s="383" t="s">
        <v>620</v>
      </c>
      <c r="O8983" s="383" t="s">
        <v>230</v>
      </c>
    </row>
    <row r="8984" spans="1:15">
      <c r="A8984" s="385">
        <v>42043</v>
      </c>
      <c r="B8984" s="383" t="s">
        <v>806</v>
      </c>
      <c r="C8984" s="383" t="s">
        <v>8</v>
      </c>
      <c r="D8984" s="383" t="s">
        <v>51</v>
      </c>
      <c r="E8984" s="383" t="s">
        <v>807</v>
      </c>
      <c r="F8984" s="383" t="s">
        <v>10</v>
      </c>
      <c r="G8984" s="384">
        <v>12540</v>
      </c>
      <c r="H8984" s="383" t="s">
        <v>796</v>
      </c>
      <c r="I8984" s="383" t="s">
        <v>808</v>
      </c>
      <c r="J8984" s="383" t="s">
        <v>617</v>
      </c>
      <c r="K8984" s="383" t="s">
        <v>618</v>
      </c>
      <c r="L8984" s="384">
        <v>20258</v>
      </c>
      <c r="M8984" s="383" t="s">
        <v>635</v>
      </c>
      <c r="N8984" s="383" t="s">
        <v>620</v>
      </c>
      <c r="O8984" s="383" t="s">
        <v>230</v>
      </c>
    </row>
    <row r="8985" spans="1:15">
      <c r="A8985" s="385">
        <v>42044</v>
      </c>
      <c r="B8985" s="383" t="s">
        <v>806</v>
      </c>
      <c r="C8985" s="383" t="s">
        <v>8</v>
      </c>
      <c r="D8985" s="383" t="s">
        <v>51</v>
      </c>
      <c r="E8985" s="383" t="s">
        <v>807</v>
      </c>
      <c r="F8985" s="383" t="s">
        <v>10</v>
      </c>
      <c r="G8985" s="384">
        <v>12540</v>
      </c>
      <c r="H8985" s="383" t="s">
        <v>796</v>
      </c>
      <c r="I8985" s="383" t="s">
        <v>808</v>
      </c>
      <c r="J8985" s="383" t="s">
        <v>617</v>
      </c>
      <c r="K8985" s="383" t="s">
        <v>618</v>
      </c>
      <c r="L8985" s="384">
        <v>20833</v>
      </c>
      <c r="M8985" s="383" t="s">
        <v>635</v>
      </c>
      <c r="N8985" s="383" t="s">
        <v>620</v>
      </c>
      <c r="O8985" s="383" t="s">
        <v>230</v>
      </c>
    </row>
    <row r="8986" spans="1:15">
      <c r="A8986" s="385">
        <v>42045</v>
      </c>
      <c r="B8986" s="383" t="s">
        <v>806</v>
      </c>
      <c r="C8986" s="383" t="s">
        <v>8</v>
      </c>
      <c r="D8986" s="383" t="s">
        <v>51</v>
      </c>
      <c r="E8986" s="383" t="s">
        <v>807</v>
      </c>
      <c r="F8986" s="383" t="s">
        <v>10</v>
      </c>
      <c r="G8986" s="384">
        <v>14437</v>
      </c>
      <c r="H8986" s="383" t="s">
        <v>796</v>
      </c>
      <c r="I8986" s="383" t="s">
        <v>808</v>
      </c>
      <c r="J8986" s="383" t="s">
        <v>617</v>
      </c>
      <c r="K8986" s="383" t="s">
        <v>618</v>
      </c>
      <c r="L8986" s="384">
        <v>20833</v>
      </c>
      <c r="M8986" s="383" t="s">
        <v>635</v>
      </c>
      <c r="N8986" s="383" t="s">
        <v>620</v>
      </c>
      <c r="O8986" s="383" t="s">
        <v>230</v>
      </c>
    </row>
    <row r="8987" spans="1:15">
      <c r="A8987" s="385">
        <v>42046</v>
      </c>
      <c r="B8987" s="383" t="s">
        <v>21</v>
      </c>
      <c r="C8987" s="383" t="s">
        <v>12</v>
      </c>
      <c r="D8987" s="383" t="s">
        <v>22</v>
      </c>
      <c r="E8987" s="383" t="s">
        <v>658</v>
      </c>
      <c r="F8987" s="383" t="s">
        <v>10</v>
      </c>
      <c r="G8987" s="384">
        <v>8290</v>
      </c>
      <c r="H8987" s="383" t="s">
        <v>810</v>
      </c>
      <c r="I8987" s="383" t="s">
        <v>924</v>
      </c>
      <c r="J8987" s="383" t="s">
        <v>617</v>
      </c>
      <c r="K8987" s="383" t="s">
        <v>618</v>
      </c>
      <c r="L8987" s="384">
        <v>20833</v>
      </c>
      <c r="M8987" s="383" t="s">
        <v>635</v>
      </c>
      <c r="N8987" s="383" t="s">
        <v>620</v>
      </c>
      <c r="O8987" s="383" t="s">
        <v>230</v>
      </c>
    </row>
    <row r="8988" spans="1:15">
      <c r="A8988" s="385">
        <v>42047</v>
      </c>
      <c r="B8988" s="383" t="s">
        <v>806</v>
      </c>
      <c r="C8988" s="383" t="s">
        <v>8</v>
      </c>
      <c r="D8988" s="383" t="s">
        <v>51</v>
      </c>
      <c r="E8988" s="383" t="s">
        <v>807</v>
      </c>
      <c r="F8988" s="383" t="s">
        <v>10</v>
      </c>
      <c r="G8988" s="384">
        <v>14437</v>
      </c>
      <c r="H8988" s="383" t="s">
        <v>796</v>
      </c>
      <c r="I8988" s="383" t="s">
        <v>808</v>
      </c>
      <c r="J8988" s="383" t="s">
        <v>617</v>
      </c>
      <c r="K8988" s="383" t="s">
        <v>618</v>
      </c>
      <c r="L8988" s="384">
        <v>20833</v>
      </c>
      <c r="M8988" s="383" t="s">
        <v>635</v>
      </c>
      <c r="N8988" s="383" t="s">
        <v>620</v>
      </c>
      <c r="O8988" s="383" t="s">
        <v>230</v>
      </c>
    </row>
    <row r="8989" spans="1:15">
      <c r="A8989" s="385">
        <v>42048</v>
      </c>
      <c r="B8989" s="383" t="s">
        <v>806</v>
      </c>
      <c r="C8989" s="383" t="s">
        <v>8</v>
      </c>
      <c r="D8989" s="383" t="s">
        <v>51</v>
      </c>
      <c r="E8989" s="383" t="s">
        <v>807</v>
      </c>
      <c r="F8989" s="383" t="s">
        <v>10</v>
      </c>
      <c r="G8989" s="384">
        <v>14437</v>
      </c>
      <c r="H8989" s="383" t="s">
        <v>796</v>
      </c>
      <c r="I8989" s="383" t="s">
        <v>808</v>
      </c>
      <c r="J8989" s="383" t="s">
        <v>617</v>
      </c>
      <c r="K8989" s="383" t="s">
        <v>618</v>
      </c>
      <c r="L8989" s="384">
        <v>20833</v>
      </c>
      <c r="M8989" s="383" t="s">
        <v>635</v>
      </c>
      <c r="N8989" s="383" t="s">
        <v>620</v>
      </c>
      <c r="O8989" s="383" t="s">
        <v>230</v>
      </c>
    </row>
    <row r="8990" spans="1:15">
      <c r="A8990" s="385">
        <v>42049</v>
      </c>
      <c r="B8990" s="383" t="s">
        <v>806</v>
      </c>
      <c r="C8990" s="383" t="s">
        <v>8</v>
      </c>
      <c r="D8990" s="383" t="s">
        <v>51</v>
      </c>
      <c r="E8990" s="383" t="s">
        <v>807</v>
      </c>
      <c r="F8990" s="383" t="s">
        <v>10</v>
      </c>
      <c r="G8990" s="384">
        <v>14437</v>
      </c>
      <c r="H8990" s="383" t="s">
        <v>796</v>
      </c>
      <c r="I8990" s="383" t="s">
        <v>808</v>
      </c>
      <c r="J8990" s="383" t="s">
        <v>617</v>
      </c>
      <c r="K8990" s="383" t="s">
        <v>618</v>
      </c>
      <c r="L8990" s="384">
        <v>21180</v>
      </c>
      <c r="M8990" s="383" t="s">
        <v>635</v>
      </c>
      <c r="N8990" s="383" t="s">
        <v>620</v>
      </c>
      <c r="O8990" s="383" t="s">
        <v>230</v>
      </c>
    </row>
    <row r="8991" spans="1:15">
      <c r="A8991" s="385">
        <v>42050</v>
      </c>
      <c r="B8991" s="383" t="s">
        <v>806</v>
      </c>
      <c r="C8991" s="383" t="s">
        <v>8</v>
      </c>
      <c r="D8991" s="383" t="s">
        <v>51</v>
      </c>
      <c r="E8991" s="383" t="s">
        <v>807</v>
      </c>
      <c r="F8991" s="383" t="s">
        <v>10</v>
      </c>
      <c r="G8991" s="384">
        <v>14437</v>
      </c>
      <c r="H8991" s="383" t="s">
        <v>796</v>
      </c>
      <c r="I8991" s="383" t="s">
        <v>808</v>
      </c>
      <c r="J8991" s="383" t="s">
        <v>617</v>
      </c>
      <c r="K8991" s="383" t="s">
        <v>618</v>
      </c>
      <c r="L8991" s="384">
        <v>22680</v>
      </c>
      <c r="M8991" s="383" t="s">
        <v>635</v>
      </c>
      <c r="N8991" s="383" t="s">
        <v>620</v>
      </c>
      <c r="O8991" s="383" t="s">
        <v>230</v>
      </c>
    </row>
    <row r="8992" spans="1:15">
      <c r="A8992" s="385">
        <v>42051</v>
      </c>
      <c r="B8992" s="383" t="s">
        <v>794</v>
      </c>
      <c r="C8992" s="383" t="s">
        <v>8</v>
      </c>
      <c r="D8992" s="383" t="s">
        <v>34</v>
      </c>
      <c r="E8992" s="383" t="s">
        <v>795</v>
      </c>
      <c r="F8992" s="383" t="s">
        <v>10</v>
      </c>
      <c r="G8992" s="384">
        <v>6567</v>
      </c>
      <c r="H8992" s="383" t="s">
        <v>796</v>
      </c>
      <c r="I8992" s="383" t="s">
        <v>805</v>
      </c>
      <c r="J8992" s="383" t="s">
        <v>617</v>
      </c>
      <c r="K8992" s="383" t="s">
        <v>618</v>
      </c>
      <c r="L8992" s="384">
        <v>23171</v>
      </c>
      <c r="M8992" s="383" t="s">
        <v>635</v>
      </c>
      <c r="N8992" s="383" t="s">
        <v>620</v>
      </c>
      <c r="O8992" s="383" t="s">
        <v>230</v>
      </c>
    </row>
    <row r="8993" spans="1:15">
      <c r="A8993" s="385">
        <v>42052</v>
      </c>
      <c r="B8993" s="383" t="s">
        <v>794</v>
      </c>
      <c r="C8993" s="383" t="s">
        <v>8</v>
      </c>
      <c r="D8993" s="383" t="s">
        <v>34</v>
      </c>
      <c r="E8993" s="383" t="s">
        <v>795</v>
      </c>
      <c r="F8993" s="383" t="s">
        <v>10</v>
      </c>
      <c r="G8993" s="384">
        <v>5355</v>
      </c>
      <c r="H8993" s="383" t="s">
        <v>796</v>
      </c>
      <c r="I8993" s="383" t="s">
        <v>805</v>
      </c>
      <c r="J8993" s="383" t="s">
        <v>617</v>
      </c>
      <c r="K8993" s="383" t="s">
        <v>618</v>
      </c>
      <c r="L8993" s="384">
        <v>23171</v>
      </c>
      <c r="M8993" s="383" t="s">
        <v>636</v>
      </c>
      <c r="N8993" s="383" t="s">
        <v>620</v>
      </c>
      <c r="O8993" s="383" t="s">
        <v>230</v>
      </c>
    </row>
    <row r="8994" spans="1:15">
      <c r="A8994" s="385">
        <v>42054</v>
      </c>
      <c r="B8994" s="383" t="s">
        <v>794</v>
      </c>
      <c r="C8994" s="383" t="s">
        <v>8</v>
      </c>
      <c r="D8994" s="383" t="s">
        <v>34</v>
      </c>
      <c r="E8994" s="383" t="s">
        <v>795</v>
      </c>
      <c r="F8994" s="383" t="s">
        <v>10</v>
      </c>
      <c r="G8994" s="384">
        <v>5355</v>
      </c>
      <c r="H8994" s="383" t="s">
        <v>796</v>
      </c>
      <c r="I8994" s="383" t="s">
        <v>805</v>
      </c>
      <c r="J8994" s="383" t="s">
        <v>617</v>
      </c>
      <c r="K8994" s="383" t="s">
        <v>618</v>
      </c>
      <c r="L8994" s="384">
        <v>23171</v>
      </c>
      <c r="M8994" s="383" t="s">
        <v>636</v>
      </c>
      <c r="N8994" s="383" t="s">
        <v>620</v>
      </c>
      <c r="O8994" s="383" t="s">
        <v>230</v>
      </c>
    </row>
    <row r="8995" spans="1:15">
      <c r="A8995" s="385">
        <v>42055</v>
      </c>
      <c r="B8995" s="383" t="s">
        <v>794</v>
      </c>
      <c r="C8995" s="383" t="s">
        <v>8</v>
      </c>
      <c r="D8995" s="383" t="s">
        <v>34</v>
      </c>
      <c r="E8995" s="383" t="s">
        <v>795</v>
      </c>
      <c r="F8995" s="383" t="s">
        <v>10</v>
      </c>
      <c r="G8995" s="384">
        <v>5355</v>
      </c>
      <c r="H8995" s="383" t="s">
        <v>796</v>
      </c>
      <c r="I8995" s="383" t="s">
        <v>805</v>
      </c>
      <c r="J8995" s="383" t="s">
        <v>617</v>
      </c>
      <c r="K8995" s="383" t="s">
        <v>618</v>
      </c>
      <c r="L8995" s="384">
        <v>23171</v>
      </c>
      <c r="M8995" s="383" t="s">
        <v>636</v>
      </c>
      <c r="N8995" s="383" t="s">
        <v>620</v>
      </c>
      <c r="O8995" s="383" t="s">
        <v>230</v>
      </c>
    </row>
    <row r="8996" spans="1:15">
      <c r="A8996" s="385">
        <v>42056</v>
      </c>
      <c r="B8996" s="383" t="s">
        <v>794</v>
      </c>
      <c r="C8996" s="383" t="s">
        <v>8</v>
      </c>
      <c r="D8996" s="383" t="s">
        <v>34</v>
      </c>
      <c r="E8996" s="383" t="s">
        <v>795</v>
      </c>
      <c r="F8996" s="383" t="s">
        <v>10</v>
      </c>
      <c r="G8996" s="384">
        <v>4324</v>
      </c>
      <c r="H8996" s="383" t="s">
        <v>796</v>
      </c>
      <c r="I8996" s="383" t="s">
        <v>805</v>
      </c>
      <c r="J8996" s="383" t="s">
        <v>617</v>
      </c>
      <c r="K8996" s="383" t="s">
        <v>618</v>
      </c>
      <c r="L8996" s="384">
        <v>23171</v>
      </c>
      <c r="M8996" s="383" t="s">
        <v>637</v>
      </c>
      <c r="N8996" s="383" t="s">
        <v>620</v>
      </c>
      <c r="O8996" s="383" t="s">
        <v>230</v>
      </c>
    </row>
    <row r="8997" spans="1:15">
      <c r="A8997" s="385">
        <v>42057</v>
      </c>
      <c r="B8997" s="383" t="s">
        <v>21</v>
      </c>
      <c r="C8997" s="383" t="s">
        <v>12</v>
      </c>
      <c r="D8997" s="383" t="s">
        <v>22</v>
      </c>
      <c r="E8997" s="383" t="s">
        <v>658</v>
      </c>
      <c r="F8997" s="383" t="s">
        <v>10</v>
      </c>
      <c r="G8997" s="384">
        <v>5000</v>
      </c>
      <c r="H8997" s="383" t="s">
        <v>854</v>
      </c>
      <c r="I8997" s="383" t="s">
        <v>1059</v>
      </c>
      <c r="J8997" s="383" t="s">
        <v>617</v>
      </c>
      <c r="K8997" s="383" t="s">
        <v>618</v>
      </c>
      <c r="L8997" s="384">
        <v>23171</v>
      </c>
      <c r="M8997" s="383" t="s">
        <v>637</v>
      </c>
      <c r="N8997" s="383" t="s">
        <v>620</v>
      </c>
      <c r="O8997" s="383" t="s">
        <v>230</v>
      </c>
    </row>
    <row r="8998" spans="1:15">
      <c r="A8998" s="385">
        <v>42058</v>
      </c>
      <c r="B8998" s="383" t="s">
        <v>21</v>
      </c>
      <c r="C8998" s="383" t="s">
        <v>12</v>
      </c>
      <c r="D8998" s="383" t="s">
        <v>22</v>
      </c>
      <c r="E8998" s="383" t="s">
        <v>658</v>
      </c>
      <c r="F8998" s="383" t="s">
        <v>10</v>
      </c>
      <c r="G8998" s="384">
        <v>8600</v>
      </c>
      <c r="H8998" s="383" t="s">
        <v>854</v>
      </c>
      <c r="I8998" s="383" t="s">
        <v>1076</v>
      </c>
      <c r="J8998" s="383" t="s">
        <v>617</v>
      </c>
      <c r="K8998" s="383" t="s">
        <v>618</v>
      </c>
      <c r="L8998" s="384">
        <v>23171</v>
      </c>
      <c r="M8998" s="383" t="s">
        <v>637</v>
      </c>
      <c r="N8998" s="383" t="s">
        <v>620</v>
      </c>
      <c r="O8998" s="383" t="s">
        <v>230</v>
      </c>
    </row>
    <row r="8999" spans="1:15">
      <c r="A8999" s="385">
        <v>42059</v>
      </c>
      <c r="B8999" s="383" t="s">
        <v>21</v>
      </c>
      <c r="C8999" s="383" t="s">
        <v>12</v>
      </c>
      <c r="D8999" s="383" t="s">
        <v>22</v>
      </c>
      <c r="E8999" s="383" t="s">
        <v>658</v>
      </c>
      <c r="F8999" s="383" t="s">
        <v>10</v>
      </c>
      <c r="G8999" s="384">
        <v>8600</v>
      </c>
      <c r="H8999" s="383" t="s">
        <v>854</v>
      </c>
      <c r="I8999" s="383" t="s">
        <v>1076</v>
      </c>
      <c r="J8999" s="383" t="s">
        <v>617</v>
      </c>
      <c r="K8999" s="383" t="s">
        <v>618</v>
      </c>
      <c r="L8999" s="384">
        <v>23171</v>
      </c>
      <c r="M8999" s="383" t="s">
        <v>637</v>
      </c>
      <c r="N8999" s="383" t="s">
        <v>620</v>
      </c>
      <c r="O8999" s="383" t="s">
        <v>230</v>
      </c>
    </row>
    <row r="9000" spans="1:15">
      <c r="A9000" s="385">
        <v>42060</v>
      </c>
      <c r="B9000" s="383" t="s">
        <v>21</v>
      </c>
      <c r="C9000" s="383" t="s">
        <v>12</v>
      </c>
      <c r="D9000" s="383" t="s">
        <v>22</v>
      </c>
      <c r="E9000" s="383" t="s">
        <v>658</v>
      </c>
      <c r="F9000" s="383" t="s">
        <v>10</v>
      </c>
      <c r="G9000" s="384">
        <v>8600</v>
      </c>
      <c r="H9000" s="383" t="s">
        <v>854</v>
      </c>
      <c r="I9000" s="383" t="s">
        <v>1076</v>
      </c>
      <c r="J9000" s="383" t="s">
        <v>617</v>
      </c>
      <c r="K9000" s="383" t="s">
        <v>618</v>
      </c>
      <c r="L9000" s="384">
        <v>23171</v>
      </c>
      <c r="M9000" s="383" t="s">
        <v>637</v>
      </c>
      <c r="N9000" s="383" t="s">
        <v>620</v>
      </c>
      <c r="O9000" s="383" t="s">
        <v>230</v>
      </c>
    </row>
    <row r="9001" spans="1:15">
      <c r="A9001" s="385">
        <v>42061</v>
      </c>
      <c r="B9001" s="383" t="s">
        <v>794</v>
      </c>
      <c r="C9001" s="383" t="s">
        <v>8</v>
      </c>
      <c r="D9001" s="383" t="s">
        <v>34</v>
      </c>
      <c r="E9001" s="383" t="s">
        <v>795</v>
      </c>
      <c r="F9001" s="383" t="s">
        <v>10</v>
      </c>
      <c r="G9001" s="384">
        <v>37249</v>
      </c>
      <c r="H9001" s="383" t="s">
        <v>796</v>
      </c>
      <c r="I9001" s="383" t="s">
        <v>1013</v>
      </c>
      <c r="J9001" s="383" t="s">
        <v>617</v>
      </c>
      <c r="K9001" s="383" t="s">
        <v>618</v>
      </c>
      <c r="L9001" s="384">
        <v>23171</v>
      </c>
      <c r="M9001" s="383" t="s">
        <v>637</v>
      </c>
      <c r="N9001" s="383" t="s">
        <v>620</v>
      </c>
      <c r="O9001" s="383" t="s">
        <v>230</v>
      </c>
    </row>
    <row r="9002" spans="1:15">
      <c r="A9002" s="385">
        <v>42062</v>
      </c>
      <c r="B9002" s="383" t="s">
        <v>21</v>
      </c>
      <c r="C9002" s="383" t="s">
        <v>12</v>
      </c>
      <c r="D9002" s="383" t="s">
        <v>22</v>
      </c>
      <c r="E9002" s="383" t="s">
        <v>658</v>
      </c>
      <c r="F9002" s="383" t="s">
        <v>10</v>
      </c>
      <c r="G9002" s="384">
        <v>91000</v>
      </c>
      <c r="H9002" s="383" t="s">
        <v>854</v>
      </c>
      <c r="I9002" s="383" t="s">
        <v>1076</v>
      </c>
      <c r="J9002" s="383" t="s">
        <v>617</v>
      </c>
      <c r="K9002" s="383" t="s">
        <v>618</v>
      </c>
      <c r="L9002" s="384">
        <v>23171</v>
      </c>
      <c r="M9002" s="383" t="s">
        <v>637</v>
      </c>
      <c r="N9002" s="383" t="s">
        <v>620</v>
      </c>
      <c r="O9002" s="383" t="s">
        <v>230</v>
      </c>
    </row>
    <row r="9003" spans="1:15">
      <c r="A9003" s="385">
        <v>42063</v>
      </c>
      <c r="B9003" s="383" t="s">
        <v>21</v>
      </c>
      <c r="C9003" s="383" t="s">
        <v>12</v>
      </c>
      <c r="D9003" s="383" t="s">
        <v>22</v>
      </c>
      <c r="E9003" s="383" t="s">
        <v>658</v>
      </c>
      <c r="F9003" s="383" t="s">
        <v>10</v>
      </c>
      <c r="G9003" s="384">
        <v>7910</v>
      </c>
      <c r="H9003" s="383" t="s">
        <v>854</v>
      </c>
      <c r="I9003" s="383" t="s">
        <v>879</v>
      </c>
      <c r="J9003" s="383" t="s">
        <v>617</v>
      </c>
      <c r="K9003" s="383" t="s">
        <v>618</v>
      </c>
      <c r="L9003" s="384">
        <v>23242</v>
      </c>
      <c r="M9003" s="383" t="s">
        <v>638</v>
      </c>
      <c r="N9003" s="383" t="s">
        <v>620</v>
      </c>
      <c r="O9003" s="383" t="s">
        <v>230</v>
      </c>
    </row>
    <row r="9004" spans="1:15">
      <c r="A9004" s="385">
        <v>42064</v>
      </c>
      <c r="B9004" s="383" t="s">
        <v>21</v>
      </c>
      <c r="C9004" s="383" t="s">
        <v>12</v>
      </c>
      <c r="D9004" s="383" t="s">
        <v>22</v>
      </c>
      <c r="E9004" s="383" t="s">
        <v>658</v>
      </c>
      <c r="F9004" s="383" t="s">
        <v>10</v>
      </c>
      <c r="G9004" s="384">
        <v>7910</v>
      </c>
      <c r="H9004" s="383" t="s">
        <v>854</v>
      </c>
      <c r="I9004" s="383" t="s">
        <v>879</v>
      </c>
      <c r="J9004" s="383" t="s">
        <v>617</v>
      </c>
      <c r="K9004" s="383" t="s">
        <v>618</v>
      </c>
      <c r="L9004" s="384">
        <v>24188</v>
      </c>
      <c r="M9004" s="383" t="s">
        <v>638</v>
      </c>
      <c r="N9004" s="383" t="s">
        <v>620</v>
      </c>
      <c r="O9004" s="383" t="s">
        <v>230</v>
      </c>
    </row>
    <row r="9005" spans="1:15">
      <c r="A9005" s="385">
        <v>42065</v>
      </c>
      <c r="B9005" s="383" t="s">
        <v>21</v>
      </c>
      <c r="C9005" s="383" t="s">
        <v>12</v>
      </c>
      <c r="D9005" s="383" t="s">
        <v>22</v>
      </c>
      <c r="E9005" s="383" t="s">
        <v>658</v>
      </c>
      <c r="F9005" s="383" t="s">
        <v>10</v>
      </c>
      <c r="G9005" s="384">
        <v>7910</v>
      </c>
      <c r="H9005" s="383" t="s">
        <v>854</v>
      </c>
      <c r="I9005" s="383" t="s">
        <v>879</v>
      </c>
      <c r="J9005" s="383" t="s">
        <v>617</v>
      </c>
      <c r="K9005" s="383" t="s">
        <v>618</v>
      </c>
      <c r="L9005" s="384">
        <v>24376</v>
      </c>
      <c r="M9005" s="383" t="s">
        <v>638</v>
      </c>
      <c r="N9005" s="383" t="s">
        <v>620</v>
      </c>
      <c r="O9005" s="383" t="s">
        <v>230</v>
      </c>
    </row>
    <row r="9006" spans="1:15">
      <c r="A9006" s="385">
        <v>42066</v>
      </c>
      <c r="B9006" s="383" t="s">
        <v>21</v>
      </c>
      <c r="C9006" s="383" t="s">
        <v>12</v>
      </c>
      <c r="D9006" s="383" t="s">
        <v>22</v>
      </c>
      <c r="E9006" s="383" t="s">
        <v>658</v>
      </c>
      <c r="F9006" s="383" t="s">
        <v>10</v>
      </c>
      <c r="G9006" s="384">
        <v>7910</v>
      </c>
      <c r="H9006" s="383" t="s">
        <v>854</v>
      </c>
      <c r="I9006" s="383" t="s">
        <v>879</v>
      </c>
      <c r="J9006" s="383" t="s">
        <v>617</v>
      </c>
      <c r="K9006" s="383" t="s">
        <v>618</v>
      </c>
      <c r="L9006" s="384">
        <v>24376</v>
      </c>
      <c r="M9006" s="383" t="s">
        <v>638</v>
      </c>
      <c r="N9006" s="383" t="s">
        <v>620</v>
      </c>
      <c r="O9006" s="383" t="s">
        <v>230</v>
      </c>
    </row>
    <row r="9007" spans="1:15">
      <c r="A9007" s="385">
        <v>42067</v>
      </c>
      <c r="B9007" s="383" t="s">
        <v>806</v>
      </c>
      <c r="C9007" s="383" t="s">
        <v>8</v>
      </c>
      <c r="D9007" s="383" t="s">
        <v>51</v>
      </c>
      <c r="E9007" s="383" t="s">
        <v>807</v>
      </c>
      <c r="F9007" s="383" t="s">
        <v>10</v>
      </c>
      <c r="G9007" s="384">
        <v>33146</v>
      </c>
      <c r="H9007" s="383" t="s">
        <v>796</v>
      </c>
      <c r="I9007" s="383" t="s">
        <v>808</v>
      </c>
      <c r="J9007" s="383" t="s">
        <v>617</v>
      </c>
      <c r="K9007" s="383" t="s">
        <v>618</v>
      </c>
      <c r="L9007" s="384">
        <v>24394</v>
      </c>
      <c r="M9007" s="383" t="s">
        <v>638</v>
      </c>
      <c r="N9007" s="383" t="s">
        <v>620</v>
      </c>
      <c r="O9007" s="383" t="s">
        <v>230</v>
      </c>
    </row>
    <row r="9008" spans="1:15">
      <c r="A9008" s="385">
        <v>42068</v>
      </c>
      <c r="B9008" s="383" t="s">
        <v>806</v>
      </c>
      <c r="C9008" s="383" t="s">
        <v>8</v>
      </c>
      <c r="D9008" s="383" t="s">
        <v>51</v>
      </c>
      <c r="E9008" s="383" t="s">
        <v>807</v>
      </c>
      <c r="F9008" s="383" t="s">
        <v>10</v>
      </c>
      <c r="G9008" s="384">
        <v>59703</v>
      </c>
      <c r="H9008" s="383" t="s">
        <v>796</v>
      </c>
      <c r="I9008" s="383" t="s">
        <v>808</v>
      </c>
      <c r="J9008" s="383" t="s">
        <v>617</v>
      </c>
      <c r="K9008" s="383" t="s">
        <v>618</v>
      </c>
      <c r="L9008" s="384">
        <v>24965</v>
      </c>
      <c r="M9008" s="383" t="s">
        <v>638</v>
      </c>
      <c r="N9008" s="383" t="s">
        <v>620</v>
      </c>
      <c r="O9008" s="383" t="s">
        <v>230</v>
      </c>
    </row>
    <row r="9009" spans="1:15">
      <c r="A9009" s="385">
        <v>42069</v>
      </c>
      <c r="B9009" s="383" t="s">
        <v>806</v>
      </c>
      <c r="C9009" s="383" t="s">
        <v>8</v>
      </c>
      <c r="D9009" s="383" t="s">
        <v>51</v>
      </c>
      <c r="E9009" s="383" t="s">
        <v>807</v>
      </c>
      <c r="F9009" s="383" t="s">
        <v>10</v>
      </c>
      <c r="G9009" s="384">
        <v>41494</v>
      </c>
      <c r="H9009" s="383" t="s">
        <v>796</v>
      </c>
      <c r="I9009" s="383" t="s">
        <v>808</v>
      </c>
      <c r="J9009" s="383" t="s">
        <v>617</v>
      </c>
      <c r="K9009" s="383" t="s">
        <v>618</v>
      </c>
      <c r="L9009" s="384">
        <v>25035</v>
      </c>
      <c r="M9009" s="383" t="s">
        <v>638</v>
      </c>
      <c r="N9009" s="383" t="s">
        <v>620</v>
      </c>
      <c r="O9009" s="383" t="s">
        <v>230</v>
      </c>
    </row>
    <row r="9010" spans="1:15">
      <c r="A9010" s="385">
        <v>42070</v>
      </c>
      <c r="B9010" s="383" t="s">
        <v>806</v>
      </c>
      <c r="C9010" s="383" t="s">
        <v>8</v>
      </c>
      <c r="D9010" s="383" t="s">
        <v>51</v>
      </c>
      <c r="E9010" s="383" t="s">
        <v>807</v>
      </c>
      <c r="F9010" s="383" t="s">
        <v>10</v>
      </c>
      <c r="G9010" s="384">
        <v>73815</v>
      </c>
      <c r="H9010" s="383" t="s">
        <v>796</v>
      </c>
      <c r="I9010" s="383" t="s">
        <v>808</v>
      </c>
      <c r="J9010" s="383" t="s">
        <v>617</v>
      </c>
      <c r="K9010" s="383" t="s">
        <v>618</v>
      </c>
      <c r="L9010" s="384">
        <v>25532</v>
      </c>
      <c r="M9010" s="383" t="s">
        <v>638</v>
      </c>
      <c r="N9010" s="383" t="s">
        <v>620</v>
      </c>
      <c r="O9010" s="383" t="s">
        <v>230</v>
      </c>
    </row>
    <row r="9011" spans="1:15">
      <c r="A9011" s="385">
        <v>42071</v>
      </c>
      <c r="B9011" s="383" t="s">
        <v>806</v>
      </c>
      <c r="C9011" s="383" t="s">
        <v>8</v>
      </c>
      <c r="D9011" s="383" t="s">
        <v>51</v>
      </c>
      <c r="E9011" s="383" t="s">
        <v>807</v>
      </c>
      <c r="F9011" s="383" t="s">
        <v>10</v>
      </c>
      <c r="G9011" s="384">
        <v>63737</v>
      </c>
      <c r="H9011" s="383" t="s">
        <v>796</v>
      </c>
      <c r="I9011" s="383" t="s">
        <v>808</v>
      </c>
      <c r="J9011" s="383" t="s">
        <v>617</v>
      </c>
      <c r="K9011" s="383" t="s">
        <v>618</v>
      </c>
      <c r="L9011" s="384">
        <v>25875</v>
      </c>
      <c r="M9011" s="383" t="s">
        <v>638</v>
      </c>
      <c r="N9011" s="383" t="s">
        <v>620</v>
      </c>
      <c r="O9011" s="383" t="s">
        <v>230</v>
      </c>
    </row>
    <row r="9012" spans="1:15">
      <c r="A9012" s="385">
        <v>42072</v>
      </c>
      <c r="B9012" s="383" t="s">
        <v>806</v>
      </c>
      <c r="C9012" s="383" t="s">
        <v>8</v>
      </c>
      <c r="D9012" s="383" t="s">
        <v>51</v>
      </c>
      <c r="E9012" s="383" t="s">
        <v>807</v>
      </c>
      <c r="F9012" s="383" t="s">
        <v>10</v>
      </c>
      <c r="G9012" s="384">
        <v>57104</v>
      </c>
      <c r="H9012" s="383" t="s">
        <v>796</v>
      </c>
      <c r="I9012" s="383" t="s">
        <v>808</v>
      </c>
      <c r="J9012" s="383" t="s">
        <v>617</v>
      </c>
      <c r="K9012" s="383" t="s">
        <v>618</v>
      </c>
      <c r="L9012" s="384">
        <v>25875</v>
      </c>
      <c r="M9012" s="383" t="s">
        <v>638</v>
      </c>
      <c r="N9012" s="383" t="s">
        <v>620</v>
      </c>
      <c r="O9012" s="383" t="s">
        <v>230</v>
      </c>
    </row>
    <row r="9013" spans="1:15">
      <c r="A9013" s="385">
        <v>42073</v>
      </c>
      <c r="B9013" s="383" t="s">
        <v>806</v>
      </c>
      <c r="C9013" s="383" t="s">
        <v>8</v>
      </c>
      <c r="D9013" s="383" t="s">
        <v>51</v>
      </c>
      <c r="E9013" s="383" t="s">
        <v>807</v>
      </c>
      <c r="F9013" s="383" t="s">
        <v>10</v>
      </c>
      <c r="G9013" s="384">
        <v>52411</v>
      </c>
      <c r="H9013" s="383" t="s">
        <v>796</v>
      </c>
      <c r="I9013" s="383" t="s">
        <v>808</v>
      </c>
      <c r="J9013" s="383" t="s">
        <v>617</v>
      </c>
      <c r="K9013" s="383" t="s">
        <v>618</v>
      </c>
      <c r="L9013" s="384">
        <v>25875</v>
      </c>
      <c r="M9013" s="383" t="s">
        <v>638</v>
      </c>
      <c r="N9013" s="383" t="s">
        <v>620</v>
      </c>
      <c r="O9013" s="383" t="s">
        <v>230</v>
      </c>
    </row>
    <row r="9014" spans="1:15">
      <c r="A9014" s="385">
        <v>42074</v>
      </c>
      <c r="B9014" s="383" t="s">
        <v>806</v>
      </c>
      <c r="C9014" s="383" t="s">
        <v>8</v>
      </c>
      <c r="D9014" s="383" t="s">
        <v>51</v>
      </c>
      <c r="E9014" s="383" t="s">
        <v>807</v>
      </c>
      <c r="F9014" s="383" t="s">
        <v>10</v>
      </c>
      <c r="G9014" s="384">
        <v>52411</v>
      </c>
      <c r="H9014" s="383" t="s">
        <v>796</v>
      </c>
      <c r="I9014" s="383" t="s">
        <v>808</v>
      </c>
      <c r="J9014" s="383" t="s">
        <v>617</v>
      </c>
      <c r="K9014" s="383" t="s">
        <v>618</v>
      </c>
      <c r="L9014" s="384">
        <v>25875</v>
      </c>
      <c r="M9014" s="383" t="s">
        <v>638</v>
      </c>
      <c r="N9014" s="383" t="s">
        <v>620</v>
      </c>
      <c r="O9014" s="383" t="s">
        <v>230</v>
      </c>
    </row>
    <row r="9015" spans="1:15">
      <c r="A9015" s="385">
        <v>42075</v>
      </c>
      <c r="B9015" s="383" t="s">
        <v>806</v>
      </c>
      <c r="C9015" s="383" t="s">
        <v>8</v>
      </c>
      <c r="D9015" s="383" t="s">
        <v>51</v>
      </c>
      <c r="E9015" s="383" t="s">
        <v>807</v>
      </c>
      <c r="F9015" s="383" t="s">
        <v>10</v>
      </c>
      <c r="G9015" s="384">
        <v>59129</v>
      </c>
      <c r="H9015" s="383" t="s">
        <v>796</v>
      </c>
      <c r="I9015" s="383" t="s">
        <v>808</v>
      </c>
      <c r="J9015" s="383" t="s">
        <v>617</v>
      </c>
      <c r="K9015" s="383" t="s">
        <v>618</v>
      </c>
      <c r="L9015" s="384">
        <v>25875</v>
      </c>
      <c r="M9015" s="383" t="s">
        <v>639</v>
      </c>
      <c r="N9015" s="383" t="s">
        <v>620</v>
      </c>
      <c r="O9015" s="383" t="s">
        <v>230</v>
      </c>
    </row>
    <row r="9016" spans="1:15">
      <c r="A9016" s="385">
        <v>42076</v>
      </c>
      <c r="B9016" s="383" t="s">
        <v>806</v>
      </c>
      <c r="C9016" s="383" t="s">
        <v>8</v>
      </c>
      <c r="D9016" s="383" t="s">
        <v>51</v>
      </c>
      <c r="E9016" s="383" t="s">
        <v>807</v>
      </c>
      <c r="F9016" s="383" t="s">
        <v>10</v>
      </c>
      <c r="G9016" s="384">
        <v>37718</v>
      </c>
      <c r="H9016" s="383" t="s">
        <v>796</v>
      </c>
      <c r="I9016" s="383" t="s">
        <v>808</v>
      </c>
      <c r="J9016" s="383" t="s">
        <v>617</v>
      </c>
      <c r="K9016" s="383" t="s">
        <v>618</v>
      </c>
      <c r="L9016" s="384">
        <v>25875</v>
      </c>
      <c r="M9016" s="383" t="s">
        <v>639</v>
      </c>
      <c r="N9016" s="383" t="s">
        <v>620</v>
      </c>
      <c r="O9016" s="383" t="s">
        <v>230</v>
      </c>
    </row>
    <row r="9017" spans="1:15">
      <c r="A9017" s="385">
        <v>42077</v>
      </c>
      <c r="B9017" s="383" t="s">
        <v>806</v>
      </c>
      <c r="C9017" s="383" t="s">
        <v>8</v>
      </c>
      <c r="D9017" s="383" t="s">
        <v>51</v>
      </c>
      <c r="E9017" s="383" t="s">
        <v>807</v>
      </c>
      <c r="F9017" s="383" t="s">
        <v>10</v>
      </c>
      <c r="G9017" s="384">
        <v>37718</v>
      </c>
      <c r="H9017" s="383" t="s">
        <v>796</v>
      </c>
      <c r="I9017" s="383" t="s">
        <v>808</v>
      </c>
      <c r="J9017" s="383" t="s">
        <v>617</v>
      </c>
      <c r="K9017" s="383" t="s">
        <v>618</v>
      </c>
      <c r="L9017" s="384">
        <v>25875</v>
      </c>
      <c r="M9017" s="383" t="s">
        <v>639</v>
      </c>
      <c r="N9017" s="383" t="s">
        <v>620</v>
      </c>
      <c r="O9017" s="383" t="s">
        <v>230</v>
      </c>
    </row>
    <row r="9018" spans="1:15">
      <c r="A9018" s="385">
        <v>42078</v>
      </c>
      <c r="B9018" s="383" t="s">
        <v>806</v>
      </c>
      <c r="C9018" s="383" t="s">
        <v>8</v>
      </c>
      <c r="D9018" s="383" t="s">
        <v>51</v>
      </c>
      <c r="E9018" s="383" t="s">
        <v>807</v>
      </c>
      <c r="F9018" s="383" t="s">
        <v>10</v>
      </c>
      <c r="G9018" s="384">
        <v>45771</v>
      </c>
      <c r="H9018" s="383" t="s">
        <v>796</v>
      </c>
      <c r="I9018" s="383" t="s">
        <v>808</v>
      </c>
      <c r="J9018" s="383" t="s">
        <v>617</v>
      </c>
      <c r="K9018" s="383" t="s">
        <v>618</v>
      </c>
      <c r="L9018" s="384">
        <v>25875</v>
      </c>
      <c r="M9018" s="383" t="s">
        <v>639</v>
      </c>
      <c r="N9018" s="383" t="s">
        <v>620</v>
      </c>
      <c r="O9018" s="383" t="s">
        <v>230</v>
      </c>
    </row>
    <row r="9019" spans="1:15">
      <c r="A9019" s="385">
        <v>42079</v>
      </c>
      <c r="B9019" s="383" t="s">
        <v>806</v>
      </c>
      <c r="C9019" s="383" t="s">
        <v>8</v>
      </c>
      <c r="D9019" s="383" t="s">
        <v>51</v>
      </c>
      <c r="E9019" s="383" t="s">
        <v>807</v>
      </c>
      <c r="F9019" s="383" t="s">
        <v>10</v>
      </c>
      <c r="G9019" s="384">
        <v>45771</v>
      </c>
      <c r="H9019" s="383" t="s">
        <v>796</v>
      </c>
      <c r="I9019" s="383" t="s">
        <v>808</v>
      </c>
      <c r="J9019" s="383" t="s">
        <v>617</v>
      </c>
      <c r="K9019" s="383" t="s">
        <v>618</v>
      </c>
      <c r="L9019" s="384">
        <v>25875</v>
      </c>
      <c r="M9019" s="383" t="s">
        <v>639</v>
      </c>
      <c r="N9019" s="383" t="s">
        <v>620</v>
      </c>
      <c r="O9019" s="383" t="s">
        <v>230</v>
      </c>
    </row>
    <row r="9020" spans="1:15">
      <c r="A9020" s="385">
        <v>42080</v>
      </c>
      <c r="B9020" s="383" t="s">
        <v>806</v>
      </c>
      <c r="C9020" s="383" t="s">
        <v>8</v>
      </c>
      <c r="D9020" s="383" t="s">
        <v>51</v>
      </c>
      <c r="E9020" s="383" t="s">
        <v>807</v>
      </c>
      <c r="F9020" s="383" t="s">
        <v>10</v>
      </c>
      <c r="G9020" s="384">
        <v>370371</v>
      </c>
      <c r="H9020" s="383" t="s">
        <v>796</v>
      </c>
      <c r="I9020" s="383" t="s">
        <v>808</v>
      </c>
      <c r="J9020" s="383" t="s">
        <v>617</v>
      </c>
      <c r="K9020" s="383" t="s">
        <v>618</v>
      </c>
      <c r="L9020" s="384">
        <v>25875</v>
      </c>
      <c r="M9020" s="383" t="s">
        <v>639</v>
      </c>
      <c r="N9020" s="383" t="s">
        <v>620</v>
      </c>
      <c r="O9020" s="383" t="s">
        <v>230</v>
      </c>
    </row>
    <row r="9021" spans="1:15">
      <c r="A9021" s="385">
        <v>42081</v>
      </c>
      <c r="B9021" s="383" t="s">
        <v>806</v>
      </c>
      <c r="C9021" s="383" t="s">
        <v>8</v>
      </c>
      <c r="D9021" s="383" t="s">
        <v>51</v>
      </c>
      <c r="E9021" s="383" t="s">
        <v>807</v>
      </c>
      <c r="F9021" s="383" t="s">
        <v>10</v>
      </c>
      <c r="G9021" s="384">
        <v>48153</v>
      </c>
      <c r="H9021" s="383" t="s">
        <v>796</v>
      </c>
      <c r="I9021" s="383" t="s">
        <v>808</v>
      </c>
      <c r="J9021" s="383" t="s">
        <v>617</v>
      </c>
      <c r="K9021" s="383" t="s">
        <v>618</v>
      </c>
      <c r="L9021" s="384">
        <v>26170</v>
      </c>
      <c r="M9021" s="383" t="s">
        <v>640</v>
      </c>
      <c r="N9021" s="383" t="s">
        <v>620</v>
      </c>
      <c r="O9021" s="383" t="s">
        <v>230</v>
      </c>
    </row>
    <row r="9022" spans="1:15">
      <c r="A9022" s="385">
        <v>42082</v>
      </c>
      <c r="B9022" s="383" t="s">
        <v>806</v>
      </c>
      <c r="C9022" s="383" t="s">
        <v>8</v>
      </c>
      <c r="D9022" s="383" t="s">
        <v>51</v>
      </c>
      <c r="E9022" s="383" t="s">
        <v>807</v>
      </c>
      <c r="F9022" s="383" t="s">
        <v>10</v>
      </c>
      <c r="G9022" s="384">
        <v>51702</v>
      </c>
      <c r="H9022" s="383" t="s">
        <v>796</v>
      </c>
      <c r="I9022" s="383" t="s">
        <v>808</v>
      </c>
      <c r="J9022" s="383" t="s">
        <v>617</v>
      </c>
      <c r="K9022" s="383" t="s">
        <v>618</v>
      </c>
      <c r="L9022" s="384">
        <v>26691</v>
      </c>
      <c r="M9022" s="383" t="s">
        <v>640</v>
      </c>
      <c r="N9022" s="383" t="s">
        <v>620</v>
      </c>
      <c r="O9022" s="383" t="s">
        <v>230</v>
      </c>
    </row>
    <row r="9023" spans="1:15">
      <c r="A9023" s="385">
        <v>42083</v>
      </c>
      <c r="B9023" s="383" t="s">
        <v>806</v>
      </c>
      <c r="C9023" s="383" t="s">
        <v>8</v>
      </c>
      <c r="D9023" s="383" t="s">
        <v>51</v>
      </c>
      <c r="E9023" s="383" t="s">
        <v>807</v>
      </c>
      <c r="F9023" s="383" t="s">
        <v>10</v>
      </c>
      <c r="G9023" s="384">
        <v>52342</v>
      </c>
      <c r="H9023" s="383" t="s">
        <v>796</v>
      </c>
      <c r="I9023" s="383" t="s">
        <v>808</v>
      </c>
      <c r="J9023" s="383" t="s">
        <v>617</v>
      </c>
      <c r="K9023" s="383" t="s">
        <v>618</v>
      </c>
      <c r="L9023" s="384">
        <v>27235</v>
      </c>
      <c r="M9023" s="383" t="s">
        <v>640</v>
      </c>
      <c r="N9023" s="383" t="s">
        <v>620</v>
      </c>
      <c r="O9023" s="383" t="s">
        <v>230</v>
      </c>
    </row>
    <row r="9024" spans="1:15">
      <c r="A9024" s="385">
        <v>42084</v>
      </c>
      <c r="B9024" s="383" t="s">
        <v>794</v>
      </c>
      <c r="C9024" s="383" t="s">
        <v>8</v>
      </c>
      <c r="D9024" s="383" t="s">
        <v>34</v>
      </c>
      <c r="E9024" s="383" t="s">
        <v>795</v>
      </c>
      <c r="F9024" s="383" t="s">
        <v>10</v>
      </c>
      <c r="G9024" s="384">
        <v>8586</v>
      </c>
      <c r="H9024" s="383" t="s">
        <v>796</v>
      </c>
      <c r="I9024" s="383" t="s">
        <v>805</v>
      </c>
      <c r="J9024" s="383" t="s">
        <v>617</v>
      </c>
      <c r="K9024" s="383" t="s">
        <v>618</v>
      </c>
      <c r="L9024" s="384">
        <v>27710</v>
      </c>
      <c r="M9024" s="383" t="s">
        <v>640</v>
      </c>
      <c r="N9024" s="383" t="s">
        <v>620</v>
      </c>
      <c r="O9024" s="383" t="s">
        <v>230</v>
      </c>
    </row>
    <row r="9025" spans="1:15">
      <c r="A9025" s="385">
        <v>42085</v>
      </c>
      <c r="B9025" s="383" t="s">
        <v>794</v>
      </c>
      <c r="C9025" s="383" t="s">
        <v>8</v>
      </c>
      <c r="D9025" s="383" t="s">
        <v>34</v>
      </c>
      <c r="E9025" s="383" t="s">
        <v>795</v>
      </c>
      <c r="F9025" s="383" t="s">
        <v>10</v>
      </c>
      <c r="G9025" s="384">
        <v>5987</v>
      </c>
      <c r="H9025" s="383" t="s">
        <v>796</v>
      </c>
      <c r="I9025" s="383" t="s">
        <v>805</v>
      </c>
      <c r="J9025" s="383" t="s">
        <v>617</v>
      </c>
      <c r="K9025" s="383" t="s">
        <v>618</v>
      </c>
      <c r="L9025" s="384">
        <v>27741</v>
      </c>
      <c r="M9025" s="383" t="s">
        <v>640</v>
      </c>
      <c r="N9025" s="383" t="s">
        <v>620</v>
      </c>
      <c r="O9025" s="383" t="s">
        <v>230</v>
      </c>
    </row>
    <row r="9026" spans="1:15">
      <c r="A9026" s="385">
        <v>42086</v>
      </c>
      <c r="B9026" s="383" t="s">
        <v>794</v>
      </c>
      <c r="C9026" s="383" t="s">
        <v>8</v>
      </c>
      <c r="D9026" s="383" t="s">
        <v>34</v>
      </c>
      <c r="E9026" s="383" t="s">
        <v>795</v>
      </c>
      <c r="F9026" s="383" t="s">
        <v>10</v>
      </c>
      <c r="G9026" s="384">
        <v>5987</v>
      </c>
      <c r="H9026" s="383" t="s">
        <v>796</v>
      </c>
      <c r="I9026" s="383" t="s">
        <v>805</v>
      </c>
      <c r="J9026" s="383" t="s">
        <v>617</v>
      </c>
      <c r="K9026" s="383" t="s">
        <v>618</v>
      </c>
      <c r="L9026" s="384">
        <v>27741</v>
      </c>
      <c r="M9026" s="383" t="s">
        <v>640</v>
      </c>
      <c r="N9026" s="383" t="s">
        <v>620</v>
      </c>
      <c r="O9026" s="383" t="s">
        <v>230</v>
      </c>
    </row>
    <row r="9027" spans="1:15">
      <c r="A9027" s="385">
        <v>42087</v>
      </c>
      <c r="B9027" s="383" t="s">
        <v>794</v>
      </c>
      <c r="C9027" s="383" t="s">
        <v>8</v>
      </c>
      <c r="D9027" s="383" t="s">
        <v>34</v>
      </c>
      <c r="E9027" s="383" t="s">
        <v>795</v>
      </c>
      <c r="F9027" s="383" t="s">
        <v>10</v>
      </c>
      <c r="G9027" s="384">
        <v>5987</v>
      </c>
      <c r="H9027" s="383" t="s">
        <v>796</v>
      </c>
      <c r="I9027" s="383" t="s">
        <v>805</v>
      </c>
      <c r="J9027" s="383" t="s">
        <v>617</v>
      </c>
      <c r="K9027" s="383" t="s">
        <v>618</v>
      </c>
      <c r="L9027" s="384">
        <v>27741</v>
      </c>
      <c r="M9027" s="383" t="s">
        <v>640</v>
      </c>
      <c r="N9027" s="383" t="s">
        <v>620</v>
      </c>
      <c r="O9027" s="383" t="s">
        <v>230</v>
      </c>
    </row>
    <row r="9028" spans="1:15">
      <c r="A9028" s="385">
        <v>42088</v>
      </c>
      <c r="B9028" s="383" t="s">
        <v>694</v>
      </c>
      <c r="C9028" s="383" t="s">
        <v>23</v>
      </c>
      <c r="D9028" s="383" t="s">
        <v>22</v>
      </c>
      <c r="E9028" s="383" t="s">
        <v>695</v>
      </c>
      <c r="F9028" s="383" t="s">
        <v>10</v>
      </c>
      <c r="G9028" s="384">
        <v>3921</v>
      </c>
      <c r="H9028" s="383" t="s">
        <v>942</v>
      </c>
      <c r="I9028" s="383" t="s">
        <v>1077</v>
      </c>
      <c r="J9028" s="383" t="s">
        <v>617</v>
      </c>
      <c r="K9028" s="383" t="s">
        <v>618</v>
      </c>
      <c r="L9028" s="384">
        <v>27741</v>
      </c>
      <c r="M9028" s="383" t="s">
        <v>640</v>
      </c>
      <c r="N9028" s="383" t="s">
        <v>620</v>
      </c>
      <c r="O9028" s="383" t="s">
        <v>230</v>
      </c>
    </row>
    <row r="9029" spans="1:15">
      <c r="A9029" s="385">
        <v>42089</v>
      </c>
      <c r="B9029" s="383" t="s">
        <v>794</v>
      </c>
      <c r="C9029" s="383" t="s">
        <v>8</v>
      </c>
      <c r="D9029" s="383" t="s">
        <v>34</v>
      </c>
      <c r="E9029" s="383" t="s">
        <v>795</v>
      </c>
      <c r="F9029" s="383" t="s">
        <v>10</v>
      </c>
      <c r="G9029" s="384">
        <v>8207</v>
      </c>
      <c r="H9029" s="383" t="s">
        <v>796</v>
      </c>
      <c r="I9029" s="383" t="s">
        <v>805</v>
      </c>
      <c r="J9029" s="383" t="s">
        <v>617</v>
      </c>
      <c r="K9029" s="383" t="s">
        <v>618</v>
      </c>
      <c r="L9029" s="384">
        <v>27741</v>
      </c>
      <c r="M9029" s="383" t="s">
        <v>640</v>
      </c>
      <c r="N9029" s="383" t="s">
        <v>620</v>
      </c>
      <c r="O9029" s="383" t="s">
        <v>230</v>
      </c>
    </row>
    <row r="9030" spans="1:15">
      <c r="A9030" s="385">
        <v>42090</v>
      </c>
      <c r="B9030" s="383" t="s">
        <v>794</v>
      </c>
      <c r="C9030" s="383" t="s">
        <v>8</v>
      </c>
      <c r="D9030" s="383" t="s">
        <v>34</v>
      </c>
      <c r="E9030" s="383" t="s">
        <v>795</v>
      </c>
      <c r="F9030" s="383" t="s">
        <v>10</v>
      </c>
      <c r="G9030" s="384">
        <v>8207</v>
      </c>
      <c r="H9030" s="383" t="s">
        <v>796</v>
      </c>
      <c r="I9030" s="383" t="s">
        <v>805</v>
      </c>
      <c r="J9030" s="383" t="s">
        <v>617</v>
      </c>
      <c r="K9030" s="383" t="s">
        <v>618</v>
      </c>
      <c r="L9030" s="384">
        <v>27741</v>
      </c>
      <c r="M9030" s="383" t="s">
        <v>640</v>
      </c>
      <c r="N9030" s="383" t="s">
        <v>620</v>
      </c>
      <c r="O9030" s="383" t="s">
        <v>230</v>
      </c>
    </row>
    <row r="9031" spans="1:15">
      <c r="A9031" s="385">
        <v>42091</v>
      </c>
      <c r="B9031" s="383" t="s">
        <v>794</v>
      </c>
      <c r="C9031" s="383" t="s">
        <v>8</v>
      </c>
      <c r="D9031" s="383" t="s">
        <v>34</v>
      </c>
      <c r="E9031" s="383" t="s">
        <v>795</v>
      </c>
      <c r="F9031" s="383" t="s">
        <v>10</v>
      </c>
      <c r="G9031" s="384">
        <v>8207</v>
      </c>
      <c r="H9031" s="383" t="s">
        <v>796</v>
      </c>
      <c r="I9031" s="383" t="s">
        <v>805</v>
      </c>
      <c r="J9031" s="383" t="s">
        <v>617</v>
      </c>
      <c r="K9031" s="383" t="s">
        <v>618</v>
      </c>
      <c r="L9031" s="384">
        <v>27741</v>
      </c>
      <c r="M9031" s="383" t="s">
        <v>641</v>
      </c>
      <c r="N9031" s="383" t="s">
        <v>620</v>
      </c>
      <c r="O9031" s="383" t="s">
        <v>230</v>
      </c>
    </row>
    <row r="9032" spans="1:15">
      <c r="A9032" s="385">
        <v>42092</v>
      </c>
      <c r="B9032" s="383" t="s">
        <v>794</v>
      </c>
      <c r="C9032" s="383" t="s">
        <v>8</v>
      </c>
      <c r="D9032" s="383" t="s">
        <v>34</v>
      </c>
      <c r="E9032" s="383" t="s">
        <v>795</v>
      </c>
      <c r="F9032" s="383" t="s">
        <v>10</v>
      </c>
      <c r="G9032" s="384">
        <v>2108</v>
      </c>
      <c r="H9032" s="383" t="s">
        <v>796</v>
      </c>
      <c r="I9032" s="383" t="s">
        <v>800</v>
      </c>
      <c r="J9032" s="383" t="s">
        <v>617</v>
      </c>
      <c r="K9032" s="383" t="s">
        <v>618</v>
      </c>
      <c r="L9032" s="384">
        <v>27741</v>
      </c>
      <c r="M9032" s="383" t="s">
        <v>641</v>
      </c>
      <c r="N9032" s="383" t="s">
        <v>620</v>
      </c>
      <c r="O9032" s="383" t="s">
        <v>230</v>
      </c>
    </row>
    <row r="9033" spans="1:15">
      <c r="A9033" s="385">
        <v>42093</v>
      </c>
      <c r="B9033" s="383" t="s">
        <v>794</v>
      </c>
      <c r="C9033" s="383" t="s">
        <v>8</v>
      </c>
      <c r="D9033" s="383" t="s">
        <v>34</v>
      </c>
      <c r="E9033" s="383" t="s">
        <v>795</v>
      </c>
      <c r="F9033" s="383" t="s">
        <v>10</v>
      </c>
      <c r="G9033" s="384">
        <v>2108</v>
      </c>
      <c r="H9033" s="383" t="s">
        <v>796</v>
      </c>
      <c r="I9033" s="383" t="s">
        <v>800</v>
      </c>
      <c r="J9033" s="383" t="s">
        <v>617</v>
      </c>
      <c r="K9033" s="383" t="s">
        <v>618</v>
      </c>
      <c r="L9033" s="384">
        <v>27741</v>
      </c>
      <c r="M9033" s="383" t="s">
        <v>641</v>
      </c>
      <c r="N9033" s="383" t="s">
        <v>620</v>
      </c>
      <c r="O9033" s="383" t="s">
        <v>230</v>
      </c>
    </row>
    <row r="9034" spans="1:15">
      <c r="A9034" s="385">
        <v>42094</v>
      </c>
      <c r="B9034" s="383" t="s">
        <v>794</v>
      </c>
      <c r="C9034" s="383" t="s">
        <v>8</v>
      </c>
      <c r="D9034" s="383" t="s">
        <v>34</v>
      </c>
      <c r="E9034" s="383" t="s">
        <v>795</v>
      </c>
      <c r="F9034" s="383" t="s">
        <v>10</v>
      </c>
      <c r="G9034" s="384">
        <v>2108</v>
      </c>
      <c r="H9034" s="383" t="s">
        <v>796</v>
      </c>
      <c r="I9034" s="383" t="s">
        <v>800</v>
      </c>
      <c r="J9034" s="383" t="s">
        <v>617</v>
      </c>
      <c r="K9034" s="383" t="s">
        <v>618</v>
      </c>
      <c r="L9034" s="384">
        <v>27741</v>
      </c>
      <c r="M9034" s="383" t="s">
        <v>641</v>
      </c>
      <c r="N9034" s="383" t="s">
        <v>620</v>
      </c>
      <c r="O9034" s="383" t="s">
        <v>230</v>
      </c>
    </row>
    <row r="9035" spans="1:15">
      <c r="A9035" s="385">
        <v>42095</v>
      </c>
      <c r="B9035" s="383" t="s">
        <v>794</v>
      </c>
      <c r="C9035" s="383" t="s">
        <v>8</v>
      </c>
      <c r="D9035" s="383" t="s">
        <v>34</v>
      </c>
      <c r="E9035" s="383" t="s">
        <v>795</v>
      </c>
      <c r="F9035" s="383" t="s">
        <v>10</v>
      </c>
      <c r="G9035" s="384">
        <v>7515</v>
      </c>
      <c r="H9035" s="383" t="s">
        <v>796</v>
      </c>
      <c r="I9035" s="383" t="s">
        <v>805</v>
      </c>
      <c r="J9035" s="383" t="s">
        <v>617</v>
      </c>
      <c r="K9035" s="383" t="s">
        <v>618</v>
      </c>
      <c r="L9035" s="384">
        <v>27741</v>
      </c>
      <c r="M9035" s="383" t="s">
        <v>641</v>
      </c>
      <c r="N9035" s="383" t="s">
        <v>620</v>
      </c>
      <c r="O9035" s="383" t="s">
        <v>230</v>
      </c>
    </row>
    <row r="9036" spans="1:15">
      <c r="A9036" s="385">
        <v>42096</v>
      </c>
      <c r="B9036" s="383" t="s">
        <v>794</v>
      </c>
      <c r="C9036" s="383" t="s">
        <v>8</v>
      </c>
      <c r="D9036" s="383" t="s">
        <v>34</v>
      </c>
      <c r="E9036" s="383" t="s">
        <v>795</v>
      </c>
      <c r="F9036" s="383" t="s">
        <v>10</v>
      </c>
      <c r="G9036" s="384">
        <v>4986</v>
      </c>
      <c r="H9036" s="383" t="s">
        <v>796</v>
      </c>
      <c r="I9036" s="383" t="s">
        <v>805</v>
      </c>
      <c r="J9036" s="383" t="s">
        <v>617</v>
      </c>
      <c r="K9036" s="383" t="s">
        <v>618</v>
      </c>
      <c r="L9036" s="384">
        <v>27741</v>
      </c>
      <c r="M9036" s="383" t="s">
        <v>641</v>
      </c>
      <c r="N9036" s="383" t="s">
        <v>620</v>
      </c>
      <c r="O9036" s="383" t="s">
        <v>230</v>
      </c>
    </row>
    <row r="9037" spans="1:15">
      <c r="A9037" s="385">
        <v>42097</v>
      </c>
      <c r="B9037" s="383" t="s">
        <v>794</v>
      </c>
      <c r="C9037" s="383" t="s">
        <v>8</v>
      </c>
      <c r="D9037" s="383" t="s">
        <v>34</v>
      </c>
      <c r="E9037" s="383" t="s">
        <v>795</v>
      </c>
      <c r="F9037" s="383" t="s">
        <v>10</v>
      </c>
      <c r="G9037" s="384">
        <v>5618</v>
      </c>
      <c r="H9037" s="383" t="s">
        <v>796</v>
      </c>
      <c r="I9037" s="383" t="s">
        <v>805</v>
      </c>
      <c r="J9037" s="383" t="s">
        <v>617</v>
      </c>
      <c r="K9037" s="383" t="s">
        <v>618</v>
      </c>
      <c r="L9037" s="384">
        <v>27741</v>
      </c>
      <c r="M9037" s="383" t="s">
        <v>641</v>
      </c>
      <c r="N9037" s="383" t="s">
        <v>620</v>
      </c>
      <c r="O9037" s="383" t="s">
        <v>230</v>
      </c>
    </row>
    <row r="9038" spans="1:15">
      <c r="A9038" s="385">
        <v>42099</v>
      </c>
      <c r="B9038" s="383" t="s">
        <v>794</v>
      </c>
      <c r="C9038" s="383" t="s">
        <v>8</v>
      </c>
      <c r="D9038" s="383" t="s">
        <v>34</v>
      </c>
      <c r="E9038" s="383" t="s">
        <v>795</v>
      </c>
      <c r="F9038" s="383" t="s">
        <v>10</v>
      </c>
      <c r="G9038" s="384">
        <v>5618</v>
      </c>
      <c r="H9038" s="383" t="s">
        <v>796</v>
      </c>
      <c r="I9038" s="383" t="s">
        <v>805</v>
      </c>
      <c r="J9038" s="383" t="s">
        <v>617</v>
      </c>
      <c r="K9038" s="383" t="s">
        <v>618</v>
      </c>
      <c r="L9038" s="384">
        <v>28181</v>
      </c>
      <c r="M9038" s="383" t="s">
        <v>642</v>
      </c>
      <c r="N9038" s="383" t="s">
        <v>620</v>
      </c>
      <c r="O9038" s="383" t="s">
        <v>230</v>
      </c>
    </row>
    <row r="9039" spans="1:15">
      <c r="A9039" s="385">
        <v>42100</v>
      </c>
      <c r="B9039" s="383" t="s">
        <v>794</v>
      </c>
      <c r="C9039" s="383" t="s">
        <v>8</v>
      </c>
      <c r="D9039" s="383" t="s">
        <v>34</v>
      </c>
      <c r="E9039" s="383" t="s">
        <v>795</v>
      </c>
      <c r="F9039" s="383" t="s">
        <v>10</v>
      </c>
      <c r="G9039" s="384">
        <v>5618</v>
      </c>
      <c r="H9039" s="383" t="s">
        <v>796</v>
      </c>
      <c r="I9039" s="383" t="s">
        <v>805</v>
      </c>
      <c r="J9039" s="383" t="s">
        <v>617</v>
      </c>
      <c r="K9039" s="383" t="s">
        <v>618</v>
      </c>
      <c r="L9039" s="384">
        <v>28641</v>
      </c>
      <c r="M9039" s="383" t="s">
        <v>642</v>
      </c>
      <c r="N9039" s="383" t="s">
        <v>620</v>
      </c>
      <c r="O9039" s="383" t="s">
        <v>230</v>
      </c>
    </row>
    <row r="9040" spans="1:15">
      <c r="A9040" s="385">
        <v>42101</v>
      </c>
      <c r="B9040" s="383" t="s">
        <v>794</v>
      </c>
      <c r="C9040" s="383" t="s">
        <v>8</v>
      </c>
      <c r="D9040" s="383" t="s">
        <v>34</v>
      </c>
      <c r="E9040" s="383" t="s">
        <v>795</v>
      </c>
      <c r="F9040" s="383" t="s">
        <v>10</v>
      </c>
      <c r="G9040" s="384">
        <v>5618</v>
      </c>
      <c r="H9040" s="383" t="s">
        <v>796</v>
      </c>
      <c r="I9040" s="383" t="s">
        <v>805</v>
      </c>
      <c r="J9040" s="383" t="s">
        <v>617</v>
      </c>
      <c r="K9040" s="383" t="s">
        <v>618</v>
      </c>
      <c r="L9040" s="384">
        <v>29260</v>
      </c>
      <c r="M9040" s="383" t="s">
        <v>642</v>
      </c>
      <c r="N9040" s="383" t="s">
        <v>620</v>
      </c>
      <c r="O9040" s="383" t="s">
        <v>230</v>
      </c>
    </row>
    <row r="9041" spans="1:15">
      <c r="A9041" s="385">
        <v>42102</v>
      </c>
      <c r="B9041" s="383" t="s">
        <v>794</v>
      </c>
      <c r="C9041" s="383" t="s">
        <v>8</v>
      </c>
      <c r="D9041" s="383" t="s">
        <v>34</v>
      </c>
      <c r="E9041" s="383" t="s">
        <v>795</v>
      </c>
      <c r="F9041" s="383" t="s">
        <v>10</v>
      </c>
      <c r="G9041" s="384">
        <v>5618</v>
      </c>
      <c r="H9041" s="383" t="s">
        <v>796</v>
      </c>
      <c r="I9041" s="383" t="s">
        <v>805</v>
      </c>
      <c r="J9041" s="383" t="s">
        <v>617</v>
      </c>
      <c r="K9041" s="383" t="s">
        <v>618</v>
      </c>
      <c r="L9041" s="384">
        <v>29608</v>
      </c>
      <c r="M9041" s="383" t="s">
        <v>642</v>
      </c>
      <c r="N9041" s="383" t="s">
        <v>620</v>
      </c>
      <c r="O9041" s="383" t="s">
        <v>230</v>
      </c>
    </row>
    <row r="9042" spans="1:15">
      <c r="A9042" s="385">
        <v>42103</v>
      </c>
      <c r="B9042" s="383" t="s">
        <v>794</v>
      </c>
      <c r="C9042" s="383" t="s">
        <v>8</v>
      </c>
      <c r="D9042" s="383" t="s">
        <v>34</v>
      </c>
      <c r="E9042" s="383" t="s">
        <v>795</v>
      </c>
      <c r="F9042" s="383" t="s">
        <v>10</v>
      </c>
      <c r="G9042" s="384">
        <v>5618</v>
      </c>
      <c r="H9042" s="383" t="s">
        <v>796</v>
      </c>
      <c r="I9042" s="383" t="s">
        <v>805</v>
      </c>
      <c r="J9042" s="383" t="s">
        <v>617</v>
      </c>
      <c r="K9042" s="383" t="s">
        <v>618</v>
      </c>
      <c r="L9042" s="384">
        <v>29608</v>
      </c>
      <c r="M9042" s="383" t="s">
        <v>642</v>
      </c>
      <c r="N9042" s="383" t="s">
        <v>620</v>
      </c>
      <c r="O9042" s="383" t="s">
        <v>230</v>
      </c>
    </row>
    <row r="9043" spans="1:15">
      <c r="A9043" s="385">
        <v>42104</v>
      </c>
      <c r="B9043" s="383" t="s">
        <v>794</v>
      </c>
      <c r="C9043" s="383" t="s">
        <v>8</v>
      </c>
      <c r="D9043" s="383" t="s">
        <v>34</v>
      </c>
      <c r="E9043" s="383" t="s">
        <v>795</v>
      </c>
      <c r="F9043" s="383" t="s">
        <v>10</v>
      </c>
      <c r="G9043" s="384">
        <v>5618</v>
      </c>
      <c r="H9043" s="383" t="s">
        <v>796</v>
      </c>
      <c r="I9043" s="383" t="s">
        <v>805</v>
      </c>
      <c r="J9043" s="383" t="s">
        <v>617</v>
      </c>
      <c r="K9043" s="383" t="s">
        <v>618</v>
      </c>
      <c r="L9043" s="384">
        <v>29608</v>
      </c>
      <c r="M9043" s="383" t="s">
        <v>642</v>
      </c>
      <c r="N9043" s="383" t="s">
        <v>620</v>
      </c>
      <c r="O9043" s="383" t="s">
        <v>230</v>
      </c>
    </row>
    <row r="9044" spans="1:15">
      <c r="A9044" s="385">
        <v>42105</v>
      </c>
      <c r="B9044" s="383" t="s">
        <v>794</v>
      </c>
      <c r="C9044" s="383" t="s">
        <v>8</v>
      </c>
      <c r="D9044" s="383" t="s">
        <v>34</v>
      </c>
      <c r="E9044" s="383" t="s">
        <v>795</v>
      </c>
      <c r="F9044" s="383" t="s">
        <v>10</v>
      </c>
      <c r="G9044" s="384">
        <v>6728</v>
      </c>
      <c r="H9044" s="383" t="s">
        <v>796</v>
      </c>
      <c r="I9044" s="383" t="s">
        <v>805</v>
      </c>
      <c r="J9044" s="383" t="s">
        <v>617</v>
      </c>
      <c r="K9044" s="383" t="s">
        <v>618</v>
      </c>
      <c r="L9044" s="384">
        <v>29608</v>
      </c>
      <c r="M9044" s="383" t="s">
        <v>642</v>
      </c>
      <c r="N9044" s="383" t="s">
        <v>620</v>
      </c>
      <c r="O9044" s="383" t="s">
        <v>230</v>
      </c>
    </row>
    <row r="9045" spans="1:15">
      <c r="A9045" s="385">
        <v>42106</v>
      </c>
      <c r="B9045" s="383" t="s">
        <v>794</v>
      </c>
      <c r="C9045" s="383" t="s">
        <v>8</v>
      </c>
      <c r="D9045" s="383" t="s">
        <v>34</v>
      </c>
      <c r="E9045" s="383" t="s">
        <v>795</v>
      </c>
      <c r="F9045" s="383" t="s">
        <v>10</v>
      </c>
      <c r="G9045" s="384">
        <v>8045</v>
      </c>
      <c r="H9045" s="383" t="s">
        <v>796</v>
      </c>
      <c r="I9045" s="383" t="s">
        <v>805</v>
      </c>
      <c r="J9045" s="383" t="s">
        <v>617</v>
      </c>
      <c r="K9045" s="383" t="s">
        <v>618</v>
      </c>
      <c r="L9045" s="384">
        <v>29608</v>
      </c>
      <c r="M9045" s="383" t="s">
        <v>642</v>
      </c>
      <c r="N9045" s="383" t="s">
        <v>620</v>
      </c>
      <c r="O9045" s="383" t="s">
        <v>230</v>
      </c>
    </row>
    <row r="9046" spans="1:15">
      <c r="A9046" s="385">
        <v>42107</v>
      </c>
      <c r="B9046" s="383" t="s">
        <v>794</v>
      </c>
      <c r="C9046" s="383" t="s">
        <v>8</v>
      </c>
      <c r="D9046" s="383" t="s">
        <v>34</v>
      </c>
      <c r="E9046" s="383" t="s">
        <v>795</v>
      </c>
      <c r="F9046" s="383" t="s">
        <v>10</v>
      </c>
      <c r="G9046" s="384">
        <v>6728</v>
      </c>
      <c r="H9046" s="383" t="s">
        <v>796</v>
      </c>
      <c r="I9046" s="383" t="s">
        <v>805</v>
      </c>
      <c r="J9046" s="383" t="s">
        <v>617</v>
      </c>
      <c r="K9046" s="383" t="s">
        <v>618</v>
      </c>
      <c r="L9046" s="384">
        <v>29973</v>
      </c>
      <c r="M9046" s="383" t="s">
        <v>642</v>
      </c>
      <c r="N9046" s="383" t="s">
        <v>620</v>
      </c>
      <c r="O9046" s="383" t="s">
        <v>230</v>
      </c>
    </row>
    <row r="9047" spans="1:15">
      <c r="A9047" s="385">
        <v>42108</v>
      </c>
      <c r="B9047" s="383" t="s">
        <v>794</v>
      </c>
      <c r="C9047" s="383" t="s">
        <v>8</v>
      </c>
      <c r="D9047" s="383" t="s">
        <v>34</v>
      </c>
      <c r="E9047" s="383" t="s">
        <v>795</v>
      </c>
      <c r="F9047" s="383" t="s">
        <v>10</v>
      </c>
      <c r="G9047" s="384">
        <v>6728</v>
      </c>
      <c r="H9047" s="383" t="s">
        <v>796</v>
      </c>
      <c r="I9047" s="383" t="s">
        <v>805</v>
      </c>
      <c r="J9047" s="383" t="s">
        <v>617</v>
      </c>
      <c r="K9047" s="383" t="s">
        <v>618</v>
      </c>
      <c r="L9047" s="384">
        <v>30380</v>
      </c>
      <c r="M9047" s="383" t="s">
        <v>642</v>
      </c>
      <c r="N9047" s="383" t="s">
        <v>620</v>
      </c>
      <c r="O9047" s="383" t="s">
        <v>230</v>
      </c>
    </row>
    <row r="9048" spans="1:15">
      <c r="A9048" s="385">
        <v>42109</v>
      </c>
      <c r="B9048" s="383" t="s">
        <v>794</v>
      </c>
      <c r="C9048" s="383" t="s">
        <v>8</v>
      </c>
      <c r="D9048" s="383" t="s">
        <v>34</v>
      </c>
      <c r="E9048" s="383" t="s">
        <v>795</v>
      </c>
      <c r="F9048" s="383" t="s">
        <v>10</v>
      </c>
      <c r="G9048" s="384">
        <v>6728</v>
      </c>
      <c r="H9048" s="383" t="s">
        <v>796</v>
      </c>
      <c r="I9048" s="383" t="s">
        <v>805</v>
      </c>
      <c r="J9048" s="383" t="s">
        <v>617</v>
      </c>
      <c r="K9048" s="383" t="s">
        <v>618</v>
      </c>
      <c r="L9048" s="384">
        <v>30722</v>
      </c>
      <c r="M9048" s="383" t="s">
        <v>642</v>
      </c>
      <c r="N9048" s="383" t="s">
        <v>620</v>
      </c>
      <c r="O9048" s="383" t="s">
        <v>230</v>
      </c>
    </row>
    <row r="9049" spans="1:15">
      <c r="A9049" s="385">
        <v>42110</v>
      </c>
      <c r="B9049" s="383" t="s">
        <v>794</v>
      </c>
      <c r="C9049" s="383" t="s">
        <v>8</v>
      </c>
      <c r="D9049" s="383" t="s">
        <v>34</v>
      </c>
      <c r="E9049" s="383" t="s">
        <v>795</v>
      </c>
      <c r="F9049" s="383" t="s">
        <v>10</v>
      </c>
      <c r="G9049" s="384">
        <v>5618</v>
      </c>
      <c r="H9049" s="383" t="s">
        <v>796</v>
      </c>
      <c r="I9049" s="383" t="s">
        <v>805</v>
      </c>
      <c r="J9049" s="383" t="s">
        <v>617</v>
      </c>
      <c r="K9049" s="383" t="s">
        <v>618</v>
      </c>
      <c r="L9049" s="384">
        <v>30780</v>
      </c>
      <c r="M9049" s="383" t="s">
        <v>642</v>
      </c>
      <c r="N9049" s="383" t="s">
        <v>620</v>
      </c>
      <c r="O9049" s="383" t="s">
        <v>230</v>
      </c>
    </row>
    <row r="9050" spans="1:15">
      <c r="A9050" s="385">
        <v>42111</v>
      </c>
      <c r="B9050" s="383" t="s">
        <v>650</v>
      </c>
      <c r="C9050" s="383" t="s">
        <v>8</v>
      </c>
      <c r="D9050" s="383" t="s">
        <v>20</v>
      </c>
      <c r="E9050" s="383" t="s">
        <v>651</v>
      </c>
      <c r="F9050" s="383" t="s">
        <v>10</v>
      </c>
      <c r="G9050" s="384">
        <v>1971</v>
      </c>
      <c r="H9050" s="383" t="s">
        <v>836</v>
      </c>
      <c r="I9050" s="383" t="s">
        <v>837</v>
      </c>
      <c r="J9050" s="383" t="s">
        <v>617</v>
      </c>
      <c r="K9050" s="383" t="s">
        <v>618</v>
      </c>
      <c r="L9050" s="384">
        <v>30780</v>
      </c>
      <c r="M9050" s="383" t="s">
        <v>642</v>
      </c>
      <c r="N9050" s="383" t="s">
        <v>620</v>
      </c>
      <c r="O9050" s="383" t="s">
        <v>230</v>
      </c>
    </row>
    <row r="9051" spans="1:15">
      <c r="A9051" s="385">
        <v>42112</v>
      </c>
      <c r="B9051" s="383" t="s">
        <v>650</v>
      </c>
      <c r="C9051" s="383" t="s">
        <v>8</v>
      </c>
      <c r="D9051" s="383" t="s">
        <v>20</v>
      </c>
      <c r="E9051" s="383" t="s">
        <v>651</v>
      </c>
      <c r="F9051" s="383" t="s">
        <v>10</v>
      </c>
      <c r="G9051" s="384">
        <v>1971</v>
      </c>
      <c r="H9051" s="383" t="s">
        <v>836</v>
      </c>
      <c r="I9051" s="383" t="s">
        <v>837</v>
      </c>
      <c r="J9051" s="383" t="s">
        <v>617</v>
      </c>
      <c r="K9051" s="383" t="s">
        <v>618</v>
      </c>
      <c r="L9051" s="384">
        <v>30780</v>
      </c>
      <c r="M9051" s="383" t="s">
        <v>642</v>
      </c>
      <c r="N9051" s="383" t="s">
        <v>620</v>
      </c>
      <c r="O9051" s="383" t="s">
        <v>230</v>
      </c>
    </row>
    <row r="9052" spans="1:15">
      <c r="A9052" s="385">
        <v>42113</v>
      </c>
      <c r="B9052" s="383" t="s">
        <v>650</v>
      </c>
      <c r="C9052" s="383" t="s">
        <v>8</v>
      </c>
      <c r="D9052" s="383" t="s">
        <v>20</v>
      </c>
      <c r="E9052" s="383" t="s">
        <v>651</v>
      </c>
      <c r="F9052" s="383" t="s">
        <v>10</v>
      </c>
      <c r="G9052" s="384">
        <v>1971</v>
      </c>
      <c r="H9052" s="383" t="s">
        <v>836</v>
      </c>
      <c r="I9052" s="383" t="s">
        <v>837</v>
      </c>
      <c r="J9052" s="383" t="s">
        <v>617</v>
      </c>
      <c r="K9052" s="383" t="s">
        <v>618</v>
      </c>
      <c r="L9052" s="384">
        <v>30780</v>
      </c>
      <c r="M9052" s="383" t="s">
        <v>643</v>
      </c>
      <c r="N9052" s="383" t="s">
        <v>620</v>
      </c>
      <c r="O9052" s="383" t="s">
        <v>230</v>
      </c>
    </row>
    <row r="9053" spans="1:15">
      <c r="A9053" s="385">
        <v>42114</v>
      </c>
      <c r="B9053" s="383" t="s">
        <v>11</v>
      </c>
      <c r="C9053" s="383" t="s">
        <v>12</v>
      </c>
      <c r="D9053" s="383" t="s">
        <v>13</v>
      </c>
      <c r="E9053" s="383" t="s">
        <v>678</v>
      </c>
      <c r="F9053" s="383" t="s">
        <v>10</v>
      </c>
      <c r="G9053" s="384">
        <v>342</v>
      </c>
      <c r="H9053" s="383" t="s">
        <v>812</v>
      </c>
      <c r="I9053" s="383" t="s">
        <v>813</v>
      </c>
      <c r="J9053" s="383" t="s">
        <v>617</v>
      </c>
      <c r="K9053" s="383" t="s">
        <v>618</v>
      </c>
      <c r="L9053" s="384">
        <v>30780</v>
      </c>
      <c r="M9053" s="383" t="s">
        <v>643</v>
      </c>
      <c r="N9053" s="383" t="s">
        <v>620</v>
      </c>
      <c r="O9053" s="383" t="s">
        <v>230</v>
      </c>
    </row>
    <row r="9054" spans="1:15">
      <c r="A9054" s="385">
        <v>42115</v>
      </c>
      <c r="B9054" s="383" t="s">
        <v>650</v>
      </c>
      <c r="C9054" s="383" t="s">
        <v>8</v>
      </c>
      <c r="D9054" s="383" t="s">
        <v>20</v>
      </c>
      <c r="E9054" s="383" t="s">
        <v>651</v>
      </c>
      <c r="F9054" s="383" t="s">
        <v>10</v>
      </c>
      <c r="G9054" s="384">
        <v>962</v>
      </c>
      <c r="H9054" s="383" t="s">
        <v>826</v>
      </c>
      <c r="I9054" s="383" t="s">
        <v>827</v>
      </c>
      <c r="J9054" s="383" t="s">
        <v>617</v>
      </c>
      <c r="K9054" s="383" t="s">
        <v>618</v>
      </c>
      <c r="L9054" s="384">
        <v>30780</v>
      </c>
      <c r="M9054" s="383" t="s">
        <v>643</v>
      </c>
      <c r="N9054" s="383" t="s">
        <v>620</v>
      </c>
      <c r="O9054" s="383" t="s">
        <v>230</v>
      </c>
    </row>
    <row r="9055" spans="1:15">
      <c r="A9055" s="385">
        <v>42116</v>
      </c>
      <c r="B9055" s="383" t="s">
        <v>21</v>
      </c>
      <c r="C9055" s="383" t="s">
        <v>12</v>
      </c>
      <c r="D9055" s="383" t="s">
        <v>22</v>
      </c>
      <c r="E9055" s="383" t="s">
        <v>658</v>
      </c>
      <c r="F9055" s="383" t="s">
        <v>10</v>
      </c>
      <c r="G9055" s="384">
        <v>20203</v>
      </c>
      <c r="H9055" s="383" t="s">
        <v>873</v>
      </c>
      <c r="I9055" s="383" t="s">
        <v>1078</v>
      </c>
      <c r="J9055" s="383" t="s">
        <v>617</v>
      </c>
      <c r="K9055" s="383" t="s">
        <v>618</v>
      </c>
      <c r="L9055" s="384">
        <v>30780</v>
      </c>
      <c r="M9055" s="383" t="s">
        <v>643</v>
      </c>
      <c r="N9055" s="383" t="s">
        <v>620</v>
      </c>
      <c r="O9055" s="383" t="s">
        <v>230</v>
      </c>
    </row>
    <row r="9056" spans="1:15">
      <c r="A9056" s="385">
        <v>42118</v>
      </c>
      <c r="B9056" s="383" t="s">
        <v>11</v>
      </c>
      <c r="C9056" s="383" t="s">
        <v>12</v>
      </c>
      <c r="D9056" s="383" t="s">
        <v>13</v>
      </c>
      <c r="E9056" s="383" t="s">
        <v>678</v>
      </c>
      <c r="F9056" s="383" t="s">
        <v>10</v>
      </c>
      <c r="G9056" s="384">
        <v>5049</v>
      </c>
      <c r="H9056" s="383" t="s">
        <v>951</v>
      </c>
      <c r="I9056" s="383" t="s">
        <v>1079</v>
      </c>
      <c r="J9056" s="383" t="s">
        <v>617</v>
      </c>
      <c r="K9056" s="383" t="s">
        <v>618</v>
      </c>
      <c r="L9056" s="384">
        <v>30780</v>
      </c>
      <c r="M9056" s="383" t="s">
        <v>643</v>
      </c>
      <c r="N9056" s="383" t="s">
        <v>620</v>
      </c>
      <c r="O9056" s="383" t="s">
        <v>230</v>
      </c>
    </row>
    <row r="9057" spans="1:15">
      <c r="A9057" s="385">
        <v>42119</v>
      </c>
      <c r="B9057" s="383" t="s">
        <v>646</v>
      </c>
      <c r="C9057" s="383" t="s">
        <v>8</v>
      </c>
      <c r="D9057" s="383" t="s">
        <v>32</v>
      </c>
      <c r="E9057" s="383" t="s">
        <v>647</v>
      </c>
      <c r="F9057" s="383" t="s">
        <v>10</v>
      </c>
      <c r="G9057" s="384">
        <v>45308</v>
      </c>
      <c r="H9057" s="383" t="s">
        <v>747</v>
      </c>
      <c r="I9057" s="383"/>
      <c r="J9057" s="383" t="s">
        <v>617</v>
      </c>
      <c r="K9057" s="383" t="s">
        <v>618</v>
      </c>
      <c r="L9057" s="384">
        <v>30780</v>
      </c>
      <c r="M9057" s="383" t="s">
        <v>643</v>
      </c>
      <c r="N9057" s="383" t="s">
        <v>620</v>
      </c>
      <c r="O9057" s="383" t="s">
        <v>230</v>
      </c>
    </row>
    <row r="9058" spans="1:15">
      <c r="A9058" s="385">
        <v>42121</v>
      </c>
      <c r="B9058" s="383" t="s">
        <v>21</v>
      </c>
      <c r="C9058" s="383" t="s">
        <v>12</v>
      </c>
      <c r="D9058" s="383" t="s">
        <v>22</v>
      </c>
      <c r="E9058" s="383" t="s">
        <v>658</v>
      </c>
      <c r="F9058" s="383" t="s">
        <v>10</v>
      </c>
      <c r="G9058" s="384">
        <v>5193</v>
      </c>
      <c r="H9058" s="383" t="s">
        <v>958</v>
      </c>
      <c r="I9058" s="383" t="s">
        <v>1080</v>
      </c>
      <c r="J9058" s="383" t="s">
        <v>617</v>
      </c>
      <c r="K9058" s="383" t="s">
        <v>618</v>
      </c>
      <c r="L9058" s="384">
        <v>30780</v>
      </c>
      <c r="M9058" s="383" t="s">
        <v>643</v>
      </c>
      <c r="N9058" s="383" t="s">
        <v>620</v>
      </c>
      <c r="O9058" s="383" t="s">
        <v>230</v>
      </c>
    </row>
    <row r="9059" spans="1:15">
      <c r="A9059" s="385">
        <v>42122</v>
      </c>
      <c r="B9059" s="383" t="s">
        <v>21</v>
      </c>
      <c r="C9059" s="383" t="s">
        <v>12</v>
      </c>
      <c r="D9059" s="383" t="s">
        <v>22</v>
      </c>
      <c r="E9059" s="383" t="s">
        <v>658</v>
      </c>
      <c r="F9059" s="383" t="s">
        <v>10</v>
      </c>
      <c r="G9059" s="384">
        <v>-11567</v>
      </c>
      <c r="H9059" s="383" t="s">
        <v>733</v>
      </c>
      <c r="I9059" s="383" t="s">
        <v>1081</v>
      </c>
      <c r="J9059" s="383" t="s">
        <v>617</v>
      </c>
      <c r="K9059" s="383" t="s">
        <v>618</v>
      </c>
      <c r="L9059" s="384">
        <v>30780</v>
      </c>
      <c r="M9059" s="383" t="s">
        <v>643</v>
      </c>
      <c r="N9059" s="383" t="s">
        <v>620</v>
      </c>
      <c r="O9059" s="383" t="s">
        <v>230</v>
      </c>
    </row>
    <row r="9060" spans="1:15">
      <c r="A9060" s="385">
        <v>42123</v>
      </c>
      <c r="B9060" s="383" t="s">
        <v>11</v>
      </c>
      <c r="C9060" s="383" t="s">
        <v>12</v>
      </c>
      <c r="D9060" s="383" t="s">
        <v>13</v>
      </c>
      <c r="E9060" s="383" t="s">
        <v>678</v>
      </c>
      <c r="F9060" s="383" t="s">
        <v>10</v>
      </c>
      <c r="G9060" s="384">
        <v>3936</v>
      </c>
      <c r="H9060" s="383" t="s">
        <v>730</v>
      </c>
      <c r="I9060" s="383" t="s">
        <v>1082</v>
      </c>
      <c r="J9060" s="383" t="s">
        <v>617</v>
      </c>
      <c r="K9060" s="383" t="s">
        <v>618</v>
      </c>
      <c r="L9060" s="384">
        <v>30780</v>
      </c>
      <c r="M9060" s="383" t="s">
        <v>643</v>
      </c>
      <c r="N9060" s="383" t="s">
        <v>620</v>
      </c>
      <c r="O9060" s="383" t="s">
        <v>230</v>
      </c>
    </row>
    <row r="9061" spans="1:15">
      <c r="A9061" s="385">
        <v>42124</v>
      </c>
      <c r="B9061" s="383" t="s">
        <v>987</v>
      </c>
      <c r="C9061" s="383" t="s">
        <v>42</v>
      </c>
      <c r="D9061" s="383" t="s">
        <v>26</v>
      </c>
      <c r="E9061" s="383" t="s">
        <v>988</v>
      </c>
      <c r="F9061" s="383" t="s">
        <v>10</v>
      </c>
      <c r="G9061" s="384">
        <v>382</v>
      </c>
      <c r="H9061" s="383" t="s">
        <v>989</v>
      </c>
      <c r="I9061" s="383" t="s">
        <v>1083</v>
      </c>
      <c r="J9061" s="383" t="s">
        <v>617</v>
      </c>
      <c r="K9061" s="383" t="s">
        <v>618</v>
      </c>
      <c r="L9061" s="384">
        <v>30780</v>
      </c>
      <c r="M9061" s="383" t="s">
        <v>643</v>
      </c>
      <c r="N9061" s="383" t="s">
        <v>620</v>
      </c>
      <c r="O9061" s="383" t="s">
        <v>230</v>
      </c>
    </row>
    <row r="9062" spans="1:15">
      <c r="A9062" s="385">
        <v>42125</v>
      </c>
      <c r="B9062" s="383" t="s">
        <v>21</v>
      </c>
      <c r="C9062" s="383" t="s">
        <v>12</v>
      </c>
      <c r="D9062" s="383" t="s">
        <v>22</v>
      </c>
      <c r="E9062" s="383" t="s">
        <v>658</v>
      </c>
      <c r="F9062" s="383" t="s">
        <v>10</v>
      </c>
      <c r="G9062" s="384">
        <v>4578</v>
      </c>
      <c r="H9062" s="383" t="s">
        <v>801</v>
      </c>
      <c r="I9062" s="383" t="s">
        <v>1084</v>
      </c>
      <c r="J9062" s="383" t="s">
        <v>617</v>
      </c>
      <c r="K9062" s="383" t="s">
        <v>618</v>
      </c>
      <c r="L9062" s="384">
        <v>30780</v>
      </c>
      <c r="M9062" s="383" t="s">
        <v>643</v>
      </c>
      <c r="N9062" s="383" t="s">
        <v>620</v>
      </c>
      <c r="O9062" s="383" t="s">
        <v>230</v>
      </c>
    </row>
    <row r="9063" spans="1:15">
      <c r="A9063" s="385">
        <v>42126</v>
      </c>
      <c r="B9063" s="383" t="s">
        <v>157</v>
      </c>
      <c r="C9063" s="383" t="s">
        <v>8</v>
      </c>
      <c r="D9063" s="383" t="s">
        <v>174</v>
      </c>
      <c r="E9063" s="383" t="s">
        <v>822</v>
      </c>
      <c r="F9063" s="383" t="s">
        <v>10</v>
      </c>
      <c r="G9063" s="384">
        <v>418677</v>
      </c>
      <c r="H9063" s="383" t="s">
        <v>823</v>
      </c>
      <c r="I9063" s="383" t="s">
        <v>1085</v>
      </c>
      <c r="J9063" s="383" t="s">
        <v>617</v>
      </c>
      <c r="K9063" s="383" t="s">
        <v>618</v>
      </c>
      <c r="L9063" s="384">
        <v>30780</v>
      </c>
      <c r="M9063" s="383" t="s">
        <v>643</v>
      </c>
      <c r="N9063" s="383" t="s">
        <v>620</v>
      </c>
      <c r="O9063" s="383" t="s">
        <v>230</v>
      </c>
    </row>
    <row r="9064" spans="1:15">
      <c r="A9064" s="385">
        <v>42150</v>
      </c>
      <c r="B9064" s="383" t="s">
        <v>70</v>
      </c>
      <c r="C9064" s="383" t="s">
        <v>42</v>
      </c>
      <c r="D9064" s="383" t="s">
        <v>175</v>
      </c>
      <c r="E9064" s="383" t="s">
        <v>974</v>
      </c>
      <c r="F9064" s="383" t="s">
        <v>43</v>
      </c>
      <c r="G9064" s="384">
        <v>16718</v>
      </c>
      <c r="H9064" s="383" t="s">
        <v>801</v>
      </c>
      <c r="I9064" s="383" t="s">
        <v>1086</v>
      </c>
      <c r="J9064" s="383" t="s">
        <v>617</v>
      </c>
      <c r="K9064" s="383" t="s">
        <v>618</v>
      </c>
      <c r="L9064" s="384">
        <v>30780</v>
      </c>
      <c r="M9064" s="383" t="s">
        <v>645</v>
      </c>
      <c r="N9064" s="383" t="s">
        <v>620</v>
      </c>
      <c r="O9064" s="383" t="s">
        <v>230</v>
      </c>
    </row>
    <row r="9065" spans="1:15">
      <c r="A9065" s="385">
        <v>41997</v>
      </c>
      <c r="B9065" s="383" t="s">
        <v>21</v>
      </c>
      <c r="C9065" s="383" t="s">
        <v>12</v>
      </c>
      <c r="D9065" s="383" t="s">
        <v>22</v>
      </c>
      <c r="E9065" s="383" t="s">
        <v>658</v>
      </c>
      <c r="F9065" s="383" t="s">
        <v>10</v>
      </c>
      <c r="G9065" s="384">
        <v>50161</v>
      </c>
      <c r="H9065" s="383" t="s">
        <v>1087</v>
      </c>
      <c r="I9065" s="383" t="s">
        <v>1088</v>
      </c>
      <c r="J9065" s="383" t="s">
        <v>617</v>
      </c>
      <c r="K9065" s="383" t="s">
        <v>618</v>
      </c>
      <c r="L9065" s="384">
        <v>0</v>
      </c>
      <c r="M9065" s="383" t="s">
        <v>619</v>
      </c>
      <c r="N9065" s="383" t="s">
        <v>620</v>
      </c>
      <c r="O9065" s="383" t="s">
        <v>230</v>
      </c>
    </row>
    <row r="9066" spans="1:15">
      <c r="A9066" s="385">
        <v>42011</v>
      </c>
      <c r="B9066" s="383" t="s">
        <v>11</v>
      </c>
      <c r="C9066" s="383" t="s">
        <v>12</v>
      </c>
      <c r="D9066" s="383" t="s">
        <v>13</v>
      </c>
      <c r="E9066" s="383" t="s">
        <v>678</v>
      </c>
      <c r="F9066" s="383" t="s">
        <v>10</v>
      </c>
      <c r="G9066" s="384">
        <v>3730</v>
      </c>
      <c r="H9066" s="383" t="s">
        <v>834</v>
      </c>
      <c r="I9066" s="383" t="s">
        <v>835</v>
      </c>
      <c r="J9066" s="383" t="s">
        <v>617</v>
      </c>
      <c r="K9066" s="383" t="s">
        <v>618</v>
      </c>
      <c r="L9066" s="384">
        <v>9280</v>
      </c>
      <c r="M9066" s="383" t="s">
        <v>629</v>
      </c>
      <c r="N9066" s="383" t="s">
        <v>620</v>
      </c>
      <c r="O9066" s="383" t="s">
        <v>230</v>
      </c>
    </row>
    <row r="9067" spans="1:15">
      <c r="A9067" s="385">
        <v>42012</v>
      </c>
      <c r="B9067" s="383" t="s">
        <v>21</v>
      </c>
      <c r="C9067" s="383" t="s">
        <v>12</v>
      </c>
      <c r="D9067" s="383" t="s">
        <v>22</v>
      </c>
      <c r="E9067" s="383" t="s">
        <v>658</v>
      </c>
      <c r="F9067" s="383" t="s">
        <v>10</v>
      </c>
      <c r="G9067" s="384">
        <v>1341</v>
      </c>
      <c r="H9067" s="383" t="s">
        <v>873</v>
      </c>
      <c r="I9067" s="383" t="s">
        <v>1089</v>
      </c>
      <c r="J9067" s="383" t="s">
        <v>617</v>
      </c>
      <c r="K9067" s="383" t="s">
        <v>618</v>
      </c>
      <c r="L9067" s="384">
        <v>9280</v>
      </c>
      <c r="M9067" s="383" t="s">
        <v>630</v>
      </c>
      <c r="N9067" s="383" t="s">
        <v>620</v>
      </c>
      <c r="O9067" s="383" t="s">
        <v>230</v>
      </c>
    </row>
    <row r="9068" spans="1:15">
      <c r="A9068" s="385">
        <v>42014</v>
      </c>
      <c r="B9068" s="383" t="s">
        <v>621</v>
      </c>
      <c r="C9068" s="383" t="s">
        <v>8</v>
      </c>
      <c r="D9068" s="383" t="s">
        <v>9</v>
      </c>
      <c r="E9068" s="383" t="s">
        <v>622</v>
      </c>
      <c r="F9068" s="383" t="s">
        <v>10</v>
      </c>
      <c r="G9068" s="384">
        <v>528000</v>
      </c>
      <c r="H9068" s="383" t="s">
        <v>828</v>
      </c>
      <c r="I9068" s="383" t="s">
        <v>829</v>
      </c>
      <c r="J9068" s="383" t="s">
        <v>617</v>
      </c>
      <c r="K9068" s="383" t="s">
        <v>618</v>
      </c>
      <c r="L9068" s="384">
        <v>9280</v>
      </c>
      <c r="M9068" s="383" t="s">
        <v>630</v>
      </c>
      <c r="N9068" s="383" t="s">
        <v>620</v>
      </c>
      <c r="O9068" s="383" t="s">
        <v>230</v>
      </c>
    </row>
    <row r="9069" spans="1:15">
      <c r="A9069" s="385">
        <v>42015</v>
      </c>
      <c r="B9069" s="383" t="s">
        <v>621</v>
      </c>
      <c r="C9069" s="383" t="s">
        <v>8</v>
      </c>
      <c r="D9069" s="383" t="s">
        <v>9</v>
      </c>
      <c r="E9069" s="383" t="s">
        <v>622</v>
      </c>
      <c r="F9069" s="383" t="s">
        <v>10</v>
      </c>
      <c r="G9069" s="384">
        <v>528000</v>
      </c>
      <c r="H9069" s="383" t="s">
        <v>828</v>
      </c>
      <c r="I9069" s="383" t="s">
        <v>829</v>
      </c>
      <c r="J9069" s="383" t="s">
        <v>617</v>
      </c>
      <c r="K9069" s="383" t="s">
        <v>618</v>
      </c>
      <c r="L9069" s="384">
        <v>9280</v>
      </c>
      <c r="M9069" s="383" t="s">
        <v>630</v>
      </c>
      <c r="N9069" s="383" t="s">
        <v>620</v>
      </c>
      <c r="O9069" s="383" t="s">
        <v>230</v>
      </c>
    </row>
    <row r="9070" spans="1:15">
      <c r="A9070" s="385">
        <v>42016</v>
      </c>
      <c r="B9070" s="383" t="s">
        <v>621</v>
      </c>
      <c r="C9070" s="383" t="s">
        <v>8</v>
      </c>
      <c r="D9070" s="383" t="s">
        <v>9</v>
      </c>
      <c r="E9070" s="383" t="s">
        <v>622</v>
      </c>
      <c r="F9070" s="383" t="s">
        <v>10</v>
      </c>
      <c r="G9070" s="384">
        <v>528000</v>
      </c>
      <c r="H9070" s="383" t="s">
        <v>828</v>
      </c>
      <c r="I9070" s="383" t="s">
        <v>829</v>
      </c>
      <c r="J9070" s="383" t="s">
        <v>617</v>
      </c>
      <c r="K9070" s="383" t="s">
        <v>618</v>
      </c>
      <c r="L9070" s="384">
        <v>9280</v>
      </c>
      <c r="M9070" s="383" t="s">
        <v>630</v>
      </c>
      <c r="N9070" s="383" t="s">
        <v>620</v>
      </c>
      <c r="O9070" s="383" t="s">
        <v>230</v>
      </c>
    </row>
    <row r="9071" spans="1:15">
      <c r="A9071" s="385">
        <v>42018</v>
      </c>
      <c r="B9071" s="383" t="s">
        <v>621</v>
      </c>
      <c r="C9071" s="383" t="s">
        <v>8</v>
      </c>
      <c r="D9071" s="383" t="s">
        <v>9</v>
      </c>
      <c r="E9071" s="383" t="s">
        <v>622</v>
      </c>
      <c r="F9071" s="383" t="s">
        <v>10</v>
      </c>
      <c r="G9071" s="384">
        <v>528000</v>
      </c>
      <c r="H9071" s="383" t="s">
        <v>828</v>
      </c>
      <c r="I9071" s="383" t="s">
        <v>829</v>
      </c>
      <c r="J9071" s="383" t="s">
        <v>617</v>
      </c>
      <c r="K9071" s="383" t="s">
        <v>618</v>
      </c>
      <c r="L9071" s="384">
        <v>9804</v>
      </c>
      <c r="M9071" s="383" t="s">
        <v>631</v>
      </c>
      <c r="N9071" s="383" t="s">
        <v>620</v>
      </c>
      <c r="O9071" s="383" t="s">
        <v>230</v>
      </c>
    </row>
    <row r="9072" spans="1:15">
      <c r="A9072" s="385">
        <v>42019</v>
      </c>
      <c r="B9072" s="383" t="s">
        <v>21</v>
      </c>
      <c r="C9072" s="383" t="s">
        <v>12</v>
      </c>
      <c r="D9072" s="383" t="s">
        <v>22</v>
      </c>
      <c r="E9072" s="383" t="s">
        <v>658</v>
      </c>
      <c r="F9072" s="383" t="s">
        <v>10</v>
      </c>
      <c r="G9072" s="384">
        <v>2268</v>
      </c>
      <c r="H9072" s="383" t="s">
        <v>818</v>
      </c>
      <c r="I9072" s="383" t="s">
        <v>819</v>
      </c>
      <c r="J9072" s="383" t="s">
        <v>617</v>
      </c>
      <c r="K9072" s="383" t="s">
        <v>618</v>
      </c>
      <c r="L9072" s="384">
        <v>11627</v>
      </c>
      <c r="M9072" s="383" t="s">
        <v>631</v>
      </c>
      <c r="N9072" s="383" t="s">
        <v>620</v>
      </c>
      <c r="O9072" s="383" t="s">
        <v>230</v>
      </c>
    </row>
    <row r="9073" spans="1:15">
      <c r="A9073" s="385">
        <v>42020</v>
      </c>
      <c r="B9073" s="383" t="s">
        <v>46</v>
      </c>
      <c r="C9073" s="383" t="s">
        <v>40</v>
      </c>
      <c r="D9073" s="383" t="s">
        <v>38</v>
      </c>
      <c r="E9073" s="383" t="s">
        <v>916</v>
      </c>
      <c r="F9073" s="383" t="s">
        <v>10</v>
      </c>
      <c r="G9073" s="384">
        <v>1425</v>
      </c>
      <c r="H9073" s="383" t="s">
        <v>953</v>
      </c>
      <c r="I9073" s="383" t="s">
        <v>1090</v>
      </c>
      <c r="J9073" s="383" t="s">
        <v>617</v>
      </c>
      <c r="K9073" s="383" t="s">
        <v>618</v>
      </c>
      <c r="L9073" s="384">
        <v>12650</v>
      </c>
      <c r="M9073" s="383" t="s">
        <v>631</v>
      </c>
      <c r="N9073" s="383" t="s">
        <v>620</v>
      </c>
      <c r="O9073" s="383" t="s">
        <v>230</v>
      </c>
    </row>
    <row r="9074" spans="1:15">
      <c r="A9074" s="385">
        <v>42022</v>
      </c>
      <c r="B9074" s="383" t="s">
        <v>21</v>
      </c>
      <c r="C9074" s="383" t="s">
        <v>12</v>
      </c>
      <c r="D9074" s="383" t="s">
        <v>22</v>
      </c>
      <c r="E9074" s="383" t="s">
        <v>658</v>
      </c>
      <c r="F9074" s="383" t="s">
        <v>10</v>
      </c>
      <c r="G9074" s="384">
        <v>2268</v>
      </c>
      <c r="H9074" s="383" t="s">
        <v>818</v>
      </c>
      <c r="I9074" s="383" t="s">
        <v>819</v>
      </c>
      <c r="J9074" s="383" t="s">
        <v>617</v>
      </c>
      <c r="K9074" s="383" t="s">
        <v>618</v>
      </c>
      <c r="L9074" s="384">
        <v>12650</v>
      </c>
      <c r="M9074" s="383" t="s">
        <v>632</v>
      </c>
      <c r="N9074" s="383" t="s">
        <v>620</v>
      </c>
      <c r="O9074" s="383" t="s">
        <v>230</v>
      </c>
    </row>
    <row r="9075" spans="1:15">
      <c r="A9075" s="385">
        <v>42023</v>
      </c>
      <c r="B9075" s="383" t="s">
        <v>21</v>
      </c>
      <c r="C9075" s="383" t="s">
        <v>12</v>
      </c>
      <c r="D9075" s="383" t="s">
        <v>22</v>
      </c>
      <c r="E9075" s="383" t="s">
        <v>658</v>
      </c>
      <c r="F9075" s="383" t="s">
        <v>10</v>
      </c>
      <c r="G9075" s="384">
        <v>2268</v>
      </c>
      <c r="H9075" s="383" t="s">
        <v>818</v>
      </c>
      <c r="I9075" s="383" t="s">
        <v>819</v>
      </c>
      <c r="J9075" s="383" t="s">
        <v>617</v>
      </c>
      <c r="K9075" s="383" t="s">
        <v>618</v>
      </c>
      <c r="L9075" s="384">
        <v>12650</v>
      </c>
      <c r="M9075" s="383" t="s">
        <v>632</v>
      </c>
      <c r="N9075" s="383" t="s">
        <v>620</v>
      </c>
      <c r="O9075" s="383" t="s">
        <v>230</v>
      </c>
    </row>
    <row r="9076" spans="1:15">
      <c r="A9076" s="385">
        <v>42024</v>
      </c>
      <c r="B9076" s="383" t="s">
        <v>21</v>
      </c>
      <c r="C9076" s="383" t="s">
        <v>12</v>
      </c>
      <c r="D9076" s="383" t="s">
        <v>22</v>
      </c>
      <c r="E9076" s="383" t="s">
        <v>658</v>
      </c>
      <c r="F9076" s="383" t="s">
        <v>10</v>
      </c>
      <c r="G9076" s="384">
        <v>2268</v>
      </c>
      <c r="H9076" s="383" t="s">
        <v>818</v>
      </c>
      <c r="I9076" s="383" t="s">
        <v>819</v>
      </c>
      <c r="J9076" s="383" t="s">
        <v>617</v>
      </c>
      <c r="K9076" s="383" t="s">
        <v>618</v>
      </c>
      <c r="L9076" s="384">
        <v>12775</v>
      </c>
      <c r="M9076" s="383" t="s">
        <v>633</v>
      </c>
      <c r="N9076" s="383" t="s">
        <v>620</v>
      </c>
      <c r="O9076" s="383" t="s">
        <v>230</v>
      </c>
    </row>
    <row r="9077" spans="1:15">
      <c r="A9077" s="385">
        <v>42025</v>
      </c>
      <c r="B9077" s="383" t="s">
        <v>21</v>
      </c>
      <c r="C9077" s="383" t="s">
        <v>12</v>
      </c>
      <c r="D9077" s="383" t="s">
        <v>22</v>
      </c>
      <c r="E9077" s="383" t="s">
        <v>658</v>
      </c>
      <c r="F9077" s="383" t="s">
        <v>10</v>
      </c>
      <c r="G9077" s="384">
        <v>2268</v>
      </c>
      <c r="H9077" s="383" t="s">
        <v>818</v>
      </c>
      <c r="I9077" s="383" t="s">
        <v>819</v>
      </c>
      <c r="J9077" s="383" t="s">
        <v>617</v>
      </c>
      <c r="K9077" s="383" t="s">
        <v>618</v>
      </c>
      <c r="L9077" s="384">
        <v>14695</v>
      </c>
      <c r="M9077" s="383" t="s">
        <v>633</v>
      </c>
      <c r="N9077" s="383" t="s">
        <v>620</v>
      </c>
      <c r="O9077" s="383" t="s">
        <v>230</v>
      </c>
    </row>
    <row r="9078" spans="1:15">
      <c r="A9078" s="385">
        <v>42026</v>
      </c>
      <c r="B9078" s="383" t="s">
        <v>21</v>
      </c>
      <c r="C9078" s="383" t="s">
        <v>12</v>
      </c>
      <c r="D9078" s="383" t="s">
        <v>22</v>
      </c>
      <c r="E9078" s="383" t="s">
        <v>658</v>
      </c>
      <c r="F9078" s="383" t="s">
        <v>10</v>
      </c>
      <c r="G9078" s="384">
        <v>2268</v>
      </c>
      <c r="H9078" s="383" t="s">
        <v>818</v>
      </c>
      <c r="I9078" s="383" t="s">
        <v>819</v>
      </c>
      <c r="J9078" s="383" t="s">
        <v>617</v>
      </c>
      <c r="K9078" s="383" t="s">
        <v>618</v>
      </c>
      <c r="L9078" s="384">
        <v>15922</v>
      </c>
      <c r="M9078" s="383" t="s">
        <v>633</v>
      </c>
      <c r="N9078" s="383" t="s">
        <v>620</v>
      </c>
      <c r="O9078" s="383" t="s">
        <v>230</v>
      </c>
    </row>
    <row r="9079" spans="1:15">
      <c r="A9079" s="385">
        <v>42027</v>
      </c>
      <c r="B9079" s="383" t="s">
        <v>21</v>
      </c>
      <c r="C9079" s="383" t="s">
        <v>12</v>
      </c>
      <c r="D9079" s="383" t="s">
        <v>22</v>
      </c>
      <c r="E9079" s="383" t="s">
        <v>658</v>
      </c>
      <c r="F9079" s="383" t="s">
        <v>10</v>
      </c>
      <c r="G9079" s="384">
        <v>2268</v>
      </c>
      <c r="H9079" s="383" t="s">
        <v>818</v>
      </c>
      <c r="I9079" s="383" t="s">
        <v>819</v>
      </c>
      <c r="J9079" s="383" t="s">
        <v>617</v>
      </c>
      <c r="K9079" s="383" t="s">
        <v>618</v>
      </c>
      <c r="L9079" s="384">
        <v>17245</v>
      </c>
      <c r="M9079" s="383" t="s">
        <v>633</v>
      </c>
      <c r="N9079" s="383" t="s">
        <v>620</v>
      </c>
      <c r="O9079" s="383" t="s">
        <v>230</v>
      </c>
    </row>
    <row r="9080" spans="1:15">
      <c r="A9080" s="385">
        <v>42028</v>
      </c>
      <c r="B9080" s="383" t="s">
        <v>21</v>
      </c>
      <c r="C9080" s="383" t="s">
        <v>12</v>
      </c>
      <c r="D9080" s="383" t="s">
        <v>22</v>
      </c>
      <c r="E9080" s="383" t="s">
        <v>658</v>
      </c>
      <c r="F9080" s="383" t="s">
        <v>10</v>
      </c>
      <c r="G9080" s="384">
        <v>2268</v>
      </c>
      <c r="H9080" s="383" t="s">
        <v>818</v>
      </c>
      <c r="I9080" s="383" t="s">
        <v>819</v>
      </c>
      <c r="J9080" s="383" t="s">
        <v>617</v>
      </c>
      <c r="K9080" s="383" t="s">
        <v>618</v>
      </c>
      <c r="L9080" s="384">
        <v>18650</v>
      </c>
      <c r="M9080" s="383" t="s">
        <v>633</v>
      </c>
      <c r="N9080" s="383" t="s">
        <v>620</v>
      </c>
      <c r="O9080" s="383" t="s">
        <v>230</v>
      </c>
    </row>
    <row r="9081" spans="1:15">
      <c r="A9081" s="385">
        <v>42029</v>
      </c>
      <c r="B9081" s="383" t="s">
        <v>21</v>
      </c>
      <c r="C9081" s="383" t="s">
        <v>12</v>
      </c>
      <c r="D9081" s="383" t="s">
        <v>22</v>
      </c>
      <c r="E9081" s="383" t="s">
        <v>658</v>
      </c>
      <c r="F9081" s="383" t="s">
        <v>10</v>
      </c>
      <c r="G9081" s="384">
        <v>2268</v>
      </c>
      <c r="H9081" s="383" t="s">
        <v>818</v>
      </c>
      <c r="I9081" s="383" t="s">
        <v>819</v>
      </c>
      <c r="J9081" s="383" t="s">
        <v>617</v>
      </c>
      <c r="K9081" s="383" t="s">
        <v>618</v>
      </c>
      <c r="L9081" s="384">
        <v>18650</v>
      </c>
      <c r="M9081" s="383" t="s">
        <v>633</v>
      </c>
      <c r="N9081" s="383" t="s">
        <v>620</v>
      </c>
      <c r="O9081" s="383" t="s">
        <v>230</v>
      </c>
    </row>
    <row r="9082" spans="1:15">
      <c r="A9082" s="385">
        <v>42030</v>
      </c>
      <c r="B9082" s="383" t="s">
        <v>21</v>
      </c>
      <c r="C9082" s="383" t="s">
        <v>12</v>
      </c>
      <c r="D9082" s="383" t="s">
        <v>22</v>
      </c>
      <c r="E9082" s="383" t="s">
        <v>658</v>
      </c>
      <c r="F9082" s="383" t="s">
        <v>10</v>
      </c>
      <c r="G9082" s="384">
        <v>2268</v>
      </c>
      <c r="H9082" s="383" t="s">
        <v>818</v>
      </c>
      <c r="I9082" s="383" t="s">
        <v>819</v>
      </c>
      <c r="J9082" s="383" t="s">
        <v>617</v>
      </c>
      <c r="K9082" s="383" t="s">
        <v>618</v>
      </c>
      <c r="L9082" s="384">
        <v>18650</v>
      </c>
      <c r="M9082" s="383" t="s">
        <v>634</v>
      </c>
      <c r="N9082" s="383" t="s">
        <v>620</v>
      </c>
      <c r="O9082" s="383" t="s">
        <v>230</v>
      </c>
    </row>
    <row r="9083" spans="1:15">
      <c r="A9083" s="385">
        <v>42031</v>
      </c>
      <c r="B9083" s="383" t="s">
        <v>21</v>
      </c>
      <c r="C9083" s="383" t="s">
        <v>12</v>
      </c>
      <c r="D9083" s="383" t="s">
        <v>22</v>
      </c>
      <c r="E9083" s="383" t="s">
        <v>658</v>
      </c>
      <c r="F9083" s="383" t="s">
        <v>10</v>
      </c>
      <c r="G9083" s="384">
        <v>2268</v>
      </c>
      <c r="H9083" s="383" t="s">
        <v>818</v>
      </c>
      <c r="I9083" s="383" t="s">
        <v>819</v>
      </c>
      <c r="J9083" s="383" t="s">
        <v>617</v>
      </c>
      <c r="K9083" s="383" t="s">
        <v>618</v>
      </c>
      <c r="L9083" s="384">
        <v>18650</v>
      </c>
      <c r="M9083" s="383" t="s">
        <v>634</v>
      </c>
      <c r="N9083" s="383" t="s">
        <v>620</v>
      </c>
      <c r="O9083" s="383" t="s">
        <v>230</v>
      </c>
    </row>
    <row r="9084" spans="1:15">
      <c r="A9084" s="385">
        <v>42032</v>
      </c>
      <c r="B9084" s="383" t="s">
        <v>21</v>
      </c>
      <c r="C9084" s="383" t="s">
        <v>12</v>
      </c>
      <c r="D9084" s="383" t="s">
        <v>22</v>
      </c>
      <c r="E9084" s="383" t="s">
        <v>658</v>
      </c>
      <c r="F9084" s="383" t="s">
        <v>10</v>
      </c>
      <c r="G9084" s="384">
        <v>2268</v>
      </c>
      <c r="H9084" s="383" t="s">
        <v>818</v>
      </c>
      <c r="I9084" s="383" t="s">
        <v>819</v>
      </c>
      <c r="J9084" s="383" t="s">
        <v>617</v>
      </c>
      <c r="K9084" s="383" t="s">
        <v>618</v>
      </c>
      <c r="L9084" s="384">
        <v>18650</v>
      </c>
      <c r="M9084" s="383" t="s">
        <v>634</v>
      </c>
      <c r="N9084" s="383" t="s">
        <v>620</v>
      </c>
      <c r="O9084" s="383" t="s">
        <v>230</v>
      </c>
    </row>
    <row r="9085" spans="1:15">
      <c r="A9085" s="385">
        <v>42033</v>
      </c>
      <c r="B9085" s="383" t="s">
        <v>21</v>
      </c>
      <c r="C9085" s="383" t="s">
        <v>12</v>
      </c>
      <c r="D9085" s="383" t="s">
        <v>22</v>
      </c>
      <c r="E9085" s="383" t="s">
        <v>658</v>
      </c>
      <c r="F9085" s="383" t="s">
        <v>10</v>
      </c>
      <c r="G9085" s="384">
        <v>2268</v>
      </c>
      <c r="H9085" s="383" t="s">
        <v>818</v>
      </c>
      <c r="I9085" s="383" t="s">
        <v>819</v>
      </c>
      <c r="J9085" s="383" t="s">
        <v>617</v>
      </c>
      <c r="K9085" s="383" t="s">
        <v>618</v>
      </c>
      <c r="L9085" s="384">
        <v>18650</v>
      </c>
      <c r="M9085" s="383" t="s">
        <v>634</v>
      </c>
      <c r="N9085" s="383" t="s">
        <v>620</v>
      </c>
      <c r="O9085" s="383" t="s">
        <v>230</v>
      </c>
    </row>
    <row r="9086" spans="1:15">
      <c r="A9086" s="385">
        <v>42034</v>
      </c>
      <c r="B9086" s="383" t="s">
        <v>11</v>
      </c>
      <c r="C9086" s="383" t="s">
        <v>12</v>
      </c>
      <c r="D9086" s="383" t="s">
        <v>13</v>
      </c>
      <c r="E9086" s="383" t="s">
        <v>678</v>
      </c>
      <c r="F9086" s="383" t="s">
        <v>10</v>
      </c>
      <c r="G9086" s="384">
        <v>342</v>
      </c>
      <c r="H9086" s="383" t="s">
        <v>812</v>
      </c>
      <c r="I9086" s="383" t="s">
        <v>813</v>
      </c>
      <c r="J9086" s="383" t="s">
        <v>617</v>
      </c>
      <c r="K9086" s="383" t="s">
        <v>618</v>
      </c>
      <c r="L9086" s="384">
        <v>18650</v>
      </c>
      <c r="M9086" s="383" t="s">
        <v>634</v>
      </c>
      <c r="N9086" s="383" t="s">
        <v>620</v>
      </c>
      <c r="O9086" s="383" t="s">
        <v>230</v>
      </c>
    </row>
    <row r="9087" spans="1:15">
      <c r="A9087" s="385">
        <v>42035</v>
      </c>
      <c r="B9087" s="383" t="s">
        <v>21</v>
      </c>
      <c r="C9087" s="383" t="s">
        <v>12</v>
      </c>
      <c r="D9087" s="383" t="s">
        <v>22</v>
      </c>
      <c r="E9087" s="383" t="s">
        <v>658</v>
      </c>
      <c r="F9087" s="383" t="s">
        <v>10</v>
      </c>
      <c r="G9087" s="384">
        <v>2268</v>
      </c>
      <c r="H9087" s="383" t="s">
        <v>818</v>
      </c>
      <c r="I9087" s="383" t="s">
        <v>819</v>
      </c>
      <c r="J9087" s="383" t="s">
        <v>617</v>
      </c>
      <c r="K9087" s="383" t="s">
        <v>618</v>
      </c>
      <c r="L9087" s="384">
        <v>18650</v>
      </c>
      <c r="M9087" s="383" t="s">
        <v>634</v>
      </c>
      <c r="N9087" s="383" t="s">
        <v>620</v>
      </c>
      <c r="O9087" s="383" t="s">
        <v>230</v>
      </c>
    </row>
    <row r="9088" spans="1:15">
      <c r="A9088" s="385">
        <v>42036</v>
      </c>
      <c r="B9088" s="383" t="s">
        <v>21</v>
      </c>
      <c r="C9088" s="383" t="s">
        <v>12</v>
      </c>
      <c r="D9088" s="383" t="s">
        <v>22</v>
      </c>
      <c r="E9088" s="383" t="s">
        <v>658</v>
      </c>
      <c r="F9088" s="383" t="s">
        <v>10</v>
      </c>
      <c r="G9088" s="384">
        <v>2268</v>
      </c>
      <c r="H9088" s="383" t="s">
        <v>818</v>
      </c>
      <c r="I9088" s="383" t="s">
        <v>819</v>
      </c>
      <c r="J9088" s="383" t="s">
        <v>617</v>
      </c>
      <c r="K9088" s="383" t="s">
        <v>618</v>
      </c>
      <c r="L9088" s="384">
        <v>18660</v>
      </c>
      <c r="M9088" s="383" t="s">
        <v>634</v>
      </c>
      <c r="N9088" s="383" t="s">
        <v>620</v>
      </c>
      <c r="O9088" s="383" t="s">
        <v>230</v>
      </c>
    </row>
    <row r="9089" spans="1:15">
      <c r="A9089" s="385">
        <v>42037</v>
      </c>
      <c r="B9089" s="383" t="s">
        <v>21</v>
      </c>
      <c r="C9089" s="383" t="s">
        <v>12</v>
      </c>
      <c r="D9089" s="383" t="s">
        <v>22</v>
      </c>
      <c r="E9089" s="383" t="s">
        <v>658</v>
      </c>
      <c r="F9089" s="383" t="s">
        <v>10</v>
      </c>
      <c r="G9089" s="384">
        <v>2268</v>
      </c>
      <c r="H9089" s="383" t="s">
        <v>818</v>
      </c>
      <c r="I9089" s="383" t="s">
        <v>819</v>
      </c>
      <c r="J9089" s="383" t="s">
        <v>617</v>
      </c>
      <c r="K9089" s="383" t="s">
        <v>618</v>
      </c>
      <c r="L9089" s="384">
        <v>18660</v>
      </c>
      <c r="M9089" s="383" t="s">
        <v>634</v>
      </c>
      <c r="N9089" s="383" t="s">
        <v>620</v>
      </c>
      <c r="O9089" s="383" t="s">
        <v>230</v>
      </c>
    </row>
    <row r="9090" spans="1:15">
      <c r="A9090" s="385">
        <v>42039</v>
      </c>
      <c r="B9090" s="383" t="s">
        <v>21</v>
      </c>
      <c r="C9090" s="383" t="s">
        <v>12</v>
      </c>
      <c r="D9090" s="383" t="s">
        <v>22</v>
      </c>
      <c r="E9090" s="383" t="s">
        <v>658</v>
      </c>
      <c r="F9090" s="383" t="s">
        <v>10</v>
      </c>
      <c r="G9090" s="384">
        <v>2268</v>
      </c>
      <c r="H9090" s="383" t="s">
        <v>818</v>
      </c>
      <c r="I9090" s="383" t="s">
        <v>819</v>
      </c>
      <c r="J9090" s="383" t="s">
        <v>617</v>
      </c>
      <c r="K9090" s="383" t="s">
        <v>618</v>
      </c>
      <c r="L9090" s="384">
        <v>18660</v>
      </c>
      <c r="M9090" s="383" t="s">
        <v>634</v>
      </c>
      <c r="N9090" s="383" t="s">
        <v>620</v>
      </c>
      <c r="O9090" s="383" t="s">
        <v>230</v>
      </c>
    </row>
    <row r="9091" spans="1:15">
      <c r="A9091" s="385">
        <v>42040</v>
      </c>
      <c r="B9091" s="383" t="s">
        <v>21</v>
      </c>
      <c r="C9091" s="383" t="s">
        <v>12</v>
      </c>
      <c r="D9091" s="383" t="s">
        <v>22</v>
      </c>
      <c r="E9091" s="383" t="s">
        <v>658</v>
      </c>
      <c r="F9091" s="383" t="s">
        <v>10</v>
      </c>
      <c r="G9091" s="384">
        <v>2268</v>
      </c>
      <c r="H9091" s="383" t="s">
        <v>818</v>
      </c>
      <c r="I9091" s="383" t="s">
        <v>819</v>
      </c>
      <c r="J9091" s="383" t="s">
        <v>617</v>
      </c>
      <c r="K9091" s="383" t="s">
        <v>618</v>
      </c>
      <c r="L9091" s="384">
        <v>18761</v>
      </c>
      <c r="M9091" s="383" t="s">
        <v>635</v>
      </c>
      <c r="N9091" s="383" t="s">
        <v>620</v>
      </c>
      <c r="O9091" s="383" t="s">
        <v>230</v>
      </c>
    </row>
    <row r="9092" spans="1:15">
      <c r="A9092" s="385">
        <v>42041</v>
      </c>
      <c r="B9092" s="383" t="s">
        <v>11</v>
      </c>
      <c r="C9092" s="383" t="s">
        <v>12</v>
      </c>
      <c r="D9092" s="383" t="s">
        <v>13</v>
      </c>
      <c r="E9092" s="383" t="s">
        <v>678</v>
      </c>
      <c r="F9092" s="383" t="s">
        <v>10</v>
      </c>
      <c r="G9092" s="384">
        <v>342</v>
      </c>
      <c r="H9092" s="383" t="s">
        <v>812</v>
      </c>
      <c r="I9092" s="383" t="s">
        <v>813</v>
      </c>
      <c r="J9092" s="383" t="s">
        <v>617</v>
      </c>
      <c r="K9092" s="383" t="s">
        <v>618</v>
      </c>
      <c r="L9092" s="384">
        <v>18761</v>
      </c>
      <c r="M9092" s="383" t="s">
        <v>635</v>
      </c>
      <c r="N9092" s="383" t="s">
        <v>620</v>
      </c>
      <c r="O9092" s="383" t="s">
        <v>230</v>
      </c>
    </row>
    <row r="9093" spans="1:15">
      <c r="A9093" s="385">
        <v>42042</v>
      </c>
      <c r="B9093" s="383" t="s">
        <v>11</v>
      </c>
      <c r="C9093" s="383" t="s">
        <v>12</v>
      </c>
      <c r="D9093" s="383" t="s">
        <v>13</v>
      </c>
      <c r="E9093" s="383" t="s">
        <v>678</v>
      </c>
      <c r="F9093" s="383" t="s">
        <v>10</v>
      </c>
      <c r="G9093" s="384">
        <v>342</v>
      </c>
      <c r="H9093" s="383" t="s">
        <v>812</v>
      </c>
      <c r="I9093" s="383" t="s">
        <v>813</v>
      </c>
      <c r="J9093" s="383" t="s">
        <v>617</v>
      </c>
      <c r="K9093" s="383" t="s">
        <v>618</v>
      </c>
      <c r="L9093" s="384">
        <v>18800</v>
      </c>
      <c r="M9093" s="383" t="s">
        <v>635</v>
      </c>
      <c r="N9093" s="383" t="s">
        <v>620</v>
      </c>
      <c r="O9093" s="383" t="s">
        <v>230</v>
      </c>
    </row>
    <row r="9094" spans="1:15">
      <c r="A9094" s="385">
        <v>42043</v>
      </c>
      <c r="B9094" s="383" t="s">
        <v>650</v>
      </c>
      <c r="C9094" s="383" t="s">
        <v>8</v>
      </c>
      <c r="D9094" s="383" t="s">
        <v>20</v>
      </c>
      <c r="E9094" s="383" t="s">
        <v>651</v>
      </c>
      <c r="F9094" s="383" t="s">
        <v>10</v>
      </c>
      <c r="G9094" s="384">
        <v>1530</v>
      </c>
      <c r="H9094" s="383" t="s">
        <v>876</v>
      </c>
      <c r="I9094" s="383" t="s">
        <v>877</v>
      </c>
      <c r="J9094" s="383" t="s">
        <v>617</v>
      </c>
      <c r="K9094" s="383" t="s">
        <v>618</v>
      </c>
      <c r="L9094" s="384">
        <v>20258</v>
      </c>
      <c r="M9094" s="383" t="s">
        <v>635</v>
      </c>
      <c r="N9094" s="383" t="s">
        <v>620</v>
      </c>
      <c r="O9094" s="383" t="s">
        <v>230</v>
      </c>
    </row>
    <row r="9095" spans="1:15">
      <c r="A9095" s="385">
        <v>42044</v>
      </c>
      <c r="B9095" s="383" t="s">
        <v>650</v>
      </c>
      <c r="C9095" s="383" t="s">
        <v>8</v>
      </c>
      <c r="D9095" s="383" t="s">
        <v>20</v>
      </c>
      <c r="E9095" s="383" t="s">
        <v>651</v>
      </c>
      <c r="F9095" s="383" t="s">
        <v>10</v>
      </c>
      <c r="G9095" s="384">
        <v>1530</v>
      </c>
      <c r="H9095" s="383" t="s">
        <v>876</v>
      </c>
      <c r="I9095" s="383" t="s">
        <v>877</v>
      </c>
      <c r="J9095" s="383" t="s">
        <v>617</v>
      </c>
      <c r="K9095" s="383" t="s">
        <v>618</v>
      </c>
      <c r="L9095" s="384">
        <v>20833</v>
      </c>
      <c r="M9095" s="383" t="s">
        <v>635</v>
      </c>
      <c r="N9095" s="383" t="s">
        <v>620</v>
      </c>
      <c r="O9095" s="383" t="s">
        <v>230</v>
      </c>
    </row>
    <row r="9096" spans="1:15">
      <c r="A9096" s="385">
        <v>42045</v>
      </c>
      <c r="B9096" s="383" t="s">
        <v>650</v>
      </c>
      <c r="C9096" s="383" t="s">
        <v>8</v>
      </c>
      <c r="D9096" s="383" t="s">
        <v>20</v>
      </c>
      <c r="E9096" s="383" t="s">
        <v>651</v>
      </c>
      <c r="F9096" s="383" t="s">
        <v>10</v>
      </c>
      <c r="G9096" s="384">
        <v>1530</v>
      </c>
      <c r="H9096" s="383" t="s">
        <v>876</v>
      </c>
      <c r="I9096" s="383" t="s">
        <v>877</v>
      </c>
      <c r="J9096" s="383" t="s">
        <v>617</v>
      </c>
      <c r="K9096" s="383" t="s">
        <v>618</v>
      </c>
      <c r="L9096" s="384">
        <v>20833</v>
      </c>
      <c r="M9096" s="383" t="s">
        <v>635</v>
      </c>
      <c r="N9096" s="383" t="s">
        <v>620</v>
      </c>
      <c r="O9096" s="383" t="s">
        <v>230</v>
      </c>
    </row>
    <row r="9097" spans="1:15">
      <c r="A9097" s="385">
        <v>42046</v>
      </c>
      <c r="B9097" s="383" t="s">
        <v>11</v>
      </c>
      <c r="C9097" s="383" t="s">
        <v>12</v>
      </c>
      <c r="D9097" s="383" t="s">
        <v>13</v>
      </c>
      <c r="E9097" s="383" t="s">
        <v>678</v>
      </c>
      <c r="F9097" s="383" t="s">
        <v>10</v>
      </c>
      <c r="G9097" s="384">
        <v>450</v>
      </c>
      <c r="H9097" s="383" t="s">
        <v>779</v>
      </c>
      <c r="I9097" s="383" t="s">
        <v>780</v>
      </c>
      <c r="J9097" s="383" t="s">
        <v>617</v>
      </c>
      <c r="K9097" s="383" t="s">
        <v>618</v>
      </c>
      <c r="L9097" s="384">
        <v>20833</v>
      </c>
      <c r="M9097" s="383" t="s">
        <v>635</v>
      </c>
      <c r="N9097" s="383" t="s">
        <v>620</v>
      </c>
      <c r="O9097" s="383" t="s">
        <v>230</v>
      </c>
    </row>
    <row r="9098" spans="1:15">
      <c r="A9098" s="385">
        <v>42047</v>
      </c>
      <c r="B9098" s="383" t="s">
        <v>650</v>
      </c>
      <c r="C9098" s="383" t="s">
        <v>8</v>
      </c>
      <c r="D9098" s="383" t="s">
        <v>20</v>
      </c>
      <c r="E9098" s="383" t="s">
        <v>651</v>
      </c>
      <c r="F9098" s="383" t="s">
        <v>10</v>
      </c>
      <c r="G9098" s="384">
        <v>1530</v>
      </c>
      <c r="H9098" s="383" t="s">
        <v>876</v>
      </c>
      <c r="I9098" s="383" t="s">
        <v>877</v>
      </c>
      <c r="J9098" s="383" t="s">
        <v>617</v>
      </c>
      <c r="K9098" s="383" t="s">
        <v>618</v>
      </c>
      <c r="L9098" s="384">
        <v>20833</v>
      </c>
      <c r="M9098" s="383" t="s">
        <v>635</v>
      </c>
      <c r="N9098" s="383" t="s">
        <v>620</v>
      </c>
      <c r="O9098" s="383" t="s">
        <v>230</v>
      </c>
    </row>
    <row r="9099" spans="1:15">
      <c r="A9099" s="385">
        <v>42048</v>
      </c>
      <c r="B9099" s="383" t="s">
        <v>650</v>
      </c>
      <c r="C9099" s="383" t="s">
        <v>8</v>
      </c>
      <c r="D9099" s="383" t="s">
        <v>20</v>
      </c>
      <c r="E9099" s="383" t="s">
        <v>651</v>
      </c>
      <c r="F9099" s="383" t="s">
        <v>10</v>
      </c>
      <c r="G9099" s="384">
        <v>1530</v>
      </c>
      <c r="H9099" s="383" t="s">
        <v>876</v>
      </c>
      <c r="I9099" s="383" t="s">
        <v>877</v>
      </c>
      <c r="J9099" s="383" t="s">
        <v>617</v>
      </c>
      <c r="K9099" s="383" t="s">
        <v>618</v>
      </c>
      <c r="L9099" s="384">
        <v>20833</v>
      </c>
      <c r="M9099" s="383" t="s">
        <v>635</v>
      </c>
      <c r="N9099" s="383" t="s">
        <v>620</v>
      </c>
      <c r="O9099" s="383" t="s">
        <v>230</v>
      </c>
    </row>
    <row r="9100" spans="1:15">
      <c r="A9100" s="385">
        <v>42049</v>
      </c>
      <c r="B9100" s="383" t="s">
        <v>650</v>
      </c>
      <c r="C9100" s="383" t="s">
        <v>8</v>
      </c>
      <c r="D9100" s="383" t="s">
        <v>20</v>
      </c>
      <c r="E9100" s="383" t="s">
        <v>651</v>
      </c>
      <c r="F9100" s="383" t="s">
        <v>10</v>
      </c>
      <c r="G9100" s="384">
        <v>1530</v>
      </c>
      <c r="H9100" s="383" t="s">
        <v>876</v>
      </c>
      <c r="I9100" s="383" t="s">
        <v>877</v>
      </c>
      <c r="J9100" s="383" t="s">
        <v>617</v>
      </c>
      <c r="K9100" s="383" t="s">
        <v>618</v>
      </c>
      <c r="L9100" s="384">
        <v>21180</v>
      </c>
      <c r="M9100" s="383" t="s">
        <v>635</v>
      </c>
      <c r="N9100" s="383" t="s">
        <v>620</v>
      </c>
      <c r="O9100" s="383" t="s">
        <v>230</v>
      </c>
    </row>
    <row r="9101" spans="1:15">
      <c r="A9101" s="385">
        <v>42050</v>
      </c>
      <c r="B9101" s="383" t="s">
        <v>650</v>
      </c>
      <c r="C9101" s="383" t="s">
        <v>8</v>
      </c>
      <c r="D9101" s="383" t="s">
        <v>20</v>
      </c>
      <c r="E9101" s="383" t="s">
        <v>651</v>
      </c>
      <c r="F9101" s="383" t="s">
        <v>10</v>
      </c>
      <c r="G9101" s="384">
        <v>1530</v>
      </c>
      <c r="H9101" s="383" t="s">
        <v>876</v>
      </c>
      <c r="I9101" s="383" t="s">
        <v>877</v>
      </c>
      <c r="J9101" s="383" t="s">
        <v>617</v>
      </c>
      <c r="K9101" s="383" t="s">
        <v>618</v>
      </c>
      <c r="L9101" s="384">
        <v>22680</v>
      </c>
      <c r="M9101" s="383" t="s">
        <v>635</v>
      </c>
      <c r="N9101" s="383" t="s">
        <v>620</v>
      </c>
      <c r="O9101" s="383" t="s">
        <v>230</v>
      </c>
    </row>
    <row r="9102" spans="1:15">
      <c r="A9102" s="385">
        <v>42051</v>
      </c>
      <c r="B9102" s="383" t="s">
        <v>806</v>
      </c>
      <c r="C9102" s="383" t="s">
        <v>8</v>
      </c>
      <c r="D9102" s="383" t="s">
        <v>51</v>
      </c>
      <c r="E9102" s="383" t="s">
        <v>807</v>
      </c>
      <c r="F9102" s="383" t="s">
        <v>10</v>
      </c>
      <c r="G9102" s="384">
        <v>14437</v>
      </c>
      <c r="H9102" s="383" t="s">
        <v>796</v>
      </c>
      <c r="I9102" s="383" t="s">
        <v>808</v>
      </c>
      <c r="J9102" s="383" t="s">
        <v>617</v>
      </c>
      <c r="K9102" s="383" t="s">
        <v>618</v>
      </c>
      <c r="L9102" s="384">
        <v>23171</v>
      </c>
      <c r="M9102" s="383" t="s">
        <v>635</v>
      </c>
      <c r="N9102" s="383" t="s">
        <v>620</v>
      </c>
      <c r="O9102" s="383" t="s">
        <v>230</v>
      </c>
    </row>
    <row r="9103" spans="1:15">
      <c r="A9103" s="385">
        <v>42052</v>
      </c>
      <c r="B9103" s="383" t="s">
        <v>806</v>
      </c>
      <c r="C9103" s="383" t="s">
        <v>8</v>
      </c>
      <c r="D9103" s="383" t="s">
        <v>51</v>
      </c>
      <c r="E9103" s="383" t="s">
        <v>807</v>
      </c>
      <c r="F9103" s="383" t="s">
        <v>10</v>
      </c>
      <c r="G9103" s="384">
        <v>12540</v>
      </c>
      <c r="H9103" s="383" t="s">
        <v>796</v>
      </c>
      <c r="I9103" s="383" t="s">
        <v>808</v>
      </c>
      <c r="J9103" s="383" t="s">
        <v>617</v>
      </c>
      <c r="K9103" s="383" t="s">
        <v>618</v>
      </c>
      <c r="L9103" s="384">
        <v>23171</v>
      </c>
      <c r="M9103" s="383" t="s">
        <v>636</v>
      </c>
      <c r="N9103" s="383" t="s">
        <v>620</v>
      </c>
      <c r="O9103" s="383" t="s">
        <v>230</v>
      </c>
    </row>
    <row r="9104" spans="1:15">
      <c r="A9104" s="385">
        <v>42054</v>
      </c>
      <c r="B9104" s="383" t="s">
        <v>806</v>
      </c>
      <c r="C9104" s="383" t="s">
        <v>8</v>
      </c>
      <c r="D9104" s="383" t="s">
        <v>51</v>
      </c>
      <c r="E9104" s="383" t="s">
        <v>807</v>
      </c>
      <c r="F9104" s="383" t="s">
        <v>10</v>
      </c>
      <c r="G9104" s="384">
        <v>20408</v>
      </c>
      <c r="H9104" s="383" t="s">
        <v>796</v>
      </c>
      <c r="I9104" s="383" t="s">
        <v>808</v>
      </c>
      <c r="J9104" s="383" t="s">
        <v>617</v>
      </c>
      <c r="K9104" s="383" t="s">
        <v>618</v>
      </c>
      <c r="L9104" s="384">
        <v>23171</v>
      </c>
      <c r="M9104" s="383" t="s">
        <v>636</v>
      </c>
      <c r="N9104" s="383" t="s">
        <v>620</v>
      </c>
      <c r="O9104" s="383" t="s">
        <v>230</v>
      </c>
    </row>
    <row r="9105" spans="1:15">
      <c r="A9105" s="385">
        <v>42055</v>
      </c>
      <c r="B9105" s="383" t="s">
        <v>806</v>
      </c>
      <c r="C9105" s="383" t="s">
        <v>8</v>
      </c>
      <c r="D9105" s="383" t="s">
        <v>51</v>
      </c>
      <c r="E9105" s="383" t="s">
        <v>807</v>
      </c>
      <c r="F9105" s="383" t="s">
        <v>10</v>
      </c>
      <c r="G9105" s="384">
        <v>20408</v>
      </c>
      <c r="H9105" s="383" t="s">
        <v>796</v>
      </c>
      <c r="I9105" s="383" t="s">
        <v>808</v>
      </c>
      <c r="J9105" s="383" t="s">
        <v>617</v>
      </c>
      <c r="K9105" s="383" t="s">
        <v>618</v>
      </c>
      <c r="L9105" s="384">
        <v>23171</v>
      </c>
      <c r="M9105" s="383" t="s">
        <v>636</v>
      </c>
      <c r="N9105" s="383" t="s">
        <v>620</v>
      </c>
      <c r="O9105" s="383" t="s">
        <v>230</v>
      </c>
    </row>
    <row r="9106" spans="1:15">
      <c r="A9106" s="385">
        <v>42056</v>
      </c>
      <c r="B9106" s="383" t="s">
        <v>806</v>
      </c>
      <c r="C9106" s="383" t="s">
        <v>8</v>
      </c>
      <c r="D9106" s="383" t="s">
        <v>51</v>
      </c>
      <c r="E9106" s="383" t="s">
        <v>807</v>
      </c>
      <c r="F9106" s="383" t="s">
        <v>10</v>
      </c>
      <c r="G9106" s="384">
        <v>18771</v>
      </c>
      <c r="H9106" s="383" t="s">
        <v>796</v>
      </c>
      <c r="I9106" s="383" t="s">
        <v>808</v>
      </c>
      <c r="J9106" s="383" t="s">
        <v>617</v>
      </c>
      <c r="K9106" s="383" t="s">
        <v>618</v>
      </c>
      <c r="L9106" s="384">
        <v>23171</v>
      </c>
      <c r="M9106" s="383" t="s">
        <v>637</v>
      </c>
      <c r="N9106" s="383" t="s">
        <v>620</v>
      </c>
      <c r="O9106" s="383" t="s">
        <v>230</v>
      </c>
    </row>
    <row r="9107" spans="1:15">
      <c r="A9107" s="385">
        <v>42058</v>
      </c>
      <c r="B9107" s="383" t="s">
        <v>650</v>
      </c>
      <c r="C9107" s="383" t="s">
        <v>8</v>
      </c>
      <c r="D9107" s="383" t="s">
        <v>20</v>
      </c>
      <c r="E9107" s="383" t="s">
        <v>651</v>
      </c>
      <c r="F9107" s="383" t="s">
        <v>10</v>
      </c>
      <c r="G9107" s="384">
        <v>1020</v>
      </c>
      <c r="H9107" s="383" t="s">
        <v>876</v>
      </c>
      <c r="I9107" s="383" t="s">
        <v>877</v>
      </c>
      <c r="J9107" s="383" t="s">
        <v>617</v>
      </c>
      <c r="K9107" s="383" t="s">
        <v>618</v>
      </c>
      <c r="L9107" s="384">
        <v>23171</v>
      </c>
      <c r="M9107" s="383" t="s">
        <v>637</v>
      </c>
      <c r="N9107" s="383" t="s">
        <v>620</v>
      </c>
      <c r="O9107" s="383" t="s">
        <v>230</v>
      </c>
    </row>
    <row r="9108" spans="1:15">
      <c r="A9108" s="385">
        <v>42057</v>
      </c>
      <c r="B9108" s="383" t="s">
        <v>21</v>
      </c>
      <c r="C9108" s="383" t="s">
        <v>12</v>
      </c>
      <c r="D9108" s="383" t="s">
        <v>22</v>
      </c>
      <c r="E9108" s="383" t="s">
        <v>658</v>
      </c>
      <c r="F9108" s="383" t="s">
        <v>10</v>
      </c>
      <c r="G9108" s="384">
        <v>17200</v>
      </c>
      <c r="H9108" s="383" t="s">
        <v>854</v>
      </c>
      <c r="I9108" s="383" t="s">
        <v>1076</v>
      </c>
      <c r="J9108" s="383" t="s">
        <v>617</v>
      </c>
      <c r="K9108" s="383" t="s">
        <v>618</v>
      </c>
      <c r="L9108" s="384">
        <v>23171</v>
      </c>
      <c r="M9108" s="383" t="s">
        <v>637</v>
      </c>
      <c r="N9108" s="383" t="s">
        <v>620</v>
      </c>
      <c r="O9108" s="383" t="s">
        <v>230</v>
      </c>
    </row>
    <row r="9109" spans="1:15">
      <c r="A9109" s="385">
        <v>42059</v>
      </c>
      <c r="B9109" s="383" t="s">
        <v>650</v>
      </c>
      <c r="C9109" s="383" t="s">
        <v>8</v>
      </c>
      <c r="D9109" s="383" t="s">
        <v>20</v>
      </c>
      <c r="E9109" s="383" t="s">
        <v>651</v>
      </c>
      <c r="F9109" s="383" t="s">
        <v>10</v>
      </c>
      <c r="G9109" s="384">
        <v>1020</v>
      </c>
      <c r="H9109" s="383" t="s">
        <v>876</v>
      </c>
      <c r="I9109" s="383" t="s">
        <v>877</v>
      </c>
      <c r="J9109" s="383" t="s">
        <v>617</v>
      </c>
      <c r="K9109" s="383" t="s">
        <v>618</v>
      </c>
      <c r="L9109" s="384">
        <v>23171</v>
      </c>
      <c r="M9109" s="383" t="s">
        <v>637</v>
      </c>
      <c r="N9109" s="383" t="s">
        <v>620</v>
      </c>
      <c r="O9109" s="383" t="s">
        <v>230</v>
      </c>
    </row>
    <row r="9110" spans="1:15">
      <c r="A9110" s="385">
        <v>42060</v>
      </c>
      <c r="B9110" s="383" t="s">
        <v>650</v>
      </c>
      <c r="C9110" s="383" t="s">
        <v>8</v>
      </c>
      <c r="D9110" s="383" t="s">
        <v>20</v>
      </c>
      <c r="E9110" s="383" t="s">
        <v>651</v>
      </c>
      <c r="F9110" s="383" t="s">
        <v>10</v>
      </c>
      <c r="G9110" s="384">
        <v>1020</v>
      </c>
      <c r="H9110" s="383" t="s">
        <v>876</v>
      </c>
      <c r="I9110" s="383" t="s">
        <v>877</v>
      </c>
      <c r="J9110" s="383" t="s">
        <v>617</v>
      </c>
      <c r="K9110" s="383" t="s">
        <v>618</v>
      </c>
      <c r="L9110" s="384">
        <v>23171</v>
      </c>
      <c r="M9110" s="383" t="s">
        <v>637</v>
      </c>
      <c r="N9110" s="383" t="s">
        <v>620</v>
      </c>
      <c r="O9110" s="383" t="s">
        <v>230</v>
      </c>
    </row>
    <row r="9111" spans="1:15">
      <c r="A9111" s="385">
        <v>42061</v>
      </c>
      <c r="B9111" s="383" t="s">
        <v>806</v>
      </c>
      <c r="C9111" s="383" t="s">
        <v>8</v>
      </c>
      <c r="D9111" s="383" t="s">
        <v>51</v>
      </c>
      <c r="E9111" s="383" t="s">
        <v>807</v>
      </c>
      <c r="F9111" s="383" t="s">
        <v>10</v>
      </c>
      <c r="G9111" s="384">
        <v>2497</v>
      </c>
      <c r="H9111" s="383" t="s">
        <v>796</v>
      </c>
      <c r="I9111" s="383" t="s">
        <v>1013</v>
      </c>
      <c r="J9111" s="383" t="s">
        <v>617</v>
      </c>
      <c r="K9111" s="383" t="s">
        <v>618</v>
      </c>
      <c r="L9111" s="384">
        <v>23171</v>
      </c>
      <c r="M9111" s="383" t="s">
        <v>637</v>
      </c>
      <c r="N9111" s="383" t="s">
        <v>620</v>
      </c>
      <c r="O9111" s="383" t="s">
        <v>230</v>
      </c>
    </row>
    <row r="9112" spans="1:15">
      <c r="A9112" s="385">
        <v>42062</v>
      </c>
      <c r="B9112" s="383" t="s">
        <v>650</v>
      </c>
      <c r="C9112" s="383" t="s">
        <v>8</v>
      </c>
      <c r="D9112" s="383" t="s">
        <v>20</v>
      </c>
      <c r="E9112" s="383" t="s">
        <v>651</v>
      </c>
      <c r="F9112" s="383" t="s">
        <v>10</v>
      </c>
      <c r="G9112" s="384">
        <v>1530</v>
      </c>
      <c r="H9112" s="383" t="s">
        <v>876</v>
      </c>
      <c r="I9112" s="383" t="s">
        <v>877</v>
      </c>
      <c r="J9112" s="383" t="s">
        <v>617</v>
      </c>
      <c r="K9112" s="383" t="s">
        <v>618</v>
      </c>
      <c r="L9112" s="384">
        <v>23171</v>
      </c>
      <c r="M9112" s="383" t="s">
        <v>637</v>
      </c>
      <c r="N9112" s="383" t="s">
        <v>620</v>
      </c>
      <c r="O9112" s="383" t="s">
        <v>230</v>
      </c>
    </row>
    <row r="9113" spans="1:15">
      <c r="A9113" s="385">
        <v>42063</v>
      </c>
      <c r="B9113" s="383" t="s">
        <v>650</v>
      </c>
      <c r="C9113" s="383" t="s">
        <v>8</v>
      </c>
      <c r="D9113" s="383" t="s">
        <v>20</v>
      </c>
      <c r="E9113" s="383" t="s">
        <v>651</v>
      </c>
      <c r="F9113" s="383" t="s">
        <v>10</v>
      </c>
      <c r="G9113" s="384">
        <v>1530</v>
      </c>
      <c r="H9113" s="383" t="s">
        <v>876</v>
      </c>
      <c r="I9113" s="383" t="s">
        <v>877</v>
      </c>
      <c r="J9113" s="383" t="s">
        <v>617</v>
      </c>
      <c r="K9113" s="383" t="s">
        <v>618</v>
      </c>
      <c r="L9113" s="384">
        <v>23242</v>
      </c>
      <c r="M9113" s="383" t="s">
        <v>638</v>
      </c>
      <c r="N9113" s="383" t="s">
        <v>620</v>
      </c>
      <c r="O9113" s="383" t="s">
        <v>230</v>
      </c>
    </row>
    <row r="9114" spans="1:15">
      <c r="A9114" s="385">
        <v>42064</v>
      </c>
      <c r="B9114" s="383" t="s">
        <v>650</v>
      </c>
      <c r="C9114" s="383" t="s">
        <v>8</v>
      </c>
      <c r="D9114" s="383" t="s">
        <v>20</v>
      </c>
      <c r="E9114" s="383" t="s">
        <v>651</v>
      </c>
      <c r="F9114" s="383" t="s">
        <v>10</v>
      </c>
      <c r="G9114" s="384">
        <v>1530</v>
      </c>
      <c r="H9114" s="383" t="s">
        <v>876</v>
      </c>
      <c r="I9114" s="383" t="s">
        <v>877</v>
      </c>
      <c r="J9114" s="383" t="s">
        <v>617</v>
      </c>
      <c r="K9114" s="383" t="s">
        <v>618</v>
      </c>
      <c r="L9114" s="384">
        <v>24188</v>
      </c>
      <c r="M9114" s="383" t="s">
        <v>638</v>
      </c>
      <c r="N9114" s="383" t="s">
        <v>620</v>
      </c>
      <c r="O9114" s="383" t="s">
        <v>230</v>
      </c>
    </row>
    <row r="9115" spans="1:15">
      <c r="A9115" s="385">
        <v>42065</v>
      </c>
      <c r="B9115" s="383" t="s">
        <v>650</v>
      </c>
      <c r="C9115" s="383" t="s">
        <v>8</v>
      </c>
      <c r="D9115" s="383" t="s">
        <v>20</v>
      </c>
      <c r="E9115" s="383" t="s">
        <v>651</v>
      </c>
      <c r="F9115" s="383" t="s">
        <v>10</v>
      </c>
      <c r="G9115" s="384">
        <v>1530</v>
      </c>
      <c r="H9115" s="383" t="s">
        <v>876</v>
      </c>
      <c r="I9115" s="383" t="s">
        <v>877</v>
      </c>
      <c r="J9115" s="383" t="s">
        <v>617</v>
      </c>
      <c r="K9115" s="383" t="s">
        <v>618</v>
      </c>
      <c r="L9115" s="384">
        <v>24376</v>
      </c>
      <c r="M9115" s="383" t="s">
        <v>638</v>
      </c>
      <c r="N9115" s="383" t="s">
        <v>620</v>
      </c>
      <c r="O9115" s="383" t="s">
        <v>230</v>
      </c>
    </row>
    <row r="9116" spans="1:15">
      <c r="A9116" s="385">
        <v>42066</v>
      </c>
      <c r="B9116" s="383" t="s">
        <v>650</v>
      </c>
      <c r="C9116" s="383" t="s">
        <v>8</v>
      </c>
      <c r="D9116" s="383" t="s">
        <v>20</v>
      </c>
      <c r="E9116" s="383" t="s">
        <v>651</v>
      </c>
      <c r="F9116" s="383" t="s">
        <v>10</v>
      </c>
      <c r="G9116" s="384">
        <v>1530</v>
      </c>
      <c r="H9116" s="383" t="s">
        <v>876</v>
      </c>
      <c r="I9116" s="383" t="s">
        <v>877</v>
      </c>
      <c r="J9116" s="383" t="s">
        <v>617</v>
      </c>
      <c r="K9116" s="383" t="s">
        <v>618</v>
      </c>
      <c r="L9116" s="384">
        <v>24376</v>
      </c>
      <c r="M9116" s="383" t="s">
        <v>638</v>
      </c>
      <c r="N9116" s="383" t="s">
        <v>620</v>
      </c>
      <c r="O9116" s="383" t="s">
        <v>230</v>
      </c>
    </row>
    <row r="9117" spans="1:15">
      <c r="A9117" s="385">
        <v>42067</v>
      </c>
      <c r="B9117" s="383" t="s">
        <v>21</v>
      </c>
      <c r="C9117" s="383" t="s">
        <v>12</v>
      </c>
      <c r="D9117" s="383" t="s">
        <v>22</v>
      </c>
      <c r="E9117" s="383" t="s">
        <v>658</v>
      </c>
      <c r="F9117" s="383" t="s">
        <v>10</v>
      </c>
      <c r="G9117" s="384">
        <v>3500</v>
      </c>
      <c r="H9117" s="383" t="s">
        <v>854</v>
      </c>
      <c r="I9117" s="383" t="s">
        <v>855</v>
      </c>
      <c r="J9117" s="383" t="s">
        <v>617</v>
      </c>
      <c r="K9117" s="383" t="s">
        <v>618</v>
      </c>
      <c r="L9117" s="384">
        <v>24394</v>
      </c>
      <c r="M9117" s="383" t="s">
        <v>638</v>
      </c>
      <c r="N9117" s="383" t="s">
        <v>620</v>
      </c>
      <c r="O9117" s="383" t="s">
        <v>230</v>
      </c>
    </row>
    <row r="9118" spans="1:15">
      <c r="A9118" s="385">
        <v>42068</v>
      </c>
      <c r="B9118" s="383" t="s">
        <v>21</v>
      </c>
      <c r="C9118" s="383" t="s">
        <v>12</v>
      </c>
      <c r="D9118" s="383" t="s">
        <v>22</v>
      </c>
      <c r="E9118" s="383" t="s">
        <v>658</v>
      </c>
      <c r="F9118" s="383" t="s">
        <v>10</v>
      </c>
      <c r="G9118" s="384">
        <v>3500</v>
      </c>
      <c r="H9118" s="383" t="s">
        <v>854</v>
      </c>
      <c r="I9118" s="383" t="s">
        <v>855</v>
      </c>
      <c r="J9118" s="383" t="s">
        <v>617</v>
      </c>
      <c r="K9118" s="383" t="s">
        <v>618</v>
      </c>
      <c r="L9118" s="384">
        <v>24965</v>
      </c>
      <c r="M9118" s="383" t="s">
        <v>638</v>
      </c>
      <c r="N9118" s="383" t="s">
        <v>620</v>
      </c>
      <c r="O9118" s="383" t="s">
        <v>230</v>
      </c>
    </row>
    <row r="9119" spans="1:15">
      <c r="A9119" s="385">
        <v>42069</v>
      </c>
      <c r="B9119" s="383" t="s">
        <v>21</v>
      </c>
      <c r="C9119" s="383" t="s">
        <v>12</v>
      </c>
      <c r="D9119" s="383" t="s">
        <v>22</v>
      </c>
      <c r="E9119" s="383" t="s">
        <v>658</v>
      </c>
      <c r="F9119" s="383" t="s">
        <v>10</v>
      </c>
      <c r="G9119" s="384">
        <v>3500</v>
      </c>
      <c r="H9119" s="383" t="s">
        <v>854</v>
      </c>
      <c r="I9119" s="383" t="s">
        <v>855</v>
      </c>
      <c r="J9119" s="383" t="s">
        <v>617</v>
      </c>
      <c r="K9119" s="383" t="s">
        <v>618</v>
      </c>
      <c r="L9119" s="384">
        <v>25035</v>
      </c>
      <c r="M9119" s="383" t="s">
        <v>638</v>
      </c>
      <c r="N9119" s="383" t="s">
        <v>620</v>
      </c>
      <c r="O9119" s="383" t="s">
        <v>230</v>
      </c>
    </row>
    <row r="9120" spans="1:15">
      <c r="A9120" s="385">
        <v>42070</v>
      </c>
      <c r="B9120" s="383" t="s">
        <v>21</v>
      </c>
      <c r="C9120" s="383" t="s">
        <v>12</v>
      </c>
      <c r="D9120" s="383" t="s">
        <v>22</v>
      </c>
      <c r="E9120" s="383" t="s">
        <v>658</v>
      </c>
      <c r="F9120" s="383" t="s">
        <v>10</v>
      </c>
      <c r="G9120" s="384">
        <v>3500</v>
      </c>
      <c r="H9120" s="383" t="s">
        <v>854</v>
      </c>
      <c r="I9120" s="383" t="s">
        <v>855</v>
      </c>
      <c r="J9120" s="383" t="s">
        <v>617</v>
      </c>
      <c r="K9120" s="383" t="s">
        <v>618</v>
      </c>
      <c r="L9120" s="384">
        <v>25532</v>
      </c>
      <c r="M9120" s="383" t="s">
        <v>638</v>
      </c>
      <c r="N9120" s="383" t="s">
        <v>620</v>
      </c>
      <c r="O9120" s="383" t="s">
        <v>230</v>
      </c>
    </row>
    <row r="9121" spans="1:15">
      <c r="A9121" s="385">
        <v>42071</v>
      </c>
      <c r="B9121" s="383" t="s">
        <v>21</v>
      </c>
      <c r="C9121" s="383" t="s">
        <v>12</v>
      </c>
      <c r="D9121" s="383" t="s">
        <v>22</v>
      </c>
      <c r="E9121" s="383" t="s">
        <v>658</v>
      </c>
      <c r="F9121" s="383" t="s">
        <v>10</v>
      </c>
      <c r="G9121" s="384">
        <v>3500</v>
      </c>
      <c r="H9121" s="383" t="s">
        <v>854</v>
      </c>
      <c r="I9121" s="383" t="s">
        <v>855</v>
      </c>
      <c r="J9121" s="383" t="s">
        <v>617</v>
      </c>
      <c r="K9121" s="383" t="s">
        <v>618</v>
      </c>
      <c r="L9121" s="384">
        <v>25875</v>
      </c>
      <c r="M9121" s="383" t="s">
        <v>638</v>
      </c>
      <c r="N9121" s="383" t="s">
        <v>620</v>
      </c>
      <c r="O9121" s="383" t="s">
        <v>230</v>
      </c>
    </row>
    <row r="9122" spans="1:15">
      <c r="A9122" s="385">
        <v>42072</v>
      </c>
      <c r="B9122" s="383" t="s">
        <v>21</v>
      </c>
      <c r="C9122" s="383" t="s">
        <v>12</v>
      </c>
      <c r="D9122" s="383" t="s">
        <v>22</v>
      </c>
      <c r="E9122" s="383" t="s">
        <v>658</v>
      </c>
      <c r="F9122" s="383" t="s">
        <v>10</v>
      </c>
      <c r="G9122" s="384">
        <v>3500</v>
      </c>
      <c r="H9122" s="383" t="s">
        <v>854</v>
      </c>
      <c r="I9122" s="383" t="s">
        <v>855</v>
      </c>
      <c r="J9122" s="383" t="s">
        <v>617</v>
      </c>
      <c r="K9122" s="383" t="s">
        <v>618</v>
      </c>
      <c r="L9122" s="384">
        <v>25875</v>
      </c>
      <c r="M9122" s="383" t="s">
        <v>638</v>
      </c>
      <c r="N9122" s="383" t="s">
        <v>620</v>
      </c>
      <c r="O9122" s="383" t="s">
        <v>230</v>
      </c>
    </row>
    <row r="9123" spans="1:15">
      <c r="A9123" s="385">
        <v>42073</v>
      </c>
      <c r="B9123" s="383" t="s">
        <v>21</v>
      </c>
      <c r="C9123" s="383" t="s">
        <v>12</v>
      </c>
      <c r="D9123" s="383" t="s">
        <v>22</v>
      </c>
      <c r="E9123" s="383" t="s">
        <v>658</v>
      </c>
      <c r="F9123" s="383" t="s">
        <v>10</v>
      </c>
      <c r="G9123" s="384">
        <v>3500</v>
      </c>
      <c r="H9123" s="383" t="s">
        <v>854</v>
      </c>
      <c r="I9123" s="383" t="s">
        <v>855</v>
      </c>
      <c r="J9123" s="383" t="s">
        <v>617</v>
      </c>
      <c r="K9123" s="383" t="s">
        <v>618</v>
      </c>
      <c r="L9123" s="384">
        <v>25875</v>
      </c>
      <c r="M9123" s="383" t="s">
        <v>638</v>
      </c>
      <c r="N9123" s="383" t="s">
        <v>620</v>
      </c>
      <c r="O9123" s="383" t="s">
        <v>230</v>
      </c>
    </row>
    <row r="9124" spans="1:15">
      <c r="A9124" s="385">
        <v>42074</v>
      </c>
      <c r="B9124" s="383" t="s">
        <v>21</v>
      </c>
      <c r="C9124" s="383" t="s">
        <v>12</v>
      </c>
      <c r="D9124" s="383" t="s">
        <v>22</v>
      </c>
      <c r="E9124" s="383" t="s">
        <v>658</v>
      </c>
      <c r="F9124" s="383" t="s">
        <v>10</v>
      </c>
      <c r="G9124" s="384">
        <v>3500</v>
      </c>
      <c r="H9124" s="383" t="s">
        <v>854</v>
      </c>
      <c r="I9124" s="383" t="s">
        <v>855</v>
      </c>
      <c r="J9124" s="383" t="s">
        <v>617</v>
      </c>
      <c r="K9124" s="383" t="s">
        <v>618</v>
      </c>
      <c r="L9124" s="384">
        <v>25875</v>
      </c>
      <c r="M9124" s="383" t="s">
        <v>638</v>
      </c>
      <c r="N9124" s="383" t="s">
        <v>620</v>
      </c>
      <c r="O9124" s="383" t="s">
        <v>230</v>
      </c>
    </row>
    <row r="9125" spans="1:15">
      <c r="A9125" s="385">
        <v>42075</v>
      </c>
      <c r="B9125" s="383" t="s">
        <v>21</v>
      </c>
      <c r="C9125" s="383" t="s">
        <v>12</v>
      </c>
      <c r="D9125" s="383" t="s">
        <v>22</v>
      </c>
      <c r="E9125" s="383" t="s">
        <v>658</v>
      </c>
      <c r="F9125" s="383" t="s">
        <v>10</v>
      </c>
      <c r="G9125" s="384">
        <v>3500</v>
      </c>
      <c r="H9125" s="383" t="s">
        <v>854</v>
      </c>
      <c r="I9125" s="383" t="s">
        <v>855</v>
      </c>
      <c r="J9125" s="383" t="s">
        <v>617</v>
      </c>
      <c r="K9125" s="383" t="s">
        <v>618</v>
      </c>
      <c r="L9125" s="384">
        <v>25875</v>
      </c>
      <c r="M9125" s="383" t="s">
        <v>639</v>
      </c>
      <c r="N9125" s="383" t="s">
        <v>620</v>
      </c>
      <c r="O9125" s="383" t="s">
        <v>230</v>
      </c>
    </row>
    <row r="9126" spans="1:15">
      <c r="A9126" s="385">
        <v>42076</v>
      </c>
      <c r="B9126" s="383" t="s">
        <v>21</v>
      </c>
      <c r="C9126" s="383" t="s">
        <v>12</v>
      </c>
      <c r="D9126" s="383" t="s">
        <v>22</v>
      </c>
      <c r="E9126" s="383" t="s">
        <v>658</v>
      </c>
      <c r="F9126" s="383" t="s">
        <v>10</v>
      </c>
      <c r="G9126" s="384">
        <v>3500</v>
      </c>
      <c r="H9126" s="383" t="s">
        <v>854</v>
      </c>
      <c r="I9126" s="383" t="s">
        <v>855</v>
      </c>
      <c r="J9126" s="383" t="s">
        <v>617</v>
      </c>
      <c r="K9126" s="383" t="s">
        <v>618</v>
      </c>
      <c r="L9126" s="384">
        <v>25875</v>
      </c>
      <c r="M9126" s="383" t="s">
        <v>639</v>
      </c>
      <c r="N9126" s="383" t="s">
        <v>620</v>
      </c>
      <c r="O9126" s="383" t="s">
        <v>230</v>
      </c>
    </row>
    <row r="9127" spans="1:15">
      <c r="A9127" s="385">
        <v>42077</v>
      </c>
      <c r="B9127" s="383" t="s">
        <v>21</v>
      </c>
      <c r="C9127" s="383" t="s">
        <v>12</v>
      </c>
      <c r="D9127" s="383" t="s">
        <v>22</v>
      </c>
      <c r="E9127" s="383" t="s">
        <v>658</v>
      </c>
      <c r="F9127" s="383" t="s">
        <v>10</v>
      </c>
      <c r="G9127" s="384">
        <v>3500</v>
      </c>
      <c r="H9127" s="383" t="s">
        <v>854</v>
      </c>
      <c r="I9127" s="383" t="s">
        <v>855</v>
      </c>
      <c r="J9127" s="383" t="s">
        <v>617</v>
      </c>
      <c r="K9127" s="383" t="s">
        <v>618</v>
      </c>
      <c r="L9127" s="384">
        <v>25875</v>
      </c>
      <c r="M9127" s="383" t="s">
        <v>639</v>
      </c>
      <c r="N9127" s="383" t="s">
        <v>620</v>
      </c>
      <c r="O9127" s="383" t="s">
        <v>230</v>
      </c>
    </row>
    <row r="9128" spans="1:15">
      <c r="A9128" s="385">
        <v>42078</v>
      </c>
      <c r="B9128" s="383" t="s">
        <v>21</v>
      </c>
      <c r="C9128" s="383" t="s">
        <v>12</v>
      </c>
      <c r="D9128" s="383" t="s">
        <v>22</v>
      </c>
      <c r="E9128" s="383" t="s">
        <v>658</v>
      </c>
      <c r="F9128" s="383" t="s">
        <v>10</v>
      </c>
      <c r="G9128" s="384">
        <v>1750</v>
      </c>
      <c r="H9128" s="383" t="s">
        <v>854</v>
      </c>
      <c r="I9128" s="383" t="s">
        <v>855</v>
      </c>
      <c r="J9128" s="383" t="s">
        <v>617</v>
      </c>
      <c r="K9128" s="383" t="s">
        <v>618</v>
      </c>
      <c r="L9128" s="384">
        <v>25875</v>
      </c>
      <c r="M9128" s="383" t="s">
        <v>639</v>
      </c>
      <c r="N9128" s="383" t="s">
        <v>620</v>
      </c>
      <c r="O9128" s="383" t="s">
        <v>230</v>
      </c>
    </row>
    <row r="9129" spans="1:15">
      <c r="A9129" s="385">
        <v>42079</v>
      </c>
      <c r="B9129" s="383" t="s">
        <v>21</v>
      </c>
      <c r="C9129" s="383" t="s">
        <v>12</v>
      </c>
      <c r="D9129" s="383" t="s">
        <v>22</v>
      </c>
      <c r="E9129" s="383" t="s">
        <v>658</v>
      </c>
      <c r="F9129" s="383" t="s">
        <v>10</v>
      </c>
      <c r="G9129" s="384">
        <v>1750</v>
      </c>
      <c r="H9129" s="383" t="s">
        <v>854</v>
      </c>
      <c r="I9129" s="383" t="s">
        <v>855</v>
      </c>
      <c r="J9129" s="383" t="s">
        <v>617</v>
      </c>
      <c r="K9129" s="383" t="s">
        <v>618</v>
      </c>
      <c r="L9129" s="384">
        <v>25875</v>
      </c>
      <c r="M9129" s="383" t="s">
        <v>639</v>
      </c>
      <c r="N9129" s="383" t="s">
        <v>620</v>
      </c>
      <c r="O9129" s="383" t="s">
        <v>230</v>
      </c>
    </row>
    <row r="9130" spans="1:15">
      <c r="A9130" s="385">
        <v>42080</v>
      </c>
      <c r="B9130" s="383" t="s">
        <v>21</v>
      </c>
      <c r="C9130" s="383" t="s">
        <v>12</v>
      </c>
      <c r="D9130" s="383" t="s">
        <v>22</v>
      </c>
      <c r="E9130" s="383" t="s">
        <v>658</v>
      </c>
      <c r="F9130" s="383" t="s">
        <v>10</v>
      </c>
      <c r="G9130" s="384">
        <v>100000</v>
      </c>
      <c r="H9130" s="383" t="s">
        <v>854</v>
      </c>
      <c r="I9130" s="383" t="s">
        <v>855</v>
      </c>
      <c r="J9130" s="383" t="s">
        <v>617</v>
      </c>
      <c r="K9130" s="383" t="s">
        <v>618</v>
      </c>
      <c r="L9130" s="384">
        <v>25875</v>
      </c>
      <c r="M9130" s="383" t="s">
        <v>639</v>
      </c>
      <c r="N9130" s="383" t="s">
        <v>620</v>
      </c>
      <c r="O9130" s="383" t="s">
        <v>230</v>
      </c>
    </row>
    <row r="9131" spans="1:15">
      <c r="A9131" s="385">
        <v>42081</v>
      </c>
      <c r="B9131" s="383" t="s">
        <v>21</v>
      </c>
      <c r="C9131" s="383" t="s">
        <v>12</v>
      </c>
      <c r="D9131" s="383" t="s">
        <v>22</v>
      </c>
      <c r="E9131" s="383" t="s">
        <v>658</v>
      </c>
      <c r="F9131" s="383" t="s">
        <v>10</v>
      </c>
      <c r="G9131" s="384">
        <v>1594</v>
      </c>
      <c r="H9131" s="383" t="s">
        <v>854</v>
      </c>
      <c r="I9131" s="383" t="s">
        <v>855</v>
      </c>
      <c r="J9131" s="383" t="s">
        <v>617</v>
      </c>
      <c r="K9131" s="383" t="s">
        <v>618</v>
      </c>
      <c r="L9131" s="384">
        <v>26170</v>
      </c>
      <c r="M9131" s="383" t="s">
        <v>640</v>
      </c>
      <c r="N9131" s="383" t="s">
        <v>620</v>
      </c>
      <c r="O9131" s="383" t="s">
        <v>230</v>
      </c>
    </row>
    <row r="9132" spans="1:15">
      <c r="A9132" s="385">
        <v>42082</v>
      </c>
      <c r="B9132" s="383" t="s">
        <v>21</v>
      </c>
      <c r="C9132" s="383" t="s">
        <v>12</v>
      </c>
      <c r="D9132" s="383" t="s">
        <v>22</v>
      </c>
      <c r="E9132" s="383" t="s">
        <v>658</v>
      </c>
      <c r="F9132" s="383" t="s">
        <v>10</v>
      </c>
      <c r="G9132" s="384">
        <v>1594</v>
      </c>
      <c r="H9132" s="383" t="s">
        <v>854</v>
      </c>
      <c r="I9132" s="383" t="s">
        <v>855</v>
      </c>
      <c r="J9132" s="383" t="s">
        <v>617</v>
      </c>
      <c r="K9132" s="383" t="s">
        <v>618</v>
      </c>
      <c r="L9132" s="384">
        <v>26691</v>
      </c>
      <c r="M9132" s="383" t="s">
        <v>640</v>
      </c>
      <c r="N9132" s="383" t="s">
        <v>620</v>
      </c>
      <c r="O9132" s="383" t="s">
        <v>230</v>
      </c>
    </row>
    <row r="9133" spans="1:15">
      <c r="A9133" s="385">
        <v>42083</v>
      </c>
      <c r="B9133" s="383" t="s">
        <v>21</v>
      </c>
      <c r="C9133" s="383" t="s">
        <v>12</v>
      </c>
      <c r="D9133" s="383" t="s">
        <v>22</v>
      </c>
      <c r="E9133" s="383" t="s">
        <v>658</v>
      </c>
      <c r="F9133" s="383" t="s">
        <v>10</v>
      </c>
      <c r="G9133" s="384">
        <v>1750</v>
      </c>
      <c r="H9133" s="383" t="s">
        <v>854</v>
      </c>
      <c r="I9133" s="383" t="s">
        <v>855</v>
      </c>
      <c r="J9133" s="383" t="s">
        <v>617</v>
      </c>
      <c r="K9133" s="383" t="s">
        <v>618</v>
      </c>
      <c r="L9133" s="384">
        <v>27235</v>
      </c>
      <c r="M9133" s="383" t="s">
        <v>640</v>
      </c>
      <c r="N9133" s="383" t="s">
        <v>620</v>
      </c>
      <c r="O9133" s="383" t="s">
        <v>230</v>
      </c>
    </row>
    <row r="9134" spans="1:15">
      <c r="A9134" s="385">
        <v>42084</v>
      </c>
      <c r="B9134" s="383" t="s">
        <v>806</v>
      </c>
      <c r="C9134" s="383" t="s">
        <v>8</v>
      </c>
      <c r="D9134" s="383" t="s">
        <v>51</v>
      </c>
      <c r="E9134" s="383" t="s">
        <v>807</v>
      </c>
      <c r="F9134" s="383" t="s">
        <v>10</v>
      </c>
      <c r="G9134" s="384">
        <v>19161</v>
      </c>
      <c r="H9134" s="383" t="s">
        <v>796</v>
      </c>
      <c r="I9134" s="383" t="s">
        <v>808</v>
      </c>
      <c r="J9134" s="383" t="s">
        <v>617</v>
      </c>
      <c r="K9134" s="383" t="s">
        <v>618</v>
      </c>
      <c r="L9134" s="384">
        <v>27710</v>
      </c>
      <c r="M9134" s="383" t="s">
        <v>640</v>
      </c>
      <c r="N9134" s="383" t="s">
        <v>620</v>
      </c>
      <c r="O9134" s="383" t="s">
        <v>230</v>
      </c>
    </row>
    <row r="9135" spans="1:15">
      <c r="A9135" s="385">
        <v>42085</v>
      </c>
      <c r="B9135" s="383" t="s">
        <v>806</v>
      </c>
      <c r="C9135" s="383" t="s">
        <v>8</v>
      </c>
      <c r="D9135" s="383" t="s">
        <v>51</v>
      </c>
      <c r="E9135" s="383" t="s">
        <v>807</v>
      </c>
      <c r="F9135" s="383" t="s">
        <v>10</v>
      </c>
      <c r="G9135" s="384">
        <v>56224</v>
      </c>
      <c r="H9135" s="383" t="s">
        <v>796</v>
      </c>
      <c r="I9135" s="383" t="s">
        <v>808</v>
      </c>
      <c r="J9135" s="383" t="s">
        <v>617</v>
      </c>
      <c r="K9135" s="383" t="s">
        <v>618</v>
      </c>
      <c r="L9135" s="384">
        <v>27741</v>
      </c>
      <c r="M9135" s="383" t="s">
        <v>640</v>
      </c>
      <c r="N9135" s="383" t="s">
        <v>620</v>
      </c>
      <c r="O9135" s="383" t="s">
        <v>230</v>
      </c>
    </row>
    <row r="9136" spans="1:15">
      <c r="A9136" s="385">
        <v>42086</v>
      </c>
      <c r="B9136" s="383" t="s">
        <v>806</v>
      </c>
      <c r="C9136" s="383" t="s">
        <v>8</v>
      </c>
      <c r="D9136" s="383" t="s">
        <v>51</v>
      </c>
      <c r="E9136" s="383" t="s">
        <v>807</v>
      </c>
      <c r="F9136" s="383" t="s">
        <v>10</v>
      </c>
      <c r="G9136" s="384">
        <v>55346</v>
      </c>
      <c r="H9136" s="383" t="s">
        <v>796</v>
      </c>
      <c r="I9136" s="383" t="s">
        <v>808</v>
      </c>
      <c r="J9136" s="383" t="s">
        <v>617</v>
      </c>
      <c r="K9136" s="383" t="s">
        <v>618</v>
      </c>
      <c r="L9136" s="384">
        <v>27741</v>
      </c>
      <c r="M9136" s="383" t="s">
        <v>640</v>
      </c>
      <c r="N9136" s="383" t="s">
        <v>620</v>
      </c>
      <c r="O9136" s="383" t="s">
        <v>230</v>
      </c>
    </row>
    <row r="9137" spans="1:15">
      <c r="A9137" s="385">
        <v>42087</v>
      </c>
      <c r="B9137" s="383" t="s">
        <v>806</v>
      </c>
      <c r="C9137" s="383" t="s">
        <v>8</v>
      </c>
      <c r="D9137" s="383" t="s">
        <v>51</v>
      </c>
      <c r="E9137" s="383" t="s">
        <v>807</v>
      </c>
      <c r="F9137" s="383" t="s">
        <v>10</v>
      </c>
      <c r="G9137" s="384">
        <v>51395</v>
      </c>
      <c r="H9137" s="383" t="s">
        <v>796</v>
      </c>
      <c r="I9137" s="383" t="s">
        <v>808</v>
      </c>
      <c r="J9137" s="383" t="s">
        <v>617</v>
      </c>
      <c r="K9137" s="383" t="s">
        <v>618</v>
      </c>
      <c r="L9137" s="384">
        <v>27741</v>
      </c>
      <c r="M9137" s="383" t="s">
        <v>640</v>
      </c>
      <c r="N9137" s="383" t="s">
        <v>620</v>
      </c>
      <c r="O9137" s="383" t="s">
        <v>230</v>
      </c>
    </row>
    <row r="9138" spans="1:15">
      <c r="A9138" s="385">
        <v>42088</v>
      </c>
      <c r="B9138" s="383" t="s">
        <v>961</v>
      </c>
      <c r="C9138" s="383" t="s">
        <v>50</v>
      </c>
      <c r="D9138" s="383" t="s">
        <v>26</v>
      </c>
      <c r="E9138" s="383" t="s">
        <v>962</v>
      </c>
      <c r="F9138" s="383" t="s">
        <v>10</v>
      </c>
      <c r="G9138" s="384">
        <v>30500</v>
      </c>
      <c r="H9138" s="383" t="s">
        <v>1091</v>
      </c>
      <c r="I9138" s="383"/>
      <c r="J9138" s="383" t="s">
        <v>617</v>
      </c>
      <c r="K9138" s="383" t="s">
        <v>618</v>
      </c>
      <c r="L9138" s="384">
        <v>27741</v>
      </c>
      <c r="M9138" s="383" t="s">
        <v>640</v>
      </c>
      <c r="N9138" s="383" t="s">
        <v>620</v>
      </c>
      <c r="O9138" s="383" t="s">
        <v>230</v>
      </c>
    </row>
    <row r="9139" spans="1:15">
      <c r="A9139" s="385">
        <v>42089</v>
      </c>
      <c r="B9139" s="383" t="s">
        <v>806</v>
      </c>
      <c r="C9139" s="383" t="s">
        <v>8</v>
      </c>
      <c r="D9139" s="383" t="s">
        <v>51</v>
      </c>
      <c r="E9139" s="383" t="s">
        <v>807</v>
      </c>
      <c r="F9139" s="383" t="s">
        <v>10</v>
      </c>
      <c r="G9139" s="384">
        <v>71131</v>
      </c>
      <c r="H9139" s="383" t="s">
        <v>796</v>
      </c>
      <c r="I9139" s="383" t="s">
        <v>808</v>
      </c>
      <c r="J9139" s="383" t="s">
        <v>617</v>
      </c>
      <c r="K9139" s="383" t="s">
        <v>618</v>
      </c>
      <c r="L9139" s="384">
        <v>27741</v>
      </c>
      <c r="M9139" s="383" t="s">
        <v>640</v>
      </c>
      <c r="N9139" s="383" t="s">
        <v>620</v>
      </c>
      <c r="O9139" s="383" t="s">
        <v>230</v>
      </c>
    </row>
    <row r="9140" spans="1:15">
      <c r="A9140" s="385">
        <v>42090</v>
      </c>
      <c r="B9140" s="383" t="s">
        <v>806</v>
      </c>
      <c r="C9140" s="383" t="s">
        <v>8</v>
      </c>
      <c r="D9140" s="383" t="s">
        <v>51</v>
      </c>
      <c r="E9140" s="383" t="s">
        <v>807</v>
      </c>
      <c r="F9140" s="383" t="s">
        <v>10</v>
      </c>
      <c r="G9140" s="384">
        <v>416898</v>
      </c>
      <c r="H9140" s="383" t="s">
        <v>796</v>
      </c>
      <c r="I9140" s="383" t="s">
        <v>808</v>
      </c>
      <c r="J9140" s="383" t="s">
        <v>617</v>
      </c>
      <c r="K9140" s="383" t="s">
        <v>618</v>
      </c>
      <c r="L9140" s="384">
        <v>27741</v>
      </c>
      <c r="M9140" s="383" t="s">
        <v>640</v>
      </c>
      <c r="N9140" s="383" t="s">
        <v>620</v>
      </c>
      <c r="O9140" s="383" t="s">
        <v>230</v>
      </c>
    </row>
    <row r="9141" spans="1:15">
      <c r="A9141" s="385">
        <v>42091</v>
      </c>
      <c r="B9141" s="383" t="s">
        <v>806</v>
      </c>
      <c r="C9141" s="383" t="s">
        <v>8</v>
      </c>
      <c r="D9141" s="383" t="s">
        <v>51</v>
      </c>
      <c r="E9141" s="383" t="s">
        <v>807</v>
      </c>
      <c r="F9141" s="383" t="s">
        <v>10</v>
      </c>
      <c r="G9141" s="384">
        <v>71131</v>
      </c>
      <c r="H9141" s="383" t="s">
        <v>796</v>
      </c>
      <c r="I9141" s="383" t="s">
        <v>808</v>
      </c>
      <c r="J9141" s="383" t="s">
        <v>617</v>
      </c>
      <c r="K9141" s="383" t="s">
        <v>618</v>
      </c>
      <c r="L9141" s="384">
        <v>27741</v>
      </c>
      <c r="M9141" s="383" t="s">
        <v>641</v>
      </c>
      <c r="N9141" s="383" t="s">
        <v>620</v>
      </c>
      <c r="O9141" s="383" t="s">
        <v>230</v>
      </c>
    </row>
    <row r="9142" spans="1:15">
      <c r="A9142" s="385">
        <v>42092</v>
      </c>
      <c r="B9142" s="383" t="s">
        <v>794</v>
      </c>
      <c r="C9142" s="383" t="s">
        <v>8</v>
      </c>
      <c r="D9142" s="383" t="s">
        <v>34</v>
      </c>
      <c r="E9142" s="383" t="s">
        <v>795</v>
      </c>
      <c r="F9142" s="383" t="s">
        <v>10</v>
      </c>
      <c r="G9142" s="384">
        <v>5332</v>
      </c>
      <c r="H9142" s="383" t="s">
        <v>796</v>
      </c>
      <c r="I9142" s="383" t="s">
        <v>805</v>
      </c>
      <c r="J9142" s="383" t="s">
        <v>617</v>
      </c>
      <c r="K9142" s="383" t="s">
        <v>618</v>
      </c>
      <c r="L9142" s="384">
        <v>27741</v>
      </c>
      <c r="M9142" s="383" t="s">
        <v>641</v>
      </c>
      <c r="N9142" s="383" t="s">
        <v>620</v>
      </c>
      <c r="O9142" s="383" t="s">
        <v>230</v>
      </c>
    </row>
    <row r="9143" spans="1:15">
      <c r="A9143" s="385">
        <v>42093</v>
      </c>
      <c r="B9143" s="383" t="s">
        <v>794</v>
      </c>
      <c r="C9143" s="383" t="s">
        <v>8</v>
      </c>
      <c r="D9143" s="383" t="s">
        <v>34</v>
      </c>
      <c r="E9143" s="383" t="s">
        <v>795</v>
      </c>
      <c r="F9143" s="383" t="s">
        <v>10</v>
      </c>
      <c r="G9143" s="384">
        <v>5332</v>
      </c>
      <c r="H9143" s="383" t="s">
        <v>796</v>
      </c>
      <c r="I9143" s="383" t="s">
        <v>805</v>
      </c>
      <c r="J9143" s="383" t="s">
        <v>617</v>
      </c>
      <c r="K9143" s="383" t="s">
        <v>618</v>
      </c>
      <c r="L9143" s="384">
        <v>27741</v>
      </c>
      <c r="M9143" s="383" t="s">
        <v>641</v>
      </c>
      <c r="N9143" s="383" t="s">
        <v>620</v>
      </c>
      <c r="O9143" s="383" t="s">
        <v>230</v>
      </c>
    </row>
    <row r="9144" spans="1:15">
      <c r="A9144" s="385">
        <v>42094</v>
      </c>
      <c r="B9144" s="383" t="s">
        <v>794</v>
      </c>
      <c r="C9144" s="383" t="s">
        <v>8</v>
      </c>
      <c r="D9144" s="383" t="s">
        <v>34</v>
      </c>
      <c r="E9144" s="383" t="s">
        <v>795</v>
      </c>
      <c r="F9144" s="383" t="s">
        <v>10</v>
      </c>
      <c r="G9144" s="384">
        <v>4121</v>
      </c>
      <c r="H9144" s="383" t="s">
        <v>796</v>
      </c>
      <c r="I9144" s="383" t="s">
        <v>805</v>
      </c>
      <c r="J9144" s="383" t="s">
        <v>617</v>
      </c>
      <c r="K9144" s="383" t="s">
        <v>618</v>
      </c>
      <c r="L9144" s="384">
        <v>27741</v>
      </c>
      <c r="M9144" s="383" t="s">
        <v>641</v>
      </c>
      <c r="N9144" s="383" t="s">
        <v>620</v>
      </c>
      <c r="O9144" s="383" t="s">
        <v>230</v>
      </c>
    </row>
    <row r="9145" spans="1:15">
      <c r="A9145" s="385">
        <v>42095</v>
      </c>
      <c r="B9145" s="383" t="s">
        <v>806</v>
      </c>
      <c r="C9145" s="383" t="s">
        <v>8</v>
      </c>
      <c r="D9145" s="383" t="s">
        <v>51</v>
      </c>
      <c r="E9145" s="383" t="s">
        <v>807</v>
      </c>
      <c r="F9145" s="383" t="s">
        <v>10</v>
      </c>
      <c r="G9145" s="384">
        <v>68425</v>
      </c>
      <c r="H9145" s="383" t="s">
        <v>796</v>
      </c>
      <c r="I9145" s="383" t="s">
        <v>808</v>
      </c>
      <c r="J9145" s="383" t="s">
        <v>617</v>
      </c>
      <c r="K9145" s="383" t="s">
        <v>618</v>
      </c>
      <c r="L9145" s="384">
        <v>27741</v>
      </c>
      <c r="M9145" s="383" t="s">
        <v>641</v>
      </c>
      <c r="N9145" s="383" t="s">
        <v>620</v>
      </c>
      <c r="O9145" s="383" t="s">
        <v>230</v>
      </c>
    </row>
    <row r="9146" spans="1:15">
      <c r="A9146" s="385">
        <v>42096</v>
      </c>
      <c r="B9146" s="383" t="s">
        <v>806</v>
      </c>
      <c r="C9146" s="383" t="s">
        <v>8</v>
      </c>
      <c r="D9146" s="383" t="s">
        <v>51</v>
      </c>
      <c r="E9146" s="383" t="s">
        <v>807</v>
      </c>
      <c r="F9146" s="383" t="s">
        <v>10</v>
      </c>
      <c r="G9146" s="384">
        <v>45036</v>
      </c>
      <c r="H9146" s="383" t="s">
        <v>796</v>
      </c>
      <c r="I9146" s="383" t="s">
        <v>808</v>
      </c>
      <c r="J9146" s="383" t="s">
        <v>617</v>
      </c>
      <c r="K9146" s="383" t="s">
        <v>618</v>
      </c>
      <c r="L9146" s="384">
        <v>27741</v>
      </c>
      <c r="M9146" s="383" t="s">
        <v>641</v>
      </c>
      <c r="N9146" s="383" t="s">
        <v>620</v>
      </c>
      <c r="O9146" s="383" t="s">
        <v>230</v>
      </c>
    </row>
    <row r="9147" spans="1:15">
      <c r="A9147" s="385">
        <v>42097</v>
      </c>
      <c r="B9147" s="383" t="s">
        <v>806</v>
      </c>
      <c r="C9147" s="383" t="s">
        <v>8</v>
      </c>
      <c r="D9147" s="383" t="s">
        <v>51</v>
      </c>
      <c r="E9147" s="383" t="s">
        <v>807</v>
      </c>
      <c r="F9147" s="383" t="s">
        <v>10</v>
      </c>
      <c r="G9147" s="384">
        <v>396801</v>
      </c>
      <c r="H9147" s="383" t="s">
        <v>796</v>
      </c>
      <c r="I9147" s="383" t="s">
        <v>808</v>
      </c>
      <c r="J9147" s="383" t="s">
        <v>617</v>
      </c>
      <c r="K9147" s="383" t="s">
        <v>618</v>
      </c>
      <c r="L9147" s="384">
        <v>27741</v>
      </c>
      <c r="M9147" s="383" t="s">
        <v>641</v>
      </c>
      <c r="N9147" s="383" t="s">
        <v>620</v>
      </c>
      <c r="O9147" s="383" t="s">
        <v>230</v>
      </c>
    </row>
    <row r="9148" spans="1:15">
      <c r="A9148" s="385">
        <v>42099</v>
      </c>
      <c r="B9148" s="383" t="s">
        <v>806</v>
      </c>
      <c r="C9148" s="383" t="s">
        <v>8</v>
      </c>
      <c r="D9148" s="383" t="s">
        <v>51</v>
      </c>
      <c r="E9148" s="383" t="s">
        <v>807</v>
      </c>
      <c r="F9148" s="383" t="s">
        <v>10</v>
      </c>
      <c r="G9148" s="384">
        <v>58608</v>
      </c>
      <c r="H9148" s="383" t="s">
        <v>796</v>
      </c>
      <c r="I9148" s="383" t="s">
        <v>808</v>
      </c>
      <c r="J9148" s="383" t="s">
        <v>617</v>
      </c>
      <c r="K9148" s="383" t="s">
        <v>618</v>
      </c>
      <c r="L9148" s="384">
        <v>28181</v>
      </c>
      <c r="M9148" s="383" t="s">
        <v>642</v>
      </c>
      <c r="N9148" s="383" t="s">
        <v>620</v>
      </c>
      <c r="O9148" s="383" t="s">
        <v>230</v>
      </c>
    </row>
    <row r="9149" spans="1:15">
      <c r="A9149" s="385">
        <v>42100</v>
      </c>
      <c r="B9149" s="383" t="s">
        <v>806</v>
      </c>
      <c r="C9149" s="383" t="s">
        <v>8</v>
      </c>
      <c r="D9149" s="383" t="s">
        <v>51</v>
      </c>
      <c r="E9149" s="383" t="s">
        <v>807</v>
      </c>
      <c r="F9149" s="383" t="s">
        <v>10</v>
      </c>
      <c r="G9149" s="384">
        <v>59686</v>
      </c>
      <c r="H9149" s="383" t="s">
        <v>796</v>
      </c>
      <c r="I9149" s="383" t="s">
        <v>808</v>
      </c>
      <c r="J9149" s="383" t="s">
        <v>617</v>
      </c>
      <c r="K9149" s="383" t="s">
        <v>618</v>
      </c>
      <c r="L9149" s="384">
        <v>28641</v>
      </c>
      <c r="M9149" s="383" t="s">
        <v>642</v>
      </c>
      <c r="N9149" s="383" t="s">
        <v>620</v>
      </c>
      <c r="O9149" s="383" t="s">
        <v>230</v>
      </c>
    </row>
    <row r="9150" spans="1:15">
      <c r="A9150" s="385">
        <v>42101</v>
      </c>
      <c r="B9150" s="383" t="s">
        <v>806</v>
      </c>
      <c r="C9150" s="383" t="s">
        <v>8</v>
      </c>
      <c r="D9150" s="383" t="s">
        <v>51</v>
      </c>
      <c r="E9150" s="383" t="s">
        <v>807</v>
      </c>
      <c r="F9150" s="383" t="s">
        <v>10</v>
      </c>
      <c r="G9150" s="384">
        <v>60777</v>
      </c>
      <c r="H9150" s="383" t="s">
        <v>796</v>
      </c>
      <c r="I9150" s="383" t="s">
        <v>808</v>
      </c>
      <c r="J9150" s="383" t="s">
        <v>617</v>
      </c>
      <c r="K9150" s="383" t="s">
        <v>618</v>
      </c>
      <c r="L9150" s="384">
        <v>29260</v>
      </c>
      <c r="M9150" s="383" t="s">
        <v>642</v>
      </c>
      <c r="N9150" s="383" t="s">
        <v>620</v>
      </c>
      <c r="O9150" s="383" t="s">
        <v>230</v>
      </c>
    </row>
    <row r="9151" spans="1:15">
      <c r="A9151" s="385">
        <v>42102</v>
      </c>
      <c r="B9151" s="383" t="s">
        <v>806</v>
      </c>
      <c r="C9151" s="383" t="s">
        <v>8</v>
      </c>
      <c r="D9151" s="383" t="s">
        <v>51</v>
      </c>
      <c r="E9151" s="383" t="s">
        <v>807</v>
      </c>
      <c r="F9151" s="383" t="s">
        <v>10</v>
      </c>
      <c r="G9151" s="384">
        <v>67765</v>
      </c>
      <c r="H9151" s="383" t="s">
        <v>796</v>
      </c>
      <c r="I9151" s="383" t="s">
        <v>808</v>
      </c>
      <c r="J9151" s="383" t="s">
        <v>617</v>
      </c>
      <c r="K9151" s="383" t="s">
        <v>618</v>
      </c>
      <c r="L9151" s="384">
        <v>29608</v>
      </c>
      <c r="M9151" s="383" t="s">
        <v>642</v>
      </c>
      <c r="N9151" s="383" t="s">
        <v>620</v>
      </c>
      <c r="O9151" s="383" t="s">
        <v>230</v>
      </c>
    </row>
    <row r="9152" spans="1:15">
      <c r="A9152" s="385">
        <v>42103</v>
      </c>
      <c r="B9152" s="383" t="s">
        <v>806</v>
      </c>
      <c r="C9152" s="383" t="s">
        <v>8</v>
      </c>
      <c r="D9152" s="383" t="s">
        <v>51</v>
      </c>
      <c r="E9152" s="383" t="s">
        <v>807</v>
      </c>
      <c r="F9152" s="383" t="s">
        <v>10</v>
      </c>
      <c r="G9152" s="384">
        <v>53516</v>
      </c>
      <c r="H9152" s="383" t="s">
        <v>796</v>
      </c>
      <c r="I9152" s="383" t="s">
        <v>808</v>
      </c>
      <c r="J9152" s="383" t="s">
        <v>617</v>
      </c>
      <c r="K9152" s="383" t="s">
        <v>618</v>
      </c>
      <c r="L9152" s="384">
        <v>29608</v>
      </c>
      <c r="M9152" s="383" t="s">
        <v>642</v>
      </c>
      <c r="N9152" s="383" t="s">
        <v>620</v>
      </c>
      <c r="O9152" s="383" t="s">
        <v>230</v>
      </c>
    </row>
    <row r="9153" spans="1:15">
      <c r="A9153" s="385">
        <v>42104</v>
      </c>
      <c r="B9153" s="383" t="s">
        <v>806</v>
      </c>
      <c r="C9153" s="383" t="s">
        <v>8</v>
      </c>
      <c r="D9153" s="383" t="s">
        <v>51</v>
      </c>
      <c r="E9153" s="383" t="s">
        <v>807</v>
      </c>
      <c r="F9153" s="383" t="s">
        <v>10</v>
      </c>
      <c r="G9153" s="384">
        <v>53516</v>
      </c>
      <c r="H9153" s="383" t="s">
        <v>796</v>
      </c>
      <c r="I9153" s="383" t="s">
        <v>808</v>
      </c>
      <c r="J9153" s="383" t="s">
        <v>617</v>
      </c>
      <c r="K9153" s="383" t="s">
        <v>618</v>
      </c>
      <c r="L9153" s="384">
        <v>29608</v>
      </c>
      <c r="M9153" s="383" t="s">
        <v>642</v>
      </c>
      <c r="N9153" s="383" t="s">
        <v>620</v>
      </c>
      <c r="O9153" s="383" t="s">
        <v>230</v>
      </c>
    </row>
    <row r="9154" spans="1:15">
      <c r="A9154" s="385">
        <v>42105</v>
      </c>
      <c r="B9154" s="383" t="s">
        <v>806</v>
      </c>
      <c r="C9154" s="383" t="s">
        <v>8</v>
      </c>
      <c r="D9154" s="383" t="s">
        <v>51</v>
      </c>
      <c r="E9154" s="383" t="s">
        <v>807</v>
      </c>
      <c r="F9154" s="383" t="s">
        <v>10</v>
      </c>
      <c r="G9154" s="384">
        <v>66668</v>
      </c>
      <c r="H9154" s="383" t="s">
        <v>796</v>
      </c>
      <c r="I9154" s="383" t="s">
        <v>808</v>
      </c>
      <c r="J9154" s="383" t="s">
        <v>617</v>
      </c>
      <c r="K9154" s="383" t="s">
        <v>618</v>
      </c>
      <c r="L9154" s="384">
        <v>29608</v>
      </c>
      <c r="M9154" s="383" t="s">
        <v>642</v>
      </c>
      <c r="N9154" s="383" t="s">
        <v>620</v>
      </c>
      <c r="O9154" s="383" t="s">
        <v>230</v>
      </c>
    </row>
    <row r="9155" spans="1:15">
      <c r="A9155" s="385">
        <v>42106</v>
      </c>
      <c r="B9155" s="383" t="s">
        <v>806</v>
      </c>
      <c r="C9155" s="383" t="s">
        <v>8</v>
      </c>
      <c r="D9155" s="383" t="s">
        <v>51</v>
      </c>
      <c r="E9155" s="383" t="s">
        <v>807</v>
      </c>
      <c r="F9155" s="383" t="s">
        <v>10</v>
      </c>
      <c r="G9155" s="384">
        <v>82135</v>
      </c>
      <c r="H9155" s="383" t="s">
        <v>796</v>
      </c>
      <c r="I9155" s="383" t="s">
        <v>808</v>
      </c>
      <c r="J9155" s="383" t="s">
        <v>617</v>
      </c>
      <c r="K9155" s="383" t="s">
        <v>618</v>
      </c>
      <c r="L9155" s="384">
        <v>29608</v>
      </c>
      <c r="M9155" s="383" t="s">
        <v>642</v>
      </c>
      <c r="N9155" s="383" t="s">
        <v>620</v>
      </c>
      <c r="O9155" s="383" t="s">
        <v>230</v>
      </c>
    </row>
    <row r="9156" spans="1:15">
      <c r="A9156" s="385">
        <v>42107</v>
      </c>
      <c r="B9156" s="383" t="s">
        <v>806</v>
      </c>
      <c r="C9156" s="383" t="s">
        <v>8</v>
      </c>
      <c r="D9156" s="383" t="s">
        <v>51</v>
      </c>
      <c r="E9156" s="383" t="s">
        <v>807</v>
      </c>
      <c r="F9156" s="383" t="s">
        <v>10</v>
      </c>
      <c r="G9156" s="384">
        <v>441191</v>
      </c>
      <c r="H9156" s="383" t="s">
        <v>796</v>
      </c>
      <c r="I9156" s="383" t="s">
        <v>808</v>
      </c>
      <c r="J9156" s="383" t="s">
        <v>617</v>
      </c>
      <c r="K9156" s="383" t="s">
        <v>618</v>
      </c>
      <c r="L9156" s="384">
        <v>29973</v>
      </c>
      <c r="M9156" s="383" t="s">
        <v>642</v>
      </c>
      <c r="N9156" s="383" t="s">
        <v>620</v>
      </c>
      <c r="O9156" s="383" t="s">
        <v>230</v>
      </c>
    </row>
    <row r="9157" spans="1:15">
      <c r="A9157" s="385">
        <v>42108</v>
      </c>
      <c r="B9157" s="383" t="s">
        <v>806</v>
      </c>
      <c r="C9157" s="383" t="s">
        <v>8</v>
      </c>
      <c r="D9157" s="383" t="s">
        <v>51</v>
      </c>
      <c r="E9157" s="383" t="s">
        <v>807</v>
      </c>
      <c r="F9157" s="383" t="s">
        <v>10</v>
      </c>
      <c r="G9157" s="384">
        <v>72336</v>
      </c>
      <c r="H9157" s="383" t="s">
        <v>796</v>
      </c>
      <c r="I9157" s="383" t="s">
        <v>808</v>
      </c>
      <c r="J9157" s="383" t="s">
        <v>617</v>
      </c>
      <c r="K9157" s="383" t="s">
        <v>618</v>
      </c>
      <c r="L9157" s="384">
        <v>30380</v>
      </c>
      <c r="M9157" s="383" t="s">
        <v>642</v>
      </c>
      <c r="N9157" s="383" t="s">
        <v>620</v>
      </c>
      <c r="O9157" s="383" t="s">
        <v>230</v>
      </c>
    </row>
    <row r="9158" spans="1:15">
      <c r="A9158" s="385">
        <v>42109</v>
      </c>
      <c r="B9158" s="383" t="s">
        <v>806</v>
      </c>
      <c r="C9158" s="383" t="s">
        <v>8</v>
      </c>
      <c r="D9158" s="383" t="s">
        <v>51</v>
      </c>
      <c r="E9158" s="383" t="s">
        <v>807</v>
      </c>
      <c r="F9158" s="383" t="s">
        <v>10</v>
      </c>
      <c r="G9158" s="384">
        <v>61485</v>
      </c>
      <c r="H9158" s="383" t="s">
        <v>796</v>
      </c>
      <c r="I9158" s="383" t="s">
        <v>808</v>
      </c>
      <c r="J9158" s="383" t="s">
        <v>617</v>
      </c>
      <c r="K9158" s="383" t="s">
        <v>618</v>
      </c>
      <c r="L9158" s="384">
        <v>30722</v>
      </c>
      <c r="M9158" s="383" t="s">
        <v>642</v>
      </c>
      <c r="N9158" s="383" t="s">
        <v>620</v>
      </c>
      <c r="O9158" s="383" t="s">
        <v>230</v>
      </c>
    </row>
    <row r="9159" spans="1:15">
      <c r="A9159" s="385">
        <v>42110</v>
      </c>
      <c r="B9159" s="383" t="s">
        <v>806</v>
      </c>
      <c r="C9159" s="383" t="s">
        <v>8</v>
      </c>
      <c r="D9159" s="383" t="s">
        <v>51</v>
      </c>
      <c r="E9159" s="383" t="s">
        <v>807</v>
      </c>
      <c r="F9159" s="383" t="s">
        <v>10</v>
      </c>
      <c r="G9159" s="384">
        <v>58927</v>
      </c>
      <c r="H9159" s="383" t="s">
        <v>796</v>
      </c>
      <c r="I9159" s="383" t="s">
        <v>808</v>
      </c>
      <c r="J9159" s="383" t="s">
        <v>617</v>
      </c>
      <c r="K9159" s="383" t="s">
        <v>618</v>
      </c>
      <c r="L9159" s="384">
        <v>30780</v>
      </c>
      <c r="M9159" s="383" t="s">
        <v>642</v>
      </c>
      <c r="N9159" s="383" t="s">
        <v>620</v>
      </c>
      <c r="O9159" s="383" t="s">
        <v>230</v>
      </c>
    </row>
    <row r="9160" spans="1:15">
      <c r="A9160" s="385">
        <v>42111</v>
      </c>
      <c r="B9160" s="383" t="s">
        <v>21</v>
      </c>
      <c r="C9160" s="383" t="s">
        <v>12</v>
      </c>
      <c r="D9160" s="383" t="s">
        <v>22</v>
      </c>
      <c r="E9160" s="383" t="s">
        <v>658</v>
      </c>
      <c r="F9160" s="383" t="s">
        <v>10</v>
      </c>
      <c r="G9160" s="384">
        <v>2268</v>
      </c>
      <c r="H9160" s="383" t="s">
        <v>818</v>
      </c>
      <c r="I9160" s="383" t="s">
        <v>819</v>
      </c>
      <c r="J9160" s="383" t="s">
        <v>617</v>
      </c>
      <c r="K9160" s="383" t="s">
        <v>618</v>
      </c>
      <c r="L9160" s="384">
        <v>30780</v>
      </c>
      <c r="M9160" s="383" t="s">
        <v>642</v>
      </c>
      <c r="N9160" s="383" t="s">
        <v>620</v>
      </c>
      <c r="O9160" s="383" t="s">
        <v>230</v>
      </c>
    </row>
    <row r="9161" spans="1:15">
      <c r="A9161" s="385">
        <v>42112</v>
      </c>
      <c r="B9161" s="383" t="s">
        <v>21</v>
      </c>
      <c r="C9161" s="383" t="s">
        <v>12</v>
      </c>
      <c r="D9161" s="383" t="s">
        <v>22</v>
      </c>
      <c r="E9161" s="383" t="s">
        <v>658</v>
      </c>
      <c r="F9161" s="383" t="s">
        <v>10</v>
      </c>
      <c r="G9161" s="384">
        <v>2268</v>
      </c>
      <c r="H9161" s="383" t="s">
        <v>818</v>
      </c>
      <c r="I9161" s="383" t="s">
        <v>819</v>
      </c>
      <c r="J9161" s="383" t="s">
        <v>617</v>
      </c>
      <c r="K9161" s="383" t="s">
        <v>618</v>
      </c>
      <c r="L9161" s="384">
        <v>30780</v>
      </c>
      <c r="M9161" s="383" t="s">
        <v>642</v>
      </c>
      <c r="N9161" s="383" t="s">
        <v>620</v>
      </c>
      <c r="O9161" s="383" t="s">
        <v>230</v>
      </c>
    </row>
    <row r="9162" spans="1:15">
      <c r="A9162" s="385">
        <v>42113</v>
      </c>
      <c r="B9162" s="383" t="s">
        <v>21</v>
      </c>
      <c r="C9162" s="383" t="s">
        <v>12</v>
      </c>
      <c r="D9162" s="383" t="s">
        <v>22</v>
      </c>
      <c r="E9162" s="383" t="s">
        <v>658</v>
      </c>
      <c r="F9162" s="383" t="s">
        <v>10</v>
      </c>
      <c r="G9162" s="384">
        <v>2268</v>
      </c>
      <c r="H9162" s="383" t="s">
        <v>818</v>
      </c>
      <c r="I9162" s="383" t="s">
        <v>819</v>
      </c>
      <c r="J9162" s="383" t="s">
        <v>617</v>
      </c>
      <c r="K9162" s="383" t="s">
        <v>618</v>
      </c>
      <c r="L9162" s="384">
        <v>30780</v>
      </c>
      <c r="M9162" s="383" t="s">
        <v>643</v>
      </c>
      <c r="N9162" s="383" t="s">
        <v>620</v>
      </c>
      <c r="O9162" s="383" t="s">
        <v>230</v>
      </c>
    </row>
    <row r="9163" spans="1:15">
      <c r="A9163" s="385">
        <v>42114</v>
      </c>
      <c r="B9163" s="383" t="s">
        <v>650</v>
      </c>
      <c r="C9163" s="383" t="s">
        <v>8</v>
      </c>
      <c r="D9163" s="383" t="s">
        <v>20</v>
      </c>
      <c r="E9163" s="383" t="s">
        <v>651</v>
      </c>
      <c r="F9163" s="383" t="s">
        <v>10</v>
      </c>
      <c r="G9163" s="384">
        <v>1971</v>
      </c>
      <c r="H9163" s="383" t="s">
        <v>836</v>
      </c>
      <c r="I9163" s="383" t="s">
        <v>837</v>
      </c>
      <c r="J9163" s="383" t="s">
        <v>617</v>
      </c>
      <c r="K9163" s="383" t="s">
        <v>618</v>
      </c>
      <c r="L9163" s="384">
        <v>30780</v>
      </c>
      <c r="M9163" s="383" t="s">
        <v>643</v>
      </c>
      <c r="N9163" s="383" t="s">
        <v>620</v>
      </c>
      <c r="O9163" s="383" t="s">
        <v>230</v>
      </c>
    </row>
    <row r="9164" spans="1:15">
      <c r="A9164" s="385">
        <v>42115</v>
      </c>
      <c r="B9164" s="383" t="s">
        <v>11</v>
      </c>
      <c r="C9164" s="383" t="s">
        <v>12</v>
      </c>
      <c r="D9164" s="383" t="s">
        <v>13</v>
      </c>
      <c r="E9164" s="383" t="s">
        <v>678</v>
      </c>
      <c r="F9164" s="383" t="s">
        <v>10</v>
      </c>
      <c r="G9164" s="384">
        <v>342</v>
      </c>
      <c r="H9164" s="383" t="s">
        <v>812</v>
      </c>
      <c r="I9164" s="383" t="s">
        <v>813</v>
      </c>
      <c r="J9164" s="383" t="s">
        <v>617</v>
      </c>
      <c r="K9164" s="383" t="s">
        <v>618</v>
      </c>
      <c r="L9164" s="384">
        <v>30780</v>
      </c>
      <c r="M9164" s="383" t="s">
        <v>643</v>
      </c>
      <c r="N9164" s="383" t="s">
        <v>620</v>
      </c>
      <c r="O9164" s="383" t="s">
        <v>230</v>
      </c>
    </row>
    <row r="9165" spans="1:15">
      <c r="A9165" s="385">
        <v>42116</v>
      </c>
      <c r="B9165" s="383" t="s">
        <v>70</v>
      </c>
      <c r="C9165" s="383" t="s">
        <v>42</v>
      </c>
      <c r="D9165" s="383" t="s">
        <v>175</v>
      </c>
      <c r="E9165" s="383" t="s">
        <v>974</v>
      </c>
      <c r="F9165" s="383" t="s">
        <v>43</v>
      </c>
      <c r="G9165" s="384">
        <v>22863</v>
      </c>
      <c r="H9165" s="383" t="s">
        <v>801</v>
      </c>
      <c r="I9165" s="383" t="s">
        <v>1092</v>
      </c>
      <c r="J9165" s="383" t="s">
        <v>617</v>
      </c>
      <c r="K9165" s="383" t="s">
        <v>618</v>
      </c>
      <c r="L9165" s="384">
        <v>30780</v>
      </c>
      <c r="M9165" s="383" t="s">
        <v>643</v>
      </c>
      <c r="N9165" s="383" t="s">
        <v>620</v>
      </c>
      <c r="O9165" s="383" t="s">
        <v>230</v>
      </c>
    </row>
    <row r="9166" spans="1:15">
      <c r="A9166" s="385">
        <v>42118</v>
      </c>
      <c r="B9166" s="383" t="s">
        <v>11</v>
      </c>
      <c r="C9166" s="383" t="s">
        <v>12</v>
      </c>
      <c r="D9166" s="383" t="s">
        <v>13</v>
      </c>
      <c r="E9166" s="383" t="s">
        <v>678</v>
      </c>
      <c r="F9166" s="383" t="s">
        <v>10</v>
      </c>
      <c r="G9166" s="384">
        <v>143</v>
      </c>
      <c r="H9166" s="383" t="s">
        <v>951</v>
      </c>
      <c r="I9166" s="383" t="s">
        <v>1093</v>
      </c>
      <c r="J9166" s="383" t="s">
        <v>617</v>
      </c>
      <c r="K9166" s="383" t="s">
        <v>618</v>
      </c>
      <c r="L9166" s="384">
        <v>30780</v>
      </c>
      <c r="M9166" s="383" t="s">
        <v>643</v>
      </c>
      <c r="N9166" s="383" t="s">
        <v>620</v>
      </c>
      <c r="O9166" s="383" t="s">
        <v>230</v>
      </c>
    </row>
    <row r="9167" spans="1:15">
      <c r="A9167" s="385">
        <v>42119</v>
      </c>
      <c r="B9167" s="383" t="s">
        <v>11</v>
      </c>
      <c r="C9167" s="383" t="s">
        <v>12</v>
      </c>
      <c r="D9167" s="383" t="s">
        <v>13</v>
      </c>
      <c r="E9167" s="383" t="s">
        <v>678</v>
      </c>
      <c r="F9167" s="383" t="s">
        <v>10</v>
      </c>
      <c r="G9167" s="384">
        <v>94878</v>
      </c>
      <c r="H9167" s="383" t="s">
        <v>759</v>
      </c>
      <c r="I9167" s="383" t="s">
        <v>1094</v>
      </c>
      <c r="J9167" s="383" t="s">
        <v>617</v>
      </c>
      <c r="K9167" s="383" t="s">
        <v>618</v>
      </c>
      <c r="L9167" s="384">
        <v>30780</v>
      </c>
      <c r="M9167" s="383" t="s">
        <v>643</v>
      </c>
      <c r="N9167" s="383" t="s">
        <v>620</v>
      </c>
      <c r="O9167" s="383" t="s">
        <v>230</v>
      </c>
    </row>
    <row r="9168" spans="1:15">
      <c r="A9168" s="385">
        <v>42121</v>
      </c>
      <c r="B9168" s="383" t="s">
        <v>21</v>
      </c>
      <c r="C9168" s="383" t="s">
        <v>12</v>
      </c>
      <c r="D9168" s="383" t="s">
        <v>22</v>
      </c>
      <c r="E9168" s="383" t="s">
        <v>658</v>
      </c>
      <c r="F9168" s="383" t="s">
        <v>10</v>
      </c>
      <c r="G9168" s="384">
        <v>5153</v>
      </c>
      <c r="H9168" s="383" t="s">
        <v>1087</v>
      </c>
      <c r="I9168" s="383" t="s">
        <v>1095</v>
      </c>
      <c r="J9168" s="383" t="s">
        <v>617</v>
      </c>
      <c r="K9168" s="383" t="s">
        <v>618</v>
      </c>
      <c r="L9168" s="384">
        <v>30780</v>
      </c>
      <c r="M9168" s="383" t="s">
        <v>643</v>
      </c>
      <c r="N9168" s="383" t="s">
        <v>620</v>
      </c>
      <c r="O9168" s="383" t="s">
        <v>230</v>
      </c>
    </row>
    <row r="9169" spans="1:15">
      <c r="A9169" s="385">
        <v>42122</v>
      </c>
      <c r="B9169" s="383" t="s">
        <v>157</v>
      </c>
      <c r="C9169" s="383" t="s">
        <v>8</v>
      </c>
      <c r="D9169" s="383" t="s">
        <v>174</v>
      </c>
      <c r="E9169" s="383" t="s">
        <v>822</v>
      </c>
      <c r="F9169" s="383" t="s">
        <v>10</v>
      </c>
      <c r="G9169" s="384">
        <v>23288</v>
      </c>
      <c r="H9169" s="383" t="s">
        <v>823</v>
      </c>
      <c r="I9169" s="383" t="s">
        <v>1096</v>
      </c>
      <c r="J9169" s="383" t="s">
        <v>617</v>
      </c>
      <c r="K9169" s="383" t="s">
        <v>618</v>
      </c>
      <c r="L9169" s="384">
        <v>30780</v>
      </c>
      <c r="M9169" s="383" t="s">
        <v>643</v>
      </c>
      <c r="N9169" s="383" t="s">
        <v>620</v>
      </c>
      <c r="O9169" s="383" t="s">
        <v>230</v>
      </c>
    </row>
    <row r="9170" spans="1:15">
      <c r="A9170" s="385">
        <v>42123</v>
      </c>
      <c r="B9170" s="383" t="s">
        <v>11</v>
      </c>
      <c r="C9170" s="383" t="s">
        <v>12</v>
      </c>
      <c r="D9170" s="383" t="s">
        <v>13</v>
      </c>
      <c r="E9170" s="383" t="s">
        <v>678</v>
      </c>
      <c r="F9170" s="383" t="s">
        <v>10</v>
      </c>
      <c r="G9170" s="384">
        <v>2936</v>
      </c>
      <c r="H9170" s="383" t="s">
        <v>730</v>
      </c>
      <c r="I9170" s="383" t="s">
        <v>1097</v>
      </c>
      <c r="J9170" s="383" t="s">
        <v>617</v>
      </c>
      <c r="K9170" s="383" t="s">
        <v>618</v>
      </c>
      <c r="L9170" s="384">
        <v>30780</v>
      </c>
      <c r="M9170" s="383" t="s">
        <v>643</v>
      </c>
      <c r="N9170" s="383" t="s">
        <v>620</v>
      </c>
      <c r="O9170" s="383" t="s">
        <v>230</v>
      </c>
    </row>
    <row r="9171" spans="1:15">
      <c r="A9171" s="385">
        <v>42124</v>
      </c>
      <c r="B9171" s="383" t="s">
        <v>21</v>
      </c>
      <c r="C9171" s="383" t="s">
        <v>12</v>
      </c>
      <c r="D9171" s="383" t="s">
        <v>22</v>
      </c>
      <c r="E9171" s="383" t="s">
        <v>658</v>
      </c>
      <c r="F9171" s="383" t="s">
        <v>10</v>
      </c>
      <c r="G9171" s="384">
        <v>82919</v>
      </c>
      <c r="H9171" s="383" t="s">
        <v>854</v>
      </c>
      <c r="I9171" s="383" t="s">
        <v>1098</v>
      </c>
      <c r="J9171" s="383" t="s">
        <v>617</v>
      </c>
      <c r="K9171" s="383" t="s">
        <v>618</v>
      </c>
      <c r="L9171" s="384">
        <v>30780</v>
      </c>
      <c r="M9171" s="383" t="s">
        <v>643</v>
      </c>
      <c r="N9171" s="383" t="s">
        <v>620</v>
      </c>
      <c r="O9171" s="383" t="s">
        <v>230</v>
      </c>
    </row>
    <row r="9172" spans="1:15">
      <c r="A9172" s="385">
        <v>42129</v>
      </c>
      <c r="B9172" s="383" t="s">
        <v>28</v>
      </c>
      <c r="C9172" s="383" t="s">
        <v>8</v>
      </c>
      <c r="D9172" s="383" t="s">
        <v>29</v>
      </c>
      <c r="E9172" s="383" t="s">
        <v>774</v>
      </c>
      <c r="F9172" s="383" t="s">
        <v>10</v>
      </c>
      <c r="G9172" s="384">
        <v>405000</v>
      </c>
      <c r="H9172" s="383" t="s">
        <v>823</v>
      </c>
      <c r="I9172" s="383" t="s">
        <v>857</v>
      </c>
      <c r="J9172" s="383" t="s">
        <v>617</v>
      </c>
      <c r="K9172" s="383" t="s">
        <v>618</v>
      </c>
      <c r="L9172" s="384">
        <v>30780</v>
      </c>
      <c r="M9172" s="383" t="s">
        <v>643</v>
      </c>
      <c r="N9172" s="383" t="s">
        <v>620</v>
      </c>
      <c r="O9172" s="383" t="s">
        <v>230</v>
      </c>
    </row>
    <row r="9173" spans="1:15">
      <c r="A9173" s="385">
        <v>42150</v>
      </c>
      <c r="B9173" s="383" t="s">
        <v>11</v>
      </c>
      <c r="C9173" s="383" t="s">
        <v>12</v>
      </c>
      <c r="D9173" s="383" t="s">
        <v>13</v>
      </c>
      <c r="E9173" s="383" t="s">
        <v>678</v>
      </c>
      <c r="F9173" s="383" t="s">
        <v>10</v>
      </c>
      <c r="G9173" s="384">
        <v>2210</v>
      </c>
      <c r="H9173" s="383" t="s">
        <v>926</v>
      </c>
      <c r="I9173" s="383" t="s">
        <v>1099</v>
      </c>
      <c r="J9173" s="383" t="s">
        <v>617</v>
      </c>
      <c r="K9173" s="383" t="s">
        <v>618</v>
      </c>
      <c r="L9173" s="384">
        <v>30780</v>
      </c>
      <c r="M9173" s="383" t="s">
        <v>645</v>
      </c>
      <c r="N9173" s="383" t="s">
        <v>620</v>
      </c>
      <c r="O9173" s="383" t="s">
        <v>230</v>
      </c>
    </row>
    <row r="9174" spans="1:15">
      <c r="A9174" s="385">
        <v>41997</v>
      </c>
      <c r="B9174" s="383" t="s">
        <v>11</v>
      </c>
      <c r="C9174" s="383" t="s">
        <v>12</v>
      </c>
      <c r="D9174" s="383" t="s">
        <v>13</v>
      </c>
      <c r="E9174" s="383" t="s">
        <v>678</v>
      </c>
      <c r="F9174" s="383" t="s">
        <v>10</v>
      </c>
      <c r="G9174" s="384">
        <v>6275</v>
      </c>
      <c r="H9174" s="383" t="s">
        <v>951</v>
      </c>
      <c r="I9174" s="383" t="s">
        <v>1100</v>
      </c>
      <c r="J9174" s="383" t="s">
        <v>617</v>
      </c>
      <c r="K9174" s="383" t="s">
        <v>618</v>
      </c>
      <c r="L9174" s="384">
        <v>0</v>
      </c>
      <c r="M9174" s="383" t="s">
        <v>619</v>
      </c>
      <c r="N9174" s="383" t="s">
        <v>620</v>
      </c>
      <c r="O9174" s="383" t="s">
        <v>230</v>
      </c>
    </row>
    <row r="9175" spans="1:15">
      <c r="A9175" s="385">
        <v>42008</v>
      </c>
      <c r="B9175" s="383" t="s">
        <v>11</v>
      </c>
      <c r="C9175" s="383" t="s">
        <v>12</v>
      </c>
      <c r="D9175" s="383" t="s">
        <v>13</v>
      </c>
      <c r="E9175" s="383" t="s">
        <v>678</v>
      </c>
      <c r="F9175" s="383" t="s">
        <v>10</v>
      </c>
      <c r="G9175" s="384">
        <v>16452</v>
      </c>
      <c r="H9175" s="383" t="s">
        <v>861</v>
      </c>
      <c r="I9175" s="383" t="s">
        <v>1101</v>
      </c>
      <c r="J9175" s="383" t="s">
        <v>617</v>
      </c>
      <c r="K9175" s="383" t="s">
        <v>618</v>
      </c>
      <c r="L9175" s="384">
        <v>8501</v>
      </c>
      <c r="M9175" s="383" t="s">
        <v>627</v>
      </c>
      <c r="N9175" s="383" t="s">
        <v>620</v>
      </c>
      <c r="O9175" s="383" t="s">
        <v>230</v>
      </c>
    </row>
    <row r="9176" spans="1:15">
      <c r="A9176" s="385">
        <v>42011</v>
      </c>
      <c r="B9176" s="383" t="s">
        <v>621</v>
      </c>
      <c r="C9176" s="383" t="s">
        <v>8</v>
      </c>
      <c r="D9176" s="383" t="s">
        <v>9</v>
      </c>
      <c r="E9176" s="383" t="s">
        <v>622</v>
      </c>
      <c r="F9176" s="383" t="s">
        <v>10</v>
      </c>
      <c r="G9176" s="384">
        <v>63000</v>
      </c>
      <c r="H9176" s="383" t="s">
        <v>838</v>
      </c>
      <c r="I9176" s="383" t="s">
        <v>839</v>
      </c>
      <c r="J9176" s="383" t="s">
        <v>617</v>
      </c>
      <c r="K9176" s="383" t="s">
        <v>618</v>
      </c>
      <c r="L9176" s="384">
        <v>9280</v>
      </c>
      <c r="M9176" s="383" t="s">
        <v>629</v>
      </c>
      <c r="N9176" s="383" t="s">
        <v>620</v>
      </c>
      <c r="O9176" s="383" t="s">
        <v>230</v>
      </c>
    </row>
    <row r="9177" spans="1:15">
      <c r="A9177" s="385">
        <v>42012</v>
      </c>
      <c r="B9177" s="383" t="s">
        <v>70</v>
      </c>
      <c r="C9177" s="383" t="s">
        <v>42</v>
      </c>
      <c r="D9177" s="383" t="s">
        <v>175</v>
      </c>
      <c r="E9177" s="383" t="s">
        <v>974</v>
      </c>
      <c r="F9177" s="383" t="s">
        <v>43</v>
      </c>
      <c r="G9177" s="384">
        <v>6674</v>
      </c>
      <c r="H9177" s="383" t="s">
        <v>801</v>
      </c>
      <c r="I9177" s="383" t="s">
        <v>1102</v>
      </c>
      <c r="J9177" s="383" t="s">
        <v>617</v>
      </c>
      <c r="K9177" s="383" t="s">
        <v>618</v>
      </c>
      <c r="L9177" s="384">
        <v>9280</v>
      </c>
      <c r="M9177" s="383" t="s">
        <v>630</v>
      </c>
      <c r="N9177" s="383" t="s">
        <v>620</v>
      </c>
      <c r="O9177" s="383" t="s">
        <v>230</v>
      </c>
    </row>
    <row r="9178" spans="1:15">
      <c r="A9178" s="385">
        <v>42014</v>
      </c>
      <c r="B9178" s="383" t="s">
        <v>11</v>
      </c>
      <c r="C9178" s="383" t="s">
        <v>12</v>
      </c>
      <c r="D9178" s="383" t="s">
        <v>13</v>
      </c>
      <c r="E9178" s="383" t="s">
        <v>678</v>
      </c>
      <c r="F9178" s="383" t="s">
        <v>10</v>
      </c>
      <c r="G9178" s="384">
        <v>5015</v>
      </c>
      <c r="H9178" s="383" t="s">
        <v>834</v>
      </c>
      <c r="I9178" s="383" t="s">
        <v>660</v>
      </c>
      <c r="J9178" s="383" t="s">
        <v>617</v>
      </c>
      <c r="K9178" s="383" t="s">
        <v>618</v>
      </c>
      <c r="L9178" s="384">
        <v>9280</v>
      </c>
      <c r="M9178" s="383" t="s">
        <v>630</v>
      </c>
      <c r="N9178" s="383" t="s">
        <v>620</v>
      </c>
      <c r="O9178" s="383" t="s">
        <v>230</v>
      </c>
    </row>
    <row r="9179" spans="1:15">
      <c r="A9179" s="385">
        <v>42015</v>
      </c>
      <c r="B9179" s="383" t="s">
        <v>11</v>
      </c>
      <c r="C9179" s="383" t="s">
        <v>12</v>
      </c>
      <c r="D9179" s="383" t="s">
        <v>13</v>
      </c>
      <c r="E9179" s="383" t="s">
        <v>678</v>
      </c>
      <c r="F9179" s="383" t="s">
        <v>10</v>
      </c>
      <c r="G9179" s="384">
        <v>5015</v>
      </c>
      <c r="H9179" s="383" t="s">
        <v>834</v>
      </c>
      <c r="I9179" s="383" t="s">
        <v>660</v>
      </c>
      <c r="J9179" s="383" t="s">
        <v>617</v>
      </c>
      <c r="K9179" s="383" t="s">
        <v>618</v>
      </c>
      <c r="L9179" s="384">
        <v>9280</v>
      </c>
      <c r="M9179" s="383" t="s">
        <v>630</v>
      </c>
      <c r="N9179" s="383" t="s">
        <v>620</v>
      </c>
      <c r="O9179" s="383" t="s">
        <v>230</v>
      </c>
    </row>
    <row r="9180" spans="1:15">
      <c r="A9180" s="385">
        <v>42016</v>
      </c>
      <c r="B9180" s="383" t="s">
        <v>11</v>
      </c>
      <c r="C9180" s="383" t="s">
        <v>12</v>
      </c>
      <c r="D9180" s="383" t="s">
        <v>13</v>
      </c>
      <c r="E9180" s="383" t="s">
        <v>678</v>
      </c>
      <c r="F9180" s="383" t="s">
        <v>10</v>
      </c>
      <c r="G9180" s="384">
        <v>5015</v>
      </c>
      <c r="H9180" s="383" t="s">
        <v>834</v>
      </c>
      <c r="I9180" s="383" t="s">
        <v>660</v>
      </c>
      <c r="J9180" s="383" t="s">
        <v>617</v>
      </c>
      <c r="K9180" s="383" t="s">
        <v>618</v>
      </c>
      <c r="L9180" s="384">
        <v>9280</v>
      </c>
      <c r="M9180" s="383" t="s">
        <v>630</v>
      </c>
      <c r="N9180" s="383" t="s">
        <v>620</v>
      </c>
      <c r="O9180" s="383" t="s">
        <v>230</v>
      </c>
    </row>
    <row r="9181" spans="1:15">
      <c r="A9181" s="385">
        <v>42017</v>
      </c>
      <c r="B9181" s="383" t="s">
        <v>621</v>
      </c>
      <c r="C9181" s="383" t="s">
        <v>8</v>
      </c>
      <c r="D9181" s="383" t="s">
        <v>9</v>
      </c>
      <c r="E9181" s="383" t="s">
        <v>622</v>
      </c>
      <c r="F9181" s="383" t="s">
        <v>10</v>
      </c>
      <c r="G9181" s="384">
        <v>528000</v>
      </c>
      <c r="H9181" s="383" t="s">
        <v>828</v>
      </c>
      <c r="I9181" s="383" t="s">
        <v>829</v>
      </c>
      <c r="J9181" s="383" t="s">
        <v>617</v>
      </c>
      <c r="K9181" s="383" t="s">
        <v>618</v>
      </c>
      <c r="L9181" s="384">
        <v>9280</v>
      </c>
      <c r="M9181" s="383" t="s">
        <v>631</v>
      </c>
      <c r="N9181" s="383" t="s">
        <v>620</v>
      </c>
      <c r="O9181" s="383" t="s">
        <v>230</v>
      </c>
    </row>
    <row r="9182" spans="1:15">
      <c r="A9182" s="385">
        <v>42021</v>
      </c>
      <c r="B9182" s="383" t="s">
        <v>621</v>
      </c>
      <c r="C9182" s="383" t="s">
        <v>8</v>
      </c>
      <c r="D9182" s="383" t="s">
        <v>9</v>
      </c>
      <c r="E9182" s="383" t="s">
        <v>622</v>
      </c>
      <c r="F9182" s="383" t="s">
        <v>10</v>
      </c>
      <c r="G9182" s="384">
        <v>528000</v>
      </c>
      <c r="H9182" s="383" t="s">
        <v>828</v>
      </c>
      <c r="I9182" s="383" t="s">
        <v>829</v>
      </c>
      <c r="J9182" s="383" t="s">
        <v>617</v>
      </c>
      <c r="K9182" s="383" t="s">
        <v>618</v>
      </c>
      <c r="L9182" s="384">
        <v>12650</v>
      </c>
      <c r="M9182" s="383" t="s">
        <v>632</v>
      </c>
      <c r="N9182" s="383" t="s">
        <v>620</v>
      </c>
      <c r="O9182" s="383" t="s">
        <v>230</v>
      </c>
    </row>
    <row r="9183" spans="1:15">
      <c r="A9183" s="385">
        <v>42034</v>
      </c>
      <c r="B9183" s="383" t="s">
        <v>650</v>
      </c>
      <c r="C9183" s="383" t="s">
        <v>8</v>
      </c>
      <c r="D9183" s="383" t="s">
        <v>20</v>
      </c>
      <c r="E9183" s="383" t="s">
        <v>651</v>
      </c>
      <c r="F9183" s="383" t="s">
        <v>10</v>
      </c>
      <c r="G9183" s="384">
        <v>8814</v>
      </c>
      <c r="H9183" s="383" t="s">
        <v>836</v>
      </c>
      <c r="I9183" s="383" t="s">
        <v>837</v>
      </c>
      <c r="J9183" s="383" t="s">
        <v>617</v>
      </c>
      <c r="K9183" s="383" t="s">
        <v>618</v>
      </c>
      <c r="L9183" s="384">
        <v>18650</v>
      </c>
      <c r="M9183" s="383" t="s">
        <v>634</v>
      </c>
      <c r="N9183" s="383" t="s">
        <v>620</v>
      </c>
      <c r="O9183" s="383" t="s">
        <v>230</v>
      </c>
    </row>
    <row r="9184" spans="1:15">
      <c r="A9184" s="385">
        <v>42041</v>
      </c>
      <c r="B9184" s="383" t="s">
        <v>650</v>
      </c>
      <c r="C9184" s="383" t="s">
        <v>8</v>
      </c>
      <c r="D9184" s="383" t="s">
        <v>20</v>
      </c>
      <c r="E9184" s="383" t="s">
        <v>651</v>
      </c>
      <c r="F9184" s="383" t="s">
        <v>10</v>
      </c>
      <c r="G9184" s="384">
        <v>3259</v>
      </c>
      <c r="H9184" s="383" t="s">
        <v>836</v>
      </c>
      <c r="I9184" s="383" t="s">
        <v>837</v>
      </c>
      <c r="J9184" s="383" t="s">
        <v>617</v>
      </c>
      <c r="K9184" s="383" t="s">
        <v>618</v>
      </c>
      <c r="L9184" s="384">
        <v>18761</v>
      </c>
      <c r="M9184" s="383" t="s">
        <v>635</v>
      </c>
      <c r="N9184" s="383" t="s">
        <v>620</v>
      </c>
      <c r="O9184" s="383" t="s">
        <v>230</v>
      </c>
    </row>
    <row r="9185" spans="1:15">
      <c r="A9185" s="385">
        <v>42042</v>
      </c>
      <c r="B9185" s="383" t="s">
        <v>650</v>
      </c>
      <c r="C9185" s="383" t="s">
        <v>8</v>
      </c>
      <c r="D9185" s="383" t="s">
        <v>20</v>
      </c>
      <c r="E9185" s="383" t="s">
        <v>651</v>
      </c>
      <c r="F9185" s="383" t="s">
        <v>10</v>
      </c>
      <c r="G9185" s="384">
        <v>3259</v>
      </c>
      <c r="H9185" s="383" t="s">
        <v>836</v>
      </c>
      <c r="I9185" s="383" t="s">
        <v>837</v>
      </c>
      <c r="J9185" s="383" t="s">
        <v>617</v>
      </c>
      <c r="K9185" s="383" t="s">
        <v>618</v>
      </c>
      <c r="L9185" s="384">
        <v>18800</v>
      </c>
      <c r="M9185" s="383" t="s">
        <v>635</v>
      </c>
      <c r="N9185" s="383" t="s">
        <v>620</v>
      </c>
      <c r="O9185" s="383" t="s">
        <v>230</v>
      </c>
    </row>
    <row r="9186" spans="1:15">
      <c r="A9186" s="385">
        <v>42043</v>
      </c>
      <c r="B9186" s="383" t="s">
        <v>11</v>
      </c>
      <c r="C9186" s="383" t="s">
        <v>12</v>
      </c>
      <c r="D9186" s="383" t="s">
        <v>13</v>
      </c>
      <c r="E9186" s="383" t="s">
        <v>678</v>
      </c>
      <c r="F9186" s="383" t="s">
        <v>10</v>
      </c>
      <c r="G9186" s="384">
        <v>342</v>
      </c>
      <c r="H9186" s="383" t="s">
        <v>812</v>
      </c>
      <c r="I9186" s="383" t="s">
        <v>813</v>
      </c>
      <c r="J9186" s="383" t="s">
        <v>617</v>
      </c>
      <c r="K9186" s="383" t="s">
        <v>618</v>
      </c>
      <c r="L9186" s="384">
        <v>20258</v>
      </c>
      <c r="M9186" s="383" t="s">
        <v>635</v>
      </c>
      <c r="N9186" s="383" t="s">
        <v>620</v>
      </c>
      <c r="O9186" s="383" t="s">
        <v>230</v>
      </c>
    </row>
    <row r="9187" spans="1:15">
      <c r="A9187" s="385">
        <v>42044</v>
      </c>
      <c r="B9187" s="383" t="s">
        <v>11</v>
      </c>
      <c r="C9187" s="383" t="s">
        <v>12</v>
      </c>
      <c r="D9187" s="383" t="s">
        <v>13</v>
      </c>
      <c r="E9187" s="383" t="s">
        <v>678</v>
      </c>
      <c r="F9187" s="383" t="s">
        <v>10</v>
      </c>
      <c r="G9187" s="384">
        <v>342</v>
      </c>
      <c r="H9187" s="383" t="s">
        <v>812</v>
      </c>
      <c r="I9187" s="383" t="s">
        <v>813</v>
      </c>
      <c r="J9187" s="383" t="s">
        <v>617</v>
      </c>
      <c r="K9187" s="383" t="s">
        <v>618</v>
      </c>
      <c r="L9187" s="384">
        <v>20833</v>
      </c>
      <c r="M9187" s="383" t="s">
        <v>635</v>
      </c>
      <c r="N9187" s="383" t="s">
        <v>620</v>
      </c>
      <c r="O9187" s="383" t="s">
        <v>230</v>
      </c>
    </row>
    <row r="9188" spans="1:15">
      <c r="A9188" s="385">
        <v>42045</v>
      </c>
      <c r="B9188" s="383" t="s">
        <v>11</v>
      </c>
      <c r="C9188" s="383" t="s">
        <v>12</v>
      </c>
      <c r="D9188" s="383" t="s">
        <v>13</v>
      </c>
      <c r="E9188" s="383" t="s">
        <v>678</v>
      </c>
      <c r="F9188" s="383" t="s">
        <v>10</v>
      </c>
      <c r="G9188" s="384">
        <v>342</v>
      </c>
      <c r="H9188" s="383" t="s">
        <v>812</v>
      </c>
      <c r="I9188" s="383" t="s">
        <v>813</v>
      </c>
      <c r="J9188" s="383" t="s">
        <v>617</v>
      </c>
      <c r="K9188" s="383" t="s">
        <v>618</v>
      </c>
      <c r="L9188" s="384">
        <v>20833</v>
      </c>
      <c r="M9188" s="383" t="s">
        <v>635</v>
      </c>
      <c r="N9188" s="383" t="s">
        <v>620</v>
      </c>
      <c r="O9188" s="383" t="s">
        <v>230</v>
      </c>
    </row>
    <row r="9189" spans="1:15">
      <c r="A9189" s="385">
        <v>42046</v>
      </c>
      <c r="B9189" s="383" t="s">
        <v>754</v>
      </c>
      <c r="C9189" s="383" t="s">
        <v>8</v>
      </c>
      <c r="D9189" s="383" t="s">
        <v>755</v>
      </c>
      <c r="E9189" s="383" t="s">
        <v>756</v>
      </c>
      <c r="F9189" s="383" t="s">
        <v>10</v>
      </c>
      <c r="G9189" s="384">
        <v>127</v>
      </c>
      <c r="H9189" s="383" t="s">
        <v>782</v>
      </c>
      <c r="I9189" s="383" t="s">
        <v>783</v>
      </c>
      <c r="J9189" s="383" t="s">
        <v>617</v>
      </c>
      <c r="K9189" s="383" t="s">
        <v>618</v>
      </c>
      <c r="L9189" s="384">
        <v>20833</v>
      </c>
      <c r="M9189" s="383" t="s">
        <v>635</v>
      </c>
      <c r="N9189" s="383" t="s">
        <v>620</v>
      </c>
      <c r="O9189" s="383" t="s">
        <v>230</v>
      </c>
    </row>
    <row r="9190" spans="1:15">
      <c r="A9190" s="385">
        <v>42047</v>
      </c>
      <c r="B9190" s="383" t="s">
        <v>11</v>
      </c>
      <c r="C9190" s="383" t="s">
        <v>12</v>
      </c>
      <c r="D9190" s="383" t="s">
        <v>13</v>
      </c>
      <c r="E9190" s="383" t="s">
        <v>678</v>
      </c>
      <c r="F9190" s="383" t="s">
        <v>10</v>
      </c>
      <c r="G9190" s="384">
        <v>342</v>
      </c>
      <c r="H9190" s="383" t="s">
        <v>812</v>
      </c>
      <c r="I9190" s="383" t="s">
        <v>813</v>
      </c>
      <c r="J9190" s="383" t="s">
        <v>617</v>
      </c>
      <c r="K9190" s="383" t="s">
        <v>618</v>
      </c>
      <c r="L9190" s="384">
        <v>20833</v>
      </c>
      <c r="M9190" s="383" t="s">
        <v>635</v>
      </c>
      <c r="N9190" s="383" t="s">
        <v>620</v>
      </c>
      <c r="O9190" s="383" t="s">
        <v>230</v>
      </c>
    </row>
    <row r="9191" spans="1:15">
      <c r="A9191" s="385">
        <v>42048</v>
      </c>
      <c r="B9191" s="383" t="s">
        <v>11</v>
      </c>
      <c r="C9191" s="383" t="s">
        <v>12</v>
      </c>
      <c r="D9191" s="383" t="s">
        <v>13</v>
      </c>
      <c r="E9191" s="383" t="s">
        <v>678</v>
      </c>
      <c r="F9191" s="383" t="s">
        <v>10</v>
      </c>
      <c r="G9191" s="384">
        <v>342</v>
      </c>
      <c r="H9191" s="383" t="s">
        <v>812</v>
      </c>
      <c r="I9191" s="383" t="s">
        <v>813</v>
      </c>
      <c r="J9191" s="383" t="s">
        <v>617</v>
      </c>
      <c r="K9191" s="383" t="s">
        <v>618</v>
      </c>
      <c r="L9191" s="384">
        <v>20833</v>
      </c>
      <c r="M9191" s="383" t="s">
        <v>635</v>
      </c>
      <c r="N9191" s="383" t="s">
        <v>620</v>
      </c>
      <c r="O9191" s="383" t="s">
        <v>230</v>
      </c>
    </row>
    <row r="9192" spans="1:15">
      <c r="A9192" s="385">
        <v>42049</v>
      </c>
      <c r="B9192" s="383" t="s">
        <v>11</v>
      </c>
      <c r="C9192" s="383" t="s">
        <v>12</v>
      </c>
      <c r="D9192" s="383" t="s">
        <v>13</v>
      </c>
      <c r="E9192" s="383" t="s">
        <v>678</v>
      </c>
      <c r="F9192" s="383" t="s">
        <v>10</v>
      </c>
      <c r="G9192" s="384">
        <v>342</v>
      </c>
      <c r="H9192" s="383" t="s">
        <v>812</v>
      </c>
      <c r="I9192" s="383" t="s">
        <v>813</v>
      </c>
      <c r="J9192" s="383" t="s">
        <v>617</v>
      </c>
      <c r="K9192" s="383" t="s">
        <v>618</v>
      </c>
      <c r="L9192" s="384">
        <v>21180</v>
      </c>
      <c r="M9192" s="383" t="s">
        <v>635</v>
      </c>
      <c r="N9192" s="383" t="s">
        <v>620</v>
      </c>
      <c r="O9192" s="383" t="s">
        <v>230</v>
      </c>
    </row>
    <row r="9193" spans="1:15">
      <c r="A9193" s="385">
        <v>42050</v>
      </c>
      <c r="B9193" s="383" t="s">
        <v>11</v>
      </c>
      <c r="C9193" s="383" t="s">
        <v>12</v>
      </c>
      <c r="D9193" s="383" t="s">
        <v>13</v>
      </c>
      <c r="E9193" s="383" t="s">
        <v>678</v>
      </c>
      <c r="F9193" s="383" t="s">
        <v>10</v>
      </c>
      <c r="G9193" s="384">
        <v>342</v>
      </c>
      <c r="H9193" s="383" t="s">
        <v>812</v>
      </c>
      <c r="I9193" s="383" t="s">
        <v>813</v>
      </c>
      <c r="J9193" s="383" t="s">
        <v>617</v>
      </c>
      <c r="K9193" s="383" t="s">
        <v>618</v>
      </c>
      <c r="L9193" s="384">
        <v>22680</v>
      </c>
      <c r="M9193" s="383" t="s">
        <v>635</v>
      </c>
      <c r="N9193" s="383" t="s">
        <v>620</v>
      </c>
      <c r="O9193" s="383" t="s">
        <v>230</v>
      </c>
    </row>
    <row r="9194" spans="1:15">
      <c r="A9194" s="385">
        <v>42051</v>
      </c>
      <c r="B9194" s="383" t="s">
        <v>650</v>
      </c>
      <c r="C9194" s="383" t="s">
        <v>8</v>
      </c>
      <c r="D9194" s="383" t="s">
        <v>20</v>
      </c>
      <c r="E9194" s="383" t="s">
        <v>651</v>
      </c>
      <c r="F9194" s="383" t="s">
        <v>10</v>
      </c>
      <c r="G9194" s="384">
        <v>1530</v>
      </c>
      <c r="H9194" s="383" t="s">
        <v>876</v>
      </c>
      <c r="I9194" s="383" t="s">
        <v>877</v>
      </c>
      <c r="J9194" s="383" t="s">
        <v>617</v>
      </c>
      <c r="K9194" s="383" t="s">
        <v>618</v>
      </c>
      <c r="L9194" s="384">
        <v>23171</v>
      </c>
      <c r="M9194" s="383" t="s">
        <v>635</v>
      </c>
      <c r="N9194" s="383" t="s">
        <v>620</v>
      </c>
      <c r="O9194" s="383" t="s">
        <v>230</v>
      </c>
    </row>
    <row r="9195" spans="1:15">
      <c r="A9195" s="385">
        <v>42052</v>
      </c>
      <c r="B9195" s="383" t="s">
        <v>650</v>
      </c>
      <c r="C9195" s="383" t="s">
        <v>8</v>
      </c>
      <c r="D9195" s="383" t="s">
        <v>20</v>
      </c>
      <c r="E9195" s="383" t="s">
        <v>651</v>
      </c>
      <c r="F9195" s="383" t="s">
        <v>10</v>
      </c>
      <c r="G9195" s="384">
        <v>1530</v>
      </c>
      <c r="H9195" s="383" t="s">
        <v>876</v>
      </c>
      <c r="I9195" s="383" t="s">
        <v>877</v>
      </c>
      <c r="J9195" s="383" t="s">
        <v>617</v>
      </c>
      <c r="K9195" s="383" t="s">
        <v>618</v>
      </c>
      <c r="L9195" s="384">
        <v>23171</v>
      </c>
      <c r="M9195" s="383" t="s">
        <v>636</v>
      </c>
      <c r="N9195" s="383" t="s">
        <v>620</v>
      </c>
      <c r="O9195" s="383" t="s">
        <v>230</v>
      </c>
    </row>
    <row r="9196" spans="1:15">
      <c r="A9196" s="385">
        <v>42053</v>
      </c>
      <c r="B9196" s="383" t="s">
        <v>650</v>
      </c>
      <c r="C9196" s="383" t="s">
        <v>8</v>
      </c>
      <c r="D9196" s="383" t="s">
        <v>20</v>
      </c>
      <c r="E9196" s="383" t="s">
        <v>651</v>
      </c>
      <c r="F9196" s="383" t="s">
        <v>10</v>
      </c>
      <c r="G9196" s="384">
        <v>1530</v>
      </c>
      <c r="H9196" s="383" t="s">
        <v>876</v>
      </c>
      <c r="I9196" s="383" t="s">
        <v>877</v>
      </c>
      <c r="J9196" s="383" t="s">
        <v>617</v>
      </c>
      <c r="K9196" s="383" t="s">
        <v>618</v>
      </c>
      <c r="L9196" s="384">
        <v>23171</v>
      </c>
      <c r="M9196" s="383" t="s">
        <v>636</v>
      </c>
      <c r="N9196" s="383" t="s">
        <v>620</v>
      </c>
      <c r="O9196" s="383" t="s">
        <v>230</v>
      </c>
    </row>
    <row r="9197" spans="1:15">
      <c r="A9197" s="385">
        <v>42054</v>
      </c>
      <c r="B9197" s="383" t="s">
        <v>650</v>
      </c>
      <c r="C9197" s="383" t="s">
        <v>8</v>
      </c>
      <c r="D9197" s="383" t="s">
        <v>20</v>
      </c>
      <c r="E9197" s="383" t="s">
        <v>651</v>
      </c>
      <c r="F9197" s="383" t="s">
        <v>10</v>
      </c>
      <c r="G9197" s="384">
        <v>1530</v>
      </c>
      <c r="H9197" s="383" t="s">
        <v>876</v>
      </c>
      <c r="I9197" s="383" t="s">
        <v>877</v>
      </c>
      <c r="J9197" s="383" t="s">
        <v>617</v>
      </c>
      <c r="K9197" s="383" t="s">
        <v>618</v>
      </c>
      <c r="L9197" s="384">
        <v>23171</v>
      </c>
      <c r="M9197" s="383" t="s">
        <v>636</v>
      </c>
      <c r="N9197" s="383" t="s">
        <v>620</v>
      </c>
      <c r="O9197" s="383" t="s">
        <v>230</v>
      </c>
    </row>
    <row r="9198" spans="1:15">
      <c r="A9198" s="385">
        <v>42055</v>
      </c>
      <c r="B9198" s="383" t="s">
        <v>650</v>
      </c>
      <c r="C9198" s="383" t="s">
        <v>8</v>
      </c>
      <c r="D9198" s="383" t="s">
        <v>20</v>
      </c>
      <c r="E9198" s="383" t="s">
        <v>651</v>
      </c>
      <c r="F9198" s="383" t="s">
        <v>10</v>
      </c>
      <c r="G9198" s="384">
        <v>1530</v>
      </c>
      <c r="H9198" s="383" t="s">
        <v>876</v>
      </c>
      <c r="I9198" s="383" t="s">
        <v>877</v>
      </c>
      <c r="J9198" s="383" t="s">
        <v>617</v>
      </c>
      <c r="K9198" s="383" t="s">
        <v>618</v>
      </c>
      <c r="L9198" s="384">
        <v>23171</v>
      </c>
      <c r="M9198" s="383" t="s">
        <v>636</v>
      </c>
      <c r="N9198" s="383" t="s">
        <v>620</v>
      </c>
      <c r="O9198" s="383" t="s">
        <v>230</v>
      </c>
    </row>
    <row r="9199" spans="1:15">
      <c r="A9199" s="385">
        <v>42056</v>
      </c>
      <c r="B9199" s="383" t="s">
        <v>650</v>
      </c>
      <c r="C9199" s="383" t="s">
        <v>8</v>
      </c>
      <c r="D9199" s="383" t="s">
        <v>20</v>
      </c>
      <c r="E9199" s="383" t="s">
        <v>651</v>
      </c>
      <c r="F9199" s="383" t="s">
        <v>10</v>
      </c>
      <c r="G9199" s="384">
        <v>1020</v>
      </c>
      <c r="H9199" s="383" t="s">
        <v>876</v>
      </c>
      <c r="I9199" s="383" t="s">
        <v>877</v>
      </c>
      <c r="J9199" s="383" t="s">
        <v>617</v>
      </c>
      <c r="K9199" s="383" t="s">
        <v>618</v>
      </c>
      <c r="L9199" s="384">
        <v>23171</v>
      </c>
      <c r="M9199" s="383" t="s">
        <v>637</v>
      </c>
      <c r="N9199" s="383" t="s">
        <v>620</v>
      </c>
      <c r="O9199" s="383" t="s">
        <v>230</v>
      </c>
    </row>
    <row r="9200" spans="1:15">
      <c r="A9200" s="385">
        <v>42057</v>
      </c>
      <c r="B9200" s="383" t="s">
        <v>650</v>
      </c>
      <c r="C9200" s="383" t="s">
        <v>8</v>
      </c>
      <c r="D9200" s="383" t="s">
        <v>20</v>
      </c>
      <c r="E9200" s="383" t="s">
        <v>651</v>
      </c>
      <c r="F9200" s="383" t="s">
        <v>10</v>
      </c>
      <c r="G9200" s="384">
        <v>1020</v>
      </c>
      <c r="H9200" s="383" t="s">
        <v>876</v>
      </c>
      <c r="I9200" s="383" t="s">
        <v>877</v>
      </c>
      <c r="J9200" s="383" t="s">
        <v>617</v>
      </c>
      <c r="K9200" s="383" t="s">
        <v>618</v>
      </c>
      <c r="L9200" s="384">
        <v>23171</v>
      </c>
      <c r="M9200" s="383" t="s">
        <v>637</v>
      </c>
      <c r="N9200" s="383" t="s">
        <v>620</v>
      </c>
      <c r="O9200" s="383" t="s">
        <v>230</v>
      </c>
    </row>
    <row r="9201" spans="1:15">
      <c r="A9201" s="385">
        <v>42058</v>
      </c>
      <c r="B9201" s="383" t="s">
        <v>11</v>
      </c>
      <c r="C9201" s="383" t="s">
        <v>12</v>
      </c>
      <c r="D9201" s="383" t="s">
        <v>13</v>
      </c>
      <c r="E9201" s="383" t="s">
        <v>678</v>
      </c>
      <c r="F9201" s="383" t="s">
        <v>10</v>
      </c>
      <c r="G9201" s="384">
        <v>342</v>
      </c>
      <c r="H9201" s="383" t="s">
        <v>812</v>
      </c>
      <c r="I9201" s="383" t="s">
        <v>813</v>
      </c>
      <c r="J9201" s="383" t="s">
        <v>617</v>
      </c>
      <c r="K9201" s="383" t="s">
        <v>618</v>
      </c>
      <c r="L9201" s="384">
        <v>23171</v>
      </c>
      <c r="M9201" s="383" t="s">
        <v>637</v>
      </c>
      <c r="N9201" s="383" t="s">
        <v>620</v>
      </c>
      <c r="O9201" s="383" t="s">
        <v>230</v>
      </c>
    </row>
    <row r="9202" spans="1:15">
      <c r="A9202" s="385">
        <v>42059</v>
      </c>
      <c r="B9202" s="383" t="s">
        <v>11</v>
      </c>
      <c r="C9202" s="383" t="s">
        <v>12</v>
      </c>
      <c r="D9202" s="383" t="s">
        <v>13</v>
      </c>
      <c r="E9202" s="383" t="s">
        <v>678</v>
      </c>
      <c r="F9202" s="383" t="s">
        <v>10</v>
      </c>
      <c r="G9202" s="384">
        <v>342</v>
      </c>
      <c r="H9202" s="383" t="s">
        <v>812</v>
      </c>
      <c r="I9202" s="383" t="s">
        <v>813</v>
      </c>
      <c r="J9202" s="383" t="s">
        <v>617</v>
      </c>
      <c r="K9202" s="383" t="s">
        <v>618</v>
      </c>
      <c r="L9202" s="384">
        <v>23171</v>
      </c>
      <c r="M9202" s="383" t="s">
        <v>637</v>
      </c>
      <c r="N9202" s="383" t="s">
        <v>620</v>
      </c>
      <c r="O9202" s="383" t="s">
        <v>230</v>
      </c>
    </row>
    <row r="9203" spans="1:15">
      <c r="A9203" s="385">
        <v>42060</v>
      </c>
      <c r="B9203" s="383" t="s">
        <v>11</v>
      </c>
      <c r="C9203" s="383" t="s">
        <v>12</v>
      </c>
      <c r="D9203" s="383" t="s">
        <v>13</v>
      </c>
      <c r="E9203" s="383" t="s">
        <v>678</v>
      </c>
      <c r="F9203" s="383" t="s">
        <v>10</v>
      </c>
      <c r="G9203" s="384">
        <v>342</v>
      </c>
      <c r="H9203" s="383" t="s">
        <v>812</v>
      </c>
      <c r="I9203" s="383" t="s">
        <v>813</v>
      </c>
      <c r="J9203" s="383" t="s">
        <v>617</v>
      </c>
      <c r="K9203" s="383" t="s">
        <v>618</v>
      </c>
      <c r="L9203" s="384">
        <v>23171</v>
      </c>
      <c r="M9203" s="383" t="s">
        <v>637</v>
      </c>
      <c r="N9203" s="383" t="s">
        <v>620</v>
      </c>
      <c r="O9203" s="383" t="s">
        <v>230</v>
      </c>
    </row>
    <row r="9204" spans="1:15">
      <c r="A9204" s="385">
        <v>42061</v>
      </c>
      <c r="B9204" s="383" t="s">
        <v>21</v>
      </c>
      <c r="C9204" s="383" t="s">
        <v>12</v>
      </c>
      <c r="D9204" s="383" t="s">
        <v>22</v>
      </c>
      <c r="E9204" s="383" t="s">
        <v>658</v>
      </c>
      <c r="F9204" s="383" t="s">
        <v>10</v>
      </c>
      <c r="G9204" s="384">
        <v>2500</v>
      </c>
      <c r="H9204" s="383" t="s">
        <v>854</v>
      </c>
      <c r="I9204" s="383" t="s">
        <v>1059</v>
      </c>
      <c r="J9204" s="383" t="s">
        <v>617</v>
      </c>
      <c r="K9204" s="383" t="s">
        <v>618</v>
      </c>
      <c r="L9204" s="384">
        <v>23171</v>
      </c>
      <c r="M9204" s="383" t="s">
        <v>637</v>
      </c>
      <c r="N9204" s="383" t="s">
        <v>620</v>
      </c>
      <c r="O9204" s="383" t="s">
        <v>230</v>
      </c>
    </row>
    <row r="9205" spans="1:15">
      <c r="A9205" s="385">
        <v>42062</v>
      </c>
      <c r="B9205" s="383" t="s">
        <v>11</v>
      </c>
      <c r="C9205" s="383" t="s">
        <v>12</v>
      </c>
      <c r="D9205" s="383" t="s">
        <v>13</v>
      </c>
      <c r="E9205" s="383" t="s">
        <v>678</v>
      </c>
      <c r="F9205" s="383" t="s">
        <v>10</v>
      </c>
      <c r="G9205" s="384">
        <v>342</v>
      </c>
      <c r="H9205" s="383" t="s">
        <v>812</v>
      </c>
      <c r="I9205" s="383" t="s">
        <v>813</v>
      </c>
      <c r="J9205" s="383" t="s">
        <v>617</v>
      </c>
      <c r="K9205" s="383" t="s">
        <v>618</v>
      </c>
      <c r="L9205" s="384">
        <v>23171</v>
      </c>
      <c r="M9205" s="383" t="s">
        <v>637</v>
      </c>
      <c r="N9205" s="383" t="s">
        <v>620</v>
      </c>
      <c r="O9205" s="383" t="s">
        <v>230</v>
      </c>
    </row>
    <row r="9206" spans="1:15">
      <c r="A9206" s="385">
        <v>42063</v>
      </c>
      <c r="B9206" s="383" t="s">
        <v>11</v>
      </c>
      <c r="C9206" s="383" t="s">
        <v>12</v>
      </c>
      <c r="D9206" s="383" t="s">
        <v>13</v>
      </c>
      <c r="E9206" s="383" t="s">
        <v>678</v>
      </c>
      <c r="F9206" s="383" t="s">
        <v>10</v>
      </c>
      <c r="G9206" s="384">
        <v>342</v>
      </c>
      <c r="H9206" s="383" t="s">
        <v>812</v>
      </c>
      <c r="I9206" s="383" t="s">
        <v>813</v>
      </c>
      <c r="J9206" s="383" t="s">
        <v>617</v>
      </c>
      <c r="K9206" s="383" t="s">
        <v>618</v>
      </c>
      <c r="L9206" s="384">
        <v>23242</v>
      </c>
      <c r="M9206" s="383" t="s">
        <v>638</v>
      </c>
      <c r="N9206" s="383" t="s">
        <v>620</v>
      </c>
      <c r="O9206" s="383" t="s">
        <v>230</v>
      </c>
    </row>
    <row r="9207" spans="1:15">
      <c r="A9207" s="385">
        <v>42064</v>
      </c>
      <c r="B9207" s="383" t="s">
        <v>11</v>
      </c>
      <c r="C9207" s="383" t="s">
        <v>12</v>
      </c>
      <c r="D9207" s="383" t="s">
        <v>13</v>
      </c>
      <c r="E9207" s="383" t="s">
        <v>678</v>
      </c>
      <c r="F9207" s="383" t="s">
        <v>10</v>
      </c>
      <c r="G9207" s="384">
        <v>342</v>
      </c>
      <c r="H9207" s="383" t="s">
        <v>812</v>
      </c>
      <c r="I9207" s="383" t="s">
        <v>813</v>
      </c>
      <c r="J9207" s="383" t="s">
        <v>617</v>
      </c>
      <c r="K9207" s="383" t="s">
        <v>618</v>
      </c>
      <c r="L9207" s="384">
        <v>24188</v>
      </c>
      <c r="M9207" s="383" t="s">
        <v>638</v>
      </c>
      <c r="N9207" s="383" t="s">
        <v>620</v>
      </c>
      <c r="O9207" s="383" t="s">
        <v>230</v>
      </c>
    </row>
    <row r="9208" spans="1:15">
      <c r="A9208" s="385">
        <v>42065</v>
      </c>
      <c r="B9208" s="383" t="s">
        <v>11</v>
      </c>
      <c r="C9208" s="383" t="s">
        <v>12</v>
      </c>
      <c r="D9208" s="383" t="s">
        <v>13</v>
      </c>
      <c r="E9208" s="383" t="s">
        <v>678</v>
      </c>
      <c r="F9208" s="383" t="s">
        <v>10</v>
      </c>
      <c r="G9208" s="384">
        <v>342</v>
      </c>
      <c r="H9208" s="383" t="s">
        <v>812</v>
      </c>
      <c r="I9208" s="383" t="s">
        <v>813</v>
      </c>
      <c r="J9208" s="383" t="s">
        <v>617</v>
      </c>
      <c r="K9208" s="383" t="s">
        <v>618</v>
      </c>
      <c r="L9208" s="384">
        <v>24376</v>
      </c>
      <c r="M9208" s="383" t="s">
        <v>638</v>
      </c>
      <c r="N9208" s="383" t="s">
        <v>620</v>
      </c>
      <c r="O9208" s="383" t="s">
        <v>230</v>
      </c>
    </row>
    <row r="9209" spans="1:15">
      <c r="A9209" s="385">
        <v>42066</v>
      </c>
      <c r="B9209" s="383" t="s">
        <v>11</v>
      </c>
      <c r="C9209" s="383" t="s">
        <v>12</v>
      </c>
      <c r="D9209" s="383" t="s">
        <v>13</v>
      </c>
      <c r="E9209" s="383" t="s">
        <v>678</v>
      </c>
      <c r="F9209" s="383" t="s">
        <v>10</v>
      </c>
      <c r="G9209" s="384">
        <v>342</v>
      </c>
      <c r="H9209" s="383" t="s">
        <v>812</v>
      </c>
      <c r="I9209" s="383" t="s">
        <v>813</v>
      </c>
      <c r="J9209" s="383" t="s">
        <v>617</v>
      </c>
      <c r="K9209" s="383" t="s">
        <v>618</v>
      </c>
      <c r="L9209" s="384">
        <v>24376</v>
      </c>
      <c r="M9209" s="383" t="s">
        <v>638</v>
      </c>
      <c r="N9209" s="383" t="s">
        <v>620</v>
      </c>
      <c r="O9209" s="383" t="s">
        <v>230</v>
      </c>
    </row>
    <row r="9210" spans="1:15">
      <c r="A9210" s="385">
        <v>42067</v>
      </c>
      <c r="B9210" s="383" t="s">
        <v>21</v>
      </c>
      <c r="C9210" s="383" t="s">
        <v>12</v>
      </c>
      <c r="D9210" s="383" t="s">
        <v>22</v>
      </c>
      <c r="E9210" s="383" t="s">
        <v>658</v>
      </c>
      <c r="F9210" s="383" t="s">
        <v>10</v>
      </c>
      <c r="G9210" s="384">
        <v>7910</v>
      </c>
      <c r="H9210" s="383" t="s">
        <v>854</v>
      </c>
      <c r="I9210" s="383" t="s">
        <v>879</v>
      </c>
      <c r="J9210" s="383" t="s">
        <v>617</v>
      </c>
      <c r="K9210" s="383" t="s">
        <v>618</v>
      </c>
      <c r="L9210" s="384">
        <v>24394</v>
      </c>
      <c r="M9210" s="383" t="s">
        <v>638</v>
      </c>
      <c r="N9210" s="383" t="s">
        <v>620</v>
      </c>
      <c r="O9210" s="383" t="s">
        <v>230</v>
      </c>
    </row>
    <row r="9211" spans="1:15">
      <c r="A9211" s="385">
        <v>42068</v>
      </c>
      <c r="B9211" s="383" t="s">
        <v>21</v>
      </c>
      <c r="C9211" s="383" t="s">
        <v>12</v>
      </c>
      <c r="D9211" s="383" t="s">
        <v>22</v>
      </c>
      <c r="E9211" s="383" t="s">
        <v>658</v>
      </c>
      <c r="F9211" s="383" t="s">
        <v>10</v>
      </c>
      <c r="G9211" s="384">
        <v>75000</v>
      </c>
      <c r="H9211" s="383" t="s">
        <v>854</v>
      </c>
      <c r="I9211" s="383" t="s">
        <v>879</v>
      </c>
      <c r="J9211" s="383" t="s">
        <v>617</v>
      </c>
      <c r="K9211" s="383" t="s">
        <v>618</v>
      </c>
      <c r="L9211" s="384">
        <v>24965</v>
      </c>
      <c r="M9211" s="383" t="s">
        <v>638</v>
      </c>
      <c r="N9211" s="383" t="s">
        <v>620</v>
      </c>
      <c r="O9211" s="383" t="s">
        <v>230</v>
      </c>
    </row>
    <row r="9212" spans="1:15">
      <c r="A9212" s="385">
        <v>42069</v>
      </c>
      <c r="B9212" s="383" t="s">
        <v>21</v>
      </c>
      <c r="C9212" s="383" t="s">
        <v>12</v>
      </c>
      <c r="D9212" s="383" t="s">
        <v>22</v>
      </c>
      <c r="E9212" s="383" t="s">
        <v>658</v>
      </c>
      <c r="F9212" s="383" t="s">
        <v>10</v>
      </c>
      <c r="G9212" s="384">
        <v>7910</v>
      </c>
      <c r="H9212" s="383" t="s">
        <v>854</v>
      </c>
      <c r="I9212" s="383" t="s">
        <v>879</v>
      </c>
      <c r="J9212" s="383" t="s">
        <v>617</v>
      </c>
      <c r="K9212" s="383" t="s">
        <v>618</v>
      </c>
      <c r="L9212" s="384">
        <v>25035</v>
      </c>
      <c r="M9212" s="383" t="s">
        <v>638</v>
      </c>
      <c r="N9212" s="383" t="s">
        <v>620</v>
      </c>
      <c r="O9212" s="383" t="s">
        <v>230</v>
      </c>
    </row>
    <row r="9213" spans="1:15">
      <c r="A9213" s="385">
        <v>42070</v>
      </c>
      <c r="B9213" s="383" t="s">
        <v>21</v>
      </c>
      <c r="C9213" s="383" t="s">
        <v>12</v>
      </c>
      <c r="D9213" s="383" t="s">
        <v>22</v>
      </c>
      <c r="E9213" s="383" t="s">
        <v>658</v>
      </c>
      <c r="F9213" s="383" t="s">
        <v>10</v>
      </c>
      <c r="G9213" s="384">
        <v>7910</v>
      </c>
      <c r="H9213" s="383" t="s">
        <v>854</v>
      </c>
      <c r="I9213" s="383" t="s">
        <v>879</v>
      </c>
      <c r="J9213" s="383" t="s">
        <v>617</v>
      </c>
      <c r="K9213" s="383" t="s">
        <v>618</v>
      </c>
      <c r="L9213" s="384">
        <v>25532</v>
      </c>
      <c r="M9213" s="383" t="s">
        <v>638</v>
      </c>
      <c r="N9213" s="383" t="s">
        <v>620</v>
      </c>
      <c r="O9213" s="383" t="s">
        <v>230</v>
      </c>
    </row>
    <row r="9214" spans="1:15">
      <c r="A9214" s="385">
        <v>42071</v>
      </c>
      <c r="B9214" s="383" t="s">
        <v>21</v>
      </c>
      <c r="C9214" s="383" t="s">
        <v>12</v>
      </c>
      <c r="D9214" s="383" t="s">
        <v>22</v>
      </c>
      <c r="E9214" s="383" t="s">
        <v>658</v>
      </c>
      <c r="F9214" s="383" t="s">
        <v>10</v>
      </c>
      <c r="G9214" s="384">
        <v>7910</v>
      </c>
      <c r="H9214" s="383" t="s">
        <v>854</v>
      </c>
      <c r="I9214" s="383" t="s">
        <v>879</v>
      </c>
      <c r="J9214" s="383" t="s">
        <v>617</v>
      </c>
      <c r="K9214" s="383" t="s">
        <v>618</v>
      </c>
      <c r="L9214" s="384">
        <v>25875</v>
      </c>
      <c r="M9214" s="383" t="s">
        <v>638</v>
      </c>
      <c r="N9214" s="383" t="s">
        <v>620</v>
      </c>
      <c r="O9214" s="383" t="s">
        <v>230</v>
      </c>
    </row>
    <row r="9215" spans="1:15">
      <c r="A9215" s="385">
        <v>42072</v>
      </c>
      <c r="B9215" s="383" t="s">
        <v>21</v>
      </c>
      <c r="C9215" s="383" t="s">
        <v>12</v>
      </c>
      <c r="D9215" s="383" t="s">
        <v>22</v>
      </c>
      <c r="E9215" s="383" t="s">
        <v>658</v>
      </c>
      <c r="F9215" s="383" t="s">
        <v>10</v>
      </c>
      <c r="G9215" s="384">
        <v>12922</v>
      </c>
      <c r="H9215" s="383" t="s">
        <v>854</v>
      </c>
      <c r="I9215" s="383" t="s">
        <v>879</v>
      </c>
      <c r="J9215" s="383" t="s">
        <v>617</v>
      </c>
      <c r="K9215" s="383" t="s">
        <v>618</v>
      </c>
      <c r="L9215" s="384">
        <v>25875</v>
      </c>
      <c r="M9215" s="383" t="s">
        <v>638</v>
      </c>
      <c r="N9215" s="383" t="s">
        <v>620</v>
      </c>
      <c r="O9215" s="383" t="s">
        <v>230</v>
      </c>
    </row>
    <row r="9216" spans="1:15">
      <c r="A9216" s="385">
        <v>42073</v>
      </c>
      <c r="B9216" s="383" t="s">
        <v>21</v>
      </c>
      <c r="C9216" s="383" t="s">
        <v>12</v>
      </c>
      <c r="D9216" s="383" t="s">
        <v>22</v>
      </c>
      <c r="E9216" s="383" t="s">
        <v>658</v>
      </c>
      <c r="F9216" s="383" t="s">
        <v>10</v>
      </c>
      <c r="G9216" s="384">
        <v>8707</v>
      </c>
      <c r="H9216" s="383" t="s">
        <v>854</v>
      </c>
      <c r="I9216" s="383" t="s">
        <v>879</v>
      </c>
      <c r="J9216" s="383" t="s">
        <v>617</v>
      </c>
      <c r="K9216" s="383" t="s">
        <v>618</v>
      </c>
      <c r="L9216" s="384">
        <v>25875</v>
      </c>
      <c r="M9216" s="383" t="s">
        <v>638</v>
      </c>
      <c r="N9216" s="383" t="s">
        <v>620</v>
      </c>
      <c r="O9216" s="383" t="s">
        <v>230</v>
      </c>
    </row>
    <row r="9217" spans="1:15">
      <c r="A9217" s="385">
        <v>42074</v>
      </c>
      <c r="B9217" s="383" t="s">
        <v>21</v>
      </c>
      <c r="C9217" s="383" t="s">
        <v>12</v>
      </c>
      <c r="D9217" s="383" t="s">
        <v>22</v>
      </c>
      <c r="E9217" s="383" t="s">
        <v>658</v>
      </c>
      <c r="F9217" s="383" t="s">
        <v>10</v>
      </c>
      <c r="G9217" s="384">
        <v>8707</v>
      </c>
      <c r="H9217" s="383" t="s">
        <v>854</v>
      </c>
      <c r="I9217" s="383" t="s">
        <v>879</v>
      </c>
      <c r="J9217" s="383" t="s">
        <v>617</v>
      </c>
      <c r="K9217" s="383" t="s">
        <v>618</v>
      </c>
      <c r="L9217" s="384">
        <v>25875</v>
      </c>
      <c r="M9217" s="383" t="s">
        <v>638</v>
      </c>
      <c r="N9217" s="383" t="s">
        <v>620</v>
      </c>
      <c r="O9217" s="383" t="s">
        <v>230</v>
      </c>
    </row>
    <row r="9218" spans="1:15">
      <c r="A9218" s="385">
        <v>42075</v>
      </c>
      <c r="B9218" s="383" t="s">
        <v>21</v>
      </c>
      <c r="C9218" s="383" t="s">
        <v>12</v>
      </c>
      <c r="D9218" s="383" t="s">
        <v>22</v>
      </c>
      <c r="E9218" s="383" t="s">
        <v>658</v>
      </c>
      <c r="F9218" s="383" t="s">
        <v>10</v>
      </c>
      <c r="G9218" s="384">
        <v>11098</v>
      </c>
      <c r="H9218" s="383" t="s">
        <v>854</v>
      </c>
      <c r="I9218" s="383" t="s">
        <v>879</v>
      </c>
      <c r="J9218" s="383" t="s">
        <v>617</v>
      </c>
      <c r="K9218" s="383" t="s">
        <v>618</v>
      </c>
      <c r="L9218" s="384">
        <v>25875</v>
      </c>
      <c r="M9218" s="383" t="s">
        <v>639</v>
      </c>
      <c r="N9218" s="383" t="s">
        <v>620</v>
      </c>
      <c r="O9218" s="383" t="s">
        <v>230</v>
      </c>
    </row>
    <row r="9219" spans="1:15">
      <c r="A9219" s="385">
        <v>42076</v>
      </c>
      <c r="B9219" s="383" t="s">
        <v>21</v>
      </c>
      <c r="C9219" s="383" t="s">
        <v>12</v>
      </c>
      <c r="D9219" s="383" t="s">
        <v>22</v>
      </c>
      <c r="E9219" s="383" t="s">
        <v>658</v>
      </c>
      <c r="F9219" s="383" t="s">
        <v>10</v>
      </c>
      <c r="G9219" s="384">
        <v>9504</v>
      </c>
      <c r="H9219" s="383" t="s">
        <v>854</v>
      </c>
      <c r="I9219" s="383" t="s">
        <v>879</v>
      </c>
      <c r="J9219" s="383" t="s">
        <v>617</v>
      </c>
      <c r="K9219" s="383" t="s">
        <v>618</v>
      </c>
      <c r="L9219" s="384">
        <v>25875</v>
      </c>
      <c r="M9219" s="383" t="s">
        <v>639</v>
      </c>
      <c r="N9219" s="383" t="s">
        <v>620</v>
      </c>
      <c r="O9219" s="383" t="s">
        <v>230</v>
      </c>
    </row>
    <row r="9220" spans="1:15">
      <c r="A9220" s="385">
        <v>42077</v>
      </c>
      <c r="B9220" s="383" t="s">
        <v>21</v>
      </c>
      <c r="C9220" s="383" t="s">
        <v>12</v>
      </c>
      <c r="D9220" s="383" t="s">
        <v>22</v>
      </c>
      <c r="E9220" s="383" t="s">
        <v>658</v>
      </c>
      <c r="F9220" s="383" t="s">
        <v>10</v>
      </c>
      <c r="G9220" s="384">
        <v>1594</v>
      </c>
      <c r="H9220" s="383" t="s">
        <v>854</v>
      </c>
      <c r="I9220" s="383" t="s">
        <v>879</v>
      </c>
      <c r="J9220" s="383" t="s">
        <v>617</v>
      </c>
      <c r="K9220" s="383" t="s">
        <v>618</v>
      </c>
      <c r="L9220" s="384">
        <v>25875</v>
      </c>
      <c r="M9220" s="383" t="s">
        <v>639</v>
      </c>
      <c r="N9220" s="383" t="s">
        <v>620</v>
      </c>
      <c r="O9220" s="383" t="s">
        <v>230</v>
      </c>
    </row>
    <row r="9221" spans="1:15">
      <c r="A9221" s="385">
        <v>42078</v>
      </c>
      <c r="B9221" s="383" t="s">
        <v>21</v>
      </c>
      <c r="C9221" s="383" t="s">
        <v>12</v>
      </c>
      <c r="D9221" s="383" t="s">
        <v>22</v>
      </c>
      <c r="E9221" s="383" t="s">
        <v>658</v>
      </c>
      <c r="F9221" s="383" t="s">
        <v>10</v>
      </c>
      <c r="G9221" s="384">
        <v>1594</v>
      </c>
      <c r="H9221" s="383" t="s">
        <v>854</v>
      </c>
      <c r="I9221" s="383" t="s">
        <v>879</v>
      </c>
      <c r="J9221" s="383" t="s">
        <v>617</v>
      </c>
      <c r="K9221" s="383" t="s">
        <v>618</v>
      </c>
      <c r="L9221" s="384">
        <v>25875</v>
      </c>
      <c r="M9221" s="383" t="s">
        <v>639</v>
      </c>
      <c r="N9221" s="383" t="s">
        <v>620</v>
      </c>
      <c r="O9221" s="383" t="s">
        <v>230</v>
      </c>
    </row>
    <row r="9222" spans="1:15">
      <c r="A9222" s="385">
        <v>42079</v>
      </c>
      <c r="B9222" s="383" t="s">
        <v>21</v>
      </c>
      <c r="C9222" s="383" t="s">
        <v>12</v>
      </c>
      <c r="D9222" s="383" t="s">
        <v>22</v>
      </c>
      <c r="E9222" s="383" t="s">
        <v>658</v>
      </c>
      <c r="F9222" s="383" t="s">
        <v>10</v>
      </c>
      <c r="G9222" s="384">
        <v>1594</v>
      </c>
      <c r="H9222" s="383" t="s">
        <v>854</v>
      </c>
      <c r="I9222" s="383" t="s">
        <v>879</v>
      </c>
      <c r="J9222" s="383" t="s">
        <v>617</v>
      </c>
      <c r="K9222" s="383" t="s">
        <v>618</v>
      </c>
      <c r="L9222" s="384">
        <v>25875</v>
      </c>
      <c r="M9222" s="383" t="s">
        <v>639</v>
      </c>
      <c r="N9222" s="383" t="s">
        <v>620</v>
      </c>
      <c r="O9222" s="383" t="s">
        <v>230</v>
      </c>
    </row>
    <row r="9223" spans="1:15">
      <c r="A9223" s="385">
        <v>42080</v>
      </c>
      <c r="B9223" s="383" t="s">
        <v>21</v>
      </c>
      <c r="C9223" s="383" t="s">
        <v>12</v>
      </c>
      <c r="D9223" s="383" t="s">
        <v>22</v>
      </c>
      <c r="E9223" s="383" t="s">
        <v>658</v>
      </c>
      <c r="F9223" s="383" t="s">
        <v>10</v>
      </c>
      <c r="G9223" s="384">
        <v>1594</v>
      </c>
      <c r="H9223" s="383" t="s">
        <v>854</v>
      </c>
      <c r="I9223" s="383" t="s">
        <v>879</v>
      </c>
      <c r="J9223" s="383" t="s">
        <v>617</v>
      </c>
      <c r="K9223" s="383" t="s">
        <v>618</v>
      </c>
      <c r="L9223" s="384">
        <v>25875</v>
      </c>
      <c r="M9223" s="383" t="s">
        <v>639</v>
      </c>
      <c r="N9223" s="383" t="s">
        <v>620</v>
      </c>
      <c r="O9223" s="383" t="s">
        <v>230</v>
      </c>
    </row>
    <row r="9224" spans="1:15">
      <c r="A9224" s="385">
        <v>42084</v>
      </c>
      <c r="B9224" s="383" t="s">
        <v>21</v>
      </c>
      <c r="C9224" s="383" t="s">
        <v>12</v>
      </c>
      <c r="D9224" s="383" t="s">
        <v>22</v>
      </c>
      <c r="E9224" s="383" t="s">
        <v>658</v>
      </c>
      <c r="F9224" s="383" t="s">
        <v>10</v>
      </c>
      <c r="G9224" s="384">
        <v>1594</v>
      </c>
      <c r="H9224" s="383" t="s">
        <v>854</v>
      </c>
      <c r="I9224" s="383" t="s">
        <v>855</v>
      </c>
      <c r="J9224" s="383" t="s">
        <v>617</v>
      </c>
      <c r="K9224" s="383" t="s">
        <v>618</v>
      </c>
      <c r="L9224" s="384">
        <v>27710</v>
      </c>
      <c r="M9224" s="383" t="s">
        <v>640</v>
      </c>
      <c r="N9224" s="383" t="s">
        <v>620</v>
      </c>
      <c r="O9224" s="383" t="s">
        <v>230</v>
      </c>
    </row>
    <row r="9225" spans="1:15">
      <c r="A9225" s="385">
        <v>42085</v>
      </c>
      <c r="B9225" s="383" t="s">
        <v>21</v>
      </c>
      <c r="C9225" s="383" t="s">
        <v>12</v>
      </c>
      <c r="D9225" s="383" t="s">
        <v>22</v>
      </c>
      <c r="E9225" s="383" t="s">
        <v>658</v>
      </c>
      <c r="F9225" s="383" t="s">
        <v>10</v>
      </c>
      <c r="G9225" s="384">
        <v>1594</v>
      </c>
      <c r="H9225" s="383" t="s">
        <v>854</v>
      </c>
      <c r="I9225" s="383" t="s">
        <v>855</v>
      </c>
      <c r="J9225" s="383" t="s">
        <v>617</v>
      </c>
      <c r="K9225" s="383" t="s">
        <v>618</v>
      </c>
      <c r="L9225" s="384">
        <v>27741</v>
      </c>
      <c r="M9225" s="383" t="s">
        <v>640</v>
      </c>
      <c r="N9225" s="383" t="s">
        <v>620</v>
      </c>
      <c r="O9225" s="383" t="s">
        <v>230</v>
      </c>
    </row>
    <row r="9226" spans="1:15">
      <c r="A9226" s="385">
        <v>42086</v>
      </c>
      <c r="B9226" s="383" t="s">
        <v>21</v>
      </c>
      <c r="C9226" s="383" t="s">
        <v>12</v>
      </c>
      <c r="D9226" s="383" t="s">
        <v>22</v>
      </c>
      <c r="E9226" s="383" t="s">
        <v>658</v>
      </c>
      <c r="F9226" s="383" t="s">
        <v>10</v>
      </c>
      <c r="G9226" s="384">
        <v>1594</v>
      </c>
      <c r="H9226" s="383" t="s">
        <v>854</v>
      </c>
      <c r="I9226" s="383" t="s">
        <v>855</v>
      </c>
      <c r="J9226" s="383" t="s">
        <v>617</v>
      </c>
      <c r="K9226" s="383" t="s">
        <v>618</v>
      </c>
      <c r="L9226" s="384">
        <v>27741</v>
      </c>
      <c r="M9226" s="383" t="s">
        <v>640</v>
      </c>
      <c r="N9226" s="383" t="s">
        <v>620</v>
      </c>
      <c r="O9226" s="383" t="s">
        <v>230</v>
      </c>
    </row>
    <row r="9227" spans="1:15">
      <c r="A9227" s="385">
        <v>42087</v>
      </c>
      <c r="B9227" s="383" t="s">
        <v>21</v>
      </c>
      <c r="C9227" s="383" t="s">
        <v>12</v>
      </c>
      <c r="D9227" s="383" t="s">
        <v>22</v>
      </c>
      <c r="E9227" s="383" t="s">
        <v>658</v>
      </c>
      <c r="F9227" s="383" t="s">
        <v>10</v>
      </c>
      <c r="G9227" s="384">
        <v>1594</v>
      </c>
      <c r="H9227" s="383" t="s">
        <v>854</v>
      </c>
      <c r="I9227" s="383" t="s">
        <v>855</v>
      </c>
      <c r="J9227" s="383" t="s">
        <v>617</v>
      </c>
      <c r="K9227" s="383" t="s">
        <v>618</v>
      </c>
      <c r="L9227" s="384">
        <v>27741</v>
      </c>
      <c r="M9227" s="383" t="s">
        <v>640</v>
      </c>
      <c r="N9227" s="383" t="s">
        <v>620</v>
      </c>
      <c r="O9227" s="383" t="s">
        <v>230</v>
      </c>
    </row>
    <row r="9228" spans="1:15">
      <c r="A9228" s="385">
        <v>42088</v>
      </c>
      <c r="B9228" s="383" t="s">
        <v>11</v>
      </c>
      <c r="C9228" s="383" t="s">
        <v>12</v>
      </c>
      <c r="D9228" s="383" t="s">
        <v>13</v>
      </c>
      <c r="E9228" s="383" t="s">
        <v>678</v>
      </c>
      <c r="F9228" s="383" t="s">
        <v>10</v>
      </c>
      <c r="G9228" s="384">
        <v>848</v>
      </c>
      <c r="H9228" s="383" t="s">
        <v>1103</v>
      </c>
      <c r="I9228" s="383" t="s">
        <v>1104</v>
      </c>
      <c r="J9228" s="383" t="s">
        <v>617</v>
      </c>
      <c r="K9228" s="383" t="s">
        <v>618</v>
      </c>
      <c r="L9228" s="384">
        <v>27741</v>
      </c>
      <c r="M9228" s="383" t="s">
        <v>640</v>
      </c>
      <c r="N9228" s="383" t="s">
        <v>620</v>
      </c>
      <c r="O9228" s="383" t="s">
        <v>230</v>
      </c>
    </row>
    <row r="9229" spans="1:15">
      <c r="A9229" s="385">
        <v>42089</v>
      </c>
      <c r="B9229" s="383" t="s">
        <v>21</v>
      </c>
      <c r="C9229" s="383" t="s">
        <v>12</v>
      </c>
      <c r="D9229" s="383" t="s">
        <v>22</v>
      </c>
      <c r="E9229" s="383" t="s">
        <v>658</v>
      </c>
      <c r="F9229" s="383" t="s">
        <v>10</v>
      </c>
      <c r="G9229" s="384">
        <v>1750</v>
      </c>
      <c r="H9229" s="383" t="s">
        <v>854</v>
      </c>
      <c r="I9229" s="383" t="s">
        <v>855</v>
      </c>
      <c r="J9229" s="383" t="s">
        <v>617</v>
      </c>
      <c r="K9229" s="383" t="s">
        <v>618</v>
      </c>
      <c r="L9229" s="384">
        <v>27741</v>
      </c>
      <c r="M9229" s="383" t="s">
        <v>640</v>
      </c>
      <c r="N9229" s="383" t="s">
        <v>620</v>
      </c>
      <c r="O9229" s="383" t="s">
        <v>230</v>
      </c>
    </row>
    <row r="9230" spans="1:15">
      <c r="A9230" s="385">
        <v>42090</v>
      </c>
      <c r="B9230" s="383" t="s">
        <v>21</v>
      </c>
      <c r="C9230" s="383" t="s">
        <v>12</v>
      </c>
      <c r="D9230" s="383" t="s">
        <v>22</v>
      </c>
      <c r="E9230" s="383" t="s">
        <v>658</v>
      </c>
      <c r="F9230" s="383" t="s">
        <v>10</v>
      </c>
      <c r="G9230" s="384">
        <v>1750</v>
      </c>
      <c r="H9230" s="383" t="s">
        <v>854</v>
      </c>
      <c r="I9230" s="383" t="s">
        <v>855</v>
      </c>
      <c r="J9230" s="383" t="s">
        <v>617</v>
      </c>
      <c r="K9230" s="383" t="s">
        <v>618</v>
      </c>
      <c r="L9230" s="384">
        <v>27741</v>
      </c>
      <c r="M9230" s="383" t="s">
        <v>640</v>
      </c>
      <c r="N9230" s="383" t="s">
        <v>620</v>
      </c>
      <c r="O9230" s="383" t="s">
        <v>230</v>
      </c>
    </row>
    <row r="9231" spans="1:15">
      <c r="A9231" s="385">
        <v>42091</v>
      </c>
      <c r="B9231" s="383" t="s">
        <v>21</v>
      </c>
      <c r="C9231" s="383" t="s">
        <v>12</v>
      </c>
      <c r="D9231" s="383" t="s">
        <v>22</v>
      </c>
      <c r="E9231" s="383" t="s">
        <v>658</v>
      </c>
      <c r="F9231" s="383" t="s">
        <v>10</v>
      </c>
      <c r="G9231" s="384">
        <v>1750</v>
      </c>
      <c r="H9231" s="383" t="s">
        <v>854</v>
      </c>
      <c r="I9231" s="383" t="s">
        <v>855</v>
      </c>
      <c r="J9231" s="383" t="s">
        <v>617</v>
      </c>
      <c r="K9231" s="383" t="s">
        <v>618</v>
      </c>
      <c r="L9231" s="384">
        <v>27741</v>
      </c>
      <c r="M9231" s="383" t="s">
        <v>641</v>
      </c>
      <c r="N9231" s="383" t="s">
        <v>620</v>
      </c>
      <c r="O9231" s="383" t="s">
        <v>230</v>
      </c>
    </row>
    <row r="9232" spans="1:15">
      <c r="A9232" s="385">
        <v>42092</v>
      </c>
      <c r="B9232" s="383" t="s">
        <v>806</v>
      </c>
      <c r="C9232" s="383" t="s">
        <v>8</v>
      </c>
      <c r="D9232" s="383" t="s">
        <v>51</v>
      </c>
      <c r="E9232" s="383" t="s">
        <v>807</v>
      </c>
      <c r="F9232" s="383" t="s">
        <v>10</v>
      </c>
      <c r="G9232" s="384">
        <v>43832</v>
      </c>
      <c r="H9232" s="383" t="s">
        <v>796</v>
      </c>
      <c r="I9232" s="383" t="s">
        <v>808</v>
      </c>
      <c r="J9232" s="383" t="s">
        <v>617</v>
      </c>
      <c r="K9232" s="383" t="s">
        <v>618</v>
      </c>
      <c r="L9232" s="384">
        <v>27741</v>
      </c>
      <c r="M9232" s="383" t="s">
        <v>641</v>
      </c>
      <c r="N9232" s="383" t="s">
        <v>620</v>
      </c>
      <c r="O9232" s="383" t="s">
        <v>230</v>
      </c>
    </row>
    <row r="9233" spans="1:15">
      <c r="A9233" s="385">
        <v>42093</v>
      </c>
      <c r="B9233" s="383" t="s">
        <v>806</v>
      </c>
      <c r="C9233" s="383" t="s">
        <v>8</v>
      </c>
      <c r="D9233" s="383" t="s">
        <v>51</v>
      </c>
      <c r="E9233" s="383" t="s">
        <v>807</v>
      </c>
      <c r="F9233" s="383" t="s">
        <v>10</v>
      </c>
      <c r="G9233" s="384">
        <v>45017</v>
      </c>
      <c r="H9233" s="383" t="s">
        <v>796</v>
      </c>
      <c r="I9233" s="383" t="s">
        <v>808</v>
      </c>
      <c r="J9233" s="383" t="s">
        <v>617</v>
      </c>
      <c r="K9233" s="383" t="s">
        <v>618</v>
      </c>
      <c r="L9233" s="384">
        <v>27741</v>
      </c>
      <c r="M9233" s="383" t="s">
        <v>641</v>
      </c>
      <c r="N9233" s="383" t="s">
        <v>620</v>
      </c>
      <c r="O9233" s="383" t="s">
        <v>230</v>
      </c>
    </row>
    <row r="9234" spans="1:15">
      <c r="A9234" s="385">
        <v>42094</v>
      </c>
      <c r="B9234" s="383" t="s">
        <v>806</v>
      </c>
      <c r="C9234" s="383" t="s">
        <v>8</v>
      </c>
      <c r="D9234" s="383" t="s">
        <v>51</v>
      </c>
      <c r="E9234" s="383" t="s">
        <v>807</v>
      </c>
      <c r="F9234" s="383" t="s">
        <v>10</v>
      </c>
      <c r="G9234" s="384">
        <v>2076</v>
      </c>
      <c r="H9234" s="383" t="s">
        <v>796</v>
      </c>
      <c r="I9234" s="383" t="s">
        <v>808</v>
      </c>
      <c r="J9234" s="383" t="s">
        <v>617</v>
      </c>
      <c r="K9234" s="383" t="s">
        <v>618</v>
      </c>
      <c r="L9234" s="384">
        <v>27741</v>
      </c>
      <c r="M9234" s="383" t="s">
        <v>641</v>
      </c>
      <c r="N9234" s="383" t="s">
        <v>620</v>
      </c>
      <c r="O9234" s="383" t="s">
        <v>230</v>
      </c>
    </row>
    <row r="9235" spans="1:15">
      <c r="A9235" s="385">
        <v>42095</v>
      </c>
      <c r="B9235" s="383" t="s">
        <v>21</v>
      </c>
      <c r="C9235" s="383" t="s">
        <v>12</v>
      </c>
      <c r="D9235" s="383" t="s">
        <v>22</v>
      </c>
      <c r="E9235" s="383" t="s">
        <v>658</v>
      </c>
      <c r="F9235" s="383" t="s">
        <v>10</v>
      </c>
      <c r="G9235" s="384">
        <v>1750</v>
      </c>
      <c r="H9235" s="383" t="s">
        <v>854</v>
      </c>
      <c r="I9235" s="383" t="s">
        <v>855</v>
      </c>
      <c r="J9235" s="383" t="s">
        <v>617</v>
      </c>
      <c r="K9235" s="383" t="s">
        <v>618</v>
      </c>
      <c r="L9235" s="384">
        <v>27741</v>
      </c>
      <c r="M9235" s="383" t="s">
        <v>641</v>
      </c>
      <c r="N9235" s="383" t="s">
        <v>620</v>
      </c>
      <c r="O9235" s="383" t="s">
        <v>230</v>
      </c>
    </row>
    <row r="9236" spans="1:15">
      <c r="A9236" s="385">
        <v>42096</v>
      </c>
      <c r="B9236" s="383" t="s">
        <v>21</v>
      </c>
      <c r="C9236" s="383" t="s">
        <v>12</v>
      </c>
      <c r="D9236" s="383" t="s">
        <v>22</v>
      </c>
      <c r="E9236" s="383" t="s">
        <v>658</v>
      </c>
      <c r="F9236" s="383" t="s">
        <v>10</v>
      </c>
      <c r="G9236" s="384">
        <v>1750</v>
      </c>
      <c r="H9236" s="383" t="s">
        <v>854</v>
      </c>
      <c r="I9236" s="383" t="s">
        <v>855</v>
      </c>
      <c r="J9236" s="383" t="s">
        <v>617</v>
      </c>
      <c r="K9236" s="383" t="s">
        <v>618</v>
      </c>
      <c r="L9236" s="384">
        <v>27741</v>
      </c>
      <c r="M9236" s="383" t="s">
        <v>641</v>
      </c>
      <c r="N9236" s="383" t="s">
        <v>620</v>
      </c>
      <c r="O9236" s="383" t="s">
        <v>230</v>
      </c>
    </row>
    <row r="9237" spans="1:15">
      <c r="A9237" s="385">
        <v>42097</v>
      </c>
      <c r="B9237" s="383" t="s">
        <v>21</v>
      </c>
      <c r="C9237" s="383" t="s">
        <v>12</v>
      </c>
      <c r="D9237" s="383" t="s">
        <v>22</v>
      </c>
      <c r="E9237" s="383" t="s">
        <v>658</v>
      </c>
      <c r="F9237" s="383" t="s">
        <v>10</v>
      </c>
      <c r="G9237" s="384">
        <v>1750</v>
      </c>
      <c r="H9237" s="383" t="s">
        <v>854</v>
      </c>
      <c r="I9237" s="383" t="s">
        <v>855</v>
      </c>
      <c r="J9237" s="383" t="s">
        <v>617</v>
      </c>
      <c r="K9237" s="383" t="s">
        <v>618</v>
      </c>
      <c r="L9237" s="384">
        <v>27741</v>
      </c>
      <c r="M9237" s="383" t="s">
        <v>641</v>
      </c>
      <c r="N9237" s="383" t="s">
        <v>620</v>
      </c>
      <c r="O9237" s="383" t="s">
        <v>230</v>
      </c>
    </row>
    <row r="9238" spans="1:15">
      <c r="A9238" s="385">
        <v>42099</v>
      </c>
      <c r="B9238" s="383" t="s">
        <v>21</v>
      </c>
      <c r="C9238" s="383" t="s">
        <v>12</v>
      </c>
      <c r="D9238" s="383" t="s">
        <v>22</v>
      </c>
      <c r="E9238" s="383" t="s">
        <v>658</v>
      </c>
      <c r="F9238" s="383" t="s">
        <v>10</v>
      </c>
      <c r="G9238" s="384">
        <v>1750</v>
      </c>
      <c r="H9238" s="383" t="s">
        <v>854</v>
      </c>
      <c r="I9238" s="383" t="s">
        <v>855</v>
      </c>
      <c r="J9238" s="383" t="s">
        <v>617</v>
      </c>
      <c r="K9238" s="383" t="s">
        <v>618</v>
      </c>
      <c r="L9238" s="384">
        <v>28181</v>
      </c>
      <c r="M9238" s="383" t="s">
        <v>642</v>
      </c>
      <c r="N9238" s="383" t="s">
        <v>620</v>
      </c>
      <c r="O9238" s="383" t="s">
        <v>230</v>
      </c>
    </row>
    <row r="9239" spans="1:15">
      <c r="A9239" s="385">
        <v>42100</v>
      </c>
      <c r="B9239" s="383" t="s">
        <v>21</v>
      </c>
      <c r="C9239" s="383" t="s">
        <v>12</v>
      </c>
      <c r="D9239" s="383" t="s">
        <v>22</v>
      </c>
      <c r="E9239" s="383" t="s">
        <v>658</v>
      </c>
      <c r="F9239" s="383" t="s">
        <v>10</v>
      </c>
      <c r="G9239" s="384">
        <v>1750</v>
      </c>
      <c r="H9239" s="383" t="s">
        <v>854</v>
      </c>
      <c r="I9239" s="383" t="s">
        <v>855</v>
      </c>
      <c r="J9239" s="383" t="s">
        <v>617</v>
      </c>
      <c r="K9239" s="383" t="s">
        <v>618</v>
      </c>
      <c r="L9239" s="384">
        <v>28641</v>
      </c>
      <c r="M9239" s="383" t="s">
        <v>642</v>
      </c>
      <c r="N9239" s="383" t="s">
        <v>620</v>
      </c>
      <c r="O9239" s="383" t="s">
        <v>230</v>
      </c>
    </row>
    <row r="9240" spans="1:15">
      <c r="A9240" s="385">
        <v>42101</v>
      </c>
      <c r="B9240" s="383" t="s">
        <v>21</v>
      </c>
      <c r="C9240" s="383" t="s">
        <v>12</v>
      </c>
      <c r="D9240" s="383" t="s">
        <v>22</v>
      </c>
      <c r="E9240" s="383" t="s">
        <v>658</v>
      </c>
      <c r="F9240" s="383" t="s">
        <v>10</v>
      </c>
      <c r="G9240" s="384">
        <v>1750</v>
      </c>
      <c r="H9240" s="383" t="s">
        <v>854</v>
      </c>
      <c r="I9240" s="383" t="s">
        <v>855</v>
      </c>
      <c r="J9240" s="383" t="s">
        <v>617</v>
      </c>
      <c r="K9240" s="383" t="s">
        <v>618</v>
      </c>
      <c r="L9240" s="384">
        <v>29260</v>
      </c>
      <c r="M9240" s="383" t="s">
        <v>642</v>
      </c>
      <c r="N9240" s="383" t="s">
        <v>620</v>
      </c>
      <c r="O9240" s="383" t="s">
        <v>230</v>
      </c>
    </row>
    <row r="9241" spans="1:15">
      <c r="A9241" s="385">
        <v>42102</v>
      </c>
      <c r="B9241" s="383" t="s">
        <v>21</v>
      </c>
      <c r="C9241" s="383" t="s">
        <v>12</v>
      </c>
      <c r="D9241" s="383" t="s">
        <v>22</v>
      </c>
      <c r="E9241" s="383" t="s">
        <v>658</v>
      </c>
      <c r="F9241" s="383" t="s">
        <v>10</v>
      </c>
      <c r="G9241" s="384">
        <v>1750</v>
      </c>
      <c r="H9241" s="383" t="s">
        <v>854</v>
      </c>
      <c r="I9241" s="383" t="s">
        <v>855</v>
      </c>
      <c r="J9241" s="383" t="s">
        <v>617</v>
      </c>
      <c r="K9241" s="383" t="s">
        <v>618</v>
      </c>
      <c r="L9241" s="384">
        <v>29608</v>
      </c>
      <c r="M9241" s="383" t="s">
        <v>642</v>
      </c>
      <c r="N9241" s="383" t="s">
        <v>620</v>
      </c>
      <c r="O9241" s="383" t="s">
        <v>230</v>
      </c>
    </row>
    <row r="9242" spans="1:15">
      <c r="A9242" s="385">
        <v>42103</v>
      </c>
      <c r="B9242" s="383" t="s">
        <v>21</v>
      </c>
      <c r="C9242" s="383" t="s">
        <v>12</v>
      </c>
      <c r="D9242" s="383" t="s">
        <v>22</v>
      </c>
      <c r="E9242" s="383" t="s">
        <v>658</v>
      </c>
      <c r="F9242" s="383" t="s">
        <v>10</v>
      </c>
      <c r="G9242" s="384">
        <v>1750</v>
      </c>
      <c r="H9242" s="383" t="s">
        <v>854</v>
      </c>
      <c r="I9242" s="383" t="s">
        <v>855</v>
      </c>
      <c r="J9242" s="383" t="s">
        <v>617</v>
      </c>
      <c r="K9242" s="383" t="s">
        <v>618</v>
      </c>
      <c r="L9242" s="384">
        <v>29608</v>
      </c>
      <c r="M9242" s="383" t="s">
        <v>642</v>
      </c>
      <c r="N9242" s="383" t="s">
        <v>620</v>
      </c>
      <c r="O9242" s="383" t="s">
        <v>230</v>
      </c>
    </row>
    <row r="9243" spans="1:15">
      <c r="A9243" s="385">
        <v>42104</v>
      </c>
      <c r="B9243" s="383" t="s">
        <v>21</v>
      </c>
      <c r="C9243" s="383" t="s">
        <v>12</v>
      </c>
      <c r="D9243" s="383" t="s">
        <v>22</v>
      </c>
      <c r="E9243" s="383" t="s">
        <v>658</v>
      </c>
      <c r="F9243" s="383" t="s">
        <v>10</v>
      </c>
      <c r="G9243" s="384">
        <v>1750</v>
      </c>
      <c r="H9243" s="383" t="s">
        <v>854</v>
      </c>
      <c r="I9243" s="383" t="s">
        <v>855</v>
      </c>
      <c r="J9243" s="383" t="s">
        <v>617</v>
      </c>
      <c r="K9243" s="383" t="s">
        <v>618</v>
      </c>
      <c r="L9243" s="384">
        <v>29608</v>
      </c>
      <c r="M9243" s="383" t="s">
        <v>642</v>
      </c>
      <c r="N9243" s="383" t="s">
        <v>620</v>
      </c>
      <c r="O9243" s="383" t="s">
        <v>230</v>
      </c>
    </row>
    <row r="9244" spans="1:15">
      <c r="A9244" s="385">
        <v>42105</v>
      </c>
      <c r="B9244" s="383" t="s">
        <v>21</v>
      </c>
      <c r="C9244" s="383" t="s">
        <v>12</v>
      </c>
      <c r="D9244" s="383" t="s">
        <v>22</v>
      </c>
      <c r="E9244" s="383" t="s">
        <v>658</v>
      </c>
      <c r="F9244" s="383" t="s">
        <v>10</v>
      </c>
      <c r="G9244" s="384">
        <v>1750</v>
      </c>
      <c r="H9244" s="383" t="s">
        <v>854</v>
      </c>
      <c r="I9244" s="383" t="s">
        <v>855</v>
      </c>
      <c r="J9244" s="383" t="s">
        <v>617</v>
      </c>
      <c r="K9244" s="383" t="s">
        <v>618</v>
      </c>
      <c r="L9244" s="384">
        <v>29608</v>
      </c>
      <c r="M9244" s="383" t="s">
        <v>642</v>
      </c>
      <c r="N9244" s="383" t="s">
        <v>620</v>
      </c>
      <c r="O9244" s="383" t="s">
        <v>230</v>
      </c>
    </row>
    <row r="9245" spans="1:15">
      <c r="A9245" s="385">
        <v>42106</v>
      </c>
      <c r="B9245" s="383" t="s">
        <v>21</v>
      </c>
      <c r="C9245" s="383" t="s">
        <v>12</v>
      </c>
      <c r="D9245" s="383" t="s">
        <v>22</v>
      </c>
      <c r="E9245" s="383" t="s">
        <v>658</v>
      </c>
      <c r="F9245" s="383" t="s">
        <v>10</v>
      </c>
      <c r="G9245" s="384">
        <v>1750</v>
      </c>
      <c r="H9245" s="383" t="s">
        <v>854</v>
      </c>
      <c r="I9245" s="383" t="s">
        <v>855</v>
      </c>
      <c r="J9245" s="383" t="s">
        <v>617</v>
      </c>
      <c r="K9245" s="383" t="s">
        <v>618</v>
      </c>
      <c r="L9245" s="384">
        <v>29608</v>
      </c>
      <c r="M9245" s="383" t="s">
        <v>642</v>
      </c>
      <c r="N9245" s="383" t="s">
        <v>620</v>
      </c>
      <c r="O9245" s="383" t="s">
        <v>230</v>
      </c>
    </row>
    <row r="9246" spans="1:15">
      <c r="A9246" s="385">
        <v>42107</v>
      </c>
      <c r="B9246" s="383" t="s">
        <v>21</v>
      </c>
      <c r="C9246" s="383" t="s">
        <v>12</v>
      </c>
      <c r="D9246" s="383" t="s">
        <v>22</v>
      </c>
      <c r="E9246" s="383" t="s">
        <v>658</v>
      </c>
      <c r="F9246" s="383" t="s">
        <v>10</v>
      </c>
      <c r="G9246" s="384">
        <v>1750</v>
      </c>
      <c r="H9246" s="383" t="s">
        <v>854</v>
      </c>
      <c r="I9246" s="383" t="s">
        <v>855</v>
      </c>
      <c r="J9246" s="383" t="s">
        <v>617</v>
      </c>
      <c r="K9246" s="383" t="s">
        <v>618</v>
      </c>
      <c r="L9246" s="384">
        <v>29973</v>
      </c>
      <c r="M9246" s="383" t="s">
        <v>642</v>
      </c>
      <c r="N9246" s="383" t="s">
        <v>620</v>
      </c>
      <c r="O9246" s="383" t="s">
        <v>230</v>
      </c>
    </row>
    <row r="9247" spans="1:15">
      <c r="A9247" s="385">
        <v>42108</v>
      </c>
      <c r="B9247" s="383" t="s">
        <v>21</v>
      </c>
      <c r="C9247" s="383" t="s">
        <v>12</v>
      </c>
      <c r="D9247" s="383" t="s">
        <v>22</v>
      </c>
      <c r="E9247" s="383" t="s">
        <v>658</v>
      </c>
      <c r="F9247" s="383" t="s">
        <v>10</v>
      </c>
      <c r="G9247" s="384">
        <v>1750</v>
      </c>
      <c r="H9247" s="383" t="s">
        <v>854</v>
      </c>
      <c r="I9247" s="383" t="s">
        <v>855</v>
      </c>
      <c r="J9247" s="383" t="s">
        <v>617</v>
      </c>
      <c r="K9247" s="383" t="s">
        <v>618</v>
      </c>
      <c r="L9247" s="384">
        <v>30380</v>
      </c>
      <c r="M9247" s="383" t="s">
        <v>642</v>
      </c>
      <c r="N9247" s="383" t="s">
        <v>620</v>
      </c>
      <c r="O9247" s="383" t="s">
        <v>230</v>
      </c>
    </row>
    <row r="9248" spans="1:15">
      <c r="A9248" s="385">
        <v>42109</v>
      </c>
      <c r="B9248" s="383" t="s">
        <v>21</v>
      </c>
      <c r="C9248" s="383" t="s">
        <v>12</v>
      </c>
      <c r="D9248" s="383" t="s">
        <v>22</v>
      </c>
      <c r="E9248" s="383" t="s">
        <v>658</v>
      </c>
      <c r="F9248" s="383" t="s">
        <v>10</v>
      </c>
      <c r="G9248" s="384">
        <v>1750</v>
      </c>
      <c r="H9248" s="383" t="s">
        <v>854</v>
      </c>
      <c r="I9248" s="383" t="s">
        <v>855</v>
      </c>
      <c r="J9248" s="383" t="s">
        <v>617</v>
      </c>
      <c r="K9248" s="383" t="s">
        <v>618</v>
      </c>
      <c r="L9248" s="384">
        <v>30722</v>
      </c>
      <c r="M9248" s="383" t="s">
        <v>642</v>
      </c>
      <c r="N9248" s="383" t="s">
        <v>620</v>
      </c>
      <c r="O9248" s="383" t="s">
        <v>230</v>
      </c>
    </row>
    <row r="9249" spans="1:15">
      <c r="A9249" s="385">
        <v>42110</v>
      </c>
      <c r="B9249" s="383" t="s">
        <v>21</v>
      </c>
      <c r="C9249" s="383" t="s">
        <v>12</v>
      </c>
      <c r="D9249" s="383" t="s">
        <v>22</v>
      </c>
      <c r="E9249" s="383" t="s">
        <v>658</v>
      </c>
      <c r="F9249" s="383" t="s">
        <v>10</v>
      </c>
      <c r="G9249" s="384">
        <v>1750</v>
      </c>
      <c r="H9249" s="383" t="s">
        <v>854</v>
      </c>
      <c r="I9249" s="383" t="s">
        <v>855</v>
      </c>
      <c r="J9249" s="383" t="s">
        <v>617</v>
      </c>
      <c r="K9249" s="383" t="s">
        <v>618</v>
      </c>
      <c r="L9249" s="384">
        <v>30780</v>
      </c>
      <c r="M9249" s="383" t="s">
        <v>642</v>
      </c>
      <c r="N9249" s="383" t="s">
        <v>620</v>
      </c>
      <c r="O9249" s="383" t="s">
        <v>230</v>
      </c>
    </row>
    <row r="9250" spans="1:15">
      <c r="A9250" s="385">
        <v>42114</v>
      </c>
      <c r="B9250" s="383" t="s">
        <v>21</v>
      </c>
      <c r="C9250" s="383" t="s">
        <v>12</v>
      </c>
      <c r="D9250" s="383" t="s">
        <v>22</v>
      </c>
      <c r="E9250" s="383" t="s">
        <v>658</v>
      </c>
      <c r="F9250" s="383" t="s">
        <v>10</v>
      </c>
      <c r="G9250" s="384">
        <v>2268</v>
      </c>
      <c r="H9250" s="383" t="s">
        <v>818</v>
      </c>
      <c r="I9250" s="383" t="s">
        <v>819</v>
      </c>
      <c r="J9250" s="383" t="s">
        <v>617</v>
      </c>
      <c r="K9250" s="383" t="s">
        <v>618</v>
      </c>
      <c r="L9250" s="384">
        <v>30780</v>
      </c>
      <c r="M9250" s="383" t="s">
        <v>643</v>
      </c>
      <c r="N9250" s="383" t="s">
        <v>620</v>
      </c>
      <c r="O9250" s="383" t="s">
        <v>230</v>
      </c>
    </row>
    <row r="9251" spans="1:15">
      <c r="A9251" s="385">
        <v>42115</v>
      </c>
      <c r="B9251" s="383" t="s">
        <v>650</v>
      </c>
      <c r="C9251" s="383" t="s">
        <v>8</v>
      </c>
      <c r="D9251" s="383" t="s">
        <v>20</v>
      </c>
      <c r="E9251" s="383" t="s">
        <v>651</v>
      </c>
      <c r="F9251" s="383" t="s">
        <v>10</v>
      </c>
      <c r="G9251" s="384">
        <v>1971</v>
      </c>
      <c r="H9251" s="383" t="s">
        <v>836</v>
      </c>
      <c r="I9251" s="383" t="s">
        <v>837</v>
      </c>
      <c r="J9251" s="383" t="s">
        <v>617</v>
      </c>
      <c r="K9251" s="383" t="s">
        <v>618</v>
      </c>
      <c r="L9251" s="384">
        <v>30780</v>
      </c>
      <c r="M9251" s="383" t="s">
        <v>643</v>
      </c>
      <c r="N9251" s="383" t="s">
        <v>620</v>
      </c>
      <c r="O9251" s="383" t="s">
        <v>230</v>
      </c>
    </row>
    <row r="9252" spans="1:15">
      <c r="A9252" s="385">
        <v>42116</v>
      </c>
      <c r="B9252" s="383" t="s">
        <v>11</v>
      </c>
      <c r="C9252" s="383" t="s">
        <v>12</v>
      </c>
      <c r="D9252" s="383" t="s">
        <v>13</v>
      </c>
      <c r="E9252" s="383" t="s">
        <v>678</v>
      </c>
      <c r="F9252" s="383" t="s">
        <v>10</v>
      </c>
      <c r="G9252" s="384">
        <v>-7630</v>
      </c>
      <c r="H9252" s="383" t="s">
        <v>787</v>
      </c>
      <c r="I9252" s="383" t="s">
        <v>1105</v>
      </c>
      <c r="J9252" s="383" t="s">
        <v>617</v>
      </c>
      <c r="K9252" s="383" t="s">
        <v>618</v>
      </c>
      <c r="L9252" s="384">
        <v>30780</v>
      </c>
      <c r="M9252" s="383" t="s">
        <v>643</v>
      </c>
      <c r="N9252" s="383" t="s">
        <v>620</v>
      </c>
      <c r="O9252" s="383" t="s">
        <v>230</v>
      </c>
    </row>
    <row r="9253" spans="1:15">
      <c r="A9253" s="385">
        <v>42118</v>
      </c>
      <c r="B9253" s="383" t="s">
        <v>11</v>
      </c>
      <c r="C9253" s="383" t="s">
        <v>12</v>
      </c>
      <c r="D9253" s="383" t="s">
        <v>13</v>
      </c>
      <c r="E9253" s="383" t="s">
        <v>678</v>
      </c>
      <c r="F9253" s="383" t="s">
        <v>10</v>
      </c>
      <c r="G9253" s="384">
        <v>9515</v>
      </c>
      <c r="H9253" s="383" t="s">
        <v>803</v>
      </c>
      <c r="I9253" s="383" t="s">
        <v>1106</v>
      </c>
      <c r="J9253" s="383" t="s">
        <v>617</v>
      </c>
      <c r="K9253" s="383" t="s">
        <v>618</v>
      </c>
      <c r="L9253" s="384">
        <v>30780</v>
      </c>
      <c r="M9253" s="383" t="s">
        <v>643</v>
      </c>
      <c r="N9253" s="383" t="s">
        <v>620</v>
      </c>
      <c r="O9253" s="383" t="s">
        <v>230</v>
      </c>
    </row>
    <row r="9254" spans="1:15">
      <c r="A9254" s="385">
        <v>42121</v>
      </c>
      <c r="B9254" s="383" t="s">
        <v>21</v>
      </c>
      <c r="C9254" s="383" t="s">
        <v>12</v>
      </c>
      <c r="D9254" s="383" t="s">
        <v>22</v>
      </c>
      <c r="E9254" s="383" t="s">
        <v>658</v>
      </c>
      <c r="F9254" s="383" t="s">
        <v>10</v>
      </c>
      <c r="G9254" s="384">
        <v>12867</v>
      </c>
      <c r="H9254" s="383" t="s">
        <v>1087</v>
      </c>
      <c r="I9254" s="383" t="s">
        <v>1107</v>
      </c>
      <c r="J9254" s="383" t="s">
        <v>617</v>
      </c>
      <c r="K9254" s="383" t="s">
        <v>618</v>
      </c>
      <c r="L9254" s="384">
        <v>30780</v>
      </c>
      <c r="M9254" s="383" t="s">
        <v>643</v>
      </c>
      <c r="N9254" s="383" t="s">
        <v>620</v>
      </c>
      <c r="O9254" s="383" t="s">
        <v>230</v>
      </c>
    </row>
    <row r="9255" spans="1:15">
      <c r="A9255" s="385">
        <v>42122</v>
      </c>
      <c r="B9255" s="383" t="s">
        <v>987</v>
      </c>
      <c r="C9255" s="383" t="s">
        <v>42</v>
      </c>
      <c r="D9255" s="383" t="s">
        <v>26</v>
      </c>
      <c r="E9255" s="383" t="s">
        <v>988</v>
      </c>
      <c r="F9255" s="383" t="s">
        <v>10</v>
      </c>
      <c r="G9255" s="384">
        <v>158</v>
      </c>
      <c r="H9255" s="383" t="s">
        <v>989</v>
      </c>
      <c r="I9255" s="383" t="s">
        <v>1108</v>
      </c>
      <c r="J9255" s="383" t="s">
        <v>617</v>
      </c>
      <c r="K9255" s="383" t="s">
        <v>618</v>
      </c>
      <c r="L9255" s="384">
        <v>30780</v>
      </c>
      <c r="M9255" s="383" t="s">
        <v>643</v>
      </c>
      <c r="N9255" s="383" t="s">
        <v>620</v>
      </c>
      <c r="O9255" s="383" t="s">
        <v>230</v>
      </c>
    </row>
    <row r="9256" spans="1:15">
      <c r="A9256" s="385">
        <v>42129</v>
      </c>
      <c r="B9256" s="383" t="s">
        <v>650</v>
      </c>
      <c r="C9256" s="383" t="s">
        <v>8</v>
      </c>
      <c r="D9256" s="383" t="s">
        <v>20</v>
      </c>
      <c r="E9256" s="383" t="s">
        <v>651</v>
      </c>
      <c r="F9256" s="383" t="s">
        <v>10</v>
      </c>
      <c r="G9256" s="384">
        <v>481</v>
      </c>
      <c r="H9256" s="383" t="s">
        <v>826</v>
      </c>
      <c r="I9256" s="383" t="s">
        <v>827</v>
      </c>
      <c r="J9256" s="383" t="s">
        <v>617</v>
      </c>
      <c r="K9256" s="383" t="s">
        <v>618</v>
      </c>
      <c r="L9256" s="384">
        <v>30780</v>
      </c>
      <c r="M9256" s="383" t="s">
        <v>643</v>
      </c>
      <c r="N9256" s="383" t="s">
        <v>620</v>
      </c>
      <c r="O9256" s="383" t="s">
        <v>230</v>
      </c>
    </row>
    <row r="9257" spans="1:15">
      <c r="A9257" s="385">
        <v>42150</v>
      </c>
      <c r="B9257" s="383" t="s">
        <v>11</v>
      </c>
      <c r="C9257" s="383" t="s">
        <v>12</v>
      </c>
      <c r="D9257" s="383" t="s">
        <v>13</v>
      </c>
      <c r="E9257" s="383" t="s">
        <v>678</v>
      </c>
      <c r="F9257" s="383" t="s">
        <v>10</v>
      </c>
      <c r="G9257" s="384">
        <v>26864</v>
      </c>
      <c r="H9257" s="383" t="s">
        <v>834</v>
      </c>
      <c r="I9257" s="383" t="s">
        <v>1109</v>
      </c>
      <c r="J9257" s="383" t="s">
        <v>617</v>
      </c>
      <c r="K9257" s="383" t="s">
        <v>618</v>
      </c>
      <c r="L9257" s="384">
        <v>30780</v>
      </c>
      <c r="M9257" s="383" t="s">
        <v>645</v>
      </c>
      <c r="N9257" s="383" t="s">
        <v>620</v>
      </c>
      <c r="O9257" s="383" t="s">
        <v>230</v>
      </c>
    </row>
    <row r="9258" spans="1:15">
      <c r="A9258" s="385">
        <v>41997</v>
      </c>
      <c r="B9258" s="383" t="s">
        <v>21</v>
      </c>
      <c r="C9258" s="383" t="s">
        <v>12</v>
      </c>
      <c r="D9258" s="383" t="s">
        <v>22</v>
      </c>
      <c r="E9258" s="383" t="s">
        <v>658</v>
      </c>
      <c r="F9258" s="383" t="s">
        <v>10</v>
      </c>
      <c r="G9258" s="384">
        <v>1845</v>
      </c>
      <c r="H9258" s="383" t="s">
        <v>909</v>
      </c>
      <c r="I9258" s="383" t="s">
        <v>1110</v>
      </c>
      <c r="J9258" s="383" t="s">
        <v>617</v>
      </c>
      <c r="K9258" s="383" t="s">
        <v>618</v>
      </c>
      <c r="L9258" s="384">
        <v>0</v>
      </c>
      <c r="M9258" s="383" t="s">
        <v>619</v>
      </c>
      <c r="N9258" s="383" t="s">
        <v>620</v>
      </c>
      <c r="O9258" s="383" t="s">
        <v>230</v>
      </c>
    </row>
    <row r="9259" spans="1:15">
      <c r="A9259" s="385">
        <v>42006</v>
      </c>
      <c r="B9259" s="383" t="s">
        <v>650</v>
      </c>
      <c r="C9259" s="383" t="s">
        <v>8</v>
      </c>
      <c r="D9259" s="383" t="s">
        <v>20</v>
      </c>
      <c r="E9259" s="383" t="s">
        <v>651</v>
      </c>
      <c r="F9259" s="383" t="s">
        <v>10</v>
      </c>
      <c r="G9259" s="384">
        <v>13216</v>
      </c>
      <c r="H9259" s="383" t="s">
        <v>852</v>
      </c>
      <c r="I9259" s="383" t="s">
        <v>853</v>
      </c>
      <c r="J9259" s="383" t="s">
        <v>617</v>
      </c>
      <c r="K9259" s="383" t="s">
        <v>618</v>
      </c>
      <c r="L9259" s="384">
        <v>6319</v>
      </c>
      <c r="M9259" s="383" t="s">
        <v>627</v>
      </c>
      <c r="N9259" s="383" t="s">
        <v>620</v>
      </c>
      <c r="O9259" s="383" t="s">
        <v>230</v>
      </c>
    </row>
    <row r="9260" spans="1:15">
      <c r="A9260" s="385">
        <v>42007</v>
      </c>
      <c r="B9260" s="383" t="s">
        <v>650</v>
      </c>
      <c r="C9260" s="383" t="s">
        <v>8</v>
      </c>
      <c r="D9260" s="383" t="s">
        <v>20</v>
      </c>
      <c r="E9260" s="383" t="s">
        <v>651</v>
      </c>
      <c r="F9260" s="383" t="s">
        <v>10</v>
      </c>
      <c r="G9260" s="384">
        <v>13216</v>
      </c>
      <c r="H9260" s="383" t="s">
        <v>852</v>
      </c>
      <c r="I9260" s="383" t="s">
        <v>853</v>
      </c>
      <c r="J9260" s="383" t="s">
        <v>617</v>
      </c>
      <c r="K9260" s="383" t="s">
        <v>618</v>
      </c>
      <c r="L9260" s="384">
        <v>8221</v>
      </c>
      <c r="M9260" s="383" t="s">
        <v>627</v>
      </c>
      <c r="N9260" s="383" t="s">
        <v>620</v>
      </c>
      <c r="O9260" s="383" t="s">
        <v>230</v>
      </c>
    </row>
    <row r="9261" spans="1:15">
      <c r="A9261" s="385">
        <v>42008</v>
      </c>
      <c r="B9261" s="383" t="s">
        <v>650</v>
      </c>
      <c r="C9261" s="383" t="s">
        <v>8</v>
      </c>
      <c r="D9261" s="383" t="s">
        <v>20</v>
      </c>
      <c r="E9261" s="383" t="s">
        <v>651</v>
      </c>
      <c r="F9261" s="383" t="s">
        <v>10</v>
      </c>
      <c r="G9261" s="384">
        <v>13216</v>
      </c>
      <c r="H9261" s="383" t="s">
        <v>852</v>
      </c>
      <c r="I9261" s="383" t="s">
        <v>853</v>
      </c>
      <c r="J9261" s="383" t="s">
        <v>617</v>
      </c>
      <c r="K9261" s="383" t="s">
        <v>618</v>
      </c>
      <c r="L9261" s="384">
        <v>8501</v>
      </c>
      <c r="M9261" s="383" t="s">
        <v>627</v>
      </c>
      <c r="N9261" s="383" t="s">
        <v>620</v>
      </c>
      <c r="O9261" s="383" t="s">
        <v>230</v>
      </c>
    </row>
    <row r="9262" spans="1:15">
      <c r="A9262" s="385">
        <v>42011</v>
      </c>
      <c r="B9262" s="383" t="s">
        <v>17</v>
      </c>
      <c r="C9262" s="383" t="s">
        <v>18</v>
      </c>
      <c r="D9262" s="383" t="s">
        <v>19</v>
      </c>
      <c r="E9262" s="383" t="s">
        <v>668</v>
      </c>
      <c r="F9262" s="383" t="s">
        <v>10</v>
      </c>
      <c r="G9262" s="384">
        <v>750</v>
      </c>
      <c r="H9262" s="383" t="s">
        <v>841</v>
      </c>
      <c r="I9262" s="383" t="s">
        <v>842</v>
      </c>
      <c r="J9262" s="383" t="s">
        <v>617</v>
      </c>
      <c r="K9262" s="383" t="s">
        <v>618</v>
      </c>
      <c r="L9262" s="384">
        <v>9280</v>
      </c>
      <c r="M9262" s="383" t="s">
        <v>629</v>
      </c>
      <c r="N9262" s="383" t="s">
        <v>620</v>
      </c>
      <c r="O9262" s="383" t="s">
        <v>230</v>
      </c>
    </row>
    <row r="9263" spans="1:15">
      <c r="A9263" s="385">
        <v>42012</v>
      </c>
      <c r="B9263" s="383" t="s">
        <v>999</v>
      </c>
      <c r="C9263" s="383" t="s">
        <v>42</v>
      </c>
      <c r="D9263" s="383" t="s">
        <v>36</v>
      </c>
      <c r="E9263" s="383" t="s">
        <v>1000</v>
      </c>
      <c r="F9263" s="383" t="s">
        <v>43</v>
      </c>
      <c r="G9263" s="384">
        <v>5015</v>
      </c>
      <c r="H9263" s="383" t="s">
        <v>848</v>
      </c>
      <c r="I9263" s="383" t="s">
        <v>1111</v>
      </c>
      <c r="J9263" s="383" t="s">
        <v>617</v>
      </c>
      <c r="K9263" s="383" t="s">
        <v>618</v>
      </c>
      <c r="L9263" s="384">
        <v>9280</v>
      </c>
      <c r="M9263" s="383" t="s">
        <v>630</v>
      </c>
      <c r="N9263" s="383" t="s">
        <v>620</v>
      </c>
      <c r="O9263" s="383" t="s">
        <v>230</v>
      </c>
    </row>
    <row r="9264" spans="1:15">
      <c r="A9264" s="385">
        <v>42014</v>
      </c>
      <c r="B9264" s="383" t="s">
        <v>11</v>
      </c>
      <c r="C9264" s="383" t="s">
        <v>12</v>
      </c>
      <c r="D9264" s="383" t="s">
        <v>13</v>
      </c>
      <c r="E9264" s="383" t="s">
        <v>678</v>
      </c>
      <c r="F9264" s="383" t="s">
        <v>10</v>
      </c>
      <c r="G9264" s="384">
        <v>1830</v>
      </c>
      <c r="H9264" s="383" t="s">
        <v>834</v>
      </c>
      <c r="I9264" s="383" t="s">
        <v>835</v>
      </c>
      <c r="J9264" s="383" t="s">
        <v>617</v>
      </c>
      <c r="K9264" s="383" t="s">
        <v>618</v>
      </c>
      <c r="L9264" s="384">
        <v>9280</v>
      </c>
      <c r="M9264" s="383" t="s">
        <v>630</v>
      </c>
      <c r="N9264" s="383" t="s">
        <v>620</v>
      </c>
      <c r="O9264" s="383" t="s">
        <v>230</v>
      </c>
    </row>
    <row r="9265" spans="1:15">
      <c r="A9265" s="385">
        <v>42015</v>
      </c>
      <c r="B9265" s="383" t="s">
        <v>11</v>
      </c>
      <c r="C9265" s="383" t="s">
        <v>12</v>
      </c>
      <c r="D9265" s="383" t="s">
        <v>13</v>
      </c>
      <c r="E9265" s="383" t="s">
        <v>678</v>
      </c>
      <c r="F9265" s="383" t="s">
        <v>10</v>
      </c>
      <c r="G9265" s="384">
        <v>1830</v>
      </c>
      <c r="H9265" s="383" t="s">
        <v>834</v>
      </c>
      <c r="I9265" s="383" t="s">
        <v>835</v>
      </c>
      <c r="J9265" s="383" t="s">
        <v>617</v>
      </c>
      <c r="K9265" s="383" t="s">
        <v>618</v>
      </c>
      <c r="L9265" s="384">
        <v>9280</v>
      </c>
      <c r="M9265" s="383" t="s">
        <v>630</v>
      </c>
      <c r="N9265" s="383" t="s">
        <v>620</v>
      </c>
      <c r="O9265" s="383" t="s">
        <v>230</v>
      </c>
    </row>
    <row r="9266" spans="1:15">
      <c r="A9266" s="385">
        <v>42016</v>
      </c>
      <c r="B9266" s="383" t="s">
        <v>11</v>
      </c>
      <c r="C9266" s="383" t="s">
        <v>12</v>
      </c>
      <c r="D9266" s="383" t="s">
        <v>13</v>
      </c>
      <c r="E9266" s="383" t="s">
        <v>678</v>
      </c>
      <c r="F9266" s="383" t="s">
        <v>10</v>
      </c>
      <c r="G9266" s="384">
        <v>1830</v>
      </c>
      <c r="H9266" s="383" t="s">
        <v>834</v>
      </c>
      <c r="I9266" s="383" t="s">
        <v>835</v>
      </c>
      <c r="J9266" s="383" t="s">
        <v>617</v>
      </c>
      <c r="K9266" s="383" t="s">
        <v>618</v>
      </c>
      <c r="L9266" s="384">
        <v>9280</v>
      </c>
      <c r="M9266" s="383" t="s">
        <v>630</v>
      </c>
      <c r="N9266" s="383" t="s">
        <v>620</v>
      </c>
      <c r="O9266" s="383" t="s">
        <v>230</v>
      </c>
    </row>
    <row r="9267" spans="1:15">
      <c r="A9267" s="385">
        <v>42019</v>
      </c>
      <c r="B9267" s="383" t="s">
        <v>621</v>
      </c>
      <c r="C9267" s="383" t="s">
        <v>8</v>
      </c>
      <c r="D9267" s="383" t="s">
        <v>9</v>
      </c>
      <c r="E9267" s="383" t="s">
        <v>622</v>
      </c>
      <c r="F9267" s="383" t="s">
        <v>10</v>
      </c>
      <c r="G9267" s="384">
        <v>528000</v>
      </c>
      <c r="H9267" s="383" t="s">
        <v>828</v>
      </c>
      <c r="I9267" s="383" t="s">
        <v>829</v>
      </c>
      <c r="J9267" s="383" t="s">
        <v>617</v>
      </c>
      <c r="K9267" s="383" t="s">
        <v>618</v>
      </c>
      <c r="L9267" s="384">
        <v>11627</v>
      </c>
      <c r="M9267" s="383" t="s">
        <v>631</v>
      </c>
      <c r="N9267" s="383" t="s">
        <v>620</v>
      </c>
      <c r="O9267" s="383" t="s">
        <v>230</v>
      </c>
    </row>
    <row r="9268" spans="1:15">
      <c r="A9268" s="385">
        <v>42021</v>
      </c>
      <c r="B9268" s="383" t="s">
        <v>21</v>
      </c>
      <c r="C9268" s="383" t="s">
        <v>12</v>
      </c>
      <c r="D9268" s="383" t="s">
        <v>22</v>
      </c>
      <c r="E9268" s="383" t="s">
        <v>658</v>
      </c>
      <c r="F9268" s="383" t="s">
        <v>10</v>
      </c>
      <c r="G9268" s="384">
        <v>1800</v>
      </c>
      <c r="H9268" s="383" t="s">
        <v>946</v>
      </c>
      <c r="I9268" s="383" t="s">
        <v>1003</v>
      </c>
      <c r="J9268" s="383" t="s">
        <v>617</v>
      </c>
      <c r="K9268" s="383" t="s">
        <v>618</v>
      </c>
      <c r="L9268" s="384">
        <v>12650</v>
      </c>
      <c r="M9268" s="383" t="s">
        <v>632</v>
      </c>
      <c r="N9268" s="383" t="s">
        <v>620</v>
      </c>
      <c r="O9268" s="383" t="s">
        <v>230</v>
      </c>
    </row>
    <row r="9269" spans="1:15">
      <c r="A9269" s="385">
        <v>42022</v>
      </c>
      <c r="B9269" s="383" t="s">
        <v>621</v>
      </c>
      <c r="C9269" s="383" t="s">
        <v>8</v>
      </c>
      <c r="D9269" s="383" t="s">
        <v>9</v>
      </c>
      <c r="E9269" s="383" t="s">
        <v>622</v>
      </c>
      <c r="F9269" s="383" t="s">
        <v>10</v>
      </c>
      <c r="G9269" s="384">
        <v>528000</v>
      </c>
      <c r="H9269" s="383" t="s">
        <v>828</v>
      </c>
      <c r="I9269" s="383" t="s">
        <v>829</v>
      </c>
      <c r="J9269" s="383" t="s">
        <v>617</v>
      </c>
      <c r="K9269" s="383" t="s">
        <v>618</v>
      </c>
      <c r="L9269" s="384">
        <v>12650</v>
      </c>
      <c r="M9269" s="383" t="s">
        <v>632</v>
      </c>
      <c r="N9269" s="383" t="s">
        <v>620</v>
      </c>
      <c r="O9269" s="383" t="s">
        <v>230</v>
      </c>
    </row>
    <row r="9270" spans="1:15">
      <c r="A9270" s="385">
        <v>42023</v>
      </c>
      <c r="B9270" s="383" t="s">
        <v>621</v>
      </c>
      <c r="C9270" s="383" t="s">
        <v>8</v>
      </c>
      <c r="D9270" s="383" t="s">
        <v>9</v>
      </c>
      <c r="E9270" s="383" t="s">
        <v>622</v>
      </c>
      <c r="F9270" s="383" t="s">
        <v>10</v>
      </c>
      <c r="G9270" s="384">
        <v>528000</v>
      </c>
      <c r="H9270" s="383" t="s">
        <v>828</v>
      </c>
      <c r="I9270" s="383" t="s">
        <v>829</v>
      </c>
      <c r="J9270" s="383" t="s">
        <v>617</v>
      </c>
      <c r="K9270" s="383" t="s">
        <v>618</v>
      </c>
      <c r="L9270" s="384">
        <v>12650</v>
      </c>
      <c r="M9270" s="383" t="s">
        <v>632</v>
      </c>
      <c r="N9270" s="383" t="s">
        <v>620</v>
      </c>
      <c r="O9270" s="383" t="s">
        <v>230</v>
      </c>
    </row>
    <row r="9271" spans="1:15">
      <c r="A9271" s="385">
        <v>42024</v>
      </c>
      <c r="B9271" s="383" t="s">
        <v>621</v>
      </c>
      <c r="C9271" s="383" t="s">
        <v>8</v>
      </c>
      <c r="D9271" s="383" t="s">
        <v>9</v>
      </c>
      <c r="E9271" s="383" t="s">
        <v>622</v>
      </c>
      <c r="F9271" s="383" t="s">
        <v>10</v>
      </c>
      <c r="G9271" s="384">
        <v>528000</v>
      </c>
      <c r="H9271" s="383" t="s">
        <v>828</v>
      </c>
      <c r="I9271" s="383" t="s">
        <v>829</v>
      </c>
      <c r="J9271" s="383" t="s">
        <v>617</v>
      </c>
      <c r="K9271" s="383" t="s">
        <v>618</v>
      </c>
      <c r="L9271" s="384">
        <v>12775</v>
      </c>
      <c r="M9271" s="383" t="s">
        <v>633</v>
      </c>
      <c r="N9271" s="383" t="s">
        <v>620</v>
      </c>
      <c r="O9271" s="383" t="s">
        <v>230</v>
      </c>
    </row>
    <row r="9272" spans="1:15">
      <c r="A9272" s="385">
        <v>42025</v>
      </c>
      <c r="B9272" s="383" t="s">
        <v>621</v>
      </c>
      <c r="C9272" s="383" t="s">
        <v>8</v>
      </c>
      <c r="D9272" s="383" t="s">
        <v>9</v>
      </c>
      <c r="E9272" s="383" t="s">
        <v>622</v>
      </c>
      <c r="F9272" s="383" t="s">
        <v>10</v>
      </c>
      <c r="G9272" s="384">
        <v>528000</v>
      </c>
      <c r="H9272" s="383" t="s">
        <v>828</v>
      </c>
      <c r="I9272" s="383" t="s">
        <v>829</v>
      </c>
      <c r="J9272" s="383" t="s">
        <v>617</v>
      </c>
      <c r="K9272" s="383" t="s">
        <v>618</v>
      </c>
      <c r="L9272" s="384">
        <v>14695</v>
      </c>
      <c r="M9272" s="383" t="s">
        <v>633</v>
      </c>
      <c r="N9272" s="383" t="s">
        <v>620</v>
      </c>
      <c r="O9272" s="383" t="s">
        <v>230</v>
      </c>
    </row>
    <row r="9273" spans="1:15">
      <c r="A9273" s="385">
        <v>42026</v>
      </c>
      <c r="B9273" s="383" t="s">
        <v>621</v>
      </c>
      <c r="C9273" s="383" t="s">
        <v>8</v>
      </c>
      <c r="D9273" s="383" t="s">
        <v>9</v>
      </c>
      <c r="E9273" s="383" t="s">
        <v>622</v>
      </c>
      <c r="F9273" s="383" t="s">
        <v>10</v>
      </c>
      <c r="G9273" s="384">
        <v>528000</v>
      </c>
      <c r="H9273" s="383" t="s">
        <v>828</v>
      </c>
      <c r="I9273" s="383" t="s">
        <v>829</v>
      </c>
      <c r="J9273" s="383" t="s">
        <v>617</v>
      </c>
      <c r="K9273" s="383" t="s">
        <v>618</v>
      </c>
      <c r="L9273" s="384">
        <v>15922</v>
      </c>
      <c r="M9273" s="383" t="s">
        <v>633</v>
      </c>
      <c r="N9273" s="383" t="s">
        <v>620</v>
      </c>
      <c r="O9273" s="383" t="s">
        <v>230</v>
      </c>
    </row>
    <row r="9274" spans="1:15">
      <c r="A9274" s="385">
        <v>42027</v>
      </c>
      <c r="B9274" s="383" t="s">
        <v>621</v>
      </c>
      <c r="C9274" s="383" t="s">
        <v>8</v>
      </c>
      <c r="D9274" s="383" t="s">
        <v>9</v>
      </c>
      <c r="E9274" s="383" t="s">
        <v>622</v>
      </c>
      <c r="F9274" s="383" t="s">
        <v>10</v>
      </c>
      <c r="G9274" s="384">
        <v>528000</v>
      </c>
      <c r="H9274" s="383" t="s">
        <v>828</v>
      </c>
      <c r="I9274" s="383" t="s">
        <v>829</v>
      </c>
      <c r="J9274" s="383" t="s">
        <v>617</v>
      </c>
      <c r="K9274" s="383" t="s">
        <v>618</v>
      </c>
      <c r="L9274" s="384">
        <v>17245</v>
      </c>
      <c r="M9274" s="383" t="s">
        <v>633</v>
      </c>
      <c r="N9274" s="383" t="s">
        <v>620</v>
      </c>
      <c r="O9274" s="383" t="s">
        <v>230</v>
      </c>
    </row>
    <row r="9275" spans="1:15">
      <c r="A9275" s="385">
        <v>42028</v>
      </c>
      <c r="B9275" s="383" t="s">
        <v>621</v>
      </c>
      <c r="C9275" s="383" t="s">
        <v>8</v>
      </c>
      <c r="D9275" s="383" t="s">
        <v>9</v>
      </c>
      <c r="E9275" s="383" t="s">
        <v>622</v>
      </c>
      <c r="F9275" s="383" t="s">
        <v>10</v>
      </c>
      <c r="G9275" s="384">
        <v>528000</v>
      </c>
      <c r="H9275" s="383" t="s">
        <v>828</v>
      </c>
      <c r="I9275" s="383" t="s">
        <v>829</v>
      </c>
      <c r="J9275" s="383" t="s">
        <v>617</v>
      </c>
      <c r="K9275" s="383" t="s">
        <v>618</v>
      </c>
      <c r="L9275" s="384">
        <v>18650</v>
      </c>
      <c r="M9275" s="383" t="s">
        <v>633</v>
      </c>
      <c r="N9275" s="383" t="s">
        <v>620</v>
      </c>
      <c r="O9275" s="383" t="s">
        <v>230</v>
      </c>
    </row>
    <row r="9276" spans="1:15">
      <c r="A9276" s="385">
        <v>42029</v>
      </c>
      <c r="B9276" s="383" t="s">
        <v>621</v>
      </c>
      <c r="C9276" s="383" t="s">
        <v>8</v>
      </c>
      <c r="D9276" s="383" t="s">
        <v>9</v>
      </c>
      <c r="E9276" s="383" t="s">
        <v>622</v>
      </c>
      <c r="F9276" s="383" t="s">
        <v>10</v>
      </c>
      <c r="G9276" s="384">
        <v>528000</v>
      </c>
      <c r="H9276" s="383" t="s">
        <v>828</v>
      </c>
      <c r="I9276" s="383" t="s">
        <v>829</v>
      </c>
      <c r="J9276" s="383" t="s">
        <v>617</v>
      </c>
      <c r="K9276" s="383" t="s">
        <v>618</v>
      </c>
      <c r="L9276" s="384">
        <v>18650</v>
      </c>
      <c r="M9276" s="383" t="s">
        <v>633</v>
      </c>
      <c r="N9276" s="383" t="s">
        <v>620</v>
      </c>
      <c r="O9276" s="383" t="s">
        <v>230</v>
      </c>
    </row>
    <row r="9277" spans="1:15">
      <c r="A9277" s="385">
        <v>42030</v>
      </c>
      <c r="B9277" s="383" t="s">
        <v>621</v>
      </c>
      <c r="C9277" s="383" t="s">
        <v>8</v>
      </c>
      <c r="D9277" s="383" t="s">
        <v>9</v>
      </c>
      <c r="E9277" s="383" t="s">
        <v>622</v>
      </c>
      <c r="F9277" s="383" t="s">
        <v>10</v>
      </c>
      <c r="G9277" s="384">
        <v>528000</v>
      </c>
      <c r="H9277" s="383" t="s">
        <v>828</v>
      </c>
      <c r="I9277" s="383" t="s">
        <v>829</v>
      </c>
      <c r="J9277" s="383" t="s">
        <v>617</v>
      </c>
      <c r="K9277" s="383" t="s">
        <v>618</v>
      </c>
      <c r="L9277" s="384">
        <v>18650</v>
      </c>
      <c r="M9277" s="383" t="s">
        <v>634</v>
      </c>
      <c r="N9277" s="383" t="s">
        <v>620</v>
      </c>
      <c r="O9277" s="383" t="s">
        <v>230</v>
      </c>
    </row>
    <row r="9278" spans="1:15">
      <c r="A9278" s="385">
        <v>42031</v>
      </c>
      <c r="B9278" s="383" t="s">
        <v>621</v>
      </c>
      <c r="C9278" s="383" t="s">
        <v>8</v>
      </c>
      <c r="D9278" s="383" t="s">
        <v>9</v>
      </c>
      <c r="E9278" s="383" t="s">
        <v>622</v>
      </c>
      <c r="F9278" s="383" t="s">
        <v>10</v>
      </c>
      <c r="G9278" s="384">
        <v>528000</v>
      </c>
      <c r="H9278" s="383" t="s">
        <v>828</v>
      </c>
      <c r="I9278" s="383" t="s">
        <v>829</v>
      </c>
      <c r="J9278" s="383" t="s">
        <v>617</v>
      </c>
      <c r="K9278" s="383" t="s">
        <v>618</v>
      </c>
      <c r="L9278" s="384">
        <v>18650</v>
      </c>
      <c r="M9278" s="383" t="s">
        <v>634</v>
      </c>
      <c r="N9278" s="383" t="s">
        <v>620</v>
      </c>
      <c r="O9278" s="383" t="s">
        <v>230</v>
      </c>
    </row>
    <row r="9279" spans="1:15">
      <c r="A9279" s="385">
        <v>42032</v>
      </c>
      <c r="B9279" s="383" t="s">
        <v>621</v>
      </c>
      <c r="C9279" s="383" t="s">
        <v>8</v>
      </c>
      <c r="D9279" s="383" t="s">
        <v>9</v>
      </c>
      <c r="E9279" s="383" t="s">
        <v>622</v>
      </c>
      <c r="F9279" s="383" t="s">
        <v>10</v>
      </c>
      <c r="G9279" s="384">
        <v>528000</v>
      </c>
      <c r="H9279" s="383" t="s">
        <v>828</v>
      </c>
      <c r="I9279" s="383" t="s">
        <v>829</v>
      </c>
      <c r="J9279" s="383" t="s">
        <v>617</v>
      </c>
      <c r="K9279" s="383" t="s">
        <v>618</v>
      </c>
      <c r="L9279" s="384">
        <v>18650</v>
      </c>
      <c r="M9279" s="383" t="s">
        <v>634</v>
      </c>
      <c r="N9279" s="383" t="s">
        <v>620</v>
      </c>
      <c r="O9279" s="383" t="s">
        <v>230</v>
      </c>
    </row>
    <row r="9280" spans="1:15">
      <c r="A9280" s="385">
        <v>42033</v>
      </c>
      <c r="B9280" s="383" t="s">
        <v>621</v>
      </c>
      <c r="C9280" s="383" t="s">
        <v>8</v>
      </c>
      <c r="D9280" s="383" t="s">
        <v>9</v>
      </c>
      <c r="E9280" s="383" t="s">
        <v>622</v>
      </c>
      <c r="F9280" s="383" t="s">
        <v>10</v>
      </c>
      <c r="G9280" s="384">
        <v>528000</v>
      </c>
      <c r="H9280" s="383" t="s">
        <v>828</v>
      </c>
      <c r="I9280" s="383" t="s">
        <v>829</v>
      </c>
      <c r="J9280" s="383" t="s">
        <v>617</v>
      </c>
      <c r="K9280" s="383" t="s">
        <v>618</v>
      </c>
      <c r="L9280" s="384">
        <v>18650</v>
      </c>
      <c r="M9280" s="383" t="s">
        <v>634</v>
      </c>
      <c r="N9280" s="383" t="s">
        <v>620</v>
      </c>
      <c r="O9280" s="383" t="s">
        <v>230</v>
      </c>
    </row>
    <row r="9281" spans="1:15">
      <c r="A9281" s="385">
        <v>42034</v>
      </c>
      <c r="B9281" s="383" t="s">
        <v>21</v>
      </c>
      <c r="C9281" s="383" t="s">
        <v>12</v>
      </c>
      <c r="D9281" s="383" t="s">
        <v>22</v>
      </c>
      <c r="E9281" s="383" t="s">
        <v>658</v>
      </c>
      <c r="F9281" s="383" t="s">
        <v>10</v>
      </c>
      <c r="G9281" s="384">
        <v>2268</v>
      </c>
      <c r="H9281" s="383" t="s">
        <v>818</v>
      </c>
      <c r="I9281" s="383" t="s">
        <v>819</v>
      </c>
      <c r="J9281" s="383" t="s">
        <v>617</v>
      </c>
      <c r="K9281" s="383" t="s">
        <v>618</v>
      </c>
      <c r="L9281" s="384">
        <v>18650</v>
      </c>
      <c r="M9281" s="383" t="s">
        <v>634</v>
      </c>
      <c r="N9281" s="383" t="s">
        <v>620</v>
      </c>
      <c r="O9281" s="383" t="s">
        <v>230</v>
      </c>
    </row>
    <row r="9282" spans="1:15">
      <c r="A9282" s="385">
        <v>42035</v>
      </c>
      <c r="B9282" s="383" t="s">
        <v>621</v>
      </c>
      <c r="C9282" s="383" t="s">
        <v>8</v>
      </c>
      <c r="D9282" s="383" t="s">
        <v>9</v>
      </c>
      <c r="E9282" s="383" t="s">
        <v>622</v>
      </c>
      <c r="F9282" s="383" t="s">
        <v>10</v>
      </c>
      <c r="G9282" s="384">
        <v>528000</v>
      </c>
      <c r="H9282" s="383" t="s">
        <v>828</v>
      </c>
      <c r="I9282" s="383" t="s">
        <v>829</v>
      </c>
      <c r="J9282" s="383" t="s">
        <v>617</v>
      </c>
      <c r="K9282" s="383" t="s">
        <v>618</v>
      </c>
      <c r="L9282" s="384">
        <v>18650</v>
      </c>
      <c r="M9282" s="383" t="s">
        <v>634</v>
      </c>
      <c r="N9282" s="383" t="s">
        <v>620</v>
      </c>
      <c r="O9282" s="383" t="s">
        <v>230</v>
      </c>
    </row>
    <row r="9283" spans="1:15">
      <c r="A9283" s="385">
        <v>42036</v>
      </c>
      <c r="B9283" s="383" t="s">
        <v>621</v>
      </c>
      <c r="C9283" s="383" t="s">
        <v>8</v>
      </c>
      <c r="D9283" s="383" t="s">
        <v>9</v>
      </c>
      <c r="E9283" s="383" t="s">
        <v>622</v>
      </c>
      <c r="F9283" s="383" t="s">
        <v>10</v>
      </c>
      <c r="G9283" s="384">
        <v>528000</v>
      </c>
      <c r="H9283" s="383" t="s">
        <v>828</v>
      </c>
      <c r="I9283" s="383" t="s">
        <v>829</v>
      </c>
      <c r="J9283" s="383" t="s">
        <v>617</v>
      </c>
      <c r="K9283" s="383" t="s">
        <v>618</v>
      </c>
      <c r="L9283" s="384">
        <v>18660</v>
      </c>
      <c r="M9283" s="383" t="s">
        <v>634</v>
      </c>
      <c r="N9283" s="383" t="s">
        <v>620</v>
      </c>
      <c r="O9283" s="383" t="s">
        <v>230</v>
      </c>
    </row>
    <row r="9284" spans="1:15">
      <c r="A9284" s="385">
        <v>42037</v>
      </c>
      <c r="B9284" s="383" t="s">
        <v>621</v>
      </c>
      <c r="C9284" s="383" t="s">
        <v>8</v>
      </c>
      <c r="D9284" s="383" t="s">
        <v>9</v>
      </c>
      <c r="E9284" s="383" t="s">
        <v>622</v>
      </c>
      <c r="F9284" s="383" t="s">
        <v>10</v>
      </c>
      <c r="G9284" s="384">
        <v>528000</v>
      </c>
      <c r="H9284" s="383" t="s">
        <v>828</v>
      </c>
      <c r="I9284" s="383" t="s">
        <v>829</v>
      </c>
      <c r="J9284" s="383" t="s">
        <v>617</v>
      </c>
      <c r="K9284" s="383" t="s">
        <v>618</v>
      </c>
      <c r="L9284" s="384">
        <v>18660</v>
      </c>
      <c r="M9284" s="383" t="s">
        <v>634</v>
      </c>
      <c r="N9284" s="383" t="s">
        <v>620</v>
      </c>
      <c r="O9284" s="383" t="s">
        <v>230</v>
      </c>
    </row>
    <row r="9285" spans="1:15">
      <c r="A9285" s="385">
        <v>42039</v>
      </c>
      <c r="B9285" s="383" t="s">
        <v>621</v>
      </c>
      <c r="C9285" s="383" t="s">
        <v>8</v>
      </c>
      <c r="D9285" s="383" t="s">
        <v>9</v>
      </c>
      <c r="E9285" s="383" t="s">
        <v>622</v>
      </c>
      <c r="F9285" s="383" t="s">
        <v>10</v>
      </c>
      <c r="G9285" s="384">
        <v>528000</v>
      </c>
      <c r="H9285" s="383" t="s">
        <v>828</v>
      </c>
      <c r="I9285" s="383" t="s">
        <v>829</v>
      </c>
      <c r="J9285" s="383" t="s">
        <v>617</v>
      </c>
      <c r="K9285" s="383" t="s">
        <v>618</v>
      </c>
      <c r="L9285" s="384">
        <v>18660</v>
      </c>
      <c r="M9285" s="383" t="s">
        <v>634</v>
      </c>
      <c r="N9285" s="383" t="s">
        <v>620</v>
      </c>
      <c r="O9285" s="383" t="s">
        <v>230</v>
      </c>
    </row>
    <row r="9286" spans="1:15">
      <c r="A9286" s="385">
        <v>42040</v>
      </c>
      <c r="B9286" s="383" t="s">
        <v>621</v>
      </c>
      <c r="C9286" s="383" t="s">
        <v>8</v>
      </c>
      <c r="D9286" s="383" t="s">
        <v>9</v>
      </c>
      <c r="E9286" s="383" t="s">
        <v>622</v>
      </c>
      <c r="F9286" s="383" t="s">
        <v>10</v>
      </c>
      <c r="G9286" s="384">
        <v>528000</v>
      </c>
      <c r="H9286" s="383" t="s">
        <v>828</v>
      </c>
      <c r="I9286" s="383" t="s">
        <v>829</v>
      </c>
      <c r="J9286" s="383" t="s">
        <v>617</v>
      </c>
      <c r="K9286" s="383" t="s">
        <v>618</v>
      </c>
      <c r="L9286" s="384">
        <v>18761</v>
      </c>
      <c r="M9286" s="383" t="s">
        <v>635</v>
      </c>
      <c r="N9286" s="383" t="s">
        <v>620</v>
      </c>
      <c r="O9286" s="383" t="s">
        <v>230</v>
      </c>
    </row>
    <row r="9287" spans="1:15">
      <c r="A9287" s="385">
        <v>42041</v>
      </c>
      <c r="B9287" s="383" t="s">
        <v>21</v>
      </c>
      <c r="C9287" s="383" t="s">
        <v>12</v>
      </c>
      <c r="D9287" s="383" t="s">
        <v>22</v>
      </c>
      <c r="E9287" s="383" t="s">
        <v>658</v>
      </c>
      <c r="F9287" s="383" t="s">
        <v>10</v>
      </c>
      <c r="G9287" s="384">
        <v>2268</v>
      </c>
      <c r="H9287" s="383" t="s">
        <v>818</v>
      </c>
      <c r="I9287" s="383" t="s">
        <v>819</v>
      </c>
      <c r="J9287" s="383" t="s">
        <v>617</v>
      </c>
      <c r="K9287" s="383" t="s">
        <v>618</v>
      </c>
      <c r="L9287" s="384">
        <v>18761</v>
      </c>
      <c r="M9287" s="383" t="s">
        <v>635</v>
      </c>
      <c r="N9287" s="383" t="s">
        <v>620</v>
      </c>
      <c r="O9287" s="383" t="s">
        <v>230</v>
      </c>
    </row>
    <row r="9288" spans="1:15">
      <c r="A9288" s="385">
        <v>42042</v>
      </c>
      <c r="B9288" s="383" t="s">
        <v>21</v>
      </c>
      <c r="C9288" s="383" t="s">
        <v>12</v>
      </c>
      <c r="D9288" s="383" t="s">
        <v>22</v>
      </c>
      <c r="E9288" s="383" t="s">
        <v>658</v>
      </c>
      <c r="F9288" s="383" t="s">
        <v>10</v>
      </c>
      <c r="G9288" s="384">
        <v>2268</v>
      </c>
      <c r="H9288" s="383" t="s">
        <v>818</v>
      </c>
      <c r="I9288" s="383" t="s">
        <v>819</v>
      </c>
      <c r="J9288" s="383" t="s">
        <v>617</v>
      </c>
      <c r="K9288" s="383" t="s">
        <v>618</v>
      </c>
      <c r="L9288" s="384">
        <v>18800</v>
      </c>
      <c r="M9288" s="383" t="s">
        <v>635</v>
      </c>
      <c r="N9288" s="383" t="s">
        <v>620</v>
      </c>
      <c r="O9288" s="383" t="s">
        <v>230</v>
      </c>
    </row>
    <row r="9289" spans="1:15">
      <c r="A9289" s="385">
        <v>42043</v>
      </c>
      <c r="B9289" s="383" t="s">
        <v>650</v>
      </c>
      <c r="C9289" s="383" t="s">
        <v>8</v>
      </c>
      <c r="D9289" s="383" t="s">
        <v>20</v>
      </c>
      <c r="E9289" s="383" t="s">
        <v>651</v>
      </c>
      <c r="F9289" s="383" t="s">
        <v>10</v>
      </c>
      <c r="G9289" s="384">
        <v>3259</v>
      </c>
      <c r="H9289" s="383" t="s">
        <v>836</v>
      </c>
      <c r="I9289" s="383" t="s">
        <v>837</v>
      </c>
      <c r="J9289" s="383" t="s">
        <v>617</v>
      </c>
      <c r="K9289" s="383" t="s">
        <v>618</v>
      </c>
      <c r="L9289" s="384">
        <v>20258</v>
      </c>
      <c r="M9289" s="383" t="s">
        <v>635</v>
      </c>
      <c r="N9289" s="383" t="s">
        <v>620</v>
      </c>
      <c r="O9289" s="383" t="s">
        <v>230</v>
      </c>
    </row>
    <row r="9290" spans="1:15">
      <c r="A9290" s="385">
        <v>42044</v>
      </c>
      <c r="B9290" s="383" t="s">
        <v>650</v>
      </c>
      <c r="C9290" s="383" t="s">
        <v>8</v>
      </c>
      <c r="D9290" s="383" t="s">
        <v>20</v>
      </c>
      <c r="E9290" s="383" t="s">
        <v>651</v>
      </c>
      <c r="F9290" s="383" t="s">
        <v>10</v>
      </c>
      <c r="G9290" s="384">
        <v>3259</v>
      </c>
      <c r="H9290" s="383" t="s">
        <v>836</v>
      </c>
      <c r="I9290" s="383" t="s">
        <v>837</v>
      </c>
      <c r="J9290" s="383" t="s">
        <v>617</v>
      </c>
      <c r="K9290" s="383" t="s">
        <v>618</v>
      </c>
      <c r="L9290" s="384">
        <v>20833</v>
      </c>
      <c r="M9290" s="383" t="s">
        <v>635</v>
      </c>
      <c r="N9290" s="383" t="s">
        <v>620</v>
      </c>
      <c r="O9290" s="383" t="s">
        <v>230</v>
      </c>
    </row>
    <row r="9291" spans="1:15">
      <c r="A9291" s="385">
        <v>42045</v>
      </c>
      <c r="B9291" s="383" t="s">
        <v>650</v>
      </c>
      <c r="C9291" s="383" t="s">
        <v>8</v>
      </c>
      <c r="D9291" s="383" t="s">
        <v>20</v>
      </c>
      <c r="E9291" s="383" t="s">
        <v>651</v>
      </c>
      <c r="F9291" s="383" t="s">
        <v>10</v>
      </c>
      <c r="G9291" s="384">
        <v>3259</v>
      </c>
      <c r="H9291" s="383" t="s">
        <v>836</v>
      </c>
      <c r="I9291" s="383" t="s">
        <v>837</v>
      </c>
      <c r="J9291" s="383" t="s">
        <v>617</v>
      </c>
      <c r="K9291" s="383" t="s">
        <v>618</v>
      </c>
      <c r="L9291" s="384">
        <v>20833</v>
      </c>
      <c r="M9291" s="383" t="s">
        <v>635</v>
      </c>
      <c r="N9291" s="383" t="s">
        <v>620</v>
      </c>
      <c r="O9291" s="383" t="s">
        <v>230</v>
      </c>
    </row>
    <row r="9292" spans="1:15">
      <c r="A9292" s="385">
        <v>42047</v>
      </c>
      <c r="B9292" s="383" t="s">
        <v>650</v>
      </c>
      <c r="C9292" s="383" t="s">
        <v>8</v>
      </c>
      <c r="D9292" s="383" t="s">
        <v>20</v>
      </c>
      <c r="E9292" s="383" t="s">
        <v>651</v>
      </c>
      <c r="F9292" s="383" t="s">
        <v>10</v>
      </c>
      <c r="G9292" s="384">
        <v>3259</v>
      </c>
      <c r="H9292" s="383" t="s">
        <v>836</v>
      </c>
      <c r="I9292" s="383" t="s">
        <v>837</v>
      </c>
      <c r="J9292" s="383" t="s">
        <v>617</v>
      </c>
      <c r="K9292" s="383" t="s">
        <v>618</v>
      </c>
      <c r="L9292" s="384">
        <v>20833</v>
      </c>
      <c r="M9292" s="383" t="s">
        <v>635</v>
      </c>
      <c r="N9292" s="383" t="s">
        <v>620</v>
      </c>
      <c r="O9292" s="383" t="s">
        <v>230</v>
      </c>
    </row>
    <row r="9293" spans="1:15">
      <c r="A9293" s="385">
        <v>42048</v>
      </c>
      <c r="B9293" s="383" t="s">
        <v>650</v>
      </c>
      <c r="C9293" s="383" t="s">
        <v>8</v>
      </c>
      <c r="D9293" s="383" t="s">
        <v>20</v>
      </c>
      <c r="E9293" s="383" t="s">
        <v>651</v>
      </c>
      <c r="F9293" s="383" t="s">
        <v>10</v>
      </c>
      <c r="G9293" s="384">
        <v>3259</v>
      </c>
      <c r="H9293" s="383" t="s">
        <v>836</v>
      </c>
      <c r="I9293" s="383" t="s">
        <v>837</v>
      </c>
      <c r="J9293" s="383" t="s">
        <v>617</v>
      </c>
      <c r="K9293" s="383" t="s">
        <v>618</v>
      </c>
      <c r="L9293" s="384">
        <v>20833</v>
      </c>
      <c r="M9293" s="383" t="s">
        <v>635</v>
      </c>
      <c r="N9293" s="383" t="s">
        <v>620</v>
      </c>
      <c r="O9293" s="383" t="s">
        <v>230</v>
      </c>
    </row>
    <row r="9294" spans="1:15">
      <c r="A9294" s="385">
        <v>42049</v>
      </c>
      <c r="B9294" s="383" t="s">
        <v>650</v>
      </c>
      <c r="C9294" s="383" t="s">
        <v>8</v>
      </c>
      <c r="D9294" s="383" t="s">
        <v>20</v>
      </c>
      <c r="E9294" s="383" t="s">
        <v>651</v>
      </c>
      <c r="F9294" s="383" t="s">
        <v>10</v>
      </c>
      <c r="G9294" s="384">
        <v>3259</v>
      </c>
      <c r="H9294" s="383" t="s">
        <v>836</v>
      </c>
      <c r="I9294" s="383" t="s">
        <v>837</v>
      </c>
      <c r="J9294" s="383" t="s">
        <v>617</v>
      </c>
      <c r="K9294" s="383" t="s">
        <v>618</v>
      </c>
      <c r="L9294" s="384">
        <v>21180</v>
      </c>
      <c r="M9294" s="383" t="s">
        <v>635</v>
      </c>
      <c r="N9294" s="383" t="s">
        <v>620</v>
      </c>
      <c r="O9294" s="383" t="s">
        <v>230</v>
      </c>
    </row>
    <row r="9295" spans="1:15">
      <c r="A9295" s="385">
        <v>42050</v>
      </c>
      <c r="B9295" s="383" t="s">
        <v>650</v>
      </c>
      <c r="C9295" s="383" t="s">
        <v>8</v>
      </c>
      <c r="D9295" s="383" t="s">
        <v>20</v>
      </c>
      <c r="E9295" s="383" t="s">
        <v>651</v>
      </c>
      <c r="F9295" s="383" t="s">
        <v>10</v>
      </c>
      <c r="G9295" s="384">
        <v>3259</v>
      </c>
      <c r="H9295" s="383" t="s">
        <v>836</v>
      </c>
      <c r="I9295" s="383" t="s">
        <v>837</v>
      </c>
      <c r="J9295" s="383" t="s">
        <v>617</v>
      </c>
      <c r="K9295" s="383" t="s">
        <v>618</v>
      </c>
      <c r="L9295" s="384">
        <v>22680</v>
      </c>
      <c r="M9295" s="383" t="s">
        <v>635</v>
      </c>
      <c r="N9295" s="383" t="s">
        <v>620</v>
      </c>
      <c r="O9295" s="383" t="s">
        <v>230</v>
      </c>
    </row>
    <row r="9296" spans="1:15">
      <c r="A9296" s="385">
        <v>42051</v>
      </c>
      <c r="B9296" s="383" t="s">
        <v>11</v>
      </c>
      <c r="C9296" s="383" t="s">
        <v>12</v>
      </c>
      <c r="D9296" s="383" t="s">
        <v>13</v>
      </c>
      <c r="E9296" s="383" t="s">
        <v>678</v>
      </c>
      <c r="F9296" s="383" t="s">
        <v>10</v>
      </c>
      <c r="G9296" s="384">
        <v>342</v>
      </c>
      <c r="H9296" s="383" t="s">
        <v>812</v>
      </c>
      <c r="I9296" s="383" t="s">
        <v>813</v>
      </c>
      <c r="J9296" s="383" t="s">
        <v>617</v>
      </c>
      <c r="K9296" s="383" t="s">
        <v>618</v>
      </c>
      <c r="L9296" s="384">
        <v>23171</v>
      </c>
      <c r="M9296" s="383" t="s">
        <v>635</v>
      </c>
      <c r="N9296" s="383" t="s">
        <v>620</v>
      </c>
      <c r="O9296" s="383" t="s">
        <v>230</v>
      </c>
    </row>
    <row r="9297" spans="1:15">
      <c r="A9297" s="385">
        <v>42052</v>
      </c>
      <c r="B9297" s="383" t="s">
        <v>11</v>
      </c>
      <c r="C9297" s="383" t="s">
        <v>12</v>
      </c>
      <c r="D9297" s="383" t="s">
        <v>13</v>
      </c>
      <c r="E9297" s="383" t="s">
        <v>678</v>
      </c>
      <c r="F9297" s="383" t="s">
        <v>10</v>
      </c>
      <c r="G9297" s="384">
        <v>342</v>
      </c>
      <c r="H9297" s="383" t="s">
        <v>812</v>
      </c>
      <c r="I9297" s="383" t="s">
        <v>813</v>
      </c>
      <c r="J9297" s="383" t="s">
        <v>617</v>
      </c>
      <c r="K9297" s="383" t="s">
        <v>618</v>
      </c>
      <c r="L9297" s="384">
        <v>23171</v>
      </c>
      <c r="M9297" s="383" t="s">
        <v>636</v>
      </c>
      <c r="N9297" s="383" t="s">
        <v>620</v>
      </c>
      <c r="O9297" s="383" t="s">
        <v>230</v>
      </c>
    </row>
    <row r="9298" spans="1:15">
      <c r="A9298" s="385">
        <v>42053</v>
      </c>
      <c r="B9298" s="383" t="s">
        <v>11</v>
      </c>
      <c r="C9298" s="383" t="s">
        <v>12</v>
      </c>
      <c r="D9298" s="383" t="s">
        <v>13</v>
      </c>
      <c r="E9298" s="383" t="s">
        <v>678</v>
      </c>
      <c r="F9298" s="383" t="s">
        <v>10</v>
      </c>
      <c r="G9298" s="384">
        <v>342</v>
      </c>
      <c r="H9298" s="383" t="s">
        <v>812</v>
      </c>
      <c r="I9298" s="383" t="s">
        <v>813</v>
      </c>
      <c r="J9298" s="383" t="s">
        <v>617</v>
      </c>
      <c r="K9298" s="383" t="s">
        <v>618</v>
      </c>
      <c r="L9298" s="384">
        <v>23171</v>
      </c>
      <c r="M9298" s="383" t="s">
        <v>636</v>
      </c>
      <c r="N9298" s="383" t="s">
        <v>620</v>
      </c>
      <c r="O9298" s="383" t="s">
        <v>230</v>
      </c>
    </row>
    <row r="9299" spans="1:15">
      <c r="A9299" s="385">
        <v>42054</v>
      </c>
      <c r="B9299" s="383" t="s">
        <v>11</v>
      </c>
      <c r="C9299" s="383" t="s">
        <v>12</v>
      </c>
      <c r="D9299" s="383" t="s">
        <v>13</v>
      </c>
      <c r="E9299" s="383" t="s">
        <v>678</v>
      </c>
      <c r="F9299" s="383" t="s">
        <v>10</v>
      </c>
      <c r="G9299" s="384">
        <v>342</v>
      </c>
      <c r="H9299" s="383" t="s">
        <v>812</v>
      </c>
      <c r="I9299" s="383" t="s">
        <v>813</v>
      </c>
      <c r="J9299" s="383" t="s">
        <v>617</v>
      </c>
      <c r="K9299" s="383" t="s">
        <v>618</v>
      </c>
      <c r="L9299" s="384">
        <v>23171</v>
      </c>
      <c r="M9299" s="383" t="s">
        <v>636</v>
      </c>
      <c r="N9299" s="383" t="s">
        <v>620</v>
      </c>
      <c r="O9299" s="383" t="s">
        <v>230</v>
      </c>
    </row>
    <row r="9300" spans="1:15">
      <c r="A9300" s="385">
        <v>42055</v>
      </c>
      <c r="B9300" s="383" t="s">
        <v>11</v>
      </c>
      <c r="C9300" s="383" t="s">
        <v>12</v>
      </c>
      <c r="D9300" s="383" t="s">
        <v>13</v>
      </c>
      <c r="E9300" s="383" t="s">
        <v>678</v>
      </c>
      <c r="F9300" s="383" t="s">
        <v>10</v>
      </c>
      <c r="G9300" s="384">
        <v>342</v>
      </c>
      <c r="H9300" s="383" t="s">
        <v>812</v>
      </c>
      <c r="I9300" s="383" t="s">
        <v>813</v>
      </c>
      <c r="J9300" s="383" t="s">
        <v>617</v>
      </c>
      <c r="K9300" s="383" t="s">
        <v>618</v>
      </c>
      <c r="L9300" s="384">
        <v>23171</v>
      </c>
      <c r="M9300" s="383" t="s">
        <v>636</v>
      </c>
      <c r="N9300" s="383" t="s">
        <v>620</v>
      </c>
      <c r="O9300" s="383" t="s">
        <v>230</v>
      </c>
    </row>
    <row r="9301" spans="1:15">
      <c r="A9301" s="385">
        <v>42056</v>
      </c>
      <c r="B9301" s="383" t="s">
        <v>11</v>
      </c>
      <c r="C9301" s="383" t="s">
        <v>12</v>
      </c>
      <c r="D9301" s="383" t="s">
        <v>13</v>
      </c>
      <c r="E9301" s="383" t="s">
        <v>678</v>
      </c>
      <c r="F9301" s="383" t="s">
        <v>10</v>
      </c>
      <c r="G9301" s="384">
        <v>342</v>
      </c>
      <c r="H9301" s="383" t="s">
        <v>812</v>
      </c>
      <c r="I9301" s="383" t="s">
        <v>813</v>
      </c>
      <c r="J9301" s="383" t="s">
        <v>617</v>
      </c>
      <c r="K9301" s="383" t="s">
        <v>618</v>
      </c>
      <c r="L9301" s="384">
        <v>23171</v>
      </c>
      <c r="M9301" s="383" t="s">
        <v>637</v>
      </c>
      <c r="N9301" s="383" t="s">
        <v>620</v>
      </c>
      <c r="O9301" s="383" t="s">
        <v>230</v>
      </c>
    </row>
    <row r="9302" spans="1:15">
      <c r="A9302" s="385">
        <v>42057</v>
      </c>
      <c r="B9302" s="383" t="s">
        <v>11</v>
      </c>
      <c r="C9302" s="383" t="s">
        <v>12</v>
      </c>
      <c r="D9302" s="383" t="s">
        <v>13</v>
      </c>
      <c r="E9302" s="383" t="s">
        <v>678</v>
      </c>
      <c r="F9302" s="383" t="s">
        <v>10</v>
      </c>
      <c r="G9302" s="384">
        <v>342</v>
      </c>
      <c r="H9302" s="383" t="s">
        <v>812</v>
      </c>
      <c r="I9302" s="383" t="s">
        <v>813</v>
      </c>
      <c r="J9302" s="383" t="s">
        <v>617</v>
      </c>
      <c r="K9302" s="383" t="s">
        <v>618</v>
      </c>
      <c r="L9302" s="384">
        <v>23171</v>
      </c>
      <c r="M9302" s="383" t="s">
        <v>637</v>
      </c>
      <c r="N9302" s="383" t="s">
        <v>620</v>
      </c>
      <c r="O9302" s="383" t="s">
        <v>230</v>
      </c>
    </row>
    <row r="9303" spans="1:15">
      <c r="A9303" s="385">
        <v>42058</v>
      </c>
      <c r="B9303" s="383" t="s">
        <v>650</v>
      </c>
      <c r="C9303" s="383" t="s">
        <v>8</v>
      </c>
      <c r="D9303" s="383" t="s">
        <v>20</v>
      </c>
      <c r="E9303" s="383" t="s">
        <v>651</v>
      </c>
      <c r="F9303" s="383" t="s">
        <v>10</v>
      </c>
      <c r="G9303" s="384">
        <v>2394</v>
      </c>
      <c r="H9303" s="383" t="s">
        <v>836</v>
      </c>
      <c r="I9303" s="383" t="s">
        <v>837</v>
      </c>
      <c r="J9303" s="383" t="s">
        <v>617</v>
      </c>
      <c r="K9303" s="383" t="s">
        <v>618</v>
      </c>
      <c r="L9303" s="384">
        <v>23171</v>
      </c>
      <c r="M9303" s="383" t="s">
        <v>637</v>
      </c>
      <c r="N9303" s="383" t="s">
        <v>620</v>
      </c>
      <c r="O9303" s="383" t="s">
        <v>230</v>
      </c>
    </row>
    <row r="9304" spans="1:15">
      <c r="A9304" s="385">
        <v>42059</v>
      </c>
      <c r="B9304" s="383" t="s">
        <v>650</v>
      </c>
      <c r="C9304" s="383" t="s">
        <v>8</v>
      </c>
      <c r="D9304" s="383" t="s">
        <v>20</v>
      </c>
      <c r="E9304" s="383" t="s">
        <v>651</v>
      </c>
      <c r="F9304" s="383" t="s">
        <v>10</v>
      </c>
      <c r="G9304" s="384">
        <v>2394</v>
      </c>
      <c r="H9304" s="383" t="s">
        <v>836</v>
      </c>
      <c r="I9304" s="383" t="s">
        <v>837</v>
      </c>
      <c r="J9304" s="383" t="s">
        <v>617</v>
      </c>
      <c r="K9304" s="383" t="s">
        <v>618</v>
      </c>
      <c r="L9304" s="384">
        <v>23171</v>
      </c>
      <c r="M9304" s="383" t="s">
        <v>637</v>
      </c>
      <c r="N9304" s="383" t="s">
        <v>620</v>
      </c>
      <c r="O9304" s="383" t="s">
        <v>230</v>
      </c>
    </row>
    <row r="9305" spans="1:15">
      <c r="A9305" s="385">
        <v>42060</v>
      </c>
      <c r="B9305" s="383" t="s">
        <v>650</v>
      </c>
      <c r="C9305" s="383" t="s">
        <v>8</v>
      </c>
      <c r="D9305" s="383" t="s">
        <v>20</v>
      </c>
      <c r="E9305" s="383" t="s">
        <v>651</v>
      </c>
      <c r="F9305" s="383" t="s">
        <v>10</v>
      </c>
      <c r="G9305" s="384">
        <v>2394</v>
      </c>
      <c r="H9305" s="383" t="s">
        <v>836</v>
      </c>
      <c r="I9305" s="383" t="s">
        <v>837</v>
      </c>
      <c r="J9305" s="383" t="s">
        <v>617</v>
      </c>
      <c r="K9305" s="383" t="s">
        <v>618</v>
      </c>
      <c r="L9305" s="384">
        <v>23171</v>
      </c>
      <c r="M9305" s="383" t="s">
        <v>637</v>
      </c>
      <c r="N9305" s="383" t="s">
        <v>620</v>
      </c>
      <c r="O9305" s="383" t="s">
        <v>230</v>
      </c>
    </row>
    <row r="9306" spans="1:15">
      <c r="A9306" s="385">
        <v>42061</v>
      </c>
      <c r="B9306" s="383" t="s">
        <v>21</v>
      </c>
      <c r="C9306" s="383" t="s">
        <v>12</v>
      </c>
      <c r="D9306" s="383" t="s">
        <v>22</v>
      </c>
      <c r="E9306" s="383" t="s">
        <v>658</v>
      </c>
      <c r="F9306" s="383" t="s">
        <v>10</v>
      </c>
      <c r="G9306" s="384">
        <v>8600</v>
      </c>
      <c r="H9306" s="383" t="s">
        <v>854</v>
      </c>
      <c r="I9306" s="383" t="s">
        <v>1076</v>
      </c>
      <c r="J9306" s="383" t="s">
        <v>617</v>
      </c>
      <c r="K9306" s="383" t="s">
        <v>618</v>
      </c>
      <c r="L9306" s="384">
        <v>23171</v>
      </c>
      <c r="M9306" s="383" t="s">
        <v>637</v>
      </c>
      <c r="N9306" s="383" t="s">
        <v>620</v>
      </c>
      <c r="O9306" s="383" t="s">
        <v>230</v>
      </c>
    </row>
    <row r="9307" spans="1:15">
      <c r="A9307" s="385">
        <v>42062</v>
      </c>
      <c r="B9307" s="383" t="s">
        <v>650</v>
      </c>
      <c r="C9307" s="383" t="s">
        <v>8</v>
      </c>
      <c r="D9307" s="383" t="s">
        <v>20</v>
      </c>
      <c r="E9307" s="383" t="s">
        <v>651</v>
      </c>
      <c r="F9307" s="383" t="s">
        <v>10</v>
      </c>
      <c r="G9307" s="384">
        <v>2394</v>
      </c>
      <c r="H9307" s="383" t="s">
        <v>836</v>
      </c>
      <c r="I9307" s="383" t="s">
        <v>837</v>
      </c>
      <c r="J9307" s="383" t="s">
        <v>617</v>
      </c>
      <c r="K9307" s="383" t="s">
        <v>618</v>
      </c>
      <c r="L9307" s="384">
        <v>23171</v>
      </c>
      <c r="M9307" s="383" t="s">
        <v>637</v>
      </c>
      <c r="N9307" s="383" t="s">
        <v>620</v>
      </c>
      <c r="O9307" s="383" t="s">
        <v>230</v>
      </c>
    </row>
    <row r="9308" spans="1:15">
      <c r="A9308" s="385">
        <v>42063</v>
      </c>
      <c r="B9308" s="383" t="s">
        <v>650</v>
      </c>
      <c r="C9308" s="383" t="s">
        <v>8</v>
      </c>
      <c r="D9308" s="383" t="s">
        <v>20</v>
      </c>
      <c r="E9308" s="383" t="s">
        <v>651</v>
      </c>
      <c r="F9308" s="383" t="s">
        <v>10</v>
      </c>
      <c r="G9308" s="384">
        <v>2394</v>
      </c>
      <c r="H9308" s="383" t="s">
        <v>836</v>
      </c>
      <c r="I9308" s="383" t="s">
        <v>837</v>
      </c>
      <c r="J9308" s="383" t="s">
        <v>617</v>
      </c>
      <c r="K9308" s="383" t="s">
        <v>618</v>
      </c>
      <c r="L9308" s="384">
        <v>23242</v>
      </c>
      <c r="M9308" s="383" t="s">
        <v>638</v>
      </c>
      <c r="N9308" s="383" t="s">
        <v>620</v>
      </c>
      <c r="O9308" s="383" t="s">
        <v>230</v>
      </c>
    </row>
    <row r="9309" spans="1:15">
      <c r="A9309" s="385">
        <v>42064</v>
      </c>
      <c r="B9309" s="383" t="s">
        <v>650</v>
      </c>
      <c r="C9309" s="383" t="s">
        <v>8</v>
      </c>
      <c r="D9309" s="383" t="s">
        <v>20</v>
      </c>
      <c r="E9309" s="383" t="s">
        <v>651</v>
      </c>
      <c r="F9309" s="383" t="s">
        <v>10</v>
      </c>
      <c r="G9309" s="384">
        <v>2394</v>
      </c>
      <c r="H9309" s="383" t="s">
        <v>836</v>
      </c>
      <c r="I9309" s="383" t="s">
        <v>837</v>
      </c>
      <c r="J9309" s="383" t="s">
        <v>617</v>
      </c>
      <c r="K9309" s="383" t="s">
        <v>618</v>
      </c>
      <c r="L9309" s="384">
        <v>24188</v>
      </c>
      <c r="M9309" s="383" t="s">
        <v>638</v>
      </c>
      <c r="N9309" s="383" t="s">
        <v>620</v>
      </c>
      <c r="O9309" s="383" t="s">
        <v>230</v>
      </c>
    </row>
    <row r="9310" spans="1:15">
      <c r="A9310" s="385">
        <v>42065</v>
      </c>
      <c r="B9310" s="383" t="s">
        <v>650</v>
      </c>
      <c r="C9310" s="383" t="s">
        <v>8</v>
      </c>
      <c r="D9310" s="383" t="s">
        <v>20</v>
      </c>
      <c r="E9310" s="383" t="s">
        <v>651</v>
      </c>
      <c r="F9310" s="383" t="s">
        <v>10</v>
      </c>
      <c r="G9310" s="384">
        <v>2394</v>
      </c>
      <c r="H9310" s="383" t="s">
        <v>836</v>
      </c>
      <c r="I9310" s="383" t="s">
        <v>837</v>
      </c>
      <c r="J9310" s="383" t="s">
        <v>617</v>
      </c>
      <c r="K9310" s="383" t="s">
        <v>618</v>
      </c>
      <c r="L9310" s="384">
        <v>24376</v>
      </c>
      <c r="M9310" s="383" t="s">
        <v>638</v>
      </c>
      <c r="N9310" s="383" t="s">
        <v>620</v>
      </c>
      <c r="O9310" s="383" t="s">
        <v>230</v>
      </c>
    </row>
    <row r="9311" spans="1:15">
      <c r="A9311" s="385">
        <v>42066</v>
      </c>
      <c r="B9311" s="383" t="s">
        <v>650</v>
      </c>
      <c r="C9311" s="383" t="s">
        <v>8</v>
      </c>
      <c r="D9311" s="383" t="s">
        <v>20</v>
      </c>
      <c r="E9311" s="383" t="s">
        <v>651</v>
      </c>
      <c r="F9311" s="383" t="s">
        <v>10</v>
      </c>
      <c r="G9311" s="384">
        <v>3179</v>
      </c>
      <c r="H9311" s="383" t="s">
        <v>836</v>
      </c>
      <c r="I9311" s="383" t="s">
        <v>837</v>
      </c>
      <c r="J9311" s="383" t="s">
        <v>617</v>
      </c>
      <c r="K9311" s="383" t="s">
        <v>618</v>
      </c>
      <c r="L9311" s="384">
        <v>24376</v>
      </c>
      <c r="M9311" s="383" t="s">
        <v>638</v>
      </c>
      <c r="N9311" s="383" t="s">
        <v>620</v>
      </c>
      <c r="O9311" s="383" t="s">
        <v>230</v>
      </c>
    </row>
    <row r="9312" spans="1:15">
      <c r="A9312" s="385">
        <v>42067</v>
      </c>
      <c r="B9312" s="383" t="s">
        <v>650</v>
      </c>
      <c r="C9312" s="383" t="s">
        <v>8</v>
      </c>
      <c r="D9312" s="383" t="s">
        <v>20</v>
      </c>
      <c r="E9312" s="383" t="s">
        <v>651</v>
      </c>
      <c r="F9312" s="383" t="s">
        <v>10</v>
      </c>
      <c r="G9312" s="384">
        <v>1530</v>
      </c>
      <c r="H9312" s="383" t="s">
        <v>876</v>
      </c>
      <c r="I9312" s="383" t="s">
        <v>877</v>
      </c>
      <c r="J9312" s="383" t="s">
        <v>617</v>
      </c>
      <c r="K9312" s="383" t="s">
        <v>618</v>
      </c>
      <c r="L9312" s="384">
        <v>24394</v>
      </c>
      <c r="M9312" s="383" t="s">
        <v>638</v>
      </c>
      <c r="N9312" s="383" t="s">
        <v>620</v>
      </c>
      <c r="O9312" s="383" t="s">
        <v>230</v>
      </c>
    </row>
    <row r="9313" spans="1:15">
      <c r="A9313" s="385">
        <v>42068</v>
      </c>
      <c r="B9313" s="383" t="s">
        <v>650</v>
      </c>
      <c r="C9313" s="383" t="s">
        <v>8</v>
      </c>
      <c r="D9313" s="383" t="s">
        <v>20</v>
      </c>
      <c r="E9313" s="383" t="s">
        <v>651</v>
      </c>
      <c r="F9313" s="383" t="s">
        <v>10</v>
      </c>
      <c r="G9313" s="384">
        <v>1530</v>
      </c>
      <c r="H9313" s="383" t="s">
        <v>876</v>
      </c>
      <c r="I9313" s="383" t="s">
        <v>877</v>
      </c>
      <c r="J9313" s="383" t="s">
        <v>617</v>
      </c>
      <c r="K9313" s="383" t="s">
        <v>618</v>
      </c>
      <c r="L9313" s="384">
        <v>24965</v>
      </c>
      <c r="M9313" s="383" t="s">
        <v>638</v>
      </c>
      <c r="N9313" s="383" t="s">
        <v>620</v>
      </c>
      <c r="O9313" s="383" t="s">
        <v>230</v>
      </c>
    </row>
    <row r="9314" spans="1:15">
      <c r="A9314" s="385">
        <v>42069</v>
      </c>
      <c r="B9314" s="383" t="s">
        <v>650</v>
      </c>
      <c r="C9314" s="383" t="s">
        <v>8</v>
      </c>
      <c r="D9314" s="383" t="s">
        <v>20</v>
      </c>
      <c r="E9314" s="383" t="s">
        <v>651</v>
      </c>
      <c r="F9314" s="383" t="s">
        <v>10</v>
      </c>
      <c r="G9314" s="384">
        <v>1530</v>
      </c>
      <c r="H9314" s="383" t="s">
        <v>876</v>
      </c>
      <c r="I9314" s="383" t="s">
        <v>877</v>
      </c>
      <c r="J9314" s="383" t="s">
        <v>617</v>
      </c>
      <c r="K9314" s="383" t="s">
        <v>618</v>
      </c>
      <c r="L9314" s="384">
        <v>25035</v>
      </c>
      <c r="M9314" s="383" t="s">
        <v>638</v>
      </c>
      <c r="N9314" s="383" t="s">
        <v>620</v>
      </c>
      <c r="O9314" s="383" t="s">
        <v>230</v>
      </c>
    </row>
    <row r="9315" spans="1:15">
      <c r="A9315" s="385">
        <v>42070</v>
      </c>
      <c r="B9315" s="383" t="s">
        <v>650</v>
      </c>
      <c r="C9315" s="383" t="s">
        <v>8</v>
      </c>
      <c r="D9315" s="383" t="s">
        <v>20</v>
      </c>
      <c r="E9315" s="383" t="s">
        <v>651</v>
      </c>
      <c r="F9315" s="383" t="s">
        <v>10</v>
      </c>
      <c r="G9315" s="384">
        <v>2040</v>
      </c>
      <c r="H9315" s="383" t="s">
        <v>876</v>
      </c>
      <c r="I9315" s="383" t="s">
        <v>877</v>
      </c>
      <c r="J9315" s="383" t="s">
        <v>617</v>
      </c>
      <c r="K9315" s="383" t="s">
        <v>618</v>
      </c>
      <c r="L9315" s="384">
        <v>25532</v>
      </c>
      <c r="M9315" s="383" t="s">
        <v>638</v>
      </c>
      <c r="N9315" s="383" t="s">
        <v>620</v>
      </c>
      <c r="O9315" s="383" t="s">
        <v>230</v>
      </c>
    </row>
    <row r="9316" spans="1:15">
      <c r="A9316" s="385">
        <v>42071</v>
      </c>
      <c r="B9316" s="383" t="s">
        <v>650</v>
      </c>
      <c r="C9316" s="383" t="s">
        <v>8</v>
      </c>
      <c r="D9316" s="383" t="s">
        <v>20</v>
      </c>
      <c r="E9316" s="383" t="s">
        <v>651</v>
      </c>
      <c r="F9316" s="383" t="s">
        <v>10</v>
      </c>
      <c r="G9316" s="384">
        <v>2550</v>
      </c>
      <c r="H9316" s="383" t="s">
        <v>876</v>
      </c>
      <c r="I9316" s="383" t="s">
        <v>877</v>
      </c>
      <c r="J9316" s="383" t="s">
        <v>617</v>
      </c>
      <c r="K9316" s="383" t="s">
        <v>618</v>
      </c>
      <c r="L9316" s="384">
        <v>25875</v>
      </c>
      <c r="M9316" s="383" t="s">
        <v>638</v>
      </c>
      <c r="N9316" s="383" t="s">
        <v>620</v>
      </c>
      <c r="O9316" s="383" t="s">
        <v>230</v>
      </c>
    </row>
    <row r="9317" spans="1:15">
      <c r="A9317" s="385">
        <v>42072</v>
      </c>
      <c r="B9317" s="383" t="s">
        <v>650</v>
      </c>
      <c r="C9317" s="383" t="s">
        <v>8</v>
      </c>
      <c r="D9317" s="383" t="s">
        <v>20</v>
      </c>
      <c r="E9317" s="383" t="s">
        <v>651</v>
      </c>
      <c r="F9317" s="383" t="s">
        <v>10</v>
      </c>
      <c r="G9317" s="384">
        <v>2550</v>
      </c>
      <c r="H9317" s="383" t="s">
        <v>876</v>
      </c>
      <c r="I9317" s="383" t="s">
        <v>877</v>
      </c>
      <c r="J9317" s="383" t="s">
        <v>617</v>
      </c>
      <c r="K9317" s="383" t="s">
        <v>618</v>
      </c>
      <c r="L9317" s="384">
        <v>25875</v>
      </c>
      <c r="M9317" s="383" t="s">
        <v>638</v>
      </c>
      <c r="N9317" s="383" t="s">
        <v>620</v>
      </c>
      <c r="O9317" s="383" t="s">
        <v>230</v>
      </c>
    </row>
    <row r="9318" spans="1:15">
      <c r="A9318" s="385">
        <v>42073</v>
      </c>
      <c r="B9318" s="383" t="s">
        <v>650</v>
      </c>
      <c r="C9318" s="383" t="s">
        <v>8</v>
      </c>
      <c r="D9318" s="383" t="s">
        <v>20</v>
      </c>
      <c r="E9318" s="383" t="s">
        <v>651</v>
      </c>
      <c r="F9318" s="383" t="s">
        <v>10</v>
      </c>
      <c r="G9318" s="384">
        <v>2550</v>
      </c>
      <c r="H9318" s="383" t="s">
        <v>876</v>
      </c>
      <c r="I9318" s="383" t="s">
        <v>877</v>
      </c>
      <c r="J9318" s="383" t="s">
        <v>617</v>
      </c>
      <c r="K9318" s="383" t="s">
        <v>618</v>
      </c>
      <c r="L9318" s="384">
        <v>25875</v>
      </c>
      <c r="M9318" s="383" t="s">
        <v>638</v>
      </c>
      <c r="N9318" s="383" t="s">
        <v>620</v>
      </c>
      <c r="O9318" s="383" t="s">
        <v>230</v>
      </c>
    </row>
    <row r="9319" spans="1:15">
      <c r="A9319" s="385">
        <v>42074</v>
      </c>
      <c r="B9319" s="383" t="s">
        <v>650</v>
      </c>
      <c r="C9319" s="383" t="s">
        <v>8</v>
      </c>
      <c r="D9319" s="383" t="s">
        <v>20</v>
      </c>
      <c r="E9319" s="383" t="s">
        <v>651</v>
      </c>
      <c r="F9319" s="383" t="s">
        <v>10</v>
      </c>
      <c r="G9319" s="384">
        <v>2550</v>
      </c>
      <c r="H9319" s="383" t="s">
        <v>876</v>
      </c>
      <c r="I9319" s="383" t="s">
        <v>877</v>
      </c>
      <c r="J9319" s="383" t="s">
        <v>617</v>
      </c>
      <c r="K9319" s="383" t="s">
        <v>618</v>
      </c>
      <c r="L9319" s="384">
        <v>25875</v>
      </c>
      <c r="M9319" s="383" t="s">
        <v>638</v>
      </c>
      <c r="N9319" s="383" t="s">
        <v>620</v>
      </c>
      <c r="O9319" s="383" t="s">
        <v>230</v>
      </c>
    </row>
    <row r="9320" spans="1:15">
      <c r="A9320" s="385">
        <v>42075</v>
      </c>
      <c r="B9320" s="383" t="s">
        <v>650</v>
      </c>
      <c r="C9320" s="383" t="s">
        <v>8</v>
      </c>
      <c r="D9320" s="383" t="s">
        <v>20</v>
      </c>
      <c r="E9320" s="383" t="s">
        <v>651</v>
      </c>
      <c r="F9320" s="383" t="s">
        <v>10</v>
      </c>
      <c r="G9320" s="384">
        <v>2550</v>
      </c>
      <c r="H9320" s="383" t="s">
        <v>876</v>
      </c>
      <c r="I9320" s="383" t="s">
        <v>877</v>
      </c>
      <c r="J9320" s="383" t="s">
        <v>617</v>
      </c>
      <c r="K9320" s="383" t="s">
        <v>618</v>
      </c>
      <c r="L9320" s="384">
        <v>25875</v>
      </c>
      <c r="M9320" s="383" t="s">
        <v>639</v>
      </c>
      <c r="N9320" s="383" t="s">
        <v>620</v>
      </c>
      <c r="O9320" s="383" t="s">
        <v>230</v>
      </c>
    </row>
    <row r="9321" spans="1:15">
      <c r="A9321" s="385">
        <v>42076</v>
      </c>
      <c r="B9321" s="383" t="s">
        <v>650</v>
      </c>
      <c r="C9321" s="383" t="s">
        <v>8</v>
      </c>
      <c r="D9321" s="383" t="s">
        <v>20</v>
      </c>
      <c r="E9321" s="383" t="s">
        <v>651</v>
      </c>
      <c r="F9321" s="383" t="s">
        <v>10</v>
      </c>
      <c r="G9321" s="384">
        <v>2550</v>
      </c>
      <c r="H9321" s="383" t="s">
        <v>876</v>
      </c>
      <c r="I9321" s="383" t="s">
        <v>877</v>
      </c>
      <c r="J9321" s="383" t="s">
        <v>617</v>
      </c>
      <c r="K9321" s="383" t="s">
        <v>618</v>
      </c>
      <c r="L9321" s="384">
        <v>25875</v>
      </c>
      <c r="M9321" s="383" t="s">
        <v>639</v>
      </c>
      <c r="N9321" s="383" t="s">
        <v>620</v>
      </c>
      <c r="O9321" s="383" t="s">
        <v>230</v>
      </c>
    </row>
    <row r="9322" spans="1:15">
      <c r="A9322" s="385">
        <v>42077</v>
      </c>
      <c r="B9322" s="383" t="s">
        <v>650</v>
      </c>
      <c r="C9322" s="383" t="s">
        <v>8</v>
      </c>
      <c r="D9322" s="383" t="s">
        <v>20</v>
      </c>
      <c r="E9322" s="383" t="s">
        <v>651</v>
      </c>
      <c r="F9322" s="383" t="s">
        <v>10</v>
      </c>
      <c r="G9322" s="384">
        <v>2550</v>
      </c>
      <c r="H9322" s="383" t="s">
        <v>876</v>
      </c>
      <c r="I9322" s="383" t="s">
        <v>877</v>
      </c>
      <c r="J9322" s="383" t="s">
        <v>617</v>
      </c>
      <c r="K9322" s="383" t="s">
        <v>618</v>
      </c>
      <c r="L9322" s="384">
        <v>25875</v>
      </c>
      <c r="M9322" s="383" t="s">
        <v>639</v>
      </c>
      <c r="N9322" s="383" t="s">
        <v>620</v>
      </c>
      <c r="O9322" s="383" t="s">
        <v>230</v>
      </c>
    </row>
    <row r="9323" spans="1:15">
      <c r="A9323" s="385">
        <v>42078</v>
      </c>
      <c r="B9323" s="383" t="s">
        <v>650</v>
      </c>
      <c r="C9323" s="383" t="s">
        <v>8</v>
      </c>
      <c r="D9323" s="383" t="s">
        <v>20</v>
      </c>
      <c r="E9323" s="383" t="s">
        <v>651</v>
      </c>
      <c r="F9323" s="383" t="s">
        <v>10</v>
      </c>
      <c r="G9323" s="384">
        <v>1020</v>
      </c>
      <c r="H9323" s="383" t="s">
        <v>876</v>
      </c>
      <c r="I9323" s="383" t="s">
        <v>827</v>
      </c>
      <c r="J9323" s="383" t="s">
        <v>617</v>
      </c>
      <c r="K9323" s="383" t="s">
        <v>618</v>
      </c>
      <c r="L9323" s="384">
        <v>25875</v>
      </c>
      <c r="M9323" s="383" t="s">
        <v>639</v>
      </c>
      <c r="N9323" s="383" t="s">
        <v>620</v>
      </c>
      <c r="O9323" s="383" t="s">
        <v>230</v>
      </c>
    </row>
    <row r="9324" spans="1:15">
      <c r="A9324" s="385">
        <v>42079</v>
      </c>
      <c r="B9324" s="383" t="s">
        <v>650</v>
      </c>
      <c r="C9324" s="383" t="s">
        <v>8</v>
      </c>
      <c r="D9324" s="383" t="s">
        <v>20</v>
      </c>
      <c r="E9324" s="383" t="s">
        <v>651</v>
      </c>
      <c r="F9324" s="383" t="s">
        <v>10</v>
      </c>
      <c r="G9324" s="384">
        <v>1020</v>
      </c>
      <c r="H9324" s="383" t="s">
        <v>876</v>
      </c>
      <c r="I9324" s="383" t="s">
        <v>827</v>
      </c>
      <c r="J9324" s="383" t="s">
        <v>617</v>
      </c>
      <c r="K9324" s="383" t="s">
        <v>618</v>
      </c>
      <c r="L9324" s="384">
        <v>25875</v>
      </c>
      <c r="M9324" s="383" t="s">
        <v>639</v>
      </c>
      <c r="N9324" s="383" t="s">
        <v>620</v>
      </c>
      <c r="O9324" s="383" t="s">
        <v>230</v>
      </c>
    </row>
    <row r="9325" spans="1:15">
      <c r="A9325" s="385">
        <v>42080</v>
      </c>
      <c r="B9325" s="383" t="s">
        <v>650</v>
      </c>
      <c r="C9325" s="383" t="s">
        <v>8</v>
      </c>
      <c r="D9325" s="383" t="s">
        <v>20</v>
      </c>
      <c r="E9325" s="383" t="s">
        <v>651</v>
      </c>
      <c r="F9325" s="383" t="s">
        <v>10</v>
      </c>
      <c r="G9325" s="384">
        <v>1020</v>
      </c>
      <c r="H9325" s="383" t="s">
        <v>876</v>
      </c>
      <c r="I9325" s="383" t="s">
        <v>827</v>
      </c>
      <c r="J9325" s="383" t="s">
        <v>617</v>
      </c>
      <c r="K9325" s="383" t="s">
        <v>618</v>
      </c>
      <c r="L9325" s="384">
        <v>25875</v>
      </c>
      <c r="M9325" s="383" t="s">
        <v>639</v>
      </c>
      <c r="N9325" s="383" t="s">
        <v>620</v>
      </c>
      <c r="O9325" s="383" t="s">
        <v>230</v>
      </c>
    </row>
    <row r="9326" spans="1:15">
      <c r="A9326" s="385">
        <v>42081</v>
      </c>
      <c r="B9326" s="383" t="s">
        <v>650</v>
      </c>
      <c r="C9326" s="383" t="s">
        <v>8</v>
      </c>
      <c r="D9326" s="383" t="s">
        <v>20</v>
      </c>
      <c r="E9326" s="383" t="s">
        <v>651</v>
      </c>
      <c r="F9326" s="383" t="s">
        <v>10</v>
      </c>
      <c r="G9326" s="384">
        <v>1020</v>
      </c>
      <c r="H9326" s="383" t="s">
        <v>876</v>
      </c>
      <c r="I9326" s="383" t="s">
        <v>827</v>
      </c>
      <c r="J9326" s="383" t="s">
        <v>617</v>
      </c>
      <c r="K9326" s="383" t="s">
        <v>618</v>
      </c>
      <c r="L9326" s="384">
        <v>26170</v>
      </c>
      <c r="M9326" s="383" t="s">
        <v>640</v>
      </c>
      <c r="N9326" s="383" t="s">
        <v>620</v>
      </c>
      <c r="O9326" s="383" t="s">
        <v>230</v>
      </c>
    </row>
    <row r="9327" spans="1:15">
      <c r="A9327" s="385">
        <v>42082</v>
      </c>
      <c r="B9327" s="383" t="s">
        <v>650</v>
      </c>
      <c r="C9327" s="383" t="s">
        <v>8</v>
      </c>
      <c r="D9327" s="383" t="s">
        <v>20</v>
      </c>
      <c r="E9327" s="383" t="s">
        <v>651</v>
      </c>
      <c r="F9327" s="383" t="s">
        <v>10</v>
      </c>
      <c r="G9327" s="384">
        <v>1020</v>
      </c>
      <c r="H9327" s="383" t="s">
        <v>876</v>
      </c>
      <c r="I9327" s="383" t="s">
        <v>827</v>
      </c>
      <c r="J9327" s="383" t="s">
        <v>617</v>
      </c>
      <c r="K9327" s="383" t="s">
        <v>618</v>
      </c>
      <c r="L9327" s="384">
        <v>26691</v>
      </c>
      <c r="M9327" s="383" t="s">
        <v>640</v>
      </c>
      <c r="N9327" s="383" t="s">
        <v>620</v>
      </c>
      <c r="O9327" s="383" t="s">
        <v>230</v>
      </c>
    </row>
    <row r="9328" spans="1:15">
      <c r="A9328" s="385">
        <v>42083</v>
      </c>
      <c r="B9328" s="383" t="s">
        <v>650</v>
      </c>
      <c r="C9328" s="383" t="s">
        <v>8</v>
      </c>
      <c r="D9328" s="383" t="s">
        <v>20</v>
      </c>
      <c r="E9328" s="383" t="s">
        <v>651</v>
      </c>
      <c r="F9328" s="383" t="s">
        <v>10</v>
      </c>
      <c r="G9328" s="384">
        <v>1020</v>
      </c>
      <c r="H9328" s="383" t="s">
        <v>876</v>
      </c>
      <c r="I9328" s="383" t="s">
        <v>827</v>
      </c>
      <c r="J9328" s="383" t="s">
        <v>617</v>
      </c>
      <c r="K9328" s="383" t="s">
        <v>618</v>
      </c>
      <c r="L9328" s="384">
        <v>27235</v>
      </c>
      <c r="M9328" s="383" t="s">
        <v>640</v>
      </c>
      <c r="N9328" s="383" t="s">
        <v>620</v>
      </c>
      <c r="O9328" s="383" t="s">
        <v>230</v>
      </c>
    </row>
    <row r="9329" spans="1:15">
      <c r="A9329" s="385">
        <v>42088</v>
      </c>
      <c r="B9329" s="383" t="s">
        <v>11</v>
      </c>
      <c r="C9329" s="383" t="s">
        <v>12</v>
      </c>
      <c r="D9329" s="383" t="s">
        <v>13</v>
      </c>
      <c r="E9329" s="383" t="s">
        <v>678</v>
      </c>
      <c r="F9329" s="383" t="s">
        <v>10</v>
      </c>
      <c r="G9329" s="384">
        <v>774</v>
      </c>
      <c r="H9329" s="383" t="s">
        <v>1103</v>
      </c>
      <c r="I9329" s="383" t="s">
        <v>1104</v>
      </c>
      <c r="J9329" s="383" t="s">
        <v>617</v>
      </c>
      <c r="K9329" s="383" t="s">
        <v>618</v>
      </c>
      <c r="L9329" s="384">
        <v>27741</v>
      </c>
      <c r="M9329" s="383" t="s">
        <v>640</v>
      </c>
      <c r="N9329" s="383" t="s">
        <v>620</v>
      </c>
      <c r="O9329" s="383" t="s">
        <v>230</v>
      </c>
    </row>
    <row r="9330" spans="1:15">
      <c r="A9330" s="385">
        <v>42092</v>
      </c>
      <c r="B9330" s="383" t="s">
        <v>21</v>
      </c>
      <c r="C9330" s="383" t="s">
        <v>12</v>
      </c>
      <c r="D9330" s="383" t="s">
        <v>22</v>
      </c>
      <c r="E9330" s="383" t="s">
        <v>658</v>
      </c>
      <c r="F9330" s="383" t="s">
        <v>10</v>
      </c>
      <c r="G9330" s="384">
        <v>1750</v>
      </c>
      <c r="H9330" s="383" t="s">
        <v>854</v>
      </c>
      <c r="I9330" s="383" t="s">
        <v>855</v>
      </c>
      <c r="J9330" s="383" t="s">
        <v>617</v>
      </c>
      <c r="K9330" s="383" t="s">
        <v>618</v>
      </c>
      <c r="L9330" s="384">
        <v>27741</v>
      </c>
      <c r="M9330" s="383" t="s">
        <v>641</v>
      </c>
      <c r="N9330" s="383" t="s">
        <v>620</v>
      </c>
      <c r="O9330" s="383" t="s">
        <v>230</v>
      </c>
    </row>
    <row r="9331" spans="1:15">
      <c r="A9331" s="385">
        <v>42093</v>
      </c>
      <c r="B9331" s="383" t="s">
        <v>21</v>
      </c>
      <c r="C9331" s="383" t="s">
        <v>12</v>
      </c>
      <c r="D9331" s="383" t="s">
        <v>22</v>
      </c>
      <c r="E9331" s="383" t="s">
        <v>658</v>
      </c>
      <c r="F9331" s="383" t="s">
        <v>10</v>
      </c>
      <c r="G9331" s="384">
        <v>1750</v>
      </c>
      <c r="H9331" s="383" t="s">
        <v>854</v>
      </c>
      <c r="I9331" s="383" t="s">
        <v>855</v>
      </c>
      <c r="J9331" s="383" t="s">
        <v>617</v>
      </c>
      <c r="K9331" s="383" t="s">
        <v>618</v>
      </c>
      <c r="L9331" s="384">
        <v>27741</v>
      </c>
      <c r="M9331" s="383" t="s">
        <v>641</v>
      </c>
      <c r="N9331" s="383" t="s">
        <v>620</v>
      </c>
      <c r="O9331" s="383" t="s">
        <v>230</v>
      </c>
    </row>
    <row r="9332" spans="1:15">
      <c r="A9332" s="385">
        <v>42094</v>
      </c>
      <c r="B9332" s="383" t="s">
        <v>21</v>
      </c>
      <c r="C9332" s="383" t="s">
        <v>12</v>
      </c>
      <c r="D9332" s="383" t="s">
        <v>22</v>
      </c>
      <c r="E9332" s="383" t="s">
        <v>658</v>
      </c>
      <c r="F9332" s="383" t="s">
        <v>10</v>
      </c>
      <c r="G9332" s="384">
        <v>1750</v>
      </c>
      <c r="H9332" s="383" t="s">
        <v>854</v>
      </c>
      <c r="I9332" s="383" t="s">
        <v>855</v>
      </c>
      <c r="J9332" s="383" t="s">
        <v>617</v>
      </c>
      <c r="K9332" s="383" t="s">
        <v>618</v>
      </c>
      <c r="L9332" s="384">
        <v>27741</v>
      </c>
      <c r="M9332" s="383" t="s">
        <v>641</v>
      </c>
      <c r="N9332" s="383" t="s">
        <v>620</v>
      </c>
      <c r="O9332" s="383" t="s">
        <v>230</v>
      </c>
    </row>
    <row r="9333" spans="1:15">
      <c r="A9333" s="385">
        <v>42096</v>
      </c>
      <c r="B9333" s="383" t="s">
        <v>21</v>
      </c>
      <c r="C9333" s="383" t="s">
        <v>12</v>
      </c>
      <c r="D9333" s="383" t="s">
        <v>22</v>
      </c>
      <c r="E9333" s="383" t="s">
        <v>658</v>
      </c>
      <c r="F9333" s="383" t="s">
        <v>10</v>
      </c>
      <c r="G9333" s="384">
        <v>87324</v>
      </c>
      <c r="H9333" s="383" t="s">
        <v>854</v>
      </c>
      <c r="I9333" s="383" t="s">
        <v>879</v>
      </c>
      <c r="J9333" s="383" t="s">
        <v>617</v>
      </c>
      <c r="K9333" s="383" t="s">
        <v>618</v>
      </c>
      <c r="L9333" s="384">
        <v>27741</v>
      </c>
      <c r="M9333" s="383" t="s">
        <v>641</v>
      </c>
      <c r="N9333" s="383" t="s">
        <v>620</v>
      </c>
      <c r="O9333" s="383" t="s">
        <v>230</v>
      </c>
    </row>
    <row r="9334" spans="1:15">
      <c r="A9334" s="385">
        <v>42111</v>
      </c>
      <c r="B9334" s="383" t="s">
        <v>621</v>
      </c>
      <c r="C9334" s="383" t="s">
        <v>8</v>
      </c>
      <c r="D9334" s="383" t="s">
        <v>9</v>
      </c>
      <c r="E9334" s="383" t="s">
        <v>622</v>
      </c>
      <c r="F9334" s="383" t="s">
        <v>10</v>
      </c>
      <c r="G9334" s="384">
        <v>528000</v>
      </c>
      <c r="H9334" s="383" t="s">
        <v>828</v>
      </c>
      <c r="I9334" s="383" t="s">
        <v>829</v>
      </c>
      <c r="J9334" s="383" t="s">
        <v>617</v>
      </c>
      <c r="K9334" s="383" t="s">
        <v>618</v>
      </c>
      <c r="L9334" s="384">
        <v>30780</v>
      </c>
      <c r="M9334" s="383" t="s">
        <v>642</v>
      </c>
      <c r="N9334" s="383" t="s">
        <v>620</v>
      </c>
      <c r="O9334" s="383" t="s">
        <v>230</v>
      </c>
    </row>
    <row r="9335" spans="1:15">
      <c r="A9335" s="385">
        <v>42112</v>
      </c>
      <c r="B9335" s="383" t="s">
        <v>621</v>
      </c>
      <c r="C9335" s="383" t="s">
        <v>8</v>
      </c>
      <c r="D9335" s="383" t="s">
        <v>9</v>
      </c>
      <c r="E9335" s="383" t="s">
        <v>622</v>
      </c>
      <c r="F9335" s="383" t="s">
        <v>10</v>
      </c>
      <c r="G9335" s="384">
        <v>528000</v>
      </c>
      <c r="H9335" s="383" t="s">
        <v>828</v>
      </c>
      <c r="I9335" s="383" t="s">
        <v>829</v>
      </c>
      <c r="J9335" s="383" t="s">
        <v>617</v>
      </c>
      <c r="K9335" s="383" t="s">
        <v>618</v>
      </c>
      <c r="L9335" s="384">
        <v>30780</v>
      </c>
      <c r="M9335" s="383" t="s">
        <v>642</v>
      </c>
      <c r="N9335" s="383" t="s">
        <v>620</v>
      </c>
      <c r="O9335" s="383" t="s">
        <v>230</v>
      </c>
    </row>
    <row r="9336" spans="1:15">
      <c r="A9336" s="385">
        <v>42113</v>
      </c>
      <c r="B9336" s="383" t="s">
        <v>621</v>
      </c>
      <c r="C9336" s="383" t="s">
        <v>8</v>
      </c>
      <c r="D9336" s="383" t="s">
        <v>9</v>
      </c>
      <c r="E9336" s="383" t="s">
        <v>622</v>
      </c>
      <c r="F9336" s="383" t="s">
        <v>10</v>
      </c>
      <c r="G9336" s="384">
        <v>528000</v>
      </c>
      <c r="H9336" s="383" t="s">
        <v>828</v>
      </c>
      <c r="I9336" s="383" t="s">
        <v>829</v>
      </c>
      <c r="J9336" s="383" t="s">
        <v>617</v>
      </c>
      <c r="K9336" s="383" t="s">
        <v>618</v>
      </c>
      <c r="L9336" s="384">
        <v>30780</v>
      </c>
      <c r="M9336" s="383" t="s">
        <v>643</v>
      </c>
      <c r="N9336" s="383" t="s">
        <v>620</v>
      </c>
      <c r="O9336" s="383" t="s">
        <v>230</v>
      </c>
    </row>
    <row r="9337" spans="1:15">
      <c r="A9337" s="385">
        <v>42115</v>
      </c>
      <c r="B9337" s="383" t="s">
        <v>21</v>
      </c>
      <c r="C9337" s="383" t="s">
        <v>12</v>
      </c>
      <c r="D9337" s="383" t="s">
        <v>22</v>
      </c>
      <c r="E9337" s="383" t="s">
        <v>658</v>
      </c>
      <c r="F9337" s="383" t="s">
        <v>10</v>
      </c>
      <c r="G9337" s="384">
        <v>2268</v>
      </c>
      <c r="H9337" s="383" t="s">
        <v>818</v>
      </c>
      <c r="I9337" s="383" t="s">
        <v>819</v>
      </c>
      <c r="J9337" s="383" t="s">
        <v>617</v>
      </c>
      <c r="K9337" s="383" t="s">
        <v>618</v>
      </c>
      <c r="L9337" s="384">
        <v>30780</v>
      </c>
      <c r="M9337" s="383" t="s">
        <v>643</v>
      </c>
      <c r="N9337" s="383" t="s">
        <v>620</v>
      </c>
      <c r="O9337" s="383" t="s">
        <v>230</v>
      </c>
    </row>
    <row r="9338" spans="1:15">
      <c r="A9338" s="385">
        <v>42118</v>
      </c>
      <c r="B9338" s="383" t="s">
        <v>646</v>
      </c>
      <c r="C9338" s="383" t="s">
        <v>8</v>
      </c>
      <c r="D9338" s="383" t="s">
        <v>32</v>
      </c>
      <c r="E9338" s="383" t="s">
        <v>647</v>
      </c>
      <c r="F9338" s="383" t="s">
        <v>10</v>
      </c>
      <c r="G9338" s="384">
        <v>3533</v>
      </c>
      <c r="H9338" s="383" t="s">
        <v>747</v>
      </c>
      <c r="I9338" s="383" t="s">
        <v>1112</v>
      </c>
      <c r="J9338" s="383" t="s">
        <v>617</v>
      </c>
      <c r="K9338" s="383" t="s">
        <v>618</v>
      </c>
      <c r="L9338" s="384">
        <v>30780</v>
      </c>
      <c r="M9338" s="383" t="s">
        <v>643</v>
      </c>
      <c r="N9338" s="383" t="s">
        <v>620</v>
      </c>
      <c r="O9338" s="383" t="s">
        <v>230</v>
      </c>
    </row>
    <row r="9339" spans="1:15">
      <c r="A9339" s="385">
        <v>42121</v>
      </c>
      <c r="B9339" s="383" t="s">
        <v>21</v>
      </c>
      <c r="C9339" s="383" t="s">
        <v>12</v>
      </c>
      <c r="D9339" s="383" t="s">
        <v>22</v>
      </c>
      <c r="E9339" s="383" t="s">
        <v>658</v>
      </c>
      <c r="F9339" s="383" t="s">
        <v>10</v>
      </c>
      <c r="G9339" s="384">
        <v>14319</v>
      </c>
      <c r="H9339" s="383" t="s">
        <v>1087</v>
      </c>
      <c r="I9339" s="383" t="s">
        <v>1107</v>
      </c>
      <c r="J9339" s="383" t="s">
        <v>617</v>
      </c>
      <c r="K9339" s="383" t="s">
        <v>618</v>
      </c>
      <c r="L9339" s="384">
        <v>30780</v>
      </c>
      <c r="M9339" s="383" t="s">
        <v>643</v>
      </c>
      <c r="N9339" s="383" t="s">
        <v>620</v>
      </c>
      <c r="O9339" s="383" t="s">
        <v>230</v>
      </c>
    </row>
    <row r="9340" spans="1:15">
      <c r="A9340" s="385">
        <v>42122</v>
      </c>
      <c r="B9340" s="383" t="s">
        <v>806</v>
      </c>
      <c r="C9340" s="383" t="s">
        <v>8</v>
      </c>
      <c r="D9340" s="383" t="s">
        <v>51</v>
      </c>
      <c r="E9340" s="383" t="s">
        <v>807</v>
      </c>
      <c r="F9340" s="383" t="s">
        <v>10</v>
      </c>
      <c r="G9340" s="384">
        <v>400</v>
      </c>
      <c r="H9340" s="383" t="s">
        <v>796</v>
      </c>
      <c r="I9340" s="383" t="s">
        <v>1113</v>
      </c>
      <c r="J9340" s="383" t="s">
        <v>617</v>
      </c>
      <c r="K9340" s="383" t="s">
        <v>618</v>
      </c>
      <c r="L9340" s="384">
        <v>30780</v>
      </c>
      <c r="M9340" s="383" t="s">
        <v>643</v>
      </c>
      <c r="N9340" s="383" t="s">
        <v>620</v>
      </c>
      <c r="O9340" s="383" t="s">
        <v>230</v>
      </c>
    </row>
    <row r="9341" spans="1:15">
      <c r="A9341" s="385">
        <v>42129</v>
      </c>
      <c r="B9341" s="383" t="s">
        <v>11</v>
      </c>
      <c r="C9341" s="383" t="s">
        <v>12</v>
      </c>
      <c r="D9341" s="383" t="s">
        <v>13</v>
      </c>
      <c r="E9341" s="383" t="s">
        <v>678</v>
      </c>
      <c r="F9341" s="383" t="s">
        <v>10</v>
      </c>
      <c r="G9341" s="384">
        <v>342</v>
      </c>
      <c r="H9341" s="383" t="s">
        <v>812</v>
      </c>
      <c r="I9341" s="383" t="s">
        <v>813</v>
      </c>
      <c r="J9341" s="383" t="s">
        <v>617</v>
      </c>
      <c r="K9341" s="383" t="s">
        <v>618</v>
      </c>
      <c r="L9341" s="384">
        <v>30780</v>
      </c>
      <c r="M9341" s="383" t="s">
        <v>643</v>
      </c>
      <c r="N9341" s="383" t="s">
        <v>620</v>
      </c>
      <c r="O9341" s="383" t="s">
        <v>230</v>
      </c>
    </row>
    <row r="9342" spans="1:15">
      <c r="A9342" s="385">
        <v>42130</v>
      </c>
      <c r="B9342" s="383" t="s">
        <v>28</v>
      </c>
      <c r="C9342" s="383" t="s">
        <v>8</v>
      </c>
      <c r="D9342" s="383" t="s">
        <v>29</v>
      </c>
      <c r="E9342" s="383" t="s">
        <v>774</v>
      </c>
      <c r="F9342" s="383" t="s">
        <v>10</v>
      </c>
      <c r="G9342" s="384">
        <v>20000</v>
      </c>
      <c r="H9342" s="383" t="s">
        <v>823</v>
      </c>
      <c r="I9342" s="383" t="s">
        <v>857</v>
      </c>
      <c r="J9342" s="383" t="s">
        <v>617</v>
      </c>
      <c r="K9342" s="383" t="s">
        <v>618</v>
      </c>
      <c r="L9342" s="384">
        <v>30780</v>
      </c>
      <c r="M9342" s="383" t="s">
        <v>643</v>
      </c>
      <c r="N9342" s="383" t="s">
        <v>620</v>
      </c>
      <c r="O9342" s="383" t="s">
        <v>230</v>
      </c>
    </row>
    <row r="9343" spans="1:15">
      <c r="A9343" s="385">
        <v>42131</v>
      </c>
      <c r="B9343" s="383" t="s">
        <v>28</v>
      </c>
      <c r="C9343" s="383" t="s">
        <v>8</v>
      </c>
      <c r="D9343" s="383" t="s">
        <v>29</v>
      </c>
      <c r="E9343" s="383" t="s">
        <v>774</v>
      </c>
      <c r="F9343" s="383" t="s">
        <v>10</v>
      </c>
      <c r="G9343" s="384">
        <v>20000</v>
      </c>
      <c r="H9343" s="383" t="s">
        <v>823</v>
      </c>
      <c r="I9343" s="383" t="s">
        <v>857</v>
      </c>
      <c r="J9343" s="383" t="s">
        <v>617</v>
      </c>
      <c r="K9343" s="383" t="s">
        <v>618</v>
      </c>
      <c r="L9343" s="384">
        <v>30780</v>
      </c>
      <c r="M9343" s="383" t="s">
        <v>643</v>
      </c>
      <c r="N9343" s="383" t="s">
        <v>620</v>
      </c>
      <c r="O9343" s="383" t="s">
        <v>230</v>
      </c>
    </row>
    <row r="9344" spans="1:15">
      <c r="A9344" s="385">
        <v>42132</v>
      </c>
      <c r="B9344" s="383" t="s">
        <v>28</v>
      </c>
      <c r="C9344" s="383" t="s">
        <v>8</v>
      </c>
      <c r="D9344" s="383" t="s">
        <v>29</v>
      </c>
      <c r="E9344" s="383" t="s">
        <v>774</v>
      </c>
      <c r="F9344" s="383" t="s">
        <v>10</v>
      </c>
      <c r="G9344" s="384">
        <v>40746</v>
      </c>
      <c r="H9344" s="383" t="s">
        <v>823</v>
      </c>
      <c r="I9344" s="383" t="s">
        <v>857</v>
      </c>
      <c r="J9344" s="383" t="s">
        <v>617</v>
      </c>
      <c r="K9344" s="383" t="s">
        <v>618</v>
      </c>
      <c r="L9344" s="384">
        <v>30780</v>
      </c>
      <c r="M9344" s="383" t="s">
        <v>643</v>
      </c>
      <c r="N9344" s="383" t="s">
        <v>620</v>
      </c>
      <c r="O9344" s="383" t="s">
        <v>230</v>
      </c>
    </row>
    <row r="9345" spans="1:15">
      <c r="A9345" s="385">
        <v>42150</v>
      </c>
      <c r="B9345" s="383" t="s">
        <v>11</v>
      </c>
      <c r="C9345" s="383" t="s">
        <v>12</v>
      </c>
      <c r="D9345" s="383" t="s">
        <v>13</v>
      </c>
      <c r="E9345" s="383" t="s">
        <v>678</v>
      </c>
      <c r="F9345" s="383" t="s">
        <v>10</v>
      </c>
      <c r="G9345" s="384">
        <v>11607</v>
      </c>
      <c r="H9345" s="383" t="s">
        <v>763</v>
      </c>
      <c r="I9345" s="383" t="s">
        <v>1114</v>
      </c>
      <c r="J9345" s="383" t="s">
        <v>617</v>
      </c>
      <c r="K9345" s="383" t="s">
        <v>618</v>
      </c>
      <c r="L9345" s="384">
        <v>30780</v>
      </c>
      <c r="M9345" s="383" t="s">
        <v>645</v>
      </c>
      <c r="N9345" s="383" t="s">
        <v>620</v>
      </c>
      <c r="O9345" s="383" t="s">
        <v>230</v>
      </c>
    </row>
    <row r="9346" spans="1:15">
      <c r="A9346" s="385">
        <v>41997</v>
      </c>
      <c r="B9346" s="383" t="s">
        <v>21</v>
      </c>
      <c r="C9346" s="383" t="s">
        <v>12</v>
      </c>
      <c r="D9346" s="383" t="s">
        <v>22</v>
      </c>
      <c r="E9346" s="383" t="s">
        <v>658</v>
      </c>
      <c r="F9346" s="383" t="s">
        <v>10</v>
      </c>
      <c r="G9346" s="384">
        <v>3452</v>
      </c>
      <c r="H9346" s="383" t="s">
        <v>909</v>
      </c>
      <c r="I9346" s="383" t="s">
        <v>1115</v>
      </c>
      <c r="J9346" s="383" t="s">
        <v>617</v>
      </c>
      <c r="K9346" s="383" t="s">
        <v>618</v>
      </c>
      <c r="L9346" s="384">
        <v>0</v>
      </c>
      <c r="M9346" s="383" t="s">
        <v>619</v>
      </c>
      <c r="N9346" s="383" t="s">
        <v>620</v>
      </c>
      <c r="O9346" s="383" t="s">
        <v>230</v>
      </c>
    </row>
    <row r="9347" spans="1:15">
      <c r="A9347" s="385">
        <v>42012</v>
      </c>
      <c r="B9347" s="383" t="s">
        <v>21</v>
      </c>
      <c r="C9347" s="383" t="s">
        <v>12</v>
      </c>
      <c r="D9347" s="383" t="s">
        <v>22</v>
      </c>
      <c r="E9347" s="383" t="s">
        <v>658</v>
      </c>
      <c r="F9347" s="383" t="s">
        <v>10</v>
      </c>
      <c r="G9347" s="384">
        <v>5750</v>
      </c>
      <c r="H9347" s="383" t="s">
        <v>909</v>
      </c>
      <c r="I9347" s="383" t="s">
        <v>1116</v>
      </c>
      <c r="J9347" s="383" t="s">
        <v>617</v>
      </c>
      <c r="K9347" s="383" t="s">
        <v>618</v>
      </c>
      <c r="L9347" s="384">
        <v>9280</v>
      </c>
      <c r="M9347" s="383" t="s">
        <v>630</v>
      </c>
      <c r="N9347" s="383" t="s">
        <v>620</v>
      </c>
      <c r="O9347" s="383" t="s">
        <v>230</v>
      </c>
    </row>
    <row r="9348" spans="1:15">
      <c r="A9348" s="385">
        <v>42014</v>
      </c>
      <c r="B9348" s="383" t="s">
        <v>621</v>
      </c>
      <c r="C9348" s="383" t="s">
        <v>8</v>
      </c>
      <c r="D9348" s="383" t="s">
        <v>9</v>
      </c>
      <c r="E9348" s="383" t="s">
        <v>622</v>
      </c>
      <c r="F9348" s="383" t="s">
        <v>10</v>
      </c>
      <c r="G9348" s="384">
        <v>63000</v>
      </c>
      <c r="H9348" s="383" t="s">
        <v>838</v>
      </c>
      <c r="I9348" s="383" t="s">
        <v>839</v>
      </c>
      <c r="J9348" s="383" t="s">
        <v>617</v>
      </c>
      <c r="K9348" s="383" t="s">
        <v>618</v>
      </c>
      <c r="L9348" s="384">
        <v>9280</v>
      </c>
      <c r="M9348" s="383" t="s">
        <v>630</v>
      </c>
      <c r="N9348" s="383" t="s">
        <v>620</v>
      </c>
      <c r="O9348" s="383" t="s">
        <v>230</v>
      </c>
    </row>
    <row r="9349" spans="1:15">
      <c r="A9349" s="385">
        <v>42015</v>
      </c>
      <c r="B9349" s="383" t="s">
        <v>621</v>
      </c>
      <c r="C9349" s="383" t="s">
        <v>8</v>
      </c>
      <c r="D9349" s="383" t="s">
        <v>9</v>
      </c>
      <c r="E9349" s="383" t="s">
        <v>622</v>
      </c>
      <c r="F9349" s="383" t="s">
        <v>10</v>
      </c>
      <c r="G9349" s="384">
        <v>63000</v>
      </c>
      <c r="H9349" s="383" t="s">
        <v>838</v>
      </c>
      <c r="I9349" s="383" t="s">
        <v>839</v>
      </c>
      <c r="J9349" s="383" t="s">
        <v>617</v>
      </c>
      <c r="K9349" s="383" t="s">
        <v>618</v>
      </c>
      <c r="L9349" s="384">
        <v>9280</v>
      </c>
      <c r="M9349" s="383" t="s">
        <v>630</v>
      </c>
      <c r="N9349" s="383" t="s">
        <v>620</v>
      </c>
      <c r="O9349" s="383" t="s">
        <v>230</v>
      </c>
    </row>
    <row r="9350" spans="1:15">
      <c r="A9350" s="385">
        <v>42016</v>
      </c>
      <c r="B9350" s="383" t="s">
        <v>621</v>
      </c>
      <c r="C9350" s="383" t="s">
        <v>8</v>
      </c>
      <c r="D9350" s="383" t="s">
        <v>9</v>
      </c>
      <c r="E9350" s="383" t="s">
        <v>622</v>
      </c>
      <c r="F9350" s="383" t="s">
        <v>10</v>
      </c>
      <c r="G9350" s="384">
        <v>63000</v>
      </c>
      <c r="H9350" s="383" t="s">
        <v>838</v>
      </c>
      <c r="I9350" s="383" t="s">
        <v>839</v>
      </c>
      <c r="J9350" s="383" t="s">
        <v>617</v>
      </c>
      <c r="K9350" s="383" t="s">
        <v>618</v>
      </c>
      <c r="L9350" s="384">
        <v>9280</v>
      </c>
      <c r="M9350" s="383" t="s">
        <v>630</v>
      </c>
      <c r="N9350" s="383" t="s">
        <v>620</v>
      </c>
      <c r="O9350" s="383" t="s">
        <v>230</v>
      </c>
    </row>
    <row r="9351" spans="1:15">
      <c r="A9351" s="385">
        <v>42017</v>
      </c>
      <c r="B9351" s="383" t="s">
        <v>11</v>
      </c>
      <c r="C9351" s="383" t="s">
        <v>12</v>
      </c>
      <c r="D9351" s="383" t="s">
        <v>13</v>
      </c>
      <c r="E9351" s="383" t="s">
        <v>678</v>
      </c>
      <c r="F9351" s="383" t="s">
        <v>10</v>
      </c>
      <c r="G9351" s="384">
        <v>1830</v>
      </c>
      <c r="H9351" s="383" t="s">
        <v>834</v>
      </c>
      <c r="I9351" s="383" t="s">
        <v>835</v>
      </c>
      <c r="J9351" s="383" t="s">
        <v>617</v>
      </c>
      <c r="K9351" s="383" t="s">
        <v>618</v>
      </c>
      <c r="L9351" s="384">
        <v>9280</v>
      </c>
      <c r="M9351" s="383" t="s">
        <v>631</v>
      </c>
      <c r="N9351" s="383" t="s">
        <v>620</v>
      </c>
      <c r="O9351" s="383" t="s">
        <v>230</v>
      </c>
    </row>
    <row r="9352" spans="1:15">
      <c r="A9352" s="385">
        <v>42018</v>
      </c>
      <c r="B9352" s="383" t="s">
        <v>621</v>
      </c>
      <c r="C9352" s="383" t="s">
        <v>8</v>
      </c>
      <c r="D9352" s="383" t="s">
        <v>9</v>
      </c>
      <c r="E9352" s="383" t="s">
        <v>622</v>
      </c>
      <c r="F9352" s="383" t="s">
        <v>10</v>
      </c>
      <c r="G9352" s="384">
        <v>63000</v>
      </c>
      <c r="H9352" s="383" t="s">
        <v>838</v>
      </c>
      <c r="I9352" s="383" t="s">
        <v>839</v>
      </c>
      <c r="J9352" s="383" t="s">
        <v>617</v>
      </c>
      <c r="K9352" s="383" t="s">
        <v>618</v>
      </c>
      <c r="L9352" s="384">
        <v>9804</v>
      </c>
      <c r="M9352" s="383" t="s">
        <v>631</v>
      </c>
      <c r="N9352" s="383" t="s">
        <v>620</v>
      </c>
      <c r="O9352" s="383" t="s">
        <v>230</v>
      </c>
    </row>
    <row r="9353" spans="1:15">
      <c r="A9353" s="385">
        <v>42019</v>
      </c>
      <c r="B9353" s="383" t="s">
        <v>11</v>
      </c>
      <c r="C9353" s="383" t="s">
        <v>12</v>
      </c>
      <c r="D9353" s="383" t="s">
        <v>13</v>
      </c>
      <c r="E9353" s="383" t="s">
        <v>678</v>
      </c>
      <c r="F9353" s="383" t="s">
        <v>10</v>
      </c>
      <c r="G9353" s="384">
        <v>1800</v>
      </c>
      <c r="H9353" s="383" t="s">
        <v>946</v>
      </c>
      <c r="I9353" s="383" t="s">
        <v>1003</v>
      </c>
      <c r="J9353" s="383" t="s">
        <v>617</v>
      </c>
      <c r="K9353" s="383" t="s">
        <v>618</v>
      </c>
      <c r="L9353" s="384">
        <v>11627</v>
      </c>
      <c r="M9353" s="383" t="s">
        <v>631</v>
      </c>
      <c r="N9353" s="383" t="s">
        <v>620</v>
      </c>
      <c r="O9353" s="383" t="s">
        <v>230</v>
      </c>
    </row>
    <row r="9354" spans="1:15">
      <c r="A9354" s="385">
        <v>42022</v>
      </c>
      <c r="B9354" s="383" t="s">
        <v>21</v>
      </c>
      <c r="C9354" s="383" t="s">
        <v>12</v>
      </c>
      <c r="D9354" s="383" t="s">
        <v>22</v>
      </c>
      <c r="E9354" s="383" t="s">
        <v>658</v>
      </c>
      <c r="F9354" s="383" t="s">
        <v>10</v>
      </c>
      <c r="G9354" s="384">
        <v>1800</v>
      </c>
      <c r="H9354" s="383" t="s">
        <v>946</v>
      </c>
      <c r="I9354" s="383" t="s">
        <v>1003</v>
      </c>
      <c r="J9354" s="383" t="s">
        <v>617</v>
      </c>
      <c r="K9354" s="383" t="s">
        <v>618</v>
      </c>
      <c r="L9354" s="384">
        <v>12650</v>
      </c>
      <c r="M9354" s="383" t="s">
        <v>632</v>
      </c>
      <c r="N9354" s="383" t="s">
        <v>620</v>
      </c>
      <c r="O9354" s="383" t="s">
        <v>230</v>
      </c>
    </row>
    <row r="9355" spans="1:15">
      <c r="A9355" s="385">
        <v>42023</v>
      </c>
      <c r="B9355" s="383" t="s">
        <v>21</v>
      </c>
      <c r="C9355" s="383" t="s">
        <v>12</v>
      </c>
      <c r="D9355" s="383" t="s">
        <v>22</v>
      </c>
      <c r="E9355" s="383" t="s">
        <v>658</v>
      </c>
      <c r="F9355" s="383" t="s">
        <v>10</v>
      </c>
      <c r="G9355" s="384">
        <v>1800</v>
      </c>
      <c r="H9355" s="383" t="s">
        <v>946</v>
      </c>
      <c r="I9355" s="383" t="s">
        <v>1003</v>
      </c>
      <c r="J9355" s="383" t="s">
        <v>617</v>
      </c>
      <c r="K9355" s="383" t="s">
        <v>618</v>
      </c>
      <c r="L9355" s="384">
        <v>12650</v>
      </c>
      <c r="M9355" s="383" t="s">
        <v>632</v>
      </c>
      <c r="N9355" s="383" t="s">
        <v>620</v>
      </c>
      <c r="O9355" s="383" t="s">
        <v>230</v>
      </c>
    </row>
    <row r="9356" spans="1:15">
      <c r="A9356" s="385">
        <v>42043</v>
      </c>
      <c r="B9356" s="383" t="s">
        <v>21</v>
      </c>
      <c r="C9356" s="383" t="s">
        <v>12</v>
      </c>
      <c r="D9356" s="383" t="s">
        <v>22</v>
      </c>
      <c r="E9356" s="383" t="s">
        <v>658</v>
      </c>
      <c r="F9356" s="383" t="s">
        <v>10</v>
      </c>
      <c r="G9356" s="384">
        <v>2268</v>
      </c>
      <c r="H9356" s="383" t="s">
        <v>818</v>
      </c>
      <c r="I9356" s="383" t="s">
        <v>819</v>
      </c>
      <c r="J9356" s="383" t="s">
        <v>617</v>
      </c>
      <c r="K9356" s="383" t="s">
        <v>618</v>
      </c>
      <c r="L9356" s="384">
        <v>20258</v>
      </c>
      <c r="M9356" s="383" t="s">
        <v>635</v>
      </c>
      <c r="N9356" s="383" t="s">
        <v>620</v>
      </c>
      <c r="O9356" s="383" t="s">
        <v>230</v>
      </c>
    </row>
    <row r="9357" spans="1:15">
      <c r="A9357" s="385">
        <v>42044</v>
      </c>
      <c r="B9357" s="383" t="s">
        <v>21</v>
      </c>
      <c r="C9357" s="383" t="s">
        <v>12</v>
      </c>
      <c r="D9357" s="383" t="s">
        <v>22</v>
      </c>
      <c r="E9357" s="383" t="s">
        <v>658</v>
      </c>
      <c r="F9357" s="383" t="s">
        <v>10</v>
      </c>
      <c r="G9357" s="384">
        <v>2268</v>
      </c>
      <c r="H9357" s="383" t="s">
        <v>818</v>
      </c>
      <c r="I9357" s="383" t="s">
        <v>819</v>
      </c>
      <c r="J9357" s="383" t="s">
        <v>617</v>
      </c>
      <c r="K9357" s="383" t="s">
        <v>618</v>
      </c>
      <c r="L9357" s="384">
        <v>20833</v>
      </c>
      <c r="M9357" s="383" t="s">
        <v>635</v>
      </c>
      <c r="N9357" s="383" t="s">
        <v>620</v>
      </c>
      <c r="O9357" s="383" t="s">
        <v>230</v>
      </c>
    </row>
    <row r="9358" spans="1:15">
      <c r="A9358" s="385">
        <v>42045</v>
      </c>
      <c r="B9358" s="383" t="s">
        <v>21</v>
      </c>
      <c r="C9358" s="383" t="s">
        <v>12</v>
      </c>
      <c r="D9358" s="383" t="s">
        <v>22</v>
      </c>
      <c r="E9358" s="383" t="s">
        <v>658</v>
      </c>
      <c r="F9358" s="383" t="s">
        <v>10</v>
      </c>
      <c r="G9358" s="384">
        <v>2268</v>
      </c>
      <c r="H9358" s="383" t="s">
        <v>818</v>
      </c>
      <c r="I9358" s="383" t="s">
        <v>819</v>
      </c>
      <c r="J9358" s="383" t="s">
        <v>617</v>
      </c>
      <c r="K9358" s="383" t="s">
        <v>618</v>
      </c>
      <c r="L9358" s="384">
        <v>20833</v>
      </c>
      <c r="M9358" s="383" t="s">
        <v>635</v>
      </c>
      <c r="N9358" s="383" t="s">
        <v>620</v>
      </c>
      <c r="O9358" s="383" t="s">
        <v>230</v>
      </c>
    </row>
    <row r="9359" spans="1:15">
      <c r="A9359" s="385">
        <v>42046</v>
      </c>
      <c r="B9359" s="383" t="s">
        <v>11</v>
      </c>
      <c r="C9359" s="383" t="s">
        <v>12</v>
      </c>
      <c r="D9359" s="383" t="s">
        <v>13</v>
      </c>
      <c r="E9359" s="383" t="s">
        <v>678</v>
      </c>
      <c r="F9359" s="383" t="s">
        <v>10</v>
      </c>
      <c r="G9359" s="384">
        <v>2467</v>
      </c>
      <c r="H9359" s="383" t="s">
        <v>787</v>
      </c>
      <c r="I9359" s="383" t="s">
        <v>788</v>
      </c>
      <c r="J9359" s="383" t="s">
        <v>617</v>
      </c>
      <c r="K9359" s="383" t="s">
        <v>618</v>
      </c>
      <c r="L9359" s="384">
        <v>20833</v>
      </c>
      <c r="M9359" s="383" t="s">
        <v>635</v>
      </c>
      <c r="N9359" s="383" t="s">
        <v>620</v>
      </c>
      <c r="O9359" s="383" t="s">
        <v>230</v>
      </c>
    </row>
    <row r="9360" spans="1:15">
      <c r="A9360" s="385">
        <v>42047</v>
      </c>
      <c r="B9360" s="383" t="s">
        <v>21</v>
      </c>
      <c r="C9360" s="383" t="s">
        <v>12</v>
      </c>
      <c r="D9360" s="383" t="s">
        <v>22</v>
      </c>
      <c r="E9360" s="383" t="s">
        <v>658</v>
      </c>
      <c r="F9360" s="383" t="s">
        <v>10</v>
      </c>
      <c r="G9360" s="384">
        <v>2268</v>
      </c>
      <c r="H9360" s="383" t="s">
        <v>818</v>
      </c>
      <c r="I9360" s="383" t="s">
        <v>819</v>
      </c>
      <c r="J9360" s="383" t="s">
        <v>617</v>
      </c>
      <c r="K9360" s="383" t="s">
        <v>618</v>
      </c>
      <c r="L9360" s="384">
        <v>20833</v>
      </c>
      <c r="M9360" s="383" t="s">
        <v>635</v>
      </c>
      <c r="N9360" s="383" t="s">
        <v>620</v>
      </c>
      <c r="O9360" s="383" t="s">
        <v>230</v>
      </c>
    </row>
    <row r="9361" spans="1:15">
      <c r="A9361" s="385">
        <v>42048</v>
      </c>
      <c r="B9361" s="383" t="s">
        <v>21</v>
      </c>
      <c r="C9361" s="383" t="s">
        <v>12</v>
      </c>
      <c r="D9361" s="383" t="s">
        <v>22</v>
      </c>
      <c r="E9361" s="383" t="s">
        <v>658</v>
      </c>
      <c r="F9361" s="383" t="s">
        <v>10</v>
      </c>
      <c r="G9361" s="384">
        <v>2268</v>
      </c>
      <c r="H9361" s="383" t="s">
        <v>818</v>
      </c>
      <c r="I9361" s="383" t="s">
        <v>819</v>
      </c>
      <c r="J9361" s="383" t="s">
        <v>617</v>
      </c>
      <c r="K9361" s="383" t="s">
        <v>618</v>
      </c>
      <c r="L9361" s="384">
        <v>20833</v>
      </c>
      <c r="M9361" s="383" t="s">
        <v>635</v>
      </c>
      <c r="N9361" s="383" t="s">
        <v>620</v>
      </c>
      <c r="O9361" s="383" t="s">
        <v>230</v>
      </c>
    </row>
    <row r="9362" spans="1:15">
      <c r="A9362" s="385">
        <v>42049</v>
      </c>
      <c r="B9362" s="383" t="s">
        <v>21</v>
      </c>
      <c r="C9362" s="383" t="s">
        <v>12</v>
      </c>
      <c r="D9362" s="383" t="s">
        <v>22</v>
      </c>
      <c r="E9362" s="383" t="s">
        <v>658</v>
      </c>
      <c r="F9362" s="383" t="s">
        <v>10</v>
      </c>
      <c r="G9362" s="384">
        <v>2268</v>
      </c>
      <c r="H9362" s="383" t="s">
        <v>818</v>
      </c>
      <c r="I9362" s="383" t="s">
        <v>819</v>
      </c>
      <c r="J9362" s="383" t="s">
        <v>617</v>
      </c>
      <c r="K9362" s="383" t="s">
        <v>618</v>
      </c>
      <c r="L9362" s="384">
        <v>21180</v>
      </c>
      <c r="M9362" s="383" t="s">
        <v>635</v>
      </c>
      <c r="N9362" s="383" t="s">
        <v>620</v>
      </c>
      <c r="O9362" s="383" t="s">
        <v>230</v>
      </c>
    </row>
    <row r="9363" spans="1:15">
      <c r="A9363" s="385">
        <v>42050</v>
      </c>
      <c r="B9363" s="383" t="s">
        <v>21</v>
      </c>
      <c r="C9363" s="383" t="s">
        <v>12</v>
      </c>
      <c r="D9363" s="383" t="s">
        <v>22</v>
      </c>
      <c r="E9363" s="383" t="s">
        <v>658</v>
      </c>
      <c r="F9363" s="383" t="s">
        <v>10</v>
      </c>
      <c r="G9363" s="384">
        <v>2268</v>
      </c>
      <c r="H9363" s="383" t="s">
        <v>818</v>
      </c>
      <c r="I9363" s="383" t="s">
        <v>819</v>
      </c>
      <c r="J9363" s="383" t="s">
        <v>617</v>
      </c>
      <c r="K9363" s="383" t="s">
        <v>618</v>
      </c>
      <c r="L9363" s="384">
        <v>22680</v>
      </c>
      <c r="M9363" s="383" t="s">
        <v>635</v>
      </c>
      <c r="N9363" s="383" t="s">
        <v>620</v>
      </c>
      <c r="O9363" s="383" t="s">
        <v>230</v>
      </c>
    </row>
    <row r="9364" spans="1:15">
      <c r="A9364" s="385">
        <v>42051</v>
      </c>
      <c r="B9364" s="383" t="s">
        <v>650</v>
      </c>
      <c r="C9364" s="383" t="s">
        <v>8</v>
      </c>
      <c r="D9364" s="383" t="s">
        <v>20</v>
      </c>
      <c r="E9364" s="383" t="s">
        <v>651</v>
      </c>
      <c r="F9364" s="383" t="s">
        <v>10</v>
      </c>
      <c r="G9364" s="384">
        <v>3259</v>
      </c>
      <c r="H9364" s="383" t="s">
        <v>836</v>
      </c>
      <c r="I9364" s="383" t="s">
        <v>837</v>
      </c>
      <c r="J9364" s="383" t="s">
        <v>617</v>
      </c>
      <c r="K9364" s="383" t="s">
        <v>618</v>
      </c>
      <c r="L9364" s="384">
        <v>23171</v>
      </c>
      <c r="M9364" s="383" t="s">
        <v>635</v>
      </c>
      <c r="N9364" s="383" t="s">
        <v>620</v>
      </c>
      <c r="O9364" s="383" t="s">
        <v>230</v>
      </c>
    </row>
    <row r="9365" spans="1:15">
      <c r="A9365" s="385">
        <v>42052</v>
      </c>
      <c r="B9365" s="383" t="s">
        <v>650</v>
      </c>
      <c r="C9365" s="383" t="s">
        <v>8</v>
      </c>
      <c r="D9365" s="383" t="s">
        <v>20</v>
      </c>
      <c r="E9365" s="383" t="s">
        <v>651</v>
      </c>
      <c r="F9365" s="383" t="s">
        <v>10</v>
      </c>
      <c r="G9365" s="384">
        <v>3259</v>
      </c>
      <c r="H9365" s="383" t="s">
        <v>836</v>
      </c>
      <c r="I9365" s="383" t="s">
        <v>837</v>
      </c>
      <c r="J9365" s="383" t="s">
        <v>617</v>
      </c>
      <c r="K9365" s="383" t="s">
        <v>618</v>
      </c>
      <c r="L9365" s="384">
        <v>23171</v>
      </c>
      <c r="M9365" s="383" t="s">
        <v>636</v>
      </c>
      <c r="N9365" s="383" t="s">
        <v>620</v>
      </c>
      <c r="O9365" s="383" t="s">
        <v>230</v>
      </c>
    </row>
    <row r="9366" spans="1:15">
      <c r="A9366" s="385">
        <v>42053</v>
      </c>
      <c r="B9366" s="383" t="s">
        <v>650</v>
      </c>
      <c r="C9366" s="383" t="s">
        <v>8</v>
      </c>
      <c r="D9366" s="383" t="s">
        <v>20</v>
      </c>
      <c r="E9366" s="383" t="s">
        <v>651</v>
      </c>
      <c r="F9366" s="383" t="s">
        <v>10</v>
      </c>
      <c r="G9366" s="384">
        <v>3259</v>
      </c>
      <c r="H9366" s="383" t="s">
        <v>836</v>
      </c>
      <c r="I9366" s="383" t="s">
        <v>837</v>
      </c>
      <c r="J9366" s="383" t="s">
        <v>617</v>
      </c>
      <c r="K9366" s="383" t="s">
        <v>618</v>
      </c>
      <c r="L9366" s="384">
        <v>23171</v>
      </c>
      <c r="M9366" s="383" t="s">
        <v>636</v>
      </c>
      <c r="N9366" s="383" t="s">
        <v>620</v>
      </c>
      <c r="O9366" s="383" t="s">
        <v>230</v>
      </c>
    </row>
    <row r="9367" spans="1:15">
      <c r="A9367" s="385">
        <v>42054</v>
      </c>
      <c r="B9367" s="383" t="s">
        <v>650</v>
      </c>
      <c r="C9367" s="383" t="s">
        <v>8</v>
      </c>
      <c r="D9367" s="383" t="s">
        <v>20</v>
      </c>
      <c r="E9367" s="383" t="s">
        <v>651</v>
      </c>
      <c r="F9367" s="383" t="s">
        <v>10</v>
      </c>
      <c r="G9367" s="384">
        <v>3259</v>
      </c>
      <c r="H9367" s="383" t="s">
        <v>836</v>
      </c>
      <c r="I9367" s="383" t="s">
        <v>837</v>
      </c>
      <c r="J9367" s="383" t="s">
        <v>617</v>
      </c>
      <c r="K9367" s="383" t="s">
        <v>618</v>
      </c>
      <c r="L9367" s="384">
        <v>23171</v>
      </c>
      <c r="M9367" s="383" t="s">
        <v>636</v>
      </c>
      <c r="N9367" s="383" t="s">
        <v>620</v>
      </c>
      <c r="O9367" s="383" t="s">
        <v>230</v>
      </c>
    </row>
    <row r="9368" spans="1:15">
      <c r="A9368" s="385">
        <v>42055</v>
      </c>
      <c r="B9368" s="383" t="s">
        <v>650</v>
      </c>
      <c r="C9368" s="383" t="s">
        <v>8</v>
      </c>
      <c r="D9368" s="383" t="s">
        <v>20</v>
      </c>
      <c r="E9368" s="383" t="s">
        <v>651</v>
      </c>
      <c r="F9368" s="383" t="s">
        <v>10</v>
      </c>
      <c r="G9368" s="384">
        <v>3259</v>
      </c>
      <c r="H9368" s="383" t="s">
        <v>836</v>
      </c>
      <c r="I9368" s="383" t="s">
        <v>837</v>
      </c>
      <c r="J9368" s="383" t="s">
        <v>617</v>
      </c>
      <c r="K9368" s="383" t="s">
        <v>618</v>
      </c>
      <c r="L9368" s="384">
        <v>23171</v>
      </c>
      <c r="M9368" s="383" t="s">
        <v>636</v>
      </c>
      <c r="N9368" s="383" t="s">
        <v>620</v>
      </c>
      <c r="O9368" s="383" t="s">
        <v>230</v>
      </c>
    </row>
    <row r="9369" spans="1:15">
      <c r="A9369" s="385">
        <v>42056</v>
      </c>
      <c r="B9369" s="383" t="s">
        <v>650</v>
      </c>
      <c r="C9369" s="383" t="s">
        <v>8</v>
      </c>
      <c r="D9369" s="383" t="s">
        <v>20</v>
      </c>
      <c r="E9369" s="383" t="s">
        <v>651</v>
      </c>
      <c r="F9369" s="383" t="s">
        <v>10</v>
      </c>
      <c r="G9369" s="384">
        <v>3179</v>
      </c>
      <c r="H9369" s="383" t="s">
        <v>836</v>
      </c>
      <c r="I9369" s="383" t="s">
        <v>837</v>
      </c>
      <c r="J9369" s="383" t="s">
        <v>617</v>
      </c>
      <c r="K9369" s="383" t="s">
        <v>618</v>
      </c>
      <c r="L9369" s="384">
        <v>23171</v>
      </c>
      <c r="M9369" s="383" t="s">
        <v>637</v>
      </c>
      <c r="N9369" s="383" t="s">
        <v>620</v>
      </c>
      <c r="O9369" s="383" t="s">
        <v>230</v>
      </c>
    </row>
    <row r="9370" spans="1:15">
      <c r="A9370" s="385">
        <v>42057</v>
      </c>
      <c r="B9370" s="383" t="s">
        <v>650</v>
      </c>
      <c r="C9370" s="383" t="s">
        <v>8</v>
      </c>
      <c r="D9370" s="383" t="s">
        <v>20</v>
      </c>
      <c r="E9370" s="383" t="s">
        <v>651</v>
      </c>
      <c r="F9370" s="383" t="s">
        <v>10</v>
      </c>
      <c r="G9370" s="384">
        <v>2394</v>
      </c>
      <c r="H9370" s="383" t="s">
        <v>836</v>
      </c>
      <c r="I9370" s="383" t="s">
        <v>837</v>
      </c>
      <c r="J9370" s="383" t="s">
        <v>617</v>
      </c>
      <c r="K9370" s="383" t="s">
        <v>618</v>
      </c>
      <c r="L9370" s="384">
        <v>23171</v>
      </c>
      <c r="M9370" s="383" t="s">
        <v>637</v>
      </c>
      <c r="N9370" s="383" t="s">
        <v>620</v>
      </c>
      <c r="O9370" s="383" t="s">
        <v>230</v>
      </c>
    </row>
    <row r="9371" spans="1:15">
      <c r="A9371" s="385">
        <v>42058</v>
      </c>
      <c r="B9371" s="383" t="s">
        <v>21</v>
      </c>
      <c r="C9371" s="383" t="s">
        <v>12</v>
      </c>
      <c r="D9371" s="383" t="s">
        <v>22</v>
      </c>
      <c r="E9371" s="383" t="s">
        <v>658</v>
      </c>
      <c r="F9371" s="383" t="s">
        <v>10</v>
      </c>
      <c r="G9371" s="384">
        <v>2268</v>
      </c>
      <c r="H9371" s="383" t="s">
        <v>818</v>
      </c>
      <c r="I9371" s="383" t="s">
        <v>819</v>
      </c>
      <c r="J9371" s="383" t="s">
        <v>617</v>
      </c>
      <c r="K9371" s="383" t="s">
        <v>618</v>
      </c>
      <c r="L9371" s="384">
        <v>23171</v>
      </c>
      <c r="M9371" s="383" t="s">
        <v>637</v>
      </c>
      <c r="N9371" s="383" t="s">
        <v>620</v>
      </c>
      <c r="O9371" s="383" t="s">
        <v>230</v>
      </c>
    </row>
    <row r="9372" spans="1:15">
      <c r="A9372" s="385">
        <v>42059</v>
      </c>
      <c r="B9372" s="383" t="s">
        <v>21</v>
      </c>
      <c r="C9372" s="383" t="s">
        <v>12</v>
      </c>
      <c r="D9372" s="383" t="s">
        <v>22</v>
      </c>
      <c r="E9372" s="383" t="s">
        <v>658</v>
      </c>
      <c r="F9372" s="383" t="s">
        <v>10</v>
      </c>
      <c r="G9372" s="384">
        <v>2268</v>
      </c>
      <c r="H9372" s="383" t="s">
        <v>818</v>
      </c>
      <c r="I9372" s="383" t="s">
        <v>819</v>
      </c>
      <c r="J9372" s="383" t="s">
        <v>617</v>
      </c>
      <c r="K9372" s="383" t="s">
        <v>618</v>
      </c>
      <c r="L9372" s="384">
        <v>23171</v>
      </c>
      <c r="M9372" s="383" t="s">
        <v>637</v>
      </c>
      <c r="N9372" s="383" t="s">
        <v>620</v>
      </c>
      <c r="O9372" s="383" t="s">
        <v>230</v>
      </c>
    </row>
    <row r="9373" spans="1:15">
      <c r="A9373" s="385">
        <v>42060</v>
      </c>
      <c r="B9373" s="383" t="s">
        <v>21</v>
      </c>
      <c r="C9373" s="383" t="s">
        <v>12</v>
      </c>
      <c r="D9373" s="383" t="s">
        <v>22</v>
      </c>
      <c r="E9373" s="383" t="s">
        <v>658</v>
      </c>
      <c r="F9373" s="383" t="s">
        <v>10</v>
      </c>
      <c r="G9373" s="384">
        <v>2268</v>
      </c>
      <c r="H9373" s="383" t="s">
        <v>818</v>
      </c>
      <c r="I9373" s="383" t="s">
        <v>819</v>
      </c>
      <c r="J9373" s="383" t="s">
        <v>617</v>
      </c>
      <c r="K9373" s="383" t="s">
        <v>618</v>
      </c>
      <c r="L9373" s="384">
        <v>23171</v>
      </c>
      <c r="M9373" s="383" t="s">
        <v>637</v>
      </c>
      <c r="N9373" s="383" t="s">
        <v>620</v>
      </c>
      <c r="O9373" s="383" t="s">
        <v>230</v>
      </c>
    </row>
    <row r="9374" spans="1:15">
      <c r="A9374" s="385">
        <v>42061</v>
      </c>
      <c r="B9374" s="383" t="s">
        <v>650</v>
      </c>
      <c r="C9374" s="383" t="s">
        <v>8</v>
      </c>
      <c r="D9374" s="383" t="s">
        <v>20</v>
      </c>
      <c r="E9374" s="383" t="s">
        <v>651</v>
      </c>
      <c r="F9374" s="383" t="s">
        <v>10</v>
      </c>
      <c r="G9374" s="384">
        <v>1020</v>
      </c>
      <c r="H9374" s="383" t="s">
        <v>876</v>
      </c>
      <c r="I9374" s="383" t="s">
        <v>877</v>
      </c>
      <c r="J9374" s="383" t="s">
        <v>617</v>
      </c>
      <c r="K9374" s="383" t="s">
        <v>618</v>
      </c>
      <c r="L9374" s="384">
        <v>23171</v>
      </c>
      <c r="M9374" s="383" t="s">
        <v>637</v>
      </c>
      <c r="N9374" s="383" t="s">
        <v>620</v>
      </c>
      <c r="O9374" s="383" t="s">
        <v>230</v>
      </c>
    </row>
    <row r="9375" spans="1:15">
      <c r="A9375" s="385">
        <v>42062</v>
      </c>
      <c r="B9375" s="383" t="s">
        <v>21</v>
      </c>
      <c r="C9375" s="383" t="s">
        <v>12</v>
      </c>
      <c r="D9375" s="383" t="s">
        <v>22</v>
      </c>
      <c r="E9375" s="383" t="s">
        <v>658</v>
      </c>
      <c r="F9375" s="383" t="s">
        <v>10</v>
      </c>
      <c r="G9375" s="384">
        <v>2268</v>
      </c>
      <c r="H9375" s="383" t="s">
        <v>818</v>
      </c>
      <c r="I9375" s="383" t="s">
        <v>819</v>
      </c>
      <c r="J9375" s="383" t="s">
        <v>617</v>
      </c>
      <c r="K9375" s="383" t="s">
        <v>618</v>
      </c>
      <c r="L9375" s="384">
        <v>23171</v>
      </c>
      <c r="M9375" s="383" t="s">
        <v>637</v>
      </c>
      <c r="N9375" s="383" t="s">
        <v>620</v>
      </c>
      <c r="O9375" s="383" t="s">
        <v>230</v>
      </c>
    </row>
    <row r="9376" spans="1:15">
      <c r="A9376" s="385">
        <v>42063</v>
      </c>
      <c r="B9376" s="383" t="s">
        <v>21</v>
      </c>
      <c r="C9376" s="383" t="s">
        <v>12</v>
      </c>
      <c r="D9376" s="383" t="s">
        <v>22</v>
      </c>
      <c r="E9376" s="383" t="s">
        <v>658</v>
      </c>
      <c r="F9376" s="383" t="s">
        <v>10</v>
      </c>
      <c r="G9376" s="384">
        <v>2268</v>
      </c>
      <c r="H9376" s="383" t="s">
        <v>818</v>
      </c>
      <c r="I9376" s="383" t="s">
        <v>819</v>
      </c>
      <c r="J9376" s="383" t="s">
        <v>617</v>
      </c>
      <c r="K9376" s="383" t="s">
        <v>618</v>
      </c>
      <c r="L9376" s="384">
        <v>23242</v>
      </c>
      <c r="M9376" s="383" t="s">
        <v>638</v>
      </c>
      <c r="N9376" s="383" t="s">
        <v>620</v>
      </c>
      <c r="O9376" s="383" t="s">
        <v>230</v>
      </c>
    </row>
    <row r="9377" spans="1:15">
      <c r="A9377" s="385">
        <v>42064</v>
      </c>
      <c r="B9377" s="383" t="s">
        <v>21</v>
      </c>
      <c r="C9377" s="383" t="s">
        <v>12</v>
      </c>
      <c r="D9377" s="383" t="s">
        <v>22</v>
      </c>
      <c r="E9377" s="383" t="s">
        <v>658</v>
      </c>
      <c r="F9377" s="383" t="s">
        <v>10</v>
      </c>
      <c r="G9377" s="384">
        <v>2268</v>
      </c>
      <c r="H9377" s="383" t="s">
        <v>818</v>
      </c>
      <c r="I9377" s="383" t="s">
        <v>819</v>
      </c>
      <c r="J9377" s="383" t="s">
        <v>617</v>
      </c>
      <c r="K9377" s="383" t="s">
        <v>618</v>
      </c>
      <c r="L9377" s="384">
        <v>24188</v>
      </c>
      <c r="M9377" s="383" t="s">
        <v>638</v>
      </c>
      <c r="N9377" s="383" t="s">
        <v>620</v>
      </c>
      <c r="O9377" s="383" t="s">
        <v>230</v>
      </c>
    </row>
    <row r="9378" spans="1:15">
      <c r="A9378" s="385">
        <v>42065</v>
      </c>
      <c r="B9378" s="383" t="s">
        <v>21</v>
      </c>
      <c r="C9378" s="383" t="s">
        <v>12</v>
      </c>
      <c r="D9378" s="383" t="s">
        <v>22</v>
      </c>
      <c r="E9378" s="383" t="s">
        <v>658</v>
      </c>
      <c r="F9378" s="383" t="s">
        <v>10</v>
      </c>
      <c r="G9378" s="384">
        <v>2268</v>
      </c>
      <c r="H9378" s="383" t="s">
        <v>818</v>
      </c>
      <c r="I9378" s="383" t="s">
        <v>819</v>
      </c>
      <c r="J9378" s="383" t="s">
        <v>617</v>
      </c>
      <c r="K9378" s="383" t="s">
        <v>618</v>
      </c>
      <c r="L9378" s="384">
        <v>24376</v>
      </c>
      <c r="M9378" s="383" t="s">
        <v>638</v>
      </c>
      <c r="N9378" s="383" t="s">
        <v>620</v>
      </c>
      <c r="O9378" s="383" t="s">
        <v>230</v>
      </c>
    </row>
    <row r="9379" spans="1:15">
      <c r="A9379" s="385">
        <v>42066</v>
      </c>
      <c r="B9379" s="383" t="s">
        <v>21</v>
      </c>
      <c r="C9379" s="383" t="s">
        <v>12</v>
      </c>
      <c r="D9379" s="383" t="s">
        <v>22</v>
      </c>
      <c r="E9379" s="383" t="s">
        <v>658</v>
      </c>
      <c r="F9379" s="383" t="s">
        <v>10</v>
      </c>
      <c r="G9379" s="384">
        <v>2268</v>
      </c>
      <c r="H9379" s="383" t="s">
        <v>818</v>
      </c>
      <c r="I9379" s="383" t="s">
        <v>819</v>
      </c>
      <c r="J9379" s="383" t="s">
        <v>617</v>
      </c>
      <c r="K9379" s="383" t="s">
        <v>618</v>
      </c>
      <c r="L9379" s="384">
        <v>24376</v>
      </c>
      <c r="M9379" s="383" t="s">
        <v>638</v>
      </c>
      <c r="N9379" s="383" t="s">
        <v>620</v>
      </c>
      <c r="O9379" s="383" t="s">
        <v>230</v>
      </c>
    </row>
    <row r="9380" spans="1:15">
      <c r="A9380" s="385">
        <v>42067</v>
      </c>
      <c r="B9380" s="383" t="s">
        <v>11</v>
      </c>
      <c r="C9380" s="383" t="s">
        <v>12</v>
      </c>
      <c r="D9380" s="383" t="s">
        <v>13</v>
      </c>
      <c r="E9380" s="383" t="s">
        <v>678</v>
      </c>
      <c r="F9380" s="383" t="s">
        <v>10</v>
      </c>
      <c r="G9380" s="384">
        <v>342</v>
      </c>
      <c r="H9380" s="383" t="s">
        <v>812</v>
      </c>
      <c r="I9380" s="383" t="s">
        <v>813</v>
      </c>
      <c r="J9380" s="383" t="s">
        <v>617</v>
      </c>
      <c r="K9380" s="383" t="s">
        <v>618</v>
      </c>
      <c r="L9380" s="384">
        <v>24394</v>
      </c>
      <c r="M9380" s="383" t="s">
        <v>638</v>
      </c>
      <c r="N9380" s="383" t="s">
        <v>620</v>
      </c>
      <c r="O9380" s="383" t="s">
        <v>230</v>
      </c>
    </row>
    <row r="9381" spans="1:15">
      <c r="A9381" s="385">
        <v>42068</v>
      </c>
      <c r="B9381" s="383" t="s">
        <v>11</v>
      </c>
      <c r="C9381" s="383" t="s">
        <v>12</v>
      </c>
      <c r="D9381" s="383" t="s">
        <v>13</v>
      </c>
      <c r="E9381" s="383" t="s">
        <v>678</v>
      </c>
      <c r="F9381" s="383" t="s">
        <v>10</v>
      </c>
      <c r="G9381" s="384">
        <v>342</v>
      </c>
      <c r="H9381" s="383" t="s">
        <v>812</v>
      </c>
      <c r="I9381" s="383" t="s">
        <v>813</v>
      </c>
      <c r="J9381" s="383" t="s">
        <v>617</v>
      </c>
      <c r="K9381" s="383" t="s">
        <v>618</v>
      </c>
      <c r="L9381" s="384">
        <v>24965</v>
      </c>
      <c r="M9381" s="383" t="s">
        <v>638</v>
      </c>
      <c r="N9381" s="383" t="s">
        <v>620</v>
      </c>
      <c r="O9381" s="383" t="s">
        <v>230</v>
      </c>
    </row>
    <row r="9382" spans="1:15">
      <c r="A9382" s="385">
        <v>42069</v>
      </c>
      <c r="B9382" s="383" t="s">
        <v>11</v>
      </c>
      <c r="C9382" s="383" t="s">
        <v>12</v>
      </c>
      <c r="D9382" s="383" t="s">
        <v>13</v>
      </c>
      <c r="E9382" s="383" t="s">
        <v>678</v>
      </c>
      <c r="F9382" s="383" t="s">
        <v>10</v>
      </c>
      <c r="G9382" s="384">
        <v>342</v>
      </c>
      <c r="H9382" s="383" t="s">
        <v>812</v>
      </c>
      <c r="I9382" s="383" t="s">
        <v>813</v>
      </c>
      <c r="J9382" s="383" t="s">
        <v>617</v>
      </c>
      <c r="K9382" s="383" t="s">
        <v>618</v>
      </c>
      <c r="L9382" s="384">
        <v>25035</v>
      </c>
      <c r="M9382" s="383" t="s">
        <v>638</v>
      </c>
      <c r="N9382" s="383" t="s">
        <v>620</v>
      </c>
      <c r="O9382" s="383" t="s">
        <v>230</v>
      </c>
    </row>
    <row r="9383" spans="1:15">
      <c r="A9383" s="385">
        <v>42070</v>
      </c>
      <c r="B9383" s="383" t="s">
        <v>11</v>
      </c>
      <c r="C9383" s="383" t="s">
        <v>12</v>
      </c>
      <c r="D9383" s="383" t="s">
        <v>13</v>
      </c>
      <c r="E9383" s="383" t="s">
        <v>678</v>
      </c>
      <c r="F9383" s="383" t="s">
        <v>10</v>
      </c>
      <c r="G9383" s="384">
        <v>342</v>
      </c>
      <c r="H9383" s="383" t="s">
        <v>812</v>
      </c>
      <c r="I9383" s="383" t="s">
        <v>813</v>
      </c>
      <c r="J9383" s="383" t="s">
        <v>617</v>
      </c>
      <c r="K9383" s="383" t="s">
        <v>618</v>
      </c>
      <c r="L9383" s="384">
        <v>25532</v>
      </c>
      <c r="M9383" s="383" t="s">
        <v>638</v>
      </c>
      <c r="N9383" s="383" t="s">
        <v>620</v>
      </c>
      <c r="O9383" s="383" t="s">
        <v>230</v>
      </c>
    </row>
    <row r="9384" spans="1:15">
      <c r="A9384" s="385">
        <v>42071</v>
      </c>
      <c r="B9384" s="383" t="s">
        <v>11</v>
      </c>
      <c r="C9384" s="383" t="s">
        <v>12</v>
      </c>
      <c r="D9384" s="383" t="s">
        <v>13</v>
      </c>
      <c r="E9384" s="383" t="s">
        <v>678</v>
      </c>
      <c r="F9384" s="383" t="s">
        <v>10</v>
      </c>
      <c r="G9384" s="384">
        <v>342</v>
      </c>
      <c r="H9384" s="383" t="s">
        <v>812</v>
      </c>
      <c r="I9384" s="383" t="s">
        <v>813</v>
      </c>
      <c r="J9384" s="383" t="s">
        <v>617</v>
      </c>
      <c r="K9384" s="383" t="s">
        <v>618</v>
      </c>
      <c r="L9384" s="384">
        <v>25875</v>
      </c>
      <c r="M9384" s="383" t="s">
        <v>638</v>
      </c>
      <c r="N9384" s="383" t="s">
        <v>620</v>
      </c>
      <c r="O9384" s="383" t="s">
        <v>230</v>
      </c>
    </row>
    <row r="9385" spans="1:15">
      <c r="A9385" s="385">
        <v>42072</v>
      </c>
      <c r="B9385" s="383" t="s">
        <v>11</v>
      </c>
      <c r="C9385" s="383" t="s">
        <v>12</v>
      </c>
      <c r="D9385" s="383" t="s">
        <v>13</v>
      </c>
      <c r="E9385" s="383" t="s">
        <v>678</v>
      </c>
      <c r="F9385" s="383" t="s">
        <v>10</v>
      </c>
      <c r="G9385" s="384">
        <v>342</v>
      </c>
      <c r="H9385" s="383" t="s">
        <v>812</v>
      </c>
      <c r="I9385" s="383" t="s">
        <v>813</v>
      </c>
      <c r="J9385" s="383" t="s">
        <v>617</v>
      </c>
      <c r="K9385" s="383" t="s">
        <v>618</v>
      </c>
      <c r="L9385" s="384">
        <v>25875</v>
      </c>
      <c r="M9385" s="383" t="s">
        <v>638</v>
      </c>
      <c r="N9385" s="383" t="s">
        <v>620</v>
      </c>
      <c r="O9385" s="383" t="s">
        <v>230</v>
      </c>
    </row>
    <row r="9386" spans="1:15">
      <c r="A9386" s="385">
        <v>42073</v>
      </c>
      <c r="B9386" s="383" t="s">
        <v>11</v>
      </c>
      <c r="C9386" s="383" t="s">
        <v>12</v>
      </c>
      <c r="D9386" s="383" t="s">
        <v>13</v>
      </c>
      <c r="E9386" s="383" t="s">
        <v>678</v>
      </c>
      <c r="F9386" s="383" t="s">
        <v>10</v>
      </c>
      <c r="G9386" s="384">
        <v>342</v>
      </c>
      <c r="H9386" s="383" t="s">
        <v>812</v>
      </c>
      <c r="I9386" s="383" t="s">
        <v>813</v>
      </c>
      <c r="J9386" s="383" t="s">
        <v>617</v>
      </c>
      <c r="K9386" s="383" t="s">
        <v>618</v>
      </c>
      <c r="L9386" s="384">
        <v>25875</v>
      </c>
      <c r="M9386" s="383" t="s">
        <v>638</v>
      </c>
      <c r="N9386" s="383" t="s">
        <v>620</v>
      </c>
      <c r="O9386" s="383" t="s">
        <v>230</v>
      </c>
    </row>
    <row r="9387" spans="1:15">
      <c r="A9387" s="385">
        <v>42074</v>
      </c>
      <c r="B9387" s="383" t="s">
        <v>11</v>
      </c>
      <c r="C9387" s="383" t="s">
        <v>12</v>
      </c>
      <c r="D9387" s="383" t="s">
        <v>13</v>
      </c>
      <c r="E9387" s="383" t="s">
        <v>678</v>
      </c>
      <c r="F9387" s="383" t="s">
        <v>10</v>
      </c>
      <c r="G9387" s="384">
        <v>342</v>
      </c>
      <c r="H9387" s="383" t="s">
        <v>812</v>
      </c>
      <c r="I9387" s="383" t="s">
        <v>813</v>
      </c>
      <c r="J9387" s="383" t="s">
        <v>617</v>
      </c>
      <c r="K9387" s="383" t="s">
        <v>618</v>
      </c>
      <c r="L9387" s="384">
        <v>25875</v>
      </c>
      <c r="M9387" s="383" t="s">
        <v>638</v>
      </c>
      <c r="N9387" s="383" t="s">
        <v>620</v>
      </c>
      <c r="O9387" s="383" t="s">
        <v>230</v>
      </c>
    </row>
    <row r="9388" spans="1:15">
      <c r="A9388" s="385">
        <v>42075</v>
      </c>
      <c r="B9388" s="383" t="s">
        <v>11</v>
      </c>
      <c r="C9388" s="383" t="s">
        <v>12</v>
      </c>
      <c r="D9388" s="383" t="s">
        <v>13</v>
      </c>
      <c r="E9388" s="383" t="s">
        <v>678</v>
      </c>
      <c r="F9388" s="383" t="s">
        <v>10</v>
      </c>
      <c r="G9388" s="384">
        <v>342</v>
      </c>
      <c r="H9388" s="383" t="s">
        <v>812</v>
      </c>
      <c r="I9388" s="383" t="s">
        <v>813</v>
      </c>
      <c r="J9388" s="383" t="s">
        <v>617</v>
      </c>
      <c r="K9388" s="383" t="s">
        <v>618</v>
      </c>
      <c r="L9388" s="384">
        <v>25875</v>
      </c>
      <c r="M9388" s="383" t="s">
        <v>639</v>
      </c>
      <c r="N9388" s="383" t="s">
        <v>620</v>
      </c>
      <c r="O9388" s="383" t="s">
        <v>230</v>
      </c>
    </row>
    <row r="9389" spans="1:15">
      <c r="A9389" s="385">
        <v>42077</v>
      </c>
      <c r="B9389" s="383" t="s">
        <v>11</v>
      </c>
      <c r="C9389" s="383" t="s">
        <v>12</v>
      </c>
      <c r="D9389" s="383" t="s">
        <v>13</v>
      </c>
      <c r="E9389" s="383" t="s">
        <v>678</v>
      </c>
      <c r="F9389" s="383" t="s">
        <v>10</v>
      </c>
      <c r="G9389" s="384">
        <v>342</v>
      </c>
      <c r="H9389" s="383" t="s">
        <v>812</v>
      </c>
      <c r="I9389" s="383" t="s">
        <v>813</v>
      </c>
      <c r="J9389" s="383" t="s">
        <v>617</v>
      </c>
      <c r="K9389" s="383" t="s">
        <v>618</v>
      </c>
      <c r="L9389" s="384">
        <v>25875</v>
      </c>
      <c r="M9389" s="383" t="s">
        <v>639</v>
      </c>
      <c r="N9389" s="383" t="s">
        <v>620</v>
      </c>
      <c r="O9389" s="383" t="s">
        <v>230</v>
      </c>
    </row>
    <row r="9390" spans="1:15">
      <c r="A9390" s="385">
        <v>42076</v>
      </c>
      <c r="B9390" s="383" t="s">
        <v>17</v>
      </c>
      <c r="C9390" s="383" t="s">
        <v>18</v>
      </c>
      <c r="D9390" s="383" t="s">
        <v>19</v>
      </c>
      <c r="E9390" s="383" t="s">
        <v>668</v>
      </c>
      <c r="F9390" s="383" t="s">
        <v>10</v>
      </c>
      <c r="G9390" s="384">
        <v>750</v>
      </c>
      <c r="H9390" s="383" t="s">
        <v>1117</v>
      </c>
      <c r="I9390" s="383" t="s">
        <v>842</v>
      </c>
      <c r="J9390" s="383" t="s">
        <v>617</v>
      </c>
      <c r="K9390" s="383" t="s">
        <v>618</v>
      </c>
      <c r="L9390" s="384">
        <v>25875</v>
      </c>
      <c r="M9390" s="383" t="s">
        <v>639</v>
      </c>
      <c r="N9390" s="383" t="s">
        <v>620</v>
      </c>
      <c r="O9390" s="383" t="s">
        <v>230</v>
      </c>
    </row>
    <row r="9391" spans="1:15">
      <c r="A9391" s="385">
        <v>42078</v>
      </c>
      <c r="B9391" s="383" t="s">
        <v>11</v>
      </c>
      <c r="C9391" s="383" t="s">
        <v>12</v>
      </c>
      <c r="D9391" s="383" t="s">
        <v>13</v>
      </c>
      <c r="E9391" s="383" t="s">
        <v>678</v>
      </c>
      <c r="F9391" s="383" t="s">
        <v>10</v>
      </c>
      <c r="G9391" s="384">
        <v>342</v>
      </c>
      <c r="H9391" s="383" t="s">
        <v>812</v>
      </c>
      <c r="I9391" s="383" t="s">
        <v>813</v>
      </c>
      <c r="J9391" s="383" t="s">
        <v>617</v>
      </c>
      <c r="K9391" s="383" t="s">
        <v>618</v>
      </c>
      <c r="L9391" s="384">
        <v>25875</v>
      </c>
      <c r="M9391" s="383" t="s">
        <v>639</v>
      </c>
      <c r="N9391" s="383" t="s">
        <v>620</v>
      </c>
      <c r="O9391" s="383" t="s">
        <v>230</v>
      </c>
    </row>
    <row r="9392" spans="1:15">
      <c r="A9392" s="385">
        <v>42079</v>
      </c>
      <c r="B9392" s="383" t="s">
        <v>11</v>
      </c>
      <c r="C9392" s="383" t="s">
        <v>12</v>
      </c>
      <c r="D9392" s="383" t="s">
        <v>13</v>
      </c>
      <c r="E9392" s="383" t="s">
        <v>678</v>
      </c>
      <c r="F9392" s="383" t="s">
        <v>10</v>
      </c>
      <c r="G9392" s="384">
        <v>342</v>
      </c>
      <c r="H9392" s="383" t="s">
        <v>812</v>
      </c>
      <c r="I9392" s="383" t="s">
        <v>813</v>
      </c>
      <c r="J9392" s="383" t="s">
        <v>617</v>
      </c>
      <c r="K9392" s="383" t="s">
        <v>618</v>
      </c>
      <c r="L9392" s="384">
        <v>25875</v>
      </c>
      <c r="M9392" s="383" t="s">
        <v>639</v>
      </c>
      <c r="N9392" s="383" t="s">
        <v>620</v>
      </c>
      <c r="O9392" s="383" t="s">
        <v>230</v>
      </c>
    </row>
    <row r="9393" spans="1:15">
      <c r="A9393" s="385">
        <v>42080</v>
      </c>
      <c r="B9393" s="383" t="s">
        <v>11</v>
      </c>
      <c r="C9393" s="383" t="s">
        <v>12</v>
      </c>
      <c r="D9393" s="383" t="s">
        <v>13</v>
      </c>
      <c r="E9393" s="383" t="s">
        <v>678</v>
      </c>
      <c r="F9393" s="383" t="s">
        <v>10</v>
      </c>
      <c r="G9393" s="384">
        <v>342</v>
      </c>
      <c r="H9393" s="383" t="s">
        <v>812</v>
      </c>
      <c r="I9393" s="383" t="s">
        <v>813</v>
      </c>
      <c r="J9393" s="383" t="s">
        <v>617</v>
      </c>
      <c r="K9393" s="383" t="s">
        <v>618</v>
      </c>
      <c r="L9393" s="384">
        <v>25875</v>
      </c>
      <c r="M9393" s="383" t="s">
        <v>639</v>
      </c>
      <c r="N9393" s="383" t="s">
        <v>620</v>
      </c>
      <c r="O9393" s="383" t="s">
        <v>230</v>
      </c>
    </row>
    <row r="9394" spans="1:15">
      <c r="A9394" s="385">
        <v>42081</v>
      </c>
      <c r="B9394" s="383" t="s">
        <v>11</v>
      </c>
      <c r="C9394" s="383" t="s">
        <v>12</v>
      </c>
      <c r="D9394" s="383" t="s">
        <v>13</v>
      </c>
      <c r="E9394" s="383" t="s">
        <v>678</v>
      </c>
      <c r="F9394" s="383" t="s">
        <v>10</v>
      </c>
      <c r="G9394" s="384">
        <v>342</v>
      </c>
      <c r="H9394" s="383" t="s">
        <v>812</v>
      </c>
      <c r="I9394" s="383" t="s">
        <v>813</v>
      </c>
      <c r="J9394" s="383" t="s">
        <v>617</v>
      </c>
      <c r="K9394" s="383" t="s">
        <v>618</v>
      </c>
      <c r="L9394" s="384">
        <v>26170</v>
      </c>
      <c r="M9394" s="383" t="s">
        <v>640</v>
      </c>
      <c r="N9394" s="383" t="s">
        <v>620</v>
      </c>
      <c r="O9394" s="383" t="s">
        <v>230</v>
      </c>
    </row>
    <row r="9395" spans="1:15">
      <c r="A9395" s="385">
        <v>42082</v>
      </c>
      <c r="B9395" s="383" t="s">
        <v>11</v>
      </c>
      <c r="C9395" s="383" t="s">
        <v>12</v>
      </c>
      <c r="D9395" s="383" t="s">
        <v>13</v>
      </c>
      <c r="E9395" s="383" t="s">
        <v>678</v>
      </c>
      <c r="F9395" s="383" t="s">
        <v>10</v>
      </c>
      <c r="G9395" s="384">
        <v>342</v>
      </c>
      <c r="H9395" s="383" t="s">
        <v>812</v>
      </c>
      <c r="I9395" s="383" t="s">
        <v>813</v>
      </c>
      <c r="J9395" s="383" t="s">
        <v>617</v>
      </c>
      <c r="K9395" s="383" t="s">
        <v>618</v>
      </c>
      <c r="L9395" s="384">
        <v>26691</v>
      </c>
      <c r="M9395" s="383" t="s">
        <v>640</v>
      </c>
      <c r="N9395" s="383" t="s">
        <v>620</v>
      </c>
      <c r="O9395" s="383" t="s">
        <v>230</v>
      </c>
    </row>
    <row r="9396" spans="1:15">
      <c r="A9396" s="385">
        <v>42083</v>
      </c>
      <c r="B9396" s="383" t="s">
        <v>11</v>
      </c>
      <c r="C9396" s="383" t="s">
        <v>12</v>
      </c>
      <c r="D9396" s="383" t="s">
        <v>13</v>
      </c>
      <c r="E9396" s="383" t="s">
        <v>678</v>
      </c>
      <c r="F9396" s="383" t="s">
        <v>10</v>
      </c>
      <c r="G9396" s="384">
        <v>342</v>
      </c>
      <c r="H9396" s="383" t="s">
        <v>812</v>
      </c>
      <c r="I9396" s="383" t="s">
        <v>813</v>
      </c>
      <c r="J9396" s="383" t="s">
        <v>617</v>
      </c>
      <c r="K9396" s="383" t="s">
        <v>618</v>
      </c>
      <c r="L9396" s="384">
        <v>27235</v>
      </c>
      <c r="M9396" s="383" t="s">
        <v>640</v>
      </c>
      <c r="N9396" s="383" t="s">
        <v>620</v>
      </c>
      <c r="O9396" s="383" t="s">
        <v>230</v>
      </c>
    </row>
    <row r="9397" spans="1:15">
      <c r="A9397" s="385">
        <v>42084</v>
      </c>
      <c r="B9397" s="383" t="s">
        <v>650</v>
      </c>
      <c r="C9397" s="383" t="s">
        <v>8</v>
      </c>
      <c r="D9397" s="383" t="s">
        <v>20</v>
      </c>
      <c r="E9397" s="383" t="s">
        <v>651</v>
      </c>
      <c r="F9397" s="383" t="s">
        <v>10</v>
      </c>
      <c r="G9397" s="384">
        <v>1020</v>
      </c>
      <c r="H9397" s="383" t="s">
        <v>876</v>
      </c>
      <c r="I9397" s="383" t="s">
        <v>827</v>
      </c>
      <c r="J9397" s="383" t="s">
        <v>617</v>
      </c>
      <c r="K9397" s="383" t="s">
        <v>618</v>
      </c>
      <c r="L9397" s="384">
        <v>27710</v>
      </c>
      <c r="M9397" s="383" t="s">
        <v>640</v>
      </c>
      <c r="N9397" s="383" t="s">
        <v>620</v>
      </c>
      <c r="O9397" s="383" t="s">
        <v>230</v>
      </c>
    </row>
    <row r="9398" spans="1:15">
      <c r="A9398" s="385">
        <v>42085</v>
      </c>
      <c r="B9398" s="383" t="s">
        <v>650</v>
      </c>
      <c r="C9398" s="383" t="s">
        <v>8</v>
      </c>
      <c r="D9398" s="383" t="s">
        <v>20</v>
      </c>
      <c r="E9398" s="383" t="s">
        <v>651</v>
      </c>
      <c r="F9398" s="383" t="s">
        <v>10</v>
      </c>
      <c r="G9398" s="384">
        <v>1020</v>
      </c>
      <c r="H9398" s="383" t="s">
        <v>876</v>
      </c>
      <c r="I9398" s="383" t="s">
        <v>827</v>
      </c>
      <c r="J9398" s="383" t="s">
        <v>617</v>
      </c>
      <c r="K9398" s="383" t="s">
        <v>618</v>
      </c>
      <c r="L9398" s="384">
        <v>27741</v>
      </c>
      <c r="M9398" s="383" t="s">
        <v>640</v>
      </c>
      <c r="N9398" s="383" t="s">
        <v>620</v>
      </c>
      <c r="O9398" s="383" t="s">
        <v>230</v>
      </c>
    </row>
    <row r="9399" spans="1:15">
      <c r="A9399" s="385">
        <v>42086</v>
      </c>
      <c r="B9399" s="383" t="s">
        <v>650</v>
      </c>
      <c r="C9399" s="383" t="s">
        <v>8</v>
      </c>
      <c r="D9399" s="383" t="s">
        <v>20</v>
      </c>
      <c r="E9399" s="383" t="s">
        <v>651</v>
      </c>
      <c r="F9399" s="383" t="s">
        <v>10</v>
      </c>
      <c r="G9399" s="384">
        <v>1020</v>
      </c>
      <c r="H9399" s="383" t="s">
        <v>876</v>
      </c>
      <c r="I9399" s="383" t="s">
        <v>827</v>
      </c>
      <c r="J9399" s="383" t="s">
        <v>617</v>
      </c>
      <c r="K9399" s="383" t="s">
        <v>618</v>
      </c>
      <c r="L9399" s="384">
        <v>27741</v>
      </c>
      <c r="M9399" s="383" t="s">
        <v>640</v>
      </c>
      <c r="N9399" s="383" t="s">
        <v>620</v>
      </c>
      <c r="O9399" s="383" t="s">
        <v>230</v>
      </c>
    </row>
    <row r="9400" spans="1:15">
      <c r="A9400" s="385">
        <v>42087</v>
      </c>
      <c r="B9400" s="383" t="s">
        <v>650</v>
      </c>
      <c r="C9400" s="383" t="s">
        <v>8</v>
      </c>
      <c r="D9400" s="383" t="s">
        <v>20</v>
      </c>
      <c r="E9400" s="383" t="s">
        <v>651</v>
      </c>
      <c r="F9400" s="383" t="s">
        <v>10</v>
      </c>
      <c r="G9400" s="384">
        <v>1020</v>
      </c>
      <c r="H9400" s="383" t="s">
        <v>876</v>
      </c>
      <c r="I9400" s="383" t="s">
        <v>827</v>
      </c>
      <c r="J9400" s="383" t="s">
        <v>617</v>
      </c>
      <c r="K9400" s="383" t="s">
        <v>618</v>
      </c>
      <c r="L9400" s="384">
        <v>27741</v>
      </c>
      <c r="M9400" s="383" t="s">
        <v>640</v>
      </c>
      <c r="N9400" s="383" t="s">
        <v>620</v>
      </c>
      <c r="O9400" s="383" t="s">
        <v>230</v>
      </c>
    </row>
    <row r="9401" spans="1:15">
      <c r="A9401" s="385">
        <v>42088</v>
      </c>
      <c r="B9401" s="383" t="s">
        <v>21</v>
      </c>
      <c r="C9401" s="383" t="s">
        <v>12</v>
      </c>
      <c r="D9401" s="383" t="s">
        <v>22</v>
      </c>
      <c r="E9401" s="383" t="s">
        <v>658</v>
      </c>
      <c r="F9401" s="383" t="s">
        <v>10</v>
      </c>
      <c r="G9401" s="384">
        <v>1530</v>
      </c>
      <c r="H9401" s="383" t="s">
        <v>801</v>
      </c>
      <c r="I9401" s="383" t="s">
        <v>1118</v>
      </c>
      <c r="J9401" s="383" t="s">
        <v>617</v>
      </c>
      <c r="K9401" s="383" t="s">
        <v>618</v>
      </c>
      <c r="L9401" s="384">
        <v>27741</v>
      </c>
      <c r="M9401" s="383" t="s">
        <v>640</v>
      </c>
      <c r="N9401" s="383" t="s">
        <v>620</v>
      </c>
      <c r="O9401" s="383" t="s">
        <v>230</v>
      </c>
    </row>
    <row r="9402" spans="1:15">
      <c r="A9402" s="385">
        <v>42089</v>
      </c>
      <c r="B9402" s="383" t="s">
        <v>650</v>
      </c>
      <c r="C9402" s="383" t="s">
        <v>8</v>
      </c>
      <c r="D9402" s="383" t="s">
        <v>20</v>
      </c>
      <c r="E9402" s="383" t="s">
        <v>651</v>
      </c>
      <c r="F9402" s="383" t="s">
        <v>10</v>
      </c>
      <c r="G9402" s="384">
        <v>1982</v>
      </c>
      <c r="H9402" s="383" t="s">
        <v>876</v>
      </c>
      <c r="I9402" s="383" t="s">
        <v>827</v>
      </c>
      <c r="J9402" s="383" t="s">
        <v>617</v>
      </c>
      <c r="K9402" s="383" t="s">
        <v>618</v>
      </c>
      <c r="L9402" s="384">
        <v>27741</v>
      </c>
      <c r="M9402" s="383" t="s">
        <v>640</v>
      </c>
      <c r="N9402" s="383" t="s">
        <v>620</v>
      </c>
      <c r="O9402" s="383" t="s">
        <v>230</v>
      </c>
    </row>
    <row r="9403" spans="1:15">
      <c r="A9403" s="385">
        <v>42090</v>
      </c>
      <c r="B9403" s="383" t="s">
        <v>650</v>
      </c>
      <c r="C9403" s="383" t="s">
        <v>8</v>
      </c>
      <c r="D9403" s="383" t="s">
        <v>20</v>
      </c>
      <c r="E9403" s="383" t="s">
        <v>651</v>
      </c>
      <c r="F9403" s="383" t="s">
        <v>10</v>
      </c>
      <c r="G9403" s="384">
        <v>1982</v>
      </c>
      <c r="H9403" s="383" t="s">
        <v>826</v>
      </c>
      <c r="I9403" s="383" t="s">
        <v>827</v>
      </c>
      <c r="J9403" s="383" t="s">
        <v>617</v>
      </c>
      <c r="K9403" s="383" t="s">
        <v>618</v>
      </c>
      <c r="L9403" s="384">
        <v>27741</v>
      </c>
      <c r="M9403" s="383" t="s">
        <v>640</v>
      </c>
      <c r="N9403" s="383" t="s">
        <v>620</v>
      </c>
      <c r="O9403" s="383" t="s">
        <v>230</v>
      </c>
    </row>
    <row r="9404" spans="1:15">
      <c r="A9404" s="385">
        <v>42091</v>
      </c>
      <c r="B9404" s="383" t="s">
        <v>650</v>
      </c>
      <c r="C9404" s="383" t="s">
        <v>8</v>
      </c>
      <c r="D9404" s="383" t="s">
        <v>20</v>
      </c>
      <c r="E9404" s="383" t="s">
        <v>651</v>
      </c>
      <c r="F9404" s="383" t="s">
        <v>10</v>
      </c>
      <c r="G9404" s="384">
        <v>1982</v>
      </c>
      <c r="H9404" s="383" t="s">
        <v>826</v>
      </c>
      <c r="I9404" s="383" t="s">
        <v>827</v>
      </c>
      <c r="J9404" s="383" t="s">
        <v>617</v>
      </c>
      <c r="K9404" s="383" t="s">
        <v>618</v>
      </c>
      <c r="L9404" s="384">
        <v>27741</v>
      </c>
      <c r="M9404" s="383" t="s">
        <v>641</v>
      </c>
      <c r="N9404" s="383" t="s">
        <v>620</v>
      </c>
      <c r="O9404" s="383" t="s">
        <v>230</v>
      </c>
    </row>
    <row r="9405" spans="1:15">
      <c r="A9405" s="385">
        <v>42095</v>
      </c>
      <c r="B9405" s="383" t="s">
        <v>650</v>
      </c>
      <c r="C9405" s="383" t="s">
        <v>8</v>
      </c>
      <c r="D9405" s="383" t="s">
        <v>20</v>
      </c>
      <c r="E9405" s="383" t="s">
        <v>651</v>
      </c>
      <c r="F9405" s="383" t="s">
        <v>10</v>
      </c>
      <c r="G9405" s="384">
        <v>1982</v>
      </c>
      <c r="H9405" s="383" t="s">
        <v>826</v>
      </c>
      <c r="I9405" s="383" t="s">
        <v>827</v>
      </c>
      <c r="J9405" s="383" t="s">
        <v>617</v>
      </c>
      <c r="K9405" s="383" t="s">
        <v>618</v>
      </c>
      <c r="L9405" s="384">
        <v>27741</v>
      </c>
      <c r="M9405" s="383" t="s">
        <v>641</v>
      </c>
      <c r="N9405" s="383" t="s">
        <v>620</v>
      </c>
      <c r="O9405" s="383" t="s">
        <v>230</v>
      </c>
    </row>
    <row r="9406" spans="1:15">
      <c r="A9406" s="385">
        <v>42096</v>
      </c>
      <c r="B9406" s="383" t="s">
        <v>650</v>
      </c>
      <c r="C9406" s="383" t="s">
        <v>8</v>
      </c>
      <c r="D9406" s="383" t="s">
        <v>20</v>
      </c>
      <c r="E9406" s="383" t="s">
        <v>651</v>
      </c>
      <c r="F9406" s="383" t="s">
        <v>10</v>
      </c>
      <c r="G9406" s="384">
        <v>962</v>
      </c>
      <c r="H9406" s="383" t="s">
        <v>826</v>
      </c>
      <c r="I9406" s="383" t="s">
        <v>827</v>
      </c>
      <c r="J9406" s="383" t="s">
        <v>617</v>
      </c>
      <c r="K9406" s="383" t="s">
        <v>618</v>
      </c>
      <c r="L9406" s="384">
        <v>27741</v>
      </c>
      <c r="M9406" s="383" t="s">
        <v>641</v>
      </c>
      <c r="N9406" s="383" t="s">
        <v>620</v>
      </c>
      <c r="O9406" s="383" t="s">
        <v>230</v>
      </c>
    </row>
    <row r="9407" spans="1:15">
      <c r="A9407" s="385">
        <v>42097</v>
      </c>
      <c r="B9407" s="383" t="s">
        <v>650</v>
      </c>
      <c r="C9407" s="383" t="s">
        <v>8</v>
      </c>
      <c r="D9407" s="383" t="s">
        <v>20</v>
      </c>
      <c r="E9407" s="383" t="s">
        <v>651</v>
      </c>
      <c r="F9407" s="383" t="s">
        <v>10</v>
      </c>
      <c r="G9407" s="384">
        <v>962</v>
      </c>
      <c r="H9407" s="383" t="s">
        <v>826</v>
      </c>
      <c r="I9407" s="383" t="s">
        <v>827</v>
      </c>
      <c r="J9407" s="383" t="s">
        <v>617</v>
      </c>
      <c r="K9407" s="383" t="s">
        <v>618</v>
      </c>
      <c r="L9407" s="384">
        <v>27741</v>
      </c>
      <c r="M9407" s="383" t="s">
        <v>641</v>
      </c>
      <c r="N9407" s="383" t="s">
        <v>620</v>
      </c>
      <c r="O9407" s="383" t="s">
        <v>230</v>
      </c>
    </row>
    <row r="9408" spans="1:15">
      <c r="A9408" s="385">
        <v>42099</v>
      </c>
      <c r="B9408" s="383" t="s">
        <v>650</v>
      </c>
      <c r="C9408" s="383" t="s">
        <v>8</v>
      </c>
      <c r="D9408" s="383" t="s">
        <v>20</v>
      </c>
      <c r="E9408" s="383" t="s">
        <v>651</v>
      </c>
      <c r="F9408" s="383" t="s">
        <v>10</v>
      </c>
      <c r="G9408" s="384">
        <v>962</v>
      </c>
      <c r="H9408" s="383" t="s">
        <v>826</v>
      </c>
      <c r="I9408" s="383" t="s">
        <v>827</v>
      </c>
      <c r="J9408" s="383" t="s">
        <v>617</v>
      </c>
      <c r="K9408" s="383" t="s">
        <v>618</v>
      </c>
      <c r="L9408" s="384">
        <v>28181</v>
      </c>
      <c r="M9408" s="383" t="s">
        <v>642</v>
      </c>
      <c r="N9408" s="383" t="s">
        <v>620</v>
      </c>
      <c r="O9408" s="383" t="s">
        <v>230</v>
      </c>
    </row>
    <row r="9409" spans="1:15">
      <c r="A9409" s="385">
        <v>42100</v>
      </c>
      <c r="B9409" s="383" t="s">
        <v>650</v>
      </c>
      <c r="C9409" s="383" t="s">
        <v>8</v>
      </c>
      <c r="D9409" s="383" t="s">
        <v>20</v>
      </c>
      <c r="E9409" s="383" t="s">
        <v>651</v>
      </c>
      <c r="F9409" s="383" t="s">
        <v>10</v>
      </c>
      <c r="G9409" s="384">
        <v>962</v>
      </c>
      <c r="H9409" s="383" t="s">
        <v>826</v>
      </c>
      <c r="I9409" s="383" t="s">
        <v>827</v>
      </c>
      <c r="J9409" s="383" t="s">
        <v>617</v>
      </c>
      <c r="K9409" s="383" t="s">
        <v>618</v>
      </c>
      <c r="L9409" s="384">
        <v>28641</v>
      </c>
      <c r="M9409" s="383" t="s">
        <v>642</v>
      </c>
      <c r="N9409" s="383" t="s">
        <v>620</v>
      </c>
      <c r="O9409" s="383" t="s">
        <v>230</v>
      </c>
    </row>
    <row r="9410" spans="1:15">
      <c r="A9410" s="385">
        <v>42101</v>
      </c>
      <c r="B9410" s="383" t="s">
        <v>650</v>
      </c>
      <c r="C9410" s="383" t="s">
        <v>8</v>
      </c>
      <c r="D9410" s="383" t="s">
        <v>20</v>
      </c>
      <c r="E9410" s="383" t="s">
        <v>651</v>
      </c>
      <c r="F9410" s="383" t="s">
        <v>10</v>
      </c>
      <c r="G9410" s="384">
        <v>962</v>
      </c>
      <c r="H9410" s="383" t="s">
        <v>826</v>
      </c>
      <c r="I9410" s="383" t="s">
        <v>827</v>
      </c>
      <c r="J9410" s="383" t="s">
        <v>617</v>
      </c>
      <c r="K9410" s="383" t="s">
        <v>618</v>
      </c>
      <c r="L9410" s="384">
        <v>29260</v>
      </c>
      <c r="M9410" s="383" t="s">
        <v>642</v>
      </c>
      <c r="N9410" s="383" t="s">
        <v>620</v>
      </c>
      <c r="O9410" s="383" t="s">
        <v>230</v>
      </c>
    </row>
    <row r="9411" spans="1:15">
      <c r="A9411" s="385">
        <v>42102</v>
      </c>
      <c r="B9411" s="383" t="s">
        <v>650</v>
      </c>
      <c r="C9411" s="383" t="s">
        <v>8</v>
      </c>
      <c r="D9411" s="383" t="s">
        <v>20</v>
      </c>
      <c r="E9411" s="383" t="s">
        <v>651</v>
      </c>
      <c r="F9411" s="383" t="s">
        <v>10</v>
      </c>
      <c r="G9411" s="384">
        <v>962</v>
      </c>
      <c r="H9411" s="383" t="s">
        <v>826</v>
      </c>
      <c r="I9411" s="383" t="s">
        <v>827</v>
      </c>
      <c r="J9411" s="383" t="s">
        <v>617</v>
      </c>
      <c r="K9411" s="383" t="s">
        <v>618</v>
      </c>
      <c r="L9411" s="384">
        <v>29608</v>
      </c>
      <c r="M9411" s="383" t="s">
        <v>642</v>
      </c>
      <c r="N9411" s="383" t="s">
        <v>620</v>
      </c>
      <c r="O9411" s="383" t="s">
        <v>230</v>
      </c>
    </row>
    <row r="9412" spans="1:15">
      <c r="A9412" s="385">
        <v>42103</v>
      </c>
      <c r="B9412" s="383" t="s">
        <v>650</v>
      </c>
      <c r="C9412" s="383" t="s">
        <v>8</v>
      </c>
      <c r="D9412" s="383" t="s">
        <v>20</v>
      </c>
      <c r="E9412" s="383" t="s">
        <v>651</v>
      </c>
      <c r="F9412" s="383" t="s">
        <v>10</v>
      </c>
      <c r="G9412" s="384">
        <v>962</v>
      </c>
      <c r="H9412" s="383" t="s">
        <v>826</v>
      </c>
      <c r="I9412" s="383" t="s">
        <v>827</v>
      </c>
      <c r="J9412" s="383" t="s">
        <v>617</v>
      </c>
      <c r="K9412" s="383" t="s">
        <v>618</v>
      </c>
      <c r="L9412" s="384">
        <v>29608</v>
      </c>
      <c r="M9412" s="383" t="s">
        <v>642</v>
      </c>
      <c r="N9412" s="383" t="s">
        <v>620</v>
      </c>
      <c r="O9412" s="383" t="s">
        <v>230</v>
      </c>
    </row>
    <row r="9413" spans="1:15">
      <c r="A9413" s="385">
        <v>42104</v>
      </c>
      <c r="B9413" s="383" t="s">
        <v>650</v>
      </c>
      <c r="C9413" s="383" t="s">
        <v>8</v>
      </c>
      <c r="D9413" s="383" t="s">
        <v>20</v>
      </c>
      <c r="E9413" s="383" t="s">
        <v>651</v>
      </c>
      <c r="F9413" s="383" t="s">
        <v>10</v>
      </c>
      <c r="G9413" s="384">
        <v>962</v>
      </c>
      <c r="H9413" s="383" t="s">
        <v>826</v>
      </c>
      <c r="I9413" s="383" t="s">
        <v>827</v>
      </c>
      <c r="J9413" s="383" t="s">
        <v>617</v>
      </c>
      <c r="K9413" s="383" t="s">
        <v>618</v>
      </c>
      <c r="L9413" s="384">
        <v>29608</v>
      </c>
      <c r="M9413" s="383" t="s">
        <v>642</v>
      </c>
      <c r="N9413" s="383" t="s">
        <v>620</v>
      </c>
      <c r="O9413" s="383" t="s">
        <v>230</v>
      </c>
    </row>
    <row r="9414" spans="1:15">
      <c r="A9414" s="385">
        <v>42105</v>
      </c>
      <c r="B9414" s="383" t="s">
        <v>650</v>
      </c>
      <c r="C9414" s="383" t="s">
        <v>8</v>
      </c>
      <c r="D9414" s="383" t="s">
        <v>20</v>
      </c>
      <c r="E9414" s="383" t="s">
        <v>651</v>
      </c>
      <c r="F9414" s="383" t="s">
        <v>10</v>
      </c>
      <c r="G9414" s="384">
        <v>1924</v>
      </c>
      <c r="H9414" s="383" t="s">
        <v>826</v>
      </c>
      <c r="I9414" s="383" t="s">
        <v>827</v>
      </c>
      <c r="J9414" s="383" t="s">
        <v>617</v>
      </c>
      <c r="K9414" s="383" t="s">
        <v>618</v>
      </c>
      <c r="L9414" s="384">
        <v>29608</v>
      </c>
      <c r="M9414" s="383" t="s">
        <v>642</v>
      </c>
      <c r="N9414" s="383" t="s">
        <v>620</v>
      </c>
      <c r="O9414" s="383" t="s">
        <v>230</v>
      </c>
    </row>
    <row r="9415" spans="1:15">
      <c r="A9415" s="385">
        <v>42106</v>
      </c>
      <c r="B9415" s="383" t="s">
        <v>650</v>
      </c>
      <c r="C9415" s="383" t="s">
        <v>8</v>
      </c>
      <c r="D9415" s="383" t="s">
        <v>20</v>
      </c>
      <c r="E9415" s="383" t="s">
        <v>651</v>
      </c>
      <c r="F9415" s="383" t="s">
        <v>10</v>
      </c>
      <c r="G9415" s="384">
        <v>1924</v>
      </c>
      <c r="H9415" s="383" t="s">
        <v>826</v>
      </c>
      <c r="I9415" s="383" t="s">
        <v>827</v>
      </c>
      <c r="J9415" s="383" t="s">
        <v>617</v>
      </c>
      <c r="K9415" s="383" t="s">
        <v>618</v>
      </c>
      <c r="L9415" s="384">
        <v>29608</v>
      </c>
      <c r="M9415" s="383" t="s">
        <v>642</v>
      </c>
      <c r="N9415" s="383" t="s">
        <v>620</v>
      </c>
      <c r="O9415" s="383" t="s">
        <v>230</v>
      </c>
    </row>
    <row r="9416" spans="1:15">
      <c r="A9416" s="385">
        <v>42107</v>
      </c>
      <c r="B9416" s="383" t="s">
        <v>650</v>
      </c>
      <c r="C9416" s="383" t="s">
        <v>8</v>
      </c>
      <c r="D9416" s="383" t="s">
        <v>20</v>
      </c>
      <c r="E9416" s="383" t="s">
        <v>651</v>
      </c>
      <c r="F9416" s="383" t="s">
        <v>10</v>
      </c>
      <c r="G9416" s="384">
        <v>1924</v>
      </c>
      <c r="H9416" s="383" t="s">
        <v>826</v>
      </c>
      <c r="I9416" s="383" t="s">
        <v>827</v>
      </c>
      <c r="J9416" s="383" t="s">
        <v>617</v>
      </c>
      <c r="K9416" s="383" t="s">
        <v>618</v>
      </c>
      <c r="L9416" s="384">
        <v>29973</v>
      </c>
      <c r="M9416" s="383" t="s">
        <v>642</v>
      </c>
      <c r="N9416" s="383" t="s">
        <v>620</v>
      </c>
      <c r="O9416" s="383" t="s">
        <v>230</v>
      </c>
    </row>
    <row r="9417" spans="1:15">
      <c r="A9417" s="385">
        <v>42108</v>
      </c>
      <c r="B9417" s="383" t="s">
        <v>650</v>
      </c>
      <c r="C9417" s="383" t="s">
        <v>8</v>
      </c>
      <c r="D9417" s="383" t="s">
        <v>20</v>
      </c>
      <c r="E9417" s="383" t="s">
        <v>651</v>
      </c>
      <c r="F9417" s="383" t="s">
        <v>10</v>
      </c>
      <c r="G9417" s="384">
        <v>1924</v>
      </c>
      <c r="H9417" s="383" t="s">
        <v>826</v>
      </c>
      <c r="I9417" s="383" t="s">
        <v>827</v>
      </c>
      <c r="J9417" s="383" t="s">
        <v>617</v>
      </c>
      <c r="K9417" s="383" t="s">
        <v>618</v>
      </c>
      <c r="L9417" s="384">
        <v>30380</v>
      </c>
      <c r="M9417" s="383" t="s">
        <v>642</v>
      </c>
      <c r="N9417" s="383" t="s">
        <v>620</v>
      </c>
      <c r="O9417" s="383" t="s">
        <v>230</v>
      </c>
    </row>
    <row r="9418" spans="1:15">
      <c r="A9418" s="385">
        <v>42109</v>
      </c>
      <c r="B9418" s="383" t="s">
        <v>650</v>
      </c>
      <c r="C9418" s="383" t="s">
        <v>8</v>
      </c>
      <c r="D9418" s="383" t="s">
        <v>20</v>
      </c>
      <c r="E9418" s="383" t="s">
        <v>651</v>
      </c>
      <c r="F9418" s="383" t="s">
        <v>10</v>
      </c>
      <c r="G9418" s="384">
        <v>1924</v>
      </c>
      <c r="H9418" s="383" t="s">
        <v>826</v>
      </c>
      <c r="I9418" s="383" t="s">
        <v>827</v>
      </c>
      <c r="J9418" s="383" t="s">
        <v>617</v>
      </c>
      <c r="K9418" s="383" t="s">
        <v>618</v>
      </c>
      <c r="L9418" s="384">
        <v>30722</v>
      </c>
      <c r="M9418" s="383" t="s">
        <v>642</v>
      </c>
      <c r="N9418" s="383" t="s">
        <v>620</v>
      </c>
      <c r="O9418" s="383" t="s">
        <v>230</v>
      </c>
    </row>
    <row r="9419" spans="1:15">
      <c r="A9419" s="385">
        <v>42110</v>
      </c>
      <c r="B9419" s="383" t="s">
        <v>650</v>
      </c>
      <c r="C9419" s="383" t="s">
        <v>8</v>
      </c>
      <c r="D9419" s="383" t="s">
        <v>20</v>
      </c>
      <c r="E9419" s="383" t="s">
        <v>651</v>
      </c>
      <c r="F9419" s="383" t="s">
        <v>10</v>
      </c>
      <c r="G9419" s="384">
        <v>1443</v>
      </c>
      <c r="H9419" s="383" t="s">
        <v>826</v>
      </c>
      <c r="I9419" s="383" t="s">
        <v>827</v>
      </c>
      <c r="J9419" s="383" t="s">
        <v>617</v>
      </c>
      <c r="K9419" s="383" t="s">
        <v>618</v>
      </c>
      <c r="L9419" s="384">
        <v>30780</v>
      </c>
      <c r="M9419" s="383" t="s">
        <v>642</v>
      </c>
      <c r="N9419" s="383" t="s">
        <v>620</v>
      </c>
      <c r="O9419" s="383" t="s">
        <v>230</v>
      </c>
    </row>
    <row r="9420" spans="1:15">
      <c r="A9420" s="385">
        <v>42114</v>
      </c>
      <c r="B9420" s="383" t="s">
        <v>621</v>
      </c>
      <c r="C9420" s="383" t="s">
        <v>8</v>
      </c>
      <c r="D9420" s="383" t="s">
        <v>9</v>
      </c>
      <c r="E9420" s="383" t="s">
        <v>622</v>
      </c>
      <c r="F9420" s="383" t="s">
        <v>10</v>
      </c>
      <c r="G9420" s="384">
        <v>528000</v>
      </c>
      <c r="H9420" s="383" t="s">
        <v>828</v>
      </c>
      <c r="I9420" s="383" t="s">
        <v>829</v>
      </c>
      <c r="J9420" s="383" t="s">
        <v>617</v>
      </c>
      <c r="K9420" s="383" t="s">
        <v>618</v>
      </c>
      <c r="L9420" s="384">
        <v>30780</v>
      </c>
      <c r="M9420" s="383" t="s">
        <v>643</v>
      </c>
      <c r="N9420" s="383" t="s">
        <v>620</v>
      </c>
      <c r="O9420" s="383" t="s">
        <v>230</v>
      </c>
    </row>
    <row r="9421" spans="1:15">
      <c r="A9421" s="385">
        <v>42118</v>
      </c>
      <c r="B9421" s="383" t="s">
        <v>28</v>
      </c>
      <c r="C9421" s="383" t="s">
        <v>8</v>
      </c>
      <c r="D9421" s="383" t="s">
        <v>29</v>
      </c>
      <c r="E9421" s="383" t="s">
        <v>774</v>
      </c>
      <c r="F9421" s="383" t="s">
        <v>10</v>
      </c>
      <c r="G9421" s="384">
        <v>4400</v>
      </c>
      <c r="H9421" s="383" t="s">
        <v>848</v>
      </c>
      <c r="I9421" s="383" t="s">
        <v>1119</v>
      </c>
      <c r="J9421" s="383" t="s">
        <v>617</v>
      </c>
      <c r="K9421" s="383" t="s">
        <v>618</v>
      </c>
      <c r="L9421" s="384">
        <v>30780</v>
      </c>
      <c r="M9421" s="383" t="s">
        <v>643</v>
      </c>
      <c r="N9421" s="383" t="s">
        <v>620</v>
      </c>
      <c r="O9421" s="383" t="s">
        <v>230</v>
      </c>
    </row>
    <row r="9422" spans="1:15">
      <c r="A9422" s="385">
        <v>42122</v>
      </c>
      <c r="B9422" s="383" t="s">
        <v>21</v>
      </c>
      <c r="C9422" s="383" t="s">
        <v>12</v>
      </c>
      <c r="D9422" s="383" t="s">
        <v>22</v>
      </c>
      <c r="E9422" s="383" t="s">
        <v>658</v>
      </c>
      <c r="F9422" s="383" t="s">
        <v>10</v>
      </c>
      <c r="G9422" s="384">
        <v>6976</v>
      </c>
      <c r="H9422" s="383" t="s">
        <v>899</v>
      </c>
      <c r="I9422" s="383" t="s">
        <v>1120</v>
      </c>
      <c r="J9422" s="383" t="s">
        <v>617</v>
      </c>
      <c r="K9422" s="383" t="s">
        <v>618</v>
      </c>
      <c r="L9422" s="384">
        <v>30780</v>
      </c>
      <c r="M9422" s="383" t="s">
        <v>643</v>
      </c>
      <c r="N9422" s="383" t="s">
        <v>620</v>
      </c>
      <c r="O9422" s="383" t="s">
        <v>230</v>
      </c>
    </row>
    <row r="9423" spans="1:15">
      <c r="A9423" s="385">
        <v>42129</v>
      </c>
      <c r="B9423" s="383" t="s">
        <v>650</v>
      </c>
      <c r="C9423" s="383" t="s">
        <v>8</v>
      </c>
      <c r="D9423" s="383" t="s">
        <v>20</v>
      </c>
      <c r="E9423" s="383" t="s">
        <v>651</v>
      </c>
      <c r="F9423" s="383" t="s">
        <v>10</v>
      </c>
      <c r="G9423" s="384">
        <v>1125</v>
      </c>
      <c r="H9423" s="383" t="s">
        <v>836</v>
      </c>
      <c r="I9423" s="383" t="s">
        <v>837</v>
      </c>
      <c r="J9423" s="383" t="s">
        <v>617</v>
      </c>
      <c r="K9423" s="383" t="s">
        <v>618</v>
      </c>
      <c r="L9423" s="384">
        <v>30780</v>
      </c>
      <c r="M9423" s="383" t="s">
        <v>643</v>
      </c>
      <c r="N9423" s="383" t="s">
        <v>620</v>
      </c>
      <c r="O9423" s="383" t="s">
        <v>230</v>
      </c>
    </row>
    <row r="9424" spans="1:15">
      <c r="A9424" s="385">
        <v>42130</v>
      </c>
      <c r="B9424" s="383" t="s">
        <v>650</v>
      </c>
      <c r="C9424" s="383" t="s">
        <v>8</v>
      </c>
      <c r="D9424" s="383" t="s">
        <v>20</v>
      </c>
      <c r="E9424" s="383" t="s">
        <v>651</v>
      </c>
      <c r="F9424" s="383" t="s">
        <v>10</v>
      </c>
      <c r="G9424" s="384">
        <v>481</v>
      </c>
      <c r="H9424" s="383" t="s">
        <v>826</v>
      </c>
      <c r="I9424" s="383" t="s">
        <v>827</v>
      </c>
      <c r="J9424" s="383" t="s">
        <v>617</v>
      </c>
      <c r="K9424" s="383" t="s">
        <v>618</v>
      </c>
      <c r="L9424" s="384">
        <v>30780</v>
      </c>
      <c r="M9424" s="383" t="s">
        <v>643</v>
      </c>
      <c r="N9424" s="383" t="s">
        <v>620</v>
      </c>
      <c r="O9424" s="383" t="s">
        <v>230</v>
      </c>
    </row>
    <row r="9425" spans="1:15">
      <c r="A9425" s="385">
        <v>42131</v>
      </c>
      <c r="B9425" s="383" t="s">
        <v>650</v>
      </c>
      <c r="C9425" s="383" t="s">
        <v>8</v>
      </c>
      <c r="D9425" s="383" t="s">
        <v>20</v>
      </c>
      <c r="E9425" s="383" t="s">
        <v>651</v>
      </c>
      <c r="F9425" s="383" t="s">
        <v>10</v>
      </c>
      <c r="G9425" s="384">
        <v>481</v>
      </c>
      <c r="H9425" s="383" t="s">
        <v>826</v>
      </c>
      <c r="I9425" s="383" t="s">
        <v>827</v>
      </c>
      <c r="J9425" s="383" t="s">
        <v>617</v>
      </c>
      <c r="K9425" s="383" t="s">
        <v>618</v>
      </c>
      <c r="L9425" s="384">
        <v>30780</v>
      </c>
      <c r="M9425" s="383" t="s">
        <v>643</v>
      </c>
      <c r="N9425" s="383" t="s">
        <v>620</v>
      </c>
      <c r="O9425" s="383" t="s">
        <v>230</v>
      </c>
    </row>
    <row r="9426" spans="1:15">
      <c r="A9426" s="385">
        <v>42132</v>
      </c>
      <c r="B9426" s="383" t="s">
        <v>650</v>
      </c>
      <c r="C9426" s="383" t="s">
        <v>8</v>
      </c>
      <c r="D9426" s="383" t="s">
        <v>20</v>
      </c>
      <c r="E9426" s="383" t="s">
        <v>651</v>
      </c>
      <c r="F9426" s="383" t="s">
        <v>10</v>
      </c>
      <c r="G9426" s="384">
        <v>481</v>
      </c>
      <c r="H9426" s="383" t="s">
        <v>826</v>
      </c>
      <c r="I9426" s="383" t="s">
        <v>827</v>
      </c>
      <c r="J9426" s="383" t="s">
        <v>617</v>
      </c>
      <c r="K9426" s="383" t="s">
        <v>618</v>
      </c>
      <c r="L9426" s="384">
        <v>30780</v>
      </c>
      <c r="M9426" s="383" t="s">
        <v>643</v>
      </c>
      <c r="N9426" s="383" t="s">
        <v>620</v>
      </c>
      <c r="O9426" s="383" t="s">
        <v>230</v>
      </c>
    </row>
    <row r="9427" spans="1:15">
      <c r="A9427" s="385">
        <v>42150</v>
      </c>
      <c r="B9427" s="383" t="s">
        <v>995</v>
      </c>
      <c r="C9427" s="383" t="s">
        <v>42</v>
      </c>
      <c r="D9427" s="383" t="s">
        <v>13</v>
      </c>
      <c r="E9427" s="383" t="s">
        <v>996</v>
      </c>
      <c r="F9427" s="383" t="s">
        <v>43</v>
      </c>
      <c r="G9427" s="384">
        <v>-1051</v>
      </c>
      <c r="H9427" s="383" t="s">
        <v>759</v>
      </c>
      <c r="I9427" s="383" t="s">
        <v>1121</v>
      </c>
      <c r="J9427" s="383" t="s">
        <v>617</v>
      </c>
      <c r="K9427" s="383" t="s">
        <v>618</v>
      </c>
      <c r="L9427" s="384">
        <v>30780</v>
      </c>
      <c r="M9427" s="383" t="s">
        <v>645</v>
      </c>
      <c r="N9427" s="383" t="s">
        <v>620</v>
      </c>
      <c r="O9427" s="383" t="s">
        <v>230</v>
      </c>
    </row>
    <row r="9428" spans="1:15">
      <c r="A9428" s="385">
        <v>41997</v>
      </c>
      <c r="B9428" s="383" t="s">
        <v>21</v>
      </c>
      <c r="C9428" s="383" t="s">
        <v>12</v>
      </c>
      <c r="D9428" s="383" t="s">
        <v>22</v>
      </c>
      <c r="E9428" s="383" t="s">
        <v>658</v>
      </c>
      <c r="F9428" s="383" t="s">
        <v>10</v>
      </c>
      <c r="G9428" s="384">
        <v>317</v>
      </c>
      <c r="H9428" s="383" t="s">
        <v>909</v>
      </c>
      <c r="I9428" s="383" t="s">
        <v>1122</v>
      </c>
      <c r="J9428" s="383" t="s">
        <v>617</v>
      </c>
      <c r="K9428" s="383" t="s">
        <v>618</v>
      </c>
      <c r="L9428" s="384">
        <v>0</v>
      </c>
      <c r="M9428" s="383" t="s">
        <v>619</v>
      </c>
      <c r="N9428" s="383" t="s">
        <v>620</v>
      </c>
      <c r="O9428" s="383" t="s">
        <v>230</v>
      </c>
    </row>
    <row r="9429" spans="1:15">
      <c r="A9429" s="385">
        <v>42011</v>
      </c>
      <c r="B9429" s="383" t="s">
        <v>650</v>
      </c>
      <c r="C9429" s="383" t="s">
        <v>8</v>
      </c>
      <c r="D9429" s="383" t="s">
        <v>20</v>
      </c>
      <c r="E9429" s="383" t="s">
        <v>651</v>
      </c>
      <c r="F9429" s="383" t="s">
        <v>10</v>
      </c>
      <c r="G9429" s="384">
        <v>14121</v>
      </c>
      <c r="H9429" s="383" t="s">
        <v>852</v>
      </c>
      <c r="I9429" s="383" t="s">
        <v>853</v>
      </c>
      <c r="J9429" s="383" t="s">
        <v>617</v>
      </c>
      <c r="K9429" s="383" t="s">
        <v>618</v>
      </c>
      <c r="L9429" s="384">
        <v>9280</v>
      </c>
      <c r="M9429" s="383" t="s">
        <v>629</v>
      </c>
      <c r="N9429" s="383" t="s">
        <v>620</v>
      </c>
      <c r="O9429" s="383" t="s">
        <v>230</v>
      </c>
    </row>
    <row r="9430" spans="1:15">
      <c r="A9430" s="385">
        <v>42012</v>
      </c>
      <c r="B9430" s="383" t="s">
        <v>21</v>
      </c>
      <c r="C9430" s="383" t="s">
        <v>12</v>
      </c>
      <c r="D9430" s="383" t="s">
        <v>22</v>
      </c>
      <c r="E9430" s="383" t="s">
        <v>658</v>
      </c>
      <c r="F9430" s="383" t="s">
        <v>10</v>
      </c>
      <c r="G9430" s="384">
        <v>15680</v>
      </c>
      <c r="H9430" s="383" t="s">
        <v>909</v>
      </c>
      <c r="I9430" s="383" t="s">
        <v>910</v>
      </c>
      <c r="J9430" s="383" t="s">
        <v>617</v>
      </c>
      <c r="K9430" s="383" t="s">
        <v>618</v>
      </c>
      <c r="L9430" s="384">
        <v>9280</v>
      </c>
      <c r="M9430" s="383" t="s">
        <v>630</v>
      </c>
      <c r="N9430" s="383" t="s">
        <v>620</v>
      </c>
      <c r="O9430" s="383" t="s">
        <v>230</v>
      </c>
    </row>
    <row r="9431" spans="1:15">
      <c r="A9431" s="385">
        <v>42014</v>
      </c>
      <c r="B9431" s="383" t="s">
        <v>17</v>
      </c>
      <c r="C9431" s="383" t="s">
        <v>18</v>
      </c>
      <c r="D9431" s="383" t="s">
        <v>19</v>
      </c>
      <c r="E9431" s="383" t="s">
        <v>668</v>
      </c>
      <c r="F9431" s="383" t="s">
        <v>10</v>
      </c>
      <c r="G9431" s="384">
        <v>750</v>
      </c>
      <c r="H9431" s="383" t="s">
        <v>841</v>
      </c>
      <c r="I9431" s="383" t="s">
        <v>842</v>
      </c>
      <c r="J9431" s="383" t="s">
        <v>617</v>
      </c>
      <c r="K9431" s="383" t="s">
        <v>618</v>
      </c>
      <c r="L9431" s="384">
        <v>9280</v>
      </c>
      <c r="M9431" s="383" t="s">
        <v>630</v>
      </c>
      <c r="N9431" s="383" t="s">
        <v>620</v>
      </c>
      <c r="O9431" s="383" t="s">
        <v>230</v>
      </c>
    </row>
    <row r="9432" spans="1:15">
      <c r="A9432" s="385">
        <v>42015</v>
      </c>
      <c r="B9432" s="383" t="s">
        <v>17</v>
      </c>
      <c r="C9432" s="383" t="s">
        <v>18</v>
      </c>
      <c r="D9432" s="383" t="s">
        <v>19</v>
      </c>
      <c r="E9432" s="383" t="s">
        <v>668</v>
      </c>
      <c r="F9432" s="383" t="s">
        <v>10</v>
      </c>
      <c r="G9432" s="384">
        <v>750</v>
      </c>
      <c r="H9432" s="383" t="s">
        <v>841</v>
      </c>
      <c r="I9432" s="383" t="s">
        <v>842</v>
      </c>
      <c r="J9432" s="383" t="s">
        <v>617</v>
      </c>
      <c r="K9432" s="383" t="s">
        <v>618</v>
      </c>
      <c r="L9432" s="384">
        <v>9280</v>
      </c>
      <c r="M9432" s="383" t="s">
        <v>630</v>
      </c>
      <c r="N9432" s="383" t="s">
        <v>620</v>
      </c>
      <c r="O9432" s="383" t="s">
        <v>230</v>
      </c>
    </row>
    <row r="9433" spans="1:15">
      <c r="A9433" s="385">
        <v>42016</v>
      </c>
      <c r="B9433" s="383" t="s">
        <v>17</v>
      </c>
      <c r="C9433" s="383" t="s">
        <v>18</v>
      </c>
      <c r="D9433" s="383" t="s">
        <v>19</v>
      </c>
      <c r="E9433" s="383" t="s">
        <v>668</v>
      </c>
      <c r="F9433" s="383" t="s">
        <v>10</v>
      </c>
      <c r="G9433" s="384">
        <v>750</v>
      </c>
      <c r="H9433" s="383" t="s">
        <v>841</v>
      </c>
      <c r="I9433" s="383" t="s">
        <v>842</v>
      </c>
      <c r="J9433" s="383" t="s">
        <v>617</v>
      </c>
      <c r="K9433" s="383" t="s">
        <v>618</v>
      </c>
      <c r="L9433" s="384">
        <v>9280</v>
      </c>
      <c r="M9433" s="383" t="s">
        <v>630</v>
      </c>
      <c r="N9433" s="383" t="s">
        <v>620</v>
      </c>
      <c r="O9433" s="383" t="s">
        <v>230</v>
      </c>
    </row>
    <row r="9434" spans="1:15">
      <c r="A9434" s="385">
        <v>42017</v>
      </c>
      <c r="B9434" s="383" t="s">
        <v>621</v>
      </c>
      <c r="C9434" s="383" t="s">
        <v>8</v>
      </c>
      <c r="D9434" s="383" t="s">
        <v>9</v>
      </c>
      <c r="E9434" s="383" t="s">
        <v>622</v>
      </c>
      <c r="F9434" s="383" t="s">
        <v>10</v>
      </c>
      <c r="G9434" s="384">
        <v>63000</v>
      </c>
      <c r="H9434" s="383" t="s">
        <v>838</v>
      </c>
      <c r="I9434" s="383" t="s">
        <v>839</v>
      </c>
      <c r="J9434" s="383" t="s">
        <v>617</v>
      </c>
      <c r="K9434" s="383" t="s">
        <v>618</v>
      </c>
      <c r="L9434" s="384">
        <v>9280</v>
      </c>
      <c r="M9434" s="383" t="s">
        <v>631</v>
      </c>
      <c r="N9434" s="383" t="s">
        <v>620</v>
      </c>
      <c r="O9434" s="383" t="s">
        <v>230</v>
      </c>
    </row>
    <row r="9435" spans="1:15">
      <c r="A9435" s="385">
        <v>42018</v>
      </c>
      <c r="B9435" s="383" t="s">
        <v>17</v>
      </c>
      <c r="C9435" s="383" t="s">
        <v>18</v>
      </c>
      <c r="D9435" s="383" t="s">
        <v>19</v>
      </c>
      <c r="E9435" s="383" t="s">
        <v>668</v>
      </c>
      <c r="F9435" s="383" t="s">
        <v>10</v>
      </c>
      <c r="G9435" s="384">
        <v>1500</v>
      </c>
      <c r="H9435" s="383" t="s">
        <v>841</v>
      </c>
      <c r="I9435" s="383" t="s">
        <v>842</v>
      </c>
      <c r="J9435" s="383" t="s">
        <v>617</v>
      </c>
      <c r="K9435" s="383" t="s">
        <v>618</v>
      </c>
      <c r="L9435" s="384">
        <v>9804</v>
      </c>
      <c r="M9435" s="383" t="s">
        <v>631</v>
      </c>
      <c r="N9435" s="383" t="s">
        <v>620</v>
      </c>
      <c r="O9435" s="383" t="s">
        <v>230</v>
      </c>
    </row>
    <row r="9436" spans="1:15">
      <c r="A9436" s="385">
        <v>42019</v>
      </c>
      <c r="B9436" s="383" t="s">
        <v>21</v>
      </c>
      <c r="C9436" s="383" t="s">
        <v>12</v>
      </c>
      <c r="D9436" s="383" t="s">
        <v>22</v>
      </c>
      <c r="E9436" s="383" t="s">
        <v>658</v>
      </c>
      <c r="F9436" s="383" t="s">
        <v>10</v>
      </c>
      <c r="G9436" s="384">
        <v>4891</v>
      </c>
      <c r="H9436" s="383" t="s">
        <v>946</v>
      </c>
      <c r="I9436" s="383" t="s">
        <v>1123</v>
      </c>
      <c r="J9436" s="383" t="s">
        <v>617</v>
      </c>
      <c r="K9436" s="383" t="s">
        <v>618</v>
      </c>
      <c r="L9436" s="384">
        <v>11627</v>
      </c>
      <c r="M9436" s="383" t="s">
        <v>631</v>
      </c>
      <c r="N9436" s="383" t="s">
        <v>620</v>
      </c>
      <c r="O9436" s="383" t="s">
        <v>230</v>
      </c>
    </row>
    <row r="9437" spans="1:15">
      <c r="A9437" s="385">
        <v>42021</v>
      </c>
      <c r="B9437" s="383" t="s">
        <v>621</v>
      </c>
      <c r="C9437" s="383" t="s">
        <v>8</v>
      </c>
      <c r="D9437" s="383" t="s">
        <v>9</v>
      </c>
      <c r="E9437" s="383" t="s">
        <v>622</v>
      </c>
      <c r="F9437" s="383" t="s">
        <v>10</v>
      </c>
      <c r="G9437" s="384">
        <v>63000</v>
      </c>
      <c r="H9437" s="383" t="s">
        <v>838</v>
      </c>
      <c r="I9437" s="383" t="s">
        <v>839</v>
      </c>
      <c r="J9437" s="383" t="s">
        <v>617</v>
      </c>
      <c r="K9437" s="383" t="s">
        <v>618</v>
      </c>
      <c r="L9437" s="384">
        <v>12650</v>
      </c>
      <c r="M9437" s="383" t="s">
        <v>632</v>
      </c>
      <c r="N9437" s="383" t="s">
        <v>620</v>
      </c>
      <c r="O9437" s="383" t="s">
        <v>230</v>
      </c>
    </row>
    <row r="9438" spans="1:15">
      <c r="A9438" s="385">
        <v>42034</v>
      </c>
      <c r="B9438" s="383" t="s">
        <v>621</v>
      </c>
      <c r="C9438" s="383" t="s">
        <v>8</v>
      </c>
      <c r="D9438" s="383" t="s">
        <v>9</v>
      </c>
      <c r="E9438" s="383" t="s">
        <v>622</v>
      </c>
      <c r="F9438" s="383" t="s">
        <v>10</v>
      </c>
      <c r="G9438" s="384">
        <v>528000</v>
      </c>
      <c r="H9438" s="383" t="s">
        <v>828</v>
      </c>
      <c r="I9438" s="383" t="s">
        <v>829</v>
      </c>
      <c r="J9438" s="383" t="s">
        <v>617</v>
      </c>
      <c r="K9438" s="383" t="s">
        <v>618</v>
      </c>
      <c r="L9438" s="384">
        <v>18650</v>
      </c>
      <c r="M9438" s="383" t="s">
        <v>634</v>
      </c>
      <c r="N9438" s="383" t="s">
        <v>620</v>
      </c>
      <c r="O9438" s="383" t="s">
        <v>230</v>
      </c>
    </row>
    <row r="9439" spans="1:15">
      <c r="A9439" s="385">
        <v>42041</v>
      </c>
      <c r="B9439" s="383" t="s">
        <v>621</v>
      </c>
      <c r="C9439" s="383" t="s">
        <v>8</v>
      </c>
      <c r="D9439" s="383" t="s">
        <v>9</v>
      </c>
      <c r="E9439" s="383" t="s">
        <v>622</v>
      </c>
      <c r="F9439" s="383" t="s">
        <v>10</v>
      </c>
      <c r="G9439" s="384">
        <v>528000</v>
      </c>
      <c r="H9439" s="383" t="s">
        <v>828</v>
      </c>
      <c r="I9439" s="383" t="s">
        <v>829</v>
      </c>
      <c r="J9439" s="383" t="s">
        <v>617</v>
      </c>
      <c r="K9439" s="383" t="s">
        <v>618</v>
      </c>
      <c r="L9439" s="384">
        <v>18761</v>
      </c>
      <c r="M9439" s="383" t="s">
        <v>635</v>
      </c>
      <c r="N9439" s="383" t="s">
        <v>620</v>
      </c>
      <c r="O9439" s="383" t="s">
        <v>230</v>
      </c>
    </row>
    <row r="9440" spans="1:15">
      <c r="A9440" s="385">
        <v>42042</v>
      </c>
      <c r="B9440" s="383" t="s">
        <v>621</v>
      </c>
      <c r="C9440" s="383" t="s">
        <v>8</v>
      </c>
      <c r="D9440" s="383" t="s">
        <v>9</v>
      </c>
      <c r="E9440" s="383" t="s">
        <v>622</v>
      </c>
      <c r="F9440" s="383" t="s">
        <v>10</v>
      </c>
      <c r="G9440" s="384">
        <v>528000</v>
      </c>
      <c r="H9440" s="383" t="s">
        <v>828</v>
      </c>
      <c r="I9440" s="383" t="s">
        <v>829</v>
      </c>
      <c r="J9440" s="383" t="s">
        <v>617</v>
      </c>
      <c r="K9440" s="383" t="s">
        <v>618</v>
      </c>
      <c r="L9440" s="384">
        <v>18800</v>
      </c>
      <c r="M9440" s="383" t="s">
        <v>635</v>
      </c>
      <c r="N9440" s="383" t="s">
        <v>620</v>
      </c>
      <c r="O9440" s="383" t="s">
        <v>230</v>
      </c>
    </row>
    <row r="9441" spans="1:15">
      <c r="A9441" s="385">
        <v>42046</v>
      </c>
      <c r="B9441" s="383" t="s">
        <v>794</v>
      </c>
      <c r="C9441" s="383" t="s">
        <v>8</v>
      </c>
      <c r="D9441" s="383" t="s">
        <v>34</v>
      </c>
      <c r="E9441" s="383" t="s">
        <v>795</v>
      </c>
      <c r="F9441" s="383" t="s">
        <v>10</v>
      </c>
      <c r="G9441" s="384">
        <v>2740</v>
      </c>
      <c r="H9441" s="383" t="s">
        <v>796</v>
      </c>
      <c r="I9441" s="383" t="s">
        <v>797</v>
      </c>
      <c r="J9441" s="383" t="s">
        <v>617</v>
      </c>
      <c r="K9441" s="383" t="s">
        <v>618</v>
      </c>
      <c r="L9441" s="384">
        <v>20833</v>
      </c>
      <c r="M9441" s="383" t="s">
        <v>635</v>
      </c>
      <c r="N9441" s="383" t="s">
        <v>620</v>
      </c>
      <c r="O9441" s="383" t="s">
        <v>230</v>
      </c>
    </row>
    <row r="9442" spans="1:15">
      <c r="A9442" s="385">
        <v>42051</v>
      </c>
      <c r="B9442" s="383" t="s">
        <v>21</v>
      </c>
      <c r="C9442" s="383" t="s">
        <v>12</v>
      </c>
      <c r="D9442" s="383" t="s">
        <v>22</v>
      </c>
      <c r="E9442" s="383" t="s">
        <v>658</v>
      </c>
      <c r="F9442" s="383" t="s">
        <v>10</v>
      </c>
      <c r="G9442" s="384">
        <v>2268</v>
      </c>
      <c r="H9442" s="383" t="s">
        <v>818</v>
      </c>
      <c r="I9442" s="383" t="s">
        <v>819</v>
      </c>
      <c r="J9442" s="383" t="s">
        <v>617</v>
      </c>
      <c r="K9442" s="383" t="s">
        <v>618</v>
      </c>
      <c r="L9442" s="384">
        <v>23171</v>
      </c>
      <c r="M9442" s="383" t="s">
        <v>635</v>
      </c>
      <c r="N9442" s="383" t="s">
        <v>620</v>
      </c>
      <c r="O9442" s="383" t="s">
        <v>230</v>
      </c>
    </row>
    <row r="9443" spans="1:15">
      <c r="A9443" s="385">
        <v>42052</v>
      </c>
      <c r="B9443" s="383" t="s">
        <v>21</v>
      </c>
      <c r="C9443" s="383" t="s">
        <v>12</v>
      </c>
      <c r="D9443" s="383" t="s">
        <v>22</v>
      </c>
      <c r="E9443" s="383" t="s">
        <v>658</v>
      </c>
      <c r="F9443" s="383" t="s">
        <v>10</v>
      </c>
      <c r="G9443" s="384">
        <v>2268</v>
      </c>
      <c r="H9443" s="383" t="s">
        <v>818</v>
      </c>
      <c r="I9443" s="383" t="s">
        <v>819</v>
      </c>
      <c r="J9443" s="383" t="s">
        <v>617</v>
      </c>
      <c r="K9443" s="383" t="s">
        <v>618</v>
      </c>
      <c r="L9443" s="384">
        <v>23171</v>
      </c>
      <c r="M9443" s="383" t="s">
        <v>636</v>
      </c>
      <c r="N9443" s="383" t="s">
        <v>620</v>
      </c>
      <c r="O9443" s="383" t="s">
        <v>230</v>
      </c>
    </row>
    <row r="9444" spans="1:15">
      <c r="A9444" s="385">
        <v>42053</v>
      </c>
      <c r="B9444" s="383" t="s">
        <v>21</v>
      </c>
      <c r="C9444" s="383" t="s">
        <v>12</v>
      </c>
      <c r="D9444" s="383" t="s">
        <v>22</v>
      </c>
      <c r="E9444" s="383" t="s">
        <v>658</v>
      </c>
      <c r="F9444" s="383" t="s">
        <v>10</v>
      </c>
      <c r="G9444" s="384">
        <v>2268</v>
      </c>
      <c r="H9444" s="383" t="s">
        <v>818</v>
      </c>
      <c r="I9444" s="383" t="s">
        <v>819</v>
      </c>
      <c r="J9444" s="383" t="s">
        <v>617</v>
      </c>
      <c r="K9444" s="383" t="s">
        <v>618</v>
      </c>
      <c r="L9444" s="384">
        <v>23171</v>
      </c>
      <c r="M9444" s="383" t="s">
        <v>636</v>
      </c>
      <c r="N9444" s="383" t="s">
        <v>620</v>
      </c>
      <c r="O9444" s="383" t="s">
        <v>230</v>
      </c>
    </row>
    <row r="9445" spans="1:15">
      <c r="A9445" s="385">
        <v>42054</v>
      </c>
      <c r="B9445" s="383" t="s">
        <v>21</v>
      </c>
      <c r="C9445" s="383" t="s">
        <v>12</v>
      </c>
      <c r="D9445" s="383" t="s">
        <v>22</v>
      </c>
      <c r="E9445" s="383" t="s">
        <v>658</v>
      </c>
      <c r="F9445" s="383" t="s">
        <v>10</v>
      </c>
      <c r="G9445" s="384">
        <v>2268</v>
      </c>
      <c r="H9445" s="383" t="s">
        <v>818</v>
      </c>
      <c r="I9445" s="383" t="s">
        <v>819</v>
      </c>
      <c r="J9445" s="383" t="s">
        <v>617</v>
      </c>
      <c r="K9445" s="383" t="s">
        <v>618</v>
      </c>
      <c r="L9445" s="384">
        <v>23171</v>
      </c>
      <c r="M9445" s="383" t="s">
        <v>636</v>
      </c>
      <c r="N9445" s="383" t="s">
        <v>620</v>
      </c>
      <c r="O9445" s="383" t="s">
        <v>230</v>
      </c>
    </row>
    <row r="9446" spans="1:15">
      <c r="A9446" s="385">
        <v>42055</v>
      </c>
      <c r="B9446" s="383" t="s">
        <v>21</v>
      </c>
      <c r="C9446" s="383" t="s">
        <v>12</v>
      </c>
      <c r="D9446" s="383" t="s">
        <v>22</v>
      </c>
      <c r="E9446" s="383" t="s">
        <v>658</v>
      </c>
      <c r="F9446" s="383" t="s">
        <v>10</v>
      </c>
      <c r="G9446" s="384">
        <v>2268</v>
      </c>
      <c r="H9446" s="383" t="s">
        <v>818</v>
      </c>
      <c r="I9446" s="383" t="s">
        <v>819</v>
      </c>
      <c r="J9446" s="383" t="s">
        <v>617</v>
      </c>
      <c r="K9446" s="383" t="s">
        <v>618</v>
      </c>
      <c r="L9446" s="384">
        <v>23171</v>
      </c>
      <c r="M9446" s="383" t="s">
        <v>636</v>
      </c>
      <c r="N9446" s="383" t="s">
        <v>620</v>
      </c>
      <c r="O9446" s="383" t="s">
        <v>230</v>
      </c>
    </row>
    <row r="9447" spans="1:15">
      <c r="A9447" s="385">
        <v>42056</v>
      </c>
      <c r="B9447" s="383" t="s">
        <v>21</v>
      </c>
      <c r="C9447" s="383" t="s">
        <v>12</v>
      </c>
      <c r="D9447" s="383" t="s">
        <v>22</v>
      </c>
      <c r="E9447" s="383" t="s">
        <v>658</v>
      </c>
      <c r="F9447" s="383" t="s">
        <v>10</v>
      </c>
      <c r="G9447" s="384">
        <v>2268</v>
      </c>
      <c r="H9447" s="383" t="s">
        <v>818</v>
      </c>
      <c r="I9447" s="383" t="s">
        <v>819</v>
      </c>
      <c r="J9447" s="383" t="s">
        <v>617</v>
      </c>
      <c r="K9447" s="383" t="s">
        <v>618</v>
      </c>
      <c r="L9447" s="384">
        <v>23171</v>
      </c>
      <c r="M9447" s="383" t="s">
        <v>637</v>
      </c>
      <c r="N9447" s="383" t="s">
        <v>620</v>
      </c>
      <c r="O9447" s="383" t="s">
        <v>230</v>
      </c>
    </row>
    <row r="9448" spans="1:15">
      <c r="A9448" s="385">
        <v>42057</v>
      </c>
      <c r="B9448" s="383" t="s">
        <v>21</v>
      </c>
      <c r="C9448" s="383" t="s">
        <v>12</v>
      </c>
      <c r="D9448" s="383" t="s">
        <v>22</v>
      </c>
      <c r="E9448" s="383" t="s">
        <v>658</v>
      </c>
      <c r="F9448" s="383" t="s">
        <v>10</v>
      </c>
      <c r="G9448" s="384">
        <v>2268</v>
      </c>
      <c r="H9448" s="383" t="s">
        <v>818</v>
      </c>
      <c r="I9448" s="383" t="s">
        <v>819</v>
      </c>
      <c r="J9448" s="383" t="s">
        <v>617</v>
      </c>
      <c r="K9448" s="383" t="s">
        <v>618</v>
      </c>
      <c r="L9448" s="384">
        <v>23171</v>
      </c>
      <c r="M9448" s="383" t="s">
        <v>637</v>
      </c>
      <c r="N9448" s="383" t="s">
        <v>620</v>
      </c>
      <c r="O9448" s="383" t="s">
        <v>230</v>
      </c>
    </row>
    <row r="9449" spans="1:15">
      <c r="A9449" s="385">
        <v>42061</v>
      </c>
      <c r="B9449" s="383" t="s">
        <v>11</v>
      </c>
      <c r="C9449" s="383" t="s">
        <v>12</v>
      </c>
      <c r="D9449" s="383" t="s">
        <v>13</v>
      </c>
      <c r="E9449" s="383" t="s">
        <v>678</v>
      </c>
      <c r="F9449" s="383" t="s">
        <v>10</v>
      </c>
      <c r="G9449" s="384">
        <v>342</v>
      </c>
      <c r="H9449" s="383" t="s">
        <v>812</v>
      </c>
      <c r="I9449" s="383" t="s">
        <v>813</v>
      </c>
      <c r="J9449" s="383" t="s">
        <v>617</v>
      </c>
      <c r="K9449" s="383" t="s">
        <v>618</v>
      </c>
      <c r="L9449" s="384">
        <v>23171</v>
      </c>
      <c r="M9449" s="383" t="s">
        <v>637</v>
      </c>
      <c r="N9449" s="383" t="s">
        <v>620</v>
      </c>
      <c r="O9449" s="383" t="s">
        <v>230</v>
      </c>
    </row>
    <row r="9450" spans="1:15">
      <c r="A9450" s="385">
        <v>42067</v>
      </c>
      <c r="B9450" s="383" t="s">
        <v>650</v>
      </c>
      <c r="C9450" s="383" t="s">
        <v>8</v>
      </c>
      <c r="D9450" s="383" t="s">
        <v>20</v>
      </c>
      <c r="E9450" s="383" t="s">
        <v>651</v>
      </c>
      <c r="F9450" s="383" t="s">
        <v>10</v>
      </c>
      <c r="G9450" s="384">
        <v>3179</v>
      </c>
      <c r="H9450" s="383" t="s">
        <v>836</v>
      </c>
      <c r="I9450" s="383" t="s">
        <v>837</v>
      </c>
      <c r="J9450" s="383" t="s">
        <v>617</v>
      </c>
      <c r="K9450" s="383" t="s">
        <v>618</v>
      </c>
      <c r="L9450" s="384">
        <v>24394</v>
      </c>
      <c r="M9450" s="383" t="s">
        <v>638</v>
      </c>
      <c r="N9450" s="383" t="s">
        <v>620</v>
      </c>
      <c r="O9450" s="383" t="s">
        <v>230</v>
      </c>
    </row>
    <row r="9451" spans="1:15">
      <c r="A9451" s="385">
        <v>42068</v>
      </c>
      <c r="B9451" s="383" t="s">
        <v>650</v>
      </c>
      <c r="C9451" s="383" t="s">
        <v>8</v>
      </c>
      <c r="D9451" s="383" t="s">
        <v>20</v>
      </c>
      <c r="E9451" s="383" t="s">
        <v>651</v>
      </c>
      <c r="F9451" s="383" t="s">
        <v>10</v>
      </c>
      <c r="G9451" s="384">
        <v>3179</v>
      </c>
      <c r="H9451" s="383" t="s">
        <v>836</v>
      </c>
      <c r="I9451" s="383" t="s">
        <v>837</v>
      </c>
      <c r="J9451" s="383" t="s">
        <v>617</v>
      </c>
      <c r="K9451" s="383" t="s">
        <v>618</v>
      </c>
      <c r="L9451" s="384">
        <v>24965</v>
      </c>
      <c r="M9451" s="383" t="s">
        <v>638</v>
      </c>
      <c r="N9451" s="383" t="s">
        <v>620</v>
      </c>
      <c r="O9451" s="383" t="s">
        <v>230</v>
      </c>
    </row>
    <row r="9452" spans="1:15">
      <c r="A9452" s="385">
        <v>42069</v>
      </c>
      <c r="B9452" s="383" t="s">
        <v>650</v>
      </c>
      <c r="C9452" s="383" t="s">
        <v>8</v>
      </c>
      <c r="D9452" s="383" t="s">
        <v>20</v>
      </c>
      <c r="E9452" s="383" t="s">
        <v>651</v>
      </c>
      <c r="F9452" s="383" t="s">
        <v>10</v>
      </c>
      <c r="G9452" s="384">
        <v>3179</v>
      </c>
      <c r="H9452" s="383" t="s">
        <v>836</v>
      </c>
      <c r="I9452" s="383" t="s">
        <v>837</v>
      </c>
      <c r="J9452" s="383" t="s">
        <v>617</v>
      </c>
      <c r="K9452" s="383" t="s">
        <v>618</v>
      </c>
      <c r="L9452" s="384">
        <v>25035</v>
      </c>
      <c r="M9452" s="383" t="s">
        <v>638</v>
      </c>
      <c r="N9452" s="383" t="s">
        <v>620</v>
      </c>
      <c r="O9452" s="383" t="s">
        <v>230</v>
      </c>
    </row>
    <row r="9453" spans="1:15">
      <c r="A9453" s="385">
        <v>42070</v>
      </c>
      <c r="B9453" s="383" t="s">
        <v>650</v>
      </c>
      <c r="C9453" s="383" t="s">
        <v>8</v>
      </c>
      <c r="D9453" s="383" t="s">
        <v>20</v>
      </c>
      <c r="E9453" s="383" t="s">
        <v>651</v>
      </c>
      <c r="F9453" s="383" t="s">
        <v>10</v>
      </c>
      <c r="G9453" s="384">
        <v>3179</v>
      </c>
      <c r="H9453" s="383" t="s">
        <v>836</v>
      </c>
      <c r="I9453" s="383" t="s">
        <v>837</v>
      </c>
      <c r="J9453" s="383" t="s">
        <v>617</v>
      </c>
      <c r="K9453" s="383" t="s">
        <v>618</v>
      </c>
      <c r="L9453" s="384">
        <v>25532</v>
      </c>
      <c r="M9453" s="383" t="s">
        <v>638</v>
      </c>
      <c r="N9453" s="383" t="s">
        <v>620</v>
      </c>
      <c r="O9453" s="383" t="s">
        <v>230</v>
      </c>
    </row>
    <row r="9454" spans="1:15">
      <c r="A9454" s="385">
        <v>42071</v>
      </c>
      <c r="B9454" s="383" t="s">
        <v>650</v>
      </c>
      <c r="C9454" s="383" t="s">
        <v>8</v>
      </c>
      <c r="D9454" s="383" t="s">
        <v>20</v>
      </c>
      <c r="E9454" s="383" t="s">
        <v>651</v>
      </c>
      <c r="F9454" s="383" t="s">
        <v>10</v>
      </c>
      <c r="G9454" s="384">
        <v>3464</v>
      </c>
      <c r="H9454" s="383" t="s">
        <v>836</v>
      </c>
      <c r="I9454" s="383" t="s">
        <v>837</v>
      </c>
      <c r="J9454" s="383" t="s">
        <v>617</v>
      </c>
      <c r="K9454" s="383" t="s">
        <v>618</v>
      </c>
      <c r="L9454" s="384">
        <v>25875</v>
      </c>
      <c r="M9454" s="383" t="s">
        <v>638</v>
      </c>
      <c r="N9454" s="383" t="s">
        <v>620</v>
      </c>
      <c r="O9454" s="383" t="s">
        <v>230</v>
      </c>
    </row>
    <row r="9455" spans="1:15">
      <c r="A9455" s="385">
        <v>42072</v>
      </c>
      <c r="B9455" s="383" t="s">
        <v>650</v>
      </c>
      <c r="C9455" s="383" t="s">
        <v>8</v>
      </c>
      <c r="D9455" s="383" t="s">
        <v>20</v>
      </c>
      <c r="E9455" s="383" t="s">
        <v>651</v>
      </c>
      <c r="F9455" s="383" t="s">
        <v>10</v>
      </c>
      <c r="G9455" s="384">
        <v>3864</v>
      </c>
      <c r="H9455" s="383" t="s">
        <v>836</v>
      </c>
      <c r="I9455" s="383" t="s">
        <v>837</v>
      </c>
      <c r="J9455" s="383" t="s">
        <v>617</v>
      </c>
      <c r="K9455" s="383" t="s">
        <v>618</v>
      </c>
      <c r="L9455" s="384">
        <v>25875</v>
      </c>
      <c r="M9455" s="383" t="s">
        <v>638</v>
      </c>
      <c r="N9455" s="383" t="s">
        <v>620</v>
      </c>
      <c r="O9455" s="383" t="s">
        <v>230</v>
      </c>
    </row>
    <row r="9456" spans="1:15">
      <c r="A9456" s="385">
        <v>42073</v>
      </c>
      <c r="B9456" s="383" t="s">
        <v>650</v>
      </c>
      <c r="C9456" s="383" t="s">
        <v>8</v>
      </c>
      <c r="D9456" s="383" t="s">
        <v>20</v>
      </c>
      <c r="E9456" s="383" t="s">
        <v>651</v>
      </c>
      <c r="F9456" s="383" t="s">
        <v>10</v>
      </c>
      <c r="G9456" s="384">
        <v>3864</v>
      </c>
      <c r="H9456" s="383" t="s">
        <v>836</v>
      </c>
      <c r="I9456" s="383" t="s">
        <v>837</v>
      </c>
      <c r="J9456" s="383" t="s">
        <v>617</v>
      </c>
      <c r="K9456" s="383" t="s">
        <v>618</v>
      </c>
      <c r="L9456" s="384">
        <v>25875</v>
      </c>
      <c r="M9456" s="383" t="s">
        <v>638</v>
      </c>
      <c r="N9456" s="383" t="s">
        <v>620</v>
      </c>
      <c r="O9456" s="383" t="s">
        <v>230</v>
      </c>
    </row>
    <row r="9457" spans="1:15">
      <c r="A9457" s="385">
        <v>42074</v>
      </c>
      <c r="B9457" s="383" t="s">
        <v>650</v>
      </c>
      <c r="C9457" s="383" t="s">
        <v>8</v>
      </c>
      <c r="D9457" s="383" t="s">
        <v>20</v>
      </c>
      <c r="E9457" s="383" t="s">
        <v>651</v>
      </c>
      <c r="F9457" s="383" t="s">
        <v>10</v>
      </c>
      <c r="G9457" s="384">
        <v>3864</v>
      </c>
      <c r="H9457" s="383" t="s">
        <v>836</v>
      </c>
      <c r="I9457" s="383" t="s">
        <v>837</v>
      </c>
      <c r="J9457" s="383" t="s">
        <v>617</v>
      </c>
      <c r="K9457" s="383" t="s">
        <v>618</v>
      </c>
      <c r="L9457" s="384">
        <v>25875</v>
      </c>
      <c r="M9457" s="383" t="s">
        <v>638</v>
      </c>
      <c r="N9457" s="383" t="s">
        <v>620</v>
      </c>
      <c r="O9457" s="383" t="s">
        <v>230</v>
      </c>
    </row>
    <row r="9458" spans="1:15">
      <c r="A9458" s="385">
        <v>42075</v>
      </c>
      <c r="B9458" s="383" t="s">
        <v>650</v>
      </c>
      <c r="C9458" s="383" t="s">
        <v>8</v>
      </c>
      <c r="D9458" s="383" t="s">
        <v>20</v>
      </c>
      <c r="E9458" s="383" t="s">
        <v>651</v>
      </c>
      <c r="F9458" s="383" t="s">
        <v>10</v>
      </c>
      <c r="G9458" s="384">
        <v>3864</v>
      </c>
      <c r="H9458" s="383" t="s">
        <v>836</v>
      </c>
      <c r="I9458" s="383" t="s">
        <v>837</v>
      </c>
      <c r="J9458" s="383" t="s">
        <v>617</v>
      </c>
      <c r="K9458" s="383" t="s">
        <v>618</v>
      </c>
      <c r="L9458" s="384">
        <v>25875</v>
      </c>
      <c r="M9458" s="383" t="s">
        <v>639</v>
      </c>
      <c r="N9458" s="383" t="s">
        <v>620</v>
      </c>
      <c r="O9458" s="383" t="s">
        <v>230</v>
      </c>
    </row>
    <row r="9459" spans="1:15">
      <c r="A9459" s="385">
        <v>42076</v>
      </c>
      <c r="B9459" s="383" t="s">
        <v>11</v>
      </c>
      <c r="C9459" s="383" t="s">
        <v>12</v>
      </c>
      <c r="D9459" s="383" t="s">
        <v>13</v>
      </c>
      <c r="E9459" s="383" t="s">
        <v>678</v>
      </c>
      <c r="F9459" s="383" t="s">
        <v>10</v>
      </c>
      <c r="G9459" s="384">
        <v>342</v>
      </c>
      <c r="H9459" s="383" t="s">
        <v>812</v>
      </c>
      <c r="I9459" s="383" t="s">
        <v>813</v>
      </c>
      <c r="J9459" s="383" t="s">
        <v>617</v>
      </c>
      <c r="K9459" s="383" t="s">
        <v>618</v>
      </c>
      <c r="L9459" s="384">
        <v>25875</v>
      </c>
      <c r="M9459" s="383" t="s">
        <v>639</v>
      </c>
      <c r="N9459" s="383" t="s">
        <v>620</v>
      </c>
      <c r="O9459" s="383" t="s">
        <v>230</v>
      </c>
    </row>
    <row r="9460" spans="1:15">
      <c r="A9460" s="385">
        <v>42077</v>
      </c>
      <c r="B9460" s="383" t="s">
        <v>650</v>
      </c>
      <c r="C9460" s="383" t="s">
        <v>8</v>
      </c>
      <c r="D9460" s="383" t="s">
        <v>20</v>
      </c>
      <c r="E9460" s="383" t="s">
        <v>651</v>
      </c>
      <c r="F9460" s="383" t="s">
        <v>10</v>
      </c>
      <c r="G9460" s="384">
        <v>3424</v>
      </c>
      <c r="H9460" s="383" t="s">
        <v>836</v>
      </c>
      <c r="I9460" s="383" t="s">
        <v>837</v>
      </c>
      <c r="J9460" s="383" t="s">
        <v>617</v>
      </c>
      <c r="K9460" s="383" t="s">
        <v>618</v>
      </c>
      <c r="L9460" s="384">
        <v>25875</v>
      </c>
      <c r="M9460" s="383" t="s">
        <v>639</v>
      </c>
      <c r="N9460" s="383" t="s">
        <v>620</v>
      </c>
      <c r="O9460" s="383" t="s">
        <v>230</v>
      </c>
    </row>
    <row r="9461" spans="1:15">
      <c r="A9461" s="385">
        <v>42078</v>
      </c>
      <c r="B9461" s="383" t="s">
        <v>650</v>
      </c>
      <c r="C9461" s="383" t="s">
        <v>8</v>
      </c>
      <c r="D9461" s="383" t="s">
        <v>20</v>
      </c>
      <c r="E9461" s="383" t="s">
        <v>651</v>
      </c>
      <c r="F9461" s="383" t="s">
        <v>10</v>
      </c>
      <c r="G9461" s="384">
        <v>3304</v>
      </c>
      <c r="H9461" s="383" t="s">
        <v>836</v>
      </c>
      <c r="I9461" s="383" t="s">
        <v>837</v>
      </c>
      <c r="J9461" s="383" t="s">
        <v>617</v>
      </c>
      <c r="K9461" s="383" t="s">
        <v>618</v>
      </c>
      <c r="L9461" s="384">
        <v>25875</v>
      </c>
      <c r="M9461" s="383" t="s">
        <v>639</v>
      </c>
      <c r="N9461" s="383" t="s">
        <v>620</v>
      </c>
      <c r="O9461" s="383" t="s">
        <v>230</v>
      </c>
    </row>
    <row r="9462" spans="1:15">
      <c r="A9462" s="385">
        <v>42079</v>
      </c>
      <c r="B9462" s="383" t="s">
        <v>650</v>
      </c>
      <c r="C9462" s="383" t="s">
        <v>8</v>
      </c>
      <c r="D9462" s="383" t="s">
        <v>20</v>
      </c>
      <c r="E9462" s="383" t="s">
        <v>651</v>
      </c>
      <c r="F9462" s="383" t="s">
        <v>10</v>
      </c>
      <c r="G9462" s="384">
        <v>3304</v>
      </c>
      <c r="H9462" s="383" t="s">
        <v>836</v>
      </c>
      <c r="I9462" s="383" t="s">
        <v>837</v>
      </c>
      <c r="J9462" s="383" t="s">
        <v>617</v>
      </c>
      <c r="K9462" s="383" t="s">
        <v>618</v>
      </c>
      <c r="L9462" s="384">
        <v>25875</v>
      </c>
      <c r="M9462" s="383" t="s">
        <v>639</v>
      </c>
      <c r="N9462" s="383" t="s">
        <v>620</v>
      </c>
      <c r="O9462" s="383" t="s">
        <v>230</v>
      </c>
    </row>
    <row r="9463" spans="1:15">
      <c r="A9463" s="385">
        <v>42080</v>
      </c>
      <c r="B9463" s="383" t="s">
        <v>650</v>
      </c>
      <c r="C9463" s="383" t="s">
        <v>8</v>
      </c>
      <c r="D9463" s="383" t="s">
        <v>20</v>
      </c>
      <c r="E9463" s="383" t="s">
        <v>651</v>
      </c>
      <c r="F9463" s="383" t="s">
        <v>10</v>
      </c>
      <c r="G9463" s="384">
        <v>3304</v>
      </c>
      <c r="H9463" s="383" t="s">
        <v>836</v>
      </c>
      <c r="I9463" s="383" t="s">
        <v>837</v>
      </c>
      <c r="J9463" s="383" t="s">
        <v>617</v>
      </c>
      <c r="K9463" s="383" t="s">
        <v>618</v>
      </c>
      <c r="L9463" s="384">
        <v>25875</v>
      </c>
      <c r="M9463" s="383" t="s">
        <v>639</v>
      </c>
      <c r="N9463" s="383" t="s">
        <v>620</v>
      </c>
      <c r="O9463" s="383" t="s">
        <v>230</v>
      </c>
    </row>
    <row r="9464" spans="1:15">
      <c r="A9464" s="385">
        <v>42081</v>
      </c>
      <c r="B9464" s="383" t="s">
        <v>650</v>
      </c>
      <c r="C9464" s="383" t="s">
        <v>8</v>
      </c>
      <c r="D9464" s="383" t="s">
        <v>20</v>
      </c>
      <c r="E9464" s="383" t="s">
        <v>651</v>
      </c>
      <c r="F9464" s="383" t="s">
        <v>10</v>
      </c>
      <c r="G9464" s="384">
        <v>3304</v>
      </c>
      <c r="H9464" s="383" t="s">
        <v>836</v>
      </c>
      <c r="I9464" s="383" t="s">
        <v>837</v>
      </c>
      <c r="J9464" s="383" t="s">
        <v>617</v>
      </c>
      <c r="K9464" s="383" t="s">
        <v>618</v>
      </c>
      <c r="L9464" s="384">
        <v>26170</v>
      </c>
      <c r="M9464" s="383" t="s">
        <v>640</v>
      </c>
      <c r="N9464" s="383" t="s">
        <v>620</v>
      </c>
      <c r="O9464" s="383" t="s">
        <v>230</v>
      </c>
    </row>
    <row r="9465" spans="1:15">
      <c r="A9465" s="385">
        <v>42082</v>
      </c>
      <c r="B9465" s="383" t="s">
        <v>650</v>
      </c>
      <c r="C9465" s="383" t="s">
        <v>8</v>
      </c>
      <c r="D9465" s="383" t="s">
        <v>20</v>
      </c>
      <c r="E9465" s="383" t="s">
        <v>651</v>
      </c>
      <c r="F9465" s="383" t="s">
        <v>10</v>
      </c>
      <c r="G9465" s="384">
        <v>3304</v>
      </c>
      <c r="H9465" s="383" t="s">
        <v>836</v>
      </c>
      <c r="I9465" s="383" t="s">
        <v>837</v>
      </c>
      <c r="J9465" s="383" t="s">
        <v>617</v>
      </c>
      <c r="K9465" s="383" t="s">
        <v>618</v>
      </c>
      <c r="L9465" s="384">
        <v>26691</v>
      </c>
      <c r="M9465" s="383" t="s">
        <v>640</v>
      </c>
      <c r="N9465" s="383" t="s">
        <v>620</v>
      </c>
      <c r="O9465" s="383" t="s">
        <v>230</v>
      </c>
    </row>
    <row r="9466" spans="1:15">
      <c r="A9466" s="385">
        <v>42083</v>
      </c>
      <c r="B9466" s="383" t="s">
        <v>650</v>
      </c>
      <c r="C9466" s="383" t="s">
        <v>8</v>
      </c>
      <c r="D9466" s="383" t="s">
        <v>20</v>
      </c>
      <c r="E9466" s="383" t="s">
        <v>651</v>
      </c>
      <c r="F9466" s="383" t="s">
        <v>10</v>
      </c>
      <c r="G9466" s="384">
        <v>3304</v>
      </c>
      <c r="H9466" s="383" t="s">
        <v>836</v>
      </c>
      <c r="I9466" s="383" t="s">
        <v>837</v>
      </c>
      <c r="J9466" s="383" t="s">
        <v>617</v>
      </c>
      <c r="K9466" s="383" t="s">
        <v>618</v>
      </c>
      <c r="L9466" s="384">
        <v>27235</v>
      </c>
      <c r="M9466" s="383" t="s">
        <v>640</v>
      </c>
      <c r="N9466" s="383" t="s">
        <v>620</v>
      </c>
      <c r="O9466" s="383" t="s">
        <v>230</v>
      </c>
    </row>
    <row r="9467" spans="1:15">
      <c r="A9467" s="385">
        <v>42084</v>
      </c>
      <c r="B9467" s="383" t="s">
        <v>11</v>
      </c>
      <c r="C9467" s="383" t="s">
        <v>12</v>
      </c>
      <c r="D9467" s="383" t="s">
        <v>13</v>
      </c>
      <c r="E9467" s="383" t="s">
        <v>678</v>
      </c>
      <c r="F9467" s="383" t="s">
        <v>10</v>
      </c>
      <c r="G9467" s="384">
        <v>342</v>
      </c>
      <c r="H9467" s="383" t="s">
        <v>812</v>
      </c>
      <c r="I9467" s="383" t="s">
        <v>813</v>
      </c>
      <c r="J9467" s="383" t="s">
        <v>617</v>
      </c>
      <c r="K9467" s="383" t="s">
        <v>618</v>
      </c>
      <c r="L9467" s="384">
        <v>27710</v>
      </c>
      <c r="M9467" s="383" t="s">
        <v>640</v>
      </c>
      <c r="N9467" s="383" t="s">
        <v>620</v>
      </c>
      <c r="O9467" s="383" t="s">
        <v>230</v>
      </c>
    </row>
    <row r="9468" spans="1:15">
      <c r="A9468" s="385">
        <v>42085</v>
      </c>
      <c r="B9468" s="383" t="s">
        <v>11</v>
      </c>
      <c r="C9468" s="383" t="s">
        <v>12</v>
      </c>
      <c r="D9468" s="383" t="s">
        <v>13</v>
      </c>
      <c r="E9468" s="383" t="s">
        <v>678</v>
      </c>
      <c r="F9468" s="383" t="s">
        <v>10</v>
      </c>
      <c r="G9468" s="384">
        <v>342</v>
      </c>
      <c r="H9468" s="383" t="s">
        <v>812</v>
      </c>
      <c r="I9468" s="383" t="s">
        <v>813</v>
      </c>
      <c r="J9468" s="383" t="s">
        <v>617</v>
      </c>
      <c r="K9468" s="383" t="s">
        <v>618</v>
      </c>
      <c r="L9468" s="384">
        <v>27741</v>
      </c>
      <c r="M9468" s="383" t="s">
        <v>640</v>
      </c>
      <c r="N9468" s="383" t="s">
        <v>620</v>
      </c>
      <c r="O9468" s="383" t="s">
        <v>230</v>
      </c>
    </row>
    <row r="9469" spans="1:15">
      <c r="A9469" s="385">
        <v>42086</v>
      </c>
      <c r="B9469" s="383" t="s">
        <v>11</v>
      </c>
      <c r="C9469" s="383" t="s">
        <v>12</v>
      </c>
      <c r="D9469" s="383" t="s">
        <v>13</v>
      </c>
      <c r="E9469" s="383" t="s">
        <v>678</v>
      </c>
      <c r="F9469" s="383" t="s">
        <v>10</v>
      </c>
      <c r="G9469" s="384">
        <v>342</v>
      </c>
      <c r="H9469" s="383" t="s">
        <v>812</v>
      </c>
      <c r="I9469" s="383" t="s">
        <v>813</v>
      </c>
      <c r="J9469" s="383" t="s">
        <v>617</v>
      </c>
      <c r="K9469" s="383" t="s">
        <v>618</v>
      </c>
      <c r="L9469" s="384">
        <v>27741</v>
      </c>
      <c r="M9469" s="383" t="s">
        <v>640</v>
      </c>
      <c r="N9469" s="383" t="s">
        <v>620</v>
      </c>
      <c r="O9469" s="383" t="s">
        <v>230</v>
      </c>
    </row>
    <row r="9470" spans="1:15">
      <c r="A9470" s="385">
        <v>42087</v>
      </c>
      <c r="B9470" s="383" t="s">
        <v>11</v>
      </c>
      <c r="C9470" s="383" t="s">
        <v>12</v>
      </c>
      <c r="D9470" s="383" t="s">
        <v>13</v>
      </c>
      <c r="E9470" s="383" t="s">
        <v>678</v>
      </c>
      <c r="F9470" s="383" t="s">
        <v>10</v>
      </c>
      <c r="G9470" s="384">
        <v>342</v>
      </c>
      <c r="H9470" s="383" t="s">
        <v>812</v>
      </c>
      <c r="I9470" s="383" t="s">
        <v>813</v>
      </c>
      <c r="J9470" s="383" t="s">
        <v>617</v>
      </c>
      <c r="K9470" s="383" t="s">
        <v>618</v>
      </c>
      <c r="L9470" s="384">
        <v>27741</v>
      </c>
      <c r="M9470" s="383" t="s">
        <v>640</v>
      </c>
      <c r="N9470" s="383" t="s">
        <v>620</v>
      </c>
      <c r="O9470" s="383" t="s">
        <v>230</v>
      </c>
    </row>
    <row r="9471" spans="1:15">
      <c r="A9471" s="385">
        <v>42088</v>
      </c>
      <c r="B9471" s="383" t="s">
        <v>21</v>
      </c>
      <c r="C9471" s="383" t="s">
        <v>12</v>
      </c>
      <c r="D9471" s="383" t="s">
        <v>22</v>
      </c>
      <c r="E9471" s="383" t="s">
        <v>658</v>
      </c>
      <c r="F9471" s="383" t="s">
        <v>10</v>
      </c>
      <c r="G9471" s="384">
        <v>34830</v>
      </c>
      <c r="H9471" s="383" t="s">
        <v>912</v>
      </c>
      <c r="I9471" s="383" t="s">
        <v>1124</v>
      </c>
      <c r="J9471" s="383" t="s">
        <v>617</v>
      </c>
      <c r="K9471" s="383" t="s">
        <v>618</v>
      </c>
      <c r="L9471" s="384">
        <v>27741</v>
      </c>
      <c r="M9471" s="383" t="s">
        <v>640</v>
      </c>
      <c r="N9471" s="383" t="s">
        <v>620</v>
      </c>
      <c r="O9471" s="383" t="s">
        <v>230</v>
      </c>
    </row>
    <row r="9472" spans="1:15">
      <c r="A9472" s="385">
        <v>42089</v>
      </c>
      <c r="B9472" s="383" t="s">
        <v>11</v>
      </c>
      <c r="C9472" s="383" t="s">
        <v>12</v>
      </c>
      <c r="D9472" s="383" t="s">
        <v>13</v>
      </c>
      <c r="E9472" s="383" t="s">
        <v>678</v>
      </c>
      <c r="F9472" s="383" t="s">
        <v>10</v>
      </c>
      <c r="G9472" s="384">
        <v>342</v>
      </c>
      <c r="H9472" s="383" t="s">
        <v>812</v>
      </c>
      <c r="I9472" s="383" t="s">
        <v>813</v>
      </c>
      <c r="J9472" s="383" t="s">
        <v>617</v>
      </c>
      <c r="K9472" s="383" t="s">
        <v>618</v>
      </c>
      <c r="L9472" s="384">
        <v>27741</v>
      </c>
      <c r="M9472" s="383" t="s">
        <v>640</v>
      </c>
      <c r="N9472" s="383" t="s">
        <v>620</v>
      </c>
      <c r="O9472" s="383" t="s">
        <v>230</v>
      </c>
    </row>
    <row r="9473" spans="1:15">
      <c r="A9473" s="385">
        <v>42090</v>
      </c>
      <c r="B9473" s="383" t="s">
        <v>11</v>
      </c>
      <c r="C9473" s="383" t="s">
        <v>12</v>
      </c>
      <c r="D9473" s="383" t="s">
        <v>13</v>
      </c>
      <c r="E9473" s="383" t="s">
        <v>678</v>
      </c>
      <c r="F9473" s="383" t="s">
        <v>10</v>
      </c>
      <c r="G9473" s="384">
        <v>342</v>
      </c>
      <c r="H9473" s="383" t="s">
        <v>812</v>
      </c>
      <c r="I9473" s="383" t="s">
        <v>813</v>
      </c>
      <c r="J9473" s="383" t="s">
        <v>617</v>
      </c>
      <c r="K9473" s="383" t="s">
        <v>618</v>
      </c>
      <c r="L9473" s="384">
        <v>27741</v>
      </c>
      <c r="M9473" s="383" t="s">
        <v>640</v>
      </c>
      <c r="N9473" s="383" t="s">
        <v>620</v>
      </c>
      <c r="O9473" s="383" t="s">
        <v>230</v>
      </c>
    </row>
    <row r="9474" spans="1:15">
      <c r="A9474" s="385">
        <v>42091</v>
      </c>
      <c r="B9474" s="383" t="s">
        <v>11</v>
      </c>
      <c r="C9474" s="383" t="s">
        <v>12</v>
      </c>
      <c r="D9474" s="383" t="s">
        <v>13</v>
      </c>
      <c r="E9474" s="383" t="s">
        <v>678</v>
      </c>
      <c r="F9474" s="383" t="s">
        <v>10</v>
      </c>
      <c r="G9474" s="384">
        <v>342</v>
      </c>
      <c r="H9474" s="383" t="s">
        <v>812</v>
      </c>
      <c r="I9474" s="383" t="s">
        <v>813</v>
      </c>
      <c r="J9474" s="383" t="s">
        <v>617</v>
      </c>
      <c r="K9474" s="383" t="s">
        <v>618</v>
      </c>
      <c r="L9474" s="384">
        <v>27741</v>
      </c>
      <c r="M9474" s="383" t="s">
        <v>641</v>
      </c>
      <c r="N9474" s="383" t="s">
        <v>620</v>
      </c>
      <c r="O9474" s="383" t="s">
        <v>230</v>
      </c>
    </row>
    <row r="9475" spans="1:15">
      <c r="A9475" s="385">
        <v>42092</v>
      </c>
      <c r="B9475" s="383" t="s">
        <v>650</v>
      </c>
      <c r="C9475" s="383" t="s">
        <v>8</v>
      </c>
      <c r="D9475" s="383" t="s">
        <v>20</v>
      </c>
      <c r="E9475" s="383" t="s">
        <v>651</v>
      </c>
      <c r="F9475" s="383" t="s">
        <v>10</v>
      </c>
      <c r="G9475" s="384">
        <v>1982</v>
      </c>
      <c r="H9475" s="383" t="s">
        <v>826</v>
      </c>
      <c r="I9475" s="383" t="s">
        <v>827</v>
      </c>
      <c r="J9475" s="383" t="s">
        <v>617</v>
      </c>
      <c r="K9475" s="383" t="s">
        <v>618</v>
      </c>
      <c r="L9475" s="384">
        <v>27741</v>
      </c>
      <c r="M9475" s="383" t="s">
        <v>641</v>
      </c>
      <c r="N9475" s="383" t="s">
        <v>620</v>
      </c>
      <c r="O9475" s="383" t="s">
        <v>230</v>
      </c>
    </row>
    <row r="9476" spans="1:15">
      <c r="A9476" s="385">
        <v>42093</v>
      </c>
      <c r="B9476" s="383" t="s">
        <v>650</v>
      </c>
      <c r="C9476" s="383" t="s">
        <v>8</v>
      </c>
      <c r="D9476" s="383" t="s">
        <v>20</v>
      </c>
      <c r="E9476" s="383" t="s">
        <v>651</v>
      </c>
      <c r="F9476" s="383" t="s">
        <v>10</v>
      </c>
      <c r="G9476" s="384">
        <v>1982</v>
      </c>
      <c r="H9476" s="383" t="s">
        <v>826</v>
      </c>
      <c r="I9476" s="383" t="s">
        <v>827</v>
      </c>
      <c r="J9476" s="383" t="s">
        <v>617</v>
      </c>
      <c r="K9476" s="383" t="s">
        <v>618</v>
      </c>
      <c r="L9476" s="384">
        <v>27741</v>
      </c>
      <c r="M9476" s="383" t="s">
        <v>641</v>
      </c>
      <c r="N9476" s="383" t="s">
        <v>620</v>
      </c>
      <c r="O9476" s="383" t="s">
        <v>230</v>
      </c>
    </row>
    <row r="9477" spans="1:15">
      <c r="A9477" s="385">
        <v>42094</v>
      </c>
      <c r="B9477" s="383" t="s">
        <v>650</v>
      </c>
      <c r="C9477" s="383" t="s">
        <v>8</v>
      </c>
      <c r="D9477" s="383" t="s">
        <v>20</v>
      </c>
      <c r="E9477" s="383" t="s">
        <v>651</v>
      </c>
      <c r="F9477" s="383" t="s">
        <v>10</v>
      </c>
      <c r="G9477" s="384">
        <v>1982</v>
      </c>
      <c r="H9477" s="383" t="s">
        <v>826</v>
      </c>
      <c r="I9477" s="383" t="s">
        <v>827</v>
      </c>
      <c r="J9477" s="383" t="s">
        <v>617</v>
      </c>
      <c r="K9477" s="383" t="s">
        <v>618</v>
      </c>
      <c r="L9477" s="384">
        <v>27741</v>
      </c>
      <c r="M9477" s="383" t="s">
        <v>641</v>
      </c>
      <c r="N9477" s="383" t="s">
        <v>620</v>
      </c>
      <c r="O9477" s="383" t="s">
        <v>230</v>
      </c>
    </row>
    <row r="9478" spans="1:15">
      <c r="A9478" s="385">
        <v>42095</v>
      </c>
      <c r="B9478" s="383" t="s">
        <v>11</v>
      </c>
      <c r="C9478" s="383" t="s">
        <v>12</v>
      </c>
      <c r="D9478" s="383" t="s">
        <v>13</v>
      </c>
      <c r="E9478" s="383" t="s">
        <v>678</v>
      </c>
      <c r="F9478" s="383" t="s">
        <v>10</v>
      </c>
      <c r="G9478" s="384">
        <v>342</v>
      </c>
      <c r="H9478" s="383" t="s">
        <v>812</v>
      </c>
      <c r="I9478" s="383" t="s">
        <v>813</v>
      </c>
      <c r="J9478" s="383" t="s">
        <v>617</v>
      </c>
      <c r="K9478" s="383" t="s">
        <v>618</v>
      </c>
      <c r="L9478" s="384">
        <v>27741</v>
      </c>
      <c r="M9478" s="383" t="s">
        <v>641</v>
      </c>
      <c r="N9478" s="383" t="s">
        <v>620</v>
      </c>
      <c r="O9478" s="383" t="s">
        <v>230</v>
      </c>
    </row>
    <row r="9479" spans="1:15">
      <c r="A9479" s="385">
        <v>42096</v>
      </c>
      <c r="B9479" s="383" t="s">
        <v>11</v>
      </c>
      <c r="C9479" s="383" t="s">
        <v>12</v>
      </c>
      <c r="D9479" s="383" t="s">
        <v>13</v>
      </c>
      <c r="E9479" s="383" t="s">
        <v>678</v>
      </c>
      <c r="F9479" s="383" t="s">
        <v>10</v>
      </c>
      <c r="G9479" s="384">
        <v>342</v>
      </c>
      <c r="H9479" s="383" t="s">
        <v>812</v>
      </c>
      <c r="I9479" s="383" t="s">
        <v>813</v>
      </c>
      <c r="J9479" s="383" t="s">
        <v>617</v>
      </c>
      <c r="K9479" s="383" t="s">
        <v>618</v>
      </c>
      <c r="L9479" s="384">
        <v>27741</v>
      </c>
      <c r="M9479" s="383" t="s">
        <v>641</v>
      </c>
      <c r="N9479" s="383" t="s">
        <v>620</v>
      </c>
      <c r="O9479" s="383" t="s">
        <v>230</v>
      </c>
    </row>
    <row r="9480" spans="1:15">
      <c r="A9480" s="385">
        <v>42097</v>
      </c>
      <c r="B9480" s="383" t="s">
        <v>11</v>
      </c>
      <c r="C9480" s="383" t="s">
        <v>12</v>
      </c>
      <c r="D9480" s="383" t="s">
        <v>13</v>
      </c>
      <c r="E9480" s="383" t="s">
        <v>678</v>
      </c>
      <c r="F9480" s="383" t="s">
        <v>10</v>
      </c>
      <c r="G9480" s="384">
        <v>342</v>
      </c>
      <c r="H9480" s="383" t="s">
        <v>812</v>
      </c>
      <c r="I9480" s="383" t="s">
        <v>813</v>
      </c>
      <c r="J9480" s="383" t="s">
        <v>617</v>
      </c>
      <c r="K9480" s="383" t="s">
        <v>618</v>
      </c>
      <c r="L9480" s="384">
        <v>27741</v>
      </c>
      <c r="M9480" s="383" t="s">
        <v>641</v>
      </c>
      <c r="N9480" s="383" t="s">
        <v>620</v>
      </c>
      <c r="O9480" s="383" t="s">
        <v>230</v>
      </c>
    </row>
    <row r="9481" spans="1:15">
      <c r="A9481" s="385">
        <v>42099</v>
      </c>
      <c r="B9481" s="383" t="s">
        <v>11</v>
      </c>
      <c r="C9481" s="383" t="s">
        <v>12</v>
      </c>
      <c r="D9481" s="383" t="s">
        <v>13</v>
      </c>
      <c r="E9481" s="383" t="s">
        <v>678</v>
      </c>
      <c r="F9481" s="383" t="s">
        <v>10</v>
      </c>
      <c r="G9481" s="384">
        <v>342</v>
      </c>
      <c r="H9481" s="383" t="s">
        <v>812</v>
      </c>
      <c r="I9481" s="383" t="s">
        <v>813</v>
      </c>
      <c r="J9481" s="383" t="s">
        <v>617</v>
      </c>
      <c r="K9481" s="383" t="s">
        <v>618</v>
      </c>
      <c r="L9481" s="384">
        <v>28181</v>
      </c>
      <c r="M9481" s="383" t="s">
        <v>642</v>
      </c>
      <c r="N9481" s="383" t="s">
        <v>620</v>
      </c>
      <c r="O9481" s="383" t="s">
        <v>230</v>
      </c>
    </row>
    <row r="9482" spans="1:15">
      <c r="A9482" s="385">
        <v>42100</v>
      </c>
      <c r="B9482" s="383" t="s">
        <v>11</v>
      </c>
      <c r="C9482" s="383" t="s">
        <v>12</v>
      </c>
      <c r="D9482" s="383" t="s">
        <v>13</v>
      </c>
      <c r="E9482" s="383" t="s">
        <v>678</v>
      </c>
      <c r="F9482" s="383" t="s">
        <v>10</v>
      </c>
      <c r="G9482" s="384">
        <v>342</v>
      </c>
      <c r="H9482" s="383" t="s">
        <v>812</v>
      </c>
      <c r="I9482" s="383" t="s">
        <v>813</v>
      </c>
      <c r="J9482" s="383" t="s">
        <v>617</v>
      </c>
      <c r="K9482" s="383" t="s">
        <v>618</v>
      </c>
      <c r="L9482" s="384">
        <v>28641</v>
      </c>
      <c r="M9482" s="383" t="s">
        <v>642</v>
      </c>
      <c r="N9482" s="383" t="s">
        <v>620</v>
      </c>
      <c r="O9482" s="383" t="s">
        <v>230</v>
      </c>
    </row>
    <row r="9483" spans="1:15">
      <c r="A9483" s="385">
        <v>42101</v>
      </c>
      <c r="B9483" s="383" t="s">
        <v>11</v>
      </c>
      <c r="C9483" s="383" t="s">
        <v>12</v>
      </c>
      <c r="D9483" s="383" t="s">
        <v>13</v>
      </c>
      <c r="E9483" s="383" t="s">
        <v>678</v>
      </c>
      <c r="F9483" s="383" t="s">
        <v>10</v>
      </c>
      <c r="G9483" s="384">
        <v>342</v>
      </c>
      <c r="H9483" s="383" t="s">
        <v>812</v>
      </c>
      <c r="I9483" s="383" t="s">
        <v>813</v>
      </c>
      <c r="J9483" s="383" t="s">
        <v>617</v>
      </c>
      <c r="K9483" s="383" t="s">
        <v>618</v>
      </c>
      <c r="L9483" s="384">
        <v>29260</v>
      </c>
      <c r="M9483" s="383" t="s">
        <v>642</v>
      </c>
      <c r="N9483" s="383" t="s">
        <v>620</v>
      </c>
      <c r="O9483" s="383" t="s">
        <v>230</v>
      </c>
    </row>
    <row r="9484" spans="1:15">
      <c r="A9484" s="385">
        <v>42102</v>
      </c>
      <c r="B9484" s="383" t="s">
        <v>11</v>
      </c>
      <c r="C9484" s="383" t="s">
        <v>12</v>
      </c>
      <c r="D9484" s="383" t="s">
        <v>13</v>
      </c>
      <c r="E9484" s="383" t="s">
        <v>678</v>
      </c>
      <c r="F9484" s="383" t="s">
        <v>10</v>
      </c>
      <c r="G9484" s="384">
        <v>342</v>
      </c>
      <c r="H9484" s="383" t="s">
        <v>812</v>
      </c>
      <c r="I9484" s="383" t="s">
        <v>813</v>
      </c>
      <c r="J9484" s="383" t="s">
        <v>617</v>
      </c>
      <c r="K9484" s="383" t="s">
        <v>618</v>
      </c>
      <c r="L9484" s="384">
        <v>29608</v>
      </c>
      <c r="M9484" s="383" t="s">
        <v>642</v>
      </c>
      <c r="N9484" s="383" t="s">
        <v>620</v>
      </c>
      <c r="O9484" s="383" t="s">
        <v>230</v>
      </c>
    </row>
    <row r="9485" spans="1:15">
      <c r="A9485" s="385">
        <v>42103</v>
      </c>
      <c r="B9485" s="383" t="s">
        <v>11</v>
      </c>
      <c r="C9485" s="383" t="s">
        <v>12</v>
      </c>
      <c r="D9485" s="383" t="s">
        <v>13</v>
      </c>
      <c r="E9485" s="383" t="s">
        <v>678</v>
      </c>
      <c r="F9485" s="383" t="s">
        <v>10</v>
      </c>
      <c r="G9485" s="384">
        <v>342</v>
      </c>
      <c r="H9485" s="383" t="s">
        <v>812</v>
      </c>
      <c r="I9485" s="383" t="s">
        <v>813</v>
      </c>
      <c r="J9485" s="383" t="s">
        <v>617</v>
      </c>
      <c r="K9485" s="383" t="s">
        <v>618</v>
      </c>
      <c r="L9485" s="384">
        <v>29608</v>
      </c>
      <c r="M9485" s="383" t="s">
        <v>642</v>
      </c>
      <c r="N9485" s="383" t="s">
        <v>620</v>
      </c>
      <c r="O9485" s="383" t="s">
        <v>230</v>
      </c>
    </row>
    <row r="9486" spans="1:15">
      <c r="A9486" s="385">
        <v>42104</v>
      </c>
      <c r="B9486" s="383" t="s">
        <v>11</v>
      </c>
      <c r="C9486" s="383" t="s">
        <v>12</v>
      </c>
      <c r="D9486" s="383" t="s">
        <v>13</v>
      </c>
      <c r="E9486" s="383" t="s">
        <v>678</v>
      </c>
      <c r="F9486" s="383" t="s">
        <v>10</v>
      </c>
      <c r="G9486" s="384">
        <v>342</v>
      </c>
      <c r="H9486" s="383" t="s">
        <v>812</v>
      </c>
      <c r="I9486" s="383" t="s">
        <v>813</v>
      </c>
      <c r="J9486" s="383" t="s">
        <v>617</v>
      </c>
      <c r="K9486" s="383" t="s">
        <v>618</v>
      </c>
      <c r="L9486" s="384">
        <v>29608</v>
      </c>
      <c r="M9486" s="383" t="s">
        <v>642</v>
      </c>
      <c r="N9486" s="383" t="s">
        <v>620</v>
      </c>
      <c r="O9486" s="383" t="s">
        <v>230</v>
      </c>
    </row>
    <row r="9487" spans="1:15">
      <c r="A9487" s="385">
        <v>42105</v>
      </c>
      <c r="B9487" s="383" t="s">
        <v>11</v>
      </c>
      <c r="C9487" s="383" t="s">
        <v>12</v>
      </c>
      <c r="D9487" s="383" t="s">
        <v>13</v>
      </c>
      <c r="E9487" s="383" t="s">
        <v>678</v>
      </c>
      <c r="F9487" s="383" t="s">
        <v>10</v>
      </c>
      <c r="G9487" s="384">
        <v>342</v>
      </c>
      <c r="H9487" s="383" t="s">
        <v>812</v>
      </c>
      <c r="I9487" s="383" t="s">
        <v>813</v>
      </c>
      <c r="J9487" s="383" t="s">
        <v>617</v>
      </c>
      <c r="K9487" s="383" t="s">
        <v>618</v>
      </c>
      <c r="L9487" s="384">
        <v>29608</v>
      </c>
      <c r="M9487" s="383" t="s">
        <v>642</v>
      </c>
      <c r="N9487" s="383" t="s">
        <v>620</v>
      </c>
      <c r="O9487" s="383" t="s">
        <v>230</v>
      </c>
    </row>
    <row r="9488" spans="1:15">
      <c r="A9488" s="385">
        <v>42106</v>
      </c>
      <c r="B9488" s="383" t="s">
        <v>11</v>
      </c>
      <c r="C9488" s="383" t="s">
        <v>12</v>
      </c>
      <c r="D9488" s="383" t="s">
        <v>13</v>
      </c>
      <c r="E9488" s="383" t="s">
        <v>678</v>
      </c>
      <c r="F9488" s="383" t="s">
        <v>10</v>
      </c>
      <c r="G9488" s="384">
        <v>342</v>
      </c>
      <c r="H9488" s="383" t="s">
        <v>812</v>
      </c>
      <c r="I9488" s="383" t="s">
        <v>813</v>
      </c>
      <c r="J9488" s="383" t="s">
        <v>617</v>
      </c>
      <c r="K9488" s="383" t="s">
        <v>618</v>
      </c>
      <c r="L9488" s="384">
        <v>29608</v>
      </c>
      <c r="M9488" s="383" t="s">
        <v>642</v>
      </c>
      <c r="N9488" s="383" t="s">
        <v>620</v>
      </c>
      <c r="O9488" s="383" t="s">
        <v>230</v>
      </c>
    </row>
    <row r="9489" spans="1:15">
      <c r="A9489" s="385">
        <v>42107</v>
      </c>
      <c r="B9489" s="383" t="s">
        <v>11</v>
      </c>
      <c r="C9489" s="383" t="s">
        <v>12</v>
      </c>
      <c r="D9489" s="383" t="s">
        <v>13</v>
      </c>
      <c r="E9489" s="383" t="s">
        <v>678</v>
      </c>
      <c r="F9489" s="383" t="s">
        <v>10</v>
      </c>
      <c r="G9489" s="384">
        <v>342</v>
      </c>
      <c r="H9489" s="383" t="s">
        <v>812</v>
      </c>
      <c r="I9489" s="383" t="s">
        <v>813</v>
      </c>
      <c r="J9489" s="383" t="s">
        <v>617</v>
      </c>
      <c r="K9489" s="383" t="s">
        <v>618</v>
      </c>
      <c r="L9489" s="384">
        <v>29973</v>
      </c>
      <c r="M9489" s="383" t="s">
        <v>642</v>
      </c>
      <c r="N9489" s="383" t="s">
        <v>620</v>
      </c>
      <c r="O9489" s="383" t="s">
        <v>230</v>
      </c>
    </row>
    <row r="9490" spans="1:15">
      <c r="A9490" s="385">
        <v>42108</v>
      </c>
      <c r="B9490" s="383" t="s">
        <v>11</v>
      </c>
      <c r="C9490" s="383" t="s">
        <v>12</v>
      </c>
      <c r="D9490" s="383" t="s">
        <v>13</v>
      </c>
      <c r="E9490" s="383" t="s">
        <v>678</v>
      </c>
      <c r="F9490" s="383" t="s">
        <v>10</v>
      </c>
      <c r="G9490" s="384">
        <v>342</v>
      </c>
      <c r="H9490" s="383" t="s">
        <v>812</v>
      </c>
      <c r="I9490" s="383" t="s">
        <v>813</v>
      </c>
      <c r="J9490" s="383" t="s">
        <v>617</v>
      </c>
      <c r="K9490" s="383" t="s">
        <v>618</v>
      </c>
      <c r="L9490" s="384">
        <v>30380</v>
      </c>
      <c r="M9490" s="383" t="s">
        <v>642</v>
      </c>
      <c r="N9490" s="383" t="s">
        <v>620</v>
      </c>
      <c r="O9490" s="383" t="s">
        <v>230</v>
      </c>
    </row>
    <row r="9491" spans="1:15">
      <c r="A9491" s="385">
        <v>42109</v>
      </c>
      <c r="B9491" s="383" t="s">
        <v>11</v>
      </c>
      <c r="C9491" s="383" t="s">
        <v>12</v>
      </c>
      <c r="D9491" s="383" t="s">
        <v>13</v>
      </c>
      <c r="E9491" s="383" t="s">
        <v>678</v>
      </c>
      <c r="F9491" s="383" t="s">
        <v>10</v>
      </c>
      <c r="G9491" s="384">
        <v>342</v>
      </c>
      <c r="H9491" s="383" t="s">
        <v>812</v>
      </c>
      <c r="I9491" s="383" t="s">
        <v>813</v>
      </c>
      <c r="J9491" s="383" t="s">
        <v>617</v>
      </c>
      <c r="K9491" s="383" t="s">
        <v>618</v>
      </c>
      <c r="L9491" s="384">
        <v>30722</v>
      </c>
      <c r="M9491" s="383" t="s">
        <v>642</v>
      </c>
      <c r="N9491" s="383" t="s">
        <v>620</v>
      </c>
      <c r="O9491" s="383" t="s">
        <v>230</v>
      </c>
    </row>
    <row r="9492" spans="1:15">
      <c r="A9492" s="385">
        <v>42110</v>
      </c>
      <c r="B9492" s="383" t="s">
        <v>11</v>
      </c>
      <c r="C9492" s="383" t="s">
        <v>12</v>
      </c>
      <c r="D9492" s="383" t="s">
        <v>13</v>
      </c>
      <c r="E9492" s="383" t="s">
        <v>678</v>
      </c>
      <c r="F9492" s="383" t="s">
        <v>10</v>
      </c>
      <c r="G9492" s="384">
        <v>342</v>
      </c>
      <c r="H9492" s="383" t="s">
        <v>812</v>
      </c>
      <c r="I9492" s="383" t="s">
        <v>813</v>
      </c>
      <c r="J9492" s="383" t="s">
        <v>617</v>
      </c>
      <c r="K9492" s="383" t="s">
        <v>618</v>
      </c>
      <c r="L9492" s="384">
        <v>30780</v>
      </c>
      <c r="M9492" s="383" t="s">
        <v>642</v>
      </c>
      <c r="N9492" s="383" t="s">
        <v>620</v>
      </c>
      <c r="O9492" s="383" t="s">
        <v>230</v>
      </c>
    </row>
    <row r="9493" spans="1:15">
      <c r="A9493" s="385">
        <v>42115</v>
      </c>
      <c r="B9493" s="383" t="s">
        <v>621</v>
      </c>
      <c r="C9493" s="383" t="s">
        <v>8</v>
      </c>
      <c r="D9493" s="383" t="s">
        <v>9</v>
      </c>
      <c r="E9493" s="383" t="s">
        <v>622</v>
      </c>
      <c r="F9493" s="383" t="s">
        <v>10</v>
      </c>
      <c r="G9493" s="384">
        <v>528000</v>
      </c>
      <c r="H9493" s="383" t="s">
        <v>828</v>
      </c>
      <c r="I9493" s="383" t="s">
        <v>829</v>
      </c>
      <c r="J9493" s="383" t="s">
        <v>617</v>
      </c>
      <c r="K9493" s="383" t="s">
        <v>618</v>
      </c>
      <c r="L9493" s="384">
        <v>30780</v>
      </c>
      <c r="M9493" s="383" t="s">
        <v>643</v>
      </c>
      <c r="N9493" s="383" t="s">
        <v>620</v>
      </c>
      <c r="O9493" s="383" t="s">
        <v>230</v>
      </c>
    </row>
    <row r="9494" spans="1:15">
      <c r="A9494" s="385">
        <v>42118</v>
      </c>
      <c r="B9494" s="383" t="s">
        <v>21</v>
      </c>
      <c r="C9494" s="383" t="s">
        <v>12</v>
      </c>
      <c r="D9494" s="383" t="s">
        <v>22</v>
      </c>
      <c r="E9494" s="383" t="s">
        <v>658</v>
      </c>
      <c r="F9494" s="383" t="s">
        <v>10</v>
      </c>
      <c r="G9494" s="384">
        <v>12755</v>
      </c>
      <c r="H9494" s="383" t="s">
        <v>909</v>
      </c>
      <c r="I9494" s="383" t="s">
        <v>920</v>
      </c>
      <c r="J9494" s="383" t="s">
        <v>617</v>
      </c>
      <c r="K9494" s="383" t="s">
        <v>618</v>
      </c>
      <c r="L9494" s="384">
        <v>30780</v>
      </c>
      <c r="M9494" s="383" t="s">
        <v>643</v>
      </c>
      <c r="N9494" s="383" t="s">
        <v>620</v>
      </c>
      <c r="O9494" s="383" t="s">
        <v>230</v>
      </c>
    </row>
    <row r="9495" spans="1:15">
      <c r="A9495" s="385">
        <v>42122</v>
      </c>
      <c r="B9495" s="383" t="s">
        <v>21</v>
      </c>
      <c r="C9495" s="383" t="s">
        <v>12</v>
      </c>
      <c r="D9495" s="383" t="s">
        <v>22</v>
      </c>
      <c r="E9495" s="383" t="s">
        <v>658</v>
      </c>
      <c r="F9495" s="383" t="s">
        <v>10</v>
      </c>
      <c r="G9495" s="384">
        <v>14818</v>
      </c>
      <c r="H9495" s="383" t="s">
        <v>899</v>
      </c>
      <c r="I9495" s="383" t="s">
        <v>1125</v>
      </c>
      <c r="J9495" s="383" t="s">
        <v>617</v>
      </c>
      <c r="K9495" s="383" t="s">
        <v>618</v>
      </c>
      <c r="L9495" s="384">
        <v>30780</v>
      </c>
      <c r="M9495" s="383" t="s">
        <v>643</v>
      </c>
      <c r="N9495" s="383" t="s">
        <v>620</v>
      </c>
      <c r="O9495" s="383" t="s">
        <v>230</v>
      </c>
    </row>
    <row r="9496" spans="1:15">
      <c r="A9496" s="385">
        <v>42129</v>
      </c>
      <c r="B9496" s="383" t="s">
        <v>21</v>
      </c>
      <c r="C9496" s="383" t="s">
        <v>12</v>
      </c>
      <c r="D9496" s="383" t="s">
        <v>22</v>
      </c>
      <c r="E9496" s="383" t="s">
        <v>658</v>
      </c>
      <c r="F9496" s="383" t="s">
        <v>10</v>
      </c>
      <c r="G9496" s="384">
        <v>2268</v>
      </c>
      <c r="H9496" s="383" t="s">
        <v>818</v>
      </c>
      <c r="I9496" s="383" t="s">
        <v>819</v>
      </c>
      <c r="J9496" s="383" t="s">
        <v>617</v>
      </c>
      <c r="K9496" s="383" t="s">
        <v>618</v>
      </c>
      <c r="L9496" s="384">
        <v>30780</v>
      </c>
      <c r="M9496" s="383" t="s">
        <v>643</v>
      </c>
      <c r="N9496" s="383" t="s">
        <v>620</v>
      </c>
      <c r="O9496" s="383" t="s">
        <v>230</v>
      </c>
    </row>
    <row r="9497" spans="1:15">
      <c r="A9497" s="385">
        <v>42130</v>
      </c>
      <c r="B9497" s="383" t="s">
        <v>11</v>
      </c>
      <c r="C9497" s="383" t="s">
        <v>12</v>
      </c>
      <c r="D9497" s="383" t="s">
        <v>13</v>
      </c>
      <c r="E9497" s="383" t="s">
        <v>678</v>
      </c>
      <c r="F9497" s="383" t="s">
        <v>10</v>
      </c>
      <c r="G9497" s="384">
        <v>342</v>
      </c>
      <c r="H9497" s="383" t="s">
        <v>812</v>
      </c>
      <c r="I9497" s="383" t="s">
        <v>813</v>
      </c>
      <c r="J9497" s="383" t="s">
        <v>617</v>
      </c>
      <c r="K9497" s="383" t="s">
        <v>618</v>
      </c>
      <c r="L9497" s="384">
        <v>30780</v>
      </c>
      <c r="M9497" s="383" t="s">
        <v>643</v>
      </c>
      <c r="N9497" s="383" t="s">
        <v>620</v>
      </c>
      <c r="O9497" s="383" t="s">
        <v>230</v>
      </c>
    </row>
    <row r="9498" spans="1:15">
      <c r="A9498" s="385">
        <v>42131</v>
      </c>
      <c r="B9498" s="383" t="s">
        <v>11</v>
      </c>
      <c r="C9498" s="383" t="s">
        <v>12</v>
      </c>
      <c r="D9498" s="383" t="s">
        <v>13</v>
      </c>
      <c r="E9498" s="383" t="s">
        <v>678</v>
      </c>
      <c r="F9498" s="383" t="s">
        <v>10</v>
      </c>
      <c r="G9498" s="384">
        <v>342</v>
      </c>
      <c r="H9498" s="383" t="s">
        <v>812</v>
      </c>
      <c r="I9498" s="383" t="s">
        <v>813</v>
      </c>
      <c r="J9498" s="383" t="s">
        <v>617</v>
      </c>
      <c r="K9498" s="383" t="s">
        <v>618</v>
      </c>
      <c r="L9498" s="384">
        <v>30780</v>
      </c>
      <c r="M9498" s="383" t="s">
        <v>643</v>
      </c>
      <c r="N9498" s="383" t="s">
        <v>620</v>
      </c>
      <c r="O9498" s="383" t="s">
        <v>230</v>
      </c>
    </row>
    <row r="9499" spans="1:15">
      <c r="A9499" s="385">
        <v>42132</v>
      </c>
      <c r="B9499" s="383" t="s">
        <v>11</v>
      </c>
      <c r="C9499" s="383" t="s">
        <v>12</v>
      </c>
      <c r="D9499" s="383" t="s">
        <v>13</v>
      </c>
      <c r="E9499" s="383" t="s">
        <v>678</v>
      </c>
      <c r="F9499" s="383" t="s">
        <v>10</v>
      </c>
      <c r="G9499" s="384">
        <v>342</v>
      </c>
      <c r="H9499" s="383" t="s">
        <v>812</v>
      </c>
      <c r="I9499" s="383" t="s">
        <v>813</v>
      </c>
      <c r="J9499" s="383" t="s">
        <v>617</v>
      </c>
      <c r="K9499" s="383" t="s">
        <v>618</v>
      </c>
      <c r="L9499" s="384">
        <v>30780</v>
      </c>
      <c r="M9499" s="383" t="s">
        <v>643</v>
      </c>
      <c r="N9499" s="383" t="s">
        <v>620</v>
      </c>
      <c r="O9499" s="383" t="s">
        <v>230</v>
      </c>
    </row>
    <row r="9500" spans="1:15">
      <c r="A9500" s="385">
        <v>42150</v>
      </c>
      <c r="B9500" s="383" t="s">
        <v>21</v>
      </c>
      <c r="C9500" s="383" t="s">
        <v>12</v>
      </c>
      <c r="D9500" s="383" t="s">
        <v>22</v>
      </c>
      <c r="E9500" s="383" t="s">
        <v>658</v>
      </c>
      <c r="F9500" s="383" t="s">
        <v>10</v>
      </c>
      <c r="G9500" s="384">
        <v>10262</v>
      </c>
      <c r="H9500" s="383" t="s">
        <v>759</v>
      </c>
      <c r="I9500" s="383" t="s">
        <v>1126</v>
      </c>
      <c r="J9500" s="383" t="s">
        <v>617</v>
      </c>
      <c r="K9500" s="383" t="s">
        <v>618</v>
      </c>
      <c r="L9500" s="384">
        <v>30780</v>
      </c>
      <c r="M9500" s="383" t="s">
        <v>645</v>
      </c>
      <c r="N9500" s="383" t="s">
        <v>620</v>
      </c>
      <c r="O9500" s="383" t="s">
        <v>230</v>
      </c>
    </row>
    <row r="9501" spans="1:15">
      <c r="A9501" s="385">
        <v>41997</v>
      </c>
      <c r="B9501" s="383" t="s">
        <v>21</v>
      </c>
      <c r="C9501" s="383" t="s">
        <v>12</v>
      </c>
      <c r="D9501" s="383" t="s">
        <v>22</v>
      </c>
      <c r="E9501" s="383" t="s">
        <v>658</v>
      </c>
      <c r="F9501" s="383" t="s">
        <v>10</v>
      </c>
      <c r="G9501" s="384">
        <v>3598</v>
      </c>
      <c r="H9501" s="383" t="s">
        <v>909</v>
      </c>
      <c r="I9501" s="383" t="s">
        <v>1127</v>
      </c>
      <c r="J9501" s="383" t="s">
        <v>617</v>
      </c>
      <c r="K9501" s="383" t="s">
        <v>618</v>
      </c>
      <c r="L9501" s="384">
        <v>0</v>
      </c>
      <c r="M9501" s="383" t="s">
        <v>619</v>
      </c>
      <c r="N9501" s="383" t="s">
        <v>620</v>
      </c>
      <c r="O9501" s="383" t="s">
        <v>230</v>
      </c>
    </row>
    <row r="9502" spans="1:15">
      <c r="A9502" s="385">
        <v>42015</v>
      </c>
      <c r="B9502" s="383" t="s">
        <v>859</v>
      </c>
      <c r="C9502" s="383" t="s">
        <v>25</v>
      </c>
      <c r="D9502" s="383" t="s">
        <v>19</v>
      </c>
      <c r="E9502" s="383" t="s">
        <v>860</v>
      </c>
      <c r="F9502" s="383" t="s">
        <v>10</v>
      </c>
      <c r="G9502" s="384">
        <v>29666</v>
      </c>
      <c r="H9502" s="383" t="s">
        <v>861</v>
      </c>
      <c r="I9502" s="383" t="s">
        <v>1128</v>
      </c>
      <c r="J9502" s="383" t="s">
        <v>617</v>
      </c>
      <c r="K9502" s="383" t="s">
        <v>618</v>
      </c>
      <c r="L9502" s="384">
        <v>9280</v>
      </c>
      <c r="M9502" s="383" t="s">
        <v>630</v>
      </c>
      <c r="N9502" s="383" t="s">
        <v>620</v>
      </c>
      <c r="O9502" s="383" t="s">
        <v>230</v>
      </c>
    </row>
    <row r="9503" spans="1:15">
      <c r="A9503" s="385">
        <v>42017</v>
      </c>
      <c r="B9503" s="383" t="s">
        <v>17</v>
      </c>
      <c r="C9503" s="383" t="s">
        <v>18</v>
      </c>
      <c r="D9503" s="383" t="s">
        <v>19</v>
      </c>
      <c r="E9503" s="383" t="s">
        <v>668</v>
      </c>
      <c r="F9503" s="383" t="s">
        <v>10</v>
      </c>
      <c r="G9503" s="384">
        <v>1500</v>
      </c>
      <c r="H9503" s="383" t="s">
        <v>841</v>
      </c>
      <c r="I9503" s="383" t="s">
        <v>842</v>
      </c>
      <c r="J9503" s="383" t="s">
        <v>617</v>
      </c>
      <c r="K9503" s="383" t="s">
        <v>618</v>
      </c>
      <c r="L9503" s="384">
        <v>9280</v>
      </c>
      <c r="M9503" s="383" t="s">
        <v>631</v>
      </c>
      <c r="N9503" s="383" t="s">
        <v>620</v>
      </c>
      <c r="O9503" s="383" t="s">
        <v>230</v>
      </c>
    </row>
    <row r="9504" spans="1:15">
      <c r="A9504" s="385">
        <v>42019</v>
      </c>
      <c r="B9504" s="383" t="s">
        <v>621</v>
      </c>
      <c r="C9504" s="383" t="s">
        <v>8</v>
      </c>
      <c r="D9504" s="383" t="s">
        <v>9</v>
      </c>
      <c r="E9504" s="383" t="s">
        <v>622</v>
      </c>
      <c r="F9504" s="383" t="s">
        <v>10</v>
      </c>
      <c r="G9504" s="384">
        <v>63000</v>
      </c>
      <c r="H9504" s="383" t="s">
        <v>838</v>
      </c>
      <c r="I9504" s="383" t="s">
        <v>839</v>
      </c>
      <c r="J9504" s="383" t="s">
        <v>617</v>
      </c>
      <c r="K9504" s="383" t="s">
        <v>618</v>
      </c>
      <c r="L9504" s="384">
        <v>11627</v>
      </c>
      <c r="M9504" s="383" t="s">
        <v>631</v>
      </c>
      <c r="N9504" s="383" t="s">
        <v>620</v>
      </c>
      <c r="O9504" s="383" t="s">
        <v>230</v>
      </c>
    </row>
    <row r="9505" spans="1:15">
      <c r="A9505" s="385">
        <v>42021</v>
      </c>
      <c r="B9505" s="383" t="s">
        <v>17</v>
      </c>
      <c r="C9505" s="383" t="s">
        <v>18</v>
      </c>
      <c r="D9505" s="383" t="s">
        <v>19</v>
      </c>
      <c r="E9505" s="383" t="s">
        <v>668</v>
      </c>
      <c r="F9505" s="383" t="s">
        <v>10</v>
      </c>
      <c r="G9505" s="384">
        <v>1500</v>
      </c>
      <c r="H9505" s="383" t="s">
        <v>841</v>
      </c>
      <c r="I9505" s="383" t="s">
        <v>842</v>
      </c>
      <c r="J9505" s="383" t="s">
        <v>617</v>
      </c>
      <c r="K9505" s="383" t="s">
        <v>618</v>
      </c>
      <c r="L9505" s="384">
        <v>12650</v>
      </c>
      <c r="M9505" s="383" t="s">
        <v>632</v>
      </c>
      <c r="N9505" s="383" t="s">
        <v>620</v>
      </c>
      <c r="O9505" s="383" t="s">
        <v>230</v>
      </c>
    </row>
    <row r="9506" spans="1:15">
      <c r="A9506" s="385">
        <v>42022</v>
      </c>
      <c r="B9506" s="383" t="s">
        <v>621</v>
      </c>
      <c r="C9506" s="383" t="s">
        <v>8</v>
      </c>
      <c r="D9506" s="383" t="s">
        <v>9</v>
      </c>
      <c r="E9506" s="383" t="s">
        <v>622</v>
      </c>
      <c r="F9506" s="383" t="s">
        <v>10</v>
      </c>
      <c r="G9506" s="384">
        <v>63000</v>
      </c>
      <c r="H9506" s="383" t="s">
        <v>838</v>
      </c>
      <c r="I9506" s="383" t="s">
        <v>839</v>
      </c>
      <c r="J9506" s="383" t="s">
        <v>617</v>
      </c>
      <c r="K9506" s="383" t="s">
        <v>618</v>
      </c>
      <c r="L9506" s="384">
        <v>12650</v>
      </c>
      <c r="M9506" s="383" t="s">
        <v>632</v>
      </c>
      <c r="N9506" s="383" t="s">
        <v>620</v>
      </c>
      <c r="O9506" s="383" t="s">
        <v>230</v>
      </c>
    </row>
    <row r="9507" spans="1:15">
      <c r="A9507" s="385">
        <v>42023</v>
      </c>
      <c r="B9507" s="383" t="s">
        <v>621</v>
      </c>
      <c r="C9507" s="383" t="s">
        <v>8</v>
      </c>
      <c r="D9507" s="383" t="s">
        <v>9</v>
      </c>
      <c r="E9507" s="383" t="s">
        <v>622</v>
      </c>
      <c r="F9507" s="383" t="s">
        <v>10</v>
      </c>
      <c r="G9507" s="384">
        <v>63000</v>
      </c>
      <c r="H9507" s="383" t="s">
        <v>838</v>
      </c>
      <c r="I9507" s="383" t="s">
        <v>839</v>
      </c>
      <c r="J9507" s="383" t="s">
        <v>617</v>
      </c>
      <c r="K9507" s="383" t="s">
        <v>618</v>
      </c>
      <c r="L9507" s="384">
        <v>12650</v>
      </c>
      <c r="M9507" s="383" t="s">
        <v>632</v>
      </c>
      <c r="N9507" s="383" t="s">
        <v>620</v>
      </c>
      <c r="O9507" s="383" t="s">
        <v>230</v>
      </c>
    </row>
    <row r="9508" spans="1:15">
      <c r="A9508" s="385">
        <v>42024</v>
      </c>
      <c r="B9508" s="383" t="s">
        <v>621</v>
      </c>
      <c r="C9508" s="383" t="s">
        <v>8</v>
      </c>
      <c r="D9508" s="383" t="s">
        <v>9</v>
      </c>
      <c r="E9508" s="383" t="s">
        <v>622</v>
      </c>
      <c r="F9508" s="383" t="s">
        <v>10</v>
      </c>
      <c r="G9508" s="384">
        <v>63000</v>
      </c>
      <c r="H9508" s="383" t="s">
        <v>838</v>
      </c>
      <c r="I9508" s="383" t="s">
        <v>839</v>
      </c>
      <c r="J9508" s="383" t="s">
        <v>617</v>
      </c>
      <c r="K9508" s="383" t="s">
        <v>618</v>
      </c>
      <c r="L9508" s="384">
        <v>12775</v>
      </c>
      <c r="M9508" s="383" t="s">
        <v>633</v>
      </c>
      <c r="N9508" s="383" t="s">
        <v>620</v>
      </c>
      <c r="O9508" s="383" t="s">
        <v>230</v>
      </c>
    </row>
    <row r="9509" spans="1:15">
      <c r="A9509" s="385">
        <v>42025</v>
      </c>
      <c r="B9509" s="383" t="s">
        <v>621</v>
      </c>
      <c r="C9509" s="383" t="s">
        <v>8</v>
      </c>
      <c r="D9509" s="383" t="s">
        <v>9</v>
      </c>
      <c r="E9509" s="383" t="s">
        <v>622</v>
      </c>
      <c r="F9509" s="383" t="s">
        <v>10</v>
      </c>
      <c r="G9509" s="384">
        <v>63000</v>
      </c>
      <c r="H9509" s="383" t="s">
        <v>838</v>
      </c>
      <c r="I9509" s="383" t="s">
        <v>839</v>
      </c>
      <c r="J9509" s="383" t="s">
        <v>617</v>
      </c>
      <c r="K9509" s="383" t="s">
        <v>618</v>
      </c>
      <c r="L9509" s="384">
        <v>14695</v>
      </c>
      <c r="M9509" s="383" t="s">
        <v>633</v>
      </c>
      <c r="N9509" s="383" t="s">
        <v>620</v>
      </c>
      <c r="O9509" s="383" t="s">
        <v>230</v>
      </c>
    </row>
    <row r="9510" spans="1:15">
      <c r="A9510" s="385">
        <v>42026</v>
      </c>
      <c r="B9510" s="383" t="s">
        <v>621</v>
      </c>
      <c r="C9510" s="383" t="s">
        <v>8</v>
      </c>
      <c r="D9510" s="383" t="s">
        <v>9</v>
      </c>
      <c r="E9510" s="383" t="s">
        <v>622</v>
      </c>
      <c r="F9510" s="383" t="s">
        <v>10</v>
      </c>
      <c r="G9510" s="384">
        <v>63000</v>
      </c>
      <c r="H9510" s="383" t="s">
        <v>838</v>
      </c>
      <c r="I9510" s="383" t="s">
        <v>839</v>
      </c>
      <c r="J9510" s="383" t="s">
        <v>617</v>
      </c>
      <c r="K9510" s="383" t="s">
        <v>618</v>
      </c>
      <c r="L9510" s="384">
        <v>15922</v>
      </c>
      <c r="M9510" s="383" t="s">
        <v>633</v>
      </c>
      <c r="N9510" s="383" t="s">
        <v>620</v>
      </c>
      <c r="O9510" s="383" t="s">
        <v>230</v>
      </c>
    </row>
    <row r="9511" spans="1:15">
      <c r="A9511" s="385">
        <v>42027</v>
      </c>
      <c r="B9511" s="383" t="s">
        <v>621</v>
      </c>
      <c r="C9511" s="383" t="s">
        <v>8</v>
      </c>
      <c r="D9511" s="383" t="s">
        <v>9</v>
      </c>
      <c r="E9511" s="383" t="s">
        <v>622</v>
      </c>
      <c r="F9511" s="383" t="s">
        <v>10</v>
      </c>
      <c r="G9511" s="384">
        <v>63000</v>
      </c>
      <c r="H9511" s="383" t="s">
        <v>838</v>
      </c>
      <c r="I9511" s="383" t="s">
        <v>839</v>
      </c>
      <c r="J9511" s="383" t="s">
        <v>617</v>
      </c>
      <c r="K9511" s="383" t="s">
        <v>618</v>
      </c>
      <c r="L9511" s="384">
        <v>17245</v>
      </c>
      <c r="M9511" s="383" t="s">
        <v>633</v>
      </c>
      <c r="N9511" s="383" t="s">
        <v>620</v>
      </c>
      <c r="O9511" s="383" t="s">
        <v>230</v>
      </c>
    </row>
    <row r="9512" spans="1:15">
      <c r="A9512" s="385">
        <v>42028</v>
      </c>
      <c r="B9512" s="383" t="s">
        <v>621</v>
      </c>
      <c r="C9512" s="383" t="s">
        <v>8</v>
      </c>
      <c r="D9512" s="383" t="s">
        <v>9</v>
      </c>
      <c r="E9512" s="383" t="s">
        <v>622</v>
      </c>
      <c r="F9512" s="383" t="s">
        <v>10</v>
      </c>
      <c r="G9512" s="384">
        <v>63000</v>
      </c>
      <c r="H9512" s="383" t="s">
        <v>838</v>
      </c>
      <c r="I9512" s="383" t="s">
        <v>839</v>
      </c>
      <c r="J9512" s="383" t="s">
        <v>617</v>
      </c>
      <c r="K9512" s="383" t="s">
        <v>618</v>
      </c>
      <c r="L9512" s="384">
        <v>18650</v>
      </c>
      <c r="M9512" s="383" t="s">
        <v>633</v>
      </c>
      <c r="N9512" s="383" t="s">
        <v>620</v>
      </c>
      <c r="O9512" s="383" t="s">
        <v>230</v>
      </c>
    </row>
    <row r="9513" spans="1:15">
      <c r="A9513" s="385">
        <v>42029</v>
      </c>
      <c r="B9513" s="383" t="s">
        <v>621</v>
      </c>
      <c r="C9513" s="383" t="s">
        <v>8</v>
      </c>
      <c r="D9513" s="383" t="s">
        <v>9</v>
      </c>
      <c r="E9513" s="383" t="s">
        <v>622</v>
      </c>
      <c r="F9513" s="383" t="s">
        <v>10</v>
      </c>
      <c r="G9513" s="384">
        <v>63000</v>
      </c>
      <c r="H9513" s="383" t="s">
        <v>838</v>
      </c>
      <c r="I9513" s="383" t="s">
        <v>839</v>
      </c>
      <c r="J9513" s="383" t="s">
        <v>617</v>
      </c>
      <c r="K9513" s="383" t="s">
        <v>618</v>
      </c>
      <c r="L9513" s="384">
        <v>18650</v>
      </c>
      <c r="M9513" s="383" t="s">
        <v>633</v>
      </c>
      <c r="N9513" s="383" t="s">
        <v>620</v>
      </c>
      <c r="O9513" s="383" t="s">
        <v>230</v>
      </c>
    </row>
    <row r="9514" spans="1:15">
      <c r="A9514" s="385">
        <v>42030</v>
      </c>
      <c r="B9514" s="383" t="s">
        <v>621</v>
      </c>
      <c r="C9514" s="383" t="s">
        <v>8</v>
      </c>
      <c r="D9514" s="383" t="s">
        <v>9</v>
      </c>
      <c r="E9514" s="383" t="s">
        <v>622</v>
      </c>
      <c r="F9514" s="383" t="s">
        <v>10</v>
      </c>
      <c r="G9514" s="384">
        <v>63000</v>
      </c>
      <c r="H9514" s="383" t="s">
        <v>838</v>
      </c>
      <c r="I9514" s="383" t="s">
        <v>839</v>
      </c>
      <c r="J9514" s="383" t="s">
        <v>617</v>
      </c>
      <c r="K9514" s="383" t="s">
        <v>618</v>
      </c>
      <c r="L9514" s="384">
        <v>18650</v>
      </c>
      <c r="M9514" s="383" t="s">
        <v>634</v>
      </c>
      <c r="N9514" s="383" t="s">
        <v>620</v>
      </c>
      <c r="O9514" s="383" t="s">
        <v>230</v>
      </c>
    </row>
    <row r="9515" spans="1:15">
      <c r="A9515" s="385">
        <v>42031</v>
      </c>
      <c r="B9515" s="383" t="s">
        <v>621</v>
      </c>
      <c r="C9515" s="383" t="s">
        <v>8</v>
      </c>
      <c r="D9515" s="383" t="s">
        <v>9</v>
      </c>
      <c r="E9515" s="383" t="s">
        <v>622</v>
      </c>
      <c r="F9515" s="383" t="s">
        <v>10</v>
      </c>
      <c r="G9515" s="384">
        <v>63000</v>
      </c>
      <c r="H9515" s="383" t="s">
        <v>838</v>
      </c>
      <c r="I9515" s="383" t="s">
        <v>839</v>
      </c>
      <c r="J9515" s="383" t="s">
        <v>617</v>
      </c>
      <c r="K9515" s="383" t="s">
        <v>618</v>
      </c>
      <c r="L9515" s="384">
        <v>18650</v>
      </c>
      <c r="M9515" s="383" t="s">
        <v>634</v>
      </c>
      <c r="N9515" s="383" t="s">
        <v>620</v>
      </c>
      <c r="O9515" s="383" t="s">
        <v>230</v>
      </c>
    </row>
    <row r="9516" spans="1:15">
      <c r="A9516" s="385">
        <v>42032</v>
      </c>
      <c r="B9516" s="383" t="s">
        <v>621</v>
      </c>
      <c r="C9516" s="383" t="s">
        <v>8</v>
      </c>
      <c r="D9516" s="383" t="s">
        <v>9</v>
      </c>
      <c r="E9516" s="383" t="s">
        <v>622</v>
      </c>
      <c r="F9516" s="383" t="s">
        <v>10</v>
      </c>
      <c r="G9516" s="384">
        <v>63000</v>
      </c>
      <c r="H9516" s="383" t="s">
        <v>838</v>
      </c>
      <c r="I9516" s="383" t="s">
        <v>839</v>
      </c>
      <c r="J9516" s="383" t="s">
        <v>617</v>
      </c>
      <c r="K9516" s="383" t="s">
        <v>618</v>
      </c>
      <c r="L9516" s="384">
        <v>18650</v>
      </c>
      <c r="M9516" s="383" t="s">
        <v>634</v>
      </c>
      <c r="N9516" s="383" t="s">
        <v>620</v>
      </c>
      <c r="O9516" s="383" t="s">
        <v>230</v>
      </c>
    </row>
    <row r="9517" spans="1:15">
      <c r="A9517" s="385">
        <v>42033</v>
      </c>
      <c r="B9517" s="383" t="s">
        <v>621</v>
      </c>
      <c r="C9517" s="383" t="s">
        <v>8</v>
      </c>
      <c r="D9517" s="383" t="s">
        <v>9</v>
      </c>
      <c r="E9517" s="383" t="s">
        <v>622</v>
      </c>
      <c r="F9517" s="383" t="s">
        <v>10</v>
      </c>
      <c r="G9517" s="384">
        <v>63000</v>
      </c>
      <c r="H9517" s="383" t="s">
        <v>838</v>
      </c>
      <c r="I9517" s="383" t="s">
        <v>839</v>
      </c>
      <c r="J9517" s="383" t="s">
        <v>617</v>
      </c>
      <c r="K9517" s="383" t="s">
        <v>618</v>
      </c>
      <c r="L9517" s="384">
        <v>18650</v>
      </c>
      <c r="M9517" s="383" t="s">
        <v>634</v>
      </c>
      <c r="N9517" s="383" t="s">
        <v>620</v>
      </c>
      <c r="O9517" s="383" t="s">
        <v>230</v>
      </c>
    </row>
    <row r="9518" spans="1:15">
      <c r="A9518" s="385">
        <v>42035</v>
      </c>
      <c r="B9518" s="383" t="s">
        <v>621</v>
      </c>
      <c r="C9518" s="383" t="s">
        <v>8</v>
      </c>
      <c r="D9518" s="383" t="s">
        <v>9</v>
      </c>
      <c r="E9518" s="383" t="s">
        <v>622</v>
      </c>
      <c r="F9518" s="383" t="s">
        <v>10</v>
      </c>
      <c r="G9518" s="384">
        <v>63000</v>
      </c>
      <c r="H9518" s="383" t="s">
        <v>838</v>
      </c>
      <c r="I9518" s="383" t="s">
        <v>839</v>
      </c>
      <c r="J9518" s="383" t="s">
        <v>617</v>
      </c>
      <c r="K9518" s="383" t="s">
        <v>618</v>
      </c>
      <c r="L9518" s="384">
        <v>18650</v>
      </c>
      <c r="M9518" s="383" t="s">
        <v>634</v>
      </c>
      <c r="N9518" s="383" t="s">
        <v>620</v>
      </c>
      <c r="O9518" s="383" t="s">
        <v>230</v>
      </c>
    </row>
    <row r="9519" spans="1:15">
      <c r="A9519" s="385">
        <v>42036</v>
      </c>
      <c r="B9519" s="383" t="s">
        <v>621</v>
      </c>
      <c r="C9519" s="383" t="s">
        <v>8</v>
      </c>
      <c r="D9519" s="383" t="s">
        <v>9</v>
      </c>
      <c r="E9519" s="383" t="s">
        <v>622</v>
      </c>
      <c r="F9519" s="383" t="s">
        <v>10</v>
      </c>
      <c r="G9519" s="384">
        <v>63000</v>
      </c>
      <c r="H9519" s="383" t="s">
        <v>838</v>
      </c>
      <c r="I9519" s="383" t="s">
        <v>839</v>
      </c>
      <c r="J9519" s="383" t="s">
        <v>617</v>
      </c>
      <c r="K9519" s="383" t="s">
        <v>618</v>
      </c>
      <c r="L9519" s="384">
        <v>18660</v>
      </c>
      <c r="M9519" s="383" t="s">
        <v>634</v>
      </c>
      <c r="N9519" s="383" t="s">
        <v>620</v>
      </c>
      <c r="O9519" s="383" t="s">
        <v>230</v>
      </c>
    </row>
    <row r="9520" spans="1:15">
      <c r="A9520" s="385">
        <v>42037</v>
      </c>
      <c r="B9520" s="383" t="s">
        <v>621</v>
      </c>
      <c r="C9520" s="383" t="s">
        <v>8</v>
      </c>
      <c r="D9520" s="383" t="s">
        <v>9</v>
      </c>
      <c r="E9520" s="383" t="s">
        <v>622</v>
      </c>
      <c r="F9520" s="383" t="s">
        <v>10</v>
      </c>
      <c r="G9520" s="384">
        <v>63000</v>
      </c>
      <c r="H9520" s="383" t="s">
        <v>838</v>
      </c>
      <c r="I9520" s="383" t="s">
        <v>839</v>
      </c>
      <c r="J9520" s="383" t="s">
        <v>617</v>
      </c>
      <c r="K9520" s="383" t="s">
        <v>618</v>
      </c>
      <c r="L9520" s="384">
        <v>18660</v>
      </c>
      <c r="M9520" s="383" t="s">
        <v>634</v>
      </c>
      <c r="N9520" s="383" t="s">
        <v>620</v>
      </c>
      <c r="O9520" s="383" t="s">
        <v>230</v>
      </c>
    </row>
    <row r="9521" spans="1:15">
      <c r="A9521" s="385">
        <v>42039</v>
      </c>
      <c r="B9521" s="383" t="s">
        <v>621</v>
      </c>
      <c r="C9521" s="383" t="s">
        <v>8</v>
      </c>
      <c r="D9521" s="383" t="s">
        <v>9</v>
      </c>
      <c r="E9521" s="383" t="s">
        <v>622</v>
      </c>
      <c r="F9521" s="383" t="s">
        <v>10</v>
      </c>
      <c r="G9521" s="384">
        <v>63000</v>
      </c>
      <c r="H9521" s="383" t="s">
        <v>838</v>
      </c>
      <c r="I9521" s="383" t="s">
        <v>839</v>
      </c>
      <c r="J9521" s="383" t="s">
        <v>617</v>
      </c>
      <c r="K9521" s="383" t="s">
        <v>618</v>
      </c>
      <c r="L9521" s="384">
        <v>18660</v>
      </c>
      <c r="M9521" s="383" t="s">
        <v>634</v>
      </c>
      <c r="N9521" s="383" t="s">
        <v>620</v>
      </c>
      <c r="O9521" s="383" t="s">
        <v>230</v>
      </c>
    </row>
    <row r="9522" spans="1:15">
      <c r="A9522" s="385">
        <v>42040</v>
      </c>
      <c r="B9522" s="383" t="s">
        <v>621</v>
      </c>
      <c r="C9522" s="383" t="s">
        <v>8</v>
      </c>
      <c r="D9522" s="383" t="s">
        <v>9</v>
      </c>
      <c r="E9522" s="383" t="s">
        <v>622</v>
      </c>
      <c r="F9522" s="383" t="s">
        <v>10</v>
      </c>
      <c r="G9522" s="384">
        <v>63000</v>
      </c>
      <c r="H9522" s="383" t="s">
        <v>838</v>
      </c>
      <c r="I9522" s="383" t="s">
        <v>839</v>
      </c>
      <c r="J9522" s="383" t="s">
        <v>617</v>
      </c>
      <c r="K9522" s="383" t="s">
        <v>618</v>
      </c>
      <c r="L9522" s="384">
        <v>18761</v>
      </c>
      <c r="M9522" s="383" t="s">
        <v>635</v>
      </c>
      <c r="N9522" s="383" t="s">
        <v>620</v>
      </c>
      <c r="O9522" s="383" t="s">
        <v>230</v>
      </c>
    </row>
    <row r="9523" spans="1:15">
      <c r="A9523" s="385">
        <v>42043</v>
      </c>
      <c r="B9523" s="383" t="s">
        <v>621</v>
      </c>
      <c r="C9523" s="383" t="s">
        <v>8</v>
      </c>
      <c r="D9523" s="383" t="s">
        <v>9</v>
      </c>
      <c r="E9523" s="383" t="s">
        <v>622</v>
      </c>
      <c r="F9523" s="383" t="s">
        <v>10</v>
      </c>
      <c r="G9523" s="384">
        <v>528000</v>
      </c>
      <c r="H9523" s="383" t="s">
        <v>828</v>
      </c>
      <c r="I9523" s="383" t="s">
        <v>829</v>
      </c>
      <c r="J9523" s="383" t="s">
        <v>617</v>
      </c>
      <c r="K9523" s="383" t="s">
        <v>618</v>
      </c>
      <c r="L9523" s="384">
        <v>20258</v>
      </c>
      <c r="M9523" s="383" t="s">
        <v>635</v>
      </c>
      <c r="N9523" s="383" t="s">
        <v>620</v>
      </c>
      <c r="O9523" s="383" t="s">
        <v>230</v>
      </c>
    </row>
    <row r="9524" spans="1:15">
      <c r="A9524" s="385">
        <v>42044</v>
      </c>
      <c r="B9524" s="383" t="s">
        <v>621</v>
      </c>
      <c r="C9524" s="383" t="s">
        <v>8</v>
      </c>
      <c r="D9524" s="383" t="s">
        <v>9</v>
      </c>
      <c r="E9524" s="383" t="s">
        <v>622</v>
      </c>
      <c r="F9524" s="383" t="s">
        <v>10</v>
      </c>
      <c r="G9524" s="384">
        <v>528000</v>
      </c>
      <c r="H9524" s="383" t="s">
        <v>828</v>
      </c>
      <c r="I9524" s="383" t="s">
        <v>829</v>
      </c>
      <c r="J9524" s="383" t="s">
        <v>617</v>
      </c>
      <c r="K9524" s="383" t="s">
        <v>618</v>
      </c>
      <c r="L9524" s="384">
        <v>20833</v>
      </c>
      <c r="M9524" s="383" t="s">
        <v>635</v>
      </c>
      <c r="N9524" s="383" t="s">
        <v>620</v>
      </c>
      <c r="O9524" s="383" t="s">
        <v>230</v>
      </c>
    </row>
    <row r="9525" spans="1:15">
      <c r="A9525" s="385">
        <v>42045</v>
      </c>
      <c r="B9525" s="383" t="s">
        <v>621</v>
      </c>
      <c r="C9525" s="383" t="s">
        <v>8</v>
      </c>
      <c r="D9525" s="383" t="s">
        <v>9</v>
      </c>
      <c r="E9525" s="383" t="s">
        <v>622</v>
      </c>
      <c r="F9525" s="383" t="s">
        <v>10</v>
      </c>
      <c r="G9525" s="384">
        <v>528000</v>
      </c>
      <c r="H9525" s="383" t="s">
        <v>828</v>
      </c>
      <c r="I9525" s="383" t="s">
        <v>829</v>
      </c>
      <c r="J9525" s="383" t="s">
        <v>617</v>
      </c>
      <c r="K9525" s="383" t="s">
        <v>618</v>
      </c>
      <c r="L9525" s="384">
        <v>20833</v>
      </c>
      <c r="M9525" s="383" t="s">
        <v>635</v>
      </c>
      <c r="N9525" s="383" t="s">
        <v>620</v>
      </c>
      <c r="O9525" s="383" t="s">
        <v>230</v>
      </c>
    </row>
    <row r="9526" spans="1:15">
      <c r="A9526" s="385">
        <v>42046</v>
      </c>
      <c r="B9526" s="383" t="s">
        <v>794</v>
      </c>
      <c r="C9526" s="383" t="s">
        <v>8</v>
      </c>
      <c r="D9526" s="383" t="s">
        <v>34</v>
      </c>
      <c r="E9526" s="383" t="s">
        <v>795</v>
      </c>
      <c r="F9526" s="383" t="s">
        <v>10</v>
      </c>
      <c r="G9526" s="384">
        <v>47013</v>
      </c>
      <c r="H9526" s="383" t="s">
        <v>796</v>
      </c>
      <c r="I9526" s="383" t="s">
        <v>798</v>
      </c>
      <c r="J9526" s="383" t="s">
        <v>617</v>
      </c>
      <c r="K9526" s="383" t="s">
        <v>618</v>
      </c>
      <c r="L9526" s="384">
        <v>20833</v>
      </c>
      <c r="M9526" s="383" t="s">
        <v>635</v>
      </c>
      <c r="N9526" s="383" t="s">
        <v>620</v>
      </c>
      <c r="O9526" s="383" t="s">
        <v>230</v>
      </c>
    </row>
    <row r="9527" spans="1:15">
      <c r="A9527" s="385">
        <v>42047</v>
      </c>
      <c r="B9527" s="383" t="s">
        <v>621</v>
      </c>
      <c r="C9527" s="383" t="s">
        <v>8</v>
      </c>
      <c r="D9527" s="383" t="s">
        <v>9</v>
      </c>
      <c r="E9527" s="383" t="s">
        <v>622</v>
      </c>
      <c r="F9527" s="383" t="s">
        <v>10</v>
      </c>
      <c r="G9527" s="384">
        <v>528000</v>
      </c>
      <c r="H9527" s="383" t="s">
        <v>828</v>
      </c>
      <c r="I9527" s="383" t="s">
        <v>829</v>
      </c>
      <c r="J9527" s="383" t="s">
        <v>617</v>
      </c>
      <c r="K9527" s="383" t="s">
        <v>618</v>
      </c>
      <c r="L9527" s="384">
        <v>20833</v>
      </c>
      <c r="M9527" s="383" t="s">
        <v>635</v>
      </c>
      <c r="N9527" s="383" t="s">
        <v>620</v>
      </c>
      <c r="O9527" s="383" t="s">
        <v>230</v>
      </c>
    </row>
    <row r="9528" spans="1:15">
      <c r="A9528" s="385">
        <v>42048</v>
      </c>
      <c r="B9528" s="383" t="s">
        <v>621</v>
      </c>
      <c r="C9528" s="383" t="s">
        <v>8</v>
      </c>
      <c r="D9528" s="383" t="s">
        <v>9</v>
      </c>
      <c r="E9528" s="383" t="s">
        <v>622</v>
      </c>
      <c r="F9528" s="383" t="s">
        <v>10</v>
      </c>
      <c r="G9528" s="384">
        <v>528000</v>
      </c>
      <c r="H9528" s="383" t="s">
        <v>828</v>
      </c>
      <c r="I9528" s="383" t="s">
        <v>829</v>
      </c>
      <c r="J9528" s="383" t="s">
        <v>617</v>
      </c>
      <c r="K9528" s="383" t="s">
        <v>618</v>
      </c>
      <c r="L9528" s="384">
        <v>20833</v>
      </c>
      <c r="M9528" s="383" t="s">
        <v>635</v>
      </c>
      <c r="N9528" s="383" t="s">
        <v>620</v>
      </c>
      <c r="O9528" s="383" t="s">
        <v>230</v>
      </c>
    </row>
    <row r="9529" spans="1:15">
      <c r="A9529" s="385">
        <v>42049</v>
      </c>
      <c r="B9529" s="383" t="s">
        <v>621</v>
      </c>
      <c r="C9529" s="383" t="s">
        <v>8</v>
      </c>
      <c r="D9529" s="383" t="s">
        <v>9</v>
      </c>
      <c r="E9529" s="383" t="s">
        <v>622</v>
      </c>
      <c r="F9529" s="383" t="s">
        <v>10</v>
      </c>
      <c r="G9529" s="384">
        <v>528000</v>
      </c>
      <c r="H9529" s="383" t="s">
        <v>828</v>
      </c>
      <c r="I9529" s="383" t="s">
        <v>829</v>
      </c>
      <c r="J9529" s="383" t="s">
        <v>617</v>
      </c>
      <c r="K9529" s="383" t="s">
        <v>618</v>
      </c>
      <c r="L9529" s="384">
        <v>21180</v>
      </c>
      <c r="M9529" s="383" t="s">
        <v>635</v>
      </c>
      <c r="N9529" s="383" t="s">
        <v>620</v>
      </c>
      <c r="O9529" s="383" t="s">
        <v>230</v>
      </c>
    </row>
    <row r="9530" spans="1:15">
      <c r="A9530" s="385">
        <v>42050</v>
      </c>
      <c r="B9530" s="383" t="s">
        <v>621</v>
      </c>
      <c r="C9530" s="383" t="s">
        <v>8</v>
      </c>
      <c r="D9530" s="383" t="s">
        <v>9</v>
      </c>
      <c r="E9530" s="383" t="s">
        <v>622</v>
      </c>
      <c r="F9530" s="383" t="s">
        <v>10</v>
      </c>
      <c r="G9530" s="384">
        <v>528000</v>
      </c>
      <c r="H9530" s="383" t="s">
        <v>828</v>
      </c>
      <c r="I9530" s="383" t="s">
        <v>829</v>
      </c>
      <c r="J9530" s="383" t="s">
        <v>617</v>
      </c>
      <c r="K9530" s="383" t="s">
        <v>618</v>
      </c>
      <c r="L9530" s="384">
        <v>22680</v>
      </c>
      <c r="M9530" s="383" t="s">
        <v>635</v>
      </c>
      <c r="N9530" s="383" t="s">
        <v>620</v>
      </c>
      <c r="O9530" s="383" t="s">
        <v>230</v>
      </c>
    </row>
    <row r="9531" spans="1:15">
      <c r="A9531" s="385">
        <v>42058</v>
      </c>
      <c r="B9531" s="383" t="s">
        <v>621</v>
      </c>
      <c r="C9531" s="383" t="s">
        <v>8</v>
      </c>
      <c r="D9531" s="383" t="s">
        <v>9</v>
      </c>
      <c r="E9531" s="383" t="s">
        <v>622</v>
      </c>
      <c r="F9531" s="383" t="s">
        <v>10</v>
      </c>
      <c r="G9531" s="384">
        <v>528000</v>
      </c>
      <c r="H9531" s="383" t="s">
        <v>828</v>
      </c>
      <c r="I9531" s="383" t="s">
        <v>829</v>
      </c>
      <c r="J9531" s="383" t="s">
        <v>617</v>
      </c>
      <c r="K9531" s="383" t="s">
        <v>618</v>
      </c>
      <c r="L9531" s="384">
        <v>23171</v>
      </c>
      <c r="M9531" s="383" t="s">
        <v>637</v>
      </c>
      <c r="N9531" s="383" t="s">
        <v>620</v>
      </c>
      <c r="O9531" s="383" t="s">
        <v>230</v>
      </c>
    </row>
    <row r="9532" spans="1:15">
      <c r="A9532" s="385">
        <v>42059</v>
      </c>
      <c r="B9532" s="383" t="s">
        <v>621</v>
      </c>
      <c r="C9532" s="383" t="s">
        <v>8</v>
      </c>
      <c r="D9532" s="383" t="s">
        <v>9</v>
      </c>
      <c r="E9532" s="383" t="s">
        <v>622</v>
      </c>
      <c r="F9532" s="383" t="s">
        <v>10</v>
      </c>
      <c r="G9532" s="384">
        <v>528000</v>
      </c>
      <c r="H9532" s="383" t="s">
        <v>828</v>
      </c>
      <c r="I9532" s="383" t="s">
        <v>829</v>
      </c>
      <c r="J9532" s="383" t="s">
        <v>617</v>
      </c>
      <c r="K9532" s="383" t="s">
        <v>618</v>
      </c>
      <c r="L9532" s="384">
        <v>23171</v>
      </c>
      <c r="M9532" s="383" t="s">
        <v>637</v>
      </c>
      <c r="N9532" s="383" t="s">
        <v>620</v>
      </c>
      <c r="O9532" s="383" t="s">
        <v>230</v>
      </c>
    </row>
    <row r="9533" spans="1:15">
      <c r="A9533" s="385">
        <v>42060</v>
      </c>
      <c r="B9533" s="383" t="s">
        <v>621</v>
      </c>
      <c r="C9533" s="383" t="s">
        <v>8</v>
      </c>
      <c r="D9533" s="383" t="s">
        <v>9</v>
      </c>
      <c r="E9533" s="383" t="s">
        <v>622</v>
      </c>
      <c r="F9533" s="383" t="s">
        <v>10</v>
      </c>
      <c r="G9533" s="384">
        <v>528000</v>
      </c>
      <c r="H9533" s="383" t="s">
        <v>828</v>
      </c>
      <c r="I9533" s="383" t="s">
        <v>829</v>
      </c>
      <c r="J9533" s="383" t="s">
        <v>617</v>
      </c>
      <c r="K9533" s="383" t="s">
        <v>618</v>
      </c>
      <c r="L9533" s="384">
        <v>23171</v>
      </c>
      <c r="M9533" s="383" t="s">
        <v>637</v>
      </c>
      <c r="N9533" s="383" t="s">
        <v>620</v>
      </c>
      <c r="O9533" s="383" t="s">
        <v>230</v>
      </c>
    </row>
    <row r="9534" spans="1:15">
      <c r="A9534" s="385">
        <v>42061</v>
      </c>
      <c r="B9534" s="383" t="s">
        <v>650</v>
      </c>
      <c r="C9534" s="383" t="s">
        <v>8</v>
      </c>
      <c r="D9534" s="383" t="s">
        <v>20</v>
      </c>
      <c r="E9534" s="383" t="s">
        <v>651</v>
      </c>
      <c r="F9534" s="383" t="s">
        <v>10</v>
      </c>
      <c r="G9534" s="384">
        <v>2394</v>
      </c>
      <c r="H9534" s="383" t="s">
        <v>836</v>
      </c>
      <c r="I9534" s="383" t="s">
        <v>837</v>
      </c>
      <c r="J9534" s="383" t="s">
        <v>617</v>
      </c>
      <c r="K9534" s="383" t="s">
        <v>618</v>
      </c>
      <c r="L9534" s="384">
        <v>23171</v>
      </c>
      <c r="M9534" s="383" t="s">
        <v>637</v>
      </c>
      <c r="N9534" s="383" t="s">
        <v>620</v>
      </c>
      <c r="O9534" s="383" t="s">
        <v>230</v>
      </c>
    </row>
    <row r="9535" spans="1:15">
      <c r="A9535" s="385">
        <v>42062</v>
      </c>
      <c r="B9535" s="383" t="s">
        <v>621</v>
      </c>
      <c r="C9535" s="383" t="s">
        <v>8</v>
      </c>
      <c r="D9535" s="383" t="s">
        <v>9</v>
      </c>
      <c r="E9535" s="383" t="s">
        <v>622</v>
      </c>
      <c r="F9535" s="383" t="s">
        <v>10</v>
      </c>
      <c r="G9535" s="384">
        <v>528000</v>
      </c>
      <c r="H9535" s="383" t="s">
        <v>828</v>
      </c>
      <c r="I9535" s="383" t="s">
        <v>829</v>
      </c>
      <c r="J9535" s="383" t="s">
        <v>617</v>
      </c>
      <c r="K9535" s="383" t="s">
        <v>618</v>
      </c>
      <c r="L9535" s="384">
        <v>23171</v>
      </c>
      <c r="M9535" s="383" t="s">
        <v>637</v>
      </c>
      <c r="N9535" s="383" t="s">
        <v>620</v>
      </c>
      <c r="O9535" s="383" t="s">
        <v>230</v>
      </c>
    </row>
    <row r="9536" spans="1:15">
      <c r="A9536" s="385">
        <v>42063</v>
      </c>
      <c r="B9536" s="383" t="s">
        <v>621</v>
      </c>
      <c r="C9536" s="383" t="s">
        <v>8</v>
      </c>
      <c r="D9536" s="383" t="s">
        <v>9</v>
      </c>
      <c r="E9536" s="383" t="s">
        <v>622</v>
      </c>
      <c r="F9536" s="383" t="s">
        <v>10</v>
      </c>
      <c r="G9536" s="384">
        <v>528000</v>
      </c>
      <c r="H9536" s="383" t="s">
        <v>828</v>
      </c>
      <c r="I9536" s="383" t="s">
        <v>829</v>
      </c>
      <c r="J9536" s="383" t="s">
        <v>617</v>
      </c>
      <c r="K9536" s="383" t="s">
        <v>618</v>
      </c>
      <c r="L9536" s="384">
        <v>23242</v>
      </c>
      <c r="M9536" s="383" t="s">
        <v>638</v>
      </c>
      <c r="N9536" s="383" t="s">
        <v>620</v>
      </c>
      <c r="O9536" s="383" t="s">
        <v>230</v>
      </c>
    </row>
    <row r="9537" spans="1:15">
      <c r="A9537" s="385">
        <v>42064</v>
      </c>
      <c r="B9537" s="383" t="s">
        <v>621</v>
      </c>
      <c r="C9537" s="383" t="s">
        <v>8</v>
      </c>
      <c r="D9537" s="383" t="s">
        <v>9</v>
      </c>
      <c r="E9537" s="383" t="s">
        <v>622</v>
      </c>
      <c r="F9537" s="383" t="s">
        <v>10</v>
      </c>
      <c r="G9537" s="384">
        <v>528000</v>
      </c>
      <c r="H9537" s="383" t="s">
        <v>828</v>
      </c>
      <c r="I9537" s="383" t="s">
        <v>829</v>
      </c>
      <c r="J9537" s="383" t="s">
        <v>617</v>
      </c>
      <c r="K9537" s="383" t="s">
        <v>618</v>
      </c>
      <c r="L9537" s="384">
        <v>24188</v>
      </c>
      <c r="M9537" s="383" t="s">
        <v>638</v>
      </c>
      <c r="N9537" s="383" t="s">
        <v>620</v>
      </c>
      <c r="O9537" s="383" t="s">
        <v>230</v>
      </c>
    </row>
    <row r="9538" spans="1:15">
      <c r="A9538" s="385">
        <v>42065</v>
      </c>
      <c r="B9538" s="383" t="s">
        <v>621</v>
      </c>
      <c r="C9538" s="383" t="s">
        <v>8</v>
      </c>
      <c r="D9538" s="383" t="s">
        <v>9</v>
      </c>
      <c r="E9538" s="383" t="s">
        <v>622</v>
      </c>
      <c r="F9538" s="383" t="s">
        <v>10</v>
      </c>
      <c r="G9538" s="384">
        <v>528000</v>
      </c>
      <c r="H9538" s="383" t="s">
        <v>828</v>
      </c>
      <c r="I9538" s="383" t="s">
        <v>829</v>
      </c>
      <c r="J9538" s="383" t="s">
        <v>617</v>
      </c>
      <c r="K9538" s="383" t="s">
        <v>618</v>
      </c>
      <c r="L9538" s="384">
        <v>24376</v>
      </c>
      <c r="M9538" s="383" t="s">
        <v>638</v>
      </c>
      <c r="N9538" s="383" t="s">
        <v>620</v>
      </c>
      <c r="O9538" s="383" t="s">
        <v>230</v>
      </c>
    </row>
    <row r="9539" spans="1:15">
      <c r="A9539" s="385">
        <v>42066</v>
      </c>
      <c r="B9539" s="383" t="s">
        <v>621</v>
      </c>
      <c r="C9539" s="383" t="s">
        <v>8</v>
      </c>
      <c r="D9539" s="383" t="s">
        <v>9</v>
      </c>
      <c r="E9539" s="383" t="s">
        <v>622</v>
      </c>
      <c r="F9539" s="383" t="s">
        <v>10</v>
      </c>
      <c r="G9539" s="384">
        <v>528000</v>
      </c>
      <c r="H9539" s="383" t="s">
        <v>828</v>
      </c>
      <c r="I9539" s="383" t="s">
        <v>829</v>
      </c>
      <c r="J9539" s="383" t="s">
        <v>617</v>
      </c>
      <c r="K9539" s="383" t="s">
        <v>618</v>
      </c>
      <c r="L9539" s="384">
        <v>24376</v>
      </c>
      <c r="M9539" s="383" t="s">
        <v>638</v>
      </c>
      <c r="N9539" s="383" t="s">
        <v>620</v>
      </c>
      <c r="O9539" s="383" t="s">
        <v>230</v>
      </c>
    </row>
    <row r="9540" spans="1:15">
      <c r="A9540" s="385">
        <v>42067</v>
      </c>
      <c r="B9540" s="383" t="s">
        <v>21</v>
      </c>
      <c r="C9540" s="383" t="s">
        <v>12</v>
      </c>
      <c r="D9540" s="383" t="s">
        <v>22</v>
      </c>
      <c r="E9540" s="383" t="s">
        <v>658</v>
      </c>
      <c r="F9540" s="383" t="s">
        <v>10</v>
      </c>
      <c r="G9540" s="384">
        <v>2268</v>
      </c>
      <c r="H9540" s="383" t="s">
        <v>818</v>
      </c>
      <c r="I9540" s="383" t="s">
        <v>819</v>
      </c>
      <c r="J9540" s="383" t="s">
        <v>617</v>
      </c>
      <c r="K9540" s="383" t="s">
        <v>618</v>
      </c>
      <c r="L9540" s="384">
        <v>24394</v>
      </c>
      <c r="M9540" s="383" t="s">
        <v>638</v>
      </c>
      <c r="N9540" s="383" t="s">
        <v>620</v>
      </c>
      <c r="O9540" s="383" t="s">
        <v>230</v>
      </c>
    </row>
    <row r="9541" spans="1:15">
      <c r="A9541" s="385">
        <v>42068</v>
      </c>
      <c r="B9541" s="383" t="s">
        <v>21</v>
      </c>
      <c r="C9541" s="383" t="s">
        <v>12</v>
      </c>
      <c r="D9541" s="383" t="s">
        <v>22</v>
      </c>
      <c r="E9541" s="383" t="s">
        <v>658</v>
      </c>
      <c r="F9541" s="383" t="s">
        <v>10</v>
      </c>
      <c r="G9541" s="384">
        <v>2268</v>
      </c>
      <c r="H9541" s="383" t="s">
        <v>818</v>
      </c>
      <c r="I9541" s="383" t="s">
        <v>819</v>
      </c>
      <c r="J9541" s="383" t="s">
        <v>617</v>
      </c>
      <c r="K9541" s="383" t="s">
        <v>618</v>
      </c>
      <c r="L9541" s="384">
        <v>24965</v>
      </c>
      <c r="M9541" s="383" t="s">
        <v>638</v>
      </c>
      <c r="N9541" s="383" t="s">
        <v>620</v>
      </c>
      <c r="O9541" s="383" t="s">
        <v>230</v>
      </c>
    </row>
    <row r="9542" spans="1:15">
      <c r="A9542" s="385">
        <v>42069</v>
      </c>
      <c r="B9542" s="383" t="s">
        <v>21</v>
      </c>
      <c r="C9542" s="383" t="s">
        <v>12</v>
      </c>
      <c r="D9542" s="383" t="s">
        <v>22</v>
      </c>
      <c r="E9542" s="383" t="s">
        <v>658</v>
      </c>
      <c r="F9542" s="383" t="s">
        <v>10</v>
      </c>
      <c r="G9542" s="384">
        <v>2268</v>
      </c>
      <c r="H9542" s="383" t="s">
        <v>818</v>
      </c>
      <c r="I9542" s="383" t="s">
        <v>819</v>
      </c>
      <c r="J9542" s="383" t="s">
        <v>617</v>
      </c>
      <c r="K9542" s="383" t="s">
        <v>618</v>
      </c>
      <c r="L9542" s="384">
        <v>25035</v>
      </c>
      <c r="M9542" s="383" t="s">
        <v>638</v>
      </c>
      <c r="N9542" s="383" t="s">
        <v>620</v>
      </c>
      <c r="O9542" s="383" t="s">
        <v>230</v>
      </c>
    </row>
    <row r="9543" spans="1:15">
      <c r="A9543" s="385">
        <v>42070</v>
      </c>
      <c r="B9543" s="383" t="s">
        <v>21</v>
      </c>
      <c r="C9543" s="383" t="s">
        <v>12</v>
      </c>
      <c r="D9543" s="383" t="s">
        <v>22</v>
      </c>
      <c r="E9543" s="383" t="s">
        <v>658</v>
      </c>
      <c r="F9543" s="383" t="s">
        <v>10</v>
      </c>
      <c r="G9543" s="384">
        <v>2268</v>
      </c>
      <c r="H9543" s="383" t="s">
        <v>818</v>
      </c>
      <c r="I9543" s="383" t="s">
        <v>819</v>
      </c>
      <c r="J9543" s="383" t="s">
        <v>617</v>
      </c>
      <c r="K9543" s="383" t="s">
        <v>618</v>
      </c>
      <c r="L9543" s="384">
        <v>25532</v>
      </c>
      <c r="M9543" s="383" t="s">
        <v>638</v>
      </c>
      <c r="N9543" s="383" t="s">
        <v>620</v>
      </c>
      <c r="O9543" s="383" t="s">
        <v>230</v>
      </c>
    </row>
    <row r="9544" spans="1:15">
      <c r="A9544" s="385">
        <v>42071</v>
      </c>
      <c r="B9544" s="383" t="s">
        <v>21</v>
      </c>
      <c r="C9544" s="383" t="s">
        <v>12</v>
      </c>
      <c r="D9544" s="383" t="s">
        <v>22</v>
      </c>
      <c r="E9544" s="383" t="s">
        <v>658</v>
      </c>
      <c r="F9544" s="383" t="s">
        <v>10</v>
      </c>
      <c r="G9544" s="384">
        <v>2268</v>
      </c>
      <c r="H9544" s="383" t="s">
        <v>818</v>
      </c>
      <c r="I9544" s="383" t="s">
        <v>819</v>
      </c>
      <c r="J9544" s="383" t="s">
        <v>617</v>
      </c>
      <c r="K9544" s="383" t="s">
        <v>618</v>
      </c>
      <c r="L9544" s="384">
        <v>25875</v>
      </c>
      <c r="M9544" s="383" t="s">
        <v>638</v>
      </c>
      <c r="N9544" s="383" t="s">
        <v>620</v>
      </c>
      <c r="O9544" s="383" t="s">
        <v>230</v>
      </c>
    </row>
    <row r="9545" spans="1:15">
      <c r="A9545" s="385">
        <v>42072</v>
      </c>
      <c r="B9545" s="383" t="s">
        <v>21</v>
      </c>
      <c r="C9545" s="383" t="s">
        <v>12</v>
      </c>
      <c r="D9545" s="383" t="s">
        <v>22</v>
      </c>
      <c r="E9545" s="383" t="s">
        <v>658</v>
      </c>
      <c r="F9545" s="383" t="s">
        <v>10</v>
      </c>
      <c r="G9545" s="384">
        <v>2268</v>
      </c>
      <c r="H9545" s="383" t="s">
        <v>818</v>
      </c>
      <c r="I9545" s="383" t="s">
        <v>819</v>
      </c>
      <c r="J9545" s="383" t="s">
        <v>617</v>
      </c>
      <c r="K9545" s="383" t="s">
        <v>618</v>
      </c>
      <c r="L9545" s="384">
        <v>25875</v>
      </c>
      <c r="M9545" s="383" t="s">
        <v>638</v>
      </c>
      <c r="N9545" s="383" t="s">
        <v>620</v>
      </c>
      <c r="O9545" s="383" t="s">
        <v>230</v>
      </c>
    </row>
    <row r="9546" spans="1:15">
      <c r="A9546" s="385">
        <v>42073</v>
      </c>
      <c r="B9546" s="383" t="s">
        <v>21</v>
      </c>
      <c r="C9546" s="383" t="s">
        <v>12</v>
      </c>
      <c r="D9546" s="383" t="s">
        <v>22</v>
      </c>
      <c r="E9546" s="383" t="s">
        <v>658</v>
      </c>
      <c r="F9546" s="383" t="s">
        <v>10</v>
      </c>
      <c r="G9546" s="384">
        <v>2268</v>
      </c>
      <c r="H9546" s="383" t="s">
        <v>818</v>
      </c>
      <c r="I9546" s="383" t="s">
        <v>819</v>
      </c>
      <c r="J9546" s="383" t="s">
        <v>617</v>
      </c>
      <c r="K9546" s="383" t="s">
        <v>618</v>
      </c>
      <c r="L9546" s="384">
        <v>25875</v>
      </c>
      <c r="M9546" s="383" t="s">
        <v>638</v>
      </c>
      <c r="N9546" s="383" t="s">
        <v>620</v>
      </c>
      <c r="O9546" s="383" t="s">
        <v>230</v>
      </c>
    </row>
    <row r="9547" spans="1:15">
      <c r="A9547" s="385">
        <v>42074</v>
      </c>
      <c r="B9547" s="383" t="s">
        <v>21</v>
      </c>
      <c r="C9547" s="383" t="s">
        <v>12</v>
      </c>
      <c r="D9547" s="383" t="s">
        <v>22</v>
      </c>
      <c r="E9547" s="383" t="s">
        <v>658</v>
      </c>
      <c r="F9547" s="383" t="s">
        <v>10</v>
      </c>
      <c r="G9547" s="384">
        <v>2268</v>
      </c>
      <c r="H9547" s="383" t="s">
        <v>818</v>
      </c>
      <c r="I9547" s="383" t="s">
        <v>819</v>
      </c>
      <c r="J9547" s="383" t="s">
        <v>617</v>
      </c>
      <c r="K9547" s="383" t="s">
        <v>618</v>
      </c>
      <c r="L9547" s="384">
        <v>25875</v>
      </c>
      <c r="M9547" s="383" t="s">
        <v>638</v>
      </c>
      <c r="N9547" s="383" t="s">
        <v>620</v>
      </c>
      <c r="O9547" s="383" t="s">
        <v>230</v>
      </c>
    </row>
    <row r="9548" spans="1:15">
      <c r="A9548" s="385">
        <v>42075</v>
      </c>
      <c r="B9548" s="383" t="s">
        <v>21</v>
      </c>
      <c r="C9548" s="383" t="s">
        <v>12</v>
      </c>
      <c r="D9548" s="383" t="s">
        <v>22</v>
      </c>
      <c r="E9548" s="383" t="s">
        <v>658</v>
      </c>
      <c r="F9548" s="383" t="s">
        <v>10</v>
      </c>
      <c r="G9548" s="384">
        <v>2268</v>
      </c>
      <c r="H9548" s="383" t="s">
        <v>818</v>
      </c>
      <c r="I9548" s="383" t="s">
        <v>819</v>
      </c>
      <c r="J9548" s="383" t="s">
        <v>617</v>
      </c>
      <c r="K9548" s="383" t="s">
        <v>618</v>
      </c>
      <c r="L9548" s="384">
        <v>25875</v>
      </c>
      <c r="M9548" s="383" t="s">
        <v>639</v>
      </c>
      <c r="N9548" s="383" t="s">
        <v>620</v>
      </c>
      <c r="O9548" s="383" t="s">
        <v>230</v>
      </c>
    </row>
    <row r="9549" spans="1:15">
      <c r="A9549" s="385">
        <v>42076</v>
      </c>
      <c r="B9549" s="383" t="s">
        <v>650</v>
      </c>
      <c r="C9549" s="383" t="s">
        <v>8</v>
      </c>
      <c r="D9549" s="383" t="s">
        <v>20</v>
      </c>
      <c r="E9549" s="383" t="s">
        <v>651</v>
      </c>
      <c r="F9549" s="383" t="s">
        <v>10</v>
      </c>
      <c r="G9549" s="384">
        <v>3864</v>
      </c>
      <c r="H9549" s="383" t="s">
        <v>836</v>
      </c>
      <c r="I9549" s="383" t="s">
        <v>837</v>
      </c>
      <c r="J9549" s="383" t="s">
        <v>617</v>
      </c>
      <c r="K9549" s="383" t="s">
        <v>618</v>
      </c>
      <c r="L9549" s="384">
        <v>25875</v>
      </c>
      <c r="M9549" s="383" t="s">
        <v>639</v>
      </c>
      <c r="N9549" s="383" t="s">
        <v>620</v>
      </c>
      <c r="O9549" s="383" t="s">
        <v>230</v>
      </c>
    </row>
    <row r="9550" spans="1:15">
      <c r="A9550" s="385">
        <v>42077</v>
      </c>
      <c r="B9550" s="383" t="s">
        <v>21</v>
      </c>
      <c r="C9550" s="383" t="s">
        <v>12</v>
      </c>
      <c r="D9550" s="383" t="s">
        <v>22</v>
      </c>
      <c r="E9550" s="383" t="s">
        <v>658</v>
      </c>
      <c r="F9550" s="383" t="s">
        <v>10</v>
      </c>
      <c r="G9550" s="384">
        <v>2268</v>
      </c>
      <c r="H9550" s="383" t="s">
        <v>818</v>
      </c>
      <c r="I9550" s="383" t="s">
        <v>819</v>
      </c>
      <c r="J9550" s="383" t="s">
        <v>617</v>
      </c>
      <c r="K9550" s="383" t="s">
        <v>618</v>
      </c>
      <c r="L9550" s="384">
        <v>25875</v>
      </c>
      <c r="M9550" s="383" t="s">
        <v>639</v>
      </c>
      <c r="N9550" s="383" t="s">
        <v>620</v>
      </c>
      <c r="O9550" s="383" t="s">
        <v>230</v>
      </c>
    </row>
    <row r="9551" spans="1:15">
      <c r="A9551" s="385">
        <v>42078</v>
      </c>
      <c r="B9551" s="383" t="s">
        <v>21</v>
      </c>
      <c r="C9551" s="383" t="s">
        <v>12</v>
      </c>
      <c r="D9551" s="383" t="s">
        <v>22</v>
      </c>
      <c r="E9551" s="383" t="s">
        <v>658</v>
      </c>
      <c r="F9551" s="383" t="s">
        <v>10</v>
      </c>
      <c r="G9551" s="384">
        <v>2268</v>
      </c>
      <c r="H9551" s="383" t="s">
        <v>818</v>
      </c>
      <c r="I9551" s="383" t="s">
        <v>819</v>
      </c>
      <c r="J9551" s="383" t="s">
        <v>617</v>
      </c>
      <c r="K9551" s="383" t="s">
        <v>618</v>
      </c>
      <c r="L9551" s="384">
        <v>25875</v>
      </c>
      <c r="M9551" s="383" t="s">
        <v>639</v>
      </c>
      <c r="N9551" s="383" t="s">
        <v>620</v>
      </c>
      <c r="O9551" s="383" t="s">
        <v>230</v>
      </c>
    </row>
    <row r="9552" spans="1:15">
      <c r="A9552" s="385">
        <v>42079</v>
      </c>
      <c r="B9552" s="383" t="s">
        <v>21</v>
      </c>
      <c r="C9552" s="383" t="s">
        <v>12</v>
      </c>
      <c r="D9552" s="383" t="s">
        <v>22</v>
      </c>
      <c r="E9552" s="383" t="s">
        <v>658</v>
      </c>
      <c r="F9552" s="383" t="s">
        <v>10</v>
      </c>
      <c r="G9552" s="384">
        <v>2268</v>
      </c>
      <c r="H9552" s="383" t="s">
        <v>818</v>
      </c>
      <c r="I9552" s="383" t="s">
        <v>819</v>
      </c>
      <c r="J9552" s="383" t="s">
        <v>617</v>
      </c>
      <c r="K9552" s="383" t="s">
        <v>618</v>
      </c>
      <c r="L9552" s="384">
        <v>25875</v>
      </c>
      <c r="M9552" s="383" t="s">
        <v>639</v>
      </c>
      <c r="N9552" s="383" t="s">
        <v>620</v>
      </c>
      <c r="O9552" s="383" t="s">
        <v>230</v>
      </c>
    </row>
    <row r="9553" spans="1:15">
      <c r="A9553" s="385">
        <v>42080</v>
      </c>
      <c r="B9553" s="383" t="s">
        <v>21</v>
      </c>
      <c r="C9553" s="383" t="s">
        <v>12</v>
      </c>
      <c r="D9553" s="383" t="s">
        <v>22</v>
      </c>
      <c r="E9553" s="383" t="s">
        <v>658</v>
      </c>
      <c r="F9553" s="383" t="s">
        <v>10</v>
      </c>
      <c r="G9553" s="384">
        <v>2268</v>
      </c>
      <c r="H9553" s="383" t="s">
        <v>818</v>
      </c>
      <c r="I9553" s="383" t="s">
        <v>819</v>
      </c>
      <c r="J9553" s="383" t="s">
        <v>617</v>
      </c>
      <c r="K9553" s="383" t="s">
        <v>618</v>
      </c>
      <c r="L9553" s="384">
        <v>25875</v>
      </c>
      <c r="M9553" s="383" t="s">
        <v>639</v>
      </c>
      <c r="N9553" s="383" t="s">
        <v>620</v>
      </c>
      <c r="O9553" s="383" t="s">
        <v>230</v>
      </c>
    </row>
    <row r="9554" spans="1:15">
      <c r="A9554" s="385">
        <v>42081</v>
      </c>
      <c r="B9554" s="383" t="s">
        <v>21</v>
      </c>
      <c r="C9554" s="383" t="s">
        <v>12</v>
      </c>
      <c r="D9554" s="383" t="s">
        <v>22</v>
      </c>
      <c r="E9554" s="383" t="s">
        <v>658</v>
      </c>
      <c r="F9554" s="383" t="s">
        <v>10</v>
      </c>
      <c r="G9554" s="384">
        <v>2268</v>
      </c>
      <c r="H9554" s="383" t="s">
        <v>818</v>
      </c>
      <c r="I9554" s="383" t="s">
        <v>819</v>
      </c>
      <c r="J9554" s="383" t="s">
        <v>617</v>
      </c>
      <c r="K9554" s="383" t="s">
        <v>618</v>
      </c>
      <c r="L9554" s="384">
        <v>26170</v>
      </c>
      <c r="M9554" s="383" t="s">
        <v>640</v>
      </c>
      <c r="N9554" s="383" t="s">
        <v>620</v>
      </c>
      <c r="O9554" s="383" t="s">
        <v>230</v>
      </c>
    </row>
    <row r="9555" spans="1:15">
      <c r="A9555" s="385">
        <v>42082</v>
      </c>
      <c r="B9555" s="383" t="s">
        <v>21</v>
      </c>
      <c r="C9555" s="383" t="s">
        <v>12</v>
      </c>
      <c r="D9555" s="383" t="s">
        <v>22</v>
      </c>
      <c r="E9555" s="383" t="s">
        <v>658</v>
      </c>
      <c r="F9555" s="383" t="s">
        <v>10</v>
      </c>
      <c r="G9555" s="384">
        <v>2268</v>
      </c>
      <c r="H9555" s="383" t="s">
        <v>818</v>
      </c>
      <c r="I9555" s="383" t="s">
        <v>819</v>
      </c>
      <c r="J9555" s="383" t="s">
        <v>617</v>
      </c>
      <c r="K9555" s="383" t="s">
        <v>618</v>
      </c>
      <c r="L9555" s="384">
        <v>26691</v>
      </c>
      <c r="M9555" s="383" t="s">
        <v>640</v>
      </c>
      <c r="N9555" s="383" t="s">
        <v>620</v>
      </c>
      <c r="O9555" s="383" t="s">
        <v>230</v>
      </c>
    </row>
    <row r="9556" spans="1:15">
      <c r="A9556" s="385">
        <v>42083</v>
      </c>
      <c r="B9556" s="383" t="s">
        <v>21</v>
      </c>
      <c r="C9556" s="383" t="s">
        <v>12</v>
      </c>
      <c r="D9556" s="383" t="s">
        <v>22</v>
      </c>
      <c r="E9556" s="383" t="s">
        <v>658</v>
      </c>
      <c r="F9556" s="383" t="s">
        <v>10</v>
      </c>
      <c r="G9556" s="384">
        <v>2268</v>
      </c>
      <c r="H9556" s="383" t="s">
        <v>818</v>
      </c>
      <c r="I9556" s="383" t="s">
        <v>819</v>
      </c>
      <c r="J9556" s="383" t="s">
        <v>617</v>
      </c>
      <c r="K9556" s="383" t="s">
        <v>618</v>
      </c>
      <c r="L9556" s="384">
        <v>27235</v>
      </c>
      <c r="M9556" s="383" t="s">
        <v>640</v>
      </c>
      <c r="N9556" s="383" t="s">
        <v>620</v>
      </c>
      <c r="O9556" s="383" t="s">
        <v>230</v>
      </c>
    </row>
    <row r="9557" spans="1:15">
      <c r="A9557" s="385">
        <v>42084</v>
      </c>
      <c r="B9557" s="383" t="s">
        <v>650</v>
      </c>
      <c r="C9557" s="383" t="s">
        <v>8</v>
      </c>
      <c r="D9557" s="383" t="s">
        <v>20</v>
      </c>
      <c r="E9557" s="383" t="s">
        <v>651</v>
      </c>
      <c r="F9557" s="383" t="s">
        <v>10</v>
      </c>
      <c r="G9557" s="384">
        <v>3304</v>
      </c>
      <c r="H9557" s="383" t="s">
        <v>836</v>
      </c>
      <c r="I9557" s="383" t="s">
        <v>837</v>
      </c>
      <c r="J9557" s="383" t="s">
        <v>617</v>
      </c>
      <c r="K9557" s="383" t="s">
        <v>618</v>
      </c>
      <c r="L9557" s="384">
        <v>27710</v>
      </c>
      <c r="M9557" s="383" t="s">
        <v>640</v>
      </c>
      <c r="N9557" s="383" t="s">
        <v>620</v>
      </c>
      <c r="O9557" s="383" t="s">
        <v>230</v>
      </c>
    </row>
    <row r="9558" spans="1:15">
      <c r="A9558" s="385">
        <v>42085</v>
      </c>
      <c r="B9558" s="383" t="s">
        <v>650</v>
      </c>
      <c r="C9558" s="383" t="s">
        <v>8</v>
      </c>
      <c r="D9558" s="383" t="s">
        <v>20</v>
      </c>
      <c r="E9558" s="383" t="s">
        <v>651</v>
      </c>
      <c r="F9558" s="383" t="s">
        <v>10</v>
      </c>
      <c r="G9558" s="384">
        <v>3304</v>
      </c>
      <c r="H9558" s="383" t="s">
        <v>836</v>
      </c>
      <c r="I9558" s="383" t="s">
        <v>837</v>
      </c>
      <c r="J9558" s="383" t="s">
        <v>617</v>
      </c>
      <c r="K9558" s="383" t="s">
        <v>618</v>
      </c>
      <c r="L9558" s="384">
        <v>27741</v>
      </c>
      <c r="M9558" s="383" t="s">
        <v>640</v>
      </c>
      <c r="N9558" s="383" t="s">
        <v>620</v>
      </c>
      <c r="O9558" s="383" t="s">
        <v>230</v>
      </c>
    </row>
    <row r="9559" spans="1:15">
      <c r="A9559" s="385">
        <v>42086</v>
      </c>
      <c r="B9559" s="383" t="s">
        <v>650</v>
      </c>
      <c r="C9559" s="383" t="s">
        <v>8</v>
      </c>
      <c r="D9559" s="383" t="s">
        <v>20</v>
      </c>
      <c r="E9559" s="383" t="s">
        <v>651</v>
      </c>
      <c r="F9559" s="383" t="s">
        <v>10</v>
      </c>
      <c r="G9559" s="384">
        <v>3304</v>
      </c>
      <c r="H9559" s="383" t="s">
        <v>836</v>
      </c>
      <c r="I9559" s="383" t="s">
        <v>837</v>
      </c>
      <c r="J9559" s="383" t="s">
        <v>617</v>
      </c>
      <c r="K9559" s="383" t="s">
        <v>618</v>
      </c>
      <c r="L9559" s="384">
        <v>27741</v>
      </c>
      <c r="M9559" s="383" t="s">
        <v>640</v>
      </c>
      <c r="N9559" s="383" t="s">
        <v>620</v>
      </c>
      <c r="O9559" s="383" t="s">
        <v>230</v>
      </c>
    </row>
    <row r="9560" spans="1:15">
      <c r="A9560" s="385">
        <v>42087</v>
      </c>
      <c r="B9560" s="383" t="s">
        <v>650</v>
      </c>
      <c r="C9560" s="383" t="s">
        <v>8</v>
      </c>
      <c r="D9560" s="383" t="s">
        <v>20</v>
      </c>
      <c r="E9560" s="383" t="s">
        <v>651</v>
      </c>
      <c r="F9560" s="383" t="s">
        <v>10</v>
      </c>
      <c r="G9560" s="384">
        <v>3304</v>
      </c>
      <c r="H9560" s="383" t="s">
        <v>836</v>
      </c>
      <c r="I9560" s="383" t="s">
        <v>837</v>
      </c>
      <c r="J9560" s="383" t="s">
        <v>617</v>
      </c>
      <c r="K9560" s="383" t="s">
        <v>618</v>
      </c>
      <c r="L9560" s="384">
        <v>27741</v>
      </c>
      <c r="M9560" s="383" t="s">
        <v>640</v>
      </c>
      <c r="N9560" s="383" t="s">
        <v>620</v>
      </c>
      <c r="O9560" s="383" t="s">
        <v>230</v>
      </c>
    </row>
    <row r="9561" spans="1:15">
      <c r="A9561" s="385">
        <v>42088</v>
      </c>
      <c r="B9561" s="383" t="s">
        <v>21</v>
      </c>
      <c r="C9561" s="383" t="s">
        <v>12</v>
      </c>
      <c r="D9561" s="383" t="s">
        <v>22</v>
      </c>
      <c r="E9561" s="383" t="s">
        <v>658</v>
      </c>
      <c r="F9561" s="383" t="s">
        <v>10</v>
      </c>
      <c r="G9561" s="384">
        <v>8447</v>
      </c>
      <c r="H9561" s="383" t="s">
        <v>912</v>
      </c>
      <c r="I9561" s="383" t="s">
        <v>1124</v>
      </c>
      <c r="J9561" s="383" t="s">
        <v>617</v>
      </c>
      <c r="K9561" s="383" t="s">
        <v>618</v>
      </c>
      <c r="L9561" s="384">
        <v>27741</v>
      </c>
      <c r="M9561" s="383" t="s">
        <v>640</v>
      </c>
      <c r="N9561" s="383" t="s">
        <v>620</v>
      </c>
      <c r="O9561" s="383" t="s">
        <v>230</v>
      </c>
    </row>
    <row r="9562" spans="1:15">
      <c r="A9562" s="385">
        <v>42089</v>
      </c>
      <c r="B9562" s="383" t="s">
        <v>650</v>
      </c>
      <c r="C9562" s="383" t="s">
        <v>8</v>
      </c>
      <c r="D9562" s="383" t="s">
        <v>20</v>
      </c>
      <c r="E9562" s="383" t="s">
        <v>651</v>
      </c>
      <c r="F9562" s="383" t="s">
        <v>10</v>
      </c>
      <c r="G9562" s="384">
        <v>3304</v>
      </c>
      <c r="H9562" s="383" t="s">
        <v>836</v>
      </c>
      <c r="I9562" s="383" t="s">
        <v>837</v>
      </c>
      <c r="J9562" s="383" t="s">
        <v>617</v>
      </c>
      <c r="K9562" s="383" t="s">
        <v>618</v>
      </c>
      <c r="L9562" s="384">
        <v>27741</v>
      </c>
      <c r="M9562" s="383" t="s">
        <v>640</v>
      </c>
      <c r="N9562" s="383" t="s">
        <v>620</v>
      </c>
      <c r="O9562" s="383" t="s">
        <v>230</v>
      </c>
    </row>
    <row r="9563" spans="1:15">
      <c r="A9563" s="385">
        <v>42090</v>
      </c>
      <c r="B9563" s="383" t="s">
        <v>650</v>
      </c>
      <c r="C9563" s="383" t="s">
        <v>8</v>
      </c>
      <c r="D9563" s="383" t="s">
        <v>20</v>
      </c>
      <c r="E9563" s="383" t="s">
        <v>651</v>
      </c>
      <c r="F9563" s="383" t="s">
        <v>10</v>
      </c>
      <c r="G9563" s="384">
        <v>18126</v>
      </c>
      <c r="H9563" s="383" t="s">
        <v>836</v>
      </c>
      <c r="I9563" s="383" t="s">
        <v>837</v>
      </c>
      <c r="J9563" s="383" t="s">
        <v>617</v>
      </c>
      <c r="K9563" s="383" t="s">
        <v>618</v>
      </c>
      <c r="L9563" s="384">
        <v>27741</v>
      </c>
      <c r="M9563" s="383" t="s">
        <v>640</v>
      </c>
      <c r="N9563" s="383" t="s">
        <v>620</v>
      </c>
      <c r="O9563" s="383" t="s">
        <v>230</v>
      </c>
    </row>
    <row r="9564" spans="1:15">
      <c r="A9564" s="385">
        <v>42091</v>
      </c>
      <c r="B9564" s="383" t="s">
        <v>650</v>
      </c>
      <c r="C9564" s="383" t="s">
        <v>8</v>
      </c>
      <c r="D9564" s="383" t="s">
        <v>20</v>
      </c>
      <c r="E9564" s="383" t="s">
        <v>651</v>
      </c>
      <c r="F9564" s="383" t="s">
        <v>10</v>
      </c>
      <c r="G9564" s="384">
        <v>18126</v>
      </c>
      <c r="H9564" s="383" t="s">
        <v>836</v>
      </c>
      <c r="I9564" s="383" t="s">
        <v>837</v>
      </c>
      <c r="J9564" s="383" t="s">
        <v>617</v>
      </c>
      <c r="K9564" s="383" t="s">
        <v>618</v>
      </c>
      <c r="L9564" s="384">
        <v>27741</v>
      </c>
      <c r="M9564" s="383" t="s">
        <v>641</v>
      </c>
      <c r="N9564" s="383" t="s">
        <v>620</v>
      </c>
      <c r="O9564" s="383" t="s">
        <v>230</v>
      </c>
    </row>
    <row r="9565" spans="1:15">
      <c r="A9565" s="385">
        <v>42092</v>
      </c>
      <c r="B9565" s="383" t="s">
        <v>11</v>
      </c>
      <c r="C9565" s="383" t="s">
        <v>12</v>
      </c>
      <c r="D9565" s="383" t="s">
        <v>13</v>
      </c>
      <c r="E9565" s="383" t="s">
        <v>678</v>
      </c>
      <c r="F9565" s="383" t="s">
        <v>10</v>
      </c>
      <c r="G9565" s="384">
        <v>342</v>
      </c>
      <c r="H9565" s="383" t="s">
        <v>812</v>
      </c>
      <c r="I9565" s="383" t="s">
        <v>813</v>
      </c>
      <c r="J9565" s="383" t="s">
        <v>617</v>
      </c>
      <c r="K9565" s="383" t="s">
        <v>618</v>
      </c>
      <c r="L9565" s="384">
        <v>27741</v>
      </c>
      <c r="M9565" s="383" t="s">
        <v>641</v>
      </c>
      <c r="N9565" s="383" t="s">
        <v>620</v>
      </c>
      <c r="O9565" s="383" t="s">
        <v>230</v>
      </c>
    </row>
    <row r="9566" spans="1:15">
      <c r="A9566" s="385">
        <v>42093</v>
      </c>
      <c r="B9566" s="383" t="s">
        <v>11</v>
      </c>
      <c r="C9566" s="383" t="s">
        <v>12</v>
      </c>
      <c r="D9566" s="383" t="s">
        <v>13</v>
      </c>
      <c r="E9566" s="383" t="s">
        <v>678</v>
      </c>
      <c r="F9566" s="383" t="s">
        <v>10</v>
      </c>
      <c r="G9566" s="384">
        <v>342</v>
      </c>
      <c r="H9566" s="383" t="s">
        <v>812</v>
      </c>
      <c r="I9566" s="383" t="s">
        <v>813</v>
      </c>
      <c r="J9566" s="383" t="s">
        <v>617</v>
      </c>
      <c r="K9566" s="383" t="s">
        <v>618</v>
      </c>
      <c r="L9566" s="384">
        <v>27741</v>
      </c>
      <c r="M9566" s="383" t="s">
        <v>641</v>
      </c>
      <c r="N9566" s="383" t="s">
        <v>620</v>
      </c>
      <c r="O9566" s="383" t="s">
        <v>230</v>
      </c>
    </row>
    <row r="9567" spans="1:15">
      <c r="A9567" s="385">
        <v>42094</v>
      </c>
      <c r="B9567" s="383" t="s">
        <v>11</v>
      </c>
      <c r="C9567" s="383" t="s">
        <v>12</v>
      </c>
      <c r="D9567" s="383" t="s">
        <v>13</v>
      </c>
      <c r="E9567" s="383" t="s">
        <v>678</v>
      </c>
      <c r="F9567" s="383" t="s">
        <v>10</v>
      </c>
      <c r="G9567" s="384">
        <v>342</v>
      </c>
      <c r="H9567" s="383" t="s">
        <v>812</v>
      </c>
      <c r="I9567" s="383" t="s">
        <v>813</v>
      </c>
      <c r="J9567" s="383" t="s">
        <v>617</v>
      </c>
      <c r="K9567" s="383" t="s">
        <v>618</v>
      </c>
      <c r="L9567" s="384">
        <v>27741</v>
      </c>
      <c r="M9567" s="383" t="s">
        <v>641</v>
      </c>
      <c r="N9567" s="383" t="s">
        <v>620</v>
      </c>
      <c r="O9567" s="383" t="s">
        <v>230</v>
      </c>
    </row>
    <row r="9568" spans="1:15">
      <c r="A9568" s="385">
        <v>42095</v>
      </c>
      <c r="B9568" s="383" t="s">
        <v>650</v>
      </c>
      <c r="C9568" s="383" t="s">
        <v>8</v>
      </c>
      <c r="D9568" s="383" t="s">
        <v>20</v>
      </c>
      <c r="E9568" s="383" t="s">
        <v>651</v>
      </c>
      <c r="F9568" s="383" t="s">
        <v>10</v>
      </c>
      <c r="G9568" s="384">
        <v>4141</v>
      </c>
      <c r="H9568" s="383" t="s">
        <v>836</v>
      </c>
      <c r="I9568" s="383" t="s">
        <v>837</v>
      </c>
      <c r="J9568" s="383" t="s">
        <v>617</v>
      </c>
      <c r="K9568" s="383" t="s">
        <v>618</v>
      </c>
      <c r="L9568" s="384">
        <v>27741</v>
      </c>
      <c r="M9568" s="383" t="s">
        <v>641</v>
      </c>
      <c r="N9568" s="383" t="s">
        <v>620</v>
      </c>
      <c r="O9568" s="383" t="s">
        <v>230</v>
      </c>
    </row>
    <row r="9569" spans="1:15">
      <c r="A9569" s="385">
        <v>42096</v>
      </c>
      <c r="B9569" s="383" t="s">
        <v>650</v>
      </c>
      <c r="C9569" s="383" t="s">
        <v>8</v>
      </c>
      <c r="D9569" s="383" t="s">
        <v>20</v>
      </c>
      <c r="E9569" s="383" t="s">
        <v>651</v>
      </c>
      <c r="F9569" s="383" t="s">
        <v>10</v>
      </c>
      <c r="G9569" s="384">
        <v>3585</v>
      </c>
      <c r="H9569" s="383" t="s">
        <v>836</v>
      </c>
      <c r="I9569" s="383" t="s">
        <v>837</v>
      </c>
      <c r="J9569" s="383" t="s">
        <v>617</v>
      </c>
      <c r="K9569" s="383" t="s">
        <v>618</v>
      </c>
      <c r="L9569" s="384">
        <v>27741</v>
      </c>
      <c r="M9569" s="383" t="s">
        <v>641</v>
      </c>
      <c r="N9569" s="383" t="s">
        <v>620</v>
      </c>
      <c r="O9569" s="383" t="s">
        <v>230</v>
      </c>
    </row>
    <row r="9570" spans="1:15">
      <c r="A9570" s="385">
        <v>42097</v>
      </c>
      <c r="B9570" s="383" t="s">
        <v>650</v>
      </c>
      <c r="C9570" s="383" t="s">
        <v>8</v>
      </c>
      <c r="D9570" s="383" t="s">
        <v>20</v>
      </c>
      <c r="E9570" s="383" t="s">
        <v>651</v>
      </c>
      <c r="F9570" s="383" t="s">
        <v>10</v>
      </c>
      <c r="G9570" s="384">
        <v>3585</v>
      </c>
      <c r="H9570" s="383" t="s">
        <v>836</v>
      </c>
      <c r="I9570" s="383" t="s">
        <v>837</v>
      </c>
      <c r="J9570" s="383" t="s">
        <v>617</v>
      </c>
      <c r="K9570" s="383" t="s">
        <v>618</v>
      </c>
      <c r="L9570" s="384">
        <v>27741</v>
      </c>
      <c r="M9570" s="383" t="s">
        <v>641</v>
      </c>
      <c r="N9570" s="383" t="s">
        <v>620</v>
      </c>
      <c r="O9570" s="383" t="s">
        <v>230</v>
      </c>
    </row>
    <row r="9571" spans="1:15">
      <c r="A9571" s="385">
        <v>42099</v>
      </c>
      <c r="B9571" s="383" t="s">
        <v>650</v>
      </c>
      <c r="C9571" s="383" t="s">
        <v>8</v>
      </c>
      <c r="D9571" s="383" t="s">
        <v>20</v>
      </c>
      <c r="E9571" s="383" t="s">
        <v>651</v>
      </c>
      <c r="F9571" s="383" t="s">
        <v>10</v>
      </c>
      <c r="G9571" s="384">
        <v>3190</v>
      </c>
      <c r="H9571" s="383" t="s">
        <v>836</v>
      </c>
      <c r="I9571" s="383" t="s">
        <v>837</v>
      </c>
      <c r="J9571" s="383" t="s">
        <v>617</v>
      </c>
      <c r="K9571" s="383" t="s">
        <v>618</v>
      </c>
      <c r="L9571" s="384">
        <v>28181</v>
      </c>
      <c r="M9571" s="383" t="s">
        <v>642</v>
      </c>
      <c r="N9571" s="383" t="s">
        <v>620</v>
      </c>
      <c r="O9571" s="383" t="s">
        <v>230</v>
      </c>
    </row>
    <row r="9572" spans="1:15">
      <c r="A9572" s="385">
        <v>42100</v>
      </c>
      <c r="B9572" s="383" t="s">
        <v>650</v>
      </c>
      <c r="C9572" s="383" t="s">
        <v>8</v>
      </c>
      <c r="D9572" s="383" t="s">
        <v>20</v>
      </c>
      <c r="E9572" s="383" t="s">
        <v>651</v>
      </c>
      <c r="F9572" s="383" t="s">
        <v>10</v>
      </c>
      <c r="G9572" s="384">
        <v>1762</v>
      </c>
      <c r="H9572" s="383" t="s">
        <v>836</v>
      </c>
      <c r="I9572" s="383" t="s">
        <v>837</v>
      </c>
      <c r="J9572" s="383" t="s">
        <v>617</v>
      </c>
      <c r="K9572" s="383" t="s">
        <v>618</v>
      </c>
      <c r="L9572" s="384">
        <v>28641</v>
      </c>
      <c r="M9572" s="383" t="s">
        <v>642</v>
      </c>
      <c r="N9572" s="383" t="s">
        <v>620</v>
      </c>
      <c r="O9572" s="383" t="s">
        <v>230</v>
      </c>
    </row>
    <row r="9573" spans="1:15">
      <c r="A9573" s="385">
        <v>42101</v>
      </c>
      <c r="B9573" s="383" t="s">
        <v>650</v>
      </c>
      <c r="C9573" s="383" t="s">
        <v>8</v>
      </c>
      <c r="D9573" s="383" t="s">
        <v>20</v>
      </c>
      <c r="E9573" s="383" t="s">
        <v>651</v>
      </c>
      <c r="F9573" s="383" t="s">
        <v>10</v>
      </c>
      <c r="G9573" s="384">
        <v>1762</v>
      </c>
      <c r="H9573" s="383" t="s">
        <v>836</v>
      </c>
      <c r="I9573" s="383" t="s">
        <v>837</v>
      </c>
      <c r="J9573" s="383" t="s">
        <v>617</v>
      </c>
      <c r="K9573" s="383" t="s">
        <v>618</v>
      </c>
      <c r="L9573" s="384">
        <v>29260</v>
      </c>
      <c r="M9573" s="383" t="s">
        <v>642</v>
      </c>
      <c r="N9573" s="383" t="s">
        <v>620</v>
      </c>
      <c r="O9573" s="383" t="s">
        <v>230</v>
      </c>
    </row>
    <row r="9574" spans="1:15">
      <c r="A9574" s="385">
        <v>42102</v>
      </c>
      <c r="B9574" s="383" t="s">
        <v>650</v>
      </c>
      <c r="C9574" s="383" t="s">
        <v>8</v>
      </c>
      <c r="D9574" s="383" t="s">
        <v>20</v>
      </c>
      <c r="E9574" s="383" t="s">
        <v>651</v>
      </c>
      <c r="F9574" s="383" t="s">
        <v>10</v>
      </c>
      <c r="G9574" s="384">
        <v>1762</v>
      </c>
      <c r="H9574" s="383" t="s">
        <v>836</v>
      </c>
      <c r="I9574" s="383" t="s">
        <v>837</v>
      </c>
      <c r="J9574" s="383" t="s">
        <v>617</v>
      </c>
      <c r="K9574" s="383" t="s">
        <v>618</v>
      </c>
      <c r="L9574" s="384">
        <v>29608</v>
      </c>
      <c r="M9574" s="383" t="s">
        <v>642</v>
      </c>
      <c r="N9574" s="383" t="s">
        <v>620</v>
      </c>
      <c r="O9574" s="383" t="s">
        <v>230</v>
      </c>
    </row>
    <row r="9575" spans="1:15">
      <c r="A9575" s="385">
        <v>42103</v>
      </c>
      <c r="B9575" s="383" t="s">
        <v>650</v>
      </c>
      <c r="C9575" s="383" t="s">
        <v>8</v>
      </c>
      <c r="D9575" s="383" t="s">
        <v>20</v>
      </c>
      <c r="E9575" s="383" t="s">
        <v>651</v>
      </c>
      <c r="F9575" s="383" t="s">
        <v>10</v>
      </c>
      <c r="G9575" s="384">
        <v>1762</v>
      </c>
      <c r="H9575" s="383" t="s">
        <v>836</v>
      </c>
      <c r="I9575" s="383" t="s">
        <v>837</v>
      </c>
      <c r="J9575" s="383" t="s">
        <v>617</v>
      </c>
      <c r="K9575" s="383" t="s">
        <v>618</v>
      </c>
      <c r="L9575" s="384">
        <v>29608</v>
      </c>
      <c r="M9575" s="383" t="s">
        <v>642</v>
      </c>
      <c r="N9575" s="383" t="s">
        <v>620</v>
      </c>
      <c r="O9575" s="383" t="s">
        <v>230</v>
      </c>
    </row>
    <row r="9576" spans="1:15">
      <c r="A9576" s="385">
        <v>42104</v>
      </c>
      <c r="B9576" s="383" t="s">
        <v>650</v>
      </c>
      <c r="C9576" s="383" t="s">
        <v>8</v>
      </c>
      <c r="D9576" s="383" t="s">
        <v>20</v>
      </c>
      <c r="E9576" s="383" t="s">
        <v>651</v>
      </c>
      <c r="F9576" s="383" t="s">
        <v>10</v>
      </c>
      <c r="G9576" s="384">
        <v>1762</v>
      </c>
      <c r="H9576" s="383" t="s">
        <v>836</v>
      </c>
      <c r="I9576" s="383" t="s">
        <v>837</v>
      </c>
      <c r="J9576" s="383" t="s">
        <v>617</v>
      </c>
      <c r="K9576" s="383" t="s">
        <v>618</v>
      </c>
      <c r="L9576" s="384">
        <v>29608</v>
      </c>
      <c r="M9576" s="383" t="s">
        <v>642</v>
      </c>
      <c r="N9576" s="383" t="s">
        <v>620</v>
      </c>
      <c r="O9576" s="383" t="s">
        <v>230</v>
      </c>
    </row>
    <row r="9577" spans="1:15">
      <c r="A9577" s="385">
        <v>42105</v>
      </c>
      <c r="B9577" s="383" t="s">
        <v>650</v>
      </c>
      <c r="C9577" s="383" t="s">
        <v>8</v>
      </c>
      <c r="D9577" s="383" t="s">
        <v>20</v>
      </c>
      <c r="E9577" s="383" t="s">
        <v>651</v>
      </c>
      <c r="F9577" s="383" t="s">
        <v>10</v>
      </c>
      <c r="G9577" s="384">
        <v>1762</v>
      </c>
      <c r="H9577" s="383" t="s">
        <v>836</v>
      </c>
      <c r="I9577" s="383" t="s">
        <v>837</v>
      </c>
      <c r="J9577" s="383" t="s">
        <v>617</v>
      </c>
      <c r="K9577" s="383" t="s">
        <v>618</v>
      </c>
      <c r="L9577" s="384">
        <v>29608</v>
      </c>
      <c r="M9577" s="383" t="s">
        <v>642</v>
      </c>
      <c r="N9577" s="383" t="s">
        <v>620</v>
      </c>
      <c r="O9577" s="383" t="s">
        <v>230</v>
      </c>
    </row>
    <row r="9578" spans="1:15">
      <c r="A9578" s="385">
        <v>42106</v>
      </c>
      <c r="B9578" s="383" t="s">
        <v>650</v>
      </c>
      <c r="C9578" s="383" t="s">
        <v>8</v>
      </c>
      <c r="D9578" s="383" t="s">
        <v>20</v>
      </c>
      <c r="E9578" s="383" t="s">
        <v>651</v>
      </c>
      <c r="F9578" s="383" t="s">
        <v>10</v>
      </c>
      <c r="G9578" s="384">
        <v>1762</v>
      </c>
      <c r="H9578" s="383" t="s">
        <v>836</v>
      </c>
      <c r="I9578" s="383" t="s">
        <v>837</v>
      </c>
      <c r="J9578" s="383" t="s">
        <v>617</v>
      </c>
      <c r="K9578" s="383" t="s">
        <v>618</v>
      </c>
      <c r="L9578" s="384">
        <v>29608</v>
      </c>
      <c r="M9578" s="383" t="s">
        <v>642</v>
      </c>
      <c r="N9578" s="383" t="s">
        <v>620</v>
      </c>
      <c r="O9578" s="383" t="s">
        <v>230</v>
      </c>
    </row>
    <row r="9579" spans="1:15">
      <c r="A9579" s="385">
        <v>42107</v>
      </c>
      <c r="B9579" s="383" t="s">
        <v>650</v>
      </c>
      <c r="C9579" s="383" t="s">
        <v>8</v>
      </c>
      <c r="D9579" s="383" t="s">
        <v>20</v>
      </c>
      <c r="E9579" s="383" t="s">
        <v>651</v>
      </c>
      <c r="F9579" s="383" t="s">
        <v>10</v>
      </c>
      <c r="G9579" s="384">
        <v>2021</v>
      </c>
      <c r="H9579" s="383" t="s">
        <v>836</v>
      </c>
      <c r="I9579" s="383" t="s">
        <v>837</v>
      </c>
      <c r="J9579" s="383" t="s">
        <v>617</v>
      </c>
      <c r="K9579" s="383" t="s">
        <v>618</v>
      </c>
      <c r="L9579" s="384">
        <v>29973</v>
      </c>
      <c r="M9579" s="383" t="s">
        <v>642</v>
      </c>
      <c r="N9579" s="383" t="s">
        <v>620</v>
      </c>
      <c r="O9579" s="383" t="s">
        <v>230</v>
      </c>
    </row>
    <row r="9580" spans="1:15">
      <c r="A9580" s="385">
        <v>42108</v>
      </c>
      <c r="B9580" s="383" t="s">
        <v>650</v>
      </c>
      <c r="C9580" s="383" t="s">
        <v>8</v>
      </c>
      <c r="D9580" s="383" t="s">
        <v>20</v>
      </c>
      <c r="E9580" s="383" t="s">
        <v>651</v>
      </c>
      <c r="F9580" s="383" t="s">
        <v>10</v>
      </c>
      <c r="G9580" s="384">
        <v>1762</v>
      </c>
      <c r="H9580" s="383" t="s">
        <v>836</v>
      </c>
      <c r="I9580" s="383" t="s">
        <v>837</v>
      </c>
      <c r="J9580" s="383" t="s">
        <v>617</v>
      </c>
      <c r="K9580" s="383" t="s">
        <v>618</v>
      </c>
      <c r="L9580" s="384">
        <v>30380</v>
      </c>
      <c r="M9580" s="383" t="s">
        <v>642</v>
      </c>
      <c r="N9580" s="383" t="s">
        <v>620</v>
      </c>
      <c r="O9580" s="383" t="s">
        <v>230</v>
      </c>
    </row>
    <row r="9581" spans="1:15">
      <c r="A9581" s="385">
        <v>42109</v>
      </c>
      <c r="B9581" s="383" t="s">
        <v>650</v>
      </c>
      <c r="C9581" s="383" t="s">
        <v>8</v>
      </c>
      <c r="D9581" s="383" t="s">
        <v>20</v>
      </c>
      <c r="E9581" s="383" t="s">
        <v>651</v>
      </c>
      <c r="F9581" s="383" t="s">
        <v>10</v>
      </c>
      <c r="G9581" s="384">
        <v>1762</v>
      </c>
      <c r="H9581" s="383" t="s">
        <v>836</v>
      </c>
      <c r="I9581" s="383" t="s">
        <v>837</v>
      </c>
      <c r="J9581" s="383" t="s">
        <v>617</v>
      </c>
      <c r="K9581" s="383" t="s">
        <v>618</v>
      </c>
      <c r="L9581" s="384">
        <v>30722</v>
      </c>
      <c r="M9581" s="383" t="s">
        <v>642</v>
      </c>
      <c r="N9581" s="383" t="s">
        <v>620</v>
      </c>
      <c r="O9581" s="383" t="s">
        <v>230</v>
      </c>
    </row>
    <row r="9582" spans="1:15">
      <c r="A9582" s="385">
        <v>42110</v>
      </c>
      <c r="B9582" s="383" t="s">
        <v>650</v>
      </c>
      <c r="C9582" s="383" t="s">
        <v>8</v>
      </c>
      <c r="D9582" s="383" t="s">
        <v>20</v>
      </c>
      <c r="E9582" s="383" t="s">
        <v>651</v>
      </c>
      <c r="F9582" s="383" t="s">
        <v>10</v>
      </c>
      <c r="G9582" s="384">
        <v>1971</v>
      </c>
      <c r="H9582" s="383" t="s">
        <v>836</v>
      </c>
      <c r="I9582" s="383" t="s">
        <v>837</v>
      </c>
      <c r="J9582" s="383" t="s">
        <v>617</v>
      </c>
      <c r="K9582" s="383" t="s">
        <v>618</v>
      </c>
      <c r="L9582" s="384">
        <v>30780</v>
      </c>
      <c r="M9582" s="383" t="s">
        <v>642</v>
      </c>
      <c r="N9582" s="383" t="s">
        <v>620</v>
      </c>
      <c r="O9582" s="383" t="s">
        <v>230</v>
      </c>
    </row>
    <row r="9583" spans="1:15">
      <c r="A9583" s="385">
        <v>42111</v>
      </c>
      <c r="B9583" s="383" t="s">
        <v>621</v>
      </c>
      <c r="C9583" s="383" t="s">
        <v>8</v>
      </c>
      <c r="D9583" s="383" t="s">
        <v>9</v>
      </c>
      <c r="E9583" s="383" t="s">
        <v>622</v>
      </c>
      <c r="F9583" s="383" t="s">
        <v>10</v>
      </c>
      <c r="G9583" s="384">
        <v>63000</v>
      </c>
      <c r="H9583" s="383" t="s">
        <v>838</v>
      </c>
      <c r="I9583" s="383" t="s">
        <v>839</v>
      </c>
      <c r="J9583" s="383" t="s">
        <v>617</v>
      </c>
      <c r="K9583" s="383" t="s">
        <v>618</v>
      </c>
      <c r="L9583" s="384">
        <v>30780</v>
      </c>
      <c r="M9583" s="383" t="s">
        <v>642</v>
      </c>
      <c r="N9583" s="383" t="s">
        <v>620</v>
      </c>
      <c r="O9583" s="383" t="s">
        <v>230</v>
      </c>
    </row>
    <row r="9584" spans="1:15">
      <c r="A9584" s="385">
        <v>42112</v>
      </c>
      <c r="B9584" s="383" t="s">
        <v>621</v>
      </c>
      <c r="C9584" s="383" t="s">
        <v>8</v>
      </c>
      <c r="D9584" s="383" t="s">
        <v>9</v>
      </c>
      <c r="E9584" s="383" t="s">
        <v>622</v>
      </c>
      <c r="F9584" s="383" t="s">
        <v>10</v>
      </c>
      <c r="G9584" s="384">
        <v>63000</v>
      </c>
      <c r="H9584" s="383" t="s">
        <v>838</v>
      </c>
      <c r="I9584" s="383" t="s">
        <v>839</v>
      </c>
      <c r="J9584" s="383" t="s">
        <v>617</v>
      </c>
      <c r="K9584" s="383" t="s">
        <v>618</v>
      </c>
      <c r="L9584" s="384">
        <v>30780</v>
      </c>
      <c r="M9584" s="383" t="s">
        <v>642</v>
      </c>
      <c r="N9584" s="383" t="s">
        <v>620</v>
      </c>
      <c r="O9584" s="383" t="s">
        <v>230</v>
      </c>
    </row>
    <row r="9585" spans="1:15">
      <c r="A9585" s="385">
        <v>42113</v>
      </c>
      <c r="B9585" s="383" t="s">
        <v>621</v>
      </c>
      <c r="C9585" s="383" t="s">
        <v>8</v>
      </c>
      <c r="D9585" s="383" t="s">
        <v>9</v>
      </c>
      <c r="E9585" s="383" t="s">
        <v>622</v>
      </c>
      <c r="F9585" s="383" t="s">
        <v>10</v>
      </c>
      <c r="G9585" s="384">
        <v>63000</v>
      </c>
      <c r="H9585" s="383" t="s">
        <v>838</v>
      </c>
      <c r="I9585" s="383" t="s">
        <v>839</v>
      </c>
      <c r="J9585" s="383" t="s">
        <v>617</v>
      </c>
      <c r="K9585" s="383" t="s">
        <v>618</v>
      </c>
      <c r="L9585" s="384">
        <v>30780</v>
      </c>
      <c r="M9585" s="383" t="s">
        <v>643</v>
      </c>
      <c r="N9585" s="383" t="s">
        <v>620</v>
      </c>
      <c r="O9585" s="383" t="s">
        <v>230</v>
      </c>
    </row>
    <row r="9586" spans="1:15">
      <c r="A9586" s="385">
        <v>42118</v>
      </c>
      <c r="B9586" s="383" t="s">
        <v>21</v>
      </c>
      <c r="C9586" s="383" t="s">
        <v>12</v>
      </c>
      <c r="D9586" s="383" t="s">
        <v>22</v>
      </c>
      <c r="E9586" s="383" t="s">
        <v>658</v>
      </c>
      <c r="F9586" s="383" t="s">
        <v>10</v>
      </c>
      <c r="G9586" s="384">
        <v>91717</v>
      </c>
      <c r="H9586" s="383" t="s">
        <v>909</v>
      </c>
      <c r="I9586" s="383" t="s">
        <v>1129</v>
      </c>
      <c r="J9586" s="383" t="s">
        <v>617</v>
      </c>
      <c r="K9586" s="383" t="s">
        <v>618</v>
      </c>
      <c r="L9586" s="384">
        <v>30780</v>
      </c>
      <c r="M9586" s="383" t="s">
        <v>643</v>
      </c>
      <c r="N9586" s="383" t="s">
        <v>620</v>
      </c>
      <c r="O9586" s="383" t="s">
        <v>230</v>
      </c>
    </row>
    <row r="9587" spans="1:15">
      <c r="A9587" s="385">
        <v>42122</v>
      </c>
      <c r="B9587" s="383" t="s">
        <v>21</v>
      </c>
      <c r="C9587" s="383" t="s">
        <v>12</v>
      </c>
      <c r="D9587" s="383" t="s">
        <v>22</v>
      </c>
      <c r="E9587" s="383" t="s">
        <v>658</v>
      </c>
      <c r="F9587" s="383" t="s">
        <v>10</v>
      </c>
      <c r="G9587" s="384">
        <v>9679</v>
      </c>
      <c r="H9587" s="383" t="s">
        <v>899</v>
      </c>
      <c r="I9587" s="383" t="s">
        <v>1120</v>
      </c>
      <c r="J9587" s="383" t="s">
        <v>617</v>
      </c>
      <c r="K9587" s="383" t="s">
        <v>618</v>
      </c>
      <c r="L9587" s="384">
        <v>30780</v>
      </c>
      <c r="M9587" s="383" t="s">
        <v>643</v>
      </c>
      <c r="N9587" s="383" t="s">
        <v>620</v>
      </c>
      <c r="O9587" s="383" t="s">
        <v>230</v>
      </c>
    </row>
    <row r="9588" spans="1:15">
      <c r="A9588" s="385">
        <v>42130</v>
      </c>
      <c r="B9588" s="383" t="s">
        <v>650</v>
      </c>
      <c r="C9588" s="383" t="s">
        <v>8</v>
      </c>
      <c r="D9588" s="383" t="s">
        <v>20</v>
      </c>
      <c r="E9588" s="383" t="s">
        <v>651</v>
      </c>
      <c r="F9588" s="383" t="s">
        <v>10</v>
      </c>
      <c r="G9588" s="384">
        <v>1125</v>
      </c>
      <c r="H9588" s="383" t="s">
        <v>836</v>
      </c>
      <c r="I9588" s="383" t="s">
        <v>837</v>
      </c>
      <c r="J9588" s="383" t="s">
        <v>617</v>
      </c>
      <c r="K9588" s="383" t="s">
        <v>618</v>
      </c>
      <c r="L9588" s="384">
        <v>30780</v>
      </c>
      <c r="M9588" s="383" t="s">
        <v>643</v>
      </c>
      <c r="N9588" s="383" t="s">
        <v>620</v>
      </c>
      <c r="O9588" s="383" t="s">
        <v>230</v>
      </c>
    </row>
    <row r="9589" spans="1:15">
      <c r="A9589" s="385">
        <v>42131</v>
      </c>
      <c r="B9589" s="383" t="s">
        <v>650</v>
      </c>
      <c r="C9589" s="383" t="s">
        <v>8</v>
      </c>
      <c r="D9589" s="383" t="s">
        <v>20</v>
      </c>
      <c r="E9589" s="383" t="s">
        <v>651</v>
      </c>
      <c r="F9589" s="383" t="s">
        <v>10</v>
      </c>
      <c r="G9589" s="384">
        <v>1125</v>
      </c>
      <c r="H9589" s="383" t="s">
        <v>836</v>
      </c>
      <c r="I9589" s="383" t="s">
        <v>837</v>
      </c>
      <c r="J9589" s="383" t="s">
        <v>617</v>
      </c>
      <c r="K9589" s="383" t="s">
        <v>618</v>
      </c>
      <c r="L9589" s="384">
        <v>30780</v>
      </c>
      <c r="M9589" s="383" t="s">
        <v>643</v>
      </c>
      <c r="N9589" s="383" t="s">
        <v>620</v>
      </c>
      <c r="O9589" s="383" t="s">
        <v>230</v>
      </c>
    </row>
    <row r="9590" spans="1:15">
      <c r="A9590" s="385">
        <v>42132</v>
      </c>
      <c r="B9590" s="383" t="s">
        <v>650</v>
      </c>
      <c r="C9590" s="383" t="s">
        <v>8</v>
      </c>
      <c r="D9590" s="383" t="s">
        <v>20</v>
      </c>
      <c r="E9590" s="383" t="s">
        <v>651</v>
      </c>
      <c r="F9590" s="383" t="s">
        <v>10</v>
      </c>
      <c r="G9590" s="384">
        <v>625</v>
      </c>
      <c r="H9590" s="383" t="s">
        <v>836</v>
      </c>
      <c r="I9590" s="383" t="s">
        <v>837</v>
      </c>
      <c r="J9590" s="383" t="s">
        <v>617</v>
      </c>
      <c r="K9590" s="383" t="s">
        <v>618</v>
      </c>
      <c r="L9590" s="384">
        <v>30780</v>
      </c>
      <c r="M9590" s="383" t="s">
        <v>643</v>
      </c>
      <c r="N9590" s="383" t="s">
        <v>620</v>
      </c>
      <c r="O9590" s="383" t="s">
        <v>230</v>
      </c>
    </row>
    <row r="9591" spans="1:15">
      <c r="A9591" s="385">
        <v>42150</v>
      </c>
      <c r="B9591" s="383" t="s">
        <v>21</v>
      </c>
      <c r="C9591" s="383" t="s">
        <v>12</v>
      </c>
      <c r="D9591" s="383" t="s">
        <v>22</v>
      </c>
      <c r="E9591" s="383" t="s">
        <v>658</v>
      </c>
      <c r="F9591" s="383" t="s">
        <v>10</v>
      </c>
      <c r="G9591" s="384">
        <v>-101014</v>
      </c>
      <c r="H9591" s="383" t="s">
        <v>733</v>
      </c>
      <c r="I9591" s="383" t="s">
        <v>1130</v>
      </c>
      <c r="J9591" s="383" t="s">
        <v>617</v>
      </c>
      <c r="K9591" s="383" t="s">
        <v>618</v>
      </c>
      <c r="L9591" s="384">
        <v>30780</v>
      </c>
      <c r="M9591" s="383" t="s">
        <v>645</v>
      </c>
      <c r="N9591" s="383" t="s">
        <v>620</v>
      </c>
      <c r="O9591" s="383" t="s">
        <v>230</v>
      </c>
    </row>
    <row r="9592" spans="1:15">
      <c r="A9592" s="385">
        <v>41997</v>
      </c>
      <c r="B9592" s="383" t="s">
        <v>21</v>
      </c>
      <c r="C9592" s="383" t="s">
        <v>12</v>
      </c>
      <c r="D9592" s="383" t="s">
        <v>22</v>
      </c>
      <c r="E9592" s="383" t="s">
        <v>658</v>
      </c>
      <c r="F9592" s="383" t="s">
        <v>10</v>
      </c>
      <c r="G9592" s="384">
        <v>4735</v>
      </c>
      <c r="H9592" s="383" t="s">
        <v>909</v>
      </c>
      <c r="I9592" s="383" t="s">
        <v>1131</v>
      </c>
      <c r="J9592" s="383" t="s">
        <v>617</v>
      </c>
      <c r="K9592" s="383" t="s">
        <v>618</v>
      </c>
      <c r="L9592" s="384">
        <v>0</v>
      </c>
      <c r="M9592" s="383" t="s">
        <v>619</v>
      </c>
      <c r="N9592" s="383" t="s">
        <v>620</v>
      </c>
      <c r="O9592" s="383" t="s">
        <v>230</v>
      </c>
    </row>
    <row r="9593" spans="1:15">
      <c r="A9593" s="385">
        <v>42014</v>
      </c>
      <c r="B9593" s="383" t="s">
        <v>650</v>
      </c>
      <c r="C9593" s="383" t="s">
        <v>8</v>
      </c>
      <c r="D9593" s="383" t="s">
        <v>20</v>
      </c>
      <c r="E9593" s="383" t="s">
        <v>651</v>
      </c>
      <c r="F9593" s="383" t="s">
        <v>10</v>
      </c>
      <c r="G9593" s="384">
        <v>14252</v>
      </c>
      <c r="H9593" s="383" t="s">
        <v>852</v>
      </c>
      <c r="I9593" s="383" t="s">
        <v>853</v>
      </c>
      <c r="J9593" s="383" t="s">
        <v>617</v>
      </c>
      <c r="K9593" s="383" t="s">
        <v>618</v>
      </c>
      <c r="L9593" s="384">
        <v>9280</v>
      </c>
      <c r="M9593" s="383" t="s">
        <v>630</v>
      </c>
      <c r="N9593" s="383" t="s">
        <v>620</v>
      </c>
      <c r="O9593" s="383" t="s">
        <v>230</v>
      </c>
    </row>
    <row r="9594" spans="1:15">
      <c r="A9594" s="385">
        <v>42015</v>
      </c>
      <c r="B9594" s="383" t="s">
        <v>650</v>
      </c>
      <c r="C9594" s="383" t="s">
        <v>8</v>
      </c>
      <c r="D9594" s="383" t="s">
        <v>20</v>
      </c>
      <c r="E9594" s="383" t="s">
        <v>651</v>
      </c>
      <c r="F9594" s="383" t="s">
        <v>10</v>
      </c>
      <c r="G9594" s="384">
        <v>15977</v>
      </c>
      <c r="H9594" s="383" t="s">
        <v>852</v>
      </c>
      <c r="I9594" s="383" t="s">
        <v>853</v>
      </c>
      <c r="J9594" s="383" t="s">
        <v>617</v>
      </c>
      <c r="K9594" s="383" t="s">
        <v>618</v>
      </c>
      <c r="L9594" s="384">
        <v>9280</v>
      </c>
      <c r="M9594" s="383" t="s">
        <v>630</v>
      </c>
      <c r="N9594" s="383" t="s">
        <v>620</v>
      </c>
      <c r="O9594" s="383" t="s">
        <v>230</v>
      </c>
    </row>
    <row r="9595" spans="1:15">
      <c r="A9595" s="385">
        <v>42016</v>
      </c>
      <c r="B9595" s="383" t="s">
        <v>650</v>
      </c>
      <c r="C9595" s="383" t="s">
        <v>8</v>
      </c>
      <c r="D9595" s="383" t="s">
        <v>20</v>
      </c>
      <c r="E9595" s="383" t="s">
        <v>651</v>
      </c>
      <c r="F9595" s="383" t="s">
        <v>10</v>
      </c>
      <c r="G9595" s="384">
        <v>15195</v>
      </c>
      <c r="H9595" s="383" t="s">
        <v>852</v>
      </c>
      <c r="I9595" s="383" t="s">
        <v>853</v>
      </c>
      <c r="J9595" s="383" t="s">
        <v>617</v>
      </c>
      <c r="K9595" s="383" t="s">
        <v>618</v>
      </c>
      <c r="L9595" s="384">
        <v>9280</v>
      </c>
      <c r="M9595" s="383" t="s">
        <v>630</v>
      </c>
      <c r="N9595" s="383" t="s">
        <v>620</v>
      </c>
      <c r="O9595" s="383" t="s">
        <v>230</v>
      </c>
    </row>
    <row r="9596" spans="1:15">
      <c r="A9596" s="385">
        <v>42018</v>
      </c>
      <c r="B9596" s="383" t="s">
        <v>650</v>
      </c>
      <c r="C9596" s="383" t="s">
        <v>8</v>
      </c>
      <c r="D9596" s="383" t="s">
        <v>20</v>
      </c>
      <c r="E9596" s="383" t="s">
        <v>651</v>
      </c>
      <c r="F9596" s="383" t="s">
        <v>10</v>
      </c>
      <c r="G9596" s="384">
        <v>15195</v>
      </c>
      <c r="H9596" s="383" t="s">
        <v>852</v>
      </c>
      <c r="I9596" s="383" t="s">
        <v>853</v>
      </c>
      <c r="J9596" s="383" t="s">
        <v>617</v>
      </c>
      <c r="K9596" s="383" t="s">
        <v>618</v>
      </c>
      <c r="L9596" s="384">
        <v>9804</v>
      </c>
      <c r="M9596" s="383" t="s">
        <v>631</v>
      </c>
      <c r="N9596" s="383" t="s">
        <v>620</v>
      </c>
      <c r="O9596" s="383" t="s">
        <v>230</v>
      </c>
    </row>
    <row r="9597" spans="1:15">
      <c r="A9597" s="385">
        <v>42019</v>
      </c>
      <c r="B9597" s="383" t="s">
        <v>17</v>
      </c>
      <c r="C9597" s="383" t="s">
        <v>18</v>
      </c>
      <c r="D9597" s="383" t="s">
        <v>19</v>
      </c>
      <c r="E9597" s="383" t="s">
        <v>668</v>
      </c>
      <c r="F9597" s="383" t="s">
        <v>10</v>
      </c>
      <c r="G9597" s="384">
        <v>1500</v>
      </c>
      <c r="H9597" s="383" t="s">
        <v>841</v>
      </c>
      <c r="I9597" s="383" t="s">
        <v>842</v>
      </c>
      <c r="J9597" s="383" t="s">
        <v>617</v>
      </c>
      <c r="K9597" s="383" t="s">
        <v>618</v>
      </c>
      <c r="L9597" s="384">
        <v>11627</v>
      </c>
      <c r="M9597" s="383" t="s">
        <v>631</v>
      </c>
      <c r="N9597" s="383" t="s">
        <v>620</v>
      </c>
      <c r="O9597" s="383" t="s">
        <v>230</v>
      </c>
    </row>
    <row r="9598" spans="1:15">
      <c r="A9598" s="385">
        <v>42022</v>
      </c>
      <c r="B9598" s="383" t="s">
        <v>17</v>
      </c>
      <c r="C9598" s="383" t="s">
        <v>18</v>
      </c>
      <c r="D9598" s="383" t="s">
        <v>19</v>
      </c>
      <c r="E9598" s="383" t="s">
        <v>668</v>
      </c>
      <c r="F9598" s="383" t="s">
        <v>10</v>
      </c>
      <c r="G9598" s="384">
        <v>1500</v>
      </c>
      <c r="H9598" s="383" t="s">
        <v>841</v>
      </c>
      <c r="I9598" s="383" t="s">
        <v>842</v>
      </c>
      <c r="J9598" s="383" t="s">
        <v>617</v>
      </c>
      <c r="K9598" s="383" t="s">
        <v>618</v>
      </c>
      <c r="L9598" s="384">
        <v>12650</v>
      </c>
      <c r="M9598" s="383" t="s">
        <v>632</v>
      </c>
      <c r="N9598" s="383" t="s">
        <v>620</v>
      </c>
      <c r="O9598" s="383" t="s">
        <v>230</v>
      </c>
    </row>
    <row r="9599" spans="1:15">
      <c r="A9599" s="385">
        <v>42023</v>
      </c>
      <c r="B9599" s="383" t="s">
        <v>17</v>
      </c>
      <c r="C9599" s="383" t="s">
        <v>18</v>
      </c>
      <c r="D9599" s="383" t="s">
        <v>19</v>
      </c>
      <c r="E9599" s="383" t="s">
        <v>668</v>
      </c>
      <c r="F9599" s="383" t="s">
        <v>10</v>
      </c>
      <c r="G9599" s="384">
        <v>1500</v>
      </c>
      <c r="H9599" s="383" t="s">
        <v>841</v>
      </c>
      <c r="I9599" s="383" t="s">
        <v>842</v>
      </c>
      <c r="J9599" s="383" t="s">
        <v>617</v>
      </c>
      <c r="K9599" s="383" t="s">
        <v>618</v>
      </c>
      <c r="L9599" s="384">
        <v>12650</v>
      </c>
      <c r="M9599" s="383" t="s">
        <v>632</v>
      </c>
      <c r="N9599" s="383" t="s">
        <v>620</v>
      </c>
      <c r="O9599" s="383" t="s">
        <v>230</v>
      </c>
    </row>
    <row r="9600" spans="1:15">
      <c r="A9600" s="385">
        <v>42024</v>
      </c>
      <c r="B9600" s="383" t="s">
        <v>17</v>
      </c>
      <c r="C9600" s="383" t="s">
        <v>18</v>
      </c>
      <c r="D9600" s="383" t="s">
        <v>19</v>
      </c>
      <c r="E9600" s="383" t="s">
        <v>668</v>
      </c>
      <c r="F9600" s="383" t="s">
        <v>10</v>
      </c>
      <c r="G9600" s="384">
        <v>1500</v>
      </c>
      <c r="H9600" s="383" t="s">
        <v>841</v>
      </c>
      <c r="I9600" s="383" t="s">
        <v>842</v>
      </c>
      <c r="J9600" s="383" t="s">
        <v>617</v>
      </c>
      <c r="K9600" s="383" t="s">
        <v>618</v>
      </c>
      <c r="L9600" s="384">
        <v>12775</v>
      </c>
      <c r="M9600" s="383" t="s">
        <v>633</v>
      </c>
      <c r="N9600" s="383" t="s">
        <v>620</v>
      </c>
      <c r="O9600" s="383" t="s">
        <v>230</v>
      </c>
    </row>
    <row r="9601" spans="1:15">
      <c r="A9601" s="385">
        <v>42025</v>
      </c>
      <c r="B9601" s="383" t="s">
        <v>17</v>
      </c>
      <c r="C9601" s="383" t="s">
        <v>18</v>
      </c>
      <c r="D9601" s="383" t="s">
        <v>19</v>
      </c>
      <c r="E9601" s="383" t="s">
        <v>668</v>
      </c>
      <c r="F9601" s="383" t="s">
        <v>10</v>
      </c>
      <c r="G9601" s="384">
        <v>750</v>
      </c>
      <c r="H9601" s="383" t="s">
        <v>841</v>
      </c>
      <c r="I9601" s="383" t="s">
        <v>842</v>
      </c>
      <c r="J9601" s="383" t="s">
        <v>617</v>
      </c>
      <c r="K9601" s="383" t="s">
        <v>618</v>
      </c>
      <c r="L9601" s="384">
        <v>14695</v>
      </c>
      <c r="M9601" s="383" t="s">
        <v>633</v>
      </c>
      <c r="N9601" s="383" t="s">
        <v>620</v>
      </c>
      <c r="O9601" s="383" t="s">
        <v>230</v>
      </c>
    </row>
    <row r="9602" spans="1:15">
      <c r="A9602" s="385">
        <v>42026</v>
      </c>
      <c r="B9602" s="383" t="s">
        <v>17</v>
      </c>
      <c r="C9602" s="383" t="s">
        <v>18</v>
      </c>
      <c r="D9602" s="383" t="s">
        <v>19</v>
      </c>
      <c r="E9602" s="383" t="s">
        <v>668</v>
      </c>
      <c r="F9602" s="383" t="s">
        <v>10</v>
      </c>
      <c r="G9602" s="384">
        <v>750</v>
      </c>
      <c r="H9602" s="383" t="s">
        <v>841</v>
      </c>
      <c r="I9602" s="383" t="s">
        <v>842</v>
      </c>
      <c r="J9602" s="383" t="s">
        <v>617</v>
      </c>
      <c r="K9602" s="383" t="s">
        <v>618</v>
      </c>
      <c r="L9602" s="384">
        <v>15922</v>
      </c>
      <c r="M9602" s="383" t="s">
        <v>633</v>
      </c>
      <c r="N9602" s="383" t="s">
        <v>620</v>
      </c>
      <c r="O9602" s="383" t="s">
        <v>230</v>
      </c>
    </row>
    <row r="9603" spans="1:15">
      <c r="A9603" s="385">
        <v>42027</v>
      </c>
      <c r="B9603" s="383" t="s">
        <v>17</v>
      </c>
      <c r="C9603" s="383" t="s">
        <v>18</v>
      </c>
      <c r="D9603" s="383" t="s">
        <v>19</v>
      </c>
      <c r="E9603" s="383" t="s">
        <v>668</v>
      </c>
      <c r="F9603" s="383" t="s">
        <v>10</v>
      </c>
      <c r="G9603" s="384">
        <v>750</v>
      </c>
      <c r="H9603" s="383" t="s">
        <v>841</v>
      </c>
      <c r="I9603" s="383" t="s">
        <v>842</v>
      </c>
      <c r="J9603" s="383" t="s">
        <v>617</v>
      </c>
      <c r="K9603" s="383" t="s">
        <v>618</v>
      </c>
      <c r="L9603" s="384">
        <v>17245</v>
      </c>
      <c r="M9603" s="383" t="s">
        <v>633</v>
      </c>
      <c r="N9603" s="383" t="s">
        <v>620</v>
      </c>
      <c r="O9603" s="383" t="s">
        <v>230</v>
      </c>
    </row>
    <row r="9604" spans="1:15">
      <c r="A9604" s="385">
        <v>42028</v>
      </c>
      <c r="B9604" s="383" t="s">
        <v>17</v>
      </c>
      <c r="C9604" s="383" t="s">
        <v>18</v>
      </c>
      <c r="D9604" s="383" t="s">
        <v>19</v>
      </c>
      <c r="E9604" s="383" t="s">
        <v>668</v>
      </c>
      <c r="F9604" s="383" t="s">
        <v>10</v>
      </c>
      <c r="G9604" s="384">
        <v>750</v>
      </c>
      <c r="H9604" s="383" t="s">
        <v>841</v>
      </c>
      <c r="I9604" s="383" t="s">
        <v>842</v>
      </c>
      <c r="J9604" s="383" t="s">
        <v>617</v>
      </c>
      <c r="K9604" s="383" t="s">
        <v>618</v>
      </c>
      <c r="L9604" s="384">
        <v>18650</v>
      </c>
      <c r="M9604" s="383" t="s">
        <v>633</v>
      </c>
      <c r="N9604" s="383" t="s">
        <v>620</v>
      </c>
      <c r="O9604" s="383" t="s">
        <v>230</v>
      </c>
    </row>
    <row r="9605" spans="1:15">
      <c r="A9605" s="385">
        <v>42029</v>
      </c>
      <c r="B9605" s="383" t="s">
        <v>17</v>
      </c>
      <c r="C9605" s="383" t="s">
        <v>18</v>
      </c>
      <c r="D9605" s="383" t="s">
        <v>19</v>
      </c>
      <c r="E9605" s="383" t="s">
        <v>668</v>
      </c>
      <c r="F9605" s="383" t="s">
        <v>10</v>
      </c>
      <c r="G9605" s="384">
        <v>750</v>
      </c>
      <c r="H9605" s="383" t="s">
        <v>841</v>
      </c>
      <c r="I9605" s="383" t="s">
        <v>842</v>
      </c>
      <c r="J9605" s="383" t="s">
        <v>617</v>
      </c>
      <c r="K9605" s="383" t="s">
        <v>618</v>
      </c>
      <c r="L9605" s="384">
        <v>18650</v>
      </c>
      <c r="M9605" s="383" t="s">
        <v>633</v>
      </c>
      <c r="N9605" s="383" t="s">
        <v>620</v>
      </c>
      <c r="O9605" s="383" t="s">
        <v>230</v>
      </c>
    </row>
    <row r="9606" spans="1:15">
      <c r="A9606" s="385">
        <v>42030</v>
      </c>
      <c r="B9606" s="383" t="s">
        <v>17</v>
      </c>
      <c r="C9606" s="383" t="s">
        <v>18</v>
      </c>
      <c r="D9606" s="383" t="s">
        <v>19</v>
      </c>
      <c r="E9606" s="383" t="s">
        <v>668</v>
      </c>
      <c r="F9606" s="383" t="s">
        <v>10</v>
      </c>
      <c r="G9606" s="384">
        <v>750</v>
      </c>
      <c r="H9606" s="383" t="s">
        <v>841</v>
      </c>
      <c r="I9606" s="383" t="s">
        <v>842</v>
      </c>
      <c r="J9606" s="383" t="s">
        <v>617</v>
      </c>
      <c r="K9606" s="383" t="s">
        <v>618</v>
      </c>
      <c r="L9606" s="384">
        <v>18650</v>
      </c>
      <c r="M9606" s="383" t="s">
        <v>634</v>
      </c>
      <c r="N9606" s="383" t="s">
        <v>620</v>
      </c>
      <c r="O9606" s="383" t="s">
        <v>230</v>
      </c>
    </row>
    <row r="9607" spans="1:15">
      <c r="A9607" s="385">
        <v>42031</v>
      </c>
      <c r="B9607" s="383" t="s">
        <v>17</v>
      </c>
      <c r="C9607" s="383" t="s">
        <v>18</v>
      </c>
      <c r="D9607" s="383" t="s">
        <v>19</v>
      </c>
      <c r="E9607" s="383" t="s">
        <v>668</v>
      </c>
      <c r="F9607" s="383" t="s">
        <v>10</v>
      </c>
      <c r="G9607" s="384">
        <v>750</v>
      </c>
      <c r="H9607" s="383" t="s">
        <v>841</v>
      </c>
      <c r="I9607" s="383" t="s">
        <v>842</v>
      </c>
      <c r="J9607" s="383" t="s">
        <v>617</v>
      </c>
      <c r="K9607" s="383" t="s">
        <v>618</v>
      </c>
      <c r="L9607" s="384">
        <v>18650</v>
      </c>
      <c r="M9607" s="383" t="s">
        <v>634</v>
      </c>
      <c r="N9607" s="383" t="s">
        <v>620</v>
      </c>
      <c r="O9607" s="383" t="s">
        <v>230</v>
      </c>
    </row>
    <row r="9608" spans="1:15">
      <c r="A9608" s="385">
        <v>42037</v>
      </c>
      <c r="B9608" s="383" t="s">
        <v>21</v>
      </c>
      <c r="C9608" s="383" t="s">
        <v>12</v>
      </c>
      <c r="D9608" s="383" t="s">
        <v>22</v>
      </c>
      <c r="E9608" s="383" t="s">
        <v>658</v>
      </c>
      <c r="F9608" s="383" t="s">
        <v>10</v>
      </c>
      <c r="G9608" s="384">
        <v>3100</v>
      </c>
      <c r="H9608" s="383" t="s">
        <v>922</v>
      </c>
      <c r="I9608" s="383" t="s">
        <v>923</v>
      </c>
      <c r="J9608" s="383" t="s">
        <v>617</v>
      </c>
      <c r="K9608" s="383" t="s">
        <v>618</v>
      </c>
      <c r="L9608" s="384">
        <v>18660</v>
      </c>
      <c r="M9608" s="383" t="s">
        <v>634</v>
      </c>
      <c r="N9608" s="383" t="s">
        <v>620</v>
      </c>
      <c r="O9608" s="383" t="s">
        <v>230</v>
      </c>
    </row>
    <row r="9609" spans="1:15">
      <c r="A9609" s="385">
        <v>42039</v>
      </c>
      <c r="B9609" s="383" t="s">
        <v>21</v>
      </c>
      <c r="C9609" s="383" t="s">
        <v>12</v>
      </c>
      <c r="D9609" s="383" t="s">
        <v>22</v>
      </c>
      <c r="E9609" s="383" t="s">
        <v>658</v>
      </c>
      <c r="F9609" s="383" t="s">
        <v>10</v>
      </c>
      <c r="G9609" s="384">
        <v>3100</v>
      </c>
      <c r="H9609" s="383" t="s">
        <v>922</v>
      </c>
      <c r="I9609" s="383" t="s">
        <v>923</v>
      </c>
      <c r="J9609" s="383" t="s">
        <v>617</v>
      </c>
      <c r="K9609" s="383" t="s">
        <v>618</v>
      </c>
      <c r="L9609" s="384">
        <v>18660</v>
      </c>
      <c r="M9609" s="383" t="s">
        <v>634</v>
      </c>
      <c r="N9609" s="383" t="s">
        <v>620</v>
      </c>
      <c r="O9609" s="383" t="s">
        <v>230</v>
      </c>
    </row>
    <row r="9610" spans="1:15">
      <c r="A9610" s="385">
        <v>42040</v>
      </c>
      <c r="B9610" s="383" t="s">
        <v>21</v>
      </c>
      <c r="C9610" s="383" t="s">
        <v>12</v>
      </c>
      <c r="D9610" s="383" t="s">
        <v>22</v>
      </c>
      <c r="E9610" s="383" t="s">
        <v>658</v>
      </c>
      <c r="F9610" s="383" t="s">
        <v>10</v>
      </c>
      <c r="G9610" s="384">
        <v>3100</v>
      </c>
      <c r="H9610" s="383" t="s">
        <v>922</v>
      </c>
      <c r="I9610" s="383" t="s">
        <v>923</v>
      </c>
      <c r="J9610" s="383" t="s">
        <v>617</v>
      </c>
      <c r="K9610" s="383" t="s">
        <v>618</v>
      </c>
      <c r="L9610" s="384">
        <v>18761</v>
      </c>
      <c r="M9610" s="383" t="s">
        <v>635</v>
      </c>
      <c r="N9610" s="383" t="s">
        <v>620</v>
      </c>
      <c r="O9610" s="383" t="s">
        <v>230</v>
      </c>
    </row>
    <row r="9611" spans="1:15">
      <c r="A9611" s="385">
        <v>42046</v>
      </c>
      <c r="B9611" s="383" t="s">
        <v>794</v>
      </c>
      <c r="C9611" s="383" t="s">
        <v>8</v>
      </c>
      <c r="D9611" s="383" t="s">
        <v>34</v>
      </c>
      <c r="E9611" s="383" t="s">
        <v>795</v>
      </c>
      <c r="F9611" s="383" t="s">
        <v>10</v>
      </c>
      <c r="G9611" s="384">
        <v>2108</v>
      </c>
      <c r="H9611" s="383" t="s">
        <v>796</v>
      </c>
      <c r="I9611" s="383" t="s">
        <v>800</v>
      </c>
      <c r="J9611" s="383" t="s">
        <v>617</v>
      </c>
      <c r="K9611" s="383" t="s">
        <v>618</v>
      </c>
      <c r="L9611" s="384">
        <v>20833</v>
      </c>
      <c r="M9611" s="383" t="s">
        <v>635</v>
      </c>
      <c r="N9611" s="383" t="s">
        <v>620</v>
      </c>
      <c r="O9611" s="383" t="s">
        <v>230</v>
      </c>
    </row>
    <row r="9612" spans="1:15">
      <c r="A9612" s="385">
        <v>42051</v>
      </c>
      <c r="B9612" s="383" t="s">
        <v>621</v>
      </c>
      <c r="C9612" s="383" t="s">
        <v>8</v>
      </c>
      <c r="D9612" s="383" t="s">
        <v>9</v>
      </c>
      <c r="E9612" s="383" t="s">
        <v>622</v>
      </c>
      <c r="F9612" s="383" t="s">
        <v>10</v>
      </c>
      <c r="G9612" s="384">
        <v>528000</v>
      </c>
      <c r="H9612" s="383" t="s">
        <v>828</v>
      </c>
      <c r="I9612" s="383" t="s">
        <v>829</v>
      </c>
      <c r="J9612" s="383" t="s">
        <v>617</v>
      </c>
      <c r="K9612" s="383" t="s">
        <v>618</v>
      </c>
      <c r="L9612" s="384">
        <v>23171</v>
      </c>
      <c r="M9612" s="383" t="s">
        <v>635</v>
      </c>
      <c r="N9612" s="383" t="s">
        <v>620</v>
      </c>
      <c r="O9612" s="383" t="s">
        <v>230</v>
      </c>
    </row>
    <row r="9613" spans="1:15">
      <c r="A9613" s="385">
        <v>42052</v>
      </c>
      <c r="B9613" s="383" t="s">
        <v>621</v>
      </c>
      <c r="C9613" s="383" t="s">
        <v>8</v>
      </c>
      <c r="D9613" s="383" t="s">
        <v>9</v>
      </c>
      <c r="E9613" s="383" t="s">
        <v>622</v>
      </c>
      <c r="F9613" s="383" t="s">
        <v>10</v>
      </c>
      <c r="G9613" s="384">
        <v>528000</v>
      </c>
      <c r="H9613" s="383" t="s">
        <v>828</v>
      </c>
      <c r="I9613" s="383" t="s">
        <v>829</v>
      </c>
      <c r="J9613" s="383" t="s">
        <v>617</v>
      </c>
      <c r="K9613" s="383" t="s">
        <v>618</v>
      </c>
      <c r="L9613" s="384">
        <v>23171</v>
      </c>
      <c r="M9613" s="383" t="s">
        <v>636</v>
      </c>
      <c r="N9613" s="383" t="s">
        <v>620</v>
      </c>
      <c r="O9613" s="383" t="s">
        <v>230</v>
      </c>
    </row>
    <row r="9614" spans="1:15">
      <c r="A9614" s="385">
        <v>42053</v>
      </c>
      <c r="B9614" s="383" t="s">
        <v>621</v>
      </c>
      <c r="C9614" s="383" t="s">
        <v>8</v>
      </c>
      <c r="D9614" s="383" t="s">
        <v>9</v>
      </c>
      <c r="E9614" s="383" t="s">
        <v>622</v>
      </c>
      <c r="F9614" s="383" t="s">
        <v>10</v>
      </c>
      <c r="G9614" s="384">
        <v>528000</v>
      </c>
      <c r="H9614" s="383" t="s">
        <v>828</v>
      </c>
      <c r="I9614" s="383" t="s">
        <v>829</v>
      </c>
      <c r="J9614" s="383" t="s">
        <v>617</v>
      </c>
      <c r="K9614" s="383" t="s">
        <v>618</v>
      </c>
      <c r="L9614" s="384">
        <v>23171</v>
      </c>
      <c r="M9614" s="383" t="s">
        <v>636</v>
      </c>
      <c r="N9614" s="383" t="s">
        <v>620</v>
      </c>
      <c r="O9614" s="383" t="s">
        <v>230</v>
      </c>
    </row>
    <row r="9615" spans="1:15">
      <c r="A9615" s="385">
        <v>42054</v>
      </c>
      <c r="B9615" s="383" t="s">
        <v>621</v>
      </c>
      <c r="C9615" s="383" t="s">
        <v>8</v>
      </c>
      <c r="D9615" s="383" t="s">
        <v>9</v>
      </c>
      <c r="E9615" s="383" t="s">
        <v>622</v>
      </c>
      <c r="F9615" s="383" t="s">
        <v>10</v>
      </c>
      <c r="G9615" s="384">
        <v>528000</v>
      </c>
      <c r="H9615" s="383" t="s">
        <v>828</v>
      </c>
      <c r="I9615" s="383" t="s">
        <v>829</v>
      </c>
      <c r="J9615" s="383" t="s">
        <v>617</v>
      </c>
      <c r="K9615" s="383" t="s">
        <v>618</v>
      </c>
      <c r="L9615" s="384">
        <v>23171</v>
      </c>
      <c r="M9615" s="383" t="s">
        <v>636</v>
      </c>
      <c r="N9615" s="383" t="s">
        <v>620</v>
      </c>
      <c r="O9615" s="383" t="s">
        <v>230</v>
      </c>
    </row>
    <row r="9616" spans="1:15">
      <c r="A9616" s="385">
        <v>42055</v>
      </c>
      <c r="B9616" s="383" t="s">
        <v>621</v>
      </c>
      <c r="C9616" s="383" t="s">
        <v>8</v>
      </c>
      <c r="D9616" s="383" t="s">
        <v>9</v>
      </c>
      <c r="E9616" s="383" t="s">
        <v>622</v>
      </c>
      <c r="F9616" s="383" t="s">
        <v>10</v>
      </c>
      <c r="G9616" s="384">
        <v>528000</v>
      </c>
      <c r="H9616" s="383" t="s">
        <v>828</v>
      </c>
      <c r="I9616" s="383" t="s">
        <v>829</v>
      </c>
      <c r="J9616" s="383" t="s">
        <v>617</v>
      </c>
      <c r="K9616" s="383" t="s">
        <v>618</v>
      </c>
      <c r="L9616" s="384">
        <v>23171</v>
      </c>
      <c r="M9616" s="383" t="s">
        <v>636</v>
      </c>
      <c r="N9616" s="383" t="s">
        <v>620</v>
      </c>
      <c r="O9616" s="383" t="s">
        <v>230</v>
      </c>
    </row>
    <row r="9617" spans="1:15">
      <c r="A9617" s="385">
        <v>42056</v>
      </c>
      <c r="B9617" s="383" t="s">
        <v>621</v>
      </c>
      <c r="C9617" s="383" t="s">
        <v>8</v>
      </c>
      <c r="D9617" s="383" t="s">
        <v>9</v>
      </c>
      <c r="E9617" s="383" t="s">
        <v>622</v>
      </c>
      <c r="F9617" s="383" t="s">
        <v>10</v>
      </c>
      <c r="G9617" s="384">
        <v>528000</v>
      </c>
      <c r="H9617" s="383" t="s">
        <v>828</v>
      </c>
      <c r="I9617" s="383" t="s">
        <v>829</v>
      </c>
      <c r="J9617" s="383" t="s">
        <v>617</v>
      </c>
      <c r="K9617" s="383" t="s">
        <v>618</v>
      </c>
      <c r="L9617" s="384">
        <v>23171</v>
      </c>
      <c r="M9617" s="383" t="s">
        <v>637</v>
      </c>
      <c r="N9617" s="383" t="s">
        <v>620</v>
      </c>
      <c r="O9617" s="383" t="s">
        <v>230</v>
      </c>
    </row>
    <row r="9618" spans="1:15">
      <c r="A9618" s="385">
        <v>42057</v>
      </c>
      <c r="B9618" s="383" t="s">
        <v>621</v>
      </c>
      <c r="C9618" s="383" t="s">
        <v>8</v>
      </c>
      <c r="D9618" s="383" t="s">
        <v>9</v>
      </c>
      <c r="E9618" s="383" t="s">
        <v>622</v>
      </c>
      <c r="F9618" s="383" t="s">
        <v>10</v>
      </c>
      <c r="G9618" s="384">
        <v>528000</v>
      </c>
      <c r="H9618" s="383" t="s">
        <v>828</v>
      </c>
      <c r="I9618" s="383" t="s">
        <v>829</v>
      </c>
      <c r="J9618" s="383" t="s">
        <v>617</v>
      </c>
      <c r="K9618" s="383" t="s">
        <v>618</v>
      </c>
      <c r="L9618" s="384">
        <v>23171</v>
      </c>
      <c r="M9618" s="383" t="s">
        <v>637</v>
      </c>
      <c r="N9618" s="383" t="s">
        <v>620</v>
      </c>
      <c r="O9618" s="383" t="s">
        <v>230</v>
      </c>
    </row>
    <row r="9619" spans="1:15">
      <c r="A9619" s="385">
        <v>42061</v>
      </c>
      <c r="B9619" s="383" t="s">
        <v>21</v>
      </c>
      <c r="C9619" s="383" t="s">
        <v>12</v>
      </c>
      <c r="D9619" s="383" t="s">
        <v>22</v>
      </c>
      <c r="E9619" s="383" t="s">
        <v>658</v>
      </c>
      <c r="F9619" s="383" t="s">
        <v>10</v>
      </c>
      <c r="G9619" s="384">
        <v>2268</v>
      </c>
      <c r="H9619" s="383" t="s">
        <v>818</v>
      </c>
      <c r="I9619" s="383" t="s">
        <v>819</v>
      </c>
      <c r="J9619" s="383" t="s">
        <v>617</v>
      </c>
      <c r="K9619" s="383" t="s">
        <v>618</v>
      </c>
      <c r="L9619" s="384">
        <v>23171</v>
      </c>
      <c r="M9619" s="383" t="s">
        <v>637</v>
      </c>
      <c r="N9619" s="383" t="s">
        <v>620</v>
      </c>
      <c r="O9619" s="383" t="s">
        <v>230</v>
      </c>
    </row>
    <row r="9620" spans="1:15">
      <c r="A9620" s="385">
        <v>42064</v>
      </c>
      <c r="B9620" s="383" t="s">
        <v>21</v>
      </c>
      <c r="C9620" s="383" t="s">
        <v>12</v>
      </c>
      <c r="D9620" s="383" t="s">
        <v>22</v>
      </c>
      <c r="E9620" s="383" t="s">
        <v>658</v>
      </c>
      <c r="F9620" s="383" t="s">
        <v>10</v>
      </c>
      <c r="G9620" s="384">
        <v>1200</v>
      </c>
      <c r="H9620" s="383" t="s">
        <v>946</v>
      </c>
      <c r="I9620" s="383" t="s">
        <v>1003</v>
      </c>
      <c r="J9620" s="383" t="s">
        <v>617</v>
      </c>
      <c r="K9620" s="383" t="s">
        <v>618</v>
      </c>
      <c r="L9620" s="384">
        <v>24188</v>
      </c>
      <c r="M9620" s="383" t="s">
        <v>638</v>
      </c>
      <c r="N9620" s="383" t="s">
        <v>620</v>
      </c>
      <c r="O9620" s="383" t="s">
        <v>230</v>
      </c>
    </row>
    <row r="9621" spans="1:15">
      <c r="A9621" s="385">
        <v>42065</v>
      </c>
      <c r="B9621" s="383" t="s">
        <v>21</v>
      </c>
      <c r="C9621" s="383" t="s">
        <v>12</v>
      </c>
      <c r="D9621" s="383" t="s">
        <v>22</v>
      </c>
      <c r="E9621" s="383" t="s">
        <v>658</v>
      </c>
      <c r="F9621" s="383" t="s">
        <v>10</v>
      </c>
      <c r="G9621" s="384">
        <v>1200</v>
      </c>
      <c r="H9621" s="383" t="s">
        <v>946</v>
      </c>
      <c r="I9621" s="383" t="s">
        <v>1003</v>
      </c>
      <c r="J9621" s="383" t="s">
        <v>617</v>
      </c>
      <c r="K9621" s="383" t="s">
        <v>618</v>
      </c>
      <c r="L9621" s="384">
        <v>24376</v>
      </c>
      <c r="M9621" s="383" t="s">
        <v>638</v>
      </c>
      <c r="N9621" s="383" t="s">
        <v>620</v>
      </c>
      <c r="O9621" s="383" t="s">
        <v>230</v>
      </c>
    </row>
    <row r="9622" spans="1:15">
      <c r="A9622" s="385">
        <v>42066</v>
      </c>
      <c r="B9622" s="383" t="s">
        <v>21</v>
      </c>
      <c r="C9622" s="383" t="s">
        <v>12</v>
      </c>
      <c r="D9622" s="383" t="s">
        <v>22</v>
      </c>
      <c r="E9622" s="383" t="s">
        <v>658</v>
      </c>
      <c r="F9622" s="383" t="s">
        <v>10</v>
      </c>
      <c r="G9622" s="384">
        <v>1200</v>
      </c>
      <c r="H9622" s="383" t="s">
        <v>946</v>
      </c>
      <c r="I9622" s="383" t="s">
        <v>1003</v>
      </c>
      <c r="J9622" s="383" t="s">
        <v>617</v>
      </c>
      <c r="K9622" s="383" t="s">
        <v>618</v>
      </c>
      <c r="L9622" s="384">
        <v>24376</v>
      </c>
      <c r="M9622" s="383" t="s">
        <v>638</v>
      </c>
      <c r="N9622" s="383" t="s">
        <v>620</v>
      </c>
      <c r="O9622" s="383" t="s">
        <v>230</v>
      </c>
    </row>
    <row r="9623" spans="1:15">
      <c r="A9623" s="385">
        <v>42076</v>
      </c>
      <c r="B9623" s="383" t="s">
        <v>21</v>
      </c>
      <c r="C9623" s="383" t="s">
        <v>12</v>
      </c>
      <c r="D9623" s="383" t="s">
        <v>22</v>
      </c>
      <c r="E9623" s="383" t="s">
        <v>658</v>
      </c>
      <c r="F9623" s="383" t="s">
        <v>10</v>
      </c>
      <c r="G9623" s="384">
        <v>2268</v>
      </c>
      <c r="H9623" s="383" t="s">
        <v>818</v>
      </c>
      <c r="I9623" s="383" t="s">
        <v>819</v>
      </c>
      <c r="J9623" s="383" t="s">
        <v>617</v>
      </c>
      <c r="K9623" s="383" t="s">
        <v>618</v>
      </c>
      <c r="L9623" s="384">
        <v>25875</v>
      </c>
      <c r="M9623" s="383" t="s">
        <v>639</v>
      </c>
      <c r="N9623" s="383" t="s">
        <v>620</v>
      </c>
      <c r="O9623" s="383" t="s">
        <v>230</v>
      </c>
    </row>
    <row r="9624" spans="1:15">
      <c r="A9624" s="385">
        <v>42084</v>
      </c>
      <c r="B9624" s="383" t="s">
        <v>21</v>
      </c>
      <c r="C9624" s="383" t="s">
        <v>12</v>
      </c>
      <c r="D9624" s="383" t="s">
        <v>22</v>
      </c>
      <c r="E9624" s="383" t="s">
        <v>658</v>
      </c>
      <c r="F9624" s="383" t="s">
        <v>10</v>
      </c>
      <c r="G9624" s="384">
        <v>2268</v>
      </c>
      <c r="H9624" s="383" t="s">
        <v>818</v>
      </c>
      <c r="I9624" s="383" t="s">
        <v>819</v>
      </c>
      <c r="J9624" s="383" t="s">
        <v>617</v>
      </c>
      <c r="K9624" s="383" t="s">
        <v>618</v>
      </c>
      <c r="L9624" s="384">
        <v>27710</v>
      </c>
      <c r="M9624" s="383" t="s">
        <v>640</v>
      </c>
      <c r="N9624" s="383" t="s">
        <v>620</v>
      </c>
      <c r="O9624" s="383" t="s">
        <v>230</v>
      </c>
    </row>
    <row r="9625" spans="1:15">
      <c r="A9625" s="385">
        <v>42085</v>
      </c>
      <c r="B9625" s="383" t="s">
        <v>21</v>
      </c>
      <c r="C9625" s="383" t="s">
        <v>12</v>
      </c>
      <c r="D9625" s="383" t="s">
        <v>22</v>
      </c>
      <c r="E9625" s="383" t="s">
        <v>658</v>
      </c>
      <c r="F9625" s="383" t="s">
        <v>10</v>
      </c>
      <c r="G9625" s="384">
        <v>2268</v>
      </c>
      <c r="H9625" s="383" t="s">
        <v>818</v>
      </c>
      <c r="I9625" s="383" t="s">
        <v>819</v>
      </c>
      <c r="J9625" s="383" t="s">
        <v>617</v>
      </c>
      <c r="K9625" s="383" t="s">
        <v>618</v>
      </c>
      <c r="L9625" s="384">
        <v>27741</v>
      </c>
      <c r="M9625" s="383" t="s">
        <v>640</v>
      </c>
      <c r="N9625" s="383" t="s">
        <v>620</v>
      </c>
      <c r="O9625" s="383" t="s">
        <v>230</v>
      </c>
    </row>
    <row r="9626" spans="1:15">
      <c r="A9626" s="385">
        <v>42086</v>
      </c>
      <c r="B9626" s="383" t="s">
        <v>21</v>
      </c>
      <c r="C9626" s="383" t="s">
        <v>12</v>
      </c>
      <c r="D9626" s="383" t="s">
        <v>22</v>
      </c>
      <c r="E9626" s="383" t="s">
        <v>658</v>
      </c>
      <c r="F9626" s="383" t="s">
        <v>10</v>
      </c>
      <c r="G9626" s="384">
        <v>2268</v>
      </c>
      <c r="H9626" s="383" t="s">
        <v>818</v>
      </c>
      <c r="I9626" s="383" t="s">
        <v>819</v>
      </c>
      <c r="J9626" s="383" t="s">
        <v>617</v>
      </c>
      <c r="K9626" s="383" t="s">
        <v>618</v>
      </c>
      <c r="L9626" s="384">
        <v>27741</v>
      </c>
      <c r="M9626" s="383" t="s">
        <v>640</v>
      </c>
      <c r="N9626" s="383" t="s">
        <v>620</v>
      </c>
      <c r="O9626" s="383" t="s">
        <v>230</v>
      </c>
    </row>
    <row r="9627" spans="1:15">
      <c r="A9627" s="385">
        <v>42087</v>
      </c>
      <c r="B9627" s="383" t="s">
        <v>21</v>
      </c>
      <c r="C9627" s="383" t="s">
        <v>12</v>
      </c>
      <c r="D9627" s="383" t="s">
        <v>22</v>
      </c>
      <c r="E9627" s="383" t="s">
        <v>658</v>
      </c>
      <c r="F9627" s="383" t="s">
        <v>10</v>
      </c>
      <c r="G9627" s="384">
        <v>2268</v>
      </c>
      <c r="H9627" s="383" t="s">
        <v>818</v>
      </c>
      <c r="I9627" s="383" t="s">
        <v>819</v>
      </c>
      <c r="J9627" s="383" t="s">
        <v>617</v>
      </c>
      <c r="K9627" s="383" t="s">
        <v>618</v>
      </c>
      <c r="L9627" s="384">
        <v>27741</v>
      </c>
      <c r="M9627" s="383" t="s">
        <v>640</v>
      </c>
      <c r="N9627" s="383" t="s">
        <v>620</v>
      </c>
      <c r="O9627" s="383" t="s">
        <v>230</v>
      </c>
    </row>
    <row r="9628" spans="1:15">
      <c r="A9628" s="385">
        <v>42089</v>
      </c>
      <c r="B9628" s="383" t="s">
        <v>21</v>
      </c>
      <c r="C9628" s="383" t="s">
        <v>12</v>
      </c>
      <c r="D9628" s="383" t="s">
        <v>22</v>
      </c>
      <c r="E9628" s="383" t="s">
        <v>658</v>
      </c>
      <c r="F9628" s="383" t="s">
        <v>10</v>
      </c>
      <c r="G9628" s="384">
        <v>2268</v>
      </c>
      <c r="H9628" s="383" t="s">
        <v>818</v>
      </c>
      <c r="I9628" s="383" t="s">
        <v>819</v>
      </c>
      <c r="J9628" s="383" t="s">
        <v>617</v>
      </c>
      <c r="K9628" s="383" t="s">
        <v>618</v>
      </c>
      <c r="L9628" s="384">
        <v>27741</v>
      </c>
      <c r="M9628" s="383" t="s">
        <v>640</v>
      </c>
      <c r="N9628" s="383" t="s">
        <v>620</v>
      </c>
      <c r="O9628" s="383" t="s">
        <v>230</v>
      </c>
    </row>
    <row r="9629" spans="1:15">
      <c r="A9629" s="385">
        <v>42088</v>
      </c>
      <c r="B9629" s="383" t="s">
        <v>646</v>
      </c>
      <c r="C9629" s="383" t="s">
        <v>8</v>
      </c>
      <c r="D9629" s="383" t="s">
        <v>32</v>
      </c>
      <c r="E9629" s="383" t="s">
        <v>647</v>
      </c>
      <c r="F9629" s="383" t="s">
        <v>10</v>
      </c>
      <c r="G9629" s="384">
        <v>25170</v>
      </c>
      <c r="H9629" s="383" t="s">
        <v>648</v>
      </c>
      <c r="I9629" s="383" t="s">
        <v>1132</v>
      </c>
      <c r="J9629" s="383" t="s">
        <v>617</v>
      </c>
      <c r="K9629" s="383" t="s">
        <v>618</v>
      </c>
      <c r="L9629" s="384">
        <v>27741</v>
      </c>
      <c r="M9629" s="383" t="s">
        <v>640</v>
      </c>
      <c r="N9629" s="383" t="s">
        <v>620</v>
      </c>
      <c r="O9629" s="383" t="s">
        <v>230</v>
      </c>
    </row>
    <row r="9630" spans="1:15">
      <c r="A9630" s="385">
        <v>42090</v>
      </c>
      <c r="B9630" s="383" t="s">
        <v>21</v>
      </c>
      <c r="C9630" s="383" t="s">
        <v>12</v>
      </c>
      <c r="D9630" s="383" t="s">
        <v>22</v>
      </c>
      <c r="E9630" s="383" t="s">
        <v>658</v>
      </c>
      <c r="F9630" s="383" t="s">
        <v>10</v>
      </c>
      <c r="G9630" s="384">
        <v>2268</v>
      </c>
      <c r="H9630" s="383" t="s">
        <v>818</v>
      </c>
      <c r="I9630" s="383" t="s">
        <v>819</v>
      </c>
      <c r="J9630" s="383" t="s">
        <v>617</v>
      </c>
      <c r="K9630" s="383" t="s">
        <v>618</v>
      </c>
      <c r="L9630" s="384">
        <v>27741</v>
      </c>
      <c r="M9630" s="383" t="s">
        <v>640</v>
      </c>
      <c r="N9630" s="383" t="s">
        <v>620</v>
      </c>
      <c r="O9630" s="383" t="s">
        <v>230</v>
      </c>
    </row>
    <row r="9631" spans="1:15">
      <c r="A9631" s="385">
        <v>42091</v>
      </c>
      <c r="B9631" s="383" t="s">
        <v>21</v>
      </c>
      <c r="C9631" s="383" t="s">
        <v>12</v>
      </c>
      <c r="D9631" s="383" t="s">
        <v>22</v>
      </c>
      <c r="E9631" s="383" t="s">
        <v>658</v>
      </c>
      <c r="F9631" s="383" t="s">
        <v>10</v>
      </c>
      <c r="G9631" s="384">
        <v>2268</v>
      </c>
      <c r="H9631" s="383" t="s">
        <v>818</v>
      </c>
      <c r="I9631" s="383" t="s">
        <v>819</v>
      </c>
      <c r="J9631" s="383" t="s">
        <v>617</v>
      </c>
      <c r="K9631" s="383" t="s">
        <v>618</v>
      </c>
      <c r="L9631" s="384">
        <v>27741</v>
      </c>
      <c r="M9631" s="383" t="s">
        <v>641</v>
      </c>
      <c r="N9631" s="383" t="s">
        <v>620</v>
      </c>
      <c r="O9631" s="383" t="s">
        <v>230</v>
      </c>
    </row>
    <row r="9632" spans="1:15">
      <c r="A9632" s="385">
        <v>42092</v>
      </c>
      <c r="B9632" s="383" t="s">
        <v>650</v>
      </c>
      <c r="C9632" s="383" t="s">
        <v>8</v>
      </c>
      <c r="D9632" s="383" t="s">
        <v>20</v>
      </c>
      <c r="E9632" s="383" t="s">
        <v>651</v>
      </c>
      <c r="F9632" s="383" t="s">
        <v>10</v>
      </c>
      <c r="G9632" s="384">
        <v>18126</v>
      </c>
      <c r="H9632" s="383" t="s">
        <v>836</v>
      </c>
      <c r="I9632" s="383" t="s">
        <v>837</v>
      </c>
      <c r="J9632" s="383" t="s">
        <v>617</v>
      </c>
      <c r="K9632" s="383" t="s">
        <v>618</v>
      </c>
      <c r="L9632" s="384">
        <v>27741</v>
      </c>
      <c r="M9632" s="383" t="s">
        <v>641</v>
      </c>
      <c r="N9632" s="383" t="s">
        <v>620</v>
      </c>
      <c r="O9632" s="383" t="s">
        <v>230</v>
      </c>
    </row>
    <row r="9633" spans="1:15">
      <c r="A9633" s="385">
        <v>42093</v>
      </c>
      <c r="B9633" s="383" t="s">
        <v>650</v>
      </c>
      <c r="C9633" s="383" t="s">
        <v>8</v>
      </c>
      <c r="D9633" s="383" t="s">
        <v>20</v>
      </c>
      <c r="E9633" s="383" t="s">
        <v>651</v>
      </c>
      <c r="F9633" s="383" t="s">
        <v>10</v>
      </c>
      <c r="G9633" s="384">
        <v>18126</v>
      </c>
      <c r="H9633" s="383" t="s">
        <v>836</v>
      </c>
      <c r="I9633" s="383" t="s">
        <v>837</v>
      </c>
      <c r="J9633" s="383" t="s">
        <v>617</v>
      </c>
      <c r="K9633" s="383" t="s">
        <v>618</v>
      </c>
      <c r="L9633" s="384">
        <v>27741</v>
      </c>
      <c r="M9633" s="383" t="s">
        <v>641</v>
      </c>
      <c r="N9633" s="383" t="s">
        <v>620</v>
      </c>
      <c r="O9633" s="383" t="s">
        <v>230</v>
      </c>
    </row>
    <row r="9634" spans="1:15">
      <c r="A9634" s="385">
        <v>42094</v>
      </c>
      <c r="B9634" s="383" t="s">
        <v>650</v>
      </c>
      <c r="C9634" s="383" t="s">
        <v>8</v>
      </c>
      <c r="D9634" s="383" t="s">
        <v>20</v>
      </c>
      <c r="E9634" s="383" t="s">
        <v>651</v>
      </c>
      <c r="F9634" s="383" t="s">
        <v>10</v>
      </c>
      <c r="G9634" s="384">
        <v>4141</v>
      </c>
      <c r="H9634" s="383" t="s">
        <v>836</v>
      </c>
      <c r="I9634" s="383" t="s">
        <v>837</v>
      </c>
      <c r="J9634" s="383" t="s">
        <v>617</v>
      </c>
      <c r="K9634" s="383" t="s">
        <v>618</v>
      </c>
      <c r="L9634" s="384">
        <v>27741</v>
      </c>
      <c r="M9634" s="383" t="s">
        <v>641</v>
      </c>
      <c r="N9634" s="383" t="s">
        <v>620</v>
      </c>
      <c r="O9634" s="383" t="s">
        <v>230</v>
      </c>
    </row>
    <row r="9635" spans="1:15">
      <c r="A9635" s="385">
        <v>42095</v>
      </c>
      <c r="B9635" s="383" t="s">
        <v>21</v>
      </c>
      <c r="C9635" s="383" t="s">
        <v>12</v>
      </c>
      <c r="D9635" s="383" t="s">
        <v>22</v>
      </c>
      <c r="E9635" s="383" t="s">
        <v>658</v>
      </c>
      <c r="F9635" s="383" t="s">
        <v>10</v>
      </c>
      <c r="G9635" s="384">
        <v>2268</v>
      </c>
      <c r="H9635" s="383" t="s">
        <v>818</v>
      </c>
      <c r="I9635" s="383" t="s">
        <v>819</v>
      </c>
      <c r="J9635" s="383" t="s">
        <v>617</v>
      </c>
      <c r="K9635" s="383" t="s">
        <v>618</v>
      </c>
      <c r="L9635" s="384">
        <v>27741</v>
      </c>
      <c r="M9635" s="383" t="s">
        <v>641</v>
      </c>
      <c r="N9635" s="383" t="s">
        <v>620</v>
      </c>
      <c r="O9635" s="383" t="s">
        <v>230</v>
      </c>
    </row>
    <row r="9636" spans="1:15">
      <c r="A9636" s="385">
        <v>42096</v>
      </c>
      <c r="B9636" s="383" t="s">
        <v>21</v>
      </c>
      <c r="C9636" s="383" t="s">
        <v>12</v>
      </c>
      <c r="D9636" s="383" t="s">
        <v>22</v>
      </c>
      <c r="E9636" s="383" t="s">
        <v>658</v>
      </c>
      <c r="F9636" s="383" t="s">
        <v>10</v>
      </c>
      <c r="G9636" s="384">
        <v>2268</v>
      </c>
      <c r="H9636" s="383" t="s">
        <v>818</v>
      </c>
      <c r="I9636" s="383" t="s">
        <v>819</v>
      </c>
      <c r="J9636" s="383" t="s">
        <v>617</v>
      </c>
      <c r="K9636" s="383" t="s">
        <v>618</v>
      </c>
      <c r="L9636" s="384">
        <v>27741</v>
      </c>
      <c r="M9636" s="383" t="s">
        <v>641</v>
      </c>
      <c r="N9636" s="383" t="s">
        <v>620</v>
      </c>
      <c r="O9636" s="383" t="s">
        <v>230</v>
      </c>
    </row>
    <row r="9637" spans="1:15">
      <c r="A9637" s="385">
        <v>42097</v>
      </c>
      <c r="B9637" s="383" t="s">
        <v>21</v>
      </c>
      <c r="C9637" s="383" t="s">
        <v>12</v>
      </c>
      <c r="D9637" s="383" t="s">
        <v>22</v>
      </c>
      <c r="E9637" s="383" t="s">
        <v>658</v>
      </c>
      <c r="F9637" s="383" t="s">
        <v>10</v>
      </c>
      <c r="G9637" s="384">
        <v>2268</v>
      </c>
      <c r="H9637" s="383" t="s">
        <v>818</v>
      </c>
      <c r="I9637" s="383" t="s">
        <v>819</v>
      </c>
      <c r="J9637" s="383" t="s">
        <v>617</v>
      </c>
      <c r="K9637" s="383" t="s">
        <v>618</v>
      </c>
      <c r="L9637" s="384">
        <v>27741</v>
      </c>
      <c r="M9637" s="383" t="s">
        <v>641</v>
      </c>
      <c r="N9637" s="383" t="s">
        <v>620</v>
      </c>
      <c r="O9637" s="383" t="s">
        <v>230</v>
      </c>
    </row>
    <row r="9638" spans="1:15">
      <c r="A9638" s="385">
        <v>42099</v>
      </c>
      <c r="B9638" s="383" t="s">
        <v>21</v>
      </c>
      <c r="C9638" s="383" t="s">
        <v>12</v>
      </c>
      <c r="D9638" s="383" t="s">
        <v>22</v>
      </c>
      <c r="E9638" s="383" t="s">
        <v>658</v>
      </c>
      <c r="F9638" s="383" t="s">
        <v>10</v>
      </c>
      <c r="G9638" s="384">
        <v>2268</v>
      </c>
      <c r="H9638" s="383" t="s">
        <v>818</v>
      </c>
      <c r="I9638" s="383" t="s">
        <v>819</v>
      </c>
      <c r="J9638" s="383" t="s">
        <v>617</v>
      </c>
      <c r="K9638" s="383" t="s">
        <v>618</v>
      </c>
      <c r="L9638" s="384">
        <v>28181</v>
      </c>
      <c r="M9638" s="383" t="s">
        <v>642</v>
      </c>
      <c r="N9638" s="383" t="s">
        <v>620</v>
      </c>
      <c r="O9638" s="383" t="s">
        <v>230</v>
      </c>
    </row>
    <row r="9639" spans="1:15">
      <c r="A9639" s="385">
        <v>42100</v>
      </c>
      <c r="B9639" s="383" t="s">
        <v>21</v>
      </c>
      <c r="C9639" s="383" t="s">
        <v>12</v>
      </c>
      <c r="D9639" s="383" t="s">
        <v>22</v>
      </c>
      <c r="E9639" s="383" t="s">
        <v>658</v>
      </c>
      <c r="F9639" s="383" t="s">
        <v>10</v>
      </c>
      <c r="G9639" s="384">
        <v>2268</v>
      </c>
      <c r="H9639" s="383" t="s">
        <v>818</v>
      </c>
      <c r="I9639" s="383" t="s">
        <v>819</v>
      </c>
      <c r="J9639" s="383" t="s">
        <v>617</v>
      </c>
      <c r="K9639" s="383" t="s">
        <v>618</v>
      </c>
      <c r="L9639" s="384">
        <v>28641</v>
      </c>
      <c r="M9639" s="383" t="s">
        <v>642</v>
      </c>
      <c r="N9639" s="383" t="s">
        <v>620</v>
      </c>
      <c r="O9639" s="383" t="s">
        <v>230</v>
      </c>
    </row>
    <row r="9640" spans="1:15">
      <c r="A9640" s="385">
        <v>42101</v>
      </c>
      <c r="B9640" s="383" t="s">
        <v>21</v>
      </c>
      <c r="C9640" s="383" t="s">
        <v>12</v>
      </c>
      <c r="D9640" s="383" t="s">
        <v>22</v>
      </c>
      <c r="E9640" s="383" t="s">
        <v>658</v>
      </c>
      <c r="F9640" s="383" t="s">
        <v>10</v>
      </c>
      <c r="G9640" s="384">
        <v>2268</v>
      </c>
      <c r="H9640" s="383" t="s">
        <v>818</v>
      </c>
      <c r="I9640" s="383" t="s">
        <v>819</v>
      </c>
      <c r="J9640" s="383" t="s">
        <v>617</v>
      </c>
      <c r="K9640" s="383" t="s">
        <v>618</v>
      </c>
      <c r="L9640" s="384">
        <v>29260</v>
      </c>
      <c r="M9640" s="383" t="s">
        <v>642</v>
      </c>
      <c r="N9640" s="383" t="s">
        <v>620</v>
      </c>
      <c r="O9640" s="383" t="s">
        <v>230</v>
      </c>
    </row>
    <row r="9641" spans="1:15">
      <c r="A9641" s="385">
        <v>42102</v>
      </c>
      <c r="B9641" s="383" t="s">
        <v>21</v>
      </c>
      <c r="C9641" s="383" t="s">
        <v>12</v>
      </c>
      <c r="D9641" s="383" t="s">
        <v>22</v>
      </c>
      <c r="E9641" s="383" t="s">
        <v>658</v>
      </c>
      <c r="F9641" s="383" t="s">
        <v>10</v>
      </c>
      <c r="G9641" s="384">
        <v>2268</v>
      </c>
      <c r="H9641" s="383" t="s">
        <v>818</v>
      </c>
      <c r="I9641" s="383" t="s">
        <v>819</v>
      </c>
      <c r="J9641" s="383" t="s">
        <v>617</v>
      </c>
      <c r="K9641" s="383" t="s">
        <v>618</v>
      </c>
      <c r="L9641" s="384">
        <v>29608</v>
      </c>
      <c r="M9641" s="383" t="s">
        <v>642</v>
      </c>
      <c r="N9641" s="383" t="s">
        <v>620</v>
      </c>
      <c r="O9641" s="383" t="s">
        <v>230</v>
      </c>
    </row>
    <row r="9642" spans="1:15">
      <c r="A9642" s="385">
        <v>42103</v>
      </c>
      <c r="B9642" s="383" t="s">
        <v>21</v>
      </c>
      <c r="C9642" s="383" t="s">
        <v>12</v>
      </c>
      <c r="D9642" s="383" t="s">
        <v>22</v>
      </c>
      <c r="E9642" s="383" t="s">
        <v>658</v>
      </c>
      <c r="F9642" s="383" t="s">
        <v>10</v>
      </c>
      <c r="G9642" s="384">
        <v>2268</v>
      </c>
      <c r="H9642" s="383" t="s">
        <v>818</v>
      </c>
      <c r="I9642" s="383" t="s">
        <v>819</v>
      </c>
      <c r="J9642" s="383" t="s">
        <v>617</v>
      </c>
      <c r="K9642" s="383" t="s">
        <v>618</v>
      </c>
      <c r="L9642" s="384">
        <v>29608</v>
      </c>
      <c r="M9642" s="383" t="s">
        <v>642</v>
      </c>
      <c r="N9642" s="383" t="s">
        <v>620</v>
      </c>
      <c r="O9642" s="383" t="s">
        <v>230</v>
      </c>
    </row>
    <row r="9643" spans="1:15">
      <c r="A9643" s="385">
        <v>42104</v>
      </c>
      <c r="B9643" s="383" t="s">
        <v>21</v>
      </c>
      <c r="C9643" s="383" t="s">
        <v>12</v>
      </c>
      <c r="D9643" s="383" t="s">
        <v>22</v>
      </c>
      <c r="E9643" s="383" t="s">
        <v>658</v>
      </c>
      <c r="F9643" s="383" t="s">
        <v>10</v>
      </c>
      <c r="G9643" s="384">
        <v>2268</v>
      </c>
      <c r="H9643" s="383" t="s">
        <v>818</v>
      </c>
      <c r="I9643" s="383" t="s">
        <v>819</v>
      </c>
      <c r="J9643" s="383" t="s">
        <v>617</v>
      </c>
      <c r="K9643" s="383" t="s">
        <v>618</v>
      </c>
      <c r="L9643" s="384">
        <v>29608</v>
      </c>
      <c r="M9643" s="383" t="s">
        <v>642</v>
      </c>
      <c r="N9643" s="383" t="s">
        <v>620</v>
      </c>
      <c r="O9643" s="383" t="s">
        <v>230</v>
      </c>
    </row>
    <row r="9644" spans="1:15">
      <c r="A9644" s="385">
        <v>42105</v>
      </c>
      <c r="B9644" s="383" t="s">
        <v>21</v>
      </c>
      <c r="C9644" s="383" t="s">
        <v>12</v>
      </c>
      <c r="D9644" s="383" t="s">
        <v>22</v>
      </c>
      <c r="E9644" s="383" t="s">
        <v>658</v>
      </c>
      <c r="F9644" s="383" t="s">
        <v>10</v>
      </c>
      <c r="G9644" s="384">
        <v>2268</v>
      </c>
      <c r="H9644" s="383" t="s">
        <v>818</v>
      </c>
      <c r="I9644" s="383" t="s">
        <v>819</v>
      </c>
      <c r="J9644" s="383" t="s">
        <v>617</v>
      </c>
      <c r="K9644" s="383" t="s">
        <v>618</v>
      </c>
      <c r="L9644" s="384">
        <v>29608</v>
      </c>
      <c r="M9644" s="383" t="s">
        <v>642</v>
      </c>
      <c r="N9644" s="383" t="s">
        <v>620</v>
      </c>
      <c r="O9644" s="383" t="s">
        <v>230</v>
      </c>
    </row>
    <row r="9645" spans="1:15">
      <c r="A9645" s="385">
        <v>42106</v>
      </c>
      <c r="B9645" s="383" t="s">
        <v>21</v>
      </c>
      <c r="C9645" s="383" t="s">
        <v>12</v>
      </c>
      <c r="D9645" s="383" t="s">
        <v>22</v>
      </c>
      <c r="E9645" s="383" t="s">
        <v>658</v>
      </c>
      <c r="F9645" s="383" t="s">
        <v>10</v>
      </c>
      <c r="G9645" s="384">
        <v>2268</v>
      </c>
      <c r="H9645" s="383" t="s">
        <v>818</v>
      </c>
      <c r="I9645" s="383" t="s">
        <v>819</v>
      </c>
      <c r="J9645" s="383" t="s">
        <v>617</v>
      </c>
      <c r="K9645" s="383" t="s">
        <v>618</v>
      </c>
      <c r="L9645" s="384">
        <v>29608</v>
      </c>
      <c r="M9645" s="383" t="s">
        <v>642</v>
      </c>
      <c r="N9645" s="383" t="s">
        <v>620</v>
      </c>
      <c r="O9645" s="383" t="s">
        <v>230</v>
      </c>
    </row>
    <row r="9646" spans="1:15">
      <c r="A9646" s="385">
        <v>42107</v>
      </c>
      <c r="B9646" s="383" t="s">
        <v>21</v>
      </c>
      <c r="C9646" s="383" t="s">
        <v>12</v>
      </c>
      <c r="D9646" s="383" t="s">
        <v>22</v>
      </c>
      <c r="E9646" s="383" t="s">
        <v>658</v>
      </c>
      <c r="F9646" s="383" t="s">
        <v>10</v>
      </c>
      <c r="G9646" s="384">
        <v>2268</v>
      </c>
      <c r="H9646" s="383" t="s">
        <v>818</v>
      </c>
      <c r="I9646" s="383" t="s">
        <v>819</v>
      </c>
      <c r="J9646" s="383" t="s">
        <v>617</v>
      </c>
      <c r="K9646" s="383" t="s">
        <v>618</v>
      </c>
      <c r="L9646" s="384">
        <v>29973</v>
      </c>
      <c r="M9646" s="383" t="s">
        <v>642</v>
      </c>
      <c r="N9646" s="383" t="s">
        <v>620</v>
      </c>
      <c r="O9646" s="383" t="s">
        <v>230</v>
      </c>
    </row>
    <row r="9647" spans="1:15">
      <c r="A9647" s="385">
        <v>42108</v>
      </c>
      <c r="B9647" s="383" t="s">
        <v>21</v>
      </c>
      <c r="C9647" s="383" t="s">
        <v>12</v>
      </c>
      <c r="D9647" s="383" t="s">
        <v>22</v>
      </c>
      <c r="E9647" s="383" t="s">
        <v>658</v>
      </c>
      <c r="F9647" s="383" t="s">
        <v>10</v>
      </c>
      <c r="G9647" s="384">
        <v>2268</v>
      </c>
      <c r="H9647" s="383" t="s">
        <v>818</v>
      </c>
      <c r="I9647" s="383" t="s">
        <v>819</v>
      </c>
      <c r="J9647" s="383" t="s">
        <v>617</v>
      </c>
      <c r="K9647" s="383" t="s">
        <v>618</v>
      </c>
      <c r="L9647" s="384">
        <v>30380</v>
      </c>
      <c r="M9647" s="383" t="s">
        <v>642</v>
      </c>
      <c r="N9647" s="383" t="s">
        <v>620</v>
      </c>
      <c r="O9647" s="383" t="s">
        <v>230</v>
      </c>
    </row>
    <row r="9648" spans="1:15">
      <c r="A9648" s="385">
        <v>42109</v>
      </c>
      <c r="B9648" s="383" t="s">
        <v>21</v>
      </c>
      <c r="C9648" s="383" t="s">
        <v>12</v>
      </c>
      <c r="D9648" s="383" t="s">
        <v>22</v>
      </c>
      <c r="E9648" s="383" t="s">
        <v>658</v>
      </c>
      <c r="F9648" s="383" t="s">
        <v>10</v>
      </c>
      <c r="G9648" s="384">
        <v>2268</v>
      </c>
      <c r="H9648" s="383" t="s">
        <v>818</v>
      </c>
      <c r="I9648" s="383" t="s">
        <v>819</v>
      </c>
      <c r="J9648" s="383" t="s">
        <v>617</v>
      </c>
      <c r="K9648" s="383" t="s">
        <v>618</v>
      </c>
      <c r="L9648" s="384">
        <v>30722</v>
      </c>
      <c r="M9648" s="383" t="s">
        <v>642</v>
      </c>
      <c r="N9648" s="383" t="s">
        <v>620</v>
      </c>
      <c r="O9648" s="383" t="s">
        <v>230</v>
      </c>
    </row>
    <row r="9649" spans="1:15">
      <c r="A9649" s="385">
        <v>42110</v>
      </c>
      <c r="B9649" s="383" t="s">
        <v>21</v>
      </c>
      <c r="C9649" s="383" t="s">
        <v>12</v>
      </c>
      <c r="D9649" s="383" t="s">
        <v>22</v>
      </c>
      <c r="E9649" s="383" t="s">
        <v>658</v>
      </c>
      <c r="F9649" s="383" t="s">
        <v>10</v>
      </c>
      <c r="G9649" s="384">
        <v>2268</v>
      </c>
      <c r="H9649" s="383" t="s">
        <v>818</v>
      </c>
      <c r="I9649" s="383" t="s">
        <v>819</v>
      </c>
      <c r="J9649" s="383" t="s">
        <v>617</v>
      </c>
      <c r="K9649" s="383" t="s">
        <v>618</v>
      </c>
      <c r="L9649" s="384">
        <v>30780</v>
      </c>
      <c r="M9649" s="383" t="s">
        <v>642</v>
      </c>
      <c r="N9649" s="383" t="s">
        <v>620</v>
      </c>
      <c r="O9649" s="383" t="s">
        <v>230</v>
      </c>
    </row>
    <row r="9650" spans="1:15">
      <c r="A9650" s="385">
        <v>42114</v>
      </c>
      <c r="B9650" s="383" t="s">
        <v>621</v>
      </c>
      <c r="C9650" s="383" t="s">
        <v>8</v>
      </c>
      <c r="D9650" s="383" t="s">
        <v>9</v>
      </c>
      <c r="E9650" s="383" t="s">
        <v>622</v>
      </c>
      <c r="F9650" s="383" t="s">
        <v>10</v>
      </c>
      <c r="G9650" s="384">
        <v>63000</v>
      </c>
      <c r="H9650" s="383" t="s">
        <v>838</v>
      </c>
      <c r="I9650" s="383" t="s">
        <v>839</v>
      </c>
      <c r="J9650" s="383" t="s">
        <v>617</v>
      </c>
      <c r="K9650" s="383" t="s">
        <v>618</v>
      </c>
      <c r="L9650" s="384">
        <v>30780</v>
      </c>
      <c r="M9650" s="383" t="s">
        <v>643</v>
      </c>
      <c r="N9650" s="383" t="s">
        <v>620</v>
      </c>
      <c r="O9650" s="383" t="s">
        <v>230</v>
      </c>
    </row>
    <row r="9651" spans="1:15">
      <c r="A9651" s="385">
        <v>42118</v>
      </c>
      <c r="B9651" s="383" t="s">
        <v>21</v>
      </c>
      <c r="C9651" s="383" t="s">
        <v>12</v>
      </c>
      <c r="D9651" s="383" t="s">
        <v>22</v>
      </c>
      <c r="E9651" s="383" t="s">
        <v>658</v>
      </c>
      <c r="F9651" s="383" t="s">
        <v>10</v>
      </c>
      <c r="G9651" s="384">
        <v>17073</v>
      </c>
      <c r="H9651" s="383" t="s">
        <v>909</v>
      </c>
      <c r="I9651" s="383" t="s">
        <v>1129</v>
      </c>
      <c r="J9651" s="383" t="s">
        <v>617</v>
      </c>
      <c r="K9651" s="383" t="s">
        <v>618</v>
      </c>
      <c r="L9651" s="384">
        <v>30780</v>
      </c>
      <c r="M9651" s="383" t="s">
        <v>643</v>
      </c>
      <c r="N9651" s="383" t="s">
        <v>620</v>
      </c>
      <c r="O9651" s="383" t="s">
        <v>230</v>
      </c>
    </row>
    <row r="9652" spans="1:15">
      <c r="A9652" s="385">
        <v>42122</v>
      </c>
      <c r="B9652" s="383" t="s">
        <v>21</v>
      </c>
      <c r="C9652" s="383" t="s">
        <v>12</v>
      </c>
      <c r="D9652" s="383" t="s">
        <v>22</v>
      </c>
      <c r="E9652" s="383" t="s">
        <v>658</v>
      </c>
      <c r="F9652" s="383" t="s">
        <v>10</v>
      </c>
      <c r="G9652" s="384">
        <v>11883</v>
      </c>
      <c r="H9652" s="383" t="s">
        <v>899</v>
      </c>
      <c r="I9652" s="383" t="s">
        <v>1133</v>
      </c>
      <c r="J9652" s="383" t="s">
        <v>617</v>
      </c>
      <c r="K9652" s="383" t="s">
        <v>618</v>
      </c>
      <c r="L9652" s="384">
        <v>30780</v>
      </c>
      <c r="M9652" s="383" t="s">
        <v>643</v>
      </c>
      <c r="N9652" s="383" t="s">
        <v>620</v>
      </c>
      <c r="O9652" s="383" t="s">
        <v>230</v>
      </c>
    </row>
    <row r="9653" spans="1:15">
      <c r="A9653" s="385">
        <v>42129</v>
      </c>
      <c r="B9653" s="383" t="s">
        <v>621</v>
      </c>
      <c r="C9653" s="383" t="s">
        <v>8</v>
      </c>
      <c r="D9653" s="383" t="s">
        <v>9</v>
      </c>
      <c r="E9653" s="383" t="s">
        <v>622</v>
      </c>
      <c r="F9653" s="383" t="s">
        <v>10</v>
      </c>
      <c r="G9653" s="384">
        <v>528000</v>
      </c>
      <c r="H9653" s="383" t="s">
        <v>828</v>
      </c>
      <c r="I9653" s="383" t="s">
        <v>829</v>
      </c>
      <c r="J9653" s="383" t="s">
        <v>617</v>
      </c>
      <c r="K9653" s="383" t="s">
        <v>618</v>
      </c>
      <c r="L9653" s="384">
        <v>30780</v>
      </c>
      <c r="M9653" s="383" t="s">
        <v>643</v>
      </c>
      <c r="N9653" s="383" t="s">
        <v>620</v>
      </c>
      <c r="O9653" s="383" t="s">
        <v>230</v>
      </c>
    </row>
    <row r="9654" spans="1:15">
      <c r="A9654" s="385">
        <v>42130</v>
      </c>
      <c r="B9654" s="383" t="s">
        <v>21</v>
      </c>
      <c r="C9654" s="383" t="s">
        <v>12</v>
      </c>
      <c r="D9654" s="383" t="s">
        <v>22</v>
      </c>
      <c r="E9654" s="383" t="s">
        <v>658</v>
      </c>
      <c r="F9654" s="383" t="s">
        <v>10</v>
      </c>
      <c r="G9654" s="384">
        <v>2268</v>
      </c>
      <c r="H9654" s="383" t="s">
        <v>818</v>
      </c>
      <c r="I9654" s="383" t="s">
        <v>819</v>
      </c>
      <c r="J9654" s="383" t="s">
        <v>617</v>
      </c>
      <c r="K9654" s="383" t="s">
        <v>618</v>
      </c>
      <c r="L9654" s="384">
        <v>30780</v>
      </c>
      <c r="M9654" s="383" t="s">
        <v>643</v>
      </c>
      <c r="N9654" s="383" t="s">
        <v>620</v>
      </c>
      <c r="O9654" s="383" t="s">
        <v>230</v>
      </c>
    </row>
    <row r="9655" spans="1:15">
      <c r="A9655" s="385">
        <v>42131</v>
      </c>
      <c r="B9655" s="383" t="s">
        <v>21</v>
      </c>
      <c r="C9655" s="383" t="s">
        <v>12</v>
      </c>
      <c r="D9655" s="383" t="s">
        <v>22</v>
      </c>
      <c r="E9655" s="383" t="s">
        <v>658</v>
      </c>
      <c r="F9655" s="383" t="s">
        <v>10</v>
      </c>
      <c r="G9655" s="384">
        <v>2268</v>
      </c>
      <c r="H9655" s="383" t="s">
        <v>818</v>
      </c>
      <c r="I9655" s="383" t="s">
        <v>819</v>
      </c>
      <c r="J9655" s="383" t="s">
        <v>617</v>
      </c>
      <c r="K9655" s="383" t="s">
        <v>618</v>
      </c>
      <c r="L9655" s="384">
        <v>30780</v>
      </c>
      <c r="M9655" s="383" t="s">
        <v>643</v>
      </c>
      <c r="N9655" s="383" t="s">
        <v>620</v>
      </c>
      <c r="O9655" s="383" t="s">
        <v>230</v>
      </c>
    </row>
    <row r="9656" spans="1:15">
      <c r="A9656" s="385">
        <v>42132</v>
      </c>
      <c r="B9656" s="383" t="s">
        <v>21</v>
      </c>
      <c r="C9656" s="383" t="s">
        <v>12</v>
      </c>
      <c r="D9656" s="383" t="s">
        <v>22</v>
      </c>
      <c r="E9656" s="383" t="s">
        <v>658</v>
      </c>
      <c r="F9656" s="383" t="s">
        <v>10</v>
      </c>
      <c r="G9656" s="384">
        <v>2268</v>
      </c>
      <c r="H9656" s="383" t="s">
        <v>818</v>
      </c>
      <c r="I9656" s="383" t="s">
        <v>819</v>
      </c>
      <c r="J9656" s="383" t="s">
        <v>617</v>
      </c>
      <c r="K9656" s="383" t="s">
        <v>618</v>
      </c>
      <c r="L9656" s="384">
        <v>30780</v>
      </c>
      <c r="M9656" s="383" t="s">
        <v>643</v>
      </c>
      <c r="N9656" s="383" t="s">
        <v>620</v>
      </c>
      <c r="O9656" s="383" t="s">
        <v>230</v>
      </c>
    </row>
    <row r="9657" spans="1:15">
      <c r="A9657" s="385">
        <v>42150</v>
      </c>
      <c r="B9657" s="383" t="s">
        <v>21</v>
      </c>
      <c r="C9657" s="383" t="s">
        <v>12</v>
      </c>
      <c r="D9657" s="383" t="s">
        <v>22</v>
      </c>
      <c r="E9657" s="383" t="s">
        <v>658</v>
      </c>
      <c r="F9657" s="383" t="s">
        <v>10</v>
      </c>
      <c r="G9657" s="384">
        <v>-21932</v>
      </c>
      <c r="H9657" s="383" t="s">
        <v>733</v>
      </c>
      <c r="I9657" s="383" t="s">
        <v>1134</v>
      </c>
      <c r="J9657" s="383" t="s">
        <v>617</v>
      </c>
      <c r="K9657" s="383" t="s">
        <v>618</v>
      </c>
      <c r="L9657" s="384">
        <v>30780</v>
      </c>
      <c r="M9657" s="383" t="s">
        <v>645</v>
      </c>
      <c r="N9657" s="383" t="s">
        <v>620</v>
      </c>
      <c r="O9657" s="383" t="s">
        <v>230</v>
      </c>
    </row>
    <row r="9658" spans="1:15">
      <c r="A9658" s="385">
        <v>41997</v>
      </c>
      <c r="B9658" s="383" t="s">
        <v>21</v>
      </c>
      <c r="C9658" s="383" t="s">
        <v>12</v>
      </c>
      <c r="D9658" s="383" t="s">
        <v>22</v>
      </c>
      <c r="E9658" s="383" t="s">
        <v>658</v>
      </c>
      <c r="F9658" s="383" t="s">
        <v>10</v>
      </c>
      <c r="G9658" s="384">
        <v>710</v>
      </c>
      <c r="H9658" s="383" t="s">
        <v>909</v>
      </c>
      <c r="I9658" s="383" t="s">
        <v>1135</v>
      </c>
      <c r="J9658" s="383" t="s">
        <v>617</v>
      </c>
      <c r="K9658" s="383" t="s">
        <v>618</v>
      </c>
      <c r="L9658" s="384">
        <v>0</v>
      </c>
      <c r="M9658" s="383" t="s">
        <v>619</v>
      </c>
      <c r="N9658" s="383" t="s">
        <v>620</v>
      </c>
      <c r="O9658" s="383" t="s">
        <v>230</v>
      </c>
    </row>
    <row r="9659" spans="1:15">
      <c r="A9659" s="385">
        <v>42006</v>
      </c>
      <c r="B9659" s="383" t="s">
        <v>21</v>
      </c>
      <c r="C9659" s="383" t="s">
        <v>12</v>
      </c>
      <c r="D9659" s="383" t="s">
        <v>22</v>
      </c>
      <c r="E9659" s="383" t="s">
        <v>658</v>
      </c>
      <c r="F9659" s="383" t="s">
        <v>10</v>
      </c>
      <c r="G9659" s="384">
        <v>24492</v>
      </c>
      <c r="H9659" s="383" t="s">
        <v>1136</v>
      </c>
      <c r="I9659" s="383" t="s">
        <v>1137</v>
      </c>
      <c r="J9659" s="383" t="s">
        <v>617</v>
      </c>
      <c r="K9659" s="383" t="s">
        <v>618</v>
      </c>
      <c r="L9659" s="384">
        <v>6319</v>
      </c>
      <c r="M9659" s="383" t="s">
        <v>627</v>
      </c>
      <c r="N9659" s="383" t="s">
        <v>620</v>
      </c>
      <c r="O9659" s="383" t="s">
        <v>230</v>
      </c>
    </row>
    <row r="9660" spans="1:15">
      <c r="A9660" s="385">
        <v>42008</v>
      </c>
      <c r="B9660" s="383" t="s">
        <v>70</v>
      </c>
      <c r="C9660" s="383" t="s">
        <v>42</v>
      </c>
      <c r="D9660" s="383" t="s">
        <v>175</v>
      </c>
      <c r="E9660" s="383" t="s">
        <v>974</v>
      </c>
      <c r="F9660" s="383" t="s">
        <v>43</v>
      </c>
      <c r="G9660" s="384">
        <v>185286</v>
      </c>
      <c r="H9660" s="383" t="s">
        <v>801</v>
      </c>
      <c r="I9660" s="383" t="s">
        <v>1138</v>
      </c>
      <c r="J9660" s="383" t="s">
        <v>617</v>
      </c>
      <c r="K9660" s="383" t="s">
        <v>618</v>
      </c>
      <c r="L9660" s="384">
        <v>8501</v>
      </c>
      <c r="M9660" s="383" t="s">
        <v>627</v>
      </c>
      <c r="N9660" s="383" t="s">
        <v>620</v>
      </c>
      <c r="O9660" s="383" t="s">
        <v>230</v>
      </c>
    </row>
    <row r="9661" spans="1:15">
      <c r="A9661" s="385">
        <v>42017</v>
      </c>
      <c r="B9661" s="383" t="s">
        <v>650</v>
      </c>
      <c r="C9661" s="383" t="s">
        <v>8</v>
      </c>
      <c r="D9661" s="383" t="s">
        <v>20</v>
      </c>
      <c r="E9661" s="383" t="s">
        <v>651</v>
      </c>
      <c r="F9661" s="383" t="s">
        <v>10</v>
      </c>
      <c r="G9661" s="384">
        <v>15195</v>
      </c>
      <c r="H9661" s="383" t="s">
        <v>852</v>
      </c>
      <c r="I9661" s="383" t="s">
        <v>853</v>
      </c>
      <c r="J9661" s="383" t="s">
        <v>617</v>
      </c>
      <c r="K9661" s="383" t="s">
        <v>618</v>
      </c>
      <c r="L9661" s="384">
        <v>9280</v>
      </c>
      <c r="M9661" s="383" t="s">
        <v>631</v>
      </c>
      <c r="N9661" s="383" t="s">
        <v>620</v>
      </c>
      <c r="O9661" s="383" t="s">
        <v>230</v>
      </c>
    </row>
    <row r="9662" spans="1:15">
      <c r="A9662" s="385">
        <v>42021</v>
      </c>
      <c r="B9662" s="383" t="s">
        <v>650</v>
      </c>
      <c r="C9662" s="383" t="s">
        <v>8</v>
      </c>
      <c r="D9662" s="383" t="s">
        <v>20</v>
      </c>
      <c r="E9662" s="383" t="s">
        <v>651</v>
      </c>
      <c r="F9662" s="383" t="s">
        <v>10</v>
      </c>
      <c r="G9662" s="384">
        <v>16304</v>
      </c>
      <c r="H9662" s="383" t="s">
        <v>852</v>
      </c>
      <c r="I9662" s="383" t="s">
        <v>853</v>
      </c>
      <c r="J9662" s="383" t="s">
        <v>617</v>
      </c>
      <c r="K9662" s="383" t="s">
        <v>618</v>
      </c>
      <c r="L9662" s="384">
        <v>12650</v>
      </c>
      <c r="M9662" s="383" t="s">
        <v>632</v>
      </c>
      <c r="N9662" s="383" t="s">
        <v>620</v>
      </c>
      <c r="O9662" s="383" t="s">
        <v>230</v>
      </c>
    </row>
    <row r="9663" spans="1:15">
      <c r="A9663" s="385">
        <v>42022</v>
      </c>
      <c r="B9663" s="383" t="s">
        <v>859</v>
      </c>
      <c r="C9663" s="383" t="s">
        <v>25</v>
      </c>
      <c r="D9663" s="383" t="s">
        <v>19</v>
      </c>
      <c r="E9663" s="383" t="s">
        <v>860</v>
      </c>
      <c r="F9663" s="383" t="s">
        <v>10</v>
      </c>
      <c r="G9663" s="384">
        <v>53520</v>
      </c>
      <c r="H9663" s="383" t="s">
        <v>861</v>
      </c>
      <c r="I9663" s="383" t="s">
        <v>1139</v>
      </c>
      <c r="J9663" s="383" t="s">
        <v>617</v>
      </c>
      <c r="K9663" s="383" t="s">
        <v>618</v>
      </c>
      <c r="L9663" s="384">
        <v>12650</v>
      </c>
      <c r="M9663" s="383" t="s">
        <v>632</v>
      </c>
      <c r="N9663" s="383" t="s">
        <v>620</v>
      </c>
      <c r="O9663" s="383" t="s">
        <v>230</v>
      </c>
    </row>
    <row r="9664" spans="1:15">
      <c r="A9664" s="385">
        <v>42029</v>
      </c>
      <c r="B9664" s="383" t="s">
        <v>859</v>
      </c>
      <c r="C9664" s="383" t="s">
        <v>25</v>
      </c>
      <c r="D9664" s="383" t="s">
        <v>19</v>
      </c>
      <c r="E9664" s="383" t="s">
        <v>860</v>
      </c>
      <c r="F9664" s="383" t="s">
        <v>10</v>
      </c>
      <c r="G9664" s="384">
        <v>17726</v>
      </c>
      <c r="H9664" s="383" t="s">
        <v>861</v>
      </c>
      <c r="I9664" s="383" t="s">
        <v>1101</v>
      </c>
      <c r="J9664" s="383" t="s">
        <v>617</v>
      </c>
      <c r="K9664" s="383" t="s">
        <v>618</v>
      </c>
      <c r="L9664" s="384">
        <v>18650</v>
      </c>
      <c r="M9664" s="383" t="s">
        <v>633</v>
      </c>
      <c r="N9664" s="383" t="s">
        <v>620</v>
      </c>
      <c r="O9664" s="383" t="s">
        <v>230</v>
      </c>
    </row>
    <row r="9665" spans="1:15">
      <c r="A9665" s="385">
        <v>42030</v>
      </c>
      <c r="B9665" s="383" t="s">
        <v>859</v>
      </c>
      <c r="C9665" s="383" t="s">
        <v>25</v>
      </c>
      <c r="D9665" s="383" t="s">
        <v>19</v>
      </c>
      <c r="E9665" s="383" t="s">
        <v>860</v>
      </c>
      <c r="F9665" s="383" t="s">
        <v>10</v>
      </c>
      <c r="G9665" s="384">
        <v>17726</v>
      </c>
      <c r="H9665" s="383" t="s">
        <v>861</v>
      </c>
      <c r="I9665" s="383" t="s">
        <v>1101</v>
      </c>
      <c r="J9665" s="383" t="s">
        <v>617</v>
      </c>
      <c r="K9665" s="383" t="s">
        <v>618</v>
      </c>
      <c r="L9665" s="384">
        <v>18650</v>
      </c>
      <c r="M9665" s="383" t="s">
        <v>634</v>
      </c>
      <c r="N9665" s="383" t="s">
        <v>620</v>
      </c>
      <c r="O9665" s="383" t="s">
        <v>230</v>
      </c>
    </row>
    <row r="9666" spans="1:15">
      <c r="A9666" s="385">
        <v>42034</v>
      </c>
      <c r="B9666" s="383" t="s">
        <v>621</v>
      </c>
      <c r="C9666" s="383" t="s">
        <v>8</v>
      </c>
      <c r="D9666" s="383" t="s">
        <v>9</v>
      </c>
      <c r="E9666" s="383" t="s">
        <v>622</v>
      </c>
      <c r="F9666" s="383" t="s">
        <v>10</v>
      </c>
      <c r="G9666" s="384">
        <v>63000</v>
      </c>
      <c r="H9666" s="383" t="s">
        <v>838</v>
      </c>
      <c r="I9666" s="383" t="s">
        <v>839</v>
      </c>
      <c r="J9666" s="383" t="s">
        <v>617</v>
      </c>
      <c r="K9666" s="383" t="s">
        <v>618</v>
      </c>
      <c r="L9666" s="384">
        <v>18650</v>
      </c>
      <c r="M9666" s="383" t="s">
        <v>634</v>
      </c>
      <c r="N9666" s="383" t="s">
        <v>620</v>
      </c>
      <c r="O9666" s="383" t="s">
        <v>230</v>
      </c>
    </row>
    <row r="9667" spans="1:15">
      <c r="A9667" s="385">
        <v>42036</v>
      </c>
      <c r="B9667" s="383" t="s">
        <v>859</v>
      </c>
      <c r="C9667" s="383" t="s">
        <v>25</v>
      </c>
      <c r="D9667" s="383" t="s">
        <v>19</v>
      </c>
      <c r="E9667" s="383" t="s">
        <v>860</v>
      </c>
      <c r="F9667" s="383" t="s">
        <v>10</v>
      </c>
      <c r="G9667" s="384">
        <v>6789</v>
      </c>
      <c r="H9667" s="383" t="s">
        <v>861</v>
      </c>
      <c r="I9667" s="383" t="s">
        <v>1101</v>
      </c>
      <c r="J9667" s="383" t="s">
        <v>617</v>
      </c>
      <c r="K9667" s="383" t="s">
        <v>618</v>
      </c>
      <c r="L9667" s="384">
        <v>18660</v>
      </c>
      <c r="M9667" s="383" t="s">
        <v>634</v>
      </c>
      <c r="N9667" s="383" t="s">
        <v>620</v>
      </c>
      <c r="O9667" s="383" t="s">
        <v>230</v>
      </c>
    </row>
    <row r="9668" spans="1:15">
      <c r="A9668" s="385">
        <v>42041</v>
      </c>
      <c r="B9668" s="383" t="s">
        <v>621</v>
      </c>
      <c r="C9668" s="383" t="s">
        <v>8</v>
      </c>
      <c r="D9668" s="383" t="s">
        <v>9</v>
      </c>
      <c r="E9668" s="383" t="s">
        <v>622</v>
      </c>
      <c r="F9668" s="383" t="s">
        <v>10</v>
      </c>
      <c r="G9668" s="384">
        <v>63000</v>
      </c>
      <c r="H9668" s="383" t="s">
        <v>838</v>
      </c>
      <c r="I9668" s="383" t="s">
        <v>839</v>
      </c>
      <c r="J9668" s="383" t="s">
        <v>617</v>
      </c>
      <c r="K9668" s="383" t="s">
        <v>618</v>
      </c>
      <c r="L9668" s="384">
        <v>18761</v>
      </c>
      <c r="M9668" s="383" t="s">
        <v>635</v>
      </c>
      <c r="N9668" s="383" t="s">
        <v>620</v>
      </c>
      <c r="O9668" s="383" t="s">
        <v>230</v>
      </c>
    </row>
    <row r="9669" spans="1:15">
      <c r="A9669" s="385">
        <v>42042</v>
      </c>
      <c r="B9669" s="383" t="s">
        <v>621</v>
      </c>
      <c r="C9669" s="383" t="s">
        <v>8</v>
      </c>
      <c r="D9669" s="383" t="s">
        <v>9</v>
      </c>
      <c r="E9669" s="383" t="s">
        <v>622</v>
      </c>
      <c r="F9669" s="383" t="s">
        <v>10</v>
      </c>
      <c r="G9669" s="384">
        <v>63000</v>
      </c>
      <c r="H9669" s="383" t="s">
        <v>838</v>
      </c>
      <c r="I9669" s="383" t="s">
        <v>839</v>
      </c>
      <c r="J9669" s="383" t="s">
        <v>617</v>
      </c>
      <c r="K9669" s="383" t="s">
        <v>618</v>
      </c>
      <c r="L9669" s="384">
        <v>18800</v>
      </c>
      <c r="M9669" s="383" t="s">
        <v>635</v>
      </c>
      <c r="N9669" s="383" t="s">
        <v>620</v>
      </c>
      <c r="O9669" s="383" t="s">
        <v>230</v>
      </c>
    </row>
    <row r="9670" spans="1:15">
      <c r="A9670" s="385">
        <v>42046</v>
      </c>
      <c r="B9670" s="383" t="s">
        <v>794</v>
      </c>
      <c r="C9670" s="383" t="s">
        <v>8</v>
      </c>
      <c r="D9670" s="383" t="s">
        <v>34</v>
      </c>
      <c r="E9670" s="383" t="s">
        <v>795</v>
      </c>
      <c r="F9670" s="383" t="s">
        <v>10</v>
      </c>
      <c r="G9670" s="384">
        <v>6567</v>
      </c>
      <c r="H9670" s="383" t="s">
        <v>796</v>
      </c>
      <c r="I9670" s="383" t="s">
        <v>805</v>
      </c>
      <c r="J9670" s="383" t="s">
        <v>617</v>
      </c>
      <c r="K9670" s="383" t="s">
        <v>618</v>
      </c>
      <c r="L9670" s="384">
        <v>20833</v>
      </c>
      <c r="M9670" s="383" t="s">
        <v>635</v>
      </c>
      <c r="N9670" s="383" t="s">
        <v>620</v>
      </c>
      <c r="O9670" s="383" t="s">
        <v>230</v>
      </c>
    </row>
    <row r="9671" spans="1:15">
      <c r="A9671" s="385">
        <v>42067</v>
      </c>
      <c r="B9671" s="383" t="s">
        <v>621</v>
      </c>
      <c r="C9671" s="383" t="s">
        <v>8</v>
      </c>
      <c r="D9671" s="383" t="s">
        <v>9</v>
      </c>
      <c r="E9671" s="383" t="s">
        <v>622</v>
      </c>
      <c r="F9671" s="383" t="s">
        <v>10</v>
      </c>
      <c r="G9671" s="384">
        <v>528000</v>
      </c>
      <c r="H9671" s="383" t="s">
        <v>828</v>
      </c>
      <c r="I9671" s="383" t="s">
        <v>829</v>
      </c>
      <c r="J9671" s="383" t="s">
        <v>617</v>
      </c>
      <c r="K9671" s="383" t="s">
        <v>618</v>
      </c>
      <c r="L9671" s="384">
        <v>24394</v>
      </c>
      <c r="M9671" s="383" t="s">
        <v>638</v>
      </c>
      <c r="N9671" s="383" t="s">
        <v>620</v>
      </c>
      <c r="O9671" s="383" t="s">
        <v>230</v>
      </c>
    </row>
    <row r="9672" spans="1:15">
      <c r="A9672" s="385">
        <v>42068</v>
      </c>
      <c r="B9672" s="383" t="s">
        <v>621</v>
      </c>
      <c r="C9672" s="383" t="s">
        <v>8</v>
      </c>
      <c r="D9672" s="383" t="s">
        <v>9</v>
      </c>
      <c r="E9672" s="383" t="s">
        <v>622</v>
      </c>
      <c r="F9672" s="383" t="s">
        <v>10</v>
      </c>
      <c r="G9672" s="384">
        <v>528000</v>
      </c>
      <c r="H9672" s="383" t="s">
        <v>828</v>
      </c>
      <c r="I9672" s="383" t="s">
        <v>829</v>
      </c>
      <c r="J9672" s="383" t="s">
        <v>617</v>
      </c>
      <c r="K9672" s="383" t="s">
        <v>618</v>
      </c>
      <c r="L9672" s="384">
        <v>24965</v>
      </c>
      <c r="M9672" s="383" t="s">
        <v>638</v>
      </c>
      <c r="N9672" s="383" t="s">
        <v>620</v>
      </c>
      <c r="O9672" s="383" t="s">
        <v>230</v>
      </c>
    </row>
    <row r="9673" spans="1:15">
      <c r="A9673" s="385">
        <v>42069</v>
      </c>
      <c r="B9673" s="383" t="s">
        <v>621</v>
      </c>
      <c r="C9673" s="383" t="s">
        <v>8</v>
      </c>
      <c r="D9673" s="383" t="s">
        <v>9</v>
      </c>
      <c r="E9673" s="383" t="s">
        <v>622</v>
      </c>
      <c r="F9673" s="383" t="s">
        <v>10</v>
      </c>
      <c r="G9673" s="384">
        <v>528000</v>
      </c>
      <c r="H9673" s="383" t="s">
        <v>828</v>
      </c>
      <c r="I9673" s="383" t="s">
        <v>829</v>
      </c>
      <c r="J9673" s="383" t="s">
        <v>617</v>
      </c>
      <c r="K9673" s="383" t="s">
        <v>618</v>
      </c>
      <c r="L9673" s="384">
        <v>25035</v>
      </c>
      <c r="M9673" s="383" t="s">
        <v>638</v>
      </c>
      <c r="N9673" s="383" t="s">
        <v>620</v>
      </c>
      <c r="O9673" s="383" t="s">
        <v>230</v>
      </c>
    </row>
    <row r="9674" spans="1:15">
      <c r="A9674" s="385">
        <v>42070</v>
      </c>
      <c r="B9674" s="383" t="s">
        <v>621</v>
      </c>
      <c r="C9674" s="383" t="s">
        <v>8</v>
      </c>
      <c r="D9674" s="383" t="s">
        <v>9</v>
      </c>
      <c r="E9674" s="383" t="s">
        <v>622</v>
      </c>
      <c r="F9674" s="383" t="s">
        <v>10</v>
      </c>
      <c r="G9674" s="384">
        <v>528000</v>
      </c>
      <c r="H9674" s="383" t="s">
        <v>828</v>
      </c>
      <c r="I9674" s="383" t="s">
        <v>829</v>
      </c>
      <c r="J9674" s="383" t="s">
        <v>617</v>
      </c>
      <c r="K9674" s="383" t="s">
        <v>618</v>
      </c>
      <c r="L9674" s="384">
        <v>25532</v>
      </c>
      <c r="M9674" s="383" t="s">
        <v>638</v>
      </c>
      <c r="N9674" s="383" t="s">
        <v>620</v>
      </c>
      <c r="O9674" s="383" t="s">
        <v>230</v>
      </c>
    </row>
    <row r="9675" spans="1:15">
      <c r="A9675" s="385">
        <v>42071</v>
      </c>
      <c r="B9675" s="383" t="s">
        <v>621</v>
      </c>
      <c r="C9675" s="383" t="s">
        <v>8</v>
      </c>
      <c r="D9675" s="383" t="s">
        <v>9</v>
      </c>
      <c r="E9675" s="383" t="s">
        <v>622</v>
      </c>
      <c r="F9675" s="383" t="s">
        <v>10</v>
      </c>
      <c r="G9675" s="384">
        <v>528000</v>
      </c>
      <c r="H9675" s="383" t="s">
        <v>828</v>
      </c>
      <c r="I9675" s="383" t="s">
        <v>829</v>
      </c>
      <c r="J9675" s="383" t="s">
        <v>617</v>
      </c>
      <c r="K9675" s="383" t="s">
        <v>618</v>
      </c>
      <c r="L9675" s="384">
        <v>25875</v>
      </c>
      <c r="M9675" s="383" t="s">
        <v>638</v>
      </c>
      <c r="N9675" s="383" t="s">
        <v>620</v>
      </c>
      <c r="O9675" s="383" t="s">
        <v>230</v>
      </c>
    </row>
    <row r="9676" spans="1:15">
      <c r="A9676" s="385">
        <v>42072</v>
      </c>
      <c r="B9676" s="383" t="s">
        <v>621</v>
      </c>
      <c r="C9676" s="383" t="s">
        <v>8</v>
      </c>
      <c r="D9676" s="383" t="s">
        <v>9</v>
      </c>
      <c r="E9676" s="383" t="s">
        <v>622</v>
      </c>
      <c r="F9676" s="383" t="s">
        <v>10</v>
      </c>
      <c r="G9676" s="384">
        <v>528000</v>
      </c>
      <c r="H9676" s="383" t="s">
        <v>828</v>
      </c>
      <c r="I9676" s="383" t="s">
        <v>829</v>
      </c>
      <c r="J9676" s="383" t="s">
        <v>617</v>
      </c>
      <c r="K9676" s="383" t="s">
        <v>618</v>
      </c>
      <c r="L9676" s="384">
        <v>25875</v>
      </c>
      <c r="M9676" s="383" t="s">
        <v>638</v>
      </c>
      <c r="N9676" s="383" t="s">
        <v>620</v>
      </c>
      <c r="O9676" s="383" t="s">
        <v>230</v>
      </c>
    </row>
    <row r="9677" spans="1:15">
      <c r="A9677" s="385">
        <v>42073</v>
      </c>
      <c r="B9677" s="383" t="s">
        <v>621</v>
      </c>
      <c r="C9677" s="383" t="s">
        <v>8</v>
      </c>
      <c r="D9677" s="383" t="s">
        <v>9</v>
      </c>
      <c r="E9677" s="383" t="s">
        <v>622</v>
      </c>
      <c r="F9677" s="383" t="s">
        <v>10</v>
      </c>
      <c r="G9677" s="384">
        <v>528000</v>
      </c>
      <c r="H9677" s="383" t="s">
        <v>828</v>
      </c>
      <c r="I9677" s="383" t="s">
        <v>829</v>
      </c>
      <c r="J9677" s="383" t="s">
        <v>617</v>
      </c>
      <c r="K9677" s="383" t="s">
        <v>618</v>
      </c>
      <c r="L9677" s="384">
        <v>25875</v>
      </c>
      <c r="M9677" s="383" t="s">
        <v>638</v>
      </c>
      <c r="N9677" s="383" t="s">
        <v>620</v>
      </c>
      <c r="O9677" s="383" t="s">
        <v>230</v>
      </c>
    </row>
    <row r="9678" spans="1:15">
      <c r="A9678" s="385">
        <v>42074</v>
      </c>
      <c r="B9678" s="383" t="s">
        <v>621</v>
      </c>
      <c r="C9678" s="383" t="s">
        <v>8</v>
      </c>
      <c r="D9678" s="383" t="s">
        <v>9</v>
      </c>
      <c r="E9678" s="383" t="s">
        <v>622</v>
      </c>
      <c r="F9678" s="383" t="s">
        <v>10</v>
      </c>
      <c r="G9678" s="384">
        <v>528000</v>
      </c>
      <c r="H9678" s="383" t="s">
        <v>828</v>
      </c>
      <c r="I9678" s="383" t="s">
        <v>829</v>
      </c>
      <c r="J9678" s="383" t="s">
        <v>617</v>
      </c>
      <c r="K9678" s="383" t="s">
        <v>618</v>
      </c>
      <c r="L9678" s="384">
        <v>25875</v>
      </c>
      <c r="M9678" s="383" t="s">
        <v>638</v>
      </c>
      <c r="N9678" s="383" t="s">
        <v>620</v>
      </c>
      <c r="O9678" s="383" t="s">
        <v>230</v>
      </c>
    </row>
    <row r="9679" spans="1:15">
      <c r="A9679" s="385">
        <v>42075</v>
      </c>
      <c r="B9679" s="383" t="s">
        <v>621</v>
      </c>
      <c r="C9679" s="383" t="s">
        <v>8</v>
      </c>
      <c r="D9679" s="383" t="s">
        <v>9</v>
      </c>
      <c r="E9679" s="383" t="s">
        <v>622</v>
      </c>
      <c r="F9679" s="383" t="s">
        <v>10</v>
      </c>
      <c r="G9679" s="384">
        <v>528000</v>
      </c>
      <c r="H9679" s="383" t="s">
        <v>828</v>
      </c>
      <c r="I9679" s="383" t="s">
        <v>829</v>
      </c>
      <c r="J9679" s="383" t="s">
        <v>617</v>
      </c>
      <c r="K9679" s="383" t="s">
        <v>618</v>
      </c>
      <c r="L9679" s="384">
        <v>25875</v>
      </c>
      <c r="M9679" s="383" t="s">
        <v>639</v>
      </c>
      <c r="N9679" s="383" t="s">
        <v>620</v>
      </c>
      <c r="O9679" s="383" t="s">
        <v>230</v>
      </c>
    </row>
    <row r="9680" spans="1:15">
      <c r="A9680" s="385">
        <v>42077</v>
      </c>
      <c r="B9680" s="383" t="s">
        <v>621</v>
      </c>
      <c r="C9680" s="383" t="s">
        <v>8</v>
      </c>
      <c r="D9680" s="383" t="s">
        <v>9</v>
      </c>
      <c r="E9680" s="383" t="s">
        <v>622</v>
      </c>
      <c r="F9680" s="383" t="s">
        <v>10</v>
      </c>
      <c r="G9680" s="384">
        <v>528000</v>
      </c>
      <c r="H9680" s="383" t="s">
        <v>828</v>
      </c>
      <c r="I9680" s="383" t="s">
        <v>829</v>
      </c>
      <c r="J9680" s="383" t="s">
        <v>617</v>
      </c>
      <c r="K9680" s="383" t="s">
        <v>618</v>
      </c>
      <c r="L9680" s="384">
        <v>25875</v>
      </c>
      <c r="M9680" s="383" t="s">
        <v>639</v>
      </c>
      <c r="N9680" s="383" t="s">
        <v>620</v>
      </c>
      <c r="O9680" s="383" t="s">
        <v>230</v>
      </c>
    </row>
    <row r="9681" spans="1:15">
      <c r="A9681" s="385">
        <v>42078</v>
      </c>
      <c r="B9681" s="383" t="s">
        <v>621</v>
      </c>
      <c r="C9681" s="383" t="s">
        <v>8</v>
      </c>
      <c r="D9681" s="383" t="s">
        <v>9</v>
      </c>
      <c r="E9681" s="383" t="s">
        <v>622</v>
      </c>
      <c r="F9681" s="383" t="s">
        <v>10</v>
      </c>
      <c r="G9681" s="384">
        <v>528000</v>
      </c>
      <c r="H9681" s="383" t="s">
        <v>828</v>
      </c>
      <c r="I9681" s="383" t="s">
        <v>829</v>
      </c>
      <c r="J9681" s="383" t="s">
        <v>617</v>
      </c>
      <c r="K9681" s="383" t="s">
        <v>618</v>
      </c>
      <c r="L9681" s="384">
        <v>25875</v>
      </c>
      <c r="M9681" s="383" t="s">
        <v>639</v>
      </c>
      <c r="N9681" s="383" t="s">
        <v>620</v>
      </c>
      <c r="O9681" s="383" t="s">
        <v>230</v>
      </c>
    </row>
    <row r="9682" spans="1:15">
      <c r="A9682" s="385">
        <v>42079</v>
      </c>
      <c r="B9682" s="383" t="s">
        <v>621</v>
      </c>
      <c r="C9682" s="383" t="s">
        <v>8</v>
      </c>
      <c r="D9682" s="383" t="s">
        <v>9</v>
      </c>
      <c r="E9682" s="383" t="s">
        <v>622</v>
      </c>
      <c r="F9682" s="383" t="s">
        <v>10</v>
      </c>
      <c r="G9682" s="384">
        <v>528000</v>
      </c>
      <c r="H9682" s="383" t="s">
        <v>828</v>
      </c>
      <c r="I9682" s="383" t="s">
        <v>829</v>
      </c>
      <c r="J9682" s="383" t="s">
        <v>617</v>
      </c>
      <c r="K9682" s="383" t="s">
        <v>618</v>
      </c>
      <c r="L9682" s="384">
        <v>25875</v>
      </c>
      <c r="M9682" s="383" t="s">
        <v>639</v>
      </c>
      <c r="N9682" s="383" t="s">
        <v>620</v>
      </c>
      <c r="O9682" s="383" t="s">
        <v>230</v>
      </c>
    </row>
    <row r="9683" spans="1:15">
      <c r="A9683" s="385">
        <v>42080</v>
      </c>
      <c r="B9683" s="383" t="s">
        <v>621</v>
      </c>
      <c r="C9683" s="383" t="s">
        <v>8</v>
      </c>
      <c r="D9683" s="383" t="s">
        <v>9</v>
      </c>
      <c r="E9683" s="383" t="s">
        <v>622</v>
      </c>
      <c r="F9683" s="383" t="s">
        <v>10</v>
      </c>
      <c r="G9683" s="384">
        <v>528000</v>
      </c>
      <c r="H9683" s="383" t="s">
        <v>828</v>
      </c>
      <c r="I9683" s="383" t="s">
        <v>829</v>
      </c>
      <c r="J9683" s="383" t="s">
        <v>617</v>
      </c>
      <c r="K9683" s="383" t="s">
        <v>618</v>
      </c>
      <c r="L9683" s="384">
        <v>25875</v>
      </c>
      <c r="M9683" s="383" t="s">
        <v>639</v>
      </c>
      <c r="N9683" s="383" t="s">
        <v>620</v>
      </c>
      <c r="O9683" s="383" t="s">
        <v>230</v>
      </c>
    </row>
    <row r="9684" spans="1:15">
      <c r="A9684" s="385">
        <v>42081</v>
      </c>
      <c r="B9684" s="383" t="s">
        <v>621</v>
      </c>
      <c r="C9684" s="383" t="s">
        <v>8</v>
      </c>
      <c r="D9684" s="383" t="s">
        <v>9</v>
      </c>
      <c r="E9684" s="383" t="s">
        <v>622</v>
      </c>
      <c r="F9684" s="383" t="s">
        <v>10</v>
      </c>
      <c r="G9684" s="384">
        <v>528000</v>
      </c>
      <c r="H9684" s="383" t="s">
        <v>828</v>
      </c>
      <c r="I9684" s="383" t="s">
        <v>829</v>
      </c>
      <c r="J9684" s="383" t="s">
        <v>617</v>
      </c>
      <c r="K9684" s="383" t="s">
        <v>618</v>
      </c>
      <c r="L9684" s="384">
        <v>26170</v>
      </c>
      <c r="M9684" s="383" t="s">
        <v>640</v>
      </c>
      <c r="N9684" s="383" t="s">
        <v>620</v>
      </c>
      <c r="O9684" s="383" t="s">
        <v>230</v>
      </c>
    </row>
    <row r="9685" spans="1:15">
      <c r="A9685" s="385">
        <v>42082</v>
      </c>
      <c r="B9685" s="383" t="s">
        <v>621</v>
      </c>
      <c r="C9685" s="383" t="s">
        <v>8</v>
      </c>
      <c r="D9685" s="383" t="s">
        <v>9</v>
      </c>
      <c r="E9685" s="383" t="s">
        <v>622</v>
      </c>
      <c r="F9685" s="383" t="s">
        <v>10</v>
      </c>
      <c r="G9685" s="384">
        <v>528000</v>
      </c>
      <c r="H9685" s="383" t="s">
        <v>828</v>
      </c>
      <c r="I9685" s="383" t="s">
        <v>829</v>
      </c>
      <c r="J9685" s="383" t="s">
        <v>617</v>
      </c>
      <c r="K9685" s="383" t="s">
        <v>618</v>
      </c>
      <c r="L9685" s="384">
        <v>26691</v>
      </c>
      <c r="M9685" s="383" t="s">
        <v>640</v>
      </c>
      <c r="N9685" s="383" t="s">
        <v>620</v>
      </c>
      <c r="O9685" s="383" t="s">
        <v>230</v>
      </c>
    </row>
    <row r="9686" spans="1:15">
      <c r="A9686" s="385">
        <v>42083</v>
      </c>
      <c r="B9686" s="383" t="s">
        <v>621</v>
      </c>
      <c r="C9686" s="383" t="s">
        <v>8</v>
      </c>
      <c r="D9686" s="383" t="s">
        <v>9</v>
      </c>
      <c r="E9686" s="383" t="s">
        <v>622</v>
      </c>
      <c r="F9686" s="383" t="s">
        <v>10</v>
      </c>
      <c r="G9686" s="384">
        <v>528000</v>
      </c>
      <c r="H9686" s="383" t="s">
        <v>828</v>
      </c>
      <c r="I9686" s="383" t="s">
        <v>829</v>
      </c>
      <c r="J9686" s="383" t="s">
        <v>617</v>
      </c>
      <c r="K9686" s="383" t="s">
        <v>618</v>
      </c>
      <c r="L9686" s="384">
        <v>27235</v>
      </c>
      <c r="M9686" s="383" t="s">
        <v>640</v>
      </c>
      <c r="N9686" s="383" t="s">
        <v>620</v>
      </c>
      <c r="O9686" s="383" t="s">
        <v>230</v>
      </c>
    </row>
    <row r="9687" spans="1:15">
      <c r="A9687" s="385">
        <v>42092</v>
      </c>
      <c r="B9687" s="383" t="s">
        <v>21</v>
      </c>
      <c r="C9687" s="383" t="s">
        <v>12</v>
      </c>
      <c r="D9687" s="383" t="s">
        <v>22</v>
      </c>
      <c r="E9687" s="383" t="s">
        <v>658</v>
      </c>
      <c r="F9687" s="383" t="s">
        <v>10</v>
      </c>
      <c r="G9687" s="384">
        <v>2268</v>
      </c>
      <c r="H9687" s="383" t="s">
        <v>818</v>
      </c>
      <c r="I9687" s="383" t="s">
        <v>819</v>
      </c>
      <c r="J9687" s="383" t="s">
        <v>617</v>
      </c>
      <c r="K9687" s="383" t="s">
        <v>618</v>
      </c>
      <c r="L9687" s="384">
        <v>27741</v>
      </c>
      <c r="M9687" s="383" t="s">
        <v>641</v>
      </c>
      <c r="N9687" s="383" t="s">
        <v>620</v>
      </c>
      <c r="O9687" s="383" t="s">
        <v>230</v>
      </c>
    </row>
    <row r="9688" spans="1:15">
      <c r="A9688" s="385">
        <v>42093</v>
      </c>
      <c r="B9688" s="383" t="s">
        <v>21</v>
      </c>
      <c r="C9688" s="383" t="s">
        <v>12</v>
      </c>
      <c r="D9688" s="383" t="s">
        <v>22</v>
      </c>
      <c r="E9688" s="383" t="s">
        <v>658</v>
      </c>
      <c r="F9688" s="383" t="s">
        <v>10</v>
      </c>
      <c r="G9688" s="384">
        <v>2268</v>
      </c>
      <c r="H9688" s="383" t="s">
        <v>818</v>
      </c>
      <c r="I9688" s="383" t="s">
        <v>819</v>
      </c>
      <c r="J9688" s="383" t="s">
        <v>617</v>
      </c>
      <c r="K9688" s="383" t="s">
        <v>618</v>
      </c>
      <c r="L9688" s="384">
        <v>27741</v>
      </c>
      <c r="M9688" s="383" t="s">
        <v>641</v>
      </c>
      <c r="N9688" s="383" t="s">
        <v>620</v>
      </c>
      <c r="O9688" s="383" t="s">
        <v>230</v>
      </c>
    </row>
    <row r="9689" spans="1:15">
      <c r="A9689" s="385">
        <v>42094</v>
      </c>
      <c r="B9689" s="383" t="s">
        <v>21</v>
      </c>
      <c r="C9689" s="383" t="s">
        <v>12</v>
      </c>
      <c r="D9689" s="383" t="s">
        <v>22</v>
      </c>
      <c r="E9689" s="383" t="s">
        <v>658</v>
      </c>
      <c r="F9689" s="383" t="s">
        <v>10</v>
      </c>
      <c r="G9689" s="384">
        <v>2268</v>
      </c>
      <c r="H9689" s="383" t="s">
        <v>818</v>
      </c>
      <c r="I9689" s="383" t="s">
        <v>819</v>
      </c>
      <c r="J9689" s="383" t="s">
        <v>617</v>
      </c>
      <c r="K9689" s="383" t="s">
        <v>618</v>
      </c>
      <c r="L9689" s="384">
        <v>27741</v>
      </c>
      <c r="M9689" s="383" t="s">
        <v>641</v>
      </c>
      <c r="N9689" s="383" t="s">
        <v>620</v>
      </c>
      <c r="O9689" s="383" t="s">
        <v>230</v>
      </c>
    </row>
    <row r="9690" spans="1:15">
      <c r="A9690" s="385">
        <v>42115</v>
      </c>
      <c r="B9690" s="383" t="s">
        <v>621</v>
      </c>
      <c r="C9690" s="383" t="s">
        <v>8</v>
      </c>
      <c r="D9690" s="383" t="s">
        <v>9</v>
      </c>
      <c r="E9690" s="383" t="s">
        <v>622</v>
      </c>
      <c r="F9690" s="383" t="s">
        <v>10</v>
      </c>
      <c r="G9690" s="384">
        <v>63000</v>
      </c>
      <c r="H9690" s="383" t="s">
        <v>838</v>
      </c>
      <c r="I9690" s="383" t="s">
        <v>839</v>
      </c>
      <c r="J9690" s="383" t="s">
        <v>617</v>
      </c>
      <c r="K9690" s="383" t="s">
        <v>618</v>
      </c>
      <c r="L9690" s="384">
        <v>30780</v>
      </c>
      <c r="M9690" s="383" t="s">
        <v>643</v>
      </c>
      <c r="N9690" s="383" t="s">
        <v>620</v>
      </c>
      <c r="O9690" s="383" t="s">
        <v>230</v>
      </c>
    </row>
    <row r="9691" spans="1:15">
      <c r="A9691" s="385">
        <v>42118</v>
      </c>
      <c r="B9691" s="383" t="s">
        <v>21</v>
      </c>
      <c r="C9691" s="383" t="s">
        <v>12</v>
      </c>
      <c r="D9691" s="383" t="s">
        <v>22</v>
      </c>
      <c r="E9691" s="383" t="s">
        <v>658</v>
      </c>
      <c r="F9691" s="383" t="s">
        <v>10</v>
      </c>
      <c r="G9691" s="384">
        <v>5264</v>
      </c>
      <c r="H9691" s="383" t="s">
        <v>909</v>
      </c>
      <c r="I9691" s="383" t="s">
        <v>1129</v>
      </c>
      <c r="J9691" s="383" t="s">
        <v>617</v>
      </c>
      <c r="K9691" s="383" t="s">
        <v>618</v>
      </c>
      <c r="L9691" s="384">
        <v>30780</v>
      </c>
      <c r="M9691" s="383" t="s">
        <v>643</v>
      </c>
      <c r="N9691" s="383" t="s">
        <v>620</v>
      </c>
      <c r="O9691" s="383" t="s">
        <v>230</v>
      </c>
    </row>
    <row r="9692" spans="1:15">
      <c r="A9692" s="385">
        <v>42150</v>
      </c>
      <c r="B9692" s="383" t="s">
        <v>21</v>
      </c>
      <c r="C9692" s="383" t="s">
        <v>12</v>
      </c>
      <c r="D9692" s="383" t="s">
        <v>22</v>
      </c>
      <c r="E9692" s="383" t="s">
        <v>658</v>
      </c>
      <c r="F9692" s="383" t="s">
        <v>10</v>
      </c>
      <c r="G9692" s="384">
        <v>52456</v>
      </c>
      <c r="H9692" s="383" t="s">
        <v>1039</v>
      </c>
      <c r="I9692" s="383" t="s">
        <v>1140</v>
      </c>
      <c r="J9692" s="383" t="s">
        <v>617</v>
      </c>
      <c r="K9692" s="383" t="s">
        <v>618</v>
      </c>
      <c r="L9692" s="384">
        <v>30780</v>
      </c>
      <c r="M9692" s="383" t="s">
        <v>645</v>
      </c>
      <c r="N9692" s="383" t="s">
        <v>620</v>
      </c>
      <c r="O9692" s="383" t="s">
        <v>230</v>
      </c>
    </row>
    <row r="9693" spans="1:15">
      <c r="A9693" s="385">
        <v>41997</v>
      </c>
      <c r="B9693" s="383" t="s">
        <v>21</v>
      </c>
      <c r="C9693" s="383" t="s">
        <v>12</v>
      </c>
      <c r="D9693" s="383" t="s">
        <v>22</v>
      </c>
      <c r="E9693" s="383" t="s">
        <v>658</v>
      </c>
      <c r="F9693" s="383" t="s">
        <v>10</v>
      </c>
      <c r="G9693" s="384">
        <v>990</v>
      </c>
      <c r="H9693" s="383" t="s">
        <v>958</v>
      </c>
      <c r="I9693" s="383" t="s">
        <v>1141</v>
      </c>
      <c r="J9693" s="383" t="s">
        <v>617</v>
      </c>
      <c r="K9693" s="383" t="s">
        <v>618</v>
      </c>
      <c r="L9693" s="384">
        <v>0</v>
      </c>
      <c r="M9693" s="383" t="s">
        <v>619</v>
      </c>
      <c r="N9693" s="383" t="s">
        <v>620</v>
      </c>
      <c r="O9693" s="383" t="s">
        <v>230</v>
      </c>
    </row>
    <row r="9694" spans="1:15">
      <c r="A9694" s="385">
        <v>42006</v>
      </c>
      <c r="B9694" s="383" t="s">
        <v>46</v>
      </c>
      <c r="C9694" s="383" t="s">
        <v>40</v>
      </c>
      <c r="D9694" s="383" t="s">
        <v>38</v>
      </c>
      <c r="E9694" s="383" t="s">
        <v>916</v>
      </c>
      <c r="F9694" s="383" t="s">
        <v>10</v>
      </c>
      <c r="G9694" s="384">
        <v>6622</v>
      </c>
      <c r="H9694" s="383" t="s">
        <v>1142</v>
      </c>
      <c r="I9694" s="383" t="s">
        <v>895</v>
      </c>
      <c r="J9694" s="383" t="s">
        <v>617</v>
      </c>
      <c r="K9694" s="383" t="s">
        <v>618</v>
      </c>
      <c r="L9694" s="384">
        <v>6319</v>
      </c>
      <c r="M9694" s="383" t="s">
        <v>627</v>
      </c>
      <c r="N9694" s="383" t="s">
        <v>620</v>
      </c>
      <c r="O9694" s="383" t="s">
        <v>230</v>
      </c>
    </row>
    <row r="9695" spans="1:15">
      <c r="A9695" s="385">
        <v>42008</v>
      </c>
      <c r="B9695" s="383" t="s">
        <v>999</v>
      </c>
      <c r="C9695" s="383" t="s">
        <v>42</v>
      </c>
      <c r="D9695" s="383" t="s">
        <v>36</v>
      </c>
      <c r="E9695" s="383" t="s">
        <v>1000</v>
      </c>
      <c r="F9695" s="383" t="s">
        <v>43</v>
      </c>
      <c r="G9695" s="384">
        <v>122887</v>
      </c>
      <c r="H9695" s="383" t="s">
        <v>801</v>
      </c>
      <c r="I9695" s="383" t="s">
        <v>1143</v>
      </c>
      <c r="J9695" s="383" t="s">
        <v>617</v>
      </c>
      <c r="K9695" s="383" t="s">
        <v>618</v>
      </c>
      <c r="L9695" s="384">
        <v>8501</v>
      </c>
      <c r="M9695" s="383" t="s">
        <v>627</v>
      </c>
      <c r="N9695" s="383" t="s">
        <v>620</v>
      </c>
      <c r="O9695" s="383" t="s">
        <v>230</v>
      </c>
    </row>
    <row r="9696" spans="1:15">
      <c r="A9696" s="385">
        <v>42019</v>
      </c>
      <c r="B9696" s="383" t="s">
        <v>650</v>
      </c>
      <c r="C9696" s="383" t="s">
        <v>8</v>
      </c>
      <c r="D9696" s="383" t="s">
        <v>20</v>
      </c>
      <c r="E9696" s="383" t="s">
        <v>651</v>
      </c>
      <c r="F9696" s="383" t="s">
        <v>10</v>
      </c>
      <c r="G9696" s="384">
        <v>16335</v>
      </c>
      <c r="H9696" s="383" t="s">
        <v>852</v>
      </c>
      <c r="I9696" s="383" t="s">
        <v>853</v>
      </c>
      <c r="J9696" s="383" t="s">
        <v>617</v>
      </c>
      <c r="K9696" s="383" t="s">
        <v>618</v>
      </c>
      <c r="L9696" s="384">
        <v>11627</v>
      </c>
      <c r="M9696" s="383" t="s">
        <v>631</v>
      </c>
      <c r="N9696" s="383" t="s">
        <v>620</v>
      </c>
      <c r="O9696" s="383" t="s">
        <v>230</v>
      </c>
    </row>
    <row r="9697" spans="1:15">
      <c r="A9697" s="385">
        <v>42022</v>
      </c>
      <c r="B9697" s="383" t="s">
        <v>650</v>
      </c>
      <c r="C9697" s="383" t="s">
        <v>8</v>
      </c>
      <c r="D9697" s="383" t="s">
        <v>20</v>
      </c>
      <c r="E9697" s="383" t="s">
        <v>651</v>
      </c>
      <c r="F9697" s="383" t="s">
        <v>10</v>
      </c>
      <c r="G9697" s="384">
        <v>16235</v>
      </c>
      <c r="H9697" s="383" t="s">
        <v>852</v>
      </c>
      <c r="I9697" s="383" t="s">
        <v>853</v>
      </c>
      <c r="J9697" s="383" t="s">
        <v>617</v>
      </c>
      <c r="K9697" s="383" t="s">
        <v>618</v>
      </c>
      <c r="L9697" s="384">
        <v>12650</v>
      </c>
      <c r="M9697" s="383" t="s">
        <v>632</v>
      </c>
      <c r="N9697" s="383" t="s">
        <v>620</v>
      </c>
      <c r="O9697" s="383" t="s">
        <v>230</v>
      </c>
    </row>
    <row r="9698" spans="1:15">
      <c r="A9698" s="385">
        <v>42023</v>
      </c>
      <c r="B9698" s="383" t="s">
        <v>650</v>
      </c>
      <c r="C9698" s="383" t="s">
        <v>8</v>
      </c>
      <c r="D9698" s="383" t="s">
        <v>20</v>
      </c>
      <c r="E9698" s="383" t="s">
        <v>651</v>
      </c>
      <c r="F9698" s="383" t="s">
        <v>10</v>
      </c>
      <c r="G9698" s="384">
        <v>15853</v>
      </c>
      <c r="H9698" s="383" t="s">
        <v>852</v>
      </c>
      <c r="I9698" s="383" t="s">
        <v>853</v>
      </c>
      <c r="J9698" s="383" t="s">
        <v>617</v>
      </c>
      <c r="K9698" s="383" t="s">
        <v>618</v>
      </c>
      <c r="L9698" s="384">
        <v>12650</v>
      </c>
      <c r="M9698" s="383" t="s">
        <v>632</v>
      </c>
      <c r="N9698" s="383" t="s">
        <v>620</v>
      </c>
      <c r="O9698" s="383" t="s">
        <v>230</v>
      </c>
    </row>
    <row r="9699" spans="1:15">
      <c r="A9699" s="385">
        <v>42024</v>
      </c>
      <c r="B9699" s="383" t="s">
        <v>650</v>
      </c>
      <c r="C9699" s="383" t="s">
        <v>8</v>
      </c>
      <c r="D9699" s="383" t="s">
        <v>20</v>
      </c>
      <c r="E9699" s="383" t="s">
        <v>651</v>
      </c>
      <c r="F9699" s="383" t="s">
        <v>10</v>
      </c>
      <c r="G9699" s="384">
        <v>15853</v>
      </c>
      <c r="H9699" s="383" t="s">
        <v>852</v>
      </c>
      <c r="I9699" s="383" t="s">
        <v>853</v>
      </c>
      <c r="J9699" s="383" t="s">
        <v>617</v>
      </c>
      <c r="K9699" s="383" t="s">
        <v>618</v>
      </c>
      <c r="L9699" s="384">
        <v>12775</v>
      </c>
      <c r="M9699" s="383" t="s">
        <v>633</v>
      </c>
      <c r="N9699" s="383" t="s">
        <v>620</v>
      </c>
      <c r="O9699" s="383" t="s">
        <v>230</v>
      </c>
    </row>
    <row r="9700" spans="1:15">
      <c r="A9700" s="385">
        <v>42025</v>
      </c>
      <c r="B9700" s="383" t="s">
        <v>650</v>
      </c>
      <c r="C9700" s="383" t="s">
        <v>8</v>
      </c>
      <c r="D9700" s="383" t="s">
        <v>20</v>
      </c>
      <c r="E9700" s="383" t="s">
        <v>651</v>
      </c>
      <c r="F9700" s="383" t="s">
        <v>10</v>
      </c>
      <c r="G9700" s="384">
        <v>15853</v>
      </c>
      <c r="H9700" s="383" t="s">
        <v>852</v>
      </c>
      <c r="I9700" s="383" t="s">
        <v>853</v>
      </c>
      <c r="J9700" s="383" t="s">
        <v>617</v>
      </c>
      <c r="K9700" s="383" t="s">
        <v>618</v>
      </c>
      <c r="L9700" s="384">
        <v>14695</v>
      </c>
      <c r="M9700" s="383" t="s">
        <v>633</v>
      </c>
      <c r="N9700" s="383" t="s">
        <v>620</v>
      </c>
      <c r="O9700" s="383" t="s">
        <v>230</v>
      </c>
    </row>
    <row r="9701" spans="1:15">
      <c r="A9701" s="385">
        <v>42026</v>
      </c>
      <c r="B9701" s="383" t="s">
        <v>650</v>
      </c>
      <c r="C9701" s="383" t="s">
        <v>8</v>
      </c>
      <c r="D9701" s="383" t="s">
        <v>20</v>
      </c>
      <c r="E9701" s="383" t="s">
        <v>651</v>
      </c>
      <c r="F9701" s="383" t="s">
        <v>10</v>
      </c>
      <c r="G9701" s="384">
        <v>15853</v>
      </c>
      <c r="H9701" s="383" t="s">
        <v>852</v>
      </c>
      <c r="I9701" s="383" t="s">
        <v>853</v>
      </c>
      <c r="J9701" s="383" t="s">
        <v>617</v>
      </c>
      <c r="K9701" s="383" t="s">
        <v>618</v>
      </c>
      <c r="L9701" s="384">
        <v>15922</v>
      </c>
      <c r="M9701" s="383" t="s">
        <v>633</v>
      </c>
      <c r="N9701" s="383" t="s">
        <v>620</v>
      </c>
      <c r="O9701" s="383" t="s">
        <v>230</v>
      </c>
    </row>
    <row r="9702" spans="1:15">
      <c r="A9702" s="385">
        <v>42027</v>
      </c>
      <c r="B9702" s="383" t="s">
        <v>650</v>
      </c>
      <c r="C9702" s="383" t="s">
        <v>8</v>
      </c>
      <c r="D9702" s="383" t="s">
        <v>20</v>
      </c>
      <c r="E9702" s="383" t="s">
        <v>651</v>
      </c>
      <c r="F9702" s="383" t="s">
        <v>10</v>
      </c>
      <c r="G9702" s="384">
        <v>16173</v>
      </c>
      <c r="H9702" s="383" t="s">
        <v>852</v>
      </c>
      <c r="I9702" s="383" t="s">
        <v>853</v>
      </c>
      <c r="J9702" s="383" t="s">
        <v>617</v>
      </c>
      <c r="K9702" s="383" t="s">
        <v>618</v>
      </c>
      <c r="L9702" s="384">
        <v>17245</v>
      </c>
      <c r="M9702" s="383" t="s">
        <v>633</v>
      </c>
      <c r="N9702" s="383" t="s">
        <v>620</v>
      </c>
      <c r="O9702" s="383" t="s">
        <v>230</v>
      </c>
    </row>
    <row r="9703" spans="1:15">
      <c r="A9703" s="385">
        <v>42028</v>
      </c>
      <c r="B9703" s="383" t="s">
        <v>650</v>
      </c>
      <c r="C9703" s="383" t="s">
        <v>8</v>
      </c>
      <c r="D9703" s="383" t="s">
        <v>20</v>
      </c>
      <c r="E9703" s="383" t="s">
        <v>651</v>
      </c>
      <c r="F9703" s="383" t="s">
        <v>10</v>
      </c>
      <c r="G9703" s="384">
        <v>19150</v>
      </c>
      <c r="H9703" s="383" t="s">
        <v>852</v>
      </c>
      <c r="I9703" s="383" t="s">
        <v>853</v>
      </c>
      <c r="J9703" s="383" t="s">
        <v>617</v>
      </c>
      <c r="K9703" s="383" t="s">
        <v>618</v>
      </c>
      <c r="L9703" s="384">
        <v>18650</v>
      </c>
      <c r="M9703" s="383" t="s">
        <v>633</v>
      </c>
      <c r="N9703" s="383" t="s">
        <v>620</v>
      </c>
      <c r="O9703" s="383" t="s">
        <v>230</v>
      </c>
    </row>
    <row r="9704" spans="1:15">
      <c r="A9704" s="385">
        <v>42029</v>
      </c>
      <c r="B9704" s="383" t="s">
        <v>650</v>
      </c>
      <c r="C9704" s="383" t="s">
        <v>8</v>
      </c>
      <c r="D9704" s="383" t="s">
        <v>20</v>
      </c>
      <c r="E9704" s="383" t="s">
        <v>651</v>
      </c>
      <c r="F9704" s="383" t="s">
        <v>10</v>
      </c>
      <c r="G9704" s="384">
        <v>17492</v>
      </c>
      <c r="H9704" s="383" t="s">
        <v>852</v>
      </c>
      <c r="I9704" s="383" t="s">
        <v>853</v>
      </c>
      <c r="J9704" s="383" t="s">
        <v>617</v>
      </c>
      <c r="K9704" s="383" t="s">
        <v>618</v>
      </c>
      <c r="L9704" s="384">
        <v>18650</v>
      </c>
      <c r="M9704" s="383" t="s">
        <v>633</v>
      </c>
      <c r="N9704" s="383" t="s">
        <v>620</v>
      </c>
      <c r="O9704" s="383" t="s">
        <v>230</v>
      </c>
    </row>
    <row r="9705" spans="1:15">
      <c r="A9705" s="385">
        <v>42030</v>
      </c>
      <c r="B9705" s="383" t="s">
        <v>650</v>
      </c>
      <c r="C9705" s="383" t="s">
        <v>8</v>
      </c>
      <c r="D9705" s="383" t="s">
        <v>20</v>
      </c>
      <c r="E9705" s="383" t="s">
        <v>651</v>
      </c>
      <c r="F9705" s="383" t="s">
        <v>10</v>
      </c>
      <c r="G9705" s="384">
        <v>19150</v>
      </c>
      <c r="H9705" s="383" t="s">
        <v>852</v>
      </c>
      <c r="I9705" s="383" t="s">
        <v>853</v>
      </c>
      <c r="J9705" s="383" t="s">
        <v>617</v>
      </c>
      <c r="K9705" s="383" t="s">
        <v>618</v>
      </c>
      <c r="L9705" s="384">
        <v>18650</v>
      </c>
      <c r="M9705" s="383" t="s">
        <v>634</v>
      </c>
      <c r="N9705" s="383" t="s">
        <v>620</v>
      </c>
      <c r="O9705" s="383" t="s">
        <v>230</v>
      </c>
    </row>
    <row r="9706" spans="1:15">
      <c r="A9706" s="385">
        <v>42031</v>
      </c>
      <c r="B9706" s="383" t="s">
        <v>650</v>
      </c>
      <c r="C9706" s="383" t="s">
        <v>8</v>
      </c>
      <c r="D9706" s="383" t="s">
        <v>20</v>
      </c>
      <c r="E9706" s="383" t="s">
        <v>651</v>
      </c>
      <c r="F9706" s="383" t="s">
        <v>10</v>
      </c>
      <c r="G9706" s="384">
        <v>19150</v>
      </c>
      <c r="H9706" s="383" t="s">
        <v>852</v>
      </c>
      <c r="I9706" s="383" t="s">
        <v>853</v>
      </c>
      <c r="J9706" s="383" t="s">
        <v>617</v>
      </c>
      <c r="K9706" s="383" t="s">
        <v>618</v>
      </c>
      <c r="L9706" s="384">
        <v>18650</v>
      </c>
      <c r="M9706" s="383" t="s">
        <v>634</v>
      </c>
      <c r="N9706" s="383" t="s">
        <v>620</v>
      </c>
      <c r="O9706" s="383" t="s">
        <v>230</v>
      </c>
    </row>
    <row r="9707" spans="1:15">
      <c r="A9707" s="385">
        <v>42032</v>
      </c>
      <c r="B9707" s="383" t="s">
        <v>650</v>
      </c>
      <c r="C9707" s="383" t="s">
        <v>8</v>
      </c>
      <c r="D9707" s="383" t="s">
        <v>20</v>
      </c>
      <c r="E9707" s="383" t="s">
        <v>651</v>
      </c>
      <c r="F9707" s="383" t="s">
        <v>10</v>
      </c>
      <c r="G9707" s="384">
        <v>19150</v>
      </c>
      <c r="H9707" s="383" t="s">
        <v>852</v>
      </c>
      <c r="I9707" s="383" t="s">
        <v>853</v>
      </c>
      <c r="J9707" s="383" t="s">
        <v>617</v>
      </c>
      <c r="K9707" s="383" t="s">
        <v>618</v>
      </c>
      <c r="L9707" s="384">
        <v>18650</v>
      </c>
      <c r="M9707" s="383" t="s">
        <v>634</v>
      </c>
      <c r="N9707" s="383" t="s">
        <v>620</v>
      </c>
      <c r="O9707" s="383" t="s">
        <v>230</v>
      </c>
    </row>
    <row r="9708" spans="1:15">
      <c r="A9708" s="385">
        <v>42033</v>
      </c>
      <c r="B9708" s="383" t="s">
        <v>650</v>
      </c>
      <c r="C9708" s="383" t="s">
        <v>8</v>
      </c>
      <c r="D9708" s="383" t="s">
        <v>20</v>
      </c>
      <c r="E9708" s="383" t="s">
        <v>651</v>
      </c>
      <c r="F9708" s="383" t="s">
        <v>10</v>
      </c>
      <c r="G9708" s="384">
        <v>19150</v>
      </c>
      <c r="H9708" s="383" t="s">
        <v>852</v>
      </c>
      <c r="I9708" s="383" t="s">
        <v>853</v>
      </c>
      <c r="J9708" s="383" t="s">
        <v>617</v>
      </c>
      <c r="K9708" s="383" t="s">
        <v>618</v>
      </c>
      <c r="L9708" s="384">
        <v>18650</v>
      </c>
      <c r="M9708" s="383" t="s">
        <v>634</v>
      </c>
      <c r="N9708" s="383" t="s">
        <v>620</v>
      </c>
      <c r="O9708" s="383" t="s">
        <v>230</v>
      </c>
    </row>
    <row r="9709" spans="1:15">
      <c r="A9709" s="385">
        <v>42035</v>
      </c>
      <c r="B9709" s="383" t="s">
        <v>650</v>
      </c>
      <c r="C9709" s="383" t="s">
        <v>8</v>
      </c>
      <c r="D9709" s="383" t="s">
        <v>20</v>
      </c>
      <c r="E9709" s="383" t="s">
        <v>651</v>
      </c>
      <c r="F9709" s="383" t="s">
        <v>10</v>
      </c>
      <c r="G9709" s="384">
        <v>19150</v>
      </c>
      <c r="H9709" s="383" t="s">
        <v>852</v>
      </c>
      <c r="I9709" s="383" t="s">
        <v>853</v>
      </c>
      <c r="J9709" s="383" t="s">
        <v>617</v>
      </c>
      <c r="K9709" s="383" t="s">
        <v>618</v>
      </c>
      <c r="L9709" s="384">
        <v>18650</v>
      </c>
      <c r="M9709" s="383" t="s">
        <v>634</v>
      </c>
      <c r="N9709" s="383" t="s">
        <v>620</v>
      </c>
      <c r="O9709" s="383" t="s">
        <v>230</v>
      </c>
    </row>
    <row r="9710" spans="1:15">
      <c r="A9710" s="385">
        <v>42036</v>
      </c>
      <c r="B9710" s="383" t="s">
        <v>650</v>
      </c>
      <c r="C9710" s="383" t="s">
        <v>8</v>
      </c>
      <c r="D9710" s="383" t="s">
        <v>20</v>
      </c>
      <c r="E9710" s="383" t="s">
        <v>651</v>
      </c>
      <c r="F9710" s="383" t="s">
        <v>10</v>
      </c>
      <c r="G9710" s="384">
        <v>17710</v>
      </c>
      <c r="H9710" s="383" t="s">
        <v>852</v>
      </c>
      <c r="I9710" s="383" t="s">
        <v>853</v>
      </c>
      <c r="J9710" s="383" t="s">
        <v>617</v>
      </c>
      <c r="K9710" s="383" t="s">
        <v>618</v>
      </c>
      <c r="L9710" s="384">
        <v>18660</v>
      </c>
      <c r="M9710" s="383" t="s">
        <v>634</v>
      </c>
      <c r="N9710" s="383" t="s">
        <v>620</v>
      </c>
      <c r="O9710" s="383" t="s">
        <v>230</v>
      </c>
    </row>
    <row r="9711" spans="1:15">
      <c r="A9711" s="385">
        <v>42039</v>
      </c>
      <c r="B9711" s="383" t="s">
        <v>17</v>
      </c>
      <c r="C9711" s="383" t="s">
        <v>18</v>
      </c>
      <c r="D9711" s="383" t="s">
        <v>19</v>
      </c>
      <c r="E9711" s="383" t="s">
        <v>668</v>
      </c>
      <c r="F9711" s="383" t="s">
        <v>10</v>
      </c>
      <c r="G9711" s="384">
        <v>750</v>
      </c>
      <c r="H9711" s="383" t="s">
        <v>841</v>
      </c>
      <c r="I9711" s="383" t="s">
        <v>842</v>
      </c>
      <c r="J9711" s="383" t="s">
        <v>617</v>
      </c>
      <c r="K9711" s="383" t="s">
        <v>618</v>
      </c>
      <c r="L9711" s="384">
        <v>18660</v>
      </c>
      <c r="M9711" s="383" t="s">
        <v>634</v>
      </c>
      <c r="N9711" s="383" t="s">
        <v>620</v>
      </c>
      <c r="O9711" s="383" t="s">
        <v>230</v>
      </c>
    </row>
    <row r="9712" spans="1:15">
      <c r="A9712" s="385">
        <v>42040</v>
      </c>
      <c r="B9712" s="383" t="s">
        <v>17</v>
      </c>
      <c r="C9712" s="383" t="s">
        <v>18</v>
      </c>
      <c r="D9712" s="383" t="s">
        <v>19</v>
      </c>
      <c r="E9712" s="383" t="s">
        <v>668</v>
      </c>
      <c r="F9712" s="383" t="s">
        <v>10</v>
      </c>
      <c r="G9712" s="384">
        <v>750</v>
      </c>
      <c r="H9712" s="383" t="s">
        <v>841</v>
      </c>
      <c r="I9712" s="383" t="s">
        <v>842</v>
      </c>
      <c r="J9712" s="383" t="s">
        <v>617</v>
      </c>
      <c r="K9712" s="383" t="s">
        <v>618</v>
      </c>
      <c r="L9712" s="384">
        <v>18761</v>
      </c>
      <c r="M9712" s="383" t="s">
        <v>635</v>
      </c>
      <c r="N9712" s="383" t="s">
        <v>620</v>
      </c>
      <c r="O9712" s="383" t="s">
        <v>230</v>
      </c>
    </row>
    <row r="9713" spans="1:15">
      <c r="A9713" s="385">
        <v>42041</v>
      </c>
      <c r="B9713" s="383" t="s">
        <v>21</v>
      </c>
      <c r="C9713" s="383" t="s">
        <v>12</v>
      </c>
      <c r="D9713" s="383" t="s">
        <v>22</v>
      </c>
      <c r="E9713" s="383" t="s">
        <v>658</v>
      </c>
      <c r="F9713" s="383" t="s">
        <v>10</v>
      </c>
      <c r="G9713" s="384">
        <v>3100</v>
      </c>
      <c r="H9713" s="383" t="s">
        <v>922</v>
      </c>
      <c r="I9713" s="383" t="s">
        <v>923</v>
      </c>
      <c r="J9713" s="383" t="s">
        <v>617</v>
      </c>
      <c r="K9713" s="383" t="s">
        <v>618</v>
      </c>
      <c r="L9713" s="384">
        <v>18761</v>
      </c>
      <c r="M9713" s="383" t="s">
        <v>635</v>
      </c>
      <c r="N9713" s="383" t="s">
        <v>620</v>
      </c>
      <c r="O9713" s="383" t="s">
        <v>230</v>
      </c>
    </row>
    <row r="9714" spans="1:15">
      <c r="A9714" s="385">
        <v>42042</v>
      </c>
      <c r="B9714" s="383" t="s">
        <v>21</v>
      </c>
      <c r="C9714" s="383" t="s">
        <v>12</v>
      </c>
      <c r="D9714" s="383" t="s">
        <v>22</v>
      </c>
      <c r="E9714" s="383" t="s">
        <v>658</v>
      </c>
      <c r="F9714" s="383" t="s">
        <v>10</v>
      </c>
      <c r="G9714" s="384">
        <v>3100</v>
      </c>
      <c r="H9714" s="383" t="s">
        <v>922</v>
      </c>
      <c r="I9714" s="383" t="s">
        <v>923</v>
      </c>
      <c r="J9714" s="383" t="s">
        <v>617</v>
      </c>
      <c r="K9714" s="383" t="s">
        <v>618</v>
      </c>
      <c r="L9714" s="384">
        <v>18800</v>
      </c>
      <c r="M9714" s="383" t="s">
        <v>635</v>
      </c>
      <c r="N9714" s="383" t="s">
        <v>620</v>
      </c>
      <c r="O9714" s="383" t="s">
        <v>230</v>
      </c>
    </row>
    <row r="9715" spans="1:15">
      <c r="A9715" s="385">
        <v>42043</v>
      </c>
      <c r="B9715" s="383" t="s">
        <v>621</v>
      </c>
      <c r="C9715" s="383" t="s">
        <v>8</v>
      </c>
      <c r="D9715" s="383" t="s">
        <v>9</v>
      </c>
      <c r="E9715" s="383" t="s">
        <v>622</v>
      </c>
      <c r="F9715" s="383" t="s">
        <v>10</v>
      </c>
      <c r="G9715" s="384">
        <v>63000</v>
      </c>
      <c r="H9715" s="383" t="s">
        <v>838</v>
      </c>
      <c r="I9715" s="383" t="s">
        <v>839</v>
      </c>
      <c r="J9715" s="383" t="s">
        <v>617</v>
      </c>
      <c r="K9715" s="383" t="s">
        <v>618</v>
      </c>
      <c r="L9715" s="384">
        <v>20258</v>
      </c>
      <c r="M9715" s="383" t="s">
        <v>635</v>
      </c>
      <c r="N9715" s="383" t="s">
        <v>620</v>
      </c>
      <c r="O9715" s="383" t="s">
        <v>230</v>
      </c>
    </row>
    <row r="9716" spans="1:15">
      <c r="A9716" s="385">
        <v>42044</v>
      </c>
      <c r="B9716" s="383" t="s">
        <v>11</v>
      </c>
      <c r="C9716" s="383" t="s">
        <v>12</v>
      </c>
      <c r="D9716" s="383" t="s">
        <v>13</v>
      </c>
      <c r="E9716" s="383" t="s">
        <v>678</v>
      </c>
      <c r="F9716" s="383" t="s">
        <v>10</v>
      </c>
      <c r="G9716" s="384">
        <v>3479</v>
      </c>
      <c r="H9716" s="383" t="s">
        <v>834</v>
      </c>
      <c r="I9716" s="383" t="s">
        <v>660</v>
      </c>
      <c r="J9716" s="383" t="s">
        <v>617</v>
      </c>
      <c r="K9716" s="383" t="s">
        <v>618</v>
      </c>
      <c r="L9716" s="384">
        <v>20833</v>
      </c>
      <c r="M9716" s="383" t="s">
        <v>635</v>
      </c>
      <c r="N9716" s="383" t="s">
        <v>620</v>
      </c>
      <c r="O9716" s="383" t="s">
        <v>230</v>
      </c>
    </row>
    <row r="9717" spans="1:15">
      <c r="A9717" s="385">
        <v>42045</v>
      </c>
      <c r="B9717" s="383" t="s">
        <v>11</v>
      </c>
      <c r="C9717" s="383" t="s">
        <v>12</v>
      </c>
      <c r="D9717" s="383" t="s">
        <v>13</v>
      </c>
      <c r="E9717" s="383" t="s">
        <v>678</v>
      </c>
      <c r="F9717" s="383" t="s">
        <v>10</v>
      </c>
      <c r="G9717" s="384">
        <v>3479</v>
      </c>
      <c r="H9717" s="383" t="s">
        <v>834</v>
      </c>
      <c r="I9717" s="383" t="s">
        <v>660</v>
      </c>
      <c r="J9717" s="383" t="s">
        <v>617</v>
      </c>
      <c r="K9717" s="383" t="s">
        <v>618</v>
      </c>
      <c r="L9717" s="384">
        <v>20833</v>
      </c>
      <c r="M9717" s="383" t="s">
        <v>635</v>
      </c>
      <c r="N9717" s="383" t="s">
        <v>620</v>
      </c>
      <c r="O9717" s="383" t="s">
        <v>230</v>
      </c>
    </row>
    <row r="9718" spans="1:15">
      <c r="A9718" s="385">
        <v>42046</v>
      </c>
      <c r="B9718" s="383" t="s">
        <v>806</v>
      </c>
      <c r="C9718" s="383" t="s">
        <v>8</v>
      </c>
      <c r="D9718" s="383" t="s">
        <v>51</v>
      </c>
      <c r="E9718" s="383" t="s">
        <v>807</v>
      </c>
      <c r="F9718" s="383" t="s">
        <v>10</v>
      </c>
      <c r="G9718" s="384">
        <v>14437</v>
      </c>
      <c r="H9718" s="383" t="s">
        <v>796</v>
      </c>
      <c r="I9718" s="383" t="s">
        <v>808</v>
      </c>
      <c r="J9718" s="383" t="s">
        <v>617</v>
      </c>
      <c r="K9718" s="383" t="s">
        <v>618</v>
      </c>
      <c r="L9718" s="384">
        <v>20833</v>
      </c>
      <c r="M9718" s="383" t="s">
        <v>635</v>
      </c>
      <c r="N9718" s="383" t="s">
        <v>620</v>
      </c>
      <c r="O9718" s="383" t="s">
        <v>230</v>
      </c>
    </row>
    <row r="9719" spans="1:15">
      <c r="A9719" s="385">
        <v>42061</v>
      </c>
      <c r="B9719" s="383" t="s">
        <v>621</v>
      </c>
      <c r="C9719" s="383" t="s">
        <v>8</v>
      </c>
      <c r="D9719" s="383" t="s">
        <v>9</v>
      </c>
      <c r="E9719" s="383" t="s">
        <v>622</v>
      </c>
      <c r="F9719" s="383" t="s">
        <v>10</v>
      </c>
      <c r="G9719" s="384">
        <v>528000</v>
      </c>
      <c r="H9719" s="383" t="s">
        <v>828</v>
      </c>
      <c r="I9719" s="383" t="s">
        <v>829</v>
      </c>
      <c r="J9719" s="383" t="s">
        <v>617</v>
      </c>
      <c r="K9719" s="383" t="s">
        <v>618</v>
      </c>
      <c r="L9719" s="384">
        <v>23171</v>
      </c>
      <c r="M9719" s="383" t="s">
        <v>637</v>
      </c>
      <c r="N9719" s="383" t="s">
        <v>620</v>
      </c>
      <c r="O9719" s="383" t="s">
        <v>230</v>
      </c>
    </row>
    <row r="9720" spans="1:15">
      <c r="A9720" s="385">
        <v>42067</v>
      </c>
      <c r="B9720" s="383" t="s">
        <v>21</v>
      </c>
      <c r="C9720" s="383" t="s">
        <v>12</v>
      </c>
      <c r="D9720" s="383" t="s">
        <v>22</v>
      </c>
      <c r="E9720" s="383" t="s">
        <v>658</v>
      </c>
      <c r="F9720" s="383" t="s">
        <v>10</v>
      </c>
      <c r="G9720" s="384">
        <v>1200</v>
      </c>
      <c r="H9720" s="383" t="s">
        <v>946</v>
      </c>
      <c r="I9720" s="383" t="s">
        <v>1003</v>
      </c>
      <c r="J9720" s="383" t="s">
        <v>617</v>
      </c>
      <c r="K9720" s="383" t="s">
        <v>618</v>
      </c>
      <c r="L9720" s="384">
        <v>24394</v>
      </c>
      <c r="M9720" s="383" t="s">
        <v>638</v>
      </c>
      <c r="N9720" s="383" t="s">
        <v>620</v>
      </c>
      <c r="O9720" s="383" t="s">
        <v>230</v>
      </c>
    </row>
    <row r="9721" spans="1:15">
      <c r="A9721" s="385">
        <v>42068</v>
      </c>
      <c r="B9721" s="383" t="s">
        <v>21</v>
      </c>
      <c r="C9721" s="383" t="s">
        <v>12</v>
      </c>
      <c r="D9721" s="383" t="s">
        <v>22</v>
      </c>
      <c r="E9721" s="383" t="s">
        <v>658</v>
      </c>
      <c r="F9721" s="383" t="s">
        <v>10</v>
      </c>
      <c r="G9721" s="384">
        <v>1200</v>
      </c>
      <c r="H9721" s="383" t="s">
        <v>946</v>
      </c>
      <c r="I9721" s="383" t="s">
        <v>1003</v>
      </c>
      <c r="J9721" s="383" t="s">
        <v>617</v>
      </c>
      <c r="K9721" s="383" t="s">
        <v>618</v>
      </c>
      <c r="L9721" s="384">
        <v>24965</v>
      </c>
      <c r="M9721" s="383" t="s">
        <v>638</v>
      </c>
      <c r="N9721" s="383" t="s">
        <v>620</v>
      </c>
      <c r="O9721" s="383" t="s">
        <v>230</v>
      </c>
    </row>
    <row r="9722" spans="1:15">
      <c r="A9722" s="385">
        <v>42069</v>
      </c>
      <c r="B9722" s="383" t="s">
        <v>21</v>
      </c>
      <c r="C9722" s="383" t="s">
        <v>12</v>
      </c>
      <c r="D9722" s="383" t="s">
        <v>22</v>
      </c>
      <c r="E9722" s="383" t="s">
        <v>658</v>
      </c>
      <c r="F9722" s="383" t="s">
        <v>10</v>
      </c>
      <c r="G9722" s="384">
        <v>1200</v>
      </c>
      <c r="H9722" s="383" t="s">
        <v>946</v>
      </c>
      <c r="I9722" s="383" t="s">
        <v>1003</v>
      </c>
      <c r="J9722" s="383" t="s">
        <v>617</v>
      </c>
      <c r="K9722" s="383" t="s">
        <v>618</v>
      </c>
      <c r="L9722" s="384">
        <v>25035</v>
      </c>
      <c r="M9722" s="383" t="s">
        <v>638</v>
      </c>
      <c r="N9722" s="383" t="s">
        <v>620</v>
      </c>
      <c r="O9722" s="383" t="s">
        <v>230</v>
      </c>
    </row>
    <row r="9723" spans="1:15">
      <c r="A9723" s="385">
        <v>42070</v>
      </c>
      <c r="B9723" s="383" t="s">
        <v>21</v>
      </c>
      <c r="C9723" s="383" t="s">
        <v>12</v>
      </c>
      <c r="D9723" s="383" t="s">
        <v>22</v>
      </c>
      <c r="E9723" s="383" t="s">
        <v>658</v>
      </c>
      <c r="F9723" s="383" t="s">
        <v>10</v>
      </c>
      <c r="G9723" s="384">
        <v>1200</v>
      </c>
      <c r="H9723" s="383" t="s">
        <v>946</v>
      </c>
      <c r="I9723" s="383" t="s">
        <v>1003</v>
      </c>
      <c r="J9723" s="383" t="s">
        <v>617</v>
      </c>
      <c r="K9723" s="383" t="s">
        <v>618</v>
      </c>
      <c r="L9723" s="384">
        <v>25532</v>
      </c>
      <c r="M9723" s="383" t="s">
        <v>638</v>
      </c>
      <c r="N9723" s="383" t="s">
        <v>620</v>
      </c>
      <c r="O9723" s="383" t="s">
        <v>230</v>
      </c>
    </row>
    <row r="9724" spans="1:15">
      <c r="A9724" s="385">
        <v>42071</v>
      </c>
      <c r="B9724" s="383" t="s">
        <v>21</v>
      </c>
      <c r="C9724" s="383" t="s">
        <v>12</v>
      </c>
      <c r="D9724" s="383" t="s">
        <v>22</v>
      </c>
      <c r="E9724" s="383" t="s">
        <v>658</v>
      </c>
      <c r="F9724" s="383" t="s">
        <v>10</v>
      </c>
      <c r="G9724" s="384">
        <v>1200</v>
      </c>
      <c r="H9724" s="383" t="s">
        <v>946</v>
      </c>
      <c r="I9724" s="383" t="s">
        <v>1003</v>
      </c>
      <c r="J9724" s="383" t="s">
        <v>617</v>
      </c>
      <c r="K9724" s="383" t="s">
        <v>618</v>
      </c>
      <c r="L9724" s="384">
        <v>25875</v>
      </c>
      <c r="M9724" s="383" t="s">
        <v>638</v>
      </c>
      <c r="N9724" s="383" t="s">
        <v>620</v>
      </c>
      <c r="O9724" s="383" t="s">
        <v>230</v>
      </c>
    </row>
    <row r="9725" spans="1:15">
      <c r="A9725" s="385">
        <v>42072</v>
      </c>
      <c r="B9725" s="383" t="s">
        <v>21</v>
      </c>
      <c r="C9725" s="383" t="s">
        <v>12</v>
      </c>
      <c r="D9725" s="383" t="s">
        <v>22</v>
      </c>
      <c r="E9725" s="383" t="s">
        <v>658</v>
      </c>
      <c r="F9725" s="383" t="s">
        <v>10</v>
      </c>
      <c r="G9725" s="384">
        <v>1200</v>
      </c>
      <c r="H9725" s="383" t="s">
        <v>946</v>
      </c>
      <c r="I9725" s="383" t="s">
        <v>1003</v>
      </c>
      <c r="J9725" s="383" t="s">
        <v>617</v>
      </c>
      <c r="K9725" s="383" t="s">
        <v>618</v>
      </c>
      <c r="L9725" s="384">
        <v>25875</v>
      </c>
      <c r="M9725" s="383" t="s">
        <v>638</v>
      </c>
      <c r="N9725" s="383" t="s">
        <v>620</v>
      </c>
      <c r="O9725" s="383" t="s">
        <v>230</v>
      </c>
    </row>
    <row r="9726" spans="1:15">
      <c r="A9726" s="385">
        <v>42073</v>
      </c>
      <c r="B9726" s="383" t="s">
        <v>21</v>
      </c>
      <c r="C9726" s="383" t="s">
        <v>12</v>
      </c>
      <c r="D9726" s="383" t="s">
        <v>22</v>
      </c>
      <c r="E9726" s="383" t="s">
        <v>658</v>
      </c>
      <c r="F9726" s="383" t="s">
        <v>10</v>
      </c>
      <c r="G9726" s="384">
        <v>1200</v>
      </c>
      <c r="H9726" s="383" t="s">
        <v>946</v>
      </c>
      <c r="I9726" s="383" t="s">
        <v>1003</v>
      </c>
      <c r="J9726" s="383" t="s">
        <v>617</v>
      </c>
      <c r="K9726" s="383" t="s">
        <v>618</v>
      </c>
      <c r="L9726" s="384">
        <v>25875</v>
      </c>
      <c r="M9726" s="383" t="s">
        <v>638</v>
      </c>
      <c r="N9726" s="383" t="s">
        <v>620</v>
      </c>
      <c r="O9726" s="383" t="s">
        <v>230</v>
      </c>
    </row>
    <row r="9727" spans="1:15">
      <c r="A9727" s="385">
        <v>42074</v>
      </c>
      <c r="B9727" s="383" t="s">
        <v>21</v>
      </c>
      <c r="C9727" s="383" t="s">
        <v>12</v>
      </c>
      <c r="D9727" s="383" t="s">
        <v>22</v>
      </c>
      <c r="E9727" s="383" t="s">
        <v>658</v>
      </c>
      <c r="F9727" s="383" t="s">
        <v>10</v>
      </c>
      <c r="G9727" s="384">
        <v>1200</v>
      </c>
      <c r="H9727" s="383" t="s">
        <v>946</v>
      </c>
      <c r="I9727" s="383" t="s">
        <v>1003</v>
      </c>
      <c r="J9727" s="383" t="s">
        <v>617</v>
      </c>
      <c r="K9727" s="383" t="s">
        <v>618</v>
      </c>
      <c r="L9727" s="384">
        <v>25875</v>
      </c>
      <c r="M9727" s="383" t="s">
        <v>638</v>
      </c>
      <c r="N9727" s="383" t="s">
        <v>620</v>
      </c>
      <c r="O9727" s="383" t="s">
        <v>230</v>
      </c>
    </row>
    <row r="9728" spans="1:15">
      <c r="A9728" s="385">
        <v>42075</v>
      </c>
      <c r="B9728" s="383" t="s">
        <v>21</v>
      </c>
      <c r="C9728" s="383" t="s">
        <v>12</v>
      </c>
      <c r="D9728" s="383" t="s">
        <v>22</v>
      </c>
      <c r="E9728" s="383" t="s">
        <v>658</v>
      </c>
      <c r="F9728" s="383" t="s">
        <v>10</v>
      </c>
      <c r="G9728" s="384">
        <v>1200</v>
      </c>
      <c r="H9728" s="383" t="s">
        <v>946</v>
      </c>
      <c r="I9728" s="383" t="s">
        <v>1003</v>
      </c>
      <c r="J9728" s="383" t="s">
        <v>617</v>
      </c>
      <c r="K9728" s="383" t="s">
        <v>618</v>
      </c>
      <c r="L9728" s="384">
        <v>25875</v>
      </c>
      <c r="M9728" s="383" t="s">
        <v>639</v>
      </c>
      <c r="N9728" s="383" t="s">
        <v>620</v>
      </c>
      <c r="O9728" s="383" t="s">
        <v>230</v>
      </c>
    </row>
    <row r="9729" spans="1:15">
      <c r="A9729" s="385">
        <v>42076</v>
      </c>
      <c r="B9729" s="383" t="s">
        <v>621</v>
      </c>
      <c r="C9729" s="383" t="s">
        <v>8</v>
      </c>
      <c r="D9729" s="383" t="s">
        <v>9</v>
      </c>
      <c r="E9729" s="383" t="s">
        <v>622</v>
      </c>
      <c r="F9729" s="383" t="s">
        <v>10</v>
      </c>
      <c r="G9729" s="384">
        <v>528000</v>
      </c>
      <c r="H9729" s="383" t="s">
        <v>828</v>
      </c>
      <c r="I9729" s="383" t="s">
        <v>829</v>
      </c>
      <c r="J9729" s="383" t="s">
        <v>617</v>
      </c>
      <c r="K9729" s="383" t="s">
        <v>618</v>
      </c>
      <c r="L9729" s="384">
        <v>25875</v>
      </c>
      <c r="M9729" s="383" t="s">
        <v>639</v>
      </c>
      <c r="N9729" s="383" t="s">
        <v>620</v>
      </c>
      <c r="O9729" s="383" t="s">
        <v>230</v>
      </c>
    </row>
    <row r="9730" spans="1:15">
      <c r="A9730" s="385">
        <v>42077</v>
      </c>
      <c r="B9730" s="383" t="s">
        <v>21</v>
      </c>
      <c r="C9730" s="383" t="s">
        <v>12</v>
      </c>
      <c r="D9730" s="383" t="s">
        <v>22</v>
      </c>
      <c r="E9730" s="383" t="s">
        <v>658</v>
      </c>
      <c r="F9730" s="383" t="s">
        <v>10</v>
      </c>
      <c r="G9730" s="384">
        <v>4800</v>
      </c>
      <c r="H9730" s="383" t="s">
        <v>946</v>
      </c>
      <c r="I9730" s="383" t="s">
        <v>1003</v>
      </c>
      <c r="J9730" s="383" t="s">
        <v>617</v>
      </c>
      <c r="K9730" s="383" t="s">
        <v>618</v>
      </c>
      <c r="L9730" s="384">
        <v>25875</v>
      </c>
      <c r="M9730" s="383" t="s">
        <v>639</v>
      </c>
      <c r="N9730" s="383" t="s">
        <v>620</v>
      </c>
      <c r="O9730" s="383" t="s">
        <v>230</v>
      </c>
    </row>
    <row r="9731" spans="1:15">
      <c r="A9731" s="385">
        <v>42084</v>
      </c>
      <c r="B9731" s="383" t="s">
        <v>621</v>
      </c>
      <c r="C9731" s="383" t="s">
        <v>8</v>
      </c>
      <c r="D9731" s="383" t="s">
        <v>9</v>
      </c>
      <c r="E9731" s="383" t="s">
        <v>622</v>
      </c>
      <c r="F9731" s="383" t="s">
        <v>10</v>
      </c>
      <c r="G9731" s="384">
        <v>528000</v>
      </c>
      <c r="H9731" s="383" t="s">
        <v>828</v>
      </c>
      <c r="I9731" s="383" t="s">
        <v>829</v>
      </c>
      <c r="J9731" s="383" t="s">
        <v>617</v>
      </c>
      <c r="K9731" s="383" t="s">
        <v>618</v>
      </c>
      <c r="L9731" s="384">
        <v>27710</v>
      </c>
      <c r="M9731" s="383" t="s">
        <v>640</v>
      </c>
      <c r="N9731" s="383" t="s">
        <v>620</v>
      </c>
      <c r="O9731" s="383" t="s">
        <v>230</v>
      </c>
    </row>
    <row r="9732" spans="1:15">
      <c r="A9732" s="385">
        <v>42085</v>
      </c>
      <c r="B9732" s="383" t="s">
        <v>621</v>
      </c>
      <c r="C9732" s="383" t="s">
        <v>8</v>
      </c>
      <c r="D9732" s="383" t="s">
        <v>9</v>
      </c>
      <c r="E9732" s="383" t="s">
        <v>622</v>
      </c>
      <c r="F9732" s="383" t="s">
        <v>10</v>
      </c>
      <c r="G9732" s="384">
        <v>528000</v>
      </c>
      <c r="H9732" s="383" t="s">
        <v>828</v>
      </c>
      <c r="I9732" s="383" t="s">
        <v>829</v>
      </c>
      <c r="J9732" s="383" t="s">
        <v>617</v>
      </c>
      <c r="K9732" s="383" t="s">
        <v>618</v>
      </c>
      <c r="L9732" s="384">
        <v>27741</v>
      </c>
      <c r="M9732" s="383" t="s">
        <v>640</v>
      </c>
      <c r="N9732" s="383" t="s">
        <v>620</v>
      </c>
      <c r="O9732" s="383" t="s">
        <v>230</v>
      </c>
    </row>
    <row r="9733" spans="1:15">
      <c r="A9733" s="385">
        <v>42086</v>
      </c>
      <c r="B9733" s="383" t="s">
        <v>621</v>
      </c>
      <c r="C9733" s="383" t="s">
        <v>8</v>
      </c>
      <c r="D9733" s="383" t="s">
        <v>9</v>
      </c>
      <c r="E9733" s="383" t="s">
        <v>622</v>
      </c>
      <c r="F9733" s="383" t="s">
        <v>10</v>
      </c>
      <c r="G9733" s="384">
        <v>528000</v>
      </c>
      <c r="H9733" s="383" t="s">
        <v>828</v>
      </c>
      <c r="I9733" s="383" t="s">
        <v>829</v>
      </c>
      <c r="J9733" s="383" t="s">
        <v>617</v>
      </c>
      <c r="K9733" s="383" t="s">
        <v>618</v>
      </c>
      <c r="L9733" s="384">
        <v>27741</v>
      </c>
      <c r="M9733" s="383" t="s">
        <v>640</v>
      </c>
      <c r="N9733" s="383" t="s">
        <v>620</v>
      </c>
      <c r="O9733" s="383" t="s">
        <v>230</v>
      </c>
    </row>
    <row r="9734" spans="1:15">
      <c r="A9734" s="385">
        <v>42087</v>
      </c>
      <c r="B9734" s="383" t="s">
        <v>621</v>
      </c>
      <c r="C9734" s="383" t="s">
        <v>8</v>
      </c>
      <c r="D9734" s="383" t="s">
        <v>9</v>
      </c>
      <c r="E9734" s="383" t="s">
        <v>622</v>
      </c>
      <c r="F9734" s="383" t="s">
        <v>10</v>
      </c>
      <c r="G9734" s="384">
        <v>528000</v>
      </c>
      <c r="H9734" s="383" t="s">
        <v>828</v>
      </c>
      <c r="I9734" s="383" t="s">
        <v>829</v>
      </c>
      <c r="J9734" s="383" t="s">
        <v>617</v>
      </c>
      <c r="K9734" s="383" t="s">
        <v>618</v>
      </c>
      <c r="L9734" s="384">
        <v>27741</v>
      </c>
      <c r="M9734" s="383" t="s">
        <v>640</v>
      </c>
      <c r="N9734" s="383" t="s">
        <v>620</v>
      </c>
      <c r="O9734" s="383" t="s">
        <v>230</v>
      </c>
    </row>
    <row r="9735" spans="1:15">
      <c r="A9735" s="385">
        <v>42089</v>
      </c>
      <c r="B9735" s="383" t="s">
        <v>621</v>
      </c>
      <c r="C9735" s="383" t="s">
        <v>8</v>
      </c>
      <c r="D9735" s="383" t="s">
        <v>9</v>
      </c>
      <c r="E9735" s="383" t="s">
        <v>622</v>
      </c>
      <c r="F9735" s="383" t="s">
        <v>10</v>
      </c>
      <c r="G9735" s="384">
        <v>528000</v>
      </c>
      <c r="H9735" s="383" t="s">
        <v>828</v>
      </c>
      <c r="I9735" s="383" t="s">
        <v>829</v>
      </c>
      <c r="J9735" s="383" t="s">
        <v>617</v>
      </c>
      <c r="K9735" s="383" t="s">
        <v>618</v>
      </c>
      <c r="L9735" s="384">
        <v>27741</v>
      </c>
      <c r="M9735" s="383" t="s">
        <v>640</v>
      </c>
      <c r="N9735" s="383" t="s">
        <v>620</v>
      </c>
      <c r="O9735" s="383" t="s">
        <v>230</v>
      </c>
    </row>
    <row r="9736" spans="1:15">
      <c r="A9736" s="385">
        <v>42090</v>
      </c>
      <c r="B9736" s="383" t="s">
        <v>621</v>
      </c>
      <c r="C9736" s="383" t="s">
        <v>8</v>
      </c>
      <c r="D9736" s="383" t="s">
        <v>9</v>
      </c>
      <c r="E9736" s="383" t="s">
        <v>622</v>
      </c>
      <c r="F9736" s="383" t="s">
        <v>10</v>
      </c>
      <c r="G9736" s="384">
        <v>528000</v>
      </c>
      <c r="H9736" s="383" t="s">
        <v>828</v>
      </c>
      <c r="I9736" s="383" t="s">
        <v>829</v>
      </c>
      <c r="J9736" s="383" t="s">
        <v>617</v>
      </c>
      <c r="K9736" s="383" t="s">
        <v>618</v>
      </c>
      <c r="L9736" s="384">
        <v>27741</v>
      </c>
      <c r="M9736" s="383" t="s">
        <v>640</v>
      </c>
      <c r="N9736" s="383" t="s">
        <v>620</v>
      </c>
      <c r="O9736" s="383" t="s">
        <v>230</v>
      </c>
    </row>
    <row r="9737" spans="1:15">
      <c r="A9737" s="385">
        <v>42091</v>
      </c>
      <c r="B9737" s="383" t="s">
        <v>621</v>
      </c>
      <c r="C9737" s="383" t="s">
        <v>8</v>
      </c>
      <c r="D9737" s="383" t="s">
        <v>9</v>
      </c>
      <c r="E9737" s="383" t="s">
        <v>622</v>
      </c>
      <c r="F9737" s="383" t="s">
        <v>10</v>
      </c>
      <c r="G9737" s="384">
        <v>528000</v>
      </c>
      <c r="H9737" s="383" t="s">
        <v>828</v>
      </c>
      <c r="I9737" s="383" t="s">
        <v>829</v>
      </c>
      <c r="J9737" s="383" t="s">
        <v>617</v>
      </c>
      <c r="K9737" s="383" t="s">
        <v>618</v>
      </c>
      <c r="L9737" s="384">
        <v>27741</v>
      </c>
      <c r="M9737" s="383" t="s">
        <v>641</v>
      </c>
      <c r="N9737" s="383" t="s">
        <v>620</v>
      </c>
      <c r="O9737" s="383" t="s">
        <v>230</v>
      </c>
    </row>
    <row r="9738" spans="1:15">
      <c r="A9738" s="385">
        <v>42095</v>
      </c>
      <c r="B9738" s="383" t="s">
        <v>621</v>
      </c>
      <c r="C9738" s="383" t="s">
        <v>8</v>
      </c>
      <c r="D9738" s="383" t="s">
        <v>9</v>
      </c>
      <c r="E9738" s="383" t="s">
        <v>622</v>
      </c>
      <c r="F9738" s="383" t="s">
        <v>10</v>
      </c>
      <c r="G9738" s="384">
        <v>528000</v>
      </c>
      <c r="H9738" s="383" t="s">
        <v>828</v>
      </c>
      <c r="I9738" s="383" t="s">
        <v>829</v>
      </c>
      <c r="J9738" s="383" t="s">
        <v>617</v>
      </c>
      <c r="K9738" s="383" t="s">
        <v>618</v>
      </c>
      <c r="L9738" s="384">
        <v>27741</v>
      </c>
      <c r="M9738" s="383" t="s">
        <v>641</v>
      </c>
      <c r="N9738" s="383" t="s">
        <v>620</v>
      </c>
      <c r="O9738" s="383" t="s">
        <v>230</v>
      </c>
    </row>
    <row r="9739" spans="1:15">
      <c r="A9739" s="385">
        <v>42096</v>
      </c>
      <c r="B9739" s="383" t="s">
        <v>621</v>
      </c>
      <c r="C9739" s="383" t="s">
        <v>8</v>
      </c>
      <c r="D9739" s="383" t="s">
        <v>9</v>
      </c>
      <c r="E9739" s="383" t="s">
        <v>622</v>
      </c>
      <c r="F9739" s="383" t="s">
        <v>10</v>
      </c>
      <c r="G9739" s="384">
        <v>528000</v>
      </c>
      <c r="H9739" s="383" t="s">
        <v>828</v>
      </c>
      <c r="I9739" s="383" t="s">
        <v>829</v>
      </c>
      <c r="J9739" s="383" t="s">
        <v>617</v>
      </c>
      <c r="K9739" s="383" t="s">
        <v>618</v>
      </c>
      <c r="L9739" s="384">
        <v>27741</v>
      </c>
      <c r="M9739" s="383" t="s">
        <v>641</v>
      </c>
      <c r="N9739" s="383" t="s">
        <v>620</v>
      </c>
      <c r="O9739" s="383" t="s">
        <v>230</v>
      </c>
    </row>
    <row r="9740" spans="1:15">
      <c r="A9740" s="385">
        <v>42097</v>
      </c>
      <c r="B9740" s="383" t="s">
        <v>621</v>
      </c>
      <c r="C9740" s="383" t="s">
        <v>8</v>
      </c>
      <c r="D9740" s="383" t="s">
        <v>9</v>
      </c>
      <c r="E9740" s="383" t="s">
        <v>622</v>
      </c>
      <c r="F9740" s="383" t="s">
        <v>10</v>
      </c>
      <c r="G9740" s="384">
        <v>528000</v>
      </c>
      <c r="H9740" s="383" t="s">
        <v>828</v>
      </c>
      <c r="I9740" s="383" t="s">
        <v>829</v>
      </c>
      <c r="J9740" s="383" t="s">
        <v>617</v>
      </c>
      <c r="K9740" s="383" t="s">
        <v>618</v>
      </c>
      <c r="L9740" s="384">
        <v>27741</v>
      </c>
      <c r="M9740" s="383" t="s">
        <v>641</v>
      </c>
      <c r="N9740" s="383" t="s">
        <v>620</v>
      </c>
      <c r="O9740" s="383" t="s">
        <v>230</v>
      </c>
    </row>
    <row r="9741" spans="1:15">
      <c r="A9741" s="385">
        <v>42099</v>
      </c>
      <c r="B9741" s="383" t="s">
        <v>621</v>
      </c>
      <c r="C9741" s="383" t="s">
        <v>8</v>
      </c>
      <c r="D9741" s="383" t="s">
        <v>9</v>
      </c>
      <c r="E9741" s="383" t="s">
        <v>622</v>
      </c>
      <c r="F9741" s="383" t="s">
        <v>10</v>
      </c>
      <c r="G9741" s="384">
        <v>528000</v>
      </c>
      <c r="H9741" s="383" t="s">
        <v>828</v>
      </c>
      <c r="I9741" s="383" t="s">
        <v>829</v>
      </c>
      <c r="J9741" s="383" t="s">
        <v>617</v>
      </c>
      <c r="K9741" s="383" t="s">
        <v>618</v>
      </c>
      <c r="L9741" s="384">
        <v>28181</v>
      </c>
      <c r="M9741" s="383" t="s">
        <v>642</v>
      </c>
      <c r="N9741" s="383" t="s">
        <v>620</v>
      </c>
      <c r="O9741" s="383" t="s">
        <v>230</v>
      </c>
    </row>
    <row r="9742" spans="1:15">
      <c r="A9742" s="385">
        <v>42100</v>
      </c>
      <c r="B9742" s="383" t="s">
        <v>621</v>
      </c>
      <c r="C9742" s="383" t="s">
        <v>8</v>
      </c>
      <c r="D9742" s="383" t="s">
        <v>9</v>
      </c>
      <c r="E9742" s="383" t="s">
        <v>622</v>
      </c>
      <c r="F9742" s="383" t="s">
        <v>10</v>
      </c>
      <c r="G9742" s="384">
        <v>528000</v>
      </c>
      <c r="H9742" s="383" t="s">
        <v>828</v>
      </c>
      <c r="I9742" s="383" t="s">
        <v>829</v>
      </c>
      <c r="J9742" s="383" t="s">
        <v>617</v>
      </c>
      <c r="K9742" s="383" t="s">
        <v>618</v>
      </c>
      <c r="L9742" s="384">
        <v>28641</v>
      </c>
      <c r="M9742" s="383" t="s">
        <v>642</v>
      </c>
      <c r="N9742" s="383" t="s">
        <v>620</v>
      </c>
      <c r="O9742" s="383" t="s">
        <v>230</v>
      </c>
    </row>
    <row r="9743" spans="1:15">
      <c r="A9743" s="385">
        <v>42101</v>
      </c>
      <c r="B9743" s="383" t="s">
        <v>621</v>
      </c>
      <c r="C9743" s="383" t="s">
        <v>8</v>
      </c>
      <c r="D9743" s="383" t="s">
        <v>9</v>
      </c>
      <c r="E9743" s="383" t="s">
        <v>622</v>
      </c>
      <c r="F9743" s="383" t="s">
        <v>10</v>
      </c>
      <c r="G9743" s="384">
        <v>528000</v>
      </c>
      <c r="H9743" s="383" t="s">
        <v>828</v>
      </c>
      <c r="I9743" s="383" t="s">
        <v>829</v>
      </c>
      <c r="J9743" s="383" t="s">
        <v>617</v>
      </c>
      <c r="K9743" s="383" t="s">
        <v>618</v>
      </c>
      <c r="L9743" s="384">
        <v>29260</v>
      </c>
      <c r="M9743" s="383" t="s">
        <v>642</v>
      </c>
      <c r="N9743" s="383" t="s">
        <v>620</v>
      </c>
      <c r="O9743" s="383" t="s">
        <v>230</v>
      </c>
    </row>
    <row r="9744" spans="1:15">
      <c r="A9744" s="385">
        <v>42102</v>
      </c>
      <c r="B9744" s="383" t="s">
        <v>621</v>
      </c>
      <c r="C9744" s="383" t="s">
        <v>8</v>
      </c>
      <c r="D9744" s="383" t="s">
        <v>9</v>
      </c>
      <c r="E9744" s="383" t="s">
        <v>622</v>
      </c>
      <c r="F9744" s="383" t="s">
        <v>10</v>
      </c>
      <c r="G9744" s="384">
        <v>528000</v>
      </c>
      <c r="H9744" s="383" t="s">
        <v>828</v>
      </c>
      <c r="I9744" s="383" t="s">
        <v>829</v>
      </c>
      <c r="J9744" s="383" t="s">
        <v>617</v>
      </c>
      <c r="K9744" s="383" t="s">
        <v>618</v>
      </c>
      <c r="L9744" s="384">
        <v>29608</v>
      </c>
      <c r="M9744" s="383" t="s">
        <v>642</v>
      </c>
      <c r="N9744" s="383" t="s">
        <v>620</v>
      </c>
      <c r="O9744" s="383" t="s">
        <v>230</v>
      </c>
    </row>
    <row r="9745" spans="1:15">
      <c r="A9745" s="385">
        <v>42103</v>
      </c>
      <c r="B9745" s="383" t="s">
        <v>621</v>
      </c>
      <c r="C9745" s="383" t="s">
        <v>8</v>
      </c>
      <c r="D9745" s="383" t="s">
        <v>9</v>
      </c>
      <c r="E9745" s="383" t="s">
        <v>622</v>
      </c>
      <c r="F9745" s="383" t="s">
        <v>10</v>
      </c>
      <c r="G9745" s="384">
        <v>528000</v>
      </c>
      <c r="H9745" s="383" t="s">
        <v>828</v>
      </c>
      <c r="I9745" s="383" t="s">
        <v>829</v>
      </c>
      <c r="J9745" s="383" t="s">
        <v>617</v>
      </c>
      <c r="K9745" s="383" t="s">
        <v>618</v>
      </c>
      <c r="L9745" s="384">
        <v>29608</v>
      </c>
      <c r="M9745" s="383" t="s">
        <v>642</v>
      </c>
      <c r="N9745" s="383" t="s">
        <v>620</v>
      </c>
      <c r="O9745" s="383" t="s">
        <v>230</v>
      </c>
    </row>
    <row r="9746" spans="1:15">
      <c r="A9746" s="385">
        <v>42104</v>
      </c>
      <c r="B9746" s="383" t="s">
        <v>621</v>
      </c>
      <c r="C9746" s="383" t="s">
        <v>8</v>
      </c>
      <c r="D9746" s="383" t="s">
        <v>9</v>
      </c>
      <c r="E9746" s="383" t="s">
        <v>622</v>
      </c>
      <c r="F9746" s="383" t="s">
        <v>10</v>
      </c>
      <c r="G9746" s="384">
        <v>528000</v>
      </c>
      <c r="H9746" s="383" t="s">
        <v>828</v>
      </c>
      <c r="I9746" s="383" t="s">
        <v>829</v>
      </c>
      <c r="J9746" s="383" t="s">
        <v>617</v>
      </c>
      <c r="K9746" s="383" t="s">
        <v>618</v>
      </c>
      <c r="L9746" s="384">
        <v>29608</v>
      </c>
      <c r="M9746" s="383" t="s">
        <v>642</v>
      </c>
      <c r="N9746" s="383" t="s">
        <v>620</v>
      </c>
      <c r="O9746" s="383" t="s">
        <v>230</v>
      </c>
    </row>
    <row r="9747" spans="1:15">
      <c r="A9747" s="385">
        <v>42105</v>
      </c>
      <c r="B9747" s="383" t="s">
        <v>621</v>
      </c>
      <c r="C9747" s="383" t="s">
        <v>8</v>
      </c>
      <c r="D9747" s="383" t="s">
        <v>9</v>
      </c>
      <c r="E9747" s="383" t="s">
        <v>622</v>
      </c>
      <c r="F9747" s="383" t="s">
        <v>10</v>
      </c>
      <c r="G9747" s="384">
        <v>528000</v>
      </c>
      <c r="H9747" s="383" t="s">
        <v>828</v>
      </c>
      <c r="I9747" s="383" t="s">
        <v>829</v>
      </c>
      <c r="J9747" s="383" t="s">
        <v>617</v>
      </c>
      <c r="K9747" s="383" t="s">
        <v>618</v>
      </c>
      <c r="L9747" s="384">
        <v>29608</v>
      </c>
      <c r="M9747" s="383" t="s">
        <v>642</v>
      </c>
      <c r="N9747" s="383" t="s">
        <v>620</v>
      </c>
      <c r="O9747" s="383" t="s">
        <v>230</v>
      </c>
    </row>
    <row r="9748" spans="1:15">
      <c r="A9748" s="385">
        <v>42106</v>
      </c>
      <c r="B9748" s="383" t="s">
        <v>621</v>
      </c>
      <c r="C9748" s="383" t="s">
        <v>8</v>
      </c>
      <c r="D9748" s="383" t="s">
        <v>9</v>
      </c>
      <c r="E9748" s="383" t="s">
        <v>622</v>
      </c>
      <c r="F9748" s="383" t="s">
        <v>10</v>
      </c>
      <c r="G9748" s="384">
        <v>528000</v>
      </c>
      <c r="H9748" s="383" t="s">
        <v>828</v>
      </c>
      <c r="I9748" s="383" t="s">
        <v>829</v>
      </c>
      <c r="J9748" s="383" t="s">
        <v>617</v>
      </c>
      <c r="K9748" s="383" t="s">
        <v>618</v>
      </c>
      <c r="L9748" s="384">
        <v>29608</v>
      </c>
      <c r="M9748" s="383" t="s">
        <v>642</v>
      </c>
      <c r="N9748" s="383" t="s">
        <v>620</v>
      </c>
      <c r="O9748" s="383" t="s">
        <v>230</v>
      </c>
    </row>
    <row r="9749" spans="1:15">
      <c r="A9749" s="385">
        <v>42107</v>
      </c>
      <c r="B9749" s="383" t="s">
        <v>621</v>
      </c>
      <c r="C9749" s="383" t="s">
        <v>8</v>
      </c>
      <c r="D9749" s="383" t="s">
        <v>9</v>
      </c>
      <c r="E9749" s="383" t="s">
        <v>622</v>
      </c>
      <c r="F9749" s="383" t="s">
        <v>10</v>
      </c>
      <c r="G9749" s="384">
        <v>528000</v>
      </c>
      <c r="H9749" s="383" t="s">
        <v>828</v>
      </c>
      <c r="I9749" s="383" t="s">
        <v>829</v>
      </c>
      <c r="J9749" s="383" t="s">
        <v>617</v>
      </c>
      <c r="K9749" s="383" t="s">
        <v>618</v>
      </c>
      <c r="L9749" s="384">
        <v>29973</v>
      </c>
      <c r="M9749" s="383" t="s">
        <v>642</v>
      </c>
      <c r="N9749" s="383" t="s">
        <v>620</v>
      </c>
      <c r="O9749" s="383" t="s">
        <v>230</v>
      </c>
    </row>
    <row r="9750" spans="1:15">
      <c r="A9750" s="385">
        <v>42108</v>
      </c>
      <c r="B9750" s="383" t="s">
        <v>621</v>
      </c>
      <c r="C9750" s="383" t="s">
        <v>8</v>
      </c>
      <c r="D9750" s="383" t="s">
        <v>9</v>
      </c>
      <c r="E9750" s="383" t="s">
        <v>622</v>
      </c>
      <c r="F9750" s="383" t="s">
        <v>10</v>
      </c>
      <c r="G9750" s="384">
        <v>528000</v>
      </c>
      <c r="H9750" s="383" t="s">
        <v>828</v>
      </c>
      <c r="I9750" s="383" t="s">
        <v>829</v>
      </c>
      <c r="J9750" s="383" t="s">
        <v>617</v>
      </c>
      <c r="K9750" s="383" t="s">
        <v>618</v>
      </c>
      <c r="L9750" s="384">
        <v>30380</v>
      </c>
      <c r="M9750" s="383" t="s">
        <v>642</v>
      </c>
      <c r="N9750" s="383" t="s">
        <v>620</v>
      </c>
      <c r="O9750" s="383" t="s">
        <v>230</v>
      </c>
    </row>
    <row r="9751" spans="1:15">
      <c r="A9751" s="385">
        <v>42109</v>
      </c>
      <c r="B9751" s="383" t="s">
        <v>621</v>
      </c>
      <c r="C9751" s="383" t="s">
        <v>8</v>
      </c>
      <c r="D9751" s="383" t="s">
        <v>9</v>
      </c>
      <c r="E9751" s="383" t="s">
        <v>622</v>
      </c>
      <c r="F9751" s="383" t="s">
        <v>10</v>
      </c>
      <c r="G9751" s="384">
        <v>528000</v>
      </c>
      <c r="H9751" s="383" t="s">
        <v>828</v>
      </c>
      <c r="I9751" s="383" t="s">
        <v>829</v>
      </c>
      <c r="J9751" s="383" t="s">
        <v>617</v>
      </c>
      <c r="K9751" s="383" t="s">
        <v>618</v>
      </c>
      <c r="L9751" s="384">
        <v>30722</v>
      </c>
      <c r="M9751" s="383" t="s">
        <v>642</v>
      </c>
      <c r="N9751" s="383" t="s">
        <v>620</v>
      </c>
      <c r="O9751" s="383" t="s">
        <v>230</v>
      </c>
    </row>
    <row r="9752" spans="1:15">
      <c r="A9752" s="385">
        <v>42110</v>
      </c>
      <c r="B9752" s="383" t="s">
        <v>621</v>
      </c>
      <c r="C9752" s="383" t="s">
        <v>8</v>
      </c>
      <c r="D9752" s="383" t="s">
        <v>9</v>
      </c>
      <c r="E9752" s="383" t="s">
        <v>622</v>
      </c>
      <c r="F9752" s="383" t="s">
        <v>10</v>
      </c>
      <c r="G9752" s="384">
        <v>528000</v>
      </c>
      <c r="H9752" s="383" t="s">
        <v>828</v>
      </c>
      <c r="I9752" s="383" t="s">
        <v>829</v>
      </c>
      <c r="J9752" s="383" t="s">
        <v>617</v>
      </c>
      <c r="K9752" s="383" t="s">
        <v>618</v>
      </c>
      <c r="L9752" s="384">
        <v>30780</v>
      </c>
      <c r="M9752" s="383" t="s">
        <v>642</v>
      </c>
      <c r="N9752" s="383" t="s">
        <v>620</v>
      </c>
      <c r="O9752" s="383" t="s">
        <v>230</v>
      </c>
    </row>
    <row r="9753" spans="1:15">
      <c r="A9753" s="385">
        <v>42113</v>
      </c>
      <c r="B9753" s="383" t="s">
        <v>859</v>
      </c>
      <c r="C9753" s="383" t="s">
        <v>25</v>
      </c>
      <c r="D9753" s="383" t="s">
        <v>19</v>
      </c>
      <c r="E9753" s="383" t="s">
        <v>860</v>
      </c>
      <c r="F9753" s="383" t="s">
        <v>10</v>
      </c>
      <c r="G9753" s="384">
        <v>20467</v>
      </c>
      <c r="H9753" s="383" t="s">
        <v>861</v>
      </c>
      <c r="I9753" s="383" t="s">
        <v>950</v>
      </c>
      <c r="J9753" s="383" t="s">
        <v>617</v>
      </c>
      <c r="K9753" s="383" t="s">
        <v>618</v>
      </c>
      <c r="L9753" s="384">
        <v>30780</v>
      </c>
      <c r="M9753" s="383" t="s">
        <v>643</v>
      </c>
      <c r="N9753" s="383" t="s">
        <v>620</v>
      </c>
      <c r="O9753" s="383" t="s">
        <v>230</v>
      </c>
    </row>
    <row r="9754" spans="1:15">
      <c r="A9754" s="385">
        <v>42118</v>
      </c>
      <c r="B9754" s="383" t="s">
        <v>21</v>
      </c>
      <c r="C9754" s="383" t="s">
        <v>12</v>
      </c>
      <c r="D9754" s="383" t="s">
        <v>22</v>
      </c>
      <c r="E9754" s="383" t="s">
        <v>658</v>
      </c>
      <c r="F9754" s="383" t="s">
        <v>10</v>
      </c>
      <c r="G9754" s="384">
        <v>7860</v>
      </c>
      <c r="H9754" s="383" t="s">
        <v>909</v>
      </c>
      <c r="I9754" s="383" t="s">
        <v>1129</v>
      </c>
      <c r="J9754" s="383" t="s">
        <v>617</v>
      </c>
      <c r="K9754" s="383" t="s">
        <v>618</v>
      </c>
      <c r="L9754" s="384">
        <v>30780</v>
      </c>
      <c r="M9754" s="383" t="s">
        <v>643</v>
      </c>
      <c r="N9754" s="383" t="s">
        <v>620</v>
      </c>
      <c r="O9754" s="383" t="s">
        <v>230</v>
      </c>
    </row>
    <row r="9755" spans="1:15">
      <c r="A9755" s="385">
        <v>42130</v>
      </c>
      <c r="B9755" s="383" t="s">
        <v>621</v>
      </c>
      <c r="C9755" s="383" t="s">
        <v>8</v>
      </c>
      <c r="D9755" s="383" t="s">
        <v>9</v>
      </c>
      <c r="E9755" s="383" t="s">
        <v>622</v>
      </c>
      <c r="F9755" s="383" t="s">
        <v>10</v>
      </c>
      <c r="G9755" s="384">
        <v>528000</v>
      </c>
      <c r="H9755" s="383" t="s">
        <v>828</v>
      </c>
      <c r="I9755" s="383" t="s">
        <v>829</v>
      </c>
      <c r="J9755" s="383" t="s">
        <v>617</v>
      </c>
      <c r="K9755" s="383" t="s">
        <v>618</v>
      </c>
      <c r="L9755" s="384">
        <v>30780</v>
      </c>
      <c r="M9755" s="383" t="s">
        <v>643</v>
      </c>
      <c r="N9755" s="383" t="s">
        <v>620</v>
      </c>
      <c r="O9755" s="383" t="s">
        <v>230</v>
      </c>
    </row>
    <row r="9756" spans="1:15">
      <c r="A9756" s="385">
        <v>42131</v>
      </c>
      <c r="B9756" s="383" t="s">
        <v>621</v>
      </c>
      <c r="C9756" s="383" t="s">
        <v>8</v>
      </c>
      <c r="D9756" s="383" t="s">
        <v>9</v>
      </c>
      <c r="E9756" s="383" t="s">
        <v>622</v>
      </c>
      <c r="F9756" s="383" t="s">
        <v>10</v>
      </c>
      <c r="G9756" s="384">
        <v>528000</v>
      </c>
      <c r="H9756" s="383" t="s">
        <v>828</v>
      </c>
      <c r="I9756" s="383" t="s">
        <v>829</v>
      </c>
      <c r="J9756" s="383" t="s">
        <v>617</v>
      </c>
      <c r="K9756" s="383" t="s">
        <v>618</v>
      </c>
      <c r="L9756" s="384">
        <v>30780</v>
      </c>
      <c r="M9756" s="383" t="s">
        <v>643</v>
      </c>
      <c r="N9756" s="383" t="s">
        <v>620</v>
      </c>
      <c r="O9756" s="383" t="s">
        <v>230</v>
      </c>
    </row>
    <row r="9757" spans="1:15">
      <c r="A9757" s="385">
        <v>42132</v>
      </c>
      <c r="B9757" s="383" t="s">
        <v>621</v>
      </c>
      <c r="C9757" s="383" t="s">
        <v>8</v>
      </c>
      <c r="D9757" s="383" t="s">
        <v>9</v>
      </c>
      <c r="E9757" s="383" t="s">
        <v>622</v>
      </c>
      <c r="F9757" s="383" t="s">
        <v>10</v>
      </c>
      <c r="G9757" s="384">
        <v>528000</v>
      </c>
      <c r="H9757" s="383" t="s">
        <v>828</v>
      </c>
      <c r="I9757" s="383" t="s">
        <v>829</v>
      </c>
      <c r="J9757" s="383" t="s">
        <v>617</v>
      </c>
      <c r="K9757" s="383" t="s">
        <v>618</v>
      </c>
      <c r="L9757" s="384">
        <v>30780</v>
      </c>
      <c r="M9757" s="383" t="s">
        <v>643</v>
      </c>
      <c r="N9757" s="383" t="s">
        <v>620</v>
      </c>
      <c r="O9757" s="383" t="s">
        <v>230</v>
      </c>
    </row>
    <row r="9758" spans="1:15">
      <c r="A9758" s="385">
        <v>42150</v>
      </c>
      <c r="B9758" s="383" t="s">
        <v>21</v>
      </c>
      <c r="C9758" s="383" t="s">
        <v>12</v>
      </c>
      <c r="D9758" s="383" t="s">
        <v>22</v>
      </c>
      <c r="E9758" s="383" t="s">
        <v>658</v>
      </c>
      <c r="F9758" s="383" t="s">
        <v>10</v>
      </c>
      <c r="G9758" s="384">
        <v>6610</v>
      </c>
      <c r="H9758" s="383" t="s">
        <v>946</v>
      </c>
      <c r="I9758" s="383" t="s">
        <v>1144</v>
      </c>
      <c r="J9758" s="383" t="s">
        <v>617</v>
      </c>
      <c r="K9758" s="383" t="s">
        <v>618</v>
      </c>
      <c r="L9758" s="384">
        <v>30780</v>
      </c>
      <c r="M9758" s="383" t="s">
        <v>645</v>
      </c>
      <c r="N9758" s="383" t="s">
        <v>620</v>
      </c>
      <c r="O9758" s="383" t="s">
        <v>230</v>
      </c>
    </row>
    <row r="9759" spans="1:15">
      <c r="A9759" s="385">
        <v>41997</v>
      </c>
      <c r="B9759" s="383" t="s">
        <v>21</v>
      </c>
      <c r="C9759" s="383" t="s">
        <v>12</v>
      </c>
      <c r="D9759" s="383" t="s">
        <v>22</v>
      </c>
      <c r="E9759" s="383" t="s">
        <v>658</v>
      </c>
      <c r="F9759" s="383" t="s">
        <v>10</v>
      </c>
      <c r="G9759" s="384">
        <v>3819</v>
      </c>
      <c r="H9759" s="383" t="s">
        <v>958</v>
      </c>
      <c r="I9759" s="383" t="s">
        <v>1145</v>
      </c>
      <c r="J9759" s="383" t="s">
        <v>617</v>
      </c>
      <c r="K9759" s="383" t="s">
        <v>618</v>
      </c>
      <c r="L9759" s="384">
        <v>0</v>
      </c>
      <c r="M9759" s="383" t="s">
        <v>619</v>
      </c>
      <c r="N9759" s="383" t="s">
        <v>620</v>
      </c>
      <c r="O9759" s="383" t="s">
        <v>230</v>
      </c>
    </row>
    <row r="9760" spans="1:15">
      <c r="A9760" s="385">
        <v>42006</v>
      </c>
      <c r="B9760" s="383" t="s">
        <v>46</v>
      </c>
      <c r="C9760" s="383" t="s">
        <v>40</v>
      </c>
      <c r="D9760" s="383" t="s">
        <v>38</v>
      </c>
      <c r="E9760" s="383" t="s">
        <v>916</v>
      </c>
      <c r="F9760" s="383" t="s">
        <v>10</v>
      </c>
      <c r="G9760" s="384">
        <v>700</v>
      </c>
      <c r="H9760" s="383" t="s">
        <v>1053</v>
      </c>
      <c r="I9760" s="383" t="s">
        <v>1146</v>
      </c>
      <c r="J9760" s="383" t="s">
        <v>617</v>
      </c>
      <c r="K9760" s="383" t="s">
        <v>618</v>
      </c>
      <c r="L9760" s="384">
        <v>6319</v>
      </c>
      <c r="M9760" s="383" t="s">
        <v>627</v>
      </c>
      <c r="N9760" s="383" t="s">
        <v>620</v>
      </c>
      <c r="O9760" s="383" t="s">
        <v>230</v>
      </c>
    </row>
    <row r="9761" spans="1:15">
      <c r="A9761" s="385">
        <v>42008</v>
      </c>
      <c r="B9761" s="383" t="s">
        <v>999</v>
      </c>
      <c r="C9761" s="383" t="s">
        <v>42</v>
      </c>
      <c r="D9761" s="383" t="s">
        <v>36</v>
      </c>
      <c r="E9761" s="383" t="s">
        <v>1000</v>
      </c>
      <c r="F9761" s="383" t="s">
        <v>43</v>
      </c>
      <c r="G9761" s="384">
        <v>36700</v>
      </c>
      <c r="H9761" s="383" t="s">
        <v>801</v>
      </c>
      <c r="I9761" s="383" t="s">
        <v>1147</v>
      </c>
      <c r="J9761" s="383" t="s">
        <v>617</v>
      </c>
      <c r="K9761" s="383" t="s">
        <v>618</v>
      </c>
      <c r="L9761" s="384">
        <v>8501</v>
      </c>
      <c r="M9761" s="383" t="s">
        <v>627</v>
      </c>
      <c r="N9761" s="383" t="s">
        <v>620</v>
      </c>
      <c r="O9761" s="383" t="s">
        <v>230</v>
      </c>
    </row>
    <row r="9762" spans="1:15">
      <c r="A9762" s="385">
        <v>42011</v>
      </c>
      <c r="B9762" s="383" t="s">
        <v>21</v>
      </c>
      <c r="C9762" s="383" t="s">
        <v>12</v>
      </c>
      <c r="D9762" s="383" t="s">
        <v>22</v>
      </c>
      <c r="E9762" s="383" t="s">
        <v>658</v>
      </c>
      <c r="F9762" s="383" t="s">
        <v>10</v>
      </c>
      <c r="G9762" s="384">
        <v>9379</v>
      </c>
      <c r="H9762" s="383" t="s">
        <v>801</v>
      </c>
      <c r="I9762" s="383" t="s">
        <v>1148</v>
      </c>
      <c r="J9762" s="383" t="s">
        <v>617</v>
      </c>
      <c r="K9762" s="383" t="s">
        <v>618</v>
      </c>
      <c r="L9762" s="384">
        <v>9280</v>
      </c>
      <c r="M9762" s="383" t="s">
        <v>629</v>
      </c>
      <c r="N9762" s="383" t="s">
        <v>620</v>
      </c>
      <c r="O9762" s="383" t="s">
        <v>230</v>
      </c>
    </row>
    <row r="9763" spans="1:15">
      <c r="A9763" s="385">
        <v>42037</v>
      </c>
      <c r="B9763" s="383" t="s">
        <v>650</v>
      </c>
      <c r="C9763" s="383" t="s">
        <v>8</v>
      </c>
      <c r="D9763" s="383" t="s">
        <v>20</v>
      </c>
      <c r="E9763" s="383" t="s">
        <v>651</v>
      </c>
      <c r="F9763" s="383" t="s">
        <v>10</v>
      </c>
      <c r="G9763" s="384">
        <v>19150</v>
      </c>
      <c r="H9763" s="383" t="s">
        <v>852</v>
      </c>
      <c r="I9763" s="383" t="s">
        <v>853</v>
      </c>
      <c r="J9763" s="383" t="s">
        <v>617</v>
      </c>
      <c r="K9763" s="383" t="s">
        <v>618</v>
      </c>
      <c r="L9763" s="384">
        <v>18660</v>
      </c>
      <c r="M9763" s="383" t="s">
        <v>634</v>
      </c>
      <c r="N9763" s="383" t="s">
        <v>620</v>
      </c>
      <c r="O9763" s="383" t="s">
        <v>230</v>
      </c>
    </row>
    <row r="9764" spans="1:15">
      <c r="A9764" s="385">
        <v>42043</v>
      </c>
      <c r="B9764" s="383" t="s">
        <v>21</v>
      </c>
      <c r="C9764" s="383" t="s">
        <v>12</v>
      </c>
      <c r="D9764" s="383" t="s">
        <v>22</v>
      </c>
      <c r="E9764" s="383" t="s">
        <v>658</v>
      </c>
      <c r="F9764" s="383" t="s">
        <v>10</v>
      </c>
      <c r="G9764" s="384">
        <v>3100</v>
      </c>
      <c r="H9764" s="383" t="s">
        <v>922</v>
      </c>
      <c r="I9764" s="383" t="s">
        <v>923</v>
      </c>
      <c r="J9764" s="383" t="s">
        <v>617</v>
      </c>
      <c r="K9764" s="383" t="s">
        <v>618</v>
      </c>
      <c r="L9764" s="384">
        <v>20258</v>
      </c>
      <c r="M9764" s="383" t="s">
        <v>635</v>
      </c>
      <c r="N9764" s="383" t="s">
        <v>620</v>
      </c>
      <c r="O9764" s="383" t="s">
        <v>230</v>
      </c>
    </row>
    <row r="9765" spans="1:15">
      <c r="A9765" s="385">
        <v>42044</v>
      </c>
      <c r="B9765" s="383" t="s">
        <v>11</v>
      </c>
      <c r="C9765" s="383" t="s">
        <v>12</v>
      </c>
      <c r="D9765" s="383" t="s">
        <v>13</v>
      </c>
      <c r="E9765" s="383" t="s">
        <v>678</v>
      </c>
      <c r="F9765" s="383" t="s">
        <v>10</v>
      </c>
      <c r="G9765" s="384">
        <v>1830</v>
      </c>
      <c r="H9765" s="383" t="s">
        <v>834</v>
      </c>
      <c r="I9765" s="383" t="s">
        <v>835</v>
      </c>
      <c r="J9765" s="383" t="s">
        <v>617</v>
      </c>
      <c r="K9765" s="383" t="s">
        <v>618</v>
      </c>
      <c r="L9765" s="384">
        <v>20833</v>
      </c>
      <c r="M9765" s="383" t="s">
        <v>635</v>
      </c>
      <c r="N9765" s="383" t="s">
        <v>620</v>
      </c>
      <c r="O9765" s="383" t="s">
        <v>230</v>
      </c>
    </row>
    <row r="9766" spans="1:15">
      <c r="A9766" s="385">
        <v>42045</v>
      </c>
      <c r="B9766" s="383" t="s">
        <v>11</v>
      </c>
      <c r="C9766" s="383" t="s">
        <v>12</v>
      </c>
      <c r="D9766" s="383" t="s">
        <v>13</v>
      </c>
      <c r="E9766" s="383" t="s">
        <v>678</v>
      </c>
      <c r="F9766" s="383" t="s">
        <v>10</v>
      </c>
      <c r="G9766" s="384">
        <v>1830</v>
      </c>
      <c r="H9766" s="383" t="s">
        <v>834</v>
      </c>
      <c r="I9766" s="383" t="s">
        <v>835</v>
      </c>
      <c r="J9766" s="383" t="s">
        <v>617</v>
      </c>
      <c r="K9766" s="383" t="s">
        <v>618</v>
      </c>
      <c r="L9766" s="384">
        <v>20833</v>
      </c>
      <c r="M9766" s="383" t="s">
        <v>635</v>
      </c>
      <c r="N9766" s="383" t="s">
        <v>620</v>
      </c>
      <c r="O9766" s="383" t="s">
        <v>230</v>
      </c>
    </row>
    <row r="9767" spans="1:15">
      <c r="A9767" s="385">
        <v>42046</v>
      </c>
      <c r="B9767" s="383" t="s">
        <v>650</v>
      </c>
      <c r="C9767" s="383" t="s">
        <v>8</v>
      </c>
      <c r="D9767" s="383" t="s">
        <v>20</v>
      </c>
      <c r="E9767" s="383" t="s">
        <v>651</v>
      </c>
      <c r="F9767" s="383" t="s">
        <v>10</v>
      </c>
      <c r="G9767" s="384">
        <v>1530</v>
      </c>
      <c r="H9767" s="383" t="s">
        <v>876</v>
      </c>
      <c r="I9767" s="383" t="s">
        <v>877</v>
      </c>
      <c r="J9767" s="383" t="s">
        <v>617</v>
      </c>
      <c r="K9767" s="383" t="s">
        <v>618</v>
      </c>
      <c r="L9767" s="384">
        <v>20833</v>
      </c>
      <c r="M9767" s="383" t="s">
        <v>635</v>
      </c>
      <c r="N9767" s="383" t="s">
        <v>620</v>
      </c>
      <c r="O9767" s="383" t="s">
        <v>230</v>
      </c>
    </row>
    <row r="9768" spans="1:15">
      <c r="A9768" s="385">
        <v>42076</v>
      </c>
      <c r="B9768" s="383" t="s">
        <v>21</v>
      </c>
      <c r="C9768" s="383" t="s">
        <v>12</v>
      </c>
      <c r="D9768" s="383" t="s">
        <v>22</v>
      </c>
      <c r="E9768" s="383" t="s">
        <v>658</v>
      </c>
      <c r="F9768" s="383" t="s">
        <v>10</v>
      </c>
      <c r="G9768" s="384">
        <v>1200</v>
      </c>
      <c r="H9768" s="383" t="s">
        <v>946</v>
      </c>
      <c r="I9768" s="383" t="s">
        <v>1003</v>
      </c>
      <c r="J9768" s="383" t="s">
        <v>617</v>
      </c>
      <c r="K9768" s="383" t="s">
        <v>618</v>
      </c>
      <c r="L9768" s="384">
        <v>25875</v>
      </c>
      <c r="M9768" s="383" t="s">
        <v>639</v>
      </c>
      <c r="N9768" s="383" t="s">
        <v>620</v>
      </c>
      <c r="O9768" s="383" t="s">
        <v>230</v>
      </c>
    </row>
    <row r="9769" spans="1:15">
      <c r="A9769" s="385">
        <v>42089</v>
      </c>
      <c r="B9769" s="383" t="s">
        <v>21</v>
      </c>
      <c r="C9769" s="383" t="s">
        <v>12</v>
      </c>
      <c r="D9769" s="383" t="s">
        <v>22</v>
      </c>
      <c r="E9769" s="383" t="s">
        <v>658</v>
      </c>
      <c r="F9769" s="383" t="s">
        <v>10</v>
      </c>
      <c r="G9769" s="384">
        <v>1200</v>
      </c>
      <c r="H9769" s="383" t="s">
        <v>946</v>
      </c>
      <c r="I9769" s="383" t="s">
        <v>947</v>
      </c>
      <c r="J9769" s="383" t="s">
        <v>617</v>
      </c>
      <c r="K9769" s="383" t="s">
        <v>618</v>
      </c>
      <c r="L9769" s="384">
        <v>27741</v>
      </c>
      <c r="M9769" s="383" t="s">
        <v>640</v>
      </c>
      <c r="N9769" s="383" t="s">
        <v>620</v>
      </c>
      <c r="O9769" s="383" t="s">
        <v>230</v>
      </c>
    </row>
    <row r="9770" spans="1:15">
      <c r="A9770" s="385">
        <v>42090</v>
      </c>
      <c r="B9770" s="383" t="s">
        <v>21</v>
      </c>
      <c r="C9770" s="383" t="s">
        <v>12</v>
      </c>
      <c r="D9770" s="383" t="s">
        <v>22</v>
      </c>
      <c r="E9770" s="383" t="s">
        <v>658</v>
      </c>
      <c r="F9770" s="383" t="s">
        <v>10</v>
      </c>
      <c r="G9770" s="384">
        <v>1200</v>
      </c>
      <c r="H9770" s="383" t="s">
        <v>946</v>
      </c>
      <c r="I9770" s="383" t="s">
        <v>947</v>
      </c>
      <c r="J9770" s="383" t="s">
        <v>617</v>
      </c>
      <c r="K9770" s="383" t="s">
        <v>618</v>
      </c>
      <c r="L9770" s="384">
        <v>27741</v>
      </c>
      <c r="M9770" s="383" t="s">
        <v>640</v>
      </c>
      <c r="N9770" s="383" t="s">
        <v>620</v>
      </c>
      <c r="O9770" s="383" t="s">
        <v>230</v>
      </c>
    </row>
    <row r="9771" spans="1:15">
      <c r="A9771" s="385">
        <v>42091</v>
      </c>
      <c r="B9771" s="383" t="s">
        <v>21</v>
      </c>
      <c r="C9771" s="383" t="s">
        <v>12</v>
      </c>
      <c r="D9771" s="383" t="s">
        <v>22</v>
      </c>
      <c r="E9771" s="383" t="s">
        <v>658</v>
      </c>
      <c r="F9771" s="383" t="s">
        <v>10</v>
      </c>
      <c r="G9771" s="384">
        <v>1200</v>
      </c>
      <c r="H9771" s="383" t="s">
        <v>946</v>
      </c>
      <c r="I9771" s="383" t="s">
        <v>947</v>
      </c>
      <c r="J9771" s="383" t="s">
        <v>617</v>
      </c>
      <c r="K9771" s="383" t="s">
        <v>618</v>
      </c>
      <c r="L9771" s="384">
        <v>27741</v>
      </c>
      <c r="M9771" s="383" t="s">
        <v>641</v>
      </c>
      <c r="N9771" s="383" t="s">
        <v>620</v>
      </c>
      <c r="O9771" s="383" t="s">
        <v>230</v>
      </c>
    </row>
    <row r="9772" spans="1:15">
      <c r="A9772" s="385">
        <v>42092</v>
      </c>
      <c r="B9772" s="383" t="s">
        <v>621</v>
      </c>
      <c r="C9772" s="383" t="s">
        <v>8</v>
      </c>
      <c r="D9772" s="383" t="s">
        <v>9</v>
      </c>
      <c r="E9772" s="383" t="s">
        <v>622</v>
      </c>
      <c r="F9772" s="383" t="s">
        <v>10</v>
      </c>
      <c r="G9772" s="384">
        <v>528000</v>
      </c>
      <c r="H9772" s="383" t="s">
        <v>828</v>
      </c>
      <c r="I9772" s="383" t="s">
        <v>829</v>
      </c>
      <c r="J9772" s="383" t="s">
        <v>617</v>
      </c>
      <c r="K9772" s="383" t="s">
        <v>618</v>
      </c>
      <c r="L9772" s="384">
        <v>27741</v>
      </c>
      <c r="M9772" s="383" t="s">
        <v>641</v>
      </c>
      <c r="N9772" s="383" t="s">
        <v>620</v>
      </c>
      <c r="O9772" s="383" t="s">
        <v>230</v>
      </c>
    </row>
    <row r="9773" spans="1:15">
      <c r="A9773" s="385">
        <v>42093</v>
      </c>
      <c r="B9773" s="383" t="s">
        <v>621</v>
      </c>
      <c r="C9773" s="383" t="s">
        <v>8</v>
      </c>
      <c r="D9773" s="383" t="s">
        <v>9</v>
      </c>
      <c r="E9773" s="383" t="s">
        <v>622</v>
      </c>
      <c r="F9773" s="383" t="s">
        <v>10</v>
      </c>
      <c r="G9773" s="384">
        <v>528000</v>
      </c>
      <c r="H9773" s="383" t="s">
        <v>828</v>
      </c>
      <c r="I9773" s="383" t="s">
        <v>829</v>
      </c>
      <c r="J9773" s="383" t="s">
        <v>617</v>
      </c>
      <c r="K9773" s="383" t="s">
        <v>618</v>
      </c>
      <c r="L9773" s="384">
        <v>27741</v>
      </c>
      <c r="M9773" s="383" t="s">
        <v>641</v>
      </c>
      <c r="N9773" s="383" t="s">
        <v>620</v>
      </c>
      <c r="O9773" s="383" t="s">
        <v>230</v>
      </c>
    </row>
    <row r="9774" spans="1:15">
      <c r="A9774" s="385">
        <v>42094</v>
      </c>
      <c r="B9774" s="383" t="s">
        <v>621</v>
      </c>
      <c r="C9774" s="383" t="s">
        <v>8</v>
      </c>
      <c r="D9774" s="383" t="s">
        <v>9</v>
      </c>
      <c r="E9774" s="383" t="s">
        <v>622</v>
      </c>
      <c r="F9774" s="383" t="s">
        <v>10</v>
      </c>
      <c r="G9774" s="384">
        <v>528000</v>
      </c>
      <c r="H9774" s="383" t="s">
        <v>828</v>
      </c>
      <c r="I9774" s="383" t="s">
        <v>829</v>
      </c>
      <c r="J9774" s="383" t="s">
        <v>617</v>
      </c>
      <c r="K9774" s="383" t="s">
        <v>618</v>
      </c>
      <c r="L9774" s="384">
        <v>27741</v>
      </c>
      <c r="M9774" s="383" t="s">
        <v>641</v>
      </c>
      <c r="N9774" s="383" t="s">
        <v>620</v>
      </c>
      <c r="O9774" s="383" t="s">
        <v>230</v>
      </c>
    </row>
    <row r="9775" spans="1:15">
      <c r="A9775" s="385">
        <v>42111</v>
      </c>
      <c r="B9775" s="383" t="s">
        <v>650</v>
      </c>
      <c r="C9775" s="383" t="s">
        <v>8</v>
      </c>
      <c r="D9775" s="383" t="s">
        <v>20</v>
      </c>
      <c r="E9775" s="383" t="s">
        <v>651</v>
      </c>
      <c r="F9775" s="383" t="s">
        <v>10</v>
      </c>
      <c r="G9775" s="384">
        <v>14994</v>
      </c>
      <c r="H9775" s="383" t="s">
        <v>852</v>
      </c>
      <c r="I9775" s="383" t="s">
        <v>853</v>
      </c>
      <c r="J9775" s="383" t="s">
        <v>617</v>
      </c>
      <c r="K9775" s="383" t="s">
        <v>618</v>
      </c>
      <c r="L9775" s="384">
        <v>30780</v>
      </c>
      <c r="M9775" s="383" t="s">
        <v>642</v>
      </c>
      <c r="N9775" s="383" t="s">
        <v>620</v>
      </c>
      <c r="O9775" s="383" t="s">
        <v>230</v>
      </c>
    </row>
    <row r="9776" spans="1:15">
      <c r="A9776" s="385">
        <v>42112</v>
      </c>
      <c r="B9776" s="383" t="s">
        <v>650</v>
      </c>
      <c r="C9776" s="383" t="s">
        <v>8</v>
      </c>
      <c r="D9776" s="383" t="s">
        <v>20</v>
      </c>
      <c r="E9776" s="383" t="s">
        <v>651</v>
      </c>
      <c r="F9776" s="383" t="s">
        <v>10</v>
      </c>
      <c r="G9776" s="384">
        <v>14994</v>
      </c>
      <c r="H9776" s="383" t="s">
        <v>852</v>
      </c>
      <c r="I9776" s="383" t="s">
        <v>853</v>
      </c>
      <c r="J9776" s="383" t="s">
        <v>617</v>
      </c>
      <c r="K9776" s="383" t="s">
        <v>618</v>
      </c>
      <c r="L9776" s="384">
        <v>30780</v>
      </c>
      <c r="M9776" s="383" t="s">
        <v>642</v>
      </c>
      <c r="N9776" s="383" t="s">
        <v>620</v>
      </c>
      <c r="O9776" s="383" t="s">
        <v>230</v>
      </c>
    </row>
    <row r="9777" spans="1:15">
      <c r="A9777" s="385">
        <v>42113</v>
      </c>
      <c r="B9777" s="383" t="s">
        <v>650</v>
      </c>
      <c r="C9777" s="383" t="s">
        <v>8</v>
      </c>
      <c r="D9777" s="383" t="s">
        <v>20</v>
      </c>
      <c r="E9777" s="383" t="s">
        <v>651</v>
      </c>
      <c r="F9777" s="383" t="s">
        <v>10</v>
      </c>
      <c r="G9777" s="384">
        <v>14994</v>
      </c>
      <c r="H9777" s="383" t="s">
        <v>852</v>
      </c>
      <c r="I9777" s="383" t="s">
        <v>853</v>
      </c>
      <c r="J9777" s="383" t="s">
        <v>617</v>
      </c>
      <c r="K9777" s="383" t="s">
        <v>618</v>
      </c>
      <c r="L9777" s="384">
        <v>30780</v>
      </c>
      <c r="M9777" s="383" t="s">
        <v>643</v>
      </c>
      <c r="N9777" s="383" t="s">
        <v>620</v>
      </c>
      <c r="O9777" s="383" t="s">
        <v>230</v>
      </c>
    </row>
    <row r="9778" spans="1:15">
      <c r="A9778" s="385">
        <v>42118</v>
      </c>
      <c r="B9778" s="383" t="s">
        <v>21</v>
      </c>
      <c r="C9778" s="383" t="s">
        <v>12</v>
      </c>
      <c r="D9778" s="383" t="s">
        <v>22</v>
      </c>
      <c r="E9778" s="383" t="s">
        <v>658</v>
      </c>
      <c r="F9778" s="383" t="s">
        <v>10</v>
      </c>
      <c r="G9778" s="384">
        <v>5220</v>
      </c>
      <c r="H9778" s="383" t="s">
        <v>909</v>
      </c>
      <c r="I9778" s="383" t="s">
        <v>1129</v>
      </c>
      <c r="J9778" s="383" t="s">
        <v>617</v>
      </c>
      <c r="K9778" s="383" t="s">
        <v>618</v>
      </c>
      <c r="L9778" s="384">
        <v>30780</v>
      </c>
      <c r="M9778" s="383" t="s">
        <v>643</v>
      </c>
      <c r="N9778" s="383" t="s">
        <v>620</v>
      </c>
      <c r="O9778" s="383" t="s">
        <v>230</v>
      </c>
    </row>
    <row r="9779" spans="1:15">
      <c r="A9779" s="385">
        <v>42129</v>
      </c>
      <c r="B9779" s="383" t="s">
        <v>621</v>
      </c>
      <c r="C9779" s="383" t="s">
        <v>8</v>
      </c>
      <c r="D9779" s="383" t="s">
        <v>9</v>
      </c>
      <c r="E9779" s="383" t="s">
        <v>622</v>
      </c>
      <c r="F9779" s="383" t="s">
        <v>10</v>
      </c>
      <c r="G9779" s="384">
        <v>63000</v>
      </c>
      <c r="H9779" s="383" t="s">
        <v>838</v>
      </c>
      <c r="I9779" s="383" t="s">
        <v>839</v>
      </c>
      <c r="J9779" s="383" t="s">
        <v>617</v>
      </c>
      <c r="K9779" s="383" t="s">
        <v>618</v>
      </c>
      <c r="L9779" s="384">
        <v>30780</v>
      </c>
      <c r="M9779" s="383" t="s">
        <v>643</v>
      </c>
      <c r="N9779" s="383" t="s">
        <v>620</v>
      </c>
      <c r="O9779" s="383" t="s">
        <v>230</v>
      </c>
    </row>
    <row r="9780" spans="1:15">
      <c r="A9780" s="385">
        <v>42150</v>
      </c>
      <c r="B9780" s="383" t="s">
        <v>21</v>
      </c>
      <c r="C9780" s="383" t="s">
        <v>12</v>
      </c>
      <c r="D9780" s="383" t="s">
        <v>22</v>
      </c>
      <c r="E9780" s="383" t="s">
        <v>658</v>
      </c>
      <c r="F9780" s="383" t="s">
        <v>10</v>
      </c>
      <c r="G9780" s="384">
        <v>12276</v>
      </c>
      <c r="H9780" s="383" t="s">
        <v>1087</v>
      </c>
      <c r="I9780" s="383" t="s">
        <v>1149</v>
      </c>
      <c r="J9780" s="383" t="s">
        <v>617</v>
      </c>
      <c r="K9780" s="383" t="s">
        <v>618</v>
      </c>
      <c r="L9780" s="384">
        <v>30780</v>
      </c>
      <c r="M9780" s="383" t="s">
        <v>645</v>
      </c>
      <c r="N9780" s="383" t="s">
        <v>620</v>
      </c>
      <c r="O9780" s="383" t="s">
        <v>230</v>
      </c>
    </row>
    <row r="9781" spans="1:15">
      <c r="A9781" s="385">
        <v>41997</v>
      </c>
      <c r="B9781" s="383" t="s">
        <v>21</v>
      </c>
      <c r="C9781" s="383" t="s">
        <v>12</v>
      </c>
      <c r="D9781" s="383" t="s">
        <v>22</v>
      </c>
      <c r="E9781" s="383" t="s">
        <v>658</v>
      </c>
      <c r="F9781" s="383" t="s">
        <v>10</v>
      </c>
      <c r="G9781" s="384">
        <v>2120</v>
      </c>
      <c r="H9781" s="383" t="s">
        <v>958</v>
      </c>
      <c r="I9781" s="383" t="s">
        <v>1150</v>
      </c>
      <c r="J9781" s="383" t="s">
        <v>617</v>
      </c>
      <c r="K9781" s="383" t="s">
        <v>618</v>
      </c>
      <c r="L9781" s="384">
        <v>0</v>
      </c>
      <c r="M9781" s="383" t="s">
        <v>619</v>
      </c>
      <c r="N9781" s="383" t="s">
        <v>620</v>
      </c>
      <c r="O9781" s="383" t="s">
        <v>230</v>
      </c>
    </row>
    <row r="9782" spans="1:15">
      <c r="A9782" s="385">
        <v>42008</v>
      </c>
      <c r="B9782" s="383" t="s">
        <v>999</v>
      </c>
      <c r="C9782" s="383" t="s">
        <v>42</v>
      </c>
      <c r="D9782" s="383" t="s">
        <v>36</v>
      </c>
      <c r="E9782" s="383" t="s">
        <v>1000</v>
      </c>
      <c r="F9782" s="383" t="s">
        <v>43</v>
      </c>
      <c r="G9782" s="384">
        <v>47280</v>
      </c>
      <c r="H9782" s="383" t="s">
        <v>801</v>
      </c>
      <c r="I9782" s="383" t="s">
        <v>1151</v>
      </c>
      <c r="J9782" s="383" t="s">
        <v>617</v>
      </c>
      <c r="K9782" s="383" t="s">
        <v>618</v>
      </c>
      <c r="L9782" s="384">
        <v>8501</v>
      </c>
      <c r="M9782" s="383" t="s">
        <v>627</v>
      </c>
      <c r="N9782" s="383" t="s">
        <v>620</v>
      </c>
      <c r="O9782" s="383" t="s">
        <v>230</v>
      </c>
    </row>
    <row r="9783" spans="1:15">
      <c r="A9783" s="385">
        <v>42011</v>
      </c>
      <c r="B9783" s="383" t="s">
        <v>646</v>
      </c>
      <c r="C9783" s="383" t="s">
        <v>8</v>
      </c>
      <c r="D9783" s="383" t="s">
        <v>32</v>
      </c>
      <c r="E9783" s="383" t="s">
        <v>647</v>
      </c>
      <c r="F9783" s="383" t="s">
        <v>10</v>
      </c>
      <c r="G9783" s="384">
        <v>9314</v>
      </c>
      <c r="H9783" s="383" t="s">
        <v>747</v>
      </c>
      <c r="I9783" s="383" t="s">
        <v>1152</v>
      </c>
      <c r="J9783" s="383" t="s">
        <v>617</v>
      </c>
      <c r="K9783" s="383" t="s">
        <v>618</v>
      </c>
      <c r="L9783" s="384">
        <v>9280</v>
      </c>
      <c r="M9783" s="383" t="s">
        <v>629</v>
      </c>
      <c r="N9783" s="383" t="s">
        <v>620</v>
      </c>
      <c r="O9783" s="383" t="s">
        <v>230</v>
      </c>
    </row>
    <row r="9784" spans="1:15">
      <c r="A9784" s="385">
        <v>42034</v>
      </c>
      <c r="B9784" s="383" t="s">
        <v>650</v>
      </c>
      <c r="C9784" s="383" t="s">
        <v>8</v>
      </c>
      <c r="D9784" s="383" t="s">
        <v>20</v>
      </c>
      <c r="E9784" s="383" t="s">
        <v>651</v>
      </c>
      <c r="F9784" s="383" t="s">
        <v>10</v>
      </c>
      <c r="G9784" s="384">
        <v>17890</v>
      </c>
      <c r="H9784" s="383" t="s">
        <v>852</v>
      </c>
      <c r="I9784" s="383" t="s">
        <v>853</v>
      </c>
      <c r="J9784" s="383" t="s">
        <v>617</v>
      </c>
      <c r="K9784" s="383" t="s">
        <v>618</v>
      </c>
      <c r="L9784" s="384">
        <v>18650</v>
      </c>
      <c r="M9784" s="383" t="s">
        <v>634</v>
      </c>
      <c r="N9784" s="383" t="s">
        <v>620</v>
      </c>
      <c r="O9784" s="383" t="s">
        <v>230</v>
      </c>
    </row>
    <row r="9785" spans="1:15">
      <c r="A9785" s="385">
        <v>42039</v>
      </c>
      <c r="B9785" s="383" t="s">
        <v>650</v>
      </c>
      <c r="C9785" s="383" t="s">
        <v>8</v>
      </c>
      <c r="D9785" s="383" t="s">
        <v>20</v>
      </c>
      <c r="E9785" s="383" t="s">
        <v>651</v>
      </c>
      <c r="F9785" s="383" t="s">
        <v>10</v>
      </c>
      <c r="G9785" s="384">
        <v>19150</v>
      </c>
      <c r="H9785" s="383" t="s">
        <v>852</v>
      </c>
      <c r="I9785" s="383" t="s">
        <v>853</v>
      </c>
      <c r="J9785" s="383" t="s">
        <v>617</v>
      </c>
      <c r="K9785" s="383" t="s">
        <v>618</v>
      </c>
      <c r="L9785" s="384">
        <v>18660</v>
      </c>
      <c r="M9785" s="383" t="s">
        <v>634</v>
      </c>
      <c r="N9785" s="383" t="s">
        <v>620</v>
      </c>
      <c r="O9785" s="383" t="s">
        <v>230</v>
      </c>
    </row>
    <row r="9786" spans="1:15">
      <c r="A9786" s="385">
        <v>42040</v>
      </c>
      <c r="B9786" s="383" t="s">
        <v>650</v>
      </c>
      <c r="C9786" s="383" t="s">
        <v>8</v>
      </c>
      <c r="D9786" s="383" t="s">
        <v>20</v>
      </c>
      <c r="E9786" s="383" t="s">
        <v>651</v>
      </c>
      <c r="F9786" s="383" t="s">
        <v>10</v>
      </c>
      <c r="G9786" s="384">
        <v>18016</v>
      </c>
      <c r="H9786" s="383" t="s">
        <v>852</v>
      </c>
      <c r="I9786" s="383" t="s">
        <v>853</v>
      </c>
      <c r="J9786" s="383" t="s">
        <v>617</v>
      </c>
      <c r="K9786" s="383" t="s">
        <v>618</v>
      </c>
      <c r="L9786" s="384">
        <v>18761</v>
      </c>
      <c r="M9786" s="383" t="s">
        <v>635</v>
      </c>
      <c r="N9786" s="383" t="s">
        <v>620</v>
      </c>
      <c r="O9786" s="383" t="s">
        <v>230</v>
      </c>
    </row>
    <row r="9787" spans="1:15">
      <c r="A9787" s="385">
        <v>42041</v>
      </c>
      <c r="B9787" s="383" t="s">
        <v>17</v>
      </c>
      <c r="C9787" s="383" t="s">
        <v>18</v>
      </c>
      <c r="D9787" s="383" t="s">
        <v>19</v>
      </c>
      <c r="E9787" s="383" t="s">
        <v>668</v>
      </c>
      <c r="F9787" s="383" t="s">
        <v>10</v>
      </c>
      <c r="G9787" s="384">
        <v>750</v>
      </c>
      <c r="H9787" s="383" t="s">
        <v>841</v>
      </c>
      <c r="I9787" s="383" t="s">
        <v>842</v>
      </c>
      <c r="J9787" s="383" t="s">
        <v>617</v>
      </c>
      <c r="K9787" s="383" t="s">
        <v>618</v>
      </c>
      <c r="L9787" s="384">
        <v>18761</v>
      </c>
      <c r="M9787" s="383" t="s">
        <v>635</v>
      </c>
      <c r="N9787" s="383" t="s">
        <v>620</v>
      </c>
      <c r="O9787" s="383" t="s">
        <v>230</v>
      </c>
    </row>
    <row r="9788" spans="1:15">
      <c r="A9788" s="385">
        <v>42042</v>
      </c>
      <c r="B9788" s="383" t="s">
        <v>17</v>
      </c>
      <c r="C9788" s="383" t="s">
        <v>18</v>
      </c>
      <c r="D9788" s="383" t="s">
        <v>19</v>
      </c>
      <c r="E9788" s="383" t="s">
        <v>668</v>
      </c>
      <c r="F9788" s="383" t="s">
        <v>10</v>
      </c>
      <c r="G9788" s="384">
        <v>750</v>
      </c>
      <c r="H9788" s="383" t="s">
        <v>841</v>
      </c>
      <c r="I9788" s="383" t="s">
        <v>842</v>
      </c>
      <c r="J9788" s="383" t="s">
        <v>617</v>
      </c>
      <c r="K9788" s="383" t="s">
        <v>618</v>
      </c>
      <c r="L9788" s="384">
        <v>18800</v>
      </c>
      <c r="M9788" s="383" t="s">
        <v>635</v>
      </c>
      <c r="N9788" s="383" t="s">
        <v>620</v>
      </c>
      <c r="O9788" s="383" t="s">
        <v>230</v>
      </c>
    </row>
    <row r="9789" spans="1:15">
      <c r="A9789" s="385">
        <v>42044</v>
      </c>
      <c r="B9789" s="383" t="s">
        <v>621</v>
      </c>
      <c r="C9789" s="383" t="s">
        <v>8</v>
      </c>
      <c r="D9789" s="383" t="s">
        <v>9</v>
      </c>
      <c r="E9789" s="383" t="s">
        <v>622</v>
      </c>
      <c r="F9789" s="383" t="s">
        <v>10</v>
      </c>
      <c r="G9789" s="384">
        <v>63000</v>
      </c>
      <c r="H9789" s="383" t="s">
        <v>838</v>
      </c>
      <c r="I9789" s="383" t="s">
        <v>839</v>
      </c>
      <c r="J9789" s="383" t="s">
        <v>617</v>
      </c>
      <c r="K9789" s="383" t="s">
        <v>618</v>
      </c>
      <c r="L9789" s="384">
        <v>20833</v>
      </c>
      <c r="M9789" s="383" t="s">
        <v>635</v>
      </c>
      <c r="N9789" s="383" t="s">
        <v>620</v>
      </c>
      <c r="O9789" s="383" t="s">
        <v>230</v>
      </c>
    </row>
    <row r="9790" spans="1:15">
      <c r="A9790" s="385">
        <v>42045</v>
      </c>
      <c r="B9790" s="383" t="s">
        <v>621</v>
      </c>
      <c r="C9790" s="383" t="s">
        <v>8</v>
      </c>
      <c r="D9790" s="383" t="s">
        <v>9</v>
      </c>
      <c r="E9790" s="383" t="s">
        <v>622</v>
      </c>
      <c r="F9790" s="383" t="s">
        <v>10</v>
      </c>
      <c r="G9790" s="384">
        <v>63000</v>
      </c>
      <c r="H9790" s="383" t="s">
        <v>838</v>
      </c>
      <c r="I9790" s="383" t="s">
        <v>839</v>
      </c>
      <c r="J9790" s="383" t="s">
        <v>617</v>
      </c>
      <c r="K9790" s="383" t="s">
        <v>618</v>
      </c>
      <c r="L9790" s="384">
        <v>20833</v>
      </c>
      <c r="M9790" s="383" t="s">
        <v>635</v>
      </c>
      <c r="N9790" s="383" t="s">
        <v>620</v>
      </c>
      <c r="O9790" s="383" t="s">
        <v>230</v>
      </c>
    </row>
    <row r="9791" spans="1:15">
      <c r="A9791" s="385">
        <v>42046</v>
      </c>
      <c r="B9791" s="383" t="s">
        <v>11</v>
      </c>
      <c r="C9791" s="383" t="s">
        <v>12</v>
      </c>
      <c r="D9791" s="383" t="s">
        <v>13</v>
      </c>
      <c r="E9791" s="383" t="s">
        <v>678</v>
      </c>
      <c r="F9791" s="383" t="s">
        <v>10</v>
      </c>
      <c r="G9791" s="384">
        <v>342</v>
      </c>
      <c r="H9791" s="383" t="s">
        <v>812</v>
      </c>
      <c r="I9791" s="383" t="s">
        <v>813</v>
      </c>
      <c r="J9791" s="383" t="s">
        <v>617</v>
      </c>
      <c r="K9791" s="383" t="s">
        <v>618</v>
      </c>
      <c r="L9791" s="384">
        <v>20833</v>
      </c>
      <c r="M9791" s="383" t="s">
        <v>635</v>
      </c>
      <c r="N9791" s="383" t="s">
        <v>620</v>
      </c>
      <c r="O9791" s="383" t="s">
        <v>230</v>
      </c>
    </row>
    <row r="9792" spans="1:15">
      <c r="A9792" s="385">
        <v>42047</v>
      </c>
      <c r="B9792" s="383" t="s">
        <v>621</v>
      </c>
      <c r="C9792" s="383" t="s">
        <v>8</v>
      </c>
      <c r="D9792" s="383" t="s">
        <v>9</v>
      </c>
      <c r="E9792" s="383" t="s">
        <v>622</v>
      </c>
      <c r="F9792" s="383" t="s">
        <v>10</v>
      </c>
      <c r="G9792" s="384">
        <v>63000</v>
      </c>
      <c r="H9792" s="383" t="s">
        <v>838</v>
      </c>
      <c r="I9792" s="383" t="s">
        <v>839</v>
      </c>
      <c r="J9792" s="383" t="s">
        <v>617</v>
      </c>
      <c r="K9792" s="383" t="s">
        <v>618</v>
      </c>
      <c r="L9792" s="384">
        <v>20833</v>
      </c>
      <c r="M9792" s="383" t="s">
        <v>635</v>
      </c>
      <c r="N9792" s="383" t="s">
        <v>620</v>
      </c>
      <c r="O9792" s="383" t="s">
        <v>230</v>
      </c>
    </row>
    <row r="9793" spans="1:15">
      <c r="A9793" s="385">
        <v>42048</v>
      </c>
      <c r="B9793" s="383" t="s">
        <v>621</v>
      </c>
      <c r="C9793" s="383" t="s">
        <v>8</v>
      </c>
      <c r="D9793" s="383" t="s">
        <v>9</v>
      </c>
      <c r="E9793" s="383" t="s">
        <v>622</v>
      </c>
      <c r="F9793" s="383" t="s">
        <v>10</v>
      </c>
      <c r="G9793" s="384">
        <v>63000</v>
      </c>
      <c r="H9793" s="383" t="s">
        <v>838</v>
      </c>
      <c r="I9793" s="383" t="s">
        <v>839</v>
      </c>
      <c r="J9793" s="383" t="s">
        <v>617</v>
      </c>
      <c r="K9793" s="383" t="s">
        <v>618</v>
      </c>
      <c r="L9793" s="384">
        <v>20833</v>
      </c>
      <c r="M9793" s="383" t="s">
        <v>635</v>
      </c>
      <c r="N9793" s="383" t="s">
        <v>620</v>
      </c>
      <c r="O9793" s="383" t="s">
        <v>230</v>
      </c>
    </row>
    <row r="9794" spans="1:15">
      <c r="A9794" s="385">
        <v>42049</v>
      </c>
      <c r="B9794" s="383" t="s">
        <v>621</v>
      </c>
      <c r="C9794" s="383" t="s">
        <v>8</v>
      </c>
      <c r="D9794" s="383" t="s">
        <v>9</v>
      </c>
      <c r="E9794" s="383" t="s">
        <v>622</v>
      </c>
      <c r="F9794" s="383" t="s">
        <v>10</v>
      </c>
      <c r="G9794" s="384">
        <v>63000</v>
      </c>
      <c r="H9794" s="383" t="s">
        <v>838</v>
      </c>
      <c r="I9794" s="383" t="s">
        <v>839</v>
      </c>
      <c r="J9794" s="383" t="s">
        <v>617</v>
      </c>
      <c r="K9794" s="383" t="s">
        <v>618</v>
      </c>
      <c r="L9794" s="384">
        <v>21180</v>
      </c>
      <c r="M9794" s="383" t="s">
        <v>635</v>
      </c>
      <c r="N9794" s="383" t="s">
        <v>620</v>
      </c>
      <c r="O9794" s="383" t="s">
        <v>230</v>
      </c>
    </row>
    <row r="9795" spans="1:15">
      <c r="A9795" s="385">
        <v>42050</v>
      </c>
      <c r="B9795" s="383" t="s">
        <v>621</v>
      </c>
      <c r="C9795" s="383" t="s">
        <v>8</v>
      </c>
      <c r="D9795" s="383" t="s">
        <v>9</v>
      </c>
      <c r="E9795" s="383" t="s">
        <v>622</v>
      </c>
      <c r="F9795" s="383" t="s">
        <v>10</v>
      </c>
      <c r="G9795" s="384">
        <v>63000</v>
      </c>
      <c r="H9795" s="383" t="s">
        <v>838</v>
      </c>
      <c r="I9795" s="383" t="s">
        <v>839</v>
      </c>
      <c r="J9795" s="383" t="s">
        <v>617</v>
      </c>
      <c r="K9795" s="383" t="s">
        <v>618</v>
      </c>
      <c r="L9795" s="384">
        <v>22680</v>
      </c>
      <c r="M9795" s="383" t="s">
        <v>635</v>
      </c>
      <c r="N9795" s="383" t="s">
        <v>620</v>
      </c>
      <c r="O9795" s="383" t="s">
        <v>230</v>
      </c>
    </row>
    <row r="9796" spans="1:15">
      <c r="A9796" s="385">
        <v>42058</v>
      </c>
      <c r="B9796" s="383" t="s">
        <v>21</v>
      </c>
      <c r="C9796" s="383" t="s">
        <v>12</v>
      </c>
      <c r="D9796" s="383" t="s">
        <v>22</v>
      </c>
      <c r="E9796" s="383" t="s">
        <v>658</v>
      </c>
      <c r="F9796" s="383" t="s">
        <v>10</v>
      </c>
      <c r="G9796" s="384">
        <v>3360</v>
      </c>
      <c r="H9796" s="383" t="s">
        <v>896</v>
      </c>
      <c r="I9796" s="383" t="s">
        <v>660</v>
      </c>
      <c r="J9796" s="383" t="s">
        <v>617</v>
      </c>
      <c r="K9796" s="383" t="s">
        <v>618</v>
      </c>
      <c r="L9796" s="384">
        <v>23171</v>
      </c>
      <c r="M9796" s="383" t="s">
        <v>637</v>
      </c>
      <c r="N9796" s="383" t="s">
        <v>620</v>
      </c>
      <c r="O9796" s="383" t="s">
        <v>230</v>
      </c>
    </row>
    <row r="9797" spans="1:15">
      <c r="A9797" s="385">
        <v>42092</v>
      </c>
      <c r="B9797" s="383" t="s">
        <v>21</v>
      </c>
      <c r="C9797" s="383" t="s">
        <v>12</v>
      </c>
      <c r="D9797" s="383" t="s">
        <v>22</v>
      </c>
      <c r="E9797" s="383" t="s">
        <v>658</v>
      </c>
      <c r="F9797" s="383" t="s">
        <v>10</v>
      </c>
      <c r="G9797" s="384">
        <v>1200</v>
      </c>
      <c r="H9797" s="383" t="s">
        <v>946</v>
      </c>
      <c r="I9797" s="383" t="s">
        <v>947</v>
      </c>
      <c r="J9797" s="383" t="s">
        <v>617</v>
      </c>
      <c r="K9797" s="383" t="s">
        <v>618</v>
      </c>
      <c r="L9797" s="384">
        <v>27741</v>
      </c>
      <c r="M9797" s="383" t="s">
        <v>641</v>
      </c>
      <c r="N9797" s="383" t="s">
        <v>620</v>
      </c>
      <c r="O9797" s="383" t="s">
        <v>230</v>
      </c>
    </row>
    <row r="9798" spans="1:15">
      <c r="A9798" s="385">
        <v>42093</v>
      </c>
      <c r="B9798" s="383" t="s">
        <v>21</v>
      </c>
      <c r="C9798" s="383" t="s">
        <v>12</v>
      </c>
      <c r="D9798" s="383" t="s">
        <v>22</v>
      </c>
      <c r="E9798" s="383" t="s">
        <v>658</v>
      </c>
      <c r="F9798" s="383" t="s">
        <v>10</v>
      </c>
      <c r="G9798" s="384">
        <v>1200</v>
      </c>
      <c r="H9798" s="383" t="s">
        <v>946</v>
      </c>
      <c r="I9798" s="383" t="s">
        <v>947</v>
      </c>
      <c r="J9798" s="383" t="s">
        <v>617</v>
      </c>
      <c r="K9798" s="383" t="s">
        <v>618</v>
      </c>
      <c r="L9798" s="384">
        <v>27741</v>
      </c>
      <c r="M9798" s="383" t="s">
        <v>641</v>
      </c>
      <c r="N9798" s="383" t="s">
        <v>620</v>
      </c>
      <c r="O9798" s="383" t="s">
        <v>230</v>
      </c>
    </row>
    <row r="9799" spans="1:15">
      <c r="A9799" s="385">
        <v>42094</v>
      </c>
      <c r="B9799" s="383" t="s">
        <v>21</v>
      </c>
      <c r="C9799" s="383" t="s">
        <v>12</v>
      </c>
      <c r="D9799" s="383" t="s">
        <v>22</v>
      </c>
      <c r="E9799" s="383" t="s">
        <v>658</v>
      </c>
      <c r="F9799" s="383" t="s">
        <v>10</v>
      </c>
      <c r="G9799" s="384">
        <v>1200</v>
      </c>
      <c r="H9799" s="383" t="s">
        <v>946</v>
      </c>
      <c r="I9799" s="383" t="s">
        <v>947</v>
      </c>
      <c r="J9799" s="383" t="s">
        <v>617</v>
      </c>
      <c r="K9799" s="383" t="s">
        <v>618</v>
      </c>
      <c r="L9799" s="384">
        <v>27741</v>
      </c>
      <c r="M9799" s="383" t="s">
        <v>641</v>
      </c>
      <c r="N9799" s="383" t="s">
        <v>620</v>
      </c>
      <c r="O9799" s="383" t="s">
        <v>230</v>
      </c>
    </row>
    <row r="9800" spans="1:15">
      <c r="A9800" s="385">
        <v>42100</v>
      </c>
      <c r="B9800" s="383" t="s">
        <v>21</v>
      </c>
      <c r="C9800" s="383" t="s">
        <v>12</v>
      </c>
      <c r="D9800" s="383" t="s">
        <v>22</v>
      </c>
      <c r="E9800" s="383" t="s">
        <v>658</v>
      </c>
      <c r="F9800" s="383" t="s">
        <v>10</v>
      </c>
      <c r="G9800" s="384">
        <v>3414</v>
      </c>
      <c r="H9800" s="383" t="s">
        <v>946</v>
      </c>
      <c r="I9800" s="383" t="s">
        <v>835</v>
      </c>
      <c r="J9800" s="383" t="s">
        <v>617</v>
      </c>
      <c r="K9800" s="383" t="s">
        <v>618</v>
      </c>
      <c r="L9800" s="384">
        <v>28641</v>
      </c>
      <c r="M9800" s="383" t="s">
        <v>642</v>
      </c>
      <c r="N9800" s="383" t="s">
        <v>620</v>
      </c>
      <c r="O9800" s="383" t="s">
        <v>230</v>
      </c>
    </row>
    <row r="9801" spans="1:15">
      <c r="A9801" s="385">
        <v>42111</v>
      </c>
      <c r="B9801" s="383" t="s">
        <v>17</v>
      </c>
      <c r="C9801" s="383" t="s">
        <v>18</v>
      </c>
      <c r="D9801" s="383" t="s">
        <v>19</v>
      </c>
      <c r="E9801" s="383" t="s">
        <v>668</v>
      </c>
      <c r="F9801" s="383" t="s">
        <v>10</v>
      </c>
      <c r="G9801" s="384">
        <v>1300</v>
      </c>
      <c r="H9801" s="383" t="s">
        <v>848</v>
      </c>
      <c r="I9801" s="383" t="s">
        <v>1153</v>
      </c>
      <c r="J9801" s="383" t="s">
        <v>617</v>
      </c>
      <c r="K9801" s="383" t="s">
        <v>618</v>
      </c>
      <c r="L9801" s="384">
        <v>30780</v>
      </c>
      <c r="M9801" s="383" t="s">
        <v>642</v>
      </c>
      <c r="N9801" s="383" t="s">
        <v>620</v>
      </c>
      <c r="O9801" s="383" t="s">
        <v>230</v>
      </c>
    </row>
    <row r="9802" spans="1:15">
      <c r="A9802" s="385">
        <v>42112</v>
      </c>
      <c r="B9802" s="383" t="s">
        <v>17</v>
      </c>
      <c r="C9802" s="383" t="s">
        <v>18</v>
      </c>
      <c r="D9802" s="383" t="s">
        <v>19</v>
      </c>
      <c r="E9802" s="383" t="s">
        <v>668</v>
      </c>
      <c r="F9802" s="383" t="s">
        <v>10</v>
      </c>
      <c r="G9802" s="384">
        <v>1300</v>
      </c>
      <c r="H9802" s="383" t="s">
        <v>848</v>
      </c>
      <c r="I9802" s="383" t="s">
        <v>949</v>
      </c>
      <c r="J9802" s="383" t="s">
        <v>617</v>
      </c>
      <c r="K9802" s="383" t="s">
        <v>618</v>
      </c>
      <c r="L9802" s="384">
        <v>30780</v>
      </c>
      <c r="M9802" s="383" t="s">
        <v>642</v>
      </c>
      <c r="N9802" s="383" t="s">
        <v>620</v>
      </c>
      <c r="O9802" s="383" t="s">
        <v>230</v>
      </c>
    </row>
    <row r="9803" spans="1:15">
      <c r="A9803" s="385">
        <v>42113</v>
      </c>
      <c r="B9803" s="383" t="s">
        <v>17</v>
      </c>
      <c r="C9803" s="383" t="s">
        <v>18</v>
      </c>
      <c r="D9803" s="383" t="s">
        <v>19</v>
      </c>
      <c r="E9803" s="383" t="s">
        <v>668</v>
      </c>
      <c r="F9803" s="383" t="s">
        <v>10</v>
      </c>
      <c r="G9803" s="384">
        <v>1300</v>
      </c>
      <c r="H9803" s="383" t="s">
        <v>848</v>
      </c>
      <c r="I9803" s="383" t="s">
        <v>949</v>
      </c>
      <c r="J9803" s="383" t="s">
        <v>617</v>
      </c>
      <c r="K9803" s="383" t="s">
        <v>618</v>
      </c>
      <c r="L9803" s="384">
        <v>30780</v>
      </c>
      <c r="M9803" s="383" t="s">
        <v>643</v>
      </c>
      <c r="N9803" s="383" t="s">
        <v>620</v>
      </c>
      <c r="O9803" s="383" t="s">
        <v>230</v>
      </c>
    </row>
    <row r="9804" spans="1:15">
      <c r="A9804" s="385">
        <v>42114</v>
      </c>
      <c r="B9804" s="383" t="s">
        <v>650</v>
      </c>
      <c r="C9804" s="383" t="s">
        <v>8</v>
      </c>
      <c r="D9804" s="383" t="s">
        <v>20</v>
      </c>
      <c r="E9804" s="383" t="s">
        <v>651</v>
      </c>
      <c r="F9804" s="383" t="s">
        <v>10</v>
      </c>
      <c r="G9804" s="384">
        <v>14994</v>
      </c>
      <c r="H9804" s="383" t="s">
        <v>852</v>
      </c>
      <c r="I9804" s="383" t="s">
        <v>853</v>
      </c>
      <c r="J9804" s="383" t="s">
        <v>617</v>
      </c>
      <c r="K9804" s="383" t="s">
        <v>618</v>
      </c>
      <c r="L9804" s="384">
        <v>30780</v>
      </c>
      <c r="M9804" s="383" t="s">
        <v>643</v>
      </c>
      <c r="N9804" s="383" t="s">
        <v>620</v>
      </c>
      <c r="O9804" s="383" t="s">
        <v>230</v>
      </c>
    </row>
    <row r="9805" spans="1:15">
      <c r="A9805" s="385">
        <v>42129</v>
      </c>
      <c r="B9805" s="383" t="s">
        <v>17</v>
      </c>
      <c r="C9805" s="383" t="s">
        <v>18</v>
      </c>
      <c r="D9805" s="383" t="s">
        <v>19</v>
      </c>
      <c r="E9805" s="383" t="s">
        <v>668</v>
      </c>
      <c r="F9805" s="383" t="s">
        <v>10</v>
      </c>
      <c r="G9805" s="384">
        <v>750</v>
      </c>
      <c r="H9805" s="383" t="s">
        <v>841</v>
      </c>
      <c r="I9805" s="383" t="s">
        <v>851</v>
      </c>
      <c r="J9805" s="383" t="s">
        <v>617</v>
      </c>
      <c r="K9805" s="383" t="s">
        <v>618</v>
      </c>
      <c r="L9805" s="384">
        <v>30780</v>
      </c>
      <c r="M9805" s="383" t="s">
        <v>643</v>
      </c>
      <c r="N9805" s="383" t="s">
        <v>620</v>
      </c>
      <c r="O9805" s="383" t="s">
        <v>230</v>
      </c>
    </row>
    <row r="9806" spans="1:15">
      <c r="A9806" s="385">
        <v>42150</v>
      </c>
      <c r="B9806" s="383" t="s">
        <v>11</v>
      </c>
      <c r="C9806" s="383" t="s">
        <v>12</v>
      </c>
      <c r="D9806" s="383" t="s">
        <v>13</v>
      </c>
      <c r="E9806" s="383" t="s">
        <v>678</v>
      </c>
      <c r="F9806" s="383" t="s">
        <v>10</v>
      </c>
      <c r="G9806" s="384">
        <v>22174</v>
      </c>
      <c r="H9806" s="383" t="s">
        <v>951</v>
      </c>
      <c r="I9806" s="383" t="s">
        <v>1154</v>
      </c>
      <c r="J9806" s="383" t="s">
        <v>617</v>
      </c>
      <c r="K9806" s="383" t="s">
        <v>618</v>
      </c>
      <c r="L9806" s="384">
        <v>30780</v>
      </c>
      <c r="M9806" s="383" t="s">
        <v>645</v>
      </c>
      <c r="N9806" s="383" t="s">
        <v>620</v>
      </c>
      <c r="O9806" s="383" t="s">
        <v>230</v>
      </c>
    </row>
    <row r="9807" spans="1:15">
      <c r="A9807" s="385">
        <v>41997</v>
      </c>
      <c r="B9807" s="383" t="s">
        <v>21</v>
      </c>
      <c r="C9807" s="383" t="s">
        <v>12</v>
      </c>
      <c r="D9807" s="383" t="s">
        <v>22</v>
      </c>
      <c r="E9807" s="383" t="s">
        <v>658</v>
      </c>
      <c r="F9807" s="383" t="s">
        <v>10</v>
      </c>
      <c r="G9807" s="384">
        <v>5875</v>
      </c>
      <c r="H9807" s="383" t="s">
        <v>958</v>
      </c>
      <c r="I9807" s="383" t="s">
        <v>1155</v>
      </c>
      <c r="J9807" s="383" t="s">
        <v>617</v>
      </c>
      <c r="K9807" s="383" t="s">
        <v>618</v>
      </c>
      <c r="L9807" s="384">
        <v>0</v>
      </c>
      <c r="M9807" s="383" t="s">
        <v>619</v>
      </c>
      <c r="N9807" s="383" t="s">
        <v>620</v>
      </c>
      <c r="O9807" s="383" t="s">
        <v>230</v>
      </c>
    </row>
    <row r="9808" spans="1:15">
      <c r="A9808" s="385">
        <v>42008</v>
      </c>
      <c r="B9808" s="383" t="s">
        <v>999</v>
      </c>
      <c r="C9808" s="383" t="s">
        <v>42</v>
      </c>
      <c r="D9808" s="383" t="s">
        <v>36</v>
      </c>
      <c r="E9808" s="383" t="s">
        <v>1000</v>
      </c>
      <c r="F9808" s="383" t="s">
        <v>43</v>
      </c>
      <c r="G9808" s="384">
        <v>103907</v>
      </c>
      <c r="H9808" s="383" t="s">
        <v>801</v>
      </c>
      <c r="I9808" s="383" t="s">
        <v>1156</v>
      </c>
      <c r="J9808" s="383" t="s">
        <v>617</v>
      </c>
      <c r="K9808" s="383" t="s">
        <v>618</v>
      </c>
      <c r="L9808" s="384">
        <v>8501</v>
      </c>
      <c r="M9808" s="383" t="s">
        <v>627</v>
      </c>
      <c r="N9808" s="383" t="s">
        <v>620</v>
      </c>
      <c r="O9808" s="383" t="s">
        <v>230</v>
      </c>
    </row>
    <row r="9809" spans="1:15">
      <c r="A9809" s="385">
        <v>42011</v>
      </c>
      <c r="B9809" s="383" t="s">
        <v>11</v>
      </c>
      <c r="C9809" s="383" t="s">
        <v>12</v>
      </c>
      <c r="D9809" s="383" t="s">
        <v>13</v>
      </c>
      <c r="E9809" s="383" t="s">
        <v>678</v>
      </c>
      <c r="F9809" s="383" t="s">
        <v>10</v>
      </c>
      <c r="G9809" s="384">
        <v>-116</v>
      </c>
      <c r="H9809" s="383" t="s">
        <v>779</v>
      </c>
      <c r="I9809" s="383" t="s">
        <v>1157</v>
      </c>
      <c r="J9809" s="383" t="s">
        <v>617</v>
      </c>
      <c r="K9809" s="383" t="s">
        <v>618</v>
      </c>
      <c r="L9809" s="384">
        <v>9280</v>
      </c>
      <c r="M9809" s="383" t="s">
        <v>629</v>
      </c>
      <c r="N9809" s="383" t="s">
        <v>620</v>
      </c>
      <c r="O9809" s="383" t="s">
        <v>230</v>
      </c>
    </row>
    <row r="9810" spans="1:15">
      <c r="A9810" s="385">
        <v>42014</v>
      </c>
      <c r="B9810" s="383" t="s">
        <v>11</v>
      </c>
      <c r="C9810" s="383" t="s">
        <v>12</v>
      </c>
      <c r="D9810" s="383" t="s">
        <v>13</v>
      </c>
      <c r="E9810" s="383" t="s">
        <v>678</v>
      </c>
      <c r="F9810" s="383" t="s">
        <v>10</v>
      </c>
      <c r="G9810" s="384">
        <v>12724</v>
      </c>
      <c r="H9810" s="383" t="s">
        <v>946</v>
      </c>
      <c r="I9810" s="383" t="s">
        <v>1158</v>
      </c>
      <c r="J9810" s="383" t="s">
        <v>617</v>
      </c>
      <c r="K9810" s="383" t="s">
        <v>618</v>
      </c>
      <c r="L9810" s="384">
        <v>9280</v>
      </c>
      <c r="M9810" s="383" t="s">
        <v>630</v>
      </c>
      <c r="N9810" s="383" t="s">
        <v>620</v>
      </c>
      <c r="O9810" s="383" t="s">
        <v>230</v>
      </c>
    </row>
    <row r="9811" spans="1:15">
      <c r="A9811" s="385">
        <v>42015</v>
      </c>
      <c r="B9811" s="383" t="s">
        <v>794</v>
      </c>
      <c r="C9811" s="383" t="s">
        <v>8</v>
      </c>
      <c r="D9811" s="383" t="s">
        <v>34</v>
      </c>
      <c r="E9811" s="383" t="s">
        <v>795</v>
      </c>
      <c r="F9811" s="383" t="s">
        <v>10</v>
      </c>
      <c r="G9811" s="384">
        <v>-8476</v>
      </c>
      <c r="H9811" s="383" t="s">
        <v>796</v>
      </c>
      <c r="I9811" s="383" t="s">
        <v>1159</v>
      </c>
      <c r="J9811" s="383" t="s">
        <v>617</v>
      </c>
      <c r="K9811" s="383" t="s">
        <v>618</v>
      </c>
      <c r="L9811" s="384">
        <v>9280</v>
      </c>
      <c r="M9811" s="383" t="s">
        <v>630</v>
      </c>
      <c r="N9811" s="383" t="s">
        <v>620</v>
      </c>
      <c r="O9811" s="383" t="s">
        <v>230</v>
      </c>
    </row>
    <row r="9812" spans="1:15">
      <c r="A9812" s="385">
        <v>42016</v>
      </c>
      <c r="B9812" s="383" t="s">
        <v>794</v>
      </c>
      <c r="C9812" s="383" t="s">
        <v>8</v>
      </c>
      <c r="D9812" s="383" t="s">
        <v>34</v>
      </c>
      <c r="E9812" s="383" t="s">
        <v>795</v>
      </c>
      <c r="F9812" s="383" t="s">
        <v>10</v>
      </c>
      <c r="G9812" s="384">
        <v>5603</v>
      </c>
      <c r="H9812" s="383" t="s">
        <v>796</v>
      </c>
      <c r="I9812" s="383" t="s">
        <v>1160</v>
      </c>
      <c r="J9812" s="383" t="s">
        <v>617</v>
      </c>
      <c r="K9812" s="383" t="s">
        <v>618</v>
      </c>
      <c r="L9812" s="384">
        <v>9280</v>
      </c>
      <c r="M9812" s="383" t="s">
        <v>630</v>
      </c>
      <c r="N9812" s="383" t="s">
        <v>620</v>
      </c>
      <c r="O9812" s="383" t="s">
        <v>230</v>
      </c>
    </row>
    <row r="9813" spans="1:15">
      <c r="A9813" s="385">
        <v>42018</v>
      </c>
      <c r="B9813" s="383" t="s">
        <v>11</v>
      </c>
      <c r="C9813" s="383" t="s">
        <v>12</v>
      </c>
      <c r="D9813" s="383" t="s">
        <v>13</v>
      </c>
      <c r="E9813" s="383" t="s">
        <v>678</v>
      </c>
      <c r="F9813" s="383" t="s">
        <v>10</v>
      </c>
      <c r="G9813" s="384">
        <v>13277</v>
      </c>
      <c r="H9813" s="383" t="s">
        <v>926</v>
      </c>
      <c r="I9813" s="383" t="s">
        <v>1161</v>
      </c>
      <c r="J9813" s="383" t="s">
        <v>617</v>
      </c>
      <c r="K9813" s="383" t="s">
        <v>618</v>
      </c>
      <c r="L9813" s="384">
        <v>9804</v>
      </c>
      <c r="M9813" s="383" t="s">
        <v>631</v>
      </c>
      <c r="N9813" s="383" t="s">
        <v>620</v>
      </c>
      <c r="O9813" s="383" t="s">
        <v>230</v>
      </c>
    </row>
    <row r="9814" spans="1:15">
      <c r="A9814" s="385">
        <v>42027</v>
      </c>
      <c r="B9814" s="383" t="s">
        <v>28</v>
      </c>
      <c r="C9814" s="383" t="s">
        <v>8</v>
      </c>
      <c r="D9814" s="383" t="s">
        <v>29</v>
      </c>
      <c r="E9814" s="383" t="s">
        <v>774</v>
      </c>
      <c r="F9814" s="383" t="s">
        <v>10</v>
      </c>
      <c r="G9814" s="384">
        <v>1337</v>
      </c>
      <c r="H9814" s="383" t="s">
        <v>848</v>
      </c>
      <c r="I9814" s="383" t="s">
        <v>1162</v>
      </c>
      <c r="J9814" s="383" t="s">
        <v>617</v>
      </c>
      <c r="K9814" s="383" t="s">
        <v>618</v>
      </c>
      <c r="L9814" s="384">
        <v>17245</v>
      </c>
      <c r="M9814" s="383" t="s">
        <v>633</v>
      </c>
      <c r="N9814" s="383" t="s">
        <v>620</v>
      </c>
      <c r="O9814" s="383" t="s">
        <v>230</v>
      </c>
    </row>
    <row r="9815" spans="1:15">
      <c r="A9815" s="385">
        <v>42028</v>
      </c>
      <c r="B9815" s="383" t="s">
        <v>28</v>
      </c>
      <c r="C9815" s="383" t="s">
        <v>8</v>
      </c>
      <c r="D9815" s="383" t="s">
        <v>29</v>
      </c>
      <c r="E9815" s="383" t="s">
        <v>774</v>
      </c>
      <c r="F9815" s="383" t="s">
        <v>10</v>
      </c>
      <c r="G9815" s="384">
        <v>1337</v>
      </c>
      <c r="H9815" s="383" t="s">
        <v>848</v>
      </c>
      <c r="I9815" s="383" t="s">
        <v>976</v>
      </c>
      <c r="J9815" s="383" t="s">
        <v>617</v>
      </c>
      <c r="K9815" s="383" t="s">
        <v>618</v>
      </c>
      <c r="L9815" s="384">
        <v>18650</v>
      </c>
      <c r="M9815" s="383" t="s">
        <v>633</v>
      </c>
      <c r="N9815" s="383" t="s">
        <v>620</v>
      </c>
      <c r="O9815" s="383" t="s">
        <v>230</v>
      </c>
    </row>
    <row r="9816" spans="1:15">
      <c r="A9816" s="385">
        <v>42029</v>
      </c>
      <c r="B9816" s="383" t="s">
        <v>28</v>
      </c>
      <c r="C9816" s="383" t="s">
        <v>8</v>
      </c>
      <c r="D9816" s="383" t="s">
        <v>29</v>
      </c>
      <c r="E9816" s="383" t="s">
        <v>774</v>
      </c>
      <c r="F9816" s="383" t="s">
        <v>10</v>
      </c>
      <c r="G9816" s="384">
        <v>1337</v>
      </c>
      <c r="H9816" s="383" t="s">
        <v>848</v>
      </c>
      <c r="I9816" s="383" t="s">
        <v>976</v>
      </c>
      <c r="J9816" s="383" t="s">
        <v>617</v>
      </c>
      <c r="K9816" s="383" t="s">
        <v>618</v>
      </c>
      <c r="L9816" s="384">
        <v>18650</v>
      </c>
      <c r="M9816" s="383" t="s">
        <v>633</v>
      </c>
      <c r="N9816" s="383" t="s">
        <v>620</v>
      </c>
      <c r="O9816" s="383" t="s">
        <v>230</v>
      </c>
    </row>
    <row r="9817" spans="1:15">
      <c r="A9817" s="385">
        <v>42030</v>
      </c>
      <c r="B9817" s="383" t="s">
        <v>28</v>
      </c>
      <c r="C9817" s="383" t="s">
        <v>8</v>
      </c>
      <c r="D9817" s="383" t="s">
        <v>29</v>
      </c>
      <c r="E9817" s="383" t="s">
        <v>774</v>
      </c>
      <c r="F9817" s="383" t="s">
        <v>10</v>
      </c>
      <c r="G9817" s="384">
        <v>1337</v>
      </c>
      <c r="H9817" s="383" t="s">
        <v>848</v>
      </c>
      <c r="I9817" s="383" t="s">
        <v>976</v>
      </c>
      <c r="J9817" s="383" t="s">
        <v>617</v>
      </c>
      <c r="K9817" s="383" t="s">
        <v>618</v>
      </c>
      <c r="L9817" s="384">
        <v>18650</v>
      </c>
      <c r="M9817" s="383" t="s">
        <v>634</v>
      </c>
      <c r="N9817" s="383" t="s">
        <v>620</v>
      </c>
      <c r="O9817" s="383" t="s">
        <v>230</v>
      </c>
    </row>
    <row r="9818" spans="1:15">
      <c r="A9818" s="385">
        <v>42031</v>
      </c>
      <c r="B9818" s="383" t="s">
        <v>28</v>
      </c>
      <c r="C9818" s="383" t="s">
        <v>8</v>
      </c>
      <c r="D9818" s="383" t="s">
        <v>29</v>
      </c>
      <c r="E9818" s="383" t="s">
        <v>774</v>
      </c>
      <c r="F9818" s="383" t="s">
        <v>10</v>
      </c>
      <c r="G9818" s="384">
        <v>1337</v>
      </c>
      <c r="H9818" s="383" t="s">
        <v>848</v>
      </c>
      <c r="I9818" s="383" t="s">
        <v>976</v>
      </c>
      <c r="J9818" s="383" t="s">
        <v>617</v>
      </c>
      <c r="K9818" s="383" t="s">
        <v>618</v>
      </c>
      <c r="L9818" s="384">
        <v>18650</v>
      </c>
      <c r="M9818" s="383" t="s">
        <v>634</v>
      </c>
      <c r="N9818" s="383" t="s">
        <v>620</v>
      </c>
      <c r="O9818" s="383" t="s">
        <v>230</v>
      </c>
    </row>
    <row r="9819" spans="1:15">
      <c r="A9819" s="385">
        <v>42032</v>
      </c>
      <c r="B9819" s="383" t="s">
        <v>28</v>
      </c>
      <c r="C9819" s="383" t="s">
        <v>8</v>
      </c>
      <c r="D9819" s="383" t="s">
        <v>29</v>
      </c>
      <c r="E9819" s="383" t="s">
        <v>774</v>
      </c>
      <c r="F9819" s="383" t="s">
        <v>10</v>
      </c>
      <c r="G9819" s="384">
        <v>1337</v>
      </c>
      <c r="H9819" s="383" t="s">
        <v>848</v>
      </c>
      <c r="I9819" s="383" t="s">
        <v>976</v>
      </c>
      <c r="J9819" s="383" t="s">
        <v>617</v>
      </c>
      <c r="K9819" s="383" t="s">
        <v>618</v>
      </c>
      <c r="L9819" s="384">
        <v>18650</v>
      </c>
      <c r="M9819" s="383" t="s">
        <v>634</v>
      </c>
      <c r="N9819" s="383" t="s">
        <v>620</v>
      </c>
      <c r="O9819" s="383" t="s">
        <v>230</v>
      </c>
    </row>
    <row r="9820" spans="1:15">
      <c r="A9820" s="385">
        <v>42033</v>
      </c>
      <c r="B9820" s="383" t="s">
        <v>28</v>
      </c>
      <c r="C9820" s="383" t="s">
        <v>8</v>
      </c>
      <c r="D9820" s="383" t="s">
        <v>29</v>
      </c>
      <c r="E9820" s="383" t="s">
        <v>774</v>
      </c>
      <c r="F9820" s="383" t="s">
        <v>10</v>
      </c>
      <c r="G9820" s="384">
        <v>1337</v>
      </c>
      <c r="H9820" s="383" t="s">
        <v>848</v>
      </c>
      <c r="I9820" s="383" t="s">
        <v>976</v>
      </c>
      <c r="J9820" s="383" t="s">
        <v>617</v>
      </c>
      <c r="K9820" s="383" t="s">
        <v>618</v>
      </c>
      <c r="L9820" s="384">
        <v>18650</v>
      </c>
      <c r="M9820" s="383" t="s">
        <v>634</v>
      </c>
      <c r="N9820" s="383" t="s">
        <v>620</v>
      </c>
      <c r="O9820" s="383" t="s">
        <v>230</v>
      </c>
    </row>
    <row r="9821" spans="1:15">
      <c r="A9821" s="385">
        <v>42035</v>
      </c>
      <c r="B9821" s="383" t="s">
        <v>28</v>
      </c>
      <c r="C9821" s="383" t="s">
        <v>8</v>
      </c>
      <c r="D9821" s="383" t="s">
        <v>29</v>
      </c>
      <c r="E9821" s="383" t="s">
        <v>774</v>
      </c>
      <c r="F9821" s="383" t="s">
        <v>10</v>
      </c>
      <c r="G9821" s="384">
        <v>1337</v>
      </c>
      <c r="H9821" s="383" t="s">
        <v>848</v>
      </c>
      <c r="I9821" s="383" t="s">
        <v>976</v>
      </c>
      <c r="J9821" s="383" t="s">
        <v>617</v>
      </c>
      <c r="K9821" s="383" t="s">
        <v>618</v>
      </c>
      <c r="L9821" s="384">
        <v>18650</v>
      </c>
      <c r="M9821" s="383" t="s">
        <v>634</v>
      </c>
      <c r="N9821" s="383" t="s">
        <v>620</v>
      </c>
      <c r="O9821" s="383" t="s">
        <v>230</v>
      </c>
    </row>
    <row r="9822" spans="1:15">
      <c r="A9822" s="385">
        <v>42036</v>
      </c>
      <c r="B9822" s="383" t="s">
        <v>28</v>
      </c>
      <c r="C9822" s="383" t="s">
        <v>8</v>
      </c>
      <c r="D9822" s="383" t="s">
        <v>29</v>
      </c>
      <c r="E9822" s="383" t="s">
        <v>774</v>
      </c>
      <c r="F9822" s="383" t="s">
        <v>10</v>
      </c>
      <c r="G9822" s="384">
        <v>1337</v>
      </c>
      <c r="H9822" s="383" t="s">
        <v>848</v>
      </c>
      <c r="I9822" s="383" t="s">
        <v>976</v>
      </c>
      <c r="J9822" s="383" t="s">
        <v>617</v>
      </c>
      <c r="K9822" s="383" t="s">
        <v>618</v>
      </c>
      <c r="L9822" s="384">
        <v>18660</v>
      </c>
      <c r="M9822" s="383" t="s">
        <v>634</v>
      </c>
      <c r="N9822" s="383" t="s">
        <v>620</v>
      </c>
      <c r="O9822" s="383" t="s">
        <v>230</v>
      </c>
    </row>
    <row r="9823" spans="1:15">
      <c r="A9823" s="385">
        <v>42043</v>
      </c>
      <c r="B9823" s="383" t="s">
        <v>17</v>
      </c>
      <c r="C9823" s="383" t="s">
        <v>18</v>
      </c>
      <c r="D9823" s="383" t="s">
        <v>19</v>
      </c>
      <c r="E9823" s="383" t="s">
        <v>668</v>
      </c>
      <c r="F9823" s="383" t="s">
        <v>10</v>
      </c>
      <c r="G9823" s="384">
        <v>750</v>
      </c>
      <c r="H9823" s="383" t="s">
        <v>841</v>
      </c>
      <c r="I9823" s="383" t="s">
        <v>842</v>
      </c>
      <c r="J9823" s="383" t="s">
        <v>617</v>
      </c>
      <c r="K9823" s="383" t="s">
        <v>618</v>
      </c>
      <c r="L9823" s="384">
        <v>20258</v>
      </c>
      <c r="M9823" s="383" t="s">
        <v>635</v>
      </c>
      <c r="N9823" s="383" t="s">
        <v>620</v>
      </c>
      <c r="O9823" s="383" t="s">
        <v>230</v>
      </c>
    </row>
    <row r="9824" spans="1:15">
      <c r="A9824" s="385">
        <v>42042</v>
      </c>
      <c r="B9824" s="383" t="s">
        <v>17</v>
      </c>
      <c r="C9824" s="383" t="s">
        <v>18</v>
      </c>
      <c r="D9824" s="383" t="s">
        <v>19</v>
      </c>
      <c r="E9824" s="383" t="s">
        <v>668</v>
      </c>
      <c r="F9824" s="383" t="s">
        <v>10</v>
      </c>
      <c r="G9824" s="384">
        <v>1500</v>
      </c>
      <c r="H9824" s="383" t="s">
        <v>841</v>
      </c>
      <c r="I9824" s="383" t="s">
        <v>1163</v>
      </c>
      <c r="J9824" s="383" t="s">
        <v>617</v>
      </c>
      <c r="K9824" s="383" t="s">
        <v>618</v>
      </c>
      <c r="L9824" s="384">
        <v>18800</v>
      </c>
      <c r="M9824" s="383" t="s">
        <v>635</v>
      </c>
      <c r="N9824" s="383" t="s">
        <v>620</v>
      </c>
      <c r="O9824" s="383" t="s">
        <v>230</v>
      </c>
    </row>
    <row r="9825" spans="1:15">
      <c r="A9825" s="385">
        <v>42044</v>
      </c>
      <c r="B9825" s="383" t="s">
        <v>21</v>
      </c>
      <c r="C9825" s="383" t="s">
        <v>12</v>
      </c>
      <c r="D9825" s="383" t="s">
        <v>22</v>
      </c>
      <c r="E9825" s="383" t="s">
        <v>658</v>
      </c>
      <c r="F9825" s="383" t="s">
        <v>10</v>
      </c>
      <c r="G9825" s="384">
        <v>3100</v>
      </c>
      <c r="H9825" s="383" t="s">
        <v>922</v>
      </c>
      <c r="I9825" s="383" t="s">
        <v>923</v>
      </c>
      <c r="J9825" s="383" t="s">
        <v>617</v>
      </c>
      <c r="K9825" s="383" t="s">
        <v>618</v>
      </c>
      <c r="L9825" s="384">
        <v>20833</v>
      </c>
      <c r="M9825" s="383" t="s">
        <v>635</v>
      </c>
      <c r="N9825" s="383" t="s">
        <v>620</v>
      </c>
      <c r="O9825" s="383" t="s">
        <v>230</v>
      </c>
    </row>
    <row r="9826" spans="1:15">
      <c r="A9826" s="385">
        <v>42045</v>
      </c>
      <c r="B9826" s="383" t="s">
        <v>21</v>
      </c>
      <c r="C9826" s="383" t="s">
        <v>12</v>
      </c>
      <c r="D9826" s="383" t="s">
        <v>22</v>
      </c>
      <c r="E9826" s="383" t="s">
        <v>658</v>
      </c>
      <c r="F9826" s="383" t="s">
        <v>10</v>
      </c>
      <c r="G9826" s="384">
        <v>3100</v>
      </c>
      <c r="H9826" s="383" t="s">
        <v>922</v>
      </c>
      <c r="I9826" s="383" t="s">
        <v>923</v>
      </c>
      <c r="J9826" s="383" t="s">
        <v>617</v>
      </c>
      <c r="K9826" s="383" t="s">
        <v>618</v>
      </c>
      <c r="L9826" s="384">
        <v>20833</v>
      </c>
      <c r="M9826" s="383" t="s">
        <v>635</v>
      </c>
      <c r="N9826" s="383" t="s">
        <v>620</v>
      </c>
      <c r="O9826" s="383" t="s">
        <v>230</v>
      </c>
    </row>
    <row r="9827" spans="1:15">
      <c r="A9827" s="385">
        <v>42046</v>
      </c>
      <c r="B9827" s="383" t="s">
        <v>650</v>
      </c>
      <c r="C9827" s="383" t="s">
        <v>8</v>
      </c>
      <c r="D9827" s="383" t="s">
        <v>20</v>
      </c>
      <c r="E9827" s="383" t="s">
        <v>651</v>
      </c>
      <c r="F9827" s="383" t="s">
        <v>10</v>
      </c>
      <c r="G9827" s="384">
        <v>3259</v>
      </c>
      <c r="H9827" s="383" t="s">
        <v>836</v>
      </c>
      <c r="I9827" s="383" t="s">
        <v>837</v>
      </c>
      <c r="J9827" s="383" t="s">
        <v>617</v>
      </c>
      <c r="K9827" s="383" t="s">
        <v>618</v>
      </c>
      <c r="L9827" s="384">
        <v>20833</v>
      </c>
      <c r="M9827" s="383" t="s">
        <v>635</v>
      </c>
      <c r="N9827" s="383" t="s">
        <v>620</v>
      </c>
      <c r="O9827" s="383" t="s">
        <v>230</v>
      </c>
    </row>
    <row r="9828" spans="1:15">
      <c r="A9828" s="385">
        <v>42047</v>
      </c>
      <c r="B9828" s="383" t="s">
        <v>21</v>
      </c>
      <c r="C9828" s="383" t="s">
        <v>12</v>
      </c>
      <c r="D9828" s="383" t="s">
        <v>22</v>
      </c>
      <c r="E9828" s="383" t="s">
        <v>658</v>
      </c>
      <c r="F9828" s="383" t="s">
        <v>10</v>
      </c>
      <c r="G9828" s="384">
        <v>3100</v>
      </c>
      <c r="H9828" s="383" t="s">
        <v>922</v>
      </c>
      <c r="I9828" s="383" t="s">
        <v>923</v>
      </c>
      <c r="J9828" s="383" t="s">
        <v>617</v>
      </c>
      <c r="K9828" s="383" t="s">
        <v>618</v>
      </c>
      <c r="L9828" s="384">
        <v>20833</v>
      </c>
      <c r="M9828" s="383" t="s">
        <v>635</v>
      </c>
      <c r="N9828" s="383" t="s">
        <v>620</v>
      </c>
      <c r="O9828" s="383" t="s">
        <v>230</v>
      </c>
    </row>
    <row r="9829" spans="1:15">
      <c r="A9829" s="385">
        <v>42048</v>
      </c>
      <c r="B9829" s="383" t="s">
        <v>21</v>
      </c>
      <c r="C9829" s="383" t="s">
        <v>12</v>
      </c>
      <c r="D9829" s="383" t="s">
        <v>22</v>
      </c>
      <c r="E9829" s="383" t="s">
        <v>658</v>
      </c>
      <c r="F9829" s="383" t="s">
        <v>10</v>
      </c>
      <c r="G9829" s="384">
        <v>3100</v>
      </c>
      <c r="H9829" s="383" t="s">
        <v>922</v>
      </c>
      <c r="I9829" s="383" t="s">
        <v>923</v>
      </c>
      <c r="J9829" s="383" t="s">
        <v>617</v>
      </c>
      <c r="K9829" s="383" t="s">
        <v>618</v>
      </c>
      <c r="L9829" s="384">
        <v>20833</v>
      </c>
      <c r="M9829" s="383" t="s">
        <v>635</v>
      </c>
      <c r="N9829" s="383" t="s">
        <v>620</v>
      </c>
      <c r="O9829" s="383" t="s">
        <v>230</v>
      </c>
    </row>
    <row r="9830" spans="1:15">
      <c r="A9830" s="385">
        <v>42049</v>
      </c>
      <c r="B9830" s="383" t="s">
        <v>21</v>
      </c>
      <c r="C9830" s="383" t="s">
        <v>12</v>
      </c>
      <c r="D9830" s="383" t="s">
        <v>22</v>
      </c>
      <c r="E9830" s="383" t="s">
        <v>658</v>
      </c>
      <c r="F9830" s="383" t="s">
        <v>10</v>
      </c>
      <c r="G9830" s="384">
        <v>3100</v>
      </c>
      <c r="H9830" s="383" t="s">
        <v>922</v>
      </c>
      <c r="I9830" s="383" t="s">
        <v>923</v>
      </c>
      <c r="J9830" s="383" t="s">
        <v>617</v>
      </c>
      <c r="K9830" s="383" t="s">
        <v>618</v>
      </c>
      <c r="L9830" s="384">
        <v>21180</v>
      </c>
      <c r="M9830" s="383" t="s">
        <v>635</v>
      </c>
      <c r="N9830" s="383" t="s">
        <v>620</v>
      </c>
      <c r="O9830" s="383" t="s">
        <v>230</v>
      </c>
    </row>
    <row r="9831" spans="1:15">
      <c r="A9831" s="385">
        <v>42050</v>
      </c>
      <c r="B9831" s="383" t="s">
        <v>21</v>
      </c>
      <c r="C9831" s="383" t="s">
        <v>12</v>
      </c>
      <c r="D9831" s="383" t="s">
        <v>22</v>
      </c>
      <c r="E9831" s="383" t="s">
        <v>658</v>
      </c>
      <c r="F9831" s="383" t="s">
        <v>10</v>
      </c>
      <c r="G9831" s="384">
        <v>3100</v>
      </c>
      <c r="H9831" s="383" t="s">
        <v>922</v>
      </c>
      <c r="I9831" s="383" t="s">
        <v>923</v>
      </c>
      <c r="J9831" s="383" t="s">
        <v>617</v>
      </c>
      <c r="K9831" s="383" t="s">
        <v>618</v>
      </c>
      <c r="L9831" s="384">
        <v>22680</v>
      </c>
      <c r="M9831" s="383" t="s">
        <v>635</v>
      </c>
      <c r="N9831" s="383" t="s">
        <v>620</v>
      </c>
      <c r="O9831" s="383" t="s">
        <v>230</v>
      </c>
    </row>
    <row r="9832" spans="1:15">
      <c r="A9832" s="385">
        <v>42051</v>
      </c>
      <c r="B9832" s="383" t="s">
        <v>21</v>
      </c>
      <c r="C9832" s="383" t="s">
        <v>12</v>
      </c>
      <c r="D9832" s="383" t="s">
        <v>22</v>
      </c>
      <c r="E9832" s="383" t="s">
        <v>658</v>
      </c>
      <c r="F9832" s="383" t="s">
        <v>10</v>
      </c>
      <c r="G9832" s="384">
        <v>3360</v>
      </c>
      <c r="H9832" s="383" t="s">
        <v>896</v>
      </c>
      <c r="I9832" s="383" t="s">
        <v>660</v>
      </c>
      <c r="J9832" s="383" t="s">
        <v>617</v>
      </c>
      <c r="K9832" s="383" t="s">
        <v>618</v>
      </c>
      <c r="L9832" s="384">
        <v>23171</v>
      </c>
      <c r="M9832" s="383" t="s">
        <v>635</v>
      </c>
      <c r="N9832" s="383" t="s">
        <v>620</v>
      </c>
      <c r="O9832" s="383" t="s">
        <v>230</v>
      </c>
    </row>
    <row r="9833" spans="1:15">
      <c r="A9833" s="385">
        <v>42052</v>
      </c>
      <c r="B9833" s="383" t="s">
        <v>21</v>
      </c>
      <c r="C9833" s="383" t="s">
        <v>12</v>
      </c>
      <c r="D9833" s="383" t="s">
        <v>22</v>
      </c>
      <c r="E9833" s="383" t="s">
        <v>658</v>
      </c>
      <c r="F9833" s="383" t="s">
        <v>10</v>
      </c>
      <c r="G9833" s="384">
        <v>3360</v>
      </c>
      <c r="H9833" s="383" t="s">
        <v>896</v>
      </c>
      <c r="I9833" s="383" t="s">
        <v>660</v>
      </c>
      <c r="J9833" s="383" t="s">
        <v>617</v>
      </c>
      <c r="K9833" s="383" t="s">
        <v>618</v>
      </c>
      <c r="L9833" s="384">
        <v>23171</v>
      </c>
      <c r="M9833" s="383" t="s">
        <v>636</v>
      </c>
      <c r="N9833" s="383" t="s">
        <v>620</v>
      </c>
      <c r="O9833" s="383" t="s">
        <v>230</v>
      </c>
    </row>
    <row r="9834" spans="1:15">
      <c r="A9834" s="385">
        <v>42053</v>
      </c>
      <c r="B9834" s="383" t="s">
        <v>21</v>
      </c>
      <c r="C9834" s="383" t="s">
        <v>12</v>
      </c>
      <c r="D9834" s="383" t="s">
        <v>22</v>
      </c>
      <c r="E9834" s="383" t="s">
        <v>658</v>
      </c>
      <c r="F9834" s="383" t="s">
        <v>10</v>
      </c>
      <c r="G9834" s="384">
        <v>3360</v>
      </c>
      <c r="H9834" s="383" t="s">
        <v>896</v>
      </c>
      <c r="I9834" s="383" t="s">
        <v>660</v>
      </c>
      <c r="J9834" s="383" t="s">
        <v>617</v>
      </c>
      <c r="K9834" s="383" t="s">
        <v>618</v>
      </c>
      <c r="L9834" s="384">
        <v>23171</v>
      </c>
      <c r="M9834" s="383" t="s">
        <v>636</v>
      </c>
      <c r="N9834" s="383" t="s">
        <v>620</v>
      </c>
      <c r="O9834" s="383" t="s">
        <v>230</v>
      </c>
    </row>
    <row r="9835" spans="1:15">
      <c r="A9835" s="385">
        <v>42054</v>
      </c>
      <c r="B9835" s="383" t="s">
        <v>21</v>
      </c>
      <c r="C9835" s="383" t="s">
        <v>12</v>
      </c>
      <c r="D9835" s="383" t="s">
        <v>22</v>
      </c>
      <c r="E9835" s="383" t="s">
        <v>658</v>
      </c>
      <c r="F9835" s="383" t="s">
        <v>10</v>
      </c>
      <c r="G9835" s="384">
        <v>3360</v>
      </c>
      <c r="H9835" s="383" t="s">
        <v>896</v>
      </c>
      <c r="I9835" s="383" t="s">
        <v>660</v>
      </c>
      <c r="J9835" s="383" t="s">
        <v>617</v>
      </c>
      <c r="K9835" s="383" t="s">
        <v>618</v>
      </c>
      <c r="L9835" s="384">
        <v>23171</v>
      </c>
      <c r="M9835" s="383" t="s">
        <v>636</v>
      </c>
      <c r="N9835" s="383" t="s">
        <v>620</v>
      </c>
      <c r="O9835" s="383" t="s">
        <v>230</v>
      </c>
    </row>
    <row r="9836" spans="1:15">
      <c r="A9836" s="385">
        <v>42055</v>
      </c>
      <c r="B9836" s="383" t="s">
        <v>21</v>
      </c>
      <c r="C9836" s="383" t="s">
        <v>12</v>
      </c>
      <c r="D9836" s="383" t="s">
        <v>22</v>
      </c>
      <c r="E9836" s="383" t="s">
        <v>658</v>
      </c>
      <c r="F9836" s="383" t="s">
        <v>10</v>
      </c>
      <c r="G9836" s="384">
        <v>3360</v>
      </c>
      <c r="H9836" s="383" t="s">
        <v>896</v>
      </c>
      <c r="I9836" s="383" t="s">
        <v>660</v>
      </c>
      <c r="J9836" s="383" t="s">
        <v>617</v>
      </c>
      <c r="K9836" s="383" t="s">
        <v>618</v>
      </c>
      <c r="L9836" s="384">
        <v>23171</v>
      </c>
      <c r="M9836" s="383" t="s">
        <v>636</v>
      </c>
      <c r="N9836" s="383" t="s">
        <v>620</v>
      </c>
      <c r="O9836" s="383" t="s">
        <v>230</v>
      </c>
    </row>
    <row r="9837" spans="1:15">
      <c r="A9837" s="385">
        <v>42056</v>
      </c>
      <c r="B9837" s="383" t="s">
        <v>21</v>
      </c>
      <c r="C9837" s="383" t="s">
        <v>12</v>
      </c>
      <c r="D9837" s="383" t="s">
        <v>22</v>
      </c>
      <c r="E9837" s="383" t="s">
        <v>658</v>
      </c>
      <c r="F9837" s="383" t="s">
        <v>10</v>
      </c>
      <c r="G9837" s="384">
        <v>3360</v>
      </c>
      <c r="H9837" s="383" t="s">
        <v>896</v>
      </c>
      <c r="I9837" s="383" t="s">
        <v>660</v>
      </c>
      <c r="J9837" s="383" t="s">
        <v>617</v>
      </c>
      <c r="K9837" s="383" t="s">
        <v>618</v>
      </c>
      <c r="L9837" s="384">
        <v>23171</v>
      </c>
      <c r="M9837" s="383" t="s">
        <v>637</v>
      </c>
      <c r="N9837" s="383" t="s">
        <v>620</v>
      </c>
      <c r="O9837" s="383" t="s">
        <v>230</v>
      </c>
    </row>
    <row r="9838" spans="1:15">
      <c r="A9838" s="385">
        <v>42057</v>
      </c>
      <c r="B9838" s="383" t="s">
        <v>21</v>
      </c>
      <c r="C9838" s="383" t="s">
        <v>12</v>
      </c>
      <c r="D9838" s="383" t="s">
        <v>22</v>
      </c>
      <c r="E9838" s="383" t="s">
        <v>658</v>
      </c>
      <c r="F9838" s="383" t="s">
        <v>10</v>
      </c>
      <c r="G9838" s="384">
        <v>3360</v>
      </c>
      <c r="H9838" s="383" t="s">
        <v>896</v>
      </c>
      <c r="I9838" s="383" t="s">
        <v>660</v>
      </c>
      <c r="J9838" s="383" t="s">
        <v>617</v>
      </c>
      <c r="K9838" s="383" t="s">
        <v>618</v>
      </c>
      <c r="L9838" s="384">
        <v>23171</v>
      </c>
      <c r="M9838" s="383" t="s">
        <v>637</v>
      </c>
      <c r="N9838" s="383" t="s">
        <v>620</v>
      </c>
      <c r="O9838" s="383" t="s">
        <v>230</v>
      </c>
    </row>
    <row r="9839" spans="1:15">
      <c r="A9839" s="385">
        <v>42058</v>
      </c>
      <c r="B9839" s="383" t="s">
        <v>21</v>
      </c>
      <c r="C9839" s="383" t="s">
        <v>12</v>
      </c>
      <c r="D9839" s="383" t="s">
        <v>22</v>
      </c>
      <c r="E9839" s="383" t="s">
        <v>658</v>
      </c>
      <c r="F9839" s="383" t="s">
        <v>10</v>
      </c>
      <c r="G9839" s="384">
        <v>1569</v>
      </c>
      <c r="H9839" s="383" t="s">
        <v>896</v>
      </c>
      <c r="I9839" s="383" t="s">
        <v>835</v>
      </c>
      <c r="J9839" s="383" t="s">
        <v>617</v>
      </c>
      <c r="K9839" s="383" t="s">
        <v>618</v>
      </c>
      <c r="L9839" s="384">
        <v>23171</v>
      </c>
      <c r="M9839" s="383" t="s">
        <v>637</v>
      </c>
      <c r="N9839" s="383" t="s">
        <v>620</v>
      </c>
      <c r="O9839" s="383" t="s">
        <v>230</v>
      </c>
    </row>
    <row r="9840" spans="1:15">
      <c r="A9840" s="385">
        <v>42059</v>
      </c>
      <c r="B9840" s="383" t="s">
        <v>21</v>
      </c>
      <c r="C9840" s="383" t="s">
        <v>12</v>
      </c>
      <c r="D9840" s="383" t="s">
        <v>22</v>
      </c>
      <c r="E9840" s="383" t="s">
        <v>658</v>
      </c>
      <c r="F9840" s="383" t="s">
        <v>10</v>
      </c>
      <c r="G9840" s="384">
        <v>1569</v>
      </c>
      <c r="H9840" s="383" t="s">
        <v>896</v>
      </c>
      <c r="I9840" s="383" t="s">
        <v>835</v>
      </c>
      <c r="J9840" s="383" t="s">
        <v>617</v>
      </c>
      <c r="K9840" s="383" t="s">
        <v>618</v>
      </c>
      <c r="L9840" s="384">
        <v>23171</v>
      </c>
      <c r="M9840" s="383" t="s">
        <v>637</v>
      </c>
      <c r="N9840" s="383" t="s">
        <v>620</v>
      </c>
      <c r="O9840" s="383" t="s">
        <v>230</v>
      </c>
    </row>
    <row r="9841" spans="1:15">
      <c r="A9841" s="385">
        <v>42060</v>
      </c>
      <c r="B9841" s="383" t="s">
        <v>21</v>
      </c>
      <c r="C9841" s="383" t="s">
        <v>12</v>
      </c>
      <c r="D9841" s="383" t="s">
        <v>22</v>
      </c>
      <c r="E9841" s="383" t="s">
        <v>658</v>
      </c>
      <c r="F9841" s="383" t="s">
        <v>10</v>
      </c>
      <c r="G9841" s="384">
        <v>1569</v>
      </c>
      <c r="H9841" s="383" t="s">
        <v>896</v>
      </c>
      <c r="I9841" s="383" t="s">
        <v>835</v>
      </c>
      <c r="J9841" s="383" t="s">
        <v>617</v>
      </c>
      <c r="K9841" s="383" t="s">
        <v>618</v>
      </c>
      <c r="L9841" s="384">
        <v>23171</v>
      </c>
      <c r="M9841" s="383" t="s">
        <v>637</v>
      </c>
      <c r="N9841" s="383" t="s">
        <v>620</v>
      </c>
      <c r="O9841" s="383" t="s">
        <v>230</v>
      </c>
    </row>
    <row r="9842" spans="1:15">
      <c r="A9842" s="385">
        <v>42062</v>
      </c>
      <c r="B9842" s="383" t="s">
        <v>21</v>
      </c>
      <c r="C9842" s="383" t="s">
        <v>12</v>
      </c>
      <c r="D9842" s="383" t="s">
        <v>22</v>
      </c>
      <c r="E9842" s="383" t="s">
        <v>658</v>
      </c>
      <c r="F9842" s="383" t="s">
        <v>10</v>
      </c>
      <c r="G9842" s="384">
        <v>1569</v>
      </c>
      <c r="H9842" s="383" t="s">
        <v>896</v>
      </c>
      <c r="I9842" s="383" t="s">
        <v>835</v>
      </c>
      <c r="J9842" s="383" t="s">
        <v>617</v>
      </c>
      <c r="K9842" s="383" t="s">
        <v>618</v>
      </c>
      <c r="L9842" s="384">
        <v>23171</v>
      </c>
      <c r="M9842" s="383" t="s">
        <v>637</v>
      </c>
      <c r="N9842" s="383" t="s">
        <v>620</v>
      </c>
      <c r="O9842" s="383" t="s">
        <v>230</v>
      </c>
    </row>
    <row r="9843" spans="1:15">
      <c r="A9843" s="385">
        <v>42063</v>
      </c>
      <c r="B9843" s="383" t="s">
        <v>21</v>
      </c>
      <c r="C9843" s="383" t="s">
        <v>12</v>
      </c>
      <c r="D9843" s="383" t="s">
        <v>22</v>
      </c>
      <c r="E9843" s="383" t="s">
        <v>658</v>
      </c>
      <c r="F9843" s="383" t="s">
        <v>10</v>
      </c>
      <c r="G9843" s="384">
        <v>1569</v>
      </c>
      <c r="H9843" s="383" t="s">
        <v>896</v>
      </c>
      <c r="I9843" s="383" t="s">
        <v>835</v>
      </c>
      <c r="J9843" s="383" t="s">
        <v>617</v>
      </c>
      <c r="K9843" s="383" t="s">
        <v>618</v>
      </c>
      <c r="L9843" s="384">
        <v>23242</v>
      </c>
      <c r="M9843" s="383" t="s">
        <v>638</v>
      </c>
      <c r="N9843" s="383" t="s">
        <v>620</v>
      </c>
      <c r="O9843" s="383" t="s">
        <v>230</v>
      </c>
    </row>
    <row r="9844" spans="1:15">
      <c r="A9844" s="385">
        <v>42064</v>
      </c>
      <c r="B9844" s="383" t="s">
        <v>21</v>
      </c>
      <c r="C9844" s="383" t="s">
        <v>12</v>
      </c>
      <c r="D9844" s="383" t="s">
        <v>22</v>
      </c>
      <c r="E9844" s="383" t="s">
        <v>658</v>
      </c>
      <c r="F9844" s="383" t="s">
        <v>10</v>
      </c>
      <c r="G9844" s="384">
        <v>1569</v>
      </c>
      <c r="H9844" s="383" t="s">
        <v>896</v>
      </c>
      <c r="I9844" s="383" t="s">
        <v>835</v>
      </c>
      <c r="J9844" s="383" t="s">
        <v>617</v>
      </c>
      <c r="K9844" s="383" t="s">
        <v>618</v>
      </c>
      <c r="L9844" s="384">
        <v>24188</v>
      </c>
      <c r="M9844" s="383" t="s">
        <v>638</v>
      </c>
      <c r="N9844" s="383" t="s">
        <v>620</v>
      </c>
      <c r="O9844" s="383" t="s">
        <v>230</v>
      </c>
    </row>
    <row r="9845" spans="1:15">
      <c r="A9845" s="385">
        <v>42065</v>
      </c>
      <c r="B9845" s="383" t="s">
        <v>21</v>
      </c>
      <c r="C9845" s="383" t="s">
        <v>12</v>
      </c>
      <c r="D9845" s="383" t="s">
        <v>22</v>
      </c>
      <c r="E9845" s="383" t="s">
        <v>658</v>
      </c>
      <c r="F9845" s="383" t="s">
        <v>10</v>
      </c>
      <c r="G9845" s="384">
        <v>1569</v>
      </c>
      <c r="H9845" s="383" t="s">
        <v>896</v>
      </c>
      <c r="I9845" s="383" t="s">
        <v>835</v>
      </c>
      <c r="J9845" s="383" t="s">
        <v>617</v>
      </c>
      <c r="K9845" s="383" t="s">
        <v>618</v>
      </c>
      <c r="L9845" s="384">
        <v>24376</v>
      </c>
      <c r="M9845" s="383" t="s">
        <v>638</v>
      </c>
      <c r="N9845" s="383" t="s">
        <v>620</v>
      </c>
      <c r="O9845" s="383" t="s">
        <v>230</v>
      </c>
    </row>
    <row r="9846" spans="1:15">
      <c r="A9846" s="385">
        <v>42066</v>
      </c>
      <c r="B9846" s="383" t="s">
        <v>21</v>
      </c>
      <c r="C9846" s="383" t="s">
        <v>12</v>
      </c>
      <c r="D9846" s="383" t="s">
        <v>22</v>
      </c>
      <c r="E9846" s="383" t="s">
        <v>658</v>
      </c>
      <c r="F9846" s="383" t="s">
        <v>10</v>
      </c>
      <c r="G9846" s="384">
        <v>1569</v>
      </c>
      <c r="H9846" s="383" t="s">
        <v>896</v>
      </c>
      <c r="I9846" s="383" t="s">
        <v>835</v>
      </c>
      <c r="J9846" s="383" t="s">
        <v>617</v>
      </c>
      <c r="K9846" s="383" t="s">
        <v>618</v>
      </c>
      <c r="L9846" s="384">
        <v>24376</v>
      </c>
      <c r="M9846" s="383" t="s">
        <v>638</v>
      </c>
      <c r="N9846" s="383" t="s">
        <v>620</v>
      </c>
      <c r="O9846" s="383" t="s">
        <v>230</v>
      </c>
    </row>
    <row r="9847" spans="1:15">
      <c r="A9847" s="385">
        <v>42111</v>
      </c>
      <c r="B9847" s="383" t="s">
        <v>28</v>
      </c>
      <c r="C9847" s="383" t="s">
        <v>8</v>
      </c>
      <c r="D9847" s="383" t="s">
        <v>29</v>
      </c>
      <c r="E9847" s="383" t="s">
        <v>774</v>
      </c>
      <c r="F9847" s="383" t="s">
        <v>10</v>
      </c>
      <c r="G9847" s="384">
        <v>2200</v>
      </c>
      <c r="H9847" s="383" t="s">
        <v>848</v>
      </c>
      <c r="I9847" s="383" t="s">
        <v>880</v>
      </c>
      <c r="J9847" s="383" t="s">
        <v>617</v>
      </c>
      <c r="K9847" s="383" t="s">
        <v>618</v>
      </c>
      <c r="L9847" s="384">
        <v>30780</v>
      </c>
      <c r="M9847" s="383" t="s">
        <v>642</v>
      </c>
      <c r="N9847" s="383" t="s">
        <v>620</v>
      </c>
      <c r="O9847" s="383" t="s">
        <v>230</v>
      </c>
    </row>
    <row r="9848" spans="1:15">
      <c r="A9848" s="385">
        <v>42112</v>
      </c>
      <c r="B9848" s="383" t="s">
        <v>28</v>
      </c>
      <c r="C9848" s="383" t="s">
        <v>8</v>
      </c>
      <c r="D9848" s="383" t="s">
        <v>29</v>
      </c>
      <c r="E9848" s="383" t="s">
        <v>774</v>
      </c>
      <c r="F9848" s="383" t="s">
        <v>10</v>
      </c>
      <c r="G9848" s="384">
        <v>2200</v>
      </c>
      <c r="H9848" s="383" t="s">
        <v>848</v>
      </c>
      <c r="I9848" s="383" t="s">
        <v>880</v>
      </c>
      <c r="J9848" s="383" t="s">
        <v>617</v>
      </c>
      <c r="K9848" s="383" t="s">
        <v>618</v>
      </c>
      <c r="L9848" s="384">
        <v>30780</v>
      </c>
      <c r="M9848" s="383" t="s">
        <v>642</v>
      </c>
      <c r="N9848" s="383" t="s">
        <v>620</v>
      </c>
      <c r="O9848" s="383" t="s">
        <v>230</v>
      </c>
    </row>
    <row r="9849" spans="1:15">
      <c r="A9849" s="385">
        <v>42113</v>
      </c>
      <c r="B9849" s="383" t="s">
        <v>28</v>
      </c>
      <c r="C9849" s="383" t="s">
        <v>8</v>
      </c>
      <c r="D9849" s="383" t="s">
        <v>29</v>
      </c>
      <c r="E9849" s="383" t="s">
        <v>774</v>
      </c>
      <c r="F9849" s="383" t="s">
        <v>10</v>
      </c>
      <c r="G9849" s="384">
        <v>2200</v>
      </c>
      <c r="H9849" s="383" t="s">
        <v>848</v>
      </c>
      <c r="I9849" s="383" t="s">
        <v>880</v>
      </c>
      <c r="J9849" s="383" t="s">
        <v>617</v>
      </c>
      <c r="K9849" s="383" t="s">
        <v>618</v>
      </c>
      <c r="L9849" s="384">
        <v>30780</v>
      </c>
      <c r="M9849" s="383" t="s">
        <v>643</v>
      </c>
      <c r="N9849" s="383" t="s">
        <v>620</v>
      </c>
      <c r="O9849" s="383" t="s">
        <v>230</v>
      </c>
    </row>
    <row r="9850" spans="1:15">
      <c r="A9850" s="385">
        <v>42114</v>
      </c>
      <c r="B9850" s="383" t="s">
        <v>17</v>
      </c>
      <c r="C9850" s="383" t="s">
        <v>18</v>
      </c>
      <c r="D9850" s="383" t="s">
        <v>19</v>
      </c>
      <c r="E9850" s="383" t="s">
        <v>668</v>
      </c>
      <c r="F9850" s="383" t="s">
        <v>10</v>
      </c>
      <c r="G9850" s="384">
        <v>1300</v>
      </c>
      <c r="H9850" s="383" t="s">
        <v>848</v>
      </c>
      <c r="I9850" s="383" t="s">
        <v>949</v>
      </c>
      <c r="J9850" s="383" t="s">
        <v>617</v>
      </c>
      <c r="K9850" s="383" t="s">
        <v>618</v>
      </c>
      <c r="L9850" s="384">
        <v>30780</v>
      </c>
      <c r="M9850" s="383" t="s">
        <v>643</v>
      </c>
      <c r="N9850" s="383" t="s">
        <v>620</v>
      </c>
      <c r="O9850" s="383" t="s">
        <v>230</v>
      </c>
    </row>
    <row r="9851" spans="1:15">
      <c r="A9851" s="385">
        <v>42115</v>
      </c>
      <c r="B9851" s="383" t="s">
        <v>650</v>
      </c>
      <c r="C9851" s="383" t="s">
        <v>8</v>
      </c>
      <c r="D9851" s="383" t="s">
        <v>20</v>
      </c>
      <c r="E9851" s="383" t="s">
        <v>651</v>
      </c>
      <c r="F9851" s="383" t="s">
        <v>10</v>
      </c>
      <c r="G9851" s="384">
        <v>14454</v>
      </c>
      <c r="H9851" s="383" t="s">
        <v>852</v>
      </c>
      <c r="I9851" s="383" t="s">
        <v>853</v>
      </c>
      <c r="J9851" s="383" t="s">
        <v>617</v>
      </c>
      <c r="K9851" s="383" t="s">
        <v>618</v>
      </c>
      <c r="L9851" s="384">
        <v>30780</v>
      </c>
      <c r="M9851" s="383" t="s">
        <v>643</v>
      </c>
      <c r="N9851" s="383" t="s">
        <v>620</v>
      </c>
      <c r="O9851" s="383" t="s">
        <v>230</v>
      </c>
    </row>
    <row r="9852" spans="1:15">
      <c r="A9852" s="385">
        <v>42129</v>
      </c>
      <c r="B9852" s="383" t="s">
        <v>17</v>
      </c>
      <c r="C9852" s="383" t="s">
        <v>18</v>
      </c>
      <c r="D9852" s="383" t="s">
        <v>19</v>
      </c>
      <c r="E9852" s="383" t="s">
        <v>668</v>
      </c>
      <c r="F9852" s="383" t="s">
        <v>10</v>
      </c>
      <c r="G9852" s="384">
        <v>1500</v>
      </c>
      <c r="H9852" s="383" t="s">
        <v>841</v>
      </c>
      <c r="I9852" s="383" t="s">
        <v>842</v>
      </c>
      <c r="J9852" s="383" t="s">
        <v>617</v>
      </c>
      <c r="K9852" s="383" t="s">
        <v>618</v>
      </c>
      <c r="L9852" s="384">
        <v>30780</v>
      </c>
      <c r="M9852" s="383" t="s">
        <v>643</v>
      </c>
      <c r="N9852" s="383" t="s">
        <v>620</v>
      </c>
      <c r="O9852" s="383" t="s">
        <v>230</v>
      </c>
    </row>
    <row r="9853" spans="1:15">
      <c r="A9853" s="385">
        <v>42130</v>
      </c>
      <c r="B9853" s="383" t="s">
        <v>621</v>
      </c>
      <c r="C9853" s="383" t="s">
        <v>8</v>
      </c>
      <c r="D9853" s="383" t="s">
        <v>9</v>
      </c>
      <c r="E9853" s="383" t="s">
        <v>622</v>
      </c>
      <c r="F9853" s="383" t="s">
        <v>10</v>
      </c>
      <c r="G9853" s="384">
        <v>63000</v>
      </c>
      <c r="H9853" s="383" t="s">
        <v>838</v>
      </c>
      <c r="I9853" s="383" t="s">
        <v>839</v>
      </c>
      <c r="J9853" s="383" t="s">
        <v>617</v>
      </c>
      <c r="K9853" s="383" t="s">
        <v>618</v>
      </c>
      <c r="L9853" s="384">
        <v>30780</v>
      </c>
      <c r="M9853" s="383" t="s">
        <v>643</v>
      </c>
      <c r="N9853" s="383" t="s">
        <v>620</v>
      </c>
      <c r="O9853" s="383" t="s">
        <v>230</v>
      </c>
    </row>
    <row r="9854" spans="1:15">
      <c r="A9854" s="385">
        <v>42131</v>
      </c>
      <c r="B9854" s="383" t="s">
        <v>621</v>
      </c>
      <c r="C9854" s="383" t="s">
        <v>8</v>
      </c>
      <c r="D9854" s="383" t="s">
        <v>9</v>
      </c>
      <c r="E9854" s="383" t="s">
        <v>622</v>
      </c>
      <c r="F9854" s="383" t="s">
        <v>10</v>
      </c>
      <c r="G9854" s="384">
        <v>63000</v>
      </c>
      <c r="H9854" s="383" t="s">
        <v>838</v>
      </c>
      <c r="I9854" s="383" t="s">
        <v>839</v>
      </c>
      <c r="J9854" s="383" t="s">
        <v>617</v>
      </c>
      <c r="K9854" s="383" t="s">
        <v>618</v>
      </c>
      <c r="L9854" s="384">
        <v>30780</v>
      </c>
      <c r="M9854" s="383" t="s">
        <v>643</v>
      </c>
      <c r="N9854" s="383" t="s">
        <v>620</v>
      </c>
      <c r="O9854" s="383" t="s">
        <v>230</v>
      </c>
    </row>
    <row r="9855" spans="1:15">
      <c r="A9855" s="385">
        <v>42132</v>
      </c>
      <c r="B9855" s="383" t="s">
        <v>621</v>
      </c>
      <c r="C9855" s="383" t="s">
        <v>8</v>
      </c>
      <c r="D9855" s="383" t="s">
        <v>9</v>
      </c>
      <c r="E9855" s="383" t="s">
        <v>622</v>
      </c>
      <c r="F9855" s="383" t="s">
        <v>10</v>
      </c>
      <c r="G9855" s="384">
        <v>63000</v>
      </c>
      <c r="H9855" s="383" t="s">
        <v>838</v>
      </c>
      <c r="I9855" s="383" t="s">
        <v>839</v>
      </c>
      <c r="J9855" s="383" t="s">
        <v>617</v>
      </c>
      <c r="K9855" s="383" t="s">
        <v>618</v>
      </c>
      <c r="L9855" s="384">
        <v>30780</v>
      </c>
      <c r="M9855" s="383" t="s">
        <v>643</v>
      </c>
      <c r="N9855" s="383" t="s">
        <v>620</v>
      </c>
      <c r="O9855" s="383" t="s">
        <v>230</v>
      </c>
    </row>
    <row r="9856" spans="1:15">
      <c r="A9856" s="385">
        <v>42150</v>
      </c>
      <c r="B9856" s="383" t="s">
        <v>21</v>
      </c>
      <c r="C9856" s="383" t="s">
        <v>12</v>
      </c>
      <c r="D9856" s="383" t="s">
        <v>22</v>
      </c>
      <c r="E9856" s="383" t="s">
        <v>658</v>
      </c>
      <c r="F9856" s="383" t="s">
        <v>10</v>
      </c>
      <c r="G9856" s="384">
        <v>1791</v>
      </c>
      <c r="H9856" s="383" t="s">
        <v>873</v>
      </c>
      <c r="I9856" s="383" t="s">
        <v>1164</v>
      </c>
      <c r="J9856" s="383" t="s">
        <v>617</v>
      </c>
      <c r="K9856" s="383" t="s">
        <v>618</v>
      </c>
      <c r="L9856" s="384">
        <v>30780</v>
      </c>
      <c r="M9856" s="383" t="s">
        <v>645</v>
      </c>
      <c r="N9856" s="383" t="s">
        <v>620</v>
      </c>
      <c r="O9856" s="383" t="s">
        <v>230</v>
      </c>
    </row>
    <row r="9857" spans="1:15">
      <c r="A9857" s="385">
        <v>41997</v>
      </c>
      <c r="B9857" s="383" t="s">
        <v>21</v>
      </c>
      <c r="C9857" s="383" t="s">
        <v>12</v>
      </c>
      <c r="D9857" s="383" t="s">
        <v>22</v>
      </c>
      <c r="E9857" s="383" t="s">
        <v>658</v>
      </c>
      <c r="F9857" s="383" t="s">
        <v>10</v>
      </c>
      <c r="G9857" s="384">
        <v>26554</v>
      </c>
      <c r="H9857" s="383" t="s">
        <v>958</v>
      </c>
      <c r="I9857" s="383" t="s">
        <v>1165</v>
      </c>
      <c r="J9857" s="383" t="s">
        <v>617</v>
      </c>
      <c r="K9857" s="383" t="s">
        <v>618</v>
      </c>
      <c r="L9857" s="384">
        <v>0</v>
      </c>
      <c r="M9857" s="383" t="s">
        <v>619</v>
      </c>
      <c r="N9857" s="383" t="s">
        <v>620</v>
      </c>
      <c r="O9857" s="383" t="s">
        <v>230</v>
      </c>
    </row>
    <row r="9858" spans="1:15">
      <c r="A9858" s="385">
        <v>42008</v>
      </c>
      <c r="B9858" s="383" t="s">
        <v>999</v>
      </c>
      <c r="C9858" s="383" t="s">
        <v>42</v>
      </c>
      <c r="D9858" s="383" t="s">
        <v>36</v>
      </c>
      <c r="E9858" s="383" t="s">
        <v>1000</v>
      </c>
      <c r="F9858" s="383" t="s">
        <v>43</v>
      </c>
      <c r="G9858" s="384">
        <v>31799</v>
      </c>
      <c r="H9858" s="383" t="s">
        <v>801</v>
      </c>
      <c r="I9858" s="383" t="s">
        <v>1166</v>
      </c>
      <c r="J9858" s="383" t="s">
        <v>617</v>
      </c>
      <c r="K9858" s="383" t="s">
        <v>618</v>
      </c>
      <c r="L9858" s="384">
        <v>8501</v>
      </c>
      <c r="M9858" s="383" t="s">
        <v>627</v>
      </c>
      <c r="N9858" s="383" t="s">
        <v>620</v>
      </c>
      <c r="O9858" s="383" t="s">
        <v>230</v>
      </c>
    </row>
    <row r="9859" spans="1:15">
      <c r="A9859" s="385">
        <v>42014</v>
      </c>
      <c r="B9859" s="383" t="s">
        <v>21</v>
      </c>
      <c r="C9859" s="383" t="s">
        <v>12</v>
      </c>
      <c r="D9859" s="383" t="s">
        <v>22</v>
      </c>
      <c r="E9859" s="383" t="s">
        <v>658</v>
      </c>
      <c r="F9859" s="383" t="s">
        <v>10</v>
      </c>
      <c r="G9859" s="384">
        <v>3502</v>
      </c>
      <c r="H9859" s="383" t="s">
        <v>873</v>
      </c>
      <c r="I9859" s="383" t="s">
        <v>1167</v>
      </c>
      <c r="J9859" s="383" t="s">
        <v>617</v>
      </c>
      <c r="K9859" s="383" t="s">
        <v>618</v>
      </c>
      <c r="L9859" s="384">
        <v>9280</v>
      </c>
      <c r="M9859" s="383" t="s">
        <v>630</v>
      </c>
      <c r="N9859" s="383" t="s">
        <v>620</v>
      </c>
      <c r="O9859" s="383" t="s">
        <v>230</v>
      </c>
    </row>
    <row r="9860" spans="1:15">
      <c r="A9860" s="385">
        <v>42016</v>
      </c>
      <c r="B9860" s="383" t="s">
        <v>794</v>
      </c>
      <c r="C9860" s="383" t="s">
        <v>8</v>
      </c>
      <c r="D9860" s="383" t="s">
        <v>34</v>
      </c>
      <c r="E9860" s="383" t="s">
        <v>795</v>
      </c>
      <c r="F9860" s="383" t="s">
        <v>10</v>
      </c>
      <c r="G9860" s="384">
        <v>6050</v>
      </c>
      <c r="H9860" s="383" t="s">
        <v>796</v>
      </c>
      <c r="I9860" s="383" t="s">
        <v>1168</v>
      </c>
      <c r="J9860" s="383" t="s">
        <v>617</v>
      </c>
      <c r="K9860" s="383" t="s">
        <v>618</v>
      </c>
      <c r="L9860" s="384">
        <v>9280</v>
      </c>
      <c r="M9860" s="383" t="s">
        <v>630</v>
      </c>
      <c r="N9860" s="383" t="s">
        <v>620</v>
      </c>
      <c r="O9860" s="383" t="s">
        <v>230</v>
      </c>
    </row>
    <row r="9861" spans="1:15">
      <c r="A9861" s="385">
        <v>42017</v>
      </c>
      <c r="B9861" s="383" t="s">
        <v>11</v>
      </c>
      <c r="C9861" s="383" t="s">
        <v>12</v>
      </c>
      <c r="D9861" s="383" t="s">
        <v>13</v>
      </c>
      <c r="E9861" s="383" t="s">
        <v>678</v>
      </c>
      <c r="F9861" s="383" t="s">
        <v>10</v>
      </c>
      <c r="G9861" s="384">
        <v>5927</v>
      </c>
      <c r="H9861" s="383" t="s">
        <v>834</v>
      </c>
      <c r="I9861" s="383" t="s">
        <v>1169</v>
      </c>
      <c r="J9861" s="383" t="s">
        <v>617</v>
      </c>
      <c r="K9861" s="383" t="s">
        <v>618</v>
      </c>
      <c r="L9861" s="384">
        <v>9280</v>
      </c>
      <c r="M9861" s="383" t="s">
        <v>631</v>
      </c>
      <c r="N9861" s="383" t="s">
        <v>620</v>
      </c>
      <c r="O9861" s="383" t="s">
        <v>230</v>
      </c>
    </row>
    <row r="9862" spans="1:15">
      <c r="A9862" s="385">
        <v>42018</v>
      </c>
      <c r="B9862" s="383" t="s">
        <v>11</v>
      </c>
      <c r="C9862" s="383" t="s">
        <v>12</v>
      </c>
      <c r="D9862" s="383" t="s">
        <v>13</v>
      </c>
      <c r="E9862" s="383" t="s">
        <v>678</v>
      </c>
      <c r="F9862" s="383" t="s">
        <v>10</v>
      </c>
      <c r="G9862" s="384">
        <v>808</v>
      </c>
      <c r="H9862" s="383" t="s">
        <v>904</v>
      </c>
      <c r="I9862" s="383" t="s">
        <v>1170</v>
      </c>
      <c r="J9862" s="383" t="s">
        <v>617</v>
      </c>
      <c r="K9862" s="383" t="s">
        <v>618</v>
      </c>
      <c r="L9862" s="384">
        <v>9804</v>
      </c>
      <c r="M9862" s="383" t="s">
        <v>631</v>
      </c>
      <c r="N9862" s="383" t="s">
        <v>620</v>
      </c>
      <c r="O9862" s="383" t="s">
        <v>230</v>
      </c>
    </row>
    <row r="9863" spans="1:15">
      <c r="A9863" s="385">
        <v>42021</v>
      </c>
      <c r="B9863" s="383" t="s">
        <v>646</v>
      </c>
      <c r="C9863" s="383" t="s">
        <v>8</v>
      </c>
      <c r="D9863" s="383" t="s">
        <v>32</v>
      </c>
      <c r="E9863" s="383" t="s">
        <v>647</v>
      </c>
      <c r="F9863" s="383" t="s">
        <v>10</v>
      </c>
      <c r="G9863" s="384">
        <v>68380</v>
      </c>
      <c r="H9863" s="383" t="s">
        <v>747</v>
      </c>
      <c r="I9863" s="383" t="s">
        <v>1171</v>
      </c>
      <c r="J9863" s="383" t="s">
        <v>617</v>
      </c>
      <c r="K9863" s="383" t="s">
        <v>618</v>
      </c>
      <c r="L9863" s="384">
        <v>12650</v>
      </c>
      <c r="M9863" s="383" t="s">
        <v>632</v>
      </c>
      <c r="N9863" s="383" t="s">
        <v>620</v>
      </c>
      <c r="O9863" s="383" t="s">
        <v>230</v>
      </c>
    </row>
    <row r="9864" spans="1:15">
      <c r="A9864" s="385">
        <v>42037</v>
      </c>
      <c r="B9864" s="383" t="s">
        <v>28</v>
      </c>
      <c r="C9864" s="383" t="s">
        <v>8</v>
      </c>
      <c r="D9864" s="383" t="s">
        <v>29</v>
      </c>
      <c r="E9864" s="383" t="s">
        <v>774</v>
      </c>
      <c r="F9864" s="383" t="s">
        <v>10</v>
      </c>
      <c r="G9864" s="384">
        <v>1337</v>
      </c>
      <c r="H9864" s="383" t="s">
        <v>848</v>
      </c>
      <c r="I9864" s="383" t="s">
        <v>976</v>
      </c>
      <c r="J9864" s="383" t="s">
        <v>617</v>
      </c>
      <c r="K9864" s="383" t="s">
        <v>618</v>
      </c>
      <c r="L9864" s="384">
        <v>18660</v>
      </c>
      <c r="M9864" s="383" t="s">
        <v>634</v>
      </c>
      <c r="N9864" s="383" t="s">
        <v>620</v>
      </c>
      <c r="O9864" s="383" t="s">
        <v>230</v>
      </c>
    </row>
    <row r="9865" spans="1:15">
      <c r="A9865" s="385">
        <v>42041</v>
      </c>
      <c r="B9865" s="383" t="s">
        <v>650</v>
      </c>
      <c r="C9865" s="383" t="s">
        <v>8</v>
      </c>
      <c r="D9865" s="383" t="s">
        <v>20</v>
      </c>
      <c r="E9865" s="383" t="s">
        <v>651</v>
      </c>
      <c r="F9865" s="383" t="s">
        <v>10</v>
      </c>
      <c r="G9865" s="384">
        <v>16858</v>
      </c>
      <c r="H9865" s="383" t="s">
        <v>852</v>
      </c>
      <c r="I9865" s="383" t="s">
        <v>853</v>
      </c>
      <c r="J9865" s="383" t="s">
        <v>617</v>
      </c>
      <c r="K9865" s="383" t="s">
        <v>618</v>
      </c>
      <c r="L9865" s="384">
        <v>18761</v>
      </c>
      <c r="M9865" s="383" t="s">
        <v>635</v>
      </c>
      <c r="N9865" s="383" t="s">
        <v>620</v>
      </c>
      <c r="O9865" s="383" t="s">
        <v>230</v>
      </c>
    </row>
    <row r="9866" spans="1:15">
      <c r="A9866" s="385">
        <v>42043</v>
      </c>
      <c r="B9866" s="383" t="s">
        <v>17</v>
      </c>
      <c r="C9866" s="383" t="s">
        <v>18</v>
      </c>
      <c r="D9866" s="383" t="s">
        <v>19</v>
      </c>
      <c r="E9866" s="383" t="s">
        <v>668</v>
      </c>
      <c r="F9866" s="383" t="s">
        <v>10</v>
      </c>
      <c r="G9866" s="384">
        <v>750</v>
      </c>
      <c r="H9866" s="383" t="s">
        <v>841</v>
      </c>
      <c r="I9866" s="383" t="s">
        <v>851</v>
      </c>
      <c r="J9866" s="383" t="s">
        <v>617</v>
      </c>
      <c r="K9866" s="383" t="s">
        <v>618</v>
      </c>
      <c r="L9866" s="384">
        <v>20258</v>
      </c>
      <c r="M9866" s="383" t="s">
        <v>635</v>
      </c>
      <c r="N9866" s="383" t="s">
        <v>620</v>
      </c>
      <c r="O9866" s="383" t="s">
        <v>230</v>
      </c>
    </row>
    <row r="9867" spans="1:15">
      <c r="A9867" s="385">
        <v>42046</v>
      </c>
      <c r="B9867" s="383" t="s">
        <v>21</v>
      </c>
      <c r="C9867" s="383" t="s">
        <v>12</v>
      </c>
      <c r="D9867" s="383" t="s">
        <v>22</v>
      </c>
      <c r="E9867" s="383" t="s">
        <v>658</v>
      </c>
      <c r="F9867" s="383" t="s">
        <v>10</v>
      </c>
      <c r="G9867" s="384">
        <v>2268</v>
      </c>
      <c r="H9867" s="383" t="s">
        <v>818</v>
      </c>
      <c r="I9867" s="383" t="s">
        <v>819</v>
      </c>
      <c r="J9867" s="383" t="s">
        <v>617</v>
      </c>
      <c r="K9867" s="383" t="s">
        <v>618</v>
      </c>
      <c r="L9867" s="384">
        <v>20833</v>
      </c>
      <c r="M9867" s="383" t="s">
        <v>635</v>
      </c>
      <c r="N9867" s="383" t="s">
        <v>620</v>
      </c>
      <c r="O9867" s="383" t="s">
        <v>230</v>
      </c>
    </row>
    <row r="9868" spans="1:15">
      <c r="A9868" s="385">
        <v>42051</v>
      </c>
      <c r="B9868" s="383" t="s">
        <v>21</v>
      </c>
      <c r="C9868" s="383" t="s">
        <v>12</v>
      </c>
      <c r="D9868" s="383" t="s">
        <v>22</v>
      </c>
      <c r="E9868" s="383" t="s">
        <v>658</v>
      </c>
      <c r="F9868" s="383" t="s">
        <v>10</v>
      </c>
      <c r="G9868" s="384">
        <v>11307</v>
      </c>
      <c r="H9868" s="383" t="s">
        <v>896</v>
      </c>
      <c r="I9868" s="383" t="s">
        <v>835</v>
      </c>
      <c r="J9868" s="383" t="s">
        <v>617</v>
      </c>
      <c r="K9868" s="383" t="s">
        <v>618</v>
      </c>
      <c r="L9868" s="384">
        <v>23171</v>
      </c>
      <c r="M9868" s="383" t="s">
        <v>635</v>
      </c>
      <c r="N9868" s="383" t="s">
        <v>620</v>
      </c>
      <c r="O9868" s="383" t="s">
        <v>230</v>
      </c>
    </row>
    <row r="9869" spans="1:15">
      <c r="A9869" s="385">
        <v>42052</v>
      </c>
      <c r="B9869" s="383" t="s">
        <v>21</v>
      </c>
      <c r="C9869" s="383" t="s">
        <v>12</v>
      </c>
      <c r="D9869" s="383" t="s">
        <v>22</v>
      </c>
      <c r="E9869" s="383" t="s">
        <v>658</v>
      </c>
      <c r="F9869" s="383" t="s">
        <v>10</v>
      </c>
      <c r="G9869" s="384">
        <v>1569</v>
      </c>
      <c r="H9869" s="383" t="s">
        <v>896</v>
      </c>
      <c r="I9869" s="383" t="s">
        <v>835</v>
      </c>
      <c r="J9869" s="383" t="s">
        <v>617</v>
      </c>
      <c r="K9869" s="383" t="s">
        <v>618</v>
      </c>
      <c r="L9869" s="384">
        <v>23171</v>
      </c>
      <c r="M9869" s="383" t="s">
        <v>636</v>
      </c>
      <c r="N9869" s="383" t="s">
        <v>620</v>
      </c>
      <c r="O9869" s="383" t="s">
        <v>230</v>
      </c>
    </row>
    <row r="9870" spans="1:15">
      <c r="A9870" s="385">
        <v>42053</v>
      </c>
      <c r="B9870" s="383" t="s">
        <v>21</v>
      </c>
      <c r="C9870" s="383" t="s">
        <v>12</v>
      </c>
      <c r="D9870" s="383" t="s">
        <v>22</v>
      </c>
      <c r="E9870" s="383" t="s">
        <v>658</v>
      </c>
      <c r="F9870" s="383" t="s">
        <v>10</v>
      </c>
      <c r="G9870" s="384">
        <v>1569</v>
      </c>
      <c r="H9870" s="383" t="s">
        <v>896</v>
      </c>
      <c r="I9870" s="383" t="s">
        <v>835</v>
      </c>
      <c r="J9870" s="383" t="s">
        <v>617</v>
      </c>
      <c r="K9870" s="383" t="s">
        <v>618</v>
      </c>
      <c r="L9870" s="384">
        <v>23171</v>
      </c>
      <c r="M9870" s="383" t="s">
        <v>636</v>
      </c>
      <c r="N9870" s="383" t="s">
        <v>620</v>
      </c>
      <c r="O9870" s="383" t="s">
        <v>230</v>
      </c>
    </row>
    <row r="9871" spans="1:15">
      <c r="A9871" s="385">
        <v>42054</v>
      </c>
      <c r="B9871" s="383" t="s">
        <v>21</v>
      </c>
      <c r="C9871" s="383" t="s">
        <v>12</v>
      </c>
      <c r="D9871" s="383" t="s">
        <v>22</v>
      </c>
      <c r="E9871" s="383" t="s">
        <v>658</v>
      </c>
      <c r="F9871" s="383" t="s">
        <v>10</v>
      </c>
      <c r="G9871" s="384">
        <v>1569</v>
      </c>
      <c r="H9871" s="383" t="s">
        <v>896</v>
      </c>
      <c r="I9871" s="383" t="s">
        <v>835</v>
      </c>
      <c r="J9871" s="383" t="s">
        <v>617</v>
      </c>
      <c r="K9871" s="383" t="s">
        <v>618</v>
      </c>
      <c r="L9871" s="384">
        <v>23171</v>
      </c>
      <c r="M9871" s="383" t="s">
        <v>636</v>
      </c>
      <c r="N9871" s="383" t="s">
        <v>620</v>
      </c>
      <c r="O9871" s="383" t="s">
        <v>230</v>
      </c>
    </row>
    <row r="9872" spans="1:15">
      <c r="A9872" s="385">
        <v>42055</v>
      </c>
      <c r="B9872" s="383" t="s">
        <v>21</v>
      </c>
      <c r="C9872" s="383" t="s">
        <v>12</v>
      </c>
      <c r="D9872" s="383" t="s">
        <v>22</v>
      </c>
      <c r="E9872" s="383" t="s">
        <v>658</v>
      </c>
      <c r="F9872" s="383" t="s">
        <v>10</v>
      </c>
      <c r="G9872" s="384">
        <v>1569</v>
      </c>
      <c r="H9872" s="383" t="s">
        <v>896</v>
      </c>
      <c r="I9872" s="383" t="s">
        <v>835</v>
      </c>
      <c r="J9872" s="383" t="s">
        <v>617</v>
      </c>
      <c r="K9872" s="383" t="s">
        <v>618</v>
      </c>
      <c r="L9872" s="384">
        <v>23171</v>
      </c>
      <c r="M9872" s="383" t="s">
        <v>636</v>
      </c>
      <c r="N9872" s="383" t="s">
        <v>620</v>
      </c>
      <c r="O9872" s="383" t="s">
        <v>230</v>
      </c>
    </row>
    <row r="9873" spans="1:15">
      <c r="A9873" s="385">
        <v>42056</v>
      </c>
      <c r="B9873" s="383" t="s">
        <v>21</v>
      </c>
      <c r="C9873" s="383" t="s">
        <v>12</v>
      </c>
      <c r="D9873" s="383" t="s">
        <v>22</v>
      </c>
      <c r="E9873" s="383" t="s">
        <v>658</v>
      </c>
      <c r="F9873" s="383" t="s">
        <v>10</v>
      </c>
      <c r="G9873" s="384">
        <v>1569</v>
      </c>
      <c r="H9873" s="383" t="s">
        <v>896</v>
      </c>
      <c r="I9873" s="383" t="s">
        <v>835</v>
      </c>
      <c r="J9873" s="383" t="s">
        <v>617</v>
      </c>
      <c r="K9873" s="383" t="s">
        <v>618</v>
      </c>
      <c r="L9873" s="384">
        <v>23171</v>
      </c>
      <c r="M9873" s="383" t="s">
        <v>637</v>
      </c>
      <c r="N9873" s="383" t="s">
        <v>620</v>
      </c>
      <c r="O9873" s="383" t="s">
        <v>230</v>
      </c>
    </row>
    <row r="9874" spans="1:15">
      <c r="A9874" s="385">
        <v>42057</v>
      </c>
      <c r="B9874" s="383" t="s">
        <v>21</v>
      </c>
      <c r="C9874" s="383" t="s">
        <v>12</v>
      </c>
      <c r="D9874" s="383" t="s">
        <v>22</v>
      </c>
      <c r="E9874" s="383" t="s">
        <v>658</v>
      </c>
      <c r="F9874" s="383" t="s">
        <v>10</v>
      </c>
      <c r="G9874" s="384">
        <v>1569</v>
      </c>
      <c r="H9874" s="383" t="s">
        <v>896</v>
      </c>
      <c r="I9874" s="383" t="s">
        <v>835</v>
      </c>
      <c r="J9874" s="383" t="s">
        <v>617</v>
      </c>
      <c r="K9874" s="383" t="s">
        <v>618</v>
      </c>
      <c r="L9874" s="384">
        <v>23171</v>
      </c>
      <c r="M9874" s="383" t="s">
        <v>637</v>
      </c>
      <c r="N9874" s="383" t="s">
        <v>620</v>
      </c>
      <c r="O9874" s="383" t="s">
        <v>230</v>
      </c>
    </row>
    <row r="9875" spans="1:15">
      <c r="A9875" s="385">
        <v>42058</v>
      </c>
      <c r="B9875" s="383" t="s">
        <v>621</v>
      </c>
      <c r="C9875" s="383" t="s">
        <v>8</v>
      </c>
      <c r="D9875" s="383" t="s">
        <v>9</v>
      </c>
      <c r="E9875" s="383" t="s">
        <v>622</v>
      </c>
      <c r="F9875" s="383" t="s">
        <v>10</v>
      </c>
      <c r="G9875" s="384">
        <v>63000</v>
      </c>
      <c r="H9875" s="383" t="s">
        <v>838</v>
      </c>
      <c r="I9875" s="383" t="s">
        <v>839</v>
      </c>
      <c r="J9875" s="383" t="s">
        <v>617</v>
      </c>
      <c r="K9875" s="383" t="s">
        <v>618</v>
      </c>
      <c r="L9875" s="384">
        <v>23171</v>
      </c>
      <c r="M9875" s="383" t="s">
        <v>637</v>
      </c>
      <c r="N9875" s="383" t="s">
        <v>620</v>
      </c>
      <c r="O9875" s="383" t="s">
        <v>230</v>
      </c>
    </row>
    <row r="9876" spans="1:15">
      <c r="A9876" s="385">
        <v>42059</v>
      </c>
      <c r="B9876" s="383" t="s">
        <v>621</v>
      </c>
      <c r="C9876" s="383" t="s">
        <v>8</v>
      </c>
      <c r="D9876" s="383" t="s">
        <v>9</v>
      </c>
      <c r="E9876" s="383" t="s">
        <v>622</v>
      </c>
      <c r="F9876" s="383" t="s">
        <v>10</v>
      </c>
      <c r="G9876" s="384">
        <v>63000</v>
      </c>
      <c r="H9876" s="383" t="s">
        <v>838</v>
      </c>
      <c r="I9876" s="383" t="s">
        <v>839</v>
      </c>
      <c r="J9876" s="383" t="s">
        <v>617</v>
      </c>
      <c r="K9876" s="383" t="s">
        <v>618</v>
      </c>
      <c r="L9876" s="384">
        <v>23171</v>
      </c>
      <c r="M9876" s="383" t="s">
        <v>637</v>
      </c>
      <c r="N9876" s="383" t="s">
        <v>620</v>
      </c>
      <c r="O9876" s="383" t="s">
        <v>230</v>
      </c>
    </row>
    <row r="9877" spans="1:15">
      <c r="A9877" s="385">
        <v>42060</v>
      </c>
      <c r="B9877" s="383" t="s">
        <v>621</v>
      </c>
      <c r="C9877" s="383" t="s">
        <v>8</v>
      </c>
      <c r="D9877" s="383" t="s">
        <v>9</v>
      </c>
      <c r="E9877" s="383" t="s">
        <v>622</v>
      </c>
      <c r="F9877" s="383" t="s">
        <v>10</v>
      </c>
      <c r="G9877" s="384">
        <v>63000</v>
      </c>
      <c r="H9877" s="383" t="s">
        <v>838</v>
      </c>
      <c r="I9877" s="383" t="s">
        <v>839</v>
      </c>
      <c r="J9877" s="383" t="s">
        <v>617</v>
      </c>
      <c r="K9877" s="383" t="s">
        <v>618</v>
      </c>
      <c r="L9877" s="384">
        <v>23171</v>
      </c>
      <c r="M9877" s="383" t="s">
        <v>637</v>
      </c>
      <c r="N9877" s="383" t="s">
        <v>620</v>
      </c>
      <c r="O9877" s="383" t="s">
        <v>230</v>
      </c>
    </row>
    <row r="9878" spans="1:15">
      <c r="A9878" s="385">
        <v>42062</v>
      </c>
      <c r="B9878" s="383" t="s">
        <v>621</v>
      </c>
      <c r="C9878" s="383" t="s">
        <v>8</v>
      </c>
      <c r="D9878" s="383" t="s">
        <v>9</v>
      </c>
      <c r="E9878" s="383" t="s">
        <v>622</v>
      </c>
      <c r="F9878" s="383" t="s">
        <v>10</v>
      </c>
      <c r="G9878" s="384">
        <v>63000</v>
      </c>
      <c r="H9878" s="383" t="s">
        <v>838</v>
      </c>
      <c r="I9878" s="383" t="s">
        <v>839</v>
      </c>
      <c r="J9878" s="383" t="s">
        <v>617</v>
      </c>
      <c r="K9878" s="383" t="s">
        <v>618</v>
      </c>
      <c r="L9878" s="384">
        <v>23171</v>
      </c>
      <c r="M9878" s="383" t="s">
        <v>637</v>
      </c>
      <c r="N9878" s="383" t="s">
        <v>620</v>
      </c>
      <c r="O9878" s="383" t="s">
        <v>230</v>
      </c>
    </row>
    <row r="9879" spans="1:15">
      <c r="A9879" s="385">
        <v>42063</v>
      </c>
      <c r="B9879" s="383" t="s">
        <v>621</v>
      </c>
      <c r="C9879" s="383" t="s">
        <v>8</v>
      </c>
      <c r="D9879" s="383" t="s">
        <v>9</v>
      </c>
      <c r="E9879" s="383" t="s">
        <v>622</v>
      </c>
      <c r="F9879" s="383" t="s">
        <v>10</v>
      </c>
      <c r="G9879" s="384">
        <v>63000</v>
      </c>
      <c r="H9879" s="383" t="s">
        <v>838</v>
      </c>
      <c r="I9879" s="383" t="s">
        <v>839</v>
      </c>
      <c r="J9879" s="383" t="s">
        <v>617</v>
      </c>
      <c r="K9879" s="383" t="s">
        <v>618</v>
      </c>
      <c r="L9879" s="384">
        <v>23242</v>
      </c>
      <c r="M9879" s="383" t="s">
        <v>638</v>
      </c>
      <c r="N9879" s="383" t="s">
        <v>620</v>
      </c>
      <c r="O9879" s="383" t="s">
        <v>230</v>
      </c>
    </row>
    <row r="9880" spans="1:15">
      <c r="A9880" s="385">
        <v>42064</v>
      </c>
      <c r="B9880" s="383" t="s">
        <v>621</v>
      </c>
      <c r="C9880" s="383" t="s">
        <v>8</v>
      </c>
      <c r="D9880" s="383" t="s">
        <v>9</v>
      </c>
      <c r="E9880" s="383" t="s">
        <v>622</v>
      </c>
      <c r="F9880" s="383" t="s">
        <v>10</v>
      </c>
      <c r="G9880" s="384">
        <v>63000</v>
      </c>
      <c r="H9880" s="383" t="s">
        <v>838</v>
      </c>
      <c r="I9880" s="383" t="s">
        <v>839</v>
      </c>
      <c r="J9880" s="383" t="s">
        <v>617</v>
      </c>
      <c r="K9880" s="383" t="s">
        <v>618</v>
      </c>
      <c r="L9880" s="384">
        <v>24188</v>
      </c>
      <c r="M9880" s="383" t="s">
        <v>638</v>
      </c>
      <c r="N9880" s="383" t="s">
        <v>620</v>
      </c>
      <c r="O9880" s="383" t="s">
        <v>230</v>
      </c>
    </row>
    <row r="9881" spans="1:15">
      <c r="A9881" s="385">
        <v>42065</v>
      </c>
      <c r="B9881" s="383" t="s">
        <v>621</v>
      </c>
      <c r="C9881" s="383" t="s">
        <v>8</v>
      </c>
      <c r="D9881" s="383" t="s">
        <v>9</v>
      </c>
      <c r="E9881" s="383" t="s">
        <v>622</v>
      </c>
      <c r="F9881" s="383" t="s">
        <v>10</v>
      </c>
      <c r="G9881" s="384">
        <v>63000</v>
      </c>
      <c r="H9881" s="383" t="s">
        <v>838</v>
      </c>
      <c r="I9881" s="383" t="s">
        <v>839</v>
      </c>
      <c r="J9881" s="383" t="s">
        <v>617</v>
      </c>
      <c r="K9881" s="383" t="s">
        <v>618</v>
      </c>
      <c r="L9881" s="384">
        <v>24376</v>
      </c>
      <c r="M9881" s="383" t="s">
        <v>638</v>
      </c>
      <c r="N9881" s="383" t="s">
        <v>620</v>
      </c>
      <c r="O9881" s="383" t="s">
        <v>230</v>
      </c>
    </row>
    <row r="9882" spans="1:15">
      <c r="A9882" s="385">
        <v>42066</v>
      </c>
      <c r="B9882" s="383" t="s">
        <v>621</v>
      </c>
      <c r="C9882" s="383" t="s">
        <v>8</v>
      </c>
      <c r="D9882" s="383" t="s">
        <v>9</v>
      </c>
      <c r="E9882" s="383" t="s">
        <v>622</v>
      </c>
      <c r="F9882" s="383" t="s">
        <v>10</v>
      </c>
      <c r="G9882" s="384">
        <v>63000</v>
      </c>
      <c r="H9882" s="383" t="s">
        <v>838</v>
      </c>
      <c r="I9882" s="383" t="s">
        <v>839</v>
      </c>
      <c r="J9882" s="383" t="s">
        <v>617</v>
      </c>
      <c r="K9882" s="383" t="s">
        <v>618</v>
      </c>
      <c r="L9882" s="384">
        <v>24376</v>
      </c>
      <c r="M9882" s="383" t="s">
        <v>638</v>
      </c>
      <c r="N9882" s="383" t="s">
        <v>620</v>
      </c>
      <c r="O9882" s="383" t="s">
        <v>230</v>
      </c>
    </row>
    <row r="9883" spans="1:15">
      <c r="A9883" s="385">
        <v>42114</v>
      </c>
      <c r="B9883" s="383" t="s">
        <v>28</v>
      </c>
      <c r="C9883" s="383" t="s">
        <v>8</v>
      </c>
      <c r="D9883" s="383" t="s">
        <v>29</v>
      </c>
      <c r="E9883" s="383" t="s">
        <v>774</v>
      </c>
      <c r="F9883" s="383" t="s">
        <v>10</v>
      </c>
      <c r="G9883" s="384">
        <v>2200</v>
      </c>
      <c r="H9883" s="383" t="s">
        <v>848</v>
      </c>
      <c r="I9883" s="383" t="s">
        <v>880</v>
      </c>
      <c r="J9883" s="383" t="s">
        <v>617</v>
      </c>
      <c r="K9883" s="383" t="s">
        <v>618</v>
      </c>
      <c r="L9883" s="384">
        <v>30780</v>
      </c>
      <c r="M9883" s="383" t="s">
        <v>643</v>
      </c>
      <c r="N9883" s="383" t="s">
        <v>620</v>
      </c>
      <c r="O9883" s="383" t="s">
        <v>230</v>
      </c>
    </row>
    <row r="9884" spans="1:15">
      <c r="A9884" s="385">
        <v>42115</v>
      </c>
      <c r="B9884" s="383" t="s">
        <v>17</v>
      </c>
      <c r="C9884" s="383" t="s">
        <v>18</v>
      </c>
      <c r="D9884" s="383" t="s">
        <v>19</v>
      </c>
      <c r="E9884" s="383" t="s">
        <v>668</v>
      </c>
      <c r="F9884" s="383" t="s">
        <v>10</v>
      </c>
      <c r="G9884" s="384">
        <v>1300</v>
      </c>
      <c r="H9884" s="383" t="s">
        <v>848</v>
      </c>
      <c r="I9884" s="383" t="s">
        <v>949</v>
      </c>
      <c r="J9884" s="383" t="s">
        <v>617</v>
      </c>
      <c r="K9884" s="383" t="s">
        <v>618</v>
      </c>
      <c r="L9884" s="384">
        <v>30780</v>
      </c>
      <c r="M9884" s="383" t="s">
        <v>643</v>
      </c>
      <c r="N9884" s="383" t="s">
        <v>620</v>
      </c>
      <c r="O9884" s="383" t="s">
        <v>230</v>
      </c>
    </row>
    <row r="9885" spans="1:15">
      <c r="A9885" s="385">
        <v>42130</v>
      </c>
      <c r="B9885" s="383" t="s">
        <v>17</v>
      </c>
      <c r="C9885" s="383" t="s">
        <v>18</v>
      </c>
      <c r="D9885" s="383" t="s">
        <v>19</v>
      </c>
      <c r="E9885" s="383" t="s">
        <v>668</v>
      </c>
      <c r="F9885" s="383" t="s">
        <v>10</v>
      </c>
      <c r="G9885" s="384">
        <v>750</v>
      </c>
      <c r="H9885" s="383" t="s">
        <v>841</v>
      </c>
      <c r="I9885" s="383" t="s">
        <v>851</v>
      </c>
      <c r="J9885" s="383" t="s">
        <v>617</v>
      </c>
      <c r="K9885" s="383" t="s">
        <v>618</v>
      </c>
      <c r="L9885" s="384">
        <v>30780</v>
      </c>
      <c r="M9885" s="383" t="s">
        <v>643</v>
      </c>
      <c r="N9885" s="383" t="s">
        <v>620</v>
      </c>
      <c r="O9885" s="383" t="s">
        <v>230</v>
      </c>
    </row>
    <row r="9886" spans="1:15">
      <c r="A9886" s="385">
        <v>42131</v>
      </c>
      <c r="B9886" s="383" t="s">
        <v>17</v>
      </c>
      <c r="C9886" s="383" t="s">
        <v>18</v>
      </c>
      <c r="D9886" s="383" t="s">
        <v>19</v>
      </c>
      <c r="E9886" s="383" t="s">
        <v>668</v>
      </c>
      <c r="F9886" s="383" t="s">
        <v>10</v>
      </c>
      <c r="G9886" s="384">
        <v>750</v>
      </c>
      <c r="H9886" s="383" t="s">
        <v>841</v>
      </c>
      <c r="I9886" s="383" t="s">
        <v>851</v>
      </c>
      <c r="J9886" s="383" t="s">
        <v>617</v>
      </c>
      <c r="K9886" s="383" t="s">
        <v>618</v>
      </c>
      <c r="L9886" s="384">
        <v>30780</v>
      </c>
      <c r="M9886" s="383" t="s">
        <v>643</v>
      </c>
      <c r="N9886" s="383" t="s">
        <v>620</v>
      </c>
      <c r="O9886" s="383" t="s">
        <v>230</v>
      </c>
    </row>
    <row r="9887" spans="1:15">
      <c r="A9887" s="385">
        <v>42132</v>
      </c>
      <c r="B9887" s="383" t="s">
        <v>17</v>
      </c>
      <c r="C9887" s="383" t="s">
        <v>18</v>
      </c>
      <c r="D9887" s="383" t="s">
        <v>19</v>
      </c>
      <c r="E9887" s="383" t="s">
        <v>668</v>
      </c>
      <c r="F9887" s="383" t="s">
        <v>10</v>
      </c>
      <c r="G9887" s="384">
        <v>750</v>
      </c>
      <c r="H9887" s="383" t="s">
        <v>841</v>
      </c>
      <c r="I9887" s="383" t="s">
        <v>851</v>
      </c>
      <c r="J9887" s="383" t="s">
        <v>617</v>
      </c>
      <c r="K9887" s="383" t="s">
        <v>618</v>
      </c>
      <c r="L9887" s="384">
        <v>30780</v>
      </c>
      <c r="M9887" s="383" t="s">
        <v>643</v>
      </c>
      <c r="N9887" s="383" t="s">
        <v>620</v>
      </c>
      <c r="O9887" s="383" t="s">
        <v>230</v>
      </c>
    </row>
    <row r="9888" spans="1:15">
      <c r="A9888" s="385">
        <v>42150</v>
      </c>
      <c r="B9888" s="383" t="s">
        <v>11</v>
      </c>
      <c r="C9888" s="383" t="s">
        <v>12</v>
      </c>
      <c r="D9888" s="383" t="s">
        <v>13</v>
      </c>
      <c r="E9888" s="383" t="s">
        <v>678</v>
      </c>
      <c r="F9888" s="383" t="s">
        <v>10</v>
      </c>
      <c r="G9888" s="384">
        <v>-1569</v>
      </c>
      <c r="H9888" s="383" t="s">
        <v>743</v>
      </c>
      <c r="I9888" s="383" t="s">
        <v>1172</v>
      </c>
      <c r="J9888" s="383" t="s">
        <v>617</v>
      </c>
      <c r="K9888" s="383" t="s">
        <v>618</v>
      </c>
      <c r="L9888" s="384">
        <v>30780</v>
      </c>
      <c r="M9888" s="383" t="s">
        <v>645</v>
      </c>
      <c r="N9888" s="383" t="s">
        <v>620</v>
      </c>
      <c r="O9888" s="383" t="s">
        <v>230</v>
      </c>
    </row>
    <row r="9889" spans="1:15">
      <c r="A9889" s="385">
        <v>41997</v>
      </c>
      <c r="B9889" s="383" t="s">
        <v>21</v>
      </c>
      <c r="C9889" s="383" t="s">
        <v>12</v>
      </c>
      <c r="D9889" s="383" t="s">
        <v>22</v>
      </c>
      <c r="E9889" s="383" t="s">
        <v>658</v>
      </c>
      <c r="F9889" s="383" t="s">
        <v>10</v>
      </c>
      <c r="G9889" s="384">
        <v>823</v>
      </c>
      <c r="H9889" s="383" t="s">
        <v>958</v>
      </c>
      <c r="I9889" s="383" t="s">
        <v>1173</v>
      </c>
      <c r="J9889" s="383" t="s">
        <v>617</v>
      </c>
      <c r="K9889" s="383" t="s">
        <v>618</v>
      </c>
      <c r="L9889" s="384">
        <v>0</v>
      </c>
      <c r="M9889" s="383" t="s">
        <v>619</v>
      </c>
      <c r="N9889" s="383" t="s">
        <v>620</v>
      </c>
      <c r="O9889" s="383" t="s">
        <v>230</v>
      </c>
    </row>
    <row r="9890" spans="1:15">
      <c r="A9890" s="385">
        <v>42008</v>
      </c>
      <c r="B9890" s="383" t="s">
        <v>70</v>
      </c>
      <c r="C9890" s="383" t="s">
        <v>42</v>
      </c>
      <c r="D9890" s="383" t="s">
        <v>175</v>
      </c>
      <c r="E9890" s="383" t="s">
        <v>974</v>
      </c>
      <c r="F9890" s="383" t="s">
        <v>43</v>
      </c>
      <c r="G9890" s="384">
        <v>6674</v>
      </c>
      <c r="H9890" s="383" t="s">
        <v>801</v>
      </c>
      <c r="I9890" s="383" t="s">
        <v>1174</v>
      </c>
      <c r="J9890" s="383" t="s">
        <v>617</v>
      </c>
      <c r="K9890" s="383" t="s">
        <v>618</v>
      </c>
      <c r="L9890" s="384">
        <v>8501</v>
      </c>
      <c r="M9890" s="383" t="s">
        <v>627</v>
      </c>
      <c r="N9890" s="383" t="s">
        <v>620</v>
      </c>
      <c r="O9890" s="383" t="s">
        <v>230</v>
      </c>
    </row>
    <row r="9891" spans="1:15">
      <c r="A9891" s="385">
        <v>42016</v>
      </c>
      <c r="B9891" s="383" t="s">
        <v>21</v>
      </c>
      <c r="C9891" s="383" t="s">
        <v>12</v>
      </c>
      <c r="D9891" s="383" t="s">
        <v>22</v>
      </c>
      <c r="E9891" s="383" t="s">
        <v>658</v>
      </c>
      <c r="F9891" s="383" t="s">
        <v>10</v>
      </c>
      <c r="G9891" s="384">
        <v>8326</v>
      </c>
      <c r="H9891" s="383" t="s">
        <v>784</v>
      </c>
      <c r="I9891" s="383" t="s">
        <v>1175</v>
      </c>
      <c r="J9891" s="383" t="s">
        <v>617</v>
      </c>
      <c r="K9891" s="383" t="s">
        <v>618</v>
      </c>
      <c r="L9891" s="384">
        <v>9280</v>
      </c>
      <c r="M9891" s="383" t="s">
        <v>630</v>
      </c>
      <c r="N9891" s="383" t="s">
        <v>620</v>
      </c>
      <c r="O9891" s="383" t="s">
        <v>230</v>
      </c>
    </row>
    <row r="9892" spans="1:15">
      <c r="A9892" s="385">
        <v>42017</v>
      </c>
      <c r="B9892" s="383" t="s">
        <v>11</v>
      </c>
      <c r="C9892" s="383" t="s">
        <v>12</v>
      </c>
      <c r="D9892" s="383" t="s">
        <v>13</v>
      </c>
      <c r="E9892" s="383" t="s">
        <v>678</v>
      </c>
      <c r="F9892" s="383" t="s">
        <v>10</v>
      </c>
      <c r="G9892" s="384">
        <v>112</v>
      </c>
      <c r="H9892" s="383" t="s">
        <v>951</v>
      </c>
      <c r="I9892" s="383" t="s">
        <v>1176</v>
      </c>
      <c r="J9892" s="383" t="s">
        <v>617</v>
      </c>
      <c r="K9892" s="383" t="s">
        <v>618</v>
      </c>
      <c r="L9892" s="384">
        <v>9280</v>
      </c>
      <c r="M9892" s="383" t="s">
        <v>631</v>
      </c>
      <c r="N9892" s="383" t="s">
        <v>620</v>
      </c>
      <c r="O9892" s="383" t="s">
        <v>230</v>
      </c>
    </row>
    <row r="9893" spans="1:15">
      <c r="A9893" s="385">
        <v>42018</v>
      </c>
      <c r="B9893" s="383" t="s">
        <v>646</v>
      </c>
      <c r="C9893" s="383" t="s">
        <v>8</v>
      </c>
      <c r="D9893" s="383" t="s">
        <v>32</v>
      </c>
      <c r="E9893" s="383" t="s">
        <v>647</v>
      </c>
      <c r="F9893" s="383" t="s">
        <v>10</v>
      </c>
      <c r="G9893" s="384">
        <v>44729</v>
      </c>
      <c r="H9893" s="383" t="s">
        <v>747</v>
      </c>
      <c r="I9893" s="383" t="s">
        <v>1177</v>
      </c>
      <c r="J9893" s="383" t="s">
        <v>617</v>
      </c>
      <c r="K9893" s="383" t="s">
        <v>618</v>
      </c>
      <c r="L9893" s="384">
        <v>9804</v>
      </c>
      <c r="M9893" s="383" t="s">
        <v>631</v>
      </c>
      <c r="N9893" s="383" t="s">
        <v>620</v>
      </c>
      <c r="O9893" s="383" t="s">
        <v>230</v>
      </c>
    </row>
    <row r="9894" spans="1:15">
      <c r="A9894" s="385">
        <v>42019</v>
      </c>
      <c r="B9894" s="383" t="s">
        <v>21</v>
      </c>
      <c r="C9894" s="383" t="s">
        <v>12</v>
      </c>
      <c r="D9894" s="383" t="s">
        <v>22</v>
      </c>
      <c r="E9894" s="383" t="s">
        <v>658</v>
      </c>
      <c r="F9894" s="383" t="s">
        <v>10</v>
      </c>
      <c r="G9894" s="384">
        <v>398</v>
      </c>
      <c r="H9894" s="383" t="s">
        <v>751</v>
      </c>
      <c r="I9894" s="383" t="s">
        <v>1178</v>
      </c>
      <c r="J9894" s="383" t="s">
        <v>617</v>
      </c>
      <c r="K9894" s="383" t="s">
        <v>618</v>
      </c>
      <c r="L9894" s="384">
        <v>11627</v>
      </c>
      <c r="M9894" s="383" t="s">
        <v>631</v>
      </c>
      <c r="N9894" s="383" t="s">
        <v>620</v>
      </c>
      <c r="O9894" s="383" t="s">
        <v>230</v>
      </c>
    </row>
    <row r="9895" spans="1:15">
      <c r="A9895" s="385">
        <v>42021</v>
      </c>
      <c r="B9895" s="383" t="s">
        <v>646</v>
      </c>
      <c r="C9895" s="383" t="s">
        <v>8</v>
      </c>
      <c r="D9895" s="383" t="s">
        <v>32</v>
      </c>
      <c r="E9895" s="383" t="s">
        <v>647</v>
      </c>
      <c r="F9895" s="383" t="s">
        <v>10</v>
      </c>
      <c r="G9895" s="384">
        <v>28625</v>
      </c>
      <c r="H9895" s="383" t="s">
        <v>747</v>
      </c>
      <c r="I9895" s="383" t="s">
        <v>1179</v>
      </c>
      <c r="J9895" s="383" t="s">
        <v>617</v>
      </c>
      <c r="K9895" s="383" t="s">
        <v>618</v>
      </c>
      <c r="L9895" s="384">
        <v>12650</v>
      </c>
      <c r="M9895" s="383" t="s">
        <v>632</v>
      </c>
      <c r="N9895" s="383" t="s">
        <v>620</v>
      </c>
      <c r="O9895" s="383" t="s">
        <v>230</v>
      </c>
    </row>
    <row r="9896" spans="1:15">
      <c r="A9896" s="385">
        <v>42022</v>
      </c>
      <c r="B9896" s="383" t="s">
        <v>999</v>
      </c>
      <c r="C9896" s="383" t="s">
        <v>42</v>
      </c>
      <c r="D9896" s="383" t="s">
        <v>36</v>
      </c>
      <c r="E9896" s="383" t="s">
        <v>1000</v>
      </c>
      <c r="F9896" s="383" t="s">
        <v>43</v>
      </c>
      <c r="G9896" s="384">
        <v>43357</v>
      </c>
      <c r="H9896" s="383" t="s">
        <v>801</v>
      </c>
      <c r="I9896" s="383" t="s">
        <v>1180</v>
      </c>
      <c r="J9896" s="383" t="s">
        <v>617</v>
      </c>
      <c r="K9896" s="383" t="s">
        <v>618</v>
      </c>
      <c r="L9896" s="384">
        <v>12650</v>
      </c>
      <c r="M9896" s="383" t="s">
        <v>632</v>
      </c>
      <c r="N9896" s="383" t="s">
        <v>620</v>
      </c>
      <c r="O9896" s="383" t="s">
        <v>230</v>
      </c>
    </row>
    <row r="9897" spans="1:15">
      <c r="A9897" s="385">
        <v>42023</v>
      </c>
      <c r="B9897" s="383" t="s">
        <v>46</v>
      </c>
      <c r="C9897" s="383" t="s">
        <v>40</v>
      </c>
      <c r="D9897" s="383" t="s">
        <v>38</v>
      </c>
      <c r="E9897" s="383" t="s">
        <v>916</v>
      </c>
      <c r="F9897" s="383" t="s">
        <v>10</v>
      </c>
      <c r="G9897" s="384">
        <v>4410</v>
      </c>
      <c r="H9897" s="383" t="s">
        <v>968</v>
      </c>
      <c r="I9897" s="383" t="s">
        <v>1181</v>
      </c>
      <c r="J9897" s="383" t="s">
        <v>617</v>
      </c>
      <c r="K9897" s="383" t="s">
        <v>618</v>
      </c>
      <c r="L9897" s="384">
        <v>12650</v>
      </c>
      <c r="M9897" s="383" t="s">
        <v>632</v>
      </c>
      <c r="N9897" s="383" t="s">
        <v>620</v>
      </c>
      <c r="O9897" s="383" t="s">
        <v>230</v>
      </c>
    </row>
    <row r="9898" spans="1:15">
      <c r="A9898" s="385">
        <v>42024</v>
      </c>
      <c r="B9898" s="383" t="s">
        <v>21</v>
      </c>
      <c r="C9898" s="383" t="s">
        <v>12</v>
      </c>
      <c r="D9898" s="383" t="s">
        <v>22</v>
      </c>
      <c r="E9898" s="383" t="s">
        <v>658</v>
      </c>
      <c r="F9898" s="383" t="s">
        <v>10</v>
      </c>
      <c r="G9898" s="384">
        <v>18885</v>
      </c>
      <c r="H9898" s="383" t="s">
        <v>873</v>
      </c>
      <c r="I9898" s="383" t="s">
        <v>1182</v>
      </c>
      <c r="J9898" s="383" t="s">
        <v>617</v>
      </c>
      <c r="K9898" s="383" t="s">
        <v>618</v>
      </c>
      <c r="L9898" s="384">
        <v>12775</v>
      </c>
      <c r="M9898" s="383" t="s">
        <v>633</v>
      </c>
      <c r="N9898" s="383" t="s">
        <v>620</v>
      </c>
      <c r="O9898" s="383" t="s">
        <v>230</v>
      </c>
    </row>
    <row r="9899" spans="1:15">
      <c r="A9899" s="385">
        <v>42025</v>
      </c>
      <c r="B9899" s="383" t="s">
        <v>646</v>
      </c>
      <c r="C9899" s="383" t="s">
        <v>8</v>
      </c>
      <c r="D9899" s="383" t="s">
        <v>32</v>
      </c>
      <c r="E9899" s="383" t="s">
        <v>647</v>
      </c>
      <c r="F9899" s="383" t="s">
        <v>10</v>
      </c>
      <c r="G9899" s="384">
        <v>8625</v>
      </c>
      <c r="H9899" s="383" t="s">
        <v>648</v>
      </c>
      <c r="I9899" s="383" t="s">
        <v>1170</v>
      </c>
      <c r="J9899" s="383" t="s">
        <v>617</v>
      </c>
      <c r="K9899" s="383" t="s">
        <v>618</v>
      </c>
      <c r="L9899" s="384">
        <v>14695</v>
      </c>
      <c r="M9899" s="383" t="s">
        <v>633</v>
      </c>
      <c r="N9899" s="383" t="s">
        <v>620</v>
      </c>
      <c r="O9899" s="383" t="s">
        <v>230</v>
      </c>
    </row>
    <row r="9900" spans="1:15">
      <c r="A9900" s="385">
        <v>42027</v>
      </c>
      <c r="B9900" s="383" t="s">
        <v>21</v>
      </c>
      <c r="C9900" s="383" t="s">
        <v>12</v>
      </c>
      <c r="D9900" s="383" t="s">
        <v>22</v>
      </c>
      <c r="E9900" s="383" t="s">
        <v>658</v>
      </c>
      <c r="F9900" s="383" t="s">
        <v>10</v>
      </c>
      <c r="G9900" s="384">
        <v>-8824</v>
      </c>
      <c r="H9900" s="383" t="s">
        <v>946</v>
      </c>
      <c r="I9900" s="383" t="s">
        <v>1183</v>
      </c>
      <c r="J9900" s="383" t="s">
        <v>617</v>
      </c>
      <c r="K9900" s="383" t="s">
        <v>618</v>
      </c>
      <c r="L9900" s="384">
        <v>17245</v>
      </c>
      <c r="M9900" s="383" t="s">
        <v>633</v>
      </c>
      <c r="N9900" s="383" t="s">
        <v>620</v>
      </c>
      <c r="O9900" s="383" t="s">
        <v>230</v>
      </c>
    </row>
    <row r="9901" spans="1:15">
      <c r="A9901" s="385">
        <v>42028</v>
      </c>
      <c r="B9901" s="383" t="s">
        <v>650</v>
      </c>
      <c r="C9901" s="383" t="s">
        <v>8</v>
      </c>
      <c r="D9901" s="383" t="s">
        <v>20</v>
      </c>
      <c r="E9901" s="383" t="s">
        <v>651</v>
      </c>
      <c r="F9901" s="383" t="s">
        <v>10</v>
      </c>
      <c r="G9901" s="384">
        <v>32747</v>
      </c>
      <c r="H9901" s="383" t="s">
        <v>852</v>
      </c>
      <c r="I9901" s="383" t="s">
        <v>1184</v>
      </c>
      <c r="J9901" s="383" t="s">
        <v>617</v>
      </c>
      <c r="K9901" s="383" t="s">
        <v>618</v>
      </c>
      <c r="L9901" s="384">
        <v>18650</v>
      </c>
      <c r="M9901" s="383" t="s">
        <v>633</v>
      </c>
      <c r="N9901" s="383" t="s">
        <v>620</v>
      </c>
      <c r="O9901" s="383" t="s">
        <v>230</v>
      </c>
    </row>
    <row r="9902" spans="1:15">
      <c r="A9902" s="385">
        <v>42029</v>
      </c>
      <c r="B9902" s="383" t="s">
        <v>794</v>
      </c>
      <c r="C9902" s="383" t="s">
        <v>8</v>
      </c>
      <c r="D9902" s="383" t="s">
        <v>34</v>
      </c>
      <c r="E9902" s="383" t="s">
        <v>795</v>
      </c>
      <c r="F9902" s="383" t="s">
        <v>10</v>
      </c>
      <c r="G9902" s="384">
        <v>-216148</v>
      </c>
      <c r="H9902" s="383" t="s">
        <v>796</v>
      </c>
      <c r="I9902" s="383" t="s">
        <v>1185</v>
      </c>
      <c r="J9902" s="383" t="s">
        <v>617</v>
      </c>
      <c r="K9902" s="383" t="s">
        <v>618</v>
      </c>
      <c r="L9902" s="384">
        <v>18650</v>
      </c>
      <c r="M9902" s="383" t="s">
        <v>633</v>
      </c>
      <c r="N9902" s="383" t="s">
        <v>620</v>
      </c>
      <c r="O9902" s="383" t="s">
        <v>230</v>
      </c>
    </row>
    <row r="9903" spans="1:15">
      <c r="A9903" s="385">
        <v>42030</v>
      </c>
      <c r="B9903" s="383" t="s">
        <v>21</v>
      </c>
      <c r="C9903" s="383" t="s">
        <v>12</v>
      </c>
      <c r="D9903" s="383" t="s">
        <v>22</v>
      </c>
      <c r="E9903" s="383" t="s">
        <v>658</v>
      </c>
      <c r="F9903" s="383" t="s">
        <v>10</v>
      </c>
      <c r="G9903" s="384">
        <v>4166</v>
      </c>
      <c r="H9903" s="383" t="s">
        <v>873</v>
      </c>
      <c r="I9903" s="383" t="s">
        <v>1186</v>
      </c>
      <c r="J9903" s="383" t="s">
        <v>617</v>
      </c>
      <c r="K9903" s="383" t="s">
        <v>618</v>
      </c>
      <c r="L9903" s="384">
        <v>18650</v>
      </c>
      <c r="M9903" s="383" t="s">
        <v>634</v>
      </c>
      <c r="N9903" s="383" t="s">
        <v>620</v>
      </c>
      <c r="O9903" s="383" t="s">
        <v>230</v>
      </c>
    </row>
    <row r="9904" spans="1:15">
      <c r="A9904" s="385">
        <v>42031</v>
      </c>
      <c r="B9904" s="383" t="s">
        <v>995</v>
      </c>
      <c r="C9904" s="383" t="s">
        <v>42</v>
      </c>
      <c r="D9904" s="383" t="s">
        <v>13</v>
      </c>
      <c r="E9904" s="383" t="s">
        <v>996</v>
      </c>
      <c r="F9904" s="383" t="s">
        <v>43</v>
      </c>
      <c r="G9904" s="384">
        <v>96631</v>
      </c>
      <c r="H9904" s="383" t="s">
        <v>672</v>
      </c>
      <c r="I9904" s="383" t="s">
        <v>1187</v>
      </c>
      <c r="J9904" s="383" t="s">
        <v>617</v>
      </c>
      <c r="K9904" s="383" t="s">
        <v>618</v>
      </c>
      <c r="L9904" s="384">
        <v>18650</v>
      </c>
      <c r="M9904" s="383" t="s">
        <v>634</v>
      </c>
      <c r="N9904" s="383" t="s">
        <v>620</v>
      </c>
      <c r="O9904" s="383" t="s">
        <v>230</v>
      </c>
    </row>
    <row r="9905" spans="1:15">
      <c r="A9905" s="385">
        <v>42032</v>
      </c>
      <c r="B9905" s="383" t="s">
        <v>21</v>
      </c>
      <c r="C9905" s="383" t="s">
        <v>12</v>
      </c>
      <c r="D9905" s="383" t="s">
        <v>22</v>
      </c>
      <c r="E9905" s="383" t="s">
        <v>658</v>
      </c>
      <c r="F9905" s="383" t="s">
        <v>10</v>
      </c>
      <c r="G9905" s="384">
        <v>8727</v>
      </c>
      <c r="H9905" s="383" t="s">
        <v>909</v>
      </c>
      <c r="I9905" s="383" t="s">
        <v>910</v>
      </c>
      <c r="J9905" s="383" t="s">
        <v>617</v>
      </c>
      <c r="K9905" s="383" t="s">
        <v>618</v>
      </c>
      <c r="L9905" s="384">
        <v>18650</v>
      </c>
      <c r="M9905" s="383" t="s">
        <v>634</v>
      </c>
      <c r="N9905" s="383" t="s">
        <v>620</v>
      </c>
      <c r="O9905" s="383" t="s">
        <v>230</v>
      </c>
    </row>
    <row r="9906" spans="1:15">
      <c r="A9906" s="385">
        <v>42033</v>
      </c>
      <c r="B9906" s="383" t="s">
        <v>999</v>
      </c>
      <c r="C9906" s="383" t="s">
        <v>42</v>
      </c>
      <c r="D9906" s="383" t="s">
        <v>36</v>
      </c>
      <c r="E9906" s="383" t="s">
        <v>1000</v>
      </c>
      <c r="F9906" s="383" t="s">
        <v>43</v>
      </c>
      <c r="G9906" s="384">
        <v>24491</v>
      </c>
      <c r="H9906" s="383" t="s">
        <v>1087</v>
      </c>
      <c r="I9906" s="383" t="s">
        <v>1188</v>
      </c>
      <c r="J9906" s="383" t="s">
        <v>617</v>
      </c>
      <c r="K9906" s="383" t="s">
        <v>618</v>
      </c>
      <c r="L9906" s="384">
        <v>18650</v>
      </c>
      <c r="M9906" s="383" t="s">
        <v>634</v>
      </c>
      <c r="N9906" s="383" t="s">
        <v>620</v>
      </c>
      <c r="O9906" s="383" t="s">
        <v>230</v>
      </c>
    </row>
    <row r="9907" spans="1:15">
      <c r="A9907" s="385">
        <v>42034</v>
      </c>
      <c r="B9907" s="383" t="s">
        <v>28</v>
      </c>
      <c r="C9907" s="383" t="s">
        <v>8</v>
      </c>
      <c r="D9907" s="383" t="s">
        <v>29</v>
      </c>
      <c r="E9907" s="383" t="s">
        <v>774</v>
      </c>
      <c r="F9907" s="383" t="s">
        <v>10</v>
      </c>
      <c r="G9907" s="384">
        <v>1337</v>
      </c>
      <c r="H9907" s="383" t="s">
        <v>848</v>
      </c>
      <c r="I9907" s="383" t="s">
        <v>976</v>
      </c>
      <c r="J9907" s="383" t="s">
        <v>617</v>
      </c>
      <c r="K9907" s="383" t="s">
        <v>618</v>
      </c>
      <c r="L9907" s="384">
        <v>18650</v>
      </c>
      <c r="M9907" s="383" t="s">
        <v>634</v>
      </c>
      <c r="N9907" s="383" t="s">
        <v>620</v>
      </c>
      <c r="O9907" s="383" t="s">
        <v>230</v>
      </c>
    </row>
    <row r="9908" spans="1:15">
      <c r="A9908" s="385">
        <v>42035</v>
      </c>
      <c r="B9908" s="383" t="s">
        <v>21</v>
      </c>
      <c r="C9908" s="383" t="s">
        <v>12</v>
      </c>
      <c r="D9908" s="383" t="s">
        <v>22</v>
      </c>
      <c r="E9908" s="383" t="s">
        <v>658</v>
      </c>
      <c r="F9908" s="383" t="s">
        <v>10</v>
      </c>
      <c r="G9908" s="384">
        <v>7379</v>
      </c>
      <c r="H9908" s="383" t="s">
        <v>801</v>
      </c>
      <c r="I9908" s="383" t="s">
        <v>1189</v>
      </c>
      <c r="J9908" s="383" t="s">
        <v>617</v>
      </c>
      <c r="K9908" s="383" t="s">
        <v>618</v>
      </c>
      <c r="L9908" s="384">
        <v>18650</v>
      </c>
      <c r="M9908" s="383" t="s">
        <v>634</v>
      </c>
      <c r="N9908" s="383" t="s">
        <v>620</v>
      </c>
      <c r="O9908" s="383" t="s">
        <v>230</v>
      </c>
    </row>
    <row r="9909" spans="1:15">
      <c r="A9909" s="385">
        <v>42039</v>
      </c>
      <c r="B9909" s="383" t="s">
        <v>28</v>
      </c>
      <c r="C9909" s="383" t="s">
        <v>8</v>
      </c>
      <c r="D9909" s="383" t="s">
        <v>29</v>
      </c>
      <c r="E9909" s="383" t="s">
        <v>774</v>
      </c>
      <c r="F9909" s="383" t="s">
        <v>10</v>
      </c>
      <c r="G9909" s="384">
        <v>1337</v>
      </c>
      <c r="H9909" s="383" t="s">
        <v>848</v>
      </c>
      <c r="I9909" s="383" t="s">
        <v>976</v>
      </c>
      <c r="J9909" s="383" t="s">
        <v>617</v>
      </c>
      <c r="K9909" s="383" t="s">
        <v>618</v>
      </c>
      <c r="L9909" s="384">
        <v>18660</v>
      </c>
      <c r="M9909" s="383" t="s">
        <v>634</v>
      </c>
      <c r="N9909" s="383" t="s">
        <v>620</v>
      </c>
      <c r="O9909" s="383" t="s">
        <v>230</v>
      </c>
    </row>
    <row r="9910" spans="1:15">
      <c r="A9910" s="385">
        <v>42040</v>
      </c>
      <c r="B9910" s="383" t="s">
        <v>28</v>
      </c>
      <c r="C9910" s="383" t="s">
        <v>8</v>
      </c>
      <c r="D9910" s="383" t="s">
        <v>29</v>
      </c>
      <c r="E9910" s="383" t="s">
        <v>774</v>
      </c>
      <c r="F9910" s="383" t="s">
        <v>10</v>
      </c>
      <c r="G9910" s="384">
        <v>1337</v>
      </c>
      <c r="H9910" s="383" t="s">
        <v>848</v>
      </c>
      <c r="I9910" s="383" t="s">
        <v>976</v>
      </c>
      <c r="J9910" s="383" t="s">
        <v>617</v>
      </c>
      <c r="K9910" s="383" t="s">
        <v>618</v>
      </c>
      <c r="L9910" s="384">
        <v>18761</v>
      </c>
      <c r="M9910" s="383" t="s">
        <v>635</v>
      </c>
      <c r="N9910" s="383" t="s">
        <v>620</v>
      </c>
      <c r="O9910" s="383" t="s">
        <v>230</v>
      </c>
    </row>
    <row r="9911" spans="1:15">
      <c r="A9911" s="385">
        <v>42042</v>
      </c>
      <c r="B9911" s="383" t="s">
        <v>650</v>
      </c>
      <c r="C9911" s="383" t="s">
        <v>8</v>
      </c>
      <c r="D9911" s="383" t="s">
        <v>20</v>
      </c>
      <c r="E9911" s="383" t="s">
        <v>651</v>
      </c>
      <c r="F9911" s="383" t="s">
        <v>10</v>
      </c>
      <c r="G9911" s="384">
        <v>16318</v>
      </c>
      <c r="H9911" s="383" t="s">
        <v>852</v>
      </c>
      <c r="I9911" s="383" t="s">
        <v>853</v>
      </c>
      <c r="J9911" s="383" t="s">
        <v>617</v>
      </c>
      <c r="K9911" s="383" t="s">
        <v>618</v>
      </c>
      <c r="L9911" s="384">
        <v>18800</v>
      </c>
      <c r="M9911" s="383" t="s">
        <v>635</v>
      </c>
      <c r="N9911" s="383" t="s">
        <v>620</v>
      </c>
      <c r="O9911" s="383" t="s">
        <v>230</v>
      </c>
    </row>
    <row r="9912" spans="1:15">
      <c r="A9912" s="385">
        <v>42043</v>
      </c>
      <c r="B9912" s="383" t="s">
        <v>859</v>
      </c>
      <c r="C9912" s="383" t="s">
        <v>25</v>
      </c>
      <c r="D9912" s="383" t="s">
        <v>19</v>
      </c>
      <c r="E9912" s="383" t="s">
        <v>860</v>
      </c>
      <c r="F9912" s="383" t="s">
        <v>10</v>
      </c>
      <c r="G9912" s="384">
        <v>117730</v>
      </c>
      <c r="H9912" s="383" t="s">
        <v>861</v>
      </c>
      <c r="I9912" s="383" t="s">
        <v>1190</v>
      </c>
      <c r="J9912" s="383" t="s">
        <v>617</v>
      </c>
      <c r="K9912" s="383" t="s">
        <v>618</v>
      </c>
      <c r="L9912" s="384">
        <v>20258</v>
      </c>
      <c r="M9912" s="383" t="s">
        <v>635</v>
      </c>
      <c r="N9912" s="383" t="s">
        <v>620</v>
      </c>
      <c r="O9912" s="383" t="s">
        <v>230</v>
      </c>
    </row>
    <row r="9913" spans="1:15">
      <c r="A9913" s="385">
        <v>42044</v>
      </c>
      <c r="B9913" s="383" t="s">
        <v>17</v>
      </c>
      <c r="C9913" s="383" t="s">
        <v>18</v>
      </c>
      <c r="D9913" s="383" t="s">
        <v>19</v>
      </c>
      <c r="E9913" s="383" t="s">
        <v>668</v>
      </c>
      <c r="F9913" s="383" t="s">
        <v>10</v>
      </c>
      <c r="G9913" s="384">
        <v>750</v>
      </c>
      <c r="H9913" s="383" t="s">
        <v>841</v>
      </c>
      <c r="I9913" s="383" t="s">
        <v>842</v>
      </c>
      <c r="J9913" s="383" t="s">
        <v>617</v>
      </c>
      <c r="K9913" s="383" t="s">
        <v>618</v>
      </c>
      <c r="L9913" s="384">
        <v>20833</v>
      </c>
      <c r="M9913" s="383" t="s">
        <v>635</v>
      </c>
      <c r="N9913" s="383" t="s">
        <v>620</v>
      </c>
      <c r="O9913" s="383" t="s">
        <v>230</v>
      </c>
    </row>
    <row r="9914" spans="1:15">
      <c r="A9914" s="385">
        <v>42045</v>
      </c>
      <c r="B9914" s="383" t="s">
        <v>17</v>
      </c>
      <c r="C9914" s="383" t="s">
        <v>18</v>
      </c>
      <c r="D9914" s="383" t="s">
        <v>19</v>
      </c>
      <c r="E9914" s="383" t="s">
        <v>668</v>
      </c>
      <c r="F9914" s="383" t="s">
        <v>10</v>
      </c>
      <c r="G9914" s="384">
        <v>750</v>
      </c>
      <c r="H9914" s="383" t="s">
        <v>841</v>
      </c>
      <c r="I9914" s="383" t="s">
        <v>842</v>
      </c>
      <c r="J9914" s="383" t="s">
        <v>617</v>
      </c>
      <c r="K9914" s="383" t="s">
        <v>618</v>
      </c>
      <c r="L9914" s="384">
        <v>20833</v>
      </c>
      <c r="M9914" s="383" t="s">
        <v>635</v>
      </c>
      <c r="N9914" s="383" t="s">
        <v>620</v>
      </c>
      <c r="O9914" s="383" t="s">
        <v>230</v>
      </c>
    </row>
    <row r="9915" spans="1:15">
      <c r="A9915" s="385">
        <v>42047</v>
      </c>
      <c r="B9915" s="383" t="s">
        <v>17</v>
      </c>
      <c r="C9915" s="383" t="s">
        <v>18</v>
      </c>
      <c r="D9915" s="383" t="s">
        <v>19</v>
      </c>
      <c r="E9915" s="383" t="s">
        <v>668</v>
      </c>
      <c r="F9915" s="383" t="s">
        <v>10</v>
      </c>
      <c r="G9915" s="384">
        <v>750</v>
      </c>
      <c r="H9915" s="383" t="s">
        <v>841</v>
      </c>
      <c r="I9915" s="383" t="s">
        <v>842</v>
      </c>
      <c r="J9915" s="383" t="s">
        <v>617</v>
      </c>
      <c r="K9915" s="383" t="s">
        <v>618</v>
      </c>
      <c r="L9915" s="384">
        <v>20833</v>
      </c>
      <c r="M9915" s="383" t="s">
        <v>635</v>
      </c>
      <c r="N9915" s="383" t="s">
        <v>620</v>
      </c>
      <c r="O9915" s="383" t="s">
        <v>230</v>
      </c>
    </row>
    <row r="9916" spans="1:15">
      <c r="A9916" s="385">
        <v>42048</v>
      </c>
      <c r="B9916" s="383" t="s">
        <v>17</v>
      </c>
      <c r="C9916" s="383" t="s">
        <v>18</v>
      </c>
      <c r="D9916" s="383" t="s">
        <v>19</v>
      </c>
      <c r="E9916" s="383" t="s">
        <v>668</v>
      </c>
      <c r="F9916" s="383" t="s">
        <v>10</v>
      </c>
      <c r="G9916" s="384">
        <v>750</v>
      </c>
      <c r="H9916" s="383" t="s">
        <v>841</v>
      </c>
      <c r="I9916" s="383" t="s">
        <v>842</v>
      </c>
      <c r="J9916" s="383" t="s">
        <v>617</v>
      </c>
      <c r="K9916" s="383" t="s">
        <v>618</v>
      </c>
      <c r="L9916" s="384">
        <v>20833</v>
      </c>
      <c r="M9916" s="383" t="s">
        <v>635</v>
      </c>
      <c r="N9916" s="383" t="s">
        <v>620</v>
      </c>
      <c r="O9916" s="383" t="s">
        <v>230</v>
      </c>
    </row>
    <row r="9917" spans="1:15">
      <c r="A9917" s="385">
        <v>42049</v>
      </c>
      <c r="B9917" s="383" t="s">
        <v>17</v>
      </c>
      <c r="C9917" s="383" t="s">
        <v>18</v>
      </c>
      <c r="D9917" s="383" t="s">
        <v>19</v>
      </c>
      <c r="E9917" s="383" t="s">
        <v>668</v>
      </c>
      <c r="F9917" s="383" t="s">
        <v>10</v>
      </c>
      <c r="G9917" s="384">
        <v>750</v>
      </c>
      <c r="H9917" s="383" t="s">
        <v>841</v>
      </c>
      <c r="I9917" s="383" t="s">
        <v>842</v>
      </c>
      <c r="J9917" s="383" t="s">
        <v>617</v>
      </c>
      <c r="K9917" s="383" t="s">
        <v>618</v>
      </c>
      <c r="L9917" s="384">
        <v>21180</v>
      </c>
      <c r="M9917" s="383" t="s">
        <v>635</v>
      </c>
      <c r="N9917" s="383" t="s">
        <v>620</v>
      </c>
      <c r="O9917" s="383" t="s">
        <v>230</v>
      </c>
    </row>
    <row r="9918" spans="1:15">
      <c r="A9918" s="385">
        <v>42050</v>
      </c>
      <c r="B9918" s="383" t="s">
        <v>17</v>
      </c>
      <c r="C9918" s="383" t="s">
        <v>18</v>
      </c>
      <c r="D9918" s="383" t="s">
        <v>19</v>
      </c>
      <c r="E9918" s="383" t="s">
        <v>668</v>
      </c>
      <c r="F9918" s="383" t="s">
        <v>10</v>
      </c>
      <c r="G9918" s="384">
        <v>750</v>
      </c>
      <c r="H9918" s="383" t="s">
        <v>841</v>
      </c>
      <c r="I9918" s="383" t="s">
        <v>842</v>
      </c>
      <c r="J9918" s="383" t="s">
        <v>617</v>
      </c>
      <c r="K9918" s="383" t="s">
        <v>618</v>
      </c>
      <c r="L9918" s="384">
        <v>22680</v>
      </c>
      <c r="M9918" s="383" t="s">
        <v>635</v>
      </c>
      <c r="N9918" s="383" t="s">
        <v>620</v>
      </c>
      <c r="O9918" s="383" t="s">
        <v>230</v>
      </c>
    </row>
    <row r="9919" spans="1:15">
      <c r="A9919" s="385">
        <v>42051</v>
      </c>
      <c r="B9919" s="383" t="s">
        <v>621</v>
      </c>
      <c r="C9919" s="383" t="s">
        <v>8</v>
      </c>
      <c r="D9919" s="383" t="s">
        <v>9</v>
      </c>
      <c r="E9919" s="383" t="s">
        <v>622</v>
      </c>
      <c r="F9919" s="383" t="s">
        <v>10</v>
      </c>
      <c r="G9919" s="384">
        <v>63000</v>
      </c>
      <c r="H9919" s="383" t="s">
        <v>838</v>
      </c>
      <c r="I9919" s="383" t="s">
        <v>839</v>
      </c>
      <c r="J9919" s="383" t="s">
        <v>617</v>
      </c>
      <c r="K9919" s="383" t="s">
        <v>618</v>
      </c>
      <c r="L9919" s="384">
        <v>23171</v>
      </c>
      <c r="M9919" s="383" t="s">
        <v>635</v>
      </c>
      <c r="N9919" s="383" t="s">
        <v>620</v>
      </c>
      <c r="O9919" s="383" t="s">
        <v>230</v>
      </c>
    </row>
    <row r="9920" spans="1:15">
      <c r="A9920" s="385">
        <v>42052</v>
      </c>
      <c r="B9920" s="383" t="s">
        <v>621</v>
      </c>
      <c r="C9920" s="383" t="s">
        <v>8</v>
      </c>
      <c r="D9920" s="383" t="s">
        <v>9</v>
      </c>
      <c r="E9920" s="383" t="s">
        <v>622</v>
      </c>
      <c r="F9920" s="383" t="s">
        <v>10</v>
      </c>
      <c r="G9920" s="384">
        <v>63000</v>
      </c>
      <c r="H9920" s="383" t="s">
        <v>838</v>
      </c>
      <c r="I9920" s="383" t="s">
        <v>839</v>
      </c>
      <c r="J9920" s="383" t="s">
        <v>617</v>
      </c>
      <c r="K9920" s="383" t="s">
        <v>618</v>
      </c>
      <c r="L9920" s="384">
        <v>23171</v>
      </c>
      <c r="M9920" s="383" t="s">
        <v>636</v>
      </c>
      <c r="N9920" s="383" t="s">
        <v>620</v>
      </c>
      <c r="O9920" s="383" t="s">
        <v>230</v>
      </c>
    </row>
    <row r="9921" spans="1:15">
      <c r="A9921" s="385">
        <v>42053</v>
      </c>
      <c r="B9921" s="383" t="s">
        <v>621</v>
      </c>
      <c r="C9921" s="383" t="s">
        <v>8</v>
      </c>
      <c r="D9921" s="383" t="s">
        <v>9</v>
      </c>
      <c r="E9921" s="383" t="s">
        <v>622</v>
      </c>
      <c r="F9921" s="383" t="s">
        <v>10</v>
      </c>
      <c r="G9921" s="384">
        <v>63000</v>
      </c>
      <c r="H9921" s="383" t="s">
        <v>838</v>
      </c>
      <c r="I9921" s="383" t="s">
        <v>839</v>
      </c>
      <c r="J9921" s="383" t="s">
        <v>617</v>
      </c>
      <c r="K9921" s="383" t="s">
        <v>618</v>
      </c>
      <c r="L9921" s="384">
        <v>23171</v>
      </c>
      <c r="M9921" s="383" t="s">
        <v>636</v>
      </c>
      <c r="N9921" s="383" t="s">
        <v>620</v>
      </c>
      <c r="O9921" s="383" t="s">
        <v>230</v>
      </c>
    </row>
    <row r="9922" spans="1:15">
      <c r="A9922" s="385">
        <v>42054</v>
      </c>
      <c r="B9922" s="383" t="s">
        <v>621</v>
      </c>
      <c r="C9922" s="383" t="s">
        <v>8</v>
      </c>
      <c r="D9922" s="383" t="s">
        <v>9</v>
      </c>
      <c r="E9922" s="383" t="s">
        <v>622</v>
      </c>
      <c r="F9922" s="383" t="s">
        <v>10</v>
      </c>
      <c r="G9922" s="384">
        <v>63000</v>
      </c>
      <c r="H9922" s="383" t="s">
        <v>838</v>
      </c>
      <c r="I9922" s="383" t="s">
        <v>839</v>
      </c>
      <c r="J9922" s="383" t="s">
        <v>617</v>
      </c>
      <c r="K9922" s="383" t="s">
        <v>618</v>
      </c>
      <c r="L9922" s="384">
        <v>23171</v>
      </c>
      <c r="M9922" s="383" t="s">
        <v>636</v>
      </c>
      <c r="N9922" s="383" t="s">
        <v>620</v>
      </c>
      <c r="O9922" s="383" t="s">
        <v>230</v>
      </c>
    </row>
    <row r="9923" spans="1:15">
      <c r="A9923" s="385">
        <v>42055</v>
      </c>
      <c r="B9923" s="383" t="s">
        <v>621</v>
      </c>
      <c r="C9923" s="383" t="s">
        <v>8</v>
      </c>
      <c r="D9923" s="383" t="s">
        <v>9</v>
      </c>
      <c r="E9923" s="383" t="s">
        <v>622</v>
      </c>
      <c r="F9923" s="383" t="s">
        <v>10</v>
      </c>
      <c r="G9923" s="384">
        <v>63000</v>
      </c>
      <c r="H9923" s="383" t="s">
        <v>838</v>
      </c>
      <c r="I9923" s="383" t="s">
        <v>839</v>
      </c>
      <c r="J9923" s="383" t="s">
        <v>617</v>
      </c>
      <c r="K9923" s="383" t="s">
        <v>618</v>
      </c>
      <c r="L9923" s="384">
        <v>23171</v>
      </c>
      <c r="M9923" s="383" t="s">
        <v>636</v>
      </c>
      <c r="N9923" s="383" t="s">
        <v>620</v>
      </c>
      <c r="O9923" s="383" t="s">
        <v>230</v>
      </c>
    </row>
    <row r="9924" spans="1:15">
      <c r="A9924" s="385">
        <v>42056</v>
      </c>
      <c r="B9924" s="383" t="s">
        <v>621</v>
      </c>
      <c r="C9924" s="383" t="s">
        <v>8</v>
      </c>
      <c r="D9924" s="383" t="s">
        <v>9</v>
      </c>
      <c r="E9924" s="383" t="s">
        <v>622</v>
      </c>
      <c r="F9924" s="383" t="s">
        <v>10</v>
      </c>
      <c r="G9924" s="384">
        <v>63000</v>
      </c>
      <c r="H9924" s="383" t="s">
        <v>838</v>
      </c>
      <c r="I9924" s="383" t="s">
        <v>839</v>
      </c>
      <c r="J9924" s="383" t="s">
        <v>617</v>
      </c>
      <c r="K9924" s="383" t="s">
        <v>618</v>
      </c>
      <c r="L9924" s="384">
        <v>23171</v>
      </c>
      <c r="M9924" s="383" t="s">
        <v>637</v>
      </c>
      <c r="N9924" s="383" t="s">
        <v>620</v>
      </c>
      <c r="O9924" s="383" t="s">
        <v>230</v>
      </c>
    </row>
    <row r="9925" spans="1:15">
      <c r="A9925" s="385">
        <v>42057</v>
      </c>
      <c r="B9925" s="383" t="s">
        <v>621</v>
      </c>
      <c r="C9925" s="383" t="s">
        <v>8</v>
      </c>
      <c r="D9925" s="383" t="s">
        <v>9</v>
      </c>
      <c r="E9925" s="383" t="s">
        <v>622</v>
      </c>
      <c r="F9925" s="383" t="s">
        <v>10</v>
      </c>
      <c r="G9925" s="384">
        <v>63000</v>
      </c>
      <c r="H9925" s="383" t="s">
        <v>838</v>
      </c>
      <c r="I9925" s="383" t="s">
        <v>839</v>
      </c>
      <c r="J9925" s="383" t="s">
        <v>617</v>
      </c>
      <c r="K9925" s="383" t="s">
        <v>618</v>
      </c>
      <c r="L9925" s="384">
        <v>23171</v>
      </c>
      <c r="M9925" s="383" t="s">
        <v>637</v>
      </c>
      <c r="N9925" s="383" t="s">
        <v>620</v>
      </c>
      <c r="O9925" s="383" t="s">
        <v>230</v>
      </c>
    </row>
    <row r="9926" spans="1:15">
      <c r="A9926" s="385">
        <v>42066</v>
      </c>
      <c r="B9926" s="383" t="s">
        <v>17</v>
      </c>
      <c r="C9926" s="383" t="s">
        <v>18</v>
      </c>
      <c r="D9926" s="383" t="s">
        <v>19</v>
      </c>
      <c r="E9926" s="383" t="s">
        <v>668</v>
      </c>
      <c r="F9926" s="383" t="s">
        <v>10</v>
      </c>
      <c r="G9926" s="384">
        <v>750</v>
      </c>
      <c r="H9926" s="383" t="s">
        <v>841</v>
      </c>
      <c r="I9926" s="383" t="s">
        <v>842</v>
      </c>
      <c r="J9926" s="383" t="s">
        <v>617</v>
      </c>
      <c r="K9926" s="383" t="s">
        <v>618</v>
      </c>
      <c r="L9926" s="384">
        <v>24376</v>
      </c>
      <c r="M9926" s="383" t="s">
        <v>638</v>
      </c>
      <c r="N9926" s="383" t="s">
        <v>620</v>
      </c>
      <c r="O9926" s="383" t="s">
        <v>230</v>
      </c>
    </row>
    <row r="9927" spans="1:15">
      <c r="A9927" s="385">
        <v>42067</v>
      </c>
      <c r="B9927" s="383" t="s">
        <v>21</v>
      </c>
      <c r="C9927" s="383" t="s">
        <v>12</v>
      </c>
      <c r="D9927" s="383" t="s">
        <v>22</v>
      </c>
      <c r="E9927" s="383" t="s">
        <v>658</v>
      </c>
      <c r="F9927" s="383" t="s">
        <v>10</v>
      </c>
      <c r="G9927" s="384">
        <v>1569</v>
      </c>
      <c r="H9927" s="383" t="s">
        <v>896</v>
      </c>
      <c r="I9927" s="383" t="s">
        <v>835</v>
      </c>
      <c r="J9927" s="383" t="s">
        <v>617</v>
      </c>
      <c r="K9927" s="383" t="s">
        <v>618</v>
      </c>
      <c r="L9927" s="384">
        <v>24394</v>
      </c>
      <c r="M9927" s="383" t="s">
        <v>638</v>
      </c>
      <c r="N9927" s="383" t="s">
        <v>620</v>
      </c>
      <c r="O9927" s="383" t="s">
        <v>230</v>
      </c>
    </row>
    <row r="9928" spans="1:15">
      <c r="A9928" s="385">
        <v>42068</v>
      </c>
      <c r="B9928" s="383" t="s">
        <v>21</v>
      </c>
      <c r="C9928" s="383" t="s">
        <v>12</v>
      </c>
      <c r="D9928" s="383" t="s">
        <v>22</v>
      </c>
      <c r="E9928" s="383" t="s">
        <v>658</v>
      </c>
      <c r="F9928" s="383" t="s">
        <v>10</v>
      </c>
      <c r="G9928" s="384">
        <v>1569</v>
      </c>
      <c r="H9928" s="383" t="s">
        <v>896</v>
      </c>
      <c r="I9928" s="383" t="s">
        <v>835</v>
      </c>
      <c r="J9928" s="383" t="s">
        <v>617</v>
      </c>
      <c r="K9928" s="383" t="s">
        <v>618</v>
      </c>
      <c r="L9928" s="384">
        <v>24965</v>
      </c>
      <c r="M9928" s="383" t="s">
        <v>638</v>
      </c>
      <c r="N9928" s="383" t="s">
        <v>620</v>
      </c>
      <c r="O9928" s="383" t="s">
        <v>230</v>
      </c>
    </row>
    <row r="9929" spans="1:15">
      <c r="A9929" s="385">
        <v>42069</v>
      </c>
      <c r="B9929" s="383" t="s">
        <v>21</v>
      </c>
      <c r="C9929" s="383" t="s">
        <v>12</v>
      </c>
      <c r="D9929" s="383" t="s">
        <v>22</v>
      </c>
      <c r="E9929" s="383" t="s">
        <v>658</v>
      </c>
      <c r="F9929" s="383" t="s">
        <v>10</v>
      </c>
      <c r="G9929" s="384">
        <v>1569</v>
      </c>
      <c r="H9929" s="383" t="s">
        <v>896</v>
      </c>
      <c r="I9929" s="383" t="s">
        <v>835</v>
      </c>
      <c r="J9929" s="383" t="s">
        <v>617</v>
      </c>
      <c r="K9929" s="383" t="s">
        <v>618</v>
      </c>
      <c r="L9929" s="384">
        <v>25035</v>
      </c>
      <c r="M9929" s="383" t="s">
        <v>638</v>
      </c>
      <c r="N9929" s="383" t="s">
        <v>620</v>
      </c>
      <c r="O9929" s="383" t="s">
        <v>230</v>
      </c>
    </row>
    <row r="9930" spans="1:15">
      <c r="A9930" s="385">
        <v>42070</v>
      </c>
      <c r="B9930" s="383" t="s">
        <v>21</v>
      </c>
      <c r="C9930" s="383" t="s">
        <v>12</v>
      </c>
      <c r="D9930" s="383" t="s">
        <v>22</v>
      </c>
      <c r="E9930" s="383" t="s">
        <v>658</v>
      </c>
      <c r="F9930" s="383" t="s">
        <v>10</v>
      </c>
      <c r="G9930" s="384">
        <v>1569</v>
      </c>
      <c r="H9930" s="383" t="s">
        <v>896</v>
      </c>
      <c r="I9930" s="383" t="s">
        <v>835</v>
      </c>
      <c r="J9930" s="383" t="s">
        <v>617</v>
      </c>
      <c r="K9930" s="383" t="s">
        <v>618</v>
      </c>
      <c r="L9930" s="384">
        <v>25532</v>
      </c>
      <c r="M9930" s="383" t="s">
        <v>638</v>
      </c>
      <c r="N9930" s="383" t="s">
        <v>620</v>
      </c>
      <c r="O9930" s="383" t="s">
        <v>230</v>
      </c>
    </row>
    <row r="9931" spans="1:15">
      <c r="A9931" s="385">
        <v>42071</v>
      </c>
      <c r="B9931" s="383" t="s">
        <v>21</v>
      </c>
      <c r="C9931" s="383" t="s">
        <v>12</v>
      </c>
      <c r="D9931" s="383" t="s">
        <v>22</v>
      </c>
      <c r="E9931" s="383" t="s">
        <v>658</v>
      </c>
      <c r="F9931" s="383" t="s">
        <v>10</v>
      </c>
      <c r="G9931" s="384">
        <v>1569</v>
      </c>
      <c r="H9931" s="383" t="s">
        <v>896</v>
      </c>
      <c r="I9931" s="383" t="s">
        <v>835</v>
      </c>
      <c r="J9931" s="383" t="s">
        <v>617</v>
      </c>
      <c r="K9931" s="383" t="s">
        <v>618</v>
      </c>
      <c r="L9931" s="384">
        <v>25875</v>
      </c>
      <c r="M9931" s="383" t="s">
        <v>638</v>
      </c>
      <c r="N9931" s="383" t="s">
        <v>620</v>
      </c>
      <c r="O9931" s="383" t="s">
        <v>230</v>
      </c>
    </row>
    <row r="9932" spans="1:15">
      <c r="A9932" s="385">
        <v>42072</v>
      </c>
      <c r="B9932" s="383" t="s">
        <v>21</v>
      </c>
      <c r="C9932" s="383" t="s">
        <v>12</v>
      </c>
      <c r="D9932" s="383" t="s">
        <v>22</v>
      </c>
      <c r="E9932" s="383" t="s">
        <v>658</v>
      </c>
      <c r="F9932" s="383" t="s">
        <v>10</v>
      </c>
      <c r="G9932" s="384">
        <v>1569</v>
      </c>
      <c r="H9932" s="383" t="s">
        <v>896</v>
      </c>
      <c r="I9932" s="383" t="s">
        <v>835</v>
      </c>
      <c r="J9932" s="383" t="s">
        <v>617</v>
      </c>
      <c r="K9932" s="383" t="s">
        <v>618</v>
      </c>
      <c r="L9932" s="384">
        <v>25875</v>
      </c>
      <c r="M9932" s="383" t="s">
        <v>638</v>
      </c>
      <c r="N9932" s="383" t="s">
        <v>620</v>
      </c>
      <c r="O9932" s="383" t="s">
        <v>230</v>
      </c>
    </row>
    <row r="9933" spans="1:15">
      <c r="A9933" s="385">
        <v>42073</v>
      </c>
      <c r="B9933" s="383" t="s">
        <v>21</v>
      </c>
      <c r="C9933" s="383" t="s">
        <v>12</v>
      </c>
      <c r="D9933" s="383" t="s">
        <v>22</v>
      </c>
      <c r="E9933" s="383" t="s">
        <v>658</v>
      </c>
      <c r="F9933" s="383" t="s">
        <v>10</v>
      </c>
      <c r="G9933" s="384">
        <v>1569</v>
      </c>
      <c r="H9933" s="383" t="s">
        <v>896</v>
      </c>
      <c r="I9933" s="383" t="s">
        <v>835</v>
      </c>
      <c r="J9933" s="383" t="s">
        <v>617</v>
      </c>
      <c r="K9933" s="383" t="s">
        <v>618</v>
      </c>
      <c r="L9933" s="384">
        <v>25875</v>
      </c>
      <c r="M9933" s="383" t="s">
        <v>638</v>
      </c>
      <c r="N9933" s="383" t="s">
        <v>620</v>
      </c>
      <c r="O9933" s="383" t="s">
        <v>230</v>
      </c>
    </row>
    <row r="9934" spans="1:15">
      <c r="A9934" s="385">
        <v>42074</v>
      </c>
      <c r="B9934" s="383" t="s">
        <v>21</v>
      </c>
      <c r="C9934" s="383" t="s">
        <v>12</v>
      </c>
      <c r="D9934" s="383" t="s">
        <v>22</v>
      </c>
      <c r="E9934" s="383" t="s">
        <v>658</v>
      </c>
      <c r="F9934" s="383" t="s">
        <v>10</v>
      </c>
      <c r="G9934" s="384">
        <v>1569</v>
      </c>
      <c r="H9934" s="383" t="s">
        <v>896</v>
      </c>
      <c r="I9934" s="383" t="s">
        <v>835</v>
      </c>
      <c r="J9934" s="383" t="s">
        <v>617</v>
      </c>
      <c r="K9934" s="383" t="s">
        <v>618</v>
      </c>
      <c r="L9934" s="384">
        <v>25875</v>
      </c>
      <c r="M9934" s="383" t="s">
        <v>638</v>
      </c>
      <c r="N9934" s="383" t="s">
        <v>620</v>
      </c>
      <c r="O9934" s="383" t="s">
        <v>230</v>
      </c>
    </row>
    <row r="9935" spans="1:15">
      <c r="A9935" s="385">
        <v>42075</v>
      </c>
      <c r="B9935" s="383" t="s">
        <v>21</v>
      </c>
      <c r="C9935" s="383" t="s">
        <v>12</v>
      </c>
      <c r="D9935" s="383" t="s">
        <v>22</v>
      </c>
      <c r="E9935" s="383" t="s">
        <v>658</v>
      </c>
      <c r="F9935" s="383" t="s">
        <v>10</v>
      </c>
      <c r="G9935" s="384">
        <v>1569</v>
      </c>
      <c r="H9935" s="383" t="s">
        <v>896</v>
      </c>
      <c r="I9935" s="383" t="s">
        <v>835</v>
      </c>
      <c r="J9935" s="383" t="s">
        <v>617</v>
      </c>
      <c r="K9935" s="383" t="s">
        <v>618</v>
      </c>
      <c r="L9935" s="384">
        <v>25875</v>
      </c>
      <c r="M9935" s="383" t="s">
        <v>639</v>
      </c>
      <c r="N9935" s="383" t="s">
        <v>620</v>
      </c>
      <c r="O9935" s="383" t="s">
        <v>230</v>
      </c>
    </row>
    <row r="9936" spans="1:15">
      <c r="A9936" s="385">
        <v>42077</v>
      </c>
      <c r="B9936" s="383" t="s">
        <v>21</v>
      </c>
      <c r="C9936" s="383" t="s">
        <v>12</v>
      </c>
      <c r="D9936" s="383" t="s">
        <v>22</v>
      </c>
      <c r="E9936" s="383" t="s">
        <v>658</v>
      </c>
      <c r="F9936" s="383" t="s">
        <v>10</v>
      </c>
      <c r="G9936" s="384">
        <v>1569</v>
      </c>
      <c r="H9936" s="383" t="s">
        <v>896</v>
      </c>
      <c r="I9936" s="383" t="s">
        <v>835</v>
      </c>
      <c r="J9936" s="383" t="s">
        <v>617</v>
      </c>
      <c r="K9936" s="383" t="s">
        <v>618</v>
      </c>
      <c r="L9936" s="384">
        <v>25875</v>
      </c>
      <c r="M9936" s="383" t="s">
        <v>639</v>
      </c>
      <c r="N9936" s="383" t="s">
        <v>620</v>
      </c>
      <c r="O9936" s="383" t="s">
        <v>230</v>
      </c>
    </row>
    <row r="9937" spans="1:15">
      <c r="A9937" s="385">
        <v>42078</v>
      </c>
      <c r="B9937" s="383" t="s">
        <v>21</v>
      </c>
      <c r="C9937" s="383" t="s">
        <v>12</v>
      </c>
      <c r="D9937" s="383" t="s">
        <v>22</v>
      </c>
      <c r="E9937" s="383" t="s">
        <v>658</v>
      </c>
      <c r="F9937" s="383" t="s">
        <v>10</v>
      </c>
      <c r="G9937" s="384">
        <v>1569</v>
      </c>
      <c r="H9937" s="383" t="s">
        <v>896</v>
      </c>
      <c r="I9937" s="383" t="s">
        <v>835</v>
      </c>
      <c r="J9937" s="383" t="s">
        <v>617</v>
      </c>
      <c r="K9937" s="383" t="s">
        <v>618</v>
      </c>
      <c r="L9937" s="384">
        <v>25875</v>
      </c>
      <c r="M9937" s="383" t="s">
        <v>639</v>
      </c>
      <c r="N9937" s="383" t="s">
        <v>620</v>
      </c>
      <c r="O9937" s="383" t="s">
        <v>230</v>
      </c>
    </row>
    <row r="9938" spans="1:15">
      <c r="A9938" s="385">
        <v>42079</v>
      </c>
      <c r="B9938" s="383" t="s">
        <v>21</v>
      </c>
      <c r="C9938" s="383" t="s">
        <v>12</v>
      </c>
      <c r="D9938" s="383" t="s">
        <v>22</v>
      </c>
      <c r="E9938" s="383" t="s">
        <v>658</v>
      </c>
      <c r="F9938" s="383" t="s">
        <v>10</v>
      </c>
      <c r="G9938" s="384">
        <v>1569</v>
      </c>
      <c r="H9938" s="383" t="s">
        <v>896</v>
      </c>
      <c r="I9938" s="383" t="s">
        <v>835</v>
      </c>
      <c r="J9938" s="383" t="s">
        <v>617</v>
      </c>
      <c r="K9938" s="383" t="s">
        <v>618</v>
      </c>
      <c r="L9938" s="384">
        <v>25875</v>
      </c>
      <c r="M9938" s="383" t="s">
        <v>639</v>
      </c>
      <c r="N9938" s="383" t="s">
        <v>620</v>
      </c>
      <c r="O9938" s="383" t="s">
        <v>230</v>
      </c>
    </row>
    <row r="9939" spans="1:15">
      <c r="A9939" s="385">
        <v>42080</v>
      </c>
      <c r="B9939" s="383" t="s">
        <v>21</v>
      </c>
      <c r="C9939" s="383" t="s">
        <v>12</v>
      </c>
      <c r="D9939" s="383" t="s">
        <v>22</v>
      </c>
      <c r="E9939" s="383" t="s">
        <v>658</v>
      </c>
      <c r="F9939" s="383" t="s">
        <v>10</v>
      </c>
      <c r="G9939" s="384">
        <v>1569</v>
      </c>
      <c r="H9939" s="383" t="s">
        <v>896</v>
      </c>
      <c r="I9939" s="383" t="s">
        <v>835</v>
      </c>
      <c r="J9939" s="383" t="s">
        <v>617</v>
      </c>
      <c r="K9939" s="383" t="s">
        <v>618</v>
      </c>
      <c r="L9939" s="384">
        <v>25875</v>
      </c>
      <c r="M9939" s="383" t="s">
        <v>639</v>
      </c>
      <c r="N9939" s="383" t="s">
        <v>620</v>
      </c>
      <c r="O9939" s="383" t="s">
        <v>230</v>
      </c>
    </row>
    <row r="9940" spans="1:15">
      <c r="A9940" s="385">
        <v>42081</v>
      </c>
      <c r="B9940" s="383" t="s">
        <v>21</v>
      </c>
      <c r="C9940" s="383" t="s">
        <v>12</v>
      </c>
      <c r="D9940" s="383" t="s">
        <v>22</v>
      </c>
      <c r="E9940" s="383" t="s">
        <v>658</v>
      </c>
      <c r="F9940" s="383" t="s">
        <v>10</v>
      </c>
      <c r="G9940" s="384">
        <v>1569</v>
      </c>
      <c r="H9940" s="383" t="s">
        <v>896</v>
      </c>
      <c r="I9940" s="383" t="s">
        <v>835</v>
      </c>
      <c r="J9940" s="383" t="s">
        <v>617</v>
      </c>
      <c r="K9940" s="383" t="s">
        <v>618</v>
      </c>
      <c r="L9940" s="384">
        <v>26170</v>
      </c>
      <c r="M9940" s="383" t="s">
        <v>640</v>
      </c>
      <c r="N9940" s="383" t="s">
        <v>620</v>
      </c>
      <c r="O9940" s="383" t="s">
        <v>230</v>
      </c>
    </row>
    <row r="9941" spans="1:15">
      <c r="A9941" s="385">
        <v>42082</v>
      </c>
      <c r="B9941" s="383" t="s">
        <v>21</v>
      </c>
      <c r="C9941" s="383" t="s">
        <v>12</v>
      </c>
      <c r="D9941" s="383" t="s">
        <v>22</v>
      </c>
      <c r="E9941" s="383" t="s">
        <v>658</v>
      </c>
      <c r="F9941" s="383" t="s">
        <v>10</v>
      </c>
      <c r="G9941" s="384">
        <v>1569</v>
      </c>
      <c r="H9941" s="383" t="s">
        <v>896</v>
      </c>
      <c r="I9941" s="383" t="s">
        <v>835</v>
      </c>
      <c r="J9941" s="383" t="s">
        <v>617</v>
      </c>
      <c r="K9941" s="383" t="s">
        <v>618</v>
      </c>
      <c r="L9941" s="384">
        <v>26691</v>
      </c>
      <c r="M9941" s="383" t="s">
        <v>640</v>
      </c>
      <c r="N9941" s="383" t="s">
        <v>620</v>
      </c>
      <c r="O9941" s="383" t="s">
        <v>230</v>
      </c>
    </row>
    <row r="9942" spans="1:15">
      <c r="A9942" s="385">
        <v>42083</v>
      </c>
      <c r="B9942" s="383" t="s">
        <v>21</v>
      </c>
      <c r="C9942" s="383" t="s">
        <v>12</v>
      </c>
      <c r="D9942" s="383" t="s">
        <v>22</v>
      </c>
      <c r="E9942" s="383" t="s">
        <v>658</v>
      </c>
      <c r="F9942" s="383" t="s">
        <v>10</v>
      </c>
      <c r="G9942" s="384">
        <v>1569</v>
      </c>
      <c r="H9942" s="383" t="s">
        <v>896</v>
      </c>
      <c r="I9942" s="383" t="s">
        <v>835</v>
      </c>
      <c r="J9942" s="383" t="s">
        <v>617</v>
      </c>
      <c r="K9942" s="383" t="s">
        <v>618</v>
      </c>
      <c r="L9942" s="384">
        <v>27235</v>
      </c>
      <c r="M9942" s="383" t="s">
        <v>640</v>
      </c>
      <c r="N9942" s="383" t="s">
        <v>620</v>
      </c>
      <c r="O9942" s="383" t="s">
        <v>230</v>
      </c>
    </row>
    <row r="9943" spans="1:15">
      <c r="A9943" s="385">
        <v>42111</v>
      </c>
      <c r="B9943" s="383" t="s">
        <v>28</v>
      </c>
      <c r="C9943" s="383" t="s">
        <v>8</v>
      </c>
      <c r="D9943" s="383" t="s">
        <v>29</v>
      </c>
      <c r="E9943" s="383" t="s">
        <v>774</v>
      </c>
      <c r="F9943" s="383" t="s">
        <v>10</v>
      </c>
      <c r="G9943" s="384">
        <v>1518</v>
      </c>
      <c r="H9943" s="383" t="s">
        <v>848</v>
      </c>
      <c r="I9943" s="383" t="s">
        <v>871</v>
      </c>
      <c r="J9943" s="383" t="s">
        <v>617</v>
      </c>
      <c r="K9943" s="383" t="s">
        <v>618</v>
      </c>
      <c r="L9943" s="384">
        <v>30780</v>
      </c>
      <c r="M9943" s="383" t="s">
        <v>642</v>
      </c>
      <c r="N9943" s="383" t="s">
        <v>620</v>
      </c>
      <c r="O9943" s="383" t="s">
        <v>230</v>
      </c>
    </row>
    <row r="9944" spans="1:15">
      <c r="A9944" s="385">
        <v>42112</v>
      </c>
      <c r="B9944" s="383" t="s">
        <v>28</v>
      </c>
      <c r="C9944" s="383" t="s">
        <v>8</v>
      </c>
      <c r="D9944" s="383" t="s">
        <v>29</v>
      </c>
      <c r="E9944" s="383" t="s">
        <v>774</v>
      </c>
      <c r="F9944" s="383" t="s">
        <v>10</v>
      </c>
      <c r="G9944" s="384">
        <v>1518</v>
      </c>
      <c r="H9944" s="383" t="s">
        <v>848</v>
      </c>
      <c r="I9944" s="383" t="s">
        <v>871</v>
      </c>
      <c r="J9944" s="383" t="s">
        <v>617</v>
      </c>
      <c r="K9944" s="383" t="s">
        <v>618</v>
      </c>
      <c r="L9944" s="384">
        <v>30780</v>
      </c>
      <c r="M9944" s="383" t="s">
        <v>642</v>
      </c>
      <c r="N9944" s="383" t="s">
        <v>620</v>
      </c>
      <c r="O9944" s="383" t="s">
        <v>230</v>
      </c>
    </row>
    <row r="9945" spans="1:15">
      <c r="A9945" s="385">
        <v>42113</v>
      </c>
      <c r="B9945" s="383" t="s">
        <v>28</v>
      </c>
      <c r="C9945" s="383" t="s">
        <v>8</v>
      </c>
      <c r="D9945" s="383" t="s">
        <v>29</v>
      </c>
      <c r="E9945" s="383" t="s">
        <v>774</v>
      </c>
      <c r="F9945" s="383" t="s">
        <v>10</v>
      </c>
      <c r="G9945" s="384">
        <v>1518</v>
      </c>
      <c r="H9945" s="383" t="s">
        <v>848</v>
      </c>
      <c r="I9945" s="383" t="s">
        <v>871</v>
      </c>
      <c r="J9945" s="383" t="s">
        <v>617</v>
      </c>
      <c r="K9945" s="383" t="s">
        <v>618</v>
      </c>
      <c r="L9945" s="384">
        <v>30780</v>
      </c>
      <c r="M9945" s="383" t="s">
        <v>643</v>
      </c>
      <c r="N9945" s="383" t="s">
        <v>620</v>
      </c>
      <c r="O9945" s="383" t="s">
        <v>230</v>
      </c>
    </row>
    <row r="9946" spans="1:15">
      <c r="A9946" s="385">
        <v>42115</v>
      </c>
      <c r="B9946" s="383" t="s">
        <v>28</v>
      </c>
      <c r="C9946" s="383" t="s">
        <v>8</v>
      </c>
      <c r="D9946" s="383" t="s">
        <v>29</v>
      </c>
      <c r="E9946" s="383" t="s">
        <v>774</v>
      </c>
      <c r="F9946" s="383" t="s">
        <v>10</v>
      </c>
      <c r="G9946" s="384">
        <v>2200</v>
      </c>
      <c r="H9946" s="383" t="s">
        <v>848</v>
      </c>
      <c r="I9946" s="383" t="s">
        <v>880</v>
      </c>
      <c r="J9946" s="383" t="s">
        <v>617</v>
      </c>
      <c r="K9946" s="383" t="s">
        <v>618</v>
      </c>
      <c r="L9946" s="384">
        <v>30780</v>
      </c>
      <c r="M9946" s="383" t="s">
        <v>643</v>
      </c>
      <c r="N9946" s="383" t="s">
        <v>620</v>
      </c>
      <c r="O9946" s="383" t="s">
        <v>230</v>
      </c>
    </row>
    <row r="9947" spans="1:15">
      <c r="A9947" s="385">
        <v>42129</v>
      </c>
      <c r="B9947" s="383" t="s">
        <v>650</v>
      </c>
      <c r="C9947" s="383" t="s">
        <v>8</v>
      </c>
      <c r="D9947" s="383" t="s">
        <v>20</v>
      </c>
      <c r="E9947" s="383" t="s">
        <v>651</v>
      </c>
      <c r="F9947" s="383" t="s">
        <v>10</v>
      </c>
      <c r="G9947" s="384">
        <v>14151</v>
      </c>
      <c r="H9947" s="383" t="s">
        <v>852</v>
      </c>
      <c r="I9947" s="383" t="s">
        <v>853</v>
      </c>
      <c r="J9947" s="383" t="s">
        <v>617</v>
      </c>
      <c r="K9947" s="383" t="s">
        <v>618</v>
      </c>
      <c r="L9947" s="384">
        <v>30780</v>
      </c>
      <c r="M9947" s="383" t="s">
        <v>643</v>
      </c>
      <c r="N9947" s="383" t="s">
        <v>620</v>
      </c>
      <c r="O9947" s="383" t="s">
        <v>230</v>
      </c>
    </row>
    <row r="9948" spans="1:15">
      <c r="A9948" s="385">
        <v>42130</v>
      </c>
      <c r="B9948" s="383" t="s">
        <v>17</v>
      </c>
      <c r="C9948" s="383" t="s">
        <v>18</v>
      </c>
      <c r="D9948" s="383" t="s">
        <v>19</v>
      </c>
      <c r="E9948" s="383" t="s">
        <v>668</v>
      </c>
      <c r="F9948" s="383" t="s">
        <v>10</v>
      </c>
      <c r="G9948" s="384">
        <v>1500</v>
      </c>
      <c r="H9948" s="383" t="s">
        <v>841</v>
      </c>
      <c r="I9948" s="383" t="s">
        <v>842</v>
      </c>
      <c r="J9948" s="383" t="s">
        <v>617</v>
      </c>
      <c r="K9948" s="383" t="s">
        <v>618</v>
      </c>
      <c r="L9948" s="384">
        <v>30780</v>
      </c>
      <c r="M9948" s="383" t="s">
        <v>643</v>
      </c>
      <c r="N9948" s="383" t="s">
        <v>620</v>
      </c>
      <c r="O9948" s="383" t="s">
        <v>230</v>
      </c>
    </row>
    <row r="9949" spans="1:15">
      <c r="A9949" s="385">
        <v>42131</v>
      </c>
      <c r="B9949" s="383" t="s">
        <v>17</v>
      </c>
      <c r="C9949" s="383" t="s">
        <v>18</v>
      </c>
      <c r="D9949" s="383" t="s">
        <v>19</v>
      </c>
      <c r="E9949" s="383" t="s">
        <v>668</v>
      </c>
      <c r="F9949" s="383" t="s">
        <v>10</v>
      </c>
      <c r="G9949" s="384">
        <v>1500</v>
      </c>
      <c r="H9949" s="383" t="s">
        <v>841</v>
      </c>
      <c r="I9949" s="383" t="s">
        <v>842</v>
      </c>
      <c r="J9949" s="383" t="s">
        <v>617</v>
      </c>
      <c r="K9949" s="383" t="s">
        <v>618</v>
      </c>
      <c r="L9949" s="384">
        <v>30780</v>
      </c>
      <c r="M9949" s="383" t="s">
        <v>643</v>
      </c>
      <c r="N9949" s="383" t="s">
        <v>620</v>
      </c>
      <c r="O9949" s="383" t="s">
        <v>230</v>
      </c>
    </row>
    <row r="9950" spans="1:15">
      <c r="A9950" s="385">
        <v>42132</v>
      </c>
      <c r="B9950" s="383" t="s">
        <v>17</v>
      </c>
      <c r="C9950" s="383" t="s">
        <v>18</v>
      </c>
      <c r="D9950" s="383" t="s">
        <v>19</v>
      </c>
      <c r="E9950" s="383" t="s">
        <v>668</v>
      </c>
      <c r="F9950" s="383" t="s">
        <v>10</v>
      </c>
      <c r="G9950" s="384">
        <v>1500</v>
      </c>
      <c r="H9950" s="383" t="s">
        <v>841</v>
      </c>
      <c r="I9950" s="383" t="s">
        <v>842</v>
      </c>
      <c r="J9950" s="383" t="s">
        <v>617</v>
      </c>
      <c r="K9950" s="383" t="s">
        <v>618</v>
      </c>
      <c r="L9950" s="384">
        <v>30780</v>
      </c>
      <c r="M9950" s="383" t="s">
        <v>643</v>
      </c>
      <c r="N9950" s="383" t="s">
        <v>620</v>
      </c>
      <c r="O9950" s="383" t="s">
        <v>230</v>
      </c>
    </row>
    <row r="9951" spans="1:15">
      <c r="A9951" s="385">
        <v>42150</v>
      </c>
      <c r="B9951" s="383" t="s">
        <v>11</v>
      </c>
      <c r="C9951" s="383" t="s">
        <v>12</v>
      </c>
      <c r="D9951" s="383" t="s">
        <v>13</v>
      </c>
      <c r="E9951" s="383" t="s">
        <v>678</v>
      </c>
      <c r="F9951" s="383" t="s">
        <v>10</v>
      </c>
      <c r="G9951" s="384">
        <v>-9707</v>
      </c>
      <c r="H9951" s="383" t="s">
        <v>779</v>
      </c>
      <c r="I9951" s="383" t="s">
        <v>1191</v>
      </c>
      <c r="J9951" s="383" t="s">
        <v>617</v>
      </c>
      <c r="K9951" s="383" t="s">
        <v>618</v>
      </c>
      <c r="L9951" s="384">
        <v>30780</v>
      </c>
      <c r="M9951" s="383" t="s">
        <v>645</v>
      </c>
      <c r="N9951" s="383" t="s">
        <v>620</v>
      </c>
      <c r="O9951" s="383" t="s">
        <v>230</v>
      </c>
    </row>
    <row r="9952" spans="1:15">
      <c r="A9952" s="385">
        <v>41997</v>
      </c>
      <c r="B9952" s="383" t="s">
        <v>21</v>
      </c>
      <c r="C9952" s="383" t="s">
        <v>12</v>
      </c>
      <c r="D9952" s="383" t="s">
        <v>22</v>
      </c>
      <c r="E9952" s="383" t="s">
        <v>658</v>
      </c>
      <c r="F9952" s="383" t="s">
        <v>10</v>
      </c>
      <c r="G9952" s="384">
        <v>3408</v>
      </c>
      <c r="H9952" s="383" t="s">
        <v>958</v>
      </c>
      <c r="I9952" s="383" t="s">
        <v>1192</v>
      </c>
      <c r="J9952" s="383" t="s">
        <v>617</v>
      </c>
      <c r="K9952" s="383" t="s">
        <v>618</v>
      </c>
      <c r="L9952" s="384">
        <v>0</v>
      </c>
      <c r="M9952" s="383" t="s">
        <v>619</v>
      </c>
      <c r="N9952" s="383" t="s">
        <v>620</v>
      </c>
      <c r="O9952" s="383" t="s">
        <v>230</v>
      </c>
    </row>
    <row r="9953" spans="1:15">
      <c r="A9953" s="385">
        <v>42016</v>
      </c>
      <c r="B9953" s="383" t="s">
        <v>46</v>
      </c>
      <c r="C9953" s="383" t="s">
        <v>40</v>
      </c>
      <c r="D9953" s="383" t="s">
        <v>38</v>
      </c>
      <c r="E9953" s="383" t="s">
        <v>916</v>
      </c>
      <c r="F9953" s="383" t="s">
        <v>10</v>
      </c>
      <c r="G9953" s="384">
        <v>938</v>
      </c>
      <c r="H9953" s="383" t="s">
        <v>953</v>
      </c>
      <c r="I9953" s="383" t="s">
        <v>1193</v>
      </c>
      <c r="J9953" s="383" t="s">
        <v>617</v>
      </c>
      <c r="K9953" s="383" t="s">
        <v>618</v>
      </c>
      <c r="L9953" s="384">
        <v>9280</v>
      </c>
      <c r="M9953" s="383" t="s">
        <v>630</v>
      </c>
      <c r="N9953" s="383" t="s">
        <v>620</v>
      </c>
      <c r="O9953" s="383" t="s">
        <v>230</v>
      </c>
    </row>
    <row r="9954" spans="1:15">
      <c r="A9954" s="385">
        <v>42017</v>
      </c>
      <c r="B9954" s="383" t="s">
        <v>650</v>
      </c>
      <c r="C9954" s="383" t="s">
        <v>8</v>
      </c>
      <c r="D9954" s="383" t="s">
        <v>20</v>
      </c>
      <c r="E9954" s="383" t="s">
        <v>651</v>
      </c>
      <c r="F9954" s="383" t="s">
        <v>10</v>
      </c>
      <c r="G9954" s="384">
        <v>43697</v>
      </c>
      <c r="H9954" s="383" t="s">
        <v>1194</v>
      </c>
      <c r="I9954" s="383" t="s">
        <v>1195</v>
      </c>
      <c r="J9954" s="383" t="s">
        <v>617</v>
      </c>
      <c r="K9954" s="383" t="s">
        <v>618</v>
      </c>
      <c r="L9954" s="384">
        <v>9280</v>
      </c>
      <c r="M9954" s="383" t="s">
        <v>631</v>
      </c>
      <c r="N9954" s="383" t="s">
        <v>620</v>
      </c>
      <c r="O9954" s="383" t="s">
        <v>230</v>
      </c>
    </row>
    <row r="9955" spans="1:15">
      <c r="A9955" s="385">
        <v>42019</v>
      </c>
      <c r="B9955" s="383" t="s">
        <v>21</v>
      </c>
      <c r="C9955" s="383" t="s">
        <v>12</v>
      </c>
      <c r="D9955" s="383" t="s">
        <v>22</v>
      </c>
      <c r="E9955" s="383" t="s">
        <v>658</v>
      </c>
      <c r="F9955" s="383" t="s">
        <v>10</v>
      </c>
      <c r="G9955" s="384">
        <v>7086</v>
      </c>
      <c r="H9955" s="383" t="s">
        <v>873</v>
      </c>
      <c r="I9955" s="383" t="s">
        <v>1196</v>
      </c>
      <c r="J9955" s="383" t="s">
        <v>617</v>
      </c>
      <c r="K9955" s="383" t="s">
        <v>618</v>
      </c>
      <c r="L9955" s="384">
        <v>11627</v>
      </c>
      <c r="M9955" s="383" t="s">
        <v>631</v>
      </c>
      <c r="N9955" s="383" t="s">
        <v>620</v>
      </c>
      <c r="O9955" s="383" t="s">
        <v>230</v>
      </c>
    </row>
    <row r="9956" spans="1:15">
      <c r="A9956" s="385">
        <v>42022</v>
      </c>
      <c r="B9956" s="383" t="s">
        <v>999</v>
      </c>
      <c r="C9956" s="383" t="s">
        <v>42</v>
      </c>
      <c r="D9956" s="383" t="s">
        <v>36</v>
      </c>
      <c r="E9956" s="383" t="s">
        <v>1000</v>
      </c>
      <c r="F9956" s="383" t="s">
        <v>43</v>
      </c>
      <c r="G9956" s="384">
        <v>45105</v>
      </c>
      <c r="H9956" s="383" t="s">
        <v>801</v>
      </c>
      <c r="I9956" s="383" t="s">
        <v>1197</v>
      </c>
      <c r="J9956" s="383" t="s">
        <v>617</v>
      </c>
      <c r="K9956" s="383" t="s">
        <v>618</v>
      </c>
      <c r="L9956" s="384">
        <v>12650</v>
      </c>
      <c r="M9956" s="383" t="s">
        <v>632</v>
      </c>
      <c r="N9956" s="383" t="s">
        <v>620</v>
      </c>
      <c r="O9956" s="383" t="s">
        <v>230</v>
      </c>
    </row>
    <row r="9957" spans="1:15">
      <c r="A9957" s="385">
        <v>42024</v>
      </c>
      <c r="B9957" s="383" t="s">
        <v>21</v>
      </c>
      <c r="C9957" s="383" t="s">
        <v>12</v>
      </c>
      <c r="D9957" s="383" t="s">
        <v>22</v>
      </c>
      <c r="E9957" s="383" t="s">
        <v>658</v>
      </c>
      <c r="F9957" s="383" t="s">
        <v>10</v>
      </c>
      <c r="G9957" s="384">
        <v>24708</v>
      </c>
      <c r="H9957" s="383" t="s">
        <v>873</v>
      </c>
      <c r="I9957" s="383" t="s">
        <v>1198</v>
      </c>
      <c r="J9957" s="383" t="s">
        <v>617</v>
      </c>
      <c r="K9957" s="383" t="s">
        <v>618</v>
      </c>
      <c r="L9957" s="384">
        <v>12775</v>
      </c>
      <c r="M9957" s="383" t="s">
        <v>633</v>
      </c>
      <c r="N9957" s="383" t="s">
        <v>620</v>
      </c>
      <c r="O9957" s="383" t="s">
        <v>230</v>
      </c>
    </row>
    <row r="9958" spans="1:15">
      <c r="A9958" s="385">
        <v>42025</v>
      </c>
      <c r="B9958" s="383" t="s">
        <v>995</v>
      </c>
      <c r="C9958" s="383" t="s">
        <v>42</v>
      </c>
      <c r="D9958" s="383" t="s">
        <v>13</v>
      </c>
      <c r="E9958" s="383" t="s">
        <v>996</v>
      </c>
      <c r="F9958" s="383" t="s">
        <v>43</v>
      </c>
      <c r="G9958" s="384">
        <v>57486</v>
      </c>
      <c r="H9958" s="383" t="s">
        <v>672</v>
      </c>
      <c r="I9958" s="383"/>
      <c r="J9958" s="383" t="s">
        <v>617</v>
      </c>
      <c r="K9958" s="383" t="s">
        <v>618</v>
      </c>
      <c r="L9958" s="384">
        <v>14695</v>
      </c>
      <c r="M9958" s="383" t="s">
        <v>633</v>
      </c>
      <c r="N9958" s="383" t="s">
        <v>620</v>
      </c>
      <c r="O9958" s="383" t="s">
        <v>230</v>
      </c>
    </row>
    <row r="9959" spans="1:15">
      <c r="A9959" s="385">
        <v>42027</v>
      </c>
      <c r="B9959" s="383" t="s">
        <v>663</v>
      </c>
      <c r="C9959" s="383" t="s">
        <v>664</v>
      </c>
      <c r="D9959" s="383" t="s">
        <v>22</v>
      </c>
      <c r="E9959" s="383" t="s">
        <v>665</v>
      </c>
      <c r="F9959" s="383" t="s">
        <v>10</v>
      </c>
      <c r="G9959" s="384">
        <v>-99167</v>
      </c>
      <c r="H9959" s="383" t="s">
        <v>704</v>
      </c>
      <c r="I9959" s="383" t="s">
        <v>1199</v>
      </c>
      <c r="J9959" s="383" t="s">
        <v>617</v>
      </c>
      <c r="K9959" s="383" t="s">
        <v>618</v>
      </c>
      <c r="L9959" s="384">
        <v>17245</v>
      </c>
      <c r="M9959" s="383" t="s">
        <v>633</v>
      </c>
      <c r="N9959" s="383" t="s">
        <v>620</v>
      </c>
      <c r="O9959" s="383" t="s">
        <v>230</v>
      </c>
    </row>
    <row r="9960" spans="1:15">
      <c r="A9960" s="385">
        <v>42028</v>
      </c>
      <c r="B9960" s="383" t="s">
        <v>11</v>
      </c>
      <c r="C9960" s="383" t="s">
        <v>12</v>
      </c>
      <c r="D9960" s="383" t="s">
        <v>13</v>
      </c>
      <c r="E9960" s="383" t="s">
        <v>678</v>
      </c>
      <c r="F9960" s="383" t="s">
        <v>10</v>
      </c>
      <c r="G9960" s="384">
        <v>17.23</v>
      </c>
      <c r="H9960" s="383" t="s">
        <v>951</v>
      </c>
      <c r="I9960" s="383" t="s">
        <v>1200</v>
      </c>
      <c r="J9960" s="383" t="s">
        <v>617</v>
      </c>
      <c r="K9960" s="383" t="s">
        <v>618</v>
      </c>
      <c r="L9960" s="384">
        <v>18650</v>
      </c>
      <c r="M9960" s="383" t="s">
        <v>633</v>
      </c>
      <c r="N9960" s="383" t="s">
        <v>620</v>
      </c>
      <c r="O9960" s="383" t="s">
        <v>230</v>
      </c>
    </row>
    <row r="9961" spans="1:15">
      <c r="A9961" s="385">
        <v>42029</v>
      </c>
      <c r="B9961" s="383" t="s">
        <v>754</v>
      </c>
      <c r="C9961" s="383" t="s">
        <v>8</v>
      </c>
      <c r="D9961" s="383" t="s">
        <v>755</v>
      </c>
      <c r="E9961" s="383" t="s">
        <v>756</v>
      </c>
      <c r="F9961" s="383" t="s">
        <v>10</v>
      </c>
      <c r="G9961" s="384">
        <v>31689</v>
      </c>
      <c r="H9961" s="383" t="s">
        <v>1072</v>
      </c>
      <c r="I9961" s="383" t="s">
        <v>1201</v>
      </c>
      <c r="J9961" s="383" t="s">
        <v>617</v>
      </c>
      <c r="K9961" s="383" t="s">
        <v>618</v>
      </c>
      <c r="L9961" s="384">
        <v>18650</v>
      </c>
      <c r="M9961" s="383" t="s">
        <v>633</v>
      </c>
      <c r="N9961" s="383" t="s">
        <v>620</v>
      </c>
      <c r="O9961" s="383" t="s">
        <v>230</v>
      </c>
    </row>
    <row r="9962" spans="1:15">
      <c r="A9962" s="385">
        <v>42030</v>
      </c>
      <c r="B9962" s="383" t="s">
        <v>646</v>
      </c>
      <c r="C9962" s="383" t="s">
        <v>8</v>
      </c>
      <c r="D9962" s="383" t="s">
        <v>32</v>
      </c>
      <c r="E9962" s="383" t="s">
        <v>647</v>
      </c>
      <c r="F9962" s="383" t="s">
        <v>10</v>
      </c>
      <c r="G9962" s="384">
        <v>58537</v>
      </c>
      <c r="H9962" s="383" t="s">
        <v>747</v>
      </c>
      <c r="I9962" s="383" t="s">
        <v>932</v>
      </c>
      <c r="J9962" s="383" t="s">
        <v>617</v>
      </c>
      <c r="K9962" s="383" t="s">
        <v>618</v>
      </c>
      <c r="L9962" s="384">
        <v>18650</v>
      </c>
      <c r="M9962" s="383" t="s">
        <v>634</v>
      </c>
      <c r="N9962" s="383" t="s">
        <v>620</v>
      </c>
      <c r="O9962" s="383" t="s">
        <v>230</v>
      </c>
    </row>
    <row r="9963" spans="1:15">
      <c r="A9963" s="385">
        <v>42031</v>
      </c>
      <c r="B9963" s="383" t="s">
        <v>21</v>
      </c>
      <c r="C9963" s="383" t="s">
        <v>12</v>
      </c>
      <c r="D9963" s="383" t="s">
        <v>22</v>
      </c>
      <c r="E9963" s="383" t="s">
        <v>658</v>
      </c>
      <c r="F9963" s="383" t="s">
        <v>10</v>
      </c>
      <c r="G9963" s="384">
        <v>37828</v>
      </c>
      <c r="H9963" s="383" t="s">
        <v>873</v>
      </c>
      <c r="I9963" s="383" t="s">
        <v>1202</v>
      </c>
      <c r="J9963" s="383" t="s">
        <v>617</v>
      </c>
      <c r="K9963" s="383" t="s">
        <v>618</v>
      </c>
      <c r="L9963" s="384">
        <v>18650</v>
      </c>
      <c r="M9963" s="383" t="s">
        <v>634</v>
      </c>
      <c r="N9963" s="383" t="s">
        <v>620</v>
      </c>
      <c r="O9963" s="383" t="s">
        <v>230</v>
      </c>
    </row>
    <row r="9964" spans="1:15">
      <c r="A9964" s="385">
        <v>42032</v>
      </c>
      <c r="B9964" s="383" t="s">
        <v>21</v>
      </c>
      <c r="C9964" s="383" t="s">
        <v>12</v>
      </c>
      <c r="D9964" s="383" t="s">
        <v>22</v>
      </c>
      <c r="E9964" s="383" t="s">
        <v>658</v>
      </c>
      <c r="F9964" s="383" t="s">
        <v>10</v>
      </c>
      <c r="G9964" s="384">
        <v>1157</v>
      </c>
      <c r="H9964" s="383" t="s">
        <v>909</v>
      </c>
      <c r="I9964" s="383" t="s">
        <v>1203</v>
      </c>
      <c r="J9964" s="383" t="s">
        <v>617</v>
      </c>
      <c r="K9964" s="383" t="s">
        <v>618</v>
      </c>
      <c r="L9964" s="384">
        <v>18650</v>
      </c>
      <c r="M9964" s="383" t="s">
        <v>634</v>
      </c>
      <c r="N9964" s="383" t="s">
        <v>620</v>
      </c>
      <c r="O9964" s="383" t="s">
        <v>230</v>
      </c>
    </row>
    <row r="9965" spans="1:15">
      <c r="A9965" s="385">
        <v>42033</v>
      </c>
      <c r="B9965" s="383" t="s">
        <v>999</v>
      </c>
      <c r="C9965" s="383" t="s">
        <v>42</v>
      </c>
      <c r="D9965" s="383" t="s">
        <v>36</v>
      </c>
      <c r="E9965" s="383" t="s">
        <v>1000</v>
      </c>
      <c r="F9965" s="383" t="s">
        <v>43</v>
      </c>
      <c r="G9965" s="384">
        <v>271612</v>
      </c>
      <c r="H9965" s="383" t="s">
        <v>1087</v>
      </c>
      <c r="I9965" s="383" t="s">
        <v>1204</v>
      </c>
      <c r="J9965" s="383" t="s">
        <v>617</v>
      </c>
      <c r="K9965" s="383" t="s">
        <v>618</v>
      </c>
      <c r="L9965" s="384">
        <v>18650</v>
      </c>
      <c r="M9965" s="383" t="s">
        <v>634</v>
      </c>
      <c r="N9965" s="383" t="s">
        <v>620</v>
      </c>
      <c r="O9965" s="383" t="s">
        <v>230</v>
      </c>
    </row>
    <row r="9966" spans="1:15">
      <c r="A9966" s="385">
        <v>42037</v>
      </c>
      <c r="B9966" s="383" t="s">
        <v>21</v>
      </c>
      <c r="C9966" s="383" t="s">
        <v>12</v>
      </c>
      <c r="D9966" s="383" t="s">
        <v>22</v>
      </c>
      <c r="E9966" s="383" t="s">
        <v>658</v>
      </c>
      <c r="F9966" s="383" t="s">
        <v>10</v>
      </c>
      <c r="G9966" s="384">
        <v>398</v>
      </c>
      <c r="H9966" s="383" t="s">
        <v>751</v>
      </c>
      <c r="I9966" s="383" t="s">
        <v>1205</v>
      </c>
      <c r="J9966" s="383" t="s">
        <v>617</v>
      </c>
      <c r="K9966" s="383" t="s">
        <v>618</v>
      </c>
      <c r="L9966" s="384">
        <v>18660</v>
      </c>
      <c r="M9966" s="383" t="s">
        <v>634</v>
      </c>
      <c r="N9966" s="383" t="s">
        <v>620</v>
      </c>
      <c r="O9966" s="383" t="s">
        <v>230</v>
      </c>
    </row>
    <row r="9967" spans="1:15">
      <c r="A9967" s="385">
        <v>42043</v>
      </c>
      <c r="B9967" s="383" t="s">
        <v>650</v>
      </c>
      <c r="C9967" s="383" t="s">
        <v>8</v>
      </c>
      <c r="D9967" s="383" t="s">
        <v>20</v>
      </c>
      <c r="E9967" s="383" t="s">
        <v>651</v>
      </c>
      <c r="F9967" s="383" t="s">
        <v>10</v>
      </c>
      <c r="G9967" s="384">
        <v>16858</v>
      </c>
      <c r="H9967" s="383" t="s">
        <v>852</v>
      </c>
      <c r="I9967" s="383" t="s">
        <v>853</v>
      </c>
      <c r="J9967" s="383" t="s">
        <v>617</v>
      </c>
      <c r="K9967" s="383" t="s">
        <v>618</v>
      </c>
      <c r="L9967" s="384">
        <v>20258</v>
      </c>
      <c r="M9967" s="383" t="s">
        <v>635</v>
      </c>
      <c r="N9967" s="383" t="s">
        <v>620</v>
      </c>
      <c r="O9967" s="383" t="s">
        <v>230</v>
      </c>
    </row>
    <row r="9968" spans="1:15">
      <c r="A9968" s="385">
        <v>42044</v>
      </c>
      <c r="B9968" s="383" t="s">
        <v>17</v>
      </c>
      <c r="C9968" s="383" t="s">
        <v>18</v>
      </c>
      <c r="D9968" s="383" t="s">
        <v>19</v>
      </c>
      <c r="E9968" s="383" t="s">
        <v>668</v>
      </c>
      <c r="F9968" s="383" t="s">
        <v>10</v>
      </c>
      <c r="G9968" s="384">
        <v>750</v>
      </c>
      <c r="H9968" s="383" t="s">
        <v>841</v>
      </c>
      <c r="I9968" s="383" t="s">
        <v>851</v>
      </c>
      <c r="J9968" s="383" t="s">
        <v>617</v>
      </c>
      <c r="K9968" s="383" t="s">
        <v>618</v>
      </c>
      <c r="L9968" s="384">
        <v>20833</v>
      </c>
      <c r="M9968" s="383" t="s">
        <v>635</v>
      </c>
      <c r="N9968" s="383" t="s">
        <v>620</v>
      </c>
      <c r="O9968" s="383" t="s">
        <v>230</v>
      </c>
    </row>
    <row r="9969" spans="1:15">
      <c r="A9969" s="385">
        <v>42045</v>
      </c>
      <c r="B9969" s="383" t="s">
        <v>17</v>
      </c>
      <c r="C9969" s="383" t="s">
        <v>18</v>
      </c>
      <c r="D9969" s="383" t="s">
        <v>19</v>
      </c>
      <c r="E9969" s="383" t="s">
        <v>668</v>
      </c>
      <c r="F9969" s="383" t="s">
        <v>10</v>
      </c>
      <c r="G9969" s="384">
        <v>750</v>
      </c>
      <c r="H9969" s="383" t="s">
        <v>841</v>
      </c>
      <c r="I9969" s="383" t="s">
        <v>851</v>
      </c>
      <c r="J9969" s="383" t="s">
        <v>617</v>
      </c>
      <c r="K9969" s="383" t="s">
        <v>618</v>
      </c>
      <c r="L9969" s="384">
        <v>20833</v>
      </c>
      <c r="M9969" s="383" t="s">
        <v>635</v>
      </c>
      <c r="N9969" s="383" t="s">
        <v>620</v>
      </c>
      <c r="O9969" s="383" t="s">
        <v>230</v>
      </c>
    </row>
    <row r="9970" spans="1:15">
      <c r="A9970" s="385">
        <v>42046</v>
      </c>
      <c r="B9970" s="383" t="s">
        <v>621</v>
      </c>
      <c r="C9970" s="383" t="s">
        <v>8</v>
      </c>
      <c r="D9970" s="383" t="s">
        <v>9</v>
      </c>
      <c r="E9970" s="383" t="s">
        <v>622</v>
      </c>
      <c r="F9970" s="383" t="s">
        <v>10</v>
      </c>
      <c r="G9970" s="384">
        <v>528000</v>
      </c>
      <c r="H9970" s="383" t="s">
        <v>828</v>
      </c>
      <c r="I9970" s="383" t="s">
        <v>829</v>
      </c>
      <c r="J9970" s="383" t="s">
        <v>617</v>
      </c>
      <c r="K9970" s="383" t="s">
        <v>618</v>
      </c>
      <c r="L9970" s="384">
        <v>20833</v>
      </c>
      <c r="M9970" s="383" t="s">
        <v>635</v>
      </c>
      <c r="N9970" s="383" t="s">
        <v>620</v>
      </c>
      <c r="O9970" s="383" t="s">
        <v>230</v>
      </c>
    </row>
    <row r="9971" spans="1:15">
      <c r="A9971" s="385">
        <v>42047</v>
      </c>
      <c r="B9971" s="383" t="s">
        <v>17</v>
      </c>
      <c r="C9971" s="383" t="s">
        <v>18</v>
      </c>
      <c r="D9971" s="383" t="s">
        <v>19</v>
      </c>
      <c r="E9971" s="383" t="s">
        <v>668</v>
      </c>
      <c r="F9971" s="383" t="s">
        <v>10</v>
      </c>
      <c r="G9971" s="384">
        <v>750</v>
      </c>
      <c r="H9971" s="383" t="s">
        <v>841</v>
      </c>
      <c r="I9971" s="383" t="s">
        <v>851</v>
      </c>
      <c r="J9971" s="383" t="s">
        <v>617</v>
      </c>
      <c r="K9971" s="383" t="s">
        <v>618</v>
      </c>
      <c r="L9971" s="384">
        <v>20833</v>
      </c>
      <c r="M9971" s="383" t="s">
        <v>635</v>
      </c>
      <c r="N9971" s="383" t="s">
        <v>620</v>
      </c>
      <c r="O9971" s="383" t="s">
        <v>230</v>
      </c>
    </row>
    <row r="9972" spans="1:15">
      <c r="A9972" s="385">
        <v>42048</v>
      </c>
      <c r="B9972" s="383" t="s">
        <v>17</v>
      </c>
      <c r="C9972" s="383" t="s">
        <v>18</v>
      </c>
      <c r="D9972" s="383" t="s">
        <v>19</v>
      </c>
      <c r="E9972" s="383" t="s">
        <v>668</v>
      </c>
      <c r="F9972" s="383" t="s">
        <v>10</v>
      </c>
      <c r="G9972" s="384">
        <v>750</v>
      </c>
      <c r="H9972" s="383" t="s">
        <v>841</v>
      </c>
      <c r="I9972" s="383" t="s">
        <v>851</v>
      </c>
      <c r="J9972" s="383" t="s">
        <v>617</v>
      </c>
      <c r="K9972" s="383" t="s">
        <v>618</v>
      </c>
      <c r="L9972" s="384">
        <v>20833</v>
      </c>
      <c r="M9972" s="383" t="s">
        <v>635</v>
      </c>
      <c r="N9972" s="383" t="s">
        <v>620</v>
      </c>
      <c r="O9972" s="383" t="s">
        <v>230</v>
      </c>
    </row>
    <row r="9973" spans="1:15">
      <c r="A9973" s="385">
        <v>42049</v>
      </c>
      <c r="B9973" s="383" t="s">
        <v>17</v>
      </c>
      <c r="C9973" s="383" t="s">
        <v>18</v>
      </c>
      <c r="D9973" s="383" t="s">
        <v>19</v>
      </c>
      <c r="E9973" s="383" t="s">
        <v>668</v>
      </c>
      <c r="F9973" s="383" t="s">
        <v>10</v>
      </c>
      <c r="G9973" s="384">
        <v>750</v>
      </c>
      <c r="H9973" s="383" t="s">
        <v>841</v>
      </c>
      <c r="I9973" s="383" t="s">
        <v>851</v>
      </c>
      <c r="J9973" s="383" t="s">
        <v>617</v>
      </c>
      <c r="K9973" s="383" t="s">
        <v>618</v>
      </c>
      <c r="L9973" s="384">
        <v>21180</v>
      </c>
      <c r="M9973" s="383" t="s">
        <v>635</v>
      </c>
      <c r="N9973" s="383" t="s">
        <v>620</v>
      </c>
      <c r="O9973" s="383" t="s">
        <v>230</v>
      </c>
    </row>
    <row r="9974" spans="1:15">
      <c r="A9974" s="385">
        <v>42050</v>
      </c>
      <c r="B9974" s="383" t="s">
        <v>17</v>
      </c>
      <c r="C9974" s="383" t="s">
        <v>18</v>
      </c>
      <c r="D9974" s="383" t="s">
        <v>19</v>
      </c>
      <c r="E9974" s="383" t="s">
        <v>668</v>
      </c>
      <c r="F9974" s="383" t="s">
        <v>10</v>
      </c>
      <c r="G9974" s="384">
        <v>750</v>
      </c>
      <c r="H9974" s="383" t="s">
        <v>841</v>
      </c>
      <c r="I9974" s="383" t="s">
        <v>851</v>
      </c>
      <c r="J9974" s="383" t="s">
        <v>617</v>
      </c>
      <c r="K9974" s="383" t="s">
        <v>618</v>
      </c>
      <c r="L9974" s="384">
        <v>22680</v>
      </c>
      <c r="M9974" s="383" t="s">
        <v>635</v>
      </c>
      <c r="N9974" s="383" t="s">
        <v>620</v>
      </c>
      <c r="O9974" s="383" t="s">
        <v>230</v>
      </c>
    </row>
    <row r="9975" spans="1:15">
      <c r="A9975" s="385">
        <v>42051</v>
      </c>
      <c r="B9975" s="383" t="s">
        <v>21</v>
      </c>
      <c r="C9975" s="383" t="s">
        <v>12</v>
      </c>
      <c r="D9975" s="383" t="s">
        <v>22</v>
      </c>
      <c r="E9975" s="383" t="s">
        <v>658</v>
      </c>
      <c r="F9975" s="383" t="s">
        <v>10</v>
      </c>
      <c r="G9975" s="384">
        <v>3100</v>
      </c>
      <c r="H9975" s="383" t="s">
        <v>922</v>
      </c>
      <c r="I9975" s="383" t="s">
        <v>923</v>
      </c>
      <c r="J9975" s="383" t="s">
        <v>617</v>
      </c>
      <c r="K9975" s="383" t="s">
        <v>618</v>
      </c>
      <c r="L9975" s="384">
        <v>23171</v>
      </c>
      <c r="M9975" s="383" t="s">
        <v>635</v>
      </c>
      <c r="N9975" s="383" t="s">
        <v>620</v>
      </c>
      <c r="O9975" s="383" t="s">
        <v>230</v>
      </c>
    </row>
    <row r="9976" spans="1:15">
      <c r="A9976" s="385">
        <v>42052</v>
      </c>
      <c r="B9976" s="383" t="s">
        <v>21</v>
      </c>
      <c r="C9976" s="383" t="s">
        <v>12</v>
      </c>
      <c r="D9976" s="383" t="s">
        <v>22</v>
      </c>
      <c r="E9976" s="383" t="s">
        <v>658</v>
      </c>
      <c r="F9976" s="383" t="s">
        <v>10</v>
      </c>
      <c r="G9976" s="384">
        <v>3100</v>
      </c>
      <c r="H9976" s="383" t="s">
        <v>922</v>
      </c>
      <c r="I9976" s="383" t="s">
        <v>923</v>
      </c>
      <c r="J9976" s="383" t="s">
        <v>617</v>
      </c>
      <c r="K9976" s="383" t="s">
        <v>618</v>
      </c>
      <c r="L9976" s="384">
        <v>23171</v>
      </c>
      <c r="M9976" s="383" t="s">
        <v>636</v>
      </c>
      <c r="N9976" s="383" t="s">
        <v>620</v>
      </c>
      <c r="O9976" s="383" t="s">
        <v>230</v>
      </c>
    </row>
    <row r="9977" spans="1:15">
      <c r="A9977" s="385">
        <v>42053</v>
      </c>
      <c r="B9977" s="383" t="s">
        <v>21</v>
      </c>
      <c r="C9977" s="383" t="s">
        <v>12</v>
      </c>
      <c r="D9977" s="383" t="s">
        <v>22</v>
      </c>
      <c r="E9977" s="383" t="s">
        <v>658</v>
      </c>
      <c r="F9977" s="383" t="s">
        <v>10</v>
      </c>
      <c r="G9977" s="384">
        <v>3100</v>
      </c>
      <c r="H9977" s="383" t="s">
        <v>922</v>
      </c>
      <c r="I9977" s="383" t="s">
        <v>923</v>
      </c>
      <c r="J9977" s="383" t="s">
        <v>617</v>
      </c>
      <c r="K9977" s="383" t="s">
        <v>618</v>
      </c>
      <c r="L9977" s="384">
        <v>23171</v>
      </c>
      <c r="M9977" s="383" t="s">
        <v>636</v>
      </c>
      <c r="N9977" s="383" t="s">
        <v>620</v>
      </c>
      <c r="O9977" s="383" t="s">
        <v>230</v>
      </c>
    </row>
    <row r="9978" spans="1:15">
      <c r="A9978" s="385">
        <v>42054</v>
      </c>
      <c r="B9978" s="383" t="s">
        <v>21</v>
      </c>
      <c r="C9978" s="383" t="s">
        <v>12</v>
      </c>
      <c r="D9978" s="383" t="s">
        <v>22</v>
      </c>
      <c r="E9978" s="383" t="s">
        <v>658</v>
      </c>
      <c r="F9978" s="383" t="s">
        <v>10</v>
      </c>
      <c r="G9978" s="384">
        <v>3100</v>
      </c>
      <c r="H9978" s="383" t="s">
        <v>922</v>
      </c>
      <c r="I9978" s="383" t="s">
        <v>923</v>
      </c>
      <c r="J9978" s="383" t="s">
        <v>617</v>
      </c>
      <c r="K9978" s="383" t="s">
        <v>618</v>
      </c>
      <c r="L9978" s="384">
        <v>23171</v>
      </c>
      <c r="M9978" s="383" t="s">
        <v>636</v>
      </c>
      <c r="N9978" s="383" t="s">
        <v>620</v>
      </c>
      <c r="O9978" s="383" t="s">
        <v>230</v>
      </c>
    </row>
    <row r="9979" spans="1:15">
      <c r="A9979" s="385">
        <v>42055</v>
      </c>
      <c r="B9979" s="383" t="s">
        <v>21</v>
      </c>
      <c r="C9979" s="383" t="s">
        <v>12</v>
      </c>
      <c r="D9979" s="383" t="s">
        <v>22</v>
      </c>
      <c r="E9979" s="383" t="s">
        <v>658</v>
      </c>
      <c r="F9979" s="383" t="s">
        <v>10</v>
      </c>
      <c r="G9979" s="384">
        <v>3100</v>
      </c>
      <c r="H9979" s="383" t="s">
        <v>922</v>
      </c>
      <c r="I9979" s="383" t="s">
        <v>923</v>
      </c>
      <c r="J9979" s="383" t="s">
        <v>617</v>
      </c>
      <c r="K9979" s="383" t="s">
        <v>618</v>
      </c>
      <c r="L9979" s="384">
        <v>23171</v>
      </c>
      <c r="M9979" s="383" t="s">
        <v>636</v>
      </c>
      <c r="N9979" s="383" t="s">
        <v>620</v>
      </c>
      <c r="O9979" s="383" t="s">
        <v>230</v>
      </c>
    </row>
    <row r="9980" spans="1:15">
      <c r="A9980" s="385">
        <v>42061</v>
      </c>
      <c r="B9980" s="383" t="s">
        <v>21</v>
      </c>
      <c r="C9980" s="383" t="s">
        <v>12</v>
      </c>
      <c r="D9980" s="383" t="s">
        <v>22</v>
      </c>
      <c r="E9980" s="383" t="s">
        <v>658</v>
      </c>
      <c r="F9980" s="383" t="s">
        <v>10</v>
      </c>
      <c r="G9980" s="384">
        <v>1569</v>
      </c>
      <c r="H9980" s="383" t="s">
        <v>896</v>
      </c>
      <c r="I9980" s="383" t="s">
        <v>835</v>
      </c>
      <c r="J9980" s="383" t="s">
        <v>617</v>
      </c>
      <c r="K9980" s="383" t="s">
        <v>618</v>
      </c>
      <c r="L9980" s="384">
        <v>23171</v>
      </c>
      <c r="M9980" s="383" t="s">
        <v>637</v>
      </c>
      <c r="N9980" s="383" t="s">
        <v>620</v>
      </c>
      <c r="O9980" s="383" t="s">
        <v>230</v>
      </c>
    </row>
    <row r="9981" spans="1:15">
      <c r="A9981" s="385">
        <v>42067</v>
      </c>
      <c r="B9981" s="383" t="s">
        <v>621</v>
      </c>
      <c r="C9981" s="383" t="s">
        <v>8</v>
      </c>
      <c r="D9981" s="383" t="s">
        <v>9</v>
      </c>
      <c r="E9981" s="383" t="s">
        <v>622</v>
      </c>
      <c r="F9981" s="383" t="s">
        <v>10</v>
      </c>
      <c r="G9981" s="384">
        <v>63000</v>
      </c>
      <c r="H9981" s="383" t="s">
        <v>838</v>
      </c>
      <c r="I9981" s="383" t="s">
        <v>839</v>
      </c>
      <c r="J9981" s="383" t="s">
        <v>617</v>
      </c>
      <c r="K9981" s="383" t="s">
        <v>618</v>
      </c>
      <c r="L9981" s="384">
        <v>24394</v>
      </c>
      <c r="M9981" s="383" t="s">
        <v>638</v>
      </c>
      <c r="N9981" s="383" t="s">
        <v>620</v>
      </c>
      <c r="O9981" s="383" t="s">
        <v>230</v>
      </c>
    </row>
    <row r="9982" spans="1:15">
      <c r="A9982" s="385">
        <v>42066</v>
      </c>
      <c r="B9982" s="383" t="s">
        <v>17</v>
      </c>
      <c r="C9982" s="383" t="s">
        <v>18</v>
      </c>
      <c r="D9982" s="383" t="s">
        <v>19</v>
      </c>
      <c r="E9982" s="383" t="s">
        <v>668</v>
      </c>
      <c r="F9982" s="383" t="s">
        <v>10</v>
      </c>
      <c r="G9982" s="384">
        <v>750</v>
      </c>
      <c r="H9982" s="383" t="s">
        <v>841</v>
      </c>
      <c r="I9982" s="383" t="s">
        <v>851</v>
      </c>
      <c r="J9982" s="383" t="s">
        <v>617</v>
      </c>
      <c r="K9982" s="383" t="s">
        <v>618</v>
      </c>
      <c r="L9982" s="384">
        <v>24376</v>
      </c>
      <c r="M9982" s="383" t="s">
        <v>638</v>
      </c>
      <c r="N9982" s="383" t="s">
        <v>620</v>
      </c>
      <c r="O9982" s="383" t="s">
        <v>230</v>
      </c>
    </row>
    <row r="9983" spans="1:15">
      <c r="A9983" s="385">
        <v>42068</v>
      </c>
      <c r="B9983" s="383" t="s">
        <v>621</v>
      </c>
      <c r="C9983" s="383" t="s">
        <v>8</v>
      </c>
      <c r="D9983" s="383" t="s">
        <v>9</v>
      </c>
      <c r="E9983" s="383" t="s">
        <v>622</v>
      </c>
      <c r="F9983" s="383" t="s">
        <v>10</v>
      </c>
      <c r="G9983" s="384">
        <v>63000</v>
      </c>
      <c r="H9983" s="383" t="s">
        <v>838</v>
      </c>
      <c r="I9983" s="383" t="s">
        <v>839</v>
      </c>
      <c r="J9983" s="383" t="s">
        <v>617</v>
      </c>
      <c r="K9983" s="383" t="s">
        <v>618</v>
      </c>
      <c r="L9983" s="384">
        <v>24965</v>
      </c>
      <c r="M9983" s="383" t="s">
        <v>638</v>
      </c>
      <c r="N9983" s="383" t="s">
        <v>620</v>
      </c>
      <c r="O9983" s="383" t="s">
        <v>230</v>
      </c>
    </row>
    <row r="9984" spans="1:15">
      <c r="A9984" s="385">
        <v>42069</v>
      </c>
      <c r="B9984" s="383" t="s">
        <v>621</v>
      </c>
      <c r="C9984" s="383" t="s">
        <v>8</v>
      </c>
      <c r="D9984" s="383" t="s">
        <v>9</v>
      </c>
      <c r="E9984" s="383" t="s">
        <v>622</v>
      </c>
      <c r="F9984" s="383" t="s">
        <v>10</v>
      </c>
      <c r="G9984" s="384">
        <v>63000</v>
      </c>
      <c r="H9984" s="383" t="s">
        <v>838</v>
      </c>
      <c r="I9984" s="383" t="s">
        <v>839</v>
      </c>
      <c r="J9984" s="383" t="s">
        <v>617</v>
      </c>
      <c r="K9984" s="383" t="s">
        <v>618</v>
      </c>
      <c r="L9984" s="384">
        <v>25035</v>
      </c>
      <c r="M9984" s="383" t="s">
        <v>638</v>
      </c>
      <c r="N9984" s="383" t="s">
        <v>620</v>
      </c>
      <c r="O9984" s="383" t="s">
        <v>230</v>
      </c>
    </row>
    <row r="9985" spans="1:15">
      <c r="A9985" s="385">
        <v>42070</v>
      </c>
      <c r="B9985" s="383" t="s">
        <v>621</v>
      </c>
      <c r="C9985" s="383" t="s">
        <v>8</v>
      </c>
      <c r="D9985" s="383" t="s">
        <v>9</v>
      </c>
      <c r="E9985" s="383" t="s">
        <v>622</v>
      </c>
      <c r="F9985" s="383" t="s">
        <v>10</v>
      </c>
      <c r="G9985" s="384">
        <v>63000</v>
      </c>
      <c r="H9985" s="383" t="s">
        <v>838</v>
      </c>
      <c r="I9985" s="383" t="s">
        <v>839</v>
      </c>
      <c r="J9985" s="383" t="s">
        <v>617</v>
      </c>
      <c r="K9985" s="383" t="s">
        <v>618</v>
      </c>
      <c r="L9985" s="384">
        <v>25532</v>
      </c>
      <c r="M9985" s="383" t="s">
        <v>638</v>
      </c>
      <c r="N9985" s="383" t="s">
        <v>620</v>
      </c>
      <c r="O9985" s="383" t="s">
        <v>230</v>
      </c>
    </row>
    <row r="9986" spans="1:15">
      <c r="A9986" s="385">
        <v>42071</v>
      </c>
      <c r="B9986" s="383" t="s">
        <v>621</v>
      </c>
      <c r="C9986" s="383" t="s">
        <v>8</v>
      </c>
      <c r="D9986" s="383" t="s">
        <v>9</v>
      </c>
      <c r="E9986" s="383" t="s">
        <v>622</v>
      </c>
      <c r="F9986" s="383" t="s">
        <v>10</v>
      </c>
      <c r="G9986" s="384">
        <v>63000</v>
      </c>
      <c r="H9986" s="383" t="s">
        <v>838</v>
      </c>
      <c r="I9986" s="383" t="s">
        <v>839</v>
      </c>
      <c r="J9986" s="383" t="s">
        <v>617</v>
      </c>
      <c r="K9986" s="383" t="s">
        <v>618</v>
      </c>
      <c r="L9986" s="384">
        <v>25875</v>
      </c>
      <c r="M9986" s="383" t="s">
        <v>638</v>
      </c>
      <c r="N9986" s="383" t="s">
        <v>620</v>
      </c>
      <c r="O9986" s="383" t="s">
        <v>230</v>
      </c>
    </row>
    <row r="9987" spans="1:15">
      <c r="A9987" s="385">
        <v>42072</v>
      </c>
      <c r="B9987" s="383" t="s">
        <v>621</v>
      </c>
      <c r="C9987" s="383" t="s">
        <v>8</v>
      </c>
      <c r="D9987" s="383" t="s">
        <v>9</v>
      </c>
      <c r="E9987" s="383" t="s">
        <v>622</v>
      </c>
      <c r="F9987" s="383" t="s">
        <v>10</v>
      </c>
      <c r="G9987" s="384">
        <v>63000</v>
      </c>
      <c r="H9987" s="383" t="s">
        <v>838</v>
      </c>
      <c r="I9987" s="383" t="s">
        <v>839</v>
      </c>
      <c r="J9987" s="383" t="s">
        <v>617</v>
      </c>
      <c r="K9987" s="383" t="s">
        <v>618</v>
      </c>
      <c r="L9987" s="384">
        <v>25875</v>
      </c>
      <c r="M9987" s="383" t="s">
        <v>638</v>
      </c>
      <c r="N9987" s="383" t="s">
        <v>620</v>
      </c>
      <c r="O9987" s="383" t="s">
        <v>230</v>
      </c>
    </row>
    <row r="9988" spans="1:15">
      <c r="A9988" s="385">
        <v>42073</v>
      </c>
      <c r="B9988" s="383" t="s">
        <v>621</v>
      </c>
      <c r="C9988" s="383" t="s">
        <v>8</v>
      </c>
      <c r="D9988" s="383" t="s">
        <v>9</v>
      </c>
      <c r="E9988" s="383" t="s">
        <v>622</v>
      </c>
      <c r="F9988" s="383" t="s">
        <v>10</v>
      </c>
      <c r="G9988" s="384">
        <v>63000</v>
      </c>
      <c r="H9988" s="383" t="s">
        <v>838</v>
      </c>
      <c r="I9988" s="383" t="s">
        <v>839</v>
      </c>
      <c r="J9988" s="383" t="s">
        <v>617</v>
      </c>
      <c r="K9988" s="383" t="s">
        <v>618</v>
      </c>
      <c r="L9988" s="384">
        <v>25875</v>
      </c>
      <c r="M9988" s="383" t="s">
        <v>638</v>
      </c>
      <c r="N9988" s="383" t="s">
        <v>620</v>
      </c>
      <c r="O9988" s="383" t="s">
        <v>230</v>
      </c>
    </row>
    <row r="9989" spans="1:15">
      <c r="A9989" s="385">
        <v>42074</v>
      </c>
      <c r="B9989" s="383" t="s">
        <v>621</v>
      </c>
      <c r="C9989" s="383" t="s">
        <v>8</v>
      </c>
      <c r="D9989" s="383" t="s">
        <v>9</v>
      </c>
      <c r="E9989" s="383" t="s">
        <v>622</v>
      </c>
      <c r="F9989" s="383" t="s">
        <v>10</v>
      </c>
      <c r="G9989" s="384">
        <v>63000</v>
      </c>
      <c r="H9989" s="383" t="s">
        <v>838</v>
      </c>
      <c r="I9989" s="383" t="s">
        <v>839</v>
      </c>
      <c r="J9989" s="383" t="s">
        <v>617</v>
      </c>
      <c r="K9989" s="383" t="s">
        <v>618</v>
      </c>
      <c r="L9989" s="384">
        <v>25875</v>
      </c>
      <c r="M9989" s="383" t="s">
        <v>638</v>
      </c>
      <c r="N9989" s="383" t="s">
        <v>620</v>
      </c>
      <c r="O9989" s="383" t="s">
        <v>230</v>
      </c>
    </row>
    <row r="9990" spans="1:15">
      <c r="A9990" s="385">
        <v>42075</v>
      </c>
      <c r="B9990" s="383" t="s">
        <v>621</v>
      </c>
      <c r="C9990" s="383" t="s">
        <v>8</v>
      </c>
      <c r="D9990" s="383" t="s">
        <v>9</v>
      </c>
      <c r="E9990" s="383" t="s">
        <v>622</v>
      </c>
      <c r="F9990" s="383" t="s">
        <v>10</v>
      </c>
      <c r="G9990" s="384">
        <v>63000</v>
      </c>
      <c r="H9990" s="383" t="s">
        <v>838</v>
      </c>
      <c r="I9990" s="383" t="s">
        <v>839</v>
      </c>
      <c r="J9990" s="383" t="s">
        <v>617</v>
      </c>
      <c r="K9990" s="383" t="s">
        <v>618</v>
      </c>
      <c r="L9990" s="384">
        <v>25875</v>
      </c>
      <c r="M9990" s="383" t="s">
        <v>639</v>
      </c>
      <c r="N9990" s="383" t="s">
        <v>620</v>
      </c>
      <c r="O9990" s="383" t="s">
        <v>230</v>
      </c>
    </row>
    <row r="9991" spans="1:15">
      <c r="A9991" s="385">
        <v>42076</v>
      </c>
      <c r="B9991" s="383" t="s">
        <v>21</v>
      </c>
      <c r="C9991" s="383" t="s">
        <v>12</v>
      </c>
      <c r="D9991" s="383" t="s">
        <v>22</v>
      </c>
      <c r="E9991" s="383" t="s">
        <v>658</v>
      </c>
      <c r="F9991" s="383" t="s">
        <v>10</v>
      </c>
      <c r="G9991" s="384">
        <v>1569</v>
      </c>
      <c r="H9991" s="383" t="s">
        <v>896</v>
      </c>
      <c r="I9991" s="383" t="s">
        <v>835</v>
      </c>
      <c r="J9991" s="383" t="s">
        <v>617</v>
      </c>
      <c r="K9991" s="383" t="s">
        <v>618</v>
      </c>
      <c r="L9991" s="384">
        <v>25875</v>
      </c>
      <c r="M9991" s="383" t="s">
        <v>639</v>
      </c>
      <c r="N9991" s="383" t="s">
        <v>620</v>
      </c>
      <c r="O9991" s="383" t="s">
        <v>230</v>
      </c>
    </row>
    <row r="9992" spans="1:15">
      <c r="A9992" s="385">
        <v>42077</v>
      </c>
      <c r="B9992" s="383" t="s">
        <v>621</v>
      </c>
      <c r="C9992" s="383" t="s">
        <v>8</v>
      </c>
      <c r="D9992" s="383" t="s">
        <v>9</v>
      </c>
      <c r="E9992" s="383" t="s">
        <v>622</v>
      </c>
      <c r="F9992" s="383" t="s">
        <v>10</v>
      </c>
      <c r="G9992" s="384">
        <v>63000</v>
      </c>
      <c r="H9992" s="383" t="s">
        <v>838</v>
      </c>
      <c r="I9992" s="383" t="s">
        <v>839</v>
      </c>
      <c r="J9992" s="383" t="s">
        <v>617</v>
      </c>
      <c r="K9992" s="383" t="s">
        <v>618</v>
      </c>
      <c r="L9992" s="384">
        <v>25875</v>
      </c>
      <c r="M9992" s="383" t="s">
        <v>639</v>
      </c>
      <c r="N9992" s="383" t="s">
        <v>620</v>
      </c>
      <c r="O9992" s="383" t="s">
        <v>230</v>
      </c>
    </row>
    <row r="9993" spans="1:15">
      <c r="A9993" s="385">
        <v>42078</v>
      </c>
      <c r="B9993" s="383" t="s">
        <v>621</v>
      </c>
      <c r="C9993" s="383" t="s">
        <v>8</v>
      </c>
      <c r="D9993" s="383" t="s">
        <v>9</v>
      </c>
      <c r="E9993" s="383" t="s">
        <v>622</v>
      </c>
      <c r="F9993" s="383" t="s">
        <v>10</v>
      </c>
      <c r="G9993" s="384">
        <v>63000</v>
      </c>
      <c r="H9993" s="383" t="s">
        <v>838</v>
      </c>
      <c r="I9993" s="383" t="s">
        <v>839</v>
      </c>
      <c r="J9993" s="383" t="s">
        <v>617</v>
      </c>
      <c r="K9993" s="383" t="s">
        <v>618</v>
      </c>
      <c r="L9993" s="384">
        <v>25875</v>
      </c>
      <c r="M9993" s="383" t="s">
        <v>639</v>
      </c>
      <c r="N9993" s="383" t="s">
        <v>620</v>
      </c>
      <c r="O9993" s="383" t="s">
        <v>230</v>
      </c>
    </row>
    <row r="9994" spans="1:15">
      <c r="A9994" s="385">
        <v>42079</v>
      </c>
      <c r="B9994" s="383" t="s">
        <v>621</v>
      </c>
      <c r="C9994" s="383" t="s">
        <v>8</v>
      </c>
      <c r="D9994" s="383" t="s">
        <v>9</v>
      </c>
      <c r="E9994" s="383" t="s">
        <v>622</v>
      </c>
      <c r="F9994" s="383" t="s">
        <v>10</v>
      </c>
      <c r="G9994" s="384">
        <v>63000</v>
      </c>
      <c r="H9994" s="383" t="s">
        <v>838</v>
      </c>
      <c r="I9994" s="383" t="s">
        <v>839</v>
      </c>
      <c r="J9994" s="383" t="s">
        <v>617</v>
      </c>
      <c r="K9994" s="383" t="s">
        <v>618</v>
      </c>
      <c r="L9994" s="384">
        <v>25875</v>
      </c>
      <c r="M9994" s="383" t="s">
        <v>639</v>
      </c>
      <c r="N9994" s="383" t="s">
        <v>620</v>
      </c>
      <c r="O9994" s="383" t="s">
        <v>230</v>
      </c>
    </row>
    <row r="9995" spans="1:15">
      <c r="A9995" s="385">
        <v>42080</v>
      </c>
      <c r="B9995" s="383" t="s">
        <v>621</v>
      </c>
      <c r="C9995" s="383" t="s">
        <v>8</v>
      </c>
      <c r="D9995" s="383" t="s">
        <v>9</v>
      </c>
      <c r="E9995" s="383" t="s">
        <v>622</v>
      </c>
      <c r="F9995" s="383" t="s">
        <v>10</v>
      </c>
      <c r="G9995" s="384">
        <v>63000</v>
      </c>
      <c r="H9995" s="383" t="s">
        <v>838</v>
      </c>
      <c r="I9995" s="383" t="s">
        <v>839</v>
      </c>
      <c r="J9995" s="383" t="s">
        <v>617</v>
      </c>
      <c r="K9995" s="383" t="s">
        <v>618</v>
      </c>
      <c r="L9995" s="384">
        <v>25875</v>
      </c>
      <c r="M9995" s="383" t="s">
        <v>639</v>
      </c>
      <c r="N9995" s="383" t="s">
        <v>620</v>
      </c>
      <c r="O9995" s="383" t="s">
        <v>230</v>
      </c>
    </row>
    <row r="9996" spans="1:15">
      <c r="A9996" s="385">
        <v>42081</v>
      </c>
      <c r="B9996" s="383" t="s">
        <v>621</v>
      </c>
      <c r="C9996" s="383" t="s">
        <v>8</v>
      </c>
      <c r="D9996" s="383" t="s">
        <v>9</v>
      </c>
      <c r="E9996" s="383" t="s">
        <v>622</v>
      </c>
      <c r="F9996" s="383" t="s">
        <v>10</v>
      </c>
      <c r="G9996" s="384">
        <v>63000</v>
      </c>
      <c r="H9996" s="383" t="s">
        <v>838</v>
      </c>
      <c r="I9996" s="383" t="s">
        <v>839</v>
      </c>
      <c r="J9996" s="383" t="s">
        <v>617</v>
      </c>
      <c r="K9996" s="383" t="s">
        <v>618</v>
      </c>
      <c r="L9996" s="384">
        <v>26170</v>
      </c>
      <c r="M9996" s="383" t="s">
        <v>640</v>
      </c>
      <c r="N9996" s="383" t="s">
        <v>620</v>
      </c>
      <c r="O9996" s="383" t="s">
        <v>230</v>
      </c>
    </row>
    <row r="9997" spans="1:15">
      <c r="A9997" s="385">
        <v>42082</v>
      </c>
      <c r="B9997" s="383" t="s">
        <v>621</v>
      </c>
      <c r="C9997" s="383" t="s">
        <v>8</v>
      </c>
      <c r="D9997" s="383" t="s">
        <v>9</v>
      </c>
      <c r="E9997" s="383" t="s">
        <v>622</v>
      </c>
      <c r="F9997" s="383" t="s">
        <v>10</v>
      </c>
      <c r="G9997" s="384">
        <v>63000</v>
      </c>
      <c r="H9997" s="383" t="s">
        <v>838</v>
      </c>
      <c r="I9997" s="383" t="s">
        <v>839</v>
      </c>
      <c r="J9997" s="383" t="s">
        <v>617</v>
      </c>
      <c r="K9997" s="383" t="s">
        <v>618</v>
      </c>
      <c r="L9997" s="384">
        <v>26691</v>
      </c>
      <c r="M9997" s="383" t="s">
        <v>640</v>
      </c>
      <c r="N9997" s="383" t="s">
        <v>620</v>
      </c>
      <c r="O9997" s="383" t="s">
        <v>230</v>
      </c>
    </row>
    <row r="9998" spans="1:15">
      <c r="A9998" s="385">
        <v>42083</v>
      </c>
      <c r="B9998" s="383" t="s">
        <v>621</v>
      </c>
      <c r="C9998" s="383" t="s">
        <v>8</v>
      </c>
      <c r="D9998" s="383" t="s">
        <v>9</v>
      </c>
      <c r="E9998" s="383" t="s">
        <v>622</v>
      </c>
      <c r="F9998" s="383" t="s">
        <v>10</v>
      </c>
      <c r="G9998" s="384">
        <v>63000</v>
      </c>
      <c r="H9998" s="383" t="s">
        <v>838</v>
      </c>
      <c r="I9998" s="383" t="s">
        <v>839</v>
      </c>
      <c r="J9998" s="383" t="s">
        <v>617</v>
      </c>
      <c r="K9998" s="383" t="s">
        <v>618</v>
      </c>
      <c r="L9998" s="384">
        <v>27235</v>
      </c>
      <c r="M9998" s="383" t="s">
        <v>640</v>
      </c>
      <c r="N9998" s="383" t="s">
        <v>620</v>
      </c>
      <c r="O9998" s="383" t="s">
        <v>230</v>
      </c>
    </row>
    <row r="9999" spans="1:15">
      <c r="A9999" s="385">
        <v>42084</v>
      </c>
      <c r="B9999" s="383" t="s">
        <v>21</v>
      </c>
      <c r="C9999" s="383" t="s">
        <v>12</v>
      </c>
      <c r="D9999" s="383" t="s">
        <v>22</v>
      </c>
      <c r="E9999" s="383" t="s">
        <v>658</v>
      </c>
      <c r="F9999" s="383" t="s">
        <v>10</v>
      </c>
      <c r="G9999" s="384">
        <v>1569</v>
      </c>
      <c r="H9999" s="383" t="s">
        <v>896</v>
      </c>
      <c r="I9999" s="383" t="s">
        <v>835</v>
      </c>
      <c r="J9999" s="383" t="s">
        <v>617</v>
      </c>
      <c r="K9999" s="383" t="s">
        <v>618</v>
      </c>
      <c r="L9999" s="384">
        <v>27710</v>
      </c>
      <c r="M9999" s="383" t="s">
        <v>640</v>
      </c>
      <c r="N9999" s="383" t="s">
        <v>620</v>
      </c>
      <c r="O9999" s="383" t="s">
        <v>230</v>
      </c>
    </row>
    <row r="10000" spans="1:15">
      <c r="A10000" s="385">
        <v>42085</v>
      </c>
      <c r="B10000" s="383" t="s">
        <v>21</v>
      </c>
      <c r="C10000" s="383" t="s">
        <v>12</v>
      </c>
      <c r="D10000" s="383" t="s">
        <v>22</v>
      </c>
      <c r="E10000" s="383" t="s">
        <v>658</v>
      </c>
      <c r="F10000" s="383" t="s">
        <v>10</v>
      </c>
      <c r="G10000" s="384">
        <v>1569</v>
      </c>
      <c r="H10000" s="383" t="s">
        <v>896</v>
      </c>
      <c r="I10000" s="383" t="s">
        <v>835</v>
      </c>
      <c r="J10000" s="383" t="s">
        <v>617</v>
      </c>
      <c r="K10000" s="383" t="s">
        <v>618</v>
      </c>
      <c r="L10000" s="384">
        <v>27741</v>
      </c>
      <c r="M10000" s="383" t="s">
        <v>640</v>
      </c>
      <c r="N10000" s="383" t="s">
        <v>620</v>
      </c>
      <c r="O10000" s="383" t="s">
        <v>230</v>
      </c>
    </row>
    <row r="10001" spans="1:15">
      <c r="A10001" s="385">
        <v>42086</v>
      </c>
      <c r="B10001" s="383" t="s">
        <v>21</v>
      </c>
      <c r="C10001" s="383" t="s">
        <v>12</v>
      </c>
      <c r="D10001" s="383" t="s">
        <v>22</v>
      </c>
      <c r="E10001" s="383" t="s">
        <v>658</v>
      </c>
      <c r="F10001" s="383" t="s">
        <v>10</v>
      </c>
      <c r="G10001" s="384">
        <v>1569</v>
      </c>
      <c r="H10001" s="383" t="s">
        <v>896</v>
      </c>
      <c r="I10001" s="383" t="s">
        <v>835</v>
      </c>
      <c r="J10001" s="383" t="s">
        <v>617</v>
      </c>
      <c r="K10001" s="383" t="s">
        <v>618</v>
      </c>
      <c r="L10001" s="384">
        <v>27741</v>
      </c>
      <c r="M10001" s="383" t="s">
        <v>640</v>
      </c>
      <c r="N10001" s="383" t="s">
        <v>620</v>
      </c>
      <c r="O10001" s="383" t="s">
        <v>230</v>
      </c>
    </row>
    <row r="10002" spans="1:15">
      <c r="A10002" s="385">
        <v>42087</v>
      </c>
      <c r="B10002" s="383" t="s">
        <v>21</v>
      </c>
      <c r="C10002" s="383" t="s">
        <v>12</v>
      </c>
      <c r="D10002" s="383" t="s">
        <v>22</v>
      </c>
      <c r="E10002" s="383" t="s">
        <v>658</v>
      </c>
      <c r="F10002" s="383" t="s">
        <v>10</v>
      </c>
      <c r="G10002" s="384">
        <v>1569</v>
      </c>
      <c r="H10002" s="383" t="s">
        <v>896</v>
      </c>
      <c r="I10002" s="383" t="s">
        <v>835</v>
      </c>
      <c r="J10002" s="383" t="s">
        <v>617</v>
      </c>
      <c r="K10002" s="383" t="s">
        <v>618</v>
      </c>
      <c r="L10002" s="384">
        <v>27741</v>
      </c>
      <c r="M10002" s="383" t="s">
        <v>640</v>
      </c>
      <c r="N10002" s="383" t="s">
        <v>620</v>
      </c>
      <c r="O10002" s="383" t="s">
        <v>230</v>
      </c>
    </row>
    <row r="10003" spans="1:15">
      <c r="A10003" s="385">
        <v>42089</v>
      </c>
      <c r="B10003" s="383" t="s">
        <v>21</v>
      </c>
      <c r="C10003" s="383" t="s">
        <v>12</v>
      </c>
      <c r="D10003" s="383" t="s">
        <v>22</v>
      </c>
      <c r="E10003" s="383" t="s">
        <v>658</v>
      </c>
      <c r="F10003" s="383" t="s">
        <v>10</v>
      </c>
      <c r="G10003" s="384">
        <v>1569</v>
      </c>
      <c r="H10003" s="383" t="s">
        <v>896</v>
      </c>
      <c r="I10003" s="383" t="s">
        <v>835</v>
      </c>
      <c r="J10003" s="383" t="s">
        <v>617</v>
      </c>
      <c r="K10003" s="383" t="s">
        <v>618</v>
      </c>
      <c r="L10003" s="384">
        <v>27741</v>
      </c>
      <c r="M10003" s="383" t="s">
        <v>640</v>
      </c>
      <c r="N10003" s="383" t="s">
        <v>620</v>
      </c>
      <c r="O10003" s="383" t="s">
        <v>230</v>
      </c>
    </row>
    <row r="10004" spans="1:15">
      <c r="A10004" s="385">
        <v>42090</v>
      </c>
      <c r="B10004" s="383" t="s">
        <v>21</v>
      </c>
      <c r="C10004" s="383" t="s">
        <v>12</v>
      </c>
      <c r="D10004" s="383" t="s">
        <v>22</v>
      </c>
      <c r="E10004" s="383" t="s">
        <v>658</v>
      </c>
      <c r="F10004" s="383" t="s">
        <v>10</v>
      </c>
      <c r="G10004" s="384">
        <v>1569</v>
      </c>
      <c r="H10004" s="383" t="s">
        <v>896</v>
      </c>
      <c r="I10004" s="383" t="s">
        <v>835</v>
      </c>
      <c r="J10004" s="383" t="s">
        <v>617</v>
      </c>
      <c r="K10004" s="383" t="s">
        <v>618</v>
      </c>
      <c r="L10004" s="384">
        <v>27741</v>
      </c>
      <c r="M10004" s="383" t="s">
        <v>640</v>
      </c>
      <c r="N10004" s="383" t="s">
        <v>620</v>
      </c>
      <c r="O10004" s="383" t="s">
        <v>230</v>
      </c>
    </row>
    <row r="10005" spans="1:15">
      <c r="A10005" s="385">
        <v>42091</v>
      </c>
      <c r="B10005" s="383" t="s">
        <v>21</v>
      </c>
      <c r="C10005" s="383" t="s">
        <v>12</v>
      </c>
      <c r="D10005" s="383" t="s">
        <v>22</v>
      </c>
      <c r="E10005" s="383" t="s">
        <v>658</v>
      </c>
      <c r="F10005" s="383" t="s">
        <v>10</v>
      </c>
      <c r="G10005" s="384">
        <v>1569</v>
      </c>
      <c r="H10005" s="383" t="s">
        <v>896</v>
      </c>
      <c r="I10005" s="383" t="s">
        <v>835</v>
      </c>
      <c r="J10005" s="383" t="s">
        <v>617</v>
      </c>
      <c r="K10005" s="383" t="s">
        <v>618</v>
      </c>
      <c r="L10005" s="384">
        <v>27741</v>
      </c>
      <c r="M10005" s="383" t="s">
        <v>641</v>
      </c>
      <c r="N10005" s="383" t="s">
        <v>620</v>
      </c>
      <c r="O10005" s="383" t="s">
        <v>230</v>
      </c>
    </row>
    <row r="10006" spans="1:15">
      <c r="A10006" s="385">
        <v>42095</v>
      </c>
      <c r="B10006" s="383" t="s">
        <v>21</v>
      </c>
      <c r="C10006" s="383" t="s">
        <v>12</v>
      </c>
      <c r="D10006" s="383" t="s">
        <v>22</v>
      </c>
      <c r="E10006" s="383" t="s">
        <v>658</v>
      </c>
      <c r="F10006" s="383" t="s">
        <v>10</v>
      </c>
      <c r="G10006" s="384">
        <v>1569</v>
      </c>
      <c r="H10006" s="383" t="s">
        <v>896</v>
      </c>
      <c r="I10006" s="383" t="s">
        <v>835</v>
      </c>
      <c r="J10006" s="383" t="s">
        <v>617</v>
      </c>
      <c r="K10006" s="383" t="s">
        <v>618</v>
      </c>
      <c r="L10006" s="384">
        <v>27741</v>
      </c>
      <c r="M10006" s="383" t="s">
        <v>641</v>
      </c>
      <c r="N10006" s="383" t="s">
        <v>620</v>
      </c>
      <c r="O10006" s="383" t="s">
        <v>230</v>
      </c>
    </row>
    <row r="10007" spans="1:15">
      <c r="A10007" s="385">
        <v>42096</v>
      </c>
      <c r="B10007" s="383" t="s">
        <v>21</v>
      </c>
      <c r="C10007" s="383" t="s">
        <v>12</v>
      </c>
      <c r="D10007" s="383" t="s">
        <v>22</v>
      </c>
      <c r="E10007" s="383" t="s">
        <v>658</v>
      </c>
      <c r="F10007" s="383" t="s">
        <v>10</v>
      </c>
      <c r="G10007" s="384">
        <v>1569</v>
      </c>
      <c r="H10007" s="383" t="s">
        <v>896</v>
      </c>
      <c r="I10007" s="383" t="s">
        <v>835</v>
      </c>
      <c r="J10007" s="383" t="s">
        <v>617</v>
      </c>
      <c r="K10007" s="383" t="s">
        <v>618</v>
      </c>
      <c r="L10007" s="384">
        <v>27741</v>
      </c>
      <c r="M10007" s="383" t="s">
        <v>641</v>
      </c>
      <c r="N10007" s="383" t="s">
        <v>620</v>
      </c>
      <c r="O10007" s="383" t="s">
        <v>230</v>
      </c>
    </row>
    <row r="10008" spans="1:15">
      <c r="A10008" s="385">
        <v>42097</v>
      </c>
      <c r="B10008" s="383" t="s">
        <v>21</v>
      </c>
      <c r="C10008" s="383" t="s">
        <v>12</v>
      </c>
      <c r="D10008" s="383" t="s">
        <v>22</v>
      </c>
      <c r="E10008" s="383" t="s">
        <v>658</v>
      </c>
      <c r="F10008" s="383" t="s">
        <v>10</v>
      </c>
      <c r="G10008" s="384">
        <v>1569</v>
      </c>
      <c r="H10008" s="383" t="s">
        <v>896</v>
      </c>
      <c r="I10008" s="383" t="s">
        <v>835</v>
      </c>
      <c r="J10008" s="383" t="s">
        <v>617</v>
      </c>
      <c r="K10008" s="383" t="s">
        <v>618</v>
      </c>
      <c r="L10008" s="384">
        <v>27741</v>
      </c>
      <c r="M10008" s="383" t="s">
        <v>641</v>
      </c>
      <c r="N10008" s="383" t="s">
        <v>620</v>
      </c>
      <c r="O10008" s="383" t="s">
        <v>230</v>
      </c>
    </row>
    <row r="10009" spans="1:15">
      <c r="A10009" s="385">
        <v>42099</v>
      </c>
      <c r="B10009" s="383" t="s">
        <v>21</v>
      </c>
      <c r="C10009" s="383" t="s">
        <v>12</v>
      </c>
      <c r="D10009" s="383" t="s">
        <v>22</v>
      </c>
      <c r="E10009" s="383" t="s">
        <v>658</v>
      </c>
      <c r="F10009" s="383" t="s">
        <v>10</v>
      </c>
      <c r="G10009" s="384">
        <v>1569</v>
      </c>
      <c r="H10009" s="383" t="s">
        <v>896</v>
      </c>
      <c r="I10009" s="383" t="s">
        <v>835</v>
      </c>
      <c r="J10009" s="383" t="s">
        <v>617</v>
      </c>
      <c r="K10009" s="383" t="s">
        <v>618</v>
      </c>
      <c r="L10009" s="384">
        <v>28181</v>
      </c>
      <c r="M10009" s="383" t="s">
        <v>642</v>
      </c>
      <c r="N10009" s="383" t="s">
        <v>620</v>
      </c>
      <c r="O10009" s="383" t="s">
        <v>230</v>
      </c>
    </row>
    <row r="10010" spans="1:15">
      <c r="A10010" s="385">
        <v>42100</v>
      </c>
      <c r="B10010" s="383" t="s">
        <v>21</v>
      </c>
      <c r="C10010" s="383" t="s">
        <v>12</v>
      </c>
      <c r="D10010" s="383" t="s">
        <v>22</v>
      </c>
      <c r="E10010" s="383" t="s">
        <v>658</v>
      </c>
      <c r="F10010" s="383" t="s">
        <v>10</v>
      </c>
      <c r="G10010" s="384">
        <v>1569</v>
      </c>
      <c r="H10010" s="383" t="s">
        <v>896</v>
      </c>
      <c r="I10010" s="383" t="s">
        <v>835</v>
      </c>
      <c r="J10010" s="383" t="s">
        <v>617</v>
      </c>
      <c r="K10010" s="383" t="s">
        <v>618</v>
      </c>
      <c r="L10010" s="384">
        <v>28641</v>
      </c>
      <c r="M10010" s="383" t="s">
        <v>642</v>
      </c>
      <c r="N10010" s="383" t="s">
        <v>620</v>
      </c>
      <c r="O10010" s="383" t="s">
        <v>230</v>
      </c>
    </row>
    <row r="10011" spans="1:15">
      <c r="A10011" s="385">
        <v>42101</v>
      </c>
      <c r="B10011" s="383" t="s">
        <v>21</v>
      </c>
      <c r="C10011" s="383" t="s">
        <v>12</v>
      </c>
      <c r="D10011" s="383" t="s">
        <v>22</v>
      </c>
      <c r="E10011" s="383" t="s">
        <v>658</v>
      </c>
      <c r="F10011" s="383" t="s">
        <v>10</v>
      </c>
      <c r="G10011" s="384">
        <v>1569</v>
      </c>
      <c r="H10011" s="383" t="s">
        <v>896</v>
      </c>
      <c r="I10011" s="383" t="s">
        <v>835</v>
      </c>
      <c r="J10011" s="383" t="s">
        <v>617</v>
      </c>
      <c r="K10011" s="383" t="s">
        <v>618</v>
      </c>
      <c r="L10011" s="384">
        <v>29260</v>
      </c>
      <c r="M10011" s="383" t="s">
        <v>642</v>
      </c>
      <c r="N10011" s="383" t="s">
        <v>620</v>
      </c>
      <c r="O10011" s="383" t="s">
        <v>230</v>
      </c>
    </row>
    <row r="10012" spans="1:15">
      <c r="A10012" s="385">
        <v>42102</v>
      </c>
      <c r="B10012" s="383" t="s">
        <v>21</v>
      </c>
      <c r="C10012" s="383" t="s">
        <v>12</v>
      </c>
      <c r="D10012" s="383" t="s">
        <v>22</v>
      </c>
      <c r="E10012" s="383" t="s">
        <v>658</v>
      </c>
      <c r="F10012" s="383" t="s">
        <v>10</v>
      </c>
      <c r="G10012" s="384">
        <v>1569</v>
      </c>
      <c r="H10012" s="383" t="s">
        <v>896</v>
      </c>
      <c r="I10012" s="383" t="s">
        <v>835</v>
      </c>
      <c r="J10012" s="383" t="s">
        <v>617</v>
      </c>
      <c r="K10012" s="383" t="s">
        <v>618</v>
      </c>
      <c r="L10012" s="384">
        <v>29608</v>
      </c>
      <c r="M10012" s="383" t="s">
        <v>642</v>
      </c>
      <c r="N10012" s="383" t="s">
        <v>620</v>
      </c>
      <c r="O10012" s="383" t="s">
        <v>230</v>
      </c>
    </row>
    <row r="10013" spans="1:15">
      <c r="A10013" s="385">
        <v>42103</v>
      </c>
      <c r="B10013" s="383" t="s">
        <v>21</v>
      </c>
      <c r="C10013" s="383" t="s">
        <v>12</v>
      </c>
      <c r="D10013" s="383" t="s">
        <v>22</v>
      </c>
      <c r="E10013" s="383" t="s">
        <v>658</v>
      </c>
      <c r="F10013" s="383" t="s">
        <v>10</v>
      </c>
      <c r="G10013" s="384">
        <v>1569</v>
      </c>
      <c r="H10013" s="383" t="s">
        <v>896</v>
      </c>
      <c r="I10013" s="383" t="s">
        <v>835</v>
      </c>
      <c r="J10013" s="383" t="s">
        <v>617</v>
      </c>
      <c r="K10013" s="383" t="s">
        <v>618</v>
      </c>
      <c r="L10013" s="384">
        <v>29608</v>
      </c>
      <c r="M10013" s="383" t="s">
        <v>642</v>
      </c>
      <c r="N10013" s="383" t="s">
        <v>620</v>
      </c>
      <c r="O10013" s="383" t="s">
        <v>230</v>
      </c>
    </row>
    <row r="10014" spans="1:15">
      <c r="A10014" s="385">
        <v>42104</v>
      </c>
      <c r="B10014" s="383" t="s">
        <v>21</v>
      </c>
      <c r="C10014" s="383" t="s">
        <v>12</v>
      </c>
      <c r="D10014" s="383" t="s">
        <v>22</v>
      </c>
      <c r="E10014" s="383" t="s">
        <v>658</v>
      </c>
      <c r="F10014" s="383" t="s">
        <v>10</v>
      </c>
      <c r="G10014" s="384">
        <v>1569</v>
      </c>
      <c r="H10014" s="383" t="s">
        <v>896</v>
      </c>
      <c r="I10014" s="383" t="s">
        <v>835</v>
      </c>
      <c r="J10014" s="383" t="s">
        <v>617</v>
      </c>
      <c r="K10014" s="383" t="s">
        <v>618</v>
      </c>
      <c r="L10014" s="384">
        <v>29608</v>
      </c>
      <c r="M10014" s="383" t="s">
        <v>642</v>
      </c>
      <c r="N10014" s="383" t="s">
        <v>620</v>
      </c>
      <c r="O10014" s="383" t="s">
        <v>230</v>
      </c>
    </row>
    <row r="10015" spans="1:15">
      <c r="A10015" s="385">
        <v>42105</v>
      </c>
      <c r="B10015" s="383" t="s">
        <v>21</v>
      </c>
      <c r="C10015" s="383" t="s">
        <v>12</v>
      </c>
      <c r="D10015" s="383" t="s">
        <v>22</v>
      </c>
      <c r="E10015" s="383" t="s">
        <v>658</v>
      </c>
      <c r="F10015" s="383" t="s">
        <v>10</v>
      </c>
      <c r="G10015" s="384">
        <v>1569</v>
      </c>
      <c r="H10015" s="383" t="s">
        <v>896</v>
      </c>
      <c r="I10015" s="383" t="s">
        <v>835</v>
      </c>
      <c r="J10015" s="383" t="s">
        <v>617</v>
      </c>
      <c r="K10015" s="383" t="s">
        <v>618</v>
      </c>
      <c r="L10015" s="384">
        <v>29608</v>
      </c>
      <c r="M10015" s="383" t="s">
        <v>642</v>
      </c>
      <c r="N10015" s="383" t="s">
        <v>620</v>
      </c>
      <c r="O10015" s="383" t="s">
        <v>230</v>
      </c>
    </row>
    <row r="10016" spans="1:15">
      <c r="A10016" s="385">
        <v>42106</v>
      </c>
      <c r="B10016" s="383" t="s">
        <v>21</v>
      </c>
      <c r="C10016" s="383" t="s">
        <v>12</v>
      </c>
      <c r="D10016" s="383" t="s">
        <v>22</v>
      </c>
      <c r="E10016" s="383" t="s">
        <v>658</v>
      </c>
      <c r="F10016" s="383" t="s">
        <v>10</v>
      </c>
      <c r="G10016" s="384">
        <v>1569</v>
      </c>
      <c r="H10016" s="383" t="s">
        <v>896</v>
      </c>
      <c r="I10016" s="383" t="s">
        <v>835</v>
      </c>
      <c r="J10016" s="383" t="s">
        <v>617</v>
      </c>
      <c r="K10016" s="383" t="s">
        <v>618</v>
      </c>
      <c r="L10016" s="384">
        <v>29608</v>
      </c>
      <c r="M10016" s="383" t="s">
        <v>642</v>
      </c>
      <c r="N10016" s="383" t="s">
        <v>620</v>
      </c>
      <c r="O10016" s="383" t="s">
        <v>230</v>
      </c>
    </row>
    <row r="10017" spans="1:15">
      <c r="A10017" s="385">
        <v>42107</v>
      </c>
      <c r="B10017" s="383" t="s">
        <v>21</v>
      </c>
      <c r="C10017" s="383" t="s">
        <v>12</v>
      </c>
      <c r="D10017" s="383" t="s">
        <v>22</v>
      </c>
      <c r="E10017" s="383" t="s">
        <v>658</v>
      </c>
      <c r="F10017" s="383" t="s">
        <v>10</v>
      </c>
      <c r="G10017" s="384">
        <v>1569</v>
      </c>
      <c r="H10017" s="383" t="s">
        <v>896</v>
      </c>
      <c r="I10017" s="383" t="s">
        <v>835</v>
      </c>
      <c r="J10017" s="383" t="s">
        <v>617</v>
      </c>
      <c r="K10017" s="383" t="s">
        <v>618</v>
      </c>
      <c r="L10017" s="384">
        <v>29973</v>
      </c>
      <c r="M10017" s="383" t="s">
        <v>642</v>
      </c>
      <c r="N10017" s="383" t="s">
        <v>620</v>
      </c>
      <c r="O10017" s="383" t="s">
        <v>230</v>
      </c>
    </row>
    <row r="10018" spans="1:15">
      <c r="A10018" s="385">
        <v>42108</v>
      </c>
      <c r="B10018" s="383" t="s">
        <v>21</v>
      </c>
      <c r="C10018" s="383" t="s">
        <v>12</v>
      </c>
      <c r="D10018" s="383" t="s">
        <v>22</v>
      </c>
      <c r="E10018" s="383" t="s">
        <v>658</v>
      </c>
      <c r="F10018" s="383" t="s">
        <v>10</v>
      </c>
      <c r="G10018" s="384">
        <v>1569</v>
      </c>
      <c r="H10018" s="383" t="s">
        <v>896</v>
      </c>
      <c r="I10018" s="383" t="s">
        <v>835</v>
      </c>
      <c r="J10018" s="383" t="s">
        <v>617</v>
      </c>
      <c r="K10018" s="383" t="s">
        <v>618</v>
      </c>
      <c r="L10018" s="384">
        <v>30380</v>
      </c>
      <c r="M10018" s="383" t="s">
        <v>642</v>
      </c>
      <c r="N10018" s="383" t="s">
        <v>620</v>
      </c>
      <c r="O10018" s="383" t="s">
        <v>230</v>
      </c>
    </row>
    <row r="10019" spans="1:15">
      <c r="A10019" s="385">
        <v>42109</v>
      </c>
      <c r="B10019" s="383" t="s">
        <v>21</v>
      </c>
      <c r="C10019" s="383" t="s">
        <v>12</v>
      </c>
      <c r="D10019" s="383" t="s">
        <v>22</v>
      </c>
      <c r="E10019" s="383" t="s">
        <v>658</v>
      </c>
      <c r="F10019" s="383" t="s">
        <v>10</v>
      </c>
      <c r="G10019" s="384">
        <v>1569</v>
      </c>
      <c r="H10019" s="383" t="s">
        <v>896</v>
      </c>
      <c r="I10019" s="383" t="s">
        <v>835</v>
      </c>
      <c r="J10019" s="383" t="s">
        <v>617</v>
      </c>
      <c r="K10019" s="383" t="s">
        <v>618</v>
      </c>
      <c r="L10019" s="384">
        <v>30722</v>
      </c>
      <c r="M10019" s="383" t="s">
        <v>642</v>
      </c>
      <c r="N10019" s="383" t="s">
        <v>620</v>
      </c>
      <c r="O10019" s="383" t="s">
        <v>230</v>
      </c>
    </row>
    <row r="10020" spans="1:15">
      <c r="A10020" s="385">
        <v>42110</v>
      </c>
      <c r="B10020" s="383" t="s">
        <v>21</v>
      </c>
      <c r="C10020" s="383" t="s">
        <v>12</v>
      </c>
      <c r="D10020" s="383" t="s">
        <v>22</v>
      </c>
      <c r="E10020" s="383" t="s">
        <v>658</v>
      </c>
      <c r="F10020" s="383" t="s">
        <v>10</v>
      </c>
      <c r="G10020" s="384">
        <v>1569</v>
      </c>
      <c r="H10020" s="383" t="s">
        <v>896</v>
      </c>
      <c r="I10020" s="383" t="s">
        <v>835</v>
      </c>
      <c r="J10020" s="383" t="s">
        <v>617</v>
      </c>
      <c r="K10020" s="383" t="s">
        <v>618</v>
      </c>
      <c r="L10020" s="384">
        <v>30780</v>
      </c>
      <c r="M10020" s="383" t="s">
        <v>642</v>
      </c>
      <c r="N10020" s="383" t="s">
        <v>620</v>
      </c>
      <c r="O10020" s="383" t="s">
        <v>230</v>
      </c>
    </row>
    <row r="10021" spans="1:15">
      <c r="A10021" s="385">
        <v>42111</v>
      </c>
      <c r="B10021" s="383" t="s">
        <v>28</v>
      </c>
      <c r="C10021" s="383" t="s">
        <v>8</v>
      </c>
      <c r="D10021" s="383" t="s">
        <v>29</v>
      </c>
      <c r="E10021" s="383" t="s">
        <v>774</v>
      </c>
      <c r="F10021" s="383" t="s">
        <v>10</v>
      </c>
      <c r="G10021" s="384">
        <v>2238</v>
      </c>
      <c r="H10021" s="383" t="s">
        <v>848</v>
      </c>
      <c r="I10021" s="383" t="s">
        <v>986</v>
      </c>
      <c r="J10021" s="383" t="s">
        <v>617</v>
      </c>
      <c r="K10021" s="383" t="s">
        <v>618</v>
      </c>
      <c r="L10021" s="384">
        <v>30780</v>
      </c>
      <c r="M10021" s="383" t="s">
        <v>642</v>
      </c>
      <c r="N10021" s="383" t="s">
        <v>620</v>
      </c>
      <c r="O10021" s="383" t="s">
        <v>230</v>
      </c>
    </row>
    <row r="10022" spans="1:15">
      <c r="A10022" s="385">
        <v>42112</v>
      </c>
      <c r="B10022" s="383" t="s">
        <v>28</v>
      </c>
      <c r="C10022" s="383" t="s">
        <v>8</v>
      </c>
      <c r="D10022" s="383" t="s">
        <v>29</v>
      </c>
      <c r="E10022" s="383" t="s">
        <v>774</v>
      </c>
      <c r="F10022" s="383" t="s">
        <v>10</v>
      </c>
      <c r="G10022" s="384">
        <v>2238</v>
      </c>
      <c r="H10022" s="383" t="s">
        <v>848</v>
      </c>
      <c r="I10022" s="383" t="s">
        <v>986</v>
      </c>
      <c r="J10022" s="383" t="s">
        <v>617</v>
      </c>
      <c r="K10022" s="383" t="s">
        <v>618</v>
      </c>
      <c r="L10022" s="384">
        <v>30780</v>
      </c>
      <c r="M10022" s="383" t="s">
        <v>642</v>
      </c>
      <c r="N10022" s="383" t="s">
        <v>620</v>
      </c>
      <c r="O10022" s="383" t="s">
        <v>230</v>
      </c>
    </row>
    <row r="10023" spans="1:15">
      <c r="A10023" s="385">
        <v>42113</v>
      </c>
      <c r="B10023" s="383" t="s">
        <v>28</v>
      </c>
      <c r="C10023" s="383" t="s">
        <v>8</v>
      </c>
      <c r="D10023" s="383" t="s">
        <v>29</v>
      </c>
      <c r="E10023" s="383" t="s">
        <v>774</v>
      </c>
      <c r="F10023" s="383" t="s">
        <v>10</v>
      </c>
      <c r="G10023" s="384">
        <v>2238</v>
      </c>
      <c r="H10023" s="383" t="s">
        <v>848</v>
      </c>
      <c r="I10023" s="383" t="s">
        <v>986</v>
      </c>
      <c r="J10023" s="383" t="s">
        <v>617</v>
      </c>
      <c r="K10023" s="383" t="s">
        <v>618</v>
      </c>
      <c r="L10023" s="384">
        <v>30780</v>
      </c>
      <c r="M10023" s="383" t="s">
        <v>643</v>
      </c>
      <c r="N10023" s="383" t="s">
        <v>620</v>
      </c>
      <c r="O10023" s="383" t="s">
        <v>230</v>
      </c>
    </row>
    <row r="10024" spans="1:15">
      <c r="A10024" s="385">
        <v>42114</v>
      </c>
      <c r="B10024" s="383" t="s">
        <v>28</v>
      </c>
      <c r="C10024" s="383" t="s">
        <v>8</v>
      </c>
      <c r="D10024" s="383" t="s">
        <v>29</v>
      </c>
      <c r="E10024" s="383" t="s">
        <v>774</v>
      </c>
      <c r="F10024" s="383" t="s">
        <v>10</v>
      </c>
      <c r="G10024" s="384">
        <v>1518</v>
      </c>
      <c r="H10024" s="383" t="s">
        <v>848</v>
      </c>
      <c r="I10024" s="383" t="s">
        <v>871</v>
      </c>
      <c r="J10024" s="383" t="s">
        <v>617</v>
      </c>
      <c r="K10024" s="383" t="s">
        <v>618</v>
      </c>
      <c r="L10024" s="384">
        <v>30780</v>
      </c>
      <c r="M10024" s="383" t="s">
        <v>643</v>
      </c>
      <c r="N10024" s="383" t="s">
        <v>620</v>
      </c>
      <c r="O10024" s="383" t="s">
        <v>230</v>
      </c>
    </row>
    <row r="10025" spans="1:15">
      <c r="A10025" s="385">
        <v>42150</v>
      </c>
      <c r="B10025" s="383" t="s">
        <v>11</v>
      </c>
      <c r="C10025" s="383" t="s">
        <v>12</v>
      </c>
      <c r="D10025" s="383" t="s">
        <v>13</v>
      </c>
      <c r="E10025" s="383" t="s">
        <v>678</v>
      </c>
      <c r="F10025" s="383" t="s">
        <v>10</v>
      </c>
      <c r="G10025" s="384">
        <v>-1237</v>
      </c>
      <c r="H10025" s="383" t="s">
        <v>763</v>
      </c>
      <c r="I10025" s="383" t="s">
        <v>1206</v>
      </c>
      <c r="J10025" s="383" t="s">
        <v>617</v>
      </c>
      <c r="K10025" s="383" t="s">
        <v>618</v>
      </c>
      <c r="L10025" s="384">
        <v>30780</v>
      </c>
      <c r="M10025" s="383" t="s">
        <v>645</v>
      </c>
      <c r="N10025" s="383" t="s">
        <v>620</v>
      </c>
      <c r="O10025" s="383" t="s">
        <v>230</v>
      </c>
    </row>
    <row r="10026" spans="1:15">
      <c r="A10026" s="385">
        <v>41997</v>
      </c>
      <c r="B10026" s="383" t="s">
        <v>987</v>
      </c>
      <c r="C10026" s="383" t="s">
        <v>42</v>
      </c>
      <c r="D10026" s="383" t="s">
        <v>26</v>
      </c>
      <c r="E10026" s="383" t="s">
        <v>988</v>
      </c>
      <c r="F10026" s="383" t="s">
        <v>10</v>
      </c>
      <c r="G10026" s="384">
        <v>1200</v>
      </c>
      <c r="H10026" s="383" t="s">
        <v>14</v>
      </c>
      <c r="I10026" s="383" t="s">
        <v>1207</v>
      </c>
      <c r="J10026" s="383" t="s">
        <v>617</v>
      </c>
      <c r="K10026" s="383" t="s">
        <v>618</v>
      </c>
      <c r="L10026" s="384">
        <v>0</v>
      </c>
      <c r="M10026" s="383" t="s">
        <v>619</v>
      </c>
      <c r="N10026" s="383" t="s">
        <v>620</v>
      </c>
      <c r="O10026" s="383" t="s">
        <v>230</v>
      </c>
    </row>
    <row r="10027" spans="1:15">
      <c r="A10027" s="385">
        <v>42016</v>
      </c>
      <c r="B10027" s="383" t="s">
        <v>46</v>
      </c>
      <c r="C10027" s="383" t="s">
        <v>40</v>
      </c>
      <c r="D10027" s="383" t="s">
        <v>38</v>
      </c>
      <c r="E10027" s="383" t="s">
        <v>916</v>
      </c>
      <c r="F10027" s="383" t="s">
        <v>10</v>
      </c>
      <c r="G10027" s="384">
        <v>970</v>
      </c>
      <c r="H10027" s="383" t="s">
        <v>894</v>
      </c>
      <c r="I10027" s="383" t="s">
        <v>1208</v>
      </c>
      <c r="J10027" s="383" t="s">
        <v>617</v>
      </c>
      <c r="K10027" s="383" t="s">
        <v>618</v>
      </c>
      <c r="L10027" s="384">
        <v>9280</v>
      </c>
      <c r="M10027" s="383" t="s">
        <v>630</v>
      </c>
      <c r="N10027" s="383" t="s">
        <v>620</v>
      </c>
      <c r="O10027" s="383" t="s">
        <v>230</v>
      </c>
    </row>
    <row r="10028" spans="1:15">
      <c r="A10028" s="385">
        <v>42017</v>
      </c>
      <c r="B10028" s="383" t="s">
        <v>11</v>
      </c>
      <c r="C10028" s="383" t="s">
        <v>12</v>
      </c>
      <c r="D10028" s="383" t="s">
        <v>13</v>
      </c>
      <c r="E10028" s="383" t="s">
        <v>678</v>
      </c>
      <c r="F10028" s="383" t="s">
        <v>10</v>
      </c>
      <c r="G10028" s="384">
        <v>33839</v>
      </c>
      <c r="H10028" s="383" t="s">
        <v>803</v>
      </c>
      <c r="I10028" s="383" t="s">
        <v>1209</v>
      </c>
      <c r="J10028" s="383" t="s">
        <v>617</v>
      </c>
      <c r="K10028" s="383" t="s">
        <v>618</v>
      </c>
      <c r="L10028" s="384">
        <v>9280</v>
      </c>
      <c r="M10028" s="383" t="s">
        <v>631</v>
      </c>
      <c r="N10028" s="383" t="s">
        <v>620</v>
      </c>
      <c r="O10028" s="383" t="s">
        <v>230</v>
      </c>
    </row>
    <row r="10029" spans="1:15">
      <c r="A10029" s="385">
        <v>42019</v>
      </c>
      <c r="B10029" s="383" t="s">
        <v>21</v>
      </c>
      <c r="C10029" s="383" t="s">
        <v>12</v>
      </c>
      <c r="D10029" s="383" t="s">
        <v>22</v>
      </c>
      <c r="E10029" s="383" t="s">
        <v>658</v>
      </c>
      <c r="F10029" s="383" t="s">
        <v>10</v>
      </c>
      <c r="G10029" s="384">
        <v>12500</v>
      </c>
      <c r="H10029" s="383" t="s">
        <v>873</v>
      </c>
      <c r="I10029" s="383" t="s">
        <v>1196</v>
      </c>
      <c r="J10029" s="383" t="s">
        <v>617</v>
      </c>
      <c r="K10029" s="383" t="s">
        <v>618</v>
      </c>
      <c r="L10029" s="384">
        <v>11627</v>
      </c>
      <c r="M10029" s="383" t="s">
        <v>631</v>
      </c>
      <c r="N10029" s="383" t="s">
        <v>620</v>
      </c>
      <c r="O10029" s="383" t="s">
        <v>230</v>
      </c>
    </row>
    <row r="10030" spans="1:15">
      <c r="A10030" s="385">
        <v>42022</v>
      </c>
      <c r="B10030" s="383" t="s">
        <v>999</v>
      </c>
      <c r="C10030" s="383" t="s">
        <v>42</v>
      </c>
      <c r="D10030" s="383" t="s">
        <v>36</v>
      </c>
      <c r="E10030" s="383" t="s">
        <v>1000</v>
      </c>
      <c r="F10030" s="383" t="s">
        <v>43</v>
      </c>
      <c r="G10030" s="384">
        <v>37631</v>
      </c>
      <c r="H10030" s="383" t="s">
        <v>801</v>
      </c>
      <c r="I10030" s="383" t="s">
        <v>1210</v>
      </c>
      <c r="J10030" s="383" t="s">
        <v>617</v>
      </c>
      <c r="K10030" s="383" t="s">
        <v>618</v>
      </c>
      <c r="L10030" s="384">
        <v>12650</v>
      </c>
      <c r="M10030" s="383" t="s">
        <v>632</v>
      </c>
      <c r="N10030" s="383" t="s">
        <v>620</v>
      </c>
      <c r="O10030" s="383" t="s">
        <v>230</v>
      </c>
    </row>
    <row r="10031" spans="1:15">
      <c r="A10031" s="385">
        <v>42024</v>
      </c>
      <c r="B10031" s="383" t="s">
        <v>21</v>
      </c>
      <c r="C10031" s="383" t="s">
        <v>12</v>
      </c>
      <c r="D10031" s="383" t="s">
        <v>22</v>
      </c>
      <c r="E10031" s="383" t="s">
        <v>658</v>
      </c>
      <c r="F10031" s="383" t="s">
        <v>10</v>
      </c>
      <c r="G10031" s="384">
        <v>34510</v>
      </c>
      <c r="H10031" s="383" t="s">
        <v>873</v>
      </c>
      <c r="I10031" s="383" t="s">
        <v>1211</v>
      </c>
      <c r="J10031" s="383" t="s">
        <v>617</v>
      </c>
      <c r="K10031" s="383" t="s">
        <v>618</v>
      </c>
      <c r="L10031" s="384">
        <v>12775</v>
      </c>
      <c r="M10031" s="383" t="s">
        <v>633</v>
      </c>
      <c r="N10031" s="383" t="s">
        <v>620</v>
      </c>
      <c r="O10031" s="383" t="s">
        <v>230</v>
      </c>
    </row>
    <row r="10032" spans="1:15">
      <c r="A10032" s="385">
        <v>42025</v>
      </c>
      <c r="B10032" s="383" t="s">
        <v>646</v>
      </c>
      <c r="C10032" s="383" t="s">
        <v>8</v>
      </c>
      <c r="D10032" s="383" t="s">
        <v>32</v>
      </c>
      <c r="E10032" s="383" t="s">
        <v>647</v>
      </c>
      <c r="F10032" s="383" t="s">
        <v>10</v>
      </c>
      <c r="G10032" s="384">
        <v>8825</v>
      </c>
      <c r="H10032" s="383" t="s">
        <v>747</v>
      </c>
      <c r="I10032" s="383" t="s">
        <v>965</v>
      </c>
      <c r="J10032" s="383" t="s">
        <v>617</v>
      </c>
      <c r="K10032" s="383" t="s">
        <v>618</v>
      </c>
      <c r="L10032" s="384">
        <v>14695</v>
      </c>
      <c r="M10032" s="383" t="s">
        <v>633</v>
      </c>
      <c r="N10032" s="383" t="s">
        <v>620</v>
      </c>
      <c r="O10032" s="383" t="s">
        <v>230</v>
      </c>
    </row>
    <row r="10033" spans="1:15">
      <c r="A10033" s="385">
        <v>42027</v>
      </c>
      <c r="B10033" s="383" t="s">
        <v>754</v>
      </c>
      <c r="C10033" s="383" t="s">
        <v>8</v>
      </c>
      <c r="D10033" s="383" t="s">
        <v>755</v>
      </c>
      <c r="E10033" s="383" t="s">
        <v>756</v>
      </c>
      <c r="F10033" s="383" t="s">
        <v>10</v>
      </c>
      <c r="G10033" s="384">
        <v>90025</v>
      </c>
      <c r="H10033" s="383" t="s">
        <v>1212</v>
      </c>
      <c r="I10033" s="383" t="s">
        <v>1213</v>
      </c>
      <c r="J10033" s="383" t="s">
        <v>617</v>
      </c>
      <c r="K10033" s="383" t="s">
        <v>618</v>
      </c>
      <c r="L10033" s="384">
        <v>17245</v>
      </c>
      <c r="M10033" s="383" t="s">
        <v>633</v>
      </c>
      <c r="N10033" s="383" t="s">
        <v>620</v>
      </c>
      <c r="O10033" s="383" t="s">
        <v>230</v>
      </c>
    </row>
    <row r="10034" spans="1:15">
      <c r="A10034" s="385">
        <v>42028</v>
      </c>
      <c r="B10034" s="383" t="s">
        <v>11</v>
      </c>
      <c r="C10034" s="383" t="s">
        <v>12</v>
      </c>
      <c r="D10034" s="383" t="s">
        <v>13</v>
      </c>
      <c r="E10034" s="383" t="s">
        <v>678</v>
      </c>
      <c r="F10034" s="383" t="s">
        <v>10</v>
      </c>
      <c r="G10034" s="384">
        <v>-270</v>
      </c>
      <c r="H10034" s="383" t="s">
        <v>951</v>
      </c>
      <c r="I10034" s="383" t="s">
        <v>1200</v>
      </c>
      <c r="J10034" s="383" t="s">
        <v>617</v>
      </c>
      <c r="K10034" s="383" t="s">
        <v>618</v>
      </c>
      <c r="L10034" s="384">
        <v>18650</v>
      </c>
      <c r="M10034" s="383" t="s">
        <v>633</v>
      </c>
      <c r="N10034" s="383" t="s">
        <v>620</v>
      </c>
      <c r="O10034" s="383" t="s">
        <v>230</v>
      </c>
    </row>
    <row r="10035" spans="1:15">
      <c r="A10035" s="385">
        <v>42030</v>
      </c>
      <c r="B10035" s="383" t="s">
        <v>646</v>
      </c>
      <c r="C10035" s="383" t="s">
        <v>8</v>
      </c>
      <c r="D10035" s="383" t="s">
        <v>32</v>
      </c>
      <c r="E10035" s="383" t="s">
        <v>647</v>
      </c>
      <c r="F10035" s="383" t="s">
        <v>10</v>
      </c>
      <c r="G10035" s="384">
        <v>20663</v>
      </c>
      <c r="H10035" s="383" t="s">
        <v>747</v>
      </c>
      <c r="I10035" s="383" t="s">
        <v>932</v>
      </c>
      <c r="J10035" s="383" t="s">
        <v>617</v>
      </c>
      <c r="K10035" s="383" t="s">
        <v>618</v>
      </c>
      <c r="L10035" s="384">
        <v>18650</v>
      </c>
      <c r="M10035" s="383" t="s">
        <v>634</v>
      </c>
      <c r="N10035" s="383" t="s">
        <v>620</v>
      </c>
      <c r="O10035" s="383" t="s">
        <v>230</v>
      </c>
    </row>
    <row r="10036" spans="1:15">
      <c r="A10036" s="385">
        <v>42031</v>
      </c>
      <c r="B10036" s="383" t="s">
        <v>21</v>
      </c>
      <c r="C10036" s="383" t="s">
        <v>12</v>
      </c>
      <c r="D10036" s="383" t="s">
        <v>22</v>
      </c>
      <c r="E10036" s="383" t="s">
        <v>658</v>
      </c>
      <c r="F10036" s="383" t="s">
        <v>10</v>
      </c>
      <c r="G10036" s="384">
        <v>25406</v>
      </c>
      <c r="H10036" s="383" t="s">
        <v>873</v>
      </c>
      <c r="I10036" s="383" t="s">
        <v>1214</v>
      </c>
      <c r="J10036" s="383" t="s">
        <v>617</v>
      </c>
      <c r="K10036" s="383" t="s">
        <v>618</v>
      </c>
      <c r="L10036" s="384">
        <v>18650</v>
      </c>
      <c r="M10036" s="383" t="s">
        <v>634</v>
      </c>
      <c r="N10036" s="383" t="s">
        <v>620</v>
      </c>
      <c r="O10036" s="383" t="s">
        <v>230</v>
      </c>
    </row>
    <row r="10037" spans="1:15">
      <c r="A10037" s="385">
        <v>42032</v>
      </c>
      <c r="B10037" s="383" t="s">
        <v>21</v>
      </c>
      <c r="C10037" s="383" t="s">
        <v>12</v>
      </c>
      <c r="D10037" s="383" t="s">
        <v>22</v>
      </c>
      <c r="E10037" s="383" t="s">
        <v>658</v>
      </c>
      <c r="F10037" s="383" t="s">
        <v>10</v>
      </c>
      <c r="G10037" s="384">
        <v>6480</v>
      </c>
      <c r="H10037" s="383" t="s">
        <v>909</v>
      </c>
      <c r="I10037" s="383" t="s">
        <v>1215</v>
      </c>
      <c r="J10037" s="383" t="s">
        <v>617</v>
      </c>
      <c r="K10037" s="383" t="s">
        <v>618</v>
      </c>
      <c r="L10037" s="384">
        <v>18650</v>
      </c>
      <c r="M10037" s="383" t="s">
        <v>634</v>
      </c>
      <c r="N10037" s="383" t="s">
        <v>620</v>
      </c>
      <c r="O10037" s="383" t="s">
        <v>230</v>
      </c>
    </row>
    <row r="10038" spans="1:15">
      <c r="A10038" s="385">
        <v>42033</v>
      </c>
      <c r="B10038" s="383" t="s">
        <v>999</v>
      </c>
      <c r="C10038" s="383" t="s">
        <v>42</v>
      </c>
      <c r="D10038" s="383" t="s">
        <v>36</v>
      </c>
      <c r="E10038" s="383" t="s">
        <v>1000</v>
      </c>
      <c r="F10038" s="383" t="s">
        <v>43</v>
      </c>
      <c r="G10038" s="384">
        <v>206794</v>
      </c>
      <c r="H10038" s="383" t="s">
        <v>1087</v>
      </c>
      <c r="I10038" s="383" t="s">
        <v>1216</v>
      </c>
      <c r="J10038" s="383" t="s">
        <v>617</v>
      </c>
      <c r="K10038" s="383" t="s">
        <v>618</v>
      </c>
      <c r="L10038" s="384">
        <v>18650</v>
      </c>
      <c r="M10038" s="383" t="s">
        <v>634</v>
      </c>
      <c r="N10038" s="383" t="s">
        <v>620</v>
      </c>
      <c r="O10038" s="383" t="s">
        <v>230</v>
      </c>
    </row>
    <row r="10039" spans="1:15">
      <c r="A10039" s="385">
        <v>42034</v>
      </c>
      <c r="B10039" s="383" t="s">
        <v>11</v>
      </c>
      <c r="C10039" s="383" t="s">
        <v>12</v>
      </c>
      <c r="D10039" s="383" t="s">
        <v>13</v>
      </c>
      <c r="E10039" s="383" t="s">
        <v>678</v>
      </c>
      <c r="F10039" s="383" t="s">
        <v>10</v>
      </c>
      <c r="G10039" s="384">
        <v>5651</v>
      </c>
      <c r="H10039" s="383" t="s">
        <v>951</v>
      </c>
      <c r="I10039" s="383" t="s">
        <v>1217</v>
      </c>
      <c r="J10039" s="383" t="s">
        <v>617</v>
      </c>
      <c r="K10039" s="383" t="s">
        <v>618</v>
      </c>
      <c r="L10039" s="384">
        <v>18650</v>
      </c>
      <c r="M10039" s="383" t="s">
        <v>634</v>
      </c>
      <c r="N10039" s="383" t="s">
        <v>620</v>
      </c>
      <c r="O10039" s="383" t="s">
        <v>230</v>
      </c>
    </row>
    <row r="10040" spans="1:15">
      <c r="A10040" s="385">
        <v>42037</v>
      </c>
      <c r="B10040" s="383" t="s">
        <v>21</v>
      </c>
      <c r="C10040" s="383" t="s">
        <v>12</v>
      </c>
      <c r="D10040" s="383" t="s">
        <v>22</v>
      </c>
      <c r="E10040" s="383" t="s">
        <v>658</v>
      </c>
      <c r="F10040" s="383" t="s">
        <v>10</v>
      </c>
      <c r="G10040" s="384">
        <v>1986</v>
      </c>
      <c r="H10040" s="383" t="s">
        <v>784</v>
      </c>
      <c r="I10040" s="383" t="s">
        <v>1218</v>
      </c>
      <c r="J10040" s="383" t="s">
        <v>617</v>
      </c>
      <c r="K10040" s="383" t="s">
        <v>618</v>
      </c>
      <c r="L10040" s="384">
        <v>18660</v>
      </c>
      <c r="M10040" s="383" t="s">
        <v>634</v>
      </c>
      <c r="N10040" s="383" t="s">
        <v>620</v>
      </c>
      <c r="O10040" s="383" t="s">
        <v>230</v>
      </c>
    </row>
    <row r="10041" spans="1:15">
      <c r="A10041" s="385">
        <v>42039</v>
      </c>
      <c r="B10041" s="383" t="s">
        <v>21</v>
      </c>
      <c r="C10041" s="383" t="s">
        <v>12</v>
      </c>
      <c r="D10041" s="383" t="s">
        <v>22</v>
      </c>
      <c r="E10041" s="383" t="s">
        <v>658</v>
      </c>
      <c r="F10041" s="383" t="s">
        <v>10</v>
      </c>
      <c r="G10041" s="384">
        <v>1455</v>
      </c>
      <c r="H10041" s="383" t="s">
        <v>912</v>
      </c>
      <c r="I10041" s="383" t="s">
        <v>1219</v>
      </c>
      <c r="J10041" s="383" t="s">
        <v>617</v>
      </c>
      <c r="K10041" s="383" t="s">
        <v>618</v>
      </c>
      <c r="L10041" s="384">
        <v>18660</v>
      </c>
      <c r="M10041" s="383" t="s">
        <v>634</v>
      </c>
      <c r="N10041" s="383" t="s">
        <v>620</v>
      </c>
      <c r="O10041" s="383" t="s">
        <v>230</v>
      </c>
    </row>
    <row r="10042" spans="1:15">
      <c r="A10042" s="385">
        <v>42040</v>
      </c>
      <c r="B10042" s="383" t="s">
        <v>21</v>
      </c>
      <c r="C10042" s="383" t="s">
        <v>12</v>
      </c>
      <c r="D10042" s="383" t="s">
        <v>22</v>
      </c>
      <c r="E10042" s="383" t="s">
        <v>658</v>
      </c>
      <c r="F10042" s="383" t="s">
        <v>10</v>
      </c>
      <c r="G10042" s="384">
        <v>39231</v>
      </c>
      <c r="H10042" s="383" t="s">
        <v>946</v>
      </c>
      <c r="I10042" s="383" t="s">
        <v>1220</v>
      </c>
      <c r="J10042" s="383" t="s">
        <v>617</v>
      </c>
      <c r="K10042" s="383" t="s">
        <v>618</v>
      </c>
      <c r="L10042" s="384">
        <v>18761</v>
      </c>
      <c r="M10042" s="383" t="s">
        <v>635</v>
      </c>
      <c r="N10042" s="383" t="s">
        <v>620</v>
      </c>
      <c r="O10042" s="383" t="s">
        <v>230</v>
      </c>
    </row>
    <row r="10043" spans="1:15">
      <c r="A10043" s="385">
        <v>42041</v>
      </c>
      <c r="B10043" s="383" t="s">
        <v>28</v>
      </c>
      <c r="C10043" s="383" t="s">
        <v>8</v>
      </c>
      <c r="D10043" s="383" t="s">
        <v>29</v>
      </c>
      <c r="E10043" s="383" t="s">
        <v>774</v>
      </c>
      <c r="F10043" s="383" t="s">
        <v>10</v>
      </c>
      <c r="G10043" s="384">
        <v>1337</v>
      </c>
      <c r="H10043" s="383" t="s">
        <v>848</v>
      </c>
      <c r="I10043" s="383" t="s">
        <v>976</v>
      </c>
      <c r="J10043" s="383" t="s">
        <v>617</v>
      </c>
      <c r="K10043" s="383" t="s">
        <v>618</v>
      </c>
      <c r="L10043" s="384">
        <v>18761</v>
      </c>
      <c r="M10043" s="383" t="s">
        <v>635</v>
      </c>
      <c r="N10043" s="383" t="s">
        <v>620</v>
      </c>
      <c r="O10043" s="383" t="s">
        <v>230</v>
      </c>
    </row>
    <row r="10044" spans="1:15">
      <c r="A10044" s="385">
        <v>42050</v>
      </c>
      <c r="B10044" s="383" t="s">
        <v>859</v>
      </c>
      <c r="C10044" s="383" t="s">
        <v>25</v>
      </c>
      <c r="D10044" s="383" t="s">
        <v>19</v>
      </c>
      <c r="E10044" s="383" t="s">
        <v>860</v>
      </c>
      <c r="F10044" s="383" t="s">
        <v>10</v>
      </c>
      <c r="G10044" s="384">
        <v>44189</v>
      </c>
      <c r="H10044" s="383" t="s">
        <v>861</v>
      </c>
      <c r="I10044" s="383" t="s">
        <v>1221</v>
      </c>
      <c r="J10044" s="383" t="s">
        <v>617</v>
      </c>
      <c r="K10044" s="383" t="s">
        <v>618</v>
      </c>
      <c r="L10044" s="384">
        <v>22680</v>
      </c>
      <c r="M10044" s="383" t="s">
        <v>635</v>
      </c>
      <c r="N10044" s="383" t="s">
        <v>620</v>
      </c>
      <c r="O10044" s="383" t="s">
        <v>230</v>
      </c>
    </row>
    <row r="10045" spans="1:15">
      <c r="A10045" s="385">
        <v>42054</v>
      </c>
      <c r="B10045" s="383" t="s">
        <v>21</v>
      </c>
      <c r="C10045" s="383" t="s">
        <v>12</v>
      </c>
      <c r="D10045" s="383" t="s">
        <v>22</v>
      </c>
      <c r="E10045" s="383" t="s">
        <v>658</v>
      </c>
      <c r="F10045" s="383" t="s">
        <v>10</v>
      </c>
      <c r="G10045" s="384">
        <v>5765</v>
      </c>
      <c r="H10045" s="383" t="s">
        <v>922</v>
      </c>
      <c r="I10045" s="383" t="s">
        <v>933</v>
      </c>
      <c r="J10045" s="383" t="s">
        <v>617</v>
      </c>
      <c r="K10045" s="383" t="s">
        <v>618</v>
      </c>
      <c r="L10045" s="384">
        <v>23171</v>
      </c>
      <c r="M10045" s="383" t="s">
        <v>636</v>
      </c>
      <c r="N10045" s="383" t="s">
        <v>620</v>
      </c>
      <c r="O10045" s="383" t="s">
        <v>230</v>
      </c>
    </row>
    <row r="10046" spans="1:15">
      <c r="A10046" s="385">
        <v>42055</v>
      </c>
      <c r="B10046" s="383" t="s">
        <v>21</v>
      </c>
      <c r="C10046" s="383" t="s">
        <v>12</v>
      </c>
      <c r="D10046" s="383" t="s">
        <v>22</v>
      </c>
      <c r="E10046" s="383" t="s">
        <v>658</v>
      </c>
      <c r="F10046" s="383" t="s">
        <v>10</v>
      </c>
      <c r="G10046" s="384">
        <v>5765</v>
      </c>
      <c r="H10046" s="383" t="s">
        <v>922</v>
      </c>
      <c r="I10046" s="383" t="s">
        <v>933</v>
      </c>
      <c r="J10046" s="383" t="s">
        <v>617</v>
      </c>
      <c r="K10046" s="383" t="s">
        <v>618</v>
      </c>
      <c r="L10046" s="384">
        <v>23171</v>
      </c>
      <c r="M10046" s="383" t="s">
        <v>636</v>
      </c>
      <c r="N10046" s="383" t="s">
        <v>620</v>
      </c>
      <c r="O10046" s="383" t="s">
        <v>230</v>
      </c>
    </row>
    <row r="10047" spans="1:15">
      <c r="A10047" s="385">
        <v>42057</v>
      </c>
      <c r="B10047" s="383" t="s">
        <v>859</v>
      </c>
      <c r="C10047" s="383" t="s">
        <v>25</v>
      </c>
      <c r="D10047" s="383" t="s">
        <v>19</v>
      </c>
      <c r="E10047" s="383" t="s">
        <v>860</v>
      </c>
      <c r="F10047" s="383" t="s">
        <v>10</v>
      </c>
      <c r="G10047" s="384">
        <v>29908</v>
      </c>
      <c r="H10047" s="383" t="s">
        <v>861</v>
      </c>
      <c r="I10047" s="383" t="s">
        <v>1222</v>
      </c>
      <c r="J10047" s="383" t="s">
        <v>617</v>
      </c>
      <c r="K10047" s="383" t="s">
        <v>618</v>
      </c>
      <c r="L10047" s="384">
        <v>23171</v>
      </c>
      <c r="M10047" s="383" t="s">
        <v>637</v>
      </c>
      <c r="N10047" s="383" t="s">
        <v>620</v>
      </c>
      <c r="O10047" s="383" t="s">
        <v>230</v>
      </c>
    </row>
    <row r="10048" spans="1:15">
      <c r="A10048" s="385">
        <v>42058</v>
      </c>
      <c r="B10048" s="383" t="s">
        <v>650</v>
      </c>
      <c r="C10048" s="383" t="s">
        <v>8</v>
      </c>
      <c r="D10048" s="383" t="s">
        <v>20</v>
      </c>
      <c r="E10048" s="383" t="s">
        <v>651</v>
      </c>
      <c r="F10048" s="383" t="s">
        <v>10</v>
      </c>
      <c r="G10048" s="384">
        <v>17905</v>
      </c>
      <c r="H10048" s="383" t="s">
        <v>852</v>
      </c>
      <c r="I10048" s="383" t="s">
        <v>853</v>
      </c>
      <c r="J10048" s="383" t="s">
        <v>617</v>
      </c>
      <c r="K10048" s="383" t="s">
        <v>618</v>
      </c>
      <c r="L10048" s="384">
        <v>23171</v>
      </c>
      <c r="M10048" s="383" t="s">
        <v>637</v>
      </c>
      <c r="N10048" s="383" t="s">
        <v>620</v>
      </c>
      <c r="O10048" s="383" t="s">
        <v>230</v>
      </c>
    </row>
    <row r="10049" spans="1:15">
      <c r="A10049" s="385">
        <v>42059</v>
      </c>
      <c r="B10049" s="383" t="s">
        <v>650</v>
      </c>
      <c r="C10049" s="383" t="s">
        <v>8</v>
      </c>
      <c r="D10049" s="383" t="s">
        <v>20</v>
      </c>
      <c r="E10049" s="383" t="s">
        <v>651</v>
      </c>
      <c r="F10049" s="383" t="s">
        <v>10</v>
      </c>
      <c r="G10049" s="384">
        <v>17905</v>
      </c>
      <c r="H10049" s="383" t="s">
        <v>852</v>
      </c>
      <c r="I10049" s="383" t="s">
        <v>853</v>
      </c>
      <c r="J10049" s="383" t="s">
        <v>617</v>
      </c>
      <c r="K10049" s="383" t="s">
        <v>618</v>
      </c>
      <c r="L10049" s="384">
        <v>23171</v>
      </c>
      <c r="M10049" s="383" t="s">
        <v>637</v>
      </c>
      <c r="N10049" s="383" t="s">
        <v>620</v>
      </c>
      <c r="O10049" s="383" t="s">
        <v>230</v>
      </c>
    </row>
    <row r="10050" spans="1:15">
      <c r="A10050" s="385">
        <v>42060</v>
      </c>
      <c r="B10050" s="383" t="s">
        <v>650</v>
      </c>
      <c r="C10050" s="383" t="s">
        <v>8</v>
      </c>
      <c r="D10050" s="383" t="s">
        <v>20</v>
      </c>
      <c r="E10050" s="383" t="s">
        <v>651</v>
      </c>
      <c r="F10050" s="383" t="s">
        <v>10</v>
      </c>
      <c r="G10050" s="384">
        <v>17905</v>
      </c>
      <c r="H10050" s="383" t="s">
        <v>852</v>
      </c>
      <c r="I10050" s="383" t="s">
        <v>853</v>
      </c>
      <c r="J10050" s="383" t="s">
        <v>617</v>
      </c>
      <c r="K10050" s="383" t="s">
        <v>618</v>
      </c>
      <c r="L10050" s="384">
        <v>23171</v>
      </c>
      <c r="M10050" s="383" t="s">
        <v>637</v>
      </c>
      <c r="N10050" s="383" t="s">
        <v>620</v>
      </c>
      <c r="O10050" s="383" t="s">
        <v>230</v>
      </c>
    </row>
    <row r="10051" spans="1:15">
      <c r="A10051" s="385">
        <v>42061</v>
      </c>
      <c r="B10051" s="383" t="s">
        <v>621</v>
      </c>
      <c r="C10051" s="383" t="s">
        <v>8</v>
      </c>
      <c r="D10051" s="383" t="s">
        <v>9</v>
      </c>
      <c r="E10051" s="383" t="s">
        <v>622</v>
      </c>
      <c r="F10051" s="383" t="s">
        <v>10</v>
      </c>
      <c r="G10051" s="384">
        <v>63000</v>
      </c>
      <c r="H10051" s="383" t="s">
        <v>838</v>
      </c>
      <c r="I10051" s="383" t="s">
        <v>839</v>
      </c>
      <c r="J10051" s="383" t="s">
        <v>617</v>
      </c>
      <c r="K10051" s="383" t="s">
        <v>618</v>
      </c>
      <c r="L10051" s="384">
        <v>23171</v>
      </c>
      <c r="M10051" s="383" t="s">
        <v>637</v>
      </c>
      <c r="N10051" s="383" t="s">
        <v>620</v>
      </c>
      <c r="O10051" s="383" t="s">
        <v>230</v>
      </c>
    </row>
    <row r="10052" spans="1:15">
      <c r="A10052" s="385">
        <v>42062</v>
      </c>
      <c r="B10052" s="383" t="s">
        <v>650</v>
      </c>
      <c r="C10052" s="383" t="s">
        <v>8</v>
      </c>
      <c r="D10052" s="383" t="s">
        <v>20</v>
      </c>
      <c r="E10052" s="383" t="s">
        <v>651</v>
      </c>
      <c r="F10052" s="383" t="s">
        <v>10</v>
      </c>
      <c r="G10052" s="384">
        <v>17092</v>
      </c>
      <c r="H10052" s="383" t="s">
        <v>852</v>
      </c>
      <c r="I10052" s="383" t="s">
        <v>853</v>
      </c>
      <c r="J10052" s="383" t="s">
        <v>617</v>
      </c>
      <c r="K10052" s="383" t="s">
        <v>618</v>
      </c>
      <c r="L10052" s="384">
        <v>23171</v>
      </c>
      <c r="M10052" s="383" t="s">
        <v>637</v>
      </c>
      <c r="N10052" s="383" t="s">
        <v>620</v>
      </c>
      <c r="O10052" s="383" t="s">
        <v>230</v>
      </c>
    </row>
    <row r="10053" spans="1:15">
      <c r="A10053" s="385">
        <v>42063</v>
      </c>
      <c r="B10053" s="383" t="s">
        <v>650</v>
      </c>
      <c r="C10053" s="383" t="s">
        <v>8</v>
      </c>
      <c r="D10053" s="383" t="s">
        <v>20</v>
      </c>
      <c r="E10053" s="383" t="s">
        <v>651</v>
      </c>
      <c r="F10053" s="383" t="s">
        <v>10</v>
      </c>
      <c r="G10053" s="384">
        <v>17092</v>
      </c>
      <c r="H10053" s="383" t="s">
        <v>852</v>
      </c>
      <c r="I10053" s="383" t="s">
        <v>853</v>
      </c>
      <c r="J10053" s="383" t="s">
        <v>617</v>
      </c>
      <c r="K10053" s="383" t="s">
        <v>618</v>
      </c>
      <c r="L10053" s="384">
        <v>23242</v>
      </c>
      <c r="M10053" s="383" t="s">
        <v>638</v>
      </c>
      <c r="N10053" s="383" t="s">
        <v>620</v>
      </c>
      <c r="O10053" s="383" t="s">
        <v>230</v>
      </c>
    </row>
    <row r="10054" spans="1:15">
      <c r="A10054" s="385">
        <v>42064</v>
      </c>
      <c r="B10054" s="383" t="s">
        <v>650</v>
      </c>
      <c r="C10054" s="383" t="s">
        <v>8</v>
      </c>
      <c r="D10054" s="383" t="s">
        <v>20</v>
      </c>
      <c r="E10054" s="383" t="s">
        <v>651</v>
      </c>
      <c r="F10054" s="383" t="s">
        <v>10</v>
      </c>
      <c r="G10054" s="384">
        <v>17092</v>
      </c>
      <c r="H10054" s="383" t="s">
        <v>852</v>
      </c>
      <c r="I10054" s="383" t="s">
        <v>853</v>
      </c>
      <c r="J10054" s="383" t="s">
        <v>617</v>
      </c>
      <c r="K10054" s="383" t="s">
        <v>618</v>
      </c>
      <c r="L10054" s="384">
        <v>24188</v>
      </c>
      <c r="M10054" s="383" t="s">
        <v>638</v>
      </c>
      <c r="N10054" s="383" t="s">
        <v>620</v>
      </c>
      <c r="O10054" s="383" t="s">
        <v>230</v>
      </c>
    </row>
    <row r="10055" spans="1:15">
      <c r="A10055" s="385">
        <v>42065</v>
      </c>
      <c r="B10055" s="383" t="s">
        <v>650</v>
      </c>
      <c r="C10055" s="383" t="s">
        <v>8</v>
      </c>
      <c r="D10055" s="383" t="s">
        <v>20</v>
      </c>
      <c r="E10055" s="383" t="s">
        <v>651</v>
      </c>
      <c r="F10055" s="383" t="s">
        <v>10</v>
      </c>
      <c r="G10055" s="384">
        <v>17092</v>
      </c>
      <c r="H10055" s="383" t="s">
        <v>852</v>
      </c>
      <c r="I10055" s="383" t="s">
        <v>853</v>
      </c>
      <c r="J10055" s="383" t="s">
        <v>617</v>
      </c>
      <c r="K10055" s="383" t="s">
        <v>618</v>
      </c>
      <c r="L10055" s="384">
        <v>24376</v>
      </c>
      <c r="M10055" s="383" t="s">
        <v>638</v>
      </c>
      <c r="N10055" s="383" t="s">
        <v>620</v>
      </c>
      <c r="O10055" s="383" t="s">
        <v>230</v>
      </c>
    </row>
    <row r="10056" spans="1:15">
      <c r="A10056" s="385">
        <v>42068</v>
      </c>
      <c r="B10056" s="383" t="s">
        <v>17</v>
      </c>
      <c r="C10056" s="383" t="s">
        <v>18</v>
      </c>
      <c r="D10056" s="383" t="s">
        <v>19</v>
      </c>
      <c r="E10056" s="383" t="s">
        <v>668</v>
      </c>
      <c r="F10056" s="383" t="s">
        <v>10</v>
      </c>
      <c r="G10056" s="384">
        <v>750</v>
      </c>
      <c r="H10056" s="383" t="s">
        <v>841</v>
      </c>
      <c r="I10056" s="383" t="s">
        <v>851</v>
      </c>
      <c r="J10056" s="383" t="s">
        <v>617</v>
      </c>
      <c r="K10056" s="383" t="s">
        <v>618</v>
      </c>
      <c r="L10056" s="384">
        <v>24965</v>
      </c>
      <c r="M10056" s="383" t="s">
        <v>638</v>
      </c>
      <c r="N10056" s="383" t="s">
        <v>620</v>
      </c>
      <c r="O10056" s="383" t="s">
        <v>230</v>
      </c>
    </row>
    <row r="10057" spans="1:15">
      <c r="A10057" s="385">
        <v>42069</v>
      </c>
      <c r="B10057" s="383" t="s">
        <v>17</v>
      </c>
      <c r="C10057" s="383" t="s">
        <v>18</v>
      </c>
      <c r="D10057" s="383" t="s">
        <v>19</v>
      </c>
      <c r="E10057" s="383" t="s">
        <v>668</v>
      </c>
      <c r="F10057" s="383" t="s">
        <v>10</v>
      </c>
      <c r="G10057" s="384">
        <v>750</v>
      </c>
      <c r="H10057" s="383" t="s">
        <v>841</v>
      </c>
      <c r="I10057" s="383" t="s">
        <v>842</v>
      </c>
      <c r="J10057" s="383" t="s">
        <v>617</v>
      </c>
      <c r="K10057" s="383" t="s">
        <v>618</v>
      </c>
      <c r="L10057" s="384">
        <v>25035</v>
      </c>
      <c r="M10057" s="383" t="s">
        <v>638</v>
      </c>
      <c r="N10057" s="383" t="s">
        <v>620</v>
      </c>
      <c r="O10057" s="383" t="s">
        <v>230</v>
      </c>
    </row>
    <row r="10058" spans="1:15">
      <c r="A10058" s="385">
        <v>42070</v>
      </c>
      <c r="B10058" s="383" t="s">
        <v>17</v>
      </c>
      <c r="C10058" s="383" t="s">
        <v>18</v>
      </c>
      <c r="D10058" s="383" t="s">
        <v>19</v>
      </c>
      <c r="E10058" s="383" t="s">
        <v>668</v>
      </c>
      <c r="F10058" s="383" t="s">
        <v>10</v>
      </c>
      <c r="G10058" s="384">
        <v>750</v>
      </c>
      <c r="H10058" s="383" t="s">
        <v>841</v>
      </c>
      <c r="I10058" s="383" t="s">
        <v>842</v>
      </c>
      <c r="J10058" s="383" t="s">
        <v>617</v>
      </c>
      <c r="K10058" s="383" t="s">
        <v>618</v>
      </c>
      <c r="L10058" s="384">
        <v>25532</v>
      </c>
      <c r="M10058" s="383" t="s">
        <v>638</v>
      </c>
      <c r="N10058" s="383" t="s">
        <v>620</v>
      </c>
      <c r="O10058" s="383" t="s">
        <v>230</v>
      </c>
    </row>
    <row r="10059" spans="1:15">
      <c r="A10059" s="385">
        <v>42071</v>
      </c>
      <c r="B10059" s="383" t="s">
        <v>17</v>
      </c>
      <c r="C10059" s="383" t="s">
        <v>18</v>
      </c>
      <c r="D10059" s="383" t="s">
        <v>19</v>
      </c>
      <c r="E10059" s="383" t="s">
        <v>668</v>
      </c>
      <c r="F10059" s="383" t="s">
        <v>10</v>
      </c>
      <c r="G10059" s="384">
        <v>750</v>
      </c>
      <c r="H10059" s="383" t="s">
        <v>841</v>
      </c>
      <c r="I10059" s="383" t="s">
        <v>842</v>
      </c>
      <c r="J10059" s="383" t="s">
        <v>617</v>
      </c>
      <c r="K10059" s="383" t="s">
        <v>618</v>
      </c>
      <c r="L10059" s="384">
        <v>25875</v>
      </c>
      <c r="M10059" s="383" t="s">
        <v>638</v>
      </c>
      <c r="N10059" s="383" t="s">
        <v>620</v>
      </c>
      <c r="O10059" s="383" t="s">
        <v>230</v>
      </c>
    </row>
    <row r="10060" spans="1:15">
      <c r="A10060" s="385">
        <v>42072</v>
      </c>
      <c r="B10060" s="383" t="s">
        <v>17</v>
      </c>
      <c r="C10060" s="383" t="s">
        <v>18</v>
      </c>
      <c r="D10060" s="383" t="s">
        <v>19</v>
      </c>
      <c r="E10060" s="383" t="s">
        <v>668</v>
      </c>
      <c r="F10060" s="383" t="s">
        <v>10</v>
      </c>
      <c r="G10060" s="384">
        <v>750</v>
      </c>
      <c r="H10060" s="383" t="s">
        <v>841</v>
      </c>
      <c r="I10060" s="383" t="s">
        <v>842</v>
      </c>
      <c r="J10060" s="383" t="s">
        <v>617</v>
      </c>
      <c r="K10060" s="383" t="s">
        <v>618</v>
      </c>
      <c r="L10060" s="384">
        <v>25875</v>
      </c>
      <c r="M10060" s="383" t="s">
        <v>638</v>
      </c>
      <c r="N10060" s="383" t="s">
        <v>620</v>
      </c>
      <c r="O10060" s="383" t="s">
        <v>230</v>
      </c>
    </row>
    <row r="10061" spans="1:15">
      <c r="A10061" s="385">
        <v>42073</v>
      </c>
      <c r="B10061" s="383" t="s">
        <v>17</v>
      </c>
      <c r="C10061" s="383" t="s">
        <v>18</v>
      </c>
      <c r="D10061" s="383" t="s">
        <v>19</v>
      </c>
      <c r="E10061" s="383" t="s">
        <v>668</v>
      </c>
      <c r="F10061" s="383" t="s">
        <v>10</v>
      </c>
      <c r="G10061" s="384">
        <v>750</v>
      </c>
      <c r="H10061" s="383" t="s">
        <v>841</v>
      </c>
      <c r="I10061" s="383" t="s">
        <v>842</v>
      </c>
      <c r="J10061" s="383" t="s">
        <v>617</v>
      </c>
      <c r="K10061" s="383" t="s">
        <v>618</v>
      </c>
      <c r="L10061" s="384">
        <v>25875</v>
      </c>
      <c r="M10061" s="383" t="s">
        <v>638</v>
      </c>
      <c r="N10061" s="383" t="s">
        <v>620</v>
      </c>
      <c r="O10061" s="383" t="s">
        <v>230</v>
      </c>
    </row>
    <row r="10062" spans="1:15">
      <c r="A10062" s="385">
        <v>42074</v>
      </c>
      <c r="B10062" s="383" t="s">
        <v>17</v>
      </c>
      <c r="C10062" s="383" t="s">
        <v>18</v>
      </c>
      <c r="D10062" s="383" t="s">
        <v>19</v>
      </c>
      <c r="E10062" s="383" t="s">
        <v>668</v>
      </c>
      <c r="F10062" s="383" t="s">
        <v>10</v>
      </c>
      <c r="G10062" s="384">
        <v>750</v>
      </c>
      <c r="H10062" s="383" t="s">
        <v>841</v>
      </c>
      <c r="I10062" s="383" t="s">
        <v>842</v>
      </c>
      <c r="J10062" s="383" t="s">
        <v>617</v>
      </c>
      <c r="K10062" s="383" t="s">
        <v>618</v>
      </c>
      <c r="L10062" s="384">
        <v>25875</v>
      </c>
      <c r="M10062" s="383" t="s">
        <v>638</v>
      </c>
      <c r="N10062" s="383" t="s">
        <v>620</v>
      </c>
      <c r="O10062" s="383" t="s">
        <v>230</v>
      </c>
    </row>
    <row r="10063" spans="1:15">
      <c r="A10063" s="385">
        <v>42075</v>
      </c>
      <c r="B10063" s="383" t="s">
        <v>17</v>
      </c>
      <c r="C10063" s="383" t="s">
        <v>18</v>
      </c>
      <c r="D10063" s="383" t="s">
        <v>19</v>
      </c>
      <c r="E10063" s="383" t="s">
        <v>668</v>
      </c>
      <c r="F10063" s="383" t="s">
        <v>10</v>
      </c>
      <c r="G10063" s="384">
        <v>750</v>
      </c>
      <c r="H10063" s="383" t="s">
        <v>841</v>
      </c>
      <c r="I10063" s="383" t="s">
        <v>842</v>
      </c>
      <c r="J10063" s="383" t="s">
        <v>617</v>
      </c>
      <c r="K10063" s="383" t="s">
        <v>618</v>
      </c>
      <c r="L10063" s="384">
        <v>25875</v>
      </c>
      <c r="M10063" s="383" t="s">
        <v>639</v>
      </c>
      <c r="N10063" s="383" t="s">
        <v>620</v>
      </c>
      <c r="O10063" s="383" t="s">
        <v>230</v>
      </c>
    </row>
    <row r="10064" spans="1:15">
      <c r="A10064" s="385">
        <v>42076</v>
      </c>
      <c r="B10064" s="383" t="s">
        <v>621</v>
      </c>
      <c r="C10064" s="383" t="s">
        <v>8</v>
      </c>
      <c r="D10064" s="383" t="s">
        <v>9</v>
      </c>
      <c r="E10064" s="383" t="s">
        <v>622</v>
      </c>
      <c r="F10064" s="383" t="s">
        <v>10</v>
      </c>
      <c r="G10064" s="384">
        <v>63000</v>
      </c>
      <c r="H10064" s="383" t="s">
        <v>838</v>
      </c>
      <c r="I10064" s="383" t="s">
        <v>839</v>
      </c>
      <c r="J10064" s="383" t="s">
        <v>617</v>
      </c>
      <c r="K10064" s="383" t="s">
        <v>618</v>
      </c>
      <c r="L10064" s="384">
        <v>25875</v>
      </c>
      <c r="M10064" s="383" t="s">
        <v>639</v>
      </c>
      <c r="N10064" s="383" t="s">
        <v>620</v>
      </c>
      <c r="O10064" s="383" t="s">
        <v>230</v>
      </c>
    </row>
    <row r="10065" spans="1:15">
      <c r="A10065" s="385">
        <v>42077</v>
      </c>
      <c r="B10065" s="383" t="s">
        <v>17</v>
      </c>
      <c r="C10065" s="383" t="s">
        <v>18</v>
      </c>
      <c r="D10065" s="383" t="s">
        <v>19</v>
      </c>
      <c r="E10065" s="383" t="s">
        <v>668</v>
      </c>
      <c r="F10065" s="383" t="s">
        <v>10</v>
      </c>
      <c r="G10065" s="384">
        <v>750</v>
      </c>
      <c r="H10065" s="383" t="s">
        <v>841</v>
      </c>
      <c r="I10065" s="383" t="s">
        <v>842</v>
      </c>
      <c r="J10065" s="383" t="s">
        <v>617</v>
      </c>
      <c r="K10065" s="383" t="s">
        <v>618</v>
      </c>
      <c r="L10065" s="384">
        <v>25875</v>
      </c>
      <c r="M10065" s="383" t="s">
        <v>639</v>
      </c>
      <c r="N10065" s="383" t="s">
        <v>620</v>
      </c>
      <c r="O10065" s="383" t="s">
        <v>230</v>
      </c>
    </row>
    <row r="10066" spans="1:15">
      <c r="A10066" s="385">
        <v>42078</v>
      </c>
      <c r="B10066" s="383" t="s">
        <v>17</v>
      </c>
      <c r="C10066" s="383" t="s">
        <v>18</v>
      </c>
      <c r="D10066" s="383" t="s">
        <v>19</v>
      </c>
      <c r="E10066" s="383" t="s">
        <v>668</v>
      </c>
      <c r="F10066" s="383" t="s">
        <v>10</v>
      </c>
      <c r="G10066" s="384">
        <v>750</v>
      </c>
      <c r="H10066" s="383" t="s">
        <v>841</v>
      </c>
      <c r="I10066" s="383" t="s">
        <v>842</v>
      </c>
      <c r="J10066" s="383" t="s">
        <v>617</v>
      </c>
      <c r="K10066" s="383" t="s">
        <v>618</v>
      </c>
      <c r="L10066" s="384">
        <v>25875</v>
      </c>
      <c r="M10066" s="383" t="s">
        <v>639</v>
      </c>
      <c r="N10066" s="383" t="s">
        <v>620</v>
      </c>
      <c r="O10066" s="383" t="s">
        <v>230</v>
      </c>
    </row>
    <row r="10067" spans="1:15">
      <c r="A10067" s="385">
        <v>42079</v>
      </c>
      <c r="B10067" s="383" t="s">
        <v>17</v>
      </c>
      <c r="C10067" s="383" t="s">
        <v>18</v>
      </c>
      <c r="D10067" s="383" t="s">
        <v>19</v>
      </c>
      <c r="E10067" s="383" t="s">
        <v>668</v>
      </c>
      <c r="F10067" s="383" t="s">
        <v>10</v>
      </c>
      <c r="G10067" s="384">
        <v>750</v>
      </c>
      <c r="H10067" s="383" t="s">
        <v>841</v>
      </c>
      <c r="I10067" s="383" t="s">
        <v>842</v>
      </c>
      <c r="J10067" s="383" t="s">
        <v>617</v>
      </c>
      <c r="K10067" s="383" t="s">
        <v>618</v>
      </c>
      <c r="L10067" s="384">
        <v>25875</v>
      </c>
      <c r="M10067" s="383" t="s">
        <v>639</v>
      </c>
      <c r="N10067" s="383" t="s">
        <v>620</v>
      </c>
      <c r="O10067" s="383" t="s">
        <v>230</v>
      </c>
    </row>
    <row r="10068" spans="1:15">
      <c r="A10068" s="385">
        <v>42080</v>
      </c>
      <c r="B10068" s="383" t="s">
        <v>17</v>
      </c>
      <c r="C10068" s="383" t="s">
        <v>18</v>
      </c>
      <c r="D10068" s="383" t="s">
        <v>19</v>
      </c>
      <c r="E10068" s="383" t="s">
        <v>668</v>
      </c>
      <c r="F10068" s="383" t="s">
        <v>10</v>
      </c>
      <c r="G10068" s="384">
        <v>750</v>
      </c>
      <c r="H10068" s="383" t="s">
        <v>841</v>
      </c>
      <c r="I10068" s="383" t="s">
        <v>842</v>
      </c>
      <c r="J10068" s="383" t="s">
        <v>617</v>
      </c>
      <c r="K10068" s="383" t="s">
        <v>618</v>
      </c>
      <c r="L10068" s="384">
        <v>25875</v>
      </c>
      <c r="M10068" s="383" t="s">
        <v>639</v>
      </c>
      <c r="N10068" s="383" t="s">
        <v>620</v>
      </c>
      <c r="O10068" s="383" t="s">
        <v>230</v>
      </c>
    </row>
    <row r="10069" spans="1:15">
      <c r="A10069" s="385">
        <v>42084</v>
      </c>
      <c r="B10069" s="383" t="s">
        <v>621</v>
      </c>
      <c r="C10069" s="383" t="s">
        <v>8</v>
      </c>
      <c r="D10069" s="383" t="s">
        <v>9</v>
      </c>
      <c r="E10069" s="383" t="s">
        <v>622</v>
      </c>
      <c r="F10069" s="383" t="s">
        <v>10</v>
      </c>
      <c r="G10069" s="384">
        <v>63000</v>
      </c>
      <c r="H10069" s="383" t="s">
        <v>838</v>
      </c>
      <c r="I10069" s="383" t="s">
        <v>839</v>
      </c>
      <c r="J10069" s="383" t="s">
        <v>617</v>
      </c>
      <c r="K10069" s="383" t="s">
        <v>618</v>
      </c>
      <c r="L10069" s="384">
        <v>27710</v>
      </c>
      <c r="M10069" s="383" t="s">
        <v>640</v>
      </c>
      <c r="N10069" s="383" t="s">
        <v>620</v>
      </c>
      <c r="O10069" s="383" t="s">
        <v>230</v>
      </c>
    </row>
    <row r="10070" spans="1:15">
      <c r="A10070" s="385">
        <v>42085</v>
      </c>
      <c r="B10070" s="383" t="s">
        <v>621</v>
      </c>
      <c r="C10070" s="383" t="s">
        <v>8</v>
      </c>
      <c r="D10070" s="383" t="s">
        <v>9</v>
      </c>
      <c r="E10070" s="383" t="s">
        <v>622</v>
      </c>
      <c r="F10070" s="383" t="s">
        <v>10</v>
      </c>
      <c r="G10070" s="384">
        <v>63000</v>
      </c>
      <c r="H10070" s="383" t="s">
        <v>838</v>
      </c>
      <c r="I10070" s="383" t="s">
        <v>839</v>
      </c>
      <c r="J10070" s="383" t="s">
        <v>617</v>
      </c>
      <c r="K10070" s="383" t="s">
        <v>618</v>
      </c>
      <c r="L10070" s="384">
        <v>27741</v>
      </c>
      <c r="M10070" s="383" t="s">
        <v>640</v>
      </c>
      <c r="N10070" s="383" t="s">
        <v>620</v>
      </c>
      <c r="O10070" s="383" t="s">
        <v>230</v>
      </c>
    </row>
    <row r="10071" spans="1:15">
      <c r="A10071" s="385">
        <v>42086</v>
      </c>
      <c r="B10071" s="383" t="s">
        <v>621</v>
      </c>
      <c r="C10071" s="383" t="s">
        <v>8</v>
      </c>
      <c r="D10071" s="383" t="s">
        <v>9</v>
      </c>
      <c r="E10071" s="383" t="s">
        <v>622</v>
      </c>
      <c r="F10071" s="383" t="s">
        <v>10</v>
      </c>
      <c r="G10071" s="384">
        <v>63000</v>
      </c>
      <c r="H10071" s="383" t="s">
        <v>838</v>
      </c>
      <c r="I10071" s="383" t="s">
        <v>839</v>
      </c>
      <c r="J10071" s="383" t="s">
        <v>617</v>
      </c>
      <c r="K10071" s="383" t="s">
        <v>618</v>
      </c>
      <c r="L10071" s="384">
        <v>27741</v>
      </c>
      <c r="M10071" s="383" t="s">
        <v>640</v>
      </c>
      <c r="N10071" s="383" t="s">
        <v>620</v>
      </c>
      <c r="O10071" s="383" t="s">
        <v>230</v>
      </c>
    </row>
    <row r="10072" spans="1:15">
      <c r="A10072" s="385">
        <v>42087</v>
      </c>
      <c r="B10072" s="383" t="s">
        <v>621</v>
      </c>
      <c r="C10072" s="383" t="s">
        <v>8</v>
      </c>
      <c r="D10072" s="383" t="s">
        <v>9</v>
      </c>
      <c r="E10072" s="383" t="s">
        <v>622</v>
      </c>
      <c r="F10072" s="383" t="s">
        <v>10</v>
      </c>
      <c r="G10072" s="384">
        <v>63000</v>
      </c>
      <c r="H10072" s="383" t="s">
        <v>838</v>
      </c>
      <c r="I10072" s="383" t="s">
        <v>839</v>
      </c>
      <c r="J10072" s="383" t="s">
        <v>617</v>
      </c>
      <c r="K10072" s="383" t="s">
        <v>618</v>
      </c>
      <c r="L10072" s="384">
        <v>27741</v>
      </c>
      <c r="M10072" s="383" t="s">
        <v>640</v>
      </c>
      <c r="N10072" s="383" t="s">
        <v>620</v>
      </c>
      <c r="O10072" s="383" t="s">
        <v>230</v>
      </c>
    </row>
    <row r="10073" spans="1:15">
      <c r="A10073" s="385">
        <v>42089</v>
      </c>
      <c r="B10073" s="383" t="s">
        <v>621</v>
      </c>
      <c r="C10073" s="383" t="s">
        <v>8</v>
      </c>
      <c r="D10073" s="383" t="s">
        <v>9</v>
      </c>
      <c r="E10073" s="383" t="s">
        <v>622</v>
      </c>
      <c r="F10073" s="383" t="s">
        <v>10</v>
      </c>
      <c r="G10073" s="384">
        <v>63000</v>
      </c>
      <c r="H10073" s="383" t="s">
        <v>838</v>
      </c>
      <c r="I10073" s="383" t="s">
        <v>839</v>
      </c>
      <c r="J10073" s="383" t="s">
        <v>617</v>
      </c>
      <c r="K10073" s="383" t="s">
        <v>618</v>
      </c>
      <c r="L10073" s="384">
        <v>27741</v>
      </c>
      <c r="M10073" s="383" t="s">
        <v>640</v>
      </c>
      <c r="N10073" s="383" t="s">
        <v>620</v>
      </c>
      <c r="O10073" s="383" t="s">
        <v>230</v>
      </c>
    </row>
    <row r="10074" spans="1:15">
      <c r="A10074" s="385">
        <v>42090</v>
      </c>
      <c r="B10074" s="383" t="s">
        <v>621</v>
      </c>
      <c r="C10074" s="383" t="s">
        <v>8</v>
      </c>
      <c r="D10074" s="383" t="s">
        <v>9</v>
      </c>
      <c r="E10074" s="383" t="s">
        <v>622</v>
      </c>
      <c r="F10074" s="383" t="s">
        <v>10</v>
      </c>
      <c r="G10074" s="384">
        <v>63000</v>
      </c>
      <c r="H10074" s="383" t="s">
        <v>838</v>
      </c>
      <c r="I10074" s="383" t="s">
        <v>839</v>
      </c>
      <c r="J10074" s="383" t="s">
        <v>617</v>
      </c>
      <c r="K10074" s="383" t="s">
        <v>618</v>
      </c>
      <c r="L10074" s="384">
        <v>27741</v>
      </c>
      <c r="M10074" s="383" t="s">
        <v>640</v>
      </c>
      <c r="N10074" s="383" t="s">
        <v>620</v>
      </c>
      <c r="O10074" s="383" t="s">
        <v>230</v>
      </c>
    </row>
    <row r="10075" spans="1:15">
      <c r="A10075" s="385">
        <v>42091</v>
      </c>
      <c r="B10075" s="383" t="s">
        <v>621</v>
      </c>
      <c r="C10075" s="383" t="s">
        <v>8</v>
      </c>
      <c r="D10075" s="383" t="s">
        <v>9</v>
      </c>
      <c r="E10075" s="383" t="s">
        <v>622</v>
      </c>
      <c r="F10075" s="383" t="s">
        <v>10</v>
      </c>
      <c r="G10075" s="384">
        <v>63000</v>
      </c>
      <c r="H10075" s="383" t="s">
        <v>838</v>
      </c>
      <c r="I10075" s="383" t="s">
        <v>839</v>
      </c>
      <c r="J10075" s="383" t="s">
        <v>617</v>
      </c>
      <c r="K10075" s="383" t="s">
        <v>618</v>
      </c>
      <c r="L10075" s="384">
        <v>27741</v>
      </c>
      <c r="M10075" s="383" t="s">
        <v>641</v>
      </c>
      <c r="N10075" s="383" t="s">
        <v>620</v>
      </c>
      <c r="O10075" s="383" t="s">
        <v>230</v>
      </c>
    </row>
    <row r="10076" spans="1:15">
      <c r="A10076" s="385">
        <v>42092</v>
      </c>
      <c r="B10076" s="383" t="s">
        <v>21</v>
      </c>
      <c r="C10076" s="383" t="s">
        <v>12</v>
      </c>
      <c r="D10076" s="383" t="s">
        <v>22</v>
      </c>
      <c r="E10076" s="383" t="s">
        <v>658</v>
      </c>
      <c r="F10076" s="383" t="s">
        <v>10</v>
      </c>
      <c r="G10076" s="384">
        <v>1569</v>
      </c>
      <c r="H10076" s="383" t="s">
        <v>896</v>
      </c>
      <c r="I10076" s="383" t="s">
        <v>835</v>
      </c>
      <c r="J10076" s="383" t="s">
        <v>617</v>
      </c>
      <c r="K10076" s="383" t="s">
        <v>618</v>
      </c>
      <c r="L10076" s="384">
        <v>27741</v>
      </c>
      <c r="M10076" s="383" t="s">
        <v>641</v>
      </c>
      <c r="N10076" s="383" t="s">
        <v>620</v>
      </c>
      <c r="O10076" s="383" t="s">
        <v>230</v>
      </c>
    </row>
    <row r="10077" spans="1:15">
      <c r="A10077" s="385">
        <v>42093</v>
      </c>
      <c r="B10077" s="383" t="s">
        <v>21</v>
      </c>
      <c r="C10077" s="383" t="s">
        <v>12</v>
      </c>
      <c r="D10077" s="383" t="s">
        <v>22</v>
      </c>
      <c r="E10077" s="383" t="s">
        <v>658</v>
      </c>
      <c r="F10077" s="383" t="s">
        <v>10</v>
      </c>
      <c r="G10077" s="384">
        <v>1569</v>
      </c>
      <c r="H10077" s="383" t="s">
        <v>896</v>
      </c>
      <c r="I10077" s="383" t="s">
        <v>835</v>
      </c>
      <c r="J10077" s="383" t="s">
        <v>617</v>
      </c>
      <c r="K10077" s="383" t="s">
        <v>618</v>
      </c>
      <c r="L10077" s="384">
        <v>27741</v>
      </c>
      <c r="M10077" s="383" t="s">
        <v>641</v>
      </c>
      <c r="N10077" s="383" t="s">
        <v>620</v>
      </c>
      <c r="O10077" s="383" t="s">
        <v>230</v>
      </c>
    </row>
    <row r="10078" spans="1:15">
      <c r="A10078" s="385">
        <v>42094</v>
      </c>
      <c r="B10078" s="383" t="s">
        <v>21</v>
      </c>
      <c r="C10078" s="383" t="s">
        <v>12</v>
      </c>
      <c r="D10078" s="383" t="s">
        <v>22</v>
      </c>
      <c r="E10078" s="383" t="s">
        <v>658</v>
      </c>
      <c r="F10078" s="383" t="s">
        <v>10</v>
      </c>
      <c r="G10078" s="384">
        <v>1569</v>
      </c>
      <c r="H10078" s="383" t="s">
        <v>896</v>
      </c>
      <c r="I10078" s="383" t="s">
        <v>835</v>
      </c>
      <c r="J10078" s="383" t="s">
        <v>617</v>
      </c>
      <c r="K10078" s="383" t="s">
        <v>618</v>
      </c>
      <c r="L10078" s="384">
        <v>27741</v>
      </c>
      <c r="M10078" s="383" t="s">
        <v>641</v>
      </c>
      <c r="N10078" s="383" t="s">
        <v>620</v>
      </c>
      <c r="O10078" s="383" t="s">
        <v>230</v>
      </c>
    </row>
    <row r="10079" spans="1:15">
      <c r="A10079" s="385">
        <v>42095</v>
      </c>
      <c r="B10079" s="383" t="s">
        <v>621</v>
      </c>
      <c r="C10079" s="383" t="s">
        <v>8</v>
      </c>
      <c r="D10079" s="383" t="s">
        <v>9</v>
      </c>
      <c r="E10079" s="383" t="s">
        <v>622</v>
      </c>
      <c r="F10079" s="383" t="s">
        <v>10</v>
      </c>
      <c r="G10079" s="384">
        <v>63000</v>
      </c>
      <c r="H10079" s="383" t="s">
        <v>838</v>
      </c>
      <c r="I10079" s="383" t="s">
        <v>839</v>
      </c>
      <c r="J10079" s="383" t="s">
        <v>617</v>
      </c>
      <c r="K10079" s="383" t="s">
        <v>618</v>
      </c>
      <c r="L10079" s="384">
        <v>27741</v>
      </c>
      <c r="M10079" s="383" t="s">
        <v>641</v>
      </c>
      <c r="N10079" s="383" t="s">
        <v>620</v>
      </c>
      <c r="O10079" s="383" t="s">
        <v>230</v>
      </c>
    </row>
    <row r="10080" spans="1:15">
      <c r="A10080" s="385">
        <v>42096</v>
      </c>
      <c r="B10080" s="383" t="s">
        <v>621</v>
      </c>
      <c r="C10080" s="383" t="s">
        <v>8</v>
      </c>
      <c r="D10080" s="383" t="s">
        <v>9</v>
      </c>
      <c r="E10080" s="383" t="s">
        <v>622</v>
      </c>
      <c r="F10080" s="383" t="s">
        <v>10</v>
      </c>
      <c r="G10080" s="384">
        <v>63000</v>
      </c>
      <c r="H10080" s="383" t="s">
        <v>838</v>
      </c>
      <c r="I10080" s="383" t="s">
        <v>839</v>
      </c>
      <c r="J10080" s="383" t="s">
        <v>617</v>
      </c>
      <c r="K10080" s="383" t="s">
        <v>618</v>
      </c>
      <c r="L10080" s="384">
        <v>27741</v>
      </c>
      <c r="M10080" s="383" t="s">
        <v>641</v>
      </c>
      <c r="N10080" s="383" t="s">
        <v>620</v>
      </c>
      <c r="O10080" s="383" t="s">
        <v>230</v>
      </c>
    </row>
    <row r="10081" spans="1:15">
      <c r="A10081" s="385">
        <v>42097</v>
      </c>
      <c r="B10081" s="383" t="s">
        <v>621</v>
      </c>
      <c r="C10081" s="383" t="s">
        <v>8</v>
      </c>
      <c r="D10081" s="383" t="s">
        <v>9</v>
      </c>
      <c r="E10081" s="383" t="s">
        <v>622</v>
      </c>
      <c r="F10081" s="383" t="s">
        <v>10</v>
      </c>
      <c r="G10081" s="384">
        <v>63000</v>
      </c>
      <c r="H10081" s="383" t="s">
        <v>838</v>
      </c>
      <c r="I10081" s="383" t="s">
        <v>839</v>
      </c>
      <c r="J10081" s="383" t="s">
        <v>617</v>
      </c>
      <c r="K10081" s="383" t="s">
        <v>618</v>
      </c>
      <c r="L10081" s="384">
        <v>27741</v>
      </c>
      <c r="M10081" s="383" t="s">
        <v>641</v>
      </c>
      <c r="N10081" s="383" t="s">
        <v>620</v>
      </c>
      <c r="O10081" s="383" t="s">
        <v>230</v>
      </c>
    </row>
    <row r="10082" spans="1:15">
      <c r="A10082" s="385">
        <v>42099</v>
      </c>
      <c r="B10082" s="383" t="s">
        <v>621</v>
      </c>
      <c r="C10082" s="383" t="s">
        <v>8</v>
      </c>
      <c r="D10082" s="383" t="s">
        <v>9</v>
      </c>
      <c r="E10082" s="383" t="s">
        <v>622</v>
      </c>
      <c r="F10082" s="383" t="s">
        <v>10</v>
      </c>
      <c r="G10082" s="384">
        <v>63000</v>
      </c>
      <c r="H10082" s="383" t="s">
        <v>838</v>
      </c>
      <c r="I10082" s="383" t="s">
        <v>839</v>
      </c>
      <c r="J10082" s="383" t="s">
        <v>617</v>
      </c>
      <c r="K10082" s="383" t="s">
        <v>618</v>
      </c>
      <c r="L10082" s="384">
        <v>28181</v>
      </c>
      <c r="M10082" s="383" t="s">
        <v>642</v>
      </c>
      <c r="N10082" s="383" t="s">
        <v>620</v>
      </c>
      <c r="O10082" s="383" t="s">
        <v>230</v>
      </c>
    </row>
    <row r="10083" spans="1:15">
      <c r="A10083" s="385">
        <v>42100</v>
      </c>
      <c r="B10083" s="383" t="s">
        <v>621</v>
      </c>
      <c r="C10083" s="383" t="s">
        <v>8</v>
      </c>
      <c r="D10083" s="383" t="s">
        <v>9</v>
      </c>
      <c r="E10083" s="383" t="s">
        <v>622</v>
      </c>
      <c r="F10083" s="383" t="s">
        <v>10</v>
      </c>
      <c r="G10083" s="384">
        <v>63000</v>
      </c>
      <c r="H10083" s="383" t="s">
        <v>838</v>
      </c>
      <c r="I10083" s="383" t="s">
        <v>839</v>
      </c>
      <c r="J10083" s="383" t="s">
        <v>617</v>
      </c>
      <c r="K10083" s="383" t="s">
        <v>618</v>
      </c>
      <c r="L10083" s="384">
        <v>28641</v>
      </c>
      <c r="M10083" s="383" t="s">
        <v>642</v>
      </c>
      <c r="N10083" s="383" t="s">
        <v>620</v>
      </c>
      <c r="O10083" s="383" t="s">
        <v>230</v>
      </c>
    </row>
    <row r="10084" spans="1:15">
      <c r="A10084" s="385">
        <v>42101</v>
      </c>
      <c r="B10084" s="383" t="s">
        <v>621</v>
      </c>
      <c r="C10084" s="383" t="s">
        <v>8</v>
      </c>
      <c r="D10084" s="383" t="s">
        <v>9</v>
      </c>
      <c r="E10084" s="383" t="s">
        <v>622</v>
      </c>
      <c r="F10084" s="383" t="s">
        <v>10</v>
      </c>
      <c r="G10084" s="384">
        <v>63000</v>
      </c>
      <c r="H10084" s="383" t="s">
        <v>838</v>
      </c>
      <c r="I10084" s="383" t="s">
        <v>839</v>
      </c>
      <c r="J10084" s="383" t="s">
        <v>617</v>
      </c>
      <c r="K10084" s="383" t="s">
        <v>618</v>
      </c>
      <c r="L10084" s="384">
        <v>29260</v>
      </c>
      <c r="M10084" s="383" t="s">
        <v>642</v>
      </c>
      <c r="N10084" s="383" t="s">
        <v>620</v>
      </c>
      <c r="O10084" s="383" t="s">
        <v>230</v>
      </c>
    </row>
    <row r="10085" spans="1:15">
      <c r="A10085" s="385">
        <v>42102</v>
      </c>
      <c r="B10085" s="383" t="s">
        <v>621</v>
      </c>
      <c r="C10085" s="383" t="s">
        <v>8</v>
      </c>
      <c r="D10085" s="383" t="s">
        <v>9</v>
      </c>
      <c r="E10085" s="383" t="s">
        <v>622</v>
      </c>
      <c r="F10085" s="383" t="s">
        <v>10</v>
      </c>
      <c r="G10085" s="384">
        <v>63000</v>
      </c>
      <c r="H10085" s="383" t="s">
        <v>838</v>
      </c>
      <c r="I10085" s="383" t="s">
        <v>839</v>
      </c>
      <c r="J10085" s="383" t="s">
        <v>617</v>
      </c>
      <c r="K10085" s="383" t="s">
        <v>618</v>
      </c>
      <c r="L10085" s="384">
        <v>29608</v>
      </c>
      <c r="M10085" s="383" t="s">
        <v>642</v>
      </c>
      <c r="N10085" s="383" t="s">
        <v>620</v>
      </c>
      <c r="O10085" s="383" t="s">
        <v>230</v>
      </c>
    </row>
    <row r="10086" spans="1:15">
      <c r="A10086" s="385">
        <v>42103</v>
      </c>
      <c r="B10086" s="383" t="s">
        <v>621</v>
      </c>
      <c r="C10086" s="383" t="s">
        <v>8</v>
      </c>
      <c r="D10086" s="383" t="s">
        <v>9</v>
      </c>
      <c r="E10086" s="383" t="s">
        <v>622</v>
      </c>
      <c r="F10086" s="383" t="s">
        <v>10</v>
      </c>
      <c r="G10086" s="384">
        <v>63000</v>
      </c>
      <c r="H10086" s="383" t="s">
        <v>838</v>
      </c>
      <c r="I10086" s="383" t="s">
        <v>839</v>
      </c>
      <c r="J10086" s="383" t="s">
        <v>617</v>
      </c>
      <c r="K10086" s="383" t="s">
        <v>618</v>
      </c>
      <c r="L10086" s="384">
        <v>29608</v>
      </c>
      <c r="M10086" s="383" t="s">
        <v>642</v>
      </c>
      <c r="N10086" s="383" t="s">
        <v>620</v>
      </c>
      <c r="O10086" s="383" t="s">
        <v>230</v>
      </c>
    </row>
    <row r="10087" spans="1:15">
      <c r="A10087" s="385">
        <v>42104</v>
      </c>
      <c r="B10087" s="383" t="s">
        <v>621</v>
      </c>
      <c r="C10087" s="383" t="s">
        <v>8</v>
      </c>
      <c r="D10087" s="383" t="s">
        <v>9</v>
      </c>
      <c r="E10087" s="383" t="s">
        <v>622</v>
      </c>
      <c r="F10087" s="383" t="s">
        <v>10</v>
      </c>
      <c r="G10087" s="384">
        <v>63000</v>
      </c>
      <c r="H10087" s="383" t="s">
        <v>838</v>
      </c>
      <c r="I10087" s="383" t="s">
        <v>839</v>
      </c>
      <c r="J10087" s="383" t="s">
        <v>617</v>
      </c>
      <c r="K10087" s="383" t="s">
        <v>618</v>
      </c>
      <c r="L10087" s="384">
        <v>29608</v>
      </c>
      <c r="M10087" s="383" t="s">
        <v>642</v>
      </c>
      <c r="N10087" s="383" t="s">
        <v>620</v>
      </c>
      <c r="O10087" s="383" t="s">
        <v>230</v>
      </c>
    </row>
    <row r="10088" spans="1:15">
      <c r="A10088" s="385">
        <v>42105</v>
      </c>
      <c r="B10088" s="383" t="s">
        <v>621</v>
      </c>
      <c r="C10088" s="383" t="s">
        <v>8</v>
      </c>
      <c r="D10088" s="383" t="s">
        <v>9</v>
      </c>
      <c r="E10088" s="383" t="s">
        <v>622</v>
      </c>
      <c r="F10088" s="383" t="s">
        <v>10</v>
      </c>
      <c r="G10088" s="384">
        <v>63000</v>
      </c>
      <c r="H10088" s="383" t="s">
        <v>838</v>
      </c>
      <c r="I10088" s="383" t="s">
        <v>839</v>
      </c>
      <c r="J10088" s="383" t="s">
        <v>617</v>
      </c>
      <c r="K10088" s="383" t="s">
        <v>618</v>
      </c>
      <c r="L10088" s="384">
        <v>29608</v>
      </c>
      <c r="M10088" s="383" t="s">
        <v>642</v>
      </c>
      <c r="N10088" s="383" t="s">
        <v>620</v>
      </c>
      <c r="O10088" s="383" t="s">
        <v>230</v>
      </c>
    </row>
    <row r="10089" spans="1:15">
      <c r="A10089" s="385">
        <v>42106</v>
      </c>
      <c r="B10089" s="383" t="s">
        <v>621</v>
      </c>
      <c r="C10089" s="383" t="s">
        <v>8</v>
      </c>
      <c r="D10089" s="383" t="s">
        <v>9</v>
      </c>
      <c r="E10089" s="383" t="s">
        <v>622</v>
      </c>
      <c r="F10089" s="383" t="s">
        <v>10</v>
      </c>
      <c r="G10089" s="384">
        <v>63000</v>
      </c>
      <c r="H10089" s="383" t="s">
        <v>838</v>
      </c>
      <c r="I10089" s="383" t="s">
        <v>839</v>
      </c>
      <c r="J10089" s="383" t="s">
        <v>617</v>
      </c>
      <c r="K10089" s="383" t="s">
        <v>618</v>
      </c>
      <c r="L10089" s="384">
        <v>29608</v>
      </c>
      <c r="M10089" s="383" t="s">
        <v>642</v>
      </c>
      <c r="N10089" s="383" t="s">
        <v>620</v>
      </c>
      <c r="O10089" s="383" t="s">
        <v>230</v>
      </c>
    </row>
    <row r="10090" spans="1:15">
      <c r="A10090" s="385">
        <v>42107</v>
      </c>
      <c r="B10090" s="383" t="s">
        <v>621</v>
      </c>
      <c r="C10090" s="383" t="s">
        <v>8</v>
      </c>
      <c r="D10090" s="383" t="s">
        <v>9</v>
      </c>
      <c r="E10090" s="383" t="s">
        <v>622</v>
      </c>
      <c r="F10090" s="383" t="s">
        <v>10</v>
      </c>
      <c r="G10090" s="384">
        <v>63000</v>
      </c>
      <c r="H10090" s="383" t="s">
        <v>838</v>
      </c>
      <c r="I10090" s="383" t="s">
        <v>839</v>
      </c>
      <c r="J10090" s="383" t="s">
        <v>617</v>
      </c>
      <c r="K10090" s="383" t="s">
        <v>618</v>
      </c>
      <c r="L10090" s="384">
        <v>29973</v>
      </c>
      <c r="M10090" s="383" t="s">
        <v>642</v>
      </c>
      <c r="N10090" s="383" t="s">
        <v>620</v>
      </c>
      <c r="O10090" s="383" t="s">
        <v>230</v>
      </c>
    </row>
    <row r="10091" spans="1:15">
      <c r="A10091" s="385">
        <v>42108</v>
      </c>
      <c r="B10091" s="383" t="s">
        <v>621</v>
      </c>
      <c r="C10091" s="383" t="s">
        <v>8</v>
      </c>
      <c r="D10091" s="383" t="s">
        <v>9</v>
      </c>
      <c r="E10091" s="383" t="s">
        <v>622</v>
      </c>
      <c r="F10091" s="383" t="s">
        <v>10</v>
      </c>
      <c r="G10091" s="384">
        <v>63000</v>
      </c>
      <c r="H10091" s="383" t="s">
        <v>838</v>
      </c>
      <c r="I10091" s="383" t="s">
        <v>839</v>
      </c>
      <c r="J10091" s="383" t="s">
        <v>617</v>
      </c>
      <c r="K10091" s="383" t="s">
        <v>618</v>
      </c>
      <c r="L10091" s="384">
        <v>30380</v>
      </c>
      <c r="M10091" s="383" t="s">
        <v>642</v>
      </c>
      <c r="N10091" s="383" t="s">
        <v>620</v>
      </c>
      <c r="O10091" s="383" t="s">
        <v>230</v>
      </c>
    </row>
    <row r="10092" spans="1:15">
      <c r="A10092" s="385">
        <v>42109</v>
      </c>
      <c r="B10092" s="383" t="s">
        <v>621</v>
      </c>
      <c r="C10092" s="383" t="s">
        <v>8</v>
      </c>
      <c r="D10092" s="383" t="s">
        <v>9</v>
      </c>
      <c r="E10092" s="383" t="s">
        <v>622</v>
      </c>
      <c r="F10092" s="383" t="s">
        <v>10</v>
      </c>
      <c r="G10092" s="384">
        <v>63000</v>
      </c>
      <c r="H10092" s="383" t="s">
        <v>838</v>
      </c>
      <c r="I10092" s="383" t="s">
        <v>839</v>
      </c>
      <c r="J10092" s="383" t="s">
        <v>617</v>
      </c>
      <c r="K10092" s="383" t="s">
        <v>618</v>
      </c>
      <c r="L10092" s="384">
        <v>30722</v>
      </c>
      <c r="M10092" s="383" t="s">
        <v>642</v>
      </c>
      <c r="N10092" s="383" t="s">
        <v>620</v>
      </c>
      <c r="O10092" s="383" t="s">
        <v>230</v>
      </c>
    </row>
    <row r="10093" spans="1:15">
      <c r="A10093" s="385">
        <v>42110</v>
      </c>
      <c r="B10093" s="383" t="s">
        <v>621</v>
      </c>
      <c r="C10093" s="383" t="s">
        <v>8</v>
      </c>
      <c r="D10093" s="383" t="s">
        <v>9</v>
      </c>
      <c r="E10093" s="383" t="s">
        <v>622</v>
      </c>
      <c r="F10093" s="383" t="s">
        <v>10</v>
      </c>
      <c r="G10093" s="384">
        <v>63000</v>
      </c>
      <c r="H10093" s="383" t="s">
        <v>838</v>
      </c>
      <c r="I10093" s="383" t="s">
        <v>839</v>
      </c>
      <c r="J10093" s="383" t="s">
        <v>617</v>
      </c>
      <c r="K10093" s="383" t="s">
        <v>618</v>
      </c>
      <c r="L10093" s="384">
        <v>30780</v>
      </c>
      <c r="M10093" s="383" t="s">
        <v>642</v>
      </c>
      <c r="N10093" s="383" t="s">
        <v>620</v>
      </c>
      <c r="O10093" s="383" t="s">
        <v>230</v>
      </c>
    </row>
    <row r="10094" spans="1:15">
      <c r="A10094" s="385">
        <v>42111</v>
      </c>
      <c r="B10094" s="383" t="s">
        <v>28</v>
      </c>
      <c r="C10094" s="383" t="s">
        <v>8</v>
      </c>
      <c r="D10094" s="383" t="s">
        <v>29</v>
      </c>
      <c r="E10094" s="383" t="s">
        <v>774</v>
      </c>
      <c r="F10094" s="383" t="s">
        <v>10</v>
      </c>
      <c r="G10094" s="384">
        <v>-8800</v>
      </c>
      <c r="H10094" s="383" t="s">
        <v>848</v>
      </c>
      <c r="I10094" s="383" t="s">
        <v>1223</v>
      </c>
      <c r="J10094" s="383" t="s">
        <v>617</v>
      </c>
      <c r="K10094" s="383" t="s">
        <v>618</v>
      </c>
      <c r="L10094" s="384">
        <v>30780</v>
      </c>
      <c r="M10094" s="383" t="s">
        <v>642</v>
      </c>
      <c r="N10094" s="383" t="s">
        <v>620</v>
      </c>
      <c r="O10094" s="383" t="s">
        <v>230</v>
      </c>
    </row>
    <row r="10095" spans="1:15">
      <c r="A10095" s="385">
        <v>42112</v>
      </c>
      <c r="B10095" s="383" t="s">
        <v>11</v>
      </c>
      <c r="C10095" s="383" t="s">
        <v>12</v>
      </c>
      <c r="D10095" s="383" t="s">
        <v>13</v>
      </c>
      <c r="E10095" s="383" t="s">
        <v>678</v>
      </c>
      <c r="F10095" s="383" t="s">
        <v>10</v>
      </c>
      <c r="G10095" s="384">
        <v>318</v>
      </c>
      <c r="H10095" s="383" t="s">
        <v>816</v>
      </c>
      <c r="I10095" s="383" t="s">
        <v>1224</v>
      </c>
      <c r="J10095" s="383" t="s">
        <v>617</v>
      </c>
      <c r="K10095" s="383" t="s">
        <v>618</v>
      </c>
      <c r="L10095" s="384">
        <v>30780</v>
      </c>
      <c r="M10095" s="383" t="s">
        <v>642</v>
      </c>
      <c r="N10095" s="383" t="s">
        <v>620</v>
      </c>
      <c r="O10095" s="383" t="s">
        <v>230</v>
      </c>
    </row>
    <row r="10096" spans="1:15">
      <c r="A10096" s="385">
        <v>42114</v>
      </c>
      <c r="B10096" s="383" t="s">
        <v>28</v>
      </c>
      <c r="C10096" s="383" t="s">
        <v>8</v>
      </c>
      <c r="D10096" s="383" t="s">
        <v>29</v>
      </c>
      <c r="E10096" s="383" t="s">
        <v>774</v>
      </c>
      <c r="F10096" s="383" t="s">
        <v>10</v>
      </c>
      <c r="G10096" s="384">
        <v>2238</v>
      </c>
      <c r="H10096" s="383" t="s">
        <v>848</v>
      </c>
      <c r="I10096" s="383" t="s">
        <v>986</v>
      </c>
      <c r="J10096" s="383" t="s">
        <v>617</v>
      </c>
      <c r="K10096" s="383" t="s">
        <v>618</v>
      </c>
      <c r="L10096" s="384">
        <v>30780</v>
      </c>
      <c r="M10096" s="383" t="s">
        <v>643</v>
      </c>
      <c r="N10096" s="383" t="s">
        <v>620</v>
      </c>
      <c r="O10096" s="383" t="s">
        <v>230</v>
      </c>
    </row>
    <row r="10097" spans="1:15">
      <c r="A10097" s="385">
        <v>42113</v>
      </c>
      <c r="B10097" s="383" t="s">
        <v>46</v>
      </c>
      <c r="C10097" s="383" t="s">
        <v>40</v>
      </c>
      <c r="D10097" s="383" t="s">
        <v>38</v>
      </c>
      <c r="E10097" s="383" t="s">
        <v>916</v>
      </c>
      <c r="F10097" s="383" t="s">
        <v>10</v>
      </c>
      <c r="G10097" s="384">
        <v>3874</v>
      </c>
      <c r="H10097" s="383" t="s">
        <v>935</v>
      </c>
      <c r="I10097" s="383" t="s">
        <v>1225</v>
      </c>
      <c r="J10097" s="383" t="s">
        <v>617</v>
      </c>
      <c r="K10097" s="383" t="s">
        <v>618</v>
      </c>
      <c r="L10097" s="384">
        <v>30780</v>
      </c>
      <c r="M10097" s="383" t="s">
        <v>643</v>
      </c>
      <c r="N10097" s="383" t="s">
        <v>620</v>
      </c>
      <c r="O10097" s="383" t="s">
        <v>230</v>
      </c>
    </row>
    <row r="10098" spans="1:15">
      <c r="A10098" s="385">
        <v>42115</v>
      </c>
      <c r="B10098" s="383" t="s">
        <v>28</v>
      </c>
      <c r="C10098" s="383" t="s">
        <v>8</v>
      </c>
      <c r="D10098" s="383" t="s">
        <v>29</v>
      </c>
      <c r="E10098" s="383" t="s">
        <v>774</v>
      </c>
      <c r="F10098" s="383" t="s">
        <v>10</v>
      </c>
      <c r="G10098" s="384">
        <v>1518</v>
      </c>
      <c r="H10098" s="383" t="s">
        <v>848</v>
      </c>
      <c r="I10098" s="383" t="s">
        <v>871</v>
      </c>
      <c r="J10098" s="383" t="s">
        <v>617</v>
      </c>
      <c r="K10098" s="383" t="s">
        <v>618</v>
      </c>
      <c r="L10098" s="384">
        <v>30780</v>
      </c>
      <c r="M10098" s="383" t="s">
        <v>643</v>
      </c>
      <c r="N10098" s="383" t="s">
        <v>620</v>
      </c>
      <c r="O10098" s="383" t="s">
        <v>230</v>
      </c>
    </row>
    <row r="10099" spans="1:15">
      <c r="A10099" s="385">
        <v>42130</v>
      </c>
      <c r="B10099" s="383" t="s">
        <v>650</v>
      </c>
      <c r="C10099" s="383" t="s">
        <v>8</v>
      </c>
      <c r="D10099" s="383" t="s">
        <v>20</v>
      </c>
      <c r="E10099" s="383" t="s">
        <v>651</v>
      </c>
      <c r="F10099" s="383" t="s">
        <v>10</v>
      </c>
      <c r="G10099" s="384">
        <v>14151</v>
      </c>
      <c r="H10099" s="383" t="s">
        <v>852</v>
      </c>
      <c r="I10099" s="383" t="s">
        <v>853</v>
      </c>
      <c r="J10099" s="383" t="s">
        <v>617</v>
      </c>
      <c r="K10099" s="383" t="s">
        <v>618</v>
      </c>
      <c r="L10099" s="384">
        <v>30780</v>
      </c>
      <c r="M10099" s="383" t="s">
        <v>643</v>
      </c>
      <c r="N10099" s="383" t="s">
        <v>620</v>
      </c>
      <c r="O10099" s="383" t="s">
        <v>230</v>
      </c>
    </row>
    <row r="10100" spans="1:15">
      <c r="A10100" s="385">
        <v>42131</v>
      </c>
      <c r="B10100" s="383" t="s">
        <v>650</v>
      </c>
      <c r="C10100" s="383" t="s">
        <v>8</v>
      </c>
      <c r="D10100" s="383" t="s">
        <v>20</v>
      </c>
      <c r="E10100" s="383" t="s">
        <v>651</v>
      </c>
      <c r="F10100" s="383" t="s">
        <v>10</v>
      </c>
      <c r="G10100" s="384">
        <v>14151</v>
      </c>
      <c r="H10100" s="383" t="s">
        <v>852</v>
      </c>
      <c r="I10100" s="383" t="s">
        <v>853</v>
      </c>
      <c r="J10100" s="383" t="s">
        <v>617</v>
      </c>
      <c r="K10100" s="383" t="s">
        <v>618</v>
      </c>
      <c r="L10100" s="384">
        <v>30780</v>
      </c>
      <c r="M10100" s="383" t="s">
        <v>643</v>
      </c>
      <c r="N10100" s="383" t="s">
        <v>620</v>
      </c>
      <c r="O10100" s="383" t="s">
        <v>230</v>
      </c>
    </row>
    <row r="10101" spans="1:15">
      <c r="A10101" s="385">
        <v>42132</v>
      </c>
      <c r="B10101" s="383" t="s">
        <v>650</v>
      </c>
      <c r="C10101" s="383" t="s">
        <v>8</v>
      </c>
      <c r="D10101" s="383" t="s">
        <v>20</v>
      </c>
      <c r="E10101" s="383" t="s">
        <v>651</v>
      </c>
      <c r="F10101" s="383" t="s">
        <v>10</v>
      </c>
      <c r="G10101" s="384">
        <v>14151</v>
      </c>
      <c r="H10101" s="383" t="s">
        <v>852</v>
      </c>
      <c r="I10101" s="383" t="s">
        <v>853</v>
      </c>
      <c r="J10101" s="383" t="s">
        <v>617</v>
      </c>
      <c r="K10101" s="383" t="s">
        <v>618</v>
      </c>
      <c r="L10101" s="384">
        <v>30780</v>
      </c>
      <c r="M10101" s="383" t="s">
        <v>643</v>
      </c>
      <c r="N10101" s="383" t="s">
        <v>620</v>
      </c>
      <c r="O10101" s="383" t="s">
        <v>230</v>
      </c>
    </row>
    <row r="10102" spans="1:15">
      <c r="A10102" s="385">
        <v>42150</v>
      </c>
      <c r="B10102" s="383" t="s">
        <v>21</v>
      </c>
      <c r="C10102" s="383" t="s">
        <v>12</v>
      </c>
      <c r="D10102" s="383" t="s">
        <v>22</v>
      </c>
      <c r="E10102" s="383" t="s">
        <v>658</v>
      </c>
      <c r="F10102" s="383" t="s">
        <v>10</v>
      </c>
      <c r="G10102" s="384">
        <v>575</v>
      </c>
      <c r="H10102" s="383" t="s">
        <v>801</v>
      </c>
      <c r="I10102" s="383" t="s">
        <v>1226</v>
      </c>
      <c r="J10102" s="383" t="s">
        <v>617</v>
      </c>
      <c r="K10102" s="383" t="s">
        <v>618</v>
      </c>
      <c r="L10102" s="384">
        <v>30780</v>
      </c>
      <c r="M10102" s="383" t="s">
        <v>645</v>
      </c>
      <c r="N10102" s="383" t="s">
        <v>620</v>
      </c>
      <c r="O10102" s="383" t="s">
        <v>230</v>
      </c>
    </row>
    <row r="10103" spans="1:15">
      <c r="A10103" s="385">
        <v>41997</v>
      </c>
      <c r="B10103" s="383" t="s">
        <v>987</v>
      </c>
      <c r="C10103" s="383" t="s">
        <v>42</v>
      </c>
      <c r="D10103" s="383" t="s">
        <v>26</v>
      </c>
      <c r="E10103" s="383" t="s">
        <v>988</v>
      </c>
      <c r="F10103" s="383" t="s">
        <v>10</v>
      </c>
      <c r="G10103" s="384">
        <v>780</v>
      </c>
      <c r="H10103" s="383" t="s">
        <v>14</v>
      </c>
      <c r="I10103" s="383" t="s">
        <v>1227</v>
      </c>
      <c r="J10103" s="383" t="s">
        <v>617</v>
      </c>
      <c r="K10103" s="383" t="s">
        <v>618</v>
      </c>
      <c r="L10103" s="384">
        <v>0</v>
      </c>
      <c r="M10103" s="383" t="s">
        <v>619</v>
      </c>
      <c r="N10103" s="383" t="s">
        <v>620</v>
      </c>
      <c r="O10103" s="383" t="s">
        <v>230</v>
      </c>
    </row>
    <row r="10104" spans="1:15">
      <c r="A10104" s="385">
        <v>42017</v>
      </c>
      <c r="B10104" s="383" t="s">
        <v>46</v>
      </c>
      <c r="C10104" s="383" t="s">
        <v>40</v>
      </c>
      <c r="D10104" s="383" t="s">
        <v>38</v>
      </c>
      <c r="E10104" s="383" t="s">
        <v>916</v>
      </c>
      <c r="F10104" s="383" t="s">
        <v>10</v>
      </c>
      <c r="G10104" s="384">
        <v>700</v>
      </c>
      <c r="H10104" s="383" t="s">
        <v>1053</v>
      </c>
      <c r="I10104" s="383" t="s">
        <v>1228</v>
      </c>
      <c r="J10104" s="383" t="s">
        <v>617</v>
      </c>
      <c r="K10104" s="383" t="s">
        <v>618</v>
      </c>
      <c r="L10104" s="384">
        <v>9280</v>
      </c>
      <c r="M10104" s="383" t="s">
        <v>631</v>
      </c>
      <c r="N10104" s="383" t="s">
        <v>620</v>
      </c>
      <c r="O10104" s="383" t="s">
        <v>230</v>
      </c>
    </row>
    <row r="10105" spans="1:15">
      <c r="A10105" s="385">
        <v>42019</v>
      </c>
      <c r="B10105" s="383" t="s">
        <v>21</v>
      </c>
      <c r="C10105" s="383" t="s">
        <v>12</v>
      </c>
      <c r="D10105" s="383" t="s">
        <v>22</v>
      </c>
      <c r="E10105" s="383" t="s">
        <v>658</v>
      </c>
      <c r="F10105" s="383" t="s">
        <v>10</v>
      </c>
      <c r="G10105" s="384">
        <v>6201</v>
      </c>
      <c r="H10105" s="383" t="s">
        <v>801</v>
      </c>
      <c r="I10105" s="383" t="s">
        <v>1229</v>
      </c>
      <c r="J10105" s="383" t="s">
        <v>617</v>
      </c>
      <c r="K10105" s="383" t="s">
        <v>618</v>
      </c>
      <c r="L10105" s="384">
        <v>11627</v>
      </c>
      <c r="M10105" s="383" t="s">
        <v>631</v>
      </c>
      <c r="N10105" s="383" t="s">
        <v>620</v>
      </c>
      <c r="O10105" s="383" t="s">
        <v>230</v>
      </c>
    </row>
    <row r="10106" spans="1:15">
      <c r="A10106" s="385">
        <v>42022</v>
      </c>
      <c r="B10106" s="383" t="s">
        <v>999</v>
      </c>
      <c r="C10106" s="383" t="s">
        <v>42</v>
      </c>
      <c r="D10106" s="383" t="s">
        <v>36</v>
      </c>
      <c r="E10106" s="383" t="s">
        <v>1000</v>
      </c>
      <c r="F10106" s="383" t="s">
        <v>43</v>
      </c>
      <c r="G10106" s="384">
        <v>13493</v>
      </c>
      <c r="H10106" s="383" t="s">
        <v>801</v>
      </c>
      <c r="I10106" s="383" t="s">
        <v>1230</v>
      </c>
      <c r="J10106" s="383" t="s">
        <v>617</v>
      </c>
      <c r="K10106" s="383" t="s">
        <v>618</v>
      </c>
      <c r="L10106" s="384">
        <v>12650</v>
      </c>
      <c r="M10106" s="383" t="s">
        <v>632</v>
      </c>
      <c r="N10106" s="383" t="s">
        <v>620</v>
      </c>
      <c r="O10106" s="383" t="s">
        <v>230</v>
      </c>
    </row>
    <row r="10107" spans="1:15">
      <c r="A10107" s="385">
        <v>42024</v>
      </c>
      <c r="B10107" s="383" t="s">
        <v>11</v>
      </c>
      <c r="C10107" s="383" t="s">
        <v>12</v>
      </c>
      <c r="D10107" s="383" t="s">
        <v>13</v>
      </c>
      <c r="E10107" s="383" t="s">
        <v>678</v>
      </c>
      <c r="F10107" s="383" t="s">
        <v>10</v>
      </c>
      <c r="G10107" s="384">
        <v>2649</v>
      </c>
      <c r="H10107" s="383" t="s">
        <v>801</v>
      </c>
      <c r="I10107" s="383" t="s">
        <v>1231</v>
      </c>
      <c r="J10107" s="383" t="s">
        <v>617</v>
      </c>
      <c r="K10107" s="383" t="s">
        <v>618</v>
      </c>
      <c r="L10107" s="384">
        <v>12775</v>
      </c>
      <c r="M10107" s="383" t="s">
        <v>633</v>
      </c>
      <c r="N10107" s="383" t="s">
        <v>620</v>
      </c>
      <c r="O10107" s="383" t="s">
        <v>230</v>
      </c>
    </row>
    <row r="10108" spans="1:15">
      <c r="A10108" s="385">
        <v>42025</v>
      </c>
      <c r="B10108" s="383" t="s">
        <v>21</v>
      </c>
      <c r="C10108" s="383" t="s">
        <v>12</v>
      </c>
      <c r="D10108" s="383" t="s">
        <v>22</v>
      </c>
      <c r="E10108" s="383" t="s">
        <v>658</v>
      </c>
      <c r="F10108" s="383" t="s">
        <v>10</v>
      </c>
      <c r="G10108" s="384">
        <v>10332</v>
      </c>
      <c r="H10108" s="383" t="s">
        <v>873</v>
      </c>
      <c r="I10108" s="383" t="s">
        <v>1232</v>
      </c>
      <c r="J10108" s="383" t="s">
        <v>617</v>
      </c>
      <c r="K10108" s="383" t="s">
        <v>618</v>
      </c>
      <c r="L10108" s="384">
        <v>14695</v>
      </c>
      <c r="M10108" s="383" t="s">
        <v>633</v>
      </c>
      <c r="N10108" s="383" t="s">
        <v>620</v>
      </c>
      <c r="O10108" s="383" t="s">
        <v>230</v>
      </c>
    </row>
    <row r="10109" spans="1:15">
      <c r="A10109" s="385">
        <v>42027</v>
      </c>
      <c r="B10109" s="383" t="s">
        <v>754</v>
      </c>
      <c r="C10109" s="383" t="s">
        <v>8</v>
      </c>
      <c r="D10109" s="383" t="s">
        <v>755</v>
      </c>
      <c r="E10109" s="383" t="s">
        <v>756</v>
      </c>
      <c r="F10109" s="383" t="s">
        <v>10</v>
      </c>
      <c r="G10109" s="384">
        <v>-268869</v>
      </c>
      <c r="H10109" s="383" t="s">
        <v>763</v>
      </c>
      <c r="I10109" s="383" t="s">
        <v>1233</v>
      </c>
      <c r="J10109" s="383" t="s">
        <v>617</v>
      </c>
      <c r="K10109" s="383" t="s">
        <v>618</v>
      </c>
      <c r="L10109" s="384">
        <v>17245</v>
      </c>
      <c r="M10109" s="383" t="s">
        <v>633</v>
      </c>
      <c r="N10109" s="383" t="s">
        <v>620</v>
      </c>
      <c r="O10109" s="383" t="s">
        <v>230</v>
      </c>
    </row>
    <row r="10110" spans="1:15">
      <c r="A10110" s="385">
        <v>42028</v>
      </c>
      <c r="B10110" s="383" t="s">
        <v>11</v>
      </c>
      <c r="C10110" s="383" t="s">
        <v>12</v>
      </c>
      <c r="D10110" s="383" t="s">
        <v>13</v>
      </c>
      <c r="E10110" s="383" t="s">
        <v>678</v>
      </c>
      <c r="F10110" s="383" t="s">
        <v>10</v>
      </c>
      <c r="G10110" s="384">
        <v>66.52</v>
      </c>
      <c r="H10110" s="383" t="s">
        <v>951</v>
      </c>
      <c r="I10110" s="383" t="s">
        <v>1200</v>
      </c>
      <c r="J10110" s="383" t="s">
        <v>617</v>
      </c>
      <c r="K10110" s="383" t="s">
        <v>618</v>
      </c>
      <c r="L10110" s="384">
        <v>18650</v>
      </c>
      <c r="M10110" s="383" t="s">
        <v>633</v>
      </c>
      <c r="N10110" s="383" t="s">
        <v>620</v>
      </c>
      <c r="O10110" s="383" t="s">
        <v>230</v>
      </c>
    </row>
    <row r="10111" spans="1:15">
      <c r="A10111" s="385">
        <v>42030</v>
      </c>
      <c r="B10111" s="383" t="s">
        <v>646</v>
      </c>
      <c r="C10111" s="383" t="s">
        <v>8</v>
      </c>
      <c r="D10111" s="383" t="s">
        <v>32</v>
      </c>
      <c r="E10111" s="383" t="s">
        <v>647</v>
      </c>
      <c r="F10111" s="383" t="s">
        <v>10</v>
      </c>
      <c r="G10111" s="384">
        <v>-12440</v>
      </c>
      <c r="H10111" s="383" t="s">
        <v>747</v>
      </c>
      <c r="I10111" s="383" t="s">
        <v>1234</v>
      </c>
      <c r="J10111" s="383" t="s">
        <v>617</v>
      </c>
      <c r="K10111" s="383" t="s">
        <v>618</v>
      </c>
      <c r="L10111" s="384">
        <v>18650</v>
      </c>
      <c r="M10111" s="383" t="s">
        <v>634</v>
      </c>
      <c r="N10111" s="383" t="s">
        <v>620</v>
      </c>
      <c r="O10111" s="383" t="s">
        <v>230</v>
      </c>
    </row>
    <row r="10112" spans="1:15">
      <c r="A10112" s="385">
        <v>42031</v>
      </c>
      <c r="B10112" s="383" t="s">
        <v>21</v>
      </c>
      <c r="C10112" s="383" t="s">
        <v>12</v>
      </c>
      <c r="D10112" s="383" t="s">
        <v>22</v>
      </c>
      <c r="E10112" s="383" t="s">
        <v>658</v>
      </c>
      <c r="F10112" s="383" t="s">
        <v>10</v>
      </c>
      <c r="G10112" s="384">
        <v>17950</v>
      </c>
      <c r="H10112" s="383" t="s">
        <v>873</v>
      </c>
      <c r="I10112" s="383" t="s">
        <v>1235</v>
      </c>
      <c r="J10112" s="383" t="s">
        <v>617</v>
      </c>
      <c r="K10112" s="383" t="s">
        <v>618</v>
      </c>
      <c r="L10112" s="384">
        <v>18650</v>
      </c>
      <c r="M10112" s="383" t="s">
        <v>634</v>
      </c>
      <c r="N10112" s="383" t="s">
        <v>620</v>
      </c>
      <c r="O10112" s="383" t="s">
        <v>230</v>
      </c>
    </row>
    <row r="10113" spans="1:15">
      <c r="A10113" s="385">
        <v>42032</v>
      </c>
      <c r="B10113" s="383" t="s">
        <v>21</v>
      </c>
      <c r="C10113" s="383" t="s">
        <v>12</v>
      </c>
      <c r="D10113" s="383" t="s">
        <v>22</v>
      </c>
      <c r="E10113" s="383" t="s">
        <v>658</v>
      </c>
      <c r="F10113" s="383" t="s">
        <v>10</v>
      </c>
      <c r="G10113" s="384">
        <v>1265</v>
      </c>
      <c r="H10113" s="383" t="s">
        <v>909</v>
      </c>
      <c r="I10113" s="383" t="s">
        <v>1203</v>
      </c>
      <c r="J10113" s="383" t="s">
        <v>617</v>
      </c>
      <c r="K10113" s="383" t="s">
        <v>618</v>
      </c>
      <c r="L10113" s="384">
        <v>18650</v>
      </c>
      <c r="M10113" s="383" t="s">
        <v>634</v>
      </c>
      <c r="N10113" s="383" t="s">
        <v>620</v>
      </c>
      <c r="O10113" s="383" t="s">
        <v>230</v>
      </c>
    </row>
    <row r="10114" spans="1:15">
      <c r="A10114" s="385">
        <v>42033</v>
      </c>
      <c r="B10114" s="383" t="s">
        <v>999</v>
      </c>
      <c r="C10114" s="383" t="s">
        <v>42</v>
      </c>
      <c r="D10114" s="383" t="s">
        <v>36</v>
      </c>
      <c r="E10114" s="383" t="s">
        <v>1000</v>
      </c>
      <c r="F10114" s="383" t="s">
        <v>43</v>
      </c>
      <c r="G10114" s="384">
        <v>29692</v>
      </c>
      <c r="H10114" s="383" t="s">
        <v>1087</v>
      </c>
      <c r="I10114" s="383" t="s">
        <v>1236</v>
      </c>
      <c r="J10114" s="383" t="s">
        <v>617</v>
      </c>
      <c r="K10114" s="383" t="s">
        <v>618</v>
      </c>
      <c r="L10114" s="384">
        <v>18650</v>
      </c>
      <c r="M10114" s="383" t="s">
        <v>634</v>
      </c>
      <c r="N10114" s="383" t="s">
        <v>620</v>
      </c>
      <c r="O10114" s="383" t="s">
        <v>230</v>
      </c>
    </row>
    <row r="10115" spans="1:15">
      <c r="A10115" s="385">
        <v>42034</v>
      </c>
      <c r="B10115" s="383" t="s">
        <v>21</v>
      </c>
      <c r="C10115" s="383" t="s">
        <v>12</v>
      </c>
      <c r="D10115" s="383" t="s">
        <v>22</v>
      </c>
      <c r="E10115" s="383" t="s">
        <v>658</v>
      </c>
      <c r="F10115" s="383" t="s">
        <v>10</v>
      </c>
      <c r="G10115" s="384">
        <v>1416</v>
      </c>
      <c r="H10115" s="383" t="s">
        <v>873</v>
      </c>
      <c r="I10115" s="383" t="s">
        <v>1237</v>
      </c>
      <c r="J10115" s="383" t="s">
        <v>617</v>
      </c>
      <c r="K10115" s="383" t="s">
        <v>618</v>
      </c>
      <c r="L10115" s="384">
        <v>18650</v>
      </c>
      <c r="M10115" s="383" t="s">
        <v>634</v>
      </c>
      <c r="N10115" s="383" t="s">
        <v>620</v>
      </c>
      <c r="O10115" s="383" t="s">
        <v>230</v>
      </c>
    </row>
    <row r="10116" spans="1:15">
      <c r="A10116" s="385">
        <v>42037</v>
      </c>
      <c r="B10116" s="383" t="s">
        <v>39</v>
      </c>
      <c r="C10116" s="383" t="s">
        <v>40</v>
      </c>
      <c r="D10116" s="383" t="s">
        <v>19</v>
      </c>
      <c r="E10116" s="383" t="s">
        <v>893</v>
      </c>
      <c r="F10116" s="383" t="s">
        <v>10</v>
      </c>
      <c r="G10116" s="384">
        <v>3896</v>
      </c>
      <c r="H10116" s="383" t="s">
        <v>1142</v>
      </c>
      <c r="I10116" s="383" t="s">
        <v>1238</v>
      </c>
      <c r="J10116" s="383" t="s">
        <v>617</v>
      </c>
      <c r="K10116" s="383" t="s">
        <v>618</v>
      </c>
      <c r="L10116" s="384">
        <v>18660</v>
      </c>
      <c r="M10116" s="383" t="s">
        <v>634</v>
      </c>
      <c r="N10116" s="383" t="s">
        <v>620</v>
      </c>
      <c r="O10116" s="383" t="s">
        <v>230</v>
      </c>
    </row>
    <row r="10117" spans="1:15">
      <c r="A10117" s="385">
        <v>42039</v>
      </c>
      <c r="B10117" s="383" t="s">
        <v>21</v>
      </c>
      <c r="C10117" s="383" t="s">
        <v>12</v>
      </c>
      <c r="D10117" s="383" t="s">
        <v>22</v>
      </c>
      <c r="E10117" s="383" t="s">
        <v>658</v>
      </c>
      <c r="F10117" s="383" t="s">
        <v>10</v>
      </c>
      <c r="G10117" s="384">
        <v>37410</v>
      </c>
      <c r="H10117" s="383" t="s">
        <v>946</v>
      </c>
      <c r="I10117" s="383" t="s">
        <v>1239</v>
      </c>
      <c r="J10117" s="383" t="s">
        <v>617</v>
      </c>
      <c r="K10117" s="383" t="s">
        <v>618</v>
      </c>
      <c r="L10117" s="384">
        <v>18660</v>
      </c>
      <c r="M10117" s="383" t="s">
        <v>634</v>
      </c>
      <c r="N10117" s="383" t="s">
        <v>620</v>
      </c>
      <c r="O10117" s="383" t="s">
        <v>230</v>
      </c>
    </row>
    <row r="10118" spans="1:15">
      <c r="A10118" s="385">
        <v>42040</v>
      </c>
      <c r="B10118" s="383" t="s">
        <v>21</v>
      </c>
      <c r="C10118" s="383" t="s">
        <v>12</v>
      </c>
      <c r="D10118" s="383" t="s">
        <v>22</v>
      </c>
      <c r="E10118" s="383" t="s">
        <v>658</v>
      </c>
      <c r="F10118" s="383" t="s">
        <v>10</v>
      </c>
      <c r="G10118" s="384">
        <v>11053</v>
      </c>
      <c r="H10118" s="383" t="s">
        <v>912</v>
      </c>
      <c r="I10118" s="383" t="s">
        <v>1240</v>
      </c>
      <c r="J10118" s="383" t="s">
        <v>617</v>
      </c>
      <c r="K10118" s="383" t="s">
        <v>618</v>
      </c>
      <c r="L10118" s="384">
        <v>18761</v>
      </c>
      <c r="M10118" s="383" t="s">
        <v>635</v>
      </c>
      <c r="N10118" s="383" t="s">
        <v>620</v>
      </c>
      <c r="O10118" s="383" t="s">
        <v>230</v>
      </c>
    </row>
    <row r="10119" spans="1:15">
      <c r="A10119" s="385">
        <v>42042</v>
      </c>
      <c r="B10119" s="383" t="s">
        <v>28</v>
      </c>
      <c r="C10119" s="383" t="s">
        <v>8</v>
      </c>
      <c r="D10119" s="383" t="s">
        <v>29</v>
      </c>
      <c r="E10119" s="383" t="s">
        <v>774</v>
      </c>
      <c r="F10119" s="383" t="s">
        <v>10</v>
      </c>
      <c r="G10119" s="384">
        <v>1337</v>
      </c>
      <c r="H10119" s="383" t="s">
        <v>848</v>
      </c>
      <c r="I10119" s="383" t="s">
        <v>1241</v>
      </c>
      <c r="J10119" s="383" t="s">
        <v>617</v>
      </c>
      <c r="K10119" s="383" t="s">
        <v>618</v>
      </c>
      <c r="L10119" s="384">
        <v>18800</v>
      </c>
      <c r="M10119" s="383" t="s">
        <v>635</v>
      </c>
      <c r="N10119" s="383" t="s">
        <v>620</v>
      </c>
      <c r="O10119" s="383" t="s">
        <v>230</v>
      </c>
    </row>
    <row r="10120" spans="1:15">
      <c r="A10120" s="385">
        <v>42044</v>
      </c>
      <c r="B10120" s="383" t="s">
        <v>650</v>
      </c>
      <c r="C10120" s="383" t="s">
        <v>8</v>
      </c>
      <c r="D10120" s="383" t="s">
        <v>20</v>
      </c>
      <c r="E10120" s="383" t="s">
        <v>651</v>
      </c>
      <c r="F10120" s="383" t="s">
        <v>10</v>
      </c>
      <c r="G10120" s="384">
        <v>16318</v>
      </c>
      <c r="H10120" s="383" t="s">
        <v>852</v>
      </c>
      <c r="I10120" s="383" t="s">
        <v>853</v>
      </c>
      <c r="J10120" s="383" t="s">
        <v>617</v>
      </c>
      <c r="K10120" s="383" t="s">
        <v>618</v>
      </c>
      <c r="L10120" s="384">
        <v>20833</v>
      </c>
      <c r="M10120" s="383" t="s">
        <v>635</v>
      </c>
      <c r="N10120" s="383" t="s">
        <v>620</v>
      </c>
      <c r="O10120" s="383" t="s">
        <v>230</v>
      </c>
    </row>
    <row r="10121" spans="1:15">
      <c r="A10121" s="385">
        <v>42045</v>
      </c>
      <c r="B10121" s="383" t="s">
        <v>650</v>
      </c>
      <c r="C10121" s="383" t="s">
        <v>8</v>
      </c>
      <c r="D10121" s="383" t="s">
        <v>20</v>
      </c>
      <c r="E10121" s="383" t="s">
        <v>651</v>
      </c>
      <c r="F10121" s="383" t="s">
        <v>10</v>
      </c>
      <c r="G10121" s="384">
        <v>16318</v>
      </c>
      <c r="H10121" s="383" t="s">
        <v>852</v>
      </c>
      <c r="I10121" s="383" t="s">
        <v>853</v>
      </c>
      <c r="J10121" s="383" t="s">
        <v>617</v>
      </c>
      <c r="K10121" s="383" t="s">
        <v>618</v>
      </c>
      <c r="L10121" s="384">
        <v>20833</v>
      </c>
      <c r="M10121" s="383" t="s">
        <v>635</v>
      </c>
      <c r="N10121" s="383" t="s">
        <v>620</v>
      </c>
      <c r="O10121" s="383" t="s">
        <v>230</v>
      </c>
    </row>
    <row r="10122" spans="1:15">
      <c r="A10122" s="385">
        <v>42047</v>
      </c>
      <c r="B10122" s="383" t="s">
        <v>650</v>
      </c>
      <c r="C10122" s="383" t="s">
        <v>8</v>
      </c>
      <c r="D10122" s="383" t="s">
        <v>20</v>
      </c>
      <c r="E10122" s="383" t="s">
        <v>651</v>
      </c>
      <c r="F10122" s="383" t="s">
        <v>10</v>
      </c>
      <c r="G10122" s="384">
        <v>16318</v>
      </c>
      <c r="H10122" s="383" t="s">
        <v>852</v>
      </c>
      <c r="I10122" s="383" t="s">
        <v>853</v>
      </c>
      <c r="J10122" s="383" t="s">
        <v>617</v>
      </c>
      <c r="K10122" s="383" t="s">
        <v>618</v>
      </c>
      <c r="L10122" s="384">
        <v>20833</v>
      </c>
      <c r="M10122" s="383" t="s">
        <v>635</v>
      </c>
      <c r="N10122" s="383" t="s">
        <v>620</v>
      </c>
      <c r="O10122" s="383" t="s">
        <v>230</v>
      </c>
    </row>
    <row r="10123" spans="1:15">
      <c r="A10123" s="385">
        <v>42048</v>
      </c>
      <c r="B10123" s="383" t="s">
        <v>650</v>
      </c>
      <c r="C10123" s="383" t="s">
        <v>8</v>
      </c>
      <c r="D10123" s="383" t="s">
        <v>20</v>
      </c>
      <c r="E10123" s="383" t="s">
        <v>651</v>
      </c>
      <c r="F10123" s="383" t="s">
        <v>10</v>
      </c>
      <c r="G10123" s="384">
        <v>16318</v>
      </c>
      <c r="H10123" s="383" t="s">
        <v>852</v>
      </c>
      <c r="I10123" s="383" t="s">
        <v>853</v>
      </c>
      <c r="J10123" s="383" t="s">
        <v>617</v>
      </c>
      <c r="K10123" s="383" t="s">
        <v>618</v>
      </c>
      <c r="L10123" s="384">
        <v>20833</v>
      </c>
      <c r="M10123" s="383" t="s">
        <v>635</v>
      </c>
      <c r="N10123" s="383" t="s">
        <v>620</v>
      </c>
      <c r="O10123" s="383" t="s">
        <v>230</v>
      </c>
    </row>
    <row r="10124" spans="1:15">
      <c r="A10124" s="385">
        <v>42049</v>
      </c>
      <c r="B10124" s="383" t="s">
        <v>650</v>
      </c>
      <c r="C10124" s="383" t="s">
        <v>8</v>
      </c>
      <c r="D10124" s="383" t="s">
        <v>20</v>
      </c>
      <c r="E10124" s="383" t="s">
        <v>651</v>
      </c>
      <c r="F10124" s="383" t="s">
        <v>10</v>
      </c>
      <c r="G10124" s="384">
        <v>16284</v>
      </c>
      <c r="H10124" s="383" t="s">
        <v>852</v>
      </c>
      <c r="I10124" s="383" t="s">
        <v>853</v>
      </c>
      <c r="J10124" s="383" t="s">
        <v>617</v>
      </c>
      <c r="K10124" s="383" t="s">
        <v>618</v>
      </c>
      <c r="L10124" s="384">
        <v>21180</v>
      </c>
      <c r="M10124" s="383" t="s">
        <v>635</v>
      </c>
      <c r="N10124" s="383" t="s">
        <v>620</v>
      </c>
      <c r="O10124" s="383" t="s">
        <v>230</v>
      </c>
    </row>
    <row r="10125" spans="1:15">
      <c r="A10125" s="385">
        <v>42050</v>
      </c>
      <c r="B10125" s="383" t="s">
        <v>650</v>
      </c>
      <c r="C10125" s="383" t="s">
        <v>8</v>
      </c>
      <c r="D10125" s="383" t="s">
        <v>20</v>
      </c>
      <c r="E10125" s="383" t="s">
        <v>651</v>
      </c>
      <c r="F10125" s="383" t="s">
        <v>10</v>
      </c>
      <c r="G10125" s="384">
        <v>16285</v>
      </c>
      <c r="H10125" s="383" t="s">
        <v>852</v>
      </c>
      <c r="I10125" s="383" t="s">
        <v>853</v>
      </c>
      <c r="J10125" s="383" t="s">
        <v>617</v>
      </c>
      <c r="K10125" s="383" t="s">
        <v>618</v>
      </c>
      <c r="L10125" s="384">
        <v>22680</v>
      </c>
      <c r="M10125" s="383" t="s">
        <v>635</v>
      </c>
      <c r="N10125" s="383" t="s">
        <v>620</v>
      </c>
      <c r="O10125" s="383" t="s">
        <v>230</v>
      </c>
    </row>
    <row r="10126" spans="1:15">
      <c r="A10126" s="385">
        <v>42051</v>
      </c>
      <c r="B10126" s="383" t="s">
        <v>17</v>
      </c>
      <c r="C10126" s="383" t="s">
        <v>18</v>
      </c>
      <c r="D10126" s="383" t="s">
        <v>19</v>
      </c>
      <c r="E10126" s="383" t="s">
        <v>668</v>
      </c>
      <c r="F10126" s="383" t="s">
        <v>10</v>
      </c>
      <c r="G10126" s="384">
        <v>750</v>
      </c>
      <c r="H10126" s="383" t="s">
        <v>841</v>
      </c>
      <c r="I10126" s="383" t="s">
        <v>842</v>
      </c>
      <c r="J10126" s="383" t="s">
        <v>617</v>
      </c>
      <c r="K10126" s="383" t="s">
        <v>618</v>
      </c>
      <c r="L10126" s="384">
        <v>23171</v>
      </c>
      <c r="M10126" s="383" t="s">
        <v>635</v>
      </c>
      <c r="N10126" s="383" t="s">
        <v>620</v>
      </c>
      <c r="O10126" s="383" t="s">
        <v>230</v>
      </c>
    </row>
    <row r="10127" spans="1:15">
      <c r="A10127" s="385">
        <v>42052</v>
      </c>
      <c r="B10127" s="383" t="s">
        <v>17</v>
      </c>
      <c r="C10127" s="383" t="s">
        <v>18</v>
      </c>
      <c r="D10127" s="383" t="s">
        <v>19</v>
      </c>
      <c r="E10127" s="383" t="s">
        <v>668</v>
      </c>
      <c r="F10127" s="383" t="s">
        <v>10</v>
      </c>
      <c r="G10127" s="384">
        <v>750</v>
      </c>
      <c r="H10127" s="383" t="s">
        <v>841</v>
      </c>
      <c r="I10127" s="383" t="s">
        <v>842</v>
      </c>
      <c r="J10127" s="383" t="s">
        <v>617</v>
      </c>
      <c r="K10127" s="383" t="s">
        <v>618</v>
      </c>
      <c r="L10127" s="384">
        <v>23171</v>
      </c>
      <c r="M10127" s="383" t="s">
        <v>636</v>
      </c>
      <c r="N10127" s="383" t="s">
        <v>620</v>
      </c>
      <c r="O10127" s="383" t="s">
        <v>230</v>
      </c>
    </row>
    <row r="10128" spans="1:15">
      <c r="A10128" s="385">
        <v>42056</v>
      </c>
      <c r="B10128" s="383" t="s">
        <v>650</v>
      </c>
      <c r="C10128" s="383" t="s">
        <v>8</v>
      </c>
      <c r="D10128" s="383" t="s">
        <v>20</v>
      </c>
      <c r="E10128" s="383" t="s">
        <v>651</v>
      </c>
      <c r="F10128" s="383" t="s">
        <v>10</v>
      </c>
      <c r="G10128" s="384">
        <v>16285</v>
      </c>
      <c r="H10128" s="383" t="s">
        <v>852</v>
      </c>
      <c r="I10128" s="383" t="s">
        <v>853</v>
      </c>
      <c r="J10128" s="383" t="s">
        <v>617</v>
      </c>
      <c r="K10128" s="383" t="s">
        <v>618</v>
      </c>
      <c r="L10128" s="384">
        <v>23171</v>
      </c>
      <c r="M10128" s="383" t="s">
        <v>637</v>
      </c>
      <c r="N10128" s="383" t="s">
        <v>620</v>
      </c>
      <c r="O10128" s="383" t="s">
        <v>230</v>
      </c>
    </row>
    <row r="10129" spans="1:15">
      <c r="A10129" s="385">
        <v>42057</v>
      </c>
      <c r="B10129" s="383" t="s">
        <v>650</v>
      </c>
      <c r="C10129" s="383" t="s">
        <v>8</v>
      </c>
      <c r="D10129" s="383" t="s">
        <v>20</v>
      </c>
      <c r="E10129" s="383" t="s">
        <v>651</v>
      </c>
      <c r="F10129" s="383" t="s">
        <v>10</v>
      </c>
      <c r="G10129" s="384">
        <v>17905</v>
      </c>
      <c r="H10129" s="383" t="s">
        <v>852</v>
      </c>
      <c r="I10129" s="383" t="s">
        <v>853</v>
      </c>
      <c r="J10129" s="383" t="s">
        <v>617</v>
      </c>
      <c r="K10129" s="383" t="s">
        <v>618</v>
      </c>
      <c r="L10129" s="384">
        <v>23171</v>
      </c>
      <c r="M10129" s="383" t="s">
        <v>637</v>
      </c>
      <c r="N10129" s="383" t="s">
        <v>620</v>
      </c>
      <c r="O10129" s="383" t="s">
        <v>230</v>
      </c>
    </row>
    <row r="10130" spans="1:15">
      <c r="A10130" s="385">
        <v>42058</v>
      </c>
      <c r="B10130" s="383" t="s">
        <v>21</v>
      </c>
      <c r="C10130" s="383" t="s">
        <v>12</v>
      </c>
      <c r="D10130" s="383" t="s">
        <v>22</v>
      </c>
      <c r="E10130" s="383" t="s">
        <v>658</v>
      </c>
      <c r="F10130" s="383" t="s">
        <v>10</v>
      </c>
      <c r="G10130" s="384">
        <v>2200</v>
      </c>
      <c r="H10130" s="383" t="s">
        <v>848</v>
      </c>
      <c r="I10130" s="383" t="s">
        <v>855</v>
      </c>
      <c r="J10130" s="383" t="s">
        <v>617</v>
      </c>
      <c r="K10130" s="383" t="s">
        <v>618</v>
      </c>
      <c r="L10130" s="384">
        <v>23171</v>
      </c>
      <c r="M10130" s="383" t="s">
        <v>637</v>
      </c>
      <c r="N10130" s="383" t="s">
        <v>620</v>
      </c>
      <c r="O10130" s="383" t="s">
        <v>230</v>
      </c>
    </row>
    <row r="10131" spans="1:15">
      <c r="A10131" s="385">
        <v>42066</v>
      </c>
      <c r="B10131" s="383" t="s">
        <v>650</v>
      </c>
      <c r="C10131" s="383" t="s">
        <v>8</v>
      </c>
      <c r="D10131" s="383" t="s">
        <v>20</v>
      </c>
      <c r="E10131" s="383" t="s">
        <v>651</v>
      </c>
      <c r="F10131" s="383" t="s">
        <v>10</v>
      </c>
      <c r="G10131" s="384">
        <v>18474</v>
      </c>
      <c r="H10131" s="383" t="s">
        <v>852</v>
      </c>
      <c r="I10131" s="383" t="s">
        <v>853</v>
      </c>
      <c r="J10131" s="383" t="s">
        <v>617</v>
      </c>
      <c r="K10131" s="383" t="s">
        <v>618</v>
      </c>
      <c r="L10131" s="384">
        <v>24376</v>
      </c>
      <c r="M10131" s="383" t="s">
        <v>638</v>
      </c>
      <c r="N10131" s="383" t="s">
        <v>620</v>
      </c>
      <c r="O10131" s="383" t="s">
        <v>230</v>
      </c>
    </row>
    <row r="10132" spans="1:15">
      <c r="A10132" s="385">
        <v>42068</v>
      </c>
      <c r="B10132" s="383" t="s">
        <v>17</v>
      </c>
      <c r="C10132" s="383" t="s">
        <v>18</v>
      </c>
      <c r="D10132" s="383" t="s">
        <v>19</v>
      </c>
      <c r="E10132" s="383" t="s">
        <v>668</v>
      </c>
      <c r="F10132" s="383" t="s">
        <v>10</v>
      </c>
      <c r="G10132" s="384">
        <v>750</v>
      </c>
      <c r="H10132" s="383" t="s">
        <v>841</v>
      </c>
      <c r="I10132" s="383" t="s">
        <v>842</v>
      </c>
      <c r="J10132" s="383" t="s">
        <v>617</v>
      </c>
      <c r="K10132" s="383" t="s">
        <v>618</v>
      </c>
      <c r="L10132" s="384">
        <v>24965</v>
      </c>
      <c r="M10132" s="383" t="s">
        <v>638</v>
      </c>
      <c r="N10132" s="383" t="s">
        <v>620</v>
      </c>
      <c r="O10132" s="383" t="s">
        <v>230</v>
      </c>
    </row>
    <row r="10133" spans="1:15">
      <c r="A10133" s="385">
        <v>42069</v>
      </c>
      <c r="B10133" s="383" t="s">
        <v>17</v>
      </c>
      <c r="C10133" s="383" t="s">
        <v>18</v>
      </c>
      <c r="D10133" s="383" t="s">
        <v>19</v>
      </c>
      <c r="E10133" s="383" t="s">
        <v>668</v>
      </c>
      <c r="F10133" s="383" t="s">
        <v>10</v>
      </c>
      <c r="G10133" s="384">
        <v>750</v>
      </c>
      <c r="H10133" s="383" t="s">
        <v>841</v>
      </c>
      <c r="I10133" s="383" t="s">
        <v>851</v>
      </c>
      <c r="J10133" s="383" t="s">
        <v>617</v>
      </c>
      <c r="K10133" s="383" t="s">
        <v>618</v>
      </c>
      <c r="L10133" s="384">
        <v>25035</v>
      </c>
      <c r="M10133" s="383" t="s">
        <v>638</v>
      </c>
      <c r="N10133" s="383" t="s">
        <v>620</v>
      </c>
      <c r="O10133" s="383" t="s">
        <v>230</v>
      </c>
    </row>
    <row r="10134" spans="1:15">
      <c r="A10134" s="385">
        <v>42070</v>
      </c>
      <c r="B10134" s="383" t="s">
        <v>17</v>
      </c>
      <c r="C10134" s="383" t="s">
        <v>18</v>
      </c>
      <c r="D10134" s="383" t="s">
        <v>19</v>
      </c>
      <c r="E10134" s="383" t="s">
        <v>668</v>
      </c>
      <c r="F10134" s="383" t="s">
        <v>10</v>
      </c>
      <c r="G10134" s="384">
        <v>750</v>
      </c>
      <c r="H10134" s="383" t="s">
        <v>841</v>
      </c>
      <c r="I10134" s="383" t="s">
        <v>851</v>
      </c>
      <c r="J10134" s="383" t="s">
        <v>617</v>
      </c>
      <c r="K10134" s="383" t="s">
        <v>618</v>
      </c>
      <c r="L10134" s="384">
        <v>25532</v>
      </c>
      <c r="M10134" s="383" t="s">
        <v>638</v>
      </c>
      <c r="N10134" s="383" t="s">
        <v>620</v>
      </c>
      <c r="O10134" s="383" t="s">
        <v>230</v>
      </c>
    </row>
    <row r="10135" spans="1:15">
      <c r="A10135" s="385">
        <v>42071</v>
      </c>
      <c r="B10135" s="383" t="s">
        <v>17</v>
      </c>
      <c r="C10135" s="383" t="s">
        <v>18</v>
      </c>
      <c r="D10135" s="383" t="s">
        <v>19</v>
      </c>
      <c r="E10135" s="383" t="s">
        <v>668</v>
      </c>
      <c r="F10135" s="383" t="s">
        <v>10</v>
      </c>
      <c r="G10135" s="384">
        <v>750</v>
      </c>
      <c r="H10135" s="383" t="s">
        <v>841</v>
      </c>
      <c r="I10135" s="383" t="s">
        <v>851</v>
      </c>
      <c r="J10135" s="383" t="s">
        <v>617</v>
      </c>
      <c r="K10135" s="383" t="s">
        <v>618</v>
      </c>
      <c r="L10135" s="384">
        <v>25875</v>
      </c>
      <c r="M10135" s="383" t="s">
        <v>638</v>
      </c>
      <c r="N10135" s="383" t="s">
        <v>620</v>
      </c>
      <c r="O10135" s="383" t="s">
        <v>230</v>
      </c>
    </row>
    <row r="10136" spans="1:15">
      <c r="A10136" s="385">
        <v>42072</v>
      </c>
      <c r="B10136" s="383" t="s">
        <v>17</v>
      </c>
      <c r="C10136" s="383" t="s">
        <v>18</v>
      </c>
      <c r="D10136" s="383" t="s">
        <v>19</v>
      </c>
      <c r="E10136" s="383" t="s">
        <v>668</v>
      </c>
      <c r="F10136" s="383" t="s">
        <v>10</v>
      </c>
      <c r="G10136" s="384">
        <v>750</v>
      </c>
      <c r="H10136" s="383" t="s">
        <v>841</v>
      </c>
      <c r="I10136" s="383" t="s">
        <v>851</v>
      </c>
      <c r="J10136" s="383" t="s">
        <v>617</v>
      </c>
      <c r="K10136" s="383" t="s">
        <v>618</v>
      </c>
      <c r="L10136" s="384">
        <v>25875</v>
      </c>
      <c r="M10136" s="383" t="s">
        <v>638</v>
      </c>
      <c r="N10136" s="383" t="s">
        <v>620</v>
      </c>
      <c r="O10136" s="383" t="s">
        <v>230</v>
      </c>
    </row>
    <row r="10137" spans="1:15">
      <c r="A10137" s="385">
        <v>42073</v>
      </c>
      <c r="B10137" s="383" t="s">
        <v>17</v>
      </c>
      <c r="C10137" s="383" t="s">
        <v>18</v>
      </c>
      <c r="D10137" s="383" t="s">
        <v>19</v>
      </c>
      <c r="E10137" s="383" t="s">
        <v>668</v>
      </c>
      <c r="F10137" s="383" t="s">
        <v>10</v>
      </c>
      <c r="G10137" s="384">
        <v>750</v>
      </c>
      <c r="H10137" s="383" t="s">
        <v>841</v>
      </c>
      <c r="I10137" s="383" t="s">
        <v>851</v>
      </c>
      <c r="J10137" s="383" t="s">
        <v>617</v>
      </c>
      <c r="K10137" s="383" t="s">
        <v>618</v>
      </c>
      <c r="L10137" s="384">
        <v>25875</v>
      </c>
      <c r="M10137" s="383" t="s">
        <v>638</v>
      </c>
      <c r="N10137" s="383" t="s">
        <v>620</v>
      </c>
      <c r="O10137" s="383" t="s">
        <v>230</v>
      </c>
    </row>
    <row r="10138" spans="1:15">
      <c r="A10138" s="385">
        <v>42074</v>
      </c>
      <c r="B10138" s="383" t="s">
        <v>17</v>
      </c>
      <c r="C10138" s="383" t="s">
        <v>18</v>
      </c>
      <c r="D10138" s="383" t="s">
        <v>19</v>
      </c>
      <c r="E10138" s="383" t="s">
        <v>668</v>
      </c>
      <c r="F10138" s="383" t="s">
        <v>10</v>
      </c>
      <c r="G10138" s="384">
        <v>750</v>
      </c>
      <c r="H10138" s="383" t="s">
        <v>841</v>
      </c>
      <c r="I10138" s="383" t="s">
        <v>851</v>
      </c>
      <c r="J10138" s="383" t="s">
        <v>617</v>
      </c>
      <c r="K10138" s="383" t="s">
        <v>618</v>
      </c>
      <c r="L10138" s="384">
        <v>25875</v>
      </c>
      <c r="M10138" s="383" t="s">
        <v>638</v>
      </c>
      <c r="N10138" s="383" t="s">
        <v>620</v>
      </c>
      <c r="O10138" s="383" t="s">
        <v>230</v>
      </c>
    </row>
    <row r="10139" spans="1:15">
      <c r="A10139" s="385">
        <v>42075</v>
      </c>
      <c r="B10139" s="383" t="s">
        <v>17</v>
      </c>
      <c r="C10139" s="383" t="s">
        <v>18</v>
      </c>
      <c r="D10139" s="383" t="s">
        <v>19</v>
      </c>
      <c r="E10139" s="383" t="s">
        <v>668</v>
      </c>
      <c r="F10139" s="383" t="s">
        <v>10</v>
      </c>
      <c r="G10139" s="384">
        <v>750</v>
      </c>
      <c r="H10139" s="383" t="s">
        <v>841</v>
      </c>
      <c r="I10139" s="383" t="s">
        <v>851</v>
      </c>
      <c r="J10139" s="383" t="s">
        <v>617</v>
      </c>
      <c r="K10139" s="383" t="s">
        <v>618</v>
      </c>
      <c r="L10139" s="384">
        <v>25875</v>
      </c>
      <c r="M10139" s="383" t="s">
        <v>639</v>
      </c>
      <c r="N10139" s="383" t="s">
        <v>620</v>
      </c>
      <c r="O10139" s="383" t="s">
        <v>230</v>
      </c>
    </row>
    <row r="10140" spans="1:15">
      <c r="A10140" s="385">
        <v>42076</v>
      </c>
      <c r="B10140" s="383" t="s">
        <v>17</v>
      </c>
      <c r="C10140" s="383" t="s">
        <v>18</v>
      </c>
      <c r="D10140" s="383" t="s">
        <v>19</v>
      </c>
      <c r="E10140" s="383" t="s">
        <v>668</v>
      </c>
      <c r="F10140" s="383" t="s">
        <v>10</v>
      </c>
      <c r="G10140" s="384">
        <v>750</v>
      </c>
      <c r="H10140" s="383" t="s">
        <v>841</v>
      </c>
      <c r="I10140" s="383" t="s">
        <v>842</v>
      </c>
      <c r="J10140" s="383" t="s">
        <v>617</v>
      </c>
      <c r="K10140" s="383" t="s">
        <v>618</v>
      </c>
      <c r="L10140" s="384">
        <v>25875</v>
      </c>
      <c r="M10140" s="383" t="s">
        <v>639</v>
      </c>
      <c r="N10140" s="383" t="s">
        <v>620</v>
      </c>
      <c r="O10140" s="383" t="s">
        <v>230</v>
      </c>
    </row>
    <row r="10141" spans="1:15">
      <c r="A10141" s="385">
        <v>42077</v>
      </c>
      <c r="B10141" s="383" t="s">
        <v>17</v>
      </c>
      <c r="C10141" s="383" t="s">
        <v>18</v>
      </c>
      <c r="D10141" s="383" t="s">
        <v>19</v>
      </c>
      <c r="E10141" s="383" t="s">
        <v>668</v>
      </c>
      <c r="F10141" s="383" t="s">
        <v>10</v>
      </c>
      <c r="G10141" s="384">
        <v>750</v>
      </c>
      <c r="H10141" s="383" t="s">
        <v>841</v>
      </c>
      <c r="I10141" s="383" t="s">
        <v>851</v>
      </c>
      <c r="J10141" s="383" t="s">
        <v>617</v>
      </c>
      <c r="K10141" s="383" t="s">
        <v>618</v>
      </c>
      <c r="L10141" s="384">
        <v>25875</v>
      </c>
      <c r="M10141" s="383" t="s">
        <v>639</v>
      </c>
      <c r="N10141" s="383" t="s">
        <v>620</v>
      </c>
      <c r="O10141" s="383" t="s">
        <v>230</v>
      </c>
    </row>
    <row r="10142" spans="1:15">
      <c r="A10142" s="385">
        <v>42078</v>
      </c>
      <c r="B10142" s="383" t="s">
        <v>17</v>
      </c>
      <c r="C10142" s="383" t="s">
        <v>18</v>
      </c>
      <c r="D10142" s="383" t="s">
        <v>19</v>
      </c>
      <c r="E10142" s="383" t="s">
        <v>668</v>
      </c>
      <c r="F10142" s="383" t="s">
        <v>10</v>
      </c>
      <c r="G10142" s="384">
        <v>750</v>
      </c>
      <c r="H10142" s="383" t="s">
        <v>841</v>
      </c>
      <c r="I10142" s="383" t="s">
        <v>851</v>
      </c>
      <c r="J10142" s="383" t="s">
        <v>617</v>
      </c>
      <c r="K10142" s="383" t="s">
        <v>618</v>
      </c>
      <c r="L10142" s="384">
        <v>25875</v>
      </c>
      <c r="M10142" s="383" t="s">
        <v>639</v>
      </c>
      <c r="N10142" s="383" t="s">
        <v>620</v>
      </c>
      <c r="O10142" s="383" t="s">
        <v>230</v>
      </c>
    </row>
    <row r="10143" spans="1:15">
      <c r="A10143" s="385">
        <v>42079</v>
      </c>
      <c r="B10143" s="383" t="s">
        <v>17</v>
      </c>
      <c r="C10143" s="383" t="s">
        <v>18</v>
      </c>
      <c r="D10143" s="383" t="s">
        <v>19</v>
      </c>
      <c r="E10143" s="383" t="s">
        <v>668</v>
      </c>
      <c r="F10143" s="383" t="s">
        <v>10</v>
      </c>
      <c r="G10143" s="384">
        <v>750</v>
      </c>
      <c r="H10143" s="383" t="s">
        <v>841</v>
      </c>
      <c r="I10143" s="383" t="s">
        <v>851</v>
      </c>
      <c r="J10143" s="383" t="s">
        <v>617</v>
      </c>
      <c r="K10143" s="383" t="s">
        <v>618</v>
      </c>
      <c r="L10143" s="384">
        <v>25875</v>
      </c>
      <c r="M10143" s="383" t="s">
        <v>639</v>
      </c>
      <c r="N10143" s="383" t="s">
        <v>620</v>
      </c>
      <c r="O10143" s="383" t="s">
        <v>230</v>
      </c>
    </row>
    <row r="10144" spans="1:15">
      <c r="A10144" s="385">
        <v>42080</v>
      </c>
      <c r="B10144" s="383" t="s">
        <v>17</v>
      </c>
      <c r="C10144" s="383" t="s">
        <v>18</v>
      </c>
      <c r="D10144" s="383" t="s">
        <v>19</v>
      </c>
      <c r="E10144" s="383" t="s">
        <v>668</v>
      </c>
      <c r="F10144" s="383" t="s">
        <v>10</v>
      </c>
      <c r="G10144" s="384">
        <v>750</v>
      </c>
      <c r="H10144" s="383" t="s">
        <v>841</v>
      </c>
      <c r="I10144" s="383" t="s">
        <v>851</v>
      </c>
      <c r="J10144" s="383" t="s">
        <v>617</v>
      </c>
      <c r="K10144" s="383" t="s">
        <v>618</v>
      </c>
      <c r="L10144" s="384">
        <v>25875</v>
      </c>
      <c r="M10144" s="383" t="s">
        <v>639</v>
      </c>
      <c r="N10144" s="383" t="s">
        <v>620</v>
      </c>
      <c r="O10144" s="383" t="s">
        <v>230</v>
      </c>
    </row>
    <row r="10145" spans="1:15">
      <c r="A10145" s="385">
        <v>42081</v>
      </c>
      <c r="B10145" s="383" t="s">
        <v>17</v>
      </c>
      <c r="C10145" s="383" t="s">
        <v>18</v>
      </c>
      <c r="D10145" s="383" t="s">
        <v>19</v>
      </c>
      <c r="E10145" s="383" t="s">
        <v>668</v>
      </c>
      <c r="F10145" s="383" t="s">
        <v>10</v>
      </c>
      <c r="G10145" s="384">
        <v>750</v>
      </c>
      <c r="H10145" s="383" t="s">
        <v>841</v>
      </c>
      <c r="I10145" s="383" t="s">
        <v>851</v>
      </c>
      <c r="J10145" s="383" t="s">
        <v>617</v>
      </c>
      <c r="K10145" s="383" t="s">
        <v>618</v>
      </c>
      <c r="L10145" s="384">
        <v>26170</v>
      </c>
      <c r="M10145" s="383" t="s">
        <v>640</v>
      </c>
      <c r="N10145" s="383" t="s">
        <v>620</v>
      </c>
      <c r="O10145" s="383" t="s">
        <v>230</v>
      </c>
    </row>
    <row r="10146" spans="1:15">
      <c r="A10146" s="385">
        <v>42082</v>
      </c>
      <c r="B10146" s="383" t="s">
        <v>17</v>
      </c>
      <c r="C10146" s="383" t="s">
        <v>18</v>
      </c>
      <c r="D10146" s="383" t="s">
        <v>19</v>
      </c>
      <c r="E10146" s="383" t="s">
        <v>668</v>
      </c>
      <c r="F10146" s="383" t="s">
        <v>10</v>
      </c>
      <c r="G10146" s="384">
        <v>750</v>
      </c>
      <c r="H10146" s="383" t="s">
        <v>841</v>
      </c>
      <c r="I10146" s="383" t="s">
        <v>851</v>
      </c>
      <c r="J10146" s="383" t="s">
        <v>617</v>
      </c>
      <c r="K10146" s="383" t="s">
        <v>618</v>
      </c>
      <c r="L10146" s="384">
        <v>26691</v>
      </c>
      <c r="M10146" s="383" t="s">
        <v>640</v>
      </c>
      <c r="N10146" s="383" t="s">
        <v>620</v>
      </c>
      <c r="O10146" s="383" t="s">
        <v>230</v>
      </c>
    </row>
    <row r="10147" spans="1:15">
      <c r="A10147" s="385">
        <v>42083</v>
      </c>
      <c r="B10147" s="383" t="s">
        <v>17</v>
      </c>
      <c r="C10147" s="383" t="s">
        <v>18</v>
      </c>
      <c r="D10147" s="383" t="s">
        <v>19</v>
      </c>
      <c r="E10147" s="383" t="s">
        <v>668</v>
      </c>
      <c r="F10147" s="383" t="s">
        <v>10</v>
      </c>
      <c r="G10147" s="384">
        <v>750</v>
      </c>
      <c r="H10147" s="383" t="s">
        <v>841</v>
      </c>
      <c r="I10147" s="383" t="s">
        <v>851</v>
      </c>
      <c r="J10147" s="383" t="s">
        <v>617</v>
      </c>
      <c r="K10147" s="383" t="s">
        <v>618</v>
      </c>
      <c r="L10147" s="384">
        <v>27235</v>
      </c>
      <c r="M10147" s="383" t="s">
        <v>640</v>
      </c>
      <c r="N10147" s="383" t="s">
        <v>620</v>
      </c>
      <c r="O10147" s="383" t="s">
        <v>230</v>
      </c>
    </row>
    <row r="10148" spans="1:15">
      <c r="A10148" s="385">
        <v>42092</v>
      </c>
      <c r="B10148" s="383" t="s">
        <v>621</v>
      </c>
      <c r="C10148" s="383" t="s">
        <v>8</v>
      </c>
      <c r="D10148" s="383" t="s">
        <v>9</v>
      </c>
      <c r="E10148" s="383" t="s">
        <v>622</v>
      </c>
      <c r="F10148" s="383" t="s">
        <v>10</v>
      </c>
      <c r="G10148" s="384">
        <v>63000</v>
      </c>
      <c r="H10148" s="383" t="s">
        <v>838</v>
      </c>
      <c r="I10148" s="383" t="s">
        <v>839</v>
      </c>
      <c r="J10148" s="383" t="s">
        <v>617</v>
      </c>
      <c r="K10148" s="383" t="s">
        <v>618</v>
      </c>
      <c r="L10148" s="384">
        <v>27741</v>
      </c>
      <c r="M10148" s="383" t="s">
        <v>641</v>
      </c>
      <c r="N10148" s="383" t="s">
        <v>620</v>
      </c>
      <c r="O10148" s="383" t="s">
        <v>230</v>
      </c>
    </row>
    <row r="10149" spans="1:15">
      <c r="A10149" s="385">
        <v>42093</v>
      </c>
      <c r="B10149" s="383" t="s">
        <v>621</v>
      </c>
      <c r="C10149" s="383" t="s">
        <v>8</v>
      </c>
      <c r="D10149" s="383" t="s">
        <v>9</v>
      </c>
      <c r="E10149" s="383" t="s">
        <v>622</v>
      </c>
      <c r="F10149" s="383" t="s">
        <v>10</v>
      </c>
      <c r="G10149" s="384">
        <v>63000</v>
      </c>
      <c r="H10149" s="383" t="s">
        <v>838</v>
      </c>
      <c r="I10149" s="383" t="s">
        <v>839</v>
      </c>
      <c r="J10149" s="383" t="s">
        <v>617</v>
      </c>
      <c r="K10149" s="383" t="s">
        <v>618</v>
      </c>
      <c r="L10149" s="384">
        <v>27741</v>
      </c>
      <c r="M10149" s="383" t="s">
        <v>641</v>
      </c>
      <c r="N10149" s="383" t="s">
        <v>620</v>
      </c>
      <c r="O10149" s="383" t="s">
        <v>230</v>
      </c>
    </row>
    <row r="10150" spans="1:15">
      <c r="A10150" s="385">
        <v>42094</v>
      </c>
      <c r="B10150" s="383" t="s">
        <v>621</v>
      </c>
      <c r="C10150" s="383" t="s">
        <v>8</v>
      </c>
      <c r="D10150" s="383" t="s">
        <v>9</v>
      </c>
      <c r="E10150" s="383" t="s">
        <v>622</v>
      </c>
      <c r="F10150" s="383" t="s">
        <v>10</v>
      </c>
      <c r="G10150" s="384">
        <v>63000</v>
      </c>
      <c r="H10150" s="383" t="s">
        <v>838</v>
      </c>
      <c r="I10150" s="383" t="s">
        <v>839</v>
      </c>
      <c r="J10150" s="383" t="s">
        <v>617</v>
      </c>
      <c r="K10150" s="383" t="s">
        <v>618</v>
      </c>
      <c r="L10150" s="384">
        <v>27741</v>
      </c>
      <c r="M10150" s="383" t="s">
        <v>641</v>
      </c>
      <c r="N10150" s="383" t="s">
        <v>620</v>
      </c>
      <c r="O10150" s="383" t="s">
        <v>230</v>
      </c>
    </row>
    <row r="10151" spans="1:15">
      <c r="A10151" s="385">
        <v>42095</v>
      </c>
      <c r="B10151" s="383" t="s">
        <v>17</v>
      </c>
      <c r="C10151" s="383" t="s">
        <v>18</v>
      </c>
      <c r="D10151" s="383" t="s">
        <v>19</v>
      </c>
      <c r="E10151" s="383" t="s">
        <v>668</v>
      </c>
      <c r="F10151" s="383" t="s">
        <v>10</v>
      </c>
      <c r="G10151" s="384">
        <v>750</v>
      </c>
      <c r="H10151" s="383" t="s">
        <v>841</v>
      </c>
      <c r="I10151" s="383" t="s">
        <v>851</v>
      </c>
      <c r="J10151" s="383" t="s">
        <v>617</v>
      </c>
      <c r="K10151" s="383" t="s">
        <v>618</v>
      </c>
      <c r="L10151" s="384">
        <v>27741</v>
      </c>
      <c r="M10151" s="383" t="s">
        <v>641</v>
      </c>
      <c r="N10151" s="383" t="s">
        <v>620</v>
      </c>
      <c r="O10151" s="383" t="s">
        <v>230</v>
      </c>
    </row>
    <row r="10152" spans="1:15">
      <c r="A10152" s="385">
        <v>42096</v>
      </c>
      <c r="B10152" s="383" t="s">
        <v>17</v>
      </c>
      <c r="C10152" s="383" t="s">
        <v>18</v>
      </c>
      <c r="D10152" s="383" t="s">
        <v>19</v>
      </c>
      <c r="E10152" s="383" t="s">
        <v>668</v>
      </c>
      <c r="F10152" s="383" t="s">
        <v>10</v>
      </c>
      <c r="G10152" s="384">
        <v>750</v>
      </c>
      <c r="H10152" s="383" t="s">
        <v>841</v>
      </c>
      <c r="I10152" s="383" t="s">
        <v>851</v>
      </c>
      <c r="J10152" s="383" t="s">
        <v>617</v>
      </c>
      <c r="K10152" s="383" t="s">
        <v>618</v>
      </c>
      <c r="L10152" s="384">
        <v>27741</v>
      </c>
      <c r="M10152" s="383" t="s">
        <v>641</v>
      </c>
      <c r="N10152" s="383" t="s">
        <v>620</v>
      </c>
      <c r="O10152" s="383" t="s">
        <v>230</v>
      </c>
    </row>
    <row r="10153" spans="1:15">
      <c r="A10153" s="385">
        <v>42097</v>
      </c>
      <c r="B10153" s="383" t="s">
        <v>17</v>
      </c>
      <c r="C10153" s="383" t="s">
        <v>18</v>
      </c>
      <c r="D10153" s="383" t="s">
        <v>19</v>
      </c>
      <c r="E10153" s="383" t="s">
        <v>668</v>
      </c>
      <c r="F10153" s="383" t="s">
        <v>10</v>
      </c>
      <c r="G10153" s="384">
        <v>750</v>
      </c>
      <c r="H10153" s="383" t="s">
        <v>841</v>
      </c>
      <c r="I10153" s="383" t="s">
        <v>851</v>
      </c>
      <c r="J10153" s="383" t="s">
        <v>617</v>
      </c>
      <c r="K10153" s="383" t="s">
        <v>618</v>
      </c>
      <c r="L10153" s="384">
        <v>27741</v>
      </c>
      <c r="M10153" s="383" t="s">
        <v>641</v>
      </c>
      <c r="N10153" s="383" t="s">
        <v>620</v>
      </c>
      <c r="O10153" s="383" t="s">
        <v>230</v>
      </c>
    </row>
    <row r="10154" spans="1:15">
      <c r="A10154" s="385">
        <v>42099</v>
      </c>
      <c r="B10154" s="383" t="s">
        <v>17</v>
      </c>
      <c r="C10154" s="383" t="s">
        <v>18</v>
      </c>
      <c r="D10154" s="383" t="s">
        <v>19</v>
      </c>
      <c r="E10154" s="383" t="s">
        <v>668</v>
      </c>
      <c r="F10154" s="383" t="s">
        <v>10</v>
      </c>
      <c r="G10154" s="384">
        <v>750</v>
      </c>
      <c r="H10154" s="383" t="s">
        <v>841</v>
      </c>
      <c r="I10154" s="383" t="s">
        <v>851</v>
      </c>
      <c r="J10154" s="383" t="s">
        <v>617</v>
      </c>
      <c r="K10154" s="383" t="s">
        <v>618</v>
      </c>
      <c r="L10154" s="384">
        <v>28181</v>
      </c>
      <c r="M10154" s="383" t="s">
        <v>642</v>
      </c>
      <c r="N10154" s="383" t="s">
        <v>620</v>
      </c>
      <c r="O10154" s="383" t="s">
        <v>230</v>
      </c>
    </row>
    <row r="10155" spans="1:15">
      <c r="A10155" s="385">
        <v>42100</v>
      </c>
      <c r="B10155" s="383" t="s">
        <v>17</v>
      </c>
      <c r="C10155" s="383" t="s">
        <v>18</v>
      </c>
      <c r="D10155" s="383" t="s">
        <v>19</v>
      </c>
      <c r="E10155" s="383" t="s">
        <v>668</v>
      </c>
      <c r="F10155" s="383" t="s">
        <v>10</v>
      </c>
      <c r="G10155" s="384">
        <v>750</v>
      </c>
      <c r="H10155" s="383" t="s">
        <v>841</v>
      </c>
      <c r="I10155" s="383" t="s">
        <v>851</v>
      </c>
      <c r="J10155" s="383" t="s">
        <v>617</v>
      </c>
      <c r="K10155" s="383" t="s">
        <v>618</v>
      </c>
      <c r="L10155" s="384">
        <v>28641</v>
      </c>
      <c r="M10155" s="383" t="s">
        <v>642</v>
      </c>
      <c r="N10155" s="383" t="s">
        <v>620</v>
      </c>
      <c r="O10155" s="383" t="s">
        <v>230</v>
      </c>
    </row>
    <row r="10156" spans="1:15">
      <c r="A10156" s="385">
        <v>42101</v>
      </c>
      <c r="B10156" s="383" t="s">
        <v>17</v>
      </c>
      <c r="C10156" s="383" t="s">
        <v>18</v>
      </c>
      <c r="D10156" s="383" t="s">
        <v>19</v>
      </c>
      <c r="E10156" s="383" t="s">
        <v>668</v>
      </c>
      <c r="F10156" s="383" t="s">
        <v>10</v>
      </c>
      <c r="G10156" s="384">
        <v>750</v>
      </c>
      <c r="H10156" s="383" t="s">
        <v>841</v>
      </c>
      <c r="I10156" s="383" t="s">
        <v>851</v>
      </c>
      <c r="J10156" s="383" t="s">
        <v>617</v>
      </c>
      <c r="K10156" s="383" t="s">
        <v>618</v>
      </c>
      <c r="L10156" s="384">
        <v>29260</v>
      </c>
      <c r="M10156" s="383" t="s">
        <v>642</v>
      </c>
      <c r="N10156" s="383" t="s">
        <v>620</v>
      </c>
      <c r="O10156" s="383" t="s">
        <v>230</v>
      </c>
    </row>
    <row r="10157" spans="1:15">
      <c r="A10157" s="385">
        <v>42102</v>
      </c>
      <c r="B10157" s="383" t="s">
        <v>17</v>
      </c>
      <c r="C10157" s="383" t="s">
        <v>18</v>
      </c>
      <c r="D10157" s="383" t="s">
        <v>19</v>
      </c>
      <c r="E10157" s="383" t="s">
        <v>668</v>
      </c>
      <c r="F10157" s="383" t="s">
        <v>10</v>
      </c>
      <c r="G10157" s="384">
        <v>750</v>
      </c>
      <c r="H10157" s="383" t="s">
        <v>841</v>
      </c>
      <c r="I10157" s="383" t="s">
        <v>851</v>
      </c>
      <c r="J10157" s="383" t="s">
        <v>617</v>
      </c>
      <c r="K10157" s="383" t="s">
        <v>618</v>
      </c>
      <c r="L10157" s="384">
        <v>29608</v>
      </c>
      <c r="M10157" s="383" t="s">
        <v>642</v>
      </c>
      <c r="N10157" s="383" t="s">
        <v>620</v>
      </c>
      <c r="O10157" s="383" t="s">
        <v>230</v>
      </c>
    </row>
    <row r="10158" spans="1:15">
      <c r="A10158" s="385">
        <v>42103</v>
      </c>
      <c r="B10158" s="383" t="s">
        <v>17</v>
      </c>
      <c r="C10158" s="383" t="s">
        <v>18</v>
      </c>
      <c r="D10158" s="383" t="s">
        <v>19</v>
      </c>
      <c r="E10158" s="383" t="s">
        <v>668</v>
      </c>
      <c r="F10158" s="383" t="s">
        <v>10</v>
      </c>
      <c r="G10158" s="384">
        <v>750</v>
      </c>
      <c r="H10158" s="383" t="s">
        <v>841</v>
      </c>
      <c r="I10158" s="383" t="s">
        <v>851</v>
      </c>
      <c r="J10158" s="383" t="s">
        <v>617</v>
      </c>
      <c r="K10158" s="383" t="s">
        <v>618</v>
      </c>
      <c r="L10158" s="384">
        <v>29608</v>
      </c>
      <c r="M10158" s="383" t="s">
        <v>642</v>
      </c>
      <c r="N10158" s="383" t="s">
        <v>620</v>
      </c>
      <c r="O10158" s="383" t="s">
        <v>230</v>
      </c>
    </row>
    <row r="10159" spans="1:15">
      <c r="A10159" s="385">
        <v>42104</v>
      </c>
      <c r="B10159" s="383" t="s">
        <v>17</v>
      </c>
      <c r="C10159" s="383" t="s">
        <v>18</v>
      </c>
      <c r="D10159" s="383" t="s">
        <v>19</v>
      </c>
      <c r="E10159" s="383" t="s">
        <v>668</v>
      </c>
      <c r="F10159" s="383" t="s">
        <v>10</v>
      </c>
      <c r="G10159" s="384">
        <v>750</v>
      </c>
      <c r="H10159" s="383" t="s">
        <v>841</v>
      </c>
      <c r="I10159" s="383" t="s">
        <v>851</v>
      </c>
      <c r="J10159" s="383" t="s">
        <v>617</v>
      </c>
      <c r="K10159" s="383" t="s">
        <v>618</v>
      </c>
      <c r="L10159" s="384">
        <v>29608</v>
      </c>
      <c r="M10159" s="383" t="s">
        <v>642</v>
      </c>
      <c r="N10159" s="383" t="s">
        <v>620</v>
      </c>
      <c r="O10159" s="383" t="s">
        <v>230</v>
      </c>
    </row>
    <row r="10160" spans="1:15">
      <c r="A10160" s="385">
        <v>42105</v>
      </c>
      <c r="B10160" s="383" t="s">
        <v>17</v>
      </c>
      <c r="C10160" s="383" t="s">
        <v>18</v>
      </c>
      <c r="D10160" s="383" t="s">
        <v>19</v>
      </c>
      <c r="E10160" s="383" t="s">
        <v>668</v>
      </c>
      <c r="F10160" s="383" t="s">
        <v>10</v>
      </c>
      <c r="G10160" s="384">
        <v>750</v>
      </c>
      <c r="H10160" s="383" t="s">
        <v>841</v>
      </c>
      <c r="I10160" s="383" t="s">
        <v>851</v>
      </c>
      <c r="J10160" s="383" t="s">
        <v>617</v>
      </c>
      <c r="K10160" s="383" t="s">
        <v>618</v>
      </c>
      <c r="L10160" s="384">
        <v>29608</v>
      </c>
      <c r="M10160" s="383" t="s">
        <v>642</v>
      </c>
      <c r="N10160" s="383" t="s">
        <v>620</v>
      </c>
      <c r="O10160" s="383" t="s">
        <v>230</v>
      </c>
    </row>
    <row r="10161" spans="1:15">
      <c r="A10161" s="385">
        <v>42106</v>
      </c>
      <c r="B10161" s="383" t="s">
        <v>17</v>
      </c>
      <c r="C10161" s="383" t="s">
        <v>18</v>
      </c>
      <c r="D10161" s="383" t="s">
        <v>19</v>
      </c>
      <c r="E10161" s="383" t="s">
        <v>668</v>
      </c>
      <c r="F10161" s="383" t="s">
        <v>10</v>
      </c>
      <c r="G10161" s="384">
        <v>750</v>
      </c>
      <c r="H10161" s="383" t="s">
        <v>841</v>
      </c>
      <c r="I10161" s="383" t="s">
        <v>851</v>
      </c>
      <c r="J10161" s="383" t="s">
        <v>617</v>
      </c>
      <c r="K10161" s="383" t="s">
        <v>618</v>
      </c>
      <c r="L10161" s="384">
        <v>29608</v>
      </c>
      <c r="M10161" s="383" t="s">
        <v>642</v>
      </c>
      <c r="N10161" s="383" t="s">
        <v>620</v>
      </c>
      <c r="O10161" s="383" t="s">
        <v>230</v>
      </c>
    </row>
    <row r="10162" spans="1:15">
      <c r="A10162" s="385">
        <v>42107</v>
      </c>
      <c r="B10162" s="383" t="s">
        <v>17</v>
      </c>
      <c r="C10162" s="383" t="s">
        <v>18</v>
      </c>
      <c r="D10162" s="383" t="s">
        <v>19</v>
      </c>
      <c r="E10162" s="383" t="s">
        <v>668</v>
      </c>
      <c r="F10162" s="383" t="s">
        <v>10</v>
      </c>
      <c r="G10162" s="384">
        <v>750</v>
      </c>
      <c r="H10162" s="383" t="s">
        <v>841</v>
      </c>
      <c r="I10162" s="383" t="s">
        <v>851</v>
      </c>
      <c r="J10162" s="383" t="s">
        <v>617</v>
      </c>
      <c r="K10162" s="383" t="s">
        <v>618</v>
      </c>
      <c r="L10162" s="384">
        <v>29973</v>
      </c>
      <c r="M10162" s="383" t="s">
        <v>642</v>
      </c>
      <c r="N10162" s="383" t="s">
        <v>620</v>
      </c>
      <c r="O10162" s="383" t="s">
        <v>230</v>
      </c>
    </row>
    <row r="10163" spans="1:15">
      <c r="A10163" s="385">
        <v>42108</v>
      </c>
      <c r="B10163" s="383" t="s">
        <v>17</v>
      </c>
      <c r="C10163" s="383" t="s">
        <v>18</v>
      </c>
      <c r="D10163" s="383" t="s">
        <v>19</v>
      </c>
      <c r="E10163" s="383" t="s">
        <v>668</v>
      </c>
      <c r="F10163" s="383" t="s">
        <v>10</v>
      </c>
      <c r="G10163" s="384">
        <v>750</v>
      </c>
      <c r="H10163" s="383" t="s">
        <v>841</v>
      </c>
      <c r="I10163" s="383" t="s">
        <v>851</v>
      </c>
      <c r="J10163" s="383" t="s">
        <v>617</v>
      </c>
      <c r="K10163" s="383" t="s">
        <v>618</v>
      </c>
      <c r="L10163" s="384">
        <v>30380</v>
      </c>
      <c r="M10163" s="383" t="s">
        <v>642</v>
      </c>
      <c r="N10163" s="383" t="s">
        <v>620</v>
      </c>
      <c r="O10163" s="383" t="s">
        <v>230</v>
      </c>
    </row>
    <row r="10164" spans="1:15">
      <c r="A10164" s="385">
        <v>42109</v>
      </c>
      <c r="B10164" s="383" t="s">
        <v>17</v>
      </c>
      <c r="C10164" s="383" t="s">
        <v>18</v>
      </c>
      <c r="D10164" s="383" t="s">
        <v>19</v>
      </c>
      <c r="E10164" s="383" t="s">
        <v>668</v>
      </c>
      <c r="F10164" s="383" t="s">
        <v>10</v>
      </c>
      <c r="G10164" s="384">
        <v>750</v>
      </c>
      <c r="H10164" s="383" t="s">
        <v>841</v>
      </c>
      <c r="I10164" s="383" t="s">
        <v>851</v>
      </c>
      <c r="J10164" s="383" t="s">
        <v>617</v>
      </c>
      <c r="K10164" s="383" t="s">
        <v>618</v>
      </c>
      <c r="L10164" s="384">
        <v>30722</v>
      </c>
      <c r="M10164" s="383" t="s">
        <v>642</v>
      </c>
      <c r="N10164" s="383" t="s">
        <v>620</v>
      </c>
      <c r="O10164" s="383" t="s">
        <v>230</v>
      </c>
    </row>
    <row r="10165" spans="1:15">
      <c r="A10165" s="385">
        <v>42111</v>
      </c>
      <c r="B10165" s="383" t="s">
        <v>650</v>
      </c>
      <c r="C10165" s="383" t="s">
        <v>8</v>
      </c>
      <c r="D10165" s="383" t="s">
        <v>20</v>
      </c>
      <c r="E10165" s="383" t="s">
        <v>651</v>
      </c>
      <c r="F10165" s="383" t="s">
        <v>10</v>
      </c>
      <c r="G10165" s="384">
        <v>14386</v>
      </c>
      <c r="H10165" s="383" t="s">
        <v>763</v>
      </c>
      <c r="I10165" s="383" t="s">
        <v>1242</v>
      </c>
      <c r="J10165" s="383" t="s">
        <v>617</v>
      </c>
      <c r="K10165" s="383" t="s">
        <v>618</v>
      </c>
      <c r="L10165" s="384">
        <v>30780</v>
      </c>
      <c r="M10165" s="383" t="s">
        <v>642</v>
      </c>
      <c r="N10165" s="383" t="s">
        <v>620</v>
      </c>
      <c r="O10165" s="383" t="s">
        <v>230</v>
      </c>
    </row>
    <row r="10166" spans="1:15">
      <c r="A10166" s="385">
        <v>42112</v>
      </c>
      <c r="B10166" s="383" t="s">
        <v>11</v>
      </c>
      <c r="C10166" s="383" t="s">
        <v>12</v>
      </c>
      <c r="D10166" s="383" t="s">
        <v>13</v>
      </c>
      <c r="E10166" s="383" t="s">
        <v>678</v>
      </c>
      <c r="F10166" s="383" t="s">
        <v>10</v>
      </c>
      <c r="G10166" s="384">
        <v>272</v>
      </c>
      <c r="H10166" s="383" t="s">
        <v>951</v>
      </c>
      <c r="I10166" s="383" t="s">
        <v>1243</v>
      </c>
      <c r="J10166" s="383" t="s">
        <v>617</v>
      </c>
      <c r="K10166" s="383" t="s">
        <v>618</v>
      </c>
      <c r="L10166" s="384">
        <v>30780</v>
      </c>
      <c r="M10166" s="383" t="s">
        <v>642</v>
      </c>
      <c r="N10166" s="383" t="s">
        <v>620</v>
      </c>
      <c r="O10166" s="383" t="s">
        <v>230</v>
      </c>
    </row>
    <row r="10167" spans="1:15">
      <c r="A10167" s="385">
        <v>42114</v>
      </c>
      <c r="B10167" s="383" t="s">
        <v>663</v>
      </c>
      <c r="C10167" s="383" t="s">
        <v>664</v>
      </c>
      <c r="D10167" s="383" t="s">
        <v>22</v>
      </c>
      <c r="E10167" s="383" t="s">
        <v>665</v>
      </c>
      <c r="F10167" s="383" t="s">
        <v>10</v>
      </c>
      <c r="G10167" s="384">
        <v>-52147</v>
      </c>
      <c r="H10167" s="383" t="s">
        <v>704</v>
      </c>
      <c r="I10167" s="383" t="s">
        <v>1244</v>
      </c>
      <c r="J10167" s="383" t="s">
        <v>617</v>
      </c>
      <c r="K10167" s="383" t="s">
        <v>618</v>
      </c>
      <c r="L10167" s="384">
        <v>30780</v>
      </c>
      <c r="M10167" s="383" t="s">
        <v>643</v>
      </c>
      <c r="N10167" s="383" t="s">
        <v>620</v>
      </c>
      <c r="O10167" s="383" t="s">
        <v>230</v>
      </c>
    </row>
    <row r="10168" spans="1:15">
      <c r="A10168" s="385">
        <v>42115</v>
      </c>
      <c r="B10168" s="383" t="s">
        <v>28</v>
      </c>
      <c r="C10168" s="383" t="s">
        <v>8</v>
      </c>
      <c r="D10168" s="383" t="s">
        <v>29</v>
      </c>
      <c r="E10168" s="383" t="s">
        <v>774</v>
      </c>
      <c r="F10168" s="383" t="s">
        <v>10</v>
      </c>
      <c r="G10168" s="384">
        <v>2238</v>
      </c>
      <c r="H10168" s="383" t="s">
        <v>848</v>
      </c>
      <c r="I10168" s="383" t="s">
        <v>986</v>
      </c>
      <c r="J10168" s="383" t="s">
        <v>617</v>
      </c>
      <c r="K10168" s="383" t="s">
        <v>618</v>
      </c>
      <c r="L10168" s="384">
        <v>30780</v>
      </c>
      <c r="M10168" s="383" t="s">
        <v>643</v>
      </c>
      <c r="N10168" s="383" t="s">
        <v>620</v>
      </c>
      <c r="O10168" s="383" t="s">
        <v>230</v>
      </c>
    </row>
    <row r="10169" spans="1:15">
      <c r="A10169" s="385">
        <v>42150</v>
      </c>
      <c r="B10169" s="383" t="s">
        <v>21</v>
      </c>
      <c r="C10169" s="383" t="s">
        <v>12</v>
      </c>
      <c r="D10169" s="383" t="s">
        <v>22</v>
      </c>
      <c r="E10169" s="383" t="s">
        <v>658</v>
      </c>
      <c r="F10169" s="383" t="s">
        <v>10</v>
      </c>
      <c r="G10169" s="384">
        <v>1150</v>
      </c>
      <c r="H10169" s="383" t="s">
        <v>801</v>
      </c>
      <c r="I10169" s="383" t="s">
        <v>1226</v>
      </c>
      <c r="J10169" s="383" t="s">
        <v>617</v>
      </c>
      <c r="K10169" s="383" t="s">
        <v>618</v>
      </c>
      <c r="L10169" s="384">
        <v>30780</v>
      </c>
      <c r="M10169" s="383" t="s">
        <v>645</v>
      </c>
      <c r="N10169" s="383" t="s">
        <v>620</v>
      </c>
      <c r="O10169" s="383" t="s">
        <v>230</v>
      </c>
    </row>
    <row r="10170" spans="1:15">
      <c r="A10170" s="385">
        <v>41997</v>
      </c>
      <c r="B10170" s="383" t="s">
        <v>21</v>
      </c>
      <c r="C10170" s="383" t="s">
        <v>12</v>
      </c>
      <c r="D10170" s="383" t="s">
        <v>22</v>
      </c>
      <c r="E10170" s="383" t="s">
        <v>658</v>
      </c>
      <c r="F10170" s="383" t="s">
        <v>10</v>
      </c>
      <c r="G10170" s="384">
        <v>3720</v>
      </c>
      <c r="H10170" s="383" t="s">
        <v>873</v>
      </c>
      <c r="I10170" s="383" t="s">
        <v>874</v>
      </c>
      <c r="J10170" s="383" t="s">
        <v>617</v>
      </c>
      <c r="K10170" s="383" t="s">
        <v>618</v>
      </c>
      <c r="L10170" s="384">
        <v>0</v>
      </c>
      <c r="M10170" s="383" t="s">
        <v>619</v>
      </c>
      <c r="N10170" s="383" t="s">
        <v>620</v>
      </c>
      <c r="O10170" s="383" t="s">
        <v>230</v>
      </c>
    </row>
    <row r="10171" spans="1:15">
      <c r="A10171" s="385">
        <v>42022</v>
      </c>
      <c r="B10171" s="383" t="s">
        <v>999</v>
      </c>
      <c r="C10171" s="383" t="s">
        <v>42</v>
      </c>
      <c r="D10171" s="383" t="s">
        <v>36</v>
      </c>
      <c r="E10171" s="383" t="s">
        <v>1000</v>
      </c>
      <c r="F10171" s="383" t="s">
        <v>43</v>
      </c>
      <c r="G10171" s="384">
        <v>933393</v>
      </c>
      <c r="H10171" s="383" t="s">
        <v>1087</v>
      </c>
      <c r="I10171" s="383" t="s">
        <v>1245</v>
      </c>
      <c r="J10171" s="383" t="s">
        <v>617</v>
      </c>
      <c r="K10171" s="383" t="s">
        <v>618</v>
      </c>
      <c r="L10171" s="384">
        <v>12650</v>
      </c>
      <c r="M10171" s="383" t="s">
        <v>632</v>
      </c>
      <c r="N10171" s="383" t="s">
        <v>620</v>
      </c>
      <c r="O10171" s="383" t="s">
        <v>230</v>
      </c>
    </row>
    <row r="10172" spans="1:15">
      <c r="A10172" s="385">
        <v>42024</v>
      </c>
      <c r="B10172" s="383" t="s">
        <v>11</v>
      </c>
      <c r="C10172" s="383" t="s">
        <v>12</v>
      </c>
      <c r="D10172" s="383" t="s">
        <v>13</v>
      </c>
      <c r="E10172" s="383" t="s">
        <v>678</v>
      </c>
      <c r="F10172" s="383" t="s">
        <v>10</v>
      </c>
      <c r="G10172" s="384">
        <v>8625</v>
      </c>
      <c r="H10172" s="383" t="s">
        <v>648</v>
      </c>
      <c r="I10172" s="383" t="s">
        <v>1246</v>
      </c>
      <c r="J10172" s="383" t="s">
        <v>617</v>
      </c>
      <c r="K10172" s="383" t="s">
        <v>618</v>
      </c>
      <c r="L10172" s="384">
        <v>12775</v>
      </c>
      <c r="M10172" s="383" t="s">
        <v>633</v>
      </c>
      <c r="N10172" s="383" t="s">
        <v>620</v>
      </c>
      <c r="O10172" s="383" t="s">
        <v>230</v>
      </c>
    </row>
    <row r="10173" spans="1:15">
      <c r="A10173" s="385">
        <v>42025</v>
      </c>
      <c r="B10173" s="383" t="s">
        <v>11</v>
      </c>
      <c r="C10173" s="383" t="s">
        <v>12</v>
      </c>
      <c r="D10173" s="383" t="s">
        <v>13</v>
      </c>
      <c r="E10173" s="383" t="s">
        <v>678</v>
      </c>
      <c r="F10173" s="383" t="s">
        <v>10</v>
      </c>
      <c r="G10173" s="384">
        <v>112</v>
      </c>
      <c r="H10173" s="383" t="s">
        <v>803</v>
      </c>
      <c r="I10173" s="383" t="s">
        <v>1247</v>
      </c>
      <c r="J10173" s="383" t="s">
        <v>617</v>
      </c>
      <c r="K10173" s="383" t="s">
        <v>618</v>
      </c>
      <c r="L10173" s="384">
        <v>14695</v>
      </c>
      <c r="M10173" s="383" t="s">
        <v>633</v>
      </c>
      <c r="N10173" s="383" t="s">
        <v>620</v>
      </c>
      <c r="O10173" s="383" t="s">
        <v>230</v>
      </c>
    </row>
    <row r="10174" spans="1:15">
      <c r="A10174" s="385">
        <v>42027</v>
      </c>
      <c r="B10174" s="383" t="s">
        <v>650</v>
      </c>
      <c r="C10174" s="383" t="s">
        <v>8</v>
      </c>
      <c r="D10174" s="383" t="s">
        <v>20</v>
      </c>
      <c r="E10174" s="383" t="s">
        <v>651</v>
      </c>
      <c r="F10174" s="383" t="s">
        <v>10</v>
      </c>
      <c r="G10174" s="384">
        <v>63000</v>
      </c>
      <c r="H10174" s="383" t="s">
        <v>1248</v>
      </c>
      <c r="I10174" s="383" t="s">
        <v>1249</v>
      </c>
      <c r="J10174" s="383" t="s">
        <v>617</v>
      </c>
      <c r="K10174" s="383" t="s">
        <v>618</v>
      </c>
      <c r="L10174" s="384">
        <v>17245</v>
      </c>
      <c r="M10174" s="383" t="s">
        <v>633</v>
      </c>
      <c r="N10174" s="383" t="s">
        <v>620</v>
      </c>
      <c r="O10174" s="383" t="s">
        <v>230</v>
      </c>
    </row>
    <row r="10175" spans="1:15">
      <c r="A10175" s="385">
        <v>42028</v>
      </c>
      <c r="B10175" s="383" t="s">
        <v>11</v>
      </c>
      <c r="C10175" s="383" t="s">
        <v>12</v>
      </c>
      <c r="D10175" s="383" t="s">
        <v>13</v>
      </c>
      <c r="E10175" s="383" t="s">
        <v>678</v>
      </c>
      <c r="F10175" s="383" t="s">
        <v>10</v>
      </c>
      <c r="G10175" s="384">
        <v>-177.83</v>
      </c>
      <c r="H10175" s="383" t="s">
        <v>951</v>
      </c>
      <c r="I10175" s="383" t="s">
        <v>1200</v>
      </c>
      <c r="J10175" s="383" t="s">
        <v>617</v>
      </c>
      <c r="K10175" s="383" t="s">
        <v>618</v>
      </c>
      <c r="L10175" s="384">
        <v>18650</v>
      </c>
      <c r="M10175" s="383" t="s">
        <v>633</v>
      </c>
      <c r="N10175" s="383" t="s">
        <v>620</v>
      </c>
      <c r="O10175" s="383" t="s">
        <v>230</v>
      </c>
    </row>
    <row r="10176" spans="1:15">
      <c r="A10176" s="385">
        <v>42030</v>
      </c>
      <c r="B10176" s="383" t="s">
        <v>46</v>
      </c>
      <c r="C10176" s="383" t="s">
        <v>40</v>
      </c>
      <c r="D10176" s="383" t="s">
        <v>38</v>
      </c>
      <c r="E10176" s="383" t="s">
        <v>916</v>
      </c>
      <c r="F10176" s="383" t="s">
        <v>10</v>
      </c>
      <c r="G10176" s="384">
        <v>74091</v>
      </c>
      <c r="H10176" s="383" t="s">
        <v>968</v>
      </c>
      <c r="I10176" s="383" t="s">
        <v>1250</v>
      </c>
      <c r="J10176" s="383" t="s">
        <v>617</v>
      </c>
      <c r="K10176" s="383" t="s">
        <v>618</v>
      </c>
      <c r="L10176" s="384">
        <v>18650</v>
      </c>
      <c r="M10176" s="383" t="s">
        <v>634</v>
      </c>
      <c r="N10176" s="383" t="s">
        <v>620</v>
      </c>
      <c r="O10176" s="383" t="s">
        <v>230</v>
      </c>
    </row>
    <row r="10177" spans="1:15">
      <c r="A10177" s="385">
        <v>42031</v>
      </c>
      <c r="B10177" s="383" t="s">
        <v>21</v>
      </c>
      <c r="C10177" s="383" t="s">
        <v>12</v>
      </c>
      <c r="D10177" s="383" t="s">
        <v>22</v>
      </c>
      <c r="E10177" s="383" t="s">
        <v>658</v>
      </c>
      <c r="F10177" s="383" t="s">
        <v>10</v>
      </c>
      <c r="G10177" s="384">
        <v>49771</v>
      </c>
      <c r="H10177" s="383" t="s">
        <v>896</v>
      </c>
      <c r="I10177" s="383" t="s">
        <v>1251</v>
      </c>
      <c r="J10177" s="383" t="s">
        <v>617</v>
      </c>
      <c r="K10177" s="383" t="s">
        <v>618</v>
      </c>
      <c r="L10177" s="384">
        <v>18650</v>
      </c>
      <c r="M10177" s="383" t="s">
        <v>634</v>
      </c>
      <c r="N10177" s="383" t="s">
        <v>620</v>
      </c>
      <c r="O10177" s="383" t="s">
        <v>230</v>
      </c>
    </row>
    <row r="10178" spans="1:15">
      <c r="A10178" s="385">
        <v>42032</v>
      </c>
      <c r="B10178" s="383" t="s">
        <v>21</v>
      </c>
      <c r="C10178" s="383" t="s">
        <v>12</v>
      </c>
      <c r="D10178" s="383" t="s">
        <v>22</v>
      </c>
      <c r="E10178" s="383" t="s">
        <v>658</v>
      </c>
      <c r="F10178" s="383" t="s">
        <v>10</v>
      </c>
      <c r="G10178" s="384">
        <v>6936</v>
      </c>
      <c r="H10178" s="383" t="s">
        <v>909</v>
      </c>
      <c r="I10178" s="383" t="s">
        <v>1203</v>
      </c>
      <c r="J10178" s="383" t="s">
        <v>617</v>
      </c>
      <c r="K10178" s="383" t="s">
        <v>618</v>
      </c>
      <c r="L10178" s="384">
        <v>18650</v>
      </c>
      <c r="M10178" s="383" t="s">
        <v>634</v>
      </c>
      <c r="N10178" s="383" t="s">
        <v>620</v>
      </c>
      <c r="O10178" s="383" t="s">
        <v>230</v>
      </c>
    </row>
    <row r="10179" spans="1:15">
      <c r="A10179" s="385">
        <v>42033</v>
      </c>
      <c r="B10179" s="383" t="s">
        <v>999</v>
      </c>
      <c r="C10179" s="383" t="s">
        <v>42</v>
      </c>
      <c r="D10179" s="383" t="s">
        <v>36</v>
      </c>
      <c r="E10179" s="383" t="s">
        <v>1000</v>
      </c>
      <c r="F10179" s="383" t="s">
        <v>43</v>
      </c>
      <c r="G10179" s="384">
        <v>29741</v>
      </c>
      <c r="H10179" s="383" t="s">
        <v>1087</v>
      </c>
      <c r="I10179" s="383" t="s">
        <v>1252</v>
      </c>
      <c r="J10179" s="383" t="s">
        <v>617</v>
      </c>
      <c r="K10179" s="383" t="s">
        <v>618</v>
      </c>
      <c r="L10179" s="384">
        <v>18650</v>
      </c>
      <c r="M10179" s="383" t="s">
        <v>634</v>
      </c>
      <c r="N10179" s="383" t="s">
        <v>620</v>
      </c>
      <c r="O10179" s="383" t="s">
        <v>230</v>
      </c>
    </row>
    <row r="10180" spans="1:15">
      <c r="A10180" s="385">
        <v>42034</v>
      </c>
      <c r="B10180" s="383" t="s">
        <v>650</v>
      </c>
      <c r="C10180" s="383" t="s">
        <v>8</v>
      </c>
      <c r="D10180" s="383" t="s">
        <v>20</v>
      </c>
      <c r="E10180" s="383" t="s">
        <v>651</v>
      </c>
      <c r="F10180" s="383" t="s">
        <v>10</v>
      </c>
      <c r="G10180" s="384">
        <v>57711</v>
      </c>
      <c r="H10180" s="383" t="s">
        <v>1194</v>
      </c>
      <c r="I10180" s="383" t="s">
        <v>1253</v>
      </c>
      <c r="J10180" s="383" t="s">
        <v>617</v>
      </c>
      <c r="K10180" s="383" t="s">
        <v>618</v>
      </c>
      <c r="L10180" s="384">
        <v>18650</v>
      </c>
      <c r="M10180" s="383" t="s">
        <v>634</v>
      </c>
      <c r="N10180" s="383" t="s">
        <v>620</v>
      </c>
      <c r="O10180" s="383" t="s">
        <v>230</v>
      </c>
    </row>
    <row r="10181" spans="1:15">
      <c r="A10181" s="385">
        <v>42037</v>
      </c>
      <c r="B10181" s="383" t="s">
        <v>46</v>
      </c>
      <c r="C10181" s="383" t="s">
        <v>40</v>
      </c>
      <c r="D10181" s="383" t="s">
        <v>38</v>
      </c>
      <c r="E10181" s="383" t="s">
        <v>916</v>
      </c>
      <c r="F10181" s="383" t="s">
        <v>10</v>
      </c>
      <c r="G10181" s="384">
        <v>38628</v>
      </c>
      <c r="H10181" s="383" t="s">
        <v>894</v>
      </c>
      <c r="I10181" s="383" t="s">
        <v>1254</v>
      </c>
      <c r="J10181" s="383" t="s">
        <v>617</v>
      </c>
      <c r="K10181" s="383" t="s">
        <v>618</v>
      </c>
      <c r="L10181" s="384">
        <v>18660</v>
      </c>
      <c r="M10181" s="383" t="s">
        <v>634</v>
      </c>
      <c r="N10181" s="383" t="s">
        <v>620</v>
      </c>
      <c r="O10181" s="383" t="s">
        <v>230</v>
      </c>
    </row>
    <row r="10182" spans="1:15">
      <c r="A10182" s="385">
        <v>42039</v>
      </c>
      <c r="B10182" s="383" t="s">
        <v>21</v>
      </c>
      <c r="C10182" s="383" t="s">
        <v>12</v>
      </c>
      <c r="D10182" s="383" t="s">
        <v>22</v>
      </c>
      <c r="E10182" s="383" t="s">
        <v>658</v>
      </c>
      <c r="F10182" s="383" t="s">
        <v>10</v>
      </c>
      <c r="G10182" s="384">
        <v>702</v>
      </c>
      <c r="H10182" s="383" t="s">
        <v>899</v>
      </c>
      <c r="I10182" s="383" t="s">
        <v>1255</v>
      </c>
      <c r="J10182" s="383" t="s">
        <v>617</v>
      </c>
      <c r="K10182" s="383" t="s">
        <v>618</v>
      </c>
      <c r="L10182" s="384">
        <v>18660</v>
      </c>
      <c r="M10182" s="383" t="s">
        <v>634</v>
      </c>
      <c r="N10182" s="383" t="s">
        <v>620</v>
      </c>
      <c r="O10182" s="383" t="s">
        <v>230</v>
      </c>
    </row>
    <row r="10183" spans="1:15">
      <c r="A10183" s="385">
        <v>42040</v>
      </c>
      <c r="B10183" s="383" t="s">
        <v>21</v>
      </c>
      <c r="C10183" s="383" t="s">
        <v>12</v>
      </c>
      <c r="D10183" s="383" t="s">
        <v>22</v>
      </c>
      <c r="E10183" s="383" t="s">
        <v>658</v>
      </c>
      <c r="F10183" s="383" t="s">
        <v>10</v>
      </c>
      <c r="G10183" s="384">
        <v>14382</v>
      </c>
      <c r="H10183" s="383" t="s">
        <v>1087</v>
      </c>
      <c r="I10183" s="383" t="s">
        <v>1256</v>
      </c>
      <c r="J10183" s="383" t="s">
        <v>617</v>
      </c>
      <c r="K10183" s="383" t="s">
        <v>618</v>
      </c>
      <c r="L10183" s="384">
        <v>18761</v>
      </c>
      <c r="M10183" s="383" t="s">
        <v>635</v>
      </c>
      <c r="N10183" s="383" t="s">
        <v>620</v>
      </c>
      <c r="O10183" s="383" t="s">
        <v>230</v>
      </c>
    </row>
    <row r="10184" spans="1:15">
      <c r="A10184" s="385">
        <v>42041</v>
      </c>
      <c r="B10184" s="383" t="s">
        <v>11</v>
      </c>
      <c r="C10184" s="383" t="s">
        <v>12</v>
      </c>
      <c r="D10184" s="383" t="s">
        <v>13</v>
      </c>
      <c r="E10184" s="383" t="s">
        <v>678</v>
      </c>
      <c r="F10184" s="383" t="s">
        <v>10</v>
      </c>
      <c r="G10184" s="384">
        <v>4691</v>
      </c>
      <c r="H10184" s="383" t="s">
        <v>951</v>
      </c>
      <c r="I10184" s="383" t="s">
        <v>1257</v>
      </c>
      <c r="J10184" s="383" t="s">
        <v>617</v>
      </c>
      <c r="K10184" s="383" t="s">
        <v>618</v>
      </c>
      <c r="L10184" s="384">
        <v>18761</v>
      </c>
      <c r="M10184" s="383" t="s">
        <v>635</v>
      </c>
      <c r="N10184" s="383" t="s">
        <v>620</v>
      </c>
      <c r="O10184" s="383" t="s">
        <v>230</v>
      </c>
    </row>
    <row r="10185" spans="1:15">
      <c r="A10185" s="385">
        <v>42043</v>
      </c>
      <c r="B10185" s="383" t="s">
        <v>28</v>
      </c>
      <c r="C10185" s="383" t="s">
        <v>8</v>
      </c>
      <c r="D10185" s="383" t="s">
        <v>29</v>
      </c>
      <c r="E10185" s="383" t="s">
        <v>774</v>
      </c>
      <c r="F10185" s="383" t="s">
        <v>10</v>
      </c>
      <c r="G10185" s="384">
        <v>1337</v>
      </c>
      <c r="H10185" s="383" t="s">
        <v>848</v>
      </c>
      <c r="I10185" s="383" t="s">
        <v>1258</v>
      </c>
      <c r="J10185" s="383" t="s">
        <v>617</v>
      </c>
      <c r="K10185" s="383" t="s">
        <v>618</v>
      </c>
      <c r="L10185" s="384">
        <v>20258</v>
      </c>
      <c r="M10185" s="383" t="s">
        <v>635</v>
      </c>
      <c r="N10185" s="383" t="s">
        <v>620</v>
      </c>
      <c r="O10185" s="383" t="s">
        <v>230</v>
      </c>
    </row>
    <row r="10186" spans="1:15">
      <c r="A10186" s="385">
        <v>42046</v>
      </c>
      <c r="B10186" s="383" t="s">
        <v>11</v>
      </c>
      <c r="C10186" s="383" t="s">
        <v>12</v>
      </c>
      <c r="D10186" s="383" t="s">
        <v>13</v>
      </c>
      <c r="E10186" s="383" t="s">
        <v>678</v>
      </c>
      <c r="F10186" s="383" t="s">
        <v>10</v>
      </c>
      <c r="G10186" s="384">
        <v>3479</v>
      </c>
      <c r="H10186" s="383" t="s">
        <v>834</v>
      </c>
      <c r="I10186" s="383" t="s">
        <v>660</v>
      </c>
      <c r="J10186" s="383" t="s">
        <v>617</v>
      </c>
      <c r="K10186" s="383" t="s">
        <v>618</v>
      </c>
      <c r="L10186" s="384">
        <v>20833</v>
      </c>
      <c r="M10186" s="383" t="s">
        <v>635</v>
      </c>
      <c r="N10186" s="383" t="s">
        <v>620</v>
      </c>
      <c r="O10186" s="383" t="s">
        <v>230</v>
      </c>
    </row>
    <row r="10187" spans="1:15">
      <c r="A10187" s="385">
        <v>42051</v>
      </c>
      <c r="B10187" s="383" t="s">
        <v>17</v>
      </c>
      <c r="C10187" s="383" t="s">
        <v>18</v>
      </c>
      <c r="D10187" s="383" t="s">
        <v>19</v>
      </c>
      <c r="E10187" s="383" t="s">
        <v>668</v>
      </c>
      <c r="F10187" s="383" t="s">
        <v>10</v>
      </c>
      <c r="G10187" s="384">
        <v>750</v>
      </c>
      <c r="H10187" s="383" t="s">
        <v>841</v>
      </c>
      <c r="I10187" s="383" t="s">
        <v>851</v>
      </c>
      <c r="J10187" s="383" t="s">
        <v>617</v>
      </c>
      <c r="K10187" s="383" t="s">
        <v>618</v>
      </c>
      <c r="L10187" s="384">
        <v>23171</v>
      </c>
      <c r="M10187" s="383" t="s">
        <v>635</v>
      </c>
      <c r="N10187" s="383" t="s">
        <v>620</v>
      </c>
      <c r="O10187" s="383" t="s">
        <v>230</v>
      </c>
    </row>
    <row r="10188" spans="1:15">
      <c r="A10188" s="385">
        <v>42052</v>
      </c>
      <c r="B10188" s="383" t="s">
        <v>17</v>
      </c>
      <c r="C10188" s="383" t="s">
        <v>18</v>
      </c>
      <c r="D10188" s="383" t="s">
        <v>19</v>
      </c>
      <c r="E10188" s="383" t="s">
        <v>668</v>
      </c>
      <c r="F10188" s="383" t="s">
        <v>10</v>
      </c>
      <c r="G10188" s="384">
        <v>750</v>
      </c>
      <c r="H10188" s="383" t="s">
        <v>841</v>
      </c>
      <c r="I10188" s="383" t="s">
        <v>851</v>
      </c>
      <c r="J10188" s="383" t="s">
        <v>617</v>
      </c>
      <c r="K10188" s="383" t="s">
        <v>618</v>
      </c>
      <c r="L10188" s="384">
        <v>23171</v>
      </c>
      <c r="M10188" s="383" t="s">
        <v>636</v>
      </c>
      <c r="N10188" s="383" t="s">
        <v>620</v>
      </c>
      <c r="O10188" s="383" t="s">
        <v>230</v>
      </c>
    </row>
    <row r="10189" spans="1:15">
      <c r="A10189" s="385">
        <v>42057</v>
      </c>
      <c r="B10189" s="383" t="s">
        <v>21</v>
      </c>
      <c r="C10189" s="383" t="s">
        <v>12</v>
      </c>
      <c r="D10189" s="383" t="s">
        <v>22</v>
      </c>
      <c r="E10189" s="383" t="s">
        <v>658</v>
      </c>
      <c r="F10189" s="383" t="s">
        <v>10</v>
      </c>
      <c r="G10189" s="384">
        <v>4400</v>
      </c>
      <c r="H10189" s="383" t="s">
        <v>848</v>
      </c>
      <c r="I10189" s="383" t="s">
        <v>855</v>
      </c>
      <c r="J10189" s="383" t="s">
        <v>617</v>
      </c>
      <c r="K10189" s="383" t="s">
        <v>618</v>
      </c>
      <c r="L10189" s="384">
        <v>23171</v>
      </c>
      <c r="M10189" s="383" t="s">
        <v>637</v>
      </c>
      <c r="N10189" s="383" t="s">
        <v>620</v>
      </c>
      <c r="O10189" s="383" t="s">
        <v>230</v>
      </c>
    </row>
    <row r="10190" spans="1:15">
      <c r="A10190" s="385">
        <v>42058</v>
      </c>
      <c r="B10190" s="383" t="s">
        <v>21</v>
      </c>
      <c r="C10190" s="383" t="s">
        <v>12</v>
      </c>
      <c r="D10190" s="383" t="s">
        <v>22</v>
      </c>
      <c r="E10190" s="383" t="s">
        <v>658</v>
      </c>
      <c r="F10190" s="383" t="s">
        <v>10</v>
      </c>
      <c r="G10190" s="384">
        <v>1681</v>
      </c>
      <c r="H10190" s="383" t="s">
        <v>848</v>
      </c>
      <c r="I10190" s="383" t="s">
        <v>1259</v>
      </c>
      <c r="J10190" s="383" t="s">
        <v>617</v>
      </c>
      <c r="K10190" s="383" t="s">
        <v>618</v>
      </c>
      <c r="L10190" s="384">
        <v>23171</v>
      </c>
      <c r="M10190" s="383" t="s">
        <v>637</v>
      </c>
      <c r="N10190" s="383" t="s">
        <v>620</v>
      </c>
      <c r="O10190" s="383" t="s">
        <v>230</v>
      </c>
    </row>
    <row r="10191" spans="1:15">
      <c r="A10191" s="385">
        <v>42067</v>
      </c>
      <c r="B10191" s="383" t="s">
        <v>650</v>
      </c>
      <c r="C10191" s="383" t="s">
        <v>8</v>
      </c>
      <c r="D10191" s="383" t="s">
        <v>20</v>
      </c>
      <c r="E10191" s="383" t="s">
        <v>651</v>
      </c>
      <c r="F10191" s="383" t="s">
        <v>10</v>
      </c>
      <c r="G10191" s="384">
        <v>18474</v>
      </c>
      <c r="H10191" s="383" t="s">
        <v>852</v>
      </c>
      <c r="I10191" s="383" t="s">
        <v>853</v>
      </c>
      <c r="J10191" s="383" t="s">
        <v>617</v>
      </c>
      <c r="K10191" s="383" t="s">
        <v>618</v>
      </c>
      <c r="L10191" s="384">
        <v>24394</v>
      </c>
      <c r="M10191" s="383" t="s">
        <v>638</v>
      </c>
      <c r="N10191" s="383" t="s">
        <v>620</v>
      </c>
      <c r="O10191" s="383" t="s">
        <v>230</v>
      </c>
    </row>
    <row r="10192" spans="1:15">
      <c r="A10192" s="385">
        <v>42073</v>
      </c>
      <c r="B10192" s="383" t="s">
        <v>859</v>
      </c>
      <c r="C10192" s="383" t="s">
        <v>25</v>
      </c>
      <c r="D10192" s="383" t="s">
        <v>19</v>
      </c>
      <c r="E10192" s="383" t="s">
        <v>860</v>
      </c>
      <c r="F10192" s="383" t="s">
        <v>10</v>
      </c>
      <c r="G10192" s="384">
        <v>60135</v>
      </c>
      <c r="H10192" s="383" t="s">
        <v>861</v>
      </c>
      <c r="I10192" s="383" t="s">
        <v>1260</v>
      </c>
      <c r="J10192" s="383" t="s">
        <v>617</v>
      </c>
      <c r="K10192" s="383" t="s">
        <v>618</v>
      </c>
      <c r="L10192" s="384">
        <v>25875</v>
      </c>
      <c r="M10192" s="383" t="s">
        <v>638</v>
      </c>
      <c r="N10192" s="383" t="s">
        <v>620</v>
      </c>
      <c r="O10192" s="383" t="s">
        <v>230</v>
      </c>
    </row>
    <row r="10193" spans="1:15">
      <c r="A10193" s="385">
        <v>42076</v>
      </c>
      <c r="B10193" s="383" t="s">
        <v>17</v>
      </c>
      <c r="C10193" s="383" t="s">
        <v>18</v>
      </c>
      <c r="D10193" s="383" t="s">
        <v>19</v>
      </c>
      <c r="E10193" s="383" t="s">
        <v>668</v>
      </c>
      <c r="F10193" s="383" t="s">
        <v>10</v>
      </c>
      <c r="G10193" s="384">
        <v>750</v>
      </c>
      <c r="H10193" s="383" t="s">
        <v>841</v>
      </c>
      <c r="I10193" s="383" t="s">
        <v>851</v>
      </c>
      <c r="J10193" s="383" t="s">
        <v>617</v>
      </c>
      <c r="K10193" s="383" t="s">
        <v>618</v>
      </c>
      <c r="L10193" s="384">
        <v>25875</v>
      </c>
      <c r="M10193" s="383" t="s">
        <v>639</v>
      </c>
      <c r="N10193" s="383" t="s">
        <v>620</v>
      </c>
      <c r="O10193" s="383" t="s">
        <v>230</v>
      </c>
    </row>
    <row r="10194" spans="1:15">
      <c r="A10194" s="385">
        <v>42078</v>
      </c>
      <c r="B10194" s="383" t="s">
        <v>859</v>
      </c>
      <c r="C10194" s="383" t="s">
        <v>25</v>
      </c>
      <c r="D10194" s="383" t="s">
        <v>19</v>
      </c>
      <c r="E10194" s="383" t="s">
        <v>860</v>
      </c>
      <c r="F10194" s="383" t="s">
        <v>10</v>
      </c>
      <c r="G10194" s="384">
        <v>67300</v>
      </c>
      <c r="H10194" s="383" t="s">
        <v>861</v>
      </c>
      <c r="I10194" s="383" t="s">
        <v>1261</v>
      </c>
      <c r="J10194" s="383" t="s">
        <v>617</v>
      </c>
      <c r="K10194" s="383" t="s">
        <v>618</v>
      </c>
      <c r="L10194" s="384">
        <v>25875</v>
      </c>
      <c r="M10194" s="383" t="s">
        <v>639</v>
      </c>
      <c r="N10194" s="383" t="s">
        <v>620</v>
      </c>
      <c r="O10194" s="383" t="s">
        <v>230</v>
      </c>
    </row>
    <row r="10195" spans="1:15">
      <c r="A10195" s="385">
        <v>42085</v>
      </c>
      <c r="B10195" s="383" t="s">
        <v>859</v>
      </c>
      <c r="C10195" s="383" t="s">
        <v>25</v>
      </c>
      <c r="D10195" s="383" t="s">
        <v>19</v>
      </c>
      <c r="E10195" s="383" t="s">
        <v>860</v>
      </c>
      <c r="F10195" s="383" t="s">
        <v>10</v>
      </c>
      <c r="G10195" s="384">
        <v>76513</v>
      </c>
      <c r="H10195" s="383" t="s">
        <v>861</v>
      </c>
      <c r="I10195" s="383" t="s">
        <v>1261</v>
      </c>
      <c r="J10195" s="383" t="s">
        <v>617</v>
      </c>
      <c r="K10195" s="383" t="s">
        <v>618</v>
      </c>
      <c r="L10195" s="384">
        <v>27741</v>
      </c>
      <c r="M10195" s="383" t="s">
        <v>640</v>
      </c>
      <c r="N10195" s="383" t="s">
        <v>620</v>
      </c>
      <c r="O10195" s="383" t="s">
        <v>230</v>
      </c>
    </row>
    <row r="10196" spans="1:15">
      <c r="A10196" s="385">
        <v>42095</v>
      </c>
      <c r="B10196" s="383" t="s">
        <v>17</v>
      </c>
      <c r="C10196" s="383" t="s">
        <v>18</v>
      </c>
      <c r="D10196" s="383" t="s">
        <v>19</v>
      </c>
      <c r="E10196" s="383" t="s">
        <v>668</v>
      </c>
      <c r="F10196" s="383" t="s">
        <v>10</v>
      </c>
      <c r="G10196" s="384">
        <v>750</v>
      </c>
      <c r="H10196" s="383" t="s">
        <v>841</v>
      </c>
      <c r="I10196" s="383" t="s">
        <v>842</v>
      </c>
      <c r="J10196" s="383" t="s">
        <v>617</v>
      </c>
      <c r="K10196" s="383" t="s">
        <v>618</v>
      </c>
      <c r="L10196" s="384">
        <v>27741</v>
      </c>
      <c r="M10196" s="383" t="s">
        <v>641</v>
      </c>
      <c r="N10196" s="383" t="s">
        <v>620</v>
      </c>
      <c r="O10196" s="383" t="s">
        <v>230</v>
      </c>
    </row>
    <row r="10197" spans="1:15">
      <c r="A10197" s="385">
        <v>42096</v>
      </c>
      <c r="B10197" s="383" t="s">
        <v>17</v>
      </c>
      <c r="C10197" s="383" t="s">
        <v>18</v>
      </c>
      <c r="D10197" s="383" t="s">
        <v>19</v>
      </c>
      <c r="E10197" s="383" t="s">
        <v>668</v>
      </c>
      <c r="F10197" s="383" t="s">
        <v>10</v>
      </c>
      <c r="G10197" s="384">
        <v>750</v>
      </c>
      <c r="H10197" s="383" t="s">
        <v>841</v>
      </c>
      <c r="I10197" s="383" t="s">
        <v>842</v>
      </c>
      <c r="J10197" s="383" t="s">
        <v>617</v>
      </c>
      <c r="K10197" s="383" t="s">
        <v>618</v>
      </c>
      <c r="L10197" s="384">
        <v>27741</v>
      </c>
      <c r="M10197" s="383" t="s">
        <v>641</v>
      </c>
      <c r="N10197" s="383" t="s">
        <v>620</v>
      </c>
      <c r="O10197" s="383" t="s">
        <v>230</v>
      </c>
    </row>
    <row r="10198" spans="1:15">
      <c r="A10198" s="385">
        <v>42097</v>
      </c>
      <c r="B10198" s="383" t="s">
        <v>17</v>
      </c>
      <c r="C10198" s="383" t="s">
        <v>18</v>
      </c>
      <c r="D10198" s="383" t="s">
        <v>19</v>
      </c>
      <c r="E10198" s="383" t="s">
        <v>668</v>
      </c>
      <c r="F10198" s="383" t="s">
        <v>10</v>
      </c>
      <c r="G10198" s="384">
        <v>750</v>
      </c>
      <c r="H10198" s="383" t="s">
        <v>841</v>
      </c>
      <c r="I10198" s="383" t="s">
        <v>842</v>
      </c>
      <c r="J10198" s="383" t="s">
        <v>617</v>
      </c>
      <c r="K10198" s="383" t="s">
        <v>618</v>
      </c>
      <c r="L10198" s="384">
        <v>27741</v>
      </c>
      <c r="M10198" s="383" t="s">
        <v>641</v>
      </c>
      <c r="N10198" s="383" t="s">
        <v>620</v>
      </c>
      <c r="O10198" s="383" t="s">
        <v>230</v>
      </c>
    </row>
    <row r="10199" spans="1:15">
      <c r="A10199" s="385">
        <v>42099</v>
      </c>
      <c r="B10199" s="383" t="s">
        <v>17</v>
      </c>
      <c r="C10199" s="383" t="s">
        <v>18</v>
      </c>
      <c r="D10199" s="383" t="s">
        <v>19</v>
      </c>
      <c r="E10199" s="383" t="s">
        <v>668</v>
      </c>
      <c r="F10199" s="383" t="s">
        <v>10</v>
      </c>
      <c r="G10199" s="384">
        <v>750</v>
      </c>
      <c r="H10199" s="383" t="s">
        <v>841</v>
      </c>
      <c r="I10199" s="383" t="s">
        <v>842</v>
      </c>
      <c r="J10199" s="383" t="s">
        <v>617</v>
      </c>
      <c r="K10199" s="383" t="s">
        <v>618</v>
      </c>
      <c r="L10199" s="384">
        <v>28181</v>
      </c>
      <c r="M10199" s="383" t="s">
        <v>642</v>
      </c>
      <c r="N10199" s="383" t="s">
        <v>620</v>
      </c>
      <c r="O10199" s="383" t="s">
        <v>230</v>
      </c>
    </row>
    <row r="10200" spans="1:15">
      <c r="A10200" s="385">
        <v>42100</v>
      </c>
      <c r="B10200" s="383" t="s">
        <v>17</v>
      </c>
      <c r="C10200" s="383" t="s">
        <v>18</v>
      </c>
      <c r="D10200" s="383" t="s">
        <v>19</v>
      </c>
      <c r="E10200" s="383" t="s">
        <v>668</v>
      </c>
      <c r="F10200" s="383" t="s">
        <v>10</v>
      </c>
      <c r="G10200" s="384">
        <v>750</v>
      </c>
      <c r="H10200" s="383" t="s">
        <v>841</v>
      </c>
      <c r="I10200" s="383" t="s">
        <v>842</v>
      </c>
      <c r="J10200" s="383" t="s">
        <v>617</v>
      </c>
      <c r="K10200" s="383" t="s">
        <v>618</v>
      </c>
      <c r="L10200" s="384">
        <v>28641</v>
      </c>
      <c r="M10200" s="383" t="s">
        <v>642</v>
      </c>
      <c r="N10200" s="383" t="s">
        <v>620</v>
      </c>
      <c r="O10200" s="383" t="s">
        <v>230</v>
      </c>
    </row>
    <row r="10201" spans="1:15">
      <c r="A10201" s="385">
        <v>42101</v>
      </c>
      <c r="B10201" s="383" t="s">
        <v>17</v>
      </c>
      <c r="C10201" s="383" t="s">
        <v>18</v>
      </c>
      <c r="D10201" s="383" t="s">
        <v>19</v>
      </c>
      <c r="E10201" s="383" t="s">
        <v>668</v>
      </c>
      <c r="F10201" s="383" t="s">
        <v>10</v>
      </c>
      <c r="G10201" s="384">
        <v>750</v>
      </c>
      <c r="H10201" s="383" t="s">
        <v>841</v>
      </c>
      <c r="I10201" s="383" t="s">
        <v>842</v>
      </c>
      <c r="J10201" s="383" t="s">
        <v>617</v>
      </c>
      <c r="K10201" s="383" t="s">
        <v>618</v>
      </c>
      <c r="L10201" s="384">
        <v>29260</v>
      </c>
      <c r="M10201" s="383" t="s">
        <v>642</v>
      </c>
      <c r="N10201" s="383" t="s">
        <v>620</v>
      </c>
      <c r="O10201" s="383" t="s">
        <v>230</v>
      </c>
    </row>
    <row r="10202" spans="1:15">
      <c r="A10202" s="385">
        <v>42102</v>
      </c>
      <c r="B10202" s="383" t="s">
        <v>17</v>
      </c>
      <c r="C10202" s="383" t="s">
        <v>18</v>
      </c>
      <c r="D10202" s="383" t="s">
        <v>19</v>
      </c>
      <c r="E10202" s="383" t="s">
        <v>668</v>
      </c>
      <c r="F10202" s="383" t="s">
        <v>10</v>
      </c>
      <c r="G10202" s="384">
        <v>750</v>
      </c>
      <c r="H10202" s="383" t="s">
        <v>841</v>
      </c>
      <c r="I10202" s="383" t="s">
        <v>842</v>
      </c>
      <c r="J10202" s="383" t="s">
        <v>617</v>
      </c>
      <c r="K10202" s="383" t="s">
        <v>618</v>
      </c>
      <c r="L10202" s="384">
        <v>29608</v>
      </c>
      <c r="M10202" s="383" t="s">
        <v>642</v>
      </c>
      <c r="N10202" s="383" t="s">
        <v>620</v>
      </c>
      <c r="O10202" s="383" t="s">
        <v>230</v>
      </c>
    </row>
    <row r="10203" spans="1:15">
      <c r="A10203" s="385">
        <v>42103</v>
      </c>
      <c r="B10203" s="383" t="s">
        <v>17</v>
      </c>
      <c r="C10203" s="383" t="s">
        <v>18</v>
      </c>
      <c r="D10203" s="383" t="s">
        <v>19</v>
      </c>
      <c r="E10203" s="383" t="s">
        <v>668</v>
      </c>
      <c r="F10203" s="383" t="s">
        <v>10</v>
      </c>
      <c r="G10203" s="384">
        <v>750</v>
      </c>
      <c r="H10203" s="383" t="s">
        <v>841</v>
      </c>
      <c r="I10203" s="383" t="s">
        <v>842</v>
      </c>
      <c r="J10203" s="383" t="s">
        <v>617</v>
      </c>
      <c r="K10203" s="383" t="s">
        <v>618</v>
      </c>
      <c r="L10203" s="384">
        <v>29608</v>
      </c>
      <c r="M10203" s="383" t="s">
        <v>642</v>
      </c>
      <c r="N10203" s="383" t="s">
        <v>620</v>
      </c>
      <c r="O10203" s="383" t="s">
        <v>230</v>
      </c>
    </row>
    <row r="10204" spans="1:15">
      <c r="A10204" s="385">
        <v>42104</v>
      </c>
      <c r="B10204" s="383" t="s">
        <v>17</v>
      </c>
      <c r="C10204" s="383" t="s">
        <v>18</v>
      </c>
      <c r="D10204" s="383" t="s">
        <v>19</v>
      </c>
      <c r="E10204" s="383" t="s">
        <v>668</v>
      </c>
      <c r="F10204" s="383" t="s">
        <v>10</v>
      </c>
      <c r="G10204" s="384">
        <v>750</v>
      </c>
      <c r="H10204" s="383" t="s">
        <v>841</v>
      </c>
      <c r="I10204" s="383" t="s">
        <v>842</v>
      </c>
      <c r="J10204" s="383" t="s">
        <v>617</v>
      </c>
      <c r="K10204" s="383" t="s">
        <v>618</v>
      </c>
      <c r="L10204" s="384">
        <v>29608</v>
      </c>
      <c r="M10204" s="383" t="s">
        <v>642</v>
      </c>
      <c r="N10204" s="383" t="s">
        <v>620</v>
      </c>
      <c r="O10204" s="383" t="s">
        <v>230</v>
      </c>
    </row>
    <row r="10205" spans="1:15">
      <c r="A10205" s="385">
        <v>42105</v>
      </c>
      <c r="B10205" s="383" t="s">
        <v>17</v>
      </c>
      <c r="C10205" s="383" t="s">
        <v>18</v>
      </c>
      <c r="D10205" s="383" t="s">
        <v>19</v>
      </c>
      <c r="E10205" s="383" t="s">
        <v>668</v>
      </c>
      <c r="F10205" s="383" t="s">
        <v>10</v>
      </c>
      <c r="G10205" s="384">
        <v>750</v>
      </c>
      <c r="H10205" s="383" t="s">
        <v>841</v>
      </c>
      <c r="I10205" s="383" t="s">
        <v>842</v>
      </c>
      <c r="J10205" s="383" t="s">
        <v>617</v>
      </c>
      <c r="K10205" s="383" t="s">
        <v>618</v>
      </c>
      <c r="L10205" s="384">
        <v>29608</v>
      </c>
      <c r="M10205" s="383" t="s">
        <v>642</v>
      </c>
      <c r="N10205" s="383" t="s">
        <v>620</v>
      </c>
      <c r="O10205" s="383" t="s">
        <v>230</v>
      </c>
    </row>
    <row r="10206" spans="1:15">
      <c r="A10206" s="385">
        <v>42106</v>
      </c>
      <c r="B10206" s="383" t="s">
        <v>17</v>
      </c>
      <c r="C10206" s="383" t="s">
        <v>18</v>
      </c>
      <c r="D10206" s="383" t="s">
        <v>19</v>
      </c>
      <c r="E10206" s="383" t="s">
        <v>668</v>
      </c>
      <c r="F10206" s="383" t="s">
        <v>10</v>
      </c>
      <c r="G10206" s="384">
        <v>750</v>
      </c>
      <c r="H10206" s="383" t="s">
        <v>841</v>
      </c>
      <c r="I10206" s="383" t="s">
        <v>842</v>
      </c>
      <c r="J10206" s="383" t="s">
        <v>617</v>
      </c>
      <c r="K10206" s="383" t="s">
        <v>618</v>
      </c>
      <c r="L10206" s="384">
        <v>29608</v>
      </c>
      <c r="M10206" s="383" t="s">
        <v>642</v>
      </c>
      <c r="N10206" s="383" t="s">
        <v>620</v>
      </c>
      <c r="O10206" s="383" t="s">
        <v>230</v>
      </c>
    </row>
    <row r="10207" spans="1:15">
      <c r="A10207" s="385">
        <v>42107</v>
      </c>
      <c r="B10207" s="383" t="s">
        <v>17</v>
      </c>
      <c r="C10207" s="383" t="s">
        <v>18</v>
      </c>
      <c r="D10207" s="383" t="s">
        <v>19</v>
      </c>
      <c r="E10207" s="383" t="s">
        <v>668</v>
      </c>
      <c r="F10207" s="383" t="s">
        <v>10</v>
      </c>
      <c r="G10207" s="384">
        <v>750</v>
      </c>
      <c r="H10207" s="383" t="s">
        <v>841</v>
      </c>
      <c r="I10207" s="383" t="s">
        <v>842</v>
      </c>
      <c r="J10207" s="383" t="s">
        <v>617</v>
      </c>
      <c r="K10207" s="383" t="s">
        <v>618</v>
      </c>
      <c r="L10207" s="384">
        <v>29973</v>
      </c>
      <c r="M10207" s="383" t="s">
        <v>642</v>
      </c>
      <c r="N10207" s="383" t="s">
        <v>620</v>
      </c>
      <c r="O10207" s="383" t="s">
        <v>230</v>
      </c>
    </row>
    <row r="10208" spans="1:15">
      <c r="A10208" s="385">
        <v>42108</v>
      </c>
      <c r="B10208" s="383" t="s">
        <v>17</v>
      </c>
      <c r="C10208" s="383" t="s">
        <v>18</v>
      </c>
      <c r="D10208" s="383" t="s">
        <v>19</v>
      </c>
      <c r="E10208" s="383" t="s">
        <v>668</v>
      </c>
      <c r="F10208" s="383" t="s">
        <v>10</v>
      </c>
      <c r="G10208" s="384">
        <v>750</v>
      </c>
      <c r="H10208" s="383" t="s">
        <v>841</v>
      </c>
      <c r="I10208" s="383" t="s">
        <v>842</v>
      </c>
      <c r="J10208" s="383" t="s">
        <v>617</v>
      </c>
      <c r="K10208" s="383" t="s">
        <v>618</v>
      </c>
      <c r="L10208" s="384">
        <v>30380</v>
      </c>
      <c r="M10208" s="383" t="s">
        <v>642</v>
      </c>
      <c r="N10208" s="383" t="s">
        <v>620</v>
      </c>
      <c r="O10208" s="383" t="s">
        <v>230</v>
      </c>
    </row>
    <row r="10209" spans="1:15">
      <c r="A10209" s="385">
        <v>42109</v>
      </c>
      <c r="B10209" s="383" t="s">
        <v>17</v>
      </c>
      <c r="C10209" s="383" t="s">
        <v>18</v>
      </c>
      <c r="D10209" s="383" t="s">
        <v>19</v>
      </c>
      <c r="E10209" s="383" t="s">
        <v>668</v>
      </c>
      <c r="F10209" s="383" t="s">
        <v>10</v>
      </c>
      <c r="G10209" s="384">
        <v>750</v>
      </c>
      <c r="H10209" s="383" t="s">
        <v>841</v>
      </c>
      <c r="I10209" s="383" t="s">
        <v>842</v>
      </c>
      <c r="J10209" s="383" t="s">
        <v>617</v>
      </c>
      <c r="K10209" s="383" t="s">
        <v>618</v>
      </c>
      <c r="L10209" s="384">
        <v>30722</v>
      </c>
      <c r="M10209" s="383" t="s">
        <v>642</v>
      </c>
      <c r="N10209" s="383" t="s">
        <v>620</v>
      </c>
      <c r="O10209" s="383" t="s">
        <v>230</v>
      </c>
    </row>
    <row r="10210" spans="1:15">
      <c r="A10210" s="385">
        <v>42111</v>
      </c>
      <c r="B10210" s="383" t="s">
        <v>754</v>
      </c>
      <c r="C10210" s="383" t="s">
        <v>8</v>
      </c>
      <c r="D10210" s="383" t="s">
        <v>755</v>
      </c>
      <c r="E10210" s="383" t="s">
        <v>756</v>
      </c>
      <c r="F10210" s="383" t="s">
        <v>10</v>
      </c>
      <c r="G10210" s="384">
        <v>-5522</v>
      </c>
      <c r="H10210" s="383" t="s">
        <v>757</v>
      </c>
      <c r="I10210" s="383" t="s">
        <v>1262</v>
      </c>
      <c r="J10210" s="383" t="s">
        <v>617</v>
      </c>
      <c r="K10210" s="383" t="s">
        <v>618</v>
      </c>
      <c r="L10210" s="384">
        <v>30780</v>
      </c>
      <c r="M10210" s="383" t="s">
        <v>642</v>
      </c>
      <c r="N10210" s="383" t="s">
        <v>620</v>
      </c>
      <c r="O10210" s="383" t="s">
        <v>230</v>
      </c>
    </row>
    <row r="10211" spans="1:15">
      <c r="A10211" s="385">
        <v>42112</v>
      </c>
      <c r="B10211" s="383" t="s">
        <v>11</v>
      </c>
      <c r="C10211" s="383" t="s">
        <v>12</v>
      </c>
      <c r="D10211" s="383" t="s">
        <v>13</v>
      </c>
      <c r="E10211" s="383" t="s">
        <v>678</v>
      </c>
      <c r="F10211" s="383" t="s">
        <v>10</v>
      </c>
      <c r="G10211" s="384">
        <v>61</v>
      </c>
      <c r="H10211" s="383" t="s">
        <v>951</v>
      </c>
      <c r="I10211" s="383" t="s">
        <v>1243</v>
      </c>
      <c r="J10211" s="383" t="s">
        <v>617</v>
      </c>
      <c r="K10211" s="383" t="s">
        <v>618</v>
      </c>
      <c r="L10211" s="384">
        <v>30780</v>
      </c>
      <c r="M10211" s="383" t="s">
        <v>642</v>
      </c>
      <c r="N10211" s="383" t="s">
        <v>620</v>
      </c>
      <c r="O10211" s="383" t="s">
        <v>230</v>
      </c>
    </row>
    <row r="10212" spans="1:15">
      <c r="A10212" s="385">
        <v>42114</v>
      </c>
      <c r="B10212" s="383" t="s">
        <v>663</v>
      </c>
      <c r="C10212" s="383" t="s">
        <v>664</v>
      </c>
      <c r="D10212" s="383" t="s">
        <v>22</v>
      </c>
      <c r="E10212" s="383" t="s">
        <v>665</v>
      </c>
      <c r="F10212" s="383" t="s">
        <v>10</v>
      </c>
      <c r="G10212" s="384">
        <v>-36187</v>
      </c>
      <c r="H10212" s="383" t="s">
        <v>704</v>
      </c>
      <c r="I10212" s="383" t="s">
        <v>1263</v>
      </c>
      <c r="J10212" s="383" t="s">
        <v>617</v>
      </c>
      <c r="K10212" s="383" t="s">
        <v>618</v>
      </c>
      <c r="L10212" s="384">
        <v>30780</v>
      </c>
      <c r="M10212" s="383" t="s">
        <v>643</v>
      </c>
      <c r="N10212" s="383" t="s">
        <v>620</v>
      </c>
      <c r="O10212" s="383" t="s">
        <v>230</v>
      </c>
    </row>
    <row r="10213" spans="1:15">
      <c r="A10213" s="385">
        <v>42115</v>
      </c>
      <c r="B10213" s="383" t="s">
        <v>11</v>
      </c>
      <c r="C10213" s="383" t="s">
        <v>12</v>
      </c>
      <c r="D10213" s="383" t="s">
        <v>13</v>
      </c>
      <c r="E10213" s="383" t="s">
        <v>678</v>
      </c>
      <c r="F10213" s="383" t="s">
        <v>10</v>
      </c>
      <c r="G10213" s="384">
        <v>7000</v>
      </c>
      <c r="H10213" s="383" t="s">
        <v>940</v>
      </c>
      <c r="I10213" s="383" t="s">
        <v>1264</v>
      </c>
      <c r="J10213" s="383" t="s">
        <v>617</v>
      </c>
      <c r="K10213" s="383" t="s">
        <v>618</v>
      </c>
      <c r="L10213" s="384">
        <v>30780</v>
      </c>
      <c r="M10213" s="383" t="s">
        <v>643</v>
      </c>
      <c r="N10213" s="383" t="s">
        <v>620</v>
      </c>
      <c r="O10213" s="383" t="s">
        <v>230</v>
      </c>
    </row>
    <row r="10214" spans="1:15">
      <c r="A10214" s="385">
        <v>42129</v>
      </c>
      <c r="B10214" s="383" t="s">
        <v>28</v>
      </c>
      <c r="C10214" s="383" t="s">
        <v>8</v>
      </c>
      <c r="D10214" s="383" t="s">
        <v>29</v>
      </c>
      <c r="E10214" s="383" t="s">
        <v>774</v>
      </c>
      <c r="F10214" s="383" t="s">
        <v>10</v>
      </c>
      <c r="G10214" s="384">
        <v>2200</v>
      </c>
      <c r="H10214" s="383" t="s">
        <v>848</v>
      </c>
      <c r="I10214" s="383" t="s">
        <v>880</v>
      </c>
      <c r="J10214" s="383" t="s">
        <v>617</v>
      </c>
      <c r="K10214" s="383" t="s">
        <v>618</v>
      </c>
      <c r="L10214" s="384">
        <v>30780</v>
      </c>
      <c r="M10214" s="383" t="s">
        <v>643</v>
      </c>
      <c r="N10214" s="383" t="s">
        <v>620</v>
      </c>
      <c r="O10214" s="383" t="s">
        <v>230</v>
      </c>
    </row>
    <row r="10215" spans="1:15">
      <c r="A10215" s="385">
        <v>42150</v>
      </c>
      <c r="B10215" s="383" t="s">
        <v>21</v>
      </c>
      <c r="C10215" s="383" t="s">
        <v>12</v>
      </c>
      <c r="D10215" s="383" t="s">
        <v>22</v>
      </c>
      <c r="E10215" s="383" t="s">
        <v>658</v>
      </c>
      <c r="F10215" s="383" t="s">
        <v>10</v>
      </c>
      <c r="G10215" s="384">
        <v>5260</v>
      </c>
      <c r="H10215" s="383" t="s">
        <v>801</v>
      </c>
      <c r="I10215" s="383" t="s">
        <v>1226</v>
      </c>
      <c r="J10215" s="383" t="s">
        <v>617</v>
      </c>
      <c r="K10215" s="383" t="s">
        <v>618</v>
      </c>
      <c r="L10215" s="384">
        <v>30780</v>
      </c>
      <c r="M10215" s="383" t="s">
        <v>645</v>
      </c>
      <c r="N10215" s="383" t="s">
        <v>620</v>
      </c>
      <c r="O10215" s="383" t="s">
        <v>230</v>
      </c>
    </row>
    <row r="10216" spans="1:15">
      <c r="A10216" s="385">
        <v>41997</v>
      </c>
      <c r="B10216" s="383" t="s">
        <v>21</v>
      </c>
      <c r="C10216" s="383" t="s">
        <v>12</v>
      </c>
      <c r="D10216" s="383" t="s">
        <v>22</v>
      </c>
      <c r="E10216" s="383" t="s">
        <v>658</v>
      </c>
      <c r="F10216" s="383" t="s">
        <v>10</v>
      </c>
      <c r="G10216" s="384">
        <v>275</v>
      </c>
      <c r="H10216" s="383" t="s">
        <v>873</v>
      </c>
      <c r="I10216" s="383" t="s">
        <v>874</v>
      </c>
      <c r="J10216" s="383" t="s">
        <v>617</v>
      </c>
      <c r="K10216" s="383" t="s">
        <v>618</v>
      </c>
      <c r="L10216" s="384">
        <v>0</v>
      </c>
      <c r="M10216" s="383" t="s">
        <v>619</v>
      </c>
      <c r="N10216" s="383" t="s">
        <v>620</v>
      </c>
      <c r="O10216" s="383" t="s">
        <v>230</v>
      </c>
    </row>
    <row r="10217" spans="1:15">
      <c r="A10217" s="385">
        <v>42022</v>
      </c>
      <c r="B10217" s="383" t="s">
        <v>999</v>
      </c>
      <c r="C10217" s="383" t="s">
        <v>42</v>
      </c>
      <c r="D10217" s="383" t="s">
        <v>36</v>
      </c>
      <c r="E10217" s="383" t="s">
        <v>1000</v>
      </c>
      <c r="F10217" s="383" t="s">
        <v>43</v>
      </c>
      <c r="G10217" s="384">
        <v>159786</v>
      </c>
      <c r="H10217" s="383" t="s">
        <v>1087</v>
      </c>
      <c r="I10217" s="383" t="s">
        <v>1265</v>
      </c>
      <c r="J10217" s="383" t="s">
        <v>617</v>
      </c>
      <c r="K10217" s="383" t="s">
        <v>618</v>
      </c>
      <c r="L10217" s="384">
        <v>12650</v>
      </c>
      <c r="M10217" s="383" t="s">
        <v>632</v>
      </c>
      <c r="N10217" s="383" t="s">
        <v>620</v>
      </c>
      <c r="O10217" s="383" t="s">
        <v>230</v>
      </c>
    </row>
    <row r="10218" spans="1:15">
      <c r="A10218" s="385">
        <v>42024</v>
      </c>
      <c r="B10218" s="383" t="s">
        <v>650</v>
      </c>
      <c r="C10218" s="383" t="s">
        <v>8</v>
      </c>
      <c r="D10218" s="383" t="s">
        <v>20</v>
      </c>
      <c r="E10218" s="383" t="s">
        <v>651</v>
      </c>
      <c r="F10218" s="383" t="s">
        <v>10</v>
      </c>
      <c r="G10218" s="384">
        <v>51299</v>
      </c>
      <c r="H10218" s="383" t="s">
        <v>1194</v>
      </c>
      <c r="I10218" s="383" t="s">
        <v>1266</v>
      </c>
      <c r="J10218" s="383" t="s">
        <v>617</v>
      </c>
      <c r="K10218" s="383" t="s">
        <v>618</v>
      </c>
      <c r="L10218" s="384">
        <v>12775</v>
      </c>
      <c r="M10218" s="383" t="s">
        <v>633</v>
      </c>
      <c r="N10218" s="383" t="s">
        <v>620</v>
      </c>
      <c r="O10218" s="383" t="s">
        <v>230</v>
      </c>
    </row>
    <row r="10219" spans="1:15">
      <c r="A10219" s="385">
        <v>42025</v>
      </c>
      <c r="B10219" s="383" t="s">
        <v>11</v>
      </c>
      <c r="C10219" s="383" t="s">
        <v>12</v>
      </c>
      <c r="D10219" s="383" t="s">
        <v>13</v>
      </c>
      <c r="E10219" s="383" t="s">
        <v>678</v>
      </c>
      <c r="F10219" s="383" t="s">
        <v>10</v>
      </c>
      <c r="G10219" s="384">
        <v>732</v>
      </c>
      <c r="H10219" s="383" t="s">
        <v>803</v>
      </c>
      <c r="I10219" s="383" t="s">
        <v>1247</v>
      </c>
      <c r="J10219" s="383" t="s">
        <v>617</v>
      </c>
      <c r="K10219" s="383" t="s">
        <v>618</v>
      </c>
      <c r="L10219" s="384">
        <v>14695</v>
      </c>
      <c r="M10219" s="383" t="s">
        <v>633</v>
      </c>
      <c r="N10219" s="383" t="s">
        <v>620</v>
      </c>
      <c r="O10219" s="383" t="s">
        <v>230</v>
      </c>
    </row>
    <row r="10220" spans="1:15">
      <c r="A10220" s="385">
        <v>42027</v>
      </c>
      <c r="B10220" s="383" t="s">
        <v>650</v>
      </c>
      <c r="C10220" s="383" t="s">
        <v>8</v>
      </c>
      <c r="D10220" s="383" t="s">
        <v>20</v>
      </c>
      <c r="E10220" s="383" t="s">
        <v>651</v>
      </c>
      <c r="F10220" s="383" t="s">
        <v>10</v>
      </c>
      <c r="G10220" s="384">
        <v>80000</v>
      </c>
      <c r="H10220" s="383" t="s">
        <v>1248</v>
      </c>
      <c r="I10220" s="383" t="s">
        <v>1267</v>
      </c>
      <c r="J10220" s="383" t="s">
        <v>617</v>
      </c>
      <c r="K10220" s="383" t="s">
        <v>618</v>
      </c>
      <c r="L10220" s="384">
        <v>17245</v>
      </c>
      <c r="M10220" s="383" t="s">
        <v>633</v>
      </c>
      <c r="N10220" s="383" t="s">
        <v>620</v>
      </c>
      <c r="O10220" s="383" t="s">
        <v>230</v>
      </c>
    </row>
    <row r="10221" spans="1:15">
      <c r="A10221" s="385">
        <v>42028</v>
      </c>
      <c r="B10221" s="383" t="s">
        <v>11</v>
      </c>
      <c r="C10221" s="383" t="s">
        <v>12</v>
      </c>
      <c r="D10221" s="383" t="s">
        <v>13</v>
      </c>
      <c r="E10221" s="383" t="s">
        <v>678</v>
      </c>
      <c r="F10221" s="383" t="s">
        <v>10</v>
      </c>
      <c r="G10221" s="384">
        <v>-603.86</v>
      </c>
      <c r="H10221" s="383" t="s">
        <v>951</v>
      </c>
      <c r="I10221" s="383" t="s">
        <v>1200</v>
      </c>
      <c r="J10221" s="383" t="s">
        <v>617</v>
      </c>
      <c r="K10221" s="383" t="s">
        <v>618</v>
      </c>
      <c r="L10221" s="384">
        <v>18650</v>
      </c>
      <c r="M10221" s="383" t="s">
        <v>633</v>
      </c>
      <c r="N10221" s="383" t="s">
        <v>620</v>
      </c>
      <c r="O10221" s="383" t="s">
        <v>230</v>
      </c>
    </row>
    <row r="10222" spans="1:15">
      <c r="A10222" s="385">
        <v>42030</v>
      </c>
      <c r="B10222" s="383" t="s">
        <v>46</v>
      </c>
      <c r="C10222" s="383" t="s">
        <v>40</v>
      </c>
      <c r="D10222" s="383" t="s">
        <v>38</v>
      </c>
      <c r="E10222" s="383" t="s">
        <v>916</v>
      </c>
      <c r="F10222" s="383" t="s">
        <v>10</v>
      </c>
      <c r="G10222" s="384">
        <v>73095</v>
      </c>
      <c r="H10222" s="383" t="s">
        <v>1268</v>
      </c>
      <c r="I10222" s="383" t="s">
        <v>1269</v>
      </c>
      <c r="J10222" s="383" t="s">
        <v>617</v>
      </c>
      <c r="K10222" s="383" t="s">
        <v>618</v>
      </c>
      <c r="L10222" s="384">
        <v>18650</v>
      </c>
      <c r="M10222" s="383" t="s">
        <v>634</v>
      </c>
      <c r="N10222" s="383" t="s">
        <v>620</v>
      </c>
      <c r="O10222" s="383" t="s">
        <v>230</v>
      </c>
    </row>
    <row r="10223" spans="1:15">
      <c r="A10223" s="385">
        <v>42032</v>
      </c>
      <c r="B10223" s="383" t="s">
        <v>21</v>
      </c>
      <c r="C10223" s="383" t="s">
        <v>12</v>
      </c>
      <c r="D10223" s="383" t="s">
        <v>22</v>
      </c>
      <c r="E10223" s="383" t="s">
        <v>658</v>
      </c>
      <c r="F10223" s="383" t="s">
        <v>10</v>
      </c>
      <c r="G10223" s="384">
        <v>62239</v>
      </c>
      <c r="H10223" s="383" t="s">
        <v>909</v>
      </c>
      <c r="I10223" s="383" t="s">
        <v>910</v>
      </c>
      <c r="J10223" s="383" t="s">
        <v>617</v>
      </c>
      <c r="K10223" s="383" t="s">
        <v>618</v>
      </c>
      <c r="L10223" s="384">
        <v>18650</v>
      </c>
      <c r="M10223" s="383" t="s">
        <v>634</v>
      </c>
      <c r="N10223" s="383" t="s">
        <v>620</v>
      </c>
      <c r="O10223" s="383" t="s">
        <v>230</v>
      </c>
    </row>
    <row r="10224" spans="1:15">
      <c r="A10224" s="385">
        <v>42033</v>
      </c>
      <c r="B10224" s="383" t="s">
        <v>999</v>
      </c>
      <c r="C10224" s="383" t="s">
        <v>42</v>
      </c>
      <c r="D10224" s="383" t="s">
        <v>36</v>
      </c>
      <c r="E10224" s="383" t="s">
        <v>1000</v>
      </c>
      <c r="F10224" s="383" t="s">
        <v>43</v>
      </c>
      <c r="G10224" s="384">
        <v>157415</v>
      </c>
      <c r="H10224" s="383" t="s">
        <v>1087</v>
      </c>
      <c r="I10224" s="383" t="s">
        <v>1270</v>
      </c>
      <c r="J10224" s="383" t="s">
        <v>617</v>
      </c>
      <c r="K10224" s="383" t="s">
        <v>618</v>
      </c>
      <c r="L10224" s="384">
        <v>18650</v>
      </c>
      <c r="M10224" s="383" t="s">
        <v>634</v>
      </c>
      <c r="N10224" s="383" t="s">
        <v>620</v>
      </c>
      <c r="O10224" s="383" t="s">
        <v>230</v>
      </c>
    </row>
    <row r="10225" spans="1:15">
      <c r="A10225" s="385">
        <v>42034</v>
      </c>
      <c r="B10225" s="383" t="s">
        <v>28</v>
      </c>
      <c r="C10225" s="383" t="s">
        <v>8</v>
      </c>
      <c r="D10225" s="383" t="s">
        <v>29</v>
      </c>
      <c r="E10225" s="383" t="s">
        <v>774</v>
      </c>
      <c r="F10225" s="383" t="s">
        <v>10</v>
      </c>
      <c r="G10225" s="384">
        <v>-232</v>
      </c>
      <c r="H10225" s="383" t="s">
        <v>848</v>
      </c>
      <c r="I10225" s="383" t="s">
        <v>1271</v>
      </c>
      <c r="J10225" s="383" t="s">
        <v>617</v>
      </c>
      <c r="K10225" s="383" t="s">
        <v>618</v>
      </c>
      <c r="L10225" s="384">
        <v>18650</v>
      </c>
      <c r="M10225" s="383" t="s">
        <v>634</v>
      </c>
      <c r="N10225" s="383" t="s">
        <v>620</v>
      </c>
      <c r="O10225" s="383" t="s">
        <v>230</v>
      </c>
    </row>
    <row r="10226" spans="1:15">
      <c r="A10226" s="385">
        <v>42037</v>
      </c>
      <c r="B10226" s="383" t="s">
        <v>46</v>
      </c>
      <c r="C10226" s="383" t="s">
        <v>40</v>
      </c>
      <c r="D10226" s="383" t="s">
        <v>38</v>
      </c>
      <c r="E10226" s="383" t="s">
        <v>916</v>
      </c>
      <c r="F10226" s="383" t="s">
        <v>10</v>
      </c>
      <c r="G10226" s="384">
        <v>3890</v>
      </c>
      <c r="H10226" s="383" t="s">
        <v>894</v>
      </c>
      <c r="I10226" s="383" t="s">
        <v>1254</v>
      </c>
      <c r="J10226" s="383" t="s">
        <v>617</v>
      </c>
      <c r="K10226" s="383" t="s">
        <v>618</v>
      </c>
      <c r="L10226" s="384">
        <v>18660</v>
      </c>
      <c r="M10226" s="383" t="s">
        <v>634</v>
      </c>
      <c r="N10226" s="383" t="s">
        <v>620</v>
      </c>
      <c r="O10226" s="383" t="s">
        <v>230</v>
      </c>
    </row>
    <row r="10227" spans="1:15">
      <c r="A10227" s="385">
        <v>42039</v>
      </c>
      <c r="B10227" s="383" t="s">
        <v>21</v>
      </c>
      <c r="C10227" s="383" t="s">
        <v>12</v>
      </c>
      <c r="D10227" s="383" t="s">
        <v>22</v>
      </c>
      <c r="E10227" s="383" t="s">
        <v>658</v>
      </c>
      <c r="F10227" s="383" t="s">
        <v>10</v>
      </c>
      <c r="G10227" s="384">
        <v>22466</v>
      </c>
      <c r="H10227" s="383" t="s">
        <v>873</v>
      </c>
      <c r="I10227" s="383" t="s">
        <v>1272</v>
      </c>
      <c r="J10227" s="383" t="s">
        <v>617</v>
      </c>
      <c r="K10227" s="383" t="s">
        <v>618</v>
      </c>
      <c r="L10227" s="384">
        <v>18660</v>
      </c>
      <c r="M10227" s="383" t="s">
        <v>634</v>
      </c>
      <c r="N10227" s="383" t="s">
        <v>620</v>
      </c>
      <c r="O10227" s="383" t="s">
        <v>230</v>
      </c>
    </row>
    <row r="10228" spans="1:15">
      <c r="A10228" s="385">
        <v>42040</v>
      </c>
      <c r="B10228" s="383" t="s">
        <v>21</v>
      </c>
      <c r="C10228" s="383" t="s">
        <v>12</v>
      </c>
      <c r="D10228" s="383" t="s">
        <v>22</v>
      </c>
      <c r="E10228" s="383" t="s">
        <v>658</v>
      </c>
      <c r="F10228" s="383" t="s">
        <v>10</v>
      </c>
      <c r="G10228" s="384">
        <v>11286</v>
      </c>
      <c r="H10228" s="383" t="s">
        <v>1087</v>
      </c>
      <c r="I10228" s="383" t="s">
        <v>1273</v>
      </c>
      <c r="J10228" s="383" t="s">
        <v>617</v>
      </c>
      <c r="K10228" s="383" t="s">
        <v>618</v>
      </c>
      <c r="L10228" s="384">
        <v>18761</v>
      </c>
      <c r="M10228" s="383" t="s">
        <v>635</v>
      </c>
      <c r="N10228" s="383" t="s">
        <v>620</v>
      </c>
      <c r="O10228" s="383" t="s">
        <v>230</v>
      </c>
    </row>
    <row r="10229" spans="1:15">
      <c r="A10229" s="385">
        <v>42041</v>
      </c>
      <c r="B10229" s="383" t="s">
        <v>21</v>
      </c>
      <c r="C10229" s="383" t="s">
        <v>12</v>
      </c>
      <c r="D10229" s="383" t="s">
        <v>22</v>
      </c>
      <c r="E10229" s="383" t="s">
        <v>658</v>
      </c>
      <c r="F10229" s="383" t="s">
        <v>10</v>
      </c>
      <c r="G10229" s="384">
        <v>3050</v>
      </c>
      <c r="H10229" s="383" t="s">
        <v>873</v>
      </c>
      <c r="I10229" s="383" t="s">
        <v>1274</v>
      </c>
      <c r="J10229" s="383" t="s">
        <v>617</v>
      </c>
      <c r="K10229" s="383" t="s">
        <v>618</v>
      </c>
      <c r="L10229" s="384">
        <v>18761</v>
      </c>
      <c r="M10229" s="383" t="s">
        <v>635</v>
      </c>
      <c r="N10229" s="383" t="s">
        <v>620</v>
      </c>
      <c r="O10229" s="383" t="s">
        <v>230</v>
      </c>
    </row>
    <row r="10230" spans="1:15">
      <c r="A10230" s="385">
        <v>42042</v>
      </c>
      <c r="B10230" s="383" t="s">
        <v>650</v>
      </c>
      <c r="C10230" s="383" t="s">
        <v>8</v>
      </c>
      <c r="D10230" s="383" t="s">
        <v>20</v>
      </c>
      <c r="E10230" s="383" t="s">
        <v>651</v>
      </c>
      <c r="F10230" s="383" t="s">
        <v>10</v>
      </c>
      <c r="G10230" s="384">
        <v>72666</v>
      </c>
      <c r="H10230" s="383" t="s">
        <v>852</v>
      </c>
      <c r="I10230" s="383" t="s">
        <v>1275</v>
      </c>
      <c r="J10230" s="383" t="s">
        <v>617</v>
      </c>
      <c r="K10230" s="383" t="s">
        <v>618</v>
      </c>
      <c r="L10230" s="384">
        <v>18800</v>
      </c>
      <c r="M10230" s="383" t="s">
        <v>635</v>
      </c>
      <c r="N10230" s="383" t="s">
        <v>620</v>
      </c>
      <c r="O10230" s="383" t="s">
        <v>230</v>
      </c>
    </row>
    <row r="10231" spans="1:15">
      <c r="A10231" s="385">
        <v>42046</v>
      </c>
      <c r="B10231" s="383" t="s">
        <v>11</v>
      </c>
      <c r="C10231" s="383" t="s">
        <v>12</v>
      </c>
      <c r="D10231" s="383" t="s">
        <v>13</v>
      </c>
      <c r="E10231" s="383" t="s">
        <v>678</v>
      </c>
      <c r="F10231" s="383" t="s">
        <v>10</v>
      </c>
      <c r="G10231" s="384">
        <v>1830</v>
      </c>
      <c r="H10231" s="383" t="s">
        <v>834</v>
      </c>
      <c r="I10231" s="383" t="s">
        <v>835</v>
      </c>
      <c r="J10231" s="383" t="s">
        <v>617</v>
      </c>
      <c r="K10231" s="383" t="s">
        <v>618</v>
      </c>
      <c r="L10231" s="384">
        <v>20833</v>
      </c>
      <c r="M10231" s="383" t="s">
        <v>635</v>
      </c>
      <c r="N10231" s="383" t="s">
        <v>620</v>
      </c>
      <c r="O10231" s="383" t="s">
        <v>230</v>
      </c>
    </row>
    <row r="10232" spans="1:15">
      <c r="A10232" s="385">
        <v>42053</v>
      </c>
      <c r="B10232" s="383" t="s">
        <v>650</v>
      </c>
      <c r="C10232" s="383" t="s">
        <v>8</v>
      </c>
      <c r="D10232" s="383" t="s">
        <v>20</v>
      </c>
      <c r="E10232" s="383" t="s">
        <v>651</v>
      </c>
      <c r="F10232" s="383" t="s">
        <v>10</v>
      </c>
      <c r="G10232" s="384">
        <v>17905</v>
      </c>
      <c r="H10232" s="383" t="s">
        <v>852</v>
      </c>
      <c r="I10232" s="383" t="s">
        <v>853</v>
      </c>
      <c r="J10232" s="383" t="s">
        <v>617</v>
      </c>
      <c r="K10232" s="383" t="s">
        <v>618</v>
      </c>
      <c r="L10232" s="384">
        <v>23171</v>
      </c>
      <c r="M10232" s="383" t="s">
        <v>636</v>
      </c>
      <c r="N10232" s="383" t="s">
        <v>620</v>
      </c>
      <c r="O10232" s="383" t="s">
        <v>230</v>
      </c>
    </row>
    <row r="10233" spans="1:15">
      <c r="A10233" s="385">
        <v>42054</v>
      </c>
      <c r="B10233" s="383" t="s">
        <v>650</v>
      </c>
      <c r="C10233" s="383" t="s">
        <v>8</v>
      </c>
      <c r="D10233" s="383" t="s">
        <v>20</v>
      </c>
      <c r="E10233" s="383" t="s">
        <v>651</v>
      </c>
      <c r="F10233" s="383" t="s">
        <v>10</v>
      </c>
      <c r="G10233" s="384">
        <v>17905</v>
      </c>
      <c r="H10233" s="383" t="s">
        <v>852</v>
      </c>
      <c r="I10233" s="383" t="s">
        <v>853</v>
      </c>
      <c r="J10233" s="383" t="s">
        <v>617</v>
      </c>
      <c r="K10233" s="383" t="s">
        <v>618</v>
      </c>
      <c r="L10233" s="384">
        <v>23171</v>
      </c>
      <c r="M10233" s="383" t="s">
        <v>636</v>
      </c>
      <c r="N10233" s="383" t="s">
        <v>620</v>
      </c>
      <c r="O10233" s="383" t="s">
        <v>230</v>
      </c>
    </row>
    <row r="10234" spans="1:15">
      <c r="A10234" s="385">
        <v>42055</v>
      </c>
      <c r="B10234" s="383" t="s">
        <v>650</v>
      </c>
      <c r="C10234" s="383" t="s">
        <v>8</v>
      </c>
      <c r="D10234" s="383" t="s">
        <v>20</v>
      </c>
      <c r="E10234" s="383" t="s">
        <v>651</v>
      </c>
      <c r="F10234" s="383" t="s">
        <v>10</v>
      </c>
      <c r="G10234" s="384">
        <v>17905</v>
      </c>
      <c r="H10234" s="383" t="s">
        <v>852</v>
      </c>
      <c r="I10234" s="383" t="s">
        <v>853</v>
      </c>
      <c r="J10234" s="383" t="s">
        <v>617</v>
      </c>
      <c r="K10234" s="383" t="s">
        <v>618</v>
      </c>
      <c r="L10234" s="384">
        <v>23171</v>
      </c>
      <c r="M10234" s="383" t="s">
        <v>636</v>
      </c>
      <c r="N10234" s="383" t="s">
        <v>620</v>
      </c>
      <c r="O10234" s="383" t="s">
        <v>230</v>
      </c>
    </row>
    <row r="10235" spans="1:15">
      <c r="A10235" s="385">
        <v>42057</v>
      </c>
      <c r="B10235" s="383" t="s">
        <v>21</v>
      </c>
      <c r="C10235" s="383" t="s">
        <v>12</v>
      </c>
      <c r="D10235" s="383" t="s">
        <v>22</v>
      </c>
      <c r="E10235" s="383" t="s">
        <v>658</v>
      </c>
      <c r="F10235" s="383" t="s">
        <v>10</v>
      </c>
      <c r="G10235" s="384">
        <v>10860</v>
      </c>
      <c r="H10235" s="383" t="s">
        <v>848</v>
      </c>
      <c r="I10235" s="383" t="s">
        <v>1259</v>
      </c>
      <c r="J10235" s="383" t="s">
        <v>617</v>
      </c>
      <c r="K10235" s="383" t="s">
        <v>618</v>
      </c>
      <c r="L10235" s="384">
        <v>23171</v>
      </c>
      <c r="M10235" s="383" t="s">
        <v>637</v>
      </c>
      <c r="N10235" s="383" t="s">
        <v>620</v>
      </c>
      <c r="O10235" s="383" t="s">
        <v>230</v>
      </c>
    </row>
    <row r="10236" spans="1:15">
      <c r="A10236" s="385">
        <v>42059</v>
      </c>
      <c r="B10236" s="383" t="s">
        <v>28</v>
      </c>
      <c r="C10236" s="383" t="s">
        <v>8</v>
      </c>
      <c r="D10236" s="383" t="s">
        <v>29</v>
      </c>
      <c r="E10236" s="383" t="s">
        <v>774</v>
      </c>
      <c r="F10236" s="383" t="s">
        <v>10</v>
      </c>
      <c r="G10236" s="384">
        <v>1034</v>
      </c>
      <c r="H10236" s="383" t="s">
        <v>848</v>
      </c>
      <c r="I10236" s="383" t="s">
        <v>1258</v>
      </c>
      <c r="J10236" s="383" t="s">
        <v>617</v>
      </c>
      <c r="K10236" s="383" t="s">
        <v>618</v>
      </c>
      <c r="L10236" s="384">
        <v>23171</v>
      </c>
      <c r="M10236" s="383" t="s">
        <v>637</v>
      </c>
      <c r="N10236" s="383" t="s">
        <v>620</v>
      </c>
      <c r="O10236" s="383" t="s">
        <v>230</v>
      </c>
    </row>
    <row r="10237" spans="1:15">
      <c r="A10237" s="385">
        <v>42060</v>
      </c>
      <c r="B10237" s="383" t="s">
        <v>28</v>
      </c>
      <c r="C10237" s="383" t="s">
        <v>8</v>
      </c>
      <c r="D10237" s="383" t="s">
        <v>29</v>
      </c>
      <c r="E10237" s="383" t="s">
        <v>774</v>
      </c>
      <c r="F10237" s="383" t="s">
        <v>10</v>
      </c>
      <c r="G10237" s="384">
        <v>1034</v>
      </c>
      <c r="H10237" s="383" t="s">
        <v>848</v>
      </c>
      <c r="I10237" s="383" t="s">
        <v>1258</v>
      </c>
      <c r="J10237" s="383" t="s">
        <v>617</v>
      </c>
      <c r="K10237" s="383" t="s">
        <v>618</v>
      </c>
      <c r="L10237" s="384">
        <v>23171</v>
      </c>
      <c r="M10237" s="383" t="s">
        <v>637</v>
      </c>
      <c r="N10237" s="383" t="s">
        <v>620</v>
      </c>
      <c r="O10237" s="383" t="s">
        <v>230</v>
      </c>
    </row>
    <row r="10238" spans="1:15">
      <c r="A10238" s="385">
        <v>42061</v>
      </c>
      <c r="B10238" s="383" t="s">
        <v>650</v>
      </c>
      <c r="C10238" s="383" t="s">
        <v>8</v>
      </c>
      <c r="D10238" s="383" t="s">
        <v>20</v>
      </c>
      <c r="E10238" s="383" t="s">
        <v>651</v>
      </c>
      <c r="F10238" s="383" t="s">
        <v>10</v>
      </c>
      <c r="G10238" s="384">
        <v>17905</v>
      </c>
      <c r="H10238" s="383" t="s">
        <v>852</v>
      </c>
      <c r="I10238" s="383" t="s">
        <v>853</v>
      </c>
      <c r="J10238" s="383" t="s">
        <v>617</v>
      </c>
      <c r="K10238" s="383" t="s">
        <v>618</v>
      </c>
      <c r="L10238" s="384">
        <v>23171</v>
      </c>
      <c r="M10238" s="383" t="s">
        <v>637</v>
      </c>
      <c r="N10238" s="383" t="s">
        <v>620</v>
      </c>
      <c r="O10238" s="383" t="s">
        <v>230</v>
      </c>
    </row>
    <row r="10239" spans="1:15">
      <c r="A10239" s="385">
        <v>42062</v>
      </c>
      <c r="B10239" s="383" t="s">
        <v>28</v>
      </c>
      <c r="C10239" s="383" t="s">
        <v>8</v>
      </c>
      <c r="D10239" s="383" t="s">
        <v>29</v>
      </c>
      <c r="E10239" s="383" t="s">
        <v>774</v>
      </c>
      <c r="F10239" s="383" t="s">
        <v>10</v>
      </c>
      <c r="G10239" s="384">
        <v>1034</v>
      </c>
      <c r="H10239" s="383" t="s">
        <v>848</v>
      </c>
      <c r="I10239" s="383" t="s">
        <v>1258</v>
      </c>
      <c r="J10239" s="383" t="s">
        <v>617</v>
      </c>
      <c r="K10239" s="383" t="s">
        <v>618</v>
      </c>
      <c r="L10239" s="384">
        <v>23171</v>
      </c>
      <c r="M10239" s="383" t="s">
        <v>637</v>
      </c>
      <c r="N10239" s="383" t="s">
        <v>620</v>
      </c>
      <c r="O10239" s="383" t="s">
        <v>230</v>
      </c>
    </row>
    <row r="10240" spans="1:15">
      <c r="A10240" s="385">
        <v>42063</v>
      </c>
      <c r="B10240" s="383" t="s">
        <v>28</v>
      </c>
      <c r="C10240" s="383" t="s">
        <v>8</v>
      </c>
      <c r="D10240" s="383" t="s">
        <v>29</v>
      </c>
      <c r="E10240" s="383" t="s">
        <v>774</v>
      </c>
      <c r="F10240" s="383" t="s">
        <v>10</v>
      </c>
      <c r="G10240" s="384">
        <v>1034</v>
      </c>
      <c r="H10240" s="383" t="s">
        <v>848</v>
      </c>
      <c r="I10240" s="383" t="s">
        <v>1258</v>
      </c>
      <c r="J10240" s="383" t="s">
        <v>617</v>
      </c>
      <c r="K10240" s="383" t="s">
        <v>618</v>
      </c>
      <c r="L10240" s="384">
        <v>23242</v>
      </c>
      <c r="M10240" s="383" t="s">
        <v>638</v>
      </c>
      <c r="N10240" s="383" t="s">
        <v>620</v>
      </c>
      <c r="O10240" s="383" t="s">
        <v>230</v>
      </c>
    </row>
    <row r="10241" spans="1:15">
      <c r="A10241" s="385">
        <v>42064</v>
      </c>
      <c r="B10241" s="383" t="s">
        <v>28</v>
      </c>
      <c r="C10241" s="383" t="s">
        <v>8</v>
      </c>
      <c r="D10241" s="383" t="s">
        <v>29</v>
      </c>
      <c r="E10241" s="383" t="s">
        <v>774</v>
      </c>
      <c r="F10241" s="383" t="s">
        <v>10</v>
      </c>
      <c r="G10241" s="384">
        <v>1034</v>
      </c>
      <c r="H10241" s="383" t="s">
        <v>848</v>
      </c>
      <c r="I10241" s="383" t="s">
        <v>1258</v>
      </c>
      <c r="J10241" s="383" t="s">
        <v>617</v>
      </c>
      <c r="K10241" s="383" t="s">
        <v>618</v>
      </c>
      <c r="L10241" s="384">
        <v>24188</v>
      </c>
      <c r="M10241" s="383" t="s">
        <v>638</v>
      </c>
      <c r="N10241" s="383" t="s">
        <v>620</v>
      </c>
      <c r="O10241" s="383" t="s">
        <v>230</v>
      </c>
    </row>
    <row r="10242" spans="1:15">
      <c r="A10242" s="385">
        <v>42065</v>
      </c>
      <c r="B10242" s="383" t="s">
        <v>28</v>
      </c>
      <c r="C10242" s="383" t="s">
        <v>8</v>
      </c>
      <c r="D10242" s="383" t="s">
        <v>29</v>
      </c>
      <c r="E10242" s="383" t="s">
        <v>774</v>
      </c>
      <c r="F10242" s="383" t="s">
        <v>10</v>
      </c>
      <c r="G10242" s="384">
        <v>1034</v>
      </c>
      <c r="H10242" s="383" t="s">
        <v>848</v>
      </c>
      <c r="I10242" s="383" t="s">
        <v>1258</v>
      </c>
      <c r="J10242" s="383" t="s">
        <v>617</v>
      </c>
      <c r="K10242" s="383" t="s">
        <v>618</v>
      </c>
      <c r="L10242" s="384">
        <v>24376</v>
      </c>
      <c r="M10242" s="383" t="s">
        <v>638</v>
      </c>
      <c r="N10242" s="383" t="s">
        <v>620</v>
      </c>
      <c r="O10242" s="383" t="s">
        <v>230</v>
      </c>
    </row>
    <row r="10243" spans="1:15">
      <c r="A10243" s="385">
        <v>42068</v>
      </c>
      <c r="B10243" s="383" t="s">
        <v>650</v>
      </c>
      <c r="C10243" s="383" t="s">
        <v>8</v>
      </c>
      <c r="D10243" s="383" t="s">
        <v>20</v>
      </c>
      <c r="E10243" s="383" t="s">
        <v>651</v>
      </c>
      <c r="F10243" s="383" t="s">
        <v>10</v>
      </c>
      <c r="G10243" s="384">
        <v>16979</v>
      </c>
      <c r="H10243" s="383" t="s">
        <v>852</v>
      </c>
      <c r="I10243" s="383" t="s">
        <v>853</v>
      </c>
      <c r="J10243" s="383" t="s">
        <v>617</v>
      </c>
      <c r="K10243" s="383" t="s">
        <v>618</v>
      </c>
      <c r="L10243" s="384">
        <v>24965</v>
      </c>
      <c r="M10243" s="383" t="s">
        <v>638</v>
      </c>
      <c r="N10243" s="383" t="s">
        <v>620</v>
      </c>
      <c r="O10243" s="383" t="s">
        <v>230</v>
      </c>
    </row>
    <row r="10244" spans="1:15">
      <c r="A10244" s="385">
        <v>42069</v>
      </c>
      <c r="B10244" s="383" t="s">
        <v>650</v>
      </c>
      <c r="C10244" s="383" t="s">
        <v>8</v>
      </c>
      <c r="D10244" s="383" t="s">
        <v>20</v>
      </c>
      <c r="E10244" s="383" t="s">
        <v>651</v>
      </c>
      <c r="F10244" s="383" t="s">
        <v>10</v>
      </c>
      <c r="G10244" s="384">
        <v>14503</v>
      </c>
      <c r="H10244" s="383" t="s">
        <v>852</v>
      </c>
      <c r="I10244" s="383" t="s">
        <v>853</v>
      </c>
      <c r="J10244" s="383" t="s">
        <v>617</v>
      </c>
      <c r="K10244" s="383" t="s">
        <v>618</v>
      </c>
      <c r="L10244" s="384">
        <v>25035</v>
      </c>
      <c r="M10244" s="383" t="s">
        <v>638</v>
      </c>
      <c r="N10244" s="383" t="s">
        <v>620</v>
      </c>
      <c r="O10244" s="383" t="s">
        <v>230</v>
      </c>
    </row>
    <row r="10245" spans="1:15">
      <c r="A10245" s="385">
        <v>42070</v>
      </c>
      <c r="B10245" s="383" t="s">
        <v>650</v>
      </c>
      <c r="C10245" s="383" t="s">
        <v>8</v>
      </c>
      <c r="D10245" s="383" t="s">
        <v>20</v>
      </c>
      <c r="E10245" s="383" t="s">
        <v>651</v>
      </c>
      <c r="F10245" s="383" t="s">
        <v>10</v>
      </c>
      <c r="G10245" s="384">
        <v>14503</v>
      </c>
      <c r="H10245" s="383" t="s">
        <v>852</v>
      </c>
      <c r="I10245" s="383" t="s">
        <v>853</v>
      </c>
      <c r="J10245" s="383" t="s">
        <v>617</v>
      </c>
      <c r="K10245" s="383" t="s">
        <v>618</v>
      </c>
      <c r="L10245" s="384">
        <v>25532</v>
      </c>
      <c r="M10245" s="383" t="s">
        <v>638</v>
      </c>
      <c r="N10245" s="383" t="s">
        <v>620</v>
      </c>
      <c r="O10245" s="383" t="s">
        <v>230</v>
      </c>
    </row>
    <row r="10246" spans="1:15">
      <c r="A10246" s="385">
        <v>42071</v>
      </c>
      <c r="B10246" s="383" t="s">
        <v>650</v>
      </c>
      <c r="C10246" s="383" t="s">
        <v>8</v>
      </c>
      <c r="D10246" s="383" t="s">
        <v>20</v>
      </c>
      <c r="E10246" s="383" t="s">
        <v>651</v>
      </c>
      <c r="F10246" s="383" t="s">
        <v>10</v>
      </c>
      <c r="G10246" s="384">
        <v>15630</v>
      </c>
      <c r="H10246" s="383" t="s">
        <v>852</v>
      </c>
      <c r="I10246" s="383" t="s">
        <v>853</v>
      </c>
      <c r="J10246" s="383" t="s">
        <v>617</v>
      </c>
      <c r="K10246" s="383" t="s">
        <v>618</v>
      </c>
      <c r="L10246" s="384">
        <v>25875</v>
      </c>
      <c r="M10246" s="383" t="s">
        <v>638</v>
      </c>
      <c r="N10246" s="383" t="s">
        <v>620</v>
      </c>
      <c r="O10246" s="383" t="s">
        <v>230</v>
      </c>
    </row>
    <row r="10247" spans="1:15">
      <c r="A10247" s="385">
        <v>42072</v>
      </c>
      <c r="B10247" s="383" t="s">
        <v>650</v>
      </c>
      <c r="C10247" s="383" t="s">
        <v>8</v>
      </c>
      <c r="D10247" s="383" t="s">
        <v>20</v>
      </c>
      <c r="E10247" s="383" t="s">
        <v>651</v>
      </c>
      <c r="F10247" s="383" t="s">
        <v>10</v>
      </c>
      <c r="G10247" s="384">
        <v>15833</v>
      </c>
      <c r="H10247" s="383" t="s">
        <v>852</v>
      </c>
      <c r="I10247" s="383" t="s">
        <v>853</v>
      </c>
      <c r="J10247" s="383" t="s">
        <v>617</v>
      </c>
      <c r="K10247" s="383" t="s">
        <v>618</v>
      </c>
      <c r="L10247" s="384">
        <v>25875</v>
      </c>
      <c r="M10247" s="383" t="s">
        <v>638</v>
      </c>
      <c r="N10247" s="383" t="s">
        <v>620</v>
      </c>
      <c r="O10247" s="383" t="s">
        <v>230</v>
      </c>
    </row>
    <row r="10248" spans="1:15">
      <c r="A10248" s="385">
        <v>42073</v>
      </c>
      <c r="B10248" s="383" t="s">
        <v>650</v>
      </c>
      <c r="C10248" s="383" t="s">
        <v>8</v>
      </c>
      <c r="D10248" s="383" t="s">
        <v>20</v>
      </c>
      <c r="E10248" s="383" t="s">
        <v>651</v>
      </c>
      <c r="F10248" s="383" t="s">
        <v>10</v>
      </c>
      <c r="G10248" s="384">
        <v>16959</v>
      </c>
      <c r="H10248" s="383" t="s">
        <v>852</v>
      </c>
      <c r="I10248" s="383" t="s">
        <v>853</v>
      </c>
      <c r="J10248" s="383" t="s">
        <v>617</v>
      </c>
      <c r="K10248" s="383" t="s">
        <v>618</v>
      </c>
      <c r="L10248" s="384">
        <v>25875</v>
      </c>
      <c r="M10248" s="383" t="s">
        <v>638</v>
      </c>
      <c r="N10248" s="383" t="s">
        <v>620</v>
      </c>
      <c r="O10248" s="383" t="s">
        <v>230</v>
      </c>
    </row>
    <row r="10249" spans="1:15">
      <c r="A10249" s="385">
        <v>42074</v>
      </c>
      <c r="B10249" s="383" t="s">
        <v>650</v>
      </c>
      <c r="C10249" s="383" t="s">
        <v>8</v>
      </c>
      <c r="D10249" s="383" t="s">
        <v>20</v>
      </c>
      <c r="E10249" s="383" t="s">
        <v>651</v>
      </c>
      <c r="F10249" s="383" t="s">
        <v>10</v>
      </c>
      <c r="G10249" s="384">
        <v>16959</v>
      </c>
      <c r="H10249" s="383" t="s">
        <v>852</v>
      </c>
      <c r="I10249" s="383" t="s">
        <v>853</v>
      </c>
      <c r="J10249" s="383" t="s">
        <v>617</v>
      </c>
      <c r="K10249" s="383" t="s">
        <v>618</v>
      </c>
      <c r="L10249" s="384">
        <v>25875</v>
      </c>
      <c r="M10249" s="383" t="s">
        <v>638</v>
      </c>
      <c r="N10249" s="383" t="s">
        <v>620</v>
      </c>
      <c r="O10249" s="383" t="s">
        <v>230</v>
      </c>
    </row>
    <row r="10250" spans="1:15">
      <c r="A10250" s="385">
        <v>42075</v>
      </c>
      <c r="B10250" s="383" t="s">
        <v>650</v>
      </c>
      <c r="C10250" s="383" t="s">
        <v>8</v>
      </c>
      <c r="D10250" s="383" t="s">
        <v>20</v>
      </c>
      <c r="E10250" s="383" t="s">
        <v>651</v>
      </c>
      <c r="F10250" s="383" t="s">
        <v>10</v>
      </c>
      <c r="G10250" s="384">
        <v>16131</v>
      </c>
      <c r="H10250" s="383" t="s">
        <v>852</v>
      </c>
      <c r="I10250" s="383" t="s">
        <v>853</v>
      </c>
      <c r="J10250" s="383" t="s">
        <v>617</v>
      </c>
      <c r="K10250" s="383" t="s">
        <v>618</v>
      </c>
      <c r="L10250" s="384">
        <v>25875</v>
      </c>
      <c r="M10250" s="383" t="s">
        <v>639</v>
      </c>
      <c r="N10250" s="383" t="s">
        <v>620</v>
      </c>
      <c r="O10250" s="383" t="s">
        <v>230</v>
      </c>
    </row>
    <row r="10251" spans="1:15">
      <c r="A10251" s="385">
        <v>42077</v>
      </c>
      <c r="B10251" s="383" t="s">
        <v>650</v>
      </c>
      <c r="C10251" s="383" t="s">
        <v>8</v>
      </c>
      <c r="D10251" s="383" t="s">
        <v>20</v>
      </c>
      <c r="E10251" s="383" t="s">
        <v>651</v>
      </c>
      <c r="F10251" s="383" t="s">
        <v>10</v>
      </c>
      <c r="G10251" s="384">
        <v>16011</v>
      </c>
      <c r="H10251" s="383" t="s">
        <v>852</v>
      </c>
      <c r="I10251" s="383" t="s">
        <v>853</v>
      </c>
      <c r="J10251" s="383" t="s">
        <v>617</v>
      </c>
      <c r="K10251" s="383" t="s">
        <v>618</v>
      </c>
      <c r="L10251" s="384">
        <v>25875</v>
      </c>
      <c r="M10251" s="383" t="s">
        <v>639</v>
      </c>
      <c r="N10251" s="383" t="s">
        <v>620</v>
      </c>
      <c r="O10251" s="383" t="s">
        <v>230</v>
      </c>
    </row>
    <row r="10252" spans="1:15">
      <c r="A10252" s="385">
        <v>42078</v>
      </c>
      <c r="B10252" s="383" t="s">
        <v>650</v>
      </c>
      <c r="C10252" s="383" t="s">
        <v>8</v>
      </c>
      <c r="D10252" s="383" t="s">
        <v>20</v>
      </c>
      <c r="E10252" s="383" t="s">
        <v>651</v>
      </c>
      <c r="F10252" s="383" t="s">
        <v>10</v>
      </c>
      <c r="G10252" s="384">
        <v>16011</v>
      </c>
      <c r="H10252" s="383" t="s">
        <v>852</v>
      </c>
      <c r="I10252" s="383" t="s">
        <v>853</v>
      </c>
      <c r="J10252" s="383" t="s">
        <v>617</v>
      </c>
      <c r="K10252" s="383" t="s">
        <v>618</v>
      </c>
      <c r="L10252" s="384">
        <v>25875</v>
      </c>
      <c r="M10252" s="383" t="s">
        <v>639</v>
      </c>
      <c r="N10252" s="383" t="s">
        <v>620</v>
      </c>
      <c r="O10252" s="383" t="s">
        <v>230</v>
      </c>
    </row>
    <row r="10253" spans="1:15">
      <c r="A10253" s="385">
        <v>42079</v>
      </c>
      <c r="B10253" s="383" t="s">
        <v>650</v>
      </c>
      <c r="C10253" s="383" t="s">
        <v>8</v>
      </c>
      <c r="D10253" s="383" t="s">
        <v>20</v>
      </c>
      <c r="E10253" s="383" t="s">
        <v>651</v>
      </c>
      <c r="F10253" s="383" t="s">
        <v>10</v>
      </c>
      <c r="G10253" s="384">
        <v>16011</v>
      </c>
      <c r="H10253" s="383" t="s">
        <v>852</v>
      </c>
      <c r="I10253" s="383" t="s">
        <v>853</v>
      </c>
      <c r="J10253" s="383" t="s">
        <v>617</v>
      </c>
      <c r="K10253" s="383" t="s">
        <v>618</v>
      </c>
      <c r="L10253" s="384">
        <v>25875</v>
      </c>
      <c r="M10253" s="383" t="s">
        <v>639</v>
      </c>
      <c r="N10253" s="383" t="s">
        <v>620</v>
      </c>
      <c r="O10253" s="383" t="s">
        <v>230</v>
      </c>
    </row>
    <row r="10254" spans="1:15">
      <c r="A10254" s="385">
        <v>42080</v>
      </c>
      <c r="B10254" s="383" t="s">
        <v>650</v>
      </c>
      <c r="C10254" s="383" t="s">
        <v>8</v>
      </c>
      <c r="D10254" s="383" t="s">
        <v>20</v>
      </c>
      <c r="E10254" s="383" t="s">
        <v>651</v>
      </c>
      <c r="F10254" s="383" t="s">
        <v>10</v>
      </c>
      <c r="G10254" s="384">
        <v>16353</v>
      </c>
      <c r="H10254" s="383" t="s">
        <v>852</v>
      </c>
      <c r="I10254" s="383" t="s">
        <v>853</v>
      </c>
      <c r="J10254" s="383" t="s">
        <v>617</v>
      </c>
      <c r="K10254" s="383" t="s">
        <v>618</v>
      </c>
      <c r="L10254" s="384">
        <v>25875</v>
      </c>
      <c r="M10254" s="383" t="s">
        <v>639</v>
      </c>
      <c r="N10254" s="383" t="s">
        <v>620</v>
      </c>
      <c r="O10254" s="383" t="s">
        <v>230</v>
      </c>
    </row>
    <row r="10255" spans="1:15">
      <c r="A10255" s="385">
        <v>42081</v>
      </c>
      <c r="B10255" s="383" t="s">
        <v>650</v>
      </c>
      <c r="C10255" s="383" t="s">
        <v>8</v>
      </c>
      <c r="D10255" s="383" t="s">
        <v>20</v>
      </c>
      <c r="E10255" s="383" t="s">
        <v>651</v>
      </c>
      <c r="F10255" s="383" t="s">
        <v>10</v>
      </c>
      <c r="G10255" s="384">
        <v>16353</v>
      </c>
      <c r="H10255" s="383" t="s">
        <v>852</v>
      </c>
      <c r="I10255" s="383" t="s">
        <v>853</v>
      </c>
      <c r="J10255" s="383" t="s">
        <v>617</v>
      </c>
      <c r="K10255" s="383" t="s">
        <v>618</v>
      </c>
      <c r="L10255" s="384">
        <v>26170</v>
      </c>
      <c r="M10255" s="383" t="s">
        <v>640</v>
      </c>
      <c r="N10255" s="383" t="s">
        <v>620</v>
      </c>
      <c r="O10255" s="383" t="s">
        <v>230</v>
      </c>
    </row>
    <row r="10256" spans="1:15">
      <c r="A10256" s="385">
        <v>42082</v>
      </c>
      <c r="B10256" s="383" t="s">
        <v>650</v>
      </c>
      <c r="C10256" s="383" t="s">
        <v>8</v>
      </c>
      <c r="D10256" s="383" t="s">
        <v>20</v>
      </c>
      <c r="E10256" s="383" t="s">
        <v>651</v>
      </c>
      <c r="F10256" s="383" t="s">
        <v>10</v>
      </c>
      <c r="G10256" s="384">
        <v>16066</v>
      </c>
      <c r="H10256" s="383" t="s">
        <v>852</v>
      </c>
      <c r="I10256" s="383" t="s">
        <v>853</v>
      </c>
      <c r="J10256" s="383" t="s">
        <v>617</v>
      </c>
      <c r="K10256" s="383" t="s">
        <v>618</v>
      </c>
      <c r="L10256" s="384">
        <v>26691</v>
      </c>
      <c r="M10256" s="383" t="s">
        <v>640</v>
      </c>
      <c r="N10256" s="383" t="s">
        <v>620</v>
      </c>
      <c r="O10256" s="383" t="s">
        <v>230</v>
      </c>
    </row>
    <row r="10257" spans="1:15">
      <c r="A10257" s="385">
        <v>42083</v>
      </c>
      <c r="B10257" s="383" t="s">
        <v>650</v>
      </c>
      <c r="C10257" s="383" t="s">
        <v>8</v>
      </c>
      <c r="D10257" s="383" t="s">
        <v>20</v>
      </c>
      <c r="E10257" s="383" t="s">
        <v>651</v>
      </c>
      <c r="F10257" s="383" t="s">
        <v>10</v>
      </c>
      <c r="G10257" s="384">
        <v>16066</v>
      </c>
      <c r="H10257" s="383" t="s">
        <v>852</v>
      </c>
      <c r="I10257" s="383" t="s">
        <v>853</v>
      </c>
      <c r="J10257" s="383" t="s">
        <v>617</v>
      </c>
      <c r="K10257" s="383" t="s">
        <v>618</v>
      </c>
      <c r="L10257" s="384">
        <v>27235</v>
      </c>
      <c r="M10257" s="383" t="s">
        <v>640</v>
      </c>
      <c r="N10257" s="383" t="s">
        <v>620</v>
      </c>
      <c r="O10257" s="383" t="s">
        <v>230</v>
      </c>
    </row>
    <row r="10258" spans="1:15">
      <c r="A10258" s="385">
        <v>42084</v>
      </c>
      <c r="B10258" s="383" t="s">
        <v>650</v>
      </c>
      <c r="C10258" s="383" t="s">
        <v>8</v>
      </c>
      <c r="D10258" s="383" t="s">
        <v>20</v>
      </c>
      <c r="E10258" s="383" t="s">
        <v>651</v>
      </c>
      <c r="F10258" s="383" t="s">
        <v>10</v>
      </c>
      <c r="G10258" s="384">
        <v>16066</v>
      </c>
      <c r="H10258" s="383" t="s">
        <v>852</v>
      </c>
      <c r="I10258" s="383" t="s">
        <v>853</v>
      </c>
      <c r="J10258" s="383" t="s">
        <v>617</v>
      </c>
      <c r="K10258" s="383" t="s">
        <v>618</v>
      </c>
      <c r="L10258" s="384">
        <v>27710</v>
      </c>
      <c r="M10258" s="383" t="s">
        <v>640</v>
      </c>
      <c r="N10258" s="383" t="s">
        <v>620</v>
      </c>
      <c r="O10258" s="383" t="s">
        <v>230</v>
      </c>
    </row>
    <row r="10259" spans="1:15">
      <c r="A10259" s="385">
        <v>42085</v>
      </c>
      <c r="B10259" s="383" t="s">
        <v>650</v>
      </c>
      <c r="C10259" s="383" t="s">
        <v>8</v>
      </c>
      <c r="D10259" s="383" t="s">
        <v>20</v>
      </c>
      <c r="E10259" s="383" t="s">
        <v>651</v>
      </c>
      <c r="F10259" s="383" t="s">
        <v>10</v>
      </c>
      <c r="G10259" s="384">
        <v>16066</v>
      </c>
      <c r="H10259" s="383" t="s">
        <v>852</v>
      </c>
      <c r="I10259" s="383" t="s">
        <v>853</v>
      </c>
      <c r="J10259" s="383" t="s">
        <v>617</v>
      </c>
      <c r="K10259" s="383" t="s">
        <v>618</v>
      </c>
      <c r="L10259" s="384">
        <v>27741</v>
      </c>
      <c r="M10259" s="383" t="s">
        <v>640</v>
      </c>
      <c r="N10259" s="383" t="s">
        <v>620</v>
      </c>
      <c r="O10259" s="383" t="s">
        <v>230</v>
      </c>
    </row>
    <row r="10260" spans="1:15">
      <c r="A10260" s="385">
        <v>42086</v>
      </c>
      <c r="B10260" s="383" t="s">
        <v>650</v>
      </c>
      <c r="C10260" s="383" t="s">
        <v>8</v>
      </c>
      <c r="D10260" s="383" t="s">
        <v>20</v>
      </c>
      <c r="E10260" s="383" t="s">
        <v>651</v>
      </c>
      <c r="F10260" s="383" t="s">
        <v>10</v>
      </c>
      <c r="G10260" s="384">
        <v>16066</v>
      </c>
      <c r="H10260" s="383" t="s">
        <v>852</v>
      </c>
      <c r="I10260" s="383" t="s">
        <v>853</v>
      </c>
      <c r="J10260" s="383" t="s">
        <v>617</v>
      </c>
      <c r="K10260" s="383" t="s">
        <v>618</v>
      </c>
      <c r="L10260" s="384">
        <v>27741</v>
      </c>
      <c r="M10260" s="383" t="s">
        <v>640</v>
      </c>
      <c r="N10260" s="383" t="s">
        <v>620</v>
      </c>
      <c r="O10260" s="383" t="s">
        <v>230</v>
      </c>
    </row>
    <row r="10261" spans="1:15">
      <c r="A10261" s="385">
        <v>42087</v>
      </c>
      <c r="B10261" s="383" t="s">
        <v>650</v>
      </c>
      <c r="C10261" s="383" t="s">
        <v>8</v>
      </c>
      <c r="D10261" s="383" t="s">
        <v>20</v>
      </c>
      <c r="E10261" s="383" t="s">
        <v>651</v>
      </c>
      <c r="F10261" s="383" t="s">
        <v>10</v>
      </c>
      <c r="G10261" s="384">
        <v>14999</v>
      </c>
      <c r="H10261" s="383" t="s">
        <v>852</v>
      </c>
      <c r="I10261" s="383" t="s">
        <v>853</v>
      </c>
      <c r="J10261" s="383" t="s">
        <v>617</v>
      </c>
      <c r="K10261" s="383" t="s">
        <v>618</v>
      </c>
      <c r="L10261" s="384">
        <v>27741</v>
      </c>
      <c r="M10261" s="383" t="s">
        <v>640</v>
      </c>
      <c r="N10261" s="383" t="s">
        <v>620</v>
      </c>
      <c r="O10261" s="383" t="s">
        <v>230</v>
      </c>
    </row>
    <row r="10262" spans="1:15">
      <c r="A10262" s="385">
        <v>42089</v>
      </c>
      <c r="B10262" s="383" t="s">
        <v>650</v>
      </c>
      <c r="C10262" s="383" t="s">
        <v>8</v>
      </c>
      <c r="D10262" s="383" t="s">
        <v>20</v>
      </c>
      <c r="E10262" s="383" t="s">
        <v>651</v>
      </c>
      <c r="F10262" s="383" t="s">
        <v>10</v>
      </c>
      <c r="G10262" s="384">
        <v>14999</v>
      </c>
      <c r="H10262" s="383" t="s">
        <v>852</v>
      </c>
      <c r="I10262" s="383" t="s">
        <v>853</v>
      </c>
      <c r="J10262" s="383" t="s">
        <v>617</v>
      </c>
      <c r="K10262" s="383" t="s">
        <v>618</v>
      </c>
      <c r="L10262" s="384">
        <v>27741</v>
      </c>
      <c r="M10262" s="383" t="s">
        <v>640</v>
      </c>
      <c r="N10262" s="383" t="s">
        <v>620</v>
      </c>
      <c r="O10262" s="383" t="s">
        <v>230</v>
      </c>
    </row>
    <row r="10263" spans="1:15">
      <c r="A10263" s="385">
        <v>42090</v>
      </c>
      <c r="B10263" s="383" t="s">
        <v>650</v>
      </c>
      <c r="C10263" s="383" t="s">
        <v>8</v>
      </c>
      <c r="D10263" s="383" t="s">
        <v>20</v>
      </c>
      <c r="E10263" s="383" t="s">
        <v>651</v>
      </c>
      <c r="F10263" s="383" t="s">
        <v>10</v>
      </c>
      <c r="G10263" s="384">
        <v>14999</v>
      </c>
      <c r="H10263" s="383" t="s">
        <v>852</v>
      </c>
      <c r="I10263" s="383" t="s">
        <v>853</v>
      </c>
      <c r="J10263" s="383" t="s">
        <v>617</v>
      </c>
      <c r="K10263" s="383" t="s">
        <v>618</v>
      </c>
      <c r="L10263" s="384">
        <v>27741</v>
      </c>
      <c r="M10263" s="383" t="s">
        <v>640</v>
      </c>
      <c r="N10263" s="383" t="s">
        <v>620</v>
      </c>
      <c r="O10263" s="383" t="s">
        <v>230</v>
      </c>
    </row>
    <row r="10264" spans="1:15">
      <c r="A10264" s="385">
        <v>42092</v>
      </c>
      <c r="B10264" s="383" t="s">
        <v>859</v>
      </c>
      <c r="C10264" s="383" t="s">
        <v>25</v>
      </c>
      <c r="D10264" s="383" t="s">
        <v>19</v>
      </c>
      <c r="E10264" s="383" t="s">
        <v>860</v>
      </c>
      <c r="F10264" s="383" t="s">
        <v>10</v>
      </c>
      <c r="G10264" s="384">
        <v>53802</v>
      </c>
      <c r="H10264" s="383" t="s">
        <v>861</v>
      </c>
      <c r="I10264" s="383" t="s">
        <v>1261</v>
      </c>
      <c r="J10264" s="383" t="s">
        <v>617</v>
      </c>
      <c r="K10264" s="383" t="s">
        <v>618</v>
      </c>
      <c r="L10264" s="384">
        <v>27741</v>
      </c>
      <c r="M10264" s="383" t="s">
        <v>641</v>
      </c>
      <c r="N10264" s="383" t="s">
        <v>620</v>
      </c>
      <c r="O10264" s="383" t="s">
        <v>230</v>
      </c>
    </row>
    <row r="10265" spans="1:15">
      <c r="A10265" s="385">
        <v>42112</v>
      </c>
      <c r="B10265" s="383" t="s">
        <v>11</v>
      </c>
      <c r="C10265" s="383" t="s">
        <v>12</v>
      </c>
      <c r="D10265" s="383" t="s">
        <v>13</v>
      </c>
      <c r="E10265" s="383" t="s">
        <v>678</v>
      </c>
      <c r="F10265" s="383" t="s">
        <v>10</v>
      </c>
      <c r="G10265" s="384">
        <v>52</v>
      </c>
      <c r="H10265" s="383" t="s">
        <v>951</v>
      </c>
      <c r="I10265" s="383" t="s">
        <v>1243</v>
      </c>
      <c r="J10265" s="383" t="s">
        <v>617</v>
      </c>
      <c r="K10265" s="383" t="s">
        <v>618</v>
      </c>
      <c r="L10265" s="384">
        <v>30780</v>
      </c>
      <c r="M10265" s="383" t="s">
        <v>642</v>
      </c>
      <c r="N10265" s="383" t="s">
        <v>620</v>
      </c>
      <c r="O10265" s="383" t="s">
        <v>230</v>
      </c>
    </row>
    <row r="10266" spans="1:15">
      <c r="A10266" s="385">
        <v>42114</v>
      </c>
      <c r="B10266" s="383" t="s">
        <v>663</v>
      </c>
      <c r="C10266" s="383" t="s">
        <v>664</v>
      </c>
      <c r="D10266" s="383" t="s">
        <v>22</v>
      </c>
      <c r="E10266" s="383" t="s">
        <v>665</v>
      </c>
      <c r="F10266" s="383" t="s">
        <v>10</v>
      </c>
      <c r="G10266" s="384">
        <v>-56979</v>
      </c>
      <c r="H10266" s="383" t="s">
        <v>704</v>
      </c>
      <c r="I10266" s="383" t="s">
        <v>1276</v>
      </c>
      <c r="J10266" s="383" t="s">
        <v>617</v>
      </c>
      <c r="K10266" s="383" t="s">
        <v>618</v>
      </c>
      <c r="L10266" s="384">
        <v>30780</v>
      </c>
      <c r="M10266" s="383" t="s">
        <v>643</v>
      </c>
      <c r="N10266" s="383" t="s">
        <v>620</v>
      </c>
      <c r="O10266" s="383" t="s">
        <v>230</v>
      </c>
    </row>
    <row r="10267" spans="1:15">
      <c r="A10267" s="385">
        <v>42115</v>
      </c>
      <c r="B10267" s="383" t="s">
        <v>21</v>
      </c>
      <c r="C10267" s="383" t="s">
        <v>12</v>
      </c>
      <c r="D10267" s="383" t="s">
        <v>22</v>
      </c>
      <c r="E10267" s="383" t="s">
        <v>658</v>
      </c>
      <c r="F10267" s="383" t="s">
        <v>10</v>
      </c>
      <c r="G10267" s="384">
        <v>183500</v>
      </c>
      <c r="H10267" s="383" t="s">
        <v>1277</v>
      </c>
      <c r="I10267" s="383" t="s">
        <v>1278</v>
      </c>
      <c r="J10267" s="383" t="s">
        <v>617</v>
      </c>
      <c r="K10267" s="383" t="s">
        <v>618</v>
      </c>
      <c r="L10267" s="384">
        <v>30780</v>
      </c>
      <c r="M10267" s="383" t="s">
        <v>643</v>
      </c>
      <c r="N10267" s="383" t="s">
        <v>620</v>
      </c>
      <c r="O10267" s="383" t="s">
        <v>230</v>
      </c>
    </row>
    <row r="10268" spans="1:15">
      <c r="A10268" s="385">
        <v>42150</v>
      </c>
      <c r="B10268" s="383" t="s">
        <v>11</v>
      </c>
      <c r="C10268" s="383" t="s">
        <v>12</v>
      </c>
      <c r="D10268" s="383" t="s">
        <v>13</v>
      </c>
      <c r="E10268" s="383" t="s">
        <v>678</v>
      </c>
      <c r="F10268" s="383" t="s">
        <v>10</v>
      </c>
      <c r="G10268" s="384">
        <v>-152176</v>
      </c>
      <c r="H10268" s="383" t="s">
        <v>803</v>
      </c>
      <c r="I10268" s="383" t="s">
        <v>1279</v>
      </c>
      <c r="J10268" s="383" t="s">
        <v>617</v>
      </c>
      <c r="K10268" s="383" t="s">
        <v>618</v>
      </c>
      <c r="L10268" s="384">
        <v>30780</v>
      </c>
      <c r="M10268" s="383" t="s">
        <v>645</v>
      </c>
      <c r="N10268" s="383" t="s">
        <v>620</v>
      </c>
      <c r="O10268" s="383" t="s">
        <v>230</v>
      </c>
    </row>
    <row r="10269" spans="1:15">
      <c r="A10269" s="385">
        <v>41997</v>
      </c>
      <c r="B10269" s="383" t="s">
        <v>21</v>
      </c>
      <c r="C10269" s="383" t="s">
        <v>12</v>
      </c>
      <c r="D10269" s="383" t="s">
        <v>22</v>
      </c>
      <c r="E10269" s="383" t="s">
        <v>658</v>
      </c>
      <c r="F10269" s="383" t="s">
        <v>10</v>
      </c>
      <c r="G10269" s="384">
        <v>9875</v>
      </c>
      <c r="H10269" s="383" t="s">
        <v>1039</v>
      </c>
      <c r="I10269" s="383" t="s">
        <v>1280</v>
      </c>
      <c r="J10269" s="383" t="s">
        <v>617</v>
      </c>
      <c r="K10269" s="383" t="s">
        <v>618</v>
      </c>
      <c r="L10269" s="384">
        <v>0</v>
      </c>
      <c r="M10269" s="383" t="s">
        <v>619</v>
      </c>
      <c r="N10269" s="383" t="s">
        <v>620</v>
      </c>
      <c r="O10269" s="383" t="s">
        <v>230</v>
      </c>
    </row>
    <row r="10270" spans="1:15">
      <c r="A10270" s="385">
        <v>42025</v>
      </c>
      <c r="B10270" s="383" t="s">
        <v>11</v>
      </c>
      <c r="C10270" s="383" t="s">
        <v>12</v>
      </c>
      <c r="D10270" s="383" t="s">
        <v>13</v>
      </c>
      <c r="E10270" s="383" t="s">
        <v>678</v>
      </c>
      <c r="F10270" s="383" t="s">
        <v>10</v>
      </c>
      <c r="G10270" s="384">
        <v>2917</v>
      </c>
      <c r="H10270" s="383" t="s">
        <v>803</v>
      </c>
      <c r="I10270" s="383" t="s">
        <v>1247</v>
      </c>
      <c r="J10270" s="383" t="s">
        <v>617</v>
      </c>
      <c r="K10270" s="383" t="s">
        <v>618</v>
      </c>
      <c r="L10270" s="384">
        <v>14695</v>
      </c>
      <c r="M10270" s="383" t="s">
        <v>633</v>
      </c>
      <c r="N10270" s="383" t="s">
        <v>620</v>
      </c>
      <c r="O10270" s="383" t="s">
        <v>230</v>
      </c>
    </row>
    <row r="10271" spans="1:15">
      <c r="A10271" s="385">
        <v>42027</v>
      </c>
      <c r="B10271" s="383" t="s">
        <v>646</v>
      </c>
      <c r="C10271" s="383" t="s">
        <v>8</v>
      </c>
      <c r="D10271" s="383" t="s">
        <v>32</v>
      </c>
      <c r="E10271" s="383" t="s">
        <v>647</v>
      </c>
      <c r="F10271" s="383" t="s">
        <v>10</v>
      </c>
      <c r="G10271" s="384">
        <v>-54502</v>
      </c>
      <c r="H10271" s="383" t="s">
        <v>648</v>
      </c>
      <c r="I10271" s="383" t="s">
        <v>1281</v>
      </c>
      <c r="J10271" s="383" t="s">
        <v>617</v>
      </c>
      <c r="K10271" s="383" t="s">
        <v>618</v>
      </c>
      <c r="L10271" s="384">
        <v>17245</v>
      </c>
      <c r="M10271" s="383" t="s">
        <v>633</v>
      </c>
      <c r="N10271" s="383" t="s">
        <v>620</v>
      </c>
      <c r="O10271" s="383" t="s">
        <v>230</v>
      </c>
    </row>
    <row r="10272" spans="1:15">
      <c r="A10272" s="385">
        <v>42030</v>
      </c>
      <c r="B10272" s="383" t="s">
        <v>46</v>
      </c>
      <c r="C10272" s="383" t="s">
        <v>40</v>
      </c>
      <c r="D10272" s="383" t="s">
        <v>38</v>
      </c>
      <c r="E10272" s="383" t="s">
        <v>916</v>
      </c>
      <c r="F10272" s="383" t="s">
        <v>10</v>
      </c>
      <c r="G10272" s="384">
        <v>10769</v>
      </c>
      <c r="H10272" s="383" t="s">
        <v>1268</v>
      </c>
      <c r="I10272" s="383" t="s">
        <v>1238</v>
      </c>
      <c r="J10272" s="383" t="s">
        <v>617</v>
      </c>
      <c r="K10272" s="383" t="s">
        <v>618</v>
      </c>
      <c r="L10272" s="384">
        <v>18650</v>
      </c>
      <c r="M10272" s="383" t="s">
        <v>634</v>
      </c>
      <c r="N10272" s="383" t="s">
        <v>620</v>
      </c>
      <c r="O10272" s="383" t="s">
        <v>230</v>
      </c>
    </row>
    <row r="10273" spans="1:15">
      <c r="A10273" s="385">
        <v>42032</v>
      </c>
      <c r="B10273" s="383" t="s">
        <v>21</v>
      </c>
      <c r="C10273" s="383" t="s">
        <v>12</v>
      </c>
      <c r="D10273" s="383" t="s">
        <v>22</v>
      </c>
      <c r="E10273" s="383" t="s">
        <v>658</v>
      </c>
      <c r="F10273" s="383" t="s">
        <v>10</v>
      </c>
      <c r="G10273" s="384">
        <v>10544</v>
      </c>
      <c r="H10273" s="383" t="s">
        <v>909</v>
      </c>
      <c r="I10273" s="383" t="s">
        <v>910</v>
      </c>
      <c r="J10273" s="383" t="s">
        <v>617</v>
      </c>
      <c r="K10273" s="383" t="s">
        <v>618</v>
      </c>
      <c r="L10273" s="384">
        <v>18650</v>
      </c>
      <c r="M10273" s="383" t="s">
        <v>634</v>
      </c>
      <c r="N10273" s="383" t="s">
        <v>620</v>
      </c>
      <c r="O10273" s="383" t="s">
        <v>230</v>
      </c>
    </row>
    <row r="10274" spans="1:15">
      <c r="A10274" s="385">
        <v>42033</v>
      </c>
      <c r="B10274" s="383" t="s">
        <v>999</v>
      </c>
      <c r="C10274" s="383" t="s">
        <v>42</v>
      </c>
      <c r="D10274" s="383" t="s">
        <v>36</v>
      </c>
      <c r="E10274" s="383" t="s">
        <v>1000</v>
      </c>
      <c r="F10274" s="383" t="s">
        <v>43</v>
      </c>
      <c r="G10274" s="384">
        <v>939315</v>
      </c>
      <c r="H10274" s="383" t="s">
        <v>1087</v>
      </c>
      <c r="I10274" s="383" t="s">
        <v>1282</v>
      </c>
      <c r="J10274" s="383" t="s">
        <v>617</v>
      </c>
      <c r="K10274" s="383" t="s">
        <v>618</v>
      </c>
      <c r="L10274" s="384">
        <v>18650</v>
      </c>
      <c r="M10274" s="383" t="s">
        <v>634</v>
      </c>
      <c r="N10274" s="383" t="s">
        <v>620</v>
      </c>
      <c r="O10274" s="383" t="s">
        <v>230</v>
      </c>
    </row>
    <row r="10275" spans="1:15">
      <c r="A10275" s="385">
        <v>42034</v>
      </c>
      <c r="B10275" s="383" t="s">
        <v>46</v>
      </c>
      <c r="C10275" s="383" t="s">
        <v>40</v>
      </c>
      <c r="D10275" s="383" t="s">
        <v>38</v>
      </c>
      <c r="E10275" s="383" t="s">
        <v>916</v>
      </c>
      <c r="F10275" s="383" t="s">
        <v>10</v>
      </c>
      <c r="G10275" s="384">
        <v>1400</v>
      </c>
      <c r="H10275" s="383" t="s">
        <v>1053</v>
      </c>
      <c r="I10275" s="383" t="s">
        <v>1283</v>
      </c>
      <c r="J10275" s="383" t="s">
        <v>617</v>
      </c>
      <c r="K10275" s="383" t="s">
        <v>618</v>
      </c>
      <c r="L10275" s="384">
        <v>18650</v>
      </c>
      <c r="M10275" s="383" t="s">
        <v>634</v>
      </c>
      <c r="N10275" s="383" t="s">
        <v>620</v>
      </c>
      <c r="O10275" s="383" t="s">
        <v>230</v>
      </c>
    </row>
    <row r="10276" spans="1:15">
      <c r="A10276" s="385">
        <v>42037</v>
      </c>
      <c r="B10276" s="383" t="s">
        <v>39</v>
      </c>
      <c r="C10276" s="383" t="s">
        <v>40</v>
      </c>
      <c r="D10276" s="383" t="s">
        <v>19</v>
      </c>
      <c r="E10276" s="383" t="s">
        <v>893</v>
      </c>
      <c r="F10276" s="383" t="s">
        <v>10</v>
      </c>
      <c r="G10276" s="384">
        <v>1452</v>
      </c>
      <c r="H10276" s="383" t="s">
        <v>917</v>
      </c>
      <c r="I10276" s="383" t="s">
        <v>1284</v>
      </c>
      <c r="J10276" s="383" t="s">
        <v>617</v>
      </c>
      <c r="K10276" s="383" t="s">
        <v>618</v>
      </c>
      <c r="L10276" s="384">
        <v>18660</v>
      </c>
      <c r="M10276" s="383" t="s">
        <v>634</v>
      </c>
      <c r="N10276" s="383" t="s">
        <v>620</v>
      </c>
      <c r="O10276" s="383" t="s">
        <v>230</v>
      </c>
    </row>
    <row r="10277" spans="1:15">
      <c r="A10277" s="385">
        <v>42039</v>
      </c>
      <c r="B10277" s="383" t="s">
        <v>21</v>
      </c>
      <c r="C10277" s="383" t="s">
        <v>12</v>
      </c>
      <c r="D10277" s="383" t="s">
        <v>22</v>
      </c>
      <c r="E10277" s="383" t="s">
        <v>658</v>
      </c>
      <c r="F10277" s="383" t="s">
        <v>10</v>
      </c>
      <c r="G10277" s="384">
        <v>29220</v>
      </c>
      <c r="H10277" s="383" t="s">
        <v>873</v>
      </c>
      <c r="I10277" s="383" t="s">
        <v>1285</v>
      </c>
      <c r="J10277" s="383" t="s">
        <v>617</v>
      </c>
      <c r="K10277" s="383" t="s">
        <v>618</v>
      </c>
      <c r="L10277" s="384">
        <v>18660</v>
      </c>
      <c r="M10277" s="383" t="s">
        <v>634</v>
      </c>
      <c r="N10277" s="383" t="s">
        <v>620</v>
      </c>
      <c r="O10277" s="383" t="s">
        <v>230</v>
      </c>
    </row>
    <row r="10278" spans="1:15">
      <c r="A10278" s="385">
        <v>42040</v>
      </c>
      <c r="B10278" s="383" t="s">
        <v>21</v>
      </c>
      <c r="C10278" s="383" t="s">
        <v>12</v>
      </c>
      <c r="D10278" s="383" t="s">
        <v>22</v>
      </c>
      <c r="E10278" s="383" t="s">
        <v>658</v>
      </c>
      <c r="F10278" s="383" t="s">
        <v>10</v>
      </c>
      <c r="G10278" s="384">
        <v>14256</v>
      </c>
      <c r="H10278" s="383" t="s">
        <v>1087</v>
      </c>
      <c r="I10278" s="383" t="s">
        <v>1286</v>
      </c>
      <c r="J10278" s="383" t="s">
        <v>617</v>
      </c>
      <c r="K10278" s="383" t="s">
        <v>618</v>
      </c>
      <c r="L10278" s="384">
        <v>18761</v>
      </c>
      <c r="M10278" s="383" t="s">
        <v>635</v>
      </c>
      <c r="N10278" s="383" t="s">
        <v>620</v>
      </c>
      <c r="O10278" s="383" t="s">
        <v>230</v>
      </c>
    </row>
    <row r="10279" spans="1:15">
      <c r="A10279" s="385">
        <v>42041</v>
      </c>
      <c r="B10279" s="383" t="s">
        <v>21</v>
      </c>
      <c r="C10279" s="383" t="s">
        <v>12</v>
      </c>
      <c r="D10279" s="383" t="s">
        <v>22</v>
      </c>
      <c r="E10279" s="383" t="s">
        <v>658</v>
      </c>
      <c r="F10279" s="383" t="s">
        <v>10</v>
      </c>
      <c r="G10279" s="384">
        <v>438</v>
      </c>
      <c r="H10279" s="383" t="s">
        <v>922</v>
      </c>
      <c r="I10279" s="383" t="s">
        <v>1287</v>
      </c>
      <c r="J10279" s="383" t="s">
        <v>617</v>
      </c>
      <c r="K10279" s="383" t="s">
        <v>618</v>
      </c>
      <c r="L10279" s="384">
        <v>18761</v>
      </c>
      <c r="M10279" s="383" t="s">
        <v>635</v>
      </c>
      <c r="N10279" s="383" t="s">
        <v>620</v>
      </c>
      <c r="O10279" s="383" t="s">
        <v>230</v>
      </c>
    </row>
    <row r="10280" spans="1:15">
      <c r="A10280" s="385">
        <v>42042</v>
      </c>
      <c r="B10280" s="383" t="s">
        <v>21</v>
      </c>
      <c r="C10280" s="383" t="s">
        <v>12</v>
      </c>
      <c r="D10280" s="383" t="s">
        <v>22</v>
      </c>
      <c r="E10280" s="383" t="s">
        <v>658</v>
      </c>
      <c r="F10280" s="383" t="s">
        <v>10</v>
      </c>
      <c r="G10280" s="384">
        <v>105066</v>
      </c>
      <c r="H10280" s="383" t="s">
        <v>759</v>
      </c>
      <c r="I10280" s="383" t="s">
        <v>1288</v>
      </c>
      <c r="J10280" s="383" t="s">
        <v>617</v>
      </c>
      <c r="K10280" s="383" t="s">
        <v>618</v>
      </c>
      <c r="L10280" s="384">
        <v>18800</v>
      </c>
      <c r="M10280" s="383" t="s">
        <v>635</v>
      </c>
      <c r="N10280" s="383" t="s">
        <v>620</v>
      </c>
      <c r="O10280" s="383" t="s">
        <v>230</v>
      </c>
    </row>
    <row r="10281" spans="1:15">
      <c r="A10281" s="385">
        <v>42043</v>
      </c>
      <c r="B10281" s="383" t="s">
        <v>11</v>
      </c>
      <c r="C10281" s="383" t="s">
        <v>12</v>
      </c>
      <c r="D10281" s="383" t="s">
        <v>13</v>
      </c>
      <c r="E10281" s="383" t="s">
        <v>678</v>
      </c>
      <c r="F10281" s="383" t="s">
        <v>10</v>
      </c>
      <c r="G10281" s="384">
        <v>889</v>
      </c>
      <c r="H10281" s="383" t="s">
        <v>730</v>
      </c>
      <c r="I10281" s="383" t="s">
        <v>1289</v>
      </c>
      <c r="J10281" s="383" t="s">
        <v>617</v>
      </c>
      <c r="K10281" s="383" t="s">
        <v>618</v>
      </c>
      <c r="L10281" s="384">
        <v>20258</v>
      </c>
      <c r="M10281" s="383" t="s">
        <v>635</v>
      </c>
      <c r="N10281" s="383" t="s">
        <v>620</v>
      </c>
      <c r="O10281" s="383" t="s">
        <v>230</v>
      </c>
    </row>
    <row r="10282" spans="1:15">
      <c r="A10282" s="385">
        <v>42044</v>
      </c>
      <c r="B10282" s="383" t="s">
        <v>28</v>
      </c>
      <c r="C10282" s="383" t="s">
        <v>8</v>
      </c>
      <c r="D10282" s="383" t="s">
        <v>29</v>
      </c>
      <c r="E10282" s="383" t="s">
        <v>774</v>
      </c>
      <c r="F10282" s="383" t="s">
        <v>10</v>
      </c>
      <c r="G10282" s="384">
        <v>1034</v>
      </c>
      <c r="H10282" s="383" t="s">
        <v>848</v>
      </c>
      <c r="I10282" s="383" t="s">
        <v>1258</v>
      </c>
      <c r="J10282" s="383" t="s">
        <v>617</v>
      </c>
      <c r="K10282" s="383" t="s">
        <v>618</v>
      </c>
      <c r="L10282" s="384">
        <v>20833</v>
      </c>
      <c r="M10282" s="383" t="s">
        <v>635</v>
      </c>
      <c r="N10282" s="383" t="s">
        <v>620</v>
      </c>
      <c r="O10282" s="383" t="s">
        <v>230</v>
      </c>
    </row>
    <row r="10283" spans="1:15">
      <c r="A10283" s="385">
        <v>42045</v>
      </c>
      <c r="B10283" s="383" t="s">
        <v>28</v>
      </c>
      <c r="C10283" s="383" t="s">
        <v>8</v>
      </c>
      <c r="D10283" s="383" t="s">
        <v>29</v>
      </c>
      <c r="E10283" s="383" t="s">
        <v>774</v>
      </c>
      <c r="F10283" s="383" t="s">
        <v>10</v>
      </c>
      <c r="G10283" s="384">
        <v>1034</v>
      </c>
      <c r="H10283" s="383" t="s">
        <v>848</v>
      </c>
      <c r="I10283" s="383" t="s">
        <v>1258</v>
      </c>
      <c r="J10283" s="383" t="s">
        <v>617</v>
      </c>
      <c r="K10283" s="383" t="s">
        <v>618</v>
      </c>
      <c r="L10283" s="384">
        <v>20833</v>
      </c>
      <c r="M10283" s="383" t="s">
        <v>635</v>
      </c>
      <c r="N10283" s="383" t="s">
        <v>620</v>
      </c>
      <c r="O10283" s="383" t="s">
        <v>230</v>
      </c>
    </row>
    <row r="10284" spans="1:15">
      <c r="A10284" s="385">
        <v>42046</v>
      </c>
      <c r="B10284" s="383" t="s">
        <v>11</v>
      </c>
      <c r="C10284" s="383" t="s">
        <v>12</v>
      </c>
      <c r="D10284" s="383" t="s">
        <v>13</v>
      </c>
      <c r="E10284" s="383" t="s">
        <v>678</v>
      </c>
      <c r="F10284" s="383" t="s">
        <v>10</v>
      </c>
      <c r="G10284" s="384">
        <v>8119</v>
      </c>
      <c r="H10284" s="383" t="s">
        <v>834</v>
      </c>
      <c r="I10284" s="383" t="s">
        <v>1290</v>
      </c>
      <c r="J10284" s="383" t="s">
        <v>617</v>
      </c>
      <c r="K10284" s="383" t="s">
        <v>618</v>
      </c>
      <c r="L10284" s="384">
        <v>20833</v>
      </c>
      <c r="M10284" s="383" t="s">
        <v>635</v>
      </c>
      <c r="N10284" s="383" t="s">
        <v>620</v>
      </c>
      <c r="O10284" s="383" t="s">
        <v>230</v>
      </c>
    </row>
    <row r="10285" spans="1:15">
      <c r="A10285" s="385">
        <v>42047</v>
      </c>
      <c r="B10285" s="383" t="s">
        <v>28</v>
      </c>
      <c r="C10285" s="383" t="s">
        <v>8</v>
      </c>
      <c r="D10285" s="383" t="s">
        <v>29</v>
      </c>
      <c r="E10285" s="383" t="s">
        <v>774</v>
      </c>
      <c r="F10285" s="383" t="s">
        <v>10</v>
      </c>
      <c r="G10285" s="384">
        <v>1034</v>
      </c>
      <c r="H10285" s="383" t="s">
        <v>848</v>
      </c>
      <c r="I10285" s="383" t="s">
        <v>1258</v>
      </c>
      <c r="J10285" s="383" t="s">
        <v>617</v>
      </c>
      <c r="K10285" s="383" t="s">
        <v>618</v>
      </c>
      <c r="L10285" s="384">
        <v>20833</v>
      </c>
      <c r="M10285" s="383" t="s">
        <v>635</v>
      </c>
      <c r="N10285" s="383" t="s">
        <v>620</v>
      </c>
      <c r="O10285" s="383" t="s">
        <v>230</v>
      </c>
    </row>
    <row r="10286" spans="1:15">
      <c r="A10286" s="385">
        <v>42048</v>
      </c>
      <c r="B10286" s="383" t="s">
        <v>28</v>
      </c>
      <c r="C10286" s="383" t="s">
        <v>8</v>
      </c>
      <c r="D10286" s="383" t="s">
        <v>29</v>
      </c>
      <c r="E10286" s="383" t="s">
        <v>774</v>
      </c>
      <c r="F10286" s="383" t="s">
        <v>10</v>
      </c>
      <c r="G10286" s="384">
        <v>1034</v>
      </c>
      <c r="H10286" s="383" t="s">
        <v>848</v>
      </c>
      <c r="I10286" s="383" t="s">
        <v>1258</v>
      </c>
      <c r="J10286" s="383" t="s">
        <v>617</v>
      </c>
      <c r="K10286" s="383" t="s">
        <v>618</v>
      </c>
      <c r="L10286" s="384">
        <v>20833</v>
      </c>
      <c r="M10286" s="383" t="s">
        <v>635</v>
      </c>
      <c r="N10286" s="383" t="s">
        <v>620</v>
      </c>
      <c r="O10286" s="383" t="s">
        <v>230</v>
      </c>
    </row>
    <row r="10287" spans="1:15">
      <c r="A10287" s="385">
        <v>42049</v>
      </c>
      <c r="B10287" s="383" t="s">
        <v>28</v>
      </c>
      <c r="C10287" s="383" t="s">
        <v>8</v>
      </c>
      <c r="D10287" s="383" t="s">
        <v>29</v>
      </c>
      <c r="E10287" s="383" t="s">
        <v>774</v>
      </c>
      <c r="F10287" s="383" t="s">
        <v>10</v>
      </c>
      <c r="G10287" s="384">
        <v>1034</v>
      </c>
      <c r="H10287" s="383" t="s">
        <v>848</v>
      </c>
      <c r="I10287" s="383" t="s">
        <v>1258</v>
      </c>
      <c r="J10287" s="383" t="s">
        <v>617</v>
      </c>
      <c r="K10287" s="383" t="s">
        <v>618</v>
      </c>
      <c r="L10287" s="384">
        <v>21180</v>
      </c>
      <c r="M10287" s="383" t="s">
        <v>635</v>
      </c>
      <c r="N10287" s="383" t="s">
        <v>620</v>
      </c>
      <c r="O10287" s="383" t="s">
        <v>230</v>
      </c>
    </row>
    <row r="10288" spans="1:15">
      <c r="A10288" s="385">
        <v>42050</v>
      </c>
      <c r="B10288" s="383" t="s">
        <v>28</v>
      </c>
      <c r="C10288" s="383" t="s">
        <v>8</v>
      </c>
      <c r="D10288" s="383" t="s">
        <v>29</v>
      </c>
      <c r="E10288" s="383" t="s">
        <v>774</v>
      </c>
      <c r="F10288" s="383" t="s">
        <v>10</v>
      </c>
      <c r="G10288" s="384">
        <v>1034</v>
      </c>
      <c r="H10288" s="383" t="s">
        <v>848</v>
      </c>
      <c r="I10288" s="383" t="s">
        <v>1258</v>
      </c>
      <c r="J10288" s="383" t="s">
        <v>617</v>
      </c>
      <c r="K10288" s="383" t="s">
        <v>618</v>
      </c>
      <c r="L10288" s="384">
        <v>22680</v>
      </c>
      <c r="M10288" s="383" t="s">
        <v>635</v>
      </c>
      <c r="N10288" s="383" t="s">
        <v>620</v>
      </c>
      <c r="O10288" s="383" t="s">
        <v>230</v>
      </c>
    </row>
    <row r="10289" spans="1:15">
      <c r="A10289" s="385">
        <v>42051</v>
      </c>
      <c r="B10289" s="383" t="s">
        <v>650</v>
      </c>
      <c r="C10289" s="383" t="s">
        <v>8</v>
      </c>
      <c r="D10289" s="383" t="s">
        <v>20</v>
      </c>
      <c r="E10289" s="383" t="s">
        <v>651</v>
      </c>
      <c r="F10289" s="383" t="s">
        <v>10</v>
      </c>
      <c r="G10289" s="384">
        <v>17905</v>
      </c>
      <c r="H10289" s="383" t="s">
        <v>852</v>
      </c>
      <c r="I10289" s="383" t="s">
        <v>853</v>
      </c>
      <c r="J10289" s="383" t="s">
        <v>617</v>
      </c>
      <c r="K10289" s="383" t="s">
        <v>618</v>
      </c>
      <c r="L10289" s="384">
        <v>23171</v>
      </c>
      <c r="M10289" s="383" t="s">
        <v>635</v>
      </c>
      <c r="N10289" s="383" t="s">
        <v>620</v>
      </c>
      <c r="O10289" s="383" t="s">
        <v>230</v>
      </c>
    </row>
    <row r="10290" spans="1:15">
      <c r="A10290" s="385">
        <v>42052</v>
      </c>
      <c r="B10290" s="383" t="s">
        <v>650</v>
      </c>
      <c r="C10290" s="383" t="s">
        <v>8</v>
      </c>
      <c r="D10290" s="383" t="s">
        <v>20</v>
      </c>
      <c r="E10290" s="383" t="s">
        <v>651</v>
      </c>
      <c r="F10290" s="383" t="s">
        <v>10</v>
      </c>
      <c r="G10290" s="384">
        <v>17905</v>
      </c>
      <c r="H10290" s="383" t="s">
        <v>852</v>
      </c>
      <c r="I10290" s="383" t="s">
        <v>853</v>
      </c>
      <c r="J10290" s="383" t="s">
        <v>617</v>
      </c>
      <c r="K10290" s="383" t="s">
        <v>618</v>
      </c>
      <c r="L10290" s="384">
        <v>23171</v>
      </c>
      <c r="M10290" s="383" t="s">
        <v>636</v>
      </c>
      <c r="N10290" s="383" t="s">
        <v>620</v>
      </c>
      <c r="O10290" s="383" t="s">
        <v>230</v>
      </c>
    </row>
    <row r="10291" spans="1:15">
      <c r="A10291" s="385">
        <v>42056</v>
      </c>
      <c r="B10291" s="383" t="s">
        <v>28</v>
      </c>
      <c r="C10291" s="383" t="s">
        <v>8</v>
      </c>
      <c r="D10291" s="383" t="s">
        <v>29</v>
      </c>
      <c r="E10291" s="383" t="s">
        <v>774</v>
      </c>
      <c r="F10291" s="383" t="s">
        <v>10</v>
      </c>
      <c r="G10291" s="384">
        <v>1034</v>
      </c>
      <c r="H10291" s="383" t="s">
        <v>848</v>
      </c>
      <c r="I10291" s="383" t="s">
        <v>1258</v>
      </c>
      <c r="J10291" s="383" t="s">
        <v>617</v>
      </c>
      <c r="K10291" s="383" t="s">
        <v>618</v>
      </c>
      <c r="L10291" s="384">
        <v>23171</v>
      </c>
      <c r="M10291" s="383" t="s">
        <v>637</v>
      </c>
      <c r="N10291" s="383" t="s">
        <v>620</v>
      </c>
      <c r="O10291" s="383" t="s">
        <v>230</v>
      </c>
    </row>
    <row r="10292" spans="1:15">
      <c r="A10292" s="385">
        <v>42066</v>
      </c>
      <c r="B10292" s="383" t="s">
        <v>28</v>
      </c>
      <c r="C10292" s="383" t="s">
        <v>8</v>
      </c>
      <c r="D10292" s="383" t="s">
        <v>29</v>
      </c>
      <c r="E10292" s="383" t="s">
        <v>774</v>
      </c>
      <c r="F10292" s="383" t="s">
        <v>10</v>
      </c>
      <c r="G10292" s="384">
        <v>1034</v>
      </c>
      <c r="H10292" s="383" t="s">
        <v>848</v>
      </c>
      <c r="I10292" s="383" t="s">
        <v>1258</v>
      </c>
      <c r="J10292" s="383" t="s">
        <v>617</v>
      </c>
      <c r="K10292" s="383" t="s">
        <v>618</v>
      </c>
      <c r="L10292" s="384">
        <v>24376</v>
      </c>
      <c r="M10292" s="383" t="s">
        <v>638</v>
      </c>
      <c r="N10292" s="383" t="s">
        <v>620</v>
      </c>
      <c r="O10292" s="383" t="s">
        <v>230</v>
      </c>
    </row>
    <row r="10293" spans="1:15">
      <c r="A10293" s="385">
        <v>42076</v>
      </c>
      <c r="B10293" s="383" t="s">
        <v>650</v>
      </c>
      <c r="C10293" s="383" t="s">
        <v>8</v>
      </c>
      <c r="D10293" s="383" t="s">
        <v>20</v>
      </c>
      <c r="E10293" s="383" t="s">
        <v>651</v>
      </c>
      <c r="F10293" s="383" t="s">
        <v>10</v>
      </c>
      <c r="G10293" s="384">
        <v>16011</v>
      </c>
      <c r="H10293" s="383" t="s">
        <v>852</v>
      </c>
      <c r="I10293" s="383" t="s">
        <v>853</v>
      </c>
      <c r="J10293" s="383" t="s">
        <v>617</v>
      </c>
      <c r="K10293" s="383" t="s">
        <v>618</v>
      </c>
      <c r="L10293" s="384">
        <v>25875</v>
      </c>
      <c r="M10293" s="383" t="s">
        <v>639</v>
      </c>
      <c r="N10293" s="383" t="s">
        <v>620</v>
      </c>
      <c r="O10293" s="383" t="s">
        <v>230</v>
      </c>
    </row>
    <row r="10294" spans="1:15">
      <c r="A10294" s="385">
        <v>42081</v>
      </c>
      <c r="B10294" s="383" t="s">
        <v>17</v>
      </c>
      <c r="C10294" s="383" t="s">
        <v>18</v>
      </c>
      <c r="D10294" s="383" t="s">
        <v>19</v>
      </c>
      <c r="E10294" s="383" t="s">
        <v>668</v>
      </c>
      <c r="F10294" s="383" t="s">
        <v>10</v>
      </c>
      <c r="G10294" s="384">
        <v>1300</v>
      </c>
      <c r="H10294" s="383" t="s">
        <v>848</v>
      </c>
      <c r="I10294" s="383" t="s">
        <v>949</v>
      </c>
      <c r="J10294" s="383" t="s">
        <v>617</v>
      </c>
      <c r="K10294" s="383" t="s">
        <v>618</v>
      </c>
      <c r="L10294" s="384">
        <v>26170</v>
      </c>
      <c r="M10294" s="383" t="s">
        <v>640</v>
      </c>
      <c r="N10294" s="383" t="s">
        <v>620</v>
      </c>
      <c r="O10294" s="383" t="s">
        <v>230</v>
      </c>
    </row>
    <row r="10295" spans="1:15">
      <c r="A10295" s="385">
        <v>42082</v>
      </c>
      <c r="B10295" s="383" t="s">
        <v>17</v>
      </c>
      <c r="C10295" s="383" t="s">
        <v>18</v>
      </c>
      <c r="D10295" s="383" t="s">
        <v>19</v>
      </c>
      <c r="E10295" s="383" t="s">
        <v>668</v>
      </c>
      <c r="F10295" s="383" t="s">
        <v>10</v>
      </c>
      <c r="G10295" s="384">
        <v>1300</v>
      </c>
      <c r="H10295" s="383" t="s">
        <v>848</v>
      </c>
      <c r="I10295" s="383" t="s">
        <v>949</v>
      </c>
      <c r="J10295" s="383" t="s">
        <v>617</v>
      </c>
      <c r="K10295" s="383" t="s">
        <v>618</v>
      </c>
      <c r="L10295" s="384">
        <v>26691</v>
      </c>
      <c r="M10295" s="383" t="s">
        <v>640</v>
      </c>
      <c r="N10295" s="383" t="s">
        <v>620</v>
      </c>
      <c r="O10295" s="383" t="s">
        <v>230</v>
      </c>
    </row>
    <row r="10296" spans="1:15">
      <c r="A10296" s="385">
        <v>42083</v>
      </c>
      <c r="B10296" s="383" t="s">
        <v>17</v>
      </c>
      <c r="C10296" s="383" t="s">
        <v>18</v>
      </c>
      <c r="D10296" s="383" t="s">
        <v>19</v>
      </c>
      <c r="E10296" s="383" t="s">
        <v>668</v>
      </c>
      <c r="F10296" s="383" t="s">
        <v>10</v>
      </c>
      <c r="G10296" s="384">
        <v>1300</v>
      </c>
      <c r="H10296" s="383" t="s">
        <v>848</v>
      </c>
      <c r="I10296" s="383" t="s">
        <v>949</v>
      </c>
      <c r="J10296" s="383" t="s">
        <v>617</v>
      </c>
      <c r="K10296" s="383" t="s">
        <v>618</v>
      </c>
      <c r="L10296" s="384">
        <v>27235</v>
      </c>
      <c r="M10296" s="383" t="s">
        <v>640</v>
      </c>
      <c r="N10296" s="383" t="s">
        <v>620</v>
      </c>
      <c r="O10296" s="383" t="s">
        <v>230</v>
      </c>
    </row>
    <row r="10297" spans="1:15">
      <c r="A10297" s="385">
        <v>42084</v>
      </c>
      <c r="B10297" s="383" t="s">
        <v>17</v>
      </c>
      <c r="C10297" s="383" t="s">
        <v>18</v>
      </c>
      <c r="D10297" s="383" t="s">
        <v>19</v>
      </c>
      <c r="E10297" s="383" t="s">
        <v>668</v>
      </c>
      <c r="F10297" s="383" t="s">
        <v>10</v>
      </c>
      <c r="G10297" s="384">
        <v>1300</v>
      </c>
      <c r="H10297" s="383" t="s">
        <v>848</v>
      </c>
      <c r="I10297" s="383" t="s">
        <v>949</v>
      </c>
      <c r="J10297" s="383" t="s">
        <v>617</v>
      </c>
      <c r="K10297" s="383" t="s">
        <v>618</v>
      </c>
      <c r="L10297" s="384">
        <v>27710</v>
      </c>
      <c r="M10297" s="383" t="s">
        <v>640</v>
      </c>
      <c r="N10297" s="383" t="s">
        <v>620</v>
      </c>
      <c r="O10297" s="383" t="s">
        <v>230</v>
      </c>
    </row>
    <row r="10298" spans="1:15">
      <c r="A10298" s="385">
        <v>42085</v>
      </c>
      <c r="B10298" s="383" t="s">
        <v>17</v>
      </c>
      <c r="C10298" s="383" t="s">
        <v>18</v>
      </c>
      <c r="D10298" s="383" t="s">
        <v>19</v>
      </c>
      <c r="E10298" s="383" t="s">
        <v>668</v>
      </c>
      <c r="F10298" s="383" t="s">
        <v>10</v>
      </c>
      <c r="G10298" s="384">
        <v>1300</v>
      </c>
      <c r="H10298" s="383" t="s">
        <v>848</v>
      </c>
      <c r="I10298" s="383" t="s">
        <v>949</v>
      </c>
      <c r="J10298" s="383" t="s">
        <v>617</v>
      </c>
      <c r="K10298" s="383" t="s">
        <v>618</v>
      </c>
      <c r="L10298" s="384">
        <v>27741</v>
      </c>
      <c r="M10298" s="383" t="s">
        <v>640</v>
      </c>
      <c r="N10298" s="383" t="s">
        <v>620</v>
      </c>
      <c r="O10298" s="383" t="s">
        <v>230</v>
      </c>
    </row>
    <row r="10299" spans="1:15">
      <c r="A10299" s="385">
        <v>42086</v>
      </c>
      <c r="B10299" s="383" t="s">
        <v>17</v>
      </c>
      <c r="C10299" s="383" t="s">
        <v>18</v>
      </c>
      <c r="D10299" s="383" t="s">
        <v>19</v>
      </c>
      <c r="E10299" s="383" t="s">
        <v>668</v>
      </c>
      <c r="F10299" s="383" t="s">
        <v>10</v>
      </c>
      <c r="G10299" s="384">
        <v>1300</v>
      </c>
      <c r="H10299" s="383" t="s">
        <v>848</v>
      </c>
      <c r="I10299" s="383" t="s">
        <v>949</v>
      </c>
      <c r="J10299" s="383" t="s">
        <v>617</v>
      </c>
      <c r="K10299" s="383" t="s">
        <v>618</v>
      </c>
      <c r="L10299" s="384">
        <v>27741</v>
      </c>
      <c r="M10299" s="383" t="s">
        <v>640</v>
      </c>
      <c r="N10299" s="383" t="s">
        <v>620</v>
      </c>
      <c r="O10299" s="383" t="s">
        <v>230</v>
      </c>
    </row>
    <row r="10300" spans="1:15">
      <c r="A10300" s="385">
        <v>42087</v>
      </c>
      <c r="B10300" s="383" t="s">
        <v>17</v>
      </c>
      <c r="C10300" s="383" t="s">
        <v>18</v>
      </c>
      <c r="D10300" s="383" t="s">
        <v>19</v>
      </c>
      <c r="E10300" s="383" t="s">
        <v>668</v>
      </c>
      <c r="F10300" s="383" t="s">
        <v>10</v>
      </c>
      <c r="G10300" s="384">
        <v>1300</v>
      </c>
      <c r="H10300" s="383" t="s">
        <v>848</v>
      </c>
      <c r="I10300" s="383" t="s">
        <v>949</v>
      </c>
      <c r="J10300" s="383" t="s">
        <v>617</v>
      </c>
      <c r="K10300" s="383" t="s">
        <v>618</v>
      </c>
      <c r="L10300" s="384">
        <v>27741</v>
      </c>
      <c r="M10300" s="383" t="s">
        <v>640</v>
      </c>
      <c r="N10300" s="383" t="s">
        <v>620</v>
      </c>
      <c r="O10300" s="383" t="s">
        <v>230</v>
      </c>
    </row>
    <row r="10301" spans="1:15">
      <c r="A10301" s="385">
        <v>42091</v>
      </c>
      <c r="B10301" s="383" t="s">
        <v>650</v>
      </c>
      <c r="C10301" s="383" t="s">
        <v>8</v>
      </c>
      <c r="D10301" s="383" t="s">
        <v>20</v>
      </c>
      <c r="E10301" s="383" t="s">
        <v>651</v>
      </c>
      <c r="F10301" s="383" t="s">
        <v>10</v>
      </c>
      <c r="G10301" s="384">
        <v>14999</v>
      </c>
      <c r="H10301" s="383" t="s">
        <v>852</v>
      </c>
      <c r="I10301" s="383" t="s">
        <v>853</v>
      </c>
      <c r="J10301" s="383" t="s">
        <v>617</v>
      </c>
      <c r="K10301" s="383" t="s">
        <v>618</v>
      </c>
      <c r="L10301" s="384">
        <v>27741</v>
      </c>
      <c r="M10301" s="383" t="s">
        <v>641</v>
      </c>
      <c r="N10301" s="383" t="s">
        <v>620</v>
      </c>
      <c r="O10301" s="383" t="s">
        <v>230</v>
      </c>
    </row>
    <row r="10302" spans="1:15">
      <c r="A10302" s="385">
        <v>42092</v>
      </c>
      <c r="B10302" s="383" t="s">
        <v>650</v>
      </c>
      <c r="C10302" s="383" t="s">
        <v>8</v>
      </c>
      <c r="D10302" s="383" t="s">
        <v>20</v>
      </c>
      <c r="E10302" s="383" t="s">
        <v>651</v>
      </c>
      <c r="F10302" s="383" t="s">
        <v>10</v>
      </c>
      <c r="G10302" s="384">
        <v>14999</v>
      </c>
      <c r="H10302" s="383" t="s">
        <v>852</v>
      </c>
      <c r="I10302" s="383" t="s">
        <v>853</v>
      </c>
      <c r="J10302" s="383" t="s">
        <v>617</v>
      </c>
      <c r="K10302" s="383" t="s">
        <v>618</v>
      </c>
      <c r="L10302" s="384">
        <v>27741</v>
      </c>
      <c r="M10302" s="383" t="s">
        <v>641</v>
      </c>
      <c r="N10302" s="383" t="s">
        <v>620</v>
      </c>
      <c r="O10302" s="383" t="s">
        <v>230</v>
      </c>
    </row>
    <row r="10303" spans="1:15">
      <c r="A10303" s="385">
        <v>42093</v>
      </c>
      <c r="B10303" s="383" t="s">
        <v>650</v>
      </c>
      <c r="C10303" s="383" t="s">
        <v>8</v>
      </c>
      <c r="D10303" s="383" t="s">
        <v>20</v>
      </c>
      <c r="E10303" s="383" t="s">
        <v>651</v>
      </c>
      <c r="F10303" s="383" t="s">
        <v>10</v>
      </c>
      <c r="G10303" s="384">
        <v>15749</v>
      </c>
      <c r="H10303" s="383" t="s">
        <v>852</v>
      </c>
      <c r="I10303" s="383" t="s">
        <v>853</v>
      </c>
      <c r="J10303" s="383" t="s">
        <v>617</v>
      </c>
      <c r="K10303" s="383" t="s">
        <v>618</v>
      </c>
      <c r="L10303" s="384">
        <v>27741</v>
      </c>
      <c r="M10303" s="383" t="s">
        <v>641</v>
      </c>
      <c r="N10303" s="383" t="s">
        <v>620</v>
      </c>
      <c r="O10303" s="383" t="s">
        <v>230</v>
      </c>
    </row>
    <row r="10304" spans="1:15">
      <c r="A10304" s="385">
        <v>42094</v>
      </c>
      <c r="B10304" s="383" t="s">
        <v>650</v>
      </c>
      <c r="C10304" s="383" t="s">
        <v>8</v>
      </c>
      <c r="D10304" s="383" t="s">
        <v>20</v>
      </c>
      <c r="E10304" s="383" t="s">
        <v>651</v>
      </c>
      <c r="F10304" s="383" t="s">
        <v>10</v>
      </c>
      <c r="G10304" s="384">
        <v>15869</v>
      </c>
      <c r="H10304" s="383" t="s">
        <v>852</v>
      </c>
      <c r="I10304" s="383" t="s">
        <v>853</v>
      </c>
      <c r="J10304" s="383" t="s">
        <v>617</v>
      </c>
      <c r="K10304" s="383" t="s">
        <v>618</v>
      </c>
      <c r="L10304" s="384">
        <v>27741</v>
      </c>
      <c r="M10304" s="383" t="s">
        <v>641</v>
      </c>
      <c r="N10304" s="383" t="s">
        <v>620</v>
      </c>
      <c r="O10304" s="383" t="s">
        <v>230</v>
      </c>
    </row>
    <row r="10305" spans="1:15">
      <c r="A10305" s="385">
        <v>42095</v>
      </c>
      <c r="B10305" s="383" t="s">
        <v>650</v>
      </c>
      <c r="C10305" s="383" t="s">
        <v>8</v>
      </c>
      <c r="D10305" s="383" t="s">
        <v>20</v>
      </c>
      <c r="E10305" s="383" t="s">
        <v>651</v>
      </c>
      <c r="F10305" s="383" t="s">
        <v>10</v>
      </c>
      <c r="G10305" s="384">
        <v>15869</v>
      </c>
      <c r="H10305" s="383" t="s">
        <v>852</v>
      </c>
      <c r="I10305" s="383" t="s">
        <v>853</v>
      </c>
      <c r="J10305" s="383" t="s">
        <v>617</v>
      </c>
      <c r="K10305" s="383" t="s">
        <v>618</v>
      </c>
      <c r="L10305" s="384">
        <v>27741</v>
      </c>
      <c r="M10305" s="383" t="s">
        <v>641</v>
      </c>
      <c r="N10305" s="383" t="s">
        <v>620</v>
      </c>
      <c r="O10305" s="383" t="s">
        <v>230</v>
      </c>
    </row>
    <row r="10306" spans="1:15">
      <c r="A10306" s="385">
        <v>42096</v>
      </c>
      <c r="B10306" s="383" t="s">
        <v>650</v>
      </c>
      <c r="C10306" s="383" t="s">
        <v>8</v>
      </c>
      <c r="D10306" s="383" t="s">
        <v>20</v>
      </c>
      <c r="E10306" s="383" t="s">
        <v>651</v>
      </c>
      <c r="F10306" s="383" t="s">
        <v>10</v>
      </c>
      <c r="G10306" s="384">
        <v>15821</v>
      </c>
      <c r="H10306" s="383" t="s">
        <v>852</v>
      </c>
      <c r="I10306" s="383" t="s">
        <v>853</v>
      </c>
      <c r="J10306" s="383" t="s">
        <v>617</v>
      </c>
      <c r="K10306" s="383" t="s">
        <v>618</v>
      </c>
      <c r="L10306" s="384">
        <v>27741</v>
      </c>
      <c r="M10306" s="383" t="s">
        <v>641</v>
      </c>
      <c r="N10306" s="383" t="s">
        <v>620</v>
      </c>
      <c r="O10306" s="383" t="s">
        <v>230</v>
      </c>
    </row>
    <row r="10307" spans="1:15">
      <c r="A10307" s="385">
        <v>42097</v>
      </c>
      <c r="B10307" s="383" t="s">
        <v>650</v>
      </c>
      <c r="C10307" s="383" t="s">
        <v>8</v>
      </c>
      <c r="D10307" s="383" t="s">
        <v>20</v>
      </c>
      <c r="E10307" s="383" t="s">
        <v>651</v>
      </c>
      <c r="F10307" s="383" t="s">
        <v>10</v>
      </c>
      <c r="G10307" s="384">
        <v>15821</v>
      </c>
      <c r="H10307" s="383" t="s">
        <v>852</v>
      </c>
      <c r="I10307" s="383" t="s">
        <v>853</v>
      </c>
      <c r="J10307" s="383" t="s">
        <v>617</v>
      </c>
      <c r="K10307" s="383" t="s">
        <v>618</v>
      </c>
      <c r="L10307" s="384">
        <v>27741</v>
      </c>
      <c r="M10307" s="383" t="s">
        <v>641</v>
      </c>
      <c r="N10307" s="383" t="s">
        <v>620</v>
      </c>
      <c r="O10307" s="383" t="s">
        <v>230</v>
      </c>
    </row>
    <row r="10308" spans="1:15">
      <c r="A10308" s="385">
        <v>42099</v>
      </c>
      <c r="B10308" s="383" t="s">
        <v>650</v>
      </c>
      <c r="C10308" s="383" t="s">
        <v>8</v>
      </c>
      <c r="D10308" s="383" t="s">
        <v>20</v>
      </c>
      <c r="E10308" s="383" t="s">
        <v>651</v>
      </c>
      <c r="F10308" s="383" t="s">
        <v>10</v>
      </c>
      <c r="G10308" s="384">
        <v>15736</v>
      </c>
      <c r="H10308" s="383" t="s">
        <v>852</v>
      </c>
      <c r="I10308" s="383" t="s">
        <v>853</v>
      </c>
      <c r="J10308" s="383" t="s">
        <v>617</v>
      </c>
      <c r="K10308" s="383" t="s">
        <v>618</v>
      </c>
      <c r="L10308" s="384">
        <v>28181</v>
      </c>
      <c r="M10308" s="383" t="s">
        <v>642</v>
      </c>
      <c r="N10308" s="383" t="s">
        <v>620</v>
      </c>
      <c r="O10308" s="383" t="s">
        <v>230</v>
      </c>
    </row>
    <row r="10309" spans="1:15">
      <c r="A10309" s="385">
        <v>42100</v>
      </c>
      <c r="B10309" s="383" t="s">
        <v>650</v>
      </c>
      <c r="C10309" s="383" t="s">
        <v>8</v>
      </c>
      <c r="D10309" s="383" t="s">
        <v>20</v>
      </c>
      <c r="E10309" s="383" t="s">
        <v>651</v>
      </c>
      <c r="F10309" s="383" t="s">
        <v>10</v>
      </c>
      <c r="G10309" s="384">
        <v>15736</v>
      </c>
      <c r="H10309" s="383" t="s">
        <v>852</v>
      </c>
      <c r="I10309" s="383" t="s">
        <v>853</v>
      </c>
      <c r="J10309" s="383" t="s">
        <v>617</v>
      </c>
      <c r="K10309" s="383" t="s">
        <v>618</v>
      </c>
      <c r="L10309" s="384">
        <v>28641</v>
      </c>
      <c r="M10309" s="383" t="s">
        <v>642</v>
      </c>
      <c r="N10309" s="383" t="s">
        <v>620</v>
      </c>
      <c r="O10309" s="383" t="s">
        <v>230</v>
      </c>
    </row>
    <row r="10310" spans="1:15">
      <c r="A10310" s="385">
        <v>42101</v>
      </c>
      <c r="B10310" s="383" t="s">
        <v>650</v>
      </c>
      <c r="C10310" s="383" t="s">
        <v>8</v>
      </c>
      <c r="D10310" s="383" t="s">
        <v>20</v>
      </c>
      <c r="E10310" s="383" t="s">
        <v>651</v>
      </c>
      <c r="F10310" s="383" t="s">
        <v>10</v>
      </c>
      <c r="G10310" s="384">
        <v>15736</v>
      </c>
      <c r="H10310" s="383" t="s">
        <v>852</v>
      </c>
      <c r="I10310" s="383" t="s">
        <v>853</v>
      </c>
      <c r="J10310" s="383" t="s">
        <v>617</v>
      </c>
      <c r="K10310" s="383" t="s">
        <v>618</v>
      </c>
      <c r="L10310" s="384">
        <v>29260</v>
      </c>
      <c r="M10310" s="383" t="s">
        <v>642</v>
      </c>
      <c r="N10310" s="383" t="s">
        <v>620</v>
      </c>
      <c r="O10310" s="383" t="s">
        <v>230</v>
      </c>
    </row>
    <row r="10311" spans="1:15">
      <c r="A10311" s="385">
        <v>42102</v>
      </c>
      <c r="B10311" s="383" t="s">
        <v>650</v>
      </c>
      <c r="C10311" s="383" t="s">
        <v>8</v>
      </c>
      <c r="D10311" s="383" t="s">
        <v>20</v>
      </c>
      <c r="E10311" s="383" t="s">
        <v>651</v>
      </c>
      <c r="F10311" s="383" t="s">
        <v>10</v>
      </c>
      <c r="G10311" s="384">
        <v>15223</v>
      </c>
      <c r="H10311" s="383" t="s">
        <v>852</v>
      </c>
      <c r="I10311" s="383" t="s">
        <v>853</v>
      </c>
      <c r="J10311" s="383" t="s">
        <v>617</v>
      </c>
      <c r="K10311" s="383" t="s">
        <v>618</v>
      </c>
      <c r="L10311" s="384">
        <v>29608</v>
      </c>
      <c r="M10311" s="383" t="s">
        <v>642</v>
      </c>
      <c r="N10311" s="383" t="s">
        <v>620</v>
      </c>
      <c r="O10311" s="383" t="s">
        <v>230</v>
      </c>
    </row>
    <row r="10312" spans="1:15">
      <c r="A10312" s="385">
        <v>42103</v>
      </c>
      <c r="B10312" s="383" t="s">
        <v>650</v>
      </c>
      <c r="C10312" s="383" t="s">
        <v>8</v>
      </c>
      <c r="D10312" s="383" t="s">
        <v>20</v>
      </c>
      <c r="E10312" s="383" t="s">
        <v>651</v>
      </c>
      <c r="F10312" s="383" t="s">
        <v>10</v>
      </c>
      <c r="G10312" s="384">
        <v>15223</v>
      </c>
      <c r="H10312" s="383" t="s">
        <v>852</v>
      </c>
      <c r="I10312" s="383" t="s">
        <v>853</v>
      </c>
      <c r="J10312" s="383" t="s">
        <v>617</v>
      </c>
      <c r="K10312" s="383" t="s">
        <v>618</v>
      </c>
      <c r="L10312" s="384">
        <v>29608</v>
      </c>
      <c r="M10312" s="383" t="s">
        <v>642</v>
      </c>
      <c r="N10312" s="383" t="s">
        <v>620</v>
      </c>
      <c r="O10312" s="383" t="s">
        <v>230</v>
      </c>
    </row>
    <row r="10313" spans="1:15">
      <c r="A10313" s="385">
        <v>42104</v>
      </c>
      <c r="B10313" s="383" t="s">
        <v>650</v>
      </c>
      <c r="C10313" s="383" t="s">
        <v>8</v>
      </c>
      <c r="D10313" s="383" t="s">
        <v>20</v>
      </c>
      <c r="E10313" s="383" t="s">
        <v>651</v>
      </c>
      <c r="F10313" s="383" t="s">
        <v>10</v>
      </c>
      <c r="G10313" s="384">
        <v>15286</v>
      </c>
      <c r="H10313" s="383" t="s">
        <v>852</v>
      </c>
      <c r="I10313" s="383" t="s">
        <v>853</v>
      </c>
      <c r="J10313" s="383" t="s">
        <v>617</v>
      </c>
      <c r="K10313" s="383" t="s">
        <v>618</v>
      </c>
      <c r="L10313" s="384">
        <v>29608</v>
      </c>
      <c r="M10313" s="383" t="s">
        <v>642</v>
      </c>
      <c r="N10313" s="383" t="s">
        <v>620</v>
      </c>
      <c r="O10313" s="383" t="s">
        <v>230</v>
      </c>
    </row>
    <row r="10314" spans="1:15">
      <c r="A10314" s="385">
        <v>42105</v>
      </c>
      <c r="B10314" s="383" t="s">
        <v>650</v>
      </c>
      <c r="C10314" s="383" t="s">
        <v>8</v>
      </c>
      <c r="D10314" s="383" t="s">
        <v>20</v>
      </c>
      <c r="E10314" s="383" t="s">
        <v>651</v>
      </c>
      <c r="F10314" s="383" t="s">
        <v>10</v>
      </c>
      <c r="G10314" s="384">
        <v>15286</v>
      </c>
      <c r="H10314" s="383" t="s">
        <v>852</v>
      </c>
      <c r="I10314" s="383" t="s">
        <v>853</v>
      </c>
      <c r="J10314" s="383" t="s">
        <v>617</v>
      </c>
      <c r="K10314" s="383" t="s">
        <v>618</v>
      </c>
      <c r="L10314" s="384">
        <v>29608</v>
      </c>
      <c r="M10314" s="383" t="s">
        <v>642</v>
      </c>
      <c r="N10314" s="383" t="s">
        <v>620</v>
      </c>
      <c r="O10314" s="383" t="s">
        <v>230</v>
      </c>
    </row>
    <row r="10315" spans="1:15">
      <c r="A10315" s="385">
        <v>42106</v>
      </c>
      <c r="B10315" s="383" t="s">
        <v>650</v>
      </c>
      <c r="C10315" s="383" t="s">
        <v>8</v>
      </c>
      <c r="D10315" s="383" t="s">
        <v>20</v>
      </c>
      <c r="E10315" s="383" t="s">
        <v>651</v>
      </c>
      <c r="F10315" s="383" t="s">
        <v>10</v>
      </c>
      <c r="G10315" s="384">
        <v>15286</v>
      </c>
      <c r="H10315" s="383" t="s">
        <v>852</v>
      </c>
      <c r="I10315" s="383" t="s">
        <v>853</v>
      </c>
      <c r="J10315" s="383" t="s">
        <v>617</v>
      </c>
      <c r="K10315" s="383" t="s">
        <v>618</v>
      </c>
      <c r="L10315" s="384">
        <v>29608</v>
      </c>
      <c r="M10315" s="383" t="s">
        <v>642</v>
      </c>
      <c r="N10315" s="383" t="s">
        <v>620</v>
      </c>
      <c r="O10315" s="383" t="s">
        <v>230</v>
      </c>
    </row>
    <row r="10316" spans="1:15">
      <c r="A10316" s="385">
        <v>42107</v>
      </c>
      <c r="B10316" s="383" t="s">
        <v>650</v>
      </c>
      <c r="C10316" s="383" t="s">
        <v>8</v>
      </c>
      <c r="D10316" s="383" t="s">
        <v>20</v>
      </c>
      <c r="E10316" s="383" t="s">
        <v>651</v>
      </c>
      <c r="F10316" s="383" t="s">
        <v>10</v>
      </c>
      <c r="G10316" s="384">
        <v>15286</v>
      </c>
      <c r="H10316" s="383" t="s">
        <v>852</v>
      </c>
      <c r="I10316" s="383" t="s">
        <v>853</v>
      </c>
      <c r="J10316" s="383" t="s">
        <v>617</v>
      </c>
      <c r="K10316" s="383" t="s">
        <v>618</v>
      </c>
      <c r="L10316" s="384">
        <v>29973</v>
      </c>
      <c r="M10316" s="383" t="s">
        <v>642</v>
      </c>
      <c r="N10316" s="383" t="s">
        <v>620</v>
      </c>
      <c r="O10316" s="383" t="s">
        <v>230</v>
      </c>
    </row>
    <row r="10317" spans="1:15">
      <c r="A10317" s="385">
        <v>42108</v>
      </c>
      <c r="B10317" s="383" t="s">
        <v>650</v>
      </c>
      <c r="C10317" s="383" t="s">
        <v>8</v>
      </c>
      <c r="D10317" s="383" t="s">
        <v>20</v>
      </c>
      <c r="E10317" s="383" t="s">
        <v>651</v>
      </c>
      <c r="F10317" s="383" t="s">
        <v>10</v>
      </c>
      <c r="G10317" s="384">
        <v>15286</v>
      </c>
      <c r="H10317" s="383" t="s">
        <v>852</v>
      </c>
      <c r="I10317" s="383" t="s">
        <v>853</v>
      </c>
      <c r="J10317" s="383" t="s">
        <v>617</v>
      </c>
      <c r="K10317" s="383" t="s">
        <v>618</v>
      </c>
      <c r="L10317" s="384">
        <v>30380</v>
      </c>
      <c r="M10317" s="383" t="s">
        <v>642</v>
      </c>
      <c r="N10317" s="383" t="s">
        <v>620</v>
      </c>
      <c r="O10317" s="383" t="s">
        <v>230</v>
      </c>
    </row>
    <row r="10318" spans="1:15">
      <c r="A10318" s="385">
        <v>42109</v>
      </c>
      <c r="B10318" s="383" t="s">
        <v>650</v>
      </c>
      <c r="C10318" s="383" t="s">
        <v>8</v>
      </c>
      <c r="D10318" s="383" t="s">
        <v>20</v>
      </c>
      <c r="E10318" s="383" t="s">
        <v>651</v>
      </c>
      <c r="F10318" s="383" t="s">
        <v>10</v>
      </c>
      <c r="G10318" s="384">
        <v>15286</v>
      </c>
      <c r="H10318" s="383" t="s">
        <v>852</v>
      </c>
      <c r="I10318" s="383" t="s">
        <v>853</v>
      </c>
      <c r="J10318" s="383" t="s">
        <v>617</v>
      </c>
      <c r="K10318" s="383" t="s">
        <v>618</v>
      </c>
      <c r="L10318" s="384">
        <v>30722</v>
      </c>
      <c r="M10318" s="383" t="s">
        <v>642</v>
      </c>
      <c r="N10318" s="383" t="s">
        <v>620</v>
      </c>
      <c r="O10318" s="383" t="s">
        <v>230</v>
      </c>
    </row>
    <row r="10319" spans="1:15">
      <c r="A10319" s="385">
        <v>42110</v>
      </c>
      <c r="B10319" s="383" t="s">
        <v>650</v>
      </c>
      <c r="C10319" s="383" t="s">
        <v>8</v>
      </c>
      <c r="D10319" s="383" t="s">
        <v>20</v>
      </c>
      <c r="E10319" s="383" t="s">
        <v>651</v>
      </c>
      <c r="F10319" s="383" t="s">
        <v>10</v>
      </c>
      <c r="G10319" s="384">
        <v>14994</v>
      </c>
      <c r="H10319" s="383" t="s">
        <v>852</v>
      </c>
      <c r="I10319" s="383" t="s">
        <v>853</v>
      </c>
      <c r="J10319" s="383" t="s">
        <v>617</v>
      </c>
      <c r="K10319" s="383" t="s">
        <v>618</v>
      </c>
      <c r="L10319" s="384">
        <v>30780</v>
      </c>
      <c r="M10319" s="383" t="s">
        <v>642</v>
      </c>
      <c r="N10319" s="383" t="s">
        <v>620</v>
      </c>
      <c r="O10319" s="383" t="s">
        <v>230</v>
      </c>
    </row>
    <row r="10320" spans="1:15">
      <c r="A10320" s="385">
        <v>42112</v>
      </c>
      <c r="B10320" s="383" t="s">
        <v>11</v>
      </c>
      <c r="C10320" s="383" t="s">
        <v>12</v>
      </c>
      <c r="D10320" s="383" t="s">
        <v>13</v>
      </c>
      <c r="E10320" s="383" t="s">
        <v>678</v>
      </c>
      <c r="F10320" s="383" t="s">
        <v>10</v>
      </c>
      <c r="G10320" s="384">
        <v>62</v>
      </c>
      <c r="H10320" s="383" t="s">
        <v>951</v>
      </c>
      <c r="I10320" s="383" t="s">
        <v>1243</v>
      </c>
      <c r="J10320" s="383" t="s">
        <v>617</v>
      </c>
      <c r="K10320" s="383" t="s">
        <v>618</v>
      </c>
      <c r="L10320" s="384">
        <v>30780</v>
      </c>
      <c r="M10320" s="383" t="s">
        <v>642</v>
      </c>
      <c r="N10320" s="383" t="s">
        <v>620</v>
      </c>
      <c r="O10320" s="383" t="s">
        <v>230</v>
      </c>
    </row>
    <row r="10321" spans="1:15">
      <c r="A10321" s="385">
        <v>42114</v>
      </c>
      <c r="B10321" s="383" t="s">
        <v>663</v>
      </c>
      <c r="C10321" s="383" t="s">
        <v>664</v>
      </c>
      <c r="D10321" s="383" t="s">
        <v>22</v>
      </c>
      <c r="E10321" s="383" t="s">
        <v>665</v>
      </c>
      <c r="F10321" s="383" t="s">
        <v>10</v>
      </c>
      <c r="G10321" s="384">
        <v>6053</v>
      </c>
      <c r="H10321" s="383" t="s">
        <v>704</v>
      </c>
      <c r="I10321" s="383" t="s">
        <v>1291</v>
      </c>
      <c r="J10321" s="383" t="s">
        <v>617</v>
      </c>
      <c r="K10321" s="383" t="s">
        <v>618</v>
      </c>
      <c r="L10321" s="384">
        <v>30780</v>
      </c>
      <c r="M10321" s="383" t="s">
        <v>643</v>
      </c>
      <c r="N10321" s="383" t="s">
        <v>620</v>
      </c>
      <c r="O10321" s="383" t="s">
        <v>230</v>
      </c>
    </row>
    <row r="10322" spans="1:15">
      <c r="A10322" s="385">
        <v>42115</v>
      </c>
      <c r="B10322" s="383" t="s">
        <v>157</v>
      </c>
      <c r="C10322" s="383" t="s">
        <v>8</v>
      </c>
      <c r="D10322" s="383" t="s">
        <v>174</v>
      </c>
      <c r="E10322" s="383" t="s">
        <v>822</v>
      </c>
      <c r="F10322" s="383" t="s">
        <v>10</v>
      </c>
      <c r="G10322" s="384">
        <v>1822571</v>
      </c>
      <c r="H10322" s="383" t="s">
        <v>823</v>
      </c>
      <c r="I10322" s="383" t="s">
        <v>884</v>
      </c>
      <c r="J10322" s="383" t="s">
        <v>617</v>
      </c>
      <c r="K10322" s="383" t="s">
        <v>618</v>
      </c>
      <c r="L10322" s="384">
        <v>30780</v>
      </c>
      <c r="M10322" s="383" t="s">
        <v>643</v>
      </c>
      <c r="N10322" s="383" t="s">
        <v>620</v>
      </c>
      <c r="O10322" s="383" t="s">
        <v>230</v>
      </c>
    </row>
    <row r="10323" spans="1:15">
      <c r="A10323" s="385">
        <v>42129</v>
      </c>
      <c r="B10323" s="383" t="s">
        <v>28</v>
      </c>
      <c r="C10323" s="383" t="s">
        <v>8</v>
      </c>
      <c r="D10323" s="383" t="s">
        <v>29</v>
      </c>
      <c r="E10323" s="383" t="s">
        <v>774</v>
      </c>
      <c r="F10323" s="383" t="s">
        <v>10</v>
      </c>
      <c r="G10323" s="384">
        <v>1518</v>
      </c>
      <c r="H10323" s="383" t="s">
        <v>848</v>
      </c>
      <c r="I10323" s="383" t="s">
        <v>871</v>
      </c>
      <c r="J10323" s="383" t="s">
        <v>617</v>
      </c>
      <c r="K10323" s="383" t="s">
        <v>618</v>
      </c>
      <c r="L10323" s="384">
        <v>30780</v>
      </c>
      <c r="M10323" s="383" t="s">
        <v>643</v>
      </c>
      <c r="N10323" s="383" t="s">
        <v>620</v>
      </c>
      <c r="O10323" s="383" t="s">
        <v>230</v>
      </c>
    </row>
    <row r="10324" spans="1:15">
      <c r="A10324" s="385">
        <v>42130</v>
      </c>
      <c r="B10324" s="383" t="s">
        <v>28</v>
      </c>
      <c r="C10324" s="383" t="s">
        <v>8</v>
      </c>
      <c r="D10324" s="383" t="s">
        <v>29</v>
      </c>
      <c r="E10324" s="383" t="s">
        <v>774</v>
      </c>
      <c r="F10324" s="383" t="s">
        <v>10</v>
      </c>
      <c r="G10324" s="384">
        <v>2200</v>
      </c>
      <c r="H10324" s="383" t="s">
        <v>848</v>
      </c>
      <c r="I10324" s="383" t="s">
        <v>880</v>
      </c>
      <c r="J10324" s="383" t="s">
        <v>617</v>
      </c>
      <c r="K10324" s="383" t="s">
        <v>618</v>
      </c>
      <c r="L10324" s="384">
        <v>30780</v>
      </c>
      <c r="M10324" s="383" t="s">
        <v>643</v>
      </c>
      <c r="N10324" s="383" t="s">
        <v>620</v>
      </c>
      <c r="O10324" s="383" t="s">
        <v>230</v>
      </c>
    </row>
    <row r="10325" spans="1:15">
      <c r="A10325" s="385">
        <v>42131</v>
      </c>
      <c r="B10325" s="383" t="s">
        <v>28</v>
      </c>
      <c r="C10325" s="383" t="s">
        <v>8</v>
      </c>
      <c r="D10325" s="383" t="s">
        <v>29</v>
      </c>
      <c r="E10325" s="383" t="s">
        <v>774</v>
      </c>
      <c r="F10325" s="383" t="s">
        <v>10</v>
      </c>
      <c r="G10325" s="384">
        <v>2200</v>
      </c>
      <c r="H10325" s="383" t="s">
        <v>848</v>
      </c>
      <c r="I10325" s="383" t="s">
        <v>880</v>
      </c>
      <c r="J10325" s="383" t="s">
        <v>617</v>
      </c>
      <c r="K10325" s="383" t="s">
        <v>618</v>
      </c>
      <c r="L10325" s="384">
        <v>30780</v>
      </c>
      <c r="M10325" s="383" t="s">
        <v>643</v>
      </c>
      <c r="N10325" s="383" t="s">
        <v>620</v>
      </c>
      <c r="O10325" s="383" t="s">
        <v>230</v>
      </c>
    </row>
    <row r="10326" spans="1:15">
      <c r="A10326" s="385">
        <v>42132</v>
      </c>
      <c r="B10326" s="383" t="s">
        <v>28</v>
      </c>
      <c r="C10326" s="383" t="s">
        <v>8</v>
      </c>
      <c r="D10326" s="383" t="s">
        <v>29</v>
      </c>
      <c r="E10326" s="383" t="s">
        <v>774</v>
      </c>
      <c r="F10326" s="383" t="s">
        <v>10</v>
      </c>
      <c r="G10326" s="384">
        <v>2200</v>
      </c>
      <c r="H10326" s="383" t="s">
        <v>848</v>
      </c>
      <c r="I10326" s="383" t="s">
        <v>880</v>
      </c>
      <c r="J10326" s="383" t="s">
        <v>617</v>
      </c>
      <c r="K10326" s="383" t="s">
        <v>618</v>
      </c>
      <c r="L10326" s="384">
        <v>30780</v>
      </c>
      <c r="M10326" s="383" t="s">
        <v>643</v>
      </c>
      <c r="N10326" s="383" t="s">
        <v>620</v>
      </c>
      <c r="O10326" s="383" t="s">
        <v>230</v>
      </c>
    </row>
    <row r="10327" spans="1:15">
      <c r="A10327" s="385">
        <v>42150</v>
      </c>
      <c r="B10327" s="383" t="s">
        <v>21</v>
      </c>
      <c r="C10327" s="383" t="s">
        <v>12</v>
      </c>
      <c r="D10327" s="383" t="s">
        <v>22</v>
      </c>
      <c r="E10327" s="383" t="s">
        <v>658</v>
      </c>
      <c r="F10327" s="383" t="s">
        <v>10</v>
      </c>
      <c r="G10327" s="384">
        <v>1062</v>
      </c>
      <c r="H10327" s="383" t="s">
        <v>909</v>
      </c>
      <c r="I10327" s="383" t="s">
        <v>925</v>
      </c>
      <c r="J10327" s="383" t="s">
        <v>617</v>
      </c>
      <c r="K10327" s="383" t="s">
        <v>618</v>
      </c>
      <c r="L10327" s="384">
        <v>30780</v>
      </c>
      <c r="M10327" s="383" t="s">
        <v>645</v>
      </c>
      <c r="N10327" s="383" t="s">
        <v>620</v>
      </c>
      <c r="O10327" s="383" t="s">
        <v>230</v>
      </c>
    </row>
    <row r="10328" spans="1:15">
      <c r="A10328" s="385">
        <v>41997</v>
      </c>
      <c r="B10328" s="383" t="s">
        <v>646</v>
      </c>
      <c r="C10328" s="383" t="s">
        <v>8</v>
      </c>
      <c r="D10328" s="383" t="s">
        <v>32</v>
      </c>
      <c r="E10328" s="383" t="s">
        <v>647</v>
      </c>
      <c r="F10328" s="383" t="s">
        <v>10</v>
      </c>
      <c r="G10328" s="384">
        <v>252407</v>
      </c>
      <c r="H10328" s="383" t="s">
        <v>747</v>
      </c>
      <c r="I10328" s="383" t="s">
        <v>1292</v>
      </c>
      <c r="J10328" s="383" t="s">
        <v>617</v>
      </c>
      <c r="K10328" s="383" t="s">
        <v>618</v>
      </c>
      <c r="L10328" s="384">
        <v>0</v>
      </c>
      <c r="M10328" s="383" t="s">
        <v>619</v>
      </c>
      <c r="N10328" s="383" t="s">
        <v>620</v>
      </c>
      <c r="O10328" s="383" t="s">
        <v>230</v>
      </c>
    </row>
    <row r="10329" spans="1:15">
      <c r="A10329" s="385">
        <v>42025</v>
      </c>
      <c r="B10329" s="383" t="s">
        <v>11</v>
      </c>
      <c r="C10329" s="383" t="s">
        <v>12</v>
      </c>
      <c r="D10329" s="383" t="s">
        <v>13</v>
      </c>
      <c r="E10329" s="383" t="s">
        <v>678</v>
      </c>
      <c r="F10329" s="383" t="s">
        <v>10</v>
      </c>
      <c r="G10329" s="384">
        <v>2358</v>
      </c>
      <c r="H10329" s="383" t="s">
        <v>803</v>
      </c>
      <c r="I10329" s="383" t="s">
        <v>1247</v>
      </c>
      <c r="J10329" s="383" t="s">
        <v>617</v>
      </c>
      <c r="K10329" s="383" t="s">
        <v>618</v>
      </c>
      <c r="L10329" s="384">
        <v>14695</v>
      </c>
      <c r="M10329" s="383" t="s">
        <v>633</v>
      </c>
      <c r="N10329" s="383" t="s">
        <v>620</v>
      </c>
      <c r="O10329" s="383" t="s">
        <v>230</v>
      </c>
    </row>
    <row r="10330" spans="1:15">
      <c r="A10330" s="385">
        <v>42027</v>
      </c>
      <c r="B10330" s="383" t="s">
        <v>21</v>
      </c>
      <c r="C10330" s="383" t="s">
        <v>12</v>
      </c>
      <c r="D10330" s="383" t="s">
        <v>22</v>
      </c>
      <c r="E10330" s="383" t="s">
        <v>658</v>
      </c>
      <c r="F10330" s="383" t="s">
        <v>10</v>
      </c>
      <c r="G10330" s="384">
        <v>1050</v>
      </c>
      <c r="H10330" s="383" t="s">
        <v>801</v>
      </c>
      <c r="I10330" s="383" t="s">
        <v>1293</v>
      </c>
      <c r="J10330" s="383" t="s">
        <v>617</v>
      </c>
      <c r="K10330" s="383" t="s">
        <v>618</v>
      </c>
      <c r="L10330" s="384">
        <v>17245</v>
      </c>
      <c r="M10330" s="383" t="s">
        <v>633</v>
      </c>
      <c r="N10330" s="383" t="s">
        <v>620</v>
      </c>
      <c r="O10330" s="383" t="s">
        <v>230</v>
      </c>
    </row>
    <row r="10331" spans="1:15">
      <c r="A10331" s="385">
        <v>42030</v>
      </c>
      <c r="B10331" s="383" t="s">
        <v>46</v>
      </c>
      <c r="C10331" s="383" t="s">
        <v>40</v>
      </c>
      <c r="D10331" s="383" t="s">
        <v>38</v>
      </c>
      <c r="E10331" s="383" t="s">
        <v>916</v>
      </c>
      <c r="F10331" s="383" t="s">
        <v>10</v>
      </c>
      <c r="G10331" s="384">
        <v>35035</v>
      </c>
      <c r="H10331" s="383" t="s">
        <v>894</v>
      </c>
      <c r="I10331" s="383" t="s">
        <v>1254</v>
      </c>
      <c r="J10331" s="383" t="s">
        <v>617</v>
      </c>
      <c r="K10331" s="383" t="s">
        <v>618</v>
      </c>
      <c r="L10331" s="384">
        <v>18650</v>
      </c>
      <c r="M10331" s="383" t="s">
        <v>634</v>
      </c>
      <c r="N10331" s="383" t="s">
        <v>620</v>
      </c>
      <c r="O10331" s="383" t="s">
        <v>230</v>
      </c>
    </row>
    <row r="10332" spans="1:15">
      <c r="A10332" s="385">
        <v>42032</v>
      </c>
      <c r="B10332" s="383" t="s">
        <v>21</v>
      </c>
      <c r="C10332" s="383" t="s">
        <v>12</v>
      </c>
      <c r="D10332" s="383" t="s">
        <v>22</v>
      </c>
      <c r="E10332" s="383" t="s">
        <v>658</v>
      </c>
      <c r="F10332" s="383" t="s">
        <v>10</v>
      </c>
      <c r="G10332" s="384">
        <v>24623</v>
      </c>
      <c r="H10332" s="383" t="s">
        <v>1294</v>
      </c>
      <c r="I10332" s="383" t="s">
        <v>1295</v>
      </c>
      <c r="J10332" s="383" t="s">
        <v>617</v>
      </c>
      <c r="K10332" s="383" t="s">
        <v>618</v>
      </c>
      <c r="L10332" s="384">
        <v>18650</v>
      </c>
      <c r="M10332" s="383" t="s">
        <v>634</v>
      </c>
      <c r="N10332" s="383" t="s">
        <v>620</v>
      </c>
      <c r="O10332" s="383" t="s">
        <v>230</v>
      </c>
    </row>
    <row r="10333" spans="1:15">
      <c r="A10333" s="385">
        <v>42033</v>
      </c>
      <c r="B10333" s="383" t="s">
        <v>999</v>
      </c>
      <c r="C10333" s="383" t="s">
        <v>42</v>
      </c>
      <c r="D10333" s="383" t="s">
        <v>36</v>
      </c>
      <c r="E10333" s="383" t="s">
        <v>1000</v>
      </c>
      <c r="F10333" s="383" t="s">
        <v>43</v>
      </c>
      <c r="G10333" s="384">
        <v>13500</v>
      </c>
      <c r="H10333" s="383" t="s">
        <v>1087</v>
      </c>
      <c r="I10333" s="383" t="s">
        <v>1296</v>
      </c>
      <c r="J10333" s="383" t="s">
        <v>617</v>
      </c>
      <c r="K10333" s="383" t="s">
        <v>618</v>
      </c>
      <c r="L10333" s="384">
        <v>18650</v>
      </c>
      <c r="M10333" s="383" t="s">
        <v>634</v>
      </c>
      <c r="N10333" s="383" t="s">
        <v>620</v>
      </c>
      <c r="O10333" s="383" t="s">
        <v>230</v>
      </c>
    </row>
    <row r="10334" spans="1:15">
      <c r="A10334" s="385">
        <v>42034</v>
      </c>
      <c r="B10334" s="383" t="s">
        <v>46</v>
      </c>
      <c r="C10334" s="383" t="s">
        <v>40</v>
      </c>
      <c r="D10334" s="383" t="s">
        <v>38</v>
      </c>
      <c r="E10334" s="383" t="s">
        <v>916</v>
      </c>
      <c r="F10334" s="383" t="s">
        <v>10</v>
      </c>
      <c r="G10334" s="384">
        <v>863</v>
      </c>
      <c r="H10334" s="383" t="s">
        <v>953</v>
      </c>
      <c r="I10334" s="383" t="s">
        <v>1297</v>
      </c>
      <c r="J10334" s="383" t="s">
        <v>617</v>
      </c>
      <c r="K10334" s="383" t="s">
        <v>618</v>
      </c>
      <c r="L10334" s="384">
        <v>18650</v>
      </c>
      <c r="M10334" s="383" t="s">
        <v>634</v>
      </c>
      <c r="N10334" s="383" t="s">
        <v>620</v>
      </c>
      <c r="O10334" s="383" t="s">
        <v>230</v>
      </c>
    </row>
    <row r="10335" spans="1:15">
      <c r="A10335" s="385">
        <v>42037</v>
      </c>
      <c r="B10335" s="383" t="s">
        <v>39</v>
      </c>
      <c r="C10335" s="383" t="s">
        <v>40</v>
      </c>
      <c r="D10335" s="383" t="s">
        <v>19</v>
      </c>
      <c r="E10335" s="383" t="s">
        <v>893</v>
      </c>
      <c r="F10335" s="383" t="s">
        <v>10</v>
      </c>
      <c r="G10335" s="384">
        <v>1690</v>
      </c>
      <c r="H10335" s="383" t="s">
        <v>917</v>
      </c>
      <c r="I10335" s="383" t="s">
        <v>1284</v>
      </c>
      <c r="J10335" s="383" t="s">
        <v>617</v>
      </c>
      <c r="K10335" s="383" t="s">
        <v>618</v>
      </c>
      <c r="L10335" s="384">
        <v>18660</v>
      </c>
      <c r="M10335" s="383" t="s">
        <v>634</v>
      </c>
      <c r="N10335" s="383" t="s">
        <v>620</v>
      </c>
      <c r="O10335" s="383" t="s">
        <v>230</v>
      </c>
    </row>
    <row r="10336" spans="1:15">
      <c r="A10336" s="385">
        <v>42039</v>
      </c>
      <c r="B10336" s="383" t="s">
        <v>21</v>
      </c>
      <c r="C10336" s="383" t="s">
        <v>12</v>
      </c>
      <c r="D10336" s="383" t="s">
        <v>22</v>
      </c>
      <c r="E10336" s="383" t="s">
        <v>658</v>
      </c>
      <c r="F10336" s="383" t="s">
        <v>10</v>
      </c>
      <c r="G10336" s="384">
        <v>21442</v>
      </c>
      <c r="H10336" s="383" t="s">
        <v>873</v>
      </c>
      <c r="I10336" s="383" t="s">
        <v>1298</v>
      </c>
      <c r="J10336" s="383" t="s">
        <v>617</v>
      </c>
      <c r="K10336" s="383" t="s">
        <v>618</v>
      </c>
      <c r="L10336" s="384">
        <v>18660</v>
      </c>
      <c r="M10336" s="383" t="s">
        <v>634</v>
      </c>
      <c r="N10336" s="383" t="s">
        <v>620</v>
      </c>
      <c r="O10336" s="383" t="s">
        <v>230</v>
      </c>
    </row>
    <row r="10337" spans="1:15">
      <c r="A10337" s="385">
        <v>42040</v>
      </c>
      <c r="B10337" s="383" t="s">
        <v>21</v>
      </c>
      <c r="C10337" s="383" t="s">
        <v>12</v>
      </c>
      <c r="D10337" s="383" t="s">
        <v>22</v>
      </c>
      <c r="E10337" s="383" t="s">
        <v>658</v>
      </c>
      <c r="F10337" s="383" t="s">
        <v>10</v>
      </c>
      <c r="G10337" s="384">
        <v>67010</v>
      </c>
      <c r="H10337" s="383" t="s">
        <v>1087</v>
      </c>
      <c r="I10337" s="383" t="s">
        <v>1299</v>
      </c>
      <c r="J10337" s="383" t="s">
        <v>617</v>
      </c>
      <c r="K10337" s="383" t="s">
        <v>618</v>
      </c>
      <c r="L10337" s="384">
        <v>18761</v>
      </c>
      <c r="M10337" s="383" t="s">
        <v>635</v>
      </c>
      <c r="N10337" s="383" t="s">
        <v>620</v>
      </c>
      <c r="O10337" s="383" t="s">
        <v>230</v>
      </c>
    </row>
    <row r="10338" spans="1:15">
      <c r="A10338" s="385">
        <v>42041</v>
      </c>
      <c r="B10338" s="383" t="s">
        <v>987</v>
      </c>
      <c r="C10338" s="383" t="s">
        <v>42</v>
      </c>
      <c r="D10338" s="383" t="s">
        <v>26</v>
      </c>
      <c r="E10338" s="383" t="s">
        <v>988</v>
      </c>
      <c r="F10338" s="383" t="s">
        <v>10</v>
      </c>
      <c r="G10338" s="384">
        <v>1199</v>
      </c>
      <c r="H10338" s="383" t="s">
        <v>989</v>
      </c>
      <c r="I10338" s="383" t="s">
        <v>1300</v>
      </c>
      <c r="J10338" s="383" t="s">
        <v>617</v>
      </c>
      <c r="K10338" s="383" t="s">
        <v>618</v>
      </c>
      <c r="L10338" s="384">
        <v>18761</v>
      </c>
      <c r="M10338" s="383" t="s">
        <v>635</v>
      </c>
      <c r="N10338" s="383" t="s">
        <v>620</v>
      </c>
      <c r="O10338" s="383" t="s">
        <v>230</v>
      </c>
    </row>
    <row r="10339" spans="1:15">
      <c r="A10339" s="385">
        <v>42042</v>
      </c>
      <c r="B10339" s="383" t="s">
        <v>646</v>
      </c>
      <c r="C10339" s="383" t="s">
        <v>8</v>
      </c>
      <c r="D10339" s="383" t="s">
        <v>32</v>
      </c>
      <c r="E10339" s="383" t="s">
        <v>647</v>
      </c>
      <c r="F10339" s="383" t="s">
        <v>10</v>
      </c>
      <c r="G10339" s="384">
        <v>-30936</v>
      </c>
      <c r="H10339" s="383" t="s">
        <v>747</v>
      </c>
      <c r="I10339" s="383" t="s">
        <v>1301</v>
      </c>
      <c r="J10339" s="383" t="s">
        <v>617</v>
      </c>
      <c r="K10339" s="383" t="s">
        <v>618</v>
      </c>
      <c r="L10339" s="384">
        <v>18800</v>
      </c>
      <c r="M10339" s="383" t="s">
        <v>635</v>
      </c>
      <c r="N10339" s="383" t="s">
        <v>620</v>
      </c>
      <c r="O10339" s="383" t="s">
        <v>230</v>
      </c>
    </row>
    <row r="10340" spans="1:15">
      <c r="A10340" s="385">
        <v>42043</v>
      </c>
      <c r="B10340" s="383" t="s">
        <v>46</v>
      </c>
      <c r="C10340" s="383" t="s">
        <v>40</v>
      </c>
      <c r="D10340" s="383" t="s">
        <v>38</v>
      </c>
      <c r="E10340" s="383" t="s">
        <v>916</v>
      </c>
      <c r="F10340" s="383" t="s">
        <v>10</v>
      </c>
      <c r="G10340" s="384">
        <v>82928</v>
      </c>
      <c r="H10340" s="383" t="s">
        <v>968</v>
      </c>
      <c r="I10340" s="383" t="s">
        <v>1302</v>
      </c>
      <c r="J10340" s="383" t="s">
        <v>617</v>
      </c>
      <c r="K10340" s="383" t="s">
        <v>618</v>
      </c>
      <c r="L10340" s="384">
        <v>20258</v>
      </c>
      <c r="M10340" s="383" t="s">
        <v>635</v>
      </c>
      <c r="N10340" s="383" t="s">
        <v>620</v>
      </c>
      <c r="O10340" s="383" t="s">
        <v>230</v>
      </c>
    </row>
    <row r="10341" spans="1:15">
      <c r="A10341" s="385">
        <v>42046</v>
      </c>
      <c r="B10341" s="383" t="s">
        <v>621</v>
      </c>
      <c r="C10341" s="383" t="s">
        <v>8</v>
      </c>
      <c r="D10341" s="383" t="s">
        <v>9</v>
      </c>
      <c r="E10341" s="383" t="s">
        <v>622</v>
      </c>
      <c r="F10341" s="383" t="s">
        <v>10</v>
      </c>
      <c r="G10341" s="384">
        <v>63000</v>
      </c>
      <c r="H10341" s="383" t="s">
        <v>838</v>
      </c>
      <c r="I10341" s="383" t="s">
        <v>839</v>
      </c>
      <c r="J10341" s="383" t="s">
        <v>617</v>
      </c>
      <c r="K10341" s="383" t="s">
        <v>618</v>
      </c>
      <c r="L10341" s="384">
        <v>20833</v>
      </c>
      <c r="M10341" s="383" t="s">
        <v>635</v>
      </c>
      <c r="N10341" s="383" t="s">
        <v>620</v>
      </c>
      <c r="O10341" s="383" t="s">
        <v>230</v>
      </c>
    </row>
    <row r="10342" spans="1:15">
      <c r="A10342" s="385">
        <v>42058</v>
      </c>
      <c r="B10342" s="383" t="s">
        <v>28</v>
      </c>
      <c r="C10342" s="383" t="s">
        <v>8</v>
      </c>
      <c r="D10342" s="383" t="s">
        <v>29</v>
      </c>
      <c r="E10342" s="383" t="s">
        <v>774</v>
      </c>
      <c r="F10342" s="383" t="s">
        <v>10</v>
      </c>
      <c r="G10342" s="384">
        <v>1034</v>
      </c>
      <c r="H10342" s="383" t="s">
        <v>848</v>
      </c>
      <c r="I10342" s="383" t="s">
        <v>1258</v>
      </c>
      <c r="J10342" s="383" t="s">
        <v>617</v>
      </c>
      <c r="K10342" s="383" t="s">
        <v>618</v>
      </c>
      <c r="L10342" s="384">
        <v>23171</v>
      </c>
      <c r="M10342" s="383" t="s">
        <v>637</v>
      </c>
      <c r="N10342" s="383" t="s">
        <v>620</v>
      </c>
      <c r="O10342" s="383" t="s">
        <v>230</v>
      </c>
    </row>
    <row r="10343" spans="1:15">
      <c r="A10343" s="385">
        <v>42059</v>
      </c>
      <c r="B10343" s="383" t="s">
        <v>21</v>
      </c>
      <c r="C10343" s="383" t="s">
        <v>12</v>
      </c>
      <c r="D10343" s="383" t="s">
        <v>22</v>
      </c>
      <c r="E10343" s="383" t="s">
        <v>658</v>
      </c>
      <c r="F10343" s="383" t="s">
        <v>10</v>
      </c>
      <c r="G10343" s="384">
        <v>2200</v>
      </c>
      <c r="H10343" s="383" t="s">
        <v>848</v>
      </c>
      <c r="I10343" s="383" t="s">
        <v>855</v>
      </c>
      <c r="J10343" s="383" t="s">
        <v>617</v>
      </c>
      <c r="K10343" s="383" t="s">
        <v>618</v>
      </c>
      <c r="L10343" s="384">
        <v>23171</v>
      </c>
      <c r="M10343" s="383" t="s">
        <v>637</v>
      </c>
      <c r="N10343" s="383" t="s">
        <v>620</v>
      </c>
      <c r="O10343" s="383" t="s">
        <v>230</v>
      </c>
    </row>
    <row r="10344" spans="1:15">
      <c r="A10344" s="385">
        <v>42060</v>
      </c>
      <c r="B10344" s="383" t="s">
        <v>21</v>
      </c>
      <c r="C10344" s="383" t="s">
        <v>12</v>
      </c>
      <c r="D10344" s="383" t="s">
        <v>22</v>
      </c>
      <c r="E10344" s="383" t="s">
        <v>658</v>
      </c>
      <c r="F10344" s="383" t="s">
        <v>10</v>
      </c>
      <c r="G10344" s="384">
        <v>2200</v>
      </c>
      <c r="H10344" s="383" t="s">
        <v>848</v>
      </c>
      <c r="I10344" s="383" t="s">
        <v>855</v>
      </c>
      <c r="J10344" s="383" t="s">
        <v>617</v>
      </c>
      <c r="K10344" s="383" t="s">
        <v>618</v>
      </c>
      <c r="L10344" s="384">
        <v>23171</v>
      </c>
      <c r="M10344" s="383" t="s">
        <v>637</v>
      </c>
      <c r="N10344" s="383" t="s">
        <v>620</v>
      </c>
      <c r="O10344" s="383" t="s">
        <v>230</v>
      </c>
    </row>
    <row r="10345" spans="1:15">
      <c r="A10345" s="385">
        <v>42062</v>
      </c>
      <c r="B10345" s="383" t="s">
        <v>21</v>
      </c>
      <c r="C10345" s="383" t="s">
        <v>12</v>
      </c>
      <c r="D10345" s="383" t="s">
        <v>22</v>
      </c>
      <c r="E10345" s="383" t="s">
        <v>658</v>
      </c>
      <c r="F10345" s="383" t="s">
        <v>10</v>
      </c>
      <c r="G10345" s="384">
        <v>1681</v>
      </c>
      <c r="H10345" s="383" t="s">
        <v>848</v>
      </c>
      <c r="I10345" s="383" t="s">
        <v>855</v>
      </c>
      <c r="J10345" s="383" t="s">
        <v>617</v>
      </c>
      <c r="K10345" s="383" t="s">
        <v>618</v>
      </c>
      <c r="L10345" s="384">
        <v>23171</v>
      </c>
      <c r="M10345" s="383" t="s">
        <v>637</v>
      </c>
      <c r="N10345" s="383" t="s">
        <v>620</v>
      </c>
      <c r="O10345" s="383" t="s">
        <v>230</v>
      </c>
    </row>
    <row r="10346" spans="1:15">
      <c r="A10346" s="385">
        <v>42063</v>
      </c>
      <c r="B10346" s="383" t="s">
        <v>21</v>
      </c>
      <c r="C10346" s="383" t="s">
        <v>12</v>
      </c>
      <c r="D10346" s="383" t="s">
        <v>22</v>
      </c>
      <c r="E10346" s="383" t="s">
        <v>658</v>
      </c>
      <c r="F10346" s="383" t="s">
        <v>10</v>
      </c>
      <c r="G10346" s="384">
        <v>2200</v>
      </c>
      <c r="H10346" s="383" t="s">
        <v>848</v>
      </c>
      <c r="I10346" s="383" t="s">
        <v>855</v>
      </c>
      <c r="J10346" s="383" t="s">
        <v>617</v>
      </c>
      <c r="K10346" s="383" t="s">
        <v>618</v>
      </c>
      <c r="L10346" s="384">
        <v>23242</v>
      </c>
      <c r="M10346" s="383" t="s">
        <v>638</v>
      </c>
      <c r="N10346" s="383" t="s">
        <v>620</v>
      </c>
      <c r="O10346" s="383" t="s">
        <v>230</v>
      </c>
    </row>
    <row r="10347" spans="1:15">
      <c r="A10347" s="385">
        <v>42064</v>
      </c>
      <c r="B10347" s="383" t="s">
        <v>21</v>
      </c>
      <c r="C10347" s="383" t="s">
        <v>12</v>
      </c>
      <c r="D10347" s="383" t="s">
        <v>22</v>
      </c>
      <c r="E10347" s="383" t="s">
        <v>658</v>
      </c>
      <c r="F10347" s="383" t="s">
        <v>10</v>
      </c>
      <c r="G10347" s="384">
        <v>2200</v>
      </c>
      <c r="H10347" s="383" t="s">
        <v>848</v>
      </c>
      <c r="I10347" s="383" t="s">
        <v>855</v>
      </c>
      <c r="J10347" s="383" t="s">
        <v>617</v>
      </c>
      <c r="K10347" s="383" t="s">
        <v>618</v>
      </c>
      <c r="L10347" s="384">
        <v>24188</v>
      </c>
      <c r="M10347" s="383" t="s">
        <v>638</v>
      </c>
      <c r="N10347" s="383" t="s">
        <v>620</v>
      </c>
      <c r="O10347" s="383" t="s">
        <v>230</v>
      </c>
    </row>
    <row r="10348" spans="1:15">
      <c r="A10348" s="385">
        <v>42065</v>
      </c>
      <c r="B10348" s="383" t="s">
        <v>21</v>
      </c>
      <c r="C10348" s="383" t="s">
        <v>12</v>
      </c>
      <c r="D10348" s="383" t="s">
        <v>22</v>
      </c>
      <c r="E10348" s="383" t="s">
        <v>658</v>
      </c>
      <c r="F10348" s="383" t="s">
        <v>10</v>
      </c>
      <c r="G10348" s="384">
        <v>2200</v>
      </c>
      <c r="H10348" s="383" t="s">
        <v>848</v>
      </c>
      <c r="I10348" s="383" t="s">
        <v>855</v>
      </c>
      <c r="J10348" s="383" t="s">
        <v>617</v>
      </c>
      <c r="K10348" s="383" t="s">
        <v>618</v>
      </c>
      <c r="L10348" s="384">
        <v>24376</v>
      </c>
      <c r="M10348" s="383" t="s">
        <v>638</v>
      </c>
      <c r="N10348" s="383" t="s">
        <v>620</v>
      </c>
      <c r="O10348" s="383" t="s">
        <v>230</v>
      </c>
    </row>
    <row r="10349" spans="1:15">
      <c r="A10349" s="385">
        <v>42067</v>
      </c>
      <c r="B10349" s="383" t="s">
        <v>28</v>
      </c>
      <c r="C10349" s="383" t="s">
        <v>8</v>
      </c>
      <c r="D10349" s="383" t="s">
        <v>29</v>
      </c>
      <c r="E10349" s="383" t="s">
        <v>774</v>
      </c>
      <c r="F10349" s="383" t="s">
        <v>10</v>
      </c>
      <c r="G10349" s="384">
        <v>1034</v>
      </c>
      <c r="H10349" s="383" t="s">
        <v>848</v>
      </c>
      <c r="I10349" s="383" t="s">
        <v>1258</v>
      </c>
      <c r="J10349" s="383" t="s">
        <v>617</v>
      </c>
      <c r="K10349" s="383" t="s">
        <v>618</v>
      </c>
      <c r="L10349" s="384">
        <v>24394</v>
      </c>
      <c r="M10349" s="383" t="s">
        <v>638</v>
      </c>
      <c r="N10349" s="383" t="s">
        <v>620</v>
      </c>
      <c r="O10349" s="383" t="s">
        <v>230</v>
      </c>
    </row>
    <row r="10350" spans="1:15">
      <c r="A10350" s="385">
        <v>42099</v>
      </c>
      <c r="B10350" s="383" t="s">
        <v>650</v>
      </c>
      <c r="C10350" s="383" t="s">
        <v>8</v>
      </c>
      <c r="D10350" s="383" t="s">
        <v>20</v>
      </c>
      <c r="E10350" s="383" t="s">
        <v>651</v>
      </c>
      <c r="F10350" s="383" t="s">
        <v>10</v>
      </c>
      <c r="G10350" s="384">
        <v>-85666</v>
      </c>
      <c r="H10350" s="383" t="s">
        <v>852</v>
      </c>
      <c r="I10350" s="383" t="s">
        <v>1303</v>
      </c>
      <c r="J10350" s="383" t="s">
        <v>617</v>
      </c>
      <c r="K10350" s="383" t="s">
        <v>618</v>
      </c>
      <c r="L10350" s="384">
        <v>28181</v>
      </c>
      <c r="M10350" s="383" t="s">
        <v>642</v>
      </c>
      <c r="N10350" s="383" t="s">
        <v>620</v>
      </c>
      <c r="O10350" s="383" t="s">
        <v>230</v>
      </c>
    </row>
    <row r="10351" spans="1:15">
      <c r="A10351" s="385">
        <v>42108</v>
      </c>
      <c r="B10351" s="383" t="s">
        <v>17</v>
      </c>
      <c r="C10351" s="383" t="s">
        <v>18</v>
      </c>
      <c r="D10351" s="383" t="s">
        <v>19</v>
      </c>
      <c r="E10351" s="383" t="s">
        <v>668</v>
      </c>
      <c r="F10351" s="383" t="s">
        <v>10</v>
      </c>
      <c r="G10351" s="384">
        <v>1300</v>
      </c>
      <c r="H10351" s="383" t="s">
        <v>848</v>
      </c>
      <c r="I10351" s="383" t="s">
        <v>949</v>
      </c>
      <c r="J10351" s="383" t="s">
        <v>617</v>
      </c>
      <c r="K10351" s="383" t="s">
        <v>618</v>
      </c>
      <c r="L10351" s="384">
        <v>30380</v>
      </c>
      <c r="M10351" s="383" t="s">
        <v>642</v>
      </c>
      <c r="N10351" s="383" t="s">
        <v>620</v>
      </c>
      <c r="O10351" s="383" t="s">
        <v>230</v>
      </c>
    </row>
    <row r="10352" spans="1:15">
      <c r="A10352" s="385">
        <v>42109</v>
      </c>
      <c r="B10352" s="383" t="s">
        <v>17</v>
      </c>
      <c r="C10352" s="383" t="s">
        <v>18</v>
      </c>
      <c r="D10352" s="383" t="s">
        <v>19</v>
      </c>
      <c r="E10352" s="383" t="s">
        <v>668</v>
      </c>
      <c r="F10352" s="383" t="s">
        <v>10</v>
      </c>
      <c r="G10352" s="384">
        <v>1300</v>
      </c>
      <c r="H10352" s="383" t="s">
        <v>848</v>
      </c>
      <c r="I10352" s="383" t="s">
        <v>949</v>
      </c>
      <c r="J10352" s="383" t="s">
        <v>617</v>
      </c>
      <c r="K10352" s="383" t="s">
        <v>618</v>
      </c>
      <c r="L10352" s="384">
        <v>30722</v>
      </c>
      <c r="M10352" s="383" t="s">
        <v>642</v>
      </c>
      <c r="N10352" s="383" t="s">
        <v>620</v>
      </c>
      <c r="O10352" s="383" t="s">
        <v>230</v>
      </c>
    </row>
    <row r="10353" spans="1:15">
      <c r="A10353" s="385">
        <v>42110</v>
      </c>
      <c r="B10353" s="383" t="s">
        <v>17</v>
      </c>
      <c r="C10353" s="383" t="s">
        <v>18</v>
      </c>
      <c r="D10353" s="383" t="s">
        <v>19</v>
      </c>
      <c r="E10353" s="383" t="s">
        <v>668</v>
      </c>
      <c r="F10353" s="383" t="s">
        <v>10</v>
      </c>
      <c r="G10353" s="384">
        <v>1300</v>
      </c>
      <c r="H10353" s="383" t="s">
        <v>848</v>
      </c>
      <c r="I10353" s="383" t="s">
        <v>1153</v>
      </c>
      <c r="J10353" s="383" t="s">
        <v>617</v>
      </c>
      <c r="K10353" s="383" t="s">
        <v>618</v>
      </c>
      <c r="L10353" s="384">
        <v>30780</v>
      </c>
      <c r="M10353" s="383" t="s">
        <v>642</v>
      </c>
      <c r="N10353" s="383" t="s">
        <v>620</v>
      </c>
      <c r="O10353" s="383" t="s">
        <v>230</v>
      </c>
    </row>
    <row r="10354" spans="1:15">
      <c r="A10354" s="385">
        <v>42112</v>
      </c>
      <c r="B10354" s="383" t="s">
        <v>11</v>
      </c>
      <c r="C10354" s="383" t="s">
        <v>12</v>
      </c>
      <c r="D10354" s="383" t="s">
        <v>13</v>
      </c>
      <c r="E10354" s="383" t="s">
        <v>678</v>
      </c>
      <c r="F10354" s="383" t="s">
        <v>10</v>
      </c>
      <c r="G10354" s="384">
        <v>47</v>
      </c>
      <c r="H10354" s="383" t="s">
        <v>951</v>
      </c>
      <c r="I10354" s="383" t="s">
        <v>1243</v>
      </c>
      <c r="J10354" s="383" t="s">
        <v>617</v>
      </c>
      <c r="K10354" s="383" t="s">
        <v>618</v>
      </c>
      <c r="L10354" s="384">
        <v>30780</v>
      </c>
      <c r="M10354" s="383" t="s">
        <v>642</v>
      </c>
      <c r="N10354" s="383" t="s">
        <v>620</v>
      </c>
      <c r="O10354" s="383" t="s">
        <v>230</v>
      </c>
    </row>
    <row r="10355" spans="1:15">
      <c r="A10355" s="385">
        <v>42114</v>
      </c>
      <c r="B10355" s="383" t="s">
        <v>663</v>
      </c>
      <c r="C10355" s="383" t="s">
        <v>664</v>
      </c>
      <c r="D10355" s="383" t="s">
        <v>22</v>
      </c>
      <c r="E10355" s="383" t="s">
        <v>665</v>
      </c>
      <c r="F10355" s="383" t="s">
        <v>10</v>
      </c>
      <c r="G10355" s="384">
        <v>90132</v>
      </c>
      <c r="H10355" s="383" t="s">
        <v>704</v>
      </c>
      <c r="I10355" s="383" t="s">
        <v>1304</v>
      </c>
      <c r="J10355" s="383" t="s">
        <v>617</v>
      </c>
      <c r="K10355" s="383" t="s">
        <v>618</v>
      </c>
      <c r="L10355" s="384">
        <v>30780</v>
      </c>
      <c r="M10355" s="383" t="s">
        <v>643</v>
      </c>
      <c r="N10355" s="383" t="s">
        <v>620</v>
      </c>
      <c r="O10355" s="383" t="s">
        <v>230</v>
      </c>
    </row>
    <row r="10356" spans="1:15">
      <c r="A10356" s="385">
        <v>42150</v>
      </c>
      <c r="B10356" s="383" t="s">
        <v>11</v>
      </c>
      <c r="C10356" s="383" t="s">
        <v>12</v>
      </c>
      <c r="D10356" s="383" t="s">
        <v>13</v>
      </c>
      <c r="E10356" s="383" t="s">
        <v>678</v>
      </c>
      <c r="F10356" s="383" t="s">
        <v>10</v>
      </c>
      <c r="G10356" s="384">
        <v>31</v>
      </c>
      <c r="H10356" s="383" t="s">
        <v>951</v>
      </c>
      <c r="I10356" s="383" t="s">
        <v>1305</v>
      </c>
      <c r="J10356" s="383" t="s">
        <v>617</v>
      </c>
      <c r="K10356" s="383" t="s">
        <v>618</v>
      </c>
      <c r="L10356" s="384">
        <v>30780</v>
      </c>
      <c r="M10356" s="383" t="s">
        <v>645</v>
      </c>
      <c r="N10356" s="383" t="s">
        <v>620</v>
      </c>
      <c r="O10356" s="383" t="s">
        <v>230</v>
      </c>
    </row>
    <row r="10357" spans="1:15">
      <c r="A10357" s="385">
        <v>42025</v>
      </c>
      <c r="B10357" s="383" t="s">
        <v>11</v>
      </c>
      <c r="C10357" s="383" t="s">
        <v>12</v>
      </c>
      <c r="D10357" s="383" t="s">
        <v>13</v>
      </c>
      <c r="E10357" s="383" t="s">
        <v>678</v>
      </c>
      <c r="F10357" s="383" t="s">
        <v>10</v>
      </c>
      <c r="G10357" s="384">
        <v>2761</v>
      </c>
      <c r="H10357" s="383" t="s">
        <v>803</v>
      </c>
      <c r="I10357" s="383" t="s">
        <v>1247</v>
      </c>
      <c r="J10357" s="383" t="s">
        <v>617</v>
      </c>
      <c r="K10357" s="383" t="s">
        <v>618</v>
      </c>
      <c r="L10357" s="384">
        <v>14695</v>
      </c>
      <c r="M10357" s="383" t="s">
        <v>633</v>
      </c>
      <c r="N10357" s="383" t="s">
        <v>620</v>
      </c>
      <c r="O10357" s="383" t="s">
        <v>230</v>
      </c>
    </row>
    <row r="10358" spans="1:15">
      <c r="A10358" s="385">
        <v>42027</v>
      </c>
      <c r="B10358" s="383" t="s">
        <v>21</v>
      </c>
      <c r="C10358" s="383" t="s">
        <v>12</v>
      </c>
      <c r="D10358" s="383" t="s">
        <v>22</v>
      </c>
      <c r="E10358" s="383" t="s">
        <v>658</v>
      </c>
      <c r="F10358" s="383" t="s">
        <v>10</v>
      </c>
      <c r="G10358" s="384">
        <v>5644</v>
      </c>
      <c r="H10358" s="383" t="s">
        <v>873</v>
      </c>
      <c r="I10358" s="383" t="s">
        <v>1306</v>
      </c>
      <c r="J10358" s="383" t="s">
        <v>617</v>
      </c>
      <c r="K10358" s="383" t="s">
        <v>618</v>
      </c>
      <c r="L10358" s="384">
        <v>17245</v>
      </c>
      <c r="M10358" s="383" t="s">
        <v>633</v>
      </c>
      <c r="N10358" s="383" t="s">
        <v>620</v>
      </c>
      <c r="O10358" s="383" t="s">
        <v>230</v>
      </c>
    </row>
    <row r="10359" spans="1:15">
      <c r="A10359" s="385">
        <v>42032</v>
      </c>
      <c r="B10359" s="383" t="s">
        <v>21</v>
      </c>
      <c r="C10359" s="383" t="s">
        <v>12</v>
      </c>
      <c r="D10359" s="383" t="s">
        <v>22</v>
      </c>
      <c r="E10359" s="383" t="s">
        <v>658</v>
      </c>
      <c r="F10359" s="383" t="s">
        <v>10</v>
      </c>
      <c r="G10359" s="384">
        <v>56125</v>
      </c>
      <c r="H10359" s="383" t="s">
        <v>891</v>
      </c>
      <c r="I10359" s="383" t="s">
        <v>1307</v>
      </c>
      <c r="J10359" s="383" t="s">
        <v>617</v>
      </c>
      <c r="K10359" s="383" t="s">
        <v>618</v>
      </c>
      <c r="L10359" s="384">
        <v>18650</v>
      </c>
      <c r="M10359" s="383" t="s">
        <v>634</v>
      </c>
      <c r="N10359" s="383" t="s">
        <v>620</v>
      </c>
      <c r="O10359" s="383" t="s">
        <v>230</v>
      </c>
    </row>
    <row r="10360" spans="1:15">
      <c r="A10360" s="385">
        <v>42033</v>
      </c>
      <c r="B10360" s="383" t="s">
        <v>999</v>
      </c>
      <c r="C10360" s="383" t="s">
        <v>42</v>
      </c>
      <c r="D10360" s="383" t="s">
        <v>36</v>
      </c>
      <c r="E10360" s="383" t="s">
        <v>1000</v>
      </c>
      <c r="F10360" s="383" t="s">
        <v>43</v>
      </c>
      <c r="G10360" s="384">
        <v>10381</v>
      </c>
      <c r="H10360" s="383" t="s">
        <v>1087</v>
      </c>
      <c r="I10360" s="383" t="s">
        <v>1308</v>
      </c>
      <c r="J10360" s="383" t="s">
        <v>617</v>
      </c>
      <c r="K10360" s="383" t="s">
        <v>618</v>
      </c>
      <c r="L10360" s="384">
        <v>18650</v>
      </c>
      <c r="M10360" s="383" t="s">
        <v>634</v>
      </c>
      <c r="N10360" s="383" t="s">
        <v>620</v>
      </c>
      <c r="O10360" s="383" t="s">
        <v>230</v>
      </c>
    </row>
    <row r="10361" spans="1:15">
      <c r="A10361" s="385">
        <v>42034</v>
      </c>
      <c r="B10361" s="383" t="s">
        <v>39</v>
      </c>
      <c r="C10361" s="383" t="s">
        <v>40</v>
      </c>
      <c r="D10361" s="383" t="s">
        <v>19</v>
      </c>
      <c r="E10361" s="383" t="s">
        <v>893</v>
      </c>
      <c r="F10361" s="383" t="s">
        <v>10</v>
      </c>
      <c r="G10361" s="384">
        <v>8162</v>
      </c>
      <c r="H10361" s="383" t="s">
        <v>917</v>
      </c>
      <c r="I10361" s="383" t="s">
        <v>1309</v>
      </c>
      <c r="J10361" s="383" t="s">
        <v>617</v>
      </c>
      <c r="K10361" s="383" t="s">
        <v>618</v>
      </c>
      <c r="L10361" s="384">
        <v>18650</v>
      </c>
      <c r="M10361" s="383" t="s">
        <v>634</v>
      </c>
      <c r="N10361" s="383" t="s">
        <v>620</v>
      </c>
      <c r="O10361" s="383" t="s">
        <v>230</v>
      </c>
    </row>
    <row r="10362" spans="1:15">
      <c r="A10362" s="385">
        <v>42037</v>
      </c>
      <c r="B10362" s="383" t="s">
        <v>39</v>
      </c>
      <c r="C10362" s="383" t="s">
        <v>40</v>
      </c>
      <c r="D10362" s="383" t="s">
        <v>19</v>
      </c>
      <c r="E10362" s="383" t="s">
        <v>893</v>
      </c>
      <c r="F10362" s="383" t="s">
        <v>10</v>
      </c>
      <c r="G10362" s="384">
        <v>1300</v>
      </c>
      <c r="H10362" s="383" t="s">
        <v>917</v>
      </c>
      <c r="I10362" s="383" t="s">
        <v>1284</v>
      </c>
      <c r="J10362" s="383" t="s">
        <v>617</v>
      </c>
      <c r="K10362" s="383" t="s">
        <v>618</v>
      </c>
      <c r="L10362" s="384">
        <v>18660</v>
      </c>
      <c r="M10362" s="383" t="s">
        <v>634</v>
      </c>
      <c r="N10362" s="383" t="s">
        <v>620</v>
      </c>
      <c r="O10362" s="383" t="s">
        <v>230</v>
      </c>
    </row>
    <row r="10363" spans="1:15">
      <c r="A10363" s="385">
        <v>42039</v>
      </c>
      <c r="B10363" s="383" t="s">
        <v>11</v>
      </c>
      <c r="C10363" s="383" t="s">
        <v>12</v>
      </c>
      <c r="D10363" s="383" t="s">
        <v>13</v>
      </c>
      <c r="E10363" s="383" t="s">
        <v>678</v>
      </c>
      <c r="F10363" s="383" t="s">
        <v>10</v>
      </c>
      <c r="G10363" s="384">
        <v>97</v>
      </c>
      <c r="H10363" s="383" t="s">
        <v>743</v>
      </c>
      <c r="I10363" s="383" t="s">
        <v>1310</v>
      </c>
      <c r="J10363" s="383" t="s">
        <v>617</v>
      </c>
      <c r="K10363" s="383" t="s">
        <v>618</v>
      </c>
      <c r="L10363" s="384">
        <v>18660</v>
      </c>
      <c r="M10363" s="383" t="s">
        <v>634</v>
      </c>
      <c r="N10363" s="383" t="s">
        <v>620</v>
      </c>
      <c r="O10363" s="383" t="s">
        <v>230</v>
      </c>
    </row>
    <row r="10364" spans="1:15">
      <c r="A10364" s="385">
        <v>42040</v>
      </c>
      <c r="B10364" s="383" t="s">
        <v>21</v>
      </c>
      <c r="C10364" s="383" t="s">
        <v>12</v>
      </c>
      <c r="D10364" s="383" t="s">
        <v>22</v>
      </c>
      <c r="E10364" s="383" t="s">
        <v>658</v>
      </c>
      <c r="F10364" s="383" t="s">
        <v>10</v>
      </c>
      <c r="G10364" s="384">
        <v>55523</v>
      </c>
      <c r="H10364" s="383" t="s">
        <v>1087</v>
      </c>
      <c r="I10364" s="383" t="s">
        <v>1311</v>
      </c>
      <c r="J10364" s="383" t="s">
        <v>617</v>
      </c>
      <c r="K10364" s="383" t="s">
        <v>618</v>
      </c>
      <c r="L10364" s="384">
        <v>18761</v>
      </c>
      <c r="M10364" s="383" t="s">
        <v>635</v>
      </c>
      <c r="N10364" s="383" t="s">
        <v>620</v>
      </c>
      <c r="O10364" s="383" t="s">
        <v>230</v>
      </c>
    </row>
    <row r="10365" spans="1:15">
      <c r="A10365" s="385">
        <v>42041</v>
      </c>
      <c r="B10365" s="383" t="s">
        <v>46</v>
      </c>
      <c r="C10365" s="383" t="s">
        <v>40</v>
      </c>
      <c r="D10365" s="383" t="s">
        <v>38</v>
      </c>
      <c r="E10365" s="383" t="s">
        <v>916</v>
      </c>
      <c r="F10365" s="383" t="s">
        <v>10</v>
      </c>
      <c r="G10365" s="384">
        <v>2100</v>
      </c>
      <c r="H10365" s="383" t="s">
        <v>1053</v>
      </c>
      <c r="I10365" s="383" t="s">
        <v>1312</v>
      </c>
      <c r="J10365" s="383" t="s">
        <v>617</v>
      </c>
      <c r="K10365" s="383" t="s">
        <v>618</v>
      </c>
      <c r="L10365" s="384">
        <v>18761</v>
      </c>
      <c r="M10365" s="383" t="s">
        <v>635</v>
      </c>
      <c r="N10365" s="383" t="s">
        <v>620</v>
      </c>
      <c r="O10365" s="383" t="s">
        <v>230</v>
      </c>
    </row>
    <row r="10366" spans="1:15">
      <c r="A10366" s="385">
        <v>42042</v>
      </c>
      <c r="B10366" s="383" t="s">
        <v>21</v>
      </c>
      <c r="C10366" s="383" t="s">
        <v>12</v>
      </c>
      <c r="D10366" s="383" t="s">
        <v>22</v>
      </c>
      <c r="E10366" s="383" t="s">
        <v>658</v>
      </c>
      <c r="F10366" s="383" t="s">
        <v>10</v>
      </c>
      <c r="G10366" s="384">
        <v>360</v>
      </c>
      <c r="H10366" s="383" t="s">
        <v>848</v>
      </c>
      <c r="I10366" s="383" t="s">
        <v>1313</v>
      </c>
      <c r="J10366" s="383" t="s">
        <v>617</v>
      </c>
      <c r="K10366" s="383" t="s">
        <v>618</v>
      </c>
      <c r="L10366" s="384">
        <v>18800</v>
      </c>
      <c r="M10366" s="383" t="s">
        <v>635</v>
      </c>
      <c r="N10366" s="383" t="s">
        <v>620</v>
      </c>
      <c r="O10366" s="383" t="s">
        <v>230</v>
      </c>
    </row>
    <row r="10367" spans="1:15">
      <c r="A10367" s="385">
        <v>42044</v>
      </c>
      <c r="B10367" s="383" t="s">
        <v>21</v>
      </c>
      <c r="C10367" s="383" t="s">
        <v>12</v>
      </c>
      <c r="D10367" s="383" t="s">
        <v>22</v>
      </c>
      <c r="E10367" s="383" t="s">
        <v>658</v>
      </c>
      <c r="F10367" s="383" t="s">
        <v>10</v>
      </c>
      <c r="G10367" s="384">
        <v>2971</v>
      </c>
      <c r="H10367" s="383" t="s">
        <v>784</v>
      </c>
      <c r="I10367" s="383" t="s">
        <v>1314</v>
      </c>
      <c r="J10367" s="383" t="s">
        <v>617</v>
      </c>
      <c r="K10367" s="383" t="s">
        <v>618</v>
      </c>
      <c r="L10367" s="384">
        <v>20833</v>
      </c>
      <c r="M10367" s="383" t="s">
        <v>635</v>
      </c>
      <c r="N10367" s="383" t="s">
        <v>620</v>
      </c>
      <c r="O10367" s="383" t="s">
        <v>230</v>
      </c>
    </row>
    <row r="10368" spans="1:15">
      <c r="A10368" s="385">
        <v>42045</v>
      </c>
      <c r="B10368" s="383" t="s">
        <v>21</v>
      </c>
      <c r="C10368" s="383" t="s">
        <v>12</v>
      </c>
      <c r="D10368" s="383" t="s">
        <v>22</v>
      </c>
      <c r="E10368" s="383" t="s">
        <v>658</v>
      </c>
      <c r="F10368" s="383" t="s">
        <v>10</v>
      </c>
      <c r="G10368" s="384">
        <v>11168</v>
      </c>
      <c r="H10368" s="383" t="s">
        <v>873</v>
      </c>
      <c r="I10368" s="383" t="s">
        <v>1315</v>
      </c>
      <c r="J10368" s="383" t="s">
        <v>617</v>
      </c>
      <c r="K10368" s="383" t="s">
        <v>618</v>
      </c>
      <c r="L10368" s="384">
        <v>20833</v>
      </c>
      <c r="M10368" s="383" t="s">
        <v>635</v>
      </c>
      <c r="N10368" s="383" t="s">
        <v>620</v>
      </c>
      <c r="O10368" s="383" t="s">
        <v>230</v>
      </c>
    </row>
    <row r="10369" spans="1:15">
      <c r="A10369" s="385">
        <v>42046</v>
      </c>
      <c r="B10369" s="383" t="s">
        <v>21</v>
      </c>
      <c r="C10369" s="383" t="s">
        <v>12</v>
      </c>
      <c r="D10369" s="383" t="s">
        <v>22</v>
      </c>
      <c r="E10369" s="383" t="s">
        <v>658</v>
      </c>
      <c r="F10369" s="383" t="s">
        <v>10</v>
      </c>
      <c r="G10369" s="384">
        <v>3100</v>
      </c>
      <c r="H10369" s="383" t="s">
        <v>922</v>
      </c>
      <c r="I10369" s="383" t="s">
        <v>923</v>
      </c>
      <c r="J10369" s="383" t="s">
        <v>617</v>
      </c>
      <c r="K10369" s="383" t="s">
        <v>618</v>
      </c>
      <c r="L10369" s="384">
        <v>20833</v>
      </c>
      <c r="M10369" s="383" t="s">
        <v>635</v>
      </c>
      <c r="N10369" s="383" t="s">
        <v>620</v>
      </c>
      <c r="O10369" s="383" t="s">
        <v>230</v>
      </c>
    </row>
    <row r="10370" spans="1:15">
      <c r="A10370" s="385">
        <v>42047</v>
      </c>
      <c r="B10370" s="383" t="s">
        <v>11</v>
      </c>
      <c r="C10370" s="383" t="s">
        <v>12</v>
      </c>
      <c r="D10370" s="383" t="s">
        <v>13</v>
      </c>
      <c r="E10370" s="383" t="s">
        <v>678</v>
      </c>
      <c r="F10370" s="383" t="s">
        <v>10</v>
      </c>
      <c r="G10370" s="384">
        <v>12835</v>
      </c>
      <c r="H10370" s="383" t="s">
        <v>904</v>
      </c>
      <c r="I10370" s="383" t="s">
        <v>1316</v>
      </c>
      <c r="J10370" s="383" t="s">
        <v>617</v>
      </c>
      <c r="K10370" s="383" t="s">
        <v>618</v>
      </c>
      <c r="L10370" s="384">
        <v>20833</v>
      </c>
      <c r="M10370" s="383" t="s">
        <v>635</v>
      </c>
      <c r="N10370" s="383" t="s">
        <v>620</v>
      </c>
      <c r="O10370" s="383" t="s">
        <v>230</v>
      </c>
    </row>
    <row r="10371" spans="1:15">
      <c r="A10371" s="385">
        <v>42048</v>
      </c>
      <c r="B10371" s="383" t="s">
        <v>21</v>
      </c>
      <c r="C10371" s="383" t="s">
        <v>12</v>
      </c>
      <c r="D10371" s="383" t="s">
        <v>22</v>
      </c>
      <c r="E10371" s="383" t="s">
        <v>658</v>
      </c>
      <c r="F10371" s="383" t="s">
        <v>10</v>
      </c>
      <c r="G10371" s="384">
        <v>55599</v>
      </c>
      <c r="H10371" s="383" t="s">
        <v>909</v>
      </c>
      <c r="I10371" s="383" t="s">
        <v>1317</v>
      </c>
      <c r="J10371" s="383" t="s">
        <v>617</v>
      </c>
      <c r="K10371" s="383" t="s">
        <v>618</v>
      </c>
      <c r="L10371" s="384">
        <v>20833</v>
      </c>
      <c r="M10371" s="383" t="s">
        <v>635</v>
      </c>
      <c r="N10371" s="383" t="s">
        <v>620</v>
      </c>
      <c r="O10371" s="383" t="s">
        <v>230</v>
      </c>
    </row>
    <row r="10372" spans="1:15">
      <c r="A10372" s="385">
        <v>42049</v>
      </c>
      <c r="B10372" s="383" t="s">
        <v>21</v>
      </c>
      <c r="C10372" s="383" t="s">
        <v>12</v>
      </c>
      <c r="D10372" s="383" t="s">
        <v>22</v>
      </c>
      <c r="E10372" s="383" t="s">
        <v>658</v>
      </c>
      <c r="F10372" s="383" t="s">
        <v>10</v>
      </c>
      <c r="G10372" s="384">
        <v>-28257</v>
      </c>
      <c r="H10372" s="383" t="s">
        <v>896</v>
      </c>
      <c r="I10372" s="383" t="s">
        <v>1318</v>
      </c>
      <c r="J10372" s="383" t="s">
        <v>617</v>
      </c>
      <c r="K10372" s="383" t="s">
        <v>618</v>
      </c>
      <c r="L10372" s="384">
        <v>21180</v>
      </c>
      <c r="M10372" s="383" t="s">
        <v>635</v>
      </c>
      <c r="N10372" s="383" t="s">
        <v>620</v>
      </c>
      <c r="O10372" s="383" t="s">
        <v>230</v>
      </c>
    </row>
    <row r="10373" spans="1:15">
      <c r="A10373" s="385">
        <v>42053</v>
      </c>
      <c r="B10373" s="383" t="s">
        <v>28</v>
      </c>
      <c r="C10373" s="383" t="s">
        <v>8</v>
      </c>
      <c r="D10373" s="383" t="s">
        <v>29</v>
      </c>
      <c r="E10373" s="383" t="s">
        <v>774</v>
      </c>
      <c r="F10373" s="383" t="s">
        <v>10</v>
      </c>
      <c r="G10373" s="384">
        <v>1034</v>
      </c>
      <c r="H10373" s="383" t="s">
        <v>848</v>
      </c>
      <c r="I10373" s="383" t="s">
        <v>1258</v>
      </c>
      <c r="J10373" s="383" t="s">
        <v>617</v>
      </c>
      <c r="K10373" s="383" t="s">
        <v>618</v>
      </c>
      <c r="L10373" s="384">
        <v>23171</v>
      </c>
      <c r="M10373" s="383" t="s">
        <v>636</v>
      </c>
      <c r="N10373" s="383" t="s">
        <v>620</v>
      </c>
      <c r="O10373" s="383" t="s">
        <v>230</v>
      </c>
    </row>
    <row r="10374" spans="1:15">
      <c r="A10374" s="385">
        <v>42054</v>
      </c>
      <c r="B10374" s="383" t="s">
        <v>28</v>
      </c>
      <c r="C10374" s="383" t="s">
        <v>8</v>
      </c>
      <c r="D10374" s="383" t="s">
        <v>29</v>
      </c>
      <c r="E10374" s="383" t="s">
        <v>774</v>
      </c>
      <c r="F10374" s="383" t="s">
        <v>10</v>
      </c>
      <c r="G10374" s="384">
        <v>1034</v>
      </c>
      <c r="H10374" s="383" t="s">
        <v>848</v>
      </c>
      <c r="I10374" s="383" t="s">
        <v>1258</v>
      </c>
      <c r="J10374" s="383" t="s">
        <v>617</v>
      </c>
      <c r="K10374" s="383" t="s">
        <v>618</v>
      </c>
      <c r="L10374" s="384">
        <v>23171</v>
      </c>
      <c r="M10374" s="383" t="s">
        <v>636</v>
      </c>
      <c r="N10374" s="383" t="s">
        <v>620</v>
      </c>
      <c r="O10374" s="383" t="s">
        <v>230</v>
      </c>
    </row>
    <row r="10375" spans="1:15">
      <c r="A10375" s="385">
        <v>42055</v>
      </c>
      <c r="B10375" s="383" t="s">
        <v>28</v>
      </c>
      <c r="C10375" s="383" t="s">
        <v>8</v>
      </c>
      <c r="D10375" s="383" t="s">
        <v>29</v>
      </c>
      <c r="E10375" s="383" t="s">
        <v>774</v>
      </c>
      <c r="F10375" s="383" t="s">
        <v>10</v>
      </c>
      <c r="G10375" s="384">
        <v>1034</v>
      </c>
      <c r="H10375" s="383" t="s">
        <v>848</v>
      </c>
      <c r="I10375" s="383" t="s">
        <v>1258</v>
      </c>
      <c r="J10375" s="383" t="s">
        <v>617</v>
      </c>
      <c r="K10375" s="383" t="s">
        <v>618</v>
      </c>
      <c r="L10375" s="384">
        <v>23171</v>
      </c>
      <c r="M10375" s="383" t="s">
        <v>636</v>
      </c>
      <c r="N10375" s="383" t="s">
        <v>620</v>
      </c>
      <c r="O10375" s="383" t="s">
        <v>230</v>
      </c>
    </row>
    <row r="10376" spans="1:15">
      <c r="A10376" s="385">
        <v>42056</v>
      </c>
      <c r="B10376" s="383" t="s">
        <v>21</v>
      </c>
      <c r="C10376" s="383" t="s">
        <v>12</v>
      </c>
      <c r="D10376" s="383" t="s">
        <v>22</v>
      </c>
      <c r="E10376" s="383" t="s">
        <v>658</v>
      </c>
      <c r="F10376" s="383" t="s">
        <v>10</v>
      </c>
      <c r="G10376" s="384">
        <v>1286</v>
      </c>
      <c r="H10376" s="383" t="s">
        <v>951</v>
      </c>
      <c r="I10376" s="383" t="s">
        <v>1319</v>
      </c>
      <c r="J10376" s="383" t="s">
        <v>617</v>
      </c>
      <c r="K10376" s="383" t="s">
        <v>618</v>
      </c>
      <c r="L10376" s="384">
        <v>23171</v>
      </c>
      <c r="M10376" s="383" t="s">
        <v>637</v>
      </c>
      <c r="N10376" s="383" t="s">
        <v>620</v>
      </c>
      <c r="O10376" s="383" t="s">
        <v>230</v>
      </c>
    </row>
    <row r="10377" spans="1:15">
      <c r="A10377" s="385">
        <v>42057</v>
      </c>
      <c r="B10377" s="383" t="s">
        <v>28</v>
      </c>
      <c r="C10377" s="383" t="s">
        <v>8</v>
      </c>
      <c r="D10377" s="383" t="s">
        <v>29</v>
      </c>
      <c r="E10377" s="383" t="s">
        <v>774</v>
      </c>
      <c r="F10377" s="383" t="s">
        <v>10</v>
      </c>
      <c r="G10377" s="384">
        <v>1034</v>
      </c>
      <c r="H10377" s="383" t="s">
        <v>848</v>
      </c>
      <c r="I10377" s="383" t="s">
        <v>1258</v>
      </c>
      <c r="J10377" s="383" t="s">
        <v>617</v>
      </c>
      <c r="K10377" s="383" t="s">
        <v>618</v>
      </c>
      <c r="L10377" s="384">
        <v>23171</v>
      </c>
      <c r="M10377" s="383" t="s">
        <v>637</v>
      </c>
      <c r="N10377" s="383" t="s">
        <v>620</v>
      </c>
      <c r="O10377" s="383" t="s">
        <v>230</v>
      </c>
    </row>
    <row r="10378" spans="1:15">
      <c r="A10378" s="385">
        <v>42059</v>
      </c>
      <c r="B10378" s="383" t="s">
        <v>21</v>
      </c>
      <c r="C10378" s="383" t="s">
        <v>12</v>
      </c>
      <c r="D10378" s="383" t="s">
        <v>22</v>
      </c>
      <c r="E10378" s="383" t="s">
        <v>658</v>
      </c>
      <c r="F10378" s="383" t="s">
        <v>10</v>
      </c>
      <c r="G10378" s="384">
        <v>1681</v>
      </c>
      <c r="H10378" s="383" t="s">
        <v>848</v>
      </c>
      <c r="I10378" s="383" t="s">
        <v>1259</v>
      </c>
      <c r="J10378" s="383" t="s">
        <v>617</v>
      </c>
      <c r="K10378" s="383" t="s">
        <v>618</v>
      </c>
      <c r="L10378" s="384">
        <v>23171</v>
      </c>
      <c r="M10378" s="383" t="s">
        <v>637</v>
      </c>
      <c r="N10378" s="383" t="s">
        <v>620</v>
      </c>
      <c r="O10378" s="383" t="s">
        <v>230</v>
      </c>
    </row>
    <row r="10379" spans="1:15">
      <c r="A10379" s="385">
        <v>42060</v>
      </c>
      <c r="B10379" s="383" t="s">
        <v>21</v>
      </c>
      <c r="C10379" s="383" t="s">
        <v>12</v>
      </c>
      <c r="D10379" s="383" t="s">
        <v>22</v>
      </c>
      <c r="E10379" s="383" t="s">
        <v>658</v>
      </c>
      <c r="F10379" s="383" t="s">
        <v>10</v>
      </c>
      <c r="G10379" s="384">
        <v>1681</v>
      </c>
      <c r="H10379" s="383" t="s">
        <v>848</v>
      </c>
      <c r="I10379" s="383" t="s">
        <v>1259</v>
      </c>
      <c r="J10379" s="383" t="s">
        <v>617</v>
      </c>
      <c r="K10379" s="383" t="s">
        <v>618</v>
      </c>
      <c r="L10379" s="384">
        <v>23171</v>
      </c>
      <c r="M10379" s="383" t="s">
        <v>637</v>
      </c>
      <c r="N10379" s="383" t="s">
        <v>620</v>
      </c>
      <c r="O10379" s="383" t="s">
        <v>230</v>
      </c>
    </row>
    <row r="10380" spans="1:15">
      <c r="A10380" s="385">
        <v>42061</v>
      </c>
      <c r="B10380" s="383" t="s">
        <v>28</v>
      </c>
      <c r="C10380" s="383" t="s">
        <v>8</v>
      </c>
      <c r="D10380" s="383" t="s">
        <v>29</v>
      </c>
      <c r="E10380" s="383" t="s">
        <v>774</v>
      </c>
      <c r="F10380" s="383" t="s">
        <v>10</v>
      </c>
      <c r="G10380" s="384">
        <v>1034</v>
      </c>
      <c r="H10380" s="383" t="s">
        <v>848</v>
      </c>
      <c r="I10380" s="383" t="s">
        <v>1258</v>
      </c>
      <c r="J10380" s="383" t="s">
        <v>617</v>
      </c>
      <c r="K10380" s="383" t="s">
        <v>618</v>
      </c>
      <c r="L10380" s="384">
        <v>23171</v>
      </c>
      <c r="M10380" s="383" t="s">
        <v>637</v>
      </c>
      <c r="N10380" s="383" t="s">
        <v>620</v>
      </c>
      <c r="O10380" s="383" t="s">
        <v>230</v>
      </c>
    </row>
    <row r="10381" spans="1:15">
      <c r="A10381" s="385">
        <v>42062</v>
      </c>
      <c r="B10381" s="383" t="s">
        <v>21</v>
      </c>
      <c r="C10381" s="383" t="s">
        <v>12</v>
      </c>
      <c r="D10381" s="383" t="s">
        <v>22</v>
      </c>
      <c r="E10381" s="383" t="s">
        <v>658</v>
      </c>
      <c r="F10381" s="383" t="s">
        <v>10</v>
      </c>
      <c r="G10381" s="384">
        <v>104200</v>
      </c>
      <c r="H10381" s="383" t="s">
        <v>848</v>
      </c>
      <c r="I10381" s="383" t="s">
        <v>1259</v>
      </c>
      <c r="J10381" s="383" t="s">
        <v>617</v>
      </c>
      <c r="K10381" s="383" t="s">
        <v>618</v>
      </c>
      <c r="L10381" s="384">
        <v>23171</v>
      </c>
      <c r="M10381" s="383" t="s">
        <v>637</v>
      </c>
      <c r="N10381" s="383" t="s">
        <v>620</v>
      </c>
      <c r="O10381" s="383" t="s">
        <v>230</v>
      </c>
    </row>
    <row r="10382" spans="1:15">
      <c r="A10382" s="385">
        <v>42063</v>
      </c>
      <c r="B10382" s="383" t="s">
        <v>21</v>
      </c>
      <c r="C10382" s="383" t="s">
        <v>12</v>
      </c>
      <c r="D10382" s="383" t="s">
        <v>22</v>
      </c>
      <c r="E10382" s="383" t="s">
        <v>658</v>
      </c>
      <c r="F10382" s="383" t="s">
        <v>10</v>
      </c>
      <c r="G10382" s="384">
        <v>1681</v>
      </c>
      <c r="H10382" s="383" t="s">
        <v>848</v>
      </c>
      <c r="I10382" s="383" t="s">
        <v>1259</v>
      </c>
      <c r="J10382" s="383" t="s">
        <v>617</v>
      </c>
      <c r="K10382" s="383" t="s">
        <v>618</v>
      </c>
      <c r="L10382" s="384">
        <v>23242</v>
      </c>
      <c r="M10382" s="383" t="s">
        <v>638</v>
      </c>
      <c r="N10382" s="383" t="s">
        <v>620</v>
      </c>
      <c r="O10382" s="383" t="s">
        <v>230</v>
      </c>
    </row>
    <row r="10383" spans="1:15">
      <c r="A10383" s="385">
        <v>42064</v>
      </c>
      <c r="B10383" s="383" t="s">
        <v>21</v>
      </c>
      <c r="C10383" s="383" t="s">
        <v>12</v>
      </c>
      <c r="D10383" s="383" t="s">
        <v>22</v>
      </c>
      <c r="E10383" s="383" t="s">
        <v>658</v>
      </c>
      <c r="F10383" s="383" t="s">
        <v>10</v>
      </c>
      <c r="G10383" s="384">
        <v>13417</v>
      </c>
      <c r="H10383" s="383" t="s">
        <v>848</v>
      </c>
      <c r="I10383" s="383" t="s">
        <v>1259</v>
      </c>
      <c r="J10383" s="383" t="s">
        <v>617</v>
      </c>
      <c r="K10383" s="383" t="s">
        <v>618</v>
      </c>
      <c r="L10383" s="384">
        <v>24188</v>
      </c>
      <c r="M10383" s="383" t="s">
        <v>638</v>
      </c>
      <c r="N10383" s="383" t="s">
        <v>620</v>
      </c>
      <c r="O10383" s="383" t="s">
        <v>230</v>
      </c>
    </row>
    <row r="10384" spans="1:15">
      <c r="A10384" s="385">
        <v>42065</v>
      </c>
      <c r="B10384" s="383" t="s">
        <v>21</v>
      </c>
      <c r="C10384" s="383" t="s">
        <v>12</v>
      </c>
      <c r="D10384" s="383" t="s">
        <v>22</v>
      </c>
      <c r="E10384" s="383" t="s">
        <v>658</v>
      </c>
      <c r="F10384" s="383" t="s">
        <v>10</v>
      </c>
      <c r="G10384" s="384">
        <v>13417</v>
      </c>
      <c r="H10384" s="383" t="s">
        <v>848</v>
      </c>
      <c r="I10384" s="383" t="s">
        <v>1259</v>
      </c>
      <c r="J10384" s="383" t="s">
        <v>617</v>
      </c>
      <c r="K10384" s="383" t="s">
        <v>618</v>
      </c>
      <c r="L10384" s="384">
        <v>24376</v>
      </c>
      <c r="M10384" s="383" t="s">
        <v>638</v>
      </c>
      <c r="N10384" s="383" t="s">
        <v>620</v>
      </c>
      <c r="O10384" s="383" t="s">
        <v>230</v>
      </c>
    </row>
    <row r="10385" spans="1:15">
      <c r="A10385" s="385">
        <v>42066</v>
      </c>
      <c r="B10385" s="383" t="s">
        <v>21</v>
      </c>
      <c r="C10385" s="383" t="s">
        <v>12</v>
      </c>
      <c r="D10385" s="383" t="s">
        <v>22</v>
      </c>
      <c r="E10385" s="383" t="s">
        <v>658</v>
      </c>
      <c r="F10385" s="383" t="s">
        <v>10</v>
      </c>
      <c r="G10385" s="384">
        <v>2200</v>
      </c>
      <c r="H10385" s="383" t="s">
        <v>848</v>
      </c>
      <c r="I10385" s="383" t="s">
        <v>855</v>
      </c>
      <c r="J10385" s="383" t="s">
        <v>617</v>
      </c>
      <c r="K10385" s="383" t="s">
        <v>618</v>
      </c>
      <c r="L10385" s="384">
        <v>24376</v>
      </c>
      <c r="M10385" s="383" t="s">
        <v>638</v>
      </c>
      <c r="N10385" s="383" t="s">
        <v>620</v>
      </c>
      <c r="O10385" s="383" t="s">
        <v>230</v>
      </c>
    </row>
    <row r="10386" spans="1:15">
      <c r="A10386" s="385">
        <v>42068</v>
      </c>
      <c r="B10386" s="383" t="s">
        <v>28</v>
      </c>
      <c r="C10386" s="383" t="s">
        <v>8</v>
      </c>
      <c r="D10386" s="383" t="s">
        <v>29</v>
      </c>
      <c r="E10386" s="383" t="s">
        <v>774</v>
      </c>
      <c r="F10386" s="383" t="s">
        <v>10</v>
      </c>
      <c r="G10386" s="384">
        <v>1034</v>
      </c>
      <c r="H10386" s="383" t="s">
        <v>848</v>
      </c>
      <c r="I10386" s="383" t="s">
        <v>1258</v>
      </c>
      <c r="J10386" s="383" t="s">
        <v>617</v>
      </c>
      <c r="K10386" s="383" t="s">
        <v>618</v>
      </c>
      <c r="L10386" s="384">
        <v>24965</v>
      </c>
      <c r="M10386" s="383" t="s">
        <v>638</v>
      </c>
      <c r="N10386" s="383" t="s">
        <v>620</v>
      </c>
      <c r="O10386" s="383" t="s">
        <v>230</v>
      </c>
    </row>
    <row r="10387" spans="1:15">
      <c r="A10387" s="385">
        <v>42069</v>
      </c>
      <c r="B10387" s="383" t="s">
        <v>28</v>
      </c>
      <c r="C10387" s="383" t="s">
        <v>8</v>
      </c>
      <c r="D10387" s="383" t="s">
        <v>29</v>
      </c>
      <c r="E10387" s="383" t="s">
        <v>774</v>
      </c>
      <c r="F10387" s="383" t="s">
        <v>10</v>
      </c>
      <c r="G10387" s="384">
        <v>1034</v>
      </c>
      <c r="H10387" s="383" t="s">
        <v>848</v>
      </c>
      <c r="I10387" s="383" t="s">
        <v>1258</v>
      </c>
      <c r="J10387" s="383" t="s">
        <v>617</v>
      </c>
      <c r="K10387" s="383" t="s">
        <v>618</v>
      </c>
      <c r="L10387" s="384">
        <v>25035</v>
      </c>
      <c r="M10387" s="383" t="s">
        <v>638</v>
      </c>
      <c r="N10387" s="383" t="s">
        <v>620</v>
      </c>
      <c r="O10387" s="383" t="s">
        <v>230</v>
      </c>
    </row>
    <row r="10388" spans="1:15">
      <c r="A10388" s="385">
        <v>42070</v>
      </c>
      <c r="B10388" s="383" t="s">
        <v>28</v>
      </c>
      <c r="C10388" s="383" t="s">
        <v>8</v>
      </c>
      <c r="D10388" s="383" t="s">
        <v>29</v>
      </c>
      <c r="E10388" s="383" t="s">
        <v>774</v>
      </c>
      <c r="F10388" s="383" t="s">
        <v>10</v>
      </c>
      <c r="G10388" s="384">
        <v>1034</v>
      </c>
      <c r="H10388" s="383" t="s">
        <v>848</v>
      </c>
      <c r="I10388" s="383" t="s">
        <v>1258</v>
      </c>
      <c r="J10388" s="383" t="s">
        <v>617</v>
      </c>
      <c r="K10388" s="383" t="s">
        <v>618</v>
      </c>
      <c r="L10388" s="384">
        <v>25532</v>
      </c>
      <c r="M10388" s="383" t="s">
        <v>638</v>
      </c>
      <c r="N10388" s="383" t="s">
        <v>620</v>
      </c>
      <c r="O10388" s="383" t="s">
        <v>230</v>
      </c>
    </row>
    <row r="10389" spans="1:15">
      <c r="A10389" s="385">
        <v>42071</v>
      </c>
      <c r="B10389" s="383" t="s">
        <v>28</v>
      </c>
      <c r="C10389" s="383" t="s">
        <v>8</v>
      </c>
      <c r="D10389" s="383" t="s">
        <v>29</v>
      </c>
      <c r="E10389" s="383" t="s">
        <v>774</v>
      </c>
      <c r="F10389" s="383" t="s">
        <v>10</v>
      </c>
      <c r="G10389" s="384">
        <v>1034</v>
      </c>
      <c r="H10389" s="383" t="s">
        <v>848</v>
      </c>
      <c r="I10389" s="383" t="s">
        <v>1258</v>
      </c>
      <c r="J10389" s="383" t="s">
        <v>617</v>
      </c>
      <c r="K10389" s="383" t="s">
        <v>618</v>
      </c>
      <c r="L10389" s="384">
        <v>25875</v>
      </c>
      <c r="M10389" s="383" t="s">
        <v>638</v>
      </c>
      <c r="N10389" s="383" t="s">
        <v>620</v>
      </c>
      <c r="O10389" s="383" t="s">
        <v>230</v>
      </c>
    </row>
    <row r="10390" spans="1:15">
      <c r="A10390" s="385">
        <v>42072</v>
      </c>
      <c r="B10390" s="383" t="s">
        <v>28</v>
      </c>
      <c r="C10390" s="383" t="s">
        <v>8</v>
      </c>
      <c r="D10390" s="383" t="s">
        <v>29</v>
      </c>
      <c r="E10390" s="383" t="s">
        <v>774</v>
      </c>
      <c r="F10390" s="383" t="s">
        <v>10</v>
      </c>
      <c r="G10390" s="384">
        <v>1034</v>
      </c>
      <c r="H10390" s="383" t="s">
        <v>848</v>
      </c>
      <c r="I10390" s="383" t="s">
        <v>1258</v>
      </c>
      <c r="J10390" s="383" t="s">
        <v>617</v>
      </c>
      <c r="K10390" s="383" t="s">
        <v>618</v>
      </c>
      <c r="L10390" s="384">
        <v>25875</v>
      </c>
      <c r="M10390" s="383" t="s">
        <v>638</v>
      </c>
      <c r="N10390" s="383" t="s">
        <v>620</v>
      </c>
      <c r="O10390" s="383" t="s">
        <v>230</v>
      </c>
    </row>
    <row r="10391" spans="1:15">
      <c r="A10391" s="385">
        <v>42073</v>
      </c>
      <c r="B10391" s="383" t="s">
        <v>28</v>
      </c>
      <c r="C10391" s="383" t="s">
        <v>8</v>
      </c>
      <c r="D10391" s="383" t="s">
        <v>29</v>
      </c>
      <c r="E10391" s="383" t="s">
        <v>774</v>
      </c>
      <c r="F10391" s="383" t="s">
        <v>10</v>
      </c>
      <c r="G10391" s="384">
        <v>1034</v>
      </c>
      <c r="H10391" s="383" t="s">
        <v>848</v>
      </c>
      <c r="I10391" s="383" t="s">
        <v>1258</v>
      </c>
      <c r="J10391" s="383" t="s">
        <v>617</v>
      </c>
      <c r="K10391" s="383" t="s">
        <v>618</v>
      </c>
      <c r="L10391" s="384">
        <v>25875</v>
      </c>
      <c r="M10391" s="383" t="s">
        <v>638</v>
      </c>
      <c r="N10391" s="383" t="s">
        <v>620</v>
      </c>
      <c r="O10391" s="383" t="s">
        <v>230</v>
      </c>
    </row>
    <row r="10392" spans="1:15">
      <c r="A10392" s="385">
        <v>42074</v>
      </c>
      <c r="B10392" s="383" t="s">
        <v>28</v>
      </c>
      <c r="C10392" s="383" t="s">
        <v>8</v>
      </c>
      <c r="D10392" s="383" t="s">
        <v>29</v>
      </c>
      <c r="E10392" s="383" t="s">
        <v>774</v>
      </c>
      <c r="F10392" s="383" t="s">
        <v>10</v>
      </c>
      <c r="G10392" s="384">
        <v>1034</v>
      </c>
      <c r="H10392" s="383" t="s">
        <v>848</v>
      </c>
      <c r="I10392" s="383" t="s">
        <v>1258</v>
      </c>
      <c r="J10392" s="383" t="s">
        <v>617</v>
      </c>
      <c r="K10392" s="383" t="s">
        <v>618</v>
      </c>
      <c r="L10392" s="384">
        <v>25875</v>
      </c>
      <c r="M10392" s="383" t="s">
        <v>638</v>
      </c>
      <c r="N10392" s="383" t="s">
        <v>620</v>
      </c>
      <c r="O10392" s="383" t="s">
        <v>230</v>
      </c>
    </row>
    <row r="10393" spans="1:15">
      <c r="A10393" s="385">
        <v>42075</v>
      </c>
      <c r="B10393" s="383" t="s">
        <v>28</v>
      </c>
      <c r="C10393" s="383" t="s">
        <v>8</v>
      </c>
      <c r="D10393" s="383" t="s">
        <v>29</v>
      </c>
      <c r="E10393" s="383" t="s">
        <v>774</v>
      </c>
      <c r="F10393" s="383" t="s">
        <v>10</v>
      </c>
      <c r="G10393" s="384">
        <v>1034</v>
      </c>
      <c r="H10393" s="383" t="s">
        <v>848</v>
      </c>
      <c r="I10393" s="383" t="s">
        <v>1258</v>
      </c>
      <c r="J10393" s="383" t="s">
        <v>617</v>
      </c>
      <c r="K10393" s="383" t="s">
        <v>618</v>
      </c>
      <c r="L10393" s="384">
        <v>25875</v>
      </c>
      <c r="M10393" s="383" t="s">
        <v>639</v>
      </c>
      <c r="N10393" s="383" t="s">
        <v>620</v>
      </c>
      <c r="O10393" s="383" t="s">
        <v>230</v>
      </c>
    </row>
    <row r="10394" spans="1:15">
      <c r="A10394" s="385">
        <v>42077</v>
      </c>
      <c r="B10394" s="383" t="s">
        <v>28</v>
      </c>
      <c r="C10394" s="383" t="s">
        <v>8</v>
      </c>
      <c r="D10394" s="383" t="s">
        <v>29</v>
      </c>
      <c r="E10394" s="383" t="s">
        <v>774</v>
      </c>
      <c r="F10394" s="383" t="s">
        <v>10</v>
      </c>
      <c r="G10394" s="384">
        <v>1034</v>
      </c>
      <c r="H10394" s="383" t="s">
        <v>848</v>
      </c>
      <c r="I10394" s="383" t="s">
        <v>1258</v>
      </c>
      <c r="J10394" s="383" t="s">
        <v>617</v>
      </c>
      <c r="K10394" s="383" t="s">
        <v>618</v>
      </c>
      <c r="L10394" s="384">
        <v>25875</v>
      </c>
      <c r="M10394" s="383" t="s">
        <v>639</v>
      </c>
      <c r="N10394" s="383" t="s">
        <v>620</v>
      </c>
      <c r="O10394" s="383" t="s">
        <v>230</v>
      </c>
    </row>
    <row r="10395" spans="1:15">
      <c r="A10395" s="385">
        <v>42078</v>
      </c>
      <c r="B10395" s="383" t="s">
        <v>28</v>
      </c>
      <c r="C10395" s="383" t="s">
        <v>8</v>
      </c>
      <c r="D10395" s="383" t="s">
        <v>29</v>
      </c>
      <c r="E10395" s="383" t="s">
        <v>774</v>
      </c>
      <c r="F10395" s="383" t="s">
        <v>10</v>
      </c>
      <c r="G10395" s="384">
        <v>1034</v>
      </c>
      <c r="H10395" s="383" t="s">
        <v>848</v>
      </c>
      <c r="I10395" s="383" t="s">
        <v>1258</v>
      </c>
      <c r="J10395" s="383" t="s">
        <v>617</v>
      </c>
      <c r="K10395" s="383" t="s">
        <v>618</v>
      </c>
      <c r="L10395" s="384">
        <v>25875</v>
      </c>
      <c r="M10395" s="383" t="s">
        <v>639</v>
      </c>
      <c r="N10395" s="383" t="s">
        <v>620</v>
      </c>
      <c r="O10395" s="383" t="s">
        <v>230</v>
      </c>
    </row>
    <row r="10396" spans="1:15">
      <c r="A10396" s="385">
        <v>42079</v>
      </c>
      <c r="B10396" s="383" t="s">
        <v>28</v>
      </c>
      <c r="C10396" s="383" t="s">
        <v>8</v>
      </c>
      <c r="D10396" s="383" t="s">
        <v>29</v>
      </c>
      <c r="E10396" s="383" t="s">
        <v>774</v>
      </c>
      <c r="F10396" s="383" t="s">
        <v>10</v>
      </c>
      <c r="G10396" s="384">
        <v>1034</v>
      </c>
      <c r="H10396" s="383" t="s">
        <v>848</v>
      </c>
      <c r="I10396" s="383" t="s">
        <v>1258</v>
      </c>
      <c r="J10396" s="383" t="s">
        <v>617</v>
      </c>
      <c r="K10396" s="383" t="s">
        <v>618</v>
      </c>
      <c r="L10396" s="384">
        <v>25875</v>
      </c>
      <c r="M10396" s="383" t="s">
        <v>639</v>
      </c>
      <c r="N10396" s="383" t="s">
        <v>620</v>
      </c>
      <c r="O10396" s="383" t="s">
        <v>230</v>
      </c>
    </row>
    <row r="10397" spans="1:15">
      <c r="A10397" s="385">
        <v>42080</v>
      </c>
      <c r="B10397" s="383" t="s">
        <v>28</v>
      </c>
      <c r="C10397" s="383" t="s">
        <v>8</v>
      </c>
      <c r="D10397" s="383" t="s">
        <v>29</v>
      </c>
      <c r="E10397" s="383" t="s">
        <v>774</v>
      </c>
      <c r="F10397" s="383" t="s">
        <v>10</v>
      </c>
      <c r="G10397" s="384">
        <v>1034</v>
      </c>
      <c r="H10397" s="383" t="s">
        <v>848</v>
      </c>
      <c r="I10397" s="383" t="s">
        <v>1258</v>
      </c>
      <c r="J10397" s="383" t="s">
        <v>617</v>
      </c>
      <c r="K10397" s="383" t="s">
        <v>618</v>
      </c>
      <c r="L10397" s="384">
        <v>25875</v>
      </c>
      <c r="M10397" s="383" t="s">
        <v>639</v>
      </c>
      <c r="N10397" s="383" t="s">
        <v>620</v>
      </c>
      <c r="O10397" s="383" t="s">
        <v>230</v>
      </c>
    </row>
    <row r="10398" spans="1:15">
      <c r="A10398" s="385">
        <v>42104</v>
      </c>
      <c r="B10398" s="383" t="s">
        <v>28</v>
      </c>
      <c r="C10398" s="383" t="s">
        <v>8</v>
      </c>
      <c r="D10398" s="383" t="s">
        <v>29</v>
      </c>
      <c r="E10398" s="383" t="s">
        <v>774</v>
      </c>
      <c r="F10398" s="383" t="s">
        <v>10</v>
      </c>
      <c r="G10398" s="384">
        <v>6600</v>
      </c>
      <c r="H10398" s="383" t="s">
        <v>848</v>
      </c>
      <c r="I10398" s="383" t="s">
        <v>880</v>
      </c>
      <c r="J10398" s="383" t="s">
        <v>617</v>
      </c>
      <c r="K10398" s="383" t="s">
        <v>618</v>
      </c>
      <c r="L10398" s="384">
        <v>29608</v>
      </c>
      <c r="M10398" s="383" t="s">
        <v>642</v>
      </c>
      <c r="N10398" s="383" t="s">
        <v>620</v>
      </c>
      <c r="O10398" s="383" t="s">
        <v>230</v>
      </c>
    </row>
    <row r="10399" spans="1:15">
      <c r="A10399" s="385">
        <v>42105</v>
      </c>
      <c r="B10399" s="383" t="s">
        <v>28</v>
      </c>
      <c r="C10399" s="383" t="s">
        <v>8</v>
      </c>
      <c r="D10399" s="383" t="s">
        <v>29</v>
      </c>
      <c r="E10399" s="383" t="s">
        <v>774</v>
      </c>
      <c r="F10399" s="383" t="s">
        <v>10</v>
      </c>
      <c r="G10399" s="384">
        <v>2200</v>
      </c>
      <c r="H10399" s="383" t="s">
        <v>848</v>
      </c>
      <c r="I10399" s="383" t="s">
        <v>880</v>
      </c>
      <c r="J10399" s="383" t="s">
        <v>617</v>
      </c>
      <c r="K10399" s="383" t="s">
        <v>618</v>
      </c>
      <c r="L10399" s="384">
        <v>29608</v>
      </c>
      <c r="M10399" s="383" t="s">
        <v>642</v>
      </c>
      <c r="N10399" s="383" t="s">
        <v>620</v>
      </c>
      <c r="O10399" s="383" t="s">
        <v>230</v>
      </c>
    </row>
    <row r="10400" spans="1:15">
      <c r="A10400" s="385">
        <v>42106</v>
      </c>
      <c r="B10400" s="383" t="s">
        <v>28</v>
      </c>
      <c r="C10400" s="383" t="s">
        <v>8</v>
      </c>
      <c r="D10400" s="383" t="s">
        <v>29</v>
      </c>
      <c r="E10400" s="383" t="s">
        <v>774</v>
      </c>
      <c r="F10400" s="383" t="s">
        <v>10</v>
      </c>
      <c r="G10400" s="384">
        <v>2200</v>
      </c>
      <c r="H10400" s="383" t="s">
        <v>848</v>
      </c>
      <c r="I10400" s="383" t="s">
        <v>880</v>
      </c>
      <c r="J10400" s="383" t="s">
        <v>617</v>
      </c>
      <c r="K10400" s="383" t="s">
        <v>618</v>
      </c>
      <c r="L10400" s="384">
        <v>29608</v>
      </c>
      <c r="M10400" s="383" t="s">
        <v>642</v>
      </c>
      <c r="N10400" s="383" t="s">
        <v>620</v>
      </c>
      <c r="O10400" s="383" t="s">
        <v>230</v>
      </c>
    </row>
    <row r="10401" spans="1:15">
      <c r="A10401" s="385">
        <v>42107</v>
      </c>
      <c r="B10401" s="383" t="s">
        <v>28</v>
      </c>
      <c r="C10401" s="383" t="s">
        <v>8</v>
      </c>
      <c r="D10401" s="383" t="s">
        <v>29</v>
      </c>
      <c r="E10401" s="383" t="s">
        <v>774</v>
      </c>
      <c r="F10401" s="383" t="s">
        <v>10</v>
      </c>
      <c r="G10401" s="384">
        <v>2200</v>
      </c>
      <c r="H10401" s="383" t="s">
        <v>848</v>
      </c>
      <c r="I10401" s="383" t="s">
        <v>880</v>
      </c>
      <c r="J10401" s="383" t="s">
        <v>617</v>
      </c>
      <c r="K10401" s="383" t="s">
        <v>618</v>
      </c>
      <c r="L10401" s="384">
        <v>29973</v>
      </c>
      <c r="M10401" s="383" t="s">
        <v>642</v>
      </c>
      <c r="N10401" s="383" t="s">
        <v>620</v>
      </c>
      <c r="O10401" s="383" t="s">
        <v>230</v>
      </c>
    </row>
    <row r="10402" spans="1:15">
      <c r="A10402" s="385">
        <v>42108</v>
      </c>
      <c r="B10402" s="383" t="s">
        <v>28</v>
      </c>
      <c r="C10402" s="383" t="s">
        <v>8</v>
      </c>
      <c r="D10402" s="383" t="s">
        <v>29</v>
      </c>
      <c r="E10402" s="383" t="s">
        <v>774</v>
      </c>
      <c r="F10402" s="383" t="s">
        <v>10</v>
      </c>
      <c r="G10402" s="384">
        <v>2200</v>
      </c>
      <c r="H10402" s="383" t="s">
        <v>848</v>
      </c>
      <c r="I10402" s="383" t="s">
        <v>880</v>
      </c>
      <c r="J10402" s="383" t="s">
        <v>617</v>
      </c>
      <c r="K10402" s="383" t="s">
        <v>618</v>
      </c>
      <c r="L10402" s="384">
        <v>30380</v>
      </c>
      <c r="M10402" s="383" t="s">
        <v>642</v>
      </c>
      <c r="N10402" s="383" t="s">
        <v>620</v>
      </c>
      <c r="O10402" s="383" t="s">
        <v>230</v>
      </c>
    </row>
    <row r="10403" spans="1:15">
      <c r="A10403" s="385">
        <v>42109</v>
      </c>
      <c r="B10403" s="383" t="s">
        <v>28</v>
      </c>
      <c r="C10403" s="383" t="s">
        <v>8</v>
      </c>
      <c r="D10403" s="383" t="s">
        <v>29</v>
      </c>
      <c r="E10403" s="383" t="s">
        <v>774</v>
      </c>
      <c r="F10403" s="383" t="s">
        <v>10</v>
      </c>
      <c r="G10403" s="384">
        <v>2200</v>
      </c>
      <c r="H10403" s="383" t="s">
        <v>848</v>
      </c>
      <c r="I10403" s="383" t="s">
        <v>880</v>
      </c>
      <c r="J10403" s="383" t="s">
        <v>617</v>
      </c>
      <c r="K10403" s="383" t="s">
        <v>618</v>
      </c>
      <c r="L10403" s="384">
        <v>30722</v>
      </c>
      <c r="M10403" s="383" t="s">
        <v>642</v>
      </c>
      <c r="N10403" s="383" t="s">
        <v>620</v>
      </c>
      <c r="O10403" s="383" t="s">
        <v>230</v>
      </c>
    </row>
    <row r="10404" spans="1:15">
      <c r="A10404" s="385">
        <v>42110</v>
      </c>
      <c r="B10404" s="383" t="s">
        <v>28</v>
      </c>
      <c r="C10404" s="383" t="s">
        <v>8</v>
      </c>
      <c r="D10404" s="383" t="s">
        <v>29</v>
      </c>
      <c r="E10404" s="383" t="s">
        <v>774</v>
      </c>
      <c r="F10404" s="383" t="s">
        <v>10</v>
      </c>
      <c r="G10404" s="384">
        <v>2200</v>
      </c>
      <c r="H10404" s="383" t="s">
        <v>848</v>
      </c>
      <c r="I10404" s="383" t="s">
        <v>880</v>
      </c>
      <c r="J10404" s="383" t="s">
        <v>617</v>
      </c>
      <c r="K10404" s="383" t="s">
        <v>618</v>
      </c>
      <c r="L10404" s="384">
        <v>30780</v>
      </c>
      <c r="M10404" s="383" t="s">
        <v>642</v>
      </c>
      <c r="N10404" s="383" t="s">
        <v>620</v>
      </c>
      <c r="O10404" s="383" t="s">
        <v>230</v>
      </c>
    </row>
    <row r="10405" spans="1:15">
      <c r="A10405" s="385">
        <v>42112</v>
      </c>
      <c r="B10405" s="383" t="s">
        <v>11</v>
      </c>
      <c r="C10405" s="383" t="s">
        <v>12</v>
      </c>
      <c r="D10405" s="383" t="s">
        <v>13</v>
      </c>
      <c r="E10405" s="383" t="s">
        <v>678</v>
      </c>
      <c r="F10405" s="383" t="s">
        <v>10</v>
      </c>
      <c r="G10405" s="384">
        <v>47</v>
      </c>
      <c r="H10405" s="383" t="s">
        <v>951</v>
      </c>
      <c r="I10405" s="383" t="s">
        <v>1243</v>
      </c>
      <c r="J10405" s="383" t="s">
        <v>617</v>
      </c>
      <c r="K10405" s="383" t="s">
        <v>618</v>
      </c>
      <c r="L10405" s="384">
        <v>30780</v>
      </c>
      <c r="M10405" s="383" t="s">
        <v>642</v>
      </c>
      <c r="N10405" s="383" t="s">
        <v>620</v>
      </c>
      <c r="O10405" s="383" t="s">
        <v>230</v>
      </c>
    </row>
    <row r="10406" spans="1:15">
      <c r="A10406" s="385">
        <v>42114</v>
      </c>
      <c r="B10406" s="383" t="s">
        <v>663</v>
      </c>
      <c r="C10406" s="383" t="s">
        <v>664</v>
      </c>
      <c r="D10406" s="383" t="s">
        <v>22</v>
      </c>
      <c r="E10406" s="383" t="s">
        <v>665</v>
      </c>
      <c r="F10406" s="383" t="s">
        <v>10</v>
      </c>
      <c r="G10406" s="384">
        <v>110185</v>
      </c>
      <c r="H10406" s="383" t="s">
        <v>704</v>
      </c>
      <c r="I10406" s="383" t="s">
        <v>1320</v>
      </c>
      <c r="J10406" s="383" t="s">
        <v>617</v>
      </c>
      <c r="K10406" s="383" t="s">
        <v>618</v>
      </c>
      <c r="L10406" s="384">
        <v>30780</v>
      </c>
      <c r="M10406" s="383" t="s">
        <v>643</v>
      </c>
      <c r="N10406" s="383" t="s">
        <v>620</v>
      </c>
      <c r="O10406" s="383" t="s">
        <v>230</v>
      </c>
    </row>
    <row r="10407" spans="1:15">
      <c r="A10407" s="385">
        <v>42130</v>
      </c>
      <c r="B10407" s="383" t="s">
        <v>28</v>
      </c>
      <c r="C10407" s="383" t="s">
        <v>8</v>
      </c>
      <c r="D10407" s="383" t="s">
        <v>29</v>
      </c>
      <c r="E10407" s="383" t="s">
        <v>774</v>
      </c>
      <c r="F10407" s="383" t="s">
        <v>10</v>
      </c>
      <c r="G10407" s="384">
        <v>1518</v>
      </c>
      <c r="H10407" s="383" t="s">
        <v>848</v>
      </c>
      <c r="I10407" s="383" t="s">
        <v>871</v>
      </c>
      <c r="J10407" s="383" t="s">
        <v>617</v>
      </c>
      <c r="K10407" s="383" t="s">
        <v>618</v>
      </c>
      <c r="L10407" s="384">
        <v>30780</v>
      </c>
      <c r="M10407" s="383" t="s">
        <v>643</v>
      </c>
      <c r="N10407" s="383" t="s">
        <v>620</v>
      </c>
      <c r="O10407" s="383" t="s">
        <v>230</v>
      </c>
    </row>
    <row r="10408" spans="1:15">
      <c r="A10408" s="385">
        <v>42131</v>
      </c>
      <c r="B10408" s="383" t="s">
        <v>28</v>
      </c>
      <c r="C10408" s="383" t="s">
        <v>8</v>
      </c>
      <c r="D10408" s="383" t="s">
        <v>29</v>
      </c>
      <c r="E10408" s="383" t="s">
        <v>774</v>
      </c>
      <c r="F10408" s="383" t="s">
        <v>10</v>
      </c>
      <c r="G10408" s="384">
        <v>1518</v>
      </c>
      <c r="H10408" s="383" t="s">
        <v>848</v>
      </c>
      <c r="I10408" s="383" t="s">
        <v>871</v>
      </c>
      <c r="J10408" s="383" t="s">
        <v>617</v>
      </c>
      <c r="K10408" s="383" t="s">
        <v>618</v>
      </c>
      <c r="L10408" s="384">
        <v>30780</v>
      </c>
      <c r="M10408" s="383" t="s">
        <v>643</v>
      </c>
      <c r="N10408" s="383" t="s">
        <v>620</v>
      </c>
      <c r="O10408" s="383" t="s">
        <v>230</v>
      </c>
    </row>
    <row r="10409" spans="1:15">
      <c r="A10409" s="385">
        <v>42132</v>
      </c>
      <c r="B10409" s="383" t="s">
        <v>28</v>
      </c>
      <c r="C10409" s="383" t="s">
        <v>8</v>
      </c>
      <c r="D10409" s="383" t="s">
        <v>29</v>
      </c>
      <c r="E10409" s="383" t="s">
        <v>774</v>
      </c>
      <c r="F10409" s="383" t="s">
        <v>10</v>
      </c>
      <c r="G10409" s="384">
        <v>1518</v>
      </c>
      <c r="H10409" s="383" t="s">
        <v>848</v>
      </c>
      <c r="I10409" s="383" t="s">
        <v>871</v>
      </c>
      <c r="J10409" s="383" t="s">
        <v>617</v>
      </c>
      <c r="K10409" s="383" t="s">
        <v>618</v>
      </c>
      <c r="L10409" s="384">
        <v>30780</v>
      </c>
      <c r="M10409" s="383" t="s">
        <v>643</v>
      </c>
      <c r="N10409" s="383" t="s">
        <v>620</v>
      </c>
      <c r="O10409" s="383" t="s">
        <v>230</v>
      </c>
    </row>
    <row r="10410" spans="1:15">
      <c r="A10410" s="385">
        <v>42150</v>
      </c>
      <c r="B10410" s="383" t="s">
        <v>11</v>
      </c>
      <c r="C10410" s="383" t="s">
        <v>12</v>
      </c>
      <c r="D10410" s="383" t="s">
        <v>13</v>
      </c>
      <c r="E10410" s="383" t="s">
        <v>678</v>
      </c>
      <c r="F10410" s="383" t="s">
        <v>10</v>
      </c>
      <c r="G10410" s="384">
        <v>-5944</v>
      </c>
      <c r="H10410" s="383" t="s">
        <v>787</v>
      </c>
      <c r="I10410" s="383" t="s">
        <v>1321</v>
      </c>
      <c r="J10410" s="383" t="s">
        <v>617</v>
      </c>
      <c r="K10410" s="383" t="s">
        <v>618</v>
      </c>
      <c r="L10410" s="384">
        <v>30780</v>
      </c>
      <c r="M10410" s="383" t="s">
        <v>645</v>
      </c>
      <c r="N10410" s="383" t="s">
        <v>620</v>
      </c>
      <c r="O10410" s="383" t="s">
        <v>230</v>
      </c>
    </row>
    <row r="10411" spans="1:15">
      <c r="A10411" s="385">
        <v>42027</v>
      </c>
      <c r="B10411" s="383" t="s">
        <v>46</v>
      </c>
      <c r="C10411" s="383" t="s">
        <v>40</v>
      </c>
      <c r="D10411" s="383" t="s">
        <v>38</v>
      </c>
      <c r="E10411" s="383" t="s">
        <v>916</v>
      </c>
      <c r="F10411" s="383" t="s">
        <v>10</v>
      </c>
      <c r="G10411" s="384">
        <v>3600</v>
      </c>
      <c r="H10411" s="383" t="s">
        <v>953</v>
      </c>
      <c r="I10411" s="383" t="s">
        <v>895</v>
      </c>
      <c r="J10411" s="383" t="s">
        <v>617</v>
      </c>
      <c r="K10411" s="383" t="s">
        <v>618</v>
      </c>
      <c r="L10411" s="384">
        <v>17245</v>
      </c>
      <c r="M10411" s="383" t="s">
        <v>633</v>
      </c>
      <c r="N10411" s="383" t="s">
        <v>620</v>
      </c>
      <c r="O10411" s="383" t="s">
        <v>230</v>
      </c>
    </row>
    <row r="10412" spans="1:15">
      <c r="A10412" s="385">
        <v>42032</v>
      </c>
      <c r="B10412" s="383" t="s">
        <v>21</v>
      </c>
      <c r="C10412" s="383" t="s">
        <v>12</v>
      </c>
      <c r="D10412" s="383" t="s">
        <v>22</v>
      </c>
      <c r="E10412" s="383" t="s">
        <v>658</v>
      </c>
      <c r="F10412" s="383" t="s">
        <v>10</v>
      </c>
      <c r="G10412" s="384">
        <v>425</v>
      </c>
      <c r="H10412" s="383" t="s">
        <v>899</v>
      </c>
      <c r="I10412" s="383" t="s">
        <v>1322</v>
      </c>
      <c r="J10412" s="383" t="s">
        <v>617</v>
      </c>
      <c r="K10412" s="383" t="s">
        <v>618</v>
      </c>
      <c r="L10412" s="384">
        <v>18650</v>
      </c>
      <c r="M10412" s="383" t="s">
        <v>634</v>
      </c>
      <c r="N10412" s="383" t="s">
        <v>620</v>
      </c>
      <c r="O10412" s="383" t="s">
        <v>230</v>
      </c>
    </row>
    <row r="10413" spans="1:15">
      <c r="A10413" s="385">
        <v>42033</v>
      </c>
      <c r="B10413" s="383" t="s">
        <v>999</v>
      </c>
      <c r="C10413" s="383" t="s">
        <v>42</v>
      </c>
      <c r="D10413" s="383" t="s">
        <v>36</v>
      </c>
      <c r="E10413" s="383" t="s">
        <v>1000</v>
      </c>
      <c r="F10413" s="383" t="s">
        <v>43</v>
      </c>
      <c r="G10413" s="384">
        <v>1129699</v>
      </c>
      <c r="H10413" s="383" t="s">
        <v>1087</v>
      </c>
      <c r="I10413" s="383" t="s">
        <v>1323</v>
      </c>
      <c r="J10413" s="383" t="s">
        <v>617</v>
      </c>
      <c r="K10413" s="383" t="s">
        <v>618</v>
      </c>
      <c r="L10413" s="384">
        <v>18650</v>
      </c>
      <c r="M10413" s="383" t="s">
        <v>634</v>
      </c>
      <c r="N10413" s="383" t="s">
        <v>620</v>
      </c>
      <c r="O10413" s="383" t="s">
        <v>230</v>
      </c>
    </row>
    <row r="10414" spans="1:15">
      <c r="A10414" s="385">
        <v>42034</v>
      </c>
      <c r="B10414" s="383" t="s">
        <v>39</v>
      </c>
      <c r="C10414" s="383" t="s">
        <v>40</v>
      </c>
      <c r="D10414" s="383" t="s">
        <v>19</v>
      </c>
      <c r="E10414" s="383" t="s">
        <v>893</v>
      </c>
      <c r="F10414" s="383" t="s">
        <v>10</v>
      </c>
      <c r="G10414" s="384">
        <v>5442</v>
      </c>
      <c r="H10414" s="383" t="s">
        <v>917</v>
      </c>
      <c r="I10414" s="383" t="s">
        <v>1324</v>
      </c>
      <c r="J10414" s="383" t="s">
        <v>617</v>
      </c>
      <c r="K10414" s="383" t="s">
        <v>618</v>
      </c>
      <c r="L10414" s="384">
        <v>18650</v>
      </c>
      <c r="M10414" s="383" t="s">
        <v>634</v>
      </c>
      <c r="N10414" s="383" t="s">
        <v>620</v>
      </c>
      <c r="O10414" s="383" t="s">
        <v>230</v>
      </c>
    </row>
    <row r="10415" spans="1:15">
      <c r="A10415" s="385">
        <v>42037</v>
      </c>
      <c r="B10415" s="383" t="s">
        <v>39</v>
      </c>
      <c r="C10415" s="383" t="s">
        <v>40</v>
      </c>
      <c r="D10415" s="383" t="s">
        <v>19</v>
      </c>
      <c r="E10415" s="383" t="s">
        <v>893</v>
      </c>
      <c r="F10415" s="383" t="s">
        <v>10</v>
      </c>
      <c r="G10415" s="384">
        <v>1300</v>
      </c>
      <c r="H10415" s="383" t="s">
        <v>917</v>
      </c>
      <c r="I10415" s="383" t="s">
        <v>1284</v>
      </c>
      <c r="J10415" s="383" t="s">
        <v>617</v>
      </c>
      <c r="K10415" s="383" t="s">
        <v>618</v>
      </c>
      <c r="L10415" s="384">
        <v>18660</v>
      </c>
      <c r="M10415" s="383" t="s">
        <v>634</v>
      </c>
      <c r="N10415" s="383" t="s">
        <v>620</v>
      </c>
      <c r="O10415" s="383" t="s">
        <v>230</v>
      </c>
    </row>
    <row r="10416" spans="1:15">
      <c r="A10416" s="385">
        <v>42039</v>
      </c>
      <c r="B10416" s="383" t="s">
        <v>11</v>
      </c>
      <c r="C10416" s="383" t="s">
        <v>12</v>
      </c>
      <c r="D10416" s="383" t="s">
        <v>13</v>
      </c>
      <c r="E10416" s="383" t="s">
        <v>678</v>
      </c>
      <c r="F10416" s="383" t="s">
        <v>10</v>
      </c>
      <c r="G10416" s="384">
        <v>11449</v>
      </c>
      <c r="H10416" s="383" t="s">
        <v>951</v>
      </c>
      <c r="I10416" s="383" t="s">
        <v>1325</v>
      </c>
      <c r="J10416" s="383" t="s">
        <v>617</v>
      </c>
      <c r="K10416" s="383" t="s">
        <v>618</v>
      </c>
      <c r="L10416" s="384">
        <v>18660</v>
      </c>
      <c r="M10416" s="383" t="s">
        <v>634</v>
      </c>
      <c r="N10416" s="383" t="s">
        <v>620</v>
      </c>
      <c r="O10416" s="383" t="s">
        <v>230</v>
      </c>
    </row>
    <row r="10417" spans="1:15">
      <c r="A10417" s="385">
        <v>42040</v>
      </c>
      <c r="B10417" s="383" t="s">
        <v>21</v>
      </c>
      <c r="C10417" s="383" t="s">
        <v>12</v>
      </c>
      <c r="D10417" s="383" t="s">
        <v>22</v>
      </c>
      <c r="E10417" s="383" t="s">
        <v>658</v>
      </c>
      <c r="F10417" s="383" t="s">
        <v>10</v>
      </c>
      <c r="G10417" s="384">
        <v>2191</v>
      </c>
      <c r="H10417" s="383" t="s">
        <v>1136</v>
      </c>
      <c r="I10417" s="383" t="s">
        <v>1326</v>
      </c>
      <c r="J10417" s="383" t="s">
        <v>617</v>
      </c>
      <c r="K10417" s="383" t="s">
        <v>618</v>
      </c>
      <c r="L10417" s="384">
        <v>18761</v>
      </c>
      <c r="M10417" s="383" t="s">
        <v>635</v>
      </c>
      <c r="N10417" s="383" t="s">
        <v>620</v>
      </c>
      <c r="O10417" s="383" t="s">
        <v>230</v>
      </c>
    </row>
    <row r="10418" spans="1:15">
      <c r="A10418" s="385">
        <v>42041</v>
      </c>
      <c r="B10418" s="383" t="s">
        <v>46</v>
      </c>
      <c r="C10418" s="383" t="s">
        <v>40</v>
      </c>
      <c r="D10418" s="383" t="s">
        <v>38</v>
      </c>
      <c r="E10418" s="383" t="s">
        <v>916</v>
      </c>
      <c r="F10418" s="383" t="s">
        <v>10</v>
      </c>
      <c r="G10418" s="384">
        <v>700</v>
      </c>
      <c r="H10418" s="383" t="s">
        <v>1053</v>
      </c>
      <c r="I10418" s="383" t="s">
        <v>1327</v>
      </c>
      <c r="J10418" s="383" t="s">
        <v>617</v>
      </c>
      <c r="K10418" s="383" t="s">
        <v>618</v>
      </c>
      <c r="L10418" s="384">
        <v>18761</v>
      </c>
      <c r="M10418" s="383" t="s">
        <v>635</v>
      </c>
      <c r="N10418" s="383" t="s">
        <v>620</v>
      </c>
      <c r="O10418" s="383" t="s">
        <v>230</v>
      </c>
    </row>
    <row r="10419" spans="1:15">
      <c r="A10419" s="385">
        <v>42044</v>
      </c>
      <c r="B10419" s="383" t="s">
        <v>694</v>
      </c>
      <c r="C10419" s="383" t="s">
        <v>23</v>
      </c>
      <c r="D10419" s="383" t="s">
        <v>22</v>
      </c>
      <c r="E10419" s="383" t="s">
        <v>695</v>
      </c>
      <c r="F10419" s="383" t="s">
        <v>10</v>
      </c>
      <c r="G10419" s="384">
        <v>22996</v>
      </c>
      <c r="H10419" s="383" t="s">
        <v>942</v>
      </c>
      <c r="I10419" s="383" t="s">
        <v>1328</v>
      </c>
      <c r="J10419" s="383" t="s">
        <v>617</v>
      </c>
      <c r="K10419" s="383" t="s">
        <v>618</v>
      </c>
      <c r="L10419" s="384">
        <v>20833</v>
      </c>
      <c r="M10419" s="383" t="s">
        <v>635</v>
      </c>
      <c r="N10419" s="383" t="s">
        <v>620</v>
      </c>
      <c r="O10419" s="383" t="s">
        <v>230</v>
      </c>
    </row>
    <row r="10420" spans="1:15">
      <c r="A10420" s="385">
        <v>42045</v>
      </c>
      <c r="B10420" s="383" t="s">
        <v>21</v>
      </c>
      <c r="C10420" s="383" t="s">
        <v>12</v>
      </c>
      <c r="D10420" s="383" t="s">
        <v>22</v>
      </c>
      <c r="E10420" s="383" t="s">
        <v>658</v>
      </c>
      <c r="F10420" s="383" t="s">
        <v>10</v>
      </c>
      <c r="G10420" s="384">
        <v>2776</v>
      </c>
      <c r="H10420" s="383" t="s">
        <v>873</v>
      </c>
      <c r="I10420" s="383" t="s">
        <v>1329</v>
      </c>
      <c r="J10420" s="383" t="s">
        <v>617</v>
      </c>
      <c r="K10420" s="383" t="s">
        <v>618</v>
      </c>
      <c r="L10420" s="384">
        <v>20833</v>
      </c>
      <c r="M10420" s="383" t="s">
        <v>635</v>
      </c>
      <c r="N10420" s="383" t="s">
        <v>620</v>
      </c>
      <c r="O10420" s="383" t="s">
        <v>230</v>
      </c>
    </row>
    <row r="10421" spans="1:15">
      <c r="A10421" s="385">
        <v>42047</v>
      </c>
      <c r="B10421" s="383" t="s">
        <v>21</v>
      </c>
      <c r="C10421" s="383" t="s">
        <v>12</v>
      </c>
      <c r="D10421" s="383" t="s">
        <v>22</v>
      </c>
      <c r="E10421" s="383" t="s">
        <v>658</v>
      </c>
      <c r="F10421" s="383" t="s">
        <v>10</v>
      </c>
      <c r="G10421" s="384">
        <v>1172</v>
      </c>
      <c r="H10421" s="383" t="s">
        <v>801</v>
      </c>
      <c r="I10421" s="383" t="s">
        <v>1330</v>
      </c>
      <c r="J10421" s="383" t="s">
        <v>617</v>
      </c>
      <c r="K10421" s="383" t="s">
        <v>618</v>
      </c>
      <c r="L10421" s="384">
        <v>20833</v>
      </c>
      <c r="M10421" s="383" t="s">
        <v>635</v>
      </c>
      <c r="N10421" s="383" t="s">
        <v>620</v>
      </c>
      <c r="O10421" s="383" t="s">
        <v>230</v>
      </c>
    </row>
    <row r="10422" spans="1:15">
      <c r="A10422" s="385">
        <v>42048</v>
      </c>
      <c r="B10422" s="383" t="s">
        <v>21</v>
      </c>
      <c r="C10422" s="383" t="s">
        <v>12</v>
      </c>
      <c r="D10422" s="383" t="s">
        <v>22</v>
      </c>
      <c r="E10422" s="383" t="s">
        <v>658</v>
      </c>
      <c r="F10422" s="383" t="s">
        <v>10</v>
      </c>
      <c r="G10422" s="384">
        <v>104385</v>
      </c>
      <c r="H10422" s="383" t="s">
        <v>909</v>
      </c>
      <c r="I10422" s="383" t="s">
        <v>1331</v>
      </c>
      <c r="J10422" s="383" t="s">
        <v>617</v>
      </c>
      <c r="K10422" s="383" t="s">
        <v>618</v>
      </c>
      <c r="L10422" s="384">
        <v>20833</v>
      </c>
      <c r="M10422" s="383" t="s">
        <v>635</v>
      </c>
      <c r="N10422" s="383" t="s">
        <v>620</v>
      </c>
      <c r="O10422" s="383" t="s">
        <v>230</v>
      </c>
    </row>
    <row r="10423" spans="1:15">
      <c r="A10423" s="385">
        <v>42049</v>
      </c>
      <c r="B10423" s="383" t="s">
        <v>754</v>
      </c>
      <c r="C10423" s="383" t="s">
        <v>8</v>
      </c>
      <c r="D10423" s="383" t="s">
        <v>755</v>
      </c>
      <c r="E10423" s="383" t="s">
        <v>756</v>
      </c>
      <c r="F10423" s="383" t="s">
        <v>10</v>
      </c>
      <c r="G10423" s="384">
        <v>35040</v>
      </c>
      <c r="H10423" s="383" t="s">
        <v>1072</v>
      </c>
      <c r="I10423" s="383" t="s">
        <v>1332</v>
      </c>
      <c r="J10423" s="383" t="s">
        <v>617</v>
      </c>
      <c r="K10423" s="383" t="s">
        <v>618</v>
      </c>
      <c r="L10423" s="384">
        <v>21180</v>
      </c>
      <c r="M10423" s="383" t="s">
        <v>635</v>
      </c>
      <c r="N10423" s="383" t="s">
        <v>620</v>
      </c>
      <c r="O10423" s="383" t="s">
        <v>230</v>
      </c>
    </row>
    <row r="10424" spans="1:15">
      <c r="A10424" s="385">
        <v>42051</v>
      </c>
      <c r="B10424" s="383" t="s">
        <v>28</v>
      </c>
      <c r="C10424" s="383" t="s">
        <v>8</v>
      </c>
      <c r="D10424" s="383" t="s">
        <v>29</v>
      </c>
      <c r="E10424" s="383" t="s">
        <v>774</v>
      </c>
      <c r="F10424" s="383" t="s">
        <v>10</v>
      </c>
      <c r="G10424" s="384">
        <v>1034</v>
      </c>
      <c r="H10424" s="383" t="s">
        <v>848</v>
      </c>
      <c r="I10424" s="383" t="s">
        <v>1258</v>
      </c>
      <c r="J10424" s="383" t="s">
        <v>617</v>
      </c>
      <c r="K10424" s="383" t="s">
        <v>618</v>
      </c>
      <c r="L10424" s="384">
        <v>23171</v>
      </c>
      <c r="M10424" s="383" t="s">
        <v>635</v>
      </c>
      <c r="N10424" s="383" t="s">
        <v>620</v>
      </c>
      <c r="O10424" s="383" t="s">
        <v>230</v>
      </c>
    </row>
    <row r="10425" spans="1:15">
      <c r="A10425" s="385">
        <v>42052</v>
      </c>
      <c r="B10425" s="383" t="s">
        <v>28</v>
      </c>
      <c r="C10425" s="383" t="s">
        <v>8</v>
      </c>
      <c r="D10425" s="383" t="s">
        <v>29</v>
      </c>
      <c r="E10425" s="383" t="s">
        <v>774</v>
      </c>
      <c r="F10425" s="383" t="s">
        <v>10</v>
      </c>
      <c r="G10425" s="384">
        <v>1034</v>
      </c>
      <c r="H10425" s="383" t="s">
        <v>848</v>
      </c>
      <c r="I10425" s="383" t="s">
        <v>1258</v>
      </c>
      <c r="J10425" s="383" t="s">
        <v>617</v>
      </c>
      <c r="K10425" s="383" t="s">
        <v>618</v>
      </c>
      <c r="L10425" s="384">
        <v>23171</v>
      </c>
      <c r="M10425" s="383" t="s">
        <v>636</v>
      </c>
      <c r="N10425" s="383" t="s">
        <v>620</v>
      </c>
      <c r="O10425" s="383" t="s">
        <v>230</v>
      </c>
    </row>
    <row r="10426" spans="1:15">
      <c r="A10426" s="385">
        <v>42056</v>
      </c>
      <c r="B10426" s="383" t="s">
        <v>21</v>
      </c>
      <c r="C10426" s="383" t="s">
        <v>12</v>
      </c>
      <c r="D10426" s="383" t="s">
        <v>22</v>
      </c>
      <c r="E10426" s="383" t="s">
        <v>658</v>
      </c>
      <c r="F10426" s="383" t="s">
        <v>10</v>
      </c>
      <c r="G10426" s="384">
        <v>62055</v>
      </c>
      <c r="H10426" s="383" t="s">
        <v>792</v>
      </c>
      <c r="I10426" s="383" t="s">
        <v>1333</v>
      </c>
      <c r="J10426" s="383" t="s">
        <v>617</v>
      </c>
      <c r="K10426" s="383" t="s">
        <v>618</v>
      </c>
      <c r="L10426" s="384">
        <v>23171</v>
      </c>
      <c r="M10426" s="383" t="s">
        <v>637</v>
      </c>
      <c r="N10426" s="383" t="s">
        <v>620</v>
      </c>
      <c r="O10426" s="383" t="s">
        <v>230</v>
      </c>
    </row>
    <row r="10427" spans="1:15">
      <c r="A10427" s="385">
        <v>42058</v>
      </c>
      <c r="B10427" s="383" t="s">
        <v>21</v>
      </c>
      <c r="C10427" s="383" t="s">
        <v>12</v>
      </c>
      <c r="D10427" s="383" t="s">
        <v>22</v>
      </c>
      <c r="E10427" s="383" t="s">
        <v>658</v>
      </c>
      <c r="F10427" s="383" t="s">
        <v>10</v>
      </c>
      <c r="G10427" s="384">
        <v>1286</v>
      </c>
      <c r="H10427" s="383" t="s">
        <v>951</v>
      </c>
      <c r="I10427" s="383" t="s">
        <v>1319</v>
      </c>
      <c r="J10427" s="383" t="s">
        <v>617</v>
      </c>
      <c r="K10427" s="383" t="s">
        <v>618</v>
      </c>
      <c r="L10427" s="384">
        <v>23171</v>
      </c>
      <c r="M10427" s="383" t="s">
        <v>637</v>
      </c>
      <c r="N10427" s="383" t="s">
        <v>620</v>
      </c>
      <c r="O10427" s="383" t="s">
        <v>230</v>
      </c>
    </row>
    <row r="10428" spans="1:15">
      <c r="A10428" s="385">
        <v>42059</v>
      </c>
      <c r="B10428" s="383" t="s">
        <v>21</v>
      </c>
      <c r="C10428" s="383" t="s">
        <v>12</v>
      </c>
      <c r="D10428" s="383" t="s">
        <v>22</v>
      </c>
      <c r="E10428" s="383" t="s">
        <v>658</v>
      </c>
      <c r="F10428" s="383" t="s">
        <v>10</v>
      </c>
      <c r="G10428" s="384">
        <v>1286</v>
      </c>
      <c r="H10428" s="383" t="s">
        <v>951</v>
      </c>
      <c r="I10428" s="383" t="s">
        <v>1319</v>
      </c>
      <c r="J10428" s="383" t="s">
        <v>617</v>
      </c>
      <c r="K10428" s="383" t="s">
        <v>618</v>
      </c>
      <c r="L10428" s="384">
        <v>23171</v>
      </c>
      <c r="M10428" s="383" t="s">
        <v>637</v>
      </c>
      <c r="N10428" s="383" t="s">
        <v>620</v>
      </c>
      <c r="O10428" s="383" t="s">
        <v>230</v>
      </c>
    </row>
    <row r="10429" spans="1:15">
      <c r="A10429" s="385">
        <v>42060</v>
      </c>
      <c r="B10429" s="383" t="s">
        <v>21</v>
      </c>
      <c r="C10429" s="383" t="s">
        <v>12</v>
      </c>
      <c r="D10429" s="383" t="s">
        <v>22</v>
      </c>
      <c r="E10429" s="383" t="s">
        <v>658</v>
      </c>
      <c r="F10429" s="383" t="s">
        <v>10</v>
      </c>
      <c r="G10429" s="384">
        <v>-3858</v>
      </c>
      <c r="H10429" s="383" t="s">
        <v>951</v>
      </c>
      <c r="I10429" s="383" t="s">
        <v>1334</v>
      </c>
      <c r="J10429" s="383" t="s">
        <v>617</v>
      </c>
      <c r="K10429" s="383" t="s">
        <v>618</v>
      </c>
      <c r="L10429" s="384">
        <v>23171</v>
      </c>
      <c r="M10429" s="383" t="s">
        <v>637</v>
      </c>
      <c r="N10429" s="383" t="s">
        <v>620</v>
      </c>
      <c r="O10429" s="383" t="s">
        <v>230</v>
      </c>
    </row>
    <row r="10430" spans="1:15">
      <c r="A10430" s="385">
        <v>42061</v>
      </c>
      <c r="B10430" s="383" t="s">
        <v>28</v>
      </c>
      <c r="C10430" s="383" t="s">
        <v>8</v>
      </c>
      <c r="D10430" s="383" t="s">
        <v>29</v>
      </c>
      <c r="E10430" s="383" t="s">
        <v>774</v>
      </c>
      <c r="F10430" s="383" t="s">
        <v>10</v>
      </c>
      <c r="G10430" s="384">
        <v>-3414</v>
      </c>
      <c r="H10430" s="383" t="s">
        <v>848</v>
      </c>
      <c r="I10430" s="383" t="s">
        <v>1335</v>
      </c>
      <c r="J10430" s="383" t="s">
        <v>617</v>
      </c>
      <c r="K10430" s="383" t="s">
        <v>618</v>
      </c>
      <c r="L10430" s="384">
        <v>23171</v>
      </c>
      <c r="M10430" s="383" t="s">
        <v>637</v>
      </c>
      <c r="N10430" s="383" t="s">
        <v>620</v>
      </c>
      <c r="O10430" s="383" t="s">
        <v>230</v>
      </c>
    </row>
    <row r="10431" spans="1:15">
      <c r="A10431" s="385">
        <v>42062</v>
      </c>
      <c r="B10431" s="383" t="s">
        <v>39</v>
      </c>
      <c r="C10431" s="383" t="s">
        <v>40</v>
      </c>
      <c r="D10431" s="383" t="s">
        <v>19</v>
      </c>
      <c r="E10431" s="383" t="s">
        <v>893</v>
      </c>
      <c r="F10431" s="383" t="s">
        <v>10</v>
      </c>
      <c r="G10431" s="384">
        <v>24848</v>
      </c>
      <c r="H10431" s="383" t="s">
        <v>917</v>
      </c>
      <c r="I10431" s="383" t="s">
        <v>1336</v>
      </c>
      <c r="J10431" s="383" t="s">
        <v>617</v>
      </c>
      <c r="K10431" s="383" t="s">
        <v>618</v>
      </c>
      <c r="L10431" s="384">
        <v>23171</v>
      </c>
      <c r="M10431" s="383" t="s">
        <v>637</v>
      </c>
      <c r="N10431" s="383" t="s">
        <v>620</v>
      </c>
      <c r="O10431" s="383" t="s">
        <v>230</v>
      </c>
    </row>
    <row r="10432" spans="1:15">
      <c r="A10432" s="385">
        <v>42063</v>
      </c>
      <c r="B10432" s="383" t="s">
        <v>11</v>
      </c>
      <c r="C10432" s="383" t="s">
        <v>12</v>
      </c>
      <c r="D10432" s="383" t="s">
        <v>13</v>
      </c>
      <c r="E10432" s="383" t="s">
        <v>678</v>
      </c>
      <c r="F10432" s="383" t="s">
        <v>10</v>
      </c>
      <c r="G10432" s="384">
        <v>96</v>
      </c>
      <c r="H10432" s="383" t="s">
        <v>1337</v>
      </c>
      <c r="I10432" s="383" t="s">
        <v>1338</v>
      </c>
      <c r="J10432" s="383" t="s">
        <v>617</v>
      </c>
      <c r="K10432" s="383" t="s">
        <v>618</v>
      </c>
      <c r="L10432" s="384">
        <v>23242</v>
      </c>
      <c r="M10432" s="383" t="s">
        <v>638</v>
      </c>
      <c r="N10432" s="383" t="s">
        <v>620</v>
      </c>
      <c r="O10432" s="383" t="s">
        <v>230</v>
      </c>
    </row>
    <row r="10433" spans="1:15">
      <c r="A10433" s="385">
        <v>42064</v>
      </c>
      <c r="B10433" s="383" t="s">
        <v>613</v>
      </c>
      <c r="C10433" s="383" t="s">
        <v>25</v>
      </c>
      <c r="D10433" s="383" t="s">
        <v>26</v>
      </c>
      <c r="E10433" s="383" t="s">
        <v>614</v>
      </c>
      <c r="F10433" s="383" t="s">
        <v>10</v>
      </c>
      <c r="G10433" s="384">
        <v>-25808</v>
      </c>
      <c r="H10433" s="383" t="s">
        <v>615</v>
      </c>
      <c r="I10433" s="383" t="s">
        <v>1339</v>
      </c>
      <c r="J10433" s="383" t="s">
        <v>617</v>
      </c>
      <c r="K10433" s="383" t="s">
        <v>618</v>
      </c>
      <c r="L10433" s="384">
        <v>24188</v>
      </c>
      <c r="M10433" s="383" t="s">
        <v>638</v>
      </c>
      <c r="N10433" s="383" t="s">
        <v>620</v>
      </c>
      <c r="O10433" s="383" t="s">
        <v>230</v>
      </c>
    </row>
    <row r="10434" spans="1:15">
      <c r="A10434" s="385">
        <v>42065</v>
      </c>
      <c r="B10434" s="383" t="s">
        <v>21</v>
      </c>
      <c r="C10434" s="383" t="s">
        <v>12</v>
      </c>
      <c r="D10434" s="383" t="s">
        <v>22</v>
      </c>
      <c r="E10434" s="383" t="s">
        <v>658</v>
      </c>
      <c r="F10434" s="383" t="s">
        <v>10</v>
      </c>
      <c r="G10434" s="384">
        <v>3205</v>
      </c>
      <c r="H10434" s="383" t="s">
        <v>751</v>
      </c>
      <c r="I10434" s="383" t="s">
        <v>1340</v>
      </c>
      <c r="J10434" s="383" t="s">
        <v>617</v>
      </c>
      <c r="K10434" s="383" t="s">
        <v>618</v>
      </c>
      <c r="L10434" s="384">
        <v>24376</v>
      </c>
      <c r="M10434" s="383" t="s">
        <v>638</v>
      </c>
      <c r="N10434" s="383" t="s">
        <v>620</v>
      </c>
      <c r="O10434" s="383" t="s">
        <v>230</v>
      </c>
    </row>
    <row r="10435" spans="1:15">
      <c r="A10435" s="385">
        <v>42066</v>
      </c>
      <c r="B10435" s="383" t="s">
        <v>21</v>
      </c>
      <c r="C10435" s="383" t="s">
        <v>12</v>
      </c>
      <c r="D10435" s="383" t="s">
        <v>22</v>
      </c>
      <c r="E10435" s="383" t="s">
        <v>658</v>
      </c>
      <c r="F10435" s="383" t="s">
        <v>10</v>
      </c>
      <c r="G10435" s="384">
        <v>13417</v>
      </c>
      <c r="H10435" s="383" t="s">
        <v>848</v>
      </c>
      <c r="I10435" s="383" t="s">
        <v>1259</v>
      </c>
      <c r="J10435" s="383" t="s">
        <v>617</v>
      </c>
      <c r="K10435" s="383" t="s">
        <v>618</v>
      </c>
      <c r="L10435" s="384">
        <v>24376</v>
      </c>
      <c r="M10435" s="383" t="s">
        <v>638</v>
      </c>
      <c r="N10435" s="383" t="s">
        <v>620</v>
      </c>
      <c r="O10435" s="383" t="s">
        <v>230</v>
      </c>
    </row>
    <row r="10436" spans="1:15">
      <c r="A10436" s="385">
        <v>42067</v>
      </c>
      <c r="B10436" s="383" t="s">
        <v>21</v>
      </c>
      <c r="C10436" s="383" t="s">
        <v>12</v>
      </c>
      <c r="D10436" s="383" t="s">
        <v>22</v>
      </c>
      <c r="E10436" s="383" t="s">
        <v>658</v>
      </c>
      <c r="F10436" s="383" t="s">
        <v>10</v>
      </c>
      <c r="G10436" s="384">
        <v>2200</v>
      </c>
      <c r="H10436" s="383" t="s">
        <v>848</v>
      </c>
      <c r="I10436" s="383" t="s">
        <v>855</v>
      </c>
      <c r="J10436" s="383" t="s">
        <v>617</v>
      </c>
      <c r="K10436" s="383" t="s">
        <v>618</v>
      </c>
      <c r="L10436" s="384">
        <v>24394</v>
      </c>
      <c r="M10436" s="383" t="s">
        <v>638</v>
      </c>
      <c r="N10436" s="383" t="s">
        <v>620</v>
      </c>
      <c r="O10436" s="383" t="s">
        <v>230</v>
      </c>
    </row>
    <row r="10437" spans="1:15">
      <c r="A10437" s="385">
        <v>42071</v>
      </c>
      <c r="B10437" s="383" t="s">
        <v>28</v>
      </c>
      <c r="C10437" s="383" t="s">
        <v>8</v>
      </c>
      <c r="D10437" s="383" t="s">
        <v>29</v>
      </c>
      <c r="E10437" s="383" t="s">
        <v>774</v>
      </c>
      <c r="F10437" s="383" t="s">
        <v>10</v>
      </c>
      <c r="G10437" s="384">
        <v>1170</v>
      </c>
      <c r="H10437" s="383" t="s">
        <v>848</v>
      </c>
      <c r="I10437" s="383" t="s">
        <v>1014</v>
      </c>
      <c r="J10437" s="383" t="s">
        <v>617</v>
      </c>
      <c r="K10437" s="383" t="s">
        <v>618</v>
      </c>
      <c r="L10437" s="384">
        <v>25875</v>
      </c>
      <c r="M10437" s="383" t="s">
        <v>638</v>
      </c>
      <c r="N10437" s="383" t="s">
        <v>620</v>
      </c>
      <c r="O10437" s="383" t="s">
        <v>230</v>
      </c>
    </row>
    <row r="10438" spans="1:15">
      <c r="A10438" s="385">
        <v>42072</v>
      </c>
      <c r="B10438" s="383" t="s">
        <v>28</v>
      </c>
      <c r="C10438" s="383" t="s">
        <v>8</v>
      </c>
      <c r="D10438" s="383" t="s">
        <v>29</v>
      </c>
      <c r="E10438" s="383" t="s">
        <v>774</v>
      </c>
      <c r="F10438" s="383" t="s">
        <v>10</v>
      </c>
      <c r="G10438" s="384">
        <v>1170</v>
      </c>
      <c r="H10438" s="383" t="s">
        <v>848</v>
      </c>
      <c r="I10438" s="383" t="s">
        <v>1014</v>
      </c>
      <c r="J10438" s="383" t="s">
        <v>617</v>
      </c>
      <c r="K10438" s="383" t="s">
        <v>618</v>
      </c>
      <c r="L10438" s="384">
        <v>25875</v>
      </c>
      <c r="M10438" s="383" t="s">
        <v>638</v>
      </c>
      <c r="N10438" s="383" t="s">
        <v>620</v>
      </c>
      <c r="O10438" s="383" t="s">
        <v>230</v>
      </c>
    </row>
    <row r="10439" spans="1:15">
      <c r="A10439" s="385">
        <v>42073</v>
      </c>
      <c r="B10439" s="383" t="s">
        <v>28</v>
      </c>
      <c r="C10439" s="383" t="s">
        <v>8</v>
      </c>
      <c r="D10439" s="383" t="s">
        <v>29</v>
      </c>
      <c r="E10439" s="383" t="s">
        <v>774</v>
      </c>
      <c r="F10439" s="383" t="s">
        <v>10</v>
      </c>
      <c r="G10439" s="384">
        <v>1170</v>
      </c>
      <c r="H10439" s="383" t="s">
        <v>848</v>
      </c>
      <c r="I10439" s="383" t="s">
        <v>1014</v>
      </c>
      <c r="J10439" s="383" t="s">
        <v>617</v>
      </c>
      <c r="K10439" s="383" t="s">
        <v>618</v>
      </c>
      <c r="L10439" s="384">
        <v>25875</v>
      </c>
      <c r="M10439" s="383" t="s">
        <v>638</v>
      </c>
      <c r="N10439" s="383" t="s">
        <v>620</v>
      </c>
      <c r="O10439" s="383" t="s">
        <v>230</v>
      </c>
    </row>
    <row r="10440" spans="1:15">
      <c r="A10440" s="385">
        <v>42074</v>
      </c>
      <c r="B10440" s="383" t="s">
        <v>28</v>
      </c>
      <c r="C10440" s="383" t="s">
        <v>8</v>
      </c>
      <c r="D10440" s="383" t="s">
        <v>29</v>
      </c>
      <c r="E10440" s="383" t="s">
        <v>774</v>
      </c>
      <c r="F10440" s="383" t="s">
        <v>10</v>
      </c>
      <c r="G10440" s="384">
        <v>1170</v>
      </c>
      <c r="H10440" s="383" t="s">
        <v>848</v>
      </c>
      <c r="I10440" s="383" t="s">
        <v>1014</v>
      </c>
      <c r="J10440" s="383" t="s">
        <v>617</v>
      </c>
      <c r="K10440" s="383" t="s">
        <v>618</v>
      </c>
      <c r="L10440" s="384">
        <v>25875</v>
      </c>
      <c r="M10440" s="383" t="s">
        <v>638</v>
      </c>
      <c r="N10440" s="383" t="s">
        <v>620</v>
      </c>
      <c r="O10440" s="383" t="s">
        <v>230</v>
      </c>
    </row>
    <row r="10441" spans="1:15">
      <c r="A10441" s="385">
        <v>42075</v>
      </c>
      <c r="B10441" s="383" t="s">
        <v>28</v>
      </c>
      <c r="C10441" s="383" t="s">
        <v>8</v>
      </c>
      <c r="D10441" s="383" t="s">
        <v>29</v>
      </c>
      <c r="E10441" s="383" t="s">
        <v>774</v>
      </c>
      <c r="F10441" s="383" t="s">
        <v>10</v>
      </c>
      <c r="G10441" s="384">
        <v>1170</v>
      </c>
      <c r="H10441" s="383" t="s">
        <v>848</v>
      </c>
      <c r="I10441" s="383" t="s">
        <v>1014</v>
      </c>
      <c r="J10441" s="383" t="s">
        <v>617</v>
      </c>
      <c r="K10441" s="383" t="s">
        <v>618</v>
      </c>
      <c r="L10441" s="384">
        <v>25875</v>
      </c>
      <c r="M10441" s="383" t="s">
        <v>639</v>
      </c>
      <c r="N10441" s="383" t="s">
        <v>620</v>
      </c>
      <c r="O10441" s="383" t="s">
        <v>230</v>
      </c>
    </row>
    <row r="10442" spans="1:15">
      <c r="A10442" s="385">
        <v>42076</v>
      </c>
      <c r="B10442" s="383" t="s">
        <v>28</v>
      </c>
      <c r="C10442" s="383" t="s">
        <v>8</v>
      </c>
      <c r="D10442" s="383" t="s">
        <v>29</v>
      </c>
      <c r="E10442" s="383" t="s">
        <v>774</v>
      </c>
      <c r="F10442" s="383" t="s">
        <v>10</v>
      </c>
      <c r="G10442" s="384">
        <v>1034</v>
      </c>
      <c r="H10442" s="383" t="s">
        <v>848</v>
      </c>
      <c r="I10442" s="383" t="s">
        <v>1258</v>
      </c>
      <c r="J10442" s="383" t="s">
        <v>617</v>
      </c>
      <c r="K10442" s="383" t="s">
        <v>618</v>
      </c>
      <c r="L10442" s="384">
        <v>25875</v>
      </c>
      <c r="M10442" s="383" t="s">
        <v>639</v>
      </c>
      <c r="N10442" s="383" t="s">
        <v>620</v>
      </c>
      <c r="O10442" s="383" t="s">
        <v>230</v>
      </c>
    </row>
    <row r="10443" spans="1:15">
      <c r="A10443" s="385">
        <v>42077</v>
      </c>
      <c r="B10443" s="383" t="s">
        <v>28</v>
      </c>
      <c r="C10443" s="383" t="s">
        <v>8</v>
      </c>
      <c r="D10443" s="383" t="s">
        <v>29</v>
      </c>
      <c r="E10443" s="383" t="s">
        <v>774</v>
      </c>
      <c r="F10443" s="383" t="s">
        <v>10</v>
      </c>
      <c r="G10443" s="384">
        <v>1170</v>
      </c>
      <c r="H10443" s="383" t="s">
        <v>848</v>
      </c>
      <c r="I10443" s="383" t="s">
        <v>1014</v>
      </c>
      <c r="J10443" s="383" t="s">
        <v>617</v>
      </c>
      <c r="K10443" s="383" t="s">
        <v>618</v>
      </c>
      <c r="L10443" s="384">
        <v>25875</v>
      </c>
      <c r="M10443" s="383" t="s">
        <v>639</v>
      </c>
      <c r="N10443" s="383" t="s">
        <v>620</v>
      </c>
      <c r="O10443" s="383" t="s">
        <v>230</v>
      </c>
    </row>
    <row r="10444" spans="1:15">
      <c r="A10444" s="385">
        <v>42078</v>
      </c>
      <c r="B10444" s="383" t="s">
        <v>28</v>
      </c>
      <c r="C10444" s="383" t="s">
        <v>8</v>
      </c>
      <c r="D10444" s="383" t="s">
        <v>29</v>
      </c>
      <c r="E10444" s="383" t="s">
        <v>774</v>
      </c>
      <c r="F10444" s="383" t="s">
        <v>10</v>
      </c>
      <c r="G10444" s="384">
        <v>1170</v>
      </c>
      <c r="H10444" s="383" t="s">
        <v>848</v>
      </c>
      <c r="I10444" s="383" t="s">
        <v>1014</v>
      </c>
      <c r="J10444" s="383" t="s">
        <v>617</v>
      </c>
      <c r="K10444" s="383" t="s">
        <v>618</v>
      </c>
      <c r="L10444" s="384">
        <v>25875</v>
      </c>
      <c r="M10444" s="383" t="s">
        <v>639</v>
      </c>
      <c r="N10444" s="383" t="s">
        <v>620</v>
      </c>
      <c r="O10444" s="383" t="s">
        <v>230</v>
      </c>
    </row>
    <row r="10445" spans="1:15">
      <c r="A10445" s="385">
        <v>42079</v>
      </c>
      <c r="B10445" s="383" t="s">
        <v>28</v>
      </c>
      <c r="C10445" s="383" t="s">
        <v>8</v>
      </c>
      <c r="D10445" s="383" t="s">
        <v>29</v>
      </c>
      <c r="E10445" s="383" t="s">
        <v>774</v>
      </c>
      <c r="F10445" s="383" t="s">
        <v>10</v>
      </c>
      <c r="G10445" s="384">
        <v>1170</v>
      </c>
      <c r="H10445" s="383" t="s">
        <v>848</v>
      </c>
      <c r="I10445" s="383" t="s">
        <v>1014</v>
      </c>
      <c r="J10445" s="383" t="s">
        <v>617</v>
      </c>
      <c r="K10445" s="383" t="s">
        <v>618</v>
      </c>
      <c r="L10445" s="384">
        <v>25875</v>
      </c>
      <c r="M10445" s="383" t="s">
        <v>639</v>
      </c>
      <c r="N10445" s="383" t="s">
        <v>620</v>
      </c>
      <c r="O10445" s="383" t="s">
        <v>230</v>
      </c>
    </row>
    <row r="10446" spans="1:15">
      <c r="A10446" s="385">
        <v>42080</v>
      </c>
      <c r="B10446" s="383" t="s">
        <v>28</v>
      </c>
      <c r="C10446" s="383" t="s">
        <v>8</v>
      </c>
      <c r="D10446" s="383" t="s">
        <v>29</v>
      </c>
      <c r="E10446" s="383" t="s">
        <v>774</v>
      </c>
      <c r="F10446" s="383" t="s">
        <v>10</v>
      </c>
      <c r="G10446" s="384">
        <v>1170</v>
      </c>
      <c r="H10446" s="383" t="s">
        <v>848</v>
      </c>
      <c r="I10446" s="383" t="s">
        <v>1014</v>
      </c>
      <c r="J10446" s="383" t="s">
        <v>617</v>
      </c>
      <c r="K10446" s="383" t="s">
        <v>618</v>
      </c>
      <c r="L10446" s="384">
        <v>25875</v>
      </c>
      <c r="M10446" s="383" t="s">
        <v>639</v>
      </c>
      <c r="N10446" s="383" t="s">
        <v>620</v>
      </c>
      <c r="O10446" s="383" t="s">
        <v>230</v>
      </c>
    </row>
    <row r="10447" spans="1:15">
      <c r="A10447" s="385">
        <v>42081</v>
      </c>
      <c r="B10447" s="383" t="s">
        <v>28</v>
      </c>
      <c r="C10447" s="383" t="s">
        <v>8</v>
      </c>
      <c r="D10447" s="383" t="s">
        <v>29</v>
      </c>
      <c r="E10447" s="383" t="s">
        <v>774</v>
      </c>
      <c r="F10447" s="383" t="s">
        <v>10</v>
      </c>
      <c r="G10447" s="384">
        <v>1170</v>
      </c>
      <c r="H10447" s="383" t="s">
        <v>848</v>
      </c>
      <c r="I10447" s="383" t="s">
        <v>1014</v>
      </c>
      <c r="J10447" s="383" t="s">
        <v>617</v>
      </c>
      <c r="K10447" s="383" t="s">
        <v>618</v>
      </c>
      <c r="L10447" s="384">
        <v>26170</v>
      </c>
      <c r="M10447" s="383" t="s">
        <v>640</v>
      </c>
      <c r="N10447" s="383" t="s">
        <v>620</v>
      </c>
      <c r="O10447" s="383" t="s">
        <v>230</v>
      </c>
    </row>
    <row r="10448" spans="1:15">
      <c r="A10448" s="385">
        <v>42082</v>
      </c>
      <c r="B10448" s="383" t="s">
        <v>28</v>
      </c>
      <c r="C10448" s="383" t="s">
        <v>8</v>
      </c>
      <c r="D10448" s="383" t="s">
        <v>29</v>
      </c>
      <c r="E10448" s="383" t="s">
        <v>774</v>
      </c>
      <c r="F10448" s="383" t="s">
        <v>10</v>
      </c>
      <c r="G10448" s="384">
        <v>1170</v>
      </c>
      <c r="H10448" s="383" t="s">
        <v>848</v>
      </c>
      <c r="I10448" s="383" t="s">
        <v>1014</v>
      </c>
      <c r="J10448" s="383" t="s">
        <v>617</v>
      </c>
      <c r="K10448" s="383" t="s">
        <v>618</v>
      </c>
      <c r="L10448" s="384">
        <v>26691</v>
      </c>
      <c r="M10448" s="383" t="s">
        <v>640</v>
      </c>
      <c r="N10448" s="383" t="s">
        <v>620</v>
      </c>
      <c r="O10448" s="383" t="s">
        <v>230</v>
      </c>
    </row>
    <row r="10449" spans="1:15">
      <c r="A10449" s="385">
        <v>42083</v>
      </c>
      <c r="B10449" s="383" t="s">
        <v>28</v>
      </c>
      <c r="C10449" s="383" t="s">
        <v>8</v>
      </c>
      <c r="D10449" s="383" t="s">
        <v>29</v>
      </c>
      <c r="E10449" s="383" t="s">
        <v>774</v>
      </c>
      <c r="F10449" s="383" t="s">
        <v>10</v>
      </c>
      <c r="G10449" s="384">
        <v>1170</v>
      </c>
      <c r="H10449" s="383" t="s">
        <v>848</v>
      </c>
      <c r="I10449" s="383" t="s">
        <v>1014</v>
      </c>
      <c r="J10449" s="383" t="s">
        <v>617</v>
      </c>
      <c r="K10449" s="383" t="s">
        <v>618</v>
      </c>
      <c r="L10449" s="384">
        <v>27235</v>
      </c>
      <c r="M10449" s="383" t="s">
        <v>640</v>
      </c>
      <c r="N10449" s="383" t="s">
        <v>620</v>
      </c>
      <c r="O10449" s="383" t="s">
        <v>230</v>
      </c>
    </row>
    <row r="10450" spans="1:15">
      <c r="A10450" s="385">
        <v>42084</v>
      </c>
      <c r="B10450" s="383" t="s">
        <v>28</v>
      </c>
      <c r="C10450" s="383" t="s">
        <v>8</v>
      </c>
      <c r="D10450" s="383" t="s">
        <v>29</v>
      </c>
      <c r="E10450" s="383" t="s">
        <v>774</v>
      </c>
      <c r="F10450" s="383" t="s">
        <v>10</v>
      </c>
      <c r="G10450" s="384">
        <v>1170</v>
      </c>
      <c r="H10450" s="383" t="s">
        <v>848</v>
      </c>
      <c r="I10450" s="383" t="s">
        <v>1014</v>
      </c>
      <c r="J10450" s="383" t="s">
        <v>617</v>
      </c>
      <c r="K10450" s="383" t="s">
        <v>618</v>
      </c>
      <c r="L10450" s="384">
        <v>27710</v>
      </c>
      <c r="M10450" s="383" t="s">
        <v>640</v>
      </c>
      <c r="N10450" s="383" t="s">
        <v>620</v>
      </c>
      <c r="O10450" s="383" t="s">
        <v>230</v>
      </c>
    </row>
    <row r="10451" spans="1:15">
      <c r="A10451" s="385">
        <v>42085</v>
      </c>
      <c r="B10451" s="383" t="s">
        <v>28</v>
      </c>
      <c r="C10451" s="383" t="s">
        <v>8</v>
      </c>
      <c r="D10451" s="383" t="s">
        <v>29</v>
      </c>
      <c r="E10451" s="383" t="s">
        <v>774</v>
      </c>
      <c r="F10451" s="383" t="s">
        <v>10</v>
      </c>
      <c r="G10451" s="384">
        <v>1170</v>
      </c>
      <c r="H10451" s="383" t="s">
        <v>848</v>
      </c>
      <c r="I10451" s="383" t="s">
        <v>1014</v>
      </c>
      <c r="J10451" s="383" t="s">
        <v>617</v>
      </c>
      <c r="K10451" s="383" t="s">
        <v>618</v>
      </c>
      <c r="L10451" s="384">
        <v>27741</v>
      </c>
      <c r="M10451" s="383" t="s">
        <v>640</v>
      </c>
      <c r="N10451" s="383" t="s">
        <v>620</v>
      </c>
      <c r="O10451" s="383" t="s">
        <v>230</v>
      </c>
    </row>
    <row r="10452" spans="1:15">
      <c r="A10452" s="385">
        <v>42086</v>
      </c>
      <c r="B10452" s="383" t="s">
        <v>28</v>
      </c>
      <c r="C10452" s="383" t="s">
        <v>8</v>
      </c>
      <c r="D10452" s="383" t="s">
        <v>29</v>
      </c>
      <c r="E10452" s="383" t="s">
        <v>774</v>
      </c>
      <c r="F10452" s="383" t="s">
        <v>10</v>
      </c>
      <c r="G10452" s="384">
        <v>1170</v>
      </c>
      <c r="H10452" s="383" t="s">
        <v>848</v>
      </c>
      <c r="I10452" s="383" t="s">
        <v>1014</v>
      </c>
      <c r="J10452" s="383" t="s">
        <v>617</v>
      </c>
      <c r="K10452" s="383" t="s">
        <v>618</v>
      </c>
      <c r="L10452" s="384">
        <v>27741</v>
      </c>
      <c r="M10452" s="383" t="s">
        <v>640</v>
      </c>
      <c r="N10452" s="383" t="s">
        <v>620</v>
      </c>
      <c r="O10452" s="383" t="s">
        <v>230</v>
      </c>
    </row>
    <row r="10453" spans="1:15">
      <c r="A10453" s="385">
        <v>42087</v>
      </c>
      <c r="B10453" s="383" t="s">
        <v>28</v>
      </c>
      <c r="C10453" s="383" t="s">
        <v>8</v>
      </c>
      <c r="D10453" s="383" t="s">
        <v>29</v>
      </c>
      <c r="E10453" s="383" t="s">
        <v>774</v>
      </c>
      <c r="F10453" s="383" t="s">
        <v>10</v>
      </c>
      <c r="G10453" s="384">
        <v>1170</v>
      </c>
      <c r="H10453" s="383" t="s">
        <v>848</v>
      </c>
      <c r="I10453" s="383" t="s">
        <v>1014</v>
      </c>
      <c r="J10453" s="383" t="s">
        <v>617</v>
      </c>
      <c r="K10453" s="383" t="s">
        <v>618</v>
      </c>
      <c r="L10453" s="384">
        <v>27741</v>
      </c>
      <c r="M10453" s="383" t="s">
        <v>640</v>
      </c>
      <c r="N10453" s="383" t="s">
        <v>620</v>
      </c>
      <c r="O10453" s="383" t="s">
        <v>230</v>
      </c>
    </row>
    <row r="10454" spans="1:15">
      <c r="A10454" s="385">
        <v>42089</v>
      </c>
      <c r="B10454" s="383" t="s">
        <v>28</v>
      </c>
      <c r="C10454" s="383" t="s">
        <v>8</v>
      </c>
      <c r="D10454" s="383" t="s">
        <v>29</v>
      </c>
      <c r="E10454" s="383" t="s">
        <v>774</v>
      </c>
      <c r="F10454" s="383" t="s">
        <v>10</v>
      </c>
      <c r="G10454" s="384">
        <v>1170</v>
      </c>
      <c r="H10454" s="383" t="s">
        <v>848</v>
      </c>
      <c r="I10454" s="383" t="s">
        <v>1014</v>
      </c>
      <c r="J10454" s="383" t="s">
        <v>617</v>
      </c>
      <c r="K10454" s="383" t="s">
        <v>618</v>
      </c>
      <c r="L10454" s="384">
        <v>27741</v>
      </c>
      <c r="M10454" s="383" t="s">
        <v>640</v>
      </c>
      <c r="N10454" s="383" t="s">
        <v>620</v>
      </c>
      <c r="O10454" s="383" t="s">
        <v>230</v>
      </c>
    </row>
    <row r="10455" spans="1:15">
      <c r="A10455" s="385">
        <v>42090</v>
      </c>
      <c r="B10455" s="383" t="s">
        <v>28</v>
      </c>
      <c r="C10455" s="383" t="s">
        <v>8</v>
      </c>
      <c r="D10455" s="383" t="s">
        <v>29</v>
      </c>
      <c r="E10455" s="383" t="s">
        <v>774</v>
      </c>
      <c r="F10455" s="383" t="s">
        <v>10</v>
      </c>
      <c r="G10455" s="384">
        <v>1170</v>
      </c>
      <c r="H10455" s="383" t="s">
        <v>848</v>
      </c>
      <c r="I10455" s="383" t="s">
        <v>1014</v>
      </c>
      <c r="J10455" s="383" t="s">
        <v>617</v>
      </c>
      <c r="K10455" s="383" t="s">
        <v>618</v>
      </c>
      <c r="L10455" s="384">
        <v>27741</v>
      </c>
      <c r="M10455" s="383" t="s">
        <v>640</v>
      </c>
      <c r="N10455" s="383" t="s">
        <v>620</v>
      </c>
      <c r="O10455" s="383" t="s">
        <v>230</v>
      </c>
    </row>
    <row r="10456" spans="1:15">
      <c r="A10456" s="385">
        <v>42093</v>
      </c>
      <c r="B10456" s="383" t="s">
        <v>28</v>
      </c>
      <c r="C10456" s="383" t="s">
        <v>8</v>
      </c>
      <c r="D10456" s="383" t="s">
        <v>29</v>
      </c>
      <c r="E10456" s="383" t="s">
        <v>774</v>
      </c>
      <c r="F10456" s="383" t="s">
        <v>10</v>
      </c>
      <c r="G10456" s="384">
        <v>1518</v>
      </c>
      <c r="H10456" s="383" t="s">
        <v>848</v>
      </c>
      <c r="I10456" s="383" t="s">
        <v>1341</v>
      </c>
      <c r="J10456" s="383" t="s">
        <v>617</v>
      </c>
      <c r="K10456" s="383" t="s">
        <v>618</v>
      </c>
      <c r="L10456" s="384">
        <v>27741</v>
      </c>
      <c r="M10456" s="383" t="s">
        <v>641</v>
      </c>
      <c r="N10456" s="383" t="s">
        <v>620</v>
      </c>
      <c r="O10456" s="383" t="s">
        <v>230</v>
      </c>
    </row>
    <row r="10457" spans="1:15">
      <c r="A10457" s="385">
        <v>42095</v>
      </c>
      <c r="B10457" s="383" t="s">
        <v>28</v>
      </c>
      <c r="C10457" s="383" t="s">
        <v>8</v>
      </c>
      <c r="D10457" s="383" t="s">
        <v>29</v>
      </c>
      <c r="E10457" s="383" t="s">
        <v>774</v>
      </c>
      <c r="F10457" s="383" t="s">
        <v>10</v>
      </c>
      <c r="G10457" s="384">
        <v>1548</v>
      </c>
      <c r="H10457" s="383" t="s">
        <v>848</v>
      </c>
      <c r="I10457" s="383" t="s">
        <v>1342</v>
      </c>
      <c r="J10457" s="383" t="s">
        <v>617</v>
      </c>
      <c r="K10457" s="383" t="s">
        <v>618</v>
      </c>
      <c r="L10457" s="384">
        <v>27741</v>
      </c>
      <c r="M10457" s="383" t="s">
        <v>641</v>
      </c>
      <c r="N10457" s="383" t="s">
        <v>620</v>
      </c>
      <c r="O10457" s="383" t="s">
        <v>230</v>
      </c>
    </row>
    <row r="10458" spans="1:15">
      <c r="A10458" s="385">
        <v>42096</v>
      </c>
      <c r="B10458" s="383" t="s">
        <v>28</v>
      </c>
      <c r="C10458" s="383" t="s">
        <v>8</v>
      </c>
      <c r="D10458" s="383" t="s">
        <v>29</v>
      </c>
      <c r="E10458" s="383" t="s">
        <v>774</v>
      </c>
      <c r="F10458" s="383" t="s">
        <v>10</v>
      </c>
      <c r="G10458" s="384">
        <v>1518</v>
      </c>
      <c r="H10458" s="383" t="s">
        <v>848</v>
      </c>
      <c r="I10458" s="383" t="s">
        <v>948</v>
      </c>
      <c r="J10458" s="383" t="s">
        <v>617</v>
      </c>
      <c r="K10458" s="383" t="s">
        <v>618</v>
      </c>
      <c r="L10458" s="384">
        <v>27741</v>
      </c>
      <c r="M10458" s="383" t="s">
        <v>641</v>
      </c>
      <c r="N10458" s="383" t="s">
        <v>620</v>
      </c>
      <c r="O10458" s="383" t="s">
        <v>230</v>
      </c>
    </row>
    <row r="10459" spans="1:15">
      <c r="A10459" s="385">
        <v>42097</v>
      </c>
      <c r="B10459" s="383" t="s">
        <v>28</v>
      </c>
      <c r="C10459" s="383" t="s">
        <v>8</v>
      </c>
      <c r="D10459" s="383" t="s">
        <v>29</v>
      </c>
      <c r="E10459" s="383" t="s">
        <v>774</v>
      </c>
      <c r="F10459" s="383" t="s">
        <v>10</v>
      </c>
      <c r="G10459" s="384">
        <v>1518</v>
      </c>
      <c r="H10459" s="383" t="s">
        <v>848</v>
      </c>
      <c r="I10459" s="383" t="s">
        <v>948</v>
      </c>
      <c r="J10459" s="383" t="s">
        <v>617</v>
      </c>
      <c r="K10459" s="383" t="s">
        <v>618</v>
      </c>
      <c r="L10459" s="384">
        <v>27741</v>
      </c>
      <c r="M10459" s="383" t="s">
        <v>641</v>
      </c>
      <c r="N10459" s="383" t="s">
        <v>620</v>
      </c>
      <c r="O10459" s="383" t="s">
        <v>230</v>
      </c>
    </row>
    <row r="10460" spans="1:15">
      <c r="A10460" s="385">
        <v>42100</v>
      </c>
      <c r="B10460" s="383" t="s">
        <v>28</v>
      </c>
      <c r="C10460" s="383" t="s">
        <v>8</v>
      </c>
      <c r="D10460" s="383" t="s">
        <v>29</v>
      </c>
      <c r="E10460" s="383" t="s">
        <v>774</v>
      </c>
      <c r="F10460" s="383" t="s">
        <v>10</v>
      </c>
      <c r="G10460" s="384">
        <v>1518</v>
      </c>
      <c r="H10460" s="383" t="s">
        <v>848</v>
      </c>
      <c r="I10460" s="383" t="s">
        <v>948</v>
      </c>
      <c r="J10460" s="383" t="s">
        <v>617</v>
      </c>
      <c r="K10460" s="383" t="s">
        <v>618</v>
      </c>
      <c r="L10460" s="384">
        <v>28641</v>
      </c>
      <c r="M10460" s="383" t="s">
        <v>642</v>
      </c>
      <c r="N10460" s="383" t="s">
        <v>620</v>
      </c>
      <c r="O10460" s="383" t="s">
        <v>230</v>
      </c>
    </row>
    <row r="10461" spans="1:15">
      <c r="A10461" s="385">
        <v>42101</v>
      </c>
      <c r="B10461" s="383" t="s">
        <v>28</v>
      </c>
      <c r="C10461" s="383" t="s">
        <v>8</v>
      </c>
      <c r="D10461" s="383" t="s">
        <v>29</v>
      </c>
      <c r="E10461" s="383" t="s">
        <v>774</v>
      </c>
      <c r="F10461" s="383" t="s">
        <v>10</v>
      </c>
      <c r="G10461" s="384">
        <v>1518</v>
      </c>
      <c r="H10461" s="383" t="s">
        <v>848</v>
      </c>
      <c r="I10461" s="383" t="s">
        <v>948</v>
      </c>
      <c r="J10461" s="383" t="s">
        <v>617</v>
      </c>
      <c r="K10461" s="383" t="s">
        <v>618</v>
      </c>
      <c r="L10461" s="384">
        <v>29260</v>
      </c>
      <c r="M10461" s="383" t="s">
        <v>642</v>
      </c>
      <c r="N10461" s="383" t="s">
        <v>620</v>
      </c>
      <c r="O10461" s="383" t="s">
        <v>230</v>
      </c>
    </row>
    <row r="10462" spans="1:15">
      <c r="A10462" s="385">
        <v>42102</v>
      </c>
      <c r="B10462" s="383" t="s">
        <v>28</v>
      </c>
      <c r="C10462" s="383" t="s">
        <v>8</v>
      </c>
      <c r="D10462" s="383" t="s">
        <v>29</v>
      </c>
      <c r="E10462" s="383" t="s">
        <v>774</v>
      </c>
      <c r="F10462" s="383" t="s">
        <v>10</v>
      </c>
      <c r="G10462" s="384">
        <v>1518</v>
      </c>
      <c r="H10462" s="383" t="s">
        <v>848</v>
      </c>
      <c r="I10462" s="383" t="s">
        <v>948</v>
      </c>
      <c r="J10462" s="383" t="s">
        <v>617</v>
      </c>
      <c r="K10462" s="383" t="s">
        <v>618</v>
      </c>
      <c r="L10462" s="384">
        <v>29608</v>
      </c>
      <c r="M10462" s="383" t="s">
        <v>642</v>
      </c>
      <c r="N10462" s="383" t="s">
        <v>620</v>
      </c>
      <c r="O10462" s="383" t="s">
        <v>230</v>
      </c>
    </row>
    <row r="10463" spans="1:15">
      <c r="A10463" s="385">
        <v>42103</v>
      </c>
      <c r="B10463" s="383" t="s">
        <v>28</v>
      </c>
      <c r="C10463" s="383" t="s">
        <v>8</v>
      </c>
      <c r="D10463" s="383" t="s">
        <v>29</v>
      </c>
      <c r="E10463" s="383" t="s">
        <v>774</v>
      </c>
      <c r="F10463" s="383" t="s">
        <v>10</v>
      </c>
      <c r="G10463" s="384">
        <v>1518</v>
      </c>
      <c r="H10463" s="383" t="s">
        <v>848</v>
      </c>
      <c r="I10463" s="383" t="s">
        <v>948</v>
      </c>
      <c r="J10463" s="383" t="s">
        <v>617</v>
      </c>
      <c r="K10463" s="383" t="s">
        <v>618</v>
      </c>
      <c r="L10463" s="384">
        <v>29608</v>
      </c>
      <c r="M10463" s="383" t="s">
        <v>642</v>
      </c>
      <c r="N10463" s="383" t="s">
        <v>620</v>
      </c>
      <c r="O10463" s="383" t="s">
        <v>230</v>
      </c>
    </row>
    <row r="10464" spans="1:15">
      <c r="A10464" s="385">
        <v>42104</v>
      </c>
      <c r="B10464" s="383" t="s">
        <v>28</v>
      </c>
      <c r="C10464" s="383" t="s">
        <v>8</v>
      </c>
      <c r="D10464" s="383" t="s">
        <v>29</v>
      </c>
      <c r="E10464" s="383" t="s">
        <v>774</v>
      </c>
      <c r="F10464" s="383" t="s">
        <v>10</v>
      </c>
      <c r="G10464" s="384">
        <v>6238</v>
      </c>
      <c r="H10464" s="383" t="s">
        <v>848</v>
      </c>
      <c r="I10464" s="383" t="s">
        <v>1343</v>
      </c>
      <c r="J10464" s="383" t="s">
        <v>617</v>
      </c>
      <c r="K10464" s="383" t="s">
        <v>618</v>
      </c>
      <c r="L10464" s="384">
        <v>29608</v>
      </c>
      <c r="M10464" s="383" t="s">
        <v>642</v>
      </c>
      <c r="N10464" s="383" t="s">
        <v>620</v>
      </c>
      <c r="O10464" s="383" t="s">
        <v>230</v>
      </c>
    </row>
    <row r="10465" spans="1:15">
      <c r="A10465" s="385">
        <v>42105</v>
      </c>
      <c r="B10465" s="383" t="s">
        <v>28</v>
      </c>
      <c r="C10465" s="383" t="s">
        <v>8</v>
      </c>
      <c r="D10465" s="383" t="s">
        <v>29</v>
      </c>
      <c r="E10465" s="383" t="s">
        <v>774</v>
      </c>
      <c r="F10465" s="383" t="s">
        <v>10</v>
      </c>
      <c r="G10465" s="384">
        <v>1835</v>
      </c>
      <c r="H10465" s="383" t="s">
        <v>848</v>
      </c>
      <c r="I10465" s="383" t="s">
        <v>1343</v>
      </c>
      <c r="J10465" s="383" t="s">
        <v>617</v>
      </c>
      <c r="K10465" s="383" t="s">
        <v>618</v>
      </c>
      <c r="L10465" s="384">
        <v>29608</v>
      </c>
      <c r="M10465" s="383" t="s">
        <v>642</v>
      </c>
      <c r="N10465" s="383" t="s">
        <v>620</v>
      </c>
      <c r="O10465" s="383" t="s">
        <v>230</v>
      </c>
    </row>
    <row r="10466" spans="1:15">
      <c r="A10466" s="385">
        <v>42112</v>
      </c>
      <c r="B10466" s="383" t="s">
        <v>11</v>
      </c>
      <c r="C10466" s="383" t="s">
        <v>12</v>
      </c>
      <c r="D10466" s="383" t="s">
        <v>13</v>
      </c>
      <c r="E10466" s="383" t="s">
        <v>678</v>
      </c>
      <c r="F10466" s="383" t="s">
        <v>10</v>
      </c>
      <c r="G10466" s="384">
        <v>47</v>
      </c>
      <c r="H10466" s="383" t="s">
        <v>951</v>
      </c>
      <c r="I10466" s="383" t="s">
        <v>1243</v>
      </c>
      <c r="J10466" s="383" t="s">
        <v>617</v>
      </c>
      <c r="K10466" s="383" t="s">
        <v>618</v>
      </c>
      <c r="L10466" s="384">
        <v>30780</v>
      </c>
      <c r="M10466" s="383" t="s">
        <v>642</v>
      </c>
      <c r="N10466" s="383" t="s">
        <v>620</v>
      </c>
      <c r="O10466" s="383" t="s">
        <v>230</v>
      </c>
    </row>
    <row r="10467" spans="1:15">
      <c r="A10467" s="385">
        <v>42114</v>
      </c>
      <c r="B10467" s="383" t="s">
        <v>663</v>
      </c>
      <c r="C10467" s="383" t="s">
        <v>664</v>
      </c>
      <c r="D10467" s="383" t="s">
        <v>22</v>
      </c>
      <c r="E10467" s="383" t="s">
        <v>665</v>
      </c>
      <c r="F10467" s="383" t="s">
        <v>10</v>
      </c>
      <c r="G10467" s="384">
        <v>-4917</v>
      </c>
      <c r="H10467" s="383" t="s">
        <v>704</v>
      </c>
      <c r="I10467" s="383" t="s">
        <v>1344</v>
      </c>
      <c r="J10467" s="383" t="s">
        <v>617</v>
      </c>
      <c r="K10467" s="383" t="s">
        <v>618</v>
      </c>
      <c r="L10467" s="384">
        <v>30780</v>
      </c>
      <c r="M10467" s="383" t="s">
        <v>643</v>
      </c>
      <c r="N10467" s="383" t="s">
        <v>620</v>
      </c>
      <c r="O10467" s="383" t="s">
        <v>230</v>
      </c>
    </row>
    <row r="10468" spans="1:15">
      <c r="A10468" s="385">
        <v>42150</v>
      </c>
      <c r="B10468" s="383" t="s">
        <v>11</v>
      </c>
      <c r="C10468" s="383" t="s">
        <v>12</v>
      </c>
      <c r="D10468" s="383" t="s">
        <v>13</v>
      </c>
      <c r="E10468" s="383" t="s">
        <v>678</v>
      </c>
      <c r="F10468" s="383" t="s">
        <v>10</v>
      </c>
      <c r="G10468" s="384">
        <v>11607</v>
      </c>
      <c r="H10468" s="383" t="s">
        <v>763</v>
      </c>
      <c r="I10468" s="383" t="s">
        <v>1345</v>
      </c>
      <c r="J10468" s="383" t="s">
        <v>617</v>
      </c>
      <c r="K10468" s="383" t="s">
        <v>618</v>
      </c>
      <c r="L10468" s="384">
        <v>30780</v>
      </c>
      <c r="M10468" s="383" t="s">
        <v>645</v>
      </c>
      <c r="N10468" s="383" t="s">
        <v>620</v>
      </c>
      <c r="O10468" s="383" t="s">
        <v>230</v>
      </c>
    </row>
    <row r="10469" spans="1:15">
      <c r="A10469" s="385">
        <v>42027</v>
      </c>
      <c r="B10469" s="383" t="s">
        <v>46</v>
      </c>
      <c r="C10469" s="383" t="s">
        <v>40</v>
      </c>
      <c r="D10469" s="383" t="s">
        <v>38</v>
      </c>
      <c r="E10469" s="383" t="s">
        <v>916</v>
      </c>
      <c r="F10469" s="383" t="s">
        <v>10</v>
      </c>
      <c r="G10469" s="384">
        <v>713</v>
      </c>
      <c r="H10469" s="383" t="s">
        <v>953</v>
      </c>
      <c r="I10469" s="383" t="s">
        <v>895</v>
      </c>
      <c r="J10469" s="383" t="s">
        <v>617</v>
      </c>
      <c r="K10469" s="383" t="s">
        <v>618</v>
      </c>
      <c r="L10469" s="384">
        <v>17245</v>
      </c>
      <c r="M10469" s="383" t="s">
        <v>633</v>
      </c>
      <c r="N10469" s="383" t="s">
        <v>620</v>
      </c>
      <c r="O10469" s="383" t="s">
        <v>230</v>
      </c>
    </row>
    <row r="10470" spans="1:15">
      <c r="A10470" s="385">
        <v>42032</v>
      </c>
      <c r="B10470" s="383" t="s">
        <v>21</v>
      </c>
      <c r="C10470" s="383" t="s">
        <v>12</v>
      </c>
      <c r="D10470" s="383" t="s">
        <v>22</v>
      </c>
      <c r="E10470" s="383" t="s">
        <v>658</v>
      </c>
      <c r="F10470" s="383" t="s">
        <v>10</v>
      </c>
      <c r="G10470" s="384">
        <v>15234</v>
      </c>
      <c r="H10470" s="383" t="s">
        <v>801</v>
      </c>
      <c r="I10470" s="383" t="s">
        <v>1346</v>
      </c>
      <c r="J10470" s="383" t="s">
        <v>617</v>
      </c>
      <c r="K10470" s="383" t="s">
        <v>618</v>
      </c>
      <c r="L10470" s="384">
        <v>18650</v>
      </c>
      <c r="M10470" s="383" t="s">
        <v>634</v>
      </c>
      <c r="N10470" s="383" t="s">
        <v>620</v>
      </c>
      <c r="O10470" s="383" t="s">
        <v>230</v>
      </c>
    </row>
    <row r="10471" spans="1:15">
      <c r="A10471" s="385">
        <v>42033</v>
      </c>
      <c r="B10471" s="383" t="s">
        <v>995</v>
      </c>
      <c r="C10471" s="383" t="s">
        <v>42</v>
      </c>
      <c r="D10471" s="383" t="s">
        <v>13</v>
      </c>
      <c r="E10471" s="383" t="s">
        <v>996</v>
      </c>
      <c r="F10471" s="383" t="s">
        <v>43</v>
      </c>
      <c r="G10471" s="384">
        <v>86650</v>
      </c>
      <c r="H10471" s="383" t="s">
        <v>801</v>
      </c>
      <c r="I10471" s="383" t="s">
        <v>1347</v>
      </c>
      <c r="J10471" s="383" t="s">
        <v>617</v>
      </c>
      <c r="K10471" s="383" t="s">
        <v>618</v>
      </c>
      <c r="L10471" s="384">
        <v>18650</v>
      </c>
      <c r="M10471" s="383" t="s">
        <v>634</v>
      </c>
      <c r="N10471" s="383" t="s">
        <v>620</v>
      </c>
      <c r="O10471" s="383" t="s">
        <v>230</v>
      </c>
    </row>
    <row r="10472" spans="1:15">
      <c r="A10472" s="385">
        <v>42034</v>
      </c>
      <c r="B10472" s="383" t="s">
        <v>39</v>
      </c>
      <c r="C10472" s="383" t="s">
        <v>40</v>
      </c>
      <c r="D10472" s="383" t="s">
        <v>19</v>
      </c>
      <c r="E10472" s="383" t="s">
        <v>893</v>
      </c>
      <c r="F10472" s="383" t="s">
        <v>10</v>
      </c>
      <c r="G10472" s="384">
        <v>8833</v>
      </c>
      <c r="H10472" s="383" t="s">
        <v>917</v>
      </c>
      <c r="I10472" s="383" t="s">
        <v>1348</v>
      </c>
      <c r="J10472" s="383" t="s">
        <v>617</v>
      </c>
      <c r="K10472" s="383" t="s">
        <v>618</v>
      </c>
      <c r="L10472" s="384">
        <v>18650</v>
      </c>
      <c r="M10472" s="383" t="s">
        <v>634</v>
      </c>
      <c r="N10472" s="383" t="s">
        <v>620</v>
      </c>
      <c r="O10472" s="383" t="s">
        <v>230</v>
      </c>
    </row>
    <row r="10473" spans="1:15">
      <c r="A10473" s="385">
        <v>42037</v>
      </c>
      <c r="B10473" s="383" t="s">
        <v>39</v>
      </c>
      <c r="C10473" s="383" t="s">
        <v>40</v>
      </c>
      <c r="D10473" s="383" t="s">
        <v>19</v>
      </c>
      <c r="E10473" s="383" t="s">
        <v>893</v>
      </c>
      <c r="F10473" s="383" t="s">
        <v>10</v>
      </c>
      <c r="G10473" s="384">
        <v>17792</v>
      </c>
      <c r="H10473" s="383" t="s">
        <v>917</v>
      </c>
      <c r="I10473" s="383" t="s">
        <v>1284</v>
      </c>
      <c r="J10473" s="383" t="s">
        <v>617</v>
      </c>
      <c r="K10473" s="383" t="s">
        <v>618</v>
      </c>
      <c r="L10473" s="384">
        <v>18660</v>
      </c>
      <c r="M10473" s="383" t="s">
        <v>634</v>
      </c>
      <c r="N10473" s="383" t="s">
        <v>620</v>
      </c>
      <c r="O10473" s="383" t="s">
        <v>230</v>
      </c>
    </row>
    <row r="10474" spans="1:15">
      <c r="A10474" s="385">
        <v>42041</v>
      </c>
      <c r="B10474" s="383" t="s">
        <v>646</v>
      </c>
      <c r="C10474" s="383" t="s">
        <v>8</v>
      </c>
      <c r="D10474" s="383" t="s">
        <v>32</v>
      </c>
      <c r="E10474" s="383" t="s">
        <v>647</v>
      </c>
      <c r="F10474" s="383" t="s">
        <v>10</v>
      </c>
      <c r="G10474" s="384">
        <v>19305</v>
      </c>
      <c r="H10474" s="383" t="s">
        <v>648</v>
      </c>
      <c r="I10474" s="383" t="s">
        <v>1349</v>
      </c>
      <c r="J10474" s="383" t="s">
        <v>617</v>
      </c>
      <c r="K10474" s="383" t="s">
        <v>618</v>
      </c>
      <c r="L10474" s="384">
        <v>18761</v>
      </c>
      <c r="M10474" s="383" t="s">
        <v>635</v>
      </c>
      <c r="N10474" s="383" t="s">
        <v>620</v>
      </c>
      <c r="O10474" s="383" t="s">
        <v>230</v>
      </c>
    </row>
    <row r="10475" spans="1:15">
      <c r="A10475" s="385">
        <v>42044</v>
      </c>
      <c r="B10475" s="383" t="s">
        <v>21</v>
      </c>
      <c r="C10475" s="383" t="s">
        <v>12</v>
      </c>
      <c r="D10475" s="383" t="s">
        <v>22</v>
      </c>
      <c r="E10475" s="383" t="s">
        <v>658</v>
      </c>
      <c r="F10475" s="383" t="s">
        <v>10</v>
      </c>
      <c r="G10475" s="384">
        <v>1060</v>
      </c>
      <c r="H10475" s="383" t="s">
        <v>958</v>
      </c>
      <c r="I10475" s="383" t="s">
        <v>1350</v>
      </c>
      <c r="J10475" s="383" t="s">
        <v>617</v>
      </c>
      <c r="K10475" s="383" t="s">
        <v>618</v>
      </c>
      <c r="L10475" s="384">
        <v>20833</v>
      </c>
      <c r="M10475" s="383" t="s">
        <v>635</v>
      </c>
      <c r="N10475" s="383" t="s">
        <v>620</v>
      </c>
      <c r="O10475" s="383" t="s">
        <v>230</v>
      </c>
    </row>
    <row r="10476" spans="1:15">
      <c r="A10476" s="385">
        <v>42045</v>
      </c>
      <c r="B10476" s="383" t="s">
        <v>21</v>
      </c>
      <c r="C10476" s="383" t="s">
        <v>12</v>
      </c>
      <c r="D10476" s="383" t="s">
        <v>22</v>
      </c>
      <c r="E10476" s="383" t="s">
        <v>658</v>
      </c>
      <c r="F10476" s="383" t="s">
        <v>10</v>
      </c>
      <c r="G10476" s="384">
        <v>3500</v>
      </c>
      <c r="H10476" s="383" t="s">
        <v>863</v>
      </c>
      <c r="I10476" s="383" t="s">
        <v>1351</v>
      </c>
      <c r="J10476" s="383" t="s">
        <v>617</v>
      </c>
      <c r="K10476" s="383" t="s">
        <v>618</v>
      </c>
      <c r="L10476" s="384">
        <v>20833</v>
      </c>
      <c r="M10476" s="383" t="s">
        <v>635</v>
      </c>
      <c r="N10476" s="383" t="s">
        <v>620</v>
      </c>
      <c r="O10476" s="383" t="s">
        <v>230</v>
      </c>
    </row>
    <row r="10477" spans="1:15">
      <c r="A10477" s="385">
        <v>42046</v>
      </c>
      <c r="B10477" s="383" t="s">
        <v>17</v>
      </c>
      <c r="C10477" s="383" t="s">
        <v>18</v>
      </c>
      <c r="D10477" s="383" t="s">
        <v>19</v>
      </c>
      <c r="E10477" s="383" t="s">
        <v>668</v>
      </c>
      <c r="F10477" s="383" t="s">
        <v>10</v>
      </c>
      <c r="G10477" s="384">
        <v>750</v>
      </c>
      <c r="H10477" s="383" t="s">
        <v>841</v>
      </c>
      <c r="I10477" s="383" t="s">
        <v>842</v>
      </c>
      <c r="J10477" s="383" t="s">
        <v>617</v>
      </c>
      <c r="K10477" s="383" t="s">
        <v>618</v>
      </c>
      <c r="L10477" s="384">
        <v>20833</v>
      </c>
      <c r="M10477" s="383" t="s">
        <v>635</v>
      </c>
      <c r="N10477" s="383" t="s">
        <v>620</v>
      </c>
      <c r="O10477" s="383" t="s">
        <v>230</v>
      </c>
    </row>
    <row r="10478" spans="1:15">
      <c r="A10478" s="385">
        <v>42048</v>
      </c>
      <c r="B10478" s="383" t="s">
        <v>11</v>
      </c>
      <c r="C10478" s="383" t="s">
        <v>12</v>
      </c>
      <c r="D10478" s="383" t="s">
        <v>13</v>
      </c>
      <c r="E10478" s="383" t="s">
        <v>678</v>
      </c>
      <c r="F10478" s="383" t="s">
        <v>10</v>
      </c>
      <c r="G10478" s="384">
        <v>3671</v>
      </c>
      <c r="H10478" s="383" t="s">
        <v>951</v>
      </c>
      <c r="I10478" s="383" t="s">
        <v>1352</v>
      </c>
      <c r="J10478" s="383" t="s">
        <v>617</v>
      </c>
      <c r="K10478" s="383" t="s">
        <v>618</v>
      </c>
      <c r="L10478" s="384">
        <v>20833</v>
      </c>
      <c r="M10478" s="383" t="s">
        <v>635</v>
      </c>
      <c r="N10478" s="383" t="s">
        <v>620</v>
      </c>
      <c r="O10478" s="383" t="s">
        <v>230</v>
      </c>
    </row>
    <row r="10479" spans="1:15">
      <c r="A10479" s="385">
        <v>42049</v>
      </c>
      <c r="B10479" s="383" t="s">
        <v>754</v>
      </c>
      <c r="C10479" s="383" t="s">
        <v>8</v>
      </c>
      <c r="D10479" s="383" t="s">
        <v>755</v>
      </c>
      <c r="E10479" s="383" t="s">
        <v>756</v>
      </c>
      <c r="F10479" s="383" t="s">
        <v>10</v>
      </c>
      <c r="G10479" s="384">
        <v>-16745</v>
      </c>
      <c r="H10479" s="383" t="s">
        <v>763</v>
      </c>
      <c r="I10479" s="383" t="s">
        <v>1353</v>
      </c>
      <c r="J10479" s="383" t="s">
        <v>617</v>
      </c>
      <c r="K10479" s="383" t="s">
        <v>618</v>
      </c>
      <c r="L10479" s="384">
        <v>21180</v>
      </c>
      <c r="M10479" s="383" t="s">
        <v>635</v>
      </c>
      <c r="N10479" s="383" t="s">
        <v>620</v>
      </c>
      <c r="O10479" s="383" t="s">
        <v>230</v>
      </c>
    </row>
    <row r="10480" spans="1:15">
      <c r="A10480" s="385">
        <v>42053</v>
      </c>
      <c r="B10480" s="383" t="s">
        <v>21</v>
      </c>
      <c r="C10480" s="383" t="s">
        <v>12</v>
      </c>
      <c r="D10480" s="383" t="s">
        <v>22</v>
      </c>
      <c r="E10480" s="383" t="s">
        <v>658</v>
      </c>
      <c r="F10480" s="383" t="s">
        <v>10</v>
      </c>
      <c r="G10480" s="384">
        <v>12035</v>
      </c>
      <c r="H10480" s="383" t="s">
        <v>801</v>
      </c>
      <c r="I10480" s="383" t="s">
        <v>1354</v>
      </c>
      <c r="J10480" s="383" t="s">
        <v>617</v>
      </c>
      <c r="K10480" s="383" t="s">
        <v>618</v>
      </c>
      <c r="L10480" s="384">
        <v>23171</v>
      </c>
      <c r="M10480" s="383" t="s">
        <v>636</v>
      </c>
      <c r="N10480" s="383" t="s">
        <v>620</v>
      </c>
      <c r="O10480" s="383" t="s">
        <v>230</v>
      </c>
    </row>
    <row r="10481" spans="1:15">
      <c r="A10481" s="385">
        <v>42054</v>
      </c>
      <c r="B10481" s="383" t="s">
        <v>646</v>
      </c>
      <c r="C10481" s="383" t="s">
        <v>8</v>
      </c>
      <c r="D10481" s="383" t="s">
        <v>32</v>
      </c>
      <c r="E10481" s="383" t="s">
        <v>647</v>
      </c>
      <c r="F10481" s="383" t="s">
        <v>10</v>
      </c>
      <c r="G10481" s="384">
        <v>57284</v>
      </c>
      <c r="H10481" s="383" t="s">
        <v>747</v>
      </c>
      <c r="I10481" s="383" t="s">
        <v>1355</v>
      </c>
      <c r="J10481" s="383" t="s">
        <v>617</v>
      </c>
      <c r="K10481" s="383" t="s">
        <v>618</v>
      </c>
      <c r="L10481" s="384">
        <v>23171</v>
      </c>
      <c r="M10481" s="383" t="s">
        <v>636</v>
      </c>
      <c r="N10481" s="383" t="s">
        <v>620</v>
      </c>
      <c r="O10481" s="383" t="s">
        <v>230</v>
      </c>
    </row>
    <row r="10482" spans="1:15">
      <c r="A10482" s="385">
        <v>42055</v>
      </c>
      <c r="B10482" s="383" t="s">
        <v>999</v>
      </c>
      <c r="C10482" s="383" t="s">
        <v>42</v>
      </c>
      <c r="D10482" s="383" t="s">
        <v>36</v>
      </c>
      <c r="E10482" s="383" t="s">
        <v>1000</v>
      </c>
      <c r="F10482" s="383" t="s">
        <v>43</v>
      </c>
      <c r="G10482" s="384">
        <v>700259</v>
      </c>
      <c r="H10482" s="383" t="s">
        <v>1039</v>
      </c>
      <c r="I10482" s="383" t="s">
        <v>1356</v>
      </c>
      <c r="J10482" s="383" t="s">
        <v>617</v>
      </c>
      <c r="K10482" s="383" t="s">
        <v>618</v>
      </c>
      <c r="L10482" s="384">
        <v>23171</v>
      </c>
      <c r="M10482" s="383" t="s">
        <v>636</v>
      </c>
      <c r="N10482" s="383" t="s">
        <v>620</v>
      </c>
      <c r="O10482" s="383" t="s">
        <v>230</v>
      </c>
    </row>
    <row r="10483" spans="1:15">
      <c r="A10483" s="385">
        <v>42057</v>
      </c>
      <c r="B10483" s="383" t="s">
        <v>21</v>
      </c>
      <c r="C10483" s="383" t="s">
        <v>12</v>
      </c>
      <c r="D10483" s="383" t="s">
        <v>22</v>
      </c>
      <c r="E10483" s="383" t="s">
        <v>658</v>
      </c>
      <c r="F10483" s="383" t="s">
        <v>10</v>
      </c>
      <c r="G10483" s="384">
        <v>1286</v>
      </c>
      <c r="H10483" s="383" t="s">
        <v>951</v>
      </c>
      <c r="I10483" s="383" t="s">
        <v>1319</v>
      </c>
      <c r="J10483" s="383" t="s">
        <v>617</v>
      </c>
      <c r="K10483" s="383" t="s">
        <v>618</v>
      </c>
      <c r="L10483" s="384">
        <v>23171</v>
      </c>
      <c r="M10483" s="383" t="s">
        <v>637</v>
      </c>
      <c r="N10483" s="383" t="s">
        <v>620</v>
      </c>
      <c r="O10483" s="383" t="s">
        <v>230</v>
      </c>
    </row>
    <row r="10484" spans="1:15">
      <c r="A10484" s="385">
        <v>42056</v>
      </c>
      <c r="B10484" s="383" t="s">
        <v>650</v>
      </c>
      <c r="C10484" s="383" t="s">
        <v>8</v>
      </c>
      <c r="D10484" s="383" t="s">
        <v>20</v>
      </c>
      <c r="E10484" s="383" t="s">
        <v>651</v>
      </c>
      <c r="F10484" s="383" t="s">
        <v>10</v>
      </c>
      <c r="G10484" s="384">
        <v>57649</v>
      </c>
      <c r="H10484" s="383" t="s">
        <v>1194</v>
      </c>
      <c r="I10484" s="383" t="s">
        <v>1357</v>
      </c>
      <c r="J10484" s="383" t="s">
        <v>617</v>
      </c>
      <c r="K10484" s="383" t="s">
        <v>618</v>
      </c>
      <c r="L10484" s="384">
        <v>23171</v>
      </c>
      <c r="M10484" s="383" t="s">
        <v>637</v>
      </c>
      <c r="N10484" s="383" t="s">
        <v>620</v>
      </c>
      <c r="O10484" s="383" t="s">
        <v>230</v>
      </c>
    </row>
    <row r="10485" spans="1:15">
      <c r="A10485" s="385">
        <v>42058</v>
      </c>
      <c r="B10485" s="383" t="s">
        <v>999</v>
      </c>
      <c r="C10485" s="383" t="s">
        <v>42</v>
      </c>
      <c r="D10485" s="383" t="s">
        <v>36</v>
      </c>
      <c r="E10485" s="383" t="s">
        <v>1000</v>
      </c>
      <c r="F10485" s="383" t="s">
        <v>43</v>
      </c>
      <c r="G10485" s="384">
        <v>850.07</v>
      </c>
      <c r="H10485" s="383" t="s">
        <v>1039</v>
      </c>
      <c r="I10485" s="383" t="s">
        <v>1358</v>
      </c>
      <c r="J10485" s="383" t="s">
        <v>617</v>
      </c>
      <c r="K10485" s="383" t="s">
        <v>618</v>
      </c>
      <c r="L10485" s="384">
        <v>23171</v>
      </c>
      <c r="M10485" s="383" t="s">
        <v>637</v>
      </c>
      <c r="N10485" s="383" t="s">
        <v>620</v>
      </c>
      <c r="O10485" s="383" t="s">
        <v>230</v>
      </c>
    </row>
    <row r="10486" spans="1:15">
      <c r="A10486" s="385">
        <v>42060</v>
      </c>
      <c r="B10486" s="383" t="s">
        <v>11</v>
      </c>
      <c r="C10486" s="383" t="s">
        <v>12</v>
      </c>
      <c r="D10486" s="383" t="s">
        <v>13</v>
      </c>
      <c r="E10486" s="383" t="s">
        <v>678</v>
      </c>
      <c r="F10486" s="383" t="s">
        <v>10</v>
      </c>
      <c r="G10486" s="384">
        <v>1692</v>
      </c>
      <c r="H10486" s="383" t="s">
        <v>1337</v>
      </c>
      <c r="I10486" s="383" t="s">
        <v>1359</v>
      </c>
      <c r="J10486" s="383" t="s">
        <v>617</v>
      </c>
      <c r="K10486" s="383" t="s">
        <v>618</v>
      </c>
      <c r="L10486" s="384">
        <v>23171</v>
      </c>
      <c r="M10486" s="383" t="s">
        <v>637</v>
      </c>
      <c r="N10486" s="383" t="s">
        <v>620</v>
      </c>
      <c r="O10486" s="383" t="s">
        <v>230</v>
      </c>
    </row>
    <row r="10487" spans="1:15">
      <c r="A10487" s="385">
        <v>42062</v>
      </c>
      <c r="B10487" s="383" t="s">
        <v>39</v>
      </c>
      <c r="C10487" s="383" t="s">
        <v>40</v>
      </c>
      <c r="D10487" s="383" t="s">
        <v>19</v>
      </c>
      <c r="E10487" s="383" t="s">
        <v>893</v>
      </c>
      <c r="F10487" s="383" t="s">
        <v>10</v>
      </c>
      <c r="G10487" s="384">
        <v>2016</v>
      </c>
      <c r="H10487" s="383" t="s">
        <v>894</v>
      </c>
      <c r="I10487" s="383" t="s">
        <v>1360</v>
      </c>
      <c r="J10487" s="383" t="s">
        <v>617</v>
      </c>
      <c r="K10487" s="383" t="s">
        <v>618</v>
      </c>
      <c r="L10487" s="384">
        <v>23171</v>
      </c>
      <c r="M10487" s="383" t="s">
        <v>637</v>
      </c>
      <c r="N10487" s="383" t="s">
        <v>620</v>
      </c>
      <c r="O10487" s="383" t="s">
        <v>230</v>
      </c>
    </row>
    <row r="10488" spans="1:15">
      <c r="A10488" s="385">
        <v>42063</v>
      </c>
      <c r="B10488" s="383" t="s">
        <v>11</v>
      </c>
      <c r="C10488" s="383" t="s">
        <v>12</v>
      </c>
      <c r="D10488" s="383" t="s">
        <v>13</v>
      </c>
      <c r="E10488" s="383" t="s">
        <v>678</v>
      </c>
      <c r="F10488" s="383" t="s">
        <v>10</v>
      </c>
      <c r="G10488" s="384">
        <v>6506</v>
      </c>
      <c r="H10488" s="383" t="s">
        <v>951</v>
      </c>
      <c r="I10488" s="383" t="s">
        <v>1361</v>
      </c>
      <c r="J10488" s="383" t="s">
        <v>617</v>
      </c>
      <c r="K10488" s="383" t="s">
        <v>618</v>
      </c>
      <c r="L10488" s="384">
        <v>23242</v>
      </c>
      <c r="M10488" s="383" t="s">
        <v>638</v>
      </c>
      <c r="N10488" s="383" t="s">
        <v>620</v>
      </c>
      <c r="O10488" s="383" t="s">
        <v>230</v>
      </c>
    </row>
    <row r="10489" spans="1:15">
      <c r="A10489" s="385">
        <v>42065</v>
      </c>
      <c r="B10489" s="383" t="s">
        <v>21</v>
      </c>
      <c r="C10489" s="383" t="s">
        <v>12</v>
      </c>
      <c r="D10489" s="383" t="s">
        <v>22</v>
      </c>
      <c r="E10489" s="383" t="s">
        <v>658</v>
      </c>
      <c r="F10489" s="383" t="s">
        <v>10</v>
      </c>
      <c r="G10489" s="384">
        <v>-3270</v>
      </c>
      <c r="H10489" s="383" t="s">
        <v>784</v>
      </c>
      <c r="I10489" s="383" t="s">
        <v>1362</v>
      </c>
      <c r="J10489" s="383" t="s">
        <v>617</v>
      </c>
      <c r="K10489" s="383" t="s">
        <v>618</v>
      </c>
      <c r="L10489" s="384">
        <v>24376</v>
      </c>
      <c r="M10489" s="383" t="s">
        <v>638</v>
      </c>
      <c r="N10489" s="383" t="s">
        <v>620</v>
      </c>
      <c r="O10489" s="383" t="s">
        <v>230</v>
      </c>
    </row>
    <row r="10490" spans="1:15">
      <c r="A10490" s="385">
        <v>42066</v>
      </c>
      <c r="B10490" s="383" t="s">
        <v>21</v>
      </c>
      <c r="C10490" s="383" t="s">
        <v>12</v>
      </c>
      <c r="D10490" s="383" t="s">
        <v>22</v>
      </c>
      <c r="E10490" s="383" t="s">
        <v>658</v>
      </c>
      <c r="F10490" s="383" t="s">
        <v>10</v>
      </c>
      <c r="G10490" s="384">
        <v>10060</v>
      </c>
      <c r="H10490" s="383" t="s">
        <v>951</v>
      </c>
      <c r="I10490" s="383" t="s">
        <v>1363</v>
      </c>
      <c r="J10490" s="383" t="s">
        <v>617</v>
      </c>
      <c r="K10490" s="383" t="s">
        <v>618</v>
      </c>
      <c r="L10490" s="384">
        <v>24376</v>
      </c>
      <c r="M10490" s="383" t="s">
        <v>638</v>
      </c>
      <c r="N10490" s="383" t="s">
        <v>620</v>
      </c>
      <c r="O10490" s="383" t="s">
        <v>230</v>
      </c>
    </row>
    <row r="10491" spans="1:15">
      <c r="A10491" s="385">
        <v>42067</v>
      </c>
      <c r="B10491" s="383" t="s">
        <v>21</v>
      </c>
      <c r="C10491" s="383" t="s">
        <v>12</v>
      </c>
      <c r="D10491" s="383" t="s">
        <v>22</v>
      </c>
      <c r="E10491" s="383" t="s">
        <v>658</v>
      </c>
      <c r="F10491" s="383" t="s">
        <v>10</v>
      </c>
      <c r="G10491" s="384">
        <v>141131</v>
      </c>
      <c r="H10491" s="383" t="s">
        <v>848</v>
      </c>
      <c r="I10491" s="383" t="s">
        <v>1259</v>
      </c>
      <c r="J10491" s="383" t="s">
        <v>617</v>
      </c>
      <c r="K10491" s="383" t="s">
        <v>618</v>
      </c>
      <c r="L10491" s="384">
        <v>24394</v>
      </c>
      <c r="M10491" s="383" t="s">
        <v>638</v>
      </c>
      <c r="N10491" s="383" t="s">
        <v>620</v>
      </c>
      <c r="O10491" s="383" t="s">
        <v>230</v>
      </c>
    </row>
    <row r="10492" spans="1:15">
      <c r="A10492" s="385">
        <v>42068</v>
      </c>
      <c r="B10492" s="383" t="s">
        <v>21</v>
      </c>
      <c r="C10492" s="383" t="s">
        <v>12</v>
      </c>
      <c r="D10492" s="383" t="s">
        <v>22</v>
      </c>
      <c r="E10492" s="383" t="s">
        <v>658</v>
      </c>
      <c r="F10492" s="383" t="s">
        <v>10</v>
      </c>
      <c r="G10492" s="384">
        <v>2200</v>
      </c>
      <c r="H10492" s="383" t="s">
        <v>848</v>
      </c>
      <c r="I10492" s="383" t="s">
        <v>855</v>
      </c>
      <c r="J10492" s="383" t="s">
        <v>617</v>
      </c>
      <c r="K10492" s="383" t="s">
        <v>618</v>
      </c>
      <c r="L10492" s="384">
        <v>24965</v>
      </c>
      <c r="M10492" s="383" t="s">
        <v>638</v>
      </c>
      <c r="N10492" s="383" t="s">
        <v>620</v>
      </c>
      <c r="O10492" s="383" t="s">
        <v>230</v>
      </c>
    </row>
    <row r="10493" spans="1:15">
      <c r="A10493" s="385">
        <v>42069</v>
      </c>
      <c r="B10493" s="383" t="s">
        <v>21</v>
      </c>
      <c r="C10493" s="383" t="s">
        <v>12</v>
      </c>
      <c r="D10493" s="383" t="s">
        <v>22</v>
      </c>
      <c r="E10493" s="383" t="s">
        <v>658</v>
      </c>
      <c r="F10493" s="383" t="s">
        <v>10</v>
      </c>
      <c r="G10493" s="384">
        <v>2200</v>
      </c>
      <c r="H10493" s="383" t="s">
        <v>848</v>
      </c>
      <c r="I10493" s="383" t="s">
        <v>855</v>
      </c>
      <c r="J10493" s="383" t="s">
        <v>617</v>
      </c>
      <c r="K10493" s="383" t="s">
        <v>618</v>
      </c>
      <c r="L10493" s="384">
        <v>25035</v>
      </c>
      <c r="M10493" s="383" t="s">
        <v>638</v>
      </c>
      <c r="N10493" s="383" t="s">
        <v>620</v>
      </c>
      <c r="O10493" s="383" t="s">
        <v>230</v>
      </c>
    </row>
    <row r="10494" spans="1:15">
      <c r="A10494" s="385">
        <v>42070</v>
      </c>
      <c r="B10494" s="383" t="s">
        <v>21</v>
      </c>
      <c r="C10494" s="383" t="s">
        <v>12</v>
      </c>
      <c r="D10494" s="383" t="s">
        <v>22</v>
      </c>
      <c r="E10494" s="383" t="s">
        <v>658</v>
      </c>
      <c r="F10494" s="383" t="s">
        <v>10</v>
      </c>
      <c r="G10494" s="384">
        <v>2200</v>
      </c>
      <c r="H10494" s="383" t="s">
        <v>848</v>
      </c>
      <c r="I10494" s="383" t="s">
        <v>855</v>
      </c>
      <c r="J10494" s="383" t="s">
        <v>617</v>
      </c>
      <c r="K10494" s="383" t="s">
        <v>618</v>
      </c>
      <c r="L10494" s="384">
        <v>25532</v>
      </c>
      <c r="M10494" s="383" t="s">
        <v>638</v>
      </c>
      <c r="N10494" s="383" t="s">
        <v>620</v>
      </c>
      <c r="O10494" s="383" t="s">
        <v>230</v>
      </c>
    </row>
    <row r="10495" spans="1:15">
      <c r="A10495" s="385">
        <v>42071</v>
      </c>
      <c r="B10495" s="383" t="s">
        <v>21</v>
      </c>
      <c r="C10495" s="383" t="s">
        <v>12</v>
      </c>
      <c r="D10495" s="383" t="s">
        <v>22</v>
      </c>
      <c r="E10495" s="383" t="s">
        <v>658</v>
      </c>
      <c r="F10495" s="383" t="s">
        <v>10</v>
      </c>
      <c r="G10495" s="384">
        <v>2200</v>
      </c>
      <c r="H10495" s="383" t="s">
        <v>848</v>
      </c>
      <c r="I10495" s="383" t="s">
        <v>855</v>
      </c>
      <c r="J10495" s="383" t="s">
        <v>617</v>
      </c>
      <c r="K10495" s="383" t="s">
        <v>618</v>
      </c>
      <c r="L10495" s="384">
        <v>25875</v>
      </c>
      <c r="M10495" s="383" t="s">
        <v>638</v>
      </c>
      <c r="N10495" s="383" t="s">
        <v>620</v>
      </c>
      <c r="O10495" s="383" t="s">
        <v>230</v>
      </c>
    </row>
    <row r="10496" spans="1:15">
      <c r="A10496" s="385">
        <v>42072</v>
      </c>
      <c r="B10496" s="383" t="s">
        <v>21</v>
      </c>
      <c r="C10496" s="383" t="s">
        <v>12</v>
      </c>
      <c r="D10496" s="383" t="s">
        <v>22</v>
      </c>
      <c r="E10496" s="383" t="s">
        <v>658</v>
      </c>
      <c r="F10496" s="383" t="s">
        <v>10</v>
      </c>
      <c r="G10496" s="384">
        <v>2200</v>
      </c>
      <c r="H10496" s="383" t="s">
        <v>848</v>
      </c>
      <c r="I10496" s="383" t="s">
        <v>855</v>
      </c>
      <c r="J10496" s="383" t="s">
        <v>617</v>
      </c>
      <c r="K10496" s="383" t="s">
        <v>618</v>
      </c>
      <c r="L10496" s="384">
        <v>25875</v>
      </c>
      <c r="M10496" s="383" t="s">
        <v>638</v>
      </c>
      <c r="N10496" s="383" t="s">
        <v>620</v>
      </c>
      <c r="O10496" s="383" t="s">
        <v>230</v>
      </c>
    </row>
    <row r="10497" spans="1:15">
      <c r="A10497" s="385">
        <v>42073</v>
      </c>
      <c r="B10497" s="383" t="s">
        <v>21</v>
      </c>
      <c r="C10497" s="383" t="s">
        <v>12</v>
      </c>
      <c r="D10497" s="383" t="s">
        <v>22</v>
      </c>
      <c r="E10497" s="383" t="s">
        <v>658</v>
      </c>
      <c r="F10497" s="383" t="s">
        <v>10</v>
      </c>
      <c r="G10497" s="384">
        <v>2200</v>
      </c>
      <c r="H10497" s="383" t="s">
        <v>848</v>
      </c>
      <c r="I10497" s="383" t="s">
        <v>855</v>
      </c>
      <c r="J10497" s="383" t="s">
        <v>617</v>
      </c>
      <c r="K10497" s="383" t="s">
        <v>618</v>
      </c>
      <c r="L10497" s="384">
        <v>25875</v>
      </c>
      <c r="M10497" s="383" t="s">
        <v>638</v>
      </c>
      <c r="N10497" s="383" t="s">
        <v>620</v>
      </c>
      <c r="O10497" s="383" t="s">
        <v>230</v>
      </c>
    </row>
    <row r="10498" spans="1:15">
      <c r="A10498" s="385">
        <v>42074</v>
      </c>
      <c r="B10498" s="383" t="s">
        <v>21</v>
      </c>
      <c r="C10498" s="383" t="s">
        <v>12</v>
      </c>
      <c r="D10498" s="383" t="s">
        <v>22</v>
      </c>
      <c r="E10498" s="383" t="s">
        <v>658</v>
      </c>
      <c r="F10498" s="383" t="s">
        <v>10</v>
      </c>
      <c r="G10498" s="384">
        <v>2200</v>
      </c>
      <c r="H10498" s="383" t="s">
        <v>848</v>
      </c>
      <c r="I10498" s="383" t="s">
        <v>855</v>
      </c>
      <c r="J10498" s="383" t="s">
        <v>617</v>
      </c>
      <c r="K10498" s="383" t="s">
        <v>618</v>
      </c>
      <c r="L10498" s="384">
        <v>25875</v>
      </c>
      <c r="M10498" s="383" t="s">
        <v>638</v>
      </c>
      <c r="N10498" s="383" t="s">
        <v>620</v>
      </c>
      <c r="O10498" s="383" t="s">
        <v>230</v>
      </c>
    </row>
    <row r="10499" spans="1:15">
      <c r="A10499" s="385">
        <v>42075</v>
      </c>
      <c r="B10499" s="383" t="s">
        <v>21</v>
      </c>
      <c r="C10499" s="383" t="s">
        <v>12</v>
      </c>
      <c r="D10499" s="383" t="s">
        <v>22</v>
      </c>
      <c r="E10499" s="383" t="s">
        <v>658</v>
      </c>
      <c r="F10499" s="383" t="s">
        <v>10</v>
      </c>
      <c r="G10499" s="384">
        <v>2200</v>
      </c>
      <c r="H10499" s="383" t="s">
        <v>848</v>
      </c>
      <c r="I10499" s="383" t="s">
        <v>855</v>
      </c>
      <c r="J10499" s="383" t="s">
        <v>617</v>
      </c>
      <c r="K10499" s="383" t="s">
        <v>618</v>
      </c>
      <c r="L10499" s="384">
        <v>25875</v>
      </c>
      <c r="M10499" s="383" t="s">
        <v>639</v>
      </c>
      <c r="N10499" s="383" t="s">
        <v>620</v>
      </c>
      <c r="O10499" s="383" t="s">
        <v>230</v>
      </c>
    </row>
    <row r="10500" spans="1:15">
      <c r="A10500" s="385">
        <v>42076</v>
      </c>
      <c r="B10500" s="383" t="s">
        <v>28</v>
      </c>
      <c r="C10500" s="383" t="s">
        <v>8</v>
      </c>
      <c r="D10500" s="383" t="s">
        <v>29</v>
      </c>
      <c r="E10500" s="383" t="s">
        <v>774</v>
      </c>
      <c r="F10500" s="383" t="s">
        <v>10</v>
      </c>
      <c r="G10500" s="384">
        <v>1170</v>
      </c>
      <c r="H10500" s="383" t="s">
        <v>848</v>
      </c>
      <c r="I10500" s="383" t="s">
        <v>1014</v>
      </c>
      <c r="J10500" s="383" t="s">
        <v>617</v>
      </c>
      <c r="K10500" s="383" t="s">
        <v>618</v>
      </c>
      <c r="L10500" s="384">
        <v>25875</v>
      </c>
      <c r="M10500" s="383" t="s">
        <v>639</v>
      </c>
      <c r="N10500" s="383" t="s">
        <v>620</v>
      </c>
      <c r="O10500" s="383" t="s">
        <v>230</v>
      </c>
    </row>
    <row r="10501" spans="1:15">
      <c r="A10501" s="385">
        <v>42077</v>
      </c>
      <c r="B10501" s="383" t="s">
        <v>21</v>
      </c>
      <c r="C10501" s="383" t="s">
        <v>12</v>
      </c>
      <c r="D10501" s="383" t="s">
        <v>22</v>
      </c>
      <c r="E10501" s="383" t="s">
        <v>658</v>
      </c>
      <c r="F10501" s="383" t="s">
        <v>10</v>
      </c>
      <c r="G10501" s="384">
        <v>2200</v>
      </c>
      <c r="H10501" s="383" t="s">
        <v>848</v>
      </c>
      <c r="I10501" s="383" t="s">
        <v>855</v>
      </c>
      <c r="J10501" s="383" t="s">
        <v>617</v>
      </c>
      <c r="K10501" s="383" t="s">
        <v>618</v>
      </c>
      <c r="L10501" s="384">
        <v>25875</v>
      </c>
      <c r="M10501" s="383" t="s">
        <v>639</v>
      </c>
      <c r="N10501" s="383" t="s">
        <v>620</v>
      </c>
      <c r="O10501" s="383" t="s">
        <v>230</v>
      </c>
    </row>
    <row r="10502" spans="1:15">
      <c r="A10502" s="385">
        <v>42091</v>
      </c>
      <c r="B10502" s="383" t="s">
        <v>28</v>
      </c>
      <c r="C10502" s="383" t="s">
        <v>8</v>
      </c>
      <c r="D10502" s="383" t="s">
        <v>29</v>
      </c>
      <c r="E10502" s="383" t="s">
        <v>774</v>
      </c>
      <c r="F10502" s="383" t="s">
        <v>10</v>
      </c>
      <c r="G10502" s="384">
        <v>1170</v>
      </c>
      <c r="H10502" s="383" t="s">
        <v>848</v>
      </c>
      <c r="I10502" s="383" t="s">
        <v>1014</v>
      </c>
      <c r="J10502" s="383" t="s">
        <v>617</v>
      </c>
      <c r="K10502" s="383" t="s">
        <v>618</v>
      </c>
      <c r="L10502" s="384">
        <v>27741</v>
      </c>
      <c r="M10502" s="383" t="s">
        <v>641</v>
      </c>
      <c r="N10502" s="383" t="s">
        <v>620</v>
      </c>
      <c r="O10502" s="383" t="s">
        <v>230</v>
      </c>
    </row>
    <row r="10503" spans="1:15">
      <c r="A10503" s="385">
        <v>42092</v>
      </c>
      <c r="B10503" s="383" t="s">
        <v>28</v>
      </c>
      <c r="C10503" s="383" t="s">
        <v>8</v>
      </c>
      <c r="D10503" s="383" t="s">
        <v>29</v>
      </c>
      <c r="E10503" s="383" t="s">
        <v>774</v>
      </c>
      <c r="F10503" s="383" t="s">
        <v>10</v>
      </c>
      <c r="G10503" s="384">
        <v>1170</v>
      </c>
      <c r="H10503" s="383" t="s">
        <v>848</v>
      </c>
      <c r="I10503" s="383" t="s">
        <v>1014</v>
      </c>
      <c r="J10503" s="383" t="s">
        <v>617</v>
      </c>
      <c r="K10503" s="383" t="s">
        <v>618</v>
      </c>
      <c r="L10503" s="384">
        <v>27741</v>
      </c>
      <c r="M10503" s="383" t="s">
        <v>641</v>
      </c>
      <c r="N10503" s="383" t="s">
        <v>620</v>
      </c>
      <c r="O10503" s="383" t="s">
        <v>230</v>
      </c>
    </row>
    <row r="10504" spans="1:15">
      <c r="A10504" s="385">
        <v>42093</v>
      </c>
      <c r="B10504" s="383" t="s">
        <v>28</v>
      </c>
      <c r="C10504" s="383" t="s">
        <v>8</v>
      </c>
      <c r="D10504" s="383" t="s">
        <v>29</v>
      </c>
      <c r="E10504" s="383" t="s">
        <v>774</v>
      </c>
      <c r="F10504" s="383" t="s">
        <v>10</v>
      </c>
      <c r="G10504" s="384">
        <v>1170</v>
      </c>
      <c r="H10504" s="383" t="s">
        <v>848</v>
      </c>
      <c r="I10504" s="383" t="s">
        <v>1014</v>
      </c>
      <c r="J10504" s="383" t="s">
        <v>617</v>
      </c>
      <c r="K10504" s="383" t="s">
        <v>618</v>
      </c>
      <c r="L10504" s="384">
        <v>27741</v>
      </c>
      <c r="M10504" s="383" t="s">
        <v>641</v>
      </c>
      <c r="N10504" s="383" t="s">
        <v>620</v>
      </c>
      <c r="O10504" s="383" t="s">
        <v>230</v>
      </c>
    </row>
    <row r="10505" spans="1:15">
      <c r="A10505" s="385">
        <v>42094</v>
      </c>
      <c r="B10505" s="383" t="s">
        <v>28</v>
      </c>
      <c r="C10505" s="383" t="s">
        <v>8</v>
      </c>
      <c r="D10505" s="383" t="s">
        <v>29</v>
      </c>
      <c r="E10505" s="383" t="s">
        <v>774</v>
      </c>
      <c r="F10505" s="383" t="s">
        <v>10</v>
      </c>
      <c r="G10505" s="384">
        <v>1170</v>
      </c>
      <c r="H10505" s="383" t="s">
        <v>848</v>
      </c>
      <c r="I10505" s="383" t="s">
        <v>1014</v>
      </c>
      <c r="J10505" s="383" t="s">
        <v>617</v>
      </c>
      <c r="K10505" s="383" t="s">
        <v>618</v>
      </c>
      <c r="L10505" s="384">
        <v>27741</v>
      </c>
      <c r="M10505" s="383" t="s">
        <v>641</v>
      </c>
      <c r="N10505" s="383" t="s">
        <v>620</v>
      </c>
      <c r="O10505" s="383" t="s">
        <v>230</v>
      </c>
    </row>
    <row r="10506" spans="1:15">
      <c r="A10506" s="385">
        <v>42095</v>
      </c>
      <c r="B10506" s="383" t="s">
        <v>28</v>
      </c>
      <c r="C10506" s="383" t="s">
        <v>8</v>
      </c>
      <c r="D10506" s="383" t="s">
        <v>29</v>
      </c>
      <c r="E10506" s="383" t="s">
        <v>774</v>
      </c>
      <c r="F10506" s="383" t="s">
        <v>10</v>
      </c>
      <c r="G10506" s="384">
        <v>1170</v>
      </c>
      <c r="H10506" s="383" t="s">
        <v>848</v>
      </c>
      <c r="I10506" s="383" t="s">
        <v>1014</v>
      </c>
      <c r="J10506" s="383" t="s">
        <v>617</v>
      </c>
      <c r="K10506" s="383" t="s">
        <v>618</v>
      </c>
      <c r="L10506" s="384">
        <v>27741</v>
      </c>
      <c r="M10506" s="383" t="s">
        <v>641</v>
      </c>
      <c r="N10506" s="383" t="s">
        <v>620</v>
      </c>
      <c r="O10506" s="383" t="s">
        <v>230</v>
      </c>
    </row>
    <row r="10507" spans="1:15">
      <c r="A10507" s="385">
        <v>42096</v>
      </c>
      <c r="B10507" s="383" t="s">
        <v>28</v>
      </c>
      <c r="C10507" s="383" t="s">
        <v>8</v>
      </c>
      <c r="D10507" s="383" t="s">
        <v>29</v>
      </c>
      <c r="E10507" s="383" t="s">
        <v>774</v>
      </c>
      <c r="F10507" s="383" t="s">
        <v>10</v>
      </c>
      <c r="G10507" s="384">
        <v>-22890</v>
      </c>
      <c r="H10507" s="383" t="s">
        <v>848</v>
      </c>
      <c r="I10507" s="383" t="s">
        <v>1364</v>
      </c>
      <c r="J10507" s="383" t="s">
        <v>617</v>
      </c>
      <c r="K10507" s="383" t="s">
        <v>618</v>
      </c>
      <c r="L10507" s="384">
        <v>27741</v>
      </c>
      <c r="M10507" s="383" t="s">
        <v>641</v>
      </c>
      <c r="N10507" s="383" t="s">
        <v>620</v>
      </c>
      <c r="O10507" s="383" t="s">
        <v>230</v>
      </c>
    </row>
    <row r="10508" spans="1:15">
      <c r="A10508" s="385">
        <v>42099</v>
      </c>
      <c r="B10508" s="383" t="s">
        <v>28</v>
      </c>
      <c r="C10508" s="383" t="s">
        <v>8</v>
      </c>
      <c r="D10508" s="383" t="s">
        <v>29</v>
      </c>
      <c r="E10508" s="383" t="s">
        <v>774</v>
      </c>
      <c r="F10508" s="383" t="s">
        <v>10</v>
      </c>
      <c r="G10508" s="384">
        <v>1518</v>
      </c>
      <c r="H10508" s="383" t="s">
        <v>848</v>
      </c>
      <c r="I10508" s="383" t="s">
        <v>948</v>
      </c>
      <c r="J10508" s="383" t="s">
        <v>617</v>
      </c>
      <c r="K10508" s="383" t="s">
        <v>618</v>
      </c>
      <c r="L10508" s="384">
        <v>28181</v>
      </c>
      <c r="M10508" s="383" t="s">
        <v>642</v>
      </c>
      <c r="N10508" s="383" t="s">
        <v>620</v>
      </c>
      <c r="O10508" s="383" t="s">
        <v>230</v>
      </c>
    </row>
    <row r="10509" spans="1:15">
      <c r="A10509" s="385">
        <v>42110</v>
      </c>
      <c r="B10509" s="383" t="s">
        <v>28</v>
      </c>
      <c r="C10509" s="383" t="s">
        <v>8</v>
      </c>
      <c r="D10509" s="383" t="s">
        <v>29</v>
      </c>
      <c r="E10509" s="383" t="s">
        <v>774</v>
      </c>
      <c r="F10509" s="383" t="s">
        <v>10</v>
      </c>
      <c r="G10509" s="384">
        <v>1518</v>
      </c>
      <c r="H10509" s="383" t="s">
        <v>848</v>
      </c>
      <c r="I10509" s="383" t="s">
        <v>871</v>
      </c>
      <c r="J10509" s="383" t="s">
        <v>617</v>
      </c>
      <c r="K10509" s="383" t="s">
        <v>618</v>
      </c>
      <c r="L10509" s="384">
        <v>30780</v>
      </c>
      <c r="M10509" s="383" t="s">
        <v>642</v>
      </c>
      <c r="N10509" s="383" t="s">
        <v>620</v>
      </c>
      <c r="O10509" s="383" t="s">
        <v>230</v>
      </c>
    </row>
    <row r="10510" spans="1:15">
      <c r="A10510" s="385">
        <v>42112</v>
      </c>
      <c r="B10510" s="383" t="s">
        <v>21</v>
      </c>
      <c r="C10510" s="383" t="s">
        <v>12</v>
      </c>
      <c r="D10510" s="383" t="s">
        <v>22</v>
      </c>
      <c r="E10510" s="383" t="s">
        <v>658</v>
      </c>
      <c r="F10510" s="383" t="s">
        <v>10</v>
      </c>
      <c r="G10510" s="384">
        <v>1575</v>
      </c>
      <c r="H10510" s="383" t="s">
        <v>873</v>
      </c>
      <c r="I10510" s="383" t="s">
        <v>1365</v>
      </c>
      <c r="J10510" s="383" t="s">
        <v>617</v>
      </c>
      <c r="K10510" s="383" t="s">
        <v>618</v>
      </c>
      <c r="L10510" s="384">
        <v>30780</v>
      </c>
      <c r="M10510" s="383" t="s">
        <v>642</v>
      </c>
      <c r="N10510" s="383" t="s">
        <v>620</v>
      </c>
      <c r="O10510" s="383" t="s">
        <v>230</v>
      </c>
    </row>
    <row r="10511" spans="1:15">
      <c r="A10511" s="385">
        <v>42114</v>
      </c>
      <c r="B10511" s="383" t="s">
        <v>663</v>
      </c>
      <c r="C10511" s="383" t="s">
        <v>664</v>
      </c>
      <c r="D10511" s="383" t="s">
        <v>22</v>
      </c>
      <c r="E10511" s="383" t="s">
        <v>665</v>
      </c>
      <c r="F10511" s="383" t="s">
        <v>10</v>
      </c>
      <c r="G10511" s="384">
        <v>-48983</v>
      </c>
      <c r="H10511" s="383" t="s">
        <v>704</v>
      </c>
      <c r="I10511" s="383" t="s">
        <v>1366</v>
      </c>
      <c r="J10511" s="383" t="s">
        <v>617</v>
      </c>
      <c r="K10511" s="383" t="s">
        <v>618</v>
      </c>
      <c r="L10511" s="384">
        <v>30780</v>
      </c>
      <c r="M10511" s="383" t="s">
        <v>643</v>
      </c>
      <c r="N10511" s="383" t="s">
        <v>620</v>
      </c>
      <c r="O10511" s="383" t="s">
        <v>230</v>
      </c>
    </row>
    <row r="10512" spans="1:15">
      <c r="A10512" s="385">
        <v>42130</v>
      </c>
      <c r="B10512" s="383" t="s">
        <v>11</v>
      </c>
      <c r="C10512" s="383" t="s">
        <v>12</v>
      </c>
      <c r="D10512" s="383" t="s">
        <v>13</v>
      </c>
      <c r="E10512" s="383" t="s">
        <v>678</v>
      </c>
      <c r="F10512" s="383" t="s">
        <v>10</v>
      </c>
      <c r="G10512" s="384">
        <v>5022</v>
      </c>
      <c r="H10512" s="383" t="s">
        <v>803</v>
      </c>
      <c r="I10512" s="383" t="s">
        <v>1367</v>
      </c>
      <c r="J10512" s="383" t="s">
        <v>617</v>
      </c>
      <c r="K10512" s="383" t="s">
        <v>618</v>
      </c>
      <c r="L10512" s="384">
        <v>30780</v>
      </c>
      <c r="M10512" s="383" t="s">
        <v>643</v>
      </c>
      <c r="N10512" s="383" t="s">
        <v>620</v>
      </c>
      <c r="O10512" s="383" t="s">
        <v>230</v>
      </c>
    </row>
    <row r="10513" spans="1:15">
      <c r="A10513" s="385">
        <v>42131</v>
      </c>
      <c r="B10513" s="383" t="s">
        <v>21</v>
      </c>
      <c r="C10513" s="383" t="s">
        <v>12</v>
      </c>
      <c r="D10513" s="383" t="s">
        <v>22</v>
      </c>
      <c r="E10513" s="383" t="s">
        <v>658</v>
      </c>
      <c r="F10513" s="383" t="s">
        <v>10</v>
      </c>
      <c r="G10513" s="384">
        <v>5223</v>
      </c>
      <c r="H10513" s="383" t="s">
        <v>873</v>
      </c>
      <c r="I10513" s="383" t="s">
        <v>925</v>
      </c>
      <c r="J10513" s="383" t="s">
        <v>617</v>
      </c>
      <c r="K10513" s="383" t="s">
        <v>618</v>
      </c>
      <c r="L10513" s="384">
        <v>30780</v>
      </c>
      <c r="M10513" s="383" t="s">
        <v>643</v>
      </c>
      <c r="N10513" s="383" t="s">
        <v>620</v>
      </c>
      <c r="O10513" s="383" t="s">
        <v>230</v>
      </c>
    </row>
    <row r="10514" spans="1:15">
      <c r="A10514" s="385">
        <v>42132</v>
      </c>
      <c r="B10514" s="383" t="s">
        <v>650</v>
      </c>
      <c r="C10514" s="383" t="s">
        <v>8</v>
      </c>
      <c r="D10514" s="383" t="s">
        <v>20</v>
      </c>
      <c r="E10514" s="383" t="s">
        <v>651</v>
      </c>
      <c r="F10514" s="383" t="s">
        <v>10</v>
      </c>
      <c r="G10514" s="384">
        <v>-104117</v>
      </c>
      <c r="H10514" s="383" t="s">
        <v>816</v>
      </c>
      <c r="I10514" s="383" t="s">
        <v>1368</v>
      </c>
      <c r="J10514" s="383" t="s">
        <v>617</v>
      </c>
      <c r="K10514" s="383" t="s">
        <v>618</v>
      </c>
      <c r="L10514" s="384">
        <v>30780</v>
      </c>
      <c r="M10514" s="383" t="s">
        <v>643</v>
      </c>
      <c r="N10514" s="383" t="s">
        <v>620</v>
      </c>
      <c r="O10514" s="383" t="s">
        <v>230</v>
      </c>
    </row>
    <row r="10515" spans="1:15">
      <c r="A10515" s="385">
        <v>42150</v>
      </c>
      <c r="B10515" s="383" t="s">
        <v>21</v>
      </c>
      <c r="C10515" s="383" t="s">
        <v>12</v>
      </c>
      <c r="D10515" s="383" t="s">
        <v>22</v>
      </c>
      <c r="E10515" s="383" t="s">
        <v>658</v>
      </c>
      <c r="F10515" s="383" t="s">
        <v>10</v>
      </c>
      <c r="G10515" s="384">
        <v>33500</v>
      </c>
      <c r="H10515" s="383" t="s">
        <v>873</v>
      </c>
      <c r="I10515" s="383" t="s">
        <v>1369</v>
      </c>
      <c r="J10515" s="383" t="s">
        <v>617</v>
      </c>
      <c r="K10515" s="383" t="s">
        <v>618</v>
      </c>
      <c r="L10515" s="384">
        <v>30780</v>
      </c>
      <c r="M10515" s="383" t="s">
        <v>645</v>
      </c>
      <c r="N10515" s="383" t="s">
        <v>620</v>
      </c>
      <c r="O10515" s="383" t="s">
        <v>230</v>
      </c>
    </row>
    <row r="10516" spans="1:15">
      <c r="A10516" s="385">
        <v>42027</v>
      </c>
      <c r="B10516" s="383" t="s">
        <v>46</v>
      </c>
      <c r="C10516" s="383" t="s">
        <v>40</v>
      </c>
      <c r="D10516" s="383" t="s">
        <v>38</v>
      </c>
      <c r="E10516" s="383" t="s">
        <v>916</v>
      </c>
      <c r="F10516" s="383" t="s">
        <v>10</v>
      </c>
      <c r="G10516" s="384">
        <v>2138</v>
      </c>
      <c r="H10516" s="383" t="s">
        <v>953</v>
      </c>
      <c r="I10516" s="383" t="s">
        <v>895</v>
      </c>
      <c r="J10516" s="383" t="s">
        <v>617</v>
      </c>
      <c r="K10516" s="383" t="s">
        <v>618</v>
      </c>
      <c r="L10516" s="384">
        <v>17245</v>
      </c>
      <c r="M10516" s="383" t="s">
        <v>633</v>
      </c>
      <c r="N10516" s="383" t="s">
        <v>620</v>
      </c>
      <c r="O10516" s="383" t="s">
        <v>230</v>
      </c>
    </row>
    <row r="10517" spans="1:15">
      <c r="A10517" s="385">
        <v>42032</v>
      </c>
      <c r="B10517" s="383" t="s">
        <v>21</v>
      </c>
      <c r="C10517" s="383" t="s">
        <v>12</v>
      </c>
      <c r="D10517" s="383" t="s">
        <v>22</v>
      </c>
      <c r="E10517" s="383" t="s">
        <v>658</v>
      </c>
      <c r="F10517" s="383" t="s">
        <v>10</v>
      </c>
      <c r="G10517" s="384">
        <v>11185</v>
      </c>
      <c r="H10517" s="383" t="s">
        <v>801</v>
      </c>
      <c r="I10517" s="383" t="s">
        <v>1370</v>
      </c>
      <c r="J10517" s="383" t="s">
        <v>617</v>
      </c>
      <c r="K10517" s="383" t="s">
        <v>618</v>
      </c>
      <c r="L10517" s="384">
        <v>18650</v>
      </c>
      <c r="M10517" s="383" t="s">
        <v>634</v>
      </c>
      <c r="N10517" s="383" t="s">
        <v>620</v>
      </c>
      <c r="O10517" s="383" t="s">
        <v>230</v>
      </c>
    </row>
    <row r="10518" spans="1:15">
      <c r="A10518" s="385">
        <v>42033</v>
      </c>
      <c r="B10518" s="383" t="s">
        <v>995</v>
      </c>
      <c r="C10518" s="383" t="s">
        <v>42</v>
      </c>
      <c r="D10518" s="383" t="s">
        <v>13</v>
      </c>
      <c r="E10518" s="383" t="s">
        <v>996</v>
      </c>
      <c r="F10518" s="383" t="s">
        <v>43</v>
      </c>
      <c r="G10518" s="384">
        <v>44485</v>
      </c>
      <c r="H10518" s="383" t="s">
        <v>801</v>
      </c>
      <c r="I10518" s="383" t="s">
        <v>1371</v>
      </c>
      <c r="J10518" s="383" t="s">
        <v>617</v>
      </c>
      <c r="K10518" s="383" t="s">
        <v>618</v>
      </c>
      <c r="L10518" s="384">
        <v>18650</v>
      </c>
      <c r="M10518" s="383" t="s">
        <v>634</v>
      </c>
      <c r="N10518" s="383" t="s">
        <v>620</v>
      </c>
      <c r="O10518" s="383" t="s">
        <v>230</v>
      </c>
    </row>
    <row r="10519" spans="1:15">
      <c r="A10519" s="385">
        <v>42034</v>
      </c>
      <c r="B10519" s="383" t="s">
        <v>39</v>
      </c>
      <c r="C10519" s="383" t="s">
        <v>40</v>
      </c>
      <c r="D10519" s="383" t="s">
        <v>19</v>
      </c>
      <c r="E10519" s="383" t="s">
        <v>893</v>
      </c>
      <c r="F10519" s="383" t="s">
        <v>10</v>
      </c>
      <c r="G10519" s="384">
        <v>6727</v>
      </c>
      <c r="H10519" s="383" t="s">
        <v>917</v>
      </c>
      <c r="I10519" s="383" t="s">
        <v>1372</v>
      </c>
      <c r="J10519" s="383" t="s">
        <v>617</v>
      </c>
      <c r="K10519" s="383" t="s">
        <v>618</v>
      </c>
      <c r="L10519" s="384">
        <v>18650</v>
      </c>
      <c r="M10519" s="383" t="s">
        <v>634</v>
      </c>
      <c r="N10519" s="383" t="s">
        <v>620</v>
      </c>
      <c r="O10519" s="383" t="s">
        <v>230</v>
      </c>
    </row>
    <row r="10520" spans="1:15">
      <c r="A10520" s="385">
        <v>42037</v>
      </c>
      <c r="B10520" s="383" t="s">
        <v>39</v>
      </c>
      <c r="C10520" s="383" t="s">
        <v>40</v>
      </c>
      <c r="D10520" s="383" t="s">
        <v>19</v>
      </c>
      <c r="E10520" s="383" t="s">
        <v>893</v>
      </c>
      <c r="F10520" s="383" t="s">
        <v>10</v>
      </c>
      <c r="G10520" s="384">
        <v>5220</v>
      </c>
      <c r="H10520" s="383" t="s">
        <v>917</v>
      </c>
      <c r="I10520" s="383" t="s">
        <v>1284</v>
      </c>
      <c r="J10520" s="383" t="s">
        <v>617</v>
      </c>
      <c r="K10520" s="383" t="s">
        <v>618</v>
      </c>
      <c r="L10520" s="384">
        <v>18660</v>
      </c>
      <c r="M10520" s="383" t="s">
        <v>634</v>
      </c>
      <c r="N10520" s="383" t="s">
        <v>620</v>
      </c>
      <c r="O10520" s="383" t="s">
        <v>230</v>
      </c>
    </row>
    <row r="10521" spans="1:15">
      <c r="A10521" s="385">
        <v>42044</v>
      </c>
      <c r="B10521" s="383" t="s">
        <v>646</v>
      </c>
      <c r="C10521" s="383" t="s">
        <v>8</v>
      </c>
      <c r="D10521" s="383" t="s">
        <v>32</v>
      </c>
      <c r="E10521" s="383" t="s">
        <v>647</v>
      </c>
      <c r="F10521" s="383" t="s">
        <v>10</v>
      </c>
      <c r="G10521" s="384">
        <v>-40335</v>
      </c>
      <c r="H10521" s="383" t="s">
        <v>747</v>
      </c>
      <c r="I10521" s="383" t="s">
        <v>1373</v>
      </c>
      <c r="J10521" s="383" t="s">
        <v>617</v>
      </c>
      <c r="K10521" s="383" t="s">
        <v>618</v>
      </c>
      <c r="L10521" s="384">
        <v>20833</v>
      </c>
      <c r="M10521" s="383" t="s">
        <v>635</v>
      </c>
      <c r="N10521" s="383" t="s">
        <v>620</v>
      </c>
      <c r="O10521" s="383" t="s">
        <v>230</v>
      </c>
    </row>
    <row r="10522" spans="1:15">
      <c r="A10522" s="385">
        <v>42046</v>
      </c>
      <c r="B10522" s="383" t="s">
        <v>17</v>
      </c>
      <c r="C10522" s="383" t="s">
        <v>18</v>
      </c>
      <c r="D10522" s="383" t="s">
        <v>19</v>
      </c>
      <c r="E10522" s="383" t="s">
        <v>668</v>
      </c>
      <c r="F10522" s="383" t="s">
        <v>10</v>
      </c>
      <c r="G10522" s="384">
        <v>750</v>
      </c>
      <c r="H10522" s="383" t="s">
        <v>841</v>
      </c>
      <c r="I10522" s="383" t="s">
        <v>851</v>
      </c>
      <c r="J10522" s="383" t="s">
        <v>617</v>
      </c>
      <c r="K10522" s="383" t="s">
        <v>618</v>
      </c>
      <c r="L10522" s="384">
        <v>20833</v>
      </c>
      <c r="M10522" s="383" t="s">
        <v>635</v>
      </c>
      <c r="N10522" s="383" t="s">
        <v>620</v>
      </c>
      <c r="O10522" s="383" t="s">
        <v>230</v>
      </c>
    </row>
    <row r="10523" spans="1:15">
      <c r="A10523" s="385">
        <v>42045</v>
      </c>
      <c r="B10523" s="383" t="s">
        <v>46</v>
      </c>
      <c r="C10523" s="383" t="s">
        <v>40</v>
      </c>
      <c r="D10523" s="383" t="s">
        <v>38</v>
      </c>
      <c r="E10523" s="383" t="s">
        <v>916</v>
      </c>
      <c r="F10523" s="383" t="s">
        <v>10</v>
      </c>
      <c r="G10523" s="384">
        <v>9578</v>
      </c>
      <c r="H10523" s="383" t="s">
        <v>917</v>
      </c>
      <c r="I10523" s="383" t="s">
        <v>1374</v>
      </c>
      <c r="J10523" s="383" t="s">
        <v>617</v>
      </c>
      <c r="K10523" s="383" t="s">
        <v>618</v>
      </c>
      <c r="L10523" s="384">
        <v>20833</v>
      </c>
      <c r="M10523" s="383" t="s">
        <v>635</v>
      </c>
      <c r="N10523" s="383" t="s">
        <v>620</v>
      </c>
      <c r="O10523" s="383" t="s">
        <v>230</v>
      </c>
    </row>
    <row r="10524" spans="1:15">
      <c r="A10524" s="385">
        <v>42048</v>
      </c>
      <c r="B10524" s="383" t="s">
        <v>650</v>
      </c>
      <c r="C10524" s="383" t="s">
        <v>8</v>
      </c>
      <c r="D10524" s="383" t="s">
        <v>20</v>
      </c>
      <c r="E10524" s="383" t="s">
        <v>651</v>
      </c>
      <c r="F10524" s="383" t="s">
        <v>10</v>
      </c>
      <c r="G10524" s="384">
        <v>6222</v>
      </c>
      <c r="H10524" s="383" t="s">
        <v>652</v>
      </c>
      <c r="I10524" s="383" t="s">
        <v>1375</v>
      </c>
      <c r="J10524" s="383" t="s">
        <v>617</v>
      </c>
      <c r="K10524" s="383" t="s">
        <v>618</v>
      </c>
      <c r="L10524" s="384">
        <v>20833</v>
      </c>
      <c r="M10524" s="383" t="s">
        <v>635</v>
      </c>
      <c r="N10524" s="383" t="s">
        <v>620</v>
      </c>
      <c r="O10524" s="383" t="s">
        <v>230</v>
      </c>
    </row>
    <row r="10525" spans="1:15">
      <c r="A10525" s="385">
        <v>42049</v>
      </c>
      <c r="B10525" s="383" t="s">
        <v>754</v>
      </c>
      <c r="C10525" s="383" t="s">
        <v>8</v>
      </c>
      <c r="D10525" s="383" t="s">
        <v>755</v>
      </c>
      <c r="E10525" s="383" t="s">
        <v>756</v>
      </c>
      <c r="F10525" s="383" t="s">
        <v>10</v>
      </c>
      <c r="G10525" s="384">
        <v>-5998</v>
      </c>
      <c r="H10525" s="383" t="s">
        <v>763</v>
      </c>
      <c r="I10525" s="383" t="s">
        <v>1376</v>
      </c>
      <c r="J10525" s="383" t="s">
        <v>617</v>
      </c>
      <c r="K10525" s="383" t="s">
        <v>618</v>
      </c>
      <c r="L10525" s="384">
        <v>21180</v>
      </c>
      <c r="M10525" s="383" t="s">
        <v>635</v>
      </c>
      <c r="N10525" s="383" t="s">
        <v>620</v>
      </c>
      <c r="O10525" s="383" t="s">
        <v>230</v>
      </c>
    </row>
    <row r="10526" spans="1:15">
      <c r="A10526" s="385">
        <v>42052</v>
      </c>
      <c r="B10526" s="383" t="s">
        <v>21</v>
      </c>
      <c r="C10526" s="383" t="s">
        <v>12</v>
      </c>
      <c r="D10526" s="383" t="s">
        <v>22</v>
      </c>
      <c r="E10526" s="383" t="s">
        <v>658</v>
      </c>
      <c r="F10526" s="383" t="s">
        <v>10</v>
      </c>
      <c r="G10526" s="384">
        <v>112240</v>
      </c>
      <c r="H10526" s="383" t="s">
        <v>873</v>
      </c>
      <c r="I10526" s="383" t="s">
        <v>1377</v>
      </c>
      <c r="J10526" s="383" t="s">
        <v>617</v>
      </c>
      <c r="K10526" s="383" t="s">
        <v>618</v>
      </c>
      <c r="L10526" s="384">
        <v>23171</v>
      </c>
      <c r="M10526" s="383" t="s">
        <v>636</v>
      </c>
      <c r="N10526" s="383" t="s">
        <v>620</v>
      </c>
      <c r="O10526" s="383" t="s">
        <v>230</v>
      </c>
    </row>
    <row r="10527" spans="1:15">
      <c r="A10527" s="385">
        <v>42053</v>
      </c>
      <c r="B10527" s="383" t="s">
        <v>11</v>
      </c>
      <c r="C10527" s="383" t="s">
        <v>12</v>
      </c>
      <c r="D10527" s="383" t="s">
        <v>13</v>
      </c>
      <c r="E10527" s="383" t="s">
        <v>678</v>
      </c>
      <c r="F10527" s="383" t="s">
        <v>10</v>
      </c>
      <c r="G10527" s="384">
        <v>11100</v>
      </c>
      <c r="H10527" s="383" t="s">
        <v>1378</v>
      </c>
      <c r="I10527" s="383" t="s">
        <v>1379</v>
      </c>
      <c r="J10527" s="383" t="s">
        <v>617</v>
      </c>
      <c r="K10527" s="383" t="s">
        <v>618</v>
      </c>
      <c r="L10527" s="384">
        <v>23171</v>
      </c>
      <c r="M10527" s="383" t="s">
        <v>636</v>
      </c>
      <c r="N10527" s="383" t="s">
        <v>620</v>
      </c>
      <c r="O10527" s="383" t="s">
        <v>230</v>
      </c>
    </row>
    <row r="10528" spans="1:15">
      <c r="A10528" s="385">
        <v>42054</v>
      </c>
      <c r="B10528" s="383" t="s">
        <v>754</v>
      </c>
      <c r="C10528" s="383" t="s">
        <v>8</v>
      </c>
      <c r="D10528" s="383" t="s">
        <v>755</v>
      </c>
      <c r="E10528" s="383" t="s">
        <v>756</v>
      </c>
      <c r="F10528" s="383" t="s">
        <v>10</v>
      </c>
      <c r="G10528" s="384">
        <v>35040</v>
      </c>
      <c r="H10528" s="383" t="s">
        <v>1072</v>
      </c>
      <c r="I10528" s="383" t="s">
        <v>1380</v>
      </c>
      <c r="J10528" s="383" t="s">
        <v>617</v>
      </c>
      <c r="K10528" s="383" t="s">
        <v>618</v>
      </c>
      <c r="L10528" s="384">
        <v>23171</v>
      </c>
      <c r="M10528" s="383" t="s">
        <v>636</v>
      </c>
      <c r="N10528" s="383" t="s">
        <v>620</v>
      </c>
      <c r="O10528" s="383" t="s">
        <v>230</v>
      </c>
    </row>
    <row r="10529" spans="1:15">
      <c r="A10529" s="385">
        <v>42055</v>
      </c>
      <c r="B10529" s="383" t="s">
        <v>999</v>
      </c>
      <c r="C10529" s="383" t="s">
        <v>42</v>
      </c>
      <c r="D10529" s="383" t="s">
        <v>36</v>
      </c>
      <c r="E10529" s="383" t="s">
        <v>1000</v>
      </c>
      <c r="F10529" s="383" t="s">
        <v>43</v>
      </c>
      <c r="G10529" s="384">
        <v>490199</v>
      </c>
      <c r="H10529" s="383" t="s">
        <v>1039</v>
      </c>
      <c r="I10529" s="383" t="s">
        <v>1381</v>
      </c>
      <c r="J10529" s="383" t="s">
        <v>617</v>
      </c>
      <c r="K10529" s="383" t="s">
        <v>618</v>
      </c>
      <c r="L10529" s="384">
        <v>23171</v>
      </c>
      <c r="M10529" s="383" t="s">
        <v>636</v>
      </c>
      <c r="N10529" s="383" t="s">
        <v>620</v>
      </c>
      <c r="O10529" s="383" t="s">
        <v>230</v>
      </c>
    </row>
    <row r="10530" spans="1:15">
      <c r="A10530" s="385">
        <v>42056</v>
      </c>
      <c r="B10530" s="383" t="s">
        <v>794</v>
      </c>
      <c r="C10530" s="383" t="s">
        <v>8</v>
      </c>
      <c r="D10530" s="383" t="s">
        <v>34</v>
      </c>
      <c r="E10530" s="383" t="s">
        <v>795</v>
      </c>
      <c r="F10530" s="383" t="s">
        <v>10</v>
      </c>
      <c r="G10530" s="384">
        <v>52456</v>
      </c>
      <c r="H10530" s="383" t="s">
        <v>854</v>
      </c>
      <c r="I10530" s="383" t="s">
        <v>1382</v>
      </c>
      <c r="J10530" s="383" t="s">
        <v>617</v>
      </c>
      <c r="K10530" s="383" t="s">
        <v>618</v>
      </c>
      <c r="L10530" s="384">
        <v>23171</v>
      </c>
      <c r="M10530" s="383" t="s">
        <v>637</v>
      </c>
      <c r="N10530" s="383" t="s">
        <v>620</v>
      </c>
      <c r="O10530" s="383" t="s">
        <v>230</v>
      </c>
    </row>
    <row r="10531" spans="1:15">
      <c r="A10531" s="385">
        <v>42057</v>
      </c>
      <c r="B10531" s="383" t="s">
        <v>650</v>
      </c>
      <c r="C10531" s="383" t="s">
        <v>8</v>
      </c>
      <c r="D10531" s="383" t="s">
        <v>20</v>
      </c>
      <c r="E10531" s="383" t="s">
        <v>651</v>
      </c>
      <c r="F10531" s="383" t="s">
        <v>10</v>
      </c>
      <c r="G10531" s="384">
        <v>-7004</v>
      </c>
      <c r="H10531" s="383" t="s">
        <v>672</v>
      </c>
      <c r="I10531" s="383" t="s">
        <v>1339</v>
      </c>
      <c r="J10531" s="383" t="s">
        <v>617</v>
      </c>
      <c r="K10531" s="383" t="s">
        <v>618</v>
      </c>
      <c r="L10531" s="384">
        <v>23171</v>
      </c>
      <c r="M10531" s="383" t="s">
        <v>637</v>
      </c>
      <c r="N10531" s="383" t="s">
        <v>620</v>
      </c>
      <c r="O10531" s="383" t="s">
        <v>230</v>
      </c>
    </row>
    <row r="10532" spans="1:15">
      <c r="A10532" s="385">
        <v>42058</v>
      </c>
      <c r="B10532" s="383" t="s">
        <v>999</v>
      </c>
      <c r="C10532" s="383" t="s">
        <v>42</v>
      </c>
      <c r="D10532" s="383" t="s">
        <v>36</v>
      </c>
      <c r="E10532" s="383" t="s">
        <v>1000</v>
      </c>
      <c r="F10532" s="383" t="s">
        <v>43</v>
      </c>
      <c r="G10532" s="384">
        <v>23159</v>
      </c>
      <c r="H10532" s="383" t="s">
        <v>1039</v>
      </c>
      <c r="I10532" s="383" t="s">
        <v>1383</v>
      </c>
      <c r="J10532" s="383" t="s">
        <v>617</v>
      </c>
      <c r="K10532" s="383" t="s">
        <v>618</v>
      </c>
      <c r="L10532" s="384">
        <v>23171</v>
      </c>
      <c r="M10532" s="383" t="s">
        <v>637</v>
      </c>
      <c r="N10532" s="383" t="s">
        <v>620</v>
      </c>
      <c r="O10532" s="383" t="s">
        <v>230</v>
      </c>
    </row>
    <row r="10533" spans="1:15">
      <c r="A10533" s="385">
        <v>42060</v>
      </c>
      <c r="B10533" s="383" t="s">
        <v>21</v>
      </c>
      <c r="C10533" s="383" t="s">
        <v>12</v>
      </c>
      <c r="D10533" s="383" t="s">
        <v>22</v>
      </c>
      <c r="E10533" s="383" t="s">
        <v>658</v>
      </c>
      <c r="F10533" s="383" t="s">
        <v>10</v>
      </c>
      <c r="G10533" s="384">
        <v>37460</v>
      </c>
      <c r="H10533" s="383" t="s">
        <v>873</v>
      </c>
      <c r="I10533" s="383" t="s">
        <v>1384</v>
      </c>
      <c r="J10533" s="383" t="s">
        <v>617</v>
      </c>
      <c r="K10533" s="383" t="s">
        <v>618</v>
      </c>
      <c r="L10533" s="384">
        <v>23171</v>
      </c>
      <c r="M10533" s="383" t="s">
        <v>637</v>
      </c>
      <c r="N10533" s="383" t="s">
        <v>620</v>
      </c>
      <c r="O10533" s="383" t="s">
        <v>230</v>
      </c>
    </row>
    <row r="10534" spans="1:15">
      <c r="A10534" s="385">
        <v>42061</v>
      </c>
      <c r="B10534" s="383" t="s">
        <v>21</v>
      </c>
      <c r="C10534" s="383" t="s">
        <v>12</v>
      </c>
      <c r="D10534" s="383" t="s">
        <v>22</v>
      </c>
      <c r="E10534" s="383" t="s">
        <v>658</v>
      </c>
      <c r="F10534" s="383" t="s">
        <v>10</v>
      </c>
      <c r="G10534" s="384">
        <v>2200</v>
      </c>
      <c r="H10534" s="383" t="s">
        <v>848</v>
      </c>
      <c r="I10534" s="383" t="s">
        <v>855</v>
      </c>
      <c r="J10534" s="383" t="s">
        <v>617</v>
      </c>
      <c r="K10534" s="383" t="s">
        <v>618</v>
      </c>
      <c r="L10534" s="384">
        <v>23171</v>
      </c>
      <c r="M10534" s="383" t="s">
        <v>637</v>
      </c>
      <c r="N10534" s="383" t="s">
        <v>620</v>
      </c>
      <c r="O10534" s="383" t="s">
        <v>230</v>
      </c>
    </row>
    <row r="10535" spans="1:15">
      <c r="A10535" s="385">
        <v>42062</v>
      </c>
      <c r="B10535" s="383" t="s">
        <v>646</v>
      </c>
      <c r="C10535" s="383" t="s">
        <v>8</v>
      </c>
      <c r="D10535" s="383" t="s">
        <v>32</v>
      </c>
      <c r="E10535" s="383" t="s">
        <v>647</v>
      </c>
      <c r="F10535" s="383" t="s">
        <v>10</v>
      </c>
      <c r="G10535" s="384">
        <v>31501</v>
      </c>
      <c r="H10535" s="383" t="s">
        <v>747</v>
      </c>
      <c r="I10535" s="383" t="s">
        <v>1385</v>
      </c>
      <c r="J10535" s="383" t="s">
        <v>617</v>
      </c>
      <c r="K10535" s="383" t="s">
        <v>618</v>
      </c>
      <c r="L10535" s="384">
        <v>23171</v>
      </c>
      <c r="M10535" s="383" t="s">
        <v>637</v>
      </c>
      <c r="N10535" s="383" t="s">
        <v>620</v>
      </c>
      <c r="O10535" s="383" t="s">
        <v>230</v>
      </c>
    </row>
    <row r="10536" spans="1:15">
      <c r="A10536" s="385">
        <v>42063</v>
      </c>
      <c r="B10536" s="383" t="s">
        <v>11</v>
      </c>
      <c r="C10536" s="383" t="s">
        <v>12</v>
      </c>
      <c r="D10536" s="383" t="s">
        <v>13</v>
      </c>
      <c r="E10536" s="383" t="s">
        <v>678</v>
      </c>
      <c r="F10536" s="383" t="s">
        <v>10</v>
      </c>
      <c r="G10536" s="384">
        <v>4699</v>
      </c>
      <c r="H10536" s="383" t="s">
        <v>951</v>
      </c>
      <c r="I10536" s="383" t="s">
        <v>1386</v>
      </c>
      <c r="J10536" s="383" t="s">
        <v>617</v>
      </c>
      <c r="K10536" s="383" t="s">
        <v>618</v>
      </c>
      <c r="L10536" s="384">
        <v>23242</v>
      </c>
      <c r="M10536" s="383" t="s">
        <v>638</v>
      </c>
      <c r="N10536" s="383" t="s">
        <v>620</v>
      </c>
      <c r="O10536" s="383" t="s">
        <v>230</v>
      </c>
    </row>
    <row r="10537" spans="1:15">
      <c r="A10537" s="385">
        <v>42066</v>
      </c>
      <c r="B10537" s="383" t="s">
        <v>46</v>
      </c>
      <c r="C10537" s="383" t="s">
        <v>40</v>
      </c>
      <c r="D10537" s="383" t="s">
        <v>38</v>
      </c>
      <c r="E10537" s="383" t="s">
        <v>916</v>
      </c>
      <c r="F10537" s="383" t="s">
        <v>10</v>
      </c>
      <c r="G10537" s="384">
        <v>1517</v>
      </c>
      <c r="H10537" s="383" t="s">
        <v>894</v>
      </c>
      <c r="I10537" s="383" t="s">
        <v>1387</v>
      </c>
      <c r="J10537" s="383" t="s">
        <v>617</v>
      </c>
      <c r="K10537" s="383" t="s">
        <v>618</v>
      </c>
      <c r="L10537" s="384">
        <v>24376</v>
      </c>
      <c r="M10537" s="383" t="s">
        <v>638</v>
      </c>
      <c r="N10537" s="383" t="s">
        <v>620</v>
      </c>
      <c r="O10537" s="383" t="s">
        <v>230</v>
      </c>
    </row>
    <row r="10538" spans="1:15">
      <c r="A10538" s="385">
        <v>42067</v>
      </c>
      <c r="B10538" s="383" t="s">
        <v>754</v>
      </c>
      <c r="C10538" s="383" t="s">
        <v>8</v>
      </c>
      <c r="D10538" s="383" t="s">
        <v>755</v>
      </c>
      <c r="E10538" s="383" t="s">
        <v>756</v>
      </c>
      <c r="F10538" s="383" t="s">
        <v>10</v>
      </c>
      <c r="G10538" s="384">
        <v>21024</v>
      </c>
      <c r="H10538" s="383" t="s">
        <v>1072</v>
      </c>
      <c r="I10538" s="383" t="s">
        <v>1388</v>
      </c>
      <c r="J10538" s="383" t="s">
        <v>617</v>
      </c>
      <c r="K10538" s="383" t="s">
        <v>618</v>
      </c>
      <c r="L10538" s="384">
        <v>24394</v>
      </c>
      <c r="M10538" s="383" t="s">
        <v>638</v>
      </c>
      <c r="N10538" s="383" t="s">
        <v>620</v>
      </c>
      <c r="O10538" s="383" t="s">
        <v>230</v>
      </c>
    </row>
    <row r="10539" spans="1:15">
      <c r="A10539" s="385">
        <v>42068</v>
      </c>
      <c r="B10539" s="383" t="s">
        <v>21</v>
      </c>
      <c r="C10539" s="383" t="s">
        <v>12</v>
      </c>
      <c r="D10539" s="383" t="s">
        <v>22</v>
      </c>
      <c r="E10539" s="383" t="s">
        <v>658</v>
      </c>
      <c r="F10539" s="383" t="s">
        <v>10</v>
      </c>
      <c r="G10539" s="384">
        <v>881</v>
      </c>
      <c r="H10539" s="383" t="s">
        <v>848</v>
      </c>
      <c r="I10539" s="383" t="s">
        <v>1259</v>
      </c>
      <c r="J10539" s="383" t="s">
        <v>617</v>
      </c>
      <c r="K10539" s="383" t="s">
        <v>618</v>
      </c>
      <c r="L10539" s="384">
        <v>24965</v>
      </c>
      <c r="M10539" s="383" t="s">
        <v>638</v>
      </c>
      <c r="N10539" s="383" t="s">
        <v>620</v>
      </c>
      <c r="O10539" s="383" t="s">
        <v>230</v>
      </c>
    </row>
    <row r="10540" spans="1:15">
      <c r="A10540" s="385">
        <v>42069</v>
      </c>
      <c r="B10540" s="383" t="s">
        <v>21</v>
      </c>
      <c r="C10540" s="383" t="s">
        <v>12</v>
      </c>
      <c r="D10540" s="383" t="s">
        <v>22</v>
      </c>
      <c r="E10540" s="383" t="s">
        <v>658</v>
      </c>
      <c r="F10540" s="383" t="s">
        <v>10</v>
      </c>
      <c r="G10540" s="384">
        <v>881</v>
      </c>
      <c r="H10540" s="383" t="s">
        <v>848</v>
      </c>
      <c r="I10540" s="383" t="s">
        <v>1259</v>
      </c>
      <c r="J10540" s="383" t="s">
        <v>617</v>
      </c>
      <c r="K10540" s="383" t="s">
        <v>618</v>
      </c>
      <c r="L10540" s="384">
        <v>25035</v>
      </c>
      <c r="M10540" s="383" t="s">
        <v>638</v>
      </c>
      <c r="N10540" s="383" t="s">
        <v>620</v>
      </c>
      <c r="O10540" s="383" t="s">
        <v>230</v>
      </c>
    </row>
    <row r="10541" spans="1:15">
      <c r="A10541" s="385">
        <v>42070</v>
      </c>
      <c r="B10541" s="383" t="s">
        <v>21</v>
      </c>
      <c r="C10541" s="383" t="s">
        <v>12</v>
      </c>
      <c r="D10541" s="383" t="s">
        <v>22</v>
      </c>
      <c r="E10541" s="383" t="s">
        <v>658</v>
      </c>
      <c r="F10541" s="383" t="s">
        <v>10</v>
      </c>
      <c r="G10541" s="384">
        <v>881</v>
      </c>
      <c r="H10541" s="383" t="s">
        <v>848</v>
      </c>
      <c r="I10541" s="383" t="s">
        <v>1259</v>
      </c>
      <c r="J10541" s="383" t="s">
        <v>617</v>
      </c>
      <c r="K10541" s="383" t="s">
        <v>618</v>
      </c>
      <c r="L10541" s="384">
        <v>25532</v>
      </c>
      <c r="M10541" s="383" t="s">
        <v>638</v>
      </c>
      <c r="N10541" s="383" t="s">
        <v>620</v>
      </c>
      <c r="O10541" s="383" t="s">
        <v>230</v>
      </c>
    </row>
    <row r="10542" spans="1:15">
      <c r="A10542" s="385">
        <v>42071</v>
      </c>
      <c r="B10542" s="383" t="s">
        <v>21</v>
      </c>
      <c r="C10542" s="383" t="s">
        <v>12</v>
      </c>
      <c r="D10542" s="383" t="s">
        <v>22</v>
      </c>
      <c r="E10542" s="383" t="s">
        <v>658</v>
      </c>
      <c r="F10542" s="383" t="s">
        <v>10</v>
      </c>
      <c r="G10542" s="384">
        <v>881</v>
      </c>
      <c r="H10542" s="383" t="s">
        <v>848</v>
      </c>
      <c r="I10542" s="383" t="s">
        <v>1259</v>
      </c>
      <c r="J10542" s="383" t="s">
        <v>617</v>
      </c>
      <c r="K10542" s="383" t="s">
        <v>618</v>
      </c>
      <c r="L10542" s="384">
        <v>25875</v>
      </c>
      <c r="M10542" s="383" t="s">
        <v>638</v>
      </c>
      <c r="N10542" s="383" t="s">
        <v>620</v>
      </c>
      <c r="O10542" s="383" t="s">
        <v>230</v>
      </c>
    </row>
    <row r="10543" spans="1:15">
      <c r="A10543" s="385">
        <v>42072</v>
      </c>
      <c r="B10543" s="383" t="s">
        <v>21</v>
      </c>
      <c r="C10543" s="383" t="s">
        <v>12</v>
      </c>
      <c r="D10543" s="383" t="s">
        <v>22</v>
      </c>
      <c r="E10543" s="383" t="s">
        <v>658</v>
      </c>
      <c r="F10543" s="383" t="s">
        <v>10</v>
      </c>
      <c r="G10543" s="384">
        <v>881</v>
      </c>
      <c r="H10543" s="383" t="s">
        <v>848</v>
      </c>
      <c r="I10543" s="383" t="s">
        <v>1259</v>
      </c>
      <c r="J10543" s="383" t="s">
        <v>617</v>
      </c>
      <c r="K10543" s="383" t="s">
        <v>618</v>
      </c>
      <c r="L10543" s="384">
        <v>25875</v>
      </c>
      <c r="M10543" s="383" t="s">
        <v>638</v>
      </c>
      <c r="N10543" s="383" t="s">
        <v>620</v>
      </c>
      <c r="O10543" s="383" t="s">
        <v>230</v>
      </c>
    </row>
    <row r="10544" spans="1:15">
      <c r="A10544" s="385">
        <v>42073</v>
      </c>
      <c r="B10544" s="383" t="s">
        <v>21</v>
      </c>
      <c r="C10544" s="383" t="s">
        <v>12</v>
      </c>
      <c r="D10544" s="383" t="s">
        <v>22</v>
      </c>
      <c r="E10544" s="383" t="s">
        <v>658</v>
      </c>
      <c r="F10544" s="383" t="s">
        <v>10</v>
      </c>
      <c r="G10544" s="384">
        <v>881</v>
      </c>
      <c r="H10544" s="383" t="s">
        <v>848</v>
      </c>
      <c r="I10544" s="383" t="s">
        <v>1259</v>
      </c>
      <c r="J10544" s="383" t="s">
        <v>617</v>
      </c>
      <c r="K10544" s="383" t="s">
        <v>618</v>
      </c>
      <c r="L10544" s="384">
        <v>25875</v>
      </c>
      <c r="M10544" s="383" t="s">
        <v>638</v>
      </c>
      <c r="N10544" s="383" t="s">
        <v>620</v>
      </c>
      <c r="O10544" s="383" t="s">
        <v>230</v>
      </c>
    </row>
    <row r="10545" spans="1:15">
      <c r="A10545" s="385">
        <v>42074</v>
      </c>
      <c r="B10545" s="383" t="s">
        <v>21</v>
      </c>
      <c r="C10545" s="383" t="s">
        <v>12</v>
      </c>
      <c r="D10545" s="383" t="s">
        <v>22</v>
      </c>
      <c r="E10545" s="383" t="s">
        <v>658</v>
      </c>
      <c r="F10545" s="383" t="s">
        <v>10</v>
      </c>
      <c r="G10545" s="384">
        <v>881</v>
      </c>
      <c r="H10545" s="383" t="s">
        <v>848</v>
      </c>
      <c r="I10545" s="383" t="s">
        <v>1259</v>
      </c>
      <c r="J10545" s="383" t="s">
        <v>617</v>
      </c>
      <c r="K10545" s="383" t="s">
        <v>618</v>
      </c>
      <c r="L10545" s="384">
        <v>25875</v>
      </c>
      <c r="M10545" s="383" t="s">
        <v>638</v>
      </c>
      <c r="N10545" s="383" t="s">
        <v>620</v>
      </c>
      <c r="O10545" s="383" t="s">
        <v>230</v>
      </c>
    </row>
    <row r="10546" spans="1:15">
      <c r="A10546" s="385">
        <v>42075</v>
      </c>
      <c r="B10546" s="383" t="s">
        <v>21</v>
      </c>
      <c r="C10546" s="383" t="s">
        <v>12</v>
      </c>
      <c r="D10546" s="383" t="s">
        <v>22</v>
      </c>
      <c r="E10546" s="383" t="s">
        <v>658</v>
      </c>
      <c r="F10546" s="383" t="s">
        <v>10</v>
      </c>
      <c r="G10546" s="384">
        <v>881</v>
      </c>
      <c r="H10546" s="383" t="s">
        <v>848</v>
      </c>
      <c r="I10546" s="383" t="s">
        <v>1259</v>
      </c>
      <c r="J10546" s="383" t="s">
        <v>617</v>
      </c>
      <c r="K10546" s="383" t="s">
        <v>618</v>
      </c>
      <c r="L10546" s="384">
        <v>25875</v>
      </c>
      <c r="M10546" s="383" t="s">
        <v>639</v>
      </c>
      <c r="N10546" s="383" t="s">
        <v>620</v>
      </c>
      <c r="O10546" s="383" t="s">
        <v>230</v>
      </c>
    </row>
    <row r="10547" spans="1:15">
      <c r="A10547" s="385">
        <v>42076</v>
      </c>
      <c r="B10547" s="383" t="s">
        <v>21</v>
      </c>
      <c r="C10547" s="383" t="s">
        <v>12</v>
      </c>
      <c r="D10547" s="383" t="s">
        <v>22</v>
      </c>
      <c r="E10547" s="383" t="s">
        <v>658</v>
      </c>
      <c r="F10547" s="383" t="s">
        <v>10</v>
      </c>
      <c r="G10547" s="384">
        <v>2200</v>
      </c>
      <c r="H10547" s="383" t="s">
        <v>848</v>
      </c>
      <c r="I10547" s="383" t="s">
        <v>855</v>
      </c>
      <c r="J10547" s="383" t="s">
        <v>617</v>
      </c>
      <c r="K10547" s="383" t="s">
        <v>618</v>
      </c>
      <c r="L10547" s="384">
        <v>25875</v>
      </c>
      <c r="M10547" s="383" t="s">
        <v>639</v>
      </c>
      <c r="N10547" s="383" t="s">
        <v>620</v>
      </c>
      <c r="O10547" s="383" t="s">
        <v>230</v>
      </c>
    </row>
    <row r="10548" spans="1:15">
      <c r="A10548" s="385">
        <v>42077</v>
      </c>
      <c r="B10548" s="383" t="s">
        <v>21</v>
      </c>
      <c r="C10548" s="383" t="s">
        <v>12</v>
      </c>
      <c r="D10548" s="383" t="s">
        <v>22</v>
      </c>
      <c r="E10548" s="383" t="s">
        <v>658</v>
      </c>
      <c r="F10548" s="383" t="s">
        <v>10</v>
      </c>
      <c r="G10548" s="384">
        <v>881</v>
      </c>
      <c r="H10548" s="383" t="s">
        <v>848</v>
      </c>
      <c r="I10548" s="383" t="s">
        <v>1259</v>
      </c>
      <c r="J10548" s="383" t="s">
        <v>617</v>
      </c>
      <c r="K10548" s="383" t="s">
        <v>618</v>
      </c>
      <c r="L10548" s="384">
        <v>25875</v>
      </c>
      <c r="M10548" s="383" t="s">
        <v>639</v>
      </c>
      <c r="N10548" s="383" t="s">
        <v>620</v>
      </c>
      <c r="O10548" s="383" t="s">
        <v>230</v>
      </c>
    </row>
    <row r="10549" spans="1:15">
      <c r="A10549" s="385">
        <v>42110</v>
      </c>
      <c r="B10549" s="383" t="s">
        <v>28</v>
      </c>
      <c r="C10549" s="383" t="s">
        <v>8</v>
      </c>
      <c r="D10549" s="383" t="s">
        <v>29</v>
      </c>
      <c r="E10549" s="383" t="s">
        <v>774</v>
      </c>
      <c r="F10549" s="383" t="s">
        <v>10</v>
      </c>
      <c r="G10549" s="384">
        <v>2238</v>
      </c>
      <c r="H10549" s="383" t="s">
        <v>848</v>
      </c>
      <c r="I10549" s="383" t="s">
        <v>986</v>
      </c>
      <c r="J10549" s="383" t="s">
        <v>617</v>
      </c>
      <c r="K10549" s="383" t="s">
        <v>618</v>
      </c>
      <c r="L10549" s="384">
        <v>30780</v>
      </c>
      <c r="M10549" s="383" t="s">
        <v>642</v>
      </c>
      <c r="N10549" s="383" t="s">
        <v>620</v>
      </c>
      <c r="O10549" s="383" t="s">
        <v>230</v>
      </c>
    </row>
    <row r="10550" spans="1:15">
      <c r="A10550" s="385">
        <v>42112</v>
      </c>
      <c r="B10550" s="383" t="s">
        <v>21</v>
      </c>
      <c r="C10550" s="383" t="s">
        <v>12</v>
      </c>
      <c r="D10550" s="383" t="s">
        <v>22</v>
      </c>
      <c r="E10550" s="383" t="s">
        <v>658</v>
      </c>
      <c r="F10550" s="383" t="s">
        <v>10</v>
      </c>
      <c r="G10550" s="384">
        <v>3505</v>
      </c>
      <c r="H10550" s="383" t="s">
        <v>873</v>
      </c>
      <c r="I10550" s="383" t="s">
        <v>1389</v>
      </c>
      <c r="J10550" s="383" t="s">
        <v>617</v>
      </c>
      <c r="K10550" s="383" t="s">
        <v>618</v>
      </c>
      <c r="L10550" s="384">
        <v>30780</v>
      </c>
      <c r="M10550" s="383" t="s">
        <v>642</v>
      </c>
      <c r="N10550" s="383" t="s">
        <v>620</v>
      </c>
      <c r="O10550" s="383" t="s">
        <v>230</v>
      </c>
    </row>
    <row r="10551" spans="1:15">
      <c r="A10551" s="385">
        <v>42114</v>
      </c>
      <c r="B10551" s="383" t="s">
        <v>663</v>
      </c>
      <c r="C10551" s="383" t="s">
        <v>664</v>
      </c>
      <c r="D10551" s="383" t="s">
        <v>22</v>
      </c>
      <c r="E10551" s="383" t="s">
        <v>665</v>
      </c>
      <c r="F10551" s="383" t="s">
        <v>10</v>
      </c>
      <c r="G10551" s="384">
        <v>426477</v>
      </c>
      <c r="H10551" s="383" t="s">
        <v>704</v>
      </c>
      <c r="I10551" s="383" t="s">
        <v>1390</v>
      </c>
      <c r="J10551" s="383" t="s">
        <v>617</v>
      </c>
      <c r="K10551" s="383" t="s">
        <v>618</v>
      </c>
      <c r="L10551" s="384">
        <v>30780</v>
      </c>
      <c r="M10551" s="383" t="s">
        <v>643</v>
      </c>
      <c r="N10551" s="383" t="s">
        <v>620</v>
      </c>
      <c r="O10551" s="383" t="s">
        <v>230</v>
      </c>
    </row>
    <row r="10552" spans="1:15">
      <c r="A10552" s="385">
        <v>42130</v>
      </c>
      <c r="B10552" s="383" t="s">
        <v>11</v>
      </c>
      <c r="C10552" s="383" t="s">
        <v>12</v>
      </c>
      <c r="D10552" s="383" t="s">
        <v>13</v>
      </c>
      <c r="E10552" s="383" t="s">
        <v>678</v>
      </c>
      <c r="F10552" s="383" t="s">
        <v>10</v>
      </c>
      <c r="G10552" s="384">
        <v>9956</v>
      </c>
      <c r="H10552" s="383" t="s">
        <v>803</v>
      </c>
      <c r="I10552" s="383" t="s">
        <v>1391</v>
      </c>
      <c r="J10552" s="383" t="s">
        <v>617</v>
      </c>
      <c r="K10552" s="383" t="s">
        <v>618</v>
      </c>
      <c r="L10552" s="384">
        <v>30780</v>
      </c>
      <c r="M10552" s="383" t="s">
        <v>643</v>
      </c>
      <c r="N10552" s="383" t="s">
        <v>620</v>
      </c>
      <c r="O10552" s="383" t="s">
        <v>230</v>
      </c>
    </row>
    <row r="10553" spans="1:15">
      <c r="A10553" s="385">
        <v>42131</v>
      </c>
      <c r="B10553" s="383" t="s">
        <v>21</v>
      </c>
      <c r="C10553" s="383" t="s">
        <v>12</v>
      </c>
      <c r="D10553" s="383" t="s">
        <v>22</v>
      </c>
      <c r="E10553" s="383" t="s">
        <v>658</v>
      </c>
      <c r="F10553" s="383" t="s">
        <v>10</v>
      </c>
      <c r="G10553" s="384">
        <v>248</v>
      </c>
      <c r="H10553" s="383" t="s">
        <v>873</v>
      </c>
      <c r="I10553" s="383" t="s">
        <v>925</v>
      </c>
      <c r="J10553" s="383" t="s">
        <v>617</v>
      </c>
      <c r="K10553" s="383" t="s">
        <v>618</v>
      </c>
      <c r="L10553" s="384">
        <v>30780</v>
      </c>
      <c r="M10553" s="383" t="s">
        <v>643</v>
      </c>
      <c r="N10553" s="383" t="s">
        <v>620</v>
      </c>
      <c r="O10553" s="383" t="s">
        <v>230</v>
      </c>
    </row>
    <row r="10554" spans="1:15">
      <c r="A10554" s="385">
        <v>42132</v>
      </c>
      <c r="B10554" s="383" t="s">
        <v>646</v>
      </c>
      <c r="C10554" s="383" t="s">
        <v>8</v>
      </c>
      <c r="D10554" s="383" t="s">
        <v>32</v>
      </c>
      <c r="E10554" s="383" t="s">
        <v>647</v>
      </c>
      <c r="F10554" s="383" t="s">
        <v>10</v>
      </c>
      <c r="G10554" s="384">
        <v>13821</v>
      </c>
      <c r="H10554" s="383" t="s">
        <v>648</v>
      </c>
      <c r="I10554" s="383" t="s">
        <v>1392</v>
      </c>
      <c r="J10554" s="383" t="s">
        <v>617</v>
      </c>
      <c r="K10554" s="383" t="s">
        <v>618</v>
      </c>
      <c r="L10554" s="384">
        <v>30780</v>
      </c>
      <c r="M10554" s="383" t="s">
        <v>643</v>
      </c>
      <c r="N10554" s="383" t="s">
        <v>620</v>
      </c>
      <c r="O10554" s="383" t="s">
        <v>230</v>
      </c>
    </row>
    <row r="10555" spans="1:15">
      <c r="A10555" s="385">
        <v>42150</v>
      </c>
      <c r="B10555" s="383" t="s">
        <v>46</v>
      </c>
      <c r="C10555" s="383" t="s">
        <v>40</v>
      </c>
      <c r="D10555" s="383" t="s">
        <v>38</v>
      </c>
      <c r="E10555" s="383" t="s">
        <v>916</v>
      </c>
      <c r="F10555" s="383" t="s">
        <v>10</v>
      </c>
      <c r="G10555" s="384">
        <v>1385</v>
      </c>
      <c r="H10555" s="383" t="s">
        <v>917</v>
      </c>
      <c r="I10555" s="383" t="s">
        <v>1070</v>
      </c>
      <c r="J10555" s="383" t="s">
        <v>617</v>
      </c>
      <c r="K10555" s="383" t="s">
        <v>618</v>
      </c>
      <c r="L10555" s="384">
        <v>30780</v>
      </c>
      <c r="M10555" s="383" t="s">
        <v>645</v>
      </c>
      <c r="N10555" s="383" t="s">
        <v>620</v>
      </c>
      <c r="O10555" s="383" t="s">
        <v>230</v>
      </c>
    </row>
    <row r="10556" spans="1:15">
      <c r="A10556" s="385">
        <v>42027</v>
      </c>
      <c r="B10556" s="383" t="s">
        <v>39</v>
      </c>
      <c r="C10556" s="383" t="s">
        <v>40</v>
      </c>
      <c r="D10556" s="383" t="s">
        <v>19</v>
      </c>
      <c r="E10556" s="383" t="s">
        <v>893</v>
      </c>
      <c r="F10556" s="383" t="s">
        <v>10</v>
      </c>
      <c r="G10556" s="384">
        <v>700</v>
      </c>
      <c r="H10556" s="383" t="s">
        <v>1053</v>
      </c>
      <c r="I10556" s="383" t="s">
        <v>1393</v>
      </c>
      <c r="J10556" s="383" t="s">
        <v>617</v>
      </c>
      <c r="K10556" s="383" t="s">
        <v>618</v>
      </c>
      <c r="L10556" s="384">
        <v>17245</v>
      </c>
      <c r="M10556" s="383" t="s">
        <v>633</v>
      </c>
      <c r="N10556" s="383" t="s">
        <v>620</v>
      </c>
      <c r="O10556" s="383" t="s">
        <v>230</v>
      </c>
    </row>
    <row r="10557" spans="1:15">
      <c r="A10557" s="385">
        <v>42032</v>
      </c>
      <c r="B10557" s="383" t="s">
        <v>21</v>
      </c>
      <c r="C10557" s="383" t="s">
        <v>12</v>
      </c>
      <c r="D10557" s="383" t="s">
        <v>22</v>
      </c>
      <c r="E10557" s="383" t="s">
        <v>658</v>
      </c>
      <c r="F10557" s="383" t="s">
        <v>10</v>
      </c>
      <c r="G10557" s="384">
        <v>10305</v>
      </c>
      <c r="H10557" s="383" t="s">
        <v>801</v>
      </c>
      <c r="I10557" s="383" t="s">
        <v>1370</v>
      </c>
      <c r="J10557" s="383" t="s">
        <v>617</v>
      </c>
      <c r="K10557" s="383" t="s">
        <v>618</v>
      </c>
      <c r="L10557" s="384">
        <v>18650</v>
      </c>
      <c r="M10557" s="383" t="s">
        <v>634</v>
      </c>
      <c r="N10557" s="383" t="s">
        <v>620</v>
      </c>
      <c r="O10557" s="383" t="s">
        <v>230</v>
      </c>
    </row>
    <row r="10558" spans="1:15">
      <c r="A10558" s="385">
        <v>42033</v>
      </c>
      <c r="B10558" s="383" t="s">
        <v>995</v>
      </c>
      <c r="C10558" s="383" t="s">
        <v>42</v>
      </c>
      <c r="D10558" s="383" t="s">
        <v>13</v>
      </c>
      <c r="E10558" s="383" t="s">
        <v>996</v>
      </c>
      <c r="F10558" s="383" t="s">
        <v>43</v>
      </c>
      <c r="G10558" s="384">
        <v>16045</v>
      </c>
      <c r="H10558" s="383" t="s">
        <v>848</v>
      </c>
      <c r="I10558" s="383" t="s">
        <v>1394</v>
      </c>
      <c r="J10558" s="383" t="s">
        <v>617</v>
      </c>
      <c r="K10558" s="383" t="s">
        <v>618</v>
      </c>
      <c r="L10558" s="384">
        <v>18650</v>
      </c>
      <c r="M10558" s="383" t="s">
        <v>634</v>
      </c>
      <c r="N10558" s="383" t="s">
        <v>620</v>
      </c>
      <c r="O10558" s="383" t="s">
        <v>230</v>
      </c>
    </row>
    <row r="10559" spans="1:15">
      <c r="A10559" s="385">
        <v>42045</v>
      </c>
      <c r="B10559" s="383" t="s">
        <v>46</v>
      </c>
      <c r="C10559" s="383" t="s">
        <v>40</v>
      </c>
      <c r="D10559" s="383" t="s">
        <v>38</v>
      </c>
      <c r="E10559" s="383" t="s">
        <v>916</v>
      </c>
      <c r="F10559" s="383" t="s">
        <v>10</v>
      </c>
      <c r="G10559" s="384">
        <v>3998</v>
      </c>
      <c r="H10559" s="383" t="s">
        <v>894</v>
      </c>
      <c r="I10559" s="383" t="s">
        <v>1395</v>
      </c>
      <c r="J10559" s="383" t="s">
        <v>617</v>
      </c>
      <c r="K10559" s="383" t="s">
        <v>618</v>
      </c>
      <c r="L10559" s="384">
        <v>20833</v>
      </c>
      <c r="M10559" s="383" t="s">
        <v>635</v>
      </c>
      <c r="N10559" s="383" t="s">
        <v>620</v>
      </c>
      <c r="O10559" s="383" t="s">
        <v>230</v>
      </c>
    </row>
    <row r="10560" spans="1:15">
      <c r="A10560" s="385">
        <v>42048</v>
      </c>
      <c r="B10560" s="383" t="s">
        <v>21</v>
      </c>
      <c r="C10560" s="383" t="s">
        <v>12</v>
      </c>
      <c r="D10560" s="383" t="s">
        <v>22</v>
      </c>
      <c r="E10560" s="383" t="s">
        <v>658</v>
      </c>
      <c r="F10560" s="383" t="s">
        <v>10</v>
      </c>
      <c r="G10560" s="384">
        <v>-455978</v>
      </c>
      <c r="H10560" s="383" t="s">
        <v>733</v>
      </c>
      <c r="I10560" s="383" t="s">
        <v>1396</v>
      </c>
      <c r="J10560" s="383" t="s">
        <v>617</v>
      </c>
      <c r="K10560" s="383" t="s">
        <v>618</v>
      </c>
      <c r="L10560" s="384">
        <v>20833</v>
      </c>
      <c r="M10560" s="383" t="s">
        <v>635</v>
      </c>
      <c r="N10560" s="383" t="s">
        <v>620</v>
      </c>
      <c r="O10560" s="383" t="s">
        <v>230</v>
      </c>
    </row>
    <row r="10561" spans="1:15">
      <c r="A10561" s="385">
        <v>42053</v>
      </c>
      <c r="B10561" s="383" t="s">
        <v>21</v>
      </c>
      <c r="C10561" s="383" t="s">
        <v>12</v>
      </c>
      <c r="D10561" s="383" t="s">
        <v>22</v>
      </c>
      <c r="E10561" s="383" t="s">
        <v>658</v>
      </c>
      <c r="F10561" s="383" t="s">
        <v>10</v>
      </c>
      <c r="G10561" s="384">
        <v>-579866</v>
      </c>
      <c r="H10561" s="383" t="s">
        <v>733</v>
      </c>
      <c r="I10561" s="383" t="s">
        <v>1339</v>
      </c>
      <c r="J10561" s="383" t="s">
        <v>617</v>
      </c>
      <c r="K10561" s="383" t="s">
        <v>618</v>
      </c>
      <c r="L10561" s="384">
        <v>23171</v>
      </c>
      <c r="M10561" s="383" t="s">
        <v>636</v>
      </c>
      <c r="N10561" s="383" t="s">
        <v>620</v>
      </c>
      <c r="O10561" s="383" t="s">
        <v>230</v>
      </c>
    </row>
    <row r="10562" spans="1:15">
      <c r="A10562" s="385">
        <v>42054</v>
      </c>
      <c r="B10562" s="383" t="s">
        <v>11</v>
      </c>
      <c r="C10562" s="383" t="s">
        <v>12</v>
      </c>
      <c r="D10562" s="383" t="s">
        <v>13</v>
      </c>
      <c r="E10562" s="383" t="s">
        <v>678</v>
      </c>
      <c r="F10562" s="383" t="s">
        <v>10</v>
      </c>
      <c r="G10562" s="384">
        <v>23300</v>
      </c>
      <c r="H10562" s="383" t="s">
        <v>801</v>
      </c>
      <c r="I10562" s="383" t="s">
        <v>1397</v>
      </c>
      <c r="J10562" s="383" t="s">
        <v>617</v>
      </c>
      <c r="K10562" s="383" t="s">
        <v>618</v>
      </c>
      <c r="L10562" s="384">
        <v>23171</v>
      </c>
      <c r="M10562" s="383" t="s">
        <v>636</v>
      </c>
      <c r="N10562" s="383" t="s">
        <v>620</v>
      </c>
      <c r="O10562" s="383" t="s">
        <v>230</v>
      </c>
    </row>
    <row r="10563" spans="1:15">
      <c r="A10563" s="385">
        <v>42055</v>
      </c>
      <c r="B10563" s="383" t="s">
        <v>999</v>
      </c>
      <c r="C10563" s="383" t="s">
        <v>42</v>
      </c>
      <c r="D10563" s="383" t="s">
        <v>36</v>
      </c>
      <c r="E10563" s="383" t="s">
        <v>1000</v>
      </c>
      <c r="F10563" s="383" t="s">
        <v>43</v>
      </c>
      <c r="G10563" s="384">
        <v>18850</v>
      </c>
      <c r="H10563" s="383" t="s">
        <v>1039</v>
      </c>
      <c r="I10563" s="383" t="s">
        <v>1398</v>
      </c>
      <c r="J10563" s="383" t="s">
        <v>617</v>
      </c>
      <c r="K10563" s="383" t="s">
        <v>618</v>
      </c>
      <c r="L10563" s="384">
        <v>23171</v>
      </c>
      <c r="M10563" s="383" t="s">
        <v>636</v>
      </c>
      <c r="N10563" s="383" t="s">
        <v>620</v>
      </c>
      <c r="O10563" s="383" t="s">
        <v>230</v>
      </c>
    </row>
    <row r="10564" spans="1:15">
      <c r="A10564" s="385">
        <v>42058</v>
      </c>
      <c r="B10564" s="383" t="s">
        <v>999</v>
      </c>
      <c r="C10564" s="383" t="s">
        <v>42</v>
      </c>
      <c r="D10564" s="383" t="s">
        <v>36</v>
      </c>
      <c r="E10564" s="383" t="s">
        <v>1000</v>
      </c>
      <c r="F10564" s="383" t="s">
        <v>43</v>
      </c>
      <c r="G10564" s="384">
        <v>24150</v>
      </c>
      <c r="H10564" s="383" t="s">
        <v>1039</v>
      </c>
      <c r="I10564" s="383" t="s">
        <v>1399</v>
      </c>
      <c r="J10564" s="383" t="s">
        <v>617</v>
      </c>
      <c r="K10564" s="383" t="s">
        <v>618</v>
      </c>
      <c r="L10564" s="384">
        <v>23171</v>
      </c>
      <c r="M10564" s="383" t="s">
        <v>637</v>
      </c>
      <c r="N10564" s="383" t="s">
        <v>620</v>
      </c>
      <c r="O10564" s="383" t="s">
        <v>230</v>
      </c>
    </row>
    <row r="10565" spans="1:15">
      <c r="A10565" s="385">
        <v>42060</v>
      </c>
      <c r="B10565" s="383" t="s">
        <v>21</v>
      </c>
      <c r="C10565" s="383" t="s">
        <v>12</v>
      </c>
      <c r="D10565" s="383" t="s">
        <v>22</v>
      </c>
      <c r="E10565" s="383" t="s">
        <v>658</v>
      </c>
      <c r="F10565" s="383" t="s">
        <v>10</v>
      </c>
      <c r="G10565" s="384">
        <v>5051</v>
      </c>
      <c r="H10565" s="383" t="s">
        <v>873</v>
      </c>
      <c r="I10565" s="383" t="s">
        <v>1400</v>
      </c>
      <c r="J10565" s="383" t="s">
        <v>617</v>
      </c>
      <c r="K10565" s="383" t="s">
        <v>618</v>
      </c>
      <c r="L10565" s="384">
        <v>23171</v>
      </c>
      <c r="M10565" s="383" t="s">
        <v>637</v>
      </c>
      <c r="N10565" s="383" t="s">
        <v>620</v>
      </c>
      <c r="O10565" s="383" t="s">
        <v>230</v>
      </c>
    </row>
    <row r="10566" spans="1:15">
      <c r="A10566" s="385">
        <v>42061</v>
      </c>
      <c r="B10566" s="383" t="s">
        <v>21</v>
      </c>
      <c r="C10566" s="383" t="s">
        <v>12</v>
      </c>
      <c r="D10566" s="383" t="s">
        <v>22</v>
      </c>
      <c r="E10566" s="383" t="s">
        <v>658</v>
      </c>
      <c r="F10566" s="383" t="s">
        <v>10</v>
      </c>
      <c r="G10566" s="384">
        <v>1681</v>
      </c>
      <c r="H10566" s="383" t="s">
        <v>848</v>
      </c>
      <c r="I10566" s="383" t="s">
        <v>1259</v>
      </c>
      <c r="J10566" s="383" t="s">
        <v>617</v>
      </c>
      <c r="K10566" s="383" t="s">
        <v>618</v>
      </c>
      <c r="L10566" s="384">
        <v>23171</v>
      </c>
      <c r="M10566" s="383" t="s">
        <v>637</v>
      </c>
      <c r="N10566" s="383" t="s">
        <v>620</v>
      </c>
      <c r="O10566" s="383" t="s">
        <v>230</v>
      </c>
    </row>
    <row r="10567" spans="1:15">
      <c r="A10567" s="385">
        <v>42062</v>
      </c>
      <c r="B10567" s="383" t="s">
        <v>987</v>
      </c>
      <c r="C10567" s="383" t="s">
        <v>42</v>
      </c>
      <c r="D10567" s="383" t="s">
        <v>26</v>
      </c>
      <c r="E10567" s="383" t="s">
        <v>988</v>
      </c>
      <c r="F10567" s="383" t="s">
        <v>10</v>
      </c>
      <c r="G10567" s="384">
        <v>1656</v>
      </c>
      <c r="H10567" s="383" t="s">
        <v>989</v>
      </c>
      <c r="I10567" s="383" t="s">
        <v>1401</v>
      </c>
      <c r="J10567" s="383" t="s">
        <v>617</v>
      </c>
      <c r="K10567" s="383" t="s">
        <v>618</v>
      </c>
      <c r="L10567" s="384">
        <v>23171</v>
      </c>
      <c r="M10567" s="383" t="s">
        <v>637</v>
      </c>
      <c r="N10567" s="383" t="s">
        <v>620</v>
      </c>
      <c r="O10567" s="383" t="s">
        <v>230</v>
      </c>
    </row>
    <row r="10568" spans="1:15">
      <c r="A10568" s="385">
        <v>42063</v>
      </c>
      <c r="B10568" s="383" t="s">
        <v>21</v>
      </c>
      <c r="C10568" s="383" t="s">
        <v>12</v>
      </c>
      <c r="D10568" s="383" t="s">
        <v>22</v>
      </c>
      <c r="E10568" s="383" t="s">
        <v>658</v>
      </c>
      <c r="F10568" s="383" t="s">
        <v>10</v>
      </c>
      <c r="G10568" s="384">
        <v>270</v>
      </c>
      <c r="H10568" s="383" t="s">
        <v>801</v>
      </c>
      <c r="I10568" s="383" t="s">
        <v>1402</v>
      </c>
      <c r="J10568" s="383" t="s">
        <v>617</v>
      </c>
      <c r="K10568" s="383" t="s">
        <v>618</v>
      </c>
      <c r="L10568" s="384">
        <v>23242</v>
      </c>
      <c r="M10568" s="383" t="s">
        <v>638</v>
      </c>
      <c r="N10568" s="383" t="s">
        <v>620</v>
      </c>
      <c r="O10568" s="383" t="s">
        <v>230</v>
      </c>
    </row>
    <row r="10569" spans="1:15">
      <c r="A10569" s="385">
        <v>42066</v>
      </c>
      <c r="B10569" s="383" t="s">
        <v>46</v>
      </c>
      <c r="C10569" s="383" t="s">
        <v>40</v>
      </c>
      <c r="D10569" s="383" t="s">
        <v>38</v>
      </c>
      <c r="E10569" s="383" t="s">
        <v>916</v>
      </c>
      <c r="F10569" s="383" t="s">
        <v>10</v>
      </c>
      <c r="G10569" s="384">
        <v>713</v>
      </c>
      <c r="H10569" s="383" t="s">
        <v>953</v>
      </c>
      <c r="I10569" s="383" t="s">
        <v>1403</v>
      </c>
      <c r="J10569" s="383" t="s">
        <v>617</v>
      </c>
      <c r="K10569" s="383" t="s">
        <v>618</v>
      </c>
      <c r="L10569" s="384">
        <v>24376</v>
      </c>
      <c r="M10569" s="383" t="s">
        <v>638</v>
      </c>
      <c r="N10569" s="383" t="s">
        <v>620</v>
      </c>
      <c r="O10569" s="383" t="s">
        <v>230</v>
      </c>
    </row>
    <row r="10570" spans="1:15">
      <c r="A10570" s="385">
        <v>42067</v>
      </c>
      <c r="B10570" s="383" t="s">
        <v>21</v>
      </c>
      <c r="C10570" s="383" t="s">
        <v>12</v>
      </c>
      <c r="D10570" s="383" t="s">
        <v>22</v>
      </c>
      <c r="E10570" s="383" t="s">
        <v>658</v>
      </c>
      <c r="F10570" s="383" t="s">
        <v>10</v>
      </c>
      <c r="G10570" s="384">
        <v>17122</v>
      </c>
      <c r="H10570" s="383" t="s">
        <v>873</v>
      </c>
      <c r="I10570" s="383" t="s">
        <v>1404</v>
      </c>
      <c r="J10570" s="383" t="s">
        <v>617</v>
      </c>
      <c r="K10570" s="383" t="s">
        <v>618</v>
      </c>
      <c r="L10570" s="384">
        <v>24394</v>
      </c>
      <c r="M10570" s="383" t="s">
        <v>638</v>
      </c>
      <c r="N10570" s="383" t="s">
        <v>620</v>
      </c>
      <c r="O10570" s="383" t="s">
        <v>230</v>
      </c>
    </row>
    <row r="10571" spans="1:15">
      <c r="A10571" s="385">
        <v>42068</v>
      </c>
      <c r="B10571" s="383" t="s">
        <v>21</v>
      </c>
      <c r="C10571" s="383" t="s">
        <v>12</v>
      </c>
      <c r="D10571" s="383" t="s">
        <v>22</v>
      </c>
      <c r="E10571" s="383" t="s">
        <v>658</v>
      </c>
      <c r="F10571" s="383" t="s">
        <v>10</v>
      </c>
      <c r="G10571" s="384">
        <v>4141</v>
      </c>
      <c r="H10571" s="383" t="s">
        <v>873</v>
      </c>
      <c r="I10571" s="383" t="s">
        <v>1307</v>
      </c>
      <c r="J10571" s="383" t="s">
        <v>617</v>
      </c>
      <c r="K10571" s="383" t="s">
        <v>618</v>
      </c>
      <c r="L10571" s="384">
        <v>24965</v>
      </c>
      <c r="M10571" s="383" t="s">
        <v>638</v>
      </c>
      <c r="N10571" s="383" t="s">
        <v>620</v>
      </c>
      <c r="O10571" s="383" t="s">
        <v>230</v>
      </c>
    </row>
    <row r="10572" spans="1:15">
      <c r="A10572" s="385">
        <v>42069</v>
      </c>
      <c r="B10572" s="383" t="s">
        <v>11</v>
      </c>
      <c r="C10572" s="383" t="s">
        <v>12</v>
      </c>
      <c r="D10572" s="383" t="s">
        <v>13</v>
      </c>
      <c r="E10572" s="383" t="s">
        <v>678</v>
      </c>
      <c r="F10572" s="383" t="s">
        <v>10</v>
      </c>
      <c r="G10572" s="384">
        <v>2827</v>
      </c>
      <c r="H10572" s="383" t="s">
        <v>951</v>
      </c>
      <c r="I10572" s="383" t="s">
        <v>1405</v>
      </c>
      <c r="J10572" s="383" t="s">
        <v>617</v>
      </c>
      <c r="K10572" s="383" t="s">
        <v>618</v>
      </c>
      <c r="L10572" s="384">
        <v>25035</v>
      </c>
      <c r="M10572" s="383" t="s">
        <v>638</v>
      </c>
      <c r="N10572" s="383" t="s">
        <v>620</v>
      </c>
      <c r="O10572" s="383" t="s">
        <v>230</v>
      </c>
    </row>
    <row r="10573" spans="1:15">
      <c r="A10573" s="385">
        <v>42070</v>
      </c>
      <c r="B10573" s="383" t="s">
        <v>650</v>
      </c>
      <c r="C10573" s="383" t="s">
        <v>8</v>
      </c>
      <c r="D10573" s="383" t="s">
        <v>20</v>
      </c>
      <c r="E10573" s="383" t="s">
        <v>651</v>
      </c>
      <c r="F10573" s="383" t="s">
        <v>10</v>
      </c>
      <c r="G10573" s="384">
        <v>-98823</v>
      </c>
      <c r="H10573" s="383" t="s">
        <v>852</v>
      </c>
      <c r="I10573" s="383" t="s">
        <v>1406</v>
      </c>
      <c r="J10573" s="383" t="s">
        <v>617</v>
      </c>
      <c r="K10573" s="383" t="s">
        <v>618</v>
      </c>
      <c r="L10573" s="384">
        <v>25532</v>
      </c>
      <c r="M10573" s="383" t="s">
        <v>638</v>
      </c>
      <c r="N10573" s="383" t="s">
        <v>620</v>
      </c>
      <c r="O10573" s="383" t="s">
        <v>230</v>
      </c>
    </row>
    <row r="10574" spans="1:15">
      <c r="A10574" s="385">
        <v>42071</v>
      </c>
      <c r="B10574" s="383" t="s">
        <v>39</v>
      </c>
      <c r="C10574" s="383" t="s">
        <v>40</v>
      </c>
      <c r="D10574" s="383" t="s">
        <v>19</v>
      </c>
      <c r="E10574" s="383" t="s">
        <v>893</v>
      </c>
      <c r="F10574" s="383" t="s">
        <v>10</v>
      </c>
      <c r="G10574" s="384">
        <v>16403</v>
      </c>
      <c r="H10574" s="383" t="s">
        <v>917</v>
      </c>
      <c r="I10574" s="383" t="s">
        <v>1407</v>
      </c>
      <c r="J10574" s="383" t="s">
        <v>617</v>
      </c>
      <c r="K10574" s="383" t="s">
        <v>618</v>
      </c>
      <c r="L10574" s="384">
        <v>25875</v>
      </c>
      <c r="M10574" s="383" t="s">
        <v>638</v>
      </c>
      <c r="N10574" s="383" t="s">
        <v>620</v>
      </c>
      <c r="O10574" s="383" t="s">
        <v>230</v>
      </c>
    </row>
    <row r="10575" spans="1:15">
      <c r="A10575" s="385">
        <v>42072</v>
      </c>
      <c r="B10575" s="383" t="s">
        <v>21</v>
      </c>
      <c r="C10575" s="383" t="s">
        <v>12</v>
      </c>
      <c r="D10575" s="383" t="s">
        <v>22</v>
      </c>
      <c r="E10575" s="383" t="s">
        <v>658</v>
      </c>
      <c r="F10575" s="383" t="s">
        <v>10</v>
      </c>
      <c r="G10575" s="384">
        <v>3332</v>
      </c>
      <c r="H10575" s="383" t="s">
        <v>784</v>
      </c>
      <c r="I10575" s="383" t="s">
        <v>1408</v>
      </c>
      <c r="J10575" s="383" t="s">
        <v>617</v>
      </c>
      <c r="K10575" s="383" t="s">
        <v>618</v>
      </c>
      <c r="L10575" s="384">
        <v>25875</v>
      </c>
      <c r="M10575" s="383" t="s">
        <v>638</v>
      </c>
      <c r="N10575" s="383" t="s">
        <v>620</v>
      </c>
      <c r="O10575" s="383" t="s">
        <v>230</v>
      </c>
    </row>
    <row r="10576" spans="1:15">
      <c r="A10576" s="385">
        <v>42073</v>
      </c>
      <c r="B10576" s="383" t="s">
        <v>21</v>
      </c>
      <c r="C10576" s="383" t="s">
        <v>12</v>
      </c>
      <c r="D10576" s="383" t="s">
        <v>22</v>
      </c>
      <c r="E10576" s="383" t="s">
        <v>658</v>
      </c>
      <c r="F10576" s="383" t="s">
        <v>10</v>
      </c>
      <c r="G10576" s="384">
        <v>16151</v>
      </c>
      <c r="H10576" s="383" t="s">
        <v>873</v>
      </c>
      <c r="I10576" s="383" t="s">
        <v>1409</v>
      </c>
      <c r="J10576" s="383" t="s">
        <v>617</v>
      </c>
      <c r="K10576" s="383" t="s">
        <v>618</v>
      </c>
      <c r="L10576" s="384">
        <v>25875</v>
      </c>
      <c r="M10576" s="383" t="s">
        <v>638</v>
      </c>
      <c r="N10576" s="383" t="s">
        <v>620</v>
      </c>
      <c r="O10576" s="383" t="s">
        <v>230</v>
      </c>
    </row>
    <row r="10577" spans="1:15">
      <c r="A10577" s="385">
        <v>42074</v>
      </c>
      <c r="B10577" s="383" t="s">
        <v>754</v>
      </c>
      <c r="C10577" s="383" t="s">
        <v>8</v>
      </c>
      <c r="D10577" s="383" t="s">
        <v>755</v>
      </c>
      <c r="E10577" s="383" t="s">
        <v>756</v>
      </c>
      <c r="F10577" s="383" t="s">
        <v>10</v>
      </c>
      <c r="G10577" s="384">
        <v>17520</v>
      </c>
      <c r="H10577" s="383" t="s">
        <v>1072</v>
      </c>
      <c r="I10577" s="383" t="s">
        <v>1410</v>
      </c>
      <c r="J10577" s="383" t="s">
        <v>617</v>
      </c>
      <c r="K10577" s="383" t="s">
        <v>618</v>
      </c>
      <c r="L10577" s="384">
        <v>25875</v>
      </c>
      <c r="M10577" s="383" t="s">
        <v>638</v>
      </c>
      <c r="N10577" s="383" t="s">
        <v>620</v>
      </c>
      <c r="O10577" s="383" t="s">
        <v>230</v>
      </c>
    </row>
    <row r="10578" spans="1:15">
      <c r="A10578" s="385">
        <v>42075</v>
      </c>
      <c r="B10578" s="383" t="s">
        <v>21</v>
      </c>
      <c r="C10578" s="383" t="s">
        <v>12</v>
      </c>
      <c r="D10578" s="383" t="s">
        <v>22</v>
      </c>
      <c r="E10578" s="383" t="s">
        <v>658</v>
      </c>
      <c r="F10578" s="383" t="s">
        <v>10</v>
      </c>
      <c r="G10578" s="384">
        <v>10463</v>
      </c>
      <c r="H10578" s="383" t="s">
        <v>899</v>
      </c>
      <c r="I10578" s="383" t="s">
        <v>1411</v>
      </c>
      <c r="J10578" s="383" t="s">
        <v>617</v>
      </c>
      <c r="K10578" s="383" t="s">
        <v>618</v>
      </c>
      <c r="L10578" s="384">
        <v>25875</v>
      </c>
      <c r="M10578" s="383" t="s">
        <v>639</v>
      </c>
      <c r="N10578" s="383" t="s">
        <v>620</v>
      </c>
      <c r="O10578" s="383" t="s">
        <v>230</v>
      </c>
    </row>
    <row r="10579" spans="1:15">
      <c r="A10579" s="385">
        <v>42076</v>
      </c>
      <c r="B10579" s="383" t="s">
        <v>21</v>
      </c>
      <c r="C10579" s="383" t="s">
        <v>12</v>
      </c>
      <c r="D10579" s="383" t="s">
        <v>22</v>
      </c>
      <c r="E10579" s="383" t="s">
        <v>658</v>
      </c>
      <c r="F10579" s="383" t="s">
        <v>10</v>
      </c>
      <c r="G10579" s="384">
        <v>881</v>
      </c>
      <c r="H10579" s="383" t="s">
        <v>848</v>
      </c>
      <c r="I10579" s="383" t="s">
        <v>1259</v>
      </c>
      <c r="J10579" s="383" t="s">
        <v>617</v>
      </c>
      <c r="K10579" s="383" t="s">
        <v>618</v>
      </c>
      <c r="L10579" s="384">
        <v>25875</v>
      </c>
      <c r="M10579" s="383" t="s">
        <v>639</v>
      </c>
      <c r="N10579" s="383" t="s">
        <v>620</v>
      </c>
      <c r="O10579" s="383" t="s">
        <v>230</v>
      </c>
    </row>
    <row r="10580" spans="1:15">
      <c r="A10580" s="385">
        <v>42077</v>
      </c>
      <c r="B10580" s="383" t="s">
        <v>21</v>
      </c>
      <c r="C10580" s="383" t="s">
        <v>12</v>
      </c>
      <c r="D10580" s="383" t="s">
        <v>22</v>
      </c>
      <c r="E10580" s="383" t="s">
        <v>658</v>
      </c>
      <c r="F10580" s="383" t="s">
        <v>10</v>
      </c>
      <c r="G10580" s="384">
        <v>8048</v>
      </c>
      <c r="H10580" s="383" t="s">
        <v>873</v>
      </c>
      <c r="I10580" s="383" t="s">
        <v>1226</v>
      </c>
      <c r="J10580" s="383" t="s">
        <v>617</v>
      </c>
      <c r="K10580" s="383" t="s">
        <v>618</v>
      </c>
      <c r="L10580" s="384">
        <v>25875</v>
      </c>
      <c r="M10580" s="383" t="s">
        <v>639</v>
      </c>
      <c r="N10580" s="383" t="s">
        <v>620</v>
      </c>
      <c r="O10580" s="383" t="s">
        <v>230</v>
      </c>
    </row>
    <row r="10581" spans="1:15">
      <c r="A10581" s="385">
        <v>42080</v>
      </c>
      <c r="B10581" s="383" t="s">
        <v>646</v>
      </c>
      <c r="C10581" s="383" t="s">
        <v>8</v>
      </c>
      <c r="D10581" s="383" t="s">
        <v>32</v>
      </c>
      <c r="E10581" s="383" t="s">
        <v>647</v>
      </c>
      <c r="F10581" s="383" t="s">
        <v>10</v>
      </c>
      <c r="G10581" s="384">
        <v>13618</v>
      </c>
      <c r="H10581" s="383" t="s">
        <v>648</v>
      </c>
      <c r="I10581" s="383" t="s">
        <v>1412</v>
      </c>
      <c r="J10581" s="383" t="s">
        <v>617</v>
      </c>
      <c r="K10581" s="383" t="s">
        <v>618</v>
      </c>
      <c r="L10581" s="384">
        <v>25875</v>
      </c>
      <c r="M10581" s="383" t="s">
        <v>639</v>
      </c>
      <c r="N10581" s="383" t="s">
        <v>620</v>
      </c>
      <c r="O10581" s="383" t="s">
        <v>230</v>
      </c>
    </row>
    <row r="10582" spans="1:15">
      <c r="A10582" s="385">
        <v>42081</v>
      </c>
      <c r="B10582" s="383" t="s">
        <v>21</v>
      </c>
      <c r="C10582" s="383" t="s">
        <v>12</v>
      </c>
      <c r="D10582" s="383" t="s">
        <v>22</v>
      </c>
      <c r="E10582" s="383" t="s">
        <v>658</v>
      </c>
      <c r="F10582" s="383" t="s">
        <v>10</v>
      </c>
      <c r="G10582" s="384">
        <v>7718</v>
      </c>
      <c r="H10582" s="383" t="s">
        <v>873</v>
      </c>
      <c r="I10582" s="383" t="s">
        <v>1413</v>
      </c>
      <c r="J10582" s="383" t="s">
        <v>617</v>
      </c>
      <c r="K10582" s="383" t="s">
        <v>618</v>
      </c>
      <c r="L10582" s="384">
        <v>26170</v>
      </c>
      <c r="M10582" s="383" t="s">
        <v>640</v>
      </c>
      <c r="N10582" s="383" t="s">
        <v>620</v>
      </c>
      <c r="O10582" s="383" t="s">
        <v>230</v>
      </c>
    </row>
    <row r="10583" spans="1:15">
      <c r="A10583" s="385">
        <v>42082</v>
      </c>
      <c r="B10583" s="383" t="s">
        <v>21</v>
      </c>
      <c r="C10583" s="383" t="s">
        <v>12</v>
      </c>
      <c r="D10583" s="383" t="s">
        <v>22</v>
      </c>
      <c r="E10583" s="383" t="s">
        <v>658</v>
      </c>
      <c r="F10583" s="383" t="s">
        <v>10</v>
      </c>
      <c r="G10583" s="384">
        <v>2358</v>
      </c>
      <c r="H10583" s="383" t="s">
        <v>873</v>
      </c>
      <c r="I10583" s="383" t="s">
        <v>1414</v>
      </c>
      <c r="J10583" s="383" t="s">
        <v>617</v>
      </c>
      <c r="K10583" s="383" t="s">
        <v>618</v>
      </c>
      <c r="L10583" s="384">
        <v>26691</v>
      </c>
      <c r="M10583" s="383" t="s">
        <v>640</v>
      </c>
      <c r="N10583" s="383" t="s">
        <v>620</v>
      </c>
      <c r="O10583" s="383" t="s">
        <v>230</v>
      </c>
    </row>
    <row r="10584" spans="1:15">
      <c r="A10584" s="385">
        <v>42083</v>
      </c>
      <c r="B10584" s="383" t="s">
        <v>663</v>
      </c>
      <c r="C10584" s="383" t="s">
        <v>664</v>
      </c>
      <c r="D10584" s="383" t="s">
        <v>22</v>
      </c>
      <c r="E10584" s="383" t="s">
        <v>665</v>
      </c>
      <c r="F10584" s="383" t="s">
        <v>10</v>
      </c>
      <c r="G10584" s="384">
        <v>1470</v>
      </c>
      <c r="H10584" s="383" t="s">
        <v>704</v>
      </c>
      <c r="I10584" s="383" t="s">
        <v>1415</v>
      </c>
      <c r="J10584" s="383" t="s">
        <v>617</v>
      </c>
      <c r="K10584" s="383" t="s">
        <v>618</v>
      </c>
      <c r="L10584" s="384">
        <v>27235</v>
      </c>
      <c r="M10584" s="383" t="s">
        <v>640</v>
      </c>
      <c r="N10584" s="383" t="s">
        <v>620</v>
      </c>
      <c r="O10584" s="383" t="s">
        <v>230</v>
      </c>
    </row>
    <row r="10585" spans="1:15">
      <c r="A10585" s="385">
        <v>42084</v>
      </c>
      <c r="B10585" s="383" t="s">
        <v>15</v>
      </c>
      <c r="C10585" s="383" t="s">
        <v>16</v>
      </c>
      <c r="D10585" s="383" t="s">
        <v>13</v>
      </c>
      <c r="E10585" s="383" t="s">
        <v>680</v>
      </c>
      <c r="F10585" s="383" t="s">
        <v>10</v>
      </c>
      <c r="G10585" s="384">
        <v>-3900</v>
      </c>
      <c r="H10585" s="383" t="s">
        <v>681</v>
      </c>
      <c r="I10585" s="383" t="s">
        <v>1416</v>
      </c>
      <c r="J10585" s="383" t="s">
        <v>617</v>
      </c>
      <c r="K10585" s="383" t="s">
        <v>618</v>
      </c>
      <c r="L10585" s="384">
        <v>27710</v>
      </c>
      <c r="M10585" s="383" t="s">
        <v>640</v>
      </c>
      <c r="N10585" s="383" t="s">
        <v>620</v>
      </c>
      <c r="O10585" s="383" t="s">
        <v>230</v>
      </c>
    </row>
    <row r="10586" spans="1:15">
      <c r="A10586" s="385">
        <v>42086</v>
      </c>
      <c r="B10586" s="383" t="s">
        <v>21</v>
      </c>
      <c r="C10586" s="383" t="s">
        <v>12</v>
      </c>
      <c r="D10586" s="383" t="s">
        <v>22</v>
      </c>
      <c r="E10586" s="383" t="s">
        <v>658</v>
      </c>
      <c r="F10586" s="383" t="s">
        <v>10</v>
      </c>
      <c r="G10586" s="384">
        <v>2759</v>
      </c>
      <c r="H10586" s="383" t="s">
        <v>873</v>
      </c>
      <c r="I10586" s="383" t="s">
        <v>1164</v>
      </c>
      <c r="J10586" s="383" t="s">
        <v>617</v>
      </c>
      <c r="K10586" s="383" t="s">
        <v>618</v>
      </c>
      <c r="L10586" s="384">
        <v>27741</v>
      </c>
      <c r="M10586" s="383" t="s">
        <v>640</v>
      </c>
      <c r="N10586" s="383" t="s">
        <v>620</v>
      </c>
      <c r="O10586" s="383" t="s">
        <v>230</v>
      </c>
    </row>
    <row r="10587" spans="1:15">
      <c r="A10587" s="385">
        <v>42089</v>
      </c>
      <c r="B10587" s="383" t="s">
        <v>46</v>
      </c>
      <c r="C10587" s="383" t="s">
        <v>40</v>
      </c>
      <c r="D10587" s="383" t="s">
        <v>38</v>
      </c>
      <c r="E10587" s="383" t="s">
        <v>916</v>
      </c>
      <c r="F10587" s="383" t="s">
        <v>10</v>
      </c>
      <c r="G10587" s="384">
        <v>3582</v>
      </c>
      <c r="H10587" s="383" t="s">
        <v>1142</v>
      </c>
      <c r="I10587" s="383" t="s">
        <v>1417</v>
      </c>
      <c r="J10587" s="383" t="s">
        <v>617</v>
      </c>
      <c r="K10587" s="383" t="s">
        <v>618</v>
      </c>
      <c r="L10587" s="384">
        <v>27741</v>
      </c>
      <c r="M10587" s="383" t="s">
        <v>640</v>
      </c>
      <c r="N10587" s="383" t="s">
        <v>620</v>
      </c>
      <c r="O10587" s="383" t="s">
        <v>230</v>
      </c>
    </row>
    <row r="10588" spans="1:15">
      <c r="A10588" s="385">
        <v>42090</v>
      </c>
      <c r="B10588" s="383" t="s">
        <v>39</v>
      </c>
      <c r="C10588" s="383" t="s">
        <v>40</v>
      </c>
      <c r="D10588" s="383" t="s">
        <v>19</v>
      </c>
      <c r="E10588" s="383" t="s">
        <v>893</v>
      </c>
      <c r="F10588" s="383" t="s">
        <v>10</v>
      </c>
      <c r="G10588" s="384">
        <v>2800</v>
      </c>
      <c r="H10588" s="383" t="s">
        <v>1053</v>
      </c>
      <c r="I10588" s="383" t="s">
        <v>1418</v>
      </c>
      <c r="J10588" s="383" t="s">
        <v>617</v>
      </c>
      <c r="K10588" s="383" t="s">
        <v>618</v>
      </c>
      <c r="L10588" s="384">
        <v>27741</v>
      </c>
      <c r="M10588" s="383" t="s">
        <v>640</v>
      </c>
      <c r="N10588" s="383" t="s">
        <v>620</v>
      </c>
      <c r="O10588" s="383" t="s">
        <v>230</v>
      </c>
    </row>
    <row r="10589" spans="1:15">
      <c r="A10589" s="385">
        <v>42097</v>
      </c>
      <c r="B10589" s="383" t="s">
        <v>21</v>
      </c>
      <c r="C10589" s="383" t="s">
        <v>12</v>
      </c>
      <c r="D10589" s="383" t="s">
        <v>22</v>
      </c>
      <c r="E10589" s="383" t="s">
        <v>658</v>
      </c>
      <c r="F10589" s="383" t="s">
        <v>10</v>
      </c>
      <c r="G10589" s="384">
        <v>2290</v>
      </c>
      <c r="H10589" s="383" t="s">
        <v>873</v>
      </c>
      <c r="I10589" s="383" t="s">
        <v>1307</v>
      </c>
      <c r="J10589" s="383" t="s">
        <v>617</v>
      </c>
      <c r="K10589" s="383" t="s">
        <v>618</v>
      </c>
      <c r="L10589" s="384">
        <v>27741</v>
      </c>
      <c r="M10589" s="383" t="s">
        <v>641</v>
      </c>
      <c r="N10589" s="383" t="s">
        <v>620</v>
      </c>
      <c r="O10589" s="383" t="s">
        <v>230</v>
      </c>
    </row>
    <row r="10590" spans="1:15">
      <c r="A10590" s="385">
        <v>42100</v>
      </c>
      <c r="B10590" s="383" t="s">
        <v>21</v>
      </c>
      <c r="C10590" s="383" t="s">
        <v>12</v>
      </c>
      <c r="D10590" s="383" t="s">
        <v>22</v>
      </c>
      <c r="E10590" s="383" t="s">
        <v>658</v>
      </c>
      <c r="F10590" s="383" t="s">
        <v>10</v>
      </c>
      <c r="G10590" s="384">
        <v>3400</v>
      </c>
      <c r="H10590" s="383" t="s">
        <v>784</v>
      </c>
      <c r="I10590" s="383" t="s">
        <v>1419</v>
      </c>
      <c r="J10590" s="383" t="s">
        <v>617</v>
      </c>
      <c r="K10590" s="383" t="s">
        <v>618</v>
      </c>
      <c r="L10590" s="384">
        <v>28641</v>
      </c>
      <c r="M10590" s="383" t="s">
        <v>642</v>
      </c>
      <c r="N10590" s="383" t="s">
        <v>620</v>
      </c>
      <c r="O10590" s="383" t="s">
        <v>230</v>
      </c>
    </row>
    <row r="10591" spans="1:15">
      <c r="A10591" s="385">
        <v>42102</v>
      </c>
      <c r="B10591" s="383" t="s">
        <v>21</v>
      </c>
      <c r="C10591" s="383" t="s">
        <v>12</v>
      </c>
      <c r="D10591" s="383" t="s">
        <v>22</v>
      </c>
      <c r="E10591" s="383" t="s">
        <v>658</v>
      </c>
      <c r="F10591" s="383" t="s">
        <v>10</v>
      </c>
      <c r="G10591" s="384">
        <v>87860</v>
      </c>
      <c r="H10591" s="383" t="s">
        <v>891</v>
      </c>
      <c r="I10591" s="383" t="s">
        <v>1420</v>
      </c>
      <c r="J10591" s="383" t="s">
        <v>617</v>
      </c>
      <c r="K10591" s="383" t="s">
        <v>618</v>
      </c>
      <c r="L10591" s="384">
        <v>29608</v>
      </c>
      <c r="M10591" s="383" t="s">
        <v>642</v>
      </c>
      <c r="N10591" s="383" t="s">
        <v>620</v>
      </c>
      <c r="O10591" s="383" t="s">
        <v>230</v>
      </c>
    </row>
    <row r="10592" spans="1:15">
      <c r="A10592" s="385">
        <v>42103</v>
      </c>
      <c r="B10592" s="383" t="s">
        <v>646</v>
      </c>
      <c r="C10592" s="383" t="s">
        <v>8</v>
      </c>
      <c r="D10592" s="383" t="s">
        <v>32</v>
      </c>
      <c r="E10592" s="383" t="s">
        <v>647</v>
      </c>
      <c r="F10592" s="383" t="s">
        <v>10</v>
      </c>
      <c r="G10592" s="384">
        <v>-2126</v>
      </c>
      <c r="H10592" s="383" t="s">
        <v>648</v>
      </c>
      <c r="I10592" s="383" t="s">
        <v>1421</v>
      </c>
      <c r="J10592" s="383" t="s">
        <v>617</v>
      </c>
      <c r="K10592" s="383" t="s">
        <v>618</v>
      </c>
      <c r="L10592" s="384">
        <v>29608</v>
      </c>
      <c r="M10592" s="383" t="s">
        <v>642</v>
      </c>
      <c r="N10592" s="383" t="s">
        <v>620</v>
      </c>
      <c r="O10592" s="383" t="s">
        <v>230</v>
      </c>
    </row>
    <row r="10593" spans="1:15">
      <c r="A10593" s="385">
        <v>42112</v>
      </c>
      <c r="B10593" s="383" t="s">
        <v>21</v>
      </c>
      <c r="C10593" s="383" t="s">
        <v>12</v>
      </c>
      <c r="D10593" s="383" t="s">
        <v>22</v>
      </c>
      <c r="E10593" s="383" t="s">
        <v>658</v>
      </c>
      <c r="F10593" s="383" t="s">
        <v>10</v>
      </c>
      <c r="G10593" s="384">
        <v>1653</v>
      </c>
      <c r="H10593" s="383" t="s">
        <v>873</v>
      </c>
      <c r="I10593" s="383" t="s">
        <v>1422</v>
      </c>
      <c r="J10593" s="383" t="s">
        <v>617</v>
      </c>
      <c r="K10593" s="383" t="s">
        <v>618</v>
      </c>
      <c r="L10593" s="384">
        <v>30780</v>
      </c>
      <c r="M10593" s="383" t="s">
        <v>642</v>
      </c>
      <c r="N10593" s="383" t="s">
        <v>620</v>
      </c>
      <c r="O10593" s="383" t="s">
        <v>230</v>
      </c>
    </row>
    <row r="10594" spans="1:15">
      <c r="A10594" s="385">
        <v>42114</v>
      </c>
      <c r="B10594" s="383" t="s">
        <v>157</v>
      </c>
      <c r="C10594" s="383" t="s">
        <v>8</v>
      </c>
      <c r="D10594" s="383" t="s">
        <v>174</v>
      </c>
      <c r="E10594" s="383" t="s">
        <v>822</v>
      </c>
      <c r="F10594" s="383" t="s">
        <v>10</v>
      </c>
      <c r="G10594" s="384">
        <v>826242</v>
      </c>
      <c r="H10594" s="383" t="s">
        <v>823</v>
      </c>
      <c r="I10594" s="383" t="s">
        <v>884</v>
      </c>
      <c r="J10594" s="383" t="s">
        <v>617</v>
      </c>
      <c r="K10594" s="383" t="s">
        <v>618</v>
      </c>
      <c r="L10594" s="384">
        <v>30780</v>
      </c>
      <c r="M10594" s="383" t="s">
        <v>643</v>
      </c>
      <c r="N10594" s="383" t="s">
        <v>620</v>
      </c>
      <c r="O10594" s="383" t="s">
        <v>230</v>
      </c>
    </row>
    <row r="10595" spans="1:15">
      <c r="A10595" s="385">
        <v>42130</v>
      </c>
      <c r="B10595" s="383" t="s">
        <v>11</v>
      </c>
      <c r="C10595" s="383" t="s">
        <v>12</v>
      </c>
      <c r="D10595" s="383" t="s">
        <v>13</v>
      </c>
      <c r="E10595" s="383" t="s">
        <v>678</v>
      </c>
      <c r="F10595" s="383" t="s">
        <v>10</v>
      </c>
      <c r="G10595" s="384">
        <v>87095</v>
      </c>
      <c r="H10595" s="383" t="s">
        <v>803</v>
      </c>
      <c r="I10595" s="383" t="s">
        <v>1423</v>
      </c>
      <c r="J10595" s="383" t="s">
        <v>617</v>
      </c>
      <c r="K10595" s="383" t="s">
        <v>618</v>
      </c>
      <c r="L10595" s="384">
        <v>30780</v>
      </c>
      <c r="M10595" s="383" t="s">
        <v>643</v>
      </c>
      <c r="N10595" s="383" t="s">
        <v>620</v>
      </c>
      <c r="O10595" s="383" t="s">
        <v>230</v>
      </c>
    </row>
    <row r="10596" spans="1:15">
      <c r="A10596" s="385">
        <v>42132</v>
      </c>
      <c r="B10596" s="383" t="s">
        <v>11</v>
      </c>
      <c r="C10596" s="383" t="s">
        <v>12</v>
      </c>
      <c r="D10596" s="383" t="s">
        <v>13</v>
      </c>
      <c r="E10596" s="383" t="s">
        <v>678</v>
      </c>
      <c r="F10596" s="383" t="s">
        <v>10</v>
      </c>
      <c r="G10596" s="384">
        <v>15</v>
      </c>
      <c r="H10596" s="383" t="s">
        <v>951</v>
      </c>
      <c r="I10596" s="383" t="s">
        <v>1424</v>
      </c>
      <c r="J10596" s="383" t="s">
        <v>617</v>
      </c>
      <c r="K10596" s="383" t="s">
        <v>618</v>
      </c>
      <c r="L10596" s="384">
        <v>30780</v>
      </c>
      <c r="M10596" s="383" t="s">
        <v>643</v>
      </c>
      <c r="N10596" s="383" t="s">
        <v>620</v>
      </c>
      <c r="O10596" s="383" t="s">
        <v>230</v>
      </c>
    </row>
    <row r="10597" spans="1:15">
      <c r="A10597" s="385">
        <v>42150</v>
      </c>
      <c r="B10597" s="383" t="s">
        <v>46</v>
      </c>
      <c r="C10597" s="383" t="s">
        <v>40</v>
      </c>
      <c r="D10597" s="383" t="s">
        <v>38</v>
      </c>
      <c r="E10597" s="383" t="s">
        <v>916</v>
      </c>
      <c r="F10597" s="383" t="s">
        <v>10</v>
      </c>
      <c r="G10597" s="384">
        <v>27741</v>
      </c>
      <c r="H10597" s="383" t="s">
        <v>917</v>
      </c>
      <c r="I10597" s="383" t="s">
        <v>1070</v>
      </c>
      <c r="J10597" s="383" t="s">
        <v>617</v>
      </c>
      <c r="K10597" s="383" t="s">
        <v>618</v>
      </c>
      <c r="L10597" s="384">
        <v>30780</v>
      </c>
      <c r="M10597" s="383" t="s">
        <v>645</v>
      </c>
      <c r="N10597" s="383" t="s">
        <v>620</v>
      </c>
      <c r="O10597" s="383" t="s">
        <v>230</v>
      </c>
    </row>
    <row r="10598" spans="1:15">
      <c r="A10598" s="385">
        <v>42032</v>
      </c>
      <c r="B10598" s="383" t="s">
        <v>21</v>
      </c>
      <c r="C10598" s="383" t="s">
        <v>12</v>
      </c>
      <c r="D10598" s="383" t="s">
        <v>22</v>
      </c>
      <c r="E10598" s="383" t="s">
        <v>658</v>
      </c>
      <c r="F10598" s="383" t="s">
        <v>10</v>
      </c>
      <c r="G10598" s="384">
        <v>10180</v>
      </c>
      <c r="H10598" s="383" t="s">
        <v>801</v>
      </c>
      <c r="I10598" s="383" t="s">
        <v>1370</v>
      </c>
      <c r="J10598" s="383" t="s">
        <v>617</v>
      </c>
      <c r="K10598" s="383" t="s">
        <v>618</v>
      </c>
      <c r="L10598" s="384">
        <v>18650</v>
      </c>
      <c r="M10598" s="383" t="s">
        <v>634</v>
      </c>
      <c r="N10598" s="383" t="s">
        <v>620</v>
      </c>
      <c r="O10598" s="383" t="s">
        <v>230</v>
      </c>
    </row>
    <row r="10599" spans="1:15">
      <c r="A10599" s="385">
        <v>42033</v>
      </c>
      <c r="B10599" s="383" t="s">
        <v>995</v>
      </c>
      <c r="C10599" s="383" t="s">
        <v>42</v>
      </c>
      <c r="D10599" s="383" t="s">
        <v>13</v>
      </c>
      <c r="E10599" s="383" t="s">
        <v>996</v>
      </c>
      <c r="F10599" s="383" t="s">
        <v>43</v>
      </c>
      <c r="G10599" s="384">
        <v>1370</v>
      </c>
      <c r="H10599" s="383" t="s">
        <v>848</v>
      </c>
      <c r="I10599" s="383" t="s">
        <v>1425</v>
      </c>
      <c r="J10599" s="383" t="s">
        <v>617</v>
      </c>
      <c r="K10599" s="383" t="s">
        <v>618</v>
      </c>
      <c r="L10599" s="384">
        <v>18650</v>
      </c>
      <c r="M10599" s="383" t="s">
        <v>634</v>
      </c>
      <c r="N10599" s="383" t="s">
        <v>620</v>
      </c>
      <c r="O10599" s="383" t="s">
        <v>230</v>
      </c>
    </row>
    <row r="10600" spans="1:15">
      <c r="A10600" s="385">
        <v>42046</v>
      </c>
      <c r="B10600" s="383" t="s">
        <v>650</v>
      </c>
      <c r="C10600" s="383" t="s">
        <v>8</v>
      </c>
      <c r="D10600" s="383" t="s">
        <v>20</v>
      </c>
      <c r="E10600" s="383" t="s">
        <v>651</v>
      </c>
      <c r="F10600" s="383" t="s">
        <v>10</v>
      </c>
      <c r="G10600" s="384">
        <v>16318</v>
      </c>
      <c r="H10600" s="383" t="s">
        <v>852</v>
      </c>
      <c r="I10600" s="383" t="s">
        <v>853</v>
      </c>
      <c r="J10600" s="383" t="s">
        <v>617</v>
      </c>
      <c r="K10600" s="383" t="s">
        <v>618</v>
      </c>
      <c r="L10600" s="384">
        <v>20833</v>
      </c>
      <c r="M10600" s="383" t="s">
        <v>635</v>
      </c>
      <c r="N10600" s="383" t="s">
        <v>620</v>
      </c>
      <c r="O10600" s="383" t="s">
        <v>230</v>
      </c>
    </row>
    <row r="10601" spans="1:15">
      <c r="A10601" s="385">
        <v>42048</v>
      </c>
      <c r="B10601" s="383" t="s">
        <v>11</v>
      </c>
      <c r="C10601" s="383" t="s">
        <v>12</v>
      </c>
      <c r="D10601" s="383" t="s">
        <v>13</v>
      </c>
      <c r="E10601" s="383" t="s">
        <v>678</v>
      </c>
      <c r="F10601" s="383" t="s">
        <v>10</v>
      </c>
      <c r="G10601" s="384">
        <v>11029</v>
      </c>
      <c r="H10601" s="383" t="s">
        <v>763</v>
      </c>
      <c r="I10601" s="383" t="s">
        <v>1426</v>
      </c>
      <c r="J10601" s="383" t="s">
        <v>617</v>
      </c>
      <c r="K10601" s="383" t="s">
        <v>618</v>
      </c>
      <c r="L10601" s="384">
        <v>20833</v>
      </c>
      <c r="M10601" s="383" t="s">
        <v>635</v>
      </c>
      <c r="N10601" s="383" t="s">
        <v>620</v>
      </c>
      <c r="O10601" s="383" t="s">
        <v>230</v>
      </c>
    </row>
    <row r="10602" spans="1:15">
      <c r="A10602" s="385">
        <v>42053</v>
      </c>
      <c r="B10602" s="383" t="s">
        <v>21</v>
      </c>
      <c r="C10602" s="383" t="s">
        <v>12</v>
      </c>
      <c r="D10602" s="383" t="s">
        <v>22</v>
      </c>
      <c r="E10602" s="383" t="s">
        <v>658</v>
      </c>
      <c r="F10602" s="383" t="s">
        <v>10</v>
      </c>
      <c r="G10602" s="384">
        <v>-348283</v>
      </c>
      <c r="H10602" s="383" t="s">
        <v>733</v>
      </c>
      <c r="I10602" s="383" t="s">
        <v>1339</v>
      </c>
      <c r="J10602" s="383" t="s">
        <v>617</v>
      </c>
      <c r="K10602" s="383" t="s">
        <v>618</v>
      </c>
      <c r="L10602" s="384">
        <v>23171</v>
      </c>
      <c r="M10602" s="383" t="s">
        <v>636</v>
      </c>
      <c r="N10602" s="383" t="s">
        <v>620</v>
      </c>
      <c r="O10602" s="383" t="s">
        <v>230</v>
      </c>
    </row>
    <row r="10603" spans="1:15">
      <c r="A10603" s="385">
        <v>42055</v>
      </c>
      <c r="B10603" s="383" t="s">
        <v>999</v>
      </c>
      <c r="C10603" s="383" t="s">
        <v>42</v>
      </c>
      <c r="D10603" s="383" t="s">
        <v>36</v>
      </c>
      <c r="E10603" s="383" t="s">
        <v>1000</v>
      </c>
      <c r="F10603" s="383" t="s">
        <v>43</v>
      </c>
      <c r="G10603" s="384">
        <v>18850</v>
      </c>
      <c r="H10603" s="383" t="s">
        <v>1039</v>
      </c>
      <c r="I10603" s="383" t="s">
        <v>1427</v>
      </c>
      <c r="J10603" s="383" t="s">
        <v>617</v>
      </c>
      <c r="K10603" s="383" t="s">
        <v>618</v>
      </c>
      <c r="L10603" s="384">
        <v>23171</v>
      </c>
      <c r="M10603" s="383" t="s">
        <v>636</v>
      </c>
      <c r="N10603" s="383" t="s">
        <v>620</v>
      </c>
      <c r="O10603" s="383" t="s">
        <v>230</v>
      </c>
    </row>
    <row r="10604" spans="1:15">
      <c r="A10604" s="385">
        <v>42058</v>
      </c>
      <c r="B10604" s="383" t="s">
        <v>999</v>
      </c>
      <c r="C10604" s="383" t="s">
        <v>42</v>
      </c>
      <c r="D10604" s="383" t="s">
        <v>36</v>
      </c>
      <c r="E10604" s="383" t="s">
        <v>1000</v>
      </c>
      <c r="F10604" s="383" t="s">
        <v>43</v>
      </c>
      <c r="G10604" s="384">
        <v>25977</v>
      </c>
      <c r="H10604" s="383" t="s">
        <v>1039</v>
      </c>
      <c r="I10604" s="383" t="s">
        <v>1428</v>
      </c>
      <c r="J10604" s="383" t="s">
        <v>617</v>
      </c>
      <c r="K10604" s="383" t="s">
        <v>618</v>
      </c>
      <c r="L10604" s="384">
        <v>23171</v>
      </c>
      <c r="M10604" s="383" t="s">
        <v>637</v>
      </c>
      <c r="N10604" s="383" t="s">
        <v>620</v>
      </c>
      <c r="O10604" s="383" t="s">
        <v>230</v>
      </c>
    </row>
    <row r="10605" spans="1:15">
      <c r="A10605" s="385">
        <v>42061</v>
      </c>
      <c r="B10605" s="383" t="s">
        <v>11</v>
      </c>
      <c r="C10605" s="383" t="s">
        <v>12</v>
      </c>
      <c r="D10605" s="383" t="s">
        <v>13</v>
      </c>
      <c r="E10605" s="383" t="s">
        <v>678</v>
      </c>
      <c r="F10605" s="383" t="s">
        <v>10</v>
      </c>
      <c r="G10605" s="384">
        <v>780</v>
      </c>
      <c r="H10605" s="383" t="s">
        <v>1337</v>
      </c>
      <c r="I10605" s="383" t="s">
        <v>1429</v>
      </c>
      <c r="J10605" s="383" t="s">
        <v>617</v>
      </c>
      <c r="K10605" s="383" t="s">
        <v>618</v>
      </c>
      <c r="L10605" s="384">
        <v>23171</v>
      </c>
      <c r="M10605" s="383" t="s">
        <v>637</v>
      </c>
      <c r="N10605" s="383" t="s">
        <v>620</v>
      </c>
      <c r="O10605" s="383" t="s">
        <v>230</v>
      </c>
    </row>
    <row r="10606" spans="1:15">
      <c r="A10606" s="385">
        <v>42063</v>
      </c>
      <c r="B10606" s="383" t="s">
        <v>754</v>
      </c>
      <c r="C10606" s="383" t="s">
        <v>8</v>
      </c>
      <c r="D10606" s="383" t="s">
        <v>755</v>
      </c>
      <c r="E10606" s="383" t="s">
        <v>756</v>
      </c>
      <c r="F10606" s="383" t="s">
        <v>10</v>
      </c>
      <c r="G10606" s="384">
        <v>31536</v>
      </c>
      <c r="H10606" s="383" t="s">
        <v>1072</v>
      </c>
      <c r="I10606" s="383" t="s">
        <v>1430</v>
      </c>
      <c r="J10606" s="383" t="s">
        <v>617</v>
      </c>
      <c r="K10606" s="383" t="s">
        <v>618</v>
      </c>
      <c r="L10606" s="384">
        <v>23242</v>
      </c>
      <c r="M10606" s="383" t="s">
        <v>638</v>
      </c>
      <c r="N10606" s="383" t="s">
        <v>620</v>
      </c>
      <c r="O10606" s="383" t="s">
        <v>230</v>
      </c>
    </row>
    <row r="10607" spans="1:15">
      <c r="A10607" s="385">
        <v>42066</v>
      </c>
      <c r="B10607" s="383" t="s">
        <v>21</v>
      </c>
      <c r="C10607" s="383" t="s">
        <v>12</v>
      </c>
      <c r="D10607" s="383" t="s">
        <v>22</v>
      </c>
      <c r="E10607" s="383" t="s">
        <v>658</v>
      </c>
      <c r="F10607" s="383" t="s">
        <v>10</v>
      </c>
      <c r="G10607" s="384">
        <v>15883</v>
      </c>
      <c r="H10607" s="383" t="s">
        <v>922</v>
      </c>
      <c r="I10607" s="383" t="s">
        <v>1431</v>
      </c>
      <c r="J10607" s="383" t="s">
        <v>617</v>
      </c>
      <c r="K10607" s="383" t="s">
        <v>618</v>
      </c>
      <c r="L10607" s="384">
        <v>24376</v>
      </c>
      <c r="M10607" s="383" t="s">
        <v>638</v>
      </c>
      <c r="N10607" s="383" t="s">
        <v>620</v>
      </c>
      <c r="O10607" s="383" t="s">
        <v>230</v>
      </c>
    </row>
    <row r="10608" spans="1:15">
      <c r="A10608" s="385">
        <v>42067</v>
      </c>
      <c r="B10608" s="383" t="s">
        <v>21</v>
      </c>
      <c r="C10608" s="383" t="s">
        <v>12</v>
      </c>
      <c r="D10608" s="383" t="s">
        <v>22</v>
      </c>
      <c r="E10608" s="383" t="s">
        <v>658</v>
      </c>
      <c r="F10608" s="383" t="s">
        <v>10</v>
      </c>
      <c r="G10608" s="384">
        <v>21612</v>
      </c>
      <c r="H10608" s="383" t="s">
        <v>873</v>
      </c>
      <c r="I10608" s="383" t="s">
        <v>1432</v>
      </c>
      <c r="J10608" s="383" t="s">
        <v>617</v>
      </c>
      <c r="K10608" s="383" t="s">
        <v>618</v>
      </c>
      <c r="L10608" s="384">
        <v>24394</v>
      </c>
      <c r="M10608" s="383" t="s">
        <v>638</v>
      </c>
      <c r="N10608" s="383" t="s">
        <v>620</v>
      </c>
      <c r="O10608" s="383" t="s">
        <v>230</v>
      </c>
    </row>
    <row r="10609" spans="1:15">
      <c r="A10609" s="385">
        <v>42068</v>
      </c>
      <c r="B10609" s="383" t="s">
        <v>21</v>
      </c>
      <c r="C10609" s="383" t="s">
        <v>12</v>
      </c>
      <c r="D10609" s="383" t="s">
        <v>22</v>
      </c>
      <c r="E10609" s="383" t="s">
        <v>658</v>
      </c>
      <c r="F10609" s="383" t="s">
        <v>10</v>
      </c>
      <c r="G10609" s="384">
        <v>10410</v>
      </c>
      <c r="H10609" s="383" t="s">
        <v>896</v>
      </c>
      <c r="I10609" s="383" t="s">
        <v>1433</v>
      </c>
      <c r="J10609" s="383" t="s">
        <v>617</v>
      </c>
      <c r="K10609" s="383" t="s">
        <v>618</v>
      </c>
      <c r="L10609" s="384">
        <v>24965</v>
      </c>
      <c r="M10609" s="383" t="s">
        <v>638</v>
      </c>
      <c r="N10609" s="383" t="s">
        <v>620</v>
      </c>
      <c r="O10609" s="383" t="s">
        <v>230</v>
      </c>
    </row>
    <row r="10610" spans="1:15">
      <c r="A10610" s="385">
        <v>42069</v>
      </c>
      <c r="B10610" s="383" t="s">
        <v>650</v>
      </c>
      <c r="C10610" s="383" t="s">
        <v>8</v>
      </c>
      <c r="D10610" s="383" t="s">
        <v>20</v>
      </c>
      <c r="E10610" s="383" t="s">
        <v>651</v>
      </c>
      <c r="F10610" s="383" t="s">
        <v>10</v>
      </c>
      <c r="G10610" s="384">
        <v>54000</v>
      </c>
      <c r="H10610" s="383" t="s">
        <v>1248</v>
      </c>
      <c r="I10610" s="383" t="s">
        <v>1434</v>
      </c>
      <c r="J10610" s="383" t="s">
        <v>617</v>
      </c>
      <c r="K10610" s="383" t="s">
        <v>618</v>
      </c>
      <c r="L10610" s="384">
        <v>25035</v>
      </c>
      <c r="M10610" s="383" t="s">
        <v>638</v>
      </c>
      <c r="N10610" s="383" t="s">
        <v>620</v>
      </c>
      <c r="O10610" s="383" t="s">
        <v>230</v>
      </c>
    </row>
    <row r="10611" spans="1:15">
      <c r="A10611" s="385">
        <v>42072</v>
      </c>
      <c r="B10611" s="383" t="s">
        <v>646</v>
      </c>
      <c r="C10611" s="383" t="s">
        <v>8</v>
      </c>
      <c r="D10611" s="383" t="s">
        <v>32</v>
      </c>
      <c r="E10611" s="383" t="s">
        <v>647</v>
      </c>
      <c r="F10611" s="383" t="s">
        <v>10</v>
      </c>
      <c r="G10611" s="384">
        <v>-1141</v>
      </c>
      <c r="H10611" s="383" t="s">
        <v>747</v>
      </c>
      <c r="I10611" s="383" t="s">
        <v>1435</v>
      </c>
      <c r="J10611" s="383" t="s">
        <v>617</v>
      </c>
      <c r="K10611" s="383" t="s">
        <v>618</v>
      </c>
      <c r="L10611" s="384">
        <v>25875</v>
      </c>
      <c r="M10611" s="383" t="s">
        <v>638</v>
      </c>
      <c r="N10611" s="383" t="s">
        <v>620</v>
      </c>
      <c r="O10611" s="383" t="s">
        <v>230</v>
      </c>
    </row>
    <row r="10612" spans="1:15">
      <c r="A10612" s="385">
        <v>42073</v>
      </c>
      <c r="B10612" s="383" t="s">
        <v>21</v>
      </c>
      <c r="C10612" s="383" t="s">
        <v>12</v>
      </c>
      <c r="D10612" s="383" t="s">
        <v>22</v>
      </c>
      <c r="E10612" s="383" t="s">
        <v>658</v>
      </c>
      <c r="F10612" s="383" t="s">
        <v>10</v>
      </c>
      <c r="G10612" s="384">
        <v>50059</v>
      </c>
      <c r="H10612" s="383" t="s">
        <v>873</v>
      </c>
      <c r="I10612" s="383" t="s">
        <v>1436</v>
      </c>
      <c r="J10612" s="383" t="s">
        <v>617</v>
      </c>
      <c r="K10612" s="383" t="s">
        <v>618</v>
      </c>
      <c r="L10612" s="384">
        <v>25875</v>
      </c>
      <c r="M10612" s="383" t="s">
        <v>638</v>
      </c>
      <c r="N10612" s="383" t="s">
        <v>620</v>
      </c>
      <c r="O10612" s="383" t="s">
        <v>230</v>
      </c>
    </row>
    <row r="10613" spans="1:15">
      <c r="A10613" s="385">
        <v>42074</v>
      </c>
      <c r="B10613" s="383" t="s">
        <v>21</v>
      </c>
      <c r="C10613" s="383" t="s">
        <v>12</v>
      </c>
      <c r="D10613" s="383" t="s">
        <v>22</v>
      </c>
      <c r="E10613" s="383" t="s">
        <v>658</v>
      </c>
      <c r="F10613" s="383" t="s">
        <v>10</v>
      </c>
      <c r="G10613" s="384">
        <v>6323</v>
      </c>
      <c r="H10613" s="383" t="s">
        <v>873</v>
      </c>
      <c r="I10613" s="383" t="s">
        <v>1437</v>
      </c>
      <c r="J10613" s="383" t="s">
        <v>617</v>
      </c>
      <c r="K10613" s="383" t="s">
        <v>618</v>
      </c>
      <c r="L10613" s="384">
        <v>25875</v>
      </c>
      <c r="M10613" s="383" t="s">
        <v>638</v>
      </c>
      <c r="N10613" s="383" t="s">
        <v>620</v>
      </c>
      <c r="O10613" s="383" t="s">
        <v>230</v>
      </c>
    </row>
    <row r="10614" spans="1:15">
      <c r="A10614" s="385">
        <v>42075</v>
      </c>
      <c r="B10614" s="383" t="s">
        <v>21</v>
      </c>
      <c r="C10614" s="383" t="s">
        <v>12</v>
      </c>
      <c r="D10614" s="383" t="s">
        <v>22</v>
      </c>
      <c r="E10614" s="383" t="s">
        <v>658</v>
      </c>
      <c r="F10614" s="383" t="s">
        <v>10</v>
      </c>
      <c r="G10614" s="384">
        <v>10500</v>
      </c>
      <c r="H10614" s="383" t="s">
        <v>912</v>
      </c>
      <c r="I10614" s="383" t="s">
        <v>1438</v>
      </c>
      <c r="J10614" s="383" t="s">
        <v>617</v>
      </c>
      <c r="K10614" s="383" t="s">
        <v>618</v>
      </c>
      <c r="L10614" s="384">
        <v>25875</v>
      </c>
      <c r="M10614" s="383" t="s">
        <v>639</v>
      </c>
      <c r="N10614" s="383" t="s">
        <v>620</v>
      </c>
      <c r="O10614" s="383" t="s">
        <v>230</v>
      </c>
    </row>
    <row r="10615" spans="1:15">
      <c r="A10615" s="385">
        <v>42076</v>
      </c>
      <c r="B10615" s="383" t="s">
        <v>21</v>
      </c>
      <c r="C10615" s="383" t="s">
        <v>12</v>
      </c>
      <c r="D10615" s="383" t="s">
        <v>22</v>
      </c>
      <c r="E10615" s="383" t="s">
        <v>658</v>
      </c>
      <c r="F10615" s="383" t="s">
        <v>10</v>
      </c>
      <c r="G10615" s="384">
        <v>2850</v>
      </c>
      <c r="H10615" s="383" t="s">
        <v>873</v>
      </c>
      <c r="I10615" s="383" t="s">
        <v>1439</v>
      </c>
      <c r="J10615" s="383" t="s">
        <v>617</v>
      </c>
      <c r="K10615" s="383" t="s">
        <v>618</v>
      </c>
      <c r="L10615" s="384">
        <v>25875</v>
      </c>
      <c r="M10615" s="383" t="s">
        <v>639</v>
      </c>
      <c r="N10615" s="383" t="s">
        <v>620</v>
      </c>
      <c r="O10615" s="383" t="s">
        <v>230</v>
      </c>
    </row>
    <row r="10616" spans="1:15">
      <c r="A10616" s="385">
        <v>42077</v>
      </c>
      <c r="B10616" s="383" t="s">
        <v>21</v>
      </c>
      <c r="C10616" s="383" t="s">
        <v>12</v>
      </c>
      <c r="D10616" s="383" t="s">
        <v>22</v>
      </c>
      <c r="E10616" s="383" t="s">
        <v>658</v>
      </c>
      <c r="F10616" s="383" t="s">
        <v>10</v>
      </c>
      <c r="G10616" s="384">
        <v>9871</v>
      </c>
      <c r="H10616" s="383" t="s">
        <v>873</v>
      </c>
      <c r="I10616" s="383" t="s">
        <v>1226</v>
      </c>
      <c r="J10616" s="383" t="s">
        <v>617</v>
      </c>
      <c r="K10616" s="383" t="s">
        <v>618</v>
      </c>
      <c r="L10616" s="384">
        <v>25875</v>
      </c>
      <c r="M10616" s="383" t="s">
        <v>639</v>
      </c>
      <c r="N10616" s="383" t="s">
        <v>620</v>
      </c>
      <c r="O10616" s="383" t="s">
        <v>230</v>
      </c>
    </row>
    <row r="10617" spans="1:15">
      <c r="A10617" s="385">
        <v>42081</v>
      </c>
      <c r="B10617" s="383" t="s">
        <v>21</v>
      </c>
      <c r="C10617" s="383" t="s">
        <v>12</v>
      </c>
      <c r="D10617" s="383" t="s">
        <v>22</v>
      </c>
      <c r="E10617" s="383" t="s">
        <v>658</v>
      </c>
      <c r="F10617" s="383" t="s">
        <v>10</v>
      </c>
      <c r="G10617" s="384">
        <v>26300</v>
      </c>
      <c r="H10617" s="383" t="s">
        <v>873</v>
      </c>
      <c r="I10617" s="383" t="s">
        <v>1440</v>
      </c>
      <c r="J10617" s="383" t="s">
        <v>617</v>
      </c>
      <c r="K10617" s="383" t="s">
        <v>618</v>
      </c>
      <c r="L10617" s="384">
        <v>26170</v>
      </c>
      <c r="M10617" s="383" t="s">
        <v>640</v>
      </c>
      <c r="N10617" s="383" t="s">
        <v>620</v>
      </c>
      <c r="O10617" s="383" t="s">
        <v>230</v>
      </c>
    </row>
    <row r="10618" spans="1:15">
      <c r="A10618" s="385">
        <v>42082</v>
      </c>
      <c r="B10618" s="383" t="s">
        <v>21</v>
      </c>
      <c r="C10618" s="383" t="s">
        <v>12</v>
      </c>
      <c r="D10618" s="383" t="s">
        <v>22</v>
      </c>
      <c r="E10618" s="383" t="s">
        <v>658</v>
      </c>
      <c r="F10618" s="383" t="s">
        <v>10</v>
      </c>
      <c r="G10618" s="384">
        <v>168</v>
      </c>
      <c r="H10618" s="383" t="s">
        <v>951</v>
      </c>
      <c r="I10618" s="383" t="s">
        <v>1441</v>
      </c>
      <c r="J10618" s="383" t="s">
        <v>617</v>
      </c>
      <c r="K10618" s="383" t="s">
        <v>618</v>
      </c>
      <c r="L10618" s="384">
        <v>26691</v>
      </c>
      <c r="M10618" s="383" t="s">
        <v>640</v>
      </c>
      <c r="N10618" s="383" t="s">
        <v>620</v>
      </c>
      <c r="O10618" s="383" t="s">
        <v>230</v>
      </c>
    </row>
    <row r="10619" spans="1:15">
      <c r="A10619" s="385">
        <v>42083</v>
      </c>
      <c r="B10619" s="383" t="s">
        <v>663</v>
      </c>
      <c r="C10619" s="383" t="s">
        <v>664</v>
      </c>
      <c r="D10619" s="383" t="s">
        <v>22</v>
      </c>
      <c r="E10619" s="383" t="s">
        <v>665</v>
      </c>
      <c r="F10619" s="383" t="s">
        <v>10</v>
      </c>
      <c r="G10619" s="384">
        <v>-18811</v>
      </c>
      <c r="H10619" s="383" t="s">
        <v>704</v>
      </c>
      <c r="I10619" s="383" t="s">
        <v>1442</v>
      </c>
      <c r="J10619" s="383" t="s">
        <v>617</v>
      </c>
      <c r="K10619" s="383" t="s">
        <v>618</v>
      </c>
      <c r="L10619" s="384">
        <v>27235</v>
      </c>
      <c r="M10619" s="383" t="s">
        <v>640</v>
      </c>
      <c r="N10619" s="383" t="s">
        <v>620</v>
      </c>
      <c r="O10619" s="383" t="s">
        <v>230</v>
      </c>
    </row>
    <row r="10620" spans="1:15">
      <c r="A10620" s="385">
        <v>42084</v>
      </c>
      <c r="B10620" s="383" t="s">
        <v>11</v>
      </c>
      <c r="C10620" s="383" t="s">
        <v>12</v>
      </c>
      <c r="D10620" s="383" t="s">
        <v>13</v>
      </c>
      <c r="E10620" s="383" t="s">
        <v>678</v>
      </c>
      <c r="F10620" s="383" t="s">
        <v>10</v>
      </c>
      <c r="G10620" s="384">
        <v>19220</v>
      </c>
      <c r="H10620" s="383" t="s">
        <v>940</v>
      </c>
      <c r="I10620" s="383" t="s">
        <v>1443</v>
      </c>
      <c r="J10620" s="383" t="s">
        <v>617</v>
      </c>
      <c r="K10620" s="383" t="s">
        <v>618</v>
      </c>
      <c r="L10620" s="384">
        <v>27710</v>
      </c>
      <c r="M10620" s="383" t="s">
        <v>640</v>
      </c>
      <c r="N10620" s="383" t="s">
        <v>620</v>
      </c>
      <c r="O10620" s="383" t="s">
        <v>230</v>
      </c>
    </row>
    <row r="10621" spans="1:15">
      <c r="A10621" s="385">
        <v>42086</v>
      </c>
      <c r="B10621" s="383" t="s">
        <v>21</v>
      </c>
      <c r="C10621" s="383" t="s">
        <v>12</v>
      </c>
      <c r="D10621" s="383" t="s">
        <v>22</v>
      </c>
      <c r="E10621" s="383" t="s">
        <v>658</v>
      </c>
      <c r="F10621" s="383" t="s">
        <v>10</v>
      </c>
      <c r="G10621" s="384">
        <v>680</v>
      </c>
      <c r="H10621" s="383" t="s">
        <v>873</v>
      </c>
      <c r="I10621" s="383" t="s">
        <v>1164</v>
      </c>
      <c r="J10621" s="383" t="s">
        <v>617</v>
      </c>
      <c r="K10621" s="383" t="s">
        <v>618</v>
      </c>
      <c r="L10621" s="384">
        <v>27741</v>
      </c>
      <c r="M10621" s="383" t="s">
        <v>640</v>
      </c>
      <c r="N10621" s="383" t="s">
        <v>620</v>
      </c>
      <c r="O10621" s="383" t="s">
        <v>230</v>
      </c>
    </row>
    <row r="10622" spans="1:15">
      <c r="A10622" s="385">
        <v>42089</v>
      </c>
      <c r="B10622" s="383" t="s">
        <v>21</v>
      </c>
      <c r="C10622" s="383" t="s">
        <v>12</v>
      </c>
      <c r="D10622" s="383" t="s">
        <v>22</v>
      </c>
      <c r="E10622" s="383" t="s">
        <v>658</v>
      </c>
      <c r="F10622" s="383" t="s">
        <v>10</v>
      </c>
      <c r="G10622" s="384">
        <v>695</v>
      </c>
      <c r="H10622" s="383" t="s">
        <v>873</v>
      </c>
      <c r="I10622" s="383" t="s">
        <v>1444</v>
      </c>
      <c r="J10622" s="383" t="s">
        <v>617</v>
      </c>
      <c r="K10622" s="383" t="s">
        <v>618</v>
      </c>
      <c r="L10622" s="384">
        <v>27741</v>
      </c>
      <c r="M10622" s="383" t="s">
        <v>640</v>
      </c>
      <c r="N10622" s="383" t="s">
        <v>620</v>
      </c>
      <c r="O10622" s="383" t="s">
        <v>230</v>
      </c>
    </row>
    <row r="10623" spans="1:15">
      <c r="A10623" s="385">
        <v>42090</v>
      </c>
      <c r="B10623" s="383" t="s">
        <v>21</v>
      </c>
      <c r="C10623" s="383" t="s">
        <v>12</v>
      </c>
      <c r="D10623" s="383" t="s">
        <v>22</v>
      </c>
      <c r="E10623" s="383" t="s">
        <v>658</v>
      </c>
      <c r="F10623" s="383" t="s">
        <v>10</v>
      </c>
      <c r="G10623" s="384">
        <v>1080</v>
      </c>
      <c r="H10623" s="383" t="s">
        <v>848</v>
      </c>
      <c r="I10623" s="383" t="s">
        <v>1445</v>
      </c>
      <c r="J10623" s="383" t="s">
        <v>617</v>
      </c>
      <c r="K10623" s="383" t="s">
        <v>618</v>
      </c>
      <c r="L10623" s="384">
        <v>27741</v>
      </c>
      <c r="M10623" s="383" t="s">
        <v>640</v>
      </c>
      <c r="N10623" s="383" t="s">
        <v>620</v>
      </c>
      <c r="O10623" s="383" t="s">
        <v>230</v>
      </c>
    </row>
    <row r="10624" spans="1:15">
      <c r="A10624" s="385">
        <v>42091</v>
      </c>
      <c r="B10624" s="383" t="s">
        <v>646</v>
      </c>
      <c r="C10624" s="383" t="s">
        <v>8</v>
      </c>
      <c r="D10624" s="383" t="s">
        <v>32</v>
      </c>
      <c r="E10624" s="383" t="s">
        <v>647</v>
      </c>
      <c r="F10624" s="383" t="s">
        <v>10</v>
      </c>
      <c r="G10624" s="384">
        <v>49098</v>
      </c>
      <c r="H10624" s="383" t="s">
        <v>747</v>
      </c>
      <c r="I10624" s="383" t="s">
        <v>1446</v>
      </c>
      <c r="J10624" s="383" t="s">
        <v>617</v>
      </c>
      <c r="K10624" s="383" t="s">
        <v>618</v>
      </c>
      <c r="L10624" s="384">
        <v>27741</v>
      </c>
      <c r="M10624" s="383" t="s">
        <v>641</v>
      </c>
      <c r="N10624" s="383" t="s">
        <v>620</v>
      </c>
      <c r="O10624" s="383" t="s">
        <v>230</v>
      </c>
    </row>
    <row r="10625" spans="1:15">
      <c r="A10625" s="385">
        <v>42092</v>
      </c>
      <c r="B10625" s="383" t="s">
        <v>21</v>
      </c>
      <c r="C10625" s="383" t="s">
        <v>12</v>
      </c>
      <c r="D10625" s="383" t="s">
        <v>22</v>
      </c>
      <c r="E10625" s="383" t="s">
        <v>658</v>
      </c>
      <c r="F10625" s="383" t="s">
        <v>10</v>
      </c>
      <c r="G10625" s="384">
        <v>5938</v>
      </c>
      <c r="H10625" s="383" t="s">
        <v>659</v>
      </c>
      <c r="I10625" s="383" t="s">
        <v>1447</v>
      </c>
      <c r="J10625" s="383" t="s">
        <v>617</v>
      </c>
      <c r="K10625" s="383" t="s">
        <v>618</v>
      </c>
      <c r="L10625" s="384">
        <v>27741</v>
      </c>
      <c r="M10625" s="383" t="s">
        <v>641</v>
      </c>
      <c r="N10625" s="383" t="s">
        <v>620</v>
      </c>
      <c r="O10625" s="383" t="s">
        <v>230</v>
      </c>
    </row>
    <row r="10626" spans="1:15">
      <c r="A10626" s="385">
        <v>42093</v>
      </c>
      <c r="B10626" s="383" t="s">
        <v>987</v>
      </c>
      <c r="C10626" s="383" t="s">
        <v>42</v>
      </c>
      <c r="D10626" s="383" t="s">
        <v>26</v>
      </c>
      <c r="E10626" s="383" t="s">
        <v>988</v>
      </c>
      <c r="F10626" s="383" t="s">
        <v>10</v>
      </c>
      <c r="G10626" s="384">
        <v>999</v>
      </c>
      <c r="H10626" s="383" t="s">
        <v>989</v>
      </c>
      <c r="I10626" s="383" t="s">
        <v>1448</v>
      </c>
      <c r="J10626" s="383" t="s">
        <v>617</v>
      </c>
      <c r="K10626" s="383" t="s">
        <v>618</v>
      </c>
      <c r="L10626" s="384">
        <v>27741</v>
      </c>
      <c r="M10626" s="383" t="s">
        <v>641</v>
      </c>
      <c r="N10626" s="383" t="s">
        <v>620</v>
      </c>
      <c r="O10626" s="383" t="s">
        <v>230</v>
      </c>
    </row>
    <row r="10627" spans="1:15">
      <c r="A10627" s="385">
        <v>42094</v>
      </c>
      <c r="B10627" s="383" t="s">
        <v>21</v>
      </c>
      <c r="C10627" s="383" t="s">
        <v>12</v>
      </c>
      <c r="D10627" s="383" t="s">
        <v>22</v>
      </c>
      <c r="E10627" s="383" t="s">
        <v>658</v>
      </c>
      <c r="F10627" s="383" t="s">
        <v>10</v>
      </c>
      <c r="G10627" s="384">
        <v>22014</v>
      </c>
      <c r="H10627" s="383" t="s">
        <v>873</v>
      </c>
      <c r="I10627" s="383" t="s">
        <v>1449</v>
      </c>
      <c r="J10627" s="383" t="s">
        <v>617</v>
      </c>
      <c r="K10627" s="383" t="s">
        <v>618</v>
      </c>
      <c r="L10627" s="384">
        <v>27741</v>
      </c>
      <c r="M10627" s="383" t="s">
        <v>641</v>
      </c>
      <c r="N10627" s="383" t="s">
        <v>620</v>
      </c>
      <c r="O10627" s="383" t="s">
        <v>230</v>
      </c>
    </row>
    <row r="10628" spans="1:15">
      <c r="A10628" s="385">
        <v>42095</v>
      </c>
      <c r="B10628" s="383" t="s">
        <v>999</v>
      </c>
      <c r="C10628" s="383" t="s">
        <v>42</v>
      </c>
      <c r="D10628" s="383" t="s">
        <v>36</v>
      </c>
      <c r="E10628" s="383" t="s">
        <v>1000</v>
      </c>
      <c r="F10628" s="383" t="s">
        <v>43</v>
      </c>
      <c r="G10628" s="384">
        <v>28935</v>
      </c>
      <c r="H10628" s="383" t="s">
        <v>1039</v>
      </c>
      <c r="I10628" s="383" t="s">
        <v>1450</v>
      </c>
      <c r="J10628" s="383" t="s">
        <v>617</v>
      </c>
      <c r="K10628" s="383" t="s">
        <v>618</v>
      </c>
      <c r="L10628" s="384">
        <v>27741</v>
      </c>
      <c r="M10628" s="383" t="s">
        <v>641</v>
      </c>
      <c r="N10628" s="383" t="s">
        <v>620</v>
      </c>
      <c r="O10628" s="383" t="s">
        <v>230</v>
      </c>
    </row>
    <row r="10629" spans="1:15">
      <c r="A10629" s="385">
        <v>42096</v>
      </c>
      <c r="B10629" s="383" t="s">
        <v>21</v>
      </c>
      <c r="C10629" s="383" t="s">
        <v>12</v>
      </c>
      <c r="D10629" s="383" t="s">
        <v>22</v>
      </c>
      <c r="E10629" s="383" t="s">
        <v>658</v>
      </c>
      <c r="F10629" s="383" t="s">
        <v>10</v>
      </c>
      <c r="G10629" s="384">
        <v>4170</v>
      </c>
      <c r="H10629" s="383" t="s">
        <v>873</v>
      </c>
      <c r="I10629" s="383" t="s">
        <v>1451</v>
      </c>
      <c r="J10629" s="383" t="s">
        <v>617</v>
      </c>
      <c r="K10629" s="383" t="s">
        <v>618</v>
      </c>
      <c r="L10629" s="384">
        <v>27741</v>
      </c>
      <c r="M10629" s="383" t="s">
        <v>641</v>
      </c>
      <c r="N10629" s="383" t="s">
        <v>620</v>
      </c>
      <c r="O10629" s="383" t="s">
        <v>230</v>
      </c>
    </row>
    <row r="10630" spans="1:15">
      <c r="A10630" s="385">
        <v>42100</v>
      </c>
      <c r="B10630" s="383" t="s">
        <v>754</v>
      </c>
      <c r="C10630" s="383" t="s">
        <v>8</v>
      </c>
      <c r="D10630" s="383" t="s">
        <v>755</v>
      </c>
      <c r="E10630" s="383" t="s">
        <v>756</v>
      </c>
      <c r="F10630" s="383" t="s">
        <v>10</v>
      </c>
      <c r="G10630" s="384">
        <v>-19926</v>
      </c>
      <c r="H10630" s="383" t="s">
        <v>757</v>
      </c>
      <c r="I10630" s="383" t="s">
        <v>777</v>
      </c>
      <c r="J10630" s="383" t="s">
        <v>617</v>
      </c>
      <c r="K10630" s="383" t="s">
        <v>618</v>
      </c>
      <c r="L10630" s="384">
        <v>28641</v>
      </c>
      <c r="M10630" s="383" t="s">
        <v>642</v>
      </c>
      <c r="N10630" s="383" t="s">
        <v>620</v>
      </c>
      <c r="O10630" s="383" t="s">
        <v>230</v>
      </c>
    </row>
    <row r="10631" spans="1:15">
      <c r="A10631" s="385">
        <v>42102</v>
      </c>
      <c r="B10631" s="383" t="s">
        <v>21</v>
      </c>
      <c r="C10631" s="383" t="s">
        <v>12</v>
      </c>
      <c r="D10631" s="383" t="s">
        <v>22</v>
      </c>
      <c r="E10631" s="383" t="s">
        <v>658</v>
      </c>
      <c r="F10631" s="383" t="s">
        <v>10</v>
      </c>
      <c r="G10631" s="384">
        <v>116934</v>
      </c>
      <c r="H10631" s="383" t="s">
        <v>891</v>
      </c>
      <c r="I10631" s="383" t="s">
        <v>1452</v>
      </c>
      <c r="J10631" s="383" t="s">
        <v>617</v>
      </c>
      <c r="K10631" s="383" t="s">
        <v>618</v>
      </c>
      <c r="L10631" s="384">
        <v>29608</v>
      </c>
      <c r="M10631" s="383" t="s">
        <v>642</v>
      </c>
      <c r="N10631" s="383" t="s">
        <v>620</v>
      </c>
      <c r="O10631" s="383" t="s">
        <v>230</v>
      </c>
    </row>
    <row r="10632" spans="1:15">
      <c r="A10632" s="385">
        <v>42103</v>
      </c>
      <c r="B10632" s="383" t="s">
        <v>21</v>
      </c>
      <c r="C10632" s="383" t="s">
        <v>12</v>
      </c>
      <c r="D10632" s="383" t="s">
        <v>22</v>
      </c>
      <c r="E10632" s="383" t="s">
        <v>658</v>
      </c>
      <c r="F10632" s="383" t="s">
        <v>10</v>
      </c>
      <c r="G10632" s="384">
        <v>920</v>
      </c>
      <c r="H10632" s="383" t="s">
        <v>1453</v>
      </c>
      <c r="I10632" s="383" t="s">
        <v>1454</v>
      </c>
      <c r="J10632" s="383" t="s">
        <v>617</v>
      </c>
      <c r="K10632" s="383" t="s">
        <v>618</v>
      </c>
      <c r="L10632" s="384">
        <v>29608</v>
      </c>
      <c r="M10632" s="383" t="s">
        <v>642</v>
      </c>
      <c r="N10632" s="383" t="s">
        <v>620</v>
      </c>
      <c r="O10632" s="383" t="s">
        <v>230</v>
      </c>
    </row>
    <row r="10633" spans="1:15">
      <c r="A10633" s="385">
        <v>42104</v>
      </c>
      <c r="B10633" s="383" t="s">
        <v>650</v>
      </c>
      <c r="C10633" s="383" t="s">
        <v>8</v>
      </c>
      <c r="D10633" s="383" t="s">
        <v>20</v>
      </c>
      <c r="E10633" s="383" t="s">
        <v>651</v>
      </c>
      <c r="F10633" s="383" t="s">
        <v>10</v>
      </c>
      <c r="G10633" s="384">
        <v>3840</v>
      </c>
      <c r="H10633" s="383" t="s">
        <v>652</v>
      </c>
      <c r="I10633" s="383" t="s">
        <v>1455</v>
      </c>
      <c r="J10633" s="383" t="s">
        <v>617</v>
      </c>
      <c r="K10633" s="383" t="s">
        <v>618</v>
      </c>
      <c r="L10633" s="384">
        <v>29608</v>
      </c>
      <c r="M10633" s="383" t="s">
        <v>642</v>
      </c>
      <c r="N10633" s="383" t="s">
        <v>620</v>
      </c>
      <c r="O10633" s="383" t="s">
        <v>230</v>
      </c>
    </row>
    <row r="10634" spans="1:15">
      <c r="A10634" s="385">
        <v>42105</v>
      </c>
      <c r="B10634" s="383" t="s">
        <v>646</v>
      </c>
      <c r="C10634" s="383" t="s">
        <v>8</v>
      </c>
      <c r="D10634" s="383" t="s">
        <v>32</v>
      </c>
      <c r="E10634" s="383" t="s">
        <v>647</v>
      </c>
      <c r="F10634" s="383" t="s">
        <v>10</v>
      </c>
      <c r="G10634" s="384">
        <v>-11926</v>
      </c>
      <c r="H10634" s="383" t="s">
        <v>648</v>
      </c>
      <c r="I10634" s="383" t="s">
        <v>1456</v>
      </c>
      <c r="J10634" s="383" t="s">
        <v>617</v>
      </c>
      <c r="K10634" s="383" t="s">
        <v>618</v>
      </c>
      <c r="L10634" s="384">
        <v>29608</v>
      </c>
      <c r="M10634" s="383" t="s">
        <v>642</v>
      </c>
      <c r="N10634" s="383" t="s">
        <v>620</v>
      </c>
      <c r="O10634" s="383" t="s">
        <v>230</v>
      </c>
    </row>
    <row r="10635" spans="1:15">
      <c r="A10635" s="385">
        <v>42107</v>
      </c>
      <c r="B10635" s="383" t="s">
        <v>46</v>
      </c>
      <c r="C10635" s="383" t="s">
        <v>40</v>
      </c>
      <c r="D10635" s="383" t="s">
        <v>38</v>
      </c>
      <c r="E10635" s="383" t="s">
        <v>916</v>
      </c>
      <c r="F10635" s="383" t="s">
        <v>10</v>
      </c>
      <c r="G10635" s="384">
        <v>9551</v>
      </c>
      <c r="H10635" s="383" t="s">
        <v>917</v>
      </c>
      <c r="I10635" s="383" t="s">
        <v>1457</v>
      </c>
      <c r="J10635" s="383" t="s">
        <v>617</v>
      </c>
      <c r="K10635" s="383" t="s">
        <v>618</v>
      </c>
      <c r="L10635" s="384">
        <v>29973</v>
      </c>
      <c r="M10635" s="383" t="s">
        <v>642</v>
      </c>
      <c r="N10635" s="383" t="s">
        <v>620</v>
      </c>
      <c r="O10635" s="383" t="s">
        <v>230</v>
      </c>
    </row>
    <row r="10636" spans="1:15">
      <c r="A10636" s="385">
        <v>42108</v>
      </c>
      <c r="B10636" s="383" t="s">
        <v>11</v>
      </c>
      <c r="C10636" s="383" t="s">
        <v>12</v>
      </c>
      <c r="D10636" s="383" t="s">
        <v>13</v>
      </c>
      <c r="E10636" s="383" t="s">
        <v>678</v>
      </c>
      <c r="F10636" s="383" t="s">
        <v>10</v>
      </c>
      <c r="G10636" s="384">
        <v>412</v>
      </c>
      <c r="H10636" s="383" t="s">
        <v>951</v>
      </c>
      <c r="I10636" s="383" t="s">
        <v>1458</v>
      </c>
      <c r="J10636" s="383" t="s">
        <v>617</v>
      </c>
      <c r="K10636" s="383" t="s">
        <v>618</v>
      </c>
      <c r="L10636" s="384">
        <v>30380</v>
      </c>
      <c r="M10636" s="383" t="s">
        <v>642</v>
      </c>
      <c r="N10636" s="383" t="s">
        <v>620</v>
      </c>
      <c r="O10636" s="383" t="s">
        <v>230</v>
      </c>
    </row>
    <row r="10637" spans="1:15">
      <c r="A10637" s="385">
        <v>42109</v>
      </c>
      <c r="B10637" s="383" t="s">
        <v>11</v>
      </c>
      <c r="C10637" s="383" t="s">
        <v>12</v>
      </c>
      <c r="D10637" s="383" t="s">
        <v>13</v>
      </c>
      <c r="E10637" s="383" t="s">
        <v>678</v>
      </c>
      <c r="F10637" s="383" t="s">
        <v>10</v>
      </c>
      <c r="G10637" s="384">
        <v>760</v>
      </c>
      <c r="H10637" s="383" t="s">
        <v>848</v>
      </c>
      <c r="I10637" s="383" t="s">
        <v>1459</v>
      </c>
      <c r="J10637" s="383" t="s">
        <v>617</v>
      </c>
      <c r="K10637" s="383" t="s">
        <v>618</v>
      </c>
      <c r="L10637" s="384">
        <v>30722</v>
      </c>
      <c r="M10637" s="383" t="s">
        <v>642</v>
      </c>
      <c r="N10637" s="383" t="s">
        <v>620</v>
      </c>
      <c r="O10637" s="383" t="s">
        <v>230</v>
      </c>
    </row>
    <row r="10638" spans="1:15">
      <c r="A10638" s="385">
        <v>42112</v>
      </c>
      <c r="B10638" s="383" t="s">
        <v>11</v>
      </c>
      <c r="C10638" s="383" t="s">
        <v>12</v>
      </c>
      <c r="D10638" s="383" t="s">
        <v>13</v>
      </c>
      <c r="E10638" s="383" t="s">
        <v>678</v>
      </c>
      <c r="F10638" s="383" t="s">
        <v>10</v>
      </c>
      <c r="G10638" s="384">
        <v>4977</v>
      </c>
      <c r="H10638" s="383" t="s">
        <v>926</v>
      </c>
      <c r="I10638" s="383" t="s">
        <v>1460</v>
      </c>
      <c r="J10638" s="383" t="s">
        <v>617</v>
      </c>
      <c r="K10638" s="383" t="s">
        <v>618</v>
      </c>
      <c r="L10638" s="384">
        <v>30780</v>
      </c>
      <c r="M10638" s="383" t="s">
        <v>642</v>
      </c>
      <c r="N10638" s="383" t="s">
        <v>620</v>
      </c>
      <c r="O10638" s="383" t="s">
        <v>230</v>
      </c>
    </row>
    <row r="10639" spans="1:15">
      <c r="A10639" s="385">
        <v>42130</v>
      </c>
      <c r="B10639" s="383" t="s">
        <v>650</v>
      </c>
      <c r="C10639" s="383" t="s">
        <v>8</v>
      </c>
      <c r="D10639" s="383" t="s">
        <v>20</v>
      </c>
      <c r="E10639" s="383" t="s">
        <v>651</v>
      </c>
      <c r="F10639" s="383" t="s">
        <v>10</v>
      </c>
      <c r="G10639" s="384">
        <v>28200</v>
      </c>
      <c r="H10639" s="383" t="s">
        <v>1248</v>
      </c>
      <c r="I10639" s="383" t="s">
        <v>1461</v>
      </c>
      <c r="J10639" s="383" t="s">
        <v>617</v>
      </c>
      <c r="K10639" s="383" t="s">
        <v>618</v>
      </c>
      <c r="L10639" s="384">
        <v>30780</v>
      </c>
      <c r="M10639" s="383" t="s">
        <v>643</v>
      </c>
      <c r="N10639" s="383" t="s">
        <v>620</v>
      </c>
      <c r="O10639" s="383" t="s">
        <v>230</v>
      </c>
    </row>
    <row r="10640" spans="1:15">
      <c r="A10640" s="385">
        <v>42132</v>
      </c>
      <c r="B10640" s="383" t="s">
        <v>11</v>
      </c>
      <c r="C10640" s="383" t="s">
        <v>12</v>
      </c>
      <c r="D10640" s="383" t="s">
        <v>13</v>
      </c>
      <c r="E10640" s="383" t="s">
        <v>678</v>
      </c>
      <c r="F10640" s="383" t="s">
        <v>10</v>
      </c>
      <c r="G10640" s="384">
        <v>74</v>
      </c>
      <c r="H10640" s="383" t="s">
        <v>951</v>
      </c>
      <c r="I10640" s="383" t="s">
        <v>1424</v>
      </c>
      <c r="J10640" s="383" t="s">
        <v>617</v>
      </c>
      <c r="K10640" s="383" t="s">
        <v>618</v>
      </c>
      <c r="L10640" s="384">
        <v>30780</v>
      </c>
      <c r="M10640" s="383" t="s">
        <v>643</v>
      </c>
      <c r="N10640" s="383" t="s">
        <v>620</v>
      </c>
      <c r="O10640" s="383" t="s">
        <v>230</v>
      </c>
    </row>
    <row r="10641" spans="1:15">
      <c r="A10641" s="385">
        <v>42150</v>
      </c>
      <c r="B10641" s="383" t="s">
        <v>859</v>
      </c>
      <c r="C10641" s="383" t="s">
        <v>25</v>
      </c>
      <c r="D10641" s="383" t="s">
        <v>19</v>
      </c>
      <c r="E10641" s="383" t="s">
        <v>860</v>
      </c>
      <c r="F10641" s="383" t="s">
        <v>10</v>
      </c>
      <c r="G10641" s="384">
        <v>27077</v>
      </c>
      <c r="H10641" s="383" t="s">
        <v>861</v>
      </c>
      <c r="I10641" s="383" t="s">
        <v>1462</v>
      </c>
      <c r="J10641" s="383" t="s">
        <v>617</v>
      </c>
      <c r="K10641" s="383" t="s">
        <v>618</v>
      </c>
      <c r="L10641" s="384">
        <v>30780</v>
      </c>
      <c r="M10641" s="383" t="s">
        <v>645</v>
      </c>
      <c r="N10641" s="383" t="s">
        <v>620</v>
      </c>
      <c r="O10641" s="383" t="s">
        <v>230</v>
      </c>
    </row>
    <row r="10642" spans="1:15">
      <c r="A10642" s="385">
        <v>42032</v>
      </c>
      <c r="B10642" s="383" t="s">
        <v>21</v>
      </c>
      <c r="C10642" s="383" t="s">
        <v>12</v>
      </c>
      <c r="D10642" s="383" t="s">
        <v>22</v>
      </c>
      <c r="E10642" s="383" t="s">
        <v>658</v>
      </c>
      <c r="F10642" s="383" t="s">
        <v>10</v>
      </c>
      <c r="G10642" s="384">
        <v>3590</v>
      </c>
      <c r="H10642" s="383" t="s">
        <v>801</v>
      </c>
      <c r="I10642" s="383" t="s">
        <v>1463</v>
      </c>
      <c r="J10642" s="383" t="s">
        <v>617</v>
      </c>
      <c r="K10642" s="383" t="s">
        <v>618</v>
      </c>
      <c r="L10642" s="384">
        <v>18650</v>
      </c>
      <c r="M10642" s="383" t="s">
        <v>634</v>
      </c>
      <c r="N10642" s="383" t="s">
        <v>620</v>
      </c>
      <c r="O10642" s="383" t="s">
        <v>230</v>
      </c>
    </row>
    <row r="10643" spans="1:15">
      <c r="A10643" s="385">
        <v>42033</v>
      </c>
      <c r="B10643" s="383" t="s">
        <v>995</v>
      </c>
      <c r="C10643" s="383" t="s">
        <v>42</v>
      </c>
      <c r="D10643" s="383" t="s">
        <v>13</v>
      </c>
      <c r="E10643" s="383" t="s">
        <v>996</v>
      </c>
      <c r="F10643" s="383" t="s">
        <v>43</v>
      </c>
      <c r="G10643" s="384">
        <v>1370</v>
      </c>
      <c r="H10643" s="383" t="s">
        <v>848</v>
      </c>
      <c r="I10643" s="383" t="s">
        <v>1464</v>
      </c>
      <c r="J10643" s="383" t="s">
        <v>617</v>
      </c>
      <c r="K10643" s="383" t="s">
        <v>618</v>
      </c>
      <c r="L10643" s="384">
        <v>18650</v>
      </c>
      <c r="M10643" s="383" t="s">
        <v>634</v>
      </c>
      <c r="N10643" s="383" t="s">
        <v>620</v>
      </c>
      <c r="O10643" s="383" t="s">
        <v>230</v>
      </c>
    </row>
    <row r="10644" spans="1:15">
      <c r="A10644" s="385">
        <v>42048</v>
      </c>
      <c r="B10644" s="383" t="s">
        <v>11</v>
      </c>
      <c r="C10644" s="383" t="s">
        <v>12</v>
      </c>
      <c r="D10644" s="383" t="s">
        <v>13</v>
      </c>
      <c r="E10644" s="383" t="s">
        <v>678</v>
      </c>
      <c r="F10644" s="383" t="s">
        <v>10</v>
      </c>
      <c r="G10644" s="384">
        <v>4084</v>
      </c>
      <c r="H10644" s="383" t="s">
        <v>951</v>
      </c>
      <c r="I10644" s="383" t="s">
        <v>1465</v>
      </c>
      <c r="J10644" s="383" t="s">
        <v>617</v>
      </c>
      <c r="K10644" s="383" t="s">
        <v>618</v>
      </c>
      <c r="L10644" s="384">
        <v>20833</v>
      </c>
      <c r="M10644" s="383" t="s">
        <v>635</v>
      </c>
      <c r="N10644" s="383" t="s">
        <v>620</v>
      </c>
      <c r="O10644" s="383" t="s">
        <v>230</v>
      </c>
    </row>
    <row r="10645" spans="1:15">
      <c r="A10645" s="385">
        <v>42055</v>
      </c>
      <c r="B10645" s="383" t="s">
        <v>999</v>
      </c>
      <c r="C10645" s="383" t="s">
        <v>42</v>
      </c>
      <c r="D10645" s="383" t="s">
        <v>36</v>
      </c>
      <c r="E10645" s="383" t="s">
        <v>1000</v>
      </c>
      <c r="F10645" s="383" t="s">
        <v>43</v>
      </c>
      <c r="G10645" s="384">
        <v>40603</v>
      </c>
      <c r="H10645" s="383" t="s">
        <v>1039</v>
      </c>
      <c r="I10645" s="383" t="s">
        <v>1466</v>
      </c>
      <c r="J10645" s="383" t="s">
        <v>617</v>
      </c>
      <c r="K10645" s="383" t="s">
        <v>618</v>
      </c>
      <c r="L10645" s="384">
        <v>23171</v>
      </c>
      <c r="M10645" s="383" t="s">
        <v>636</v>
      </c>
      <c r="N10645" s="383" t="s">
        <v>620</v>
      </c>
      <c r="O10645" s="383" t="s">
        <v>230</v>
      </c>
    </row>
    <row r="10646" spans="1:15">
      <c r="A10646" s="385">
        <v>42058</v>
      </c>
      <c r="B10646" s="383" t="s">
        <v>999</v>
      </c>
      <c r="C10646" s="383" t="s">
        <v>42</v>
      </c>
      <c r="D10646" s="383" t="s">
        <v>36</v>
      </c>
      <c r="E10646" s="383" t="s">
        <v>1000</v>
      </c>
      <c r="F10646" s="383" t="s">
        <v>43</v>
      </c>
      <c r="G10646" s="384">
        <v>22468</v>
      </c>
      <c r="H10646" s="383" t="s">
        <v>1039</v>
      </c>
      <c r="I10646" s="383" t="s">
        <v>1467</v>
      </c>
      <c r="J10646" s="383" t="s">
        <v>617</v>
      </c>
      <c r="K10646" s="383" t="s">
        <v>618</v>
      </c>
      <c r="L10646" s="384">
        <v>23171</v>
      </c>
      <c r="M10646" s="383" t="s">
        <v>637</v>
      </c>
      <c r="N10646" s="383" t="s">
        <v>620</v>
      </c>
      <c r="O10646" s="383" t="s">
        <v>230</v>
      </c>
    </row>
    <row r="10647" spans="1:15">
      <c r="A10647" s="385">
        <v>42061</v>
      </c>
      <c r="B10647" s="383" t="s">
        <v>21</v>
      </c>
      <c r="C10647" s="383" t="s">
        <v>12</v>
      </c>
      <c r="D10647" s="383" t="s">
        <v>22</v>
      </c>
      <c r="E10647" s="383" t="s">
        <v>658</v>
      </c>
      <c r="F10647" s="383" t="s">
        <v>10</v>
      </c>
      <c r="G10647" s="384">
        <v>1835</v>
      </c>
      <c r="H10647" s="383" t="s">
        <v>922</v>
      </c>
      <c r="I10647" s="383" t="s">
        <v>1468</v>
      </c>
      <c r="J10647" s="383" t="s">
        <v>617</v>
      </c>
      <c r="K10647" s="383" t="s">
        <v>618</v>
      </c>
      <c r="L10647" s="384">
        <v>23171</v>
      </c>
      <c r="M10647" s="383" t="s">
        <v>637</v>
      </c>
      <c r="N10647" s="383" t="s">
        <v>620</v>
      </c>
      <c r="O10647" s="383" t="s">
        <v>230</v>
      </c>
    </row>
    <row r="10648" spans="1:15">
      <c r="A10648" s="385">
        <v>42063</v>
      </c>
      <c r="B10648" s="383" t="s">
        <v>754</v>
      </c>
      <c r="C10648" s="383" t="s">
        <v>8</v>
      </c>
      <c r="D10648" s="383" t="s">
        <v>755</v>
      </c>
      <c r="E10648" s="383" t="s">
        <v>756</v>
      </c>
      <c r="F10648" s="383" t="s">
        <v>10</v>
      </c>
      <c r="G10648" s="384">
        <v>-31536</v>
      </c>
      <c r="H10648" s="383" t="s">
        <v>1072</v>
      </c>
      <c r="I10648" s="383" t="s">
        <v>1469</v>
      </c>
      <c r="J10648" s="383" t="s">
        <v>617</v>
      </c>
      <c r="K10648" s="383" t="s">
        <v>618</v>
      </c>
      <c r="L10648" s="384">
        <v>23242</v>
      </c>
      <c r="M10648" s="383" t="s">
        <v>638</v>
      </c>
      <c r="N10648" s="383" t="s">
        <v>620</v>
      </c>
      <c r="O10648" s="383" t="s">
        <v>230</v>
      </c>
    </row>
    <row r="10649" spans="1:15">
      <c r="A10649" s="385">
        <v>42067</v>
      </c>
      <c r="B10649" s="383" t="s">
        <v>694</v>
      </c>
      <c r="C10649" s="383" t="s">
        <v>23</v>
      </c>
      <c r="D10649" s="383" t="s">
        <v>22</v>
      </c>
      <c r="E10649" s="383" t="s">
        <v>695</v>
      </c>
      <c r="F10649" s="383" t="s">
        <v>10</v>
      </c>
      <c r="G10649" s="384">
        <v>36091</v>
      </c>
      <c r="H10649" s="383" t="s">
        <v>942</v>
      </c>
      <c r="I10649" s="383" t="s">
        <v>1470</v>
      </c>
      <c r="J10649" s="383" t="s">
        <v>617</v>
      </c>
      <c r="K10649" s="383" t="s">
        <v>618</v>
      </c>
      <c r="L10649" s="384">
        <v>24394</v>
      </c>
      <c r="M10649" s="383" t="s">
        <v>638</v>
      </c>
      <c r="N10649" s="383" t="s">
        <v>620</v>
      </c>
      <c r="O10649" s="383" t="s">
        <v>230</v>
      </c>
    </row>
    <row r="10650" spans="1:15">
      <c r="A10650" s="385">
        <v>42068</v>
      </c>
      <c r="B10650" s="383" t="s">
        <v>21</v>
      </c>
      <c r="C10650" s="383" t="s">
        <v>12</v>
      </c>
      <c r="D10650" s="383" t="s">
        <v>22</v>
      </c>
      <c r="E10650" s="383" t="s">
        <v>658</v>
      </c>
      <c r="F10650" s="383" t="s">
        <v>10</v>
      </c>
      <c r="G10650" s="384">
        <v>-38642</v>
      </c>
      <c r="H10650" s="383" t="s">
        <v>810</v>
      </c>
      <c r="I10650" s="383" t="s">
        <v>1471</v>
      </c>
      <c r="J10650" s="383" t="s">
        <v>617</v>
      </c>
      <c r="K10650" s="383" t="s">
        <v>618</v>
      </c>
      <c r="L10650" s="384">
        <v>24965</v>
      </c>
      <c r="M10650" s="383" t="s">
        <v>638</v>
      </c>
      <c r="N10650" s="383" t="s">
        <v>620</v>
      </c>
      <c r="O10650" s="383" t="s">
        <v>230</v>
      </c>
    </row>
    <row r="10651" spans="1:15">
      <c r="A10651" s="385">
        <v>42069</v>
      </c>
      <c r="B10651" s="383" t="s">
        <v>21</v>
      </c>
      <c r="C10651" s="383" t="s">
        <v>12</v>
      </c>
      <c r="D10651" s="383" t="s">
        <v>22</v>
      </c>
      <c r="E10651" s="383" t="s">
        <v>658</v>
      </c>
      <c r="F10651" s="383" t="s">
        <v>10</v>
      </c>
      <c r="G10651" s="384">
        <v>920</v>
      </c>
      <c r="H10651" s="383" t="s">
        <v>848</v>
      </c>
      <c r="I10651" s="383" t="s">
        <v>1472</v>
      </c>
      <c r="J10651" s="383" t="s">
        <v>617</v>
      </c>
      <c r="K10651" s="383" t="s">
        <v>618</v>
      </c>
      <c r="L10651" s="384">
        <v>25035</v>
      </c>
      <c r="M10651" s="383" t="s">
        <v>638</v>
      </c>
      <c r="N10651" s="383" t="s">
        <v>620</v>
      </c>
      <c r="O10651" s="383" t="s">
        <v>230</v>
      </c>
    </row>
    <row r="10652" spans="1:15">
      <c r="A10652" s="385">
        <v>42072</v>
      </c>
      <c r="B10652" s="383" t="s">
        <v>11</v>
      </c>
      <c r="C10652" s="383" t="s">
        <v>12</v>
      </c>
      <c r="D10652" s="383" t="s">
        <v>13</v>
      </c>
      <c r="E10652" s="383" t="s">
        <v>678</v>
      </c>
      <c r="F10652" s="383" t="s">
        <v>10</v>
      </c>
      <c r="G10652" s="384">
        <v>336</v>
      </c>
      <c r="H10652" s="383" t="s">
        <v>951</v>
      </c>
      <c r="I10652" s="383" t="s">
        <v>1473</v>
      </c>
      <c r="J10652" s="383" t="s">
        <v>617</v>
      </c>
      <c r="K10652" s="383" t="s">
        <v>618</v>
      </c>
      <c r="L10652" s="384">
        <v>25875</v>
      </c>
      <c r="M10652" s="383" t="s">
        <v>638</v>
      </c>
      <c r="N10652" s="383" t="s">
        <v>620</v>
      </c>
      <c r="O10652" s="383" t="s">
        <v>230</v>
      </c>
    </row>
    <row r="10653" spans="1:15">
      <c r="A10653" s="385">
        <v>42073</v>
      </c>
      <c r="B10653" s="383" t="s">
        <v>21</v>
      </c>
      <c r="C10653" s="383" t="s">
        <v>12</v>
      </c>
      <c r="D10653" s="383" t="s">
        <v>22</v>
      </c>
      <c r="E10653" s="383" t="s">
        <v>658</v>
      </c>
      <c r="F10653" s="383" t="s">
        <v>10</v>
      </c>
      <c r="G10653" s="384">
        <v>36195</v>
      </c>
      <c r="H10653" s="383" t="s">
        <v>801</v>
      </c>
      <c r="I10653" s="383" t="s">
        <v>1474</v>
      </c>
      <c r="J10653" s="383" t="s">
        <v>617</v>
      </c>
      <c r="K10653" s="383" t="s">
        <v>618</v>
      </c>
      <c r="L10653" s="384">
        <v>25875</v>
      </c>
      <c r="M10653" s="383" t="s">
        <v>638</v>
      </c>
      <c r="N10653" s="383" t="s">
        <v>620</v>
      </c>
      <c r="O10653" s="383" t="s">
        <v>230</v>
      </c>
    </row>
    <row r="10654" spans="1:15">
      <c r="A10654" s="385">
        <v>42074</v>
      </c>
      <c r="B10654" s="383" t="s">
        <v>646</v>
      </c>
      <c r="C10654" s="383" t="s">
        <v>8</v>
      </c>
      <c r="D10654" s="383" t="s">
        <v>32</v>
      </c>
      <c r="E10654" s="383" t="s">
        <v>647</v>
      </c>
      <c r="F10654" s="383" t="s">
        <v>10</v>
      </c>
      <c r="G10654" s="384">
        <v>2699</v>
      </c>
      <c r="H10654" s="383" t="s">
        <v>648</v>
      </c>
      <c r="I10654" s="383" t="s">
        <v>1475</v>
      </c>
      <c r="J10654" s="383" t="s">
        <v>617</v>
      </c>
      <c r="K10654" s="383" t="s">
        <v>618</v>
      </c>
      <c r="L10654" s="384">
        <v>25875</v>
      </c>
      <c r="M10654" s="383" t="s">
        <v>638</v>
      </c>
      <c r="N10654" s="383" t="s">
        <v>620</v>
      </c>
      <c r="O10654" s="383" t="s">
        <v>230</v>
      </c>
    </row>
    <row r="10655" spans="1:15">
      <c r="A10655" s="385">
        <v>42075</v>
      </c>
      <c r="B10655" s="383" t="s">
        <v>650</v>
      </c>
      <c r="C10655" s="383" t="s">
        <v>8</v>
      </c>
      <c r="D10655" s="383" t="s">
        <v>20</v>
      </c>
      <c r="E10655" s="383" t="s">
        <v>651</v>
      </c>
      <c r="F10655" s="383" t="s">
        <v>10</v>
      </c>
      <c r="G10655" s="384">
        <v>-2224</v>
      </c>
      <c r="H10655" s="383" t="s">
        <v>652</v>
      </c>
      <c r="I10655" s="383" t="s">
        <v>1476</v>
      </c>
      <c r="J10655" s="383" t="s">
        <v>617</v>
      </c>
      <c r="K10655" s="383" t="s">
        <v>618</v>
      </c>
      <c r="L10655" s="384">
        <v>25875</v>
      </c>
      <c r="M10655" s="383" t="s">
        <v>639</v>
      </c>
      <c r="N10655" s="383" t="s">
        <v>620</v>
      </c>
      <c r="O10655" s="383" t="s">
        <v>230</v>
      </c>
    </row>
    <row r="10656" spans="1:15">
      <c r="A10656" s="385">
        <v>42076</v>
      </c>
      <c r="B10656" s="383" t="s">
        <v>11</v>
      </c>
      <c r="C10656" s="383" t="s">
        <v>12</v>
      </c>
      <c r="D10656" s="383" t="s">
        <v>13</v>
      </c>
      <c r="E10656" s="383" t="s">
        <v>678</v>
      </c>
      <c r="F10656" s="383" t="s">
        <v>10</v>
      </c>
      <c r="G10656" s="384">
        <v>-487</v>
      </c>
      <c r="H10656" s="383" t="s">
        <v>787</v>
      </c>
      <c r="I10656" s="383" t="s">
        <v>1477</v>
      </c>
      <c r="J10656" s="383" t="s">
        <v>617</v>
      </c>
      <c r="K10656" s="383" t="s">
        <v>618</v>
      </c>
      <c r="L10656" s="384">
        <v>25875</v>
      </c>
      <c r="M10656" s="383" t="s">
        <v>639</v>
      </c>
      <c r="N10656" s="383" t="s">
        <v>620</v>
      </c>
      <c r="O10656" s="383" t="s">
        <v>230</v>
      </c>
    </row>
    <row r="10657" spans="1:15">
      <c r="A10657" s="385">
        <v>42077</v>
      </c>
      <c r="B10657" s="383" t="s">
        <v>11</v>
      </c>
      <c r="C10657" s="383" t="s">
        <v>12</v>
      </c>
      <c r="D10657" s="383" t="s">
        <v>13</v>
      </c>
      <c r="E10657" s="383" t="s">
        <v>678</v>
      </c>
      <c r="F10657" s="383" t="s">
        <v>10</v>
      </c>
      <c r="G10657" s="384">
        <v>883</v>
      </c>
      <c r="H10657" s="383" t="s">
        <v>951</v>
      </c>
      <c r="I10657" s="383" t="s">
        <v>1478</v>
      </c>
      <c r="J10657" s="383" t="s">
        <v>617</v>
      </c>
      <c r="K10657" s="383" t="s">
        <v>618</v>
      </c>
      <c r="L10657" s="384">
        <v>25875</v>
      </c>
      <c r="M10657" s="383" t="s">
        <v>639</v>
      </c>
      <c r="N10657" s="383" t="s">
        <v>620</v>
      </c>
      <c r="O10657" s="383" t="s">
        <v>230</v>
      </c>
    </row>
    <row r="10658" spans="1:15">
      <c r="A10658" s="385">
        <v>42081</v>
      </c>
      <c r="B10658" s="383" t="s">
        <v>21</v>
      </c>
      <c r="C10658" s="383" t="s">
        <v>12</v>
      </c>
      <c r="D10658" s="383" t="s">
        <v>22</v>
      </c>
      <c r="E10658" s="383" t="s">
        <v>658</v>
      </c>
      <c r="F10658" s="383" t="s">
        <v>10</v>
      </c>
      <c r="G10658" s="384">
        <v>1906</v>
      </c>
      <c r="H10658" s="383" t="s">
        <v>951</v>
      </c>
      <c r="I10658" s="383" t="s">
        <v>1479</v>
      </c>
      <c r="J10658" s="383" t="s">
        <v>617</v>
      </c>
      <c r="K10658" s="383" t="s">
        <v>618</v>
      </c>
      <c r="L10658" s="384">
        <v>26170</v>
      </c>
      <c r="M10658" s="383" t="s">
        <v>640</v>
      </c>
      <c r="N10658" s="383" t="s">
        <v>620</v>
      </c>
      <c r="O10658" s="383" t="s">
        <v>230</v>
      </c>
    </row>
    <row r="10659" spans="1:15">
      <c r="A10659" s="385">
        <v>42082</v>
      </c>
      <c r="B10659" s="383" t="s">
        <v>11</v>
      </c>
      <c r="C10659" s="383" t="s">
        <v>12</v>
      </c>
      <c r="D10659" s="383" t="s">
        <v>13</v>
      </c>
      <c r="E10659" s="383" t="s">
        <v>678</v>
      </c>
      <c r="F10659" s="383" t="s">
        <v>10</v>
      </c>
      <c r="G10659" s="384">
        <v>5118</v>
      </c>
      <c r="H10659" s="383" t="s">
        <v>946</v>
      </c>
      <c r="I10659" s="383" t="s">
        <v>1480</v>
      </c>
      <c r="J10659" s="383" t="s">
        <v>617</v>
      </c>
      <c r="K10659" s="383" t="s">
        <v>618</v>
      </c>
      <c r="L10659" s="384">
        <v>26691</v>
      </c>
      <c r="M10659" s="383" t="s">
        <v>640</v>
      </c>
      <c r="N10659" s="383" t="s">
        <v>620</v>
      </c>
      <c r="O10659" s="383" t="s">
        <v>230</v>
      </c>
    </row>
    <row r="10660" spans="1:15">
      <c r="A10660" s="385">
        <v>42083</v>
      </c>
      <c r="B10660" s="383" t="s">
        <v>663</v>
      </c>
      <c r="C10660" s="383" t="s">
        <v>664</v>
      </c>
      <c r="D10660" s="383" t="s">
        <v>22</v>
      </c>
      <c r="E10660" s="383" t="s">
        <v>665</v>
      </c>
      <c r="F10660" s="383" t="s">
        <v>10</v>
      </c>
      <c r="G10660" s="384">
        <v>399080</v>
      </c>
      <c r="H10660" s="383" t="s">
        <v>704</v>
      </c>
      <c r="I10660" s="383" t="s">
        <v>1481</v>
      </c>
      <c r="J10660" s="383" t="s">
        <v>617</v>
      </c>
      <c r="K10660" s="383" t="s">
        <v>618</v>
      </c>
      <c r="L10660" s="384">
        <v>27235</v>
      </c>
      <c r="M10660" s="383" t="s">
        <v>640</v>
      </c>
      <c r="N10660" s="383" t="s">
        <v>620</v>
      </c>
      <c r="O10660" s="383" t="s">
        <v>230</v>
      </c>
    </row>
    <row r="10661" spans="1:15">
      <c r="A10661" s="385">
        <v>42084</v>
      </c>
      <c r="B10661" s="383" t="s">
        <v>11</v>
      </c>
      <c r="C10661" s="383" t="s">
        <v>12</v>
      </c>
      <c r="D10661" s="383" t="s">
        <v>13</v>
      </c>
      <c r="E10661" s="383" t="s">
        <v>678</v>
      </c>
      <c r="F10661" s="383" t="s">
        <v>10</v>
      </c>
      <c r="G10661" s="384">
        <v>225</v>
      </c>
      <c r="H10661" s="383" t="s">
        <v>803</v>
      </c>
      <c r="I10661" s="383" t="s">
        <v>1482</v>
      </c>
      <c r="J10661" s="383" t="s">
        <v>617</v>
      </c>
      <c r="K10661" s="383" t="s">
        <v>618</v>
      </c>
      <c r="L10661" s="384">
        <v>27710</v>
      </c>
      <c r="M10661" s="383" t="s">
        <v>640</v>
      </c>
      <c r="N10661" s="383" t="s">
        <v>620</v>
      </c>
      <c r="O10661" s="383" t="s">
        <v>230</v>
      </c>
    </row>
    <row r="10662" spans="1:15">
      <c r="A10662" s="385">
        <v>42086</v>
      </c>
      <c r="B10662" s="383" t="s">
        <v>21</v>
      </c>
      <c r="C10662" s="383" t="s">
        <v>12</v>
      </c>
      <c r="D10662" s="383" t="s">
        <v>22</v>
      </c>
      <c r="E10662" s="383" t="s">
        <v>658</v>
      </c>
      <c r="F10662" s="383" t="s">
        <v>10</v>
      </c>
      <c r="G10662" s="384">
        <v>2709</v>
      </c>
      <c r="H10662" s="383" t="s">
        <v>873</v>
      </c>
      <c r="I10662" s="383" t="s">
        <v>1164</v>
      </c>
      <c r="J10662" s="383" t="s">
        <v>617</v>
      </c>
      <c r="K10662" s="383" t="s">
        <v>618</v>
      </c>
      <c r="L10662" s="384">
        <v>27741</v>
      </c>
      <c r="M10662" s="383" t="s">
        <v>640</v>
      </c>
      <c r="N10662" s="383" t="s">
        <v>620</v>
      </c>
      <c r="O10662" s="383" t="s">
        <v>230</v>
      </c>
    </row>
    <row r="10663" spans="1:15">
      <c r="A10663" s="385">
        <v>42089</v>
      </c>
      <c r="B10663" s="383" t="s">
        <v>11</v>
      </c>
      <c r="C10663" s="383" t="s">
        <v>12</v>
      </c>
      <c r="D10663" s="383" t="s">
        <v>13</v>
      </c>
      <c r="E10663" s="383" t="s">
        <v>678</v>
      </c>
      <c r="F10663" s="383" t="s">
        <v>10</v>
      </c>
      <c r="G10663" s="384">
        <v>9394</v>
      </c>
      <c r="H10663" s="383" t="s">
        <v>926</v>
      </c>
      <c r="I10663" s="383" t="s">
        <v>1483</v>
      </c>
      <c r="J10663" s="383" t="s">
        <v>617</v>
      </c>
      <c r="K10663" s="383" t="s">
        <v>618</v>
      </c>
      <c r="L10663" s="384">
        <v>27741</v>
      </c>
      <c r="M10663" s="383" t="s">
        <v>640</v>
      </c>
      <c r="N10663" s="383" t="s">
        <v>620</v>
      </c>
      <c r="O10663" s="383" t="s">
        <v>230</v>
      </c>
    </row>
    <row r="10664" spans="1:15">
      <c r="A10664" s="385">
        <v>42090</v>
      </c>
      <c r="B10664" s="383" t="s">
        <v>650</v>
      </c>
      <c r="C10664" s="383" t="s">
        <v>8</v>
      </c>
      <c r="D10664" s="383" t="s">
        <v>20</v>
      </c>
      <c r="E10664" s="383" t="s">
        <v>651</v>
      </c>
      <c r="F10664" s="383" t="s">
        <v>10</v>
      </c>
      <c r="G10664" s="384">
        <v>6258</v>
      </c>
      <c r="H10664" s="383" t="s">
        <v>826</v>
      </c>
      <c r="I10664" s="383" t="s">
        <v>1484</v>
      </c>
      <c r="J10664" s="383" t="s">
        <v>617</v>
      </c>
      <c r="K10664" s="383" t="s">
        <v>618</v>
      </c>
      <c r="L10664" s="384">
        <v>27741</v>
      </c>
      <c r="M10664" s="383" t="s">
        <v>640</v>
      </c>
      <c r="N10664" s="383" t="s">
        <v>620</v>
      </c>
      <c r="O10664" s="383" t="s">
        <v>230</v>
      </c>
    </row>
    <row r="10665" spans="1:15">
      <c r="A10665" s="385">
        <v>42091</v>
      </c>
      <c r="B10665" s="383" t="s">
        <v>21</v>
      </c>
      <c r="C10665" s="383" t="s">
        <v>12</v>
      </c>
      <c r="D10665" s="383" t="s">
        <v>22</v>
      </c>
      <c r="E10665" s="383" t="s">
        <v>658</v>
      </c>
      <c r="F10665" s="383" t="s">
        <v>10</v>
      </c>
      <c r="G10665" s="384">
        <v>7692</v>
      </c>
      <c r="H10665" s="383" t="s">
        <v>873</v>
      </c>
      <c r="I10665" s="383" t="s">
        <v>1485</v>
      </c>
      <c r="J10665" s="383" t="s">
        <v>617</v>
      </c>
      <c r="K10665" s="383" t="s">
        <v>618</v>
      </c>
      <c r="L10665" s="384">
        <v>27741</v>
      </c>
      <c r="M10665" s="383" t="s">
        <v>641</v>
      </c>
      <c r="N10665" s="383" t="s">
        <v>620</v>
      </c>
      <c r="O10665" s="383" t="s">
        <v>230</v>
      </c>
    </row>
    <row r="10666" spans="1:15">
      <c r="A10666" s="385">
        <v>42093</v>
      </c>
      <c r="B10666" s="383" t="s">
        <v>46</v>
      </c>
      <c r="C10666" s="383" t="s">
        <v>40</v>
      </c>
      <c r="D10666" s="383" t="s">
        <v>38</v>
      </c>
      <c r="E10666" s="383" t="s">
        <v>916</v>
      </c>
      <c r="F10666" s="383" t="s">
        <v>10</v>
      </c>
      <c r="G10666" s="384">
        <v>2142</v>
      </c>
      <c r="H10666" s="383" t="s">
        <v>894</v>
      </c>
      <c r="I10666" s="383" t="s">
        <v>1486</v>
      </c>
      <c r="J10666" s="383" t="s">
        <v>617</v>
      </c>
      <c r="K10666" s="383" t="s">
        <v>618</v>
      </c>
      <c r="L10666" s="384">
        <v>27741</v>
      </c>
      <c r="M10666" s="383" t="s">
        <v>641</v>
      </c>
      <c r="N10666" s="383" t="s">
        <v>620</v>
      </c>
      <c r="O10666" s="383" t="s">
        <v>230</v>
      </c>
    </row>
    <row r="10667" spans="1:15">
      <c r="A10667" s="385">
        <v>42094</v>
      </c>
      <c r="B10667" s="383" t="s">
        <v>21</v>
      </c>
      <c r="C10667" s="383" t="s">
        <v>12</v>
      </c>
      <c r="D10667" s="383" t="s">
        <v>22</v>
      </c>
      <c r="E10667" s="383" t="s">
        <v>658</v>
      </c>
      <c r="F10667" s="383" t="s">
        <v>10</v>
      </c>
      <c r="G10667" s="384">
        <v>52431</v>
      </c>
      <c r="H10667" s="383" t="s">
        <v>873</v>
      </c>
      <c r="I10667" s="383" t="s">
        <v>1487</v>
      </c>
      <c r="J10667" s="383" t="s">
        <v>617</v>
      </c>
      <c r="K10667" s="383" t="s">
        <v>618</v>
      </c>
      <c r="L10667" s="384">
        <v>27741</v>
      </c>
      <c r="M10667" s="383" t="s">
        <v>641</v>
      </c>
      <c r="N10667" s="383" t="s">
        <v>620</v>
      </c>
      <c r="O10667" s="383" t="s">
        <v>230</v>
      </c>
    </row>
    <row r="10668" spans="1:15">
      <c r="A10668" s="385">
        <v>42095</v>
      </c>
      <c r="B10668" s="383" t="s">
        <v>999</v>
      </c>
      <c r="C10668" s="383" t="s">
        <v>42</v>
      </c>
      <c r="D10668" s="383" t="s">
        <v>36</v>
      </c>
      <c r="E10668" s="383" t="s">
        <v>1000</v>
      </c>
      <c r="F10668" s="383" t="s">
        <v>43</v>
      </c>
      <c r="G10668" s="384">
        <v>32862</v>
      </c>
      <c r="H10668" s="383" t="s">
        <v>1039</v>
      </c>
      <c r="I10668" s="383" t="s">
        <v>1488</v>
      </c>
      <c r="J10668" s="383" t="s">
        <v>617</v>
      </c>
      <c r="K10668" s="383" t="s">
        <v>618</v>
      </c>
      <c r="L10668" s="384">
        <v>27741</v>
      </c>
      <c r="M10668" s="383" t="s">
        <v>641</v>
      </c>
      <c r="N10668" s="383" t="s">
        <v>620</v>
      </c>
      <c r="O10668" s="383" t="s">
        <v>230</v>
      </c>
    </row>
    <row r="10669" spans="1:15">
      <c r="A10669" s="385">
        <v>42096</v>
      </c>
      <c r="B10669" s="383" t="s">
        <v>11</v>
      </c>
      <c r="C10669" s="383" t="s">
        <v>12</v>
      </c>
      <c r="D10669" s="383" t="s">
        <v>13</v>
      </c>
      <c r="E10669" s="383" t="s">
        <v>678</v>
      </c>
      <c r="F10669" s="383" t="s">
        <v>10</v>
      </c>
      <c r="G10669" s="384">
        <v>275</v>
      </c>
      <c r="H10669" s="383" t="s">
        <v>848</v>
      </c>
      <c r="I10669" s="383" t="s">
        <v>1489</v>
      </c>
      <c r="J10669" s="383" t="s">
        <v>617</v>
      </c>
      <c r="K10669" s="383" t="s">
        <v>618</v>
      </c>
      <c r="L10669" s="384">
        <v>27741</v>
      </c>
      <c r="M10669" s="383" t="s">
        <v>641</v>
      </c>
      <c r="N10669" s="383" t="s">
        <v>620</v>
      </c>
      <c r="O10669" s="383" t="s">
        <v>230</v>
      </c>
    </row>
    <row r="10670" spans="1:15">
      <c r="A10670" s="385">
        <v>42100</v>
      </c>
      <c r="B10670" s="383" t="s">
        <v>646</v>
      </c>
      <c r="C10670" s="383" t="s">
        <v>8</v>
      </c>
      <c r="D10670" s="383" t="s">
        <v>32</v>
      </c>
      <c r="E10670" s="383" t="s">
        <v>647</v>
      </c>
      <c r="F10670" s="383" t="s">
        <v>10</v>
      </c>
      <c r="G10670" s="384">
        <v>-2679</v>
      </c>
      <c r="H10670" s="383" t="s">
        <v>747</v>
      </c>
      <c r="I10670" s="383" t="s">
        <v>1490</v>
      </c>
      <c r="J10670" s="383" t="s">
        <v>617</v>
      </c>
      <c r="K10670" s="383" t="s">
        <v>618</v>
      </c>
      <c r="L10670" s="384">
        <v>28641</v>
      </c>
      <c r="M10670" s="383" t="s">
        <v>642</v>
      </c>
      <c r="N10670" s="383" t="s">
        <v>620</v>
      </c>
      <c r="O10670" s="383" t="s">
        <v>230</v>
      </c>
    </row>
    <row r="10671" spans="1:15">
      <c r="A10671" s="385">
        <v>42102</v>
      </c>
      <c r="B10671" s="383" t="s">
        <v>650</v>
      </c>
      <c r="C10671" s="383" t="s">
        <v>8</v>
      </c>
      <c r="D10671" s="383" t="s">
        <v>20</v>
      </c>
      <c r="E10671" s="383" t="s">
        <v>651</v>
      </c>
      <c r="F10671" s="383" t="s">
        <v>10</v>
      </c>
      <c r="G10671" s="384">
        <v>36660</v>
      </c>
      <c r="H10671" s="383" t="s">
        <v>1248</v>
      </c>
      <c r="I10671" s="383" t="s">
        <v>1491</v>
      </c>
      <c r="J10671" s="383" t="s">
        <v>617</v>
      </c>
      <c r="K10671" s="383" t="s">
        <v>618</v>
      </c>
      <c r="L10671" s="384">
        <v>29608</v>
      </c>
      <c r="M10671" s="383" t="s">
        <v>642</v>
      </c>
      <c r="N10671" s="383" t="s">
        <v>620</v>
      </c>
      <c r="O10671" s="383" t="s">
        <v>230</v>
      </c>
    </row>
    <row r="10672" spans="1:15">
      <c r="A10672" s="385">
        <v>42103</v>
      </c>
      <c r="B10672" s="383" t="s">
        <v>46</v>
      </c>
      <c r="C10672" s="383" t="s">
        <v>40</v>
      </c>
      <c r="D10672" s="383" t="s">
        <v>38</v>
      </c>
      <c r="E10672" s="383" t="s">
        <v>916</v>
      </c>
      <c r="F10672" s="383" t="s">
        <v>10</v>
      </c>
      <c r="G10672" s="384">
        <v>32798</v>
      </c>
      <c r="H10672" s="383" t="s">
        <v>917</v>
      </c>
      <c r="I10672" s="383" t="s">
        <v>1492</v>
      </c>
      <c r="J10672" s="383" t="s">
        <v>617</v>
      </c>
      <c r="K10672" s="383" t="s">
        <v>618</v>
      </c>
      <c r="L10672" s="384">
        <v>29608</v>
      </c>
      <c r="M10672" s="383" t="s">
        <v>642</v>
      </c>
      <c r="N10672" s="383" t="s">
        <v>620</v>
      </c>
      <c r="O10672" s="383" t="s">
        <v>230</v>
      </c>
    </row>
    <row r="10673" spans="1:15">
      <c r="A10673" s="385">
        <v>42104</v>
      </c>
      <c r="B10673" s="383" t="s">
        <v>11</v>
      </c>
      <c r="C10673" s="383" t="s">
        <v>12</v>
      </c>
      <c r="D10673" s="383" t="s">
        <v>13</v>
      </c>
      <c r="E10673" s="383" t="s">
        <v>678</v>
      </c>
      <c r="F10673" s="383" t="s">
        <v>10</v>
      </c>
      <c r="G10673" s="384">
        <v>-67725</v>
      </c>
      <c r="H10673" s="383" t="s">
        <v>810</v>
      </c>
      <c r="I10673" s="383" t="s">
        <v>1493</v>
      </c>
      <c r="J10673" s="383" t="s">
        <v>617</v>
      </c>
      <c r="K10673" s="383" t="s">
        <v>618</v>
      </c>
      <c r="L10673" s="384">
        <v>29608</v>
      </c>
      <c r="M10673" s="383" t="s">
        <v>642</v>
      </c>
      <c r="N10673" s="383" t="s">
        <v>620</v>
      </c>
      <c r="O10673" s="383" t="s">
        <v>230</v>
      </c>
    </row>
    <row r="10674" spans="1:15">
      <c r="A10674" s="385">
        <v>42105</v>
      </c>
      <c r="B10674" s="383" t="s">
        <v>794</v>
      </c>
      <c r="C10674" s="383" t="s">
        <v>8</v>
      </c>
      <c r="D10674" s="383" t="s">
        <v>34</v>
      </c>
      <c r="E10674" s="383" t="s">
        <v>795</v>
      </c>
      <c r="F10674" s="383" t="s">
        <v>10</v>
      </c>
      <c r="G10674" s="384">
        <v>2006</v>
      </c>
      <c r="H10674" s="383" t="s">
        <v>796</v>
      </c>
      <c r="I10674" s="383" t="s">
        <v>1494</v>
      </c>
      <c r="J10674" s="383" t="s">
        <v>617</v>
      </c>
      <c r="K10674" s="383" t="s">
        <v>618</v>
      </c>
      <c r="L10674" s="384">
        <v>29608</v>
      </c>
      <c r="M10674" s="383" t="s">
        <v>642</v>
      </c>
      <c r="N10674" s="383" t="s">
        <v>620</v>
      </c>
      <c r="O10674" s="383" t="s">
        <v>230</v>
      </c>
    </row>
    <row r="10675" spans="1:15">
      <c r="A10675" s="385">
        <v>42107</v>
      </c>
      <c r="B10675" s="383" t="s">
        <v>11</v>
      </c>
      <c r="C10675" s="383" t="s">
        <v>12</v>
      </c>
      <c r="D10675" s="383" t="s">
        <v>13</v>
      </c>
      <c r="E10675" s="383" t="s">
        <v>678</v>
      </c>
      <c r="F10675" s="383" t="s">
        <v>10</v>
      </c>
      <c r="G10675" s="384">
        <v>16674</v>
      </c>
      <c r="H10675" s="383" t="s">
        <v>1495</v>
      </c>
      <c r="I10675" s="383" t="s">
        <v>1496</v>
      </c>
      <c r="J10675" s="383" t="s">
        <v>617</v>
      </c>
      <c r="K10675" s="383" t="s">
        <v>618</v>
      </c>
      <c r="L10675" s="384">
        <v>29973</v>
      </c>
      <c r="M10675" s="383" t="s">
        <v>642</v>
      </c>
      <c r="N10675" s="383" t="s">
        <v>620</v>
      </c>
      <c r="O10675" s="383" t="s">
        <v>230</v>
      </c>
    </row>
    <row r="10676" spans="1:15">
      <c r="A10676" s="385">
        <v>42108</v>
      </c>
      <c r="B10676" s="383" t="s">
        <v>11</v>
      </c>
      <c r="C10676" s="383" t="s">
        <v>12</v>
      </c>
      <c r="D10676" s="383" t="s">
        <v>13</v>
      </c>
      <c r="E10676" s="383" t="s">
        <v>678</v>
      </c>
      <c r="F10676" s="383" t="s">
        <v>10</v>
      </c>
      <c r="G10676" s="384">
        <v>126475</v>
      </c>
      <c r="H10676" s="383" t="s">
        <v>803</v>
      </c>
      <c r="I10676" s="383" t="s">
        <v>1497</v>
      </c>
      <c r="J10676" s="383" t="s">
        <v>617</v>
      </c>
      <c r="K10676" s="383" t="s">
        <v>618</v>
      </c>
      <c r="L10676" s="384">
        <v>30380</v>
      </c>
      <c r="M10676" s="383" t="s">
        <v>642</v>
      </c>
      <c r="N10676" s="383" t="s">
        <v>620</v>
      </c>
      <c r="O10676" s="383" t="s">
        <v>230</v>
      </c>
    </row>
    <row r="10677" spans="1:15">
      <c r="A10677" s="385">
        <v>42109</v>
      </c>
      <c r="B10677" s="383" t="s">
        <v>650</v>
      </c>
      <c r="C10677" s="383" t="s">
        <v>8</v>
      </c>
      <c r="D10677" s="383" t="s">
        <v>20</v>
      </c>
      <c r="E10677" s="383" t="s">
        <v>651</v>
      </c>
      <c r="F10677" s="383" t="s">
        <v>10</v>
      </c>
      <c r="G10677" s="384">
        <v>346</v>
      </c>
      <c r="H10677" s="383" t="s">
        <v>816</v>
      </c>
      <c r="I10677" s="383" t="s">
        <v>1498</v>
      </c>
      <c r="J10677" s="383" t="s">
        <v>617</v>
      </c>
      <c r="K10677" s="383" t="s">
        <v>618</v>
      </c>
      <c r="L10677" s="384">
        <v>30722</v>
      </c>
      <c r="M10677" s="383" t="s">
        <v>642</v>
      </c>
      <c r="N10677" s="383" t="s">
        <v>620</v>
      </c>
      <c r="O10677" s="383" t="s">
        <v>230</v>
      </c>
    </row>
    <row r="10678" spans="1:15">
      <c r="A10678" s="385">
        <v>42110</v>
      </c>
      <c r="B10678" s="383" t="s">
        <v>646</v>
      </c>
      <c r="C10678" s="383" t="s">
        <v>8</v>
      </c>
      <c r="D10678" s="383" t="s">
        <v>32</v>
      </c>
      <c r="E10678" s="383" t="s">
        <v>647</v>
      </c>
      <c r="F10678" s="383" t="s">
        <v>10</v>
      </c>
      <c r="G10678" s="384">
        <v>240624</v>
      </c>
      <c r="H10678" s="383" t="s">
        <v>747</v>
      </c>
      <c r="I10678" s="383" t="s">
        <v>1499</v>
      </c>
      <c r="J10678" s="383" t="s">
        <v>617</v>
      </c>
      <c r="K10678" s="383" t="s">
        <v>618</v>
      </c>
      <c r="L10678" s="384">
        <v>30780</v>
      </c>
      <c r="M10678" s="383" t="s">
        <v>642</v>
      </c>
      <c r="N10678" s="383" t="s">
        <v>620</v>
      </c>
      <c r="O10678" s="383" t="s">
        <v>230</v>
      </c>
    </row>
    <row r="10679" spans="1:15">
      <c r="A10679" s="385">
        <v>42112</v>
      </c>
      <c r="B10679" s="383" t="s">
        <v>11</v>
      </c>
      <c r="C10679" s="383" t="s">
        <v>12</v>
      </c>
      <c r="D10679" s="383" t="s">
        <v>13</v>
      </c>
      <c r="E10679" s="383" t="s">
        <v>678</v>
      </c>
      <c r="F10679" s="383" t="s">
        <v>10</v>
      </c>
      <c r="G10679" s="384">
        <v>4026</v>
      </c>
      <c r="H10679" s="383" t="s">
        <v>926</v>
      </c>
      <c r="I10679" s="383" t="s">
        <v>1500</v>
      </c>
      <c r="J10679" s="383" t="s">
        <v>617</v>
      </c>
      <c r="K10679" s="383" t="s">
        <v>618</v>
      </c>
      <c r="L10679" s="384">
        <v>30780</v>
      </c>
      <c r="M10679" s="383" t="s">
        <v>642</v>
      </c>
      <c r="N10679" s="383" t="s">
        <v>620</v>
      </c>
      <c r="O10679" s="383" t="s">
        <v>230</v>
      </c>
    </row>
    <row r="10680" spans="1:15">
      <c r="A10680" s="385">
        <v>42130</v>
      </c>
      <c r="B10680" s="383" t="s">
        <v>646</v>
      </c>
      <c r="C10680" s="383" t="s">
        <v>8</v>
      </c>
      <c r="D10680" s="383" t="s">
        <v>32</v>
      </c>
      <c r="E10680" s="383" t="s">
        <v>647</v>
      </c>
      <c r="F10680" s="383" t="s">
        <v>10</v>
      </c>
      <c r="G10680" s="384">
        <v>20293</v>
      </c>
      <c r="H10680" s="383" t="s">
        <v>747</v>
      </c>
      <c r="I10680" s="383" t="s">
        <v>1501</v>
      </c>
      <c r="J10680" s="383" t="s">
        <v>617</v>
      </c>
      <c r="K10680" s="383" t="s">
        <v>618</v>
      </c>
      <c r="L10680" s="384">
        <v>30780</v>
      </c>
      <c r="M10680" s="383" t="s">
        <v>643</v>
      </c>
      <c r="N10680" s="383" t="s">
        <v>620</v>
      </c>
      <c r="O10680" s="383" t="s">
        <v>230</v>
      </c>
    </row>
    <row r="10681" spans="1:15">
      <c r="A10681" s="385">
        <v>42132</v>
      </c>
      <c r="B10681" s="383" t="s">
        <v>28</v>
      </c>
      <c r="C10681" s="383" t="s">
        <v>8</v>
      </c>
      <c r="D10681" s="383" t="s">
        <v>29</v>
      </c>
      <c r="E10681" s="383" t="s">
        <v>774</v>
      </c>
      <c r="F10681" s="383" t="s">
        <v>10</v>
      </c>
      <c r="G10681" s="384">
        <v>154462</v>
      </c>
      <c r="H10681" s="383" t="s">
        <v>1502</v>
      </c>
      <c r="I10681" s="383" t="s">
        <v>1503</v>
      </c>
      <c r="J10681" s="383" t="s">
        <v>617</v>
      </c>
      <c r="K10681" s="383" t="s">
        <v>618</v>
      </c>
      <c r="L10681" s="384">
        <v>30780</v>
      </c>
      <c r="M10681" s="383" t="s">
        <v>643</v>
      </c>
      <c r="N10681" s="383" t="s">
        <v>620</v>
      </c>
      <c r="O10681" s="383" t="s">
        <v>230</v>
      </c>
    </row>
    <row r="10682" spans="1:15">
      <c r="A10682" s="385">
        <v>42150</v>
      </c>
      <c r="B10682" s="383" t="s">
        <v>995</v>
      </c>
      <c r="C10682" s="383" t="s">
        <v>42</v>
      </c>
      <c r="D10682" s="383" t="s">
        <v>13</v>
      </c>
      <c r="E10682" s="383" t="s">
        <v>996</v>
      </c>
      <c r="F10682" s="383" t="s">
        <v>43</v>
      </c>
      <c r="G10682" s="384">
        <v>-89435</v>
      </c>
      <c r="H10682" s="383" t="s">
        <v>759</v>
      </c>
      <c r="I10682" s="383" t="s">
        <v>1504</v>
      </c>
      <c r="J10682" s="383" t="s">
        <v>617</v>
      </c>
      <c r="K10682" s="383" t="s">
        <v>618</v>
      </c>
      <c r="L10682" s="384">
        <v>30780</v>
      </c>
      <c r="M10682" s="383" t="s">
        <v>645</v>
      </c>
      <c r="N10682" s="383" t="s">
        <v>620</v>
      </c>
      <c r="O10682" s="383" t="s">
        <v>230</v>
      </c>
    </row>
    <row r="10683" spans="1:15">
      <c r="A10683" s="385">
        <v>42032</v>
      </c>
      <c r="B10683" s="383" t="s">
        <v>961</v>
      </c>
      <c r="C10683" s="383" t="s">
        <v>50</v>
      </c>
      <c r="D10683" s="383" t="s">
        <v>26</v>
      </c>
      <c r="E10683" s="383" t="s">
        <v>962</v>
      </c>
      <c r="F10683" s="383" t="s">
        <v>10</v>
      </c>
      <c r="G10683" s="384">
        <v>30500</v>
      </c>
      <c r="H10683" s="383" t="s">
        <v>1091</v>
      </c>
      <c r="I10683" s="383"/>
      <c r="J10683" s="383" t="s">
        <v>617</v>
      </c>
      <c r="K10683" s="383" t="s">
        <v>618</v>
      </c>
      <c r="L10683" s="384">
        <v>18650</v>
      </c>
      <c r="M10683" s="383" t="s">
        <v>634</v>
      </c>
      <c r="N10683" s="383" t="s">
        <v>620</v>
      </c>
      <c r="O10683" s="383" t="s">
        <v>230</v>
      </c>
    </row>
    <row r="10684" spans="1:15">
      <c r="A10684" s="385">
        <v>42033</v>
      </c>
      <c r="B10684" s="383" t="s">
        <v>21</v>
      </c>
      <c r="C10684" s="383" t="s">
        <v>12</v>
      </c>
      <c r="D10684" s="383" t="s">
        <v>22</v>
      </c>
      <c r="E10684" s="383" t="s">
        <v>658</v>
      </c>
      <c r="F10684" s="383" t="s">
        <v>10</v>
      </c>
      <c r="G10684" s="384">
        <v>12597</v>
      </c>
      <c r="H10684" s="383" t="s">
        <v>873</v>
      </c>
      <c r="I10684" s="383" t="s">
        <v>1505</v>
      </c>
      <c r="J10684" s="383" t="s">
        <v>617</v>
      </c>
      <c r="K10684" s="383" t="s">
        <v>618</v>
      </c>
      <c r="L10684" s="384">
        <v>18650</v>
      </c>
      <c r="M10684" s="383" t="s">
        <v>634</v>
      </c>
      <c r="N10684" s="383" t="s">
        <v>620</v>
      </c>
      <c r="O10684" s="383" t="s">
        <v>230</v>
      </c>
    </row>
    <row r="10685" spans="1:15">
      <c r="A10685" s="385">
        <v>42048</v>
      </c>
      <c r="B10685" s="383" t="s">
        <v>11</v>
      </c>
      <c r="C10685" s="383" t="s">
        <v>12</v>
      </c>
      <c r="D10685" s="383" t="s">
        <v>13</v>
      </c>
      <c r="E10685" s="383" t="s">
        <v>678</v>
      </c>
      <c r="F10685" s="383" t="s">
        <v>10</v>
      </c>
      <c r="G10685" s="384">
        <v>3130</v>
      </c>
      <c r="H10685" s="383" t="s">
        <v>940</v>
      </c>
      <c r="I10685" s="383" t="s">
        <v>1506</v>
      </c>
      <c r="J10685" s="383" t="s">
        <v>617</v>
      </c>
      <c r="K10685" s="383" t="s">
        <v>618</v>
      </c>
      <c r="L10685" s="384">
        <v>20833</v>
      </c>
      <c r="M10685" s="383" t="s">
        <v>635</v>
      </c>
      <c r="N10685" s="383" t="s">
        <v>620</v>
      </c>
      <c r="O10685" s="383" t="s">
        <v>230</v>
      </c>
    </row>
    <row r="10686" spans="1:15">
      <c r="A10686" s="385">
        <v>42055</v>
      </c>
      <c r="B10686" s="383" t="s">
        <v>999</v>
      </c>
      <c r="C10686" s="383" t="s">
        <v>42</v>
      </c>
      <c r="D10686" s="383" t="s">
        <v>36</v>
      </c>
      <c r="E10686" s="383" t="s">
        <v>1000</v>
      </c>
      <c r="F10686" s="383" t="s">
        <v>43</v>
      </c>
      <c r="G10686" s="384">
        <v>10271</v>
      </c>
      <c r="H10686" s="383" t="s">
        <v>1039</v>
      </c>
      <c r="I10686" s="383" t="s">
        <v>1507</v>
      </c>
      <c r="J10686" s="383" t="s">
        <v>617</v>
      </c>
      <c r="K10686" s="383" t="s">
        <v>618</v>
      </c>
      <c r="L10686" s="384">
        <v>23171</v>
      </c>
      <c r="M10686" s="383" t="s">
        <v>636</v>
      </c>
      <c r="N10686" s="383" t="s">
        <v>620</v>
      </c>
      <c r="O10686" s="383" t="s">
        <v>230</v>
      </c>
    </row>
    <row r="10687" spans="1:15">
      <c r="A10687" s="385">
        <v>42058</v>
      </c>
      <c r="B10687" s="383" t="s">
        <v>999</v>
      </c>
      <c r="C10687" s="383" t="s">
        <v>42</v>
      </c>
      <c r="D10687" s="383" t="s">
        <v>36</v>
      </c>
      <c r="E10687" s="383" t="s">
        <v>1000</v>
      </c>
      <c r="F10687" s="383" t="s">
        <v>43</v>
      </c>
      <c r="G10687" s="384">
        <v>22383</v>
      </c>
      <c r="H10687" s="383" t="s">
        <v>1039</v>
      </c>
      <c r="I10687" s="383" t="s">
        <v>1508</v>
      </c>
      <c r="J10687" s="383" t="s">
        <v>617</v>
      </c>
      <c r="K10687" s="383" t="s">
        <v>618</v>
      </c>
      <c r="L10687" s="384">
        <v>23171</v>
      </c>
      <c r="M10687" s="383" t="s">
        <v>637</v>
      </c>
      <c r="N10687" s="383" t="s">
        <v>620</v>
      </c>
      <c r="O10687" s="383" t="s">
        <v>230</v>
      </c>
    </row>
    <row r="10688" spans="1:15">
      <c r="A10688" s="385">
        <v>42061</v>
      </c>
      <c r="B10688" s="383" t="s">
        <v>11</v>
      </c>
      <c r="C10688" s="383" t="s">
        <v>12</v>
      </c>
      <c r="D10688" s="383" t="s">
        <v>13</v>
      </c>
      <c r="E10688" s="383" t="s">
        <v>678</v>
      </c>
      <c r="F10688" s="383" t="s">
        <v>10</v>
      </c>
      <c r="G10688" s="384">
        <v>11981</v>
      </c>
      <c r="H10688" s="383" t="s">
        <v>1509</v>
      </c>
      <c r="I10688" s="383" t="s">
        <v>1510</v>
      </c>
      <c r="J10688" s="383" t="s">
        <v>617</v>
      </c>
      <c r="K10688" s="383" t="s">
        <v>618</v>
      </c>
      <c r="L10688" s="384">
        <v>23171</v>
      </c>
      <c r="M10688" s="383" t="s">
        <v>637</v>
      </c>
      <c r="N10688" s="383" t="s">
        <v>620</v>
      </c>
      <c r="O10688" s="383" t="s">
        <v>230</v>
      </c>
    </row>
    <row r="10689" spans="1:15">
      <c r="A10689" s="385">
        <v>42063</v>
      </c>
      <c r="B10689" s="383" t="s">
        <v>11</v>
      </c>
      <c r="C10689" s="383" t="s">
        <v>12</v>
      </c>
      <c r="D10689" s="383" t="s">
        <v>13</v>
      </c>
      <c r="E10689" s="383" t="s">
        <v>678</v>
      </c>
      <c r="F10689" s="383" t="s">
        <v>10</v>
      </c>
      <c r="G10689" s="384">
        <v>12721</v>
      </c>
      <c r="H10689" s="383" t="s">
        <v>659</v>
      </c>
      <c r="I10689" s="383" t="s">
        <v>1511</v>
      </c>
      <c r="J10689" s="383" t="s">
        <v>617</v>
      </c>
      <c r="K10689" s="383" t="s">
        <v>618</v>
      </c>
      <c r="L10689" s="384">
        <v>23242</v>
      </c>
      <c r="M10689" s="383" t="s">
        <v>638</v>
      </c>
      <c r="N10689" s="383" t="s">
        <v>620</v>
      </c>
      <c r="O10689" s="383" t="s">
        <v>230</v>
      </c>
    </row>
    <row r="10690" spans="1:15">
      <c r="A10690" s="385">
        <v>42067</v>
      </c>
      <c r="B10690" s="383" t="s">
        <v>21</v>
      </c>
      <c r="C10690" s="383" t="s">
        <v>12</v>
      </c>
      <c r="D10690" s="383" t="s">
        <v>22</v>
      </c>
      <c r="E10690" s="383" t="s">
        <v>658</v>
      </c>
      <c r="F10690" s="383" t="s">
        <v>10</v>
      </c>
      <c r="G10690" s="384">
        <v>1060</v>
      </c>
      <c r="H10690" s="383" t="s">
        <v>958</v>
      </c>
      <c r="I10690" s="383"/>
      <c r="J10690" s="383" t="s">
        <v>617</v>
      </c>
      <c r="K10690" s="383" t="s">
        <v>618</v>
      </c>
      <c r="L10690" s="384">
        <v>24394</v>
      </c>
      <c r="M10690" s="383" t="s">
        <v>638</v>
      </c>
      <c r="N10690" s="383" t="s">
        <v>620</v>
      </c>
      <c r="O10690" s="383" t="s">
        <v>230</v>
      </c>
    </row>
    <row r="10691" spans="1:15">
      <c r="A10691" s="385">
        <v>42068</v>
      </c>
      <c r="B10691" s="383" t="s">
        <v>11</v>
      </c>
      <c r="C10691" s="383" t="s">
        <v>12</v>
      </c>
      <c r="D10691" s="383" t="s">
        <v>13</v>
      </c>
      <c r="E10691" s="383" t="s">
        <v>678</v>
      </c>
      <c r="F10691" s="383" t="s">
        <v>10</v>
      </c>
      <c r="G10691" s="384">
        <v>8526</v>
      </c>
      <c r="H10691" s="383" t="s">
        <v>926</v>
      </c>
      <c r="I10691" s="383" t="s">
        <v>1512</v>
      </c>
      <c r="J10691" s="383" t="s">
        <v>617</v>
      </c>
      <c r="K10691" s="383" t="s">
        <v>618</v>
      </c>
      <c r="L10691" s="384">
        <v>24965</v>
      </c>
      <c r="M10691" s="383" t="s">
        <v>638</v>
      </c>
      <c r="N10691" s="383" t="s">
        <v>620</v>
      </c>
      <c r="O10691" s="383" t="s">
        <v>230</v>
      </c>
    </row>
    <row r="10692" spans="1:15">
      <c r="A10692" s="385">
        <v>42069</v>
      </c>
      <c r="B10692" s="383" t="s">
        <v>21</v>
      </c>
      <c r="C10692" s="383" t="s">
        <v>12</v>
      </c>
      <c r="D10692" s="383" t="s">
        <v>22</v>
      </c>
      <c r="E10692" s="383" t="s">
        <v>658</v>
      </c>
      <c r="F10692" s="383" t="s">
        <v>10</v>
      </c>
      <c r="G10692" s="384">
        <v>32800</v>
      </c>
      <c r="H10692" s="383" t="s">
        <v>873</v>
      </c>
      <c r="I10692" s="383" t="s">
        <v>1513</v>
      </c>
      <c r="J10692" s="383" t="s">
        <v>617</v>
      </c>
      <c r="K10692" s="383" t="s">
        <v>618</v>
      </c>
      <c r="L10692" s="384">
        <v>25035</v>
      </c>
      <c r="M10692" s="383" t="s">
        <v>638</v>
      </c>
      <c r="N10692" s="383" t="s">
        <v>620</v>
      </c>
      <c r="O10692" s="383" t="s">
        <v>230</v>
      </c>
    </row>
    <row r="10693" spans="1:15">
      <c r="A10693" s="385">
        <v>42072</v>
      </c>
      <c r="B10693" s="383" t="s">
        <v>1029</v>
      </c>
      <c r="C10693" s="383" t="s">
        <v>23</v>
      </c>
      <c r="D10693" s="383" t="s">
        <v>36</v>
      </c>
      <c r="E10693" s="383" t="s">
        <v>1030</v>
      </c>
      <c r="F10693" s="383" t="s">
        <v>10</v>
      </c>
      <c r="G10693" s="384">
        <v>9852</v>
      </c>
      <c r="H10693" s="383" t="s">
        <v>1514</v>
      </c>
      <c r="I10693" s="383" t="s">
        <v>1515</v>
      </c>
      <c r="J10693" s="383" t="s">
        <v>617</v>
      </c>
      <c r="K10693" s="383" t="s">
        <v>618</v>
      </c>
      <c r="L10693" s="384">
        <v>25875</v>
      </c>
      <c r="M10693" s="383" t="s">
        <v>638</v>
      </c>
      <c r="N10693" s="383" t="s">
        <v>620</v>
      </c>
      <c r="O10693" s="383" t="s">
        <v>230</v>
      </c>
    </row>
    <row r="10694" spans="1:15">
      <c r="A10694" s="385">
        <v>42073</v>
      </c>
      <c r="B10694" s="383" t="s">
        <v>646</v>
      </c>
      <c r="C10694" s="383" t="s">
        <v>8</v>
      </c>
      <c r="D10694" s="383" t="s">
        <v>32</v>
      </c>
      <c r="E10694" s="383" t="s">
        <v>647</v>
      </c>
      <c r="F10694" s="383" t="s">
        <v>10</v>
      </c>
      <c r="G10694" s="384">
        <v>-1179</v>
      </c>
      <c r="H10694" s="383" t="s">
        <v>648</v>
      </c>
      <c r="I10694" s="383" t="s">
        <v>1516</v>
      </c>
      <c r="J10694" s="383" t="s">
        <v>617</v>
      </c>
      <c r="K10694" s="383" t="s">
        <v>618</v>
      </c>
      <c r="L10694" s="384">
        <v>25875</v>
      </c>
      <c r="M10694" s="383" t="s">
        <v>638</v>
      </c>
      <c r="N10694" s="383" t="s">
        <v>620</v>
      </c>
      <c r="O10694" s="383" t="s">
        <v>230</v>
      </c>
    </row>
    <row r="10695" spans="1:15">
      <c r="A10695" s="385">
        <v>42074</v>
      </c>
      <c r="B10695" s="383" t="s">
        <v>794</v>
      </c>
      <c r="C10695" s="383" t="s">
        <v>8</v>
      </c>
      <c r="D10695" s="383" t="s">
        <v>34</v>
      </c>
      <c r="E10695" s="383" t="s">
        <v>795</v>
      </c>
      <c r="F10695" s="383" t="s">
        <v>10</v>
      </c>
      <c r="G10695" s="384">
        <v>-5277</v>
      </c>
      <c r="H10695" s="383" t="s">
        <v>796</v>
      </c>
      <c r="I10695" s="383" t="s">
        <v>1517</v>
      </c>
      <c r="J10695" s="383" t="s">
        <v>617</v>
      </c>
      <c r="K10695" s="383" t="s">
        <v>618</v>
      </c>
      <c r="L10695" s="384">
        <v>25875</v>
      </c>
      <c r="M10695" s="383" t="s">
        <v>638</v>
      </c>
      <c r="N10695" s="383" t="s">
        <v>620</v>
      </c>
      <c r="O10695" s="383" t="s">
        <v>230</v>
      </c>
    </row>
    <row r="10696" spans="1:15">
      <c r="A10696" s="385">
        <v>42075</v>
      </c>
      <c r="B10696" s="383" t="s">
        <v>21</v>
      </c>
      <c r="C10696" s="383" t="s">
        <v>12</v>
      </c>
      <c r="D10696" s="383" t="s">
        <v>22</v>
      </c>
      <c r="E10696" s="383" t="s">
        <v>658</v>
      </c>
      <c r="F10696" s="383" t="s">
        <v>10</v>
      </c>
      <c r="G10696" s="384">
        <v>15967</v>
      </c>
      <c r="H10696" s="383" t="s">
        <v>935</v>
      </c>
      <c r="I10696" s="383" t="s">
        <v>1518</v>
      </c>
      <c r="J10696" s="383" t="s">
        <v>617</v>
      </c>
      <c r="K10696" s="383" t="s">
        <v>618</v>
      </c>
      <c r="L10696" s="384">
        <v>25875</v>
      </c>
      <c r="M10696" s="383" t="s">
        <v>639</v>
      </c>
      <c r="N10696" s="383" t="s">
        <v>620</v>
      </c>
      <c r="O10696" s="383" t="s">
        <v>230</v>
      </c>
    </row>
    <row r="10697" spans="1:15">
      <c r="A10697" s="385">
        <v>42076</v>
      </c>
      <c r="B10697" s="383" t="s">
        <v>646</v>
      </c>
      <c r="C10697" s="383" t="s">
        <v>8</v>
      </c>
      <c r="D10697" s="383" t="s">
        <v>32</v>
      </c>
      <c r="E10697" s="383" t="s">
        <v>647</v>
      </c>
      <c r="F10697" s="383" t="s">
        <v>10</v>
      </c>
      <c r="G10697" s="384">
        <v>70240</v>
      </c>
      <c r="H10697" s="383" t="s">
        <v>747</v>
      </c>
      <c r="I10697" s="383" t="s">
        <v>1519</v>
      </c>
      <c r="J10697" s="383" t="s">
        <v>617</v>
      </c>
      <c r="K10697" s="383" t="s">
        <v>618</v>
      </c>
      <c r="L10697" s="384">
        <v>25875</v>
      </c>
      <c r="M10697" s="383" t="s">
        <v>639</v>
      </c>
      <c r="N10697" s="383" t="s">
        <v>620</v>
      </c>
      <c r="O10697" s="383" t="s">
        <v>230</v>
      </c>
    </row>
    <row r="10698" spans="1:15">
      <c r="A10698" s="385">
        <v>42077</v>
      </c>
      <c r="B10698" s="383" t="s">
        <v>999</v>
      </c>
      <c r="C10698" s="383" t="s">
        <v>42</v>
      </c>
      <c r="D10698" s="383" t="s">
        <v>36</v>
      </c>
      <c r="E10698" s="383" t="s">
        <v>1000</v>
      </c>
      <c r="F10698" s="383" t="s">
        <v>43</v>
      </c>
      <c r="G10698" s="384">
        <v>22059</v>
      </c>
      <c r="H10698" s="383" t="s">
        <v>1039</v>
      </c>
      <c r="I10698" s="383" t="s">
        <v>1520</v>
      </c>
      <c r="J10698" s="383" t="s">
        <v>617</v>
      </c>
      <c r="K10698" s="383" t="s">
        <v>618</v>
      </c>
      <c r="L10698" s="384">
        <v>25875</v>
      </c>
      <c r="M10698" s="383" t="s">
        <v>639</v>
      </c>
      <c r="N10698" s="383" t="s">
        <v>620</v>
      </c>
      <c r="O10698" s="383" t="s">
        <v>230</v>
      </c>
    </row>
    <row r="10699" spans="1:15">
      <c r="A10699" s="385">
        <v>42081</v>
      </c>
      <c r="B10699" s="383" t="s">
        <v>21</v>
      </c>
      <c r="C10699" s="383" t="s">
        <v>12</v>
      </c>
      <c r="D10699" s="383" t="s">
        <v>22</v>
      </c>
      <c r="E10699" s="383" t="s">
        <v>658</v>
      </c>
      <c r="F10699" s="383" t="s">
        <v>10</v>
      </c>
      <c r="G10699" s="384">
        <v>1540</v>
      </c>
      <c r="H10699" s="383" t="s">
        <v>951</v>
      </c>
      <c r="I10699" s="383" t="s">
        <v>1521</v>
      </c>
      <c r="J10699" s="383" t="s">
        <v>617</v>
      </c>
      <c r="K10699" s="383" t="s">
        <v>618</v>
      </c>
      <c r="L10699" s="384">
        <v>26170</v>
      </c>
      <c r="M10699" s="383" t="s">
        <v>640</v>
      </c>
      <c r="N10699" s="383" t="s">
        <v>620</v>
      </c>
      <c r="O10699" s="383" t="s">
        <v>230</v>
      </c>
    </row>
    <row r="10700" spans="1:15">
      <c r="A10700" s="385">
        <v>42082</v>
      </c>
      <c r="B10700" s="383" t="s">
        <v>11</v>
      </c>
      <c r="C10700" s="383" t="s">
        <v>12</v>
      </c>
      <c r="D10700" s="383" t="s">
        <v>13</v>
      </c>
      <c r="E10700" s="383" t="s">
        <v>678</v>
      </c>
      <c r="F10700" s="383" t="s">
        <v>10</v>
      </c>
      <c r="G10700" s="384">
        <v>147084</v>
      </c>
      <c r="H10700" s="383" t="s">
        <v>759</v>
      </c>
      <c r="I10700" s="383" t="s">
        <v>1522</v>
      </c>
      <c r="J10700" s="383" t="s">
        <v>617</v>
      </c>
      <c r="K10700" s="383" t="s">
        <v>618</v>
      </c>
      <c r="L10700" s="384">
        <v>26691</v>
      </c>
      <c r="M10700" s="383" t="s">
        <v>640</v>
      </c>
      <c r="N10700" s="383" t="s">
        <v>620</v>
      </c>
      <c r="O10700" s="383" t="s">
        <v>230</v>
      </c>
    </row>
    <row r="10701" spans="1:15">
      <c r="A10701" s="385">
        <v>42083</v>
      </c>
      <c r="B10701" s="383" t="s">
        <v>663</v>
      </c>
      <c r="C10701" s="383" t="s">
        <v>664</v>
      </c>
      <c r="D10701" s="383" t="s">
        <v>22</v>
      </c>
      <c r="E10701" s="383" t="s">
        <v>665</v>
      </c>
      <c r="F10701" s="383" t="s">
        <v>10</v>
      </c>
      <c r="G10701" s="384">
        <v>124167</v>
      </c>
      <c r="H10701" s="383" t="s">
        <v>704</v>
      </c>
      <c r="I10701" s="383" t="s">
        <v>1523</v>
      </c>
      <c r="J10701" s="383" t="s">
        <v>617</v>
      </c>
      <c r="K10701" s="383" t="s">
        <v>618</v>
      </c>
      <c r="L10701" s="384">
        <v>27235</v>
      </c>
      <c r="M10701" s="383" t="s">
        <v>640</v>
      </c>
      <c r="N10701" s="383" t="s">
        <v>620</v>
      </c>
      <c r="O10701" s="383" t="s">
        <v>230</v>
      </c>
    </row>
    <row r="10702" spans="1:15">
      <c r="A10702" s="385">
        <v>42084</v>
      </c>
      <c r="B10702" s="383" t="s">
        <v>21</v>
      </c>
      <c r="C10702" s="383" t="s">
        <v>12</v>
      </c>
      <c r="D10702" s="383" t="s">
        <v>22</v>
      </c>
      <c r="E10702" s="383" t="s">
        <v>658</v>
      </c>
      <c r="F10702" s="383" t="s">
        <v>10</v>
      </c>
      <c r="G10702" s="384">
        <v>-54230</v>
      </c>
      <c r="H10702" s="383" t="s">
        <v>659</v>
      </c>
      <c r="I10702" s="383" t="s">
        <v>1524</v>
      </c>
      <c r="J10702" s="383" t="s">
        <v>617</v>
      </c>
      <c r="K10702" s="383" t="s">
        <v>618</v>
      </c>
      <c r="L10702" s="384">
        <v>27710</v>
      </c>
      <c r="M10702" s="383" t="s">
        <v>640</v>
      </c>
      <c r="N10702" s="383" t="s">
        <v>620</v>
      </c>
      <c r="O10702" s="383" t="s">
        <v>230</v>
      </c>
    </row>
    <row r="10703" spans="1:15">
      <c r="A10703" s="385">
        <v>42086</v>
      </c>
      <c r="B10703" s="383" t="s">
        <v>21</v>
      </c>
      <c r="C10703" s="383" t="s">
        <v>12</v>
      </c>
      <c r="D10703" s="383" t="s">
        <v>22</v>
      </c>
      <c r="E10703" s="383" t="s">
        <v>658</v>
      </c>
      <c r="F10703" s="383" t="s">
        <v>10</v>
      </c>
      <c r="G10703" s="384">
        <v>9496</v>
      </c>
      <c r="H10703" s="383" t="s">
        <v>873</v>
      </c>
      <c r="I10703" s="383" t="s">
        <v>1164</v>
      </c>
      <c r="J10703" s="383" t="s">
        <v>617</v>
      </c>
      <c r="K10703" s="383" t="s">
        <v>618</v>
      </c>
      <c r="L10703" s="384">
        <v>27741</v>
      </c>
      <c r="M10703" s="383" t="s">
        <v>640</v>
      </c>
      <c r="N10703" s="383" t="s">
        <v>620</v>
      </c>
      <c r="O10703" s="383" t="s">
        <v>230</v>
      </c>
    </row>
    <row r="10704" spans="1:15">
      <c r="A10704" s="385">
        <v>42089</v>
      </c>
      <c r="B10704" s="383" t="s">
        <v>646</v>
      </c>
      <c r="C10704" s="383" t="s">
        <v>8</v>
      </c>
      <c r="D10704" s="383" t="s">
        <v>32</v>
      </c>
      <c r="E10704" s="383" t="s">
        <v>647</v>
      </c>
      <c r="F10704" s="383" t="s">
        <v>10</v>
      </c>
      <c r="G10704" s="384">
        <v>-13326</v>
      </c>
      <c r="H10704" s="383" t="s">
        <v>747</v>
      </c>
      <c r="I10704" s="383" t="s">
        <v>1525</v>
      </c>
      <c r="J10704" s="383" t="s">
        <v>617</v>
      </c>
      <c r="K10704" s="383" t="s">
        <v>618</v>
      </c>
      <c r="L10704" s="384">
        <v>27741</v>
      </c>
      <c r="M10704" s="383" t="s">
        <v>640</v>
      </c>
      <c r="N10704" s="383" t="s">
        <v>620</v>
      </c>
      <c r="O10704" s="383" t="s">
        <v>230</v>
      </c>
    </row>
    <row r="10705" spans="1:15">
      <c r="A10705" s="385">
        <v>42090</v>
      </c>
      <c r="B10705" s="383" t="s">
        <v>650</v>
      </c>
      <c r="C10705" s="383" t="s">
        <v>8</v>
      </c>
      <c r="D10705" s="383" t="s">
        <v>20</v>
      </c>
      <c r="E10705" s="383" t="s">
        <v>651</v>
      </c>
      <c r="F10705" s="383" t="s">
        <v>10</v>
      </c>
      <c r="G10705" s="384">
        <v>-12681</v>
      </c>
      <c r="H10705" s="383" t="s">
        <v>826</v>
      </c>
      <c r="I10705" s="383" t="s">
        <v>1526</v>
      </c>
      <c r="J10705" s="383" t="s">
        <v>617</v>
      </c>
      <c r="K10705" s="383" t="s">
        <v>618</v>
      </c>
      <c r="L10705" s="384">
        <v>27741</v>
      </c>
      <c r="M10705" s="383" t="s">
        <v>640</v>
      </c>
      <c r="N10705" s="383" t="s">
        <v>620</v>
      </c>
      <c r="O10705" s="383" t="s">
        <v>230</v>
      </c>
    </row>
    <row r="10706" spans="1:15">
      <c r="A10706" s="385">
        <v>42091</v>
      </c>
      <c r="B10706" s="383" t="s">
        <v>21</v>
      </c>
      <c r="C10706" s="383" t="s">
        <v>12</v>
      </c>
      <c r="D10706" s="383" t="s">
        <v>22</v>
      </c>
      <c r="E10706" s="383" t="s">
        <v>658</v>
      </c>
      <c r="F10706" s="383" t="s">
        <v>10</v>
      </c>
      <c r="G10706" s="384">
        <v>1127</v>
      </c>
      <c r="H10706" s="383" t="s">
        <v>873</v>
      </c>
      <c r="I10706" s="383" t="s">
        <v>1527</v>
      </c>
      <c r="J10706" s="383" t="s">
        <v>617</v>
      </c>
      <c r="K10706" s="383" t="s">
        <v>618</v>
      </c>
      <c r="L10706" s="384">
        <v>27741</v>
      </c>
      <c r="M10706" s="383" t="s">
        <v>641</v>
      </c>
      <c r="N10706" s="383" t="s">
        <v>620</v>
      </c>
      <c r="O10706" s="383" t="s">
        <v>230</v>
      </c>
    </row>
    <row r="10707" spans="1:15">
      <c r="A10707" s="385">
        <v>42093</v>
      </c>
      <c r="B10707" s="383" t="s">
        <v>39</v>
      </c>
      <c r="C10707" s="383" t="s">
        <v>40</v>
      </c>
      <c r="D10707" s="383" t="s">
        <v>19</v>
      </c>
      <c r="E10707" s="383" t="s">
        <v>893</v>
      </c>
      <c r="F10707" s="383" t="s">
        <v>10</v>
      </c>
      <c r="G10707" s="384">
        <v>8226</v>
      </c>
      <c r="H10707" s="383" t="s">
        <v>894</v>
      </c>
      <c r="I10707" s="383" t="s">
        <v>1528</v>
      </c>
      <c r="J10707" s="383" t="s">
        <v>617</v>
      </c>
      <c r="K10707" s="383" t="s">
        <v>618</v>
      </c>
      <c r="L10707" s="384">
        <v>27741</v>
      </c>
      <c r="M10707" s="383" t="s">
        <v>641</v>
      </c>
      <c r="N10707" s="383" t="s">
        <v>620</v>
      </c>
      <c r="O10707" s="383" t="s">
        <v>230</v>
      </c>
    </row>
    <row r="10708" spans="1:15">
      <c r="A10708" s="385">
        <v>42094</v>
      </c>
      <c r="B10708" s="383" t="s">
        <v>21</v>
      </c>
      <c r="C10708" s="383" t="s">
        <v>12</v>
      </c>
      <c r="D10708" s="383" t="s">
        <v>22</v>
      </c>
      <c r="E10708" s="383" t="s">
        <v>658</v>
      </c>
      <c r="F10708" s="383" t="s">
        <v>10</v>
      </c>
      <c r="G10708" s="384">
        <v>47153</v>
      </c>
      <c r="H10708" s="383" t="s">
        <v>873</v>
      </c>
      <c r="I10708" s="383" t="s">
        <v>1529</v>
      </c>
      <c r="J10708" s="383" t="s">
        <v>617</v>
      </c>
      <c r="K10708" s="383" t="s">
        <v>618</v>
      </c>
      <c r="L10708" s="384">
        <v>27741</v>
      </c>
      <c r="M10708" s="383" t="s">
        <v>641</v>
      </c>
      <c r="N10708" s="383" t="s">
        <v>620</v>
      </c>
      <c r="O10708" s="383" t="s">
        <v>230</v>
      </c>
    </row>
    <row r="10709" spans="1:15">
      <c r="A10709" s="385">
        <v>42095</v>
      </c>
      <c r="B10709" s="383" t="s">
        <v>999</v>
      </c>
      <c r="C10709" s="383" t="s">
        <v>42</v>
      </c>
      <c r="D10709" s="383" t="s">
        <v>36</v>
      </c>
      <c r="E10709" s="383" t="s">
        <v>1000</v>
      </c>
      <c r="F10709" s="383" t="s">
        <v>43</v>
      </c>
      <c r="G10709" s="384">
        <v>33386</v>
      </c>
      <c r="H10709" s="383" t="s">
        <v>1039</v>
      </c>
      <c r="I10709" s="383" t="s">
        <v>1530</v>
      </c>
      <c r="J10709" s="383" t="s">
        <v>617</v>
      </c>
      <c r="K10709" s="383" t="s">
        <v>618</v>
      </c>
      <c r="L10709" s="384">
        <v>27741</v>
      </c>
      <c r="M10709" s="383" t="s">
        <v>641</v>
      </c>
      <c r="N10709" s="383" t="s">
        <v>620</v>
      </c>
      <c r="O10709" s="383" t="s">
        <v>230</v>
      </c>
    </row>
    <row r="10710" spans="1:15">
      <c r="A10710" s="385">
        <v>42096</v>
      </c>
      <c r="B10710" s="383" t="s">
        <v>11</v>
      </c>
      <c r="C10710" s="383" t="s">
        <v>12</v>
      </c>
      <c r="D10710" s="383" t="s">
        <v>13</v>
      </c>
      <c r="E10710" s="383" t="s">
        <v>678</v>
      </c>
      <c r="F10710" s="383" t="s">
        <v>10</v>
      </c>
      <c r="G10710" s="384">
        <v>1161</v>
      </c>
      <c r="H10710" s="383" t="s">
        <v>951</v>
      </c>
      <c r="I10710" s="383" t="s">
        <v>1531</v>
      </c>
      <c r="J10710" s="383" t="s">
        <v>617</v>
      </c>
      <c r="K10710" s="383" t="s">
        <v>618</v>
      </c>
      <c r="L10710" s="384">
        <v>27741</v>
      </c>
      <c r="M10710" s="383" t="s">
        <v>641</v>
      </c>
      <c r="N10710" s="383" t="s">
        <v>620</v>
      </c>
      <c r="O10710" s="383" t="s">
        <v>230</v>
      </c>
    </row>
    <row r="10711" spans="1:15">
      <c r="A10711" s="385">
        <v>42100</v>
      </c>
      <c r="B10711" s="383" t="s">
        <v>15</v>
      </c>
      <c r="C10711" s="383" t="s">
        <v>16</v>
      </c>
      <c r="D10711" s="383" t="s">
        <v>13</v>
      </c>
      <c r="E10711" s="383" t="s">
        <v>680</v>
      </c>
      <c r="F10711" s="383" t="s">
        <v>10</v>
      </c>
      <c r="G10711" s="384">
        <v>6000</v>
      </c>
      <c r="H10711" s="383" t="s">
        <v>681</v>
      </c>
      <c r="I10711" s="383" t="s">
        <v>1532</v>
      </c>
      <c r="J10711" s="383" t="s">
        <v>617</v>
      </c>
      <c r="K10711" s="383" t="s">
        <v>618</v>
      </c>
      <c r="L10711" s="384">
        <v>28641</v>
      </c>
      <c r="M10711" s="383" t="s">
        <v>642</v>
      </c>
      <c r="N10711" s="383" t="s">
        <v>620</v>
      </c>
      <c r="O10711" s="383" t="s">
        <v>230</v>
      </c>
    </row>
    <row r="10712" spans="1:15">
      <c r="A10712" s="385">
        <v>42102</v>
      </c>
      <c r="B10712" s="383" t="s">
        <v>11</v>
      </c>
      <c r="C10712" s="383" t="s">
        <v>12</v>
      </c>
      <c r="D10712" s="383" t="s">
        <v>13</v>
      </c>
      <c r="E10712" s="383" t="s">
        <v>678</v>
      </c>
      <c r="F10712" s="383" t="s">
        <v>10</v>
      </c>
      <c r="G10712" s="384">
        <v>-6238</v>
      </c>
      <c r="H10712" s="383" t="s">
        <v>787</v>
      </c>
      <c r="I10712" s="383" t="s">
        <v>1533</v>
      </c>
      <c r="J10712" s="383" t="s">
        <v>617</v>
      </c>
      <c r="K10712" s="383" t="s">
        <v>618</v>
      </c>
      <c r="L10712" s="384">
        <v>29608</v>
      </c>
      <c r="M10712" s="383" t="s">
        <v>642</v>
      </c>
      <c r="N10712" s="383" t="s">
        <v>620</v>
      </c>
      <c r="O10712" s="383" t="s">
        <v>230</v>
      </c>
    </row>
    <row r="10713" spans="1:15">
      <c r="A10713" s="385">
        <v>42103</v>
      </c>
      <c r="B10713" s="383" t="s">
        <v>46</v>
      </c>
      <c r="C10713" s="383" t="s">
        <v>40</v>
      </c>
      <c r="D10713" s="383" t="s">
        <v>38</v>
      </c>
      <c r="E10713" s="383" t="s">
        <v>916</v>
      </c>
      <c r="F10713" s="383" t="s">
        <v>10</v>
      </c>
      <c r="G10713" s="384">
        <v>2364</v>
      </c>
      <c r="H10713" s="383" t="s">
        <v>917</v>
      </c>
      <c r="I10713" s="383" t="s">
        <v>1534</v>
      </c>
      <c r="J10713" s="383" t="s">
        <v>617</v>
      </c>
      <c r="K10713" s="383" t="s">
        <v>618</v>
      </c>
      <c r="L10713" s="384">
        <v>29608</v>
      </c>
      <c r="M10713" s="383" t="s">
        <v>642</v>
      </c>
      <c r="N10713" s="383" t="s">
        <v>620</v>
      </c>
      <c r="O10713" s="383" t="s">
        <v>230</v>
      </c>
    </row>
    <row r="10714" spans="1:15">
      <c r="A10714" s="385">
        <v>42104</v>
      </c>
      <c r="B10714" s="383" t="s">
        <v>754</v>
      </c>
      <c r="C10714" s="383" t="s">
        <v>8</v>
      </c>
      <c r="D10714" s="383" t="s">
        <v>755</v>
      </c>
      <c r="E10714" s="383" t="s">
        <v>756</v>
      </c>
      <c r="F10714" s="383" t="s">
        <v>10</v>
      </c>
      <c r="G10714" s="384">
        <v>17520</v>
      </c>
      <c r="H10714" s="383" t="s">
        <v>1072</v>
      </c>
      <c r="I10714" s="383" t="s">
        <v>1535</v>
      </c>
      <c r="J10714" s="383" t="s">
        <v>617</v>
      </c>
      <c r="K10714" s="383" t="s">
        <v>618</v>
      </c>
      <c r="L10714" s="384">
        <v>29608</v>
      </c>
      <c r="M10714" s="383" t="s">
        <v>642</v>
      </c>
      <c r="N10714" s="383" t="s">
        <v>620</v>
      </c>
      <c r="O10714" s="383" t="s">
        <v>230</v>
      </c>
    </row>
    <row r="10715" spans="1:15">
      <c r="A10715" s="385">
        <v>42105</v>
      </c>
      <c r="B10715" s="383" t="s">
        <v>806</v>
      </c>
      <c r="C10715" s="383" t="s">
        <v>8</v>
      </c>
      <c r="D10715" s="383" t="s">
        <v>51</v>
      </c>
      <c r="E10715" s="383" t="s">
        <v>807</v>
      </c>
      <c r="F10715" s="383" t="s">
        <v>10</v>
      </c>
      <c r="G10715" s="384">
        <v>-7210</v>
      </c>
      <c r="H10715" s="383" t="s">
        <v>796</v>
      </c>
      <c r="I10715" s="383" t="s">
        <v>1494</v>
      </c>
      <c r="J10715" s="383" t="s">
        <v>617</v>
      </c>
      <c r="K10715" s="383" t="s">
        <v>618</v>
      </c>
      <c r="L10715" s="384">
        <v>29608</v>
      </c>
      <c r="M10715" s="383" t="s">
        <v>642</v>
      </c>
      <c r="N10715" s="383" t="s">
        <v>620</v>
      </c>
      <c r="O10715" s="383" t="s">
        <v>230</v>
      </c>
    </row>
    <row r="10716" spans="1:15">
      <c r="A10716" s="385">
        <v>42108</v>
      </c>
      <c r="B10716" s="383" t="s">
        <v>646</v>
      </c>
      <c r="C10716" s="383" t="s">
        <v>8</v>
      </c>
      <c r="D10716" s="383" t="s">
        <v>32</v>
      </c>
      <c r="E10716" s="383" t="s">
        <v>647</v>
      </c>
      <c r="F10716" s="383" t="s">
        <v>10</v>
      </c>
      <c r="G10716" s="384">
        <v>2762</v>
      </c>
      <c r="H10716" s="383" t="s">
        <v>648</v>
      </c>
      <c r="I10716" s="383" t="s">
        <v>1536</v>
      </c>
      <c r="J10716" s="383" t="s">
        <v>617</v>
      </c>
      <c r="K10716" s="383" t="s">
        <v>618</v>
      </c>
      <c r="L10716" s="384">
        <v>30380</v>
      </c>
      <c r="M10716" s="383" t="s">
        <v>642</v>
      </c>
      <c r="N10716" s="383" t="s">
        <v>620</v>
      </c>
      <c r="O10716" s="383" t="s">
        <v>230</v>
      </c>
    </row>
    <row r="10717" spans="1:15">
      <c r="A10717" s="385">
        <v>42109</v>
      </c>
      <c r="B10717" s="383" t="s">
        <v>650</v>
      </c>
      <c r="C10717" s="383" t="s">
        <v>8</v>
      </c>
      <c r="D10717" s="383" t="s">
        <v>20</v>
      </c>
      <c r="E10717" s="383" t="s">
        <v>651</v>
      </c>
      <c r="F10717" s="383" t="s">
        <v>10</v>
      </c>
      <c r="G10717" s="384">
        <v>1179</v>
      </c>
      <c r="H10717" s="383" t="s">
        <v>816</v>
      </c>
      <c r="I10717" s="383" t="s">
        <v>1537</v>
      </c>
      <c r="J10717" s="383" t="s">
        <v>617</v>
      </c>
      <c r="K10717" s="383" t="s">
        <v>618</v>
      </c>
      <c r="L10717" s="384">
        <v>30722</v>
      </c>
      <c r="M10717" s="383" t="s">
        <v>642</v>
      </c>
      <c r="N10717" s="383" t="s">
        <v>620</v>
      </c>
      <c r="O10717" s="383" t="s">
        <v>230</v>
      </c>
    </row>
    <row r="10718" spans="1:15">
      <c r="A10718" s="385">
        <v>42110</v>
      </c>
      <c r="B10718" s="383" t="s">
        <v>11</v>
      </c>
      <c r="C10718" s="383" t="s">
        <v>12</v>
      </c>
      <c r="D10718" s="383" t="s">
        <v>13</v>
      </c>
      <c r="E10718" s="383" t="s">
        <v>678</v>
      </c>
      <c r="F10718" s="383" t="s">
        <v>10</v>
      </c>
      <c r="G10718" s="384">
        <v>7691</v>
      </c>
      <c r="H10718" s="383" t="s">
        <v>763</v>
      </c>
      <c r="I10718" s="383" t="s">
        <v>1538</v>
      </c>
      <c r="J10718" s="383" t="s">
        <v>617</v>
      </c>
      <c r="K10718" s="383" t="s">
        <v>618</v>
      </c>
      <c r="L10718" s="384">
        <v>30780</v>
      </c>
      <c r="M10718" s="383" t="s">
        <v>642</v>
      </c>
      <c r="N10718" s="383" t="s">
        <v>620</v>
      </c>
      <c r="O10718" s="383" t="s">
        <v>230</v>
      </c>
    </row>
    <row r="10719" spans="1:15">
      <c r="A10719" s="385">
        <v>42130</v>
      </c>
      <c r="B10719" s="383" t="s">
        <v>21</v>
      </c>
      <c r="C10719" s="383" t="s">
        <v>12</v>
      </c>
      <c r="D10719" s="383" t="s">
        <v>22</v>
      </c>
      <c r="E10719" s="383" t="s">
        <v>658</v>
      </c>
      <c r="F10719" s="383" t="s">
        <v>10</v>
      </c>
      <c r="G10719" s="384">
        <v>1029</v>
      </c>
      <c r="H10719" s="383" t="s">
        <v>873</v>
      </c>
      <c r="I10719" s="383" t="s">
        <v>1539</v>
      </c>
      <c r="J10719" s="383" t="s">
        <v>617</v>
      </c>
      <c r="K10719" s="383" t="s">
        <v>618</v>
      </c>
      <c r="L10719" s="384">
        <v>30780</v>
      </c>
      <c r="M10719" s="383" t="s">
        <v>643</v>
      </c>
      <c r="N10719" s="383" t="s">
        <v>620</v>
      </c>
      <c r="O10719" s="383" t="s">
        <v>230</v>
      </c>
    </row>
    <row r="10720" spans="1:15">
      <c r="A10720" s="385">
        <v>42150</v>
      </c>
      <c r="B10720" s="383" t="s">
        <v>650</v>
      </c>
      <c r="C10720" s="383" t="s">
        <v>8</v>
      </c>
      <c r="D10720" s="383" t="s">
        <v>20</v>
      </c>
      <c r="E10720" s="383" t="s">
        <v>651</v>
      </c>
      <c r="F10720" s="383" t="s">
        <v>10</v>
      </c>
      <c r="G10720" s="384">
        <v>-50653</v>
      </c>
      <c r="H10720" s="383" t="s">
        <v>816</v>
      </c>
      <c r="I10720" s="383" t="s">
        <v>1540</v>
      </c>
      <c r="J10720" s="383" t="s">
        <v>617</v>
      </c>
      <c r="K10720" s="383" t="s">
        <v>618</v>
      </c>
      <c r="L10720" s="384">
        <v>30780</v>
      </c>
      <c r="M10720" s="383" t="s">
        <v>645</v>
      </c>
      <c r="N10720" s="383" t="s">
        <v>620</v>
      </c>
      <c r="O10720" s="383" t="s">
        <v>230</v>
      </c>
    </row>
    <row r="10721" spans="1:15">
      <c r="A10721" s="385">
        <v>42033</v>
      </c>
      <c r="B10721" s="383" t="s">
        <v>11</v>
      </c>
      <c r="C10721" s="383" t="s">
        <v>12</v>
      </c>
      <c r="D10721" s="383" t="s">
        <v>13</v>
      </c>
      <c r="E10721" s="383" t="s">
        <v>678</v>
      </c>
      <c r="F10721" s="383" t="s">
        <v>10</v>
      </c>
      <c r="G10721" s="384">
        <v>38516</v>
      </c>
      <c r="H10721" s="383" t="s">
        <v>759</v>
      </c>
      <c r="I10721" s="383" t="s">
        <v>1541</v>
      </c>
      <c r="J10721" s="383" t="s">
        <v>617</v>
      </c>
      <c r="K10721" s="383" t="s">
        <v>618</v>
      </c>
      <c r="L10721" s="384">
        <v>18650</v>
      </c>
      <c r="M10721" s="383" t="s">
        <v>634</v>
      </c>
      <c r="N10721" s="383" t="s">
        <v>620</v>
      </c>
      <c r="O10721" s="383" t="s">
        <v>230</v>
      </c>
    </row>
    <row r="10722" spans="1:15">
      <c r="A10722" s="385">
        <v>42046</v>
      </c>
      <c r="B10722" s="383" t="s">
        <v>28</v>
      </c>
      <c r="C10722" s="383" t="s">
        <v>8</v>
      </c>
      <c r="D10722" s="383" t="s">
        <v>29</v>
      </c>
      <c r="E10722" s="383" t="s">
        <v>774</v>
      </c>
      <c r="F10722" s="383" t="s">
        <v>10</v>
      </c>
      <c r="G10722" s="384">
        <v>1034</v>
      </c>
      <c r="H10722" s="383" t="s">
        <v>848</v>
      </c>
      <c r="I10722" s="383" t="s">
        <v>1258</v>
      </c>
      <c r="J10722" s="383" t="s">
        <v>617</v>
      </c>
      <c r="K10722" s="383" t="s">
        <v>618</v>
      </c>
      <c r="L10722" s="384">
        <v>20833</v>
      </c>
      <c r="M10722" s="383" t="s">
        <v>635</v>
      </c>
      <c r="N10722" s="383" t="s">
        <v>620</v>
      </c>
      <c r="O10722" s="383" t="s">
        <v>230</v>
      </c>
    </row>
    <row r="10723" spans="1:15">
      <c r="A10723" s="385">
        <v>42048</v>
      </c>
      <c r="B10723" s="383" t="s">
        <v>46</v>
      </c>
      <c r="C10723" s="383" t="s">
        <v>40</v>
      </c>
      <c r="D10723" s="383" t="s">
        <v>38</v>
      </c>
      <c r="E10723" s="383" t="s">
        <v>916</v>
      </c>
      <c r="F10723" s="383" t="s">
        <v>10</v>
      </c>
      <c r="G10723" s="384">
        <v>2730</v>
      </c>
      <c r="H10723" s="383" t="s">
        <v>894</v>
      </c>
      <c r="I10723" s="383" t="s">
        <v>1542</v>
      </c>
      <c r="J10723" s="383" t="s">
        <v>617</v>
      </c>
      <c r="K10723" s="383" t="s">
        <v>618</v>
      </c>
      <c r="L10723" s="384">
        <v>20833</v>
      </c>
      <c r="M10723" s="383" t="s">
        <v>635</v>
      </c>
      <c r="N10723" s="383" t="s">
        <v>620</v>
      </c>
      <c r="O10723" s="383" t="s">
        <v>230</v>
      </c>
    </row>
    <row r="10724" spans="1:15">
      <c r="A10724" s="385">
        <v>42055</v>
      </c>
      <c r="B10724" s="383" t="s">
        <v>995</v>
      </c>
      <c r="C10724" s="383" t="s">
        <v>42</v>
      </c>
      <c r="D10724" s="383" t="s">
        <v>13</v>
      </c>
      <c r="E10724" s="383" t="s">
        <v>996</v>
      </c>
      <c r="F10724" s="383" t="s">
        <v>43</v>
      </c>
      <c r="G10724" s="384">
        <v>251832</v>
      </c>
      <c r="H10724" s="383" t="s">
        <v>792</v>
      </c>
      <c r="I10724" s="383" t="s">
        <v>1543</v>
      </c>
      <c r="J10724" s="383" t="s">
        <v>617</v>
      </c>
      <c r="K10724" s="383" t="s">
        <v>618</v>
      </c>
      <c r="L10724" s="384">
        <v>23171</v>
      </c>
      <c r="M10724" s="383" t="s">
        <v>636</v>
      </c>
      <c r="N10724" s="383" t="s">
        <v>620</v>
      </c>
      <c r="O10724" s="383" t="s">
        <v>230</v>
      </c>
    </row>
    <row r="10725" spans="1:15">
      <c r="A10725" s="385">
        <v>42058</v>
      </c>
      <c r="B10725" s="383" t="s">
        <v>999</v>
      </c>
      <c r="C10725" s="383" t="s">
        <v>42</v>
      </c>
      <c r="D10725" s="383" t="s">
        <v>36</v>
      </c>
      <c r="E10725" s="383" t="s">
        <v>1000</v>
      </c>
      <c r="F10725" s="383" t="s">
        <v>43</v>
      </c>
      <c r="G10725" s="384">
        <v>598476</v>
      </c>
      <c r="H10725" s="383" t="s">
        <v>1039</v>
      </c>
      <c r="I10725" s="383" t="s">
        <v>1544</v>
      </c>
      <c r="J10725" s="383" t="s">
        <v>617</v>
      </c>
      <c r="K10725" s="383" t="s">
        <v>618</v>
      </c>
      <c r="L10725" s="384">
        <v>23171</v>
      </c>
      <c r="M10725" s="383" t="s">
        <v>637</v>
      </c>
      <c r="N10725" s="383" t="s">
        <v>620</v>
      </c>
      <c r="O10725" s="383" t="s">
        <v>230</v>
      </c>
    </row>
    <row r="10726" spans="1:15">
      <c r="A10726" s="385">
        <v>42061</v>
      </c>
      <c r="B10726" s="383" t="s">
        <v>21</v>
      </c>
      <c r="C10726" s="383" t="s">
        <v>12</v>
      </c>
      <c r="D10726" s="383" t="s">
        <v>22</v>
      </c>
      <c r="E10726" s="383" t="s">
        <v>658</v>
      </c>
      <c r="F10726" s="383" t="s">
        <v>10</v>
      </c>
      <c r="G10726" s="384">
        <v>-258720</v>
      </c>
      <c r="H10726" s="383" t="s">
        <v>733</v>
      </c>
      <c r="I10726" s="383" t="s">
        <v>1339</v>
      </c>
      <c r="J10726" s="383" t="s">
        <v>617</v>
      </c>
      <c r="K10726" s="383" t="s">
        <v>618</v>
      </c>
      <c r="L10726" s="384">
        <v>23171</v>
      </c>
      <c r="M10726" s="383" t="s">
        <v>637</v>
      </c>
      <c r="N10726" s="383" t="s">
        <v>620</v>
      </c>
      <c r="O10726" s="383" t="s">
        <v>230</v>
      </c>
    </row>
    <row r="10727" spans="1:15">
      <c r="A10727" s="385">
        <v>42067</v>
      </c>
      <c r="B10727" s="383" t="s">
        <v>21</v>
      </c>
      <c r="C10727" s="383" t="s">
        <v>12</v>
      </c>
      <c r="D10727" s="383" t="s">
        <v>22</v>
      </c>
      <c r="E10727" s="383" t="s">
        <v>658</v>
      </c>
      <c r="F10727" s="383" t="s">
        <v>10</v>
      </c>
      <c r="G10727" s="384">
        <v>-9875</v>
      </c>
      <c r="H10727" s="383" t="s">
        <v>1039</v>
      </c>
      <c r="I10727" s="383" t="s">
        <v>1545</v>
      </c>
      <c r="J10727" s="383" t="s">
        <v>617</v>
      </c>
      <c r="K10727" s="383" t="s">
        <v>618</v>
      </c>
      <c r="L10727" s="384">
        <v>24394</v>
      </c>
      <c r="M10727" s="383" t="s">
        <v>638</v>
      </c>
      <c r="N10727" s="383" t="s">
        <v>620</v>
      </c>
      <c r="O10727" s="383" t="s">
        <v>230</v>
      </c>
    </row>
    <row r="10728" spans="1:15">
      <c r="A10728" s="385">
        <v>42068</v>
      </c>
      <c r="B10728" s="383" t="s">
        <v>21</v>
      </c>
      <c r="C10728" s="383" t="s">
        <v>12</v>
      </c>
      <c r="D10728" s="383" t="s">
        <v>22</v>
      </c>
      <c r="E10728" s="383" t="s">
        <v>658</v>
      </c>
      <c r="F10728" s="383" t="s">
        <v>10</v>
      </c>
      <c r="G10728" s="384">
        <v>20834</v>
      </c>
      <c r="H10728" s="383" t="s">
        <v>896</v>
      </c>
      <c r="I10728" s="383" t="s">
        <v>1546</v>
      </c>
      <c r="J10728" s="383" t="s">
        <v>617</v>
      </c>
      <c r="K10728" s="383" t="s">
        <v>618</v>
      </c>
      <c r="L10728" s="384">
        <v>24965</v>
      </c>
      <c r="M10728" s="383" t="s">
        <v>638</v>
      </c>
      <c r="N10728" s="383" t="s">
        <v>620</v>
      </c>
      <c r="O10728" s="383" t="s">
        <v>230</v>
      </c>
    </row>
    <row r="10729" spans="1:15">
      <c r="A10729" s="385">
        <v>42069</v>
      </c>
      <c r="B10729" s="383" t="s">
        <v>21</v>
      </c>
      <c r="C10729" s="383" t="s">
        <v>12</v>
      </c>
      <c r="D10729" s="383" t="s">
        <v>22</v>
      </c>
      <c r="E10729" s="383" t="s">
        <v>658</v>
      </c>
      <c r="F10729" s="383" t="s">
        <v>10</v>
      </c>
      <c r="G10729" s="384">
        <v>76117</v>
      </c>
      <c r="H10729" s="383" t="s">
        <v>792</v>
      </c>
      <c r="I10729" s="383" t="s">
        <v>1547</v>
      </c>
      <c r="J10729" s="383" t="s">
        <v>617</v>
      </c>
      <c r="K10729" s="383" t="s">
        <v>618</v>
      </c>
      <c r="L10729" s="384">
        <v>25035</v>
      </c>
      <c r="M10729" s="383" t="s">
        <v>638</v>
      </c>
      <c r="N10729" s="383" t="s">
        <v>620</v>
      </c>
      <c r="O10729" s="383" t="s">
        <v>230</v>
      </c>
    </row>
    <row r="10730" spans="1:15">
      <c r="A10730" s="385">
        <v>42072</v>
      </c>
      <c r="B10730" s="383" t="s">
        <v>21</v>
      </c>
      <c r="C10730" s="383" t="s">
        <v>12</v>
      </c>
      <c r="D10730" s="383" t="s">
        <v>22</v>
      </c>
      <c r="E10730" s="383" t="s">
        <v>658</v>
      </c>
      <c r="F10730" s="383" t="s">
        <v>10</v>
      </c>
      <c r="G10730" s="384">
        <v>136307</v>
      </c>
      <c r="H10730" s="383" t="s">
        <v>899</v>
      </c>
      <c r="I10730" s="383" t="s">
        <v>1548</v>
      </c>
      <c r="J10730" s="383" t="s">
        <v>617</v>
      </c>
      <c r="K10730" s="383" t="s">
        <v>618</v>
      </c>
      <c r="L10730" s="384">
        <v>25875</v>
      </c>
      <c r="M10730" s="383" t="s">
        <v>638</v>
      </c>
      <c r="N10730" s="383" t="s">
        <v>620</v>
      </c>
      <c r="O10730" s="383" t="s">
        <v>230</v>
      </c>
    </row>
    <row r="10731" spans="1:15">
      <c r="A10731" s="385">
        <v>42073</v>
      </c>
      <c r="B10731" s="383" t="s">
        <v>11</v>
      </c>
      <c r="C10731" s="383" t="s">
        <v>12</v>
      </c>
      <c r="D10731" s="383" t="s">
        <v>13</v>
      </c>
      <c r="E10731" s="383" t="s">
        <v>678</v>
      </c>
      <c r="F10731" s="383" t="s">
        <v>10</v>
      </c>
      <c r="G10731" s="384">
        <v>121007</v>
      </c>
      <c r="H10731" s="383" t="s">
        <v>803</v>
      </c>
      <c r="I10731" s="383" t="s">
        <v>1549</v>
      </c>
      <c r="J10731" s="383" t="s">
        <v>617</v>
      </c>
      <c r="K10731" s="383" t="s">
        <v>618</v>
      </c>
      <c r="L10731" s="384">
        <v>25875</v>
      </c>
      <c r="M10731" s="383" t="s">
        <v>638</v>
      </c>
      <c r="N10731" s="383" t="s">
        <v>620</v>
      </c>
      <c r="O10731" s="383" t="s">
        <v>230</v>
      </c>
    </row>
    <row r="10732" spans="1:15">
      <c r="A10732" s="385">
        <v>42074</v>
      </c>
      <c r="B10732" s="383" t="s">
        <v>794</v>
      </c>
      <c r="C10732" s="383" t="s">
        <v>8</v>
      </c>
      <c r="D10732" s="383" t="s">
        <v>34</v>
      </c>
      <c r="E10732" s="383" t="s">
        <v>795</v>
      </c>
      <c r="F10732" s="383" t="s">
        <v>10</v>
      </c>
      <c r="G10732" s="384">
        <v>-4727</v>
      </c>
      <c r="H10732" s="383" t="s">
        <v>796</v>
      </c>
      <c r="I10732" s="383" t="s">
        <v>1550</v>
      </c>
      <c r="J10732" s="383" t="s">
        <v>617</v>
      </c>
      <c r="K10732" s="383" t="s">
        <v>618</v>
      </c>
      <c r="L10732" s="384">
        <v>25875</v>
      </c>
      <c r="M10732" s="383" t="s">
        <v>638</v>
      </c>
      <c r="N10732" s="383" t="s">
        <v>620</v>
      </c>
      <c r="O10732" s="383" t="s">
        <v>230</v>
      </c>
    </row>
    <row r="10733" spans="1:15">
      <c r="A10733" s="385">
        <v>42075</v>
      </c>
      <c r="B10733" s="383" t="s">
        <v>21</v>
      </c>
      <c r="C10733" s="383" t="s">
        <v>12</v>
      </c>
      <c r="D10733" s="383" t="s">
        <v>22</v>
      </c>
      <c r="E10733" s="383" t="s">
        <v>658</v>
      </c>
      <c r="F10733" s="383" t="s">
        <v>10</v>
      </c>
      <c r="G10733" s="384">
        <v>739</v>
      </c>
      <c r="H10733" s="383" t="s">
        <v>894</v>
      </c>
      <c r="I10733" s="383" t="s">
        <v>1551</v>
      </c>
      <c r="J10733" s="383" t="s">
        <v>617</v>
      </c>
      <c r="K10733" s="383" t="s">
        <v>618</v>
      </c>
      <c r="L10733" s="384">
        <v>25875</v>
      </c>
      <c r="M10733" s="383" t="s">
        <v>639</v>
      </c>
      <c r="N10733" s="383" t="s">
        <v>620</v>
      </c>
      <c r="O10733" s="383" t="s">
        <v>230</v>
      </c>
    </row>
    <row r="10734" spans="1:15">
      <c r="A10734" s="385">
        <v>42077</v>
      </c>
      <c r="B10734" s="383" t="s">
        <v>999</v>
      </c>
      <c r="C10734" s="383" t="s">
        <v>42</v>
      </c>
      <c r="D10734" s="383" t="s">
        <v>36</v>
      </c>
      <c r="E10734" s="383" t="s">
        <v>1000</v>
      </c>
      <c r="F10734" s="383" t="s">
        <v>43</v>
      </c>
      <c r="G10734" s="384">
        <v>22177</v>
      </c>
      <c r="H10734" s="383" t="s">
        <v>1039</v>
      </c>
      <c r="I10734" s="383" t="s">
        <v>1552</v>
      </c>
      <c r="J10734" s="383" t="s">
        <v>617</v>
      </c>
      <c r="K10734" s="383" t="s">
        <v>618</v>
      </c>
      <c r="L10734" s="384">
        <v>25875</v>
      </c>
      <c r="M10734" s="383" t="s">
        <v>639</v>
      </c>
      <c r="N10734" s="383" t="s">
        <v>620</v>
      </c>
      <c r="O10734" s="383" t="s">
        <v>230</v>
      </c>
    </row>
    <row r="10735" spans="1:15">
      <c r="A10735" s="385">
        <v>42081</v>
      </c>
      <c r="B10735" s="383" t="s">
        <v>646</v>
      </c>
      <c r="C10735" s="383" t="s">
        <v>8</v>
      </c>
      <c r="D10735" s="383" t="s">
        <v>32</v>
      </c>
      <c r="E10735" s="383" t="s">
        <v>647</v>
      </c>
      <c r="F10735" s="383" t="s">
        <v>10</v>
      </c>
      <c r="G10735" s="384">
        <v>28216</v>
      </c>
      <c r="H10735" s="383" t="s">
        <v>747</v>
      </c>
      <c r="I10735" s="383" t="s">
        <v>1553</v>
      </c>
      <c r="J10735" s="383" t="s">
        <v>617</v>
      </c>
      <c r="K10735" s="383" t="s">
        <v>618</v>
      </c>
      <c r="L10735" s="384">
        <v>26170</v>
      </c>
      <c r="M10735" s="383" t="s">
        <v>640</v>
      </c>
      <c r="N10735" s="383" t="s">
        <v>620</v>
      </c>
      <c r="O10735" s="383" t="s">
        <v>230</v>
      </c>
    </row>
    <row r="10736" spans="1:15">
      <c r="A10736" s="385">
        <v>42082</v>
      </c>
      <c r="B10736" s="383" t="s">
        <v>21</v>
      </c>
      <c r="C10736" s="383" t="s">
        <v>12</v>
      </c>
      <c r="D10736" s="383" t="s">
        <v>22</v>
      </c>
      <c r="E10736" s="383" t="s">
        <v>658</v>
      </c>
      <c r="F10736" s="383" t="s">
        <v>10</v>
      </c>
      <c r="G10736" s="384">
        <v>-655409</v>
      </c>
      <c r="H10736" s="383" t="s">
        <v>733</v>
      </c>
      <c r="I10736" s="383" t="s">
        <v>1554</v>
      </c>
      <c r="J10736" s="383" t="s">
        <v>617</v>
      </c>
      <c r="K10736" s="383" t="s">
        <v>618</v>
      </c>
      <c r="L10736" s="384">
        <v>26691</v>
      </c>
      <c r="M10736" s="383" t="s">
        <v>640</v>
      </c>
      <c r="N10736" s="383" t="s">
        <v>620</v>
      </c>
      <c r="O10736" s="383" t="s">
        <v>230</v>
      </c>
    </row>
    <row r="10737" spans="1:15">
      <c r="A10737" s="385">
        <v>42083</v>
      </c>
      <c r="B10737" s="383" t="s">
        <v>663</v>
      </c>
      <c r="C10737" s="383" t="s">
        <v>664</v>
      </c>
      <c r="D10737" s="383" t="s">
        <v>22</v>
      </c>
      <c r="E10737" s="383" t="s">
        <v>665</v>
      </c>
      <c r="F10737" s="383" t="s">
        <v>10</v>
      </c>
      <c r="G10737" s="384">
        <v>-23308</v>
      </c>
      <c r="H10737" s="383" t="s">
        <v>704</v>
      </c>
      <c r="I10737" s="383" t="s">
        <v>1555</v>
      </c>
      <c r="J10737" s="383" t="s">
        <v>617</v>
      </c>
      <c r="K10737" s="383" t="s">
        <v>618</v>
      </c>
      <c r="L10737" s="384">
        <v>27235</v>
      </c>
      <c r="M10737" s="383" t="s">
        <v>640</v>
      </c>
      <c r="N10737" s="383" t="s">
        <v>620</v>
      </c>
      <c r="O10737" s="383" t="s">
        <v>230</v>
      </c>
    </row>
    <row r="10738" spans="1:15">
      <c r="A10738" s="385">
        <v>42084</v>
      </c>
      <c r="B10738" s="383" t="s">
        <v>21</v>
      </c>
      <c r="C10738" s="383" t="s">
        <v>12</v>
      </c>
      <c r="D10738" s="383" t="s">
        <v>22</v>
      </c>
      <c r="E10738" s="383" t="s">
        <v>658</v>
      </c>
      <c r="F10738" s="383" t="s">
        <v>10</v>
      </c>
      <c r="G10738" s="384">
        <v>10064</v>
      </c>
      <c r="H10738" s="383" t="s">
        <v>792</v>
      </c>
      <c r="I10738" s="383" t="s">
        <v>1556</v>
      </c>
      <c r="J10738" s="383" t="s">
        <v>617</v>
      </c>
      <c r="K10738" s="383" t="s">
        <v>618</v>
      </c>
      <c r="L10738" s="384">
        <v>27710</v>
      </c>
      <c r="M10738" s="383" t="s">
        <v>640</v>
      </c>
      <c r="N10738" s="383" t="s">
        <v>620</v>
      </c>
      <c r="O10738" s="383" t="s">
        <v>230</v>
      </c>
    </row>
    <row r="10739" spans="1:15">
      <c r="A10739" s="385">
        <v>42086</v>
      </c>
      <c r="B10739" s="383" t="s">
        <v>21</v>
      </c>
      <c r="C10739" s="383" t="s">
        <v>12</v>
      </c>
      <c r="D10739" s="383" t="s">
        <v>22</v>
      </c>
      <c r="E10739" s="383" t="s">
        <v>658</v>
      </c>
      <c r="F10739" s="383" t="s">
        <v>10</v>
      </c>
      <c r="G10739" s="384">
        <v>7693</v>
      </c>
      <c r="H10739" s="383" t="s">
        <v>873</v>
      </c>
      <c r="I10739" s="383" t="s">
        <v>1164</v>
      </c>
      <c r="J10739" s="383" t="s">
        <v>617</v>
      </c>
      <c r="K10739" s="383" t="s">
        <v>618</v>
      </c>
      <c r="L10739" s="384">
        <v>27741</v>
      </c>
      <c r="M10739" s="383" t="s">
        <v>640</v>
      </c>
      <c r="N10739" s="383" t="s">
        <v>620</v>
      </c>
      <c r="O10739" s="383" t="s">
        <v>230</v>
      </c>
    </row>
    <row r="10740" spans="1:15">
      <c r="A10740" s="385">
        <v>42089</v>
      </c>
      <c r="B10740" s="383" t="s">
        <v>794</v>
      </c>
      <c r="C10740" s="383" t="s">
        <v>8</v>
      </c>
      <c r="D10740" s="383" t="s">
        <v>34</v>
      </c>
      <c r="E10740" s="383" t="s">
        <v>795</v>
      </c>
      <c r="F10740" s="383" t="s">
        <v>10</v>
      </c>
      <c r="G10740" s="384">
        <v>32264</v>
      </c>
      <c r="H10740" s="383" t="s">
        <v>796</v>
      </c>
      <c r="I10740" s="383" t="s">
        <v>1557</v>
      </c>
      <c r="J10740" s="383" t="s">
        <v>617</v>
      </c>
      <c r="K10740" s="383" t="s">
        <v>618</v>
      </c>
      <c r="L10740" s="384">
        <v>27741</v>
      </c>
      <c r="M10740" s="383" t="s">
        <v>640</v>
      </c>
      <c r="N10740" s="383" t="s">
        <v>620</v>
      </c>
      <c r="O10740" s="383" t="s">
        <v>230</v>
      </c>
    </row>
    <row r="10741" spans="1:15">
      <c r="A10741" s="385">
        <v>42090</v>
      </c>
      <c r="B10741" s="383" t="s">
        <v>650</v>
      </c>
      <c r="C10741" s="383" t="s">
        <v>8</v>
      </c>
      <c r="D10741" s="383" t="s">
        <v>20</v>
      </c>
      <c r="E10741" s="383" t="s">
        <v>651</v>
      </c>
      <c r="F10741" s="383" t="s">
        <v>10</v>
      </c>
      <c r="G10741" s="384">
        <v>-17781</v>
      </c>
      <c r="H10741" s="383" t="s">
        <v>826</v>
      </c>
      <c r="I10741" s="383" t="s">
        <v>1558</v>
      </c>
      <c r="J10741" s="383" t="s">
        <v>617</v>
      </c>
      <c r="K10741" s="383" t="s">
        <v>618</v>
      </c>
      <c r="L10741" s="384">
        <v>27741</v>
      </c>
      <c r="M10741" s="383" t="s">
        <v>640</v>
      </c>
      <c r="N10741" s="383" t="s">
        <v>620</v>
      </c>
      <c r="O10741" s="383" t="s">
        <v>230</v>
      </c>
    </row>
    <row r="10742" spans="1:15">
      <c r="A10742" s="385">
        <v>42091</v>
      </c>
      <c r="B10742" s="383" t="s">
        <v>21</v>
      </c>
      <c r="C10742" s="383" t="s">
        <v>12</v>
      </c>
      <c r="D10742" s="383" t="s">
        <v>22</v>
      </c>
      <c r="E10742" s="383" t="s">
        <v>658</v>
      </c>
      <c r="F10742" s="383" t="s">
        <v>10</v>
      </c>
      <c r="G10742" s="384">
        <v>9496</v>
      </c>
      <c r="H10742" s="383" t="s">
        <v>873</v>
      </c>
      <c r="I10742" s="383" t="s">
        <v>1559</v>
      </c>
      <c r="J10742" s="383" t="s">
        <v>617</v>
      </c>
      <c r="K10742" s="383" t="s">
        <v>618</v>
      </c>
      <c r="L10742" s="384">
        <v>27741</v>
      </c>
      <c r="M10742" s="383" t="s">
        <v>641</v>
      </c>
      <c r="N10742" s="383" t="s">
        <v>620</v>
      </c>
      <c r="O10742" s="383" t="s">
        <v>230</v>
      </c>
    </row>
    <row r="10743" spans="1:15">
      <c r="A10743" s="385">
        <v>42093</v>
      </c>
      <c r="B10743" s="383" t="s">
        <v>46</v>
      </c>
      <c r="C10743" s="383" t="s">
        <v>40</v>
      </c>
      <c r="D10743" s="383" t="s">
        <v>38</v>
      </c>
      <c r="E10743" s="383" t="s">
        <v>916</v>
      </c>
      <c r="F10743" s="383" t="s">
        <v>10</v>
      </c>
      <c r="G10743" s="384">
        <v>61663</v>
      </c>
      <c r="H10743" s="383" t="s">
        <v>894</v>
      </c>
      <c r="I10743" s="383" t="s">
        <v>1560</v>
      </c>
      <c r="J10743" s="383" t="s">
        <v>617</v>
      </c>
      <c r="K10743" s="383" t="s">
        <v>618</v>
      </c>
      <c r="L10743" s="384">
        <v>27741</v>
      </c>
      <c r="M10743" s="383" t="s">
        <v>641</v>
      </c>
      <c r="N10743" s="383" t="s">
        <v>620</v>
      </c>
      <c r="O10743" s="383" t="s">
        <v>230</v>
      </c>
    </row>
    <row r="10744" spans="1:15">
      <c r="A10744" s="385">
        <v>42094</v>
      </c>
      <c r="B10744" s="383" t="s">
        <v>11</v>
      </c>
      <c r="C10744" s="383" t="s">
        <v>12</v>
      </c>
      <c r="D10744" s="383" t="s">
        <v>13</v>
      </c>
      <c r="E10744" s="383" t="s">
        <v>678</v>
      </c>
      <c r="F10744" s="383" t="s">
        <v>10</v>
      </c>
      <c r="G10744" s="384">
        <v>111700</v>
      </c>
      <c r="H10744" s="383" t="s">
        <v>1025</v>
      </c>
      <c r="I10744" s="383" t="s">
        <v>1561</v>
      </c>
      <c r="J10744" s="383" t="s">
        <v>617</v>
      </c>
      <c r="K10744" s="383" t="s">
        <v>618</v>
      </c>
      <c r="L10744" s="384">
        <v>27741</v>
      </c>
      <c r="M10744" s="383" t="s">
        <v>641</v>
      </c>
      <c r="N10744" s="383" t="s">
        <v>620</v>
      </c>
      <c r="O10744" s="383" t="s">
        <v>230</v>
      </c>
    </row>
    <row r="10745" spans="1:15">
      <c r="A10745" s="385">
        <v>42095</v>
      </c>
      <c r="B10745" s="383" t="s">
        <v>999</v>
      </c>
      <c r="C10745" s="383" t="s">
        <v>42</v>
      </c>
      <c r="D10745" s="383" t="s">
        <v>36</v>
      </c>
      <c r="E10745" s="383" t="s">
        <v>1000</v>
      </c>
      <c r="F10745" s="383" t="s">
        <v>43</v>
      </c>
      <c r="G10745" s="384">
        <v>416894</v>
      </c>
      <c r="H10745" s="383" t="s">
        <v>1039</v>
      </c>
      <c r="I10745" s="383" t="s">
        <v>1562</v>
      </c>
      <c r="J10745" s="383" t="s">
        <v>617</v>
      </c>
      <c r="K10745" s="383" t="s">
        <v>618</v>
      </c>
      <c r="L10745" s="384">
        <v>27741</v>
      </c>
      <c r="M10745" s="383" t="s">
        <v>641</v>
      </c>
      <c r="N10745" s="383" t="s">
        <v>620</v>
      </c>
      <c r="O10745" s="383" t="s">
        <v>230</v>
      </c>
    </row>
    <row r="10746" spans="1:15">
      <c r="A10746" s="385">
        <v>42096</v>
      </c>
      <c r="B10746" s="383" t="s">
        <v>11</v>
      </c>
      <c r="C10746" s="383" t="s">
        <v>12</v>
      </c>
      <c r="D10746" s="383" t="s">
        <v>13</v>
      </c>
      <c r="E10746" s="383" t="s">
        <v>678</v>
      </c>
      <c r="F10746" s="383" t="s">
        <v>10</v>
      </c>
      <c r="G10746" s="384">
        <v>448</v>
      </c>
      <c r="H10746" s="383" t="s">
        <v>951</v>
      </c>
      <c r="I10746" s="383" t="s">
        <v>1563</v>
      </c>
      <c r="J10746" s="383" t="s">
        <v>617</v>
      </c>
      <c r="K10746" s="383" t="s">
        <v>618</v>
      </c>
      <c r="L10746" s="384">
        <v>27741</v>
      </c>
      <c r="M10746" s="383" t="s">
        <v>641</v>
      </c>
      <c r="N10746" s="383" t="s">
        <v>620</v>
      </c>
      <c r="O10746" s="383" t="s">
        <v>230</v>
      </c>
    </row>
    <row r="10747" spans="1:15">
      <c r="A10747" s="385">
        <v>42104</v>
      </c>
      <c r="B10747" s="383" t="s">
        <v>21</v>
      </c>
      <c r="C10747" s="383" t="s">
        <v>12</v>
      </c>
      <c r="D10747" s="383" t="s">
        <v>22</v>
      </c>
      <c r="E10747" s="383" t="s">
        <v>658</v>
      </c>
      <c r="F10747" s="383" t="s">
        <v>10</v>
      </c>
      <c r="G10747" s="384">
        <v>3983</v>
      </c>
      <c r="H10747" s="383" t="s">
        <v>873</v>
      </c>
      <c r="I10747" s="383" t="s">
        <v>1564</v>
      </c>
      <c r="J10747" s="383" t="s">
        <v>617</v>
      </c>
      <c r="K10747" s="383" t="s">
        <v>618</v>
      </c>
      <c r="L10747" s="384">
        <v>29608</v>
      </c>
      <c r="M10747" s="383" t="s">
        <v>642</v>
      </c>
      <c r="N10747" s="383" t="s">
        <v>620</v>
      </c>
      <c r="O10747" s="383" t="s">
        <v>230</v>
      </c>
    </row>
    <row r="10748" spans="1:15">
      <c r="A10748" s="385">
        <v>42105</v>
      </c>
      <c r="B10748" s="383" t="s">
        <v>794</v>
      </c>
      <c r="C10748" s="383" t="s">
        <v>8</v>
      </c>
      <c r="D10748" s="383" t="s">
        <v>34</v>
      </c>
      <c r="E10748" s="383" t="s">
        <v>795</v>
      </c>
      <c r="F10748" s="383" t="s">
        <v>10</v>
      </c>
      <c r="G10748" s="384">
        <v>-14666</v>
      </c>
      <c r="H10748" s="383" t="s">
        <v>796</v>
      </c>
      <c r="I10748" s="383" t="s">
        <v>1494</v>
      </c>
      <c r="J10748" s="383" t="s">
        <v>617</v>
      </c>
      <c r="K10748" s="383" t="s">
        <v>618</v>
      </c>
      <c r="L10748" s="384">
        <v>29608</v>
      </c>
      <c r="M10748" s="383" t="s">
        <v>642</v>
      </c>
      <c r="N10748" s="383" t="s">
        <v>620</v>
      </c>
      <c r="O10748" s="383" t="s">
        <v>230</v>
      </c>
    </row>
    <row r="10749" spans="1:15">
      <c r="A10749" s="385">
        <v>42109</v>
      </c>
      <c r="B10749" s="383" t="s">
        <v>650</v>
      </c>
      <c r="C10749" s="383" t="s">
        <v>8</v>
      </c>
      <c r="D10749" s="383" t="s">
        <v>20</v>
      </c>
      <c r="E10749" s="383" t="s">
        <v>651</v>
      </c>
      <c r="F10749" s="383" t="s">
        <v>10</v>
      </c>
      <c r="G10749" s="384">
        <v>14368</v>
      </c>
      <c r="H10749" s="383" t="s">
        <v>816</v>
      </c>
      <c r="I10749" s="383" t="s">
        <v>1537</v>
      </c>
      <c r="J10749" s="383" t="s">
        <v>617</v>
      </c>
      <c r="K10749" s="383" t="s">
        <v>618</v>
      </c>
      <c r="L10749" s="384">
        <v>30722</v>
      </c>
      <c r="M10749" s="383" t="s">
        <v>642</v>
      </c>
      <c r="N10749" s="383" t="s">
        <v>620</v>
      </c>
      <c r="O10749" s="383" t="s">
        <v>230</v>
      </c>
    </row>
    <row r="10750" spans="1:15">
      <c r="A10750" s="385">
        <v>42110</v>
      </c>
      <c r="B10750" s="383" t="s">
        <v>17</v>
      </c>
      <c r="C10750" s="383" t="s">
        <v>18</v>
      </c>
      <c r="D10750" s="383" t="s">
        <v>19</v>
      </c>
      <c r="E10750" s="383" t="s">
        <v>668</v>
      </c>
      <c r="F10750" s="383" t="s">
        <v>10</v>
      </c>
      <c r="G10750" s="384">
        <v>-1500</v>
      </c>
      <c r="H10750" s="383" t="s">
        <v>841</v>
      </c>
      <c r="I10750" s="383" t="s">
        <v>1565</v>
      </c>
      <c r="J10750" s="383" t="s">
        <v>617</v>
      </c>
      <c r="K10750" s="383" t="s">
        <v>618</v>
      </c>
      <c r="L10750" s="384">
        <v>30780</v>
      </c>
      <c r="M10750" s="383" t="s">
        <v>642</v>
      </c>
      <c r="N10750" s="383" t="s">
        <v>620</v>
      </c>
      <c r="O10750" s="383" t="s">
        <v>230</v>
      </c>
    </row>
    <row r="10751" spans="1:15">
      <c r="A10751" s="385">
        <v>42130</v>
      </c>
      <c r="B10751" s="383" t="s">
        <v>650</v>
      </c>
      <c r="C10751" s="383" t="s">
        <v>8</v>
      </c>
      <c r="D10751" s="383" t="s">
        <v>20</v>
      </c>
      <c r="E10751" s="383" t="s">
        <v>651</v>
      </c>
      <c r="F10751" s="383" t="s">
        <v>10</v>
      </c>
      <c r="G10751" s="384">
        <v>-93067</v>
      </c>
      <c r="H10751" s="383" t="s">
        <v>852</v>
      </c>
      <c r="I10751" s="383" t="s">
        <v>1566</v>
      </c>
      <c r="J10751" s="383" t="s">
        <v>617</v>
      </c>
      <c r="K10751" s="383" t="s">
        <v>618</v>
      </c>
      <c r="L10751" s="384">
        <v>30780</v>
      </c>
      <c r="M10751" s="383" t="s">
        <v>643</v>
      </c>
      <c r="N10751" s="383" t="s">
        <v>620</v>
      </c>
      <c r="O10751" s="383" t="s">
        <v>230</v>
      </c>
    </row>
    <row r="10752" spans="1:15">
      <c r="A10752" s="385">
        <v>42150</v>
      </c>
      <c r="B10752" s="383" t="s">
        <v>11</v>
      </c>
      <c r="C10752" s="383" t="s">
        <v>12</v>
      </c>
      <c r="D10752" s="383" t="s">
        <v>13</v>
      </c>
      <c r="E10752" s="383" t="s">
        <v>678</v>
      </c>
      <c r="F10752" s="383" t="s">
        <v>10</v>
      </c>
      <c r="G10752" s="384">
        <v>626</v>
      </c>
      <c r="H10752" s="383" t="s">
        <v>926</v>
      </c>
      <c r="I10752" s="383" t="s">
        <v>1567</v>
      </c>
      <c r="J10752" s="383" t="s">
        <v>617</v>
      </c>
      <c r="K10752" s="383" t="s">
        <v>618</v>
      </c>
      <c r="L10752" s="384">
        <v>30780</v>
      </c>
      <c r="M10752" s="383" t="s">
        <v>645</v>
      </c>
      <c r="N10752" s="383" t="s">
        <v>620</v>
      </c>
      <c r="O10752" s="383" t="s">
        <v>230</v>
      </c>
    </row>
    <row r="10753" spans="1:15">
      <c r="A10753" s="385">
        <v>42033</v>
      </c>
      <c r="B10753" s="383" t="s">
        <v>21</v>
      </c>
      <c r="C10753" s="383" t="s">
        <v>12</v>
      </c>
      <c r="D10753" s="383" t="s">
        <v>22</v>
      </c>
      <c r="E10753" s="383" t="s">
        <v>658</v>
      </c>
      <c r="F10753" s="383" t="s">
        <v>10</v>
      </c>
      <c r="G10753" s="384">
        <v>725</v>
      </c>
      <c r="H10753" s="383" t="s">
        <v>873</v>
      </c>
      <c r="I10753" s="383" t="s">
        <v>1568</v>
      </c>
      <c r="J10753" s="383" t="s">
        <v>617</v>
      </c>
      <c r="K10753" s="383" t="s">
        <v>618</v>
      </c>
      <c r="L10753" s="384">
        <v>18650</v>
      </c>
      <c r="M10753" s="383" t="s">
        <v>634</v>
      </c>
      <c r="N10753" s="383" t="s">
        <v>620</v>
      </c>
      <c r="O10753" s="383" t="s">
        <v>230</v>
      </c>
    </row>
    <row r="10754" spans="1:15">
      <c r="A10754" s="385">
        <v>42048</v>
      </c>
      <c r="B10754" s="383" t="s">
        <v>621</v>
      </c>
      <c r="C10754" s="383" t="s">
        <v>8</v>
      </c>
      <c r="D10754" s="383" t="s">
        <v>9</v>
      </c>
      <c r="E10754" s="383" t="s">
        <v>622</v>
      </c>
      <c r="F10754" s="383" t="s">
        <v>10</v>
      </c>
      <c r="G10754" s="384">
        <v>52986</v>
      </c>
      <c r="H10754" s="383" t="s">
        <v>828</v>
      </c>
      <c r="I10754" s="383" t="s">
        <v>1569</v>
      </c>
      <c r="J10754" s="383" t="s">
        <v>617</v>
      </c>
      <c r="K10754" s="383" t="s">
        <v>618</v>
      </c>
      <c r="L10754" s="384">
        <v>20833</v>
      </c>
      <c r="M10754" s="383" t="s">
        <v>635</v>
      </c>
      <c r="N10754" s="383" t="s">
        <v>620</v>
      </c>
      <c r="O10754" s="383" t="s">
        <v>230</v>
      </c>
    </row>
    <row r="10755" spans="1:15">
      <c r="A10755" s="385">
        <v>42055</v>
      </c>
      <c r="B10755" s="383" t="s">
        <v>995</v>
      </c>
      <c r="C10755" s="383" t="s">
        <v>42</v>
      </c>
      <c r="D10755" s="383" t="s">
        <v>13</v>
      </c>
      <c r="E10755" s="383" t="s">
        <v>996</v>
      </c>
      <c r="F10755" s="383" t="s">
        <v>43</v>
      </c>
      <c r="G10755" s="384">
        <v>26650</v>
      </c>
      <c r="H10755" s="383" t="s">
        <v>648</v>
      </c>
      <c r="I10755" s="383" t="s">
        <v>1570</v>
      </c>
      <c r="J10755" s="383" t="s">
        <v>617</v>
      </c>
      <c r="K10755" s="383" t="s">
        <v>618</v>
      </c>
      <c r="L10755" s="384">
        <v>23171</v>
      </c>
      <c r="M10755" s="383" t="s">
        <v>636</v>
      </c>
      <c r="N10755" s="383" t="s">
        <v>620</v>
      </c>
      <c r="O10755" s="383" t="s">
        <v>230</v>
      </c>
    </row>
    <row r="10756" spans="1:15">
      <c r="A10756" s="385">
        <v>42058</v>
      </c>
      <c r="B10756" s="383" t="s">
        <v>999</v>
      </c>
      <c r="C10756" s="383" t="s">
        <v>42</v>
      </c>
      <c r="D10756" s="383" t="s">
        <v>36</v>
      </c>
      <c r="E10756" s="383" t="s">
        <v>1000</v>
      </c>
      <c r="F10756" s="383" t="s">
        <v>43</v>
      </c>
      <c r="G10756" s="384">
        <v>853078</v>
      </c>
      <c r="H10756" s="383" t="s">
        <v>1039</v>
      </c>
      <c r="I10756" s="383" t="s">
        <v>1571</v>
      </c>
      <c r="J10756" s="383" t="s">
        <v>617</v>
      </c>
      <c r="K10756" s="383" t="s">
        <v>618</v>
      </c>
      <c r="L10756" s="384">
        <v>23171</v>
      </c>
      <c r="M10756" s="383" t="s">
        <v>637</v>
      </c>
      <c r="N10756" s="383" t="s">
        <v>620</v>
      </c>
      <c r="O10756" s="383" t="s">
        <v>230</v>
      </c>
    </row>
    <row r="10757" spans="1:15">
      <c r="A10757" s="385">
        <v>42068</v>
      </c>
      <c r="B10757" s="383" t="s">
        <v>11</v>
      </c>
      <c r="C10757" s="383" t="s">
        <v>12</v>
      </c>
      <c r="D10757" s="383" t="s">
        <v>13</v>
      </c>
      <c r="E10757" s="383" t="s">
        <v>678</v>
      </c>
      <c r="F10757" s="383" t="s">
        <v>10</v>
      </c>
      <c r="G10757" s="384">
        <v>800</v>
      </c>
      <c r="H10757" s="383" t="s">
        <v>926</v>
      </c>
      <c r="I10757" s="383" t="s">
        <v>1572</v>
      </c>
      <c r="J10757" s="383" t="s">
        <v>617</v>
      </c>
      <c r="K10757" s="383" t="s">
        <v>618</v>
      </c>
      <c r="L10757" s="384">
        <v>24965</v>
      </c>
      <c r="M10757" s="383" t="s">
        <v>638</v>
      </c>
      <c r="N10757" s="383" t="s">
        <v>620</v>
      </c>
      <c r="O10757" s="383" t="s">
        <v>230</v>
      </c>
    </row>
    <row r="10758" spans="1:15">
      <c r="A10758" s="385">
        <v>42072</v>
      </c>
      <c r="B10758" s="383" t="s">
        <v>663</v>
      </c>
      <c r="C10758" s="383" t="s">
        <v>664</v>
      </c>
      <c r="D10758" s="383" t="s">
        <v>22</v>
      </c>
      <c r="E10758" s="383" t="s">
        <v>665</v>
      </c>
      <c r="F10758" s="383" t="s">
        <v>10</v>
      </c>
      <c r="G10758" s="384">
        <v>31026</v>
      </c>
      <c r="H10758" s="383" t="s">
        <v>801</v>
      </c>
      <c r="I10758" s="383" t="s">
        <v>1573</v>
      </c>
      <c r="J10758" s="383" t="s">
        <v>617</v>
      </c>
      <c r="K10758" s="383" t="s">
        <v>618</v>
      </c>
      <c r="L10758" s="384">
        <v>25875</v>
      </c>
      <c r="M10758" s="383" t="s">
        <v>638</v>
      </c>
      <c r="N10758" s="383" t="s">
        <v>620</v>
      </c>
      <c r="O10758" s="383" t="s">
        <v>230</v>
      </c>
    </row>
    <row r="10759" spans="1:15">
      <c r="A10759" s="385">
        <v>42074</v>
      </c>
      <c r="B10759" s="383" t="s">
        <v>806</v>
      </c>
      <c r="C10759" s="383" t="s">
        <v>8</v>
      </c>
      <c r="D10759" s="383" t="s">
        <v>51</v>
      </c>
      <c r="E10759" s="383" t="s">
        <v>807</v>
      </c>
      <c r="F10759" s="383" t="s">
        <v>10</v>
      </c>
      <c r="G10759" s="384">
        <v>294146</v>
      </c>
      <c r="H10759" s="383" t="s">
        <v>796</v>
      </c>
      <c r="I10759" s="383" t="s">
        <v>1574</v>
      </c>
      <c r="J10759" s="383" t="s">
        <v>617</v>
      </c>
      <c r="K10759" s="383" t="s">
        <v>618</v>
      </c>
      <c r="L10759" s="384">
        <v>25875</v>
      </c>
      <c r="M10759" s="383" t="s">
        <v>638</v>
      </c>
      <c r="N10759" s="383" t="s">
        <v>620</v>
      </c>
      <c r="O10759" s="383" t="s">
        <v>230</v>
      </c>
    </row>
    <row r="10760" spans="1:15">
      <c r="A10760" s="385">
        <v>42075</v>
      </c>
      <c r="B10760" s="383" t="s">
        <v>46</v>
      </c>
      <c r="C10760" s="383" t="s">
        <v>40</v>
      </c>
      <c r="D10760" s="383" t="s">
        <v>38</v>
      </c>
      <c r="E10760" s="383" t="s">
        <v>916</v>
      </c>
      <c r="F10760" s="383" t="s">
        <v>10</v>
      </c>
      <c r="G10760" s="384">
        <v>1466</v>
      </c>
      <c r="H10760" s="383" t="s">
        <v>917</v>
      </c>
      <c r="I10760" s="383" t="s">
        <v>1575</v>
      </c>
      <c r="J10760" s="383" t="s">
        <v>617</v>
      </c>
      <c r="K10760" s="383" t="s">
        <v>618</v>
      </c>
      <c r="L10760" s="384">
        <v>25875</v>
      </c>
      <c r="M10760" s="383" t="s">
        <v>639</v>
      </c>
      <c r="N10760" s="383" t="s">
        <v>620</v>
      </c>
      <c r="O10760" s="383" t="s">
        <v>230</v>
      </c>
    </row>
    <row r="10761" spans="1:15">
      <c r="A10761" s="385">
        <v>42077</v>
      </c>
      <c r="B10761" s="383" t="s">
        <v>999</v>
      </c>
      <c r="C10761" s="383" t="s">
        <v>42</v>
      </c>
      <c r="D10761" s="383" t="s">
        <v>36</v>
      </c>
      <c r="E10761" s="383" t="s">
        <v>1000</v>
      </c>
      <c r="F10761" s="383" t="s">
        <v>43</v>
      </c>
      <c r="G10761" s="384">
        <v>280388</v>
      </c>
      <c r="H10761" s="383" t="s">
        <v>1039</v>
      </c>
      <c r="I10761" s="383" t="s">
        <v>1576</v>
      </c>
      <c r="J10761" s="383" t="s">
        <v>617</v>
      </c>
      <c r="K10761" s="383" t="s">
        <v>618</v>
      </c>
      <c r="L10761" s="384">
        <v>25875</v>
      </c>
      <c r="M10761" s="383" t="s">
        <v>639</v>
      </c>
      <c r="N10761" s="383" t="s">
        <v>620</v>
      </c>
      <c r="O10761" s="383" t="s">
        <v>230</v>
      </c>
    </row>
    <row r="10762" spans="1:15">
      <c r="A10762" s="385">
        <v>42081</v>
      </c>
      <c r="B10762" s="383" t="s">
        <v>650</v>
      </c>
      <c r="C10762" s="383" t="s">
        <v>8</v>
      </c>
      <c r="D10762" s="383" t="s">
        <v>20</v>
      </c>
      <c r="E10762" s="383" t="s">
        <v>651</v>
      </c>
      <c r="F10762" s="383" t="s">
        <v>10</v>
      </c>
      <c r="G10762" s="384">
        <v>45000</v>
      </c>
      <c r="H10762" s="383" t="s">
        <v>1248</v>
      </c>
      <c r="I10762" s="383" t="s">
        <v>1577</v>
      </c>
      <c r="J10762" s="383" t="s">
        <v>617</v>
      </c>
      <c r="K10762" s="383" t="s">
        <v>618</v>
      </c>
      <c r="L10762" s="384">
        <v>26170</v>
      </c>
      <c r="M10762" s="383" t="s">
        <v>640</v>
      </c>
      <c r="N10762" s="383" t="s">
        <v>620</v>
      </c>
      <c r="O10762" s="383" t="s">
        <v>230</v>
      </c>
    </row>
    <row r="10763" spans="1:15">
      <c r="A10763" s="385">
        <v>42082</v>
      </c>
      <c r="B10763" s="383" t="s">
        <v>11</v>
      </c>
      <c r="C10763" s="383" t="s">
        <v>12</v>
      </c>
      <c r="D10763" s="383" t="s">
        <v>13</v>
      </c>
      <c r="E10763" s="383" t="s">
        <v>678</v>
      </c>
      <c r="F10763" s="383" t="s">
        <v>10</v>
      </c>
      <c r="G10763" s="384">
        <v>-2307</v>
      </c>
      <c r="H10763" s="383" t="s">
        <v>787</v>
      </c>
      <c r="I10763" s="383" t="s">
        <v>1578</v>
      </c>
      <c r="J10763" s="383" t="s">
        <v>617</v>
      </c>
      <c r="K10763" s="383" t="s">
        <v>618</v>
      </c>
      <c r="L10763" s="384">
        <v>26691</v>
      </c>
      <c r="M10763" s="383" t="s">
        <v>640</v>
      </c>
      <c r="N10763" s="383" t="s">
        <v>620</v>
      </c>
      <c r="O10763" s="383" t="s">
        <v>230</v>
      </c>
    </row>
    <row r="10764" spans="1:15">
      <c r="A10764" s="385">
        <v>42084</v>
      </c>
      <c r="B10764" s="383" t="s">
        <v>21</v>
      </c>
      <c r="C10764" s="383" t="s">
        <v>12</v>
      </c>
      <c r="D10764" s="383" t="s">
        <v>22</v>
      </c>
      <c r="E10764" s="383" t="s">
        <v>658</v>
      </c>
      <c r="F10764" s="383" t="s">
        <v>10</v>
      </c>
      <c r="G10764" s="384">
        <v>4266</v>
      </c>
      <c r="H10764" s="383" t="s">
        <v>730</v>
      </c>
      <c r="I10764" s="383" t="s">
        <v>1579</v>
      </c>
      <c r="J10764" s="383" t="s">
        <v>617</v>
      </c>
      <c r="K10764" s="383" t="s">
        <v>618</v>
      </c>
      <c r="L10764" s="384">
        <v>27710</v>
      </c>
      <c r="M10764" s="383" t="s">
        <v>640</v>
      </c>
      <c r="N10764" s="383" t="s">
        <v>620</v>
      </c>
      <c r="O10764" s="383" t="s">
        <v>230</v>
      </c>
    </row>
    <row r="10765" spans="1:15">
      <c r="A10765" s="385">
        <v>42086</v>
      </c>
      <c r="B10765" s="383" t="s">
        <v>21</v>
      </c>
      <c r="C10765" s="383" t="s">
        <v>12</v>
      </c>
      <c r="D10765" s="383" t="s">
        <v>22</v>
      </c>
      <c r="E10765" s="383" t="s">
        <v>658</v>
      </c>
      <c r="F10765" s="383" t="s">
        <v>10</v>
      </c>
      <c r="G10765" s="384">
        <v>1127</v>
      </c>
      <c r="H10765" s="383" t="s">
        <v>873</v>
      </c>
      <c r="I10765" s="383" t="s">
        <v>1164</v>
      </c>
      <c r="J10765" s="383" t="s">
        <v>617</v>
      </c>
      <c r="K10765" s="383" t="s">
        <v>618</v>
      </c>
      <c r="L10765" s="384">
        <v>27741</v>
      </c>
      <c r="M10765" s="383" t="s">
        <v>640</v>
      </c>
      <c r="N10765" s="383" t="s">
        <v>620</v>
      </c>
      <c r="O10765" s="383" t="s">
        <v>230</v>
      </c>
    </row>
    <row r="10766" spans="1:15">
      <c r="A10766" s="385">
        <v>42089</v>
      </c>
      <c r="B10766" s="383" t="s">
        <v>806</v>
      </c>
      <c r="C10766" s="383" t="s">
        <v>8</v>
      </c>
      <c r="D10766" s="383" t="s">
        <v>51</v>
      </c>
      <c r="E10766" s="383" t="s">
        <v>807</v>
      </c>
      <c r="F10766" s="383" t="s">
        <v>10</v>
      </c>
      <c r="G10766" s="384">
        <v>-271343</v>
      </c>
      <c r="H10766" s="383" t="s">
        <v>796</v>
      </c>
      <c r="I10766" s="383" t="s">
        <v>1580</v>
      </c>
      <c r="J10766" s="383" t="s">
        <v>617</v>
      </c>
      <c r="K10766" s="383" t="s">
        <v>618</v>
      </c>
      <c r="L10766" s="384">
        <v>27741</v>
      </c>
      <c r="M10766" s="383" t="s">
        <v>640</v>
      </c>
      <c r="N10766" s="383" t="s">
        <v>620</v>
      </c>
      <c r="O10766" s="383" t="s">
        <v>230</v>
      </c>
    </row>
    <row r="10767" spans="1:15">
      <c r="A10767" s="385">
        <v>42091</v>
      </c>
      <c r="B10767" s="383" t="s">
        <v>11</v>
      </c>
      <c r="C10767" s="383" t="s">
        <v>12</v>
      </c>
      <c r="D10767" s="383" t="s">
        <v>13</v>
      </c>
      <c r="E10767" s="383" t="s">
        <v>678</v>
      </c>
      <c r="F10767" s="383" t="s">
        <v>10</v>
      </c>
      <c r="G10767" s="384">
        <v>277</v>
      </c>
      <c r="H10767" s="383" t="s">
        <v>951</v>
      </c>
      <c r="I10767" s="383" t="s">
        <v>1581</v>
      </c>
      <c r="J10767" s="383" t="s">
        <v>617</v>
      </c>
      <c r="K10767" s="383" t="s">
        <v>618</v>
      </c>
      <c r="L10767" s="384">
        <v>27741</v>
      </c>
      <c r="M10767" s="383" t="s">
        <v>641</v>
      </c>
      <c r="N10767" s="383" t="s">
        <v>620</v>
      </c>
      <c r="O10767" s="383" t="s">
        <v>230</v>
      </c>
    </row>
    <row r="10768" spans="1:15">
      <c r="A10768" s="385">
        <v>42093</v>
      </c>
      <c r="B10768" s="383" t="s">
        <v>39</v>
      </c>
      <c r="C10768" s="383" t="s">
        <v>40</v>
      </c>
      <c r="D10768" s="383" t="s">
        <v>19</v>
      </c>
      <c r="E10768" s="383" t="s">
        <v>893</v>
      </c>
      <c r="F10768" s="383" t="s">
        <v>10</v>
      </c>
      <c r="G10768" s="384">
        <v>1214</v>
      </c>
      <c r="H10768" s="383" t="s">
        <v>894</v>
      </c>
      <c r="I10768" s="383" t="s">
        <v>1582</v>
      </c>
      <c r="J10768" s="383" t="s">
        <v>617</v>
      </c>
      <c r="K10768" s="383" t="s">
        <v>618</v>
      </c>
      <c r="L10768" s="384">
        <v>27741</v>
      </c>
      <c r="M10768" s="383" t="s">
        <v>641</v>
      </c>
      <c r="N10768" s="383" t="s">
        <v>620</v>
      </c>
      <c r="O10768" s="383" t="s">
        <v>230</v>
      </c>
    </row>
    <row r="10769" spans="1:15">
      <c r="A10769" s="385">
        <v>42094</v>
      </c>
      <c r="B10769" s="383" t="s">
        <v>11</v>
      </c>
      <c r="C10769" s="383" t="s">
        <v>12</v>
      </c>
      <c r="D10769" s="383" t="s">
        <v>13</v>
      </c>
      <c r="E10769" s="383" t="s">
        <v>678</v>
      </c>
      <c r="F10769" s="383" t="s">
        <v>10</v>
      </c>
      <c r="G10769" s="384">
        <v>14523</v>
      </c>
      <c r="H10769" s="383" t="s">
        <v>1583</v>
      </c>
      <c r="I10769" s="383" t="s">
        <v>1584</v>
      </c>
      <c r="J10769" s="383" t="s">
        <v>617</v>
      </c>
      <c r="K10769" s="383" t="s">
        <v>618</v>
      </c>
      <c r="L10769" s="384">
        <v>27741</v>
      </c>
      <c r="M10769" s="383" t="s">
        <v>641</v>
      </c>
      <c r="N10769" s="383" t="s">
        <v>620</v>
      </c>
      <c r="O10769" s="383" t="s">
        <v>230</v>
      </c>
    </row>
    <row r="10770" spans="1:15">
      <c r="A10770" s="385">
        <v>42095</v>
      </c>
      <c r="B10770" s="383" t="s">
        <v>999</v>
      </c>
      <c r="C10770" s="383" t="s">
        <v>42</v>
      </c>
      <c r="D10770" s="383" t="s">
        <v>36</v>
      </c>
      <c r="E10770" s="383" t="s">
        <v>1000</v>
      </c>
      <c r="F10770" s="383" t="s">
        <v>43</v>
      </c>
      <c r="G10770" s="384">
        <v>70420</v>
      </c>
      <c r="H10770" s="383" t="s">
        <v>1039</v>
      </c>
      <c r="I10770" s="383" t="s">
        <v>1585</v>
      </c>
      <c r="J10770" s="383" t="s">
        <v>617</v>
      </c>
      <c r="K10770" s="383" t="s">
        <v>618</v>
      </c>
      <c r="L10770" s="384">
        <v>27741</v>
      </c>
      <c r="M10770" s="383" t="s">
        <v>641</v>
      </c>
      <c r="N10770" s="383" t="s">
        <v>620</v>
      </c>
      <c r="O10770" s="383" t="s">
        <v>230</v>
      </c>
    </row>
    <row r="10771" spans="1:15">
      <c r="A10771" s="385">
        <v>42096</v>
      </c>
      <c r="B10771" s="383" t="s">
        <v>11</v>
      </c>
      <c r="C10771" s="383" t="s">
        <v>12</v>
      </c>
      <c r="D10771" s="383" t="s">
        <v>13</v>
      </c>
      <c r="E10771" s="383" t="s">
        <v>678</v>
      </c>
      <c r="F10771" s="383" t="s">
        <v>10</v>
      </c>
      <c r="G10771" s="384">
        <v>169389</v>
      </c>
      <c r="H10771" s="383" t="s">
        <v>759</v>
      </c>
      <c r="I10771" s="383" t="s">
        <v>1586</v>
      </c>
      <c r="J10771" s="383" t="s">
        <v>617</v>
      </c>
      <c r="K10771" s="383" t="s">
        <v>618</v>
      </c>
      <c r="L10771" s="384">
        <v>27741</v>
      </c>
      <c r="M10771" s="383" t="s">
        <v>641</v>
      </c>
      <c r="N10771" s="383" t="s">
        <v>620</v>
      </c>
      <c r="O10771" s="383" t="s">
        <v>230</v>
      </c>
    </row>
    <row r="10772" spans="1:15">
      <c r="A10772" s="385">
        <v>42104</v>
      </c>
      <c r="B10772" s="383" t="s">
        <v>21</v>
      </c>
      <c r="C10772" s="383" t="s">
        <v>12</v>
      </c>
      <c r="D10772" s="383" t="s">
        <v>22</v>
      </c>
      <c r="E10772" s="383" t="s">
        <v>658</v>
      </c>
      <c r="F10772" s="383" t="s">
        <v>10</v>
      </c>
      <c r="G10772" s="384">
        <v>15287</v>
      </c>
      <c r="H10772" s="383" t="s">
        <v>873</v>
      </c>
      <c r="I10772" s="383" t="s">
        <v>1587</v>
      </c>
      <c r="J10772" s="383" t="s">
        <v>617</v>
      </c>
      <c r="K10772" s="383" t="s">
        <v>618</v>
      </c>
      <c r="L10772" s="384">
        <v>29608</v>
      </c>
      <c r="M10772" s="383" t="s">
        <v>642</v>
      </c>
      <c r="N10772" s="383" t="s">
        <v>620</v>
      </c>
      <c r="O10772" s="383" t="s">
        <v>230</v>
      </c>
    </row>
    <row r="10773" spans="1:15">
      <c r="A10773" s="385">
        <v>42105</v>
      </c>
      <c r="B10773" s="383" t="s">
        <v>11</v>
      </c>
      <c r="C10773" s="383" t="s">
        <v>12</v>
      </c>
      <c r="D10773" s="383" t="s">
        <v>13</v>
      </c>
      <c r="E10773" s="383" t="s">
        <v>678</v>
      </c>
      <c r="F10773" s="383" t="s">
        <v>10</v>
      </c>
      <c r="G10773" s="384">
        <v>5</v>
      </c>
      <c r="H10773" s="383" t="s">
        <v>951</v>
      </c>
      <c r="I10773" s="383" t="s">
        <v>1588</v>
      </c>
      <c r="J10773" s="383" t="s">
        <v>617</v>
      </c>
      <c r="K10773" s="383" t="s">
        <v>618</v>
      </c>
      <c r="L10773" s="384">
        <v>29608</v>
      </c>
      <c r="M10773" s="383" t="s">
        <v>642</v>
      </c>
      <c r="N10773" s="383" t="s">
        <v>620</v>
      </c>
      <c r="O10773" s="383" t="s">
        <v>230</v>
      </c>
    </row>
    <row r="10774" spans="1:15">
      <c r="A10774" s="385">
        <v>42109</v>
      </c>
      <c r="B10774" s="383" t="s">
        <v>21</v>
      </c>
      <c r="C10774" s="383" t="s">
        <v>12</v>
      </c>
      <c r="D10774" s="383" t="s">
        <v>22</v>
      </c>
      <c r="E10774" s="383" t="s">
        <v>658</v>
      </c>
      <c r="F10774" s="383" t="s">
        <v>10</v>
      </c>
      <c r="G10774" s="384">
        <v>29584</v>
      </c>
      <c r="H10774" s="383" t="s">
        <v>873</v>
      </c>
      <c r="I10774" s="383" t="s">
        <v>1589</v>
      </c>
      <c r="J10774" s="383" t="s">
        <v>617</v>
      </c>
      <c r="K10774" s="383" t="s">
        <v>618</v>
      </c>
      <c r="L10774" s="384">
        <v>30722</v>
      </c>
      <c r="M10774" s="383" t="s">
        <v>642</v>
      </c>
      <c r="N10774" s="383" t="s">
        <v>620</v>
      </c>
      <c r="O10774" s="383" t="s">
        <v>230</v>
      </c>
    </row>
    <row r="10775" spans="1:15">
      <c r="A10775" s="385">
        <v>42110</v>
      </c>
      <c r="B10775" s="383" t="s">
        <v>15</v>
      </c>
      <c r="C10775" s="383" t="s">
        <v>16</v>
      </c>
      <c r="D10775" s="383" t="s">
        <v>13</v>
      </c>
      <c r="E10775" s="383" t="s">
        <v>680</v>
      </c>
      <c r="F10775" s="383" t="s">
        <v>10</v>
      </c>
      <c r="G10775" s="384">
        <v>-4000</v>
      </c>
      <c r="H10775" s="383" t="s">
        <v>681</v>
      </c>
      <c r="I10775" s="383" t="s">
        <v>1339</v>
      </c>
      <c r="J10775" s="383" t="s">
        <v>617</v>
      </c>
      <c r="K10775" s="383" t="s">
        <v>618</v>
      </c>
      <c r="L10775" s="384">
        <v>30780</v>
      </c>
      <c r="M10775" s="383" t="s">
        <v>642</v>
      </c>
      <c r="N10775" s="383" t="s">
        <v>620</v>
      </c>
      <c r="O10775" s="383" t="s">
        <v>230</v>
      </c>
    </row>
    <row r="10776" spans="1:15">
      <c r="A10776" s="385">
        <v>42130</v>
      </c>
      <c r="B10776" s="383" t="s">
        <v>21</v>
      </c>
      <c r="C10776" s="383" t="s">
        <v>12</v>
      </c>
      <c r="D10776" s="383" t="s">
        <v>22</v>
      </c>
      <c r="E10776" s="383" t="s">
        <v>658</v>
      </c>
      <c r="F10776" s="383" t="s">
        <v>10</v>
      </c>
      <c r="G10776" s="384">
        <v>-5101</v>
      </c>
      <c r="H10776" s="383" t="s">
        <v>1005</v>
      </c>
      <c r="I10776" s="383" t="s">
        <v>1590</v>
      </c>
      <c r="J10776" s="383" t="s">
        <v>617</v>
      </c>
      <c r="K10776" s="383" t="s">
        <v>618</v>
      </c>
      <c r="L10776" s="384">
        <v>30780</v>
      </c>
      <c r="M10776" s="383" t="s">
        <v>643</v>
      </c>
      <c r="N10776" s="383" t="s">
        <v>620</v>
      </c>
      <c r="O10776" s="383" t="s">
        <v>230</v>
      </c>
    </row>
    <row r="10777" spans="1:15">
      <c r="A10777" s="385">
        <v>42150</v>
      </c>
      <c r="B10777" s="383" t="s">
        <v>646</v>
      </c>
      <c r="C10777" s="383" t="s">
        <v>8</v>
      </c>
      <c r="D10777" s="383" t="s">
        <v>32</v>
      </c>
      <c r="E10777" s="383" t="s">
        <v>647</v>
      </c>
      <c r="F10777" s="383" t="s">
        <v>10</v>
      </c>
      <c r="G10777" s="384">
        <v>5520</v>
      </c>
      <c r="H10777" s="383" t="s">
        <v>648</v>
      </c>
      <c r="I10777" s="383" t="s">
        <v>1591</v>
      </c>
      <c r="J10777" s="383" t="s">
        <v>617</v>
      </c>
      <c r="K10777" s="383" t="s">
        <v>618</v>
      </c>
      <c r="L10777" s="384">
        <v>30780</v>
      </c>
      <c r="M10777" s="383" t="s">
        <v>645</v>
      </c>
      <c r="N10777" s="383" t="s">
        <v>620</v>
      </c>
      <c r="O10777" s="383" t="s">
        <v>230</v>
      </c>
    </row>
    <row r="10778" spans="1:15">
      <c r="A10778" s="385">
        <v>42033</v>
      </c>
      <c r="B10778" s="383" t="s">
        <v>21</v>
      </c>
      <c r="C10778" s="383" t="s">
        <v>12</v>
      </c>
      <c r="D10778" s="383" t="s">
        <v>22</v>
      </c>
      <c r="E10778" s="383" t="s">
        <v>658</v>
      </c>
      <c r="F10778" s="383" t="s">
        <v>10</v>
      </c>
      <c r="G10778" s="384">
        <v>275</v>
      </c>
      <c r="H10778" s="383" t="s">
        <v>873</v>
      </c>
      <c r="I10778" s="383" t="s">
        <v>1592</v>
      </c>
      <c r="J10778" s="383" t="s">
        <v>617</v>
      </c>
      <c r="K10778" s="383" t="s">
        <v>618</v>
      </c>
      <c r="L10778" s="384">
        <v>18650</v>
      </c>
      <c r="M10778" s="383" t="s">
        <v>634</v>
      </c>
      <c r="N10778" s="383" t="s">
        <v>620</v>
      </c>
      <c r="O10778" s="383" t="s">
        <v>230</v>
      </c>
    </row>
    <row r="10779" spans="1:15">
      <c r="A10779" s="385">
        <v>42046</v>
      </c>
      <c r="B10779" s="383" t="s">
        <v>21</v>
      </c>
      <c r="C10779" s="383" t="s">
        <v>12</v>
      </c>
      <c r="D10779" s="383" t="s">
        <v>22</v>
      </c>
      <c r="E10779" s="383" t="s">
        <v>658</v>
      </c>
      <c r="F10779" s="383" t="s">
        <v>10</v>
      </c>
      <c r="G10779" s="384">
        <v>7558</v>
      </c>
      <c r="H10779" s="383" t="s">
        <v>912</v>
      </c>
      <c r="I10779" s="383" t="s">
        <v>1593</v>
      </c>
      <c r="J10779" s="383" t="s">
        <v>617</v>
      </c>
      <c r="K10779" s="383" t="s">
        <v>618</v>
      </c>
      <c r="L10779" s="384">
        <v>20833</v>
      </c>
      <c r="M10779" s="383" t="s">
        <v>635</v>
      </c>
      <c r="N10779" s="383" t="s">
        <v>620</v>
      </c>
      <c r="O10779" s="383" t="s">
        <v>230</v>
      </c>
    </row>
    <row r="10780" spans="1:15">
      <c r="A10780" s="385">
        <v>42048</v>
      </c>
      <c r="B10780" s="383" t="s">
        <v>11</v>
      </c>
      <c r="C10780" s="383" t="s">
        <v>12</v>
      </c>
      <c r="D10780" s="383" t="s">
        <v>13</v>
      </c>
      <c r="E10780" s="383" t="s">
        <v>678</v>
      </c>
      <c r="F10780" s="383" t="s">
        <v>10</v>
      </c>
      <c r="G10780" s="384">
        <v>20314</v>
      </c>
      <c r="H10780" s="383" t="s">
        <v>1495</v>
      </c>
      <c r="I10780" s="383" t="s">
        <v>1594</v>
      </c>
      <c r="J10780" s="383" t="s">
        <v>617</v>
      </c>
      <c r="K10780" s="383" t="s">
        <v>618</v>
      </c>
      <c r="L10780" s="384">
        <v>20833</v>
      </c>
      <c r="M10780" s="383" t="s">
        <v>635</v>
      </c>
      <c r="N10780" s="383" t="s">
        <v>620</v>
      </c>
      <c r="O10780" s="383" t="s">
        <v>230</v>
      </c>
    </row>
    <row r="10781" spans="1:15">
      <c r="A10781" s="385">
        <v>42055</v>
      </c>
      <c r="B10781" s="383" t="s">
        <v>995</v>
      </c>
      <c r="C10781" s="383" t="s">
        <v>42</v>
      </c>
      <c r="D10781" s="383" t="s">
        <v>13</v>
      </c>
      <c r="E10781" s="383" t="s">
        <v>996</v>
      </c>
      <c r="F10781" s="383" t="s">
        <v>43</v>
      </c>
      <c r="G10781" s="384">
        <v>1370</v>
      </c>
      <c r="H10781" s="383" t="s">
        <v>848</v>
      </c>
      <c r="I10781" s="383" t="s">
        <v>1595</v>
      </c>
      <c r="J10781" s="383" t="s">
        <v>617</v>
      </c>
      <c r="K10781" s="383" t="s">
        <v>618</v>
      </c>
      <c r="L10781" s="384">
        <v>23171</v>
      </c>
      <c r="M10781" s="383" t="s">
        <v>636</v>
      </c>
      <c r="N10781" s="383" t="s">
        <v>620</v>
      </c>
      <c r="O10781" s="383" t="s">
        <v>230</v>
      </c>
    </row>
    <row r="10782" spans="1:15">
      <c r="A10782" s="385">
        <v>42058</v>
      </c>
      <c r="B10782" s="383" t="s">
        <v>999</v>
      </c>
      <c r="C10782" s="383" t="s">
        <v>42</v>
      </c>
      <c r="D10782" s="383" t="s">
        <v>36</v>
      </c>
      <c r="E10782" s="383" t="s">
        <v>1000</v>
      </c>
      <c r="F10782" s="383" t="s">
        <v>43</v>
      </c>
      <c r="G10782" s="384">
        <v>1890745</v>
      </c>
      <c r="H10782" s="383" t="s">
        <v>1039</v>
      </c>
      <c r="I10782" s="383" t="s">
        <v>1596</v>
      </c>
      <c r="J10782" s="383" t="s">
        <v>617</v>
      </c>
      <c r="K10782" s="383" t="s">
        <v>618</v>
      </c>
      <c r="L10782" s="384">
        <v>23171</v>
      </c>
      <c r="M10782" s="383" t="s">
        <v>637</v>
      </c>
      <c r="N10782" s="383" t="s">
        <v>620</v>
      </c>
      <c r="O10782" s="383" t="s">
        <v>230</v>
      </c>
    </row>
    <row r="10783" spans="1:15">
      <c r="A10783" s="385">
        <v>42075</v>
      </c>
      <c r="B10783" s="383" t="s">
        <v>11</v>
      </c>
      <c r="C10783" s="383" t="s">
        <v>12</v>
      </c>
      <c r="D10783" s="383" t="s">
        <v>13</v>
      </c>
      <c r="E10783" s="383" t="s">
        <v>678</v>
      </c>
      <c r="F10783" s="383" t="s">
        <v>10</v>
      </c>
      <c r="G10783" s="384">
        <v>19379</v>
      </c>
      <c r="H10783" s="383" t="s">
        <v>1495</v>
      </c>
      <c r="I10783" s="383" t="s">
        <v>1597</v>
      </c>
      <c r="J10783" s="383" t="s">
        <v>617</v>
      </c>
      <c r="K10783" s="383" t="s">
        <v>618</v>
      </c>
      <c r="L10783" s="384">
        <v>25875</v>
      </c>
      <c r="M10783" s="383" t="s">
        <v>639</v>
      </c>
      <c r="N10783" s="383" t="s">
        <v>620</v>
      </c>
      <c r="O10783" s="383" t="s">
        <v>230</v>
      </c>
    </row>
    <row r="10784" spans="1:15">
      <c r="A10784" s="385">
        <v>42077</v>
      </c>
      <c r="B10784" s="383" t="s">
        <v>999</v>
      </c>
      <c r="C10784" s="383" t="s">
        <v>42</v>
      </c>
      <c r="D10784" s="383" t="s">
        <v>36</v>
      </c>
      <c r="E10784" s="383" t="s">
        <v>1000</v>
      </c>
      <c r="F10784" s="383" t="s">
        <v>43</v>
      </c>
      <c r="G10784" s="384">
        <v>709162</v>
      </c>
      <c r="H10784" s="383" t="s">
        <v>1039</v>
      </c>
      <c r="I10784" s="383" t="s">
        <v>1598</v>
      </c>
      <c r="J10784" s="383" t="s">
        <v>617</v>
      </c>
      <c r="K10784" s="383" t="s">
        <v>618</v>
      </c>
      <c r="L10784" s="384">
        <v>25875</v>
      </c>
      <c r="M10784" s="383" t="s">
        <v>639</v>
      </c>
      <c r="N10784" s="383" t="s">
        <v>620</v>
      </c>
      <c r="O10784" s="383" t="s">
        <v>230</v>
      </c>
    </row>
    <row r="10785" spans="1:15">
      <c r="A10785" s="385">
        <v>42081</v>
      </c>
      <c r="B10785" s="383" t="s">
        <v>650</v>
      </c>
      <c r="C10785" s="383" t="s">
        <v>8</v>
      </c>
      <c r="D10785" s="383" t="s">
        <v>20</v>
      </c>
      <c r="E10785" s="383" t="s">
        <v>651</v>
      </c>
      <c r="F10785" s="383" t="s">
        <v>10</v>
      </c>
      <c r="G10785" s="384">
        <v>45000</v>
      </c>
      <c r="H10785" s="383" t="s">
        <v>1248</v>
      </c>
      <c r="I10785" s="383" t="s">
        <v>1577</v>
      </c>
      <c r="J10785" s="383" t="s">
        <v>617</v>
      </c>
      <c r="K10785" s="383" t="s">
        <v>618</v>
      </c>
      <c r="L10785" s="384">
        <v>26170</v>
      </c>
      <c r="M10785" s="383" t="s">
        <v>640</v>
      </c>
      <c r="N10785" s="383" t="s">
        <v>620</v>
      </c>
      <c r="O10785" s="383" t="s">
        <v>230</v>
      </c>
    </row>
    <row r="10786" spans="1:15">
      <c r="A10786" s="385">
        <v>42082</v>
      </c>
      <c r="B10786" s="383" t="s">
        <v>11</v>
      </c>
      <c r="C10786" s="383" t="s">
        <v>12</v>
      </c>
      <c r="D10786" s="383" t="s">
        <v>13</v>
      </c>
      <c r="E10786" s="383" t="s">
        <v>678</v>
      </c>
      <c r="F10786" s="383" t="s">
        <v>10</v>
      </c>
      <c r="G10786" s="384">
        <v>700</v>
      </c>
      <c r="H10786" s="383" t="s">
        <v>1053</v>
      </c>
      <c r="I10786" s="383" t="s">
        <v>1599</v>
      </c>
      <c r="J10786" s="383" t="s">
        <v>617</v>
      </c>
      <c r="K10786" s="383" t="s">
        <v>618</v>
      </c>
      <c r="L10786" s="384">
        <v>26691</v>
      </c>
      <c r="M10786" s="383" t="s">
        <v>640</v>
      </c>
      <c r="N10786" s="383" t="s">
        <v>620</v>
      </c>
      <c r="O10786" s="383" t="s">
        <v>230</v>
      </c>
    </row>
    <row r="10787" spans="1:15">
      <c r="A10787" s="385">
        <v>42084</v>
      </c>
      <c r="B10787" s="383" t="s">
        <v>646</v>
      </c>
      <c r="C10787" s="383" t="s">
        <v>8</v>
      </c>
      <c r="D10787" s="383" t="s">
        <v>32</v>
      </c>
      <c r="E10787" s="383" t="s">
        <v>647</v>
      </c>
      <c r="F10787" s="383" t="s">
        <v>10</v>
      </c>
      <c r="G10787" s="384">
        <v>13618</v>
      </c>
      <c r="H10787" s="383" t="s">
        <v>648</v>
      </c>
      <c r="I10787" s="383" t="s">
        <v>1600</v>
      </c>
      <c r="J10787" s="383" t="s">
        <v>617</v>
      </c>
      <c r="K10787" s="383" t="s">
        <v>618</v>
      </c>
      <c r="L10787" s="384">
        <v>27710</v>
      </c>
      <c r="M10787" s="383" t="s">
        <v>640</v>
      </c>
      <c r="N10787" s="383" t="s">
        <v>620</v>
      </c>
      <c r="O10787" s="383" t="s">
        <v>230</v>
      </c>
    </row>
    <row r="10788" spans="1:15">
      <c r="A10788" s="385">
        <v>42086</v>
      </c>
      <c r="B10788" s="383" t="s">
        <v>646</v>
      </c>
      <c r="C10788" s="383" t="s">
        <v>8</v>
      </c>
      <c r="D10788" s="383" t="s">
        <v>32</v>
      </c>
      <c r="E10788" s="383" t="s">
        <v>647</v>
      </c>
      <c r="F10788" s="383" t="s">
        <v>10</v>
      </c>
      <c r="G10788" s="384">
        <v>20663</v>
      </c>
      <c r="H10788" s="383" t="s">
        <v>747</v>
      </c>
      <c r="I10788" s="383" t="s">
        <v>1601</v>
      </c>
      <c r="J10788" s="383" t="s">
        <v>617</v>
      </c>
      <c r="K10788" s="383" t="s">
        <v>618</v>
      </c>
      <c r="L10788" s="384">
        <v>27741</v>
      </c>
      <c r="M10788" s="383" t="s">
        <v>640</v>
      </c>
      <c r="N10788" s="383" t="s">
        <v>620</v>
      </c>
      <c r="O10788" s="383" t="s">
        <v>230</v>
      </c>
    </row>
    <row r="10789" spans="1:15">
      <c r="A10789" s="385">
        <v>42089</v>
      </c>
      <c r="B10789" s="383" t="s">
        <v>794</v>
      </c>
      <c r="C10789" s="383" t="s">
        <v>8</v>
      </c>
      <c r="D10789" s="383" t="s">
        <v>34</v>
      </c>
      <c r="E10789" s="383" t="s">
        <v>795</v>
      </c>
      <c r="F10789" s="383" t="s">
        <v>10</v>
      </c>
      <c r="G10789" s="384">
        <v>5415</v>
      </c>
      <c r="H10789" s="383" t="s">
        <v>796</v>
      </c>
      <c r="I10789" s="383" t="s">
        <v>1602</v>
      </c>
      <c r="J10789" s="383" t="s">
        <v>617</v>
      </c>
      <c r="K10789" s="383" t="s">
        <v>618</v>
      </c>
      <c r="L10789" s="384">
        <v>27741</v>
      </c>
      <c r="M10789" s="383" t="s">
        <v>640</v>
      </c>
      <c r="N10789" s="383" t="s">
        <v>620</v>
      </c>
      <c r="O10789" s="383" t="s">
        <v>230</v>
      </c>
    </row>
    <row r="10790" spans="1:15">
      <c r="A10790" s="385">
        <v>42091</v>
      </c>
      <c r="B10790" s="383" t="s">
        <v>11</v>
      </c>
      <c r="C10790" s="383" t="s">
        <v>12</v>
      </c>
      <c r="D10790" s="383" t="s">
        <v>13</v>
      </c>
      <c r="E10790" s="383" t="s">
        <v>678</v>
      </c>
      <c r="F10790" s="383" t="s">
        <v>10</v>
      </c>
      <c r="G10790" s="384">
        <v>3880</v>
      </c>
      <c r="H10790" s="383" t="s">
        <v>951</v>
      </c>
      <c r="I10790" s="383" t="s">
        <v>1581</v>
      </c>
      <c r="J10790" s="383" t="s">
        <v>617</v>
      </c>
      <c r="K10790" s="383" t="s">
        <v>618</v>
      </c>
      <c r="L10790" s="384">
        <v>27741</v>
      </c>
      <c r="M10790" s="383" t="s">
        <v>641</v>
      </c>
      <c r="N10790" s="383" t="s">
        <v>620</v>
      </c>
      <c r="O10790" s="383" t="s">
        <v>230</v>
      </c>
    </row>
    <row r="10791" spans="1:15">
      <c r="A10791" s="385">
        <v>42093</v>
      </c>
      <c r="B10791" s="383" t="s">
        <v>39</v>
      </c>
      <c r="C10791" s="383" t="s">
        <v>40</v>
      </c>
      <c r="D10791" s="383" t="s">
        <v>19</v>
      </c>
      <c r="E10791" s="383" t="s">
        <v>893</v>
      </c>
      <c r="F10791" s="383" t="s">
        <v>10</v>
      </c>
      <c r="G10791" s="384">
        <v>2110</v>
      </c>
      <c r="H10791" s="383" t="s">
        <v>894</v>
      </c>
      <c r="I10791" s="383" t="s">
        <v>1603</v>
      </c>
      <c r="J10791" s="383" t="s">
        <v>617</v>
      </c>
      <c r="K10791" s="383" t="s">
        <v>618</v>
      </c>
      <c r="L10791" s="384">
        <v>27741</v>
      </c>
      <c r="M10791" s="383" t="s">
        <v>641</v>
      </c>
      <c r="N10791" s="383" t="s">
        <v>620</v>
      </c>
      <c r="O10791" s="383" t="s">
        <v>230</v>
      </c>
    </row>
    <row r="10792" spans="1:15">
      <c r="A10792" s="385">
        <v>42094</v>
      </c>
      <c r="B10792" s="383" t="s">
        <v>11</v>
      </c>
      <c r="C10792" s="383" t="s">
        <v>12</v>
      </c>
      <c r="D10792" s="383" t="s">
        <v>13</v>
      </c>
      <c r="E10792" s="383" t="s">
        <v>678</v>
      </c>
      <c r="F10792" s="383" t="s">
        <v>10</v>
      </c>
      <c r="G10792" s="384">
        <v>10024</v>
      </c>
      <c r="H10792" s="383" t="s">
        <v>1087</v>
      </c>
      <c r="I10792" s="383" t="s">
        <v>1604</v>
      </c>
      <c r="J10792" s="383" t="s">
        <v>617</v>
      </c>
      <c r="K10792" s="383" t="s">
        <v>618</v>
      </c>
      <c r="L10792" s="384">
        <v>27741</v>
      </c>
      <c r="M10792" s="383" t="s">
        <v>641</v>
      </c>
      <c r="N10792" s="383" t="s">
        <v>620</v>
      </c>
      <c r="O10792" s="383" t="s">
        <v>230</v>
      </c>
    </row>
    <row r="10793" spans="1:15">
      <c r="A10793" s="385">
        <v>42095</v>
      </c>
      <c r="B10793" s="383" t="s">
        <v>995</v>
      </c>
      <c r="C10793" s="383" t="s">
        <v>42</v>
      </c>
      <c r="D10793" s="383" t="s">
        <v>13</v>
      </c>
      <c r="E10793" s="383" t="s">
        <v>996</v>
      </c>
      <c r="F10793" s="383" t="s">
        <v>43</v>
      </c>
      <c r="G10793" s="384">
        <v>128000</v>
      </c>
      <c r="H10793" s="383" t="s">
        <v>759</v>
      </c>
      <c r="I10793" s="383" t="s">
        <v>1605</v>
      </c>
      <c r="J10793" s="383" t="s">
        <v>617</v>
      </c>
      <c r="K10793" s="383" t="s">
        <v>618</v>
      </c>
      <c r="L10793" s="384">
        <v>27741</v>
      </c>
      <c r="M10793" s="383" t="s">
        <v>641</v>
      </c>
      <c r="N10793" s="383" t="s">
        <v>620</v>
      </c>
      <c r="O10793" s="383" t="s">
        <v>230</v>
      </c>
    </row>
    <row r="10794" spans="1:15">
      <c r="A10794" s="385">
        <v>42096</v>
      </c>
      <c r="B10794" s="383" t="s">
        <v>21</v>
      </c>
      <c r="C10794" s="383" t="s">
        <v>12</v>
      </c>
      <c r="D10794" s="383" t="s">
        <v>22</v>
      </c>
      <c r="E10794" s="383" t="s">
        <v>658</v>
      </c>
      <c r="F10794" s="383" t="s">
        <v>10</v>
      </c>
      <c r="G10794" s="384">
        <v>-261458</v>
      </c>
      <c r="H10794" s="383" t="s">
        <v>733</v>
      </c>
      <c r="I10794" s="383" t="s">
        <v>1606</v>
      </c>
      <c r="J10794" s="383" t="s">
        <v>617</v>
      </c>
      <c r="K10794" s="383" t="s">
        <v>618</v>
      </c>
      <c r="L10794" s="384">
        <v>27741</v>
      </c>
      <c r="M10794" s="383" t="s">
        <v>641</v>
      </c>
      <c r="N10794" s="383" t="s">
        <v>620</v>
      </c>
      <c r="O10794" s="383" t="s">
        <v>230</v>
      </c>
    </row>
    <row r="10795" spans="1:15">
      <c r="A10795" s="385">
        <v>42104</v>
      </c>
      <c r="B10795" s="383" t="s">
        <v>46</v>
      </c>
      <c r="C10795" s="383" t="s">
        <v>40</v>
      </c>
      <c r="D10795" s="383" t="s">
        <v>38</v>
      </c>
      <c r="E10795" s="383" t="s">
        <v>916</v>
      </c>
      <c r="F10795" s="383" t="s">
        <v>10</v>
      </c>
      <c r="G10795" s="384">
        <v>8225</v>
      </c>
      <c r="H10795" s="383" t="s">
        <v>917</v>
      </c>
      <c r="I10795" s="383" t="s">
        <v>1607</v>
      </c>
      <c r="J10795" s="383" t="s">
        <v>617</v>
      </c>
      <c r="K10795" s="383" t="s">
        <v>618</v>
      </c>
      <c r="L10795" s="384">
        <v>29608</v>
      </c>
      <c r="M10795" s="383" t="s">
        <v>642</v>
      </c>
      <c r="N10795" s="383" t="s">
        <v>620</v>
      </c>
      <c r="O10795" s="383" t="s">
        <v>230</v>
      </c>
    </row>
    <row r="10796" spans="1:15">
      <c r="A10796" s="385">
        <v>42105</v>
      </c>
      <c r="B10796" s="383" t="s">
        <v>11</v>
      </c>
      <c r="C10796" s="383" t="s">
        <v>12</v>
      </c>
      <c r="D10796" s="383" t="s">
        <v>13</v>
      </c>
      <c r="E10796" s="383" t="s">
        <v>678</v>
      </c>
      <c r="F10796" s="383" t="s">
        <v>10</v>
      </c>
      <c r="G10796" s="384">
        <v>1094</v>
      </c>
      <c r="H10796" s="383" t="s">
        <v>951</v>
      </c>
      <c r="I10796" s="383" t="s">
        <v>1608</v>
      </c>
      <c r="J10796" s="383" t="s">
        <v>617</v>
      </c>
      <c r="K10796" s="383" t="s">
        <v>618</v>
      </c>
      <c r="L10796" s="384">
        <v>29608</v>
      </c>
      <c r="M10796" s="383" t="s">
        <v>642</v>
      </c>
      <c r="N10796" s="383" t="s">
        <v>620</v>
      </c>
      <c r="O10796" s="383" t="s">
        <v>230</v>
      </c>
    </row>
    <row r="10797" spans="1:15">
      <c r="A10797" s="385">
        <v>42109</v>
      </c>
      <c r="B10797" s="383" t="s">
        <v>21</v>
      </c>
      <c r="C10797" s="383" t="s">
        <v>12</v>
      </c>
      <c r="D10797" s="383" t="s">
        <v>22</v>
      </c>
      <c r="E10797" s="383" t="s">
        <v>658</v>
      </c>
      <c r="F10797" s="383" t="s">
        <v>10</v>
      </c>
      <c r="G10797" s="384">
        <v>14583</v>
      </c>
      <c r="H10797" s="383" t="s">
        <v>873</v>
      </c>
      <c r="I10797" s="383" t="s">
        <v>1609</v>
      </c>
      <c r="J10797" s="383" t="s">
        <v>617</v>
      </c>
      <c r="K10797" s="383" t="s">
        <v>618</v>
      </c>
      <c r="L10797" s="384">
        <v>30722</v>
      </c>
      <c r="M10797" s="383" t="s">
        <v>642</v>
      </c>
      <c r="N10797" s="383" t="s">
        <v>620</v>
      </c>
      <c r="O10797" s="383" t="s">
        <v>230</v>
      </c>
    </row>
    <row r="10798" spans="1:15">
      <c r="A10798" s="385">
        <v>42130</v>
      </c>
      <c r="B10798" s="383" t="s">
        <v>46</v>
      </c>
      <c r="C10798" s="383" t="s">
        <v>40</v>
      </c>
      <c r="D10798" s="383" t="s">
        <v>38</v>
      </c>
      <c r="E10798" s="383" t="s">
        <v>916</v>
      </c>
      <c r="F10798" s="383" t="s">
        <v>10</v>
      </c>
      <c r="G10798" s="384">
        <v>2868</v>
      </c>
      <c r="H10798" s="383" t="s">
        <v>917</v>
      </c>
      <c r="I10798" s="383" t="s">
        <v>1610</v>
      </c>
      <c r="J10798" s="383" t="s">
        <v>617</v>
      </c>
      <c r="K10798" s="383" t="s">
        <v>618</v>
      </c>
      <c r="L10798" s="384">
        <v>30780</v>
      </c>
      <c r="M10798" s="383" t="s">
        <v>643</v>
      </c>
      <c r="N10798" s="383" t="s">
        <v>620</v>
      </c>
      <c r="O10798" s="383" t="s">
        <v>230</v>
      </c>
    </row>
    <row r="10799" spans="1:15">
      <c r="A10799" s="385">
        <v>42150</v>
      </c>
      <c r="B10799" s="383" t="s">
        <v>39</v>
      </c>
      <c r="C10799" s="383" t="s">
        <v>40</v>
      </c>
      <c r="D10799" s="383" t="s">
        <v>19</v>
      </c>
      <c r="E10799" s="383" t="s">
        <v>893</v>
      </c>
      <c r="F10799" s="383" t="s">
        <v>10</v>
      </c>
      <c r="G10799" s="384">
        <v>6780</v>
      </c>
      <c r="H10799" s="383" t="s">
        <v>935</v>
      </c>
      <c r="I10799" s="383" t="s">
        <v>1611</v>
      </c>
      <c r="J10799" s="383" t="s">
        <v>617</v>
      </c>
      <c r="K10799" s="383" t="s">
        <v>618</v>
      </c>
      <c r="L10799" s="384">
        <v>30780</v>
      </c>
      <c r="M10799" s="383" t="s">
        <v>645</v>
      </c>
      <c r="N10799" s="383" t="s">
        <v>620</v>
      </c>
      <c r="O10799" s="383" t="s">
        <v>230</v>
      </c>
    </row>
    <row r="10800" spans="1:15">
      <c r="A10800" s="385">
        <v>42033</v>
      </c>
      <c r="B10800" s="383" t="s">
        <v>21</v>
      </c>
      <c r="C10800" s="383" t="s">
        <v>12</v>
      </c>
      <c r="D10800" s="383" t="s">
        <v>22</v>
      </c>
      <c r="E10800" s="383" t="s">
        <v>658</v>
      </c>
      <c r="F10800" s="383" t="s">
        <v>10</v>
      </c>
      <c r="G10800" s="384">
        <v>4480</v>
      </c>
      <c r="H10800" s="383" t="s">
        <v>873</v>
      </c>
      <c r="I10800" s="383" t="s">
        <v>1612</v>
      </c>
      <c r="J10800" s="383" t="s">
        <v>617</v>
      </c>
      <c r="K10800" s="383" t="s">
        <v>618</v>
      </c>
      <c r="L10800" s="384">
        <v>18650</v>
      </c>
      <c r="M10800" s="383" t="s">
        <v>634</v>
      </c>
      <c r="N10800" s="383" t="s">
        <v>620</v>
      </c>
      <c r="O10800" s="383" t="s">
        <v>230</v>
      </c>
    </row>
    <row r="10801" spans="1:15">
      <c r="A10801" s="385">
        <v>42046</v>
      </c>
      <c r="B10801" s="383" t="s">
        <v>21</v>
      </c>
      <c r="C10801" s="383" t="s">
        <v>12</v>
      </c>
      <c r="D10801" s="383" t="s">
        <v>22</v>
      </c>
      <c r="E10801" s="383" t="s">
        <v>658</v>
      </c>
      <c r="F10801" s="383" t="s">
        <v>10</v>
      </c>
      <c r="G10801" s="384">
        <v>86940</v>
      </c>
      <c r="H10801" s="383" t="s">
        <v>1087</v>
      </c>
      <c r="I10801" s="383" t="s">
        <v>1613</v>
      </c>
      <c r="J10801" s="383" t="s">
        <v>617</v>
      </c>
      <c r="K10801" s="383" t="s">
        <v>618</v>
      </c>
      <c r="L10801" s="384">
        <v>20833</v>
      </c>
      <c r="M10801" s="383" t="s">
        <v>635</v>
      </c>
      <c r="N10801" s="383" t="s">
        <v>620</v>
      </c>
      <c r="O10801" s="383" t="s">
        <v>230</v>
      </c>
    </row>
    <row r="10802" spans="1:15">
      <c r="A10802" s="385">
        <v>42048</v>
      </c>
      <c r="B10802" s="383" t="s">
        <v>987</v>
      </c>
      <c r="C10802" s="383" t="s">
        <v>42</v>
      </c>
      <c r="D10802" s="383" t="s">
        <v>26</v>
      </c>
      <c r="E10802" s="383" t="s">
        <v>988</v>
      </c>
      <c r="F10802" s="383" t="s">
        <v>10</v>
      </c>
      <c r="G10802" s="384">
        <v>3113</v>
      </c>
      <c r="H10802" s="383" t="s">
        <v>989</v>
      </c>
      <c r="I10802" s="383" t="s">
        <v>1614</v>
      </c>
      <c r="J10802" s="383" t="s">
        <v>617</v>
      </c>
      <c r="K10802" s="383" t="s">
        <v>618</v>
      </c>
      <c r="L10802" s="384">
        <v>20833</v>
      </c>
      <c r="M10802" s="383" t="s">
        <v>635</v>
      </c>
      <c r="N10802" s="383" t="s">
        <v>620</v>
      </c>
      <c r="O10802" s="383" t="s">
        <v>230</v>
      </c>
    </row>
    <row r="10803" spans="1:15">
      <c r="A10803" s="385">
        <v>42055</v>
      </c>
      <c r="B10803" s="383" t="s">
        <v>995</v>
      </c>
      <c r="C10803" s="383" t="s">
        <v>42</v>
      </c>
      <c r="D10803" s="383" t="s">
        <v>13</v>
      </c>
      <c r="E10803" s="383" t="s">
        <v>996</v>
      </c>
      <c r="F10803" s="383" t="s">
        <v>43</v>
      </c>
      <c r="G10803" s="384">
        <v>1370</v>
      </c>
      <c r="H10803" s="383" t="s">
        <v>848</v>
      </c>
      <c r="I10803" s="383" t="s">
        <v>1615</v>
      </c>
      <c r="J10803" s="383" t="s">
        <v>617</v>
      </c>
      <c r="K10803" s="383" t="s">
        <v>618</v>
      </c>
      <c r="L10803" s="384">
        <v>23171</v>
      </c>
      <c r="M10803" s="383" t="s">
        <v>636</v>
      </c>
      <c r="N10803" s="383" t="s">
        <v>620</v>
      </c>
      <c r="O10803" s="383" t="s">
        <v>230</v>
      </c>
    </row>
    <row r="10804" spans="1:15">
      <c r="A10804" s="385">
        <v>42058</v>
      </c>
      <c r="B10804" s="383" t="s">
        <v>999</v>
      </c>
      <c r="C10804" s="383" t="s">
        <v>42</v>
      </c>
      <c r="D10804" s="383" t="s">
        <v>36</v>
      </c>
      <c r="E10804" s="383" t="s">
        <v>1000</v>
      </c>
      <c r="F10804" s="383" t="s">
        <v>43</v>
      </c>
      <c r="G10804" s="384">
        <v>19066</v>
      </c>
      <c r="H10804" s="383" t="s">
        <v>1039</v>
      </c>
      <c r="I10804" s="383" t="s">
        <v>1616</v>
      </c>
      <c r="J10804" s="383" t="s">
        <v>617</v>
      </c>
      <c r="K10804" s="383" t="s">
        <v>618</v>
      </c>
      <c r="L10804" s="384">
        <v>23171</v>
      </c>
      <c r="M10804" s="383" t="s">
        <v>637</v>
      </c>
      <c r="N10804" s="383" t="s">
        <v>620</v>
      </c>
      <c r="O10804" s="383" t="s">
        <v>230</v>
      </c>
    </row>
    <row r="10805" spans="1:15">
      <c r="A10805" s="385">
        <v>42075</v>
      </c>
      <c r="B10805" s="383" t="s">
        <v>21</v>
      </c>
      <c r="C10805" s="383" t="s">
        <v>12</v>
      </c>
      <c r="D10805" s="383" t="s">
        <v>22</v>
      </c>
      <c r="E10805" s="383" t="s">
        <v>658</v>
      </c>
      <c r="F10805" s="383" t="s">
        <v>10</v>
      </c>
      <c r="G10805" s="384">
        <v>-443051</v>
      </c>
      <c r="H10805" s="383" t="s">
        <v>733</v>
      </c>
      <c r="I10805" s="383" t="s">
        <v>1617</v>
      </c>
      <c r="J10805" s="383" t="s">
        <v>617</v>
      </c>
      <c r="K10805" s="383" t="s">
        <v>618</v>
      </c>
      <c r="L10805" s="384">
        <v>25875</v>
      </c>
      <c r="M10805" s="383" t="s">
        <v>639</v>
      </c>
      <c r="N10805" s="383" t="s">
        <v>620</v>
      </c>
      <c r="O10805" s="383" t="s">
        <v>230</v>
      </c>
    </row>
    <row r="10806" spans="1:15">
      <c r="A10806" s="385">
        <v>42077</v>
      </c>
      <c r="B10806" s="383" t="s">
        <v>999</v>
      </c>
      <c r="C10806" s="383" t="s">
        <v>42</v>
      </c>
      <c r="D10806" s="383" t="s">
        <v>36</v>
      </c>
      <c r="E10806" s="383" t="s">
        <v>1000</v>
      </c>
      <c r="F10806" s="383" t="s">
        <v>43</v>
      </c>
      <c r="G10806" s="384">
        <v>7301</v>
      </c>
      <c r="H10806" s="383" t="s">
        <v>1039</v>
      </c>
      <c r="I10806" s="383" t="s">
        <v>1618</v>
      </c>
      <c r="J10806" s="383" t="s">
        <v>617</v>
      </c>
      <c r="K10806" s="383" t="s">
        <v>618</v>
      </c>
      <c r="L10806" s="384">
        <v>25875</v>
      </c>
      <c r="M10806" s="383" t="s">
        <v>639</v>
      </c>
      <c r="N10806" s="383" t="s">
        <v>620</v>
      </c>
      <c r="O10806" s="383" t="s">
        <v>230</v>
      </c>
    </row>
    <row r="10807" spans="1:15">
      <c r="A10807" s="385">
        <v>42081</v>
      </c>
      <c r="B10807" s="383" t="s">
        <v>11</v>
      </c>
      <c r="C10807" s="383" t="s">
        <v>12</v>
      </c>
      <c r="D10807" s="383" t="s">
        <v>13</v>
      </c>
      <c r="E10807" s="383" t="s">
        <v>678</v>
      </c>
      <c r="F10807" s="383" t="s">
        <v>10</v>
      </c>
      <c r="G10807" s="384">
        <v>14076</v>
      </c>
      <c r="H10807" s="383" t="s">
        <v>904</v>
      </c>
      <c r="I10807" s="383" t="s">
        <v>1619</v>
      </c>
      <c r="J10807" s="383" t="s">
        <v>617</v>
      </c>
      <c r="K10807" s="383" t="s">
        <v>618</v>
      </c>
      <c r="L10807" s="384">
        <v>26170</v>
      </c>
      <c r="M10807" s="383" t="s">
        <v>640</v>
      </c>
      <c r="N10807" s="383" t="s">
        <v>620</v>
      </c>
      <c r="O10807" s="383" t="s">
        <v>230</v>
      </c>
    </row>
    <row r="10808" spans="1:15">
      <c r="A10808" s="385">
        <v>42082</v>
      </c>
      <c r="B10808" s="383" t="s">
        <v>46</v>
      </c>
      <c r="C10808" s="383" t="s">
        <v>40</v>
      </c>
      <c r="D10808" s="383" t="s">
        <v>38</v>
      </c>
      <c r="E10808" s="383" t="s">
        <v>916</v>
      </c>
      <c r="F10808" s="383" t="s">
        <v>10</v>
      </c>
      <c r="G10808" s="384">
        <v>6171</v>
      </c>
      <c r="H10808" s="383" t="s">
        <v>917</v>
      </c>
      <c r="I10808" s="383" t="s">
        <v>1620</v>
      </c>
      <c r="J10808" s="383" t="s">
        <v>617</v>
      </c>
      <c r="K10808" s="383" t="s">
        <v>618</v>
      </c>
      <c r="L10808" s="384">
        <v>26691</v>
      </c>
      <c r="M10808" s="383" t="s">
        <v>640</v>
      </c>
      <c r="N10808" s="383" t="s">
        <v>620</v>
      </c>
      <c r="O10808" s="383" t="s">
        <v>230</v>
      </c>
    </row>
    <row r="10809" spans="1:15">
      <c r="A10809" s="385">
        <v>42086</v>
      </c>
      <c r="B10809" s="383" t="s">
        <v>11</v>
      </c>
      <c r="C10809" s="383" t="s">
        <v>12</v>
      </c>
      <c r="D10809" s="383" t="s">
        <v>13</v>
      </c>
      <c r="E10809" s="383" t="s">
        <v>678</v>
      </c>
      <c r="F10809" s="383" t="s">
        <v>10</v>
      </c>
      <c r="G10809" s="384">
        <v>149771</v>
      </c>
      <c r="H10809" s="383" t="s">
        <v>759</v>
      </c>
      <c r="I10809" s="383" t="s">
        <v>1601</v>
      </c>
      <c r="J10809" s="383" t="s">
        <v>617</v>
      </c>
      <c r="K10809" s="383" t="s">
        <v>618</v>
      </c>
      <c r="L10809" s="384">
        <v>27741</v>
      </c>
      <c r="M10809" s="383" t="s">
        <v>640</v>
      </c>
      <c r="N10809" s="383" t="s">
        <v>620</v>
      </c>
      <c r="O10809" s="383" t="s">
        <v>230</v>
      </c>
    </row>
    <row r="10810" spans="1:15">
      <c r="A10810" s="385">
        <v>42089</v>
      </c>
      <c r="B10810" s="383" t="s">
        <v>21</v>
      </c>
      <c r="C10810" s="383" t="s">
        <v>12</v>
      </c>
      <c r="D10810" s="383" t="s">
        <v>22</v>
      </c>
      <c r="E10810" s="383" t="s">
        <v>658</v>
      </c>
      <c r="F10810" s="383" t="s">
        <v>10</v>
      </c>
      <c r="G10810" s="384">
        <v>166</v>
      </c>
      <c r="H10810" s="383" t="s">
        <v>909</v>
      </c>
      <c r="I10810" s="383" t="s">
        <v>1621</v>
      </c>
      <c r="J10810" s="383" t="s">
        <v>617</v>
      </c>
      <c r="K10810" s="383" t="s">
        <v>618</v>
      </c>
      <c r="L10810" s="384">
        <v>27741</v>
      </c>
      <c r="M10810" s="383" t="s">
        <v>640</v>
      </c>
      <c r="N10810" s="383" t="s">
        <v>620</v>
      </c>
      <c r="O10810" s="383" t="s">
        <v>230</v>
      </c>
    </row>
    <row r="10811" spans="1:15">
      <c r="A10811" s="385">
        <v>42091</v>
      </c>
      <c r="B10811" s="383" t="s">
        <v>11</v>
      </c>
      <c r="C10811" s="383" t="s">
        <v>12</v>
      </c>
      <c r="D10811" s="383" t="s">
        <v>13</v>
      </c>
      <c r="E10811" s="383" t="s">
        <v>678</v>
      </c>
      <c r="F10811" s="383" t="s">
        <v>10</v>
      </c>
      <c r="G10811" s="384">
        <v>231</v>
      </c>
      <c r="H10811" s="383" t="s">
        <v>951</v>
      </c>
      <c r="I10811" s="383" t="s">
        <v>1581</v>
      </c>
      <c r="J10811" s="383" t="s">
        <v>617</v>
      </c>
      <c r="K10811" s="383" t="s">
        <v>618</v>
      </c>
      <c r="L10811" s="384">
        <v>27741</v>
      </c>
      <c r="M10811" s="383" t="s">
        <v>641</v>
      </c>
      <c r="N10811" s="383" t="s">
        <v>620</v>
      </c>
      <c r="O10811" s="383" t="s">
        <v>230</v>
      </c>
    </row>
    <row r="10812" spans="1:15">
      <c r="A10812" s="385">
        <v>42093</v>
      </c>
      <c r="B10812" s="383" t="s">
        <v>46</v>
      </c>
      <c r="C10812" s="383" t="s">
        <v>40</v>
      </c>
      <c r="D10812" s="383" t="s">
        <v>38</v>
      </c>
      <c r="E10812" s="383" t="s">
        <v>916</v>
      </c>
      <c r="F10812" s="383" t="s">
        <v>10</v>
      </c>
      <c r="G10812" s="384">
        <v>3686</v>
      </c>
      <c r="H10812" s="383" t="s">
        <v>894</v>
      </c>
      <c r="I10812" s="383" t="s">
        <v>1622</v>
      </c>
      <c r="J10812" s="383" t="s">
        <v>617</v>
      </c>
      <c r="K10812" s="383" t="s">
        <v>618</v>
      </c>
      <c r="L10812" s="384">
        <v>27741</v>
      </c>
      <c r="M10812" s="383" t="s">
        <v>641</v>
      </c>
      <c r="N10812" s="383" t="s">
        <v>620</v>
      </c>
      <c r="O10812" s="383" t="s">
        <v>230</v>
      </c>
    </row>
    <row r="10813" spans="1:15">
      <c r="A10813" s="385">
        <v>42094</v>
      </c>
      <c r="B10813" s="383" t="s">
        <v>11</v>
      </c>
      <c r="C10813" s="383" t="s">
        <v>12</v>
      </c>
      <c r="D10813" s="383" t="s">
        <v>13</v>
      </c>
      <c r="E10813" s="383" t="s">
        <v>678</v>
      </c>
      <c r="F10813" s="383" t="s">
        <v>10</v>
      </c>
      <c r="G10813" s="384">
        <v>29484</v>
      </c>
      <c r="H10813" s="383" t="s">
        <v>1087</v>
      </c>
      <c r="I10813" s="383" t="s">
        <v>1623</v>
      </c>
      <c r="J10813" s="383" t="s">
        <v>617</v>
      </c>
      <c r="K10813" s="383" t="s">
        <v>618</v>
      </c>
      <c r="L10813" s="384">
        <v>27741</v>
      </c>
      <c r="M10813" s="383" t="s">
        <v>641</v>
      </c>
      <c r="N10813" s="383" t="s">
        <v>620</v>
      </c>
      <c r="O10813" s="383" t="s">
        <v>230</v>
      </c>
    </row>
    <row r="10814" spans="1:15">
      <c r="A10814" s="385">
        <v>42095</v>
      </c>
      <c r="B10814" s="383" t="s">
        <v>995</v>
      </c>
      <c r="C10814" s="383" t="s">
        <v>42</v>
      </c>
      <c r="D10814" s="383" t="s">
        <v>13</v>
      </c>
      <c r="E10814" s="383" t="s">
        <v>996</v>
      </c>
      <c r="F10814" s="383" t="s">
        <v>43</v>
      </c>
      <c r="G10814" s="384">
        <v>1370</v>
      </c>
      <c r="H10814" s="383" t="s">
        <v>848</v>
      </c>
      <c r="I10814" s="383" t="s">
        <v>1624</v>
      </c>
      <c r="J10814" s="383" t="s">
        <v>617</v>
      </c>
      <c r="K10814" s="383" t="s">
        <v>618</v>
      </c>
      <c r="L10814" s="384">
        <v>27741</v>
      </c>
      <c r="M10814" s="383" t="s">
        <v>641</v>
      </c>
      <c r="N10814" s="383" t="s">
        <v>620</v>
      </c>
      <c r="O10814" s="383" t="s">
        <v>230</v>
      </c>
    </row>
    <row r="10815" spans="1:15">
      <c r="A10815" s="385">
        <v>42096</v>
      </c>
      <c r="B10815" s="383" t="s">
        <v>646</v>
      </c>
      <c r="C10815" s="383" t="s">
        <v>8</v>
      </c>
      <c r="D10815" s="383" t="s">
        <v>32</v>
      </c>
      <c r="E10815" s="383" t="s">
        <v>647</v>
      </c>
      <c r="F10815" s="383" t="s">
        <v>10</v>
      </c>
      <c r="G10815" s="384">
        <v>-11377</v>
      </c>
      <c r="H10815" s="383" t="s">
        <v>648</v>
      </c>
      <c r="I10815" s="383" t="s">
        <v>1625</v>
      </c>
      <c r="J10815" s="383" t="s">
        <v>617</v>
      </c>
      <c r="K10815" s="383" t="s">
        <v>618</v>
      </c>
      <c r="L10815" s="384">
        <v>27741</v>
      </c>
      <c r="M10815" s="383" t="s">
        <v>641</v>
      </c>
      <c r="N10815" s="383" t="s">
        <v>620</v>
      </c>
      <c r="O10815" s="383" t="s">
        <v>230</v>
      </c>
    </row>
    <row r="10816" spans="1:15">
      <c r="A10816" s="385">
        <v>42105</v>
      </c>
      <c r="B10816" s="383" t="s">
        <v>11</v>
      </c>
      <c r="C10816" s="383" t="s">
        <v>12</v>
      </c>
      <c r="D10816" s="383" t="s">
        <v>13</v>
      </c>
      <c r="E10816" s="383" t="s">
        <v>678</v>
      </c>
      <c r="F10816" s="383" t="s">
        <v>10</v>
      </c>
      <c r="G10816" s="384">
        <v>15081</v>
      </c>
      <c r="H10816" s="383" t="s">
        <v>904</v>
      </c>
      <c r="I10816" s="383" t="s">
        <v>1626</v>
      </c>
      <c r="J10816" s="383" t="s">
        <v>617</v>
      </c>
      <c r="K10816" s="383" t="s">
        <v>618</v>
      </c>
      <c r="L10816" s="384">
        <v>29608</v>
      </c>
      <c r="M10816" s="383" t="s">
        <v>642</v>
      </c>
      <c r="N10816" s="383" t="s">
        <v>620</v>
      </c>
      <c r="O10816" s="383" t="s">
        <v>230</v>
      </c>
    </row>
    <row r="10817" spans="1:15">
      <c r="A10817" s="385">
        <v>42150</v>
      </c>
      <c r="B10817" s="383" t="s">
        <v>650</v>
      </c>
      <c r="C10817" s="383" t="s">
        <v>8</v>
      </c>
      <c r="D10817" s="383" t="s">
        <v>20</v>
      </c>
      <c r="E10817" s="383" t="s">
        <v>651</v>
      </c>
      <c r="F10817" s="383" t="s">
        <v>10</v>
      </c>
      <c r="G10817" s="384">
        <v>63750</v>
      </c>
      <c r="H10817" s="383" t="s">
        <v>1248</v>
      </c>
      <c r="I10817" s="383" t="s">
        <v>1627</v>
      </c>
      <c r="J10817" s="383" t="s">
        <v>617</v>
      </c>
      <c r="K10817" s="383" t="s">
        <v>618</v>
      </c>
      <c r="L10817" s="384">
        <v>30780</v>
      </c>
      <c r="M10817" s="383" t="s">
        <v>645</v>
      </c>
      <c r="N10817" s="383" t="s">
        <v>620</v>
      </c>
      <c r="O10817" s="383" t="s">
        <v>230</v>
      </c>
    </row>
    <row r="10818" spans="1:15">
      <c r="A10818" s="385">
        <v>42033</v>
      </c>
      <c r="B10818" s="383" t="s">
        <v>21</v>
      </c>
      <c r="C10818" s="383" t="s">
        <v>12</v>
      </c>
      <c r="D10818" s="383" t="s">
        <v>22</v>
      </c>
      <c r="E10818" s="383" t="s">
        <v>658</v>
      </c>
      <c r="F10818" s="383" t="s">
        <v>10</v>
      </c>
      <c r="G10818" s="384">
        <v>275</v>
      </c>
      <c r="H10818" s="383" t="s">
        <v>873</v>
      </c>
      <c r="I10818" s="383" t="s">
        <v>1628</v>
      </c>
      <c r="J10818" s="383" t="s">
        <v>617</v>
      </c>
      <c r="K10818" s="383" t="s">
        <v>618</v>
      </c>
      <c r="L10818" s="384">
        <v>18650</v>
      </c>
      <c r="M10818" s="383" t="s">
        <v>634</v>
      </c>
      <c r="N10818" s="383" t="s">
        <v>620</v>
      </c>
      <c r="O10818" s="383" t="s">
        <v>230</v>
      </c>
    </row>
    <row r="10819" spans="1:15">
      <c r="A10819" s="385">
        <v>42046</v>
      </c>
      <c r="B10819" s="383" t="s">
        <v>794</v>
      </c>
      <c r="C10819" s="383" t="s">
        <v>8</v>
      </c>
      <c r="D10819" s="383" t="s">
        <v>34</v>
      </c>
      <c r="E10819" s="383" t="s">
        <v>795</v>
      </c>
      <c r="F10819" s="383" t="s">
        <v>10</v>
      </c>
      <c r="G10819" s="384">
        <v>16758</v>
      </c>
      <c r="H10819" s="383" t="s">
        <v>796</v>
      </c>
      <c r="I10819" s="383" t="s">
        <v>1629</v>
      </c>
      <c r="J10819" s="383" t="s">
        <v>617</v>
      </c>
      <c r="K10819" s="383" t="s">
        <v>618</v>
      </c>
      <c r="L10819" s="384">
        <v>20833</v>
      </c>
      <c r="M10819" s="383" t="s">
        <v>635</v>
      </c>
      <c r="N10819" s="383" t="s">
        <v>620</v>
      </c>
      <c r="O10819" s="383" t="s">
        <v>230</v>
      </c>
    </row>
    <row r="10820" spans="1:15">
      <c r="A10820" s="385">
        <v>42055</v>
      </c>
      <c r="B10820" s="383" t="s">
        <v>995</v>
      </c>
      <c r="C10820" s="383" t="s">
        <v>42</v>
      </c>
      <c r="D10820" s="383" t="s">
        <v>13</v>
      </c>
      <c r="E10820" s="383" t="s">
        <v>996</v>
      </c>
      <c r="F10820" s="383" t="s">
        <v>43</v>
      </c>
      <c r="G10820" s="384">
        <v>13464</v>
      </c>
      <c r="H10820" s="383" t="s">
        <v>848</v>
      </c>
      <c r="I10820" s="383" t="s">
        <v>1630</v>
      </c>
      <c r="J10820" s="383" t="s">
        <v>617</v>
      </c>
      <c r="K10820" s="383" t="s">
        <v>618</v>
      </c>
      <c r="L10820" s="384">
        <v>23171</v>
      </c>
      <c r="M10820" s="383" t="s">
        <v>636</v>
      </c>
      <c r="N10820" s="383" t="s">
        <v>620</v>
      </c>
      <c r="O10820" s="383" t="s">
        <v>230</v>
      </c>
    </row>
    <row r="10821" spans="1:15">
      <c r="A10821" s="385">
        <v>42058</v>
      </c>
      <c r="B10821" s="383" t="s">
        <v>999</v>
      </c>
      <c r="C10821" s="383" t="s">
        <v>42</v>
      </c>
      <c r="D10821" s="383" t="s">
        <v>36</v>
      </c>
      <c r="E10821" s="383" t="s">
        <v>1000</v>
      </c>
      <c r="F10821" s="383" t="s">
        <v>43</v>
      </c>
      <c r="G10821" s="384">
        <v>6272</v>
      </c>
      <c r="H10821" s="383" t="s">
        <v>1039</v>
      </c>
      <c r="I10821" s="383" t="s">
        <v>1631</v>
      </c>
      <c r="J10821" s="383" t="s">
        <v>617</v>
      </c>
      <c r="K10821" s="383" t="s">
        <v>618</v>
      </c>
      <c r="L10821" s="384">
        <v>23171</v>
      </c>
      <c r="M10821" s="383" t="s">
        <v>637</v>
      </c>
      <c r="N10821" s="383" t="s">
        <v>620</v>
      </c>
      <c r="O10821" s="383" t="s">
        <v>230</v>
      </c>
    </row>
    <row r="10822" spans="1:15">
      <c r="A10822" s="385">
        <v>42075</v>
      </c>
      <c r="B10822" s="383" t="s">
        <v>11</v>
      </c>
      <c r="C10822" s="383" t="s">
        <v>12</v>
      </c>
      <c r="D10822" s="383" t="s">
        <v>13</v>
      </c>
      <c r="E10822" s="383" t="s">
        <v>678</v>
      </c>
      <c r="F10822" s="383" t="s">
        <v>10</v>
      </c>
      <c r="G10822" s="384">
        <v>8652</v>
      </c>
      <c r="H10822" s="383" t="s">
        <v>763</v>
      </c>
      <c r="I10822" s="383" t="s">
        <v>1632</v>
      </c>
      <c r="J10822" s="383" t="s">
        <v>617</v>
      </c>
      <c r="K10822" s="383" t="s">
        <v>618</v>
      </c>
      <c r="L10822" s="384">
        <v>25875</v>
      </c>
      <c r="M10822" s="383" t="s">
        <v>639</v>
      </c>
      <c r="N10822" s="383" t="s">
        <v>620</v>
      </c>
      <c r="O10822" s="383" t="s">
        <v>230</v>
      </c>
    </row>
    <row r="10823" spans="1:15">
      <c r="A10823" s="385">
        <v>42077</v>
      </c>
      <c r="B10823" s="383" t="s">
        <v>999</v>
      </c>
      <c r="C10823" s="383" t="s">
        <v>42</v>
      </c>
      <c r="D10823" s="383" t="s">
        <v>36</v>
      </c>
      <c r="E10823" s="383" t="s">
        <v>1000</v>
      </c>
      <c r="F10823" s="383" t="s">
        <v>43</v>
      </c>
      <c r="G10823" s="384">
        <v>4421</v>
      </c>
      <c r="H10823" s="383" t="s">
        <v>1039</v>
      </c>
      <c r="I10823" s="383" t="s">
        <v>1633</v>
      </c>
      <c r="J10823" s="383" t="s">
        <v>617</v>
      </c>
      <c r="K10823" s="383" t="s">
        <v>618</v>
      </c>
      <c r="L10823" s="384">
        <v>25875</v>
      </c>
      <c r="M10823" s="383" t="s">
        <v>639</v>
      </c>
      <c r="N10823" s="383" t="s">
        <v>620</v>
      </c>
      <c r="O10823" s="383" t="s">
        <v>230</v>
      </c>
    </row>
    <row r="10824" spans="1:15">
      <c r="A10824" s="385">
        <v>42081</v>
      </c>
      <c r="B10824" s="383" t="s">
        <v>21</v>
      </c>
      <c r="C10824" s="383" t="s">
        <v>12</v>
      </c>
      <c r="D10824" s="383" t="s">
        <v>22</v>
      </c>
      <c r="E10824" s="383" t="s">
        <v>658</v>
      </c>
      <c r="F10824" s="383" t="s">
        <v>10</v>
      </c>
      <c r="G10824" s="384">
        <v>630</v>
      </c>
      <c r="H10824" s="383" t="s">
        <v>1634</v>
      </c>
      <c r="I10824" s="383" t="s">
        <v>1635</v>
      </c>
      <c r="J10824" s="383" t="s">
        <v>617</v>
      </c>
      <c r="K10824" s="383" t="s">
        <v>618</v>
      </c>
      <c r="L10824" s="384">
        <v>26170</v>
      </c>
      <c r="M10824" s="383" t="s">
        <v>640</v>
      </c>
      <c r="N10824" s="383" t="s">
        <v>620</v>
      </c>
      <c r="O10824" s="383" t="s">
        <v>230</v>
      </c>
    </row>
    <row r="10825" spans="1:15">
      <c r="A10825" s="385">
        <v>42086</v>
      </c>
      <c r="B10825" s="383" t="s">
        <v>646</v>
      </c>
      <c r="C10825" s="383" t="s">
        <v>8</v>
      </c>
      <c r="D10825" s="383" t="s">
        <v>32</v>
      </c>
      <c r="E10825" s="383" t="s">
        <v>647</v>
      </c>
      <c r="F10825" s="383" t="s">
        <v>10</v>
      </c>
      <c r="G10825" s="384">
        <v>149006</v>
      </c>
      <c r="H10825" s="383" t="s">
        <v>747</v>
      </c>
      <c r="I10825" s="383" t="s">
        <v>1636</v>
      </c>
      <c r="J10825" s="383" t="s">
        <v>617</v>
      </c>
      <c r="K10825" s="383" t="s">
        <v>618</v>
      </c>
      <c r="L10825" s="384">
        <v>27741</v>
      </c>
      <c r="M10825" s="383" t="s">
        <v>640</v>
      </c>
      <c r="N10825" s="383" t="s">
        <v>620</v>
      </c>
      <c r="O10825" s="383" t="s">
        <v>230</v>
      </c>
    </row>
    <row r="10826" spans="1:15">
      <c r="A10826" s="385">
        <v>42091</v>
      </c>
      <c r="B10826" s="383" t="s">
        <v>11</v>
      </c>
      <c r="C10826" s="383" t="s">
        <v>12</v>
      </c>
      <c r="D10826" s="383" t="s">
        <v>13</v>
      </c>
      <c r="E10826" s="383" t="s">
        <v>678</v>
      </c>
      <c r="F10826" s="383" t="s">
        <v>10</v>
      </c>
      <c r="G10826" s="384">
        <v>238</v>
      </c>
      <c r="H10826" s="383" t="s">
        <v>951</v>
      </c>
      <c r="I10826" s="383" t="s">
        <v>1581</v>
      </c>
      <c r="J10826" s="383" t="s">
        <v>617</v>
      </c>
      <c r="K10826" s="383" t="s">
        <v>618</v>
      </c>
      <c r="L10826" s="384">
        <v>27741</v>
      </c>
      <c r="M10826" s="383" t="s">
        <v>641</v>
      </c>
      <c r="N10826" s="383" t="s">
        <v>620</v>
      </c>
      <c r="O10826" s="383" t="s">
        <v>230</v>
      </c>
    </row>
    <row r="10827" spans="1:15">
      <c r="A10827" s="385">
        <v>42093</v>
      </c>
      <c r="B10827" s="383" t="s">
        <v>46</v>
      </c>
      <c r="C10827" s="383" t="s">
        <v>40</v>
      </c>
      <c r="D10827" s="383" t="s">
        <v>38</v>
      </c>
      <c r="E10827" s="383" t="s">
        <v>916</v>
      </c>
      <c r="F10827" s="383" t="s">
        <v>10</v>
      </c>
      <c r="G10827" s="384">
        <v>4561</v>
      </c>
      <c r="H10827" s="383" t="s">
        <v>894</v>
      </c>
      <c r="I10827" s="383" t="s">
        <v>1622</v>
      </c>
      <c r="J10827" s="383" t="s">
        <v>617</v>
      </c>
      <c r="K10827" s="383" t="s">
        <v>618</v>
      </c>
      <c r="L10827" s="384">
        <v>27741</v>
      </c>
      <c r="M10827" s="383" t="s">
        <v>641</v>
      </c>
      <c r="N10827" s="383" t="s">
        <v>620</v>
      </c>
      <c r="O10827" s="383" t="s">
        <v>230</v>
      </c>
    </row>
    <row r="10828" spans="1:15">
      <c r="A10828" s="385">
        <v>42095</v>
      </c>
      <c r="B10828" s="383" t="s">
        <v>995</v>
      </c>
      <c r="C10828" s="383" t="s">
        <v>42</v>
      </c>
      <c r="D10828" s="383" t="s">
        <v>13</v>
      </c>
      <c r="E10828" s="383" t="s">
        <v>996</v>
      </c>
      <c r="F10828" s="383" t="s">
        <v>43</v>
      </c>
      <c r="G10828" s="384">
        <v>1370</v>
      </c>
      <c r="H10828" s="383" t="s">
        <v>848</v>
      </c>
      <c r="I10828" s="383" t="s">
        <v>1637</v>
      </c>
      <c r="J10828" s="383" t="s">
        <v>617</v>
      </c>
      <c r="K10828" s="383" t="s">
        <v>618</v>
      </c>
      <c r="L10828" s="384">
        <v>27741</v>
      </c>
      <c r="M10828" s="383" t="s">
        <v>641</v>
      </c>
      <c r="N10828" s="383" t="s">
        <v>620</v>
      </c>
      <c r="O10828" s="383" t="s">
        <v>230</v>
      </c>
    </row>
    <row r="10829" spans="1:15">
      <c r="A10829" s="385">
        <v>42096</v>
      </c>
      <c r="B10829" s="383" t="s">
        <v>21</v>
      </c>
      <c r="C10829" s="383" t="s">
        <v>12</v>
      </c>
      <c r="D10829" s="383" t="s">
        <v>22</v>
      </c>
      <c r="E10829" s="383" t="s">
        <v>658</v>
      </c>
      <c r="F10829" s="383" t="s">
        <v>10</v>
      </c>
      <c r="G10829" s="384">
        <v>-48080</v>
      </c>
      <c r="H10829" s="383" t="s">
        <v>854</v>
      </c>
      <c r="I10829" s="383" t="s">
        <v>1638</v>
      </c>
      <c r="J10829" s="383" t="s">
        <v>617</v>
      </c>
      <c r="K10829" s="383" t="s">
        <v>618</v>
      </c>
      <c r="L10829" s="384">
        <v>27741</v>
      </c>
      <c r="M10829" s="383" t="s">
        <v>641</v>
      </c>
      <c r="N10829" s="383" t="s">
        <v>620</v>
      </c>
      <c r="O10829" s="383" t="s">
        <v>230</v>
      </c>
    </row>
    <row r="10830" spans="1:15">
      <c r="A10830" s="385">
        <v>42105</v>
      </c>
      <c r="B10830" s="383" t="s">
        <v>21</v>
      </c>
      <c r="C10830" s="383" t="s">
        <v>12</v>
      </c>
      <c r="D10830" s="383" t="s">
        <v>22</v>
      </c>
      <c r="E10830" s="383" t="s">
        <v>658</v>
      </c>
      <c r="F10830" s="383" t="s">
        <v>10</v>
      </c>
      <c r="G10830" s="384">
        <v>1074</v>
      </c>
      <c r="H10830" s="383" t="s">
        <v>873</v>
      </c>
      <c r="I10830" s="383" t="s">
        <v>925</v>
      </c>
      <c r="J10830" s="383" t="s">
        <v>617</v>
      </c>
      <c r="K10830" s="383" t="s">
        <v>618</v>
      </c>
      <c r="L10830" s="384">
        <v>29608</v>
      </c>
      <c r="M10830" s="383" t="s">
        <v>642</v>
      </c>
      <c r="N10830" s="383" t="s">
        <v>620</v>
      </c>
      <c r="O10830" s="383" t="s">
        <v>230</v>
      </c>
    </row>
    <row r="10831" spans="1:15">
      <c r="A10831" s="385">
        <v>42150</v>
      </c>
      <c r="B10831" s="383" t="s">
        <v>21</v>
      </c>
      <c r="C10831" s="383" t="s">
        <v>12</v>
      </c>
      <c r="D10831" s="383" t="s">
        <v>22</v>
      </c>
      <c r="E10831" s="383" t="s">
        <v>658</v>
      </c>
      <c r="F10831" s="383" t="s">
        <v>10</v>
      </c>
      <c r="G10831" s="384">
        <v>11944</v>
      </c>
      <c r="H10831" s="383" t="s">
        <v>873</v>
      </c>
      <c r="I10831" s="383" t="s">
        <v>874</v>
      </c>
      <c r="J10831" s="383" t="s">
        <v>617</v>
      </c>
      <c r="K10831" s="383" t="s">
        <v>618</v>
      </c>
      <c r="L10831" s="384">
        <v>30780</v>
      </c>
      <c r="M10831" s="383" t="s">
        <v>645</v>
      </c>
      <c r="N10831" s="383" t="s">
        <v>620</v>
      </c>
      <c r="O10831" s="383" t="s">
        <v>230</v>
      </c>
    </row>
    <row r="10832" spans="1:15">
      <c r="A10832" s="385">
        <v>42033</v>
      </c>
      <c r="B10832" s="383" t="s">
        <v>21</v>
      </c>
      <c r="C10832" s="383" t="s">
        <v>12</v>
      </c>
      <c r="D10832" s="383" t="s">
        <v>22</v>
      </c>
      <c r="E10832" s="383" t="s">
        <v>658</v>
      </c>
      <c r="F10832" s="383" t="s">
        <v>10</v>
      </c>
      <c r="G10832" s="384">
        <v>18808</v>
      </c>
      <c r="H10832" s="383" t="s">
        <v>873</v>
      </c>
      <c r="I10832" s="383" t="s">
        <v>1612</v>
      </c>
      <c r="J10832" s="383" t="s">
        <v>617</v>
      </c>
      <c r="K10832" s="383" t="s">
        <v>618</v>
      </c>
      <c r="L10832" s="384">
        <v>18650</v>
      </c>
      <c r="M10832" s="383" t="s">
        <v>634</v>
      </c>
      <c r="N10832" s="383" t="s">
        <v>620</v>
      </c>
      <c r="O10832" s="383" t="s">
        <v>230</v>
      </c>
    </row>
    <row r="10833" spans="1:15">
      <c r="A10833" s="385">
        <v>42046</v>
      </c>
      <c r="B10833" s="383" t="s">
        <v>794</v>
      </c>
      <c r="C10833" s="383" t="s">
        <v>8</v>
      </c>
      <c r="D10833" s="383" t="s">
        <v>34</v>
      </c>
      <c r="E10833" s="383" t="s">
        <v>795</v>
      </c>
      <c r="F10833" s="383" t="s">
        <v>10</v>
      </c>
      <c r="G10833" s="384">
        <v>-3706</v>
      </c>
      <c r="H10833" s="383" t="s">
        <v>796</v>
      </c>
      <c r="I10833" s="383" t="s">
        <v>1639</v>
      </c>
      <c r="J10833" s="383" t="s">
        <v>617</v>
      </c>
      <c r="K10833" s="383" t="s">
        <v>618</v>
      </c>
      <c r="L10833" s="384">
        <v>20833</v>
      </c>
      <c r="M10833" s="383" t="s">
        <v>635</v>
      </c>
      <c r="N10833" s="383" t="s">
        <v>620</v>
      </c>
      <c r="O10833" s="383" t="s">
        <v>230</v>
      </c>
    </row>
    <row r="10834" spans="1:15">
      <c r="A10834" s="385">
        <v>42055</v>
      </c>
      <c r="B10834" s="383" t="s">
        <v>46</v>
      </c>
      <c r="C10834" s="383" t="s">
        <v>40</v>
      </c>
      <c r="D10834" s="383" t="s">
        <v>38</v>
      </c>
      <c r="E10834" s="383" t="s">
        <v>916</v>
      </c>
      <c r="F10834" s="383" t="s">
        <v>10</v>
      </c>
      <c r="G10834" s="384">
        <v>10292</v>
      </c>
      <c r="H10834" s="383" t="s">
        <v>968</v>
      </c>
      <c r="I10834" s="383" t="s">
        <v>1640</v>
      </c>
      <c r="J10834" s="383" t="s">
        <v>617</v>
      </c>
      <c r="K10834" s="383" t="s">
        <v>618</v>
      </c>
      <c r="L10834" s="384">
        <v>23171</v>
      </c>
      <c r="M10834" s="383" t="s">
        <v>636</v>
      </c>
      <c r="N10834" s="383" t="s">
        <v>620</v>
      </c>
      <c r="O10834" s="383" t="s">
        <v>230</v>
      </c>
    </row>
    <row r="10835" spans="1:15">
      <c r="A10835" s="385">
        <v>42058</v>
      </c>
      <c r="B10835" s="383" t="s">
        <v>995</v>
      </c>
      <c r="C10835" s="383" t="s">
        <v>42</v>
      </c>
      <c r="D10835" s="383" t="s">
        <v>13</v>
      </c>
      <c r="E10835" s="383" t="s">
        <v>996</v>
      </c>
      <c r="F10835" s="383" t="s">
        <v>43</v>
      </c>
      <c r="G10835" s="384">
        <v>1370</v>
      </c>
      <c r="H10835" s="383" t="s">
        <v>848</v>
      </c>
      <c r="I10835" s="383" t="s">
        <v>1595</v>
      </c>
      <c r="J10835" s="383" t="s">
        <v>617</v>
      </c>
      <c r="K10835" s="383" t="s">
        <v>618</v>
      </c>
      <c r="L10835" s="384">
        <v>23171</v>
      </c>
      <c r="M10835" s="383" t="s">
        <v>637</v>
      </c>
      <c r="N10835" s="383" t="s">
        <v>620</v>
      </c>
      <c r="O10835" s="383" t="s">
        <v>230</v>
      </c>
    </row>
    <row r="10836" spans="1:15">
      <c r="A10836" s="385">
        <v>42075</v>
      </c>
      <c r="B10836" s="383" t="s">
        <v>11</v>
      </c>
      <c r="C10836" s="383" t="s">
        <v>12</v>
      </c>
      <c r="D10836" s="383" t="s">
        <v>13</v>
      </c>
      <c r="E10836" s="383" t="s">
        <v>678</v>
      </c>
      <c r="F10836" s="383" t="s">
        <v>10</v>
      </c>
      <c r="G10836" s="384">
        <v>2500</v>
      </c>
      <c r="H10836" s="383" t="s">
        <v>951</v>
      </c>
      <c r="I10836" s="383" t="s">
        <v>1641</v>
      </c>
      <c r="J10836" s="383" t="s">
        <v>617</v>
      </c>
      <c r="K10836" s="383" t="s">
        <v>618</v>
      </c>
      <c r="L10836" s="384">
        <v>25875</v>
      </c>
      <c r="M10836" s="383" t="s">
        <v>639</v>
      </c>
      <c r="N10836" s="383" t="s">
        <v>620</v>
      </c>
      <c r="O10836" s="383" t="s">
        <v>230</v>
      </c>
    </row>
    <row r="10837" spans="1:15">
      <c r="A10837" s="385">
        <v>42077</v>
      </c>
      <c r="B10837" s="383" t="s">
        <v>995</v>
      </c>
      <c r="C10837" s="383" t="s">
        <v>42</v>
      </c>
      <c r="D10837" s="383" t="s">
        <v>13</v>
      </c>
      <c r="E10837" s="383" t="s">
        <v>996</v>
      </c>
      <c r="F10837" s="383" t="s">
        <v>43</v>
      </c>
      <c r="G10837" s="384">
        <v>136000</v>
      </c>
      <c r="H10837" s="383" t="s">
        <v>792</v>
      </c>
      <c r="I10837" s="383" t="s">
        <v>1642</v>
      </c>
      <c r="J10837" s="383" t="s">
        <v>617</v>
      </c>
      <c r="K10837" s="383" t="s">
        <v>618</v>
      </c>
      <c r="L10837" s="384">
        <v>25875</v>
      </c>
      <c r="M10837" s="383" t="s">
        <v>639</v>
      </c>
      <c r="N10837" s="383" t="s">
        <v>620</v>
      </c>
      <c r="O10837" s="383" t="s">
        <v>230</v>
      </c>
    </row>
    <row r="10838" spans="1:15">
      <c r="A10838" s="385">
        <v>42086</v>
      </c>
      <c r="B10838" s="383" t="s">
        <v>21</v>
      </c>
      <c r="C10838" s="383" t="s">
        <v>12</v>
      </c>
      <c r="D10838" s="383" t="s">
        <v>22</v>
      </c>
      <c r="E10838" s="383" t="s">
        <v>658</v>
      </c>
      <c r="F10838" s="383" t="s">
        <v>10</v>
      </c>
      <c r="G10838" s="384">
        <v>-935298</v>
      </c>
      <c r="H10838" s="383" t="s">
        <v>733</v>
      </c>
      <c r="I10838" s="383" t="s">
        <v>1643</v>
      </c>
      <c r="J10838" s="383" t="s">
        <v>617</v>
      </c>
      <c r="K10838" s="383" t="s">
        <v>618</v>
      </c>
      <c r="L10838" s="384">
        <v>27741</v>
      </c>
      <c r="M10838" s="383" t="s">
        <v>640</v>
      </c>
      <c r="N10838" s="383" t="s">
        <v>620</v>
      </c>
      <c r="O10838" s="383" t="s">
        <v>230</v>
      </c>
    </row>
    <row r="10839" spans="1:15">
      <c r="A10839" s="385">
        <v>42091</v>
      </c>
      <c r="B10839" s="383" t="s">
        <v>11</v>
      </c>
      <c r="C10839" s="383" t="s">
        <v>12</v>
      </c>
      <c r="D10839" s="383" t="s">
        <v>13</v>
      </c>
      <c r="E10839" s="383" t="s">
        <v>678</v>
      </c>
      <c r="F10839" s="383" t="s">
        <v>10</v>
      </c>
      <c r="G10839" s="384">
        <v>343</v>
      </c>
      <c r="H10839" s="383" t="s">
        <v>951</v>
      </c>
      <c r="I10839" s="383" t="s">
        <v>1581</v>
      </c>
      <c r="J10839" s="383" t="s">
        <v>617</v>
      </c>
      <c r="K10839" s="383" t="s">
        <v>618</v>
      </c>
      <c r="L10839" s="384">
        <v>27741</v>
      </c>
      <c r="M10839" s="383" t="s">
        <v>641</v>
      </c>
      <c r="N10839" s="383" t="s">
        <v>620</v>
      </c>
      <c r="O10839" s="383" t="s">
        <v>230</v>
      </c>
    </row>
    <row r="10840" spans="1:15">
      <c r="A10840" s="385">
        <v>42093</v>
      </c>
      <c r="B10840" s="383" t="s">
        <v>46</v>
      </c>
      <c r="C10840" s="383" t="s">
        <v>40</v>
      </c>
      <c r="D10840" s="383" t="s">
        <v>38</v>
      </c>
      <c r="E10840" s="383" t="s">
        <v>916</v>
      </c>
      <c r="F10840" s="383" t="s">
        <v>10</v>
      </c>
      <c r="G10840" s="384">
        <v>2769</v>
      </c>
      <c r="H10840" s="383" t="s">
        <v>917</v>
      </c>
      <c r="I10840" s="383" t="s">
        <v>1644</v>
      </c>
      <c r="J10840" s="383" t="s">
        <v>617</v>
      </c>
      <c r="K10840" s="383" t="s">
        <v>618</v>
      </c>
      <c r="L10840" s="384">
        <v>27741</v>
      </c>
      <c r="M10840" s="383" t="s">
        <v>641</v>
      </c>
      <c r="N10840" s="383" t="s">
        <v>620</v>
      </c>
      <c r="O10840" s="383" t="s">
        <v>230</v>
      </c>
    </row>
    <row r="10841" spans="1:15">
      <c r="A10841" s="385">
        <v>42095</v>
      </c>
      <c r="B10841" s="383" t="s">
        <v>995</v>
      </c>
      <c r="C10841" s="383" t="s">
        <v>42</v>
      </c>
      <c r="D10841" s="383" t="s">
        <v>13</v>
      </c>
      <c r="E10841" s="383" t="s">
        <v>996</v>
      </c>
      <c r="F10841" s="383" t="s">
        <v>43</v>
      </c>
      <c r="G10841" s="384">
        <v>11557</v>
      </c>
      <c r="H10841" s="383" t="s">
        <v>848</v>
      </c>
      <c r="I10841" s="383" t="s">
        <v>1645</v>
      </c>
      <c r="J10841" s="383" t="s">
        <v>617</v>
      </c>
      <c r="K10841" s="383" t="s">
        <v>618</v>
      </c>
      <c r="L10841" s="384">
        <v>27741</v>
      </c>
      <c r="M10841" s="383" t="s">
        <v>641</v>
      </c>
      <c r="N10841" s="383" t="s">
        <v>620</v>
      </c>
      <c r="O10841" s="383" t="s">
        <v>230</v>
      </c>
    </row>
    <row r="10842" spans="1:15">
      <c r="A10842" s="385">
        <v>42105</v>
      </c>
      <c r="B10842" s="383" t="s">
        <v>21</v>
      </c>
      <c r="C10842" s="383" t="s">
        <v>12</v>
      </c>
      <c r="D10842" s="383" t="s">
        <v>22</v>
      </c>
      <c r="E10842" s="383" t="s">
        <v>658</v>
      </c>
      <c r="F10842" s="383" t="s">
        <v>10</v>
      </c>
      <c r="G10842" s="384">
        <v>2628</v>
      </c>
      <c r="H10842" s="383" t="s">
        <v>873</v>
      </c>
      <c r="I10842" s="383" t="s">
        <v>1539</v>
      </c>
      <c r="J10842" s="383" t="s">
        <v>617</v>
      </c>
      <c r="K10842" s="383" t="s">
        <v>618</v>
      </c>
      <c r="L10842" s="384">
        <v>29608</v>
      </c>
      <c r="M10842" s="383" t="s">
        <v>642</v>
      </c>
      <c r="N10842" s="383" t="s">
        <v>620</v>
      </c>
      <c r="O10842" s="383" t="s">
        <v>230</v>
      </c>
    </row>
    <row r="10843" spans="1:15">
      <c r="A10843" s="385">
        <v>42150</v>
      </c>
      <c r="B10843" s="383" t="s">
        <v>21</v>
      </c>
      <c r="C10843" s="383" t="s">
        <v>12</v>
      </c>
      <c r="D10843" s="383" t="s">
        <v>22</v>
      </c>
      <c r="E10843" s="383" t="s">
        <v>658</v>
      </c>
      <c r="F10843" s="383" t="s">
        <v>10</v>
      </c>
      <c r="G10843" s="384">
        <v>176248</v>
      </c>
      <c r="H10843" s="383" t="s">
        <v>733</v>
      </c>
      <c r="I10843" s="383" t="s">
        <v>1646</v>
      </c>
      <c r="J10843" s="383" t="s">
        <v>617</v>
      </c>
      <c r="K10843" s="383" t="s">
        <v>618</v>
      </c>
      <c r="L10843" s="384">
        <v>30780</v>
      </c>
      <c r="M10843" s="383" t="s">
        <v>645</v>
      </c>
      <c r="N10843" s="383" t="s">
        <v>620</v>
      </c>
      <c r="O10843" s="383" t="s">
        <v>230</v>
      </c>
    </row>
    <row r="10844" spans="1:15">
      <c r="A10844" s="385">
        <v>42033</v>
      </c>
      <c r="B10844" s="383" t="s">
        <v>21</v>
      </c>
      <c r="C10844" s="383" t="s">
        <v>12</v>
      </c>
      <c r="D10844" s="383" t="s">
        <v>22</v>
      </c>
      <c r="E10844" s="383" t="s">
        <v>658</v>
      </c>
      <c r="F10844" s="383" t="s">
        <v>10</v>
      </c>
      <c r="G10844" s="384">
        <v>275</v>
      </c>
      <c r="H10844" s="383" t="s">
        <v>873</v>
      </c>
      <c r="I10844" s="383" t="s">
        <v>1612</v>
      </c>
      <c r="J10844" s="383" t="s">
        <v>617</v>
      </c>
      <c r="K10844" s="383" t="s">
        <v>618</v>
      </c>
      <c r="L10844" s="384">
        <v>18650</v>
      </c>
      <c r="M10844" s="383" t="s">
        <v>634</v>
      </c>
      <c r="N10844" s="383" t="s">
        <v>620</v>
      </c>
      <c r="O10844" s="383" t="s">
        <v>230</v>
      </c>
    </row>
    <row r="10845" spans="1:15">
      <c r="A10845" s="385">
        <v>42046</v>
      </c>
      <c r="B10845" s="383" t="s">
        <v>806</v>
      </c>
      <c r="C10845" s="383" t="s">
        <v>8</v>
      </c>
      <c r="D10845" s="383" t="s">
        <v>51</v>
      </c>
      <c r="E10845" s="383" t="s">
        <v>807</v>
      </c>
      <c r="F10845" s="383" t="s">
        <v>10</v>
      </c>
      <c r="G10845" s="384">
        <v>12993</v>
      </c>
      <c r="H10845" s="383" t="s">
        <v>796</v>
      </c>
      <c r="I10845" s="383" t="s">
        <v>1647</v>
      </c>
      <c r="J10845" s="383" t="s">
        <v>617</v>
      </c>
      <c r="K10845" s="383" t="s">
        <v>618</v>
      </c>
      <c r="L10845" s="384">
        <v>20833</v>
      </c>
      <c r="M10845" s="383" t="s">
        <v>635</v>
      </c>
      <c r="N10845" s="383" t="s">
        <v>620</v>
      </c>
      <c r="O10845" s="383" t="s">
        <v>230</v>
      </c>
    </row>
    <row r="10846" spans="1:15">
      <c r="A10846" s="385">
        <v>42055</v>
      </c>
      <c r="B10846" s="383" t="s">
        <v>39</v>
      </c>
      <c r="C10846" s="383" t="s">
        <v>40</v>
      </c>
      <c r="D10846" s="383" t="s">
        <v>19</v>
      </c>
      <c r="E10846" s="383" t="s">
        <v>893</v>
      </c>
      <c r="F10846" s="383" t="s">
        <v>10</v>
      </c>
      <c r="G10846" s="384">
        <v>8292</v>
      </c>
      <c r="H10846" s="383" t="s">
        <v>917</v>
      </c>
      <c r="I10846" s="383" t="s">
        <v>1648</v>
      </c>
      <c r="J10846" s="383" t="s">
        <v>617</v>
      </c>
      <c r="K10846" s="383" t="s">
        <v>618</v>
      </c>
      <c r="L10846" s="384">
        <v>23171</v>
      </c>
      <c r="M10846" s="383" t="s">
        <v>636</v>
      </c>
      <c r="N10846" s="383" t="s">
        <v>620</v>
      </c>
      <c r="O10846" s="383" t="s">
        <v>230</v>
      </c>
    </row>
    <row r="10847" spans="1:15">
      <c r="A10847" s="385">
        <v>42058</v>
      </c>
      <c r="B10847" s="383" t="s">
        <v>995</v>
      </c>
      <c r="C10847" s="383" t="s">
        <v>42</v>
      </c>
      <c r="D10847" s="383" t="s">
        <v>13</v>
      </c>
      <c r="E10847" s="383" t="s">
        <v>996</v>
      </c>
      <c r="F10847" s="383" t="s">
        <v>43</v>
      </c>
      <c r="G10847" s="384">
        <v>1370</v>
      </c>
      <c r="H10847" s="383" t="s">
        <v>848</v>
      </c>
      <c r="I10847" s="383" t="s">
        <v>1615</v>
      </c>
      <c r="J10847" s="383" t="s">
        <v>617</v>
      </c>
      <c r="K10847" s="383" t="s">
        <v>618</v>
      </c>
      <c r="L10847" s="384">
        <v>23171</v>
      </c>
      <c r="M10847" s="383" t="s">
        <v>637</v>
      </c>
      <c r="N10847" s="383" t="s">
        <v>620</v>
      </c>
      <c r="O10847" s="383" t="s">
        <v>230</v>
      </c>
    </row>
    <row r="10848" spans="1:15">
      <c r="A10848" s="385">
        <v>42077</v>
      </c>
      <c r="B10848" s="383" t="s">
        <v>995</v>
      </c>
      <c r="C10848" s="383" t="s">
        <v>42</v>
      </c>
      <c r="D10848" s="383" t="s">
        <v>13</v>
      </c>
      <c r="E10848" s="383" t="s">
        <v>996</v>
      </c>
      <c r="F10848" s="383" t="s">
        <v>43</v>
      </c>
      <c r="G10848" s="384">
        <v>1370</v>
      </c>
      <c r="H10848" s="383" t="s">
        <v>848</v>
      </c>
      <c r="I10848" s="383" t="s">
        <v>1649</v>
      </c>
      <c r="J10848" s="383" t="s">
        <v>617</v>
      </c>
      <c r="K10848" s="383" t="s">
        <v>618</v>
      </c>
      <c r="L10848" s="384">
        <v>25875</v>
      </c>
      <c r="M10848" s="383" t="s">
        <v>639</v>
      </c>
      <c r="N10848" s="383" t="s">
        <v>620</v>
      </c>
      <c r="O10848" s="383" t="s">
        <v>230</v>
      </c>
    </row>
    <row r="10849" spans="1:15">
      <c r="A10849" s="385">
        <v>42086</v>
      </c>
      <c r="B10849" s="383" t="s">
        <v>21</v>
      </c>
      <c r="C10849" s="383" t="s">
        <v>12</v>
      </c>
      <c r="D10849" s="383" t="s">
        <v>22</v>
      </c>
      <c r="E10849" s="383" t="s">
        <v>658</v>
      </c>
      <c r="F10849" s="383" t="s">
        <v>10</v>
      </c>
      <c r="G10849" s="384">
        <v>-300279</v>
      </c>
      <c r="H10849" s="383" t="s">
        <v>733</v>
      </c>
      <c r="I10849" s="383" t="s">
        <v>1643</v>
      </c>
      <c r="J10849" s="383" t="s">
        <v>617</v>
      </c>
      <c r="K10849" s="383" t="s">
        <v>618</v>
      </c>
      <c r="L10849" s="384">
        <v>27741</v>
      </c>
      <c r="M10849" s="383" t="s">
        <v>640</v>
      </c>
      <c r="N10849" s="383" t="s">
        <v>620</v>
      </c>
      <c r="O10849" s="383" t="s">
        <v>230</v>
      </c>
    </row>
    <row r="10850" spans="1:15">
      <c r="A10850" s="385">
        <v>42091</v>
      </c>
      <c r="B10850" s="383" t="s">
        <v>11</v>
      </c>
      <c r="C10850" s="383" t="s">
        <v>12</v>
      </c>
      <c r="D10850" s="383" t="s">
        <v>13</v>
      </c>
      <c r="E10850" s="383" t="s">
        <v>678</v>
      </c>
      <c r="F10850" s="383" t="s">
        <v>10</v>
      </c>
      <c r="G10850" s="384">
        <v>411</v>
      </c>
      <c r="H10850" s="383" t="s">
        <v>951</v>
      </c>
      <c r="I10850" s="383" t="s">
        <v>1581</v>
      </c>
      <c r="J10850" s="383" t="s">
        <v>617</v>
      </c>
      <c r="K10850" s="383" t="s">
        <v>618</v>
      </c>
      <c r="L10850" s="384">
        <v>27741</v>
      </c>
      <c r="M10850" s="383" t="s">
        <v>641</v>
      </c>
      <c r="N10850" s="383" t="s">
        <v>620</v>
      </c>
      <c r="O10850" s="383" t="s">
        <v>230</v>
      </c>
    </row>
    <row r="10851" spans="1:15">
      <c r="A10851" s="385">
        <v>42093</v>
      </c>
      <c r="B10851" s="383" t="s">
        <v>46</v>
      </c>
      <c r="C10851" s="383" t="s">
        <v>40</v>
      </c>
      <c r="D10851" s="383" t="s">
        <v>38</v>
      </c>
      <c r="E10851" s="383" t="s">
        <v>916</v>
      </c>
      <c r="F10851" s="383" t="s">
        <v>10</v>
      </c>
      <c r="G10851" s="384">
        <v>5661</v>
      </c>
      <c r="H10851" s="383" t="s">
        <v>917</v>
      </c>
      <c r="I10851" s="383" t="s">
        <v>1650</v>
      </c>
      <c r="J10851" s="383" t="s">
        <v>617</v>
      </c>
      <c r="K10851" s="383" t="s">
        <v>618</v>
      </c>
      <c r="L10851" s="384">
        <v>27741</v>
      </c>
      <c r="M10851" s="383" t="s">
        <v>641</v>
      </c>
      <c r="N10851" s="383" t="s">
        <v>620</v>
      </c>
      <c r="O10851" s="383" t="s">
        <v>230</v>
      </c>
    </row>
    <row r="10852" spans="1:15">
      <c r="A10852" s="385">
        <v>42095</v>
      </c>
      <c r="B10852" s="383" t="s">
        <v>21</v>
      </c>
      <c r="C10852" s="383" t="s">
        <v>12</v>
      </c>
      <c r="D10852" s="383" t="s">
        <v>22</v>
      </c>
      <c r="E10852" s="383" t="s">
        <v>658</v>
      </c>
      <c r="F10852" s="383" t="s">
        <v>10</v>
      </c>
      <c r="G10852" s="384">
        <v>7252</v>
      </c>
      <c r="H10852" s="383" t="s">
        <v>873</v>
      </c>
      <c r="I10852" s="383" t="s">
        <v>1651</v>
      </c>
      <c r="J10852" s="383" t="s">
        <v>617</v>
      </c>
      <c r="K10852" s="383" t="s">
        <v>618</v>
      </c>
      <c r="L10852" s="384">
        <v>27741</v>
      </c>
      <c r="M10852" s="383" t="s">
        <v>641</v>
      </c>
      <c r="N10852" s="383" t="s">
        <v>620</v>
      </c>
      <c r="O10852" s="383" t="s">
        <v>230</v>
      </c>
    </row>
    <row r="10853" spans="1:15">
      <c r="A10853" s="385">
        <v>42105</v>
      </c>
      <c r="B10853" s="383" t="s">
        <v>21</v>
      </c>
      <c r="C10853" s="383" t="s">
        <v>12</v>
      </c>
      <c r="D10853" s="383" t="s">
        <v>22</v>
      </c>
      <c r="E10853" s="383" t="s">
        <v>658</v>
      </c>
      <c r="F10853" s="383" t="s">
        <v>10</v>
      </c>
      <c r="G10853" s="384">
        <v>-349</v>
      </c>
      <c r="H10853" s="383" t="s">
        <v>792</v>
      </c>
      <c r="I10853" s="383" t="s">
        <v>1652</v>
      </c>
      <c r="J10853" s="383" t="s">
        <v>617</v>
      </c>
      <c r="K10853" s="383" t="s">
        <v>618</v>
      </c>
      <c r="L10853" s="384">
        <v>29608</v>
      </c>
      <c r="M10853" s="383" t="s">
        <v>642</v>
      </c>
      <c r="N10853" s="383" t="s">
        <v>620</v>
      </c>
      <c r="O10853" s="383" t="s">
        <v>230</v>
      </c>
    </row>
    <row r="10854" spans="1:15">
      <c r="A10854" s="385">
        <v>42150</v>
      </c>
      <c r="B10854" s="383" t="s">
        <v>21</v>
      </c>
      <c r="C10854" s="383" t="s">
        <v>12</v>
      </c>
      <c r="D10854" s="383" t="s">
        <v>22</v>
      </c>
      <c r="E10854" s="383" t="s">
        <v>658</v>
      </c>
      <c r="F10854" s="383" t="s">
        <v>10</v>
      </c>
      <c r="G10854" s="384">
        <v>455978</v>
      </c>
      <c r="H10854" s="383" t="s">
        <v>733</v>
      </c>
      <c r="I10854" s="383" t="s">
        <v>1653</v>
      </c>
      <c r="J10854" s="383" t="s">
        <v>617</v>
      </c>
      <c r="K10854" s="383" t="s">
        <v>618</v>
      </c>
      <c r="L10854" s="384">
        <v>30780</v>
      </c>
      <c r="M10854" s="383" t="s">
        <v>645</v>
      </c>
      <c r="N10854" s="383" t="s">
        <v>620</v>
      </c>
      <c r="O10854" s="383" t="s">
        <v>230</v>
      </c>
    </row>
    <row r="10855" spans="1:15">
      <c r="A10855" s="385">
        <v>42033</v>
      </c>
      <c r="B10855" s="383" t="s">
        <v>21</v>
      </c>
      <c r="C10855" s="383" t="s">
        <v>12</v>
      </c>
      <c r="D10855" s="383" t="s">
        <v>22</v>
      </c>
      <c r="E10855" s="383" t="s">
        <v>658</v>
      </c>
      <c r="F10855" s="383" t="s">
        <v>10</v>
      </c>
      <c r="G10855" s="384">
        <v>805</v>
      </c>
      <c r="H10855" s="383" t="s">
        <v>873</v>
      </c>
      <c r="I10855" s="383" t="s">
        <v>1654</v>
      </c>
      <c r="J10855" s="383" t="s">
        <v>617</v>
      </c>
      <c r="K10855" s="383" t="s">
        <v>618</v>
      </c>
      <c r="L10855" s="384">
        <v>18650</v>
      </c>
      <c r="M10855" s="383" t="s">
        <v>634</v>
      </c>
      <c r="N10855" s="383" t="s">
        <v>620</v>
      </c>
      <c r="O10855" s="383" t="s">
        <v>230</v>
      </c>
    </row>
    <row r="10856" spans="1:15">
      <c r="A10856" s="385">
        <v>42046</v>
      </c>
      <c r="B10856" s="383" t="s">
        <v>21</v>
      </c>
      <c r="C10856" s="383" t="s">
        <v>12</v>
      </c>
      <c r="D10856" s="383" t="s">
        <v>22</v>
      </c>
      <c r="E10856" s="383" t="s">
        <v>658</v>
      </c>
      <c r="F10856" s="383" t="s">
        <v>10</v>
      </c>
      <c r="G10856" s="384">
        <v>630</v>
      </c>
      <c r="H10856" s="383" t="s">
        <v>1634</v>
      </c>
      <c r="I10856" s="383" t="s">
        <v>1655</v>
      </c>
      <c r="J10856" s="383" t="s">
        <v>617</v>
      </c>
      <c r="K10856" s="383" t="s">
        <v>618</v>
      </c>
      <c r="L10856" s="384">
        <v>20833</v>
      </c>
      <c r="M10856" s="383" t="s">
        <v>635</v>
      </c>
      <c r="N10856" s="383" t="s">
        <v>620</v>
      </c>
      <c r="O10856" s="383" t="s">
        <v>230</v>
      </c>
    </row>
    <row r="10857" spans="1:15">
      <c r="A10857" s="385">
        <v>42055</v>
      </c>
      <c r="B10857" s="383" t="s">
        <v>39</v>
      </c>
      <c r="C10857" s="383" t="s">
        <v>40</v>
      </c>
      <c r="D10857" s="383" t="s">
        <v>19</v>
      </c>
      <c r="E10857" s="383" t="s">
        <v>893</v>
      </c>
      <c r="F10857" s="383" t="s">
        <v>10</v>
      </c>
      <c r="G10857" s="384">
        <v>11422</v>
      </c>
      <c r="H10857" s="383" t="s">
        <v>917</v>
      </c>
      <c r="I10857" s="383" t="s">
        <v>1656</v>
      </c>
      <c r="J10857" s="383" t="s">
        <v>617</v>
      </c>
      <c r="K10857" s="383" t="s">
        <v>618</v>
      </c>
      <c r="L10857" s="384">
        <v>23171</v>
      </c>
      <c r="M10857" s="383" t="s">
        <v>636</v>
      </c>
      <c r="N10857" s="383" t="s">
        <v>620</v>
      </c>
      <c r="O10857" s="383" t="s">
        <v>230</v>
      </c>
    </row>
    <row r="10858" spans="1:15">
      <c r="A10858" s="385">
        <v>42058</v>
      </c>
      <c r="B10858" s="383" t="s">
        <v>995</v>
      </c>
      <c r="C10858" s="383" t="s">
        <v>42</v>
      </c>
      <c r="D10858" s="383" t="s">
        <v>13</v>
      </c>
      <c r="E10858" s="383" t="s">
        <v>996</v>
      </c>
      <c r="F10858" s="383" t="s">
        <v>43</v>
      </c>
      <c r="G10858" s="384">
        <v>13464</v>
      </c>
      <c r="H10858" s="383" t="s">
        <v>848</v>
      </c>
      <c r="I10858" s="383" t="s">
        <v>1657</v>
      </c>
      <c r="J10858" s="383" t="s">
        <v>617</v>
      </c>
      <c r="K10858" s="383" t="s">
        <v>618</v>
      </c>
      <c r="L10858" s="384">
        <v>23171</v>
      </c>
      <c r="M10858" s="383" t="s">
        <v>637</v>
      </c>
      <c r="N10858" s="383" t="s">
        <v>620</v>
      </c>
      <c r="O10858" s="383" t="s">
        <v>230</v>
      </c>
    </row>
    <row r="10859" spans="1:15">
      <c r="A10859" s="385">
        <v>42077</v>
      </c>
      <c r="B10859" s="383" t="s">
        <v>995</v>
      </c>
      <c r="C10859" s="383" t="s">
        <v>42</v>
      </c>
      <c r="D10859" s="383" t="s">
        <v>13</v>
      </c>
      <c r="E10859" s="383" t="s">
        <v>996</v>
      </c>
      <c r="F10859" s="383" t="s">
        <v>43</v>
      </c>
      <c r="G10859" s="384">
        <v>1370</v>
      </c>
      <c r="H10859" s="383" t="s">
        <v>848</v>
      </c>
      <c r="I10859" s="383" t="s">
        <v>1658</v>
      </c>
      <c r="J10859" s="383" t="s">
        <v>617</v>
      </c>
      <c r="K10859" s="383" t="s">
        <v>618</v>
      </c>
      <c r="L10859" s="384">
        <v>25875</v>
      </c>
      <c r="M10859" s="383" t="s">
        <v>639</v>
      </c>
      <c r="N10859" s="383" t="s">
        <v>620</v>
      </c>
      <c r="O10859" s="383" t="s">
        <v>230</v>
      </c>
    </row>
    <row r="10860" spans="1:15">
      <c r="A10860" s="385">
        <v>42091</v>
      </c>
      <c r="B10860" s="383" t="s">
        <v>21</v>
      </c>
      <c r="C10860" s="383" t="s">
        <v>12</v>
      </c>
      <c r="D10860" s="383" t="s">
        <v>22</v>
      </c>
      <c r="E10860" s="383" t="s">
        <v>658</v>
      </c>
      <c r="F10860" s="383" t="s">
        <v>10</v>
      </c>
      <c r="G10860" s="384">
        <v>15690</v>
      </c>
      <c r="H10860" s="383" t="s">
        <v>873</v>
      </c>
      <c r="I10860" s="383" t="s">
        <v>1659</v>
      </c>
      <c r="J10860" s="383" t="s">
        <v>617</v>
      </c>
      <c r="K10860" s="383" t="s">
        <v>618</v>
      </c>
      <c r="L10860" s="384">
        <v>27741</v>
      </c>
      <c r="M10860" s="383" t="s">
        <v>641</v>
      </c>
      <c r="N10860" s="383" t="s">
        <v>620</v>
      </c>
      <c r="O10860" s="383" t="s">
        <v>230</v>
      </c>
    </row>
    <row r="10861" spans="1:15">
      <c r="A10861" s="385">
        <v>42095</v>
      </c>
      <c r="B10861" s="383" t="s">
        <v>21</v>
      </c>
      <c r="C10861" s="383" t="s">
        <v>12</v>
      </c>
      <c r="D10861" s="383" t="s">
        <v>22</v>
      </c>
      <c r="E10861" s="383" t="s">
        <v>658</v>
      </c>
      <c r="F10861" s="383" t="s">
        <v>10</v>
      </c>
      <c r="G10861" s="384">
        <v>920</v>
      </c>
      <c r="H10861" s="383" t="s">
        <v>909</v>
      </c>
      <c r="I10861" s="383" t="s">
        <v>1116</v>
      </c>
      <c r="J10861" s="383" t="s">
        <v>617</v>
      </c>
      <c r="K10861" s="383" t="s">
        <v>618</v>
      </c>
      <c r="L10861" s="384">
        <v>27741</v>
      </c>
      <c r="M10861" s="383" t="s">
        <v>641</v>
      </c>
      <c r="N10861" s="383" t="s">
        <v>620</v>
      </c>
      <c r="O10861" s="383" t="s">
        <v>230</v>
      </c>
    </row>
    <row r="10862" spans="1:15">
      <c r="A10862" s="385">
        <v>42150</v>
      </c>
      <c r="B10862" s="383" t="s">
        <v>21</v>
      </c>
      <c r="C10862" s="383" t="s">
        <v>12</v>
      </c>
      <c r="D10862" s="383" t="s">
        <v>22</v>
      </c>
      <c r="E10862" s="383" t="s">
        <v>658</v>
      </c>
      <c r="F10862" s="383" t="s">
        <v>10</v>
      </c>
      <c r="G10862" s="384">
        <v>928149</v>
      </c>
      <c r="H10862" s="383" t="s">
        <v>733</v>
      </c>
      <c r="I10862" s="383" t="s">
        <v>1660</v>
      </c>
      <c r="J10862" s="383" t="s">
        <v>617</v>
      </c>
      <c r="K10862" s="383" t="s">
        <v>618</v>
      </c>
      <c r="L10862" s="384">
        <v>30780</v>
      </c>
      <c r="M10862" s="383" t="s">
        <v>645</v>
      </c>
      <c r="N10862" s="383" t="s">
        <v>620</v>
      </c>
      <c r="O10862" s="383" t="s">
        <v>230</v>
      </c>
    </row>
    <row r="10863" spans="1:15">
      <c r="A10863" s="385">
        <v>42033</v>
      </c>
      <c r="B10863" s="383" t="s">
        <v>21</v>
      </c>
      <c r="C10863" s="383" t="s">
        <v>12</v>
      </c>
      <c r="D10863" s="383" t="s">
        <v>22</v>
      </c>
      <c r="E10863" s="383" t="s">
        <v>658</v>
      </c>
      <c r="F10863" s="383" t="s">
        <v>10</v>
      </c>
      <c r="G10863" s="384">
        <v>461</v>
      </c>
      <c r="H10863" s="383" t="s">
        <v>873</v>
      </c>
      <c r="I10863" s="383" t="s">
        <v>1628</v>
      </c>
      <c r="J10863" s="383" t="s">
        <v>617</v>
      </c>
      <c r="K10863" s="383" t="s">
        <v>618</v>
      </c>
      <c r="L10863" s="384">
        <v>18650</v>
      </c>
      <c r="M10863" s="383" t="s">
        <v>634</v>
      </c>
      <c r="N10863" s="383" t="s">
        <v>620</v>
      </c>
      <c r="O10863" s="383" t="s">
        <v>230</v>
      </c>
    </row>
    <row r="10864" spans="1:15">
      <c r="A10864" s="385">
        <v>42058</v>
      </c>
      <c r="B10864" s="383" t="s">
        <v>995</v>
      </c>
      <c r="C10864" s="383" t="s">
        <v>42</v>
      </c>
      <c r="D10864" s="383" t="s">
        <v>13</v>
      </c>
      <c r="E10864" s="383" t="s">
        <v>996</v>
      </c>
      <c r="F10864" s="383" t="s">
        <v>43</v>
      </c>
      <c r="G10864" s="384">
        <v>39265</v>
      </c>
      <c r="H10864" s="383" t="s">
        <v>801</v>
      </c>
      <c r="I10864" s="383" t="s">
        <v>1661</v>
      </c>
      <c r="J10864" s="383" t="s">
        <v>617</v>
      </c>
      <c r="K10864" s="383" t="s">
        <v>618</v>
      </c>
      <c r="L10864" s="384">
        <v>23171</v>
      </c>
      <c r="M10864" s="383" t="s">
        <v>637</v>
      </c>
      <c r="N10864" s="383" t="s">
        <v>620</v>
      </c>
      <c r="O10864" s="383" t="s">
        <v>230</v>
      </c>
    </row>
    <row r="10865" spans="1:15">
      <c r="A10865" s="385">
        <v>42077</v>
      </c>
      <c r="B10865" s="383" t="s">
        <v>995</v>
      </c>
      <c r="C10865" s="383" t="s">
        <v>42</v>
      </c>
      <c r="D10865" s="383" t="s">
        <v>13</v>
      </c>
      <c r="E10865" s="383" t="s">
        <v>996</v>
      </c>
      <c r="F10865" s="383" t="s">
        <v>43</v>
      </c>
      <c r="G10865" s="384">
        <v>13090</v>
      </c>
      <c r="H10865" s="383" t="s">
        <v>848</v>
      </c>
      <c r="I10865" s="383" t="s">
        <v>1657</v>
      </c>
      <c r="J10865" s="383" t="s">
        <v>617</v>
      </c>
      <c r="K10865" s="383" t="s">
        <v>618</v>
      </c>
      <c r="L10865" s="384">
        <v>25875</v>
      </c>
      <c r="M10865" s="383" t="s">
        <v>639</v>
      </c>
      <c r="N10865" s="383" t="s">
        <v>620</v>
      </c>
      <c r="O10865" s="383" t="s">
        <v>230</v>
      </c>
    </row>
    <row r="10866" spans="1:15">
      <c r="A10866" s="385">
        <v>42091</v>
      </c>
      <c r="B10866" s="383" t="s">
        <v>21</v>
      </c>
      <c r="C10866" s="383" t="s">
        <v>12</v>
      </c>
      <c r="D10866" s="383" t="s">
        <v>22</v>
      </c>
      <c r="E10866" s="383" t="s">
        <v>658</v>
      </c>
      <c r="F10866" s="383" t="s">
        <v>10</v>
      </c>
      <c r="G10866" s="384">
        <v>-404809</v>
      </c>
      <c r="H10866" s="383" t="s">
        <v>733</v>
      </c>
      <c r="I10866" s="383" t="s">
        <v>1662</v>
      </c>
      <c r="J10866" s="383" t="s">
        <v>617</v>
      </c>
      <c r="K10866" s="383" t="s">
        <v>618</v>
      </c>
      <c r="L10866" s="384">
        <v>27741</v>
      </c>
      <c r="M10866" s="383" t="s">
        <v>641</v>
      </c>
      <c r="N10866" s="383" t="s">
        <v>620</v>
      </c>
      <c r="O10866" s="383" t="s">
        <v>230</v>
      </c>
    </row>
    <row r="10867" spans="1:15">
      <c r="A10867" s="385">
        <v>42095</v>
      </c>
      <c r="B10867" s="383" t="s">
        <v>21</v>
      </c>
      <c r="C10867" s="383" t="s">
        <v>12</v>
      </c>
      <c r="D10867" s="383" t="s">
        <v>22</v>
      </c>
      <c r="E10867" s="383" t="s">
        <v>658</v>
      </c>
      <c r="F10867" s="383" t="s">
        <v>10</v>
      </c>
      <c r="G10867" s="384">
        <v>33761</v>
      </c>
      <c r="H10867" s="383" t="s">
        <v>909</v>
      </c>
      <c r="I10867" s="383" t="s">
        <v>910</v>
      </c>
      <c r="J10867" s="383" t="s">
        <v>617</v>
      </c>
      <c r="K10867" s="383" t="s">
        <v>618</v>
      </c>
      <c r="L10867" s="384">
        <v>27741</v>
      </c>
      <c r="M10867" s="383" t="s">
        <v>641</v>
      </c>
      <c r="N10867" s="383" t="s">
        <v>620</v>
      </c>
      <c r="O10867" s="383" t="s">
        <v>230</v>
      </c>
    </row>
    <row r="10868" spans="1:15">
      <c r="A10868" s="385">
        <v>42150</v>
      </c>
      <c r="B10868" s="383" t="s">
        <v>21</v>
      </c>
      <c r="C10868" s="383" t="s">
        <v>12</v>
      </c>
      <c r="D10868" s="383" t="s">
        <v>22</v>
      </c>
      <c r="E10868" s="383" t="s">
        <v>658</v>
      </c>
      <c r="F10868" s="383" t="s">
        <v>10</v>
      </c>
      <c r="G10868" s="384">
        <v>1054665</v>
      </c>
      <c r="H10868" s="383" t="s">
        <v>733</v>
      </c>
      <c r="I10868" s="383" t="s">
        <v>1663</v>
      </c>
      <c r="J10868" s="383" t="s">
        <v>617</v>
      </c>
      <c r="K10868" s="383" t="s">
        <v>618</v>
      </c>
      <c r="L10868" s="384">
        <v>30780</v>
      </c>
      <c r="M10868" s="383" t="s">
        <v>645</v>
      </c>
      <c r="N10868" s="383" t="s">
        <v>620</v>
      </c>
      <c r="O10868" s="383" t="s">
        <v>230</v>
      </c>
    </row>
    <row r="10869" spans="1:15">
      <c r="A10869" s="385">
        <v>42058</v>
      </c>
      <c r="B10869" s="383" t="s">
        <v>995</v>
      </c>
      <c r="C10869" s="383" t="s">
        <v>42</v>
      </c>
      <c r="D10869" s="383" t="s">
        <v>13</v>
      </c>
      <c r="E10869" s="383" t="s">
        <v>996</v>
      </c>
      <c r="F10869" s="383" t="s">
        <v>43</v>
      </c>
      <c r="G10869" s="384">
        <v>39750</v>
      </c>
      <c r="H10869" s="383" t="s">
        <v>801</v>
      </c>
      <c r="I10869" s="383" t="s">
        <v>1664</v>
      </c>
      <c r="J10869" s="383" t="s">
        <v>617</v>
      </c>
      <c r="K10869" s="383" t="s">
        <v>618</v>
      </c>
      <c r="L10869" s="384">
        <v>23171</v>
      </c>
      <c r="M10869" s="383" t="s">
        <v>637</v>
      </c>
      <c r="N10869" s="383" t="s">
        <v>620</v>
      </c>
      <c r="O10869" s="383" t="s">
        <v>230</v>
      </c>
    </row>
    <row r="10870" spans="1:15">
      <c r="A10870" s="385">
        <v>42077</v>
      </c>
      <c r="B10870" s="383" t="s">
        <v>995</v>
      </c>
      <c r="C10870" s="383" t="s">
        <v>42</v>
      </c>
      <c r="D10870" s="383" t="s">
        <v>13</v>
      </c>
      <c r="E10870" s="383" t="s">
        <v>996</v>
      </c>
      <c r="F10870" s="383" t="s">
        <v>43</v>
      </c>
      <c r="G10870" s="384">
        <v>28905</v>
      </c>
      <c r="H10870" s="383" t="s">
        <v>848</v>
      </c>
      <c r="I10870" s="383" t="s">
        <v>1665</v>
      </c>
      <c r="J10870" s="383" t="s">
        <v>617</v>
      </c>
      <c r="K10870" s="383" t="s">
        <v>618</v>
      </c>
      <c r="L10870" s="384">
        <v>25875</v>
      </c>
      <c r="M10870" s="383" t="s">
        <v>639</v>
      </c>
      <c r="N10870" s="383" t="s">
        <v>620</v>
      </c>
      <c r="O10870" s="383" t="s">
        <v>230</v>
      </c>
    </row>
    <row r="10871" spans="1:15">
      <c r="A10871" s="385">
        <v>42091</v>
      </c>
      <c r="B10871" s="383" t="s">
        <v>11</v>
      </c>
      <c r="C10871" s="383" t="s">
        <v>12</v>
      </c>
      <c r="D10871" s="383" t="s">
        <v>13</v>
      </c>
      <c r="E10871" s="383" t="s">
        <v>678</v>
      </c>
      <c r="F10871" s="383" t="s">
        <v>10</v>
      </c>
      <c r="G10871" s="384">
        <v>58432</v>
      </c>
      <c r="H10871" s="383" t="s">
        <v>926</v>
      </c>
      <c r="I10871" s="383" t="s">
        <v>1666</v>
      </c>
      <c r="J10871" s="383" t="s">
        <v>617</v>
      </c>
      <c r="K10871" s="383" t="s">
        <v>618</v>
      </c>
      <c r="L10871" s="384">
        <v>27741</v>
      </c>
      <c r="M10871" s="383" t="s">
        <v>641</v>
      </c>
      <c r="N10871" s="383" t="s">
        <v>620</v>
      </c>
      <c r="O10871" s="383" t="s">
        <v>230</v>
      </c>
    </row>
    <row r="10872" spans="1:15">
      <c r="A10872" s="385">
        <v>42095</v>
      </c>
      <c r="B10872" s="383" t="s">
        <v>21</v>
      </c>
      <c r="C10872" s="383" t="s">
        <v>12</v>
      </c>
      <c r="D10872" s="383" t="s">
        <v>22</v>
      </c>
      <c r="E10872" s="383" t="s">
        <v>658</v>
      </c>
      <c r="F10872" s="383" t="s">
        <v>10</v>
      </c>
      <c r="G10872" s="384">
        <v>10115</v>
      </c>
      <c r="H10872" s="383" t="s">
        <v>909</v>
      </c>
      <c r="I10872" s="383" t="s">
        <v>1667</v>
      </c>
      <c r="J10872" s="383" t="s">
        <v>617</v>
      </c>
      <c r="K10872" s="383" t="s">
        <v>618</v>
      </c>
      <c r="L10872" s="384">
        <v>27741</v>
      </c>
      <c r="M10872" s="383" t="s">
        <v>641</v>
      </c>
      <c r="N10872" s="383" t="s">
        <v>620</v>
      </c>
      <c r="O10872" s="383" t="s">
        <v>230</v>
      </c>
    </row>
    <row r="10873" spans="1:15">
      <c r="A10873" s="385">
        <v>42150</v>
      </c>
      <c r="B10873" s="383" t="s">
        <v>21</v>
      </c>
      <c r="C10873" s="383" t="s">
        <v>12</v>
      </c>
      <c r="D10873" s="383" t="s">
        <v>22</v>
      </c>
      <c r="E10873" s="383" t="s">
        <v>658</v>
      </c>
      <c r="F10873" s="383" t="s">
        <v>10</v>
      </c>
      <c r="G10873" s="384">
        <v>443051</v>
      </c>
      <c r="H10873" s="383" t="s">
        <v>733</v>
      </c>
      <c r="I10873" s="383" t="s">
        <v>1668</v>
      </c>
      <c r="J10873" s="383" t="s">
        <v>617</v>
      </c>
      <c r="K10873" s="383" t="s">
        <v>618</v>
      </c>
      <c r="L10873" s="384">
        <v>30780</v>
      </c>
      <c r="M10873" s="383" t="s">
        <v>645</v>
      </c>
      <c r="N10873" s="383" t="s">
        <v>620</v>
      </c>
      <c r="O10873" s="383" t="s">
        <v>230</v>
      </c>
    </row>
    <row r="10874" spans="1:15">
      <c r="A10874" s="385">
        <v>42058</v>
      </c>
      <c r="B10874" s="383" t="s">
        <v>995</v>
      </c>
      <c r="C10874" s="383" t="s">
        <v>42</v>
      </c>
      <c r="D10874" s="383" t="s">
        <v>13</v>
      </c>
      <c r="E10874" s="383" t="s">
        <v>996</v>
      </c>
      <c r="F10874" s="383" t="s">
        <v>43</v>
      </c>
      <c r="G10874" s="384">
        <v>77615</v>
      </c>
      <c r="H10874" s="383" t="s">
        <v>801</v>
      </c>
      <c r="I10874" s="383" t="s">
        <v>1669</v>
      </c>
      <c r="J10874" s="383" t="s">
        <v>617</v>
      </c>
      <c r="K10874" s="383" t="s">
        <v>618</v>
      </c>
      <c r="L10874" s="384">
        <v>23171</v>
      </c>
      <c r="M10874" s="383" t="s">
        <v>637</v>
      </c>
      <c r="N10874" s="383" t="s">
        <v>620</v>
      </c>
      <c r="O10874" s="383" t="s">
        <v>230</v>
      </c>
    </row>
    <row r="10875" spans="1:15">
      <c r="A10875" s="385">
        <v>42077</v>
      </c>
      <c r="B10875" s="383" t="s">
        <v>11</v>
      </c>
      <c r="C10875" s="383" t="s">
        <v>12</v>
      </c>
      <c r="D10875" s="383" t="s">
        <v>13</v>
      </c>
      <c r="E10875" s="383" t="s">
        <v>678</v>
      </c>
      <c r="F10875" s="383" t="s">
        <v>10</v>
      </c>
      <c r="G10875" s="384">
        <v>4225</v>
      </c>
      <c r="H10875" s="383" t="s">
        <v>894</v>
      </c>
      <c r="I10875" s="383" t="s">
        <v>1670</v>
      </c>
      <c r="J10875" s="383" t="s">
        <v>617</v>
      </c>
      <c r="K10875" s="383" t="s">
        <v>618</v>
      </c>
      <c r="L10875" s="384">
        <v>25875</v>
      </c>
      <c r="M10875" s="383" t="s">
        <v>639</v>
      </c>
      <c r="N10875" s="383" t="s">
        <v>620</v>
      </c>
      <c r="O10875" s="383" t="s">
        <v>230</v>
      </c>
    </row>
    <row r="10876" spans="1:15">
      <c r="A10876" s="385">
        <v>42091</v>
      </c>
      <c r="B10876" s="383" t="s">
        <v>28</v>
      </c>
      <c r="C10876" s="383" t="s">
        <v>8</v>
      </c>
      <c r="D10876" s="383" t="s">
        <v>29</v>
      </c>
      <c r="E10876" s="383" t="s">
        <v>774</v>
      </c>
      <c r="F10876" s="383" t="s">
        <v>10</v>
      </c>
      <c r="G10876" s="384">
        <v>-20202</v>
      </c>
      <c r="H10876" s="383" t="s">
        <v>848</v>
      </c>
      <c r="I10876" s="383" t="s">
        <v>1671</v>
      </c>
      <c r="J10876" s="383" t="s">
        <v>617</v>
      </c>
      <c r="K10876" s="383" t="s">
        <v>618</v>
      </c>
      <c r="L10876" s="384">
        <v>27741</v>
      </c>
      <c r="M10876" s="383" t="s">
        <v>641</v>
      </c>
      <c r="N10876" s="383" t="s">
        <v>620</v>
      </c>
      <c r="O10876" s="383" t="s">
        <v>230</v>
      </c>
    </row>
    <row r="10877" spans="1:15">
      <c r="A10877" s="385">
        <v>42095</v>
      </c>
      <c r="B10877" s="383" t="s">
        <v>21</v>
      </c>
      <c r="C10877" s="383" t="s">
        <v>12</v>
      </c>
      <c r="D10877" s="383" t="s">
        <v>22</v>
      </c>
      <c r="E10877" s="383" t="s">
        <v>658</v>
      </c>
      <c r="F10877" s="383" t="s">
        <v>10</v>
      </c>
      <c r="G10877" s="384">
        <v>6831</v>
      </c>
      <c r="H10877" s="383" t="s">
        <v>909</v>
      </c>
      <c r="I10877" s="383" t="s">
        <v>1215</v>
      </c>
      <c r="J10877" s="383" t="s">
        <v>617</v>
      </c>
      <c r="K10877" s="383" t="s">
        <v>618</v>
      </c>
      <c r="L10877" s="384">
        <v>27741</v>
      </c>
      <c r="M10877" s="383" t="s">
        <v>641</v>
      </c>
      <c r="N10877" s="383" t="s">
        <v>620</v>
      </c>
      <c r="O10877" s="383" t="s">
        <v>230</v>
      </c>
    </row>
    <row r="10878" spans="1:15">
      <c r="A10878" s="385">
        <v>42150</v>
      </c>
      <c r="B10878" s="383" t="s">
        <v>21</v>
      </c>
      <c r="C10878" s="383" t="s">
        <v>12</v>
      </c>
      <c r="D10878" s="383" t="s">
        <v>22</v>
      </c>
      <c r="E10878" s="383" t="s">
        <v>658</v>
      </c>
      <c r="F10878" s="383" t="s">
        <v>10</v>
      </c>
      <c r="G10878" s="384">
        <v>1890986</v>
      </c>
      <c r="H10878" s="383" t="s">
        <v>733</v>
      </c>
      <c r="I10878" s="383" t="s">
        <v>1672</v>
      </c>
      <c r="J10878" s="383" t="s">
        <v>617</v>
      </c>
      <c r="K10878" s="383" t="s">
        <v>618</v>
      </c>
      <c r="L10878" s="384">
        <v>30780</v>
      </c>
      <c r="M10878" s="383" t="s">
        <v>645</v>
      </c>
      <c r="N10878" s="383" t="s">
        <v>620</v>
      </c>
      <c r="O10878" s="383" t="s">
        <v>230</v>
      </c>
    </row>
    <row r="10879" spans="1:15">
      <c r="A10879" s="385">
        <v>42058</v>
      </c>
      <c r="B10879" s="383" t="s">
        <v>21</v>
      </c>
      <c r="C10879" s="383" t="s">
        <v>12</v>
      </c>
      <c r="D10879" s="383" t="s">
        <v>22</v>
      </c>
      <c r="E10879" s="383" t="s">
        <v>658</v>
      </c>
      <c r="F10879" s="383" t="s">
        <v>10</v>
      </c>
      <c r="G10879" s="384">
        <v>8894</v>
      </c>
      <c r="H10879" s="383" t="s">
        <v>1087</v>
      </c>
      <c r="I10879" s="383" t="s">
        <v>1673</v>
      </c>
      <c r="J10879" s="383" t="s">
        <v>617</v>
      </c>
      <c r="K10879" s="383" t="s">
        <v>618</v>
      </c>
      <c r="L10879" s="384">
        <v>23171</v>
      </c>
      <c r="M10879" s="383" t="s">
        <v>637</v>
      </c>
      <c r="N10879" s="383" t="s">
        <v>620</v>
      </c>
      <c r="O10879" s="383" t="s">
        <v>230</v>
      </c>
    </row>
    <row r="10880" spans="1:15">
      <c r="A10880" s="385">
        <v>42095</v>
      </c>
      <c r="B10880" s="383" t="s">
        <v>21</v>
      </c>
      <c r="C10880" s="383" t="s">
        <v>12</v>
      </c>
      <c r="D10880" s="383" t="s">
        <v>22</v>
      </c>
      <c r="E10880" s="383" t="s">
        <v>658</v>
      </c>
      <c r="F10880" s="383" t="s">
        <v>10</v>
      </c>
      <c r="G10880" s="384">
        <v>2995</v>
      </c>
      <c r="H10880" s="383" t="s">
        <v>909</v>
      </c>
      <c r="I10880" s="383" t="s">
        <v>1215</v>
      </c>
      <c r="J10880" s="383" t="s">
        <v>617</v>
      </c>
      <c r="K10880" s="383" t="s">
        <v>618</v>
      </c>
      <c r="L10880" s="384">
        <v>27741</v>
      </c>
      <c r="M10880" s="383" t="s">
        <v>641</v>
      </c>
      <c r="N10880" s="383" t="s">
        <v>620</v>
      </c>
      <c r="O10880" s="383" t="s">
        <v>230</v>
      </c>
    </row>
    <row r="10881" spans="1:15">
      <c r="A10881" s="385">
        <v>42150</v>
      </c>
      <c r="B10881" s="383" t="s">
        <v>21</v>
      </c>
      <c r="C10881" s="383" t="s">
        <v>12</v>
      </c>
      <c r="D10881" s="383" t="s">
        <v>22</v>
      </c>
      <c r="E10881" s="383" t="s">
        <v>658</v>
      </c>
      <c r="F10881" s="383" t="s">
        <v>10</v>
      </c>
      <c r="G10881" s="384">
        <v>666267</v>
      </c>
      <c r="H10881" s="383" t="s">
        <v>733</v>
      </c>
      <c r="I10881" s="383" t="s">
        <v>1674</v>
      </c>
      <c r="J10881" s="383" t="s">
        <v>617</v>
      </c>
      <c r="K10881" s="383" t="s">
        <v>618</v>
      </c>
      <c r="L10881" s="384">
        <v>30780</v>
      </c>
      <c r="M10881" s="383" t="s">
        <v>645</v>
      </c>
      <c r="N10881" s="383" t="s">
        <v>620</v>
      </c>
      <c r="O10881" s="383" t="s">
        <v>230</v>
      </c>
    </row>
    <row r="10882" spans="1:15">
      <c r="A10882" s="385">
        <v>42058</v>
      </c>
      <c r="B10882" s="383" t="s">
        <v>21</v>
      </c>
      <c r="C10882" s="383" t="s">
        <v>12</v>
      </c>
      <c r="D10882" s="383" t="s">
        <v>22</v>
      </c>
      <c r="E10882" s="383" t="s">
        <v>658</v>
      </c>
      <c r="F10882" s="383" t="s">
        <v>10</v>
      </c>
      <c r="G10882" s="384">
        <v>8819</v>
      </c>
      <c r="H10882" s="383" t="s">
        <v>1087</v>
      </c>
      <c r="I10882" s="383" t="s">
        <v>1675</v>
      </c>
      <c r="J10882" s="383" t="s">
        <v>617</v>
      </c>
      <c r="K10882" s="383" t="s">
        <v>618</v>
      </c>
      <c r="L10882" s="384">
        <v>23171</v>
      </c>
      <c r="M10882" s="383" t="s">
        <v>637</v>
      </c>
      <c r="N10882" s="383" t="s">
        <v>620</v>
      </c>
      <c r="O10882" s="383" t="s">
        <v>230</v>
      </c>
    </row>
    <row r="10883" spans="1:15">
      <c r="A10883" s="385">
        <v>42095</v>
      </c>
      <c r="B10883" s="383" t="s">
        <v>21</v>
      </c>
      <c r="C10883" s="383" t="s">
        <v>12</v>
      </c>
      <c r="D10883" s="383" t="s">
        <v>22</v>
      </c>
      <c r="E10883" s="383" t="s">
        <v>658</v>
      </c>
      <c r="F10883" s="383" t="s">
        <v>10</v>
      </c>
      <c r="G10883" s="384">
        <v>9200</v>
      </c>
      <c r="H10883" s="383" t="s">
        <v>909</v>
      </c>
      <c r="I10883" s="383" t="s">
        <v>1116</v>
      </c>
      <c r="J10883" s="383" t="s">
        <v>617</v>
      </c>
      <c r="K10883" s="383" t="s">
        <v>618</v>
      </c>
      <c r="L10883" s="384">
        <v>27741</v>
      </c>
      <c r="M10883" s="383" t="s">
        <v>641</v>
      </c>
      <c r="N10883" s="383" t="s">
        <v>620</v>
      </c>
      <c r="O10883" s="383" t="s">
        <v>230</v>
      </c>
    </row>
    <row r="10884" spans="1:15">
      <c r="A10884" s="385">
        <v>42150</v>
      </c>
      <c r="B10884" s="383" t="s">
        <v>21</v>
      </c>
      <c r="C10884" s="383" t="s">
        <v>12</v>
      </c>
      <c r="D10884" s="383" t="s">
        <v>22</v>
      </c>
      <c r="E10884" s="383" t="s">
        <v>658</v>
      </c>
      <c r="F10884" s="383" t="s">
        <v>10</v>
      </c>
      <c r="G10884" s="384">
        <v>11567</v>
      </c>
      <c r="H10884" s="383" t="s">
        <v>733</v>
      </c>
      <c r="I10884" s="383" t="s">
        <v>1676</v>
      </c>
      <c r="J10884" s="383" t="s">
        <v>617</v>
      </c>
      <c r="K10884" s="383" t="s">
        <v>618</v>
      </c>
      <c r="L10884" s="384">
        <v>30780</v>
      </c>
      <c r="M10884" s="383" t="s">
        <v>645</v>
      </c>
      <c r="N10884" s="383" t="s">
        <v>620</v>
      </c>
      <c r="O10884" s="383" t="s">
        <v>230</v>
      </c>
    </row>
    <row r="10885" spans="1:15">
      <c r="A10885" s="385">
        <v>42058</v>
      </c>
      <c r="B10885" s="383" t="s">
        <v>21</v>
      </c>
      <c r="C10885" s="383" t="s">
        <v>12</v>
      </c>
      <c r="D10885" s="383" t="s">
        <v>22</v>
      </c>
      <c r="E10885" s="383" t="s">
        <v>658</v>
      </c>
      <c r="F10885" s="383" t="s">
        <v>10</v>
      </c>
      <c r="G10885" s="384">
        <v>10405</v>
      </c>
      <c r="H10885" s="383" t="s">
        <v>1039</v>
      </c>
      <c r="I10885" s="383" t="s">
        <v>1677</v>
      </c>
      <c r="J10885" s="383" t="s">
        <v>617</v>
      </c>
      <c r="K10885" s="383" t="s">
        <v>618</v>
      </c>
      <c r="L10885" s="384">
        <v>23171</v>
      </c>
      <c r="M10885" s="383" t="s">
        <v>637</v>
      </c>
      <c r="N10885" s="383" t="s">
        <v>620</v>
      </c>
      <c r="O10885" s="383" t="s">
        <v>230</v>
      </c>
    </row>
    <row r="10886" spans="1:15">
      <c r="A10886" s="385">
        <v>42095</v>
      </c>
      <c r="B10886" s="383" t="s">
        <v>11</v>
      </c>
      <c r="C10886" s="383" t="s">
        <v>12</v>
      </c>
      <c r="D10886" s="383" t="s">
        <v>13</v>
      </c>
      <c r="E10886" s="383" t="s">
        <v>678</v>
      </c>
      <c r="F10886" s="383" t="s">
        <v>10</v>
      </c>
      <c r="G10886" s="384">
        <v>3906</v>
      </c>
      <c r="H10886" s="383" t="s">
        <v>951</v>
      </c>
      <c r="I10886" s="383" t="s">
        <v>1531</v>
      </c>
      <c r="J10886" s="383" t="s">
        <v>617</v>
      </c>
      <c r="K10886" s="383" t="s">
        <v>618</v>
      </c>
      <c r="L10886" s="384">
        <v>27741</v>
      </c>
      <c r="M10886" s="383" t="s">
        <v>641</v>
      </c>
      <c r="N10886" s="383" t="s">
        <v>620</v>
      </c>
      <c r="O10886" s="383" t="s">
        <v>230</v>
      </c>
    </row>
    <row r="10887" spans="1:15">
      <c r="A10887" s="385">
        <v>42150</v>
      </c>
      <c r="B10887" s="383" t="s">
        <v>21</v>
      </c>
      <c r="C10887" s="383" t="s">
        <v>12</v>
      </c>
      <c r="D10887" s="383" t="s">
        <v>22</v>
      </c>
      <c r="E10887" s="383" t="s">
        <v>658</v>
      </c>
      <c r="F10887" s="383" t="s">
        <v>10</v>
      </c>
      <c r="G10887" s="384">
        <v>122946</v>
      </c>
      <c r="H10887" s="383" t="s">
        <v>733</v>
      </c>
      <c r="I10887" s="383" t="s">
        <v>1678</v>
      </c>
      <c r="J10887" s="383" t="s">
        <v>617</v>
      </c>
      <c r="K10887" s="383" t="s">
        <v>618</v>
      </c>
      <c r="L10887" s="384">
        <v>30780</v>
      </c>
      <c r="M10887" s="383" t="s">
        <v>645</v>
      </c>
      <c r="N10887" s="383" t="s">
        <v>620</v>
      </c>
      <c r="O10887" s="383" t="s">
        <v>230</v>
      </c>
    </row>
    <row r="10888" spans="1:15">
      <c r="A10888" s="385">
        <v>42058</v>
      </c>
      <c r="B10888" s="383" t="s">
        <v>21</v>
      </c>
      <c r="C10888" s="383" t="s">
        <v>12</v>
      </c>
      <c r="D10888" s="383" t="s">
        <v>22</v>
      </c>
      <c r="E10888" s="383" t="s">
        <v>658</v>
      </c>
      <c r="F10888" s="383" t="s">
        <v>10</v>
      </c>
      <c r="G10888" s="384">
        <v>7674</v>
      </c>
      <c r="H10888" s="383" t="s">
        <v>1039</v>
      </c>
      <c r="I10888" s="383" t="s">
        <v>1677</v>
      </c>
      <c r="J10888" s="383" t="s">
        <v>617</v>
      </c>
      <c r="K10888" s="383" t="s">
        <v>618</v>
      </c>
      <c r="L10888" s="384">
        <v>23171</v>
      </c>
      <c r="M10888" s="383" t="s">
        <v>637</v>
      </c>
      <c r="N10888" s="383" t="s">
        <v>620</v>
      </c>
      <c r="O10888" s="383" t="s">
        <v>230</v>
      </c>
    </row>
    <row r="10889" spans="1:15">
      <c r="A10889" s="385">
        <v>42095</v>
      </c>
      <c r="B10889" s="383" t="s">
        <v>11</v>
      </c>
      <c r="C10889" s="383" t="s">
        <v>12</v>
      </c>
      <c r="D10889" s="383" t="s">
        <v>13</v>
      </c>
      <c r="E10889" s="383" t="s">
        <v>678</v>
      </c>
      <c r="F10889" s="383" t="s">
        <v>10</v>
      </c>
      <c r="G10889" s="384">
        <v>7198</v>
      </c>
      <c r="H10889" s="383" t="s">
        <v>951</v>
      </c>
      <c r="I10889" s="383" t="s">
        <v>1531</v>
      </c>
      <c r="J10889" s="383" t="s">
        <v>617</v>
      </c>
      <c r="K10889" s="383" t="s">
        <v>618</v>
      </c>
      <c r="L10889" s="384">
        <v>27741</v>
      </c>
      <c r="M10889" s="383" t="s">
        <v>641</v>
      </c>
      <c r="N10889" s="383" t="s">
        <v>620</v>
      </c>
      <c r="O10889" s="383" t="s">
        <v>230</v>
      </c>
    </row>
    <row r="10890" spans="1:15">
      <c r="A10890" s="385">
        <v>42150</v>
      </c>
      <c r="B10890" s="383" t="s">
        <v>11</v>
      </c>
      <c r="C10890" s="383" t="s">
        <v>12</v>
      </c>
      <c r="D10890" s="383" t="s">
        <v>13</v>
      </c>
      <c r="E10890" s="383" t="s">
        <v>678</v>
      </c>
      <c r="F10890" s="383" t="s">
        <v>10</v>
      </c>
      <c r="G10890" s="384">
        <v>5351</v>
      </c>
      <c r="H10890" s="383" t="s">
        <v>1679</v>
      </c>
      <c r="I10890" s="383" t="s">
        <v>1680</v>
      </c>
      <c r="J10890" s="383" t="s">
        <v>617</v>
      </c>
      <c r="K10890" s="383" t="s">
        <v>618</v>
      </c>
      <c r="L10890" s="384">
        <v>30780</v>
      </c>
      <c r="M10890" s="383" t="s">
        <v>645</v>
      </c>
      <c r="N10890" s="383" t="s">
        <v>620</v>
      </c>
      <c r="O10890" s="383" t="s">
        <v>230</v>
      </c>
    </row>
    <row r="10891" spans="1:15">
      <c r="A10891" s="385">
        <v>42058</v>
      </c>
      <c r="B10891" s="383" t="s">
        <v>21</v>
      </c>
      <c r="C10891" s="383" t="s">
        <v>12</v>
      </c>
      <c r="D10891" s="383" t="s">
        <v>22</v>
      </c>
      <c r="E10891" s="383" t="s">
        <v>658</v>
      </c>
      <c r="F10891" s="383" t="s">
        <v>10</v>
      </c>
      <c r="G10891" s="384">
        <v>5727</v>
      </c>
      <c r="H10891" s="383" t="s">
        <v>1039</v>
      </c>
      <c r="I10891" s="383" t="s">
        <v>925</v>
      </c>
      <c r="J10891" s="383" t="s">
        <v>617</v>
      </c>
      <c r="K10891" s="383" t="s">
        <v>618</v>
      </c>
      <c r="L10891" s="384">
        <v>23171</v>
      </c>
      <c r="M10891" s="383" t="s">
        <v>637</v>
      </c>
      <c r="N10891" s="383" t="s">
        <v>620</v>
      </c>
      <c r="O10891" s="383" t="s">
        <v>230</v>
      </c>
    </row>
    <row r="10892" spans="1:15">
      <c r="A10892" s="385">
        <v>42095</v>
      </c>
      <c r="B10892" s="383" t="s">
        <v>21</v>
      </c>
      <c r="C10892" s="383" t="s">
        <v>12</v>
      </c>
      <c r="D10892" s="383" t="s">
        <v>22</v>
      </c>
      <c r="E10892" s="383" t="s">
        <v>658</v>
      </c>
      <c r="F10892" s="383" t="s">
        <v>10</v>
      </c>
      <c r="G10892" s="384">
        <v>12650</v>
      </c>
      <c r="H10892" s="383" t="s">
        <v>899</v>
      </c>
      <c r="I10892" s="383" t="s">
        <v>1681</v>
      </c>
      <c r="J10892" s="383" t="s">
        <v>617</v>
      </c>
      <c r="K10892" s="383" t="s">
        <v>618</v>
      </c>
      <c r="L10892" s="384">
        <v>27741</v>
      </c>
      <c r="M10892" s="383" t="s">
        <v>641</v>
      </c>
      <c r="N10892" s="383" t="s">
        <v>620</v>
      </c>
      <c r="O10892" s="383" t="s">
        <v>230</v>
      </c>
    </row>
    <row r="10893" spans="1:15">
      <c r="A10893" s="385">
        <v>42150</v>
      </c>
      <c r="B10893" s="383" t="s">
        <v>11</v>
      </c>
      <c r="C10893" s="383" t="s">
        <v>12</v>
      </c>
      <c r="D10893" s="383" t="s">
        <v>13</v>
      </c>
      <c r="E10893" s="383" t="s">
        <v>678</v>
      </c>
      <c r="F10893" s="383" t="s">
        <v>10</v>
      </c>
      <c r="G10893" s="384">
        <v>63809</v>
      </c>
      <c r="H10893" s="383" t="s">
        <v>1679</v>
      </c>
      <c r="I10893" s="383" t="s">
        <v>1680</v>
      </c>
      <c r="J10893" s="383" t="s">
        <v>617</v>
      </c>
      <c r="K10893" s="383" t="s">
        <v>618</v>
      </c>
      <c r="L10893" s="384">
        <v>30780</v>
      </c>
      <c r="M10893" s="383" t="s">
        <v>645</v>
      </c>
      <c r="N10893" s="383" t="s">
        <v>620</v>
      </c>
      <c r="O10893" s="383" t="s">
        <v>230</v>
      </c>
    </row>
    <row r="10894" spans="1:15">
      <c r="A10894" s="385">
        <v>42058</v>
      </c>
      <c r="B10894" s="383" t="s">
        <v>21</v>
      </c>
      <c r="C10894" s="383" t="s">
        <v>12</v>
      </c>
      <c r="D10894" s="383" t="s">
        <v>22</v>
      </c>
      <c r="E10894" s="383" t="s">
        <v>658</v>
      </c>
      <c r="F10894" s="383" t="s">
        <v>10</v>
      </c>
      <c r="G10894" s="384">
        <v>15500</v>
      </c>
      <c r="H10894" s="383" t="s">
        <v>873</v>
      </c>
      <c r="I10894" s="383" t="s">
        <v>874</v>
      </c>
      <c r="J10894" s="383" t="s">
        <v>617</v>
      </c>
      <c r="K10894" s="383" t="s">
        <v>618</v>
      </c>
      <c r="L10894" s="384">
        <v>23171</v>
      </c>
      <c r="M10894" s="383" t="s">
        <v>637</v>
      </c>
      <c r="N10894" s="383" t="s">
        <v>620</v>
      </c>
      <c r="O10894" s="383" t="s">
        <v>230</v>
      </c>
    </row>
    <row r="10895" spans="1:15">
      <c r="A10895" s="385">
        <v>42150</v>
      </c>
      <c r="B10895" s="383" t="s">
        <v>11</v>
      </c>
      <c r="C10895" s="383" t="s">
        <v>12</v>
      </c>
      <c r="D10895" s="383" t="s">
        <v>13</v>
      </c>
      <c r="E10895" s="383" t="s">
        <v>678</v>
      </c>
      <c r="F10895" s="383" t="s">
        <v>10</v>
      </c>
      <c r="G10895" s="384">
        <v>3543</v>
      </c>
      <c r="H10895" s="383" t="s">
        <v>1679</v>
      </c>
      <c r="I10895" s="383" t="s">
        <v>1680</v>
      </c>
      <c r="J10895" s="383" t="s">
        <v>617</v>
      </c>
      <c r="K10895" s="383" t="s">
        <v>618</v>
      </c>
      <c r="L10895" s="384">
        <v>30780</v>
      </c>
      <c r="M10895" s="383" t="s">
        <v>645</v>
      </c>
      <c r="N10895" s="383" t="s">
        <v>620</v>
      </c>
      <c r="O10895" s="383" t="s">
        <v>230</v>
      </c>
    </row>
    <row r="10896" spans="1:15">
      <c r="A10896" s="385">
        <v>42058</v>
      </c>
      <c r="B10896" s="383" t="s">
        <v>21</v>
      </c>
      <c r="C10896" s="383" t="s">
        <v>12</v>
      </c>
      <c r="D10896" s="383" t="s">
        <v>22</v>
      </c>
      <c r="E10896" s="383" t="s">
        <v>658</v>
      </c>
      <c r="F10896" s="383" t="s">
        <v>10</v>
      </c>
      <c r="G10896" s="384">
        <v>2125</v>
      </c>
      <c r="H10896" s="383" t="s">
        <v>873</v>
      </c>
      <c r="I10896" s="383" t="s">
        <v>874</v>
      </c>
      <c r="J10896" s="383" t="s">
        <v>617</v>
      </c>
      <c r="K10896" s="383" t="s">
        <v>618</v>
      </c>
      <c r="L10896" s="384">
        <v>23171</v>
      </c>
      <c r="M10896" s="383" t="s">
        <v>637</v>
      </c>
      <c r="N10896" s="383" t="s">
        <v>620</v>
      </c>
      <c r="O10896" s="383" t="s">
        <v>230</v>
      </c>
    </row>
    <row r="10897" spans="1:15">
      <c r="A10897" s="385">
        <v>42150</v>
      </c>
      <c r="B10897" s="383" t="s">
        <v>11</v>
      </c>
      <c r="C10897" s="383" t="s">
        <v>12</v>
      </c>
      <c r="D10897" s="383" t="s">
        <v>13</v>
      </c>
      <c r="E10897" s="383" t="s">
        <v>678</v>
      </c>
      <c r="F10897" s="383" t="s">
        <v>10</v>
      </c>
      <c r="G10897" s="384">
        <v>208657</v>
      </c>
      <c r="H10897" s="383" t="s">
        <v>1679</v>
      </c>
      <c r="I10897" s="383" t="s">
        <v>1680</v>
      </c>
      <c r="J10897" s="383" t="s">
        <v>617</v>
      </c>
      <c r="K10897" s="383" t="s">
        <v>618</v>
      </c>
      <c r="L10897" s="384">
        <v>30780</v>
      </c>
      <c r="M10897" s="383" t="s">
        <v>645</v>
      </c>
      <c r="N10897" s="383" t="s">
        <v>620</v>
      </c>
      <c r="O10897" s="383" t="s">
        <v>230</v>
      </c>
    </row>
    <row r="10898" spans="1:15">
      <c r="A10898" s="385">
        <v>42058</v>
      </c>
      <c r="B10898" s="383" t="s">
        <v>21</v>
      </c>
      <c r="C10898" s="383" t="s">
        <v>12</v>
      </c>
      <c r="D10898" s="383" t="s">
        <v>22</v>
      </c>
      <c r="E10898" s="383" t="s">
        <v>658</v>
      </c>
      <c r="F10898" s="383" t="s">
        <v>10</v>
      </c>
      <c r="G10898" s="384">
        <v>-161494</v>
      </c>
      <c r="H10898" s="383" t="s">
        <v>733</v>
      </c>
      <c r="I10898" s="383" t="s">
        <v>972</v>
      </c>
      <c r="J10898" s="383" t="s">
        <v>617</v>
      </c>
      <c r="K10898" s="383" t="s">
        <v>618</v>
      </c>
      <c r="L10898" s="384">
        <v>23171</v>
      </c>
      <c r="M10898" s="383" t="s">
        <v>637</v>
      </c>
      <c r="N10898" s="383" t="s">
        <v>620</v>
      </c>
      <c r="O10898" s="383" t="s">
        <v>230</v>
      </c>
    </row>
    <row r="10899" spans="1:15">
      <c r="A10899" s="385">
        <v>42150</v>
      </c>
      <c r="B10899" s="383" t="s">
        <v>11</v>
      </c>
      <c r="C10899" s="383" t="s">
        <v>12</v>
      </c>
      <c r="D10899" s="383" t="s">
        <v>13</v>
      </c>
      <c r="E10899" s="383" t="s">
        <v>678</v>
      </c>
      <c r="F10899" s="383" t="s">
        <v>10</v>
      </c>
      <c r="G10899" s="384">
        <v>51638</v>
      </c>
      <c r="H10899" s="383" t="s">
        <v>1679</v>
      </c>
      <c r="I10899" s="383" t="s">
        <v>1680</v>
      </c>
      <c r="J10899" s="383" t="s">
        <v>617</v>
      </c>
      <c r="K10899" s="383" t="s">
        <v>618</v>
      </c>
      <c r="L10899" s="384">
        <v>30780</v>
      </c>
      <c r="M10899" s="383" t="s">
        <v>645</v>
      </c>
      <c r="N10899" s="383" t="s">
        <v>620</v>
      </c>
      <c r="O10899" s="383" t="s">
        <v>230</v>
      </c>
    </row>
    <row r="10900" spans="1:15">
      <c r="A10900" s="385">
        <v>42058</v>
      </c>
      <c r="B10900" s="383" t="s">
        <v>21</v>
      </c>
      <c r="C10900" s="383" t="s">
        <v>12</v>
      </c>
      <c r="D10900" s="383" t="s">
        <v>22</v>
      </c>
      <c r="E10900" s="383" t="s">
        <v>658</v>
      </c>
      <c r="F10900" s="383" t="s">
        <v>10</v>
      </c>
      <c r="G10900" s="384">
        <v>-634451</v>
      </c>
      <c r="H10900" s="383" t="s">
        <v>733</v>
      </c>
      <c r="I10900" s="383" t="s">
        <v>972</v>
      </c>
      <c r="J10900" s="383" t="s">
        <v>617</v>
      </c>
      <c r="K10900" s="383" t="s">
        <v>618</v>
      </c>
      <c r="L10900" s="384">
        <v>23171</v>
      </c>
      <c r="M10900" s="383" t="s">
        <v>637</v>
      </c>
      <c r="N10900" s="383" t="s">
        <v>620</v>
      </c>
      <c r="O10900" s="383" t="s">
        <v>230</v>
      </c>
    </row>
    <row r="10901" spans="1:15">
      <c r="A10901" s="385">
        <v>42150</v>
      </c>
      <c r="B10901" s="383" t="s">
        <v>11</v>
      </c>
      <c r="C10901" s="383" t="s">
        <v>12</v>
      </c>
      <c r="D10901" s="383" t="s">
        <v>13</v>
      </c>
      <c r="E10901" s="383" t="s">
        <v>678</v>
      </c>
      <c r="F10901" s="383" t="s">
        <v>10</v>
      </c>
      <c r="G10901" s="384">
        <v>16066</v>
      </c>
      <c r="H10901" s="383" t="s">
        <v>1679</v>
      </c>
      <c r="I10901" s="383" t="s">
        <v>1680</v>
      </c>
      <c r="J10901" s="383" t="s">
        <v>617</v>
      </c>
      <c r="K10901" s="383" t="s">
        <v>618</v>
      </c>
      <c r="L10901" s="384">
        <v>30780</v>
      </c>
      <c r="M10901" s="383" t="s">
        <v>645</v>
      </c>
      <c r="N10901" s="383" t="s">
        <v>620</v>
      </c>
      <c r="O10901" s="383" t="s">
        <v>230</v>
      </c>
    </row>
    <row r="10902" spans="1:15">
      <c r="A10902" s="385">
        <v>42058</v>
      </c>
      <c r="B10902" s="383" t="s">
        <v>39</v>
      </c>
      <c r="C10902" s="383" t="s">
        <v>40</v>
      </c>
      <c r="D10902" s="383" t="s">
        <v>19</v>
      </c>
      <c r="E10902" s="383" t="s">
        <v>893</v>
      </c>
      <c r="F10902" s="383" t="s">
        <v>10</v>
      </c>
      <c r="G10902" s="384">
        <v>6760</v>
      </c>
      <c r="H10902" s="383" t="s">
        <v>917</v>
      </c>
      <c r="I10902" s="383" t="s">
        <v>1682</v>
      </c>
      <c r="J10902" s="383" t="s">
        <v>617</v>
      </c>
      <c r="K10902" s="383" t="s">
        <v>618</v>
      </c>
      <c r="L10902" s="384">
        <v>23171</v>
      </c>
      <c r="M10902" s="383" t="s">
        <v>637</v>
      </c>
      <c r="N10902" s="383" t="s">
        <v>620</v>
      </c>
      <c r="O10902" s="383" t="s">
        <v>230</v>
      </c>
    </row>
    <row r="10903" spans="1:15">
      <c r="A10903" s="385">
        <v>42150</v>
      </c>
      <c r="B10903" s="383" t="s">
        <v>663</v>
      </c>
      <c r="C10903" s="383" t="s">
        <v>664</v>
      </c>
      <c r="D10903" s="383" t="s">
        <v>22</v>
      </c>
      <c r="E10903" s="383" t="s">
        <v>665</v>
      </c>
      <c r="F10903" s="383" t="s">
        <v>10</v>
      </c>
      <c r="G10903" s="384">
        <v>94037</v>
      </c>
      <c r="H10903" s="383" t="s">
        <v>1683</v>
      </c>
      <c r="I10903" s="383" t="s">
        <v>1684</v>
      </c>
      <c r="J10903" s="383" t="s">
        <v>617</v>
      </c>
      <c r="K10903" s="383" t="s">
        <v>618</v>
      </c>
      <c r="L10903" s="384">
        <v>30780</v>
      </c>
      <c r="M10903" s="383" t="s">
        <v>645</v>
      </c>
      <c r="N10903" s="383" t="s">
        <v>620</v>
      </c>
      <c r="O10903" s="383" t="s">
        <v>230</v>
      </c>
    </row>
    <row r="10904" spans="1:15">
      <c r="A10904" s="385">
        <v>42150</v>
      </c>
      <c r="B10904" s="383" t="s">
        <v>663</v>
      </c>
      <c r="C10904" s="383" t="s">
        <v>664</v>
      </c>
      <c r="D10904" s="383" t="s">
        <v>22</v>
      </c>
      <c r="E10904" s="383" t="s">
        <v>665</v>
      </c>
      <c r="F10904" s="383" t="s">
        <v>10</v>
      </c>
      <c r="G10904" s="384">
        <v>184808</v>
      </c>
      <c r="H10904" s="383" t="s">
        <v>1683</v>
      </c>
      <c r="I10904" s="383" t="s">
        <v>1684</v>
      </c>
      <c r="J10904" s="383" t="s">
        <v>617</v>
      </c>
      <c r="K10904" s="383" t="s">
        <v>618</v>
      </c>
      <c r="L10904" s="384">
        <v>30780</v>
      </c>
      <c r="M10904" s="383" t="s">
        <v>645</v>
      </c>
      <c r="N10904" s="383" t="s">
        <v>620</v>
      </c>
      <c r="O10904" s="383" t="s">
        <v>230</v>
      </c>
    </row>
    <row r="10905" spans="1:15">
      <c r="A10905" s="385">
        <v>42150</v>
      </c>
      <c r="B10905" s="383" t="s">
        <v>663</v>
      </c>
      <c r="C10905" s="383" t="s">
        <v>664</v>
      </c>
      <c r="D10905" s="383" t="s">
        <v>22</v>
      </c>
      <c r="E10905" s="383" t="s">
        <v>665</v>
      </c>
      <c r="F10905" s="383" t="s">
        <v>10</v>
      </c>
      <c r="G10905" s="384">
        <v>155288</v>
      </c>
      <c r="H10905" s="383" t="s">
        <v>1683</v>
      </c>
      <c r="I10905" s="383" t="s">
        <v>1684</v>
      </c>
      <c r="J10905" s="383" t="s">
        <v>617</v>
      </c>
      <c r="K10905" s="383" t="s">
        <v>618</v>
      </c>
      <c r="L10905" s="384">
        <v>30780</v>
      </c>
      <c r="M10905" s="383" t="s">
        <v>645</v>
      </c>
      <c r="N10905" s="383" t="s">
        <v>620</v>
      </c>
      <c r="O10905" s="383" t="s">
        <v>230</v>
      </c>
    </row>
    <row r="10906" spans="1:15">
      <c r="A10906" s="385">
        <v>42150</v>
      </c>
      <c r="B10906" s="383" t="s">
        <v>663</v>
      </c>
      <c r="C10906" s="383" t="s">
        <v>664</v>
      </c>
      <c r="D10906" s="383" t="s">
        <v>22</v>
      </c>
      <c r="E10906" s="383" t="s">
        <v>665</v>
      </c>
      <c r="F10906" s="383" t="s">
        <v>10</v>
      </c>
      <c r="G10906" s="384">
        <v>176674</v>
      </c>
      <c r="H10906" s="383" t="s">
        <v>1683</v>
      </c>
      <c r="I10906" s="383" t="s">
        <v>1684</v>
      </c>
      <c r="J10906" s="383" t="s">
        <v>617</v>
      </c>
      <c r="K10906" s="383" t="s">
        <v>618</v>
      </c>
      <c r="L10906" s="384">
        <v>30780</v>
      </c>
      <c r="M10906" s="383" t="s">
        <v>645</v>
      </c>
      <c r="N10906" s="383" t="s">
        <v>620</v>
      </c>
      <c r="O10906" s="383" t="s">
        <v>230</v>
      </c>
    </row>
    <row r="10907" spans="1:15">
      <c r="A10907" s="385">
        <v>42150</v>
      </c>
      <c r="B10907" s="383" t="s">
        <v>663</v>
      </c>
      <c r="C10907" s="383" t="s">
        <v>664</v>
      </c>
      <c r="D10907" s="383" t="s">
        <v>22</v>
      </c>
      <c r="E10907" s="383" t="s">
        <v>665</v>
      </c>
      <c r="F10907" s="383" t="s">
        <v>10</v>
      </c>
      <c r="G10907" s="384">
        <v>91947</v>
      </c>
      <c r="H10907" s="383" t="s">
        <v>1683</v>
      </c>
      <c r="I10907" s="383" t="s">
        <v>1684</v>
      </c>
      <c r="J10907" s="383" t="s">
        <v>617</v>
      </c>
      <c r="K10907" s="383" t="s">
        <v>618</v>
      </c>
      <c r="L10907" s="384">
        <v>30780</v>
      </c>
      <c r="M10907" s="383" t="s">
        <v>645</v>
      </c>
      <c r="N10907" s="383" t="s">
        <v>620</v>
      </c>
      <c r="O10907" s="383" t="s">
        <v>230</v>
      </c>
    </row>
    <row r="10908" spans="1:15">
      <c r="A10908" s="385">
        <v>42150</v>
      </c>
      <c r="B10908" s="383" t="s">
        <v>663</v>
      </c>
      <c r="C10908" s="383" t="s">
        <v>664</v>
      </c>
      <c r="D10908" s="383" t="s">
        <v>22</v>
      </c>
      <c r="E10908" s="383" t="s">
        <v>665</v>
      </c>
      <c r="F10908" s="383" t="s">
        <v>10</v>
      </c>
      <c r="G10908" s="384">
        <v>166110</v>
      </c>
      <c r="H10908" s="383" t="s">
        <v>1683</v>
      </c>
      <c r="I10908" s="383" t="s">
        <v>1684</v>
      </c>
      <c r="J10908" s="383" t="s">
        <v>617</v>
      </c>
      <c r="K10908" s="383" t="s">
        <v>618</v>
      </c>
      <c r="L10908" s="384">
        <v>30780</v>
      </c>
      <c r="M10908" s="383" t="s">
        <v>645</v>
      </c>
      <c r="N10908" s="383" t="s">
        <v>620</v>
      </c>
      <c r="O10908" s="383" t="s">
        <v>230</v>
      </c>
    </row>
    <row r="10909" spans="1:15">
      <c r="A10909" s="385">
        <v>42150</v>
      </c>
      <c r="B10909" s="383" t="s">
        <v>17</v>
      </c>
      <c r="C10909" s="383" t="s">
        <v>18</v>
      </c>
      <c r="D10909" s="383" t="s">
        <v>19</v>
      </c>
      <c r="E10909" s="383" t="s">
        <v>668</v>
      </c>
      <c r="F10909" s="383" t="s">
        <v>10</v>
      </c>
      <c r="G10909" s="384">
        <v>2902</v>
      </c>
      <c r="H10909" s="383" t="s">
        <v>679</v>
      </c>
      <c r="I10909" s="383" t="s">
        <v>1685</v>
      </c>
      <c r="J10909" s="383" t="s">
        <v>617</v>
      </c>
      <c r="K10909" s="383" t="s">
        <v>618</v>
      </c>
      <c r="L10909" s="384">
        <v>30780</v>
      </c>
      <c r="M10909" s="383" t="s">
        <v>645</v>
      </c>
      <c r="N10909" s="383" t="s">
        <v>620</v>
      </c>
      <c r="O10909" s="383" t="s">
        <v>230</v>
      </c>
    </row>
    <row r="10910" spans="1:15">
      <c r="A10910" s="385">
        <v>42150</v>
      </c>
      <c r="B10910" s="383" t="s">
        <v>17</v>
      </c>
      <c r="C10910" s="383" t="s">
        <v>18</v>
      </c>
      <c r="D10910" s="383" t="s">
        <v>19</v>
      </c>
      <c r="E10910" s="383" t="s">
        <v>668</v>
      </c>
      <c r="F10910" s="383" t="s">
        <v>10</v>
      </c>
      <c r="G10910" s="384">
        <v>13361</v>
      </c>
      <c r="H10910" s="383" t="s">
        <v>679</v>
      </c>
      <c r="I10910" s="383" t="s">
        <v>1686</v>
      </c>
      <c r="J10910" s="383" t="s">
        <v>617</v>
      </c>
      <c r="K10910" s="383" t="s">
        <v>618</v>
      </c>
      <c r="L10910" s="384">
        <v>30780</v>
      </c>
      <c r="M10910" s="383" t="s">
        <v>645</v>
      </c>
      <c r="N10910" s="383" t="s">
        <v>620</v>
      </c>
      <c r="O10910" s="383" t="s">
        <v>230</v>
      </c>
    </row>
    <row r="10911" spans="1:15">
      <c r="A10911" s="385">
        <v>42150</v>
      </c>
      <c r="B10911" s="383" t="s">
        <v>17</v>
      </c>
      <c r="C10911" s="383" t="s">
        <v>18</v>
      </c>
      <c r="D10911" s="383" t="s">
        <v>19</v>
      </c>
      <c r="E10911" s="383" t="s">
        <v>668</v>
      </c>
      <c r="F10911" s="383" t="s">
        <v>10</v>
      </c>
      <c r="G10911" s="384">
        <v>14063</v>
      </c>
      <c r="H10911" s="383" t="s">
        <v>679</v>
      </c>
      <c r="I10911" s="383" t="s">
        <v>1687</v>
      </c>
      <c r="J10911" s="383" t="s">
        <v>617</v>
      </c>
      <c r="K10911" s="383" t="s">
        <v>618</v>
      </c>
      <c r="L10911" s="384">
        <v>30780</v>
      </c>
      <c r="M10911" s="383" t="s">
        <v>645</v>
      </c>
      <c r="N10911" s="383" t="s">
        <v>620</v>
      </c>
      <c r="O10911" s="383" t="s">
        <v>230</v>
      </c>
    </row>
    <row r="10912" spans="1:15">
      <c r="A10912" s="385">
        <v>42150</v>
      </c>
      <c r="B10912" s="383" t="s">
        <v>17</v>
      </c>
      <c r="C10912" s="383" t="s">
        <v>18</v>
      </c>
      <c r="D10912" s="383" t="s">
        <v>19</v>
      </c>
      <c r="E10912" s="383" t="s">
        <v>668</v>
      </c>
      <c r="F10912" s="383" t="s">
        <v>10</v>
      </c>
      <c r="G10912" s="384">
        <v>24927</v>
      </c>
      <c r="H10912" s="383" t="s">
        <v>679</v>
      </c>
      <c r="I10912" s="383" t="s">
        <v>1688</v>
      </c>
      <c r="J10912" s="383" t="s">
        <v>617</v>
      </c>
      <c r="K10912" s="383" t="s">
        <v>618</v>
      </c>
      <c r="L10912" s="384">
        <v>30780</v>
      </c>
      <c r="M10912" s="383" t="s">
        <v>645</v>
      </c>
      <c r="N10912" s="383" t="s">
        <v>620</v>
      </c>
      <c r="O10912" s="383" t="s">
        <v>230</v>
      </c>
    </row>
    <row r="10913" spans="1:15">
      <c r="A10913" s="385">
        <v>42150</v>
      </c>
      <c r="B10913" s="383" t="s">
        <v>17</v>
      </c>
      <c r="C10913" s="383" t="s">
        <v>18</v>
      </c>
      <c r="D10913" s="383" t="s">
        <v>19</v>
      </c>
      <c r="E10913" s="383" t="s">
        <v>668</v>
      </c>
      <c r="F10913" s="383" t="s">
        <v>10</v>
      </c>
      <c r="G10913" s="384">
        <v>15972</v>
      </c>
      <c r="H10913" s="383" t="s">
        <v>679</v>
      </c>
      <c r="I10913" s="383" t="s">
        <v>1689</v>
      </c>
      <c r="J10913" s="383" t="s">
        <v>617</v>
      </c>
      <c r="K10913" s="383" t="s">
        <v>618</v>
      </c>
      <c r="L10913" s="384">
        <v>30780</v>
      </c>
      <c r="M10913" s="383" t="s">
        <v>645</v>
      </c>
      <c r="N10913" s="383" t="s">
        <v>620</v>
      </c>
      <c r="O10913" s="383" t="s">
        <v>230</v>
      </c>
    </row>
    <row r="10914" spans="1:15">
      <c r="A10914" s="385">
        <v>42150</v>
      </c>
      <c r="B10914" s="383" t="s">
        <v>17</v>
      </c>
      <c r="C10914" s="383" t="s">
        <v>18</v>
      </c>
      <c r="D10914" s="383" t="s">
        <v>19</v>
      </c>
      <c r="E10914" s="383" t="s">
        <v>668</v>
      </c>
      <c r="F10914" s="383" t="s">
        <v>10</v>
      </c>
      <c r="G10914" s="384">
        <v>40150</v>
      </c>
      <c r="H10914" s="383" t="s">
        <v>679</v>
      </c>
      <c r="I10914" s="383" t="s">
        <v>1690</v>
      </c>
      <c r="J10914" s="383" t="s">
        <v>617</v>
      </c>
      <c r="K10914" s="383" t="s">
        <v>618</v>
      </c>
      <c r="L10914" s="384">
        <v>30780</v>
      </c>
      <c r="M10914" s="383" t="s">
        <v>645</v>
      </c>
      <c r="N10914" s="383" t="s">
        <v>620</v>
      </c>
      <c r="O10914" s="383" t="s">
        <v>230</v>
      </c>
    </row>
    <row r="10915" spans="1:15">
      <c r="A10915" s="385">
        <v>42150</v>
      </c>
      <c r="B10915" s="383" t="s">
        <v>21</v>
      </c>
      <c r="C10915" s="383" t="s">
        <v>12</v>
      </c>
      <c r="D10915" s="383" t="s">
        <v>22</v>
      </c>
      <c r="E10915" s="383" t="s">
        <v>658</v>
      </c>
      <c r="F10915" s="383" t="s">
        <v>10</v>
      </c>
      <c r="G10915" s="384">
        <v>75821</v>
      </c>
      <c r="H10915" s="383" t="s">
        <v>659</v>
      </c>
      <c r="I10915" s="383" t="s">
        <v>1691</v>
      </c>
      <c r="J10915" s="383" t="s">
        <v>617</v>
      </c>
      <c r="K10915" s="383" t="s">
        <v>618</v>
      </c>
      <c r="L10915" s="384">
        <v>30780</v>
      </c>
      <c r="M10915" s="383" t="s">
        <v>645</v>
      </c>
      <c r="N10915" s="383" t="s">
        <v>620</v>
      </c>
      <c r="O10915" s="383" t="s">
        <v>230</v>
      </c>
    </row>
    <row r="10916" spans="1:15">
      <c r="A10916" s="385">
        <v>42150</v>
      </c>
      <c r="B10916" s="383" t="s">
        <v>21</v>
      </c>
      <c r="C10916" s="383" t="s">
        <v>12</v>
      </c>
      <c r="D10916" s="383" t="s">
        <v>22</v>
      </c>
      <c r="E10916" s="383" t="s">
        <v>658</v>
      </c>
      <c r="F10916" s="383" t="s">
        <v>10</v>
      </c>
      <c r="G10916" s="384">
        <v>54230</v>
      </c>
      <c r="H10916" s="383" t="s">
        <v>659</v>
      </c>
      <c r="I10916" s="383" t="s">
        <v>1692</v>
      </c>
      <c r="J10916" s="383" t="s">
        <v>617</v>
      </c>
      <c r="K10916" s="383" t="s">
        <v>618</v>
      </c>
      <c r="L10916" s="384">
        <v>30780</v>
      </c>
      <c r="M10916" s="383" t="s">
        <v>645</v>
      </c>
      <c r="N10916" s="383" t="s">
        <v>620</v>
      </c>
      <c r="O10916" s="383" t="s">
        <v>230</v>
      </c>
    </row>
    <row r="10917" spans="1:15">
      <c r="A10917" s="385">
        <v>42150</v>
      </c>
      <c r="B10917" s="383" t="s">
        <v>21</v>
      </c>
      <c r="C10917" s="383" t="s">
        <v>12</v>
      </c>
      <c r="D10917" s="383" t="s">
        <v>22</v>
      </c>
      <c r="E10917" s="383" t="s">
        <v>658</v>
      </c>
      <c r="F10917" s="383" t="s">
        <v>10</v>
      </c>
      <c r="G10917" s="384">
        <v>43694</v>
      </c>
      <c r="H10917" s="383" t="s">
        <v>659</v>
      </c>
      <c r="I10917" s="383" t="s">
        <v>1693</v>
      </c>
      <c r="J10917" s="383" t="s">
        <v>617</v>
      </c>
      <c r="K10917" s="383" t="s">
        <v>618</v>
      </c>
      <c r="L10917" s="384">
        <v>30780</v>
      </c>
      <c r="M10917" s="383" t="s">
        <v>645</v>
      </c>
      <c r="N10917" s="383" t="s">
        <v>620</v>
      </c>
      <c r="O10917" s="383" t="s">
        <v>230</v>
      </c>
    </row>
    <row r="10918" spans="1:15">
      <c r="A10918" s="385">
        <v>42150</v>
      </c>
      <c r="B10918" s="383" t="s">
        <v>21</v>
      </c>
      <c r="C10918" s="383" t="s">
        <v>12</v>
      </c>
      <c r="D10918" s="383" t="s">
        <v>22</v>
      </c>
      <c r="E10918" s="383" t="s">
        <v>658</v>
      </c>
      <c r="F10918" s="383" t="s">
        <v>10</v>
      </c>
      <c r="G10918" s="384">
        <v>3605</v>
      </c>
      <c r="H10918" s="383" t="s">
        <v>779</v>
      </c>
      <c r="I10918" s="383" t="s">
        <v>1694</v>
      </c>
      <c r="J10918" s="383" t="s">
        <v>617</v>
      </c>
      <c r="K10918" s="383" t="s">
        <v>618</v>
      </c>
      <c r="L10918" s="384">
        <v>30780</v>
      </c>
      <c r="M10918" s="383" t="s">
        <v>645</v>
      </c>
      <c r="N10918" s="383" t="s">
        <v>620</v>
      </c>
      <c r="O10918" s="383" t="s">
        <v>230</v>
      </c>
    </row>
    <row r="10919" spans="1:15">
      <c r="A10919" s="385">
        <v>42150</v>
      </c>
      <c r="B10919" s="383" t="s">
        <v>754</v>
      </c>
      <c r="C10919" s="383" t="s">
        <v>8</v>
      </c>
      <c r="D10919" s="383" t="s">
        <v>755</v>
      </c>
      <c r="E10919" s="383" t="s">
        <v>756</v>
      </c>
      <c r="F10919" s="383" t="s">
        <v>10</v>
      </c>
      <c r="G10919" s="384">
        <v>1594080</v>
      </c>
      <c r="H10919" s="383" t="s">
        <v>763</v>
      </c>
      <c r="I10919" s="383" t="s">
        <v>1695</v>
      </c>
      <c r="J10919" s="383" t="s">
        <v>617</v>
      </c>
      <c r="K10919" s="383" t="s">
        <v>618</v>
      </c>
      <c r="L10919" s="384">
        <v>30780</v>
      </c>
      <c r="M10919" s="383" t="s">
        <v>645</v>
      </c>
      <c r="N10919" s="383" t="s">
        <v>620</v>
      </c>
      <c r="O10919" s="383" t="s">
        <v>230</v>
      </c>
    </row>
    <row r="10920" spans="1:15">
      <c r="A10920" s="385">
        <v>42150</v>
      </c>
      <c r="B10920" s="383" t="s">
        <v>70</v>
      </c>
      <c r="C10920" s="383" t="s">
        <v>42</v>
      </c>
      <c r="D10920" s="383" t="s">
        <v>175</v>
      </c>
      <c r="E10920" s="383" t="s">
        <v>974</v>
      </c>
      <c r="F10920" s="383" t="s">
        <v>43</v>
      </c>
      <c r="G10920" s="384">
        <v>40979</v>
      </c>
      <c r="H10920" s="383" t="s">
        <v>801</v>
      </c>
      <c r="I10920" s="383" t="s">
        <v>1696</v>
      </c>
      <c r="J10920" s="383" t="s">
        <v>617</v>
      </c>
      <c r="K10920" s="383" t="s">
        <v>618</v>
      </c>
      <c r="L10920" s="384">
        <v>30780</v>
      </c>
      <c r="M10920" s="383" t="s">
        <v>645</v>
      </c>
      <c r="N10920" s="383" t="s">
        <v>620</v>
      </c>
      <c r="O10920" s="383" t="s">
        <v>230</v>
      </c>
    </row>
    <row r="10921" spans="1:15">
      <c r="A10921" s="385">
        <v>42150</v>
      </c>
      <c r="B10921" s="383" t="s">
        <v>663</v>
      </c>
      <c r="C10921" s="383" t="s">
        <v>664</v>
      </c>
      <c r="D10921" s="383" t="s">
        <v>22</v>
      </c>
      <c r="E10921" s="383" t="s">
        <v>665</v>
      </c>
      <c r="F10921" s="383" t="s">
        <v>10</v>
      </c>
      <c r="G10921" s="384">
        <v>-25273</v>
      </c>
      <c r="H10921" s="383" t="s">
        <v>704</v>
      </c>
      <c r="I10921" s="383" t="s">
        <v>1697</v>
      </c>
      <c r="J10921" s="383" t="s">
        <v>617</v>
      </c>
      <c r="K10921" s="383" t="s">
        <v>618</v>
      </c>
      <c r="L10921" s="384">
        <v>30780</v>
      </c>
      <c r="M10921" s="383" t="s">
        <v>645</v>
      </c>
      <c r="N10921" s="383" t="s">
        <v>620</v>
      </c>
      <c r="O10921" s="383" t="s">
        <v>230</v>
      </c>
    </row>
    <row r="10922" spans="1:15">
      <c r="A10922" s="385">
        <v>42150</v>
      </c>
      <c r="B10922" s="383" t="s">
        <v>663</v>
      </c>
      <c r="C10922" s="383" t="s">
        <v>664</v>
      </c>
      <c r="D10922" s="383" t="s">
        <v>22</v>
      </c>
      <c r="E10922" s="383" t="s">
        <v>665</v>
      </c>
      <c r="F10922" s="383" t="s">
        <v>10</v>
      </c>
      <c r="G10922" s="384">
        <v>-33378</v>
      </c>
      <c r="H10922" s="383" t="s">
        <v>704</v>
      </c>
      <c r="I10922" s="383" t="s">
        <v>1698</v>
      </c>
      <c r="J10922" s="383" t="s">
        <v>617</v>
      </c>
      <c r="K10922" s="383" t="s">
        <v>618</v>
      </c>
      <c r="L10922" s="384">
        <v>30780</v>
      </c>
      <c r="M10922" s="383" t="s">
        <v>645</v>
      </c>
      <c r="N10922" s="383" t="s">
        <v>620</v>
      </c>
      <c r="O10922" s="383" t="s">
        <v>230</v>
      </c>
    </row>
    <row r="10923" spans="1:15">
      <c r="A10923" s="385">
        <v>42150</v>
      </c>
      <c r="B10923" s="383" t="s">
        <v>663</v>
      </c>
      <c r="C10923" s="383" t="s">
        <v>664</v>
      </c>
      <c r="D10923" s="383" t="s">
        <v>22</v>
      </c>
      <c r="E10923" s="383" t="s">
        <v>665</v>
      </c>
      <c r="F10923" s="383" t="s">
        <v>10</v>
      </c>
      <c r="G10923" s="384">
        <v>19177</v>
      </c>
      <c r="H10923" s="383" t="s">
        <v>704</v>
      </c>
      <c r="I10923" s="383" t="s">
        <v>1699</v>
      </c>
      <c r="J10923" s="383" t="s">
        <v>617</v>
      </c>
      <c r="K10923" s="383" t="s">
        <v>618</v>
      </c>
      <c r="L10923" s="384">
        <v>30780</v>
      </c>
      <c r="M10923" s="383" t="s">
        <v>645</v>
      </c>
      <c r="N10923" s="383" t="s">
        <v>620</v>
      </c>
      <c r="O10923" s="383" t="s">
        <v>230</v>
      </c>
    </row>
    <row r="10924" spans="1:15">
      <c r="A10924" s="385">
        <v>42150</v>
      </c>
      <c r="B10924" s="383" t="s">
        <v>663</v>
      </c>
      <c r="C10924" s="383" t="s">
        <v>664</v>
      </c>
      <c r="D10924" s="383" t="s">
        <v>22</v>
      </c>
      <c r="E10924" s="383" t="s">
        <v>665</v>
      </c>
      <c r="F10924" s="383" t="s">
        <v>10</v>
      </c>
      <c r="G10924" s="384">
        <v>324225</v>
      </c>
      <c r="H10924" s="383" t="s">
        <v>704</v>
      </c>
      <c r="I10924" s="383" t="s">
        <v>1700</v>
      </c>
      <c r="J10924" s="383" t="s">
        <v>617</v>
      </c>
      <c r="K10924" s="383" t="s">
        <v>618</v>
      </c>
      <c r="L10924" s="384">
        <v>30780</v>
      </c>
      <c r="M10924" s="383" t="s">
        <v>645</v>
      </c>
      <c r="N10924" s="383" t="s">
        <v>620</v>
      </c>
      <c r="O10924" s="383" t="s">
        <v>230</v>
      </c>
    </row>
    <row r="10925" spans="1:15">
      <c r="A10925" s="385">
        <v>42150</v>
      </c>
      <c r="B10925" s="383" t="s">
        <v>663</v>
      </c>
      <c r="C10925" s="383" t="s">
        <v>664</v>
      </c>
      <c r="D10925" s="383" t="s">
        <v>22</v>
      </c>
      <c r="E10925" s="383" t="s">
        <v>665</v>
      </c>
      <c r="F10925" s="383" t="s">
        <v>10</v>
      </c>
      <c r="G10925" s="384">
        <v>124543</v>
      </c>
      <c r="H10925" s="383" t="s">
        <v>704</v>
      </c>
      <c r="I10925" s="383" t="s">
        <v>1701</v>
      </c>
      <c r="J10925" s="383" t="s">
        <v>617</v>
      </c>
      <c r="K10925" s="383" t="s">
        <v>618</v>
      </c>
      <c r="L10925" s="384">
        <v>30780</v>
      </c>
      <c r="M10925" s="383" t="s">
        <v>645</v>
      </c>
      <c r="N10925" s="383" t="s">
        <v>620</v>
      </c>
      <c r="O10925" s="383" t="s">
        <v>230</v>
      </c>
    </row>
    <row r="10926" spans="1:15">
      <c r="A10926" s="385">
        <v>42150</v>
      </c>
      <c r="B10926" s="383" t="s">
        <v>663</v>
      </c>
      <c r="C10926" s="383" t="s">
        <v>664</v>
      </c>
      <c r="D10926" s="383" t="s">
        <v>22</v>
      </c>
      <c r="E10926" s="383" t="s">
        <v>665</v>
      </c>
      <c r="F10926" s="383" t="s">
        <v>10</v>
      </c>
      <c r="G10926" s="384">
        <v>-14776</v>
      </c>
      <c r="H10926" s="383" t="s">
        <v>704</v>
      </c>
      <c r="I10926" s="383" t="s">
        <v>1702</v>
      </c>
      <c r="J10926" s="383" t="s">
        <v>617</v>
      </c>
      <c r="K10926" s="383" t="s">
        <v>618</v>
      </c>
      <c r="L10926" s="384">
        <v>30780</v>
      </c>
      <c r="M10926" s="383" t="s">
        <v>645</v>
      </c>
      <c r="N10926" s="383" t="s">
        <v>620</v>
      </c>
      <c r="O10926" s="383" t="s">
        <v>230</v>
      </c>
    </row>
    <row r="10927" spans="1:15">
      <c r="A10927" s="385">
        <v>42150</v>
      </c>
      <c r="B10927" s="383" t="s">
        <v>663</v>
      </c>
      <c r="C10927" s="383" t="s">
        <v>664</v>
      </c>
      <c r="D10927" s="383" t="s">
        <v>22</v>
      </c>
      <c r="E10927" s="383" t="s">
        <v>665</v>
      </c>
      <c r="F10927" s="383" t="s">
        <v>10</v>
      </c>
      <c r="G10927" s="384">
        <v>-9693</v>
      </c>
      <c r="H10927" s="383" t="s">
        <v>704</v>
      </c>
      <c r="I10927" s="383" t="s">
        <v>1703</v>
      </c>
      <c r="J10927" s="383" t="s">
        <v>617</v>
      </c>
      <c r="K10927" s="383" t="s">
        <v>618</v>
      </c>
      <c r="L10927" s="384">
        <v>30780</v>
      </c>
      <c r="M10927" s="383" t="s">
        <v>645</v>
      </c>
      <c r="N10927" s="383" t="s">
        <v>620</v>
      </c>
      <c r="O10927" s="383" t="s">
        <v>230</v>
      </c>
    </row>
    <row r="10928" spans="1:15">
      <c r="A10928" s="385">
        <v>42150</v>
      </c>
      <c r="B10928" s="383" t="s">
        <v>663</v>
      </c>
      <c r="C10928" s="383" t="s">
        <v>664</v>
      </c>
      <c r="D10928" s="383" t="s">
        <v>22</v>
      </c>
      <c r="E10928" s="383" t="s">
        <v>665</v>
      </c>
      <c r="F10928" s="383" t="s">
        <v>10</v>
      </c>
      <c r="G10928" s="384">
        <v>442915</v>
      </c>
      <c r="H10928" s="383" t="s">
        <v>704</v>
      </c>
      <c r="I10928" s="383" t="s">
        <v>1704</v>
      </c>
      <c r="J10928" s="383" t="s">
        <v>617</v>
      </c>
      <c r="K10928" s="383" t="s">
        <v>618</v>
      </c>
      <c r="L10928" s="384">
        <v>30780</v>
      </c>
      <c r="M10928" s="383" t="s">
        <v>645</v>
      </c>
      <c r="N10928" s="383" t="s">
        <v>620</v>
      </c>
      <c r="O10928" s="383" t="s">
        <v>230</v>
      </c>
    </row>
    <row r="10929" spans="1:15">
      <c r="A10929" s="385">
        <v>42150</v>
      </c>
      <c r="B10929" s="383" t="s">
        <v>663</v>
      </c>
      <c r="C10929" s="383" t="s">
        <v>664</v>
      </c>
      <c r="D10929" s="383" t="s">
        <v>22</v>
      </c>
      <c r="E10929" s="383" t="s">
        <v>665</v>
      </c>
      <c r="F10929" s="383" t="s">
        <v>10</v>
      </c>
      <c r="G10929" s="384">
        <v>31912</v>
      </c>
      <c r="H10929" s="383" t="s">
        <v>704</v>
      </c>
      <c r="I10929" s="383" t="s">
        <v>1705</v>
      </c>
      <c r="J10929" s="383" t="s">
        <v>617</v>
      </c>
      <c r="K10929" s="383" t="s">
        <v>618</v>
      </c>
      <c r="L10929" s="384">
        <v>30780</v>
      </c>
      <c r="M10929" s="383" t="s">
        <v>645</v>
      </c>
      <c r="N10929" s="383" t="s">
        <v>620</v>
      </c>
      <c r="O10929" s="383" t="s">
        <v>230</v>
      </c>
    </row>
    <row r="10930" spans="1:15">
      <c r="A10930" s="385">
        <v>42150</v>
      </c>
      <c r="B10930" s="383" t="s">
        <v>39</v>
      </c>
      <c r="C10930" s="383" t="s">
        <v>40</v>
      </c>
      <c r="D10930" s="383" t="s">
        <v>19</v>
      </c>
      <c r="E10930" s="383" t="s">
        <v>893</v>
      </c>
      <c r="F10930" s="383" t="s">
        <v>10</v>
      </c>
      <c r="G10930" s="384">
        <v>12934</v>
      </c>
      <c r="H10930" s="383" t="s">
        <v>968</v>
      </c>
      <c r="I10930" s="383" t="s">
        <v>1706</v>
      </c>
      <c r="J10930" s="383" t="s">
        <v>617</v>
      </c>
      <c r="K10930" s="383" t="s">
        <v>618</v>
      </c>
      <c r="L10930" s="384">
        <v>30780</v>
      </c>
      <c r="M10930" s="383" t="s">
        <v>645</v>
      </c>
      <c r="N10930" s="383" t="s">
        <v>620</v>
      </c>
      <c r="O10930" s="383" t="s">
        <v>230</v>
      </c>
    </row>
    <row r="10931" spans="1:15">
      <c r="A10931" s="385">
        <v>42150</v>
      </c>
      <c r="B10931" s="383" t="s">
        <v>46</v>
      </c>
      <c r="C10931" s="383" t="s">
        <v>40</v>
      </c>
      <c r="D10931" s="383" t="s">
        <v>38</v>
      </c>
      <c r="E10931" s="383" t="s">
        <v>916</v>
      </c>
      <c r="F10931" s="383" t="s">
        <v>10</v>
      </c>
      <c r="G10931" s="384">
        <v>438</v>
      </c>
      <c r="H10931" s="383" t="s">
        <v>917</v>
      </c>
      <c r="I10931" s="383" t="s">
        <v>1707</v>
      </c>
      <c r="J10931" s="383" t="s">
        <v>617</v>
      </c>
      <c r="K10931" s="383" t="s">
        <v>618</v>
      </c>
      <c r="L10931" s="384">
        <v>30780</v>
      </c>
      <c r="M10931" s="383" t="s">
        <v>645</v>
      </c>
      <c r="N10931" s="383" t="s">
        <v>620</v>
      </c>
      <c r="O10931" s="383" t="s">
        <v>230</v>
      </c>
    </row>
    <row r="10932" spans="1:15">
      <c r="A10932" s="385">
        <v>42150</v>
      </c>
      <c r="B10932" s="383" t="s">
        <v>46</v>
      </c>
      <c r="C10932" s="383" t="s">
        <v>40</v>
      </c>
      <c r="D10932" s="383" t="s">
        <v>38</v>
      </c>
      <c r="E10932" s="383" t="s">
        <v>916</v>
      </c>
      <c r="F10932" s="383" t="s">
        <v>10</v>
      </c>
      <c r="G10932" s="384">
        <v>5580</v>
      </c>
      <c r="H10932" s="383" t="s">
        <v>917</v>
      </c>
      <c r="I10932" s="383" t="s">
        <v>1707</v>
      </c>
      <c r="J10932" s="383" t="s">
        <v>617</v>
      </c>
      <c r="K10932" s="383" t="s">
        <v>618</v>
      </c>
      <c r="L10932" s="384">
        <v>30780</v>
      </c>
      <c r="M10932" s="383" t="s">
        <v>645</v>
      </c>
      <c r="N10932" s="383" t="s">
        <v>620</v>
      </c>
      <c r="O10932" s="383" t="s">
        <v>230</v>
      </c>
    </row>
    <row r="10933" spans="1:15">
      <c r="A10933" s="385">
        <v>42150</v>
      </c>
      <c r="B10933" s="383" t="s">
        <v>46</v>
      </c>
      <c r="C10933" s="383" t="s">
        <v>40</v>
      </c>
      <c r="D10933" s="383" t="s">
        <v>38</v>
      </c>
      <c r="E10933" s="383" t="s">
        <v>916</v>
      </c>
      <c r="F10933" s="383" t="s">
        <v>10</v>
      </c>
      <c r="G10933" s="384">
        <v>1811</v>
      </c>
      <c r="H10933" s="383" t="s">
        <v>917</v>
      </c>
      <c r="I10933" s="383" t="s">
        <v>1708</v>
      </c>
      <c r="J10933" s="383" t="s">
        <v>617</v>
      </c>
      <c r="K10933" s="383" t="s">
        <v>618</v>
      </c>
      <c r="L10933" s="384">
        <v>30780</v>
      </c>
      <c r="M10933" s="383" t="s">
        <v>645</v>
      </c>
      <c r="N10933" s="383" t="s">
        <v>620</v>
      </c>
      <c r="O10933" s="383" t="s">
        <v>230</v>
      </c>
    </row>
    <row r="10934" spans="1:15">
      <c r="A10934" s="385">
        <v>42150</v>
      </c>
      <c r="B10934" s="383" t="s">
        <v>46</v>
      </c>
      <c r="C10934" s="383" t="s">
        <v>40</v>
      </c>
      <c r="D10934" s="383" t="s">
        <v>38</v>
      </c>
      <c r="E10934" s="383" t="s">
        <v>916</v>
      </c>
      <c r="F10934" s="383" t="s">
        <v>10</v>
      </c>
      <c r="G10934" s="384">
        <v>1430</v>
      </c>
      <c r="H10934" s="383" t="s">
        <v>917</v>
      </c>
      <c r="I10934" s="383" t="s">
        <v>1707</v>
      </c>
      <c r="J10934" s="383" t="s">
        <v>617</v>
      </c>
      <c r="K10934" s="383" t="s">
        <v>618</v>
      </c>
      <c r="L10934" s="384">
        <v>30780</v>
      </c>
      <c r="M10934" s="383" t="s">
        <v>645</v>
      </c>
      <c r="N10934" s="383" t="s">
        <v>620</v>
      </c>
      <c r="O10934" s="383" t="s">
        <v>230</v>
      </c>
    </row>
    <row r="10935" spans="1:15">
      <c r="A10935" s="385">
        <v>42150</v>
      </c>
      <c r="B10935" s="383" t="s">
        <v>46</v>
      </c>
      <c r="C10935" s="383" t="s">
        <v>40</v>
      </c>
      <c r="D10935" s="383" t="s">
        <v>38</v>
      </c>
      <c r="E10935" s="383" t="s">
        <v>916</v>
      </c>
      <c r="F10935" s="383" t="s">
        <v>10</v>
      </c>
      <c r="G10935" s="384">
        <v>1650</v>
      </c>
      <c r="H10935" s="383" t="s">
        <v>917</v>
      </c>
      <c r="I10935" s="383" t="s">
        <v>1707</v>
      </c>
      <c r="J10935" s="383" t="s">
        <v>617</v>
      </c>
      <c r="K10935" s="383" t="s">
        <v>618</v>
      </c>
      <c r="L10935" s="384">
        <v>30780</v>
      </c>
      <c r="M10935" s="383" t="s">
        <v>645</v>
      </c>
      <c r="N10935" s="383" t="s">
        <v>620</v>
      </c>
      <c r="O10935" s="383" t="s">
        <v>230</v>
      </c>
    </row>
    <row r="10936" spans="1:15">
      <c r="A10936" s="385">
        <v>42150</v>
      </c>
      <c r="B10936" s="383" t="s">
        <v>46</v>
      </c>
      <c r="C10936" s="383" t="s">
        <v>40</v>
      </c>
      <c r="D10936" s="383" t="s">
        <v>38</v>
      </c>
      <c r="E10936" s="383" t="s">
        <v>916</v>
      </c>
      <c r="F10936" s="383" t="s">
        <v>10</v>
      </c>
      <c r="G10936" s="384">
        <v>2718</v>
      </c>
      <c r="H10936" s="383" t="s">
        <v>917</v>
      </c>
      <c r="I10936" s="383" t="s">
        <v>1708</v>
      </c>
      <c r="J10936" s="383" t="s">
        <v>617</v>
      </c>
      <c r="K10936" s="383" t="s">
        <v>618</v>
      </c>
      <c r="L10936" s="384">
        <v>30780</v>
      </c>
      <c r="M10936" s="383" t="s">
        <v>645</v>
      </c>
      <c r="N10936" s="383" t="s">
        <v>620</v>
      </c>
      <c r="O10936" s="383" t="s">
        <v>230</v>
      </c>
    </row>
    <row r="10937" spans="1:15">
      <c r="A10937" s="385">
        <v>42150</v>
      </c>
      <c r="B10937" s="383" t="s">
        <v>46</v>
      </c>
      <c r="C10937" s="383" t="s">
        <v>40</v>
      </c>
      <c r="D10937" s="383" t="s">
        <v>38</v>
      </c>
      <c r="E10937" s="383" t="s">
        <v>916</v>
      </c>
      <c r="F10937" s="383" t="s">
        <v>10</v>
      </c>
      <c r="G10937" s="384">
        <v>1442</v>
      </c>
      <c r="H10937" s="383" t="s">
        <v>917</v>
      </c>
      <c r="I10937" s="383" t="s">
        <v>1707</v>
      </c>
      <c r="J10937" s="383" t="s">
        <v>617</v>
      </c>
      <c r="K10937" s="383" t="s">
        <v>618</v>
      </c>
      <c r="L10937" s="384">
        <v>30780</v>
      </c>
      <c r="M10937" s="383" t="s">
        <v>645</v>
      </c>
      <c r="N10937" s="383" t="s">
        <v>620</v>
      </c>
      <c r="O10937" s="383" t="s">
        <v>230</v>
      </c>
    </row>
    <row r="10938" spans="1:15">
      <c r="A10938" s="385">
        <v>42150</v>
      </c>
      <c r="B10938" s="383" t="s">
        <v>46</v>
      </c>
      <c r="C10938" s="383" t="s">
        <v>40</v>
      </c>
      <c r="D10938" s="383" t="s">
        <v>38</v>
      </c>
      <c r="E10938" s="383" t="s">
        <v>916</v>
      </c>
      <c r="F10938" s="383" t="s">
        <v>10</v>
      </c>
      <c r="G10938" s="384">
        <v>1430</v>
      </c>
      <c r="H10938" s="383" t="s">
        <v>917</v>
      </c>
      <c r="I10938" s="383" t="s">
        <v>1707</v>
      </c>
      <c r="J10938" s="383" t="s">
        <v>617</v>
      </c>
      <c r="K10938" s="383" t="s">
        <v>618</v>
      </c>
      <c r="L10938" s="384">
        <v>30780</v>
      </c>
      <c r="M10938" s="383" t="s">
        <v>645</v>
      </c>
      <c r="N10938" s="383" t="s">
        <v>620</v>
      </c>
      <c r="O10938" s="383" t="s">
        <v>230</v>
      </c>
    </row>
    <row r="10939" spans="1:15">
      <c r="A10939" s="385">
        <v>42150</v>
      </c>
      <c r="B10939" s="383" t="s">
        <v>46</v>
      </c>
      <c r="C10939" s="383" t="s">
        <v>40</v>
      </c>
      <c r="D10939" s="383" t="s">
        <v>38</v>
      </c>
      <c r="E10939" s="383" t="s">
        <v>916</v>
      </c>
      <c r="F10939" s="383" t="s">
        <v>10</v>
      </c>
      <c r="G10939" s="384">
        <v>572</v>
      </c>
      <c r="H10939" s="383" t="s">
        <v>917</v>
      </c>
      <c r="I10939" s="383" t="s">
        <v>1707</v>
      </c>
      <c r="J10939" s="383" t="s">
        <v>617</v>
      </c>
      <c r="K10939" s="383" t="s">
        <v>618</v>
      </c>
      <c r="L10939" s="384">
        <v>30780</v>
      </c>
      <c r="M10939" s="383" t="s">
        <v>645</v>
      </c>
      <c r="N10939" s="383" t="s">
        <v>620</v>
      </c>
      <c r="O10939" s="383" t="s">
        <v>230</v>
      </c>
    </row>
    <row r="10940" spans="1:15">
      <c r="A10940" s="385">
        <v>42150</v>
      </c>
      <c r="B10940" s="383" t="s">
        <v>11</v>
      </c>
      <c r="C10940" s="383" t="s">
        <v>12</v>
      </c>
      <c r="D10940" s="383" t="s">
        <v>13</v>
      </c>
      <c r="E10940" s="383" t="s">
        <v>678</v>
      </c>
      <c r="F10940" s="383" t="s">
        <v>10</v>
      </c>
      <c r="G10940" s="384">
        <v>7710</v>
      </c>
      <c r="H10940" s="383" t="s">
        <v>951</v>
      </c>
      <c r="I10940" s="383" t="s">
        <v>1709</v>
      </c>
      <c r="J10940" s="383" t="s">
        <v>617</v>
      </c>
      <c r="K10940" s="383" t="s">
        <v>618</v>
      </c>
      <c r="L10940" s="384">
        <v>30780</v>
      </c>
      <c r="M10940" s="383" t="s">
        <v>645</v>
      </c>
      <c r="N10940" s="383" t="s">
        <v>620</v>
      </c>
      <c r="O10940" s="383" t="s">
        <v>230</v>
      </c>
    </row>
    <row r="10941" spans="1:15">
      <c r="A10941" s="385">
        <v>42150</v>
      </c>
      <c r="B10941" s="383" t="s">
        <v>650</v>
      </c>
      <c r="C10941" s="383" t="s">
        <v>8</v>
      </c>
      <c r="D10941" s="383" t="s">
        <v>20</v>
      </c>
      <c r="E10941" s="383" t="s">
        <v>651</v>
      </c>
      <c r="F10941" s="383" t="s">
        <v>10</v>
      </c>
      <c r="G10941" s="384">
        <v>12284</v>
      </c>
      <c r="H10941" s="383" t="s">
        <v>836</v>
      </c>
      <c r="I10941" s="383" t="s">
        <v>1710</v>
      </c>
      <c r="J10941" s="383" t="s">
        <v>617</v>
      </c>
      <c r="K10941" s="383" t="s">
        <v>618</v>
      </c>
      <c r="L10941" s="384">
        <v>30780</v>
      </c>
      <c r="M10941" s="383" t="s">
        <v>645</v>
      </c>
      <c r="N10941" s="383" t="s">
        <v>620</v>
      </c>
      <c r="O10941" s="383" t="s">
        <v>230</v>
      </c>
    </row>
    <row r="10942" spans="1:15">
      <c r="A10942" s="385">
        <v>42150</v>
      </c>
      <c r="B10942" s="383" t="s">
        <v>28</v>
      </c>
      <c r="C10942" s="383" t="s">
        <v>8</v>
      </c>
      <c r="D10942" s="383" t="s">
        <v>29</v>
      </c>
      <c r="E10942" s="383" t="s">
        <v>774</v>
      </c>
      <c r="F10942" s="383" t="s">
        <v>10</v>
      </c>
      <c r="G10942" s="384">
        <v>2500</v>
      </c>
      <c r="H10942" s="383" t="s">
        <v>848</v>
      </c>
      <c r="I10942" s="383" t="s">
        <v>1711</v>
      </c>
      <c r="J10942" s="383" t="s">
        <v>617</v>
      </c>
      <c r="K10942" s="383" t="s">
        <v>618</v>
      </c>
      <c r="L10942" s="384">
        <v>30780</v>
      </c>
      <c r="M10942" s="383" t="s">
        <v>645</v>
      </c>
      <c r="N10942" s="383" t="s">
        <v>620</v>
      </c>
      <c r="O10942" s="383" t="s">
        <v>230</v>
      </c>
    </row>
    <row r="10943" spans="1:15">
      <c r="A10943" s="385">
        <v>42150</v>
      </c>
      <c r="B10943" s="383" t="s">
        <v>21</v>
      </c>
      <c r="C10943" s="383" t="s">
        <v>12</v>
      </c>
      <c r="D10943" s="383" t="s">
        <v>22</v>
      </c>
      <c r="E10943" s="383" t="s">
        <v>658</v>
      </c>
      <c r="F10943" s="383" t="s">
        <v>10</v>
      </c>
      <c r="G10943" s="384">
        <v>900</v>
      </c>
      <c r="H10943" s="383" t="s">
        <v>873</v>
      </c>
      <c r="I10943" s="383" t="s">
        <v>1712</v>
      </c>
      <c r="J10943" s="383" t="s">
        <v>617</v>
      </c>
      <c r="K10943" s="383" t="s">
        <v>618</v>
      </c>
      <c r="L10943" s="384">
        <v>30780</v>
      </c>
      <c r="M10943" s="383" t="s">
        <v>645</v>
      </c>
      <c r="N10943" s="383" t="s">
        <v>620</v>
      </c>
      <c r="O10943" s="383" t="s">
        <v>230</v>
      </c>
    </row>
    <row r="10944" spans="1:15">
      <c r="A10944" s="385">
        <v>42150</v>
      </c>
      <c r="B10944" s="383" t="s">
        <v>21</v>
      </c>
      <c r="C10944" s="383" t="s">
        <v>12</v>
      </c>
      <c r="D10944" s="383" t="s">
        <v>22</v>
      </c>
      <c r="E10944" s="383" t="s">
        <v>658</v>
      </c>
      <c r="F10944" s="383" t="s">
        <v>10</v>
      </c>
      <c r="G10944" s="384">
        <v>50608</v>
      </c>
      <c r="H10944" s="383" t="s">
        <v>873</v>
      </c>
      <c r="I10944" s="383" t="s">
        <v>1713</v>
      </c>
      <c r="J10944" s="383" t="s">
        <v>617</v>
      </c>
      <c r="K10944" s="383" t="s">
        <v>618</v>
      </c>
      <c r="L10944" s="384">
        <v>30780</v>
      </c>
      <c r="M10944" s="383" t="s">
        <v>645</v>
      </c>
      <c r="N10944" s="383" t="s">
        <v>620</v>
      </c>
      <c r="O10944" s="383" t="s">
        <v>230</v>
      </c>
    </row>
    <row r="10945" spans="1:15">
      <c r="A10945" s="385">
        <v>42150</v>
      </c>
      <c r="B10945" s="383" t="s">
        <v>46</v>
      </c>
      <c r="C10945" s="383" t="s">
        <v>40</v>
      </c>
      <c r="D10945" s="383" t="s">
        <v>38</v>
      </c>
      <c r="E10945" s="383" t="s">
        <v>916</v>
      </c>
      <c r="F10945" s="383" t="s">
        <v>10</v>
      </c>
      <c r="G10945" s="384">
        <v>15082</v>
      </c>
      <c r="H10945" s="383" t="s">
        <v>917</v>
      </c>
      <c r="I10945" s="383" t="s">
        <v>1714</v>
      </c>
      <c r="J10945" s="383" t="s">
        <v>617</v>
      </c>
      <c r="K10945" s="383" t="s">
        <v>618</v>
      </c>
      <c r="L10945" s="384">
        <v>30780</v>
      </c>
      <c r="M10945" s="383" t="s">
        <v>645</v>
      </c>
      <c r="N10945" s="383" t="s">
        <v>620</v>
      </c>
      <c r="O10945" s="383" t="s">
        <v>230</v>
      </c>
    </row>
    <row r="10946" spans="1:15">
      <c r="A10946" s="385">
        <v>42150</v>
      </c>
      <c r="B10946" s="383" t="s">
        <v>11</v>
      </c>
      <c r="C10946" s="383" t="s">
        <v>12</v>
      </c>
      <c r="D10946" s="383" t="s">
        <v>13</v>
      </c>
      <c r="E10946" s="383" t="s">
        <v>678</v>
      </c>
      <c r="F10946" s="383" t="s">
        <v>10</v>
      </c>
      <c r="G10946" s="384">
        <v>31503</v>
      </c>
      <c r="H10946" s="383" t="s">
        <v>1142</v>
      </c>
      <c r="I10946" s="383" t="s">
        <v>1714</v>
      </c>
      <c r="J10946" s="383" t="s">
        <v>617</v>
      </c>
      <c r="K10946" s="383" t="s">
        <v>618</v>
      </c>
      <c r="L10946" s="384">
        <v>30780</v>
      </c>
      <c r="M10946" s="383" t="s">
        <v>645</v>
      </c>
      <c r="N10946" s="383" t="s">
        <v>620</v>
      </c>
      <c r="O10946" s="383" t="s">
        <v>230</v>
      </c>
    </row>
    <row r="10947" spans="1:15">
      <c r="A10947" s="385">
        <v>42150</v>
      </c>
      <c r="B10947" s="383" t="s">
        <v>11</v>
      </c>
      <c r="C10947" s="383" t="s">
        <v>12</v>
      </c>
      <c r="D10947" s="383" t="s">
        <v>13</v>
      </c>
      <c r="E10947" s="383" t="s">
        <v>678</v>
      </c>
      <c r="F10947" s="383" t="s">
        <v>10</v>
      </c>
      <c r="G10947" s="384">
        <v>3500</v>
      </c>
      <c r="H10947" s="383" t="s">
        <v>1053</v>
      </c>
      <c r="I10947" s="383" t="s">
        <v>1715</v>
      </c>
      <c r="J10947" s="383" t="s">
        <v>617</v>
      </c>
      <c r="K10947" s="383" t="s">
        <v>618</v>
      </c>
      <c r="L10947" s="384">
        <v>30780</v>
      </c>
      <c r="M10947" s="383" t="s">
        <v>645</v>
      </c>
      <c r="N10947" s="383" t="s">
        <v>620</v>
      </c>
      <c r="O10947" s="383" t="s">
        <v>230</v>
      </c>
    </row>
    <row r="10948" spans="1:15">
      <c r="A10948" s="385">
        <v>42150</v>
      </c>
      <c r="B10948" s="383" t="s">
        <v>11</v>
      </c>
      <c r="C10948" s="383" t="s">
        <v>12</v>
      </c>
      <c r="D10948" s="383" t="s">
        <v>13</v>
      </c>
      <c r="E10948" s="383" t="s">
        <v>678</v>
      </c>
      <c r="F10948" s="383" t="s">
        <v>10</v>
      </c>
      <c r="G10948" s="384">
        <v>-157229</v>
      </c>
      <c r="H10948" s="383" t="s">
        <v>803</v>
      </c>
      <c r="I10948" s="383" t="s">
        <v>1716</v>
      </c>
      <c r="J10948" s="383" t="s">
        <v>617</v>
      </c>
      <c r="K10948" s="383" t="s">
        <v>618</v>
      </c>
      <c r="L10948" s="384">
        <v>30780</v>
      </c>
      <c r="M10948" s="383" t="s">
        <v>645</v>
      </c>
      <c r="N10948" s="383" t="s">
        <v>620</v>
      </c>
      <c r="O10948" s="383" t="s">
        <v>230</v>
      </c>
    </row>
    <row r="10949" spans="1:15">
      <c r="A10949" s="385">
        <v>42150</v>
      </c>
      <c r="B10949" s="383" t="s">
        <v>11</v>
      </c>
      <c r="C10949" s="383" t="s">
        <v>12</v>
      </c>
      <c r="D10949" s="383" t="s">
        <v>13</v>
      </c>
      <c r="E10949" s="383" t="s">
        <v>678</v>
      </c>
      <c r="F10949" s="383" t="s">
        <v>10</v>
      </c>
      <c r="G10949" s="384">
        <v>6590</v>
      </c>
      <c r="H10949" s="383" t="s">
        <v>803</v>
      </c>
      <c r="I10949" s="383" t="s">
        <v>1717</v>
      </c>
      <c r="J10949" s="383" t="s">
        <v>617</v>
      </c>
      <c r="K10949" s="383" t="s">
        <v>618</v>
      </c>
      <c r="L10949" s="384">
        <v>30780</v>
      </c>
      <c r="M10949" s="383" t="s">
        <v>645</v>
      </c>
      <c r="N10949" s="383" t="s">
        <v>620</v>
      </c>
      <c r="O10949" s="383" t="s">
        <v>230</v>
      </c>
    </row>
    <row r="10950" spans="1:15">
      <c r="A10950" s="385">
        <v>42150</v>
      </c>
      <c r="B10950" s="383" t="s">
        <v>11</v>
      </c>
      <c r="C10950" s="383" t="s">
        <v>12</v>
      </c>
      <c r="D10950" s="383" t="s">
        <v>13</v>
      </c>
      <c r="E10950" s="383" t="s">
        <v>678</v>
      </c>
      <c r="F10950" s="383" t="s">
        <v>10</v>
      </c>
      <c r="G10950" s="384">
        <v>12148</v>
      </c>
      <c r="H10950" s="383" t="s">
        <v>904</v>
      </c>
      <c r="I10950" s="383" t="s">
        <v>1718</v>
      </c>
      <c r="J10950" s="383" t="s">
        <v>617</v>
      </c>
      <c r="K10950" s="383" t="s">
        <v>618</v>
      </c>
      <c r="L10950" s="384">
        <v>30780</v>
      </c>
      <c r="M10950" s="383" t="s">
        <v>645</v>
      </c>
      <c r="N10950" s="383" t="s">
        <v>620</v>
      </c>
      <c r="O10950" s="383" t="s">
        <v>230</v>
      </c>
    </row>
    <row r="10951" spans="1:15">
      <c r="A10951" s="385">
        <v>42150</v>
      </c>
      <c r="B10951" s="383" t="s">
        <v>11</v>
      </c>
      <c r="C10951" s="383" t="s">
        <v>12</v>
      </c>
      <c r="D10951" s="383" t="s">
        <v>13</v>
      </c>
      <c r="E10951" s="383" t="s">
        <v>678</v>
      </c>
      <c r="F10951" s="383" t="s">
        <v>10</v>
      </c>
      <c r="G10951" s="384">
        <v>5928</v>
      </c>
      <c r="H10951" s="383" t="s">
        <v>951</v>
      </c>
      <c r="I10951" s="383" t="s">
        <v>1531</v>
      </c>
      <c r="J10951" s="383" t="s">
        <v>617</v>
      </c>
      <c r="K10951" s="383" t="s">
        <v>618</v>
      </c>
      <c r="L10951" s="384">
        <v>30780</v>
      </c>
      <c r="M10951" s="383" t="s">
        <v>645</v>
      </c>
      <c r="N10951" s="383" t="s">
        <v>620</v>
      </c>
      <c r="O10951" s="383" t="s">
        <v>230</v>
      </c>
    </row>
    <row r="10952" spans="1:15">
      <c r="A10952" s="385">
        <v>42150</v>
      </c>
      <c r="B10952" s="383" t="s">
        <v>46</v>
      </c>
      <c r="C10952" s="383" t="s">
        <v>40</v>
      </c>
      <c r="D10952" s="383" t="s">
        <v>38</v>
      </c>
      <c r="E10952" s="383" t="s">
        <v>916</v>
      </c>
      <c r="F10952" s="383" t="s">
        <v>10</v>
      </c>
      <c r="G10952" s="384">
        <v>2125</v>
      </c>
      <c r="H10952" s="383" t="s">
        <v>953</v>
      </c>
      <c r="I10952" s="383" t="s">
        <v>1403</v>
      </c>
      <c r="J10952" s="383" t="s">
        <v>617</v>
      </c>
      <c r="K10952" s="383" t="s">
        <v>618</v>
      </c>
      <c r="L10952" s="384">
        <v>30780</v>
      </c>
      <c r="M10952" s="383" t="s">
        <v>645</v>
      </c>
      <c r="N10952" s="383" t="s">
        <v>620</v>
      </c>
      <c r="O10952" s="383" t="s">
        <v>230</v>
      </c>
    </row>
    <row r="10953" spans="1:15">
      <c r="A10953" s="385">
        <v>42150</v>
      </c>
      <c r="B10953" s="383" t="s">
        <v>21</v>
      </c>
      <c r="C10953" s="383" t="s">
        <v>12</v>
      </c>
      <c r="D10953" s="383" t="s">
        <v>22</v>
      </c>
      <c r="E10953" s="383" t="s">
        <v>658</v>
      </c>
      <c r="F10953" s="383" t="s">
        <v>10</v>
      </c>
      <c r="G10953" s="384">
        <v>8082</v>
      </c>
      <c r="H10953" s="383" t="s">
        <v>909</v>
      </c>
      <c r="I10953" s="383" t="s">
        <v>910</v>
      </c>
      <c r="J10953" s="383" t="s">
        <v>617</v>
      </c>
      <c r="K10953" s="383" t="s">
        <v>618</v>
      </c>
      <c r="L10953" s="384">
        <v>30780</v>
      </c>
      <c r="M10953" s="383" t="s">
        <v>645</v>
      </c>
      <c r="N10953" s="383" t="s">
        <v>620</v>
      </c>
      <c r="O10953" s="383" t="s">
        <v>230</v>
      </c>
    </row>
    <row r="10954" spans="1:15">
      <c r="A10954" s="385">
        <v>42150</v>
      </c>
      <c r="B10954" s="383" t="s">
        <v>46</v>
      </c>
      <c r="C10954" s="383" t="s">
        <v>40</v>
      </c>
      <c r="D10954" s="383" t="s">
        <v>38</v>
      </c>
      <c r="E10954" s="383" t="s">
        <v>916</v>
      </c>
      <c r="F10954" s="383" t="s">
        <v>10</v>
      </c>
      <c r="G10954" s="384">
        <v>3500</v>
      </c>
      <c r="H10954" s="383" t="s">
        <v>1053</v>
      </c>
      <c r="I10954" s="383" t="s">
        <v>895</v>
      </c>
      <c r="J10954" s="383" t="s">
        <v>617</v>
      </c>
      <c r="K10954" s="383" t="s">
        <v>618</v>
      </c>
      <c r="L10954" s="384">
        <v>30780</v>
      </c>
      <c r="M10954" s="383" t="s">
        <v>645</v>
      </c>
      <c r="N10954" s="383" t="s">
        <v>620</v>
      </c>
      <c r="O10954" s="383" t="s">
        <v>230</v>
      </c>
    </row>
    <row r="10955" spans="1:15">
      <c r="A10955" s="385">
        <v>42150</v>
      </c>
      <c r="B10955" s="383" t="s">
        <v>11</v>
      </c>
      <c r="C10955" s="383" t="s">
        <v>12</v>
      </c>
      <c r="D10955" s="383" t="s">
        <v>13</v>
      </c>
      <c r="E10955" s="383" t="s">
        <v>678</v>
      </c>
      <c r="F10955" s="383" t="s">
        <v>10</v>
      </c>
      <c r="G10955" s="384">
        <v>169</v>
      </c>
      <c r="H10955" s="383" t="s">
        <v>1103</v>
      </c>
      <c r="I10955" s="383" t="s">
        <v>1719</v>
      </c>
      <c r="J10955" s="383" t="s">
        <v>617</v>
      </c>
      <c r="K10955" s="383" t="s">
        <v>618</v>
      </c>
      <c r="L10955" s="384">
        <v>30780</v>
      </c>
      <c r="M10955" s="383" t="s">
        <v>645</v>
      </c>
      <c r="N10955" s="383" t="s">
        <v>620</v>
      </c>
      <c r="O10955" s="383" t="s">
        <v>230</v>
      </c>
    </row>
    <row r="10956" spans="1:15">
      <c r="A10956" s="385">
        <v>42150</v>
      </c>
      <c r="B10956" s="383" t="s">
        <v>46</v>
      </c>
      <c r="C10956" s="383" t="s">
        <v>40</v>
      </c>
      <c r="D10956" s="383" t="s">
        <v>38</v>
      </c>
      <c r="E10956" s="383" t="s">
        <v>916</v>
      </c>
      <c r="F10956" s="383" t="s">
        <v>10</v>
      </c>
      <c r="G10956" s="384">
        <v>15909</v>
      </c>
      <c r="H10956" s="383" t="s">
        <v>917</v>
      </c>
      <c r="I10956" s="383" t="s">
        <v>1720</v>
      </c>
      <c r="J10956" s="383" t="s">
        <v>617</v>
      </c>
      <c r="K10956" s="383" t="s">
        <v>618</v>
      </c>
      <c r="L10956" s="384">
        <v>30780</v>
      </c>
      <c r="M10956" s="383" t="s">
        <v>645</v>
      </c>
      <c r="N10956" s="383" t="s">
        <v>620</v>
      </c>
      <c r="O10956" s="383" t="s">
        <v>230</v>
      </c>
    </row>
    <row r="10957" spans="1:15">
      <c r="A10957" s="385">
        <v>42150</v>
      </c>
      <c r="B10957" s="383" t="s">
        <v>21</v>
      </c>
      <c r="C10957" s="383" t="s">
        <v>12</v>
      </c>
      <c r="D10957" s="383" t="s">
        <v>22</v>
      </c>
      <c r="E10957" s="383" t="s">
        <v>658</v>
      </c>
      <c r="F10957" s="383" t="s">
        <v>10</v>
      </c>
      <c r="G10957" s="384">
        <v>1916</v>
      </c>
      <c r="H10957" s="383" t="s">
        <v>891</v>
      </c>
      <c r="I10957" s="383" t="s">
        <v>1721</v>
      </c>
      <c r="J10957" s="383" t="s">
        <v>617</v>
      </c>
      <c r="K10957" s="383" t="s">
        <v>618</v>
      </c>
      <c r="L10957" s="384">
        <v>30780</v>
      </c>
      <c r="M10957" s="383" t="s">
        <v>645</v>
      </c>
      <c r="N10957" s="383" t="s">
        <v>620</v>
      </c>
      <c r="O10957" s="383" t="s">
        <v>230</v>
      </c>
    </row>
    <row r="10958" spans="1:15">
      <c r="A10958" s="385">
        <v>42150</v>
      </c>
      <c r="B10958" s="383" t="s">
        <v>46</v>
      </c>
      <c r="C10958" s="383" t="s">
        <v>40</v>
      </c>
      <c r="D10958" s="383" t="s">
        <v>38</v>
      </c>
      <c r="E10958" s="383" t="s">
        <v>916</v>
      </c>
      <c r="F10958" s="383" t="s">
        <v>10</v>
      </c>
      <c r="G10958" s="384">
        <v>33359</v>
      </c>
      <c r="H10958" s="383" t="s">
        <v>917</v>
      </c>
      <c r="I10958" s="383" t="s">
        <v>1722</v>
      </c>
      <c r="J10958" s="383" t="s">
        <v>617</v>
      </c>
      <c r="K10958" s="383" t="s">
        <v>618</v>
      </c>
      <c r="L10958" s="384">
        <v>30780</v>
      </c>
      <c r="M10958" s="383" t="s">
        <v>645</v>
      </c>
      <c r="N10958" s="383" t="s">
        <v>620</v>
      </c>
      <c r="O10958" s="383" t="s">
        <v>230</v>
      </c>
    </row>
    <row r="10959" spans="1:15">
      <c r="A10959" s="385">
        <v>42150</v>
      </c>
      <c r="B10959" s="383" t="s">
        <v>21</v>
      </c>
      <c r="C10959" s="383" t="s">
        <v>12</v>
      </c>
      <c r="D10959" s="383" t="s">
        <v>22</v>
      </c>
      <c r="E10959" s="383" t="s">
        <v>658</v>
      </c>
      <c r="F10959" s="383" t="s">
        <v>10</v>
      </c>
      <c r="G10959" s="384">
        <v>10355</v>
      </c>
      <c r="H10959" s="383" t="s">
        <v>801</v>
      </c>
      <c r="I10959" s="383" t="s">
        <v>1723</v>
      </c>
      <c r="J10959" s="383" t="s">
        <v>617</v>
      </c>
      <c r="K10959" s="383" t="s">
        <v>618</v>
      </c>
      <c r="L10959" s="384">
        <v>30780</v>
      </c>
      <c r="M10959" s="383" t="s">
        <v>645</v>
      </c>
      <c r="N10959" s="383" t="s">
        <v>620</v>
      </c>
      <c r="O10959" s="383" t="s">
        <v>230</v>
      </c>
    </row>
    <row r="10960" spans="1:15">
      <c r="A10960" s="385">
        <v>42150</v>
      </c>
      <c r="B10960" s="383" t="s">
        <v>646</v>
      </c>
      <c r="C10960" s="383" t="s">
        <v>8</v>
      </c>
      <c r="D10960" s="383" t="s">
        <v>32</v>
      </c>
      <c r="E10960" s="383" t="s">
        <v>647</v>
      </c>
      <c r="F10960" s="383" t="s">
        <v>10</v>
      </c>
      <c r="G10960" s="384">
        <v>-93823</v>
      </c>
      <c r="H10960" s="383" t="s">
        <v>759</v>
      </c>
      <c r="I10960" s="383" t="s">
        <v>1724</v>
      </c>
      <c r="J10960" s="383" t="s">
        <v>617</v>
      </c>
      <c r="K10960" s="383" t="s">
        <v>618</v>
      </c>
      <c r="L10960" s="384">
        <v>30780</v>
      </c>
      <c r="M10960" s="383" t="s">
        <v>645</v>
      </c>
      <c r="N10960" s="383" t="s">
        <v>620</v>
      </c>
      <c r="O10960" s="383" t="s">
        <v>230</v>
      </c>
    </row>
    <row r="10961" spans="1:15">
      <c r="A10961" s="385">
        <v>42150</v>
      </c>
      <c r="B10961" s="383" t="s">
        <v>646</v>
      </c>
      <c r="C10961" s="383" t="s">
        <v>8</v>
      </c>
      <c r="D10961" s="383" t="s">
        <v>32</v>
      </c>
      <c r="E10961" s="383" t="s">
        <v>647</v>
      </c>
      <c r="F10961" s="383" t="s">
        <v>10</v>
      </c>
      <c r="G10961" s="384">
        <v>-54740</v>
      </c>
      <c r="H10961" s="383" t="s">
        <v>759</v>
      </c>
      <c r="I10961" s="383" t="s">
        <v>1725</v>
      </c>
      <c r="J10961" s="383" t="s">
        <v>617</v>
      </c>
      <c r="K10961" s="383" t="s">
        <v>618</v>
      </c>
      <c r="L10961" s="384">
        <v>30780</v>
      </c>
      <c r="M10961" s="383" t="s">
        <v>645</v>
      </c>
      <c r="N10961" s="383" t="s">
        <v>620</v>
      </c>
      <c r="O10961" s="383" t="s">
        <v>230</v>
      </c>
    </row>
    <row r="10962" spans="1:15">
      <c r="A10962" s="385">
        <v>42150</v>
      </c>
      <c r="B10962" s="383" t="s">
        <v>21</v>
      </c>
      <c r="C10962" s="383" t="s">
        <v>12</v>
      </c>
      <c r="D10962" s="383" t="s">
        <v>22</v>
      </c>
      <c r="E10962" s="383" t="s">
        <v>658</v>
      </c>
      <c r="F10962" s="383" t="s">
        <v>10</v>
      </c>
      <c r="G10962" s="384">
        <v>110</v>
      </c>
      <c r="H10962" s="383" t="s">
        <v>909</v>
      </c>
      <c r="I10962" s="383" t="s">
        <v>1726</v>
      </c>
      <c r="J10962" s="383" t="s">
        <v>617</v>
      </c>
      <c r="K10962" s="383" t="s">
        <v>618</v>
      </c>
      <c r="L10962" s="384">
        <v>30780</v>
      </c>
      <c r="M10962" s="383" t="s">
        <v>645</v>
      </c>
      <c r="N10962" s="383" t="s">
        <v>620</v>
      </c>
      <c r="O10962" s="383" t="s">
        <v>230</v>
      </c>
    </row>
    <row r="10963" spans="1:15">
      <c r="A10963" s="385">
        <v>42150</v>
      </c>
      <c r="B10963" s="383" t="s">
        <v>46</v>
      </c>
      <c r="C10963" s="383" t="s">
        <v>40</v>
      </c>
      <c r="D10963" s="383" t="s">
        <v>38</v>
      </c>
      <c r="E10963" s="383" t="s">
        <v>916</v>
      </c>
      <c r="F10963" s="383" t="s">
        <v>10</v>
      </c>
      <c r="G10963" s="384">
        <v>9148</v>
      </c>
      <c r="H10963" s="383" t="s">
        <v>894</v>
      </c>
      <c r="I10963" s="383" t="s">
        <v>1727</v>
      </c>
      <c r="J10963" s="383" t="s">
        <v>617</v>
      </c>
      <c r="K10963" s="383" t="s">
        <v>618</v>
      </c>
      <c r="L10963" s="384">
        <v>30780</v>
      </c>
      <c r="M10963" s="383" t="s">
        <v>645</v>
      </c>
      <c r="N10963" s="383" t="s">
        <v>620</v>
      </c>
      <c r="O10963" s="383" t="s">
        <v>230</v>
      </c>
    </row>
    <row r="10964" spans="1:15">
      <c r="A10964" s="385">
        <v>42150</v>
      </c>
      <c r="B10964" s="383" t="s">
        <v>46</v>
      </c>
      <c r="C10964" s="383" t="s">
        <v>40</v>
      </c>
      <c r="D10964" s="383" t="s">
        <v>38</v>
      </c>
      <c r="E10964" s="383" t="s">
        <v>916</v>
      </c>
      <c r="F10964" s="383" t="s">
        <v>10</v>
      </c>
      <c r="G10964" s="384">
        <v>19203</v>
      </c>
      <c r="H10964" s="383" t="s">
        <v>917</v>
      </c>
      <c r="I10964" s="383" t="s">
        <v>1728</v>
      </c>
      <c r="J10964" s="383" t="s">
        <v>617</v>
      </c>
      <c r="K10964" s="383" t="s">
        <v>618</v>
      </c>
      <c r="L10964" s="384">
        <v>30780</v>
      </c>
      <c r="M10964" s="383" t="s">
        <v>645</v>
      </c>
      <c r="N10964" s="383" t="s">
        <v>620</v>
      </c>
      <c r="O10964" s="383" t="s">
        <v>230</v>
      </c>
    </row>
    <row r="10965" spans="1:15">
      <c r="A10965" s="385">
        <v>42150</v>
      </c>
      <c r="B10965" s="383" t="s">
        <v>46</v>
      </c>
      <c r="C10965" s="383" t="s">
        <v>40</v>
      </c>
      <c r="D10965" s="383" t="s">
        <v>38</v>
      </c>
      <c r="E10965" s="383" t="s">
        <v>916</v>
      </c>
      <c r="F10965" s="383" t="s">
        <v>10</v>
      </c>
      <c r="G10965" s="384">
        <v>410438</v>
      </c>
      <c r="H10965" s="383" t="s">
        <v>1268</v>
      </c>
      <c r="I10965" s="383" t="s">
        <v>1729</v>
      </c>
      <c r="J10965" s="383" t="s">
        <v>617</v>
      </c>
      <c r="K10965" s="383" t="s">
        <v>618</v>
      </c>
      <c r="L10965" s="384">
        <v>30780</v>
      </c>
      <c r="M10965" s="383" t="s">
        <v>645</v>
      </c>
      <c r="N10965" s="383" t="s">
        <v>620</v>
      </c>
      <c r="O10965" s="383" t="s">
        <v>230</v>
      </c>
    </row>
    <row r="10966" spans="1:15">
      <c r="A10966" s="385">
        <v>42150</v>
      </c>
      <c r="B10966" s="383" t="s">
        <v>11</v>
      </c>
      <c r="C10966" s="383" t="s">
        <v>12</v>
      </c>
      <c r="D10966" s="383" t="s">
        <v>13</v>
      </c>
      <c r="E10966" s="383" t="s">
        <v>678</v>
      </c>
      <c r="F10966" s="383" t="s">
        <v>10</v>
      </c>
      <c r="G10966" s="384">
        <v>16111</v>
      </c>
      <c r="H10966" s="383" t="s">
        <v>1679</v>
      </c>
      <c r="I10966" s="383" t="s">
        <v>1680</v>
      </c>
      <c r="J10966" s="383" t="s">
        <v>617</v>
      </c>
      <c r="K10966" s="383" t="s">
        <v>618</v>
      </c>
      <c r="L10966" s="384">
        <v>30780</v>
      </c>
      <c r="M10966" s="383" t="s">
        <v>645</v>
      </c>
      <c r="N10966" s="383" t="s">
        <v>620</v>
      </c>
      <c r="O10966" s="383" t="s">
        <v>230</v>
      </c>
    </row>
    <row r="10967" spans="1:15">
      <c r="A10967" s="385">
        <v>42150</v>
      </c>
      <c r="B10967" s="383" t="s">
        <v>21</v>
      </c>
      <c r="C10967" s="383" t="s">
        <v>12</v>
      </c>
      <c r="D10967" s="383" t="s">
        <v>22</v>
      </c>
      <c r="E10967" s="383" t="s">
        <v>658</v>
      </c>
      <c r="F10967" s="383" t="s">
        <v>10</v>
      </c>
      <c r="G10967" s="384">
        <v>2858</v>
      </c>
      <c r="H10967" s="383" t="s">
        <v>873</v>
      </c>
      <c r="I10967" s="383" t="s">
        <v>1730</v>
      </c>
      <c r="J10967" s="383" t="s">
        <v>617</v>
      </c>
      <c r="K10967" s="383" t="s">
        <v>618</v>
      </c>
      <c r="L10967" s="384">
        <v>30780</v>
      </c>
      <c r="M10967" s="383" t="s">
        <v>645</v>
      </c>
      <c r="N10967" s="383" t="s">
        <v>620</v>
      </c>
      <c r="O10967" s="383" t="s">
        <v>230</v>
      </c>
    </row>
    <row r="10968" spans="1:15">
      <c r="A10968" s="385">
        <v>42150</v>
      </c>
      <c r="B10968" s="383" t="s">
        <v>21</v>
      </c>
      <c r="C10968" s="383" t="s">
        <v>12</v>
      </c>
      <c r="D10968" s="383" t="s">
        <v>22</v>
      </c>
      <c r="E10968" s="383" t="s">
        <v>658</v>
      </c>
      <c r="F10968" s="383" t="s">
        <v>10</v>
      </c>
      <c r="G10968" s="384">
        <v>32065</v>
      </c>
      <c r="H10968" s="383" t="s">
        <v>801</v>
      </c>
      <c r="I10968" s="383" t="s">
        <v>1731</v>
      </c>
      <c r="J10968" s="383" t="s">
        <v>617</v>
      </c>
      <c r="K10968" s="383" t="s">
        <v>618</v>
      </c>
      <c r="L10968" s="384">
        <v>30780</v>
      </c>
      <c r="M10968" s="383" t="s">
        <v>645</v>
      </c>
      <c r="N10968" s="383" t="s">
        <v>620</v>
      </c>
      <c r="O10968" s="383" t="s">
        <v>230</v>
      </c>
    </row>
    <row r="10969" spans="1:15">
      <c r="A10969" s="385">
        <v>42150</v>
      </c>
      <c r="B10969" s="383" t="s">
        <v>11</v>
      </c>
      <c r="C10969" s="383" t="s">
        <v>12</v>
      </c>
      <c r="D10969" s="383" t="s">
        <v>13</v>
      </c>
      <c r="E10969" s="383" t="s">
        <v>678</v>
      </c>
      <c r="F10969" s="383" t="s">
        <v>10</v>
      </c>
      <c r="G10969" s="384">
        <v>235</v>
      </c>
      <c r="H10969" s="383" t="s">
        <v>1103</v>
      </c>
      <c r="I10969" s="383" t="s">
        <v>1719</v>
      </c>
      <c r="J10969" s="383" t="s">
        <v>617</v>
      </c>
      <c r="K10969" s="383" t="s">
        <v>618</v>
      </c>
      <c r="L10969" s="384">
        <v>30780</v>
      </c>
      <c r="M10969" s="383" t="s">
        <v>645</v>
      </c>
      <c r="N10969" s="383" t="s">
        <v>620</v>
      </c>
      <c r="O10969" s="383" t="s">
        <v>230</v>
      </c>
    </row>
    <row r="10970" spans="1:15">
      <c r="A10970" s="385">
        <v>42150</v>
      </c>
      <c r="B10970" s="383" t="s">
        <v>17</v>
      </c>
      <c r="C10970" s="383" t="s">
        <v>18</v>
      </c>
      <c r="D10970" s="383" t="s">
        <v>19</v>
      </c>
      <c r="E10970" s="383" t="s">
        <v>668</v>
      </c>
      <c r="F10970" s="383" t="s">
        <v>10</v>
      </c>
      <c r="G10970" s="384">
        <v>805</v>
      </c>
      <c r="H10970" s="383" t="s">
        <v>679</v>
      </c>
      <c r="I10970" s="383" t="s">
        <v>1732</v>
      </c>
      <c r="J10970" s="383" t="s">
        <v>617</v>
      </c>
      <c r="K10970" s="383" t="s">
        <v>618</v>
      </c>
      <c r="L10970" s="384">
        <v>30780</v>
      </c>
      <c r="M10970" s="383" t="s">
        <v>645</v>
      </c>
      <c r="N10970" s="383" t="s">
        <v>620</v>
      </c>
      <c r="O10970" s="383" t="s">
        <v>230</v>
      </c>
    </row>
    <row r="10971" spans="1:15">
      <c r="A10971" s="385">
        <v>42150</v>
      </c>
      <c r="B10971" s="383" t="s">
        <v>11</v>
      </c>
      <c r="C10971" s="383" t="s">
        <v>12</v>
      </c>
      <c r="D10971" s="383" t="s">
        <v>13</v>
      </c>
      <c r="E10971" s="383" t="s">
        <v>678</v>
      </c>
      <c r="F10971" s="383" t="s">
        <v>10</v>
      </c>
      <c r="G10971" s="384">
        <v>5962</v>
      </c>
      <c r="H10971" s="383" t="s">
        <v>989</v>
      </c>
      <c r="I10971" s="383" t="s">
        <v>1733</v>
      </c>
      <c r="J10971" s="383" t="s">
        <v>617</v>
      </c>
      <c r="K10971" s="383" t="s">
        <v>618</v>
      </c>
      <c r="L10971" s="384">
        <v>30780</v>
      </c>
      <c r="M10971" s="383" t="s">
        <v>645</v>
      </c>
      <c r="N10971" s="383" t="s">
        <v>620</v>
      </c>
      <c r="O10971" s="383" t="s">
        <v>230</v>
      </c>
    </row>
    <row r="10972" spans="1:15">
      <c r="A10972" s="385">
        <v>42150</v>
      </c>
      <c r="B10972" s="383" t="s">
        <v>11</v>
      </c>
      <c r="C10972" s="383" t="s">
        <v>12</v>
      </c>
      <c r="D10972" s="383" t="s">
        <v>13</v>
      </c>
      <c r="E10972" s="383" t="s">
        <v>678</v>
      </c>
      <c r="F10972" s="383" t="s">
        <v>10</v>
      </c>
      <c r="G10972" s="384">
        <v>5962</v>
      </c>
      <c r="H10972" s="383" t="s">
        <v>989</v>
      </c>
      <c r="I10972" s="383" t="s">
        <v>1734</v>
      </c>
      <c r="J10972" s="383" t="s">
        <v>617</v>
      </c>
      <c r="K10972" s="383" t="s">
        <v>618</v>
      </c>
      <c r="L10972" s="384">
        <v>30780</v>
      </c>
      <c r="M10972" s="383" t="s">
        <v>645</v>
      </c>
      <c r="N10972" s="383" t="s">
        <v>620</v>
      </c>
      <c r="O10972" s="383" t="s">
        <v>230</v>
      </c>
    </row>
    <row r="10973" spans="1:15">
      <c r="A10973" s="385">
        <v>42150</v>
      </c>
      <c r="B10973" s="383" t="s">
        <v>21</v>
      </c>
      <c r="C10973" s="383" t="s">
        <v>12</v>
      </c>
      <c r="D10973" s="383" t="s">
        <v>22</v>
      </c>
      <c r="E10973" s="383" t="s">
        <v>658</v>
      </c>
      <c r="F10973" s="383" t="s">
        <v>10</v>
      </c>
      <c r="G10973" s="384">
        <v>1091</v>
      </c>
      <c r="H10973" s="383" t="s">
        <v>891</v>
      </c>
      <c r="I10973" s="383" t="s">
        <v>1721</v>
      </c>
      <c r="J10973" s="383" t="s">
        <v>617</v>
      </c>
      <c r="K10973" s="383" t="s">
        <v>618</v>
      </c>
      <c r="L10973" s="384">
        <v>30780</v>
      </c>
      <c r="M10973" s="383" t="s">
        <v>645</v>
      </c>
      <c r="N10973" s="383" t="s">
        <v>620</v>
      </c>
      <c r="O10973" s="383" t="s">
        <v>230</v>
      </c>
    </row>
    <row r="10974" spans="1:15">
      <c r="A10974" s="385">
        <v>42150</v>
      </c>
      <c r="B10974" s="383" t="s">
        <v>11</v>
      </c>
      <c r="C10974" s="383" t="s">
        <v>12</v>
      </c>
      <c r="D10974" s="383" t="s">
        <v>13</v>
      </c>
      <c r="E10974" s="383" t="s">
        <v>678</v>
      </c>
      <c r="F10974" s="383" t="s">
        <v>10</v>
      </c>
      <c r="G10974" s="384">
        <v>-6917</v>
      </c>
      <c r="H10974" s="383" t="s">
        <v>787</v>
      </c>
      <c r="I10974" s="383" t="s">
        <v>1735</v>
      </c>
      <c r="J10974" s="383" t="s">
        <v>617</v>
      </c>
      <c r="K10974" s="383" t="s">
        <v>618</v>
      </c>
      <c r="L10974" s="384">
        <v>30780</v>
      </c>
      <c r="M10974" s="383" t="s">
        <v>645</v>
      </c>
      <c r="N10974" s="383" t="s">
        <v>620</v>
      </c>
      <c r="O10974" s="383" t="s">
        <v>230</v>
      </c>
    </row>
    <row r="10975" spans="1:15">
      <c r="A10975" s="385">
        <v>42150</v>
      </c>
      <c r="B10975" s="383" t="s">
        <v>613</v>
      </c>
      <c r="C10975" s="383" t="s">
        <v>25</v>
      </c>
      <c r="D10975" s="383" t="s">
        <v>26</v>
      </c>
      <c r="E10975" s="383" t="s">
        <v>614</v>
      </c>
      <c r="F10975" s="383" t="s">
        <v>10</v>
      </c>
      <c r="G10975" s="384">
        <v>8066</v>
      </c>
      <c r="H10975" s="383" t="s">
        <v>717</v>
      </c>
      <c r="I10975" s="383" t="s">
        <v>1736</v>
      </c>
      <c r="J10975" s="383" t="s">
        <v>617</v>
      </c>
      <c r="K10975" s="383" t="s">
        <v>618</v>
      </c>
      <c r="L10975" s="384">
        <v>30780</v>
      </c>
      <c r="M10975" s="383" t="s">
        <v>645</v>
      </c>
      <c r="N10975" s="383" t="s">
        <v>620</v>
      </c>
      <c r="O10975" s="383" t="s">
        <v>230</v>
      </c>
    </row>
    <row r="10976" spans="1:15">
      <c r="A10976" s="385">
        <v>42150</v>
      </c>
      <c r="B10976" s="383" t="s">
        <v>11</v>
      </c>
      <c r="C10976" s="383" t="s">
        <v>12</v>
      </c>
      <c r="D10976" s="383" t="s">
        <v>13</v>
      </c>
      <c r="E10976" s="383" t="s">
        <v>678</v>
      </c>
      <c r="F10976" s="383" t="s">
        <v>10</v>
      </c>
      <c r="G10976" s="384">
        <v>136825</v>
      </c>
      <c r="H10976" s="383" t="s">
        <v>1737</v>
      </c>
      <c r="I10976" s="383" t="s">
        <v>1738</v>
      </c>
      <c r="J10976" s="383" t="s">
        <v>617</v>
      </c>
      <c r="K10976" s="383" t="s">
        <v>618</v>
      </c>
      <c r="L10976" s="384">
        <v>30780</v>
      </c>
      <c r="M10976" s="383" t="s">
        <v>645</v>
      </c>
      <c r="N10976" s="383" t="s">
        <v>620</v>
      </c>
      <c r="O10976" s="383" t="s">
        <v>230</v>
      </c>
    </row>
    <row r="10977" spans="1:15">
      <c r="A10977" s="385">
        <v>42150</v>
      </c>
      <c r="B10977" s="383" t="s">
        <v>613</v>
      </c>
      <c r="C10977" s="383" t="s">
        <v>25</v>
      </c>
      <c r="D10977" s="383" t="s">
        <v>26</v>
      </c>
      <c r="E10977" s="383" t="s">
        <v>614</v>
      </c>
      <c r="F10977" s="383" t="s">
        <v>10</v>
      </c>
      <c r="G10977" s="384">
        <v>45805</v>
      </c>
      <c r="H10977" s="383" t="s">
        <v>717</v>
      </c>
      <c r="I10977" s="383" t="s">
        <v>1739</v>
      </c>
      <c r="J10977" s="383" t="s">
        <v>617</v>
      </c>
      <c r="K10977" s="383" t="s">
        <v>618</v>
      </c>
      <c r="L10977" s="384">
        <v>30780</v>
      </c>
      <c r="M10977" s="383" t="s">
        <v>645</v>
      </c>
      <c r="N10977" s="383" t="s">
        <v>620</v>
      </c>
      <c r="O10977" s="383" t="s">
        <v>230</v>
      </c>
    </row>
    <row r="10978" spans="1:15">
      <c r="A10978" s="385">
        <v>42150</v>
      </c>
      <c r="B10978" s="383" t="s">
        <v>613</v>
      </c>
      <c r="C10978" s="383" t="s">
        <v>25</v>
      </c>
      <c r="D10978" s="383" t="s">
        <v>26</v>
      </c>
      <c r="E10978" s="383" t="s">
        <v>614</v>
      </c>
      <c r="F10978" s="383" t="s">
        <v>10</v>
      </c>
      <c r="G10978" s="384">
        <v>45882</v>
      </c>
      <c r="H10978" s="383" t="s">
        <v>717</v>
      </c>
      <c r="I10978" s="383" t="s">
        <v>1740</v>
      </c>
      <c r="J10978" s="383" t="s">
        <v>617</v>
      </c>
      <c r="K10978" s="383" t="s">
        <v>618</v>
      </c>
      <c r="L10978" s="384">
        <v>30780</v>
      </c>
      <c r="M10978" s="383" t="s">
        <v>645</v>
      </c>
      <c r="N10978" s="383" t="s">
        <v>620</v>
      </c>
      <c r="O10978" s="383" t="s">
        <v>230</v>
      </c>
    </row>
    <row r="10979" spans="1:15">
      <c r="A10979" s="385">
        <v>42150</v>
      </c>
      <c r="B10979" s="383" t="s">
        <v>613</v>
      </c>
      <c r="C10979" s="383" t="s">
        <v>25</v>
      </c>
      <c r="D10979" s="383" t="s">
        <v>26</v>
      </c>
      <c r="E10979" s="383" t="s">
        <v>614</v>
      </c>
      <c r="F10979" s="383" t="s">
        <v>10</v>
      </c>
      <c r="G10979" s="384">
        <v>40883</v>
      </c>
      <c r="H10979" s="383" t="s">
        <v>717</v>
      </c>
      <c r="I10979" s="383" t="s">
        <v>1741</v>
      </c>
      <c r="J10979" s="383" t="s">
        <v>617</v>
      </c>
      <c r="K10979" s="383" t="s">
        <v>618</v>
      </c>
      <c r="L10979" s="384">
        <v>30780</v>
      </c>
      <c r="M10979" s="383" t="s">
        <v>645</v>
      </c>
      <c r="N10979" s="383" t="s">
        <v>620</v>
      </c>
      <c r="O10979" s="383" t="s">
        <v>230</v>
      </c>
    </row>
    <row r="10980" spans="1:15">
      <c r="A10980" s="385">
        <v>42150</v>
      </c>
      <c r="B10980" s="383" t="s">
        <v>613</v>
      </c>
      <c r="C10980" s="383" t="s">
        <v>25</v>
      </c>
      <c r="D10980" s="383" t="s">
        <v>26</v>
      </c>
      <c r="E10980" s="383" t="s">
        <v>614</v>
      </c>
      <c r="F10980" s="383" t="s">
        <v>10</v>
      </c>
      <c r="G10980" s="384">
        <v>33197</v>
      </c>
      <c r="H10980" s="383" t="s">
        <v>717</v>
      </c>
      <c r="I10980" s="383" t="s">
        <v>1742</v>
      </c>
      <c r="J10980" s="383" t="s">
        <v>617</v>
      </c>
      <c r="K10980" s="383" t="s">
        <v>618</v>
      </c>
      <c r="L10980" s="384">
        <v>30780</v>
      </c>
      <c r="M10980" s="383" t="s">
        <v>645</v>
      </c>
      <c r="N10980" s="383" t="s">
        <v>620</v>
      </c>
      <c r="O10980" s="383" t="s">
        <v>230</v>
      </c>
    </row>
    <row r="10981" spans="1:15">
      <c r="A10981" s="385">
        <v>42150</v>
      </c>
      <c r="B10981" s="383" t="s">
        <v>613</v>
      </c>
      <c r="C10981" s="383" t="s">
        <v>25</v>
      </c>
      <c r="D10981" s="383" t="s">
        <v>26</v>
      </c>
      <c r="E10981" s="383" t="s">
        <v>614</v>
      </c>
      <c r="F10981" s="383" t="s">
        <v>10</v>
      </c>
      <c r="G10981" s="384">
        <v>45575</v>
      </c>
      <c r="H10981" s="383" t="s">
        <v>717</v>
      </c>
      <c r="I10981" s="383" t="s">
        <v>1743</v>
      </c>
      <c r="J10981" s="383" t="s">
        <v>617</v>
      </c>
      <c r="K10981" s="383" t="s">
        <v>618</v>
      </c>
      <c r="L10981" s="384">
        <v>30780</v>
      </c>
      <c r="M10981" s="383" t="s">
        <v>645</v>
      </c>
      <c r="N10981" s="383" t="s">
        <v>620</v>
      </c>
      <c r="O10981" s="383" t="s">
        <v>230</v>
      </c>
    </row>
    <row r="10982" spans="1:15">
      <c r="A10982" s="385">
        <v>42150</v>
      </c>
      <c r="B10982" s="383" t="s">
        <v>613</v>
      </c>
      <c r="C10982" s="383" t="s">
        <v>25</v>
      </c>
      <c r="D10982" s="383" t="s">
        <v>26</v>
      </c>
      <c r="E10982" s="383" t="s">
        <v>614</v>
      </c>
      <c r="F10982" s="383" t="s">
        <v>10</v>
      </c>
      <c r="G10982" s="384">
        <v>60956</v>
      </c>
      <c r="H10982" s="383" t="s">
        <v>717</v>
      </c>
      <c r="I10982" s="383" t="s">
        <v>1744</v>
      </c>
      <c r="J10982" s="383" t="s">
        <v>617</v>
      </c>
      <c r="K10982" s="383" t="s">
        <v>618</v>
      </c>
      <c r="L10982" s="384">
        <v>30780</v>
      </c>
      <c r="M10982" s="383" t="s">
        <v>645</v>
      </c>
      <c r="N10982" s="383" t="s">
        <v>620</v>
      </c>
      <c r="O10982" s="383" t="s">
        <v>230</v>
      </c>
    </row>
    <row r="10983" spans="1:15">
      <c r="A10983" s="385">
        <v>42150</v>
      </c>
      <c r="B10983" s="383" t="s">
        <v>613</v>
      </c>
      <c r="C10983" s="383" t="s">
        <v>25</v>
      </c>
      <c r="D10983" s="383" t="s">
        <v>26</v>
      </c>
      <c r="E10983" s="383" t="s">
        <v>614</v>
      </c>
      <c r="F10983" s="383" t="s">
        <v>10</v>
      </c>
      <c r="G10983" s="384">
        <v>66406</v>
      </c>
      <c r="H10983" s="383" t="s">
        <v>717</v>
      </c>
      <c r="I10983" s="383" t="s">
        <v>1745</v>
      </c>
      <c r="J10983" s="383" t="s">
        <v>617</v>
      </c>
      <c r="K10983" s="383" t="s">
        <v>618</v>
      </c>
      <c r="L10983" s="384">
        <v>30780</v>
      </c>
      <c r="M10983" s="383" t="s">
        <v>645</v>
      </c>
      <c r="N10983" s="383" t="s">
        <v>620</v>
      </c>
      <c r="O10983" s="383" t="s">
        <v>230</v>
      </c>
    </row>
    <row r="10984" spans="1:15">
      <c r="A10984" s="385">
        <v>42150</v>
      </c>
      <c r="B10984" s="383" t="s">
        <v>613</v>
      </c>
      <c r="C10984" s="383" t="s">
        <v>25</v>
      </c>
      <c r="D10984" s="383" t="s">
        <v>26</v>
      </c>
      <c r="E10984" s="383" t="s">
        <v>614</v>
      </c>
      <c r="F10984" s="383" t="s">
        <v>10</v>
      </c>
      <c r="G10984" s="384">
        <v>63916</v>
      </c>
      <c r="H10984" s="383" t="s">
        <v>717</v>
      </c>
      <c r="I10984" s="383" t="s">
        <v>1746</v>
      </c>
      <c r="J10984" s="383" t="s">
        <v>617</v>
      </c>
      <c r="K10984" s="383" t="s">
        <v>618</v>
      </c>
      <c r="L10984" s="384">
        <v>30780</v>
      </c>
      <c r="M10984" s="383" t="s">
        <v>645</v>
      </c>
      <c r="N10984" s="383" t="s">
        <v>620</v>
      </c>
      <c r="O10984" s="383" t="s">
        <v>230</v>
      </c>
    </row>
    <row r="10985" spans="1:15">
      <c r="A10985" s="385">
        <v>42150</v>
      </c>
      <c r="B10985" s="383" t="s">
        <v>613</v>
      </c>
      <c r="C10985" s="383" t="s">
        <v>25</v>
      </c>
      <c r="D10985" s="383" t="s">
        <v>26</v>
      </c>
      <c r="E10985" s="383" t="s">
        <v>614</v>
      </c>
      <c r="F10985" s="383" t="s">
        <v>10</v>
      </c>
      <c r="G10985" s="384">
        <v>58880</v>
      </c>
      <c r="H10985" s="383" t="s">
        <v>717</v>
      </c>
      <c r="I10985" s="383" t="s">
        <v>1747</v>
      </c>
      <c r="J10985" s="383" t="s">
        <v>617</v>
      </c>
      <c r="K10985" s="383" t="s">
        <v>618</v>
      </c>
      <c r="L10985" s="384">
        <v>30780</v>
      </c>
      <c r="M10985" s="383" t="s">
        <v>645</v>
      </c>
      <c r="N10985" s="383" t="s">
        <v>620</v>
      </c>
      <c r="O10985" s="383" t="s">
        <v>230</v>
      </c>
    </row>
    <row r="10986" spans="1:15">
      <c r="A10986" s="385">
        <v>42150</v>
      </c>
      <c r="B10986" s="383" t="s">
        <v>613</v>
      </c>
      <c r="C10986" s="383" t="s">
        <v>25</v>
      </c>
      <c r="D10986" s="383" t="s">
        <v>26</v>
      </c>
      <c r="E10986" s="383" t="s">
        <v>614</v>
      </c>
      <c r="F10986" s="383" t="s">
        <v>10</v>
      </c>
      <c r="G10986" s="384">
        <v>42529</v>
      </c>
      <c r="H10986" s="383" t="s">
        <v>717</v>
      </c>
      <c r="I10986" s="383" t="s">
        <v>1748</v>
      </c>
      <c r="J10986" s="383" t="s">
        <v>617</v>
      </c>
      <c r="K10986" s="383" t="s">
        <v>618</v>
      </c>
      <c r="L10986" s="384">
        <v>30780</v>
      </c>
      <c r="M10986" s="383" t="s">
        <v>645</v>
      </c>
      <c r="N10986" s="383" t="s">
        <v>620</v>
      </c>
      <c r="O10986" s="383" t="s">
        <v>230</v>
      </c>
    </row>
    <row r="10987" spans="1:15">
      <c r="A10987" s="385">
        <v>42150</v>
      </c>
      <c r="B10987" s="383" t="s">
        <v>613</v>
      </c>
      <c r="C10987" s="383" t="s">
        <v>25</v>
      </c>
      <c r="D10987" s="383" t="s">
        <v>26</v>
      </c>
      <c r="E10987" s="383" t="s">
        <v>614</v>
      </c>
      <c r="F10987" s="383" t="s">
        <v>10</v>
      </c>
      <c r="G10987" s="384">
        <v>43687</v>
      </c>
      <c r="H10987" s="383" t="s">
        <v>717</v>
      </c>
      <c r="I10987" s="383" t="s">
        <v>1749</v>
      </c>
      <c r="J10987" s="383" t="s">
        <v>617</v>
      </c>
      <c r="K10987" s="383" t="s">
        <v>618</v>
      </c>
      <c r="L10987" s="384">
        <v>30780</v>
      </c>
      <c r="M10987" s="383" t="s">
        <v>645</v>
      </c>
      <c r="N10987" s="383" t="s">
        <v>620</v>
      </c>
      <c r="O10987" s="383" t="s">
        <v>230</v>
      </c>
    </row>
    <row r="10988" spans="1:15">
      <c r="A10988" s="385">
        <v>42150</v>
      </c>
      <c r="B10988" s="383" t="s">
        <v>613</v>
      </c>
      <c r="C10988" s="383" t="s">
        <v>25</v>
      </c>
      <c r="D10988" s="383" t="s">
        <v>26</v>
      </c>
      <c r="E10988" s="383" t="s">
        <v>614</v>
      </c>
      <c r="F10988" s="383" t="s">
        <v>10</v>
      </c>
      <c r="G10988" s="384">
        <v>43847</v>
      </c>
      <c r="H10988" s="383" t="s">
        <v>717</v>
      </c>
      <c r="I10988" s="383" t="s">
        <v>1750</v>
      </c>
      <c r="J10988" s="383" t="s">
        <v>617</v>
      </c>
      <c r="K10988" s="383" t="s">
        <v>618</v>
      </c>
      <c r="L10988" s="384">
        <v>30780</v>
      </c>
      <c r="M10988" s="383" t="s">
        <v>645</v>
      </c>
      <c r="N10988" s="383" t="s">
        <v>620</v>
      </c>
      <c r="O10988" s="383" t="s">
        <v>230</v>
      </c>
    </row>
    <row r="10989" spans="1:15">
      <c r="A10989" s="385">
        <v>42150</v>
      </c>
      <c r="B10989" s="383" t="s">
        <v>613</v>
      </c>
      <c r="C10989" s="383" t="s">
        <v>25</v>
      </c>
      <c r="D10989" s="383" t="s">
        <v>26</v>
      </c>
      <c r="E10989" s="383" t="s">
        <v>614</v>
      </c>
      <c r="F10989" s="383" t="s">
        <v>10</v>
      </c>
      <c r="G10989" s="384">
        <v>291772</v>
      </c>
      <c r="H10989" s="383" t="s">
        <v>717</v>
      </c>
      <c r="I10989" s="383" t="s">
        <v>1751</v>
      </c>
      <c r="J10989" s="383" t="s">
        <v>617</v>
      </c>
      <c r="K10989" s="383" t="s">
        <v>618</v>
      </c>
      <c r="L10989" s="384">
        <v>30780</v>
      </c>
      <c r="M10989" s="383" t="s">
        <v>645</v>
      </c>
      <c r="N10989" s="383" t="s">
        <v>620</v>
      </c>
      <c r="O10989" s="383" t="s">
        <v>230</v>
      </c>
    </row>
    <row r="10990" spans="1:15">
      <c r="A10990" s="385">
        <v>42150</v>
      </c>
      <c r="B10990" s="383" t="s">
        <v>613</v>
      </c>
      <c r="C10990" s="383" t="s">
        <v>25</v>
      </c>
      <c r="D10990" s="383" t="s">
        <v>26</v>
      </c>
      <c r="E10990" s="383" t="s">
        <v>614</v>
      </c>
      <c r="F10990" s="383" t="s">
        <v>10</v>
      </c>
      <c r="G10990" s="384">
        <v>395376</v>
      </c>
      <c r="H10990" s="383" t="s">
        <v>717</v>
      </c>
      <c r="I10990" s="383" t="s">
        <v>1752</v>
      </c>
      <c r="J10990" s="383" t="s">
        <v>617</v>
      </c>
      <c r="K10990" s="383" t="s">
        <v>618</v>
      </c>
      <c r="L10990" s="384">
        <v>30780</v>
      </c>
      <c r="M10990" s="383" t="s">
        <v>645</v>
      </c>
      <c r="N10990" s="383" t="s">
        <v>620</v>
      </c>
      <c r="O10990" s="383" t="s">
        <v>230</v>
      </c>
    </row>
    <row r="10991" spans="1:15">
      <c r="A10991" s="385">
        <v>42150</v>
      </c>
      <c r="B10991" s="383" t="s">
        <v>613</v>
      </c>
      <c r="C10991" s="383" t="s">
        <v>25</v>
      </c>
      <c r="D10991" s="383" t="s">
        <v>26</v>
      </c>
      <c r="E10991" s="383" t="s">
        <v>614</v>
      </c>
      <c r="F10991" s="383" t="s">
        <v>10</v>
      </c>
      <c r="G10991" s="384">
        <v>376787</v>
      </c>
      <c r="H10991" s="383" t="s">
        <v>717</v>
      </c>
      <c r="I10991" s="383" t="s">
        <v>1753</v>
      </c>
      <c r="J10991" s="383" t="s">
        <v>617</v>
      </c>
      <c r="K10991" s="383" t="s">
        <v>618</v>
      </c>
      <c r="L10991" s="384">
        <v>30780</v>
      </c>
      <c r="M10991" s="383" t="s">
        <v>645</v>
      </c>
      <c r="N10991" s="383" t="s">
        <v>620</v>
      </c>
      <c r="O10991" s="383" t="s">
        <v>230</v>
      </c>
    </row>
    <row r="10992" spans="1:15">
      <c r="A10992" s="385">
        <v>42150</v>
      </c>
      <c r="B10992" s="383" t="s">
        <v>613</v>
      </c>
      <c r="C10992" s="383" t="s">
        <v>25</v>
      </c>
      <c r="D10992" s="383" t="s">
        <v>26</v>
      </c>
      <c r="E10992" s="383" t="s">
        <v>614</v>
      </c>
      <c r="F10992" s="383" t="s">
        <v>10</v>
      </c>
      <c r="G10992" s="384">
        <v>281579</v>
      </c>
      <c r="H10992" s="383" t="s">
        <v>717</v>
      </c>
      <c r="I10992" s="383" t="s">
        <v>1754</v>
      </c>
      <c r="J10992" s="383" t="s">
        <v>617</v>
      </c>
      <c r="K10992" s="383" t="s">
        <v>618</v>
      </c>
      <c r="L10992" s="384">
        <v>30780</v>
      </c>
      <c r="M10992" s="383" t="s">
        <v>645</v>
      </c>
      <c r="N10992" s="383" t="s">
        <v>620</v>
      </c>
      <c r="O10992" s="383" t="s">
        <v>230</v>
      </c>
    </row>
    <row r="10993" spans="1:15">
      <c r="A10993" s="385">
        <v>42150</v>
      </c>
      <c r="B10993" s="383" t="s">
        <v>21</v>
      </c>
      <c r="C10993" s="383" t="s">
        <v>12</v>
      </c>
      <c r="D10993" s="383" t="s">
        <v>22</v>
      </c>
      <c r="E10993" s="383" t="s">
        <v>658</v>
      </c>
      <c r="F10993" s="383" t="s">
        <v>10</v>
      </c>
      <c r="G10993" s="384">
        <v>7513</v>
      </c>
      <c r="H10993" s="383" t="s">
        <v>909</v>
      </c>
      <c r="I10993" s="383" t="s">
        <v>910</v>
      </c>
      <c r="J10993" s="383" t="s">
        <v>617</v>
      </c>
      <c r="K10993" s="383" t="s">
        <v>618</v>
      </c>
      <c r="L10993" s="384">
        <v>30780</v>
      </c>
      <c r="M10993" s="383" t="s">
        <v>645</v>
      </c>
      <c r="N10993" s="383" t="s">
        <v>620</v>
      </c>
      <c r="O10993" s="383" t="s">
        <v>230</v>
      </c>
    </row>
    <row r="10994" spans="1:15">
      <c r="A10994" s="385">
        <v>42150</v>
      </c>
      <c r="B10994" s="383" t="s">
        <v>17</v>
      </c>
      <c r="C10994" s="383" t="s">
        <v>18</v>
      </c>
      <c r="D10994" s="383" t="s">
        <v>19</v>
      </c>
      <c r="E10994" s="383" t="s">
        <v>668</v>
      </c>
      <c r="F10994" s="383" t="s">
        <v>10</v>
      </c>
      <c r="G10994" s="384">
        <v>528</v>
      </c>
      <c r="H10994" s="383" t="s">
        <v>696</v>
      </c>
      <c r="I10994" s="383" t="s">
        <v>1755</v>
      </c>
      <c r="J10994" s="383" t="s">
        <v>617</v>
      </c>
      <c r="K10994" s="383" t="s">
        <v>618</v>
      </c>
      <c r="L10994" s="384">
        <v>30780</v>
      </c>
      <c r="M10994" s="383" t="s">
        <v>645</v>
      </c>
      <c r="N10994" s="383" t="s">
        <v>620</v>
      </c>
      <c r="O10994" s="383" t="s">
        <v>230</v>
      </c>
    </row>
    <row r="10995" spans="1:15">
      <c r="A10995" s="385">
        <v>42150</v>
      </c>
      <c r="B10995" s="383" t="s">
        <v>17</v>
      </c>
      <c r="C10995" s="383" t="s">
        <v>18</v>
      </c>
      <c r="D10995" s="383" t="s">
        <v>19</v>
      </c>
      <c r="E10995" s="383" t="s">
        <v>668</v>
      </c>
      <c r="F10995" s="383" t="s">
        <v>10</v>
      </c>
      <c r="G10995" s="384">
        <v>15785</v>
      </c>
      <c r="H10995" s="383" t="s">
        <v>696</v>
      </c>
      <c r="I10995" s="383" t="s">
        <v>1756</v>
      </c>
      <c r="J10995" s="383" t="s">
        <v>617</v>
      </c>
      <c r="K10995" s="383" t="s">
        <v>618</v>
      </c>
      <c r="L10995" s="384">
        <v>30780</v>
      </c>
      <c r="M10995" s="383" t="s">
        <v>645</v>
      </c>
      <c r="N10995" s="383" t="s">
        <v>620</v>
      </c>
      <c r="O10995" s="383" t="s">
        <v>230</v>
      </c>
    </row>
    <row r="10996" spans="1:15">
      <c r="A10996" s="385">
        <v>42150</v>
      </c>
      <c r="B10996" s="383" t="s">
        <v>17</v>
      </c>
      <c r="C10996" s="383" t="s">
        <v>18</v>
      </c>
      <c r="D10996" s="383" t="s">
        <v>19</v>
      </c>
      <c r="E10996" s="383" t="s">
        <v>668</v>
      </c>
      <c r="F10996" s="383" t="s">
        <v>10</v>
      </c>
      <c r="G10996" s="384">
        <v>38563</v>
      </c>
      <c r="H10996" s="383" t="s">
        <v>696</v>
      </c>
      <c r="I10996" s="383" t="s">
        <v>1757</v>
      </c>
      <c r="J10996" s="383" t="s">
        <v>617</v>
      </c>
      <c r="K10996" s="383" t="s">
        <v>618</v>
      </c>
      <c r="L10996" s="384">
        <v>30780</v>
      </c>
      <c r="M10996" s="383" t="s">
        <v>645</v>
      </c>
      <c r="N10996" s="383" t="s">
        <v>620</v>
      </c>
      <c r="O10996" s="383" t="s">
        <v>230</v>
      </c>
    </row>
    <row r="10997" spans="1:15">
      <c r="A10997" s="385">
        <v>42150</v>
      </c>
      <c r="B10997" s="383" t="s">
        <v>17</v>
      </c>
      <c r="C10997" s="383" t="s">
        <v>18</v>
      </c>
      <c r="D10997" s="383" t="s">
        <v>19</v>
      </c>
      <c r="E10997" s="383" t="s">
        <v>668</v>
      </c>
      <c r="F10997" s="383" t="s">
        <v>10</v>
      </c>
      <c r="G10997" s="384">
        <v>40078</v>
      </c>
      <c r="H10997" s="383" t="s">
        <v>696</v>
      </c>
      <c r="I10997" s="383" t="s">
        <v>1758</v>
      </c>
      <c r="J10997" s="383" t="s">
        <v>617</v>
      </c>
      <c r="K10997" s="383" t="s">
        <v>618</v>
      </c>
      <c r="L10997" s="384">
        <v>30780</v>
      </c>
      <c r="M10997" s="383" t="s">
        <v>645</v>
      </c>
      <c r="N10997" s="383" t="s">
        <v>620</v>
      </c>
      <c r="O10997" s="383" t="s">
        <v>230</v>
      </c>
    </row>
    <row r="10998" spans="1:15">
      <c r="A10998" s="385">
        <v>42150</v>
      </c>
      <c r="B10998" s="383" t="s">
        <v>17</v>
      </c>
      <c r="C10998" s="383" t="s">
        <v>18</v>
      </c>
      <c r="D10998" s="383" t="s">
        <v>19</v>
      </c>
      <c r="E10998" s="383" t="s">
        <v>668</v>
      </c>
      <c r="F10998" s="383" t="s">
        <v>10</v>
      </c>
      <c r="G10998" s="384">
        <v>126243</v>
      </c>
      <c r="H10998" s="383" t="s">
        <v>696</v>
      </c>
      <c r="I10998" s="383" t="s">
        <v>1759</v>
      </c>
      <c r="J10998" s="383" t="s">
        <v>617</v>
      </c>
      <c r="K10998" s="383" t="s">
        <v>618</v>
      </c>
      <c r="L10998" s="384">
        <v>30780</v>
      </c>
      <c r="M10998" s="383" t="s">
        <v>645</v>
      </c>
      <c r="N10998" s="383" t="s">
        <v>620</v>
      </c>
      <c r="O10998" s="383" t="s">
        <v>230</v>
      </c>
    </row>
    <row r="10999" spans="1:15">
      <c r="A10999" s="385">
        <v>42150</v>
      </c>
      <c r="B10999" s="383" t="s">
        <v>17</v>
      </c>
      <c r="C10999" s="383" t="s">
        <v>18</v>
      </c>
      <c r="D10999" s="383" t="s">
        <v>19</v>
      </c>
      <c r="E10999" s="383" t="s">
        <v>668</v>
      </c>
      <c r="F10999" s="383" t="s">
        <v>10</v>
      </c>
      <c r="G10999" s="384">
        <v>9957</v>
      </c>
      <c r="H10999" s="383" t="s">
        <v>696</v>
      </c>
      <c r="I10999" s="383" t="s">
        <v>1760</v>
      </c>
      <c r="J10999" s="383" t="s">
        <v>617</v>
      </c>
      <c r="K10999" s="383" t="s">
        <v>618</v>
      </c>
      <c r="L10999" s="384">
        <v>30780</v>
      </c>
      <c r="M10999" s="383" t="s">
        <v>645</v>
      </c>
      <c r="N10999" s="383" t="s">
        <v>620</v>
      </c>
      <c r="O10999" s="383" t="s">
        <v>230</v>
      </c>
    </row>
    <row r="11000" spans="1:15">
      <c r="A11000" s="385">
        <v>42150</v>
      </c>
      <c r="B11000" s="383" t="s">
        <v>17</v>
      </c>
      <c r="C11000" s="383" t="s">
        <v>18</v>
      </c>
      <c r="D11000" s="383" t="s">
        <v>19</v>
      </c>
      <c r="E11000" s="383" t="s">
        <v>668</v>
      </c>
      <c r="F11000" s="383" t="s">
        <v>10</v>
      </c>
      <c r="G11000" s="384">
        <v>8011</v>
      </c>
      <c r="H11000" s="383" t="s">
        <v>696</v>
      </c>
      <c r="I11000" s="383" t="s">
        <v>1761</v>
      </c>
      <c r="J11000" s="383" t="s">
        <v>617</v>
      </c>
      <c r="K11000" s="383" t="s">
        <v>618</v>
      </c>
      <c r="L11000" s="384">
        <v>30780</v>
      </c>
      <c r="M11000" s="383" t="s">
        <v>645</v>
      </c>
      <c r="N11000" s="383" t="s">
        <v>620</v>
      </c>
      <c r="O11000" s="383" t="s">
        <v>230</v>
      </c>
    </row>
    <row r="11001" spans="1:15">
      <c r="A11001" s="385">
        <v>42150</v>
      </c>
      <c r="B11001" s="383" t="s">
        <v>17</v>
      </c>
      <c r="C11001" s="383" t="s">
        <v>18</v>
      </c>
      <c r="D11001" s="383" t="s">
        <v>19</v>
      </c>
      <c r="E11001" s="383" t="s">
        <v>668</v>
      </c>
      <c r="F11001" s="383" t="s">
        <v>10</v>
      </c>
      <c r="G11001" s="384">
        <v>59188</v>
      </c>
      <c r="H11001" s="383" t="s">
        <v>696</v>
      </c>
      <c r="I11001" s="383" t="s">
        <v>1762</v>
      </c>
      <c r="J11001" s="383" t="s">
        <v>617</v>
      </c>
      <c r="K11001" s="383" t="s">
        <v>618</v>
      </c>
      <c r="L11001" s="384">
        <v>30780</v>
      </c>
      <c r="M11001" s="383" t="s">
        <v>645</v>
      </c>
      <c r="N11001" s="383" t="s">
        <v>620</v>
      </c>
      <c r="O11001" s="383" t="s">
        <v>230</v>
      </c>
    </row>
    <row r="11002" spans="1:15">
      <c r="A11002" s="385">
        <v>42150</v>
      </c>
      <c r="B11002" s="383" t="s">
        <v>21</v>
      </c>
      <c r="C11002" s="383" t="s">
        <v>12</v>
      </c>
      <c r="D11002" s="383" t="s">
        <v>22</v>
      </c>
      <c r="E11002" s="383" t="s">
        <v>658</v>
      </c>
      <c r="F11002" s="383" t="s">
        <v>10</v>
      </c>
      <c r="G11002" s="384">
        <v>11985</v>
      </c>
      <c r="H11002" s="383" t="s">
        <v>958</v>
      </c>
      <c r="I11002" s="383" t="s">
        <v>1116</v>
      </c>
      <c r="J11002" s="383" t="s">
        <v>617</v>
      </c>
      <c r="K11002" s="383" t="s">
        <v>618</v>
      </c>
      <c r="L11002" s="384">
        <v>30780</v>
      </c>
      <c r="M11002" s="383" t="s">
        <v>645</v>
      </c>
      <c r="N11002" s="383" t="s">
        <v>620</v>
      </c>
      <c r="O11002" s="383" t="s">
        <v>230</v>
      </c>
    </row>
    <row r="11003" spans="1:15">
      <c r="A11003" s="385">
        <v>42150</v>
      </c>
      <c r="B11003" s="383" t="s">
        <v>21</v>
      </c>
      <c r="C11003" s="383" t="s">
        <v>12</v>
      </c>
      <c r="D11003" s="383" t="s">
        <v>22</v>
      </c>
      <c r="E11003" s="383" t="s">
        <v>658</v>
      </c>
      <c r="F11003" s="383" t="s">
        <v>10</v>
      </c>
      <c r="G11003" s="384">
        <v>7931</v>
      </c>
      <c r="H11003" s="383" t="s">
        <v>958</v>
      </c>
      <c r="I11003" s="383" t="s">
        <v>1116</v>
      </c>
      <c r="J11003" s="383" t="s">
        <v>617</v>
      </c>
      <c r="K11003" s="383" t="s">
        <v>618</v>
      </c>
      <c r="L11003" s="384">
        <v>30780</v>
      </c>
      <c r="M11003" s="383" t="s">
        <v>645</v>
      </c>
      <c r="N11003" s="383" t="s">
        <v>620</v>
      </c>
      <c r="O11003" s="383" t="s">
        <v>230</v>
      </c>
    </row>
    <row r="11004" spans="1:15">
      <c r="A11004" s="385">
        <v>42150</v>
      </c>
      <c r="B11004" s="383" t="s">
        <v>21</v>
      </c>
      <c r="C11004" s="383" t="s">
        <v>12</v>
      </c>
      <c r="D11004" s="383" t="s">
        <v>22</v>
      </c>
      <c r="E11004" s="383" t="s">
        <v>658</v>
      </c>
      <c r="F11004" s="383" t="s">
        <v>10</v>
      </c>
      <c r="G11004" s="384">
        <v>-3819</v>
      </c>
      <c r="H11004" s="383" t="s">
        <v>958</v>
      </c>
      <c r="I11004" s="383" t="s">
        <v>1763</v>
      </c>
      <c r="J11004" s="383" t="s">
        <v>617</v>
      </c>
      <c r="K11004" s="383" t="s">
        <v>618</v>
      </c>
      <c r="L11004" s="384">
        <v>30780</v>
      </c>
      <c r="M11004" s="383" t="s">
        <v>645</v>
      </c>
      <c r="N11004" s="383" t="s">
        <v>620</v>
      </c>
      <c r="O11004" s="383" t="s">
        <v>230</v>
      </c>
    </row>
    <row r="11005" spans="1:15">
      <c r="A11005" s="385">
        <v>42150</v>
      </c>
      <c r="B11005" s="383" t="s">
        <v>21</v>
      </c>
      <c r="C11005" s="383" t="s">
        <v>12</v>
      </c>
      <c r="D11005" s="383" t="s">
        <v>22</v>
      </c>
      <c r="E11005" s="383" t="s">
        <v>658</v>
      </c>
      <c r="F11005" s="383" t="s">
        <v>10</v>
      </c>
      <c r="G11005" s="384">
        <v>2100</v>
      </c>
      <c r="H11005" s="383" t="s">
        <v>801</v>
      </c>
      <c r="I11005" s="383" t="s">
        <v>1764</v>
      </c>
      <c r="J11005" s="383" t="s">
        <v>617</v>
      </c>
      <c r="K11005" s="383" t="s">
        <v>618</v>
      </c>
      <c r="L11005" s="384">
        <v>30780</v>
      </c>
      <c r="M11005" s="383" t="s">
        <v>645</v>
      </c>
      <c r="N11005" s="383" t="s">
        <v>620</v>
      </c>
      <c r="O11005" s="383" t="s">
        <v>230</v>
      </c>
    </row>
    <row r="11006" spans="1:15">
      <c r="A11006" s="385">
        <v>42150</v>
      </c>
      <c r="B11006" s="383" t="s">
        <v>21</v>
      </c>
      <c r="C11006" s="383" t="s">
        <v>12</v>
      </c>
      <c r="D11006" s="383" t="s">
        <v>22</v>
      </c>
      <c r="E11006" s="383" t="s">
        <v>658</v>
      </c>
      <c r="F11006" s="383" t="s">
        <v>10</v>
      </c>
      <c r="G11006" s="384">
        <v>1725</v>
      </c>
      <c r="H11006" s="383" t="s">
        <v>801</v>
      </c>
      <c r="I11006" s="383" t="s">
        <v>1765</v>
      </c>
      <c r="J11006" s="383" t="s">
        <v>617</v>
      </c>
      <c r="K11006" s="383" t="s">
        <v>618</v>
      </c>
      <c r="L11006" s="384">
        <v>30780</v>
      </c>
      <c r="M11006" s="383" t="s">
        <v>645</v>
      </c>
      <c r="N11006" s="383" t="s">
        <v>620</v>
      </c>
      <c r="O11006" s="383" t="s">
        <v>230</v>
      </c>
    </row>
    <row r="11007" spans="1:15">
      <c r="A11007" s="385">
        <v>42150</v>
      </c>
      <c r="B11007" s="383" t="s">
        <v>21</v>
      </c>
      <c r="C11007" s="383" t="s">
        <v>12</v>
      </c>
      <c r="D11007" s="383" t="s">
        <v>22</v>
      </c>
      <c r="E11007" s="383" t="s">
        <v>658</v>
      </c>
      <c r="F11007" s="383" t="s">
        <v>10</v>
      </c>
      <c r="G11007" s="384">
        <v>19700</v>
      </c>
      <c r="H11007" s="383" t="s">
        <v>1025</v>
      </c>
      <c r="I11007" s="383" t="s">
        <v>1766</v>
      </c>
      <c r="J11007" s="383" t="s">
        <v>617</v>
      </c>
      <c r="K11007" s="383" t="s">
        <v>618</v>
      </c>
      <c r="L11007" s="384">
        <v>30780</v>
      </c>
      <c r="M11007" s="383" t="s">
        <v>645</v>
      </c>
      <c r="N11007" s="383" t="s">
        <v>620</v>
      </c>
      <c r="O11007" s="383" t="s">
        <v>230</v>
      </c>
    </row>
    <row r="11008" spans="1:15">
      <c r="A11008" s="385">
        <v>42150</v>
      </c>
      <c r="B11008" s="383" t="s">
        <v>17</v>
      </c>
      <c r="C11008" s="383" t="s">
        <v>18</v>
      </c>
      <c r="D11008" s="383" t="s">
        <v>19</v>
      </c>
      <c r="E11008" s="383" t="s">
        <v>668</v>
      </c>
      <c r="F11008" s="383" t="s">
        <v>10</v>
      </c>
      <c r="G11008" s="384">
        <v>812</v>
      </c>
      <c r="H11008" s="383" t="s">
        <v>953</v>
      </c>
      <c r="I11008" s="383" t="s">
        <v>1767</v>
      </c>
      <c r="J11008" s="383" t="s">
        <v>617</v>
      </c>
      <c r="K11008" s="383" t="s">
        <v>618</v>
      </c>
      <c r="L11008" s="384">
        <v>30780</v>
      </c>
      <c r="M11008" s="383" t="s">
        <v>645</v>
      </c>
      <c r="N11008" s="383" t="s">
        <v>620</v>
      </c>
      <c r="O11008" s="383" t="s">
        <v>230</v>
      </c>
    </row>
    <row r="11009" spans="1:15">
      <c r="A11009" s="385">
        <v>42150</v>
      </c>
      <c r="B11009" s="383" t="s">
        <v>17</v>
      </c>
      <c r="C11009" s="383" t="s">
        <v>18</v>
      </c>
      <c r="D11009" s="383" t="s">
        <v>19</v>
      </c>
      <c r="E11009" s="383" t="s">
        <v>668</v>
      </c>
      <c r="F11009" s="383" t="s">
        <v>10</v>
      </c>
      <c r="G11009" s="384">
        <v>19237</v>
      </c>
      <c r="H11009" s="383" t="s">
        <v>953</v>
      </c>
      <c r="I11009" s="383" t="s">
        <v>1767</v>
      </c>
      <c r="J11009" s="383" t="s">
        <v>617</v>
      </c>
      <c r="K11009" s="383" t="s">
        <v>618</v>
      </c>
      <c r="L11009" s="384">
        <v>30780</v>
      </c>
      <c r="M11009" s="383" t="s">
        <v>645</v>
      </c>
      <c r="N11009" s="383" t="s">
        <v>620</v>
      </c>
      <c r="O11009" s="383" t="s">
        <v>230</v>
      </c>
    </row>
    <row r="11010" spans="1:15">
      <c r="A11010" s="385">
        <v>42150</v>
      </c>
      <c r="B11010" s="383" t="s">
        <v>650</v>
      </c>
      <c r="C11010" s="383" t="s">
        <v>8</v>
      </c>
      <c r="D11010" s="383" t="s">
        <v>20</v>
      </c>
      <c r="E11010" s="383" t="s">
        <v>651</v>
      </c>
      <c r="F11010" s="383" t="s">
        <v>10</v>
      </c>
      <c r="G11010" s="384">
        <v>744053</v>
      </c>
      <c r="H11010" s="383" t="s">
        <v>836</v>
      </c>
      <c r="I11010" s="383" t="s">
        <v>1768</v>
      </c>
      <c r="J11010" s="383" t="s">
        <v>617</v>
      </c>
      <c r="K11010" s="383" t="s">
        <v>618</v>
      </c>
      <c r="L11010" s="384">
        <v>30780</v>
      </c>
      <c r="M11010" s="383" t="s">
        <v>645</v>
      </c>
      <c r="N11010" s="383" t="s">
        <v>620</v>
      </c>
      <c r="O11010" s="383" t="s">
        <v>230</v>
      </c>
    </row>
    <row r="11011" spans="1:15">
      <c r="A11011" s="385">
        <v>42150</v>
      </c>
      <c r="B11011" s="383" t="s">
        <v>21</v>
      </c>
      <c r="C11011" s="383" t="s">
        <v>12</v>
      </c>
      <c r="D11011" s="383" t="s">
        <v>22</v>
      </c>
      <c r="E11011" s="383" t="s">
        <v>658</v>
      </c>
      <c r="F11011" s="383" t="s">
        <v>10</v>
      </c>
      <c r="G11011" s="384">
        <v>56022</v>
      </c>
      <c r="H11011" s="383" t="s">
        <v>1005</v>
      </c>
      <c r="I11011" s="383" t="s">
        <v>1768</v>
      </c>
      <c r="J11011" s="383" t="s">
        <v>617</v>
      </c>
      <c r="K11011" s="383" t="s">
        <v>618</v>
      </c>
      <c r="L11011" s="384">
        <v>30780</v>
      </c>
      <c r="M11011" s="383" t="s">
        <v>645</v>
      </c>
      <c r="N11011" s="383" t="s">
        <v>620</v>
      </c>
      <c r="O11011" s="383" t="s">
        <v>230</v>
      </c>
    </row>
    <row r="11012" spans="1:15">
      <c r="A11012" s="385">
        <v>42150</v>
      </c>
      <c r="B11012" s="383" t="s">
        <v>11</v>
      </c>
      <c r="C11012" s="383" t="s">
        <v>12</v>
      </c>
      <c r="D11012" s="383" t="s">
        <v>13</v>
      </c>
      <c r="E11012" s="383" t="s">
        <v>678</v>
      </c>
      <c r="F11012" s="383" t="s">
        <v>10</v>
      </c>
      <c r="G11012" s="384">
        <v>93784</v>
      </c>
      <c r="H11012" s="383" t="s">
        <v>951</v>
      </c>
      <c r="I11012" s="383" t="s">
        <v>1768</v>
      </c>
      <c r="J11012" s="383" t="s">
        <v>617</v>
      </c>
      <c r="K11012" s="383" t="s">
        <v>618</v>
      </c>
      <c r="L11012" s="384">
        <v>30780</v>
      </c>
      <c r="M11012" s="383" t="s">
        <v>645</v>
      </c>
      <c r="N11012" s="383" t="s">
        <v>620</v>
      </c>
      <c r="O11012" s="383" t="s">
        <v>230</v>
      </c>
    </row>
    <row r="11013" spans="1:15">
      <c r="A11013" s="385">
        <v>42150</v>
      </c>
      <c r="B11013" s="383" t="s">
        <v>754</v>
      </c>
      <c r="C11013" s="383" t="s">
        <v>8</v>
      </c>
      <c r="D11013" s="383" t="s">
        <v>755</v>
      </c>
      <c r="E11013" s="383" t="s">
        <v>756</v>
      </c>
      <c r="F11013" s="383" t="s">
        <v>10</v>
      </c>
      <c r="G11013" s="384">
        <v>988760</v>
      </c>
      <c r="H11013" s="383" t="s">
        <v>757</v>
      </c>
      <c r="I11013" s="383" t="s">
        <v>1768</v>
      </c>
      <c r="J11013" s="383" t="s">
        <v>617</v>
      </c>
      <c r="K11013" s="383" t="s">
        <v>618</v>
      </c>
      <c r="L11013" s="384">
        <v>30780</v>
      </c>
      <c r="M11013" s="383" t="s">
        <v>645</v>
      </c>
      <c r="N11013" s="383" t="s">
        <v>620</v>
      </c>
      <c r="O11013" s="383" t="s">
        <v>230</v>
      </c>
    </row>
    <row r="11014" spans="1:15">
      <c r="A11014" s="385">
        <v>42150</v>
      </c>
      <c r="B11014" s="383" t="s">
        <v>694</v>
      </c>
      <c r="C11014" s="383" t="s">
        <v>23</v>
      </c>
      <c r="D11014" s="383" t="s">
        <v>22</v>
      </c>
      <c r="E11014" s="383" t="s">
        <v>695</v>
      </c>
      <c r="F11014" s="383" t="s">
        <v>10</v>
      </c>
      <c r="G11014" s="384">
        <v>17667</v>
      </c>
      <c r="H11014" s="383" t="s">
        <v>696</v>
      </c>
      <c r="I11014" s="383" t="s">
        <v>1768</v>
      </c>
      <c r="J11014" s="383" t="s">
        <v>617</v>
      </c>
      <c r="K11014" s="383" t="s">
        <v>618</v>
      </c>
      <c r="L11014" s="384">
        <v>30780</v>
      </c>
      <c r="M11014" s="383" t="s">
        <v>645</v>
      </c>
      <c r="N11014" s="383" t="s">
        <v>620</v>
      </c>
      <c r="O11014" s="383" t="s">
        <v>230</v>
      </c>
    </row>
    <row r="11015" spans="1:15">
      <c r="A11015" s="385">
        <v>42150</v>
      </c>
      <c r="B11015" s="383" t="s">
        <v>17</v>
      </c>
      <c r="C11015" s="383" t="s">
        <v>18</v>
      </c>
      <c r="D11015" s="383" t="s">
        <v>19</v>
      </c>
      <c r="E11015" s="383" t="s">
        <v>668</v>
      </c>
      <c r="F11015" s="383" t="s">
        <v>10</v>
      </c>
      <c r="G11015" s="384">
        <v>63230</v>
      </c>
      <c r="H11015" s="383" t="s">
        <v>676</v>
      </c>
      <c r="I11015" s="383" t="s">
        <v>1769</v>
      </c>
      <c r="J11015" s="383" t="s">
        <v>617</v>
      </c>
      <c r="K11015" s="383" t="s">
        <v>618</v>
      </c>
      <c r="L11015" s="384">
        <v>30780</v>
      </c>
      <c r="M11015" s="383" t="s">
        <v>645</v>
      </c>
      <c r="N11015" s="383" t="s">
        <v>620</v>
      </c>
      <c r="O11015" s="383" t="s">
        <v>230</v>
      </c>
    </row>
    <row r="11016" spans="1:15">
      <c r="A11016" s="385">
        <v>42150</v>
      </c>
      <c r="B11016" s="383" t="s">
        <v>21</v>
      </c>
      <c r="C11016" s="383" t="s">
        <v>12</v>
      </c>
      <c r="D11016" s="383" t="s">
        <v>22</v>
      </c>
      <c r="E11016" s="383" t="s">
        <v>658</v>
      </c>
      <c r="F11016" s="383" t="s">
        <v>10</v>
      </c>
      <c r="G11016" s="384">
        <v>246795</v>
      </c>
      <c r="H11016" s="383" t="s">
        <v>733</v>
      </c>
      <c r="I11016" s="383" t="s">
        <v>1768</v>
      </c>
      <c r="J11016" s="383" t="s">
        <v>617</v>
      </c>
      <c r="K11016" s="383" t="s">
        <v>618</v>
      </c>
      <c r="L11016" s="384">
        <v>30780</v>
      </c>
      <c r="M11016" s="383" t="s">
        <v>645</v>
      </c>
      <c r="N11016" s="383" t="s">
        <v>620</v>
      </c>
      <c r="O11016" s="383" t="s">
        <v>230</v>
      </c>
    </row>
    <row r="11017" spans="1:15">
      <c r="A11017" s="385">
        <v>42150</v>
      </c>
      <c r="B11017" s="383" t="s">
        <v>999</v>
      </c>
      <c r="C11017" s="383" t="s">
        <v>42</v>
      </c>
      <c r="D11017" s="383" t="s">
        <v>36</v>
      </c>
      <c r="E11017" s="383" t="s">
        <v>1000</v>
      </c>
      <c r="F11017" s="383" t="s">
        <v>43</v>
      </c>
      <c r="G11017" s="384">
        <v>624650</v>
      </c>
      <c r="H11017" s="383" t="s">
        <v>848</v>
      </c>
      <c r="I11017" s="383" t="s">
        <v>1768</v>
      </c>
      <c r="J11017" s="383" t="s">
        <v>617</v>
      </c>
      <c r="K11017" s="383" t="s">
        <v>618</v>
      </c>
      <c r="L11017" s="384">
        <v>30780</v>
      </c>
      <c r="M11017" s="383" t="s">
        <v>645</v>
      </c>
      <c r="N11017" s="383" t="s">
        <v>620</v>
      </c>
      <c r="O11017" s="383" t="s">
        <v>230</v>
      </c>
    </row>
    <row r="11018" spans="1:15">
      <c r="A11018" s="385">
        <v>42150</v>
      </c>
      <c r="B11018" s="383" t="s">
        <v>21</v>
      </c>
      <c r="C11018" s="383" t="s">
        <v>12</v>
      </c>
      <c r="D11018" s="383" t="s">
        <v>22</v>
      </c>
      <c r="E11018" s="383" t="s">
        <v>658</v>
      </c>
      <c r="F11018" s="383" t="s">
        <v>10</v>
      </c>
      <c r="G11018" s="384">
        <v>6495</v>
      </c>
      <c r="H11018" s="383" t="s">
        <v>801</v>
      </c>
      <c r="I11018" s="383" t="s">
        <v>1307</v>
      </c>
      <c r="J11018" s="383" t="s">
        <v>617</v>
      </c>
      <c r="K11018" s="383" t="s">
        <v>618</v>
      </c>
      <c r="L11018" s="384">
        <v>30780</v>
      </c>
      <c r="M11018" s="383" t="s">
        <v>645</v>
      </c>
      <c r="N11018" s="383" t="s">
        <v>620</v>
      </c>
      <c r="O11018" s="383" t="s">
        <v>230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5" tint="0.39997558519241921"/>
  </sheetPr>
  <dimension ref="A1:I29"/>
  <sheetViews>
    <sheetView workbookViewId="0">
      <selection sqref="A1:I29"/>
    </sheetView>
  </sheetViews>
  <sheetFormatPr defaultRowHeight="14.4"/>
  <cols>
    <col min="1" max="1" width="12.109375" customWidth="1"/>
    <col min="2" max="2" width="12.33203125" customWidth="1"/>
    <col min="3" max="3" width="13" customWidth="1"/>
    <col min="4" max="4" width="39.88671875" bestFit="1" customWidth="1"/>
    <col min="5" max="5" width="45.5546875" bestFit="1" customWidth="1"/>
    <col min="6" max="6" width="7.109375" customWidth="1"/>
    <col min="7" max="7" width="14.33203125" bestFit="1" customWidth="1"/>
    <col min="8" max="8" width="16.5546875" customWidth="1"/>
    <col min="9" max="9" width="15.44140625" bestFit="1" customWidth="1"/>
  </cols>
  <sheetData>
    <row r="1" spans="1:9">
      <c r="A1" s="386" t="s">
        <v>2</v>
      </c>
      <c r="B1" s="386" t="s">
        <v>3</v>
      </c>
      <c r="C1" s="386" t="s">
        <v>4</v>
      </c>
      <c r="D1" s="386" t="s">
        <v>1</v>
      </c>
      <c r="E1" s="386" t="s">
        <v>1770</v>
      </c>
      <c r="F1" s="386" t="s">
        <v>5</v>
      </c>
      <c r="G1" s="386" t="s">
        <v>156</v>
      </c>
      <c r="H1" s="386" t="s">
        <v>1771</v>
      </c>
      <c r="I1" s="386" t="s">
        <v>1772</v>
      </c>
    </row>
    <row r="2" spans="1:9">
      <c r="A2" s="387" t="s">
        <v>45</v>
      </c>
      <c r="B2" s="387" t="s">
        <v>19</v>
      </c>
      <c r="C2" s="387" t="s">
        <v>1780</v>
      </c>
      <c r="D2" s="387" t="s">
        <v>1781</v>
      </c>
      <c r="E2" s="387" t="s">
        <v>1782</v>
      </c>
      <c r="F2" s="387" t="s">
        <v>10</v>
      </c>
      <c r="G2" s="388">
        <v>81881</v>
      </c>
      <c r="H2" s="386"/>
      <c r="I2" s="388"/>
    </row>
    <row r="3" spans="1:9">
      <c r="A3" s="387" t="s">
        <v>23</v>
      </c>
      <c r="B3" s="387" t="s">
        <v>36</v>
      </c>
      <c r="C3" s="387" t="s">
        <v>1030</v>
      </c>
      <c r="D3" s="387" t="s">
        <v>1029</v>
      </c>
      <c r="E3" s="387" t="s">
        <v>1799</v>
      </c>
      <c r="F3" s="387" t="s">
        <v>10</v>
      </c>
      <c r="G3" s="388">
        <v>100000</v>
      </c>
      <c r="H3" s="386"/>
      <c r="I3" s="388"/>
    </row>
    <row r="4" spans="1:9">
      <c r="A4" s="387" t="s">
        <v>12</v>
      </c>
      <c r="B4" s="387" t="s">
        <v>22</v>
      </c>
      <c r="C4" s="387" t="s">
        <v>658</v>
      </c>
      <c r="D4" s="387" t="s">
        <v>21</v>
      </c>
      <c r="E4" s="387" t="s">
        <v>1785</v>
      </c>
      <c r="F4" s="387" t="s">
        <v>10</v>
      </c>
      <c r="G4" s="388">
        <v>105632</v>
      </c>
      <c r="H4" s="386"/>
      <c r="I4" s="388"/>
    </row>
    <row r="5" spans="1:9">
      <c r="A5" s="387" t="s">
        <v>40</v>
      </c>
      <c r="B5" s="387" t="s">
        <v>19</v>
      </c>
      <c r="C5" s="387" t="s">
        <v>893</v>
      </c>
      <c r="D5" s="387" t="s">
        <v>39</v>
      </c>
      <c r="E5" s="387" t="s">
        <v>1789</v>
      </c>
      <c r="F5" s="387" t="s">
        <v>10</v>
      </c>
      <c r="G5" s="388">
        <v>409405</v>
      </c>
      <c r="H5" s="386"/>
      <c r="I5" s="388"/>
    </row>
    <row r="6" spans="1:9">
      <c r="A6" s="387" t="s">
        <v>654</v>
      </c>
      <c r="B6" s="387" t="s">
        <v>38</v>
      </c>
      <c r="C6" s="387" t="s">
        <v>655</v>
      </c>
      <c r="D6" s="387" t="s">
        <v>37</v>
      </c>
      <c r="E6" s="387" t="s">
        <v>1802</v>
      </c>
      <c r="F6" s="387" t="s">
        <v>10</v>
      </c>
      <c r="G6" s="388">
        <v>412844</v>
      </c>
      <c r="H6" s="386"/>
      <c r="I6" s="388"/>
    </row>
    <row r="7" spans="1:9">
      <c r="A7" s="387" t="s">
        <v>8</v>
      </c>
      <c r="B7" s="387" t="s">
        <v>29</v>
      </c>
      <c r="C7" s="387" t="s">
        <v>774</v>
      </c>
      <c r="D7" s="387" t="s">
        <v>28</v>
      </c>
      <c r="E7" s="387" t="s">
        <v>1798</v>
      </c>
      <c r="F7" s="387" t="s">
        <v>10</v>
      </c>
      <c r="G7" s="388">
        <v>843046</v>
      </c>
      <c r="H7" s="386"/>
      <c r="I7" s="388"/>
    </row>
    <row r="8" spans="1:9">
      <c r="A8" s="387" t="s">
        <v>42</v>
      </c>
      <c r="B8" s="387" t="s">
        <v>13</v>
      </c>
      <c r="C8" s="387" t="s">
        <v>996</v>
      </c>
      <c r="D8" s="387" t="s">
        <v>995</v>
      </c>
      <c r="E8" s="387" t="s">
        <v>1774</v>
      </c>
      <c r="F8" s="387" t="s">
        <v>43</v>
      </c>
      <c r="G8" s="388">
        <v>950000</v>
      </c>
      <c r="H8" s="386"/>
      <c r="I8" s="388"/>
    </row>
    <row r="9" spans="1:9">
      <c r="A9" s="387" t="s">
        <v>18</v>
      </c>
      <c r="B9" s="387" t="s">
        <v>19</v>
      </c>
      <c r="C9" s="387" t="s">
        <v>668</v>
      </c>
      <c r="D9" s="387" t="s">
        <v>17</v>
      </c>
      <c r="E9" s="387" t="s">
        <v>1778</v>
      </c>
      <c r="F9" s="387" t="s">
        <v>10</v>
      </c>
      <c r="G9" s="388">
        <v>1243005</v>
      </c>
      <c r="H9" s="386"/>
      <c r="I9" s="388"/>
    </row>
    <row r="10" spans="1:9">
      <c r="A10" s="387" t="s">
        <v>42</v>
      </c>
      <c r="B10" s="387" t="s">
        <v>26</v>
      </c>
      <c r="C10" s="387" t="s">
        <v>988</v>
      </c>
      <c r="D10" s="387" t="s">
        <v>987</v>
      </c>
      <c r="E10" s="387" t="s">
        <v>1783</v>
      </c>
      <c r="F10" s="387" t="s">
        <v>10</v>
      </c>
      <c r="G10" s="388">
        <v>1310095</v>
      </c>
      <c r="H10" s="386"/>
      <c r="I10" s="388"/>
    </row>
    <row r="11" spans="1:9">
      <c r="A11" s="387" t="s">
        <v>42</v>
      </c>
      <c r="B11" s="387" t="s">
        <v>175</v>
      </c>
      <c r="C11" s="387" t="s">
        <v>974</v>
      </c>
      <c r="D11" s="387" t="s">
        <v>70</v>
      </c>
      <c r="E11" s="387" t="s">
        <v>1775</v>
      </c>
      <c r="F11" s="387" t="s">
        <v>43</v>
      </c>
      <c r="G11" s="388">
        <v>1444324</v>
      </c>
      <c r="H11" s="386"/>
      <c r="I11" s="388"/>
    </row>
    <row r="12" spans="1:9">
      <c r="A12" s="387" t="s">
        <v>8</v>
      </c>
      <c r="B12" s="387" t="s">
        <v>36</v>
      </c>
      <c r="C12" s="387" t="s">
        <v>740</v>
      </c>
      <c r="D12" s="387" t="s">
        <v>739</v>
      </c>
      <c r="E12" s="387" t="s">
        <v>1796</v>
      </c>
      <c r="F12" s="387" t="s">
        <v>10</v>
      </c>
      <c r="G12" s="388">
        <v>1480391</v>
      </c>
      <c r="H12" s="386"/>
      <c r="I12" s="388"/>
    </row>
    <row r="13" spans="1:9">
      <c r="A13" s="387" t="s">
        <v>23</v>
      </c>
      <c r="B13" s="387" t="s">
        <v>22</v>
      </c>
      <c r="C13" s="387" t="s">
        <v>695</v>
      </c>
      <c r="D13" s="387" t="s">
        <v>694</v>
      </c>
      <c r="E13" s="387" t="s">
        <v>1800</v>
      </c>
      <c r="F13" s="387" t="s">
        <v>10</v>
      </c>
      <c r="G13" s="388">
        <v>2321222</v>
      </c>
      <c r="H13" s="386"/>
      <c r="I13" s="388"/>
    </row>
    <row r="14" spans="1:9">
      <c r="A14" s="387" t="s">
        <v>16</v>
      </c>
      <c r="B14" s="387" t="s">
        <v>13</v>
      </c>
      <c r="C14" s="387" t="s">
        <v>680</v>
      </c>
      <c r="D14" s="387" t="s">
        <v>15</v>
      </c>
      <c r="E14" s="387" t="s">
        <v>1777</v>
      </c>
      <c r="F14" s="387" t="s">
        <v>10</v>
      </c>
      <c r="G14" s="388">
        <v>3005031</v>
      </c>
      <c r="H14" s="386"/>
      <c r="I14" s="388"/>
    </row>
    <row r="15" spans="1:9">
      <c r="A15" s="387" t="s">
        <v>8</v>
      </c>
      <c r="B15" s="387" t="s">
        <v>174</v>
      </c>
      <c r="C15" s="387" t="s">
        <v>822</v>
      </c>
      <c r="D15" s="387" t="s">
        <v>157</v>
      </c>
      <c r="E15" s="387" t="s">
        <v>1794</v>
      </c>
      <c r="F15" s="387" t="s">
        <v>10</v>
      </c>
      <c r="G15" s="388">
        <v>3141000</v>
      </c>
      <c r="H15" s="386"/>
      <c r="I15" s="388"/>
    </row>
    <row r="16" spans="1:9">
      <c r="A16" s="387" t="s">
        <v>25</v>
      </c>
      <c r="B16" s="387" t="s">
        <v>19</v>
      </c>
      <c r="C16" s="387" t="s">
        <v>860</v>
      </c>
      <c r="D16" s="387" t="s">
        <v>859</v>
      </c>
      <c r="E16" s="387" t="s">
        <v>1787</v>
      </c>
      <c r="F16" s="387" t="s">
        <v>10</v>
      </c>
      <c r="G16" s="388">
        <v>3890351</v>
      </c>
      <c r="H16" s="386"/>
      <c r="I16" s="388"/>
    </row>
    <row r="17" spans="1:9">
      <c r="A17" s="387" t="s">
        <v>25</v>
      </c>
      <c r="B17" s="387" t="s">
        <v>26</v>
      </c>
      <c r="C17" s="387" t="s">
        <v>614</v>
      </c>
      <c r="D17" s="387" t="s">
        <v>613</v>
      </c>
      <c r="E17" s="387" t="s">
        <v>1788</v>
      </c>
      <c r="F17" s="387" t="s">
        <v>10</v>
      </c>
      <c r="G17" s="388">
        <v>3990962</v>
      </c>
      <c r="H17" s="386"/>
      <c r="I17" s="388"/>
    </row>
    <row r="18" spans="1:9">
      <c r="A18" s="387" t="s">
        <v>8</v>
      </c>
      <c r="B18" s="387" t="s">
        <v>51</v>
      </c>
      <c r="C18" s="387" t="s">
        <v>807</v>
      </c>
      <c r="D18" s="387" t="s">
        <v>806</v>
      </c>
      <c r="E18" s="387" t="s">
        <v>1795</v>
      </c>
      <c r="F18" s="387" t="s">
        <v>10</v>
      </c>
      <c r="G18" s="388">
        <v>4586697</v>
      </c>
      <c r="H18" s="386"/>
      <c r="I18" s="388"/>
    </row>
    <row r="19" spans="1:9">
      <c r="A19" s="387" t="s">
        <v>50</v>
      </c>
      <c r="B19" s="387" t="s">
        <v>26</v>
      </c>
      <c r="C19" s="387" t="s">
        <v>962</v>
      </c>
      <c r="D19" s="387" t="s">
        <v>961</v>
      </c>
      <c r="E19" s="387" t="s">
        <v>1801</v>
      </c>
      <c r="F19" s="387" t="s">
        <v>10</v>
      </c>
      <c r="G19" s="388">
        <v>4800000</v>
      </c>
      <c r="H19" s="386"/>
      <c r="I19" s="388"/>
    </row>
    <row r="20" spans="1:9">
      <c r="A20" s="387" t="s">
        <v>8</v>
      </c>
      <c r="B20" s="387" t="s">
        <v>34</v>
      </c>
      <c r="C20" s="387" t="s">
        <v>795</v>
      </c>
      <c r="D20" s="387" t="s">
        <v>794</v>
      </c>
      <c r="E20" s="387" t="s">
        <v>1791</v>
      </c>
      <c r="F20" s="387" t="s">
        <v>10</v>
      </c>
      <c r="G20" s="388">
        <v>5195238</v>
      </c>
      <c r="H20" s="386"/>
      <c r="I20" s="388"/>
    </row>
    <row r="21" spans="1:9">
      <c r="A21" s="387" t="s">
        <v>8</v>
      </c>
      <c r="B21" s="387" t="s">
        <v>20</v>
      </c>
      <c r="C21" s="387" t="s">
        <v>651</v>
      </c>
      <c r="D21" s="387" t="s">
        <v>650</v>
      </c>
      <c r="E21" s="387" t="s">
        <v>1792</v>
      </c>
      <c r="F21" s="387" t="s">
        <v>10</v>
      </c>
      <c r="G21" s="388">
        <v>5974808</v>
      </c>
      <c r="H21" s="386"/>
      <c r="I21" s="388"/>
    </row>
    <row r="22" spans="1:9">
      <c r="A22" s="387" t="s">
        <v>8</v>
      </c>
      <c r="B22" s="387" t="s">
        <v>32</v>
      </c>
      <c r="C22" s="387" t="s">
        <v>647</v>
      </c>
      <c r="D22" s="387" t="s">
        <v>646</v>
      </c>
      <c r="E22" s="387" t="s">
        <v>1797</v>
      </c>
      <c r="F22" s="387" t="s">
        <v>10</v>
      </c>
      <c r="G22" s="388">
        <v>8228628</v>
      </c>
      <c r="H22" s="386"/>
      <c r="I22" s="388"/>
    </row>
    <row r="23" spans="1:9">
      <c r="A23" s="387" t="s">
        <v>8</v>
      </c>
      <c r="B23" s="387" t="s">
        <v>755</v>
      </c>
      <c r="C23" s="387" t="s">
        <v>756</v>
      </c>
      <c r="D23" s="387" t="s">
        <v>754</v>
      </c>
      <c r="E23" s="387" t="s">
        <v>1790</v>
      </c>
      <c r="F23" s="387" t="s">
        <v>10</v>
      </c>
      <c r="G23" s="388">
        <v>9038887</v>
      </c>
      <c r="H23" s="386"/>
      <c r="I23" s="388"/>
    </row>
    <row r="24" spans="1:9">
      <c r="A24" s="387" t="s">
        <v>45</v>
      </c>
      <c r="B24" s="387" t="s">
        <v>13</v>
      </c>
      <c r="C24" s="387" t="s">
        <v>867</v>
      </c>
      <c r="D24" s="387" t="s">
        <v>866</v>
      </c>
      <c r="E24" s="387" t="s">
        <v>1779</v>
      </c>
      <c r="F24" s="387" t="s">
        <v>10</v>
      </c>
      <c r="G24" s="388">
        <v>9825716</v>
      </c>
      <c r="H24" s="386"/>
      <c r="I24" s="388"/>
    </row>
    <row r="25" spans="1:9">
      <c r="A25" s="387" t="s">
        <v>42</v>
      </c>
      <c r="B25" s="387" t="s">
        <v>36</v>
      </c>
      <c r="C25" s="387" t="s">
        <v>1000</v>
      </c>
      <c r="D25" s="387" t="s">
        <v>999</v>
      </c>
      <c r="E25" s="387" t="s">
        <v>1773</v>
      </c>
      <c r="F25" s="387" t="s">
        <v>43</v>
      </c>
      <c r="G25" s="388">
        <v>12067288</v>
      </c>
      <c r="H25" s="386"/>
      <c r="I25" s="388"/>
    </row>
    <row r="26" spans="1:9">
      <c r="A26" s="387" t="s">
        <v>12</v>
      </c>
      <c r="B26" s="387" t="s">
        <v>13</v>
      </c>
      <c r="C26" s="387" t="s">
        <v>678</v>
      </c>
      <c r="D26" s="387" t="s">
        <v>11</v>
      </c>
      <c r="E26" s="387" t="s">
        <v>1784</v>
      </c>
      <c r="F26" s="387" t="s">
        <v>10</v>
      </c>
      <c r="G26" s="388">
        <v>14161269</v>
      </c>
      <c r="H26" s="386"/>
      <c r="I26" s="388"/>
    </row>
    <row r="27" spans="1:9">
      <c r="A27" s="387" t="s">
        <v>664</v>
      </c>
      <c r="B27" s="387" t="s">
        <v>22</v>
      </c>
      <c r="C27" s="387" t="s">
        <v>665</v>
      </c>
      <c r="D27" s="387" t="s">
        <v>663</v>
      </c>
      <c r="E27" s="387" t="s">
        <v>1786</v>
      </c>
      <c r="F27" s="387" t="s">
        <v>10</v>
      </c>
      <c r="G27" s="388">
        <v>15561407</v>
      </c>
      <c r="H27" s="386"/>
      <c r="I27" s="388"/>
    </row>
    <row r="28" spans="1:9">
      <c r="A28" s="387" t="s">
        <v>8</v>
      </c>
      <c r="B28" s="387" t="s">
        <v>9</v>
      </c>
      <c r="C28" s="387" t="s">
        <v>622</v>
      </c>
      <c r="D28" s="387" t="s">
        <v>621</v>
      </c>
      <c r="E28" s="387" t="s">
        <v>1776</v>
      </c>
      <c r="F28" s="387" t="s">
        <v>10</v>
      </c>
      <c r="G28" s="388">
        <v>96701114</v>
      </c>
      <c r="H28" s="386"/>
      <c r="I28" s="388"/>
    </row>
    <row r="29" spans="1:9">
      <c r="A29" s="387" t="s">
        <v>8</v>
      </c>
      <c r="B29" s="387" t="s">
        <v>462</v>
      </c>
      <c r="C29" s="387" t="s">
        <v>869</v>
      </c>
      <c r="D29" s="387" t="s">
        <v>257</v>
      </c>
      <c r="E29" s="387" t="s">
        <v>1793</v>
      </c>
      <c r="F29" s="387" t="s">
        <v>10</v>
      </c>
      <c r="G29" s="388"/>
      <c r="H29" s="386"/>
      <c r="I29" s="388"/>
    </row>
  </sheetData>
  <sortState xmlns:xlrd2="http://schemas.microsoft.com/office/spreadsheetml/2017/richdata2" ref="A2:I29">
    <sortCondition ref="G1:G28"/>
  </sortState>
  <pageMargins left="0.7" right="0.7" top="0.75" bottom="0.75" header="0.3" footer="0.3"/>
  <pageSetup scale="5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5" tint="0.39997558519241921"/>
  </sheetPr>
  <dimension ref="A1:M98"/>
  <sheetViews>
    <sheetView topLeftCell="A49" workbookViewId="0">
      <selection activeCell="A62" sqref="A62"/>
    </sheetView>
  </sheetViews>
  <sheetFormatPr defaultRowHeight="14.4"/>
  <cols>
    <col min="2" max="2" width="32" bestFit="1" customWidth="1"/>
    <col min="3" max="3" width="32" style="31" customWidth="1"/>
    <col min="7" max="8" width="14.88671875" bestFit="1" customWidth="1"/>
  </cols>
  <sheetData>
    <row r="1" spans="1:13">
      <c r="A1" s="389" t="s">
        <v>1803</v>
      </c>
      <c r="B1" s="389" t="s">
        <v>99</v>
      </c>
      <c r="C1" s="389" t="s">
        <v>1804</v>
      </c>
      <c r="D1" s="389" t="s">
        <v>1805</v>
      </c>
      <c r="E1" s="389" t="s">
        <v>1806</v>
      </c>
      <c r="F1" s="389" t="s">
        <v>1807</v>
      </c>
      <c r="G1" s="389" t="s">
        <v>1808</v>
      </c>
      <c r="H1" s="389" t="s">
        <v>1809</v>
      </c>
      <c r="I1" s="389" t="s">
        <v>1810</v>
      </c>
      <c r="J1" s="389" t="s">
        <v>1811</v>
      </c>
      <c r="K1" s="389" t="s">
        <v>1812</v>
      </c>
      <c r="L1" s="389" t="s">
        <v>1813</v>
      </c>
      <c r="M1" s="389" t="s">
        <v>1814</v>
      </c>
    </row>
    <row r="2" spans="1:13">
      <c r="A2" s="390" t="s">
        <v>1815</v>
      </c>
      <c r="B2" s="390" t="s">
        <v>100</v>
      </c>
      <c r="C2" s="390" t="s">
        <v>1816</v>
      </c>
      <c r="D2" s="390" t="s">
        <v>505</v>
      </c>
      <c r="E2" s="390" t="s">
        <v>107</v>
      </c>
      <c r="F2" s="390" t="s">
        <v>1818</v>
      </c>
      <c r="G2" s="393">
        <v>42006.354166666664</v>
      </c>
      <c r="H2" s="393">
        <v>42006.416666666664</v>
      </c>
      <c r="I2" s="391">
        <v>5910</v>
      </c>
      <c r="J2" s="392">
        <v>1.5</v>
      </c>
      <c r="K2" s="391">
        <v>62227</v>
      </c>
      <c r="L2" s="390" t="s">
        <v>1819</v>
      </c>
      <c r="M2" s="390" t="s">
        <v>1820</v>
      </c>
    </row>
    <row r="3" spans="1:13">
      <c r="A3" s="390" t="s">
        <v>1821</v>
      </c>
      <c r="B3" s="390" t="s">
        <v>100</v>
      </c>
      <c r="C3" s="390" t="s">
        <v>1816</v>
      </c>
      <c r="D3" s="390" t="s">
        <v>1817</v>
      </c>
      <c r="E3" s="390" t="s">
        <v>107</v>
      </c>
      <c r="F3" s="390" t="s">
        <v>1818</v>
      </c>
      <c r="G3" s="393">
        <v>42006.458333333336</v>
      </c>
      <c r="H3" s="393">
        <v>42006.625</v>
      </c>
      <c r="I3" s="391">
        <v>5975</v>
      </c>
      <c r="J3" s="392">
        <v>4</v>
      </c>
      <c r="K3" s="391">
        <v>165939</v>
      </c>
      <c r="L3" s="390" t="s">
        <v>1819</v>
      </c>
      <c r="M3" s="390" t="s">
        <v>1820</v>
      </c>
    </row>
    <row r="4" spans="1:13">
      <c r="A4" s="390" t="s">
        <v>1822</v>
      </c>
      <c r="B4" s="390" t="s">
        <v>102</v>
      </c>
      <c r="C4" s="390" t="s">
        <v>1823</v>
      </c>
      <c r="D4" s="390" t="s">
        <v>1817</v>
      </c>
      <c r="E4" s="390" t="s">
        <v>107</v>
      </c>
      <c r="F4" s="390" t="s">
        <v>1824</v>
      </c>
      <c r="G4" s="393">
        <v>42006.625</v>
      </c>
      <c r="H4" s="393">
        <v>42006.8125</v>
      </c>
      <c r="I4" s="391">
        <v>5975</v>
      </c>
      <c r="J4" s="392">
        <v>4.5</v>
      </c>
      <c r="K4" s="391">
        <v>186681</v>
      </c>
      <c r="L4" s="390" t="s">
        <v>1825</v>
      </c>
      <c r="M4" s="390" t="s">
        <v>1820</v>
      </c>
    </row>
    <row r="5" spans="1:13">
      <c r="A5" s="390" t="s">
        <v>1826</v>
      </c>
      <c r="B5" s="390" t="s">
        <v>105</v>
      </c>
      <c r="C5" s="390" t="s">
        <v>1827</v>
      </c>
      <c r="D5" s="390" t="s">
        <v>1817</v>
      </c>
      <c r="E5" s="390" t="s">
        <v>106</v>
      </c>
      <c r="F5" s="390" t="s">
        <v>1828</v>
      </c>
      <c r="G5" s="393">
        <v>42006.979166666664</v>
      </c>
      <c r="H5" s="393">
        <v>42007</v>
      </c>
      <c r="I5" s="391">
        <v>6319</v>
      </c>
      <c r="J5" s="392">
        <v>0.499999999999999</v>
      </c>
      <c r="K5" s="391">
        <v>20742</v>
      </c>
      <c r="L5" s="390" t="s">
        <v>1829</v>
      </c>
      <c r="M5" s="390" t="s">
        <v>1820</v>
      </c>
    </row>
    <row r="6" spans="1:13">
      <c r="A6" s="390" t="s">
        <v>1830</v>
      </c>
      <c r="B6" s="390" t="s">
        <v>102</v>
      </c>
      <c r="C6" s="390" t="s">
        <v>1823</v>
      </c>
      <c r="D6" s="390" t="s">
        <v>1817</v>
      </c>
      <c r="E6" s="390" t="s">
        <v>103</v>
      </c>
      <c r="F6" s="390" t="s">
        <v>104</v>
      </c>
      <c r="G6" s="393">
        <v>42008.479166666664</v>
      </c>
      <c r="H6" s="393">
        <v>42008.541666666664</v>
      </c>
      <c r="I6" s="391">
        <v>8287</v>
      </c>
      <c r="J6" s="392">
        <v>1.5</v>
      </c>
      <c r="K6" s="391">
        <v>63397</v>
      </c>
      <c r="L6" s="390" t="s">
        <v>1831</v>
      </c>
      <c r="M6" s="390" t="s">
        <v>1820</v>
      </c>
    </row>
    <row r="7" spans="1:13">
      <c r="A7" s="390" t="s">
        <v>1832</v>
      </c>
      <c r="B7" s="390" t="s">
        <v>102</v>
      </c>
      <c r="C7" s="390" t="s">
        <v>1823</v>
      </c>
      <c r="D7" s="390" t="s">
        <v>1817</v>
      </c>
      <c r="E7" s="390" t="s">
        <v>103</v>
      </c>
      <c r="F7" s="390" t="s">
        <v>104</v>
      </c>
      <c r="G7" s="393">
        <v>42009</v>
      </c>
      <c r="H7" s="393">
        <v>42009.395833333336</v>
      </c>
      <c r="I7" s="391">
        <v>8501</v>
      </c>
      <c r="J7" s="392">
        <v>9.4999999999999805</v>
      </c>
      <c r="K7" s="391">
        <v>415464</v>
      </c>
      <c r="L7" s="390" t="s">
        <v>1833</v>
      </c>
      <c r="M7" s="390" t="s">
        <v>1820</v>
      </c>
    </row>
    <row r="8" spans="1:13">
      <c r="A8" s="390" t="s">
        <v>1834</v>
      </c>
      <c r="B8" s="390" t="s">
        <v>105</v>
      </c>
      <c r="C8" s="390" t="s">
        <v>1827</v>
      </c>
      <c r="D8" s="390" t="s">
        <v>1817</v>
      </c>
      <c r="E8" s="390" t="s">
        <v>106</v>
      </c>
      <c r="F8" s="390" t="s">
        <v>1835</v>
      </c>
      <c r="G8" s="393">
        <v>42009.895833333336</v>
      </c>
      <c r="H8" s="393">
        <v>42009.9375</v>
      </c>
      <c r="I8" s="391">
        <v>9010</v>
      </c>
      <c r="J8" s="392">
        <v>1</v>
      </c>
      <c r="K8" s="391">
        <v>43733</v>
      </c>
      <c r="L8" s="390" t="s">
        <v>1836</v>
      </c>
      <c r="M8" s="390" t="s">
        <v>1820</v>
      </c>
    </row>
    <row r="9" spans="1:13">
      <c r="A9" s="390" t="s">
        <v>1837</v>
      </c>
      <c r="B9" s="390" t="s">
        <v>105</v>
      </c>
      <c r="C9" s="390" t="s">
        <v>1827</v>
      </c>
      <c r="D9" s="390" t="s">
        <v>1817</v>
      </c>
      <c r="E9" s="390" t="s">
        <v>106</v>
      </c>
      <c r="F9" s="390" t="s">
        <v>1838</v>
      </c>
      <c r="G9" s="393">
        <v>42010.541666666664</v>
      </c>
      <c r="H9" s="393">
        <v>42010.645833333336</v>
      </c>
      <c r="I9" s="391">
        <v>9280</v>
      </c>
      <c r="J9" s="392">
        <v>2.5000000000000102</v>
      </c>
      <c r="K9" s="391">
        <v>124577</v>
      </c>
      <c r="L9" s="390" t="s">
        <v>1839</v>
      </c>
      <c r="M9" s="390" t="s">
        <v>1820</v>
      </c>
    </row>
    <row r="10" spans="1:13">
      <c r="A10" s="390" t="s">
        <v>1840</v>
      </c>
      <c r="B10" s="390" t="s">
        <v>102</v>
      </c>
      <c r="C10" s="390" t="s">
        <v>1823</v>
      </c>
      <c r="D10" s="390" t="s">
        <v>1817</v>
      </c>
      <c r="E10" s="390" t="s">
        <v>103</v>
      </c>
      <c r="F10" s="390" t="s">
        <v>104</v>
      </c>
      <c r="G10" s="393">
        <v>42012.104166666664</v>
      </c>
      <c r="H10" s="393">
        <v>42012.604166666664</v>
      </c>
      <c r="I10" s="391">
        <v>9280</v>
      </c>
      <c r="J10" s="392">
        <v>12</v>
      </c>
      <c r="K10" s="391">
        <v>526237</v>
      </c>
      <c r="L10" s="390" t="s">
        <v>1841</v>
      </c>
      <c r="M10" s="390" t="s">
        <v>1820</v>
      </c>
    </row>
    <row r="11" spans="1:13">
      <c r="A11" s="390" t="s">
        <v>1842</v>
      </c>
      <c r="B11" s="390" t="s">
        <v>100</v>
      </c>
      <c r="C11" s="390" t="s">
        <v>1843</v>
      </c>
      <c r="D11" s="390" t="s">
        <v>1817</v>
      </c>
      <c r="E11" s="390" t="s">
        <v>109</v>
      </c>
      <c r="F11" s="390" t="s">
        <v>1844</v>
      </c>
      <c r="G11" s="393">
        <v>42016.416666666664</v>
      </c>
      <c r="H11" s="393">
        <v>42016.583333333336</v>
      </c>
      <c r="I11" s="391">
        <v>9280</v>
      </c>
      <c r="J11" s="392">
        <v>4</v>
      </c>
      <c r="K11" s="391">
        <v>172510</v>
      </c>
      <c r="L11" s="390" t="s">
        <v>1845</v>
      </c>
      <c r="M11" s="390" t="s">
        <v>1820</v>
      </c>
    </row>
    <row r="12" spans="1:13">
      <c r="A12" s="390" t="s">
        <v>988</v>
      </c>
      <c r="B12" s="390" t="s">
        <v>105</v>
      </c>
      <c r="C12" s="390" t="s">
        <v>1827</v>
      </c>
      <c r="D12" s="390" t="s">
        <v>1817</v>
      </c>
      <c r="E12" s="390" t="s">
        <v>106</v>
      </c>
      <c r="F12" s="390" t="s">
        <v>107</v>
      </c>
      <c r="G12" s="393">
        <v>42016.583333333336</v>
      </c>
      <c r="H12" s="393">
        <v>42016.666666666664</v>
      </c>
      <c r="I12" s="391">
        <v>9280</v>
      </c>
      <c r="J12" s="392">
        <v>2</v>
      </c>
      <c r="K12" s="391">
        <v>86255</v>
      </c>
      <c r="L12" s="390" t="s">
        <v>1846</v>
      </c>
      <c r="M12" s="390" t="s">
        <v>1820</v>
      </c>
    </row>
    <row r="13" spans="1:13">
      <c r="A13" s="390" t="s">
        <v>1847</v>
      </c>
      <c r="B13" s="390" t="s">
        <v>105</v>
      </c>
      <c r="C13" s="390" t="s">
        <v>1827</v>
      </c>
      <c r="D13" s="390" t="s">
        <v>1817</v>
      </c>
      <c r="E13" s="390" t="s">
        <v>106</v>
      </c>
      <c r="F13" s="390" t="s">
        <v>107</v>
      </c>
      <c r="G13" s="393">
        <v>42016.708333333336</v>
      </c>
      <c r="H13" s="393">
        <v>42016.833333333336</v>
      </c>
      <c r="I13" s="391">
        <v>9280</v>
      </c>
      <c r="J13" s="392">
        <v>3</v>
      </c>
      <c r="K13" s="391">
        <v>129382</v>
      </c>
      <c r="L13" s="390" t="s">
        <v>1846</v>
      </c>
      <c r="M13" s="390" t="s">
        <v>1820</v>
      </c>
    </row>
    <row r="14" spans="1:13">
      <c r="A14" s="390" t="s">
        <v>1848</v>
      </c>
      <c r="B14" s="390" t="s">
        <v>105</v>
      </c>
      <c r="C14" s="390" t="s">
        <v>1827</v>
      </c>
      <c r="D14" s="390" t="s">
        <v>1817</v>
      </c>
      <c r="E14" s="390" t="s">
        <v>106</v>
      </c>
      <c r="F14" s="390" t="s">
        <v>107</v>
      </c>
      <c r="G14" s="393">
        <v>42018.020833333336</v>
      </c>
      <c r="H14" s="393">
        <v>42018.166666666664</v>
      </c>
      <c r="I14" s="391">
        <v>9280</v>
      </c>
      <c r="J14" s="392">
        <v>3.4999999999999898</v>
      </c>
      <c r="K14" s="391">
        <v>160144</v>
      </c>
      <c r="L14" s="390" t="s">
        <v>1846</v>
      </c>
      <c r="M14" s="390" t="s">
        <v>1820</v>
      </c>
    </row>
    <row r="15" spans="1:13">
      <c r="A15" s="390" t="s">
        <v>795</v>
      </c>
      <c r="B15" s="390" t="s">
        <v>105</v>
      </c>
      <c r="C15" s="390" t="s">
        <v>1827</v>
      </c>
      <c r="D15" s="390" t="s">
        <v>1817</v>
      </c>
      <c r="E15" s="390" t="s">
        <v>106</v>
      </c>
      <c r="F15" s="390" t="s">
        <v>1835</v>
      </c>
      <c r="G15" s="393">
        <v>42022.229166666664</v>
      </c>
      <c r="H15" s="393">
        <v>42022.354166666664</v>
      </c>
      <c r="I15" s="391">
        <v>9136</v>
      </c>
      <c r="J15" s="392">
        <v>3</v>
      </c>
      <c r="K15" s="391">
        <v>126418</v>
      </c>
      <c r="L15" s="390" t="s">
        <v>1849</v>
      </c>
      <c r="M15" s="390" t="s">
        <v>1820</v>
      </c>
    </row>
    <row r="16" spans="1:13">
      <c r="A16" s="390" t="s">
        <v>651</v>
      </c>
      <c r="B16" s="390" t="s">
        <v>100</v>
      </c>
      <c r="C16" s="390" t="s">
        <v>1850</v>
      </c>
      <c r="D16" s="390" t="s">
        <v>1817</v>
      </c>
      <c r="E16" s="390" t="s">
        <v>107</v>
      </c>
      <c r="F16" s="390" t="s">
        <v>1851</v>
      </c>
      <c r="G16" s="393">
        <v>42023.125</v>
      </c>
      <c r="H16" s="393">
        <v>42023.583333333336</v>
      </c>
      <c r="I16" s="391">
        <v>12650</v>
      </c>
      <c r="J16" s="392">
        <v>11</v>
      </c>
      <c r="K16" s="391">
        <v>465578</v>
      </c>
      <c r="L16" s="390" t="s">
        <v>1852</v>
      </c>
      <c r="M16" s="390" t="s">
        <v>1820</v>
      </c>
    </row>
    <row r="17" spans="1:13">
      <c r="A17" s="390" t="s">
        <v>1853</v>
      </c>
      <c r="B17" s="390" t="s">
        <v>100</v>
      </c>
      <c r="C17" s="390" t="s">
        <v>1850</v>
      </c>
      <c r="D17" s="390" t="s">
        <v>1817</v>
      </c>
      <c r="E17" s="390" t="s">
        <v>107</v>
      </c>
      <c r="F17" s="390" t="s">
        <v>1851</v>
      </c>
      <c r="G17" s="393">
        <v>42023.625</v>
      </c>
      <c r="H17" s="393">
        <v>42023.791666666664</v>
      </c>
      <c r="I17" s="391">
        <v>12650</v>
      </c>
      <c r="J17" s="392">
        <v>4</v>
      </c>
      <c r="K17" s="391">
        <v>169301</v>
      </c>
      <c r="L17" s="390" t="s">
        <v>1852</v>
      </c>
      <c r="M17" s="390" t="s">
        <v>1820</v>
      </c>
    </row>
    <row r="18" spans="1:13">
      <c r="A18" s="390" t="s">
        <v>678</v>
      </c>
      <c r="B18" s="390" t="s">
        <v>105</v>
      </c>
      <c r="C18" s="390" t="s">
        <v>1827</v>
      </c>
      <c r="D18" s="390" t="s">
        <v>1817</v>
      </c>
      <c r="E18" s="390" t="s">
        <v>106</v>
      </c>
      <c r="F18" s="390" t="s">
        <v>1854</v>
      </c>
      <c r="G18" s="393">
        <v>42027.041666666664</v>
      </c>
      <c r="H18" s="393">
        <v>42027.0625</v>
      </c>
      <c r="I18" s="391">
        <v>15948</v>
      </c>
      <c r="J18" s="392">
        <v>0.499999999999999</v>
      </c>
      <c r="K18" s="391">
        <v>20679</v>
      </c>
      <c r="L18" s="390" t="s">
        <v>1855</v>
      </c>
      <c r="M18" s="390" t="s">
        <v>1820</v>
      </c>
    </row>
    <row r="19" spans="1:13">
      <c r="A19" s="390" t="s">
        <v>893</v>
      </c>
      <c r="B19" s="390" t="s">
        <v>105</v>
      </c>
      <c r="C19" s="390" t="s">
        <v>1827</v>
      </c>
      <c r="D19" s="390" t="s">
        <v>1817</v>
      </c>
      <c r="E19" s="390" t="s">
        <v>106</v>
      </c>
      <c r="F19" s="390" t="s">
        <v>1856</v>
      </c>
      <c r="G19" s="393">
        <v>42030.375</v>
      </c>
      <c r="H19" s="393">
        <v>42030.416666666664</v>
      </c>
      <c r="I19" s="391">
        <v>18650</v>
      </c>
      <c r="J19" s="392">
        <v>1</v>
      </c>
      <c r="K19" s="391">
        <v>43822</v>
      </c>
      <c r="L19" s="390" t="s">
        <v>1857</v>
      </c>
      <c r="M19" s="390" t="s">
        <v>1820</v>
      </c>
    </row>
    <row r="20" spans="1:13">
      <c r="A20" s="390" t="s">
        <v>1858</v>
      </c>
      <c r="B20" s="390" t="s">
        <v>105</v>
      </c>
      <c r="C20" s="390" t="s">
        <v>1827</v>
      </c>
      <c r="D20" s="390" t="s">
        <v>1817</v>
      </c>
      <c r="E20" s="390" t="s">
        <v>110</v>
      </c>
      <c r="F20" s="390" t="s">
        <v>1859</v>
      </c>
      <c r="G20" s="393">
        <v>42030.645833333336</v>
      </c>
      <c r="H20" s="393">
        <v>42030.666666666664</v>
      </c>
      <c r="I20" s="391">
        <v>18650</v>
      </c>
      <c r="J20" s="392">
        <v>0.499999999999999</v>
      </c>
      <c r="K20" s="391">
        <v>22000</v>
      </c>
      <c r="L20" s="390" t="s">
        <v>1860</v>
      </c>
      <c r="M20" s="390" t="s">
        <v>1861</v>
      </c>
    </row>
    <row r="21" spans="1:13">
      <c r="A21" s="390" t="s">
        <v>1862</v>
      </c>
      <c r="B21" s="390" t="s">
        <v>100</v>
      </c>
      <c r="C21" s="390" t="s">
        <v>1863</v>
      </c>
      <c r="D21" s="390" t="s">
        <v>1817</v>
      </c>
      <c r="E21" s="390" t="s">
        <v>110</v>
      </c>
      <c r="F21" s="390" t="s">
        <v>1859</v>
      </c>
      <c r="G21" s="393">
        <v>42031.083333333336</v>
      </c>
      <c r="H21" s="393">
        <v>42031.125</v>
      </c>
      <c r="I21" s="391">
        <v>18650</v>
      </c>
      <c r="J21" s="392">
        <v>1</v>
      </c>
      <c r="K21" s="391">
        <v>44000</v>
      </c>
      <c r="L21" s="390" t="s">
        <v>1864</v>
      </c>
      <c r="M21" s="390" t="s">
        <v>1861</v>
      </c>
    </row>
    <row r="22" spans="1:13">
      <c r="A22" s="390" t="s">
        <v>1865</v>
      </c>
      <c r="B22" s="390" t="s">
        <v>102</v>
      </c>
      <c r="C22" s="390" t="s">
        <v>1823</v>
      </c>
      <c r="D22" s="390" t="s">
        <v>1817</v>
      </c>
      <c r="E22" s="390" t="s">
        <v>111</v>
      </c>
      <c r="F22" s="390" t="s">
        <v>1866</v>
      </c>
      <c r="G22" s="393">
        <v>42032.25</v>
      </c>
      <c r="H22" s="393">
        <v>42032.395833333336</v>
      </c>
      <c r="I22" s="391">
        <v>18650</v>
      </c>
      <c r="J22" s="392">
        <v>3.4999999999999898</v>
      </c>
      <c r="K22" s="391">
        <v>149871</v>
      </c>
      <c r="L22" s="390" t="s">
        <v>1867</v>
      </c>
      <c r="M22" s="390" t="s">
        <v>1820</v>
      </c>
    </row>
    <row r="23" spans="1:13">
      <c r="A23" s="390" t="s">
        <v>1868</v>
      </c>
      <c r="B23" s="390" t="s">
        <v>102</v>
      </c>
      <c r="C23" s="390" t="s">
        <v>1823</v>
      </c>
      <c r="D23" s="390" t="s">
        <v>1817</v>
      </c>
      <c r="E23" s="390" t="s">
        <v>109</v>
      </c>
      <c r="F23" s="390" t="s">
        <v>1844</v>
      </c>
      <c r="G23" s="393">
        <v>42033.0625</v>
      </c>
      <c r="H23" s="393">
        <v>42033.291666666664</v>
      </c>
      <c r="I23" s="391">
        <v>18650</v>
      </c>
      <c r="J23" s="392">
        <v>5.5</v>
      </c>
      <c r="K23" s="391">
        <v>242000</v>
      </c>
      <c r="L23" s="390" t="s">
        <v>1869</v>
      </c>
      <c r="M23" s="390" t="s">
        <v>1861</v>
      </c>
    </row>
    <row r="24" spans="1:13">
      <c r="A24" s="390" t="s">
        <v>869</v>
      </c>
      <c r="B24" s="390" t="s">
        <v>100</v>
      </c>
      <c r="C24" s="390" t="s">
        <v>1843</v>
      </c>
      <c r="D24" s="390" t="s">
        <v>1817</v>
      </c>
      <c r="E24" s="390" t="s">
        <v>109</v>
      </c>
      <c r="F24" s="390" t="s">
        <v>1844</v>
      </c>
      <c r="G24" s="393">
        <v>42033.291666666664</v>
      </c>
      <c r="H24" s="393">
        <v>42033.354166666664</v>
      </c>
      <c r="I24" s="391">
        <v>18650</v>
      </c>
      <c r="J24" s="392">
        <v>1.5</v>
      </c>
      <c r="K24" s="391">
        <v>61102</v>
      </c>
      <c r="L24" s="390" t="s">
        <v>1870</v>
      </c>
      <c r="M24" s="390" t="s">
        <v>1820</v>
      </c>
    </row>
    <row r="25" spans="1:13">
      <c r="A25" s="390" t="s">
        <v>1871</v>
      </c>
      <c r="B25" s="390" t="s">
        <v>102</v>
      </c>
      <c r="C25" s="390" t="s">
        <v>1823</v>
      </c>
      <c r="D25" s="390" t="s">
        <v>1817</v>
      </c>
      <c r="E25" s="390" t="s">
        <v>111</v>
      </c>
      <c r="F25" s="390" t="s">
        <v>1872</v>
      </c>
      <c r="G25" s="393">
        <v>42036.395833333336</v>
      </c>
      <c r="H25" s="393">
        <v>42038.791666666664</v>
      </c>
      <c r="I25" s="391">
        <v>18650</v>
      </c>
      <c r="J25" s="392">
        <v>57.499999999999901</v>
      </c>
      <c r="K25" s="391">
        <v>2456725</v>
      </c>
      <c r="L25" s="390" t="s">
        <v>1873</v>
      </c>
      <c r="M25" s="390" t="s">
        <v>1820</v>
      </c>
    </row>
    <row r="26" spans="1:13">
      <c r="A26" s="390" t="s">
        <v>822</v>
      </c>
      <c r="B26" s="390" t="s">
        <v>105</v>
      </c>
      <c r="C26" s="390" t="s">
        <v>1827</v>
      </c>
      <c r="D26" s="390" t="s">
        <v>1817</v>
      </c>
      <c r="E26" s="390" t="s">
        <v>106</v>
      </c>
      <c r="F26" s="390" t="s">
        <v>1838</v>
      </c>
      <c r="G26" s="393">
        <v>42038.791666666664</v>
      </c>
      <c r="H26" s="393">
        <v>42038.8125</v>
      </c>
      <c r="I26" s="391">
        <v>18650</v>
      </c>
      <c r="J26" s="392">
        <v>0.499999999999999</v>
      </c>
      <c r="K26" s="391">
        <v>20691</v>
      </c>
      <c r="L26" s="390" t="s">
        <v>1874</v>
      </c>
      <c r="M26" s="390" t="s">
        <v>1820</v>
      </c>
    </row>
    <row r="27" spans="1:13">
      <c r="A27" s="390" t="s">
        <v>1875</v>
      </c>
      <c r="B27" s="390" t="s">
        <v>102</v>
      </c>
      <c r="C27" s="390" t="s">
        <v>1823</v>
      </c>
      <c r="D27" s="390" t="s">
        <v>1817</v>
      </c>
      <c r="E27" s="390" t="s">
        <v>111</v>
      </c>
      <c r="F27" s="390" t="s">
        <v>1872</v>
      </c>
      <c r="G27" s="393">
        <v>42038.8125</v>
      </c>
      <c r="H27" s="393">
        <v>42040.75</v>
      </c>
      <c r="I27" s="391">
        <v>18650</v>
      </c>
      <c r="J27" s="392">
        <v>46.5</v>
      </c>
      <c r="K27" s="391">
        <v>2099525</v>
      </c>
      <c r="L27" s="390" t="s">
        <v>1873</v>
      </c>
      <c r="M27" s="390" t="s">
        <v>1820</v>
      </c>
    </row>
    <row r="28" spans="1:13">
      <c r="A28" s="390" t="s">
        <v>740</v>
      </c>
      <c r="B28" s="390" t="s">
        <v>102</v>
      </c>
      <c r="C28" s="390" t="s">
        <v>1823</v>
      </c>
      <c r="D28" s="390" t="s">
        <v>1817</v>
      </c>
      <c r="E28" s="390" t="s">
        <v>111</v>
      </c>
      <c r="F28" s="390" t="s">
        <v>1876</v>
      </c>
      <c r="G28" s="393">
        <v>42040.958333333336</v>
      </c>
      <c r="H28" s="393">
        <v>42041.395833333336</v>
      </c>
      <c r="I28" s="391">
        <v>18761</v>
      </c>
      <c r="J28" s="392">
        <v>10.5</v>
      </c>
      <c r="K28" s="391">
        <v>484367</v>
      </c>
      <c r="L28" s="390" t="s">
        <v>1877</v>
      </c>
      <c r="M28" s="390" t="s">
        <v>1820</v>
      </c>
    </row>
    <row r="29" spans="1:13">
      <c r="A29" s="390" t="s">
        <v>1878</v>
      </c>
      <c r="B29" s="390" t="s">
        <v>105</v>
      </c>
      <c r="C29" s="390" t="s">
        <v>1827</v>
      </c>
      <c r="D29" s="390" t="s">
        <v>1817</v>
      </c>
      <c r="E29" s="390" t="s">
        <v>106</v>
      </c>
      <c r="F29" s="390" t="s">
        <v>1828</v>
      </c>
      <c r="G29" s="393">
        <v>42041.395833333336</v>
      </c>
      <c r="H29" s="393">
        <v>42041.583333333336</v>
      </c>
      <c r="I29" s="391">
        <v>18761</v>
      </c>
      <c r="J29" s="392">
        <v>4.5</v>
      </c>
      <c r="K29" s="391">
        <v>209651</v>
      </c>
      <c r="L29" s="390" t="s">
        <v>1879</v>
      </c>
      <c r="M29" s="390" t="s">
        <v>1820</v>
      </c>
    </row>
    <row r="30" spans="1:13">
      <c r="A30" s="390" t="s">
        <v>1880</v>
      </c>
      <c r="B30" s="390" t="s">
        <v>102</v>
      </c>
      <c r="C30" s="390" t="s">
        <v>1823</v>
      </c>
      <c r="D30" s="390" t="s">
        <v>1817</v>
      </c>
      <c r="E30" s="390" t="s">
        <v>111</v>
      </c>
      <c r="F30" s="390" t="s">
        <v>1876</v>
      </c>
      <c r="G30" s="393">
        <v>42041.583333333336</v>
      </c>
      <c r="H30" s="393">
        <v>42042.958333333336</v>
      </c>
      <c r="I30" s="391">
        <v>18761</v>
      </c>
      <c r="J30" s="392">
        <v>33</v>
      </c>
      <c r="K30" s="391">
        <v>1450807</v>
      </c>
      <c r="L30" s="390" t="s">
        <v>1877</v>
      </c>
      <c r="M30" s="390" t="s">
        <v>1820</v>
      </c>
    </row>
    <row r="31" spans="1:13">
      <c r="A31" s="390" t="s">
        <v>1881</v>
      </c>
      <c r="B31" s="390" t="s">
        <v>102</v>
      </c>
      <c r="C31" s="390" t="s">
        <v>1823</v>
      </c>
      <c r="D31" s="390" t="s">
        <v>1817</v>
      </c>
      <c r="E31" s="390" t="s">
        <v>119</v>
      </c>
      <c r="F31" s="390" t="s">
        <v>1882</v>
      </c>
      <c r="G31" s="393">
        <v>42044.666666666664</v>
      </c>
      <c r="H31" s="393">
        <v>42046.791666666664</v>
      </c>
      <c r="I31" s="391">
        <v>20833</v>
      </c>
      <c r="J31" s="392">
        <v>51</v>
      </c>
      <c r="K31" s="391">
        <v>2238712</v>
      </c>
      <c r="L31" s="390" t="s">
        <v>1883</v>
      </c>
      <c r="M31" s="390" t="s">
        <v>1820</v>
      </c>
    </row>
    <row r="32" spans="1:13">
      <c r="A32" s="390" t="s">
        <v>1884</v>
      </c>
      <c r="B32" s="390" t="s">
        <v>105</v>
      </c>
      <c r="C32" s="390" t="s">
        <v>1827</v>
      </c>
      <c r="D32" s="390" t="s">
        <v>1817</v>
      </c>
      <c r="E32" s="390" t="s">
        <v>106</v>
      </c>
      <c r="F32" s="390" t="s">
        <v>107</v>
      </c>
      <c r="G32" s="393">
        <v>42052.5625</v>
      </c>
      <c r="H32" s="393">
        <v>42052.604166666664</v>
      </c>
      <c r="I32" s="391">
        <v>20833</v>
      </c>
      <c r="J32" s="392">
        <v>1</v>
      </c>
      <c r="K32" s="391">
        <v>42661</v>
      </c>
      <c r="L32" s="390" t="s">
        <v>1885</v>
      </c>
      <c r="M32" s="390" t="s">
        <v>1820</v>
      </c>
    </row>
    <row r="33" spans="1:13">
      <c r="A33" s="390" t="s">
        <v>1886</v>
      </c>
      <c r="B33" s="390" t="s">
        <v>105</v>
      </c>
      <c r="C33" s="390" t="s">
        <v>1827</v>
      </c>
      <c r="D33" s="390" t="s">
        <v>1817</v>
      </c>
      <c r="E33" s="390" t="s">
        <v>106</v>
      </c>
      <c r="F33" s="390" t="s">
        <v>1887</v>
      </c>
      <c r="G33" s="393">
        <v>42056.541666666664</v>
      </c>
      <c r="H33" s="393">
        <v>42056.625</v>
      </c>
      <c r="I33" s="391">
        <v>23171</v>
      </c>
      <c r="J33" s="392">
        <v>2</v>
      </c>
      <c r="K33" s="391">
        <v>87960</v>
      </c>
      <c r="L33" s="390" t="s">
        <v>1888</v>
      </c>
      <c r="M33" s="390" t="s">
        <v>1820</v>
      </c>
    </row>
    <row r="34" spans="1:13">
      <c r="A34" s="390" t="s">
        <v>1889</v>
      </c>
      <c r="B34" s="390" t="s">
        <v>105</v>
      </c>
      <c r="C34" s="390" t="s">
        <v>1827</v>
      </c>
      <c r="D34" s="390" t="s">
        <v>1817</v>
      </c>
      <c r="E34" s="390" t="s">
        <v>106</v>
      </c>
      <c r="F34" s="390" t="s">
        <v>1828</v>
      </c>
      <c r="G34" s="393">
        <v>42057.1875</v>
      </c>
      <c r="H34" s="393">
        <v>42057.291666666664</v>
      </c>
      <c r="I34" s="391">
        <v>23171</v>
      </c>
      <c r="J34" s="392">
        <v>2.5000000000000102</v>
      </c>
      <c r="K34" s="391">
        <v>104885</v>
      </c>
      <c r="L34" s="390" t="s">
        <v>1890</v>
      </c>
      <c r="M34" s="390" t="s">
        <v>1820</v>
      </c>
    </row>
    <row r="35" spans="1:13">
      <c r="A35" s="390" t="s">
        <v>1891</v>
      </c>
      <c r="B35" s="390" t="s">
        <v>102</v>
      </c>
      <c r="C35" s="390" t="s">
        <v>1892</v>
      </c>
      <c r="D35" s="390" t="s">
        <v>1817</v>
      </c>
      <c r="E35" s="390" t="s">
        <v>111</v>
      </c>
      <c r="F35" s="390" t="s">
        <v>1893</v>
      </c>
      <c r="G35" s="393">
        <v>42065.916666666664</v>
      </c>
      <c r="H35" s="393">
        <v>42066.729166666664</v>
      </c>
      <c r="I35" s="391">
        <v>24377</v>
      </c>
      <c r="J35" s="392">
        <v>19.5</v>
      </c>
      <c r="K35" s="391">
        <v>885183</v>
      </c>
      <c r="L35" s="390" t="s">
        <v>1894</v>
      </c>
      <c r="M35" s="390" t="s">
        <v>1820</v>
      </c>
    </row>
    <row r="36" spans="1:13">
      <c r="A36" s="390" t="s">
        <v>1895</v>
      </c>
      <c r="B36" s="390" t="s">
        <v>102</v>
      </c>
      <c r="C36" s="390" t="s">
        <v>1892</v>
      </c>
      <c r="D36" s="390" t="s">
        <v>1817</v>
      </c>
      <c r="E36" s="390" t="s">
        <v>111</v>
      </c>
      <c r="F36" s="390" t="s">
        <v>1893</v>
      </c>
      <c r="G36" s="393">
        <v>42066.875</v>
      </c>
      <c r="H36" s="393">
        <v>42067</v>
      </c>
      <c r="I36" s="391">
        <v>24377</v>
      </c>
      <c r="J36" s="392">
        <v>3</v>
      </c>
      <c r="K36" s="391">
        <v>137585</v>
      </c>
      <c r="L36" s="390" t="s">
        <v>1896</v>
      </c>
      <c r="M36" s="390" t="s">
        <v>1820</v>
      </c>
    </row>
    <row r="37" spans="1:13">
      <c r="A37" s="390" t="s">
        <v>1897</v>
      </c>
      <c r="B37" s="390" t="s">
        <v>102</v>
      </c>
      <c r="C37" s="390" t="s">
        <v>1892</v>
      </c>
      <c r="D37" s="390" t="s">
        <v>1817</v>
      </c>
      <c r="E37" s="390" t="s">
        <v>111</v>
      </c>
      <c r="F37" s="390" t="s">
        <v>1893</v>
      </c>
      <c r="G37" s="393">
        <v>42067.020833333336</v>
      </c>
      <c r="H37" s="393">
        <v>42067.458333333336</v>
      </c>
      <c r="I37" s="391">
        <v>24377</v>
      </c>
      <c r="J37" s="392">
        <v>10.5</v>
      </c>
      <c r="K37" s="391">
        <v>478638</v>
      </c>
      <c r="L37" s="390" t="s">
        <v>1896</v>
      </c>
      <c r="M37" s="390" t="s">
        <v>1820</v>
      </c>
    </row>
    <row r="38" spans="1:13">
      <c r="A38" s="390" t="s">
        <v>1898</v>
      </c>
      <c r="B38" s="390" t="s">
        <v>102</v>
      </c>
      <c r="C38" s="390" t="s">
        <v>1892</v>
      </c>
      <c r="D38" s="390" t="s">
        <v>1817</v>
      </c>
      <c r="E38" s="390" t="s">
        <v>111</v>
      </c>
      <c r="F38" s="390" t="s">
        <v>1893</v>
      </c>
      <c r="G38" s="393">
        <v>42067.5</v>
      </c>
      <c r="H38" s="393">
        <v>42067.958333333336</v>
      </c>
      <c r="I38" s="391">
        <v>24377</v>
      </c>
      <c r="J38" s="392">
        <v>11</v>
      </c>
      <c r="K38" s="391">
        <v>501430</v>
      </c>
      <c r="L38" s="390" t="s">
        <v>1896</v>
      </c>
      <c r="M38" s="390" t="s">
        <v>1820</v>
      </c>
    </row>
    <row r="39" spans="1:13">
      <c r="A39" s="390" t="s">
        <v>1899</v>
      </c>
      <c r="B39" s="390" t="s">
        <v>102</v>
      </c>
      <c r="C39" s="390" t="s">
        <v>1823</v>
      </c>
      <c r="D39" s="390" t="s">
        <v>1817</v>
      </c>
      <c r="E39" s="390" t="s">
        <v>103</v>
      </c>
      <c r="F39" s="390" t="s">
        <v>104</v>
      </c>
      <c r="G39" s="393">
        <v>42068.625</v>
      </c>
      <c r="H39" s="393">
        <v>42068.791666666664</v>
      </c>
      <c r="I39" s="391">
        <v>24902</v>
      </c>
      <c r="J39" s="392">
        <v>4</v>
      </c>
      <c r="K39" s="391">
        <v>176624</v>
      </c>
      <c r="L39" s="390" t="s">
        <v>1900</v>
      </c>
      <c r="M39" s="390" t="s">
        <v>1820</v>
      </c>
    </row>
    <row r="40" spans="1:13">
      <c r="A40" s="390" t="s">
        <v>996</v>
      </c>
      <c r="B40" s="390" t="s">
        <v>102</v>
      </c>
      <c r="C40" s="390" t="s">
        <v>1823</v>
      </c>
      <c r="D40" s="390" t="s">
        <v>1817</v>
      </c>
      <c r="E40" s="390" t="s">
        <v>107</v>
      </c>
      <c r="F40" s="390" t="s">
        <v>1901</v>
      </c>
      <c r="G40" s="393">
        <v>42072.958333333336</v>
      </c>
      <c r="H40" s="393">
        <v>42073.8125</v>
      </c>
      <c r="I40" s="391">
        <v>25875</v>
      </c>
      <c r="J40" s="392">
        <v>20.5</v>
      </c>
      <c r="K40" s="391">
        <v>921308</v>
      </c>
      <c r="L40" s="390" t="s">
        <v>1902</v>
      </c>
      <c r="M40" s="390" t="s">
        <v>1820</v>
      </c>
    </row>
    <row r="41" spans="1:13">
      <c r="A41" s="390" t="s">
        <v>647</v>
      </c>
      <c r="B41" s="390" t="s">
        <v>102</v>
      </c>
      <c r="C41" s="390" t="s">
        <v>1823</v>
      </c>
      <c r="D41" s="390" t="s">
        <v>1817</v>
      </c>
      <c r="E41" s="390" t="s">
        <v>103</v>
      </c>
      <c r="F41" s="390" t="s">
        <v>104</v>
      </c>
      <c r="G41" s="393">
        <v>42074.458333333336</v>
      </c>
      <c r="H41" s="393">
        <v>42074.5</v>
      </c>
      <c r="I41" s="391">
        <v>20199</v>
      </c>
      <c r="J41" s="392">
        <v>1</v>
      </c>
      <c r="K41" s="391">
        <v>44238</v>
      </c>
      <c r="L41" s="390" t="s">
        <v>1903</v>
      </c>
      <c r="M41" s="390" t="s">
        <v>1820</v>
      </c>
    </row>
    <row r="42" spans="1:13">
      <c r="A42" s="390" t="s">
        <v>1904</v>
      </c>
      <c r="B42" s="390" t="s">
        <v>100</v>
      </c>
      <c r="C42" s="390" t="s">
        <v>1863</v>
      </c>
      <c r="D42" s="390" t="s">
        <v>1817</v>
      </c>
      <c r="E42" s="390" t="s">
        <v>109</v>
      </c>
      <c r="F42" s="390" t="s">
        <v>1905</v>
      </c>
      <c r="G42" s="393">
        <v>42076.333333333336</v>
      </c>
      <c r="H42" s="393">
        <v>42076.375</v>
      </c>
      <c r="I42" s="391">
        <v>13914</v>
      </c>
      <c r="J42" s="392">
        <v>1</v>
      </c>
      <c r="K42" s="391">
        <v>43892</v>
      </c>
      <c r="L42" s="390" t="s">
        <v>1906</v>
      </c>
      <c r="M42" s="390" t="s">
        <v>1820</v>
      </c>
    </row>
    <row r="43" spans="1:13">
      <c r="A43" s="390" t="s">
        <v>1907</v>
      </c>
      <c r="B43" s="390" t="s">
        <v>102</v>
      </c>
      <c r="C43" s="390" t="s">
        <v>1823</v>
      </c>
      <c r="D43" s="390" t="s">
        <v>1817</v>
      </c>
      <c r="E43" s="390" t="s">
        <v>111</v>
      </c>
      <c r="F43" s="390" t="s">
        <v>1866</v>
      </c>
      <c r="G43" s="393">
        <v>42085.604166666664</v>
      </c>
      <c r="H43" s="393">
        <v>42086.770833333336</v>
      </c>
      <c r="I43" s="391">
        <v>27741</v>
      </c>
      <c r="J43" s="392">
        <v>28.000000000000099</v>
      </c>
      <c r="K43" s="391">
        <v>1168980</v>
      </c>
      <c r="L43" s="390" t="s">
        <v>1908</v>
      </c>
      <c r="M43" s="390" t="s">
        <v>1820</v>
      </c>
    </row>
    <row r="44" spans="1:13">
      <c r="A44" s="390" t="s">
        <v>1909</v>
      </c>
      <c r="B44" s="390" t="s">
        <v>102</v>
      </c>
      <c r="C44" s="390" t="s">
        <v>1823</v>
      </c>
      <c r="D44" s="390" t="s">
        <v>1817</v>
      </c>
      <c r="E44" s="390" t="s">
        <v>111</v>
      </c>
      <c r="F44" s="390" t="s">
        <v>1910</v>
      </c>
      <c r="G44" s="393">
        <v>42102.541666666664</v>
      </c>
      <c r="H44" s="393">
        <v>42102.666666666664</v>
      </c>
      <c r="I44" s="391">
        <v>29608</v>
      </c>
      <c r="J44" s="392">
        <v>3</v>
      </c>
      <c r="K44" s="391">
        <v>123644</v>
      </c>
      <c r="L44" s="390" t="s">
        <v>1911</v>
      </c>
      <c r="M44" s="390" t="s">
        <v>1820</v>
      </c>
    </row>
    <row r="45" spans="1:13">
      <c r="A45" s="390" t="s">
        <v>1912</v>
      </c>
      <c r="B45" s="390" t="s">
        <v>102</v>
      </c>
      <c r="C45" s="390" t="s">
        <v>1823</v>
      </c>
      <c r="D45" s="390" t="s">
        <v>1817</v>
      </c>
      <c r="E45" s="390" t="s">
        <v>107</v>
      </c>
      <c r="F45" s="390" t="s">
        <v>1913</v>
      </c>
      <c r="G45" s="393">
        <v>42102.666666666664</v>
      </c>
      <c r="H45" s="393">
        <v>42102.979166666664</v>
      </c>
      <c r="I45" s="391">
        <v>29608</v>
      </c>
      <c r="J45" s="392">
        <v>7.4999999999999902</v>
      </c>
      <c r="K45" s="391">
        <v>309110</v>
      </c>
      <c r="L45" s="390" t="s">
        <v>1914</v>
      </c>
      <c r="M45" s="390" t="s">
        <v>1820</v>
      </c>
    </row>
    <row r="46" spans="1:13">
      <c r="A46" s="390" t="s">
        <v>1915</v>
      </c>
      <c r="B46" s="390" t="s">
        <v>105</v>
      </c>
      <c r="C46" s="390" t="s">
        <v>1827</v>
      </c>
      <c r="D46" s="390" t="s">
        <v>1817</v>
      </c>
      <c r="E46" s="390" t="s">
        <v>106</v>
      </c>
      <c r="F46" s="390" t="s">
        <v>1828</v>
      </c>
      <c r="G46" s="393">
        <v>42102.979166666664</v>
      </c>
      <c r="H46" s="393">
        <v>42103.0625</v>
      </c>
      <c r="I46" s="391">
        <v>26872</v>
      </c>
      <c r="J46" s="392">
        <v>2</v>
      </c>
      <c r="K46" s="391">
        <v>76484</v>
      </c>
      <c r="L46" s="390" t="s">
        <v>1916</v>
      </c>
      <c r="M46" s="390" t="s">
        <v>1820</v>
      </c>
    </row>
    <row r="47" spans="1:13">
      <c r="A47" s="390" t="s">
        <v>1917</v>
      </c>
      <c r="B47" s="390" t="s">
        <v>102</v>
      </c>
      <c r="C47" s="390" t="s">
        <v>1823</v>
      </c>
      <c r="D47" s="390" t="s">
        <v>1817</v>
      </c>
      <c r="E47" s="390" t="s">
        <v>107</v>
      </c>
      <c r="F47" s="390" t="s">
        <v>1913</v>
      </c>
      <c r="G47" s="393">
        <v>42103.0625</v>
      </c>
      <c r="H47" s="393">
        <v>42104.4375</v>
      </c>
      <c r="I47" s="391">
        <v>29608</v>
      </c>
      <c r="J47" s="392">
        <v>33</v>
      </c>
      <c r="K47" s="391">
        <v>1212787</v>
      </c>
      <c r="L47" s="390" t="s">
        <v>1918</v>
      </c>
      <c r="M47" s="390" t="s">
        <v>1820</v>
      </c>
    </row>
    <row r="48" spans="1:13">
      <c r="A48" s="390" t="s">
        <v>1919</v>
      </c>
      <c r="B48" s="390" t="s">
        <v>102</v>
      </c>
      <c r="C48" s="390" t="s">
        <v>1823</v>
      </c>
      <c r="D48" s="390" t="s">
        <v>1817</v>
      </c>
      <c r="E48" s="390" t="s">
        <v>107</v>
      </c>
      <c r="F48" s="390" t="s">
        <v>1913</v>
      </c>
      <c r="G48" s="393">
        <v>42104.479166666664</v>
      </c>
      <c r="H48" s="393">
        <v>42106.145833333336</v>
      </c>
      <c r="I48" s="391">
        <v>29608</v>
      </c>
      <c r="J48" s="392">
        <v>40.000000000000099</v>
      </c>
      <c r="K48" s="391">
        <v>1450502</v>
      </c>
      <c r="L48" s="390" t="s">
        <v>1918</v>
      </c>
      <c r="M48" s="390" t="s">
        <v>1820</v>
      </c>
    </row>
    <row r="49" spans="1:13">
      <c r="A49" s="390" t="s">
        <v>1920</v>
      </c>
      <c r="B49" s="390" t="s">
        <v>102</v>
      </c>
      <c r="C49" s="390" t="s">
        <v>1823</v>
      </c>
      <c r="D49" s="390" t="s">
        <v>1817</v>
      </c>
      <c r="E49" s="390" t="s">
        <v>107</v>
      </c>
      <c r="F49" s="390" t="s">
        <v>1913</v>
      </c>
      <c r="G49" s="393">
        <v>42106.3125</v>
      </c>
      <c r="H49" s="393">
        <v>42107.125</v>
      </c>
      <c r="I49" s="391">
        <v>29608</v>
      </c>
      <c r="J49" s="392">
        <v>19.5</v>
      </c>
      <c r="K49" s="391">
        <v>731262</v>
      </c>
      <c r="L49" s="390" t="s">
        <v>1918</v>
      </c>
      <c r="M49" s="390" t="s">
        <v>1820</v>
      </c>
    </row>
    <row r="50" spans="1:13">
      <c r="A50" s="390" t="s">
        <v>1921</v>
      </c>
      <c r="B50" s="390" t="s">
        <v>102</v>
      </c>
      <c r="C50" s="390" t="s">
        <v>1823</v>
      </c>
      <c r="D50" s="390" t="s">
        <v>1817</v>
      </c>
      <c r="E50" s="390" t="s">
        <v>111</v>
      </c>
      <c r="F50" s="390" t="s">
        <v>1910</v>
      </c>
      <c r="G50" s="393">
        <v>42110.0625</v>
      </c>
      <c r="H50" s="393">
        <v>42110.4375</v>
      </c>
      <c r="I50" s="391">
        <v>30766</v>
      </c>
      <c r="J50" s="392">
        <v>8.9999999999999893</v>
      </c>
      <c r="K50" s="391">
        <v>415368</v>
      </c>
      <c r="L50" s="390" t="s">
        <v>1922</v>
      </c>
      <c r="M50" s="390" t="s">
        <v>1820</v>
      </c>
    </row>
    <row r="51" spans="1:13">
      <c r="A51" s="390" t="s">
        <v>1923</v>
      </c>
      <c r="B51" s="390" t="s">
        <v>102</v>
      </c>
      <c r="C51" s="390" t="s">
        <v>1823</v>
      </c>
      <c r="D51" s="390" t="s">
        <v>1817</v>
      </c>
      <c r="E51" s="390" t="s">
        <v>111</v>
      </c>
      <c r="F51" s="390" t="s">
        <v>1910</v>
      </c>
      <c r="G51" s="393">
        <v>42110.458333333336</v>
      </c>
      <c r="H51" s="393">
        <v>42111.0625</v>
      </c>
      <c r="I51" s="391">
        <v>30780</v>
      </c>
      <c r="J51" s="392">
        <v>14.5</v>
      </c>
      <c r="K51" s="391">
        <v>658189</v>
      </c>
      <c r="L51" s="390" t="s">
        <v>1922</v>
      </c>
      <c r="M51" s="390" t="s">
        <v>1820</v>
      </c>
    </row>
    <row r="52" spans="1:13">
      <c r="A52" s="390" t="s">
        <v>774</v>
      </c>
      <c r="B52" s="390" t="s">
        <v>102</v>
      </c>
      <c r="C52" s="390" t="s">
        <v>1892</v>
      </c>
      <c r="D52" s="390" t="s">
        <v>1817</v>
      </c>
      <c r="E52" s="390" t="s">
        <v>111</v>
      </c>
      <c r="F52" s="390" t="s">
        <v>1910</v>
      </c>
      <c r="G52" s="393">
        <v>42114.625</v>
      </c>
      <c r="H52" s="393">
        <v>42115.020833333336</v>
      </c>
      <c r="I52" s="391">
        <v>30780</v>
      </c>
      <c r="J52" s="392">
        <v>9.4999999999999805</v>
      </c>
      <c r="K52" s="391">
        <v>343553</v>
      </c>
      <c r="L52" s="390" t="s">
        <v>1924</v>
      </c>
      <c r="M52" s="390" t="s">
        <v>1820</v>
      </c>
    </row>
    <row r="53" spans="1:13">
      <c r="A53" s="390" t="s">
        <v>1925</v>
      </c>
      <c r="B53" s="390" t="s">
        <v>100</v>
      </c>
      <c r="C53" s="390" t="s">
        <v>1926</v>
      </c>
      <c r="D53" s="390" t="s">
        <v>1817</v>
      </c>
      <c r="E53" s="390" t="s">
        <v>107</v>
      </c>
      <c r="F53" s="390" t="s">
        <v>1927</v>
      </c>
      <c r="G53" s="393">
        <v>42115.416666666664</v>
      </c>
      <c r="H53" s="393">
        <v>42115.895833333336</v>
      </c>
      <c r="I53" s="391">
        <v>30780</v>
      </c>
      <c r="J53" s="392">
        <v>11.5</v>
      </c>
      <c r="K53" s="391">
        <v>405994</v>
      </c>
      <c r="L53" s="390" t="s">
        <v>1928</v>
      </c>
      <c r="M53" s="390" t="s">
        <v>1820</v>
      </c>
    </row>
    <row r="54" spans="1:13">
      <c r="A54" s="390" t="s">
        <v>1929</v>
      </c>
      <c r="B54" s="390" t="s">
        <v>102</v>
      </c>
      <c r="C54" s="390" t="s">
        <v>1892</v>
      </c>
      <c r="D54" s="390" t="s">
        <v>1817</v>
      </c>
      <c r="E54" s="390" t="s">
        <v>111</v>
      </c>
      <c r="F54" s="390" t="s">
        <v>1910</v>
      </c>
      <c r="G54" s="393">
        <v>42117.125</v>
      </c>
      <c r="H54" s="393">
        <v>42117.208333333336</v>
      </c>
      <c r="I54" s="391">
        <v>30780</v>
      </c>
      <c r="J54" s="392">
        <v>2</v>
      </c>
      <c r="K54" s="391">
        <v>69340</v>
      </c>
      <c r="L54" s="390" t="s">
        <v>1930</v>
      </c>
      <c r="M54" s="390" t="s">
        <v>1820</v>
      </c>
    </row>
    <row r="55" spans="1:13">
      <c r="A55" s="390" t="s">
        <v>1931</v>
      </c>
      <c r="B55" s="390" t="s">
        <v>102</v>
      </c>
      <c r="C55" s="390" t="s">
        <v>1823</v>
      </c>
      <c r="D55" s="390" t="s">
        <v>1817</v>
      </c>
      <c r="E55" s="390" t="s">
        <v>111</v>
      </c>
      <c r="F55" s="390" t="s">
        <v>1932</v>
      </c>
      <c r="G55" s="393">
        <v>42122.458333333336</v>
      </c>
      <c r="H55" s="393">
        <v>42122.833333333336</v>
      </c>
      <c r="I55" s="391">
        <v>30780</v>
      </c>
      <c r="J55" s="392">
        <v>8.9999999999999893</v>
      </c>
      <c r="K55" s="391">
        <v>356788</v>
      </c>
      <c r="L55" s="390" t="s">
        <v>1933</v>
      </c>
      <c r="M55" s="390" t="s">
        <v>1820</v>
      </c>
    </row>
    <row r="56" spans="1:13">
      <c r="A56" s="390" t="s">
        <v>1934</v>
      </c>
      <c r="B56" s="390" t="s">
        <v>102</v>
      </c>
      <c r="C56" s="390" t="s">
        <v>1823</v>
      </c>
      <c r="D56" s="390" t="s">
        <v>1817</v>
      </c>
      <c r="E56" s="390" t="s">
        <v>111</v>
      </c>
      <c r="F56" s="390" t="s">
        <v>1932</v>
      </c>
      <c r="G56" s="393">
        <v>42123.0625</v>
      </c>
      <c r="H56" s="393">
        <v>42124.541666666664</v>
      </c>
      <c r="I56" s="391">
        <v>30780</v>
      </c>
      <c r="J56" s="392">
        <v>35.500000000000099</v>
      </c>
      <c r="K56" s="391">
        <v>1446883</v>
      </c>
      <c r="L56" s="390" t="s">
        <v>1935</v>
      </c>
      <c r="M56" s="390" t="s">
        <v>1820</v>
      </c>
    </row>
    <row r="57" spans="1:13">
      <c r="A57" s="390" t="s">
        <v>1936</v>
      </c>
      <c r="B57" s="390" t="s">
        <v>105</v>
      </c>
      <c r="C57" s="390" t="s">
        <v>1827</v>
      </c>
      <c r="D57" s="390" t="s">
        <v>1817</v>
      </c>
      <c r="E57" s="390" t="s">
        <v>106</v>
      </c>
      <c r="F57" s="390" t="s">
        <v>1835</v>
      </c>
      <c r="G57" s="393">
        <v>42124.541666666664</v>
      </c>
      <c r="H57" s="393">
        <v>42125.145833333336</v>
      </c>
      <c r="I57" s="391">
        <v>30780</v>
      </c>
      <c r="J57" s="392">
        <v>14.5</v>
      </c>
      <c r="K57" s="391">
        <v>586023</v>
      </c>
      <c r="L57" s="390" t="s">
        <v>1937</v>
      </c>
      <c r="M57" s="390" t="s">
        <v>1820</v>
      </c>
    </row>
    <row r="58" spans="1:13">
      <c r="A58" s="390" t="s">
        <v>1938</v>
      </c>
      <c r="B58" s="390" t="s">
        <v>102</v>
      </c>
      <c r="C58" s="390" t="s">
        <v>1823</v>
      </c>
      <c r="D58" s="525" t="s">
        <v>505</v>
      </c>
      <c r="E58" s="390" t="s">
        <v>111</v>
      </c>
      <c r="F58" s="390" t="s">
        <v>1932</v>
      </c>
      <c r="G58" s="393">
        <v>42125.145833333336</v>
      </c>
      <c r="H58" s="393">
        <v>42127.5</v>
      </c>
      <c r="I58" s="391">
        <v>30780</v>
      </c>
      <c r="J58" s="392">
        <v>56.5</v>
      </c>
      <c r="K58" s="391">
        <v>2257398</v>
      </c>
      <c r="L58" s="390" t="s">
        <v>1939</v>
      </c>
      <c r="M58" s="390" t="s">
        <v>1820</v>
      </c>
    </row>
    <row r="59" spans="1:13">
      <c r="A59" s="390" t="s">
        <v>1940</v>
      </c>
      <c r="B59" s="390" t="s">
        <v>100</v>
      </c>
      <c r="C59" s="390" t="s">
        <v>1941</v>
      </c>
      <c r="D59" s="390" t="s">
        <v>1817</v>
      </c>
      <c r="E59" s="390" t="s">
        <v>107</v>
      </c>
      <c r="F59" s="390" t="s">
        <v>1927</v>
      </c>
      <c r="G59" s="393">
        <v>42127.5</v>
      </c>
      <c r="H59" s="393">
        <v>42127.625</v>
      </c>
      <c r="I59" s="391">
        <v>30780</v>
      </c>
      <c r="J59" s="392">
        <v>3</v>
      </c>
      <c r="K59" s="391">
        <v>133633</v>
      </c>
      <c r="L59" s="390" t="s">
        <v>1942</v>
      </c>
      <c r="M59" s="390" t="s">
        <v>1820</v>
      </c>
    </row>
    <row r="60" spans="1:13">
      <c r="A60" s="390" t="s">
        <v>1943</v>
      </c>
      <c r="B60" s="390" t="s">
        <v>102</v>
      </c>
      <c r="C60" s="390" t="s">
        <v>1823</v>
      </c>
      <c r="D60" s="390" t="s">
        <v>1817</v>
      </c>
      <c r="E60" s="390" t="s">
        <v>111</v>
      </c>
      <c r="F60" s="390" t="s">
        <v>1932</v>
      </c>
      <c r="G60" s="393">
        <v>42127.625</v>
      </c>
      <c r="H60" s="393">
        <v>42132.8125</v>
      </c>
      <c r="I60" s="391">
        <v>30780</v>
      </c>
      <c r="J60" s="392">
        <v>124.5</v>
      </c>
      <c r="K60" s="391">
        <v>5087709</v>
      </c>
      <c r="L60" s="390" t="s">
        <v>1939</v>
      </c>
      <c r="M60" s="390" t="s">
        <v>1820</v>
      </c>
    </row>
    <row r="61" spans="1:13">
      <c r="A61" s="390" t="s">
        <v>1944</v>
      </c>
      <c r="B61" s="390" t="s">
        <v>102</v>
      </c>
      <c r="C61" s="390" t="s">
        <v>1823</v>
      </c>
      <c r="D61" s="390" t="s">
        <v>1817</v>
      </c>
      <c r="E61" s="390" t="s">
        <v>111</v>
      </c>
      <c r="F61" s="390" t="s">
        <v>1910</v>
      </c>
      <c r="G61" s="393">
        <v>42135</v>
      </c>
      <c r="H61" s="393">
        <v>42135.145833333336</v>
      </c>
      <c r="I61" s="391">
        <v>30780</v>
      </c>
      <c r="J61" s="392">
        <v>3.4999999999999898</v>
      </c>
      <c r="K61" s="391">
        <v>116820</v>
      </c>
      <c r="L61" s="390" t="s">
        <v>1945</v>
      </c>
      <c r="M61" s="390" t="s">
        <v>1820</v>
      </c>
    </row>
    <row r="62" spans="1:13">
      <c r="A62" s="390" t="s">
        <v>1946</v>
      </c>
      <c r="B62" s="390" t="s">
        <v>102</v>
      </c>
      <c r="C62" s="390" t="s">
        <v>1823</v>
      </c>
      <c r="D62" s="390" t="s">
        <v>1817</v>
      </c>
      <c r="E62" s="390" t="s">
        <v>111</v>
      </c>
      <c r="F62" s="390" t="s">
        <v>1910</v>
      </c>
      <c r="G62" s="393">
        <v>42136.75</v>
      </c>
      <c r="H62" s="393">
        <v>42136.791666666664</v>
      </c>
      <c r="I62" s="391">
        <v>30780</v>
      </c>
      <c r="J62" s="392">
        <v>1</v>
      </c>
      <c r="K62" s="391">
        <v>33946</v>
      </c>
      <c r="L62" s="390" t="s">
        <v>1947</v>
      </c>
      <c r="M62" s="390" t="s">
        <v>1820</v>
      </c>
    </row>
    <row r="63" spans="1:13">
      <c r="A63" s="390" t="s">
        <v>1948</v>
      </c>
      <c r="B63" s="390" t="s">
        <v>102</v>
      </c>
      <c r="C63" s="390" t="s">
        <v>1823</v>
      </c>
      <c r="D63" s="390" t="s">
        <v>1817</v>
      </c>
      <c r="E63" s="390" t="s">
        <v>103</v>
      </c>
      <c r="F63" s="390" t="s">
        <v>104</v>
      </c>
      <c r="G63" s="393">
        <v>42148.604166666664</v>
      </c>
      <c r="H63" s="393">
        <v>42148.625</v>
      </c>
      <c r="I63" s="391">
        <v>5307</v>
      </c>
      <c r="J63" s="392">
        <v>0.499999999999999</v>
      </c>
      <c r="K63" s="391">
        <v>15675</v>
      </c>
      <c r="L63" s="390" t="s">
        <v>1949</v>
      </c>
      <c r="M63" s="390" t="s">
        <v>1820</v>
      </c>
    </row>
    <row r="64" spans="1:13">
      <c r="A64" s="390" t="s">
        <v>1950</v>
      </c>
      <c r="B64" s="390" t="s">
        <v>105</v>
      </c>
      <c r="C64" s="390" t="s">
        <v>1827</v>
      </c>
      <c r="D64" s="390" t="s">
        <v>1817</v>
      </c>
      <c r="E64" s="390" t="s">
        <v>106</v>
      </c>
      <c r="F64" s="390" t="s">
        <v>1828</v>
      </c>
      <c r="G64" s="393">
        <v>42148.895833333336</v>
      </c>
      <c r="H64" s="393">
        <v>42149.041666666664</v>
      </c>
      <c r="I64" s="391">
        <v>3657</v>
      </c>
      <c r="J64" s="392">
        <v>3.4999999999999898</v>
      </c>
      <c r="K64" s="391">
        <v>112468</v>
      </c>
      <c r="L64" s="390" t="s">
        <v>1951</v>
      </c>
      <c r="M64" s="390" t="s">
        <v>1820</v>
      </c>
    </row>
    <row r="65" spans="1:13">
      <c r="A65" s="266"/>
      <c r="B65" s="266"/>
      <c r="C65" s="266"/>
      <c r="D65" s="266"/>
      <c r="E65" s="266"/>
      <c r="F65" s="266"/>
      <c r="G65" s="269"/>
      <c r="H65" s="269"/>
      <c r="I65" s="267"/>
      <c r="J65" s="268"/>
      <c r="K65" s="267"/>
      <c r="L65" s="266"/>
      <c r="M65" s="266"/>
    </row>
    <row r="66" spans="1:13">
      <c r="A66" s="266"/>
      <c r="B66" s="266"/>
      <c r="C66" s="266"/>
      <c r="D66" s="266"/>
      <c r="E66" s="266"/>
      <c r="F66" s="266"/>
      <c r="G66" s="269"/>
      <c r="H66" s="269"/>
      <c r="I66" s="267"/>
      <c r="J66" s="268"/>
      <c r="K66" s="267"/>
      <c r="L66" s="266"/>
      <c r="M66" s="266"/>
    </row>
    <row r="67" spans="1:13">
      <c r="A67" s="266"/>
      <c r="B67" s="266"/>
      <c r="C67" s="266"/>
      <c r="D67" s="266"/>
      <c r="E67" s="266"/>
      <c r="F67" s="266"/>
      <c r="G67" s="269"/>
      <c r="H67" s="269"/>
      <c r="I67" s="267"/>
      <c r="J67" s="268"/>
      <c r="K67" s="267"/>
      <c r="L67" s="266"/>
      <c r="M67" s="266"/>
    </row>
    <row r="68" spans="1:13">
      <c r="A68" s="266"/>
      <c r="B68" s="266"/>
      <c r="C68" s="266"/>
      <c r="D68" s="266"/>
      <c r="E68" s="266"/>
      <c r="F68" s="266"/>
      <c r="G68" s="269"/>
      <c r="H68" s="269"/>
      <c r="I68" s="267"/>
      <c r="J68" s="268"/>
      <c r="K68" s="267"/>
      <c r="L68" s="266"/>
      <c r="M68" s="266"/>
    </row>
    <row r="69" spans="1:13">
      <c r="A69" s="266"/>
      <c r="B69" s="266"/>
      <c r="C69" s="266"/>
      <c r="D69" s="266"/>
      <c r="E69" s="266"/>
      <c r="F69" s="266"/>
      <c r="G69" s="269"/>
      <c r="H69" s="269"/>
      <c r="I69" s="267"/>
      <c r="J69" s="268"/>
      <c r="K69" s="267"/>
      <c r="L69" s="266"/>
      <c r="M69" s="266"/>
    </row>
    <row r="70" spans="1:13">
      <c r="A70" s="266"/>
      <c r="B70" s="266"/>
      <c r="C70" s="266"/>
      <c r="D70" s="266"/>
      <c r="E70" s="266"/>
      <c r="F70" s="266"/>
      <c r="G70" s="269"/>
      <c r="H70" s="269"/>
      <c r="I70" s="267"/>
      <c r="J70" s="268"/>
      <c r="K70" s="267"/>
      <c r="L70" s="266"/>
      <c r="M70" s="266"/>
    </row>
    <row r="71" spans="1:13">
      <c r="A71" s="266"/>
      <c r="B71" s="266"/>
      <c r="C71" s="266"/>
      <c r="D71" s="266"/>
      <c r="E71" s="266"/>
      <c r="F71" s="266"/>
      <c r="G71" s="269"/>
      <c r="H71" s="269"/>
      <c r="I71" s="267"/>
      <c r="J71" s="268"/>
      <c r="K71" s="267"/>
      <c r="L71" s="266"/>
      <c r="M71" s="266"/>
    </row>
    <row r="72" spans="1:13">
      <c r="A72" s="266"/>
      <c r="B72" s="266"/>
      <c r="C72" s="266"/>
      <c r="D72" s="266"/>
      <c r="E72" s="266"/>
      <c r="F72" s="266"/>
      <c r="G72" s="269"/>
      <c r="H72" s="269"/>
      <c r="I72" s="267"/>
      <c r="J72" s="268"/>
      <c r="K72" s="267"/>
      <c r="L72" s="266"/>
      <c r="M72" s="266"/>
    </row>
    <row r="73" spans="1:13">
      <c r="A73" s="266"/>
      <c r="B73" s="266"/>
      <c r="C73" s="266"/>
      <c r="D73" s="266"/>
      <c r="E73" s="266"/>
      <c r="F73" s="266"/>
      <c r="G73" s="269"/>
      <c r="H73" s="269"/>
      <c r="I73" s="267"/>
      <c r="J73" s="268"/>
      <c r="K73" s="267"/>
      <c r="L73" s="266"/>
      <c r="M73" s="266"/>
    </row>
    <row r="74" spans="1:13">
      <c r="A74" s="266"/>
      <c r="B74" s="266"/>
      <c r="C74" s="266"/>
      <c r="D74" s="266"/>
      <c r="E74" s="266"/>
      <c r="F74" s="266"/>
      <c r="G74" s="269"/>
      <c r="H74" s="269"/>
      <c r="I74" s="267"/>
      <c r="J74" s="268"/>
      <c r="K74" s="267"/>
      <c r="L74" s="266"/>
      <c r="M74" s="266"/>
    </row>
    <row r="75" spans="1:13">
      <c r="A75" s="266"/>
      <c r="B75" s="266"/>
      <c r="C75" s="266"/>
      <c r="D75" s="266"/>
      <c r="E75" s="266"/>
      <c r="F75" s="266"/>
      <c r="G75" s="269"/>
      <c r="H75" s="269"/>
      <c r="I75" s="267"/>
      <c r="J75" s="268"/>
      <c r="K75" s="267"/>
      <c r="L75" s="266"/>
      <c r="M75" s="266"/>
    </row>
    <row r="76" spans="1:13">
      <c r="A76" s="266"/>
      <c r="B76" s="266"/>
      <c r="C76" s="266"/>
      <c r="D76" s="266"/>
      <c r="E76" s="266"/>
      <c r="F76" s="266"/>
      <c r="G76" s="269"/>
      <c r="H76" s="269"/>
      <c r="I76" s="267"/>
      <c r="J76" s="268"/>
      <c r="K76" s="267"/>
      <c r="L76" s="266"/>
      <c r="M76" s="266"/>
    </row>
    <row r="77" spans="1:13">
      <c r="A77" s="266"/>
      <c r="B77" s="266"/>
      <c r="C77" s="266"/>
      <c r="D77" s="266"/>
      <c r="E77" s="266"/>
      <c r="F77" s="266"/>
      <c r="G77" s="269"/>
      <c r="H77" s="269"/>
      <c r="I77" s="267"/>
      <c r="J77" s="268"/>
      <c r="K77" s="267"/>
      <c r="L77" s="266"/>
      <c r="M77" s="266"/>
    </row>
    <row r="78" spans="1:13">
      <c r="A78" s="266"/>
      <c r="B78" s="266"/>
      <c r="C78" s="266"/>
      <c r="D78" s="266"/>
      <c r="E78" s="266"/>
      <c r="F78" s="266"/>
      <c r="G78" s="269"/>
      <c r="H78" s="269"/>
      <c r="I78" s="267"/>
      <c r="J78" s="268"/>
      <c r="K78" s="267"/>
      <c r="L78" s="266"/>
      <c r="M78" s="266"/>
    </row>
    <row r="79" spans="1:13">
      <c r="A79" s="266"/>
      <c r="B79" s="266"/>
      <c r="C79" s="266"/>
      <c r="D79" s="266"/>
      <c r="E79" s="266"/>
      <c r="F79" s="266"/>
      <c r="G79" s="269"/>
      <c r="H79" s="269"/>
      <c r="I79" s="267"/>
      <c r="J79" s="268"/>
      <c r="K79" s="267"/>
      <c r="L79" s="266"/>
      <c r="M79" s="266"/>
    </row>
    <row r="80" spans="1:13">
      <c r="A80" s="266"/>
      <c r="B80" s="266"/>
      <c r="C80" s="266"/>
      <c r="D80" s="266"/>
      <c r="E80" s="266"/>
      <c r="F80" s="266"/>
      <c r="G80" s="269"/>
      <c r="H80" s="269"/>
      <c r="I80" s="267"/>
      <c r="J80" s="268"/>
      <c r="K80" s="267"/>
      <c r="L80" s="266"/>
      <c r="M80" s="266"/>
    </row>
    <row r="81" spans="1:13">
      <c r="A81" s="32"/>
      <c r="B81" s="32"/>
      <c r="C81" s="32"/>
      <c r="D81" s="32"/>
      <c r="E81" s="32"/>
      <c r="F81" s="32"/>
      <c r="G81" s="33"/>
      <c r="H81" s="33"/>
      <c r="I81" s="34"/>
      <c r="J81" s="32"/>
      <c r="K81" s="34"/>
      <c r="L81" s="32"/>
      <c r="M81" s="32"/>
    </row>
    <row r="82" spans="1:13">
      <c r="A82" s="32"/>
      <c r="B82" s="32"/>
      <c r="C82" s="32"/>
      <c r="D82" s="32"/>
      <c r="E82" s="32"/>
      <c r="F82" s="32"/>
      <c r="G82" s="33"/>
      <c r="H82" s="33"/>
      <c r="I82" s="34"/>
      <c r="J82" s="32"/>
      <c r="K82" s="34"/>
      <c r="L82" s="32"/>
      <c r="M82" s="32"/>
    </row>
    <row r="83" spans="1:13">
      <c r="A83" s="32"/>
      <c r="B83" s="32"/>
      <c r="C83" s="32"/>
      <c r="D83" s="32"/>
      <c r="E83" s="32"/>
      <c r="F83" s="32"/>
      <c r="G83" s="33"/>
      <c r="H83" s="33"/>
      <c r="I83" s="34"/>
      <c r="J83" s="32"/>
      <c r="K83" s="34"/>
      <c r="L83" s="32"/>
      <c r="M83" s="32"/>
    </row>
    <row r="84" spans="1:13">
      <c r="A84" s="32"/>
      <c r="B84" s="32"/>
      <c r="C84" s="32"/>
      <c r="D84" s="32"/>
      <c r="E84" s="32"/>
      <c r="F84" s="32"/>
      <c r="G84" s="33"/>
      <c r="H84" s="33"/>
      <c r="I84" s="34"/>
      <c r="J84" s="32"/>
      <c r="K84" s="34"/>
      <c r="L84" s="35"/>
      <c r="M84" s="32"/>
    </row>
    <row r="85" spans="1:13">
      <c r="A85" s="32"/>
      <c r="B85" s="32"/>
      <c r="C85" s="32"/>
      <c r="D85" s="32"/>
      <c r="E85" s="32"/>
      <c r="F85" s="32"/>
      <c r="G85" s="33"/>
      <c r="H85" s="33"/>
      <c r="I85" s="34"/>
      <c r="J85" s="32"/>
      <c r="K85" s="34"/>
      <c r="L85" s="32"/>
      <c r="M85" s="32"/>
    </row>
    <row r="86" spans="1:13">
      <c r="A86" s="32"/>
      <c r="B86" s="32"/>
      <c r="C86" s="32"/>
      <c r="D86" s="32"/>
      <c r="E86" s="32"/>
      <c r="F86" s="32"/>
      <c r="G86" s="33"/>
      <c r="H86" s="33"/>
      <c r="I86" s="34"/>
      <c r="J86" s="32"/>
      <c r="K86" s="34"/>
      <c r="L86" s="32"/>
      <c r="M86" s="32"/>
    </row>
    <row r="87" spans="1:13">
      <c r="A87" s="32"/>
      <c r="B87" s="32"/>
      <c r="C87" s="32"/>
      <c r="D87" s="32"/>
      <c r="E87" s="32"/>
      <c r="F87" s="32"/>
      <c r="G87" s="33"/>
      <c r="H87" s="33"/>
      <c r="I87" s="34"/>
      <c r="J87" s="32"/>
      <c r="K87" s="34"/>
      <c r="L87" s="32"/>
      <c r="M87" s="32"/>
    </row>
    <row r="88" spans="1:13">
      <c r="A88" s="32"/>
      <c r="B88" s="32"/>
      <c r="C88" s="32"/>
      <c r="D88" s="32"/>
      <c r="E88" s="32"/>
      <c r="F88" s="32"/>
      <c r="G88" s="33"/>
      <c r="H88" s="33"/>
      <c r="I88" s="34"/>
      <c r="J88" s="32"/>
      <c r="K88" s="34"/>
      <c r="L88" s="35"/>
      <c r="M88" s="32"/>
    </row>
    <row r="89" spans="1:13">
      <c r="A89" s="32"/>
      <c r="B89" s="32"/>
      <c r="C89" s="32"/>
      <c r="D89" s="32"/>
      <c r="E89" s="32"/>
      <c r="F89" s="32"/>
      <c r="G89" s="33"/>
      <c r="H89" s="33"/>
      <c r="I89" s="34"/>
      <c r="J89" s="32"/>
      <c r="K89" s="34"/>
      <c r="L89" s="32"/>
      <c r="M89" s="32"/>
    </row>
    <row r="90" spans="1:13">
      <c r="A90" s="32"/>
      <c r="B90" s="32"/>
      <c r="C90" s="32"/>
      <c r="D90" s="32"/>
      <c r="E90" s="32"/>
      <c r="F90" s="32"/>
      <c r="G90" s="33"/>
      <c r="H90" s="33"/>
      <c r="I90" s="34"/>
      <c r="J90" s="32"/>
      <c r="K90" s="34"/>
      <c r="L90" s="35"/>
      <c r="M90" s="32"/>
    </row>
    <row r="91" spans="1:13">
      <c r="A91" s="32"/>
      <c r="B91" s="32"/>
      <c r="C91" s="32"/>
      <c r="D91" s="32"/>
      <c r="E91" s="32"/>
      <c r="F91" s="32"/>
      <c r="G91" s="33"/>
      <c r="H91" s="33"/>
      <c r="I91" s="34"/>
      <c r="J91" s="32"/>
      <c r="K91" s="34"/>
      <c r="L91" s="32"/>
      <c r="M91" s="32"/>
    </row>
    <row r="92" spans="1:13">
      <c r="A92" s="32"/>
      <c r="B92" s="32"/>
      <c r="C92" s="32"/>
      <c r="D92" s="32"/>
      <c r="E92" s="32"/>
      <c r="F92" s="32"/>
      <c r="G92" s="33"/>
      <c r="H92" s="33"/>
      <c r="I92" s="34"/>
      <c r="J92" s="32"/>
      <c r="K92" s="34"/>
      <c r="L92" s="32"/>
      <c r="M92" s="32"/>
    </row>
    <row r="93" spans="1:13">
      <c r="A93" s="32"/>
      <c r="B93" s="32"/>
      <c r="C93" s="32"/>
      <c r="D93" s="32"/>
      <c r="E93" s="32"/>
      <c r="F93" s="32"/>
      <c r="G93" s="33"/>
      <c r="H93" s="33"/>
      <c r="I93" s="34"/>
      <c r="J93" s="32"/>
      <c r="K93" s="34"/>
      <c r="L93" s="32"/>
      <c r="M93" s="32"/>
    </row>
    <row r="94" spans="1:13">
      <c r="A94" s="32"/>
      <c r="B94" s="32"/>
      <c r="C94" s="32"/>
      <c r="D94" s="32"/>
      <c r="E94" s="32"/>
      <c r="F94" s="32"/>
      <c r="G94" s="33"/>
      <c r="H94" s="33"/>
      <c r="I94" s="34"/>
      <c r="J94" s="32"/>
      <c r="K94" s="34"/>
      <c r="L94" s="32"/>
      <c r="M94" s="32"/>
    </row>
    <row r="95" spans="1:13">
      <c r="A95" s="32"/>
      <c r="B95" s="32"/>
      <c r="C95" s="32"/>
      <c r="D95" s="32"/>
      <c r="E95" s="32"/>
      <c r="F95" s="32"/>
      <c r="G95" s="33"/>
      <c r="H95" s="33"/>
      <c r="I95" s="34"/>
      <c r="J95" s="32"/>
      <c r="K95" s="32"/>
      <c r="L95" s="32"/>
      <c r="M95" s="32"/>
    </row>
    <row r="96" spans="1:13">
      <c r="A96" s="32"/>
      <c r="B96" s="32"/>
      <c r="C96" s="32"/>
      <c r="D96" s="32"/>
      <c r="E96" s="32"/>
      <c r="F96" s="32"/>
      <c r="G96" s="33"/>
      <c r="H96" s="33"/>
      <c r="I96" s="34"/>
      <c r="J96" s="32"/>
      <c r="K96" s="34"/>
      <c r="L96" s="32"/>
      <c r="M96" s="32"/>
    </row>
    <row r="97" spans="1:13">
      <c r="A97" s="32"/>
      <c r="B97" s="32"/>
      <c r="C97" s="32"/>
      <c r="D97" s="32"/>
      <c r="E97" s="32"/>
      <c r="F97" s="32"/>
      <c r="G97" s="33"/>
      <c r="H97" s="33"/>
      <c r="I97" s="34"/>
      <c r="J97" s="32"/>
      <c r="K97" s="34"/>
      <c r="L97" s="32"/>
      <c r="M97" s="32"/>
    </row>
    <row r="98" spans="1:13">
      <c r="A98" s="32"/>
      <c r="B98" s="32"/>
      <c r="C98" s="32"/>
      <c r="D98" s="32"/>
      <c r="E98" s="32"/>
      <c r="F98" s="32"/>
      <c r="G98" s="33"/>
      <c r="H98" s="33"/>
      <c r="I98" s="34"/>
      <c r="J98" s="32"/>
      <c r="K98" s="34"/>
      <c r="L98" s="32"/>
      <c r="M98" s="32"/>
    </row>
  </sheetData>
  <pageMargins left="0.7" right="0.7" top="0.75" bottom="0.75" header="0.3" footer="0.3"/>
  <pageSetup scale="5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tabColor theme="5" tint="0.39997558519241921"/>
  </sheetPr>
  <dimension ref="A1:H1135"/>
  <sheetViews>
    <sheetView topLeftCell="A70" workbookViewId="0">
      <selection activeCell="B11" sqref="B11"/>
    </sheetView>
  </sheetViews>
  <sheetFormatPr defaultRowHeight="14.4"/>
  <cols>
    <col min="1" max="1" width="15.109375" bestFit="1" customWidth="1"/>
    <col min="2" max="2" width="20.88671875" bestFit="1" customWidth="1"/>
    <col min="3" max="3" width="18.109375" bestFit="1" customWidth="1"/>
    <col min="4" max="4" width="15" style="368" bestFit="1" customWidth="1"/>
    <col min="5" max="5" width="16.88671875" style="368" bestFit="1" customWidth="1"/>
    <col min="8" max="8" width="72.6640625" customWidth="1"/>
  </cols>
  <sheetData>
    <row r="1" spans="1:8" s="362" customFormat="1" ht="15" thickBot="1">
      <c r="A1" s="394" t="s">
        <v>1952</v>
      </c>
      <c r="B1" s="394" t="s">
        <v>610</v>
      </c>
      <c r="C1" s="394" t="s">
        <v>1953</v>
      </c>
      <c r="D1" s="373" t="s">
        <v>557</v>
      </c>
      <c r="E1" s="373" t="s">
        <v>2005</v>
      </c>
      <c r="F1" s="370">
        <v>0</v>
      </c>
      <c r="G1" s="371">
        <f>'User Inputs'!B26</f>
        <v>5592</v>
      </c>
      <c r="H1" s="369" t="s">
        <v>559</v>
      </c>
    </row>
    <row r="2" spans="1:8">
      <c r="A2" s="396">
        <v>1</v>
      </c>
      <c r="B2" s="395">
        <v>0</v>
      </c>
      <c r="C2" s="395">
        <v>889568</v>
      </c>
      <c r="D2" s="372">
        <f>IF(ISBLANK(B2),"",MAX(B2,$G$1))</f>
        <v>5592</v>
      </c>
      <c r="E2" s="409">
        <f>IF(ISBLANK(A2),"",VLOOKUP(ROUNDUP(C2/1000000,1),'GO-36 Data'!B:C,2,TRUE))</f>
        <v>-3.1</v>
      </c>
      <c r="H2">
        <f>IF(ISBLANK(A2),"",VLOOKUP(ROUNDUP(C2/1000000,1),'GO-36 Data'!B:C,2,TRUE))</f>
        <v>-3.1</v>
      </c>
    </row>
    <row r="3" spans="1:8">
      <c r="A3" s="396">
        <v>2</v>
      </c>
      <c r="B3" s="395">
        <v>0</v>
      </c>
      <c r="C3" s="395">
        <v>2101680</v>
      </c>
      <c r="D3" s="409">
        <f t="shared" ref="D3:D66" si="0">IF(ISBLANK(B3),"",MAX(B3,$G$1))</f>
        <v>5592</v>
      </c>
      <c r="E3" s="409">
        <f>IF(ISBLANK(A3),"",VLOOKUP(ROUNDUP(C3/1000000,1),'GO-36 Data'!B:C,2,TRUE))</f>
        <v>-2.8</v>
      </c>
    </row>
    <row r="4" spans="1:8">
      <c r="A4" s="396">
        <v>3</v>
      </c>
      <c r="B4" s="395">
        <v>0</v>
      </c>
      <c r="C4" s="395">
        <v>3094493</v>
      </c>
      <c r="D4" s="409">
        <f t="shared" si="0"/>
        <v>5592</v>
      </c>
      <c r="E4" s="409">
        <f>IF(ISBLANK(A4),"",VLOOKUP(ROUNDUP(C4/1000000,1),'GO-36 Data'!B:C,2,TRUE))</f>
        <v>-2.6</v>
      </c>
    </row>
    <row r="5" spans="1:8">
      <c r="A5" s="396">
        <v>4</v>
      </c>
      <c r="B5" s="395">
        <v>0</v>
      </c>
      <c r="C5" s="395">
        <v>4048372</v>
      </c>
      <c r="D5" s="409">
        <f t="shared" si="0"/>
        <v>5592</v>
      </c>
      <c r="E5" s="409">
        <f>IF(ISBLANK(A5),"",VLOOKUP(ROUNDUP(C5/1000000,1),'GO-36 Data'!B:C,2,TRUE))</f>
        <v>-2.4</v>
      </c>
    </row>
    <row r="6" spans="1:8">
      <c r="A6" s="396">
        <v>5</v>
      </c>
      <c r="B6" s="395">
        <v>0</v>
      </c>
      <c r="C6" s="395">
        <v>5058217</v>
      </c>
      <c r="D6" s="409">
        <f t="shared" si="0"/>
        <v>5592</v>
      </c>
      <c r="E6" s="409">
        <f>IF(ISBLANK(A6),"",VLOOKUP(ROUNDUP(C6/1000000,1),'GO-36 Data'!B:C,2,TRUE))</f>
        <v>-2.2000000000000002</v>
      </c>
    </row>
    <row r="7" spans="1:8">
      <c r="A7" s="396">
        <v>6</v>
      </c>
      <c r="B7" s="395">
        <v>0</v>
      </c>
      <c r="C7" s="395">
        <v>6230954</v>
      </c>
      <c r="D7" s="409">
        <f t="shared" si="0"/>
        <v>5592</v>
      </c>
      <c r="E7" s="409">
        <f>IF(ISBLANK(A7),"",VLOOKUP(ROUNDUP(C7/1000000,1),'GO-36 Data'!B:C,2,TRUE))</f>
        <v>-2</v>
      </c>
    </row>
    <row r="8" spans="1:8">
      <c r="A8" s="396">
        <v>7</v>
      </c>
      <c r="B8" s="395">
        <v>0</v>
      </c>
      <c r="C8" s="395">
        <v>7018527</v>
      </c>
      <c r="D8" s="409">
        <f t="shared" si="0"/>
        <v>5592</v>
      </c>
      <c r="E8" s="409">
        <f>IF(ISBLANK(A8),"",VLOOKUP(ROUNDUP(C8/1000000,1),'GO-36 Data'!B:C,2,TRUE))</f>
        <v>-1.8</v>
      </c>
    </row>
    <row r="9" spans="1:8">
      <c r="A9" s="396">
        <v>8</v>
      </c>
      <c r="B9" s="395">
        <v>0</v>
      </c>
      <c r="C9" s="395">
        <v>8067410</v>
      </c>
      <c r="D9" s="409">
        <f t="shared" si="0"/>
        <v>5592</v>
      </c>
      <c r="E9" s="409">
        <f>IF(ISBLANK(A9),"",VLOOKUP(ROUNDUP(C9/1000000,1),'GO-36 Data'!B:C,2,TRUE))</f>
        <v>-1.6</v>
      </c>
    </row>
    <row r="10" spans="1:8">
      <c r="A10" s="396">
        <v>9</v>
      </c>
      <c r="B10" s="395">
        <v>0</v>
      </c>
      <c r="C10" s="395">
        <v>9057506</v>
      </c>
      <c r="D10" s="409">
        <f t="shared" si="0"/>
        <v>5592</v>
      </c>
      <c r="E10" s="409">
        <f>IF(ISBLANK(A10),"",VLOOKUP(ROUNDUP(C10/1000000,1),'GO-36 Data'!B:C,2,TRUE))</f>
        <v>-1.4</v>
      </c>
    </row>
    <row r="11" spans="1:8">
      <c r="A11" s="396">
        <v>10</v>
      </c>
      <c r="B11" s="395">
        <v>6890</v>
      </c>
      <c r="C11" s="395">
        <v>10217969</v>
      </c>
      <c r="D11" s="409">
        <f t="shared" si="0"/>
        <v>6890</v>
      </c>
      <c r="E11" s="409">
        <f>IF(ISBLANK(A11),"",VLOOKUP(ROUNDUP(C11/1000000,1),'GO-36 Data'!B:C,2,TRUE))</f>
        <v>-1.2</v>
      </c>
    </row>
    <row r="12" spans="1:8">
      <c r="A12" s="396">
        <v>11</v>
      </c>
      <c r="B12" s="395">
        <v>7525</v>
      </c>
      <c r="C12" s="395">
        <v>23513483</v>
      </c>
      <c r="D12" s="409">
        <f t="shared" si="0"/>
        <v>7525</v>
      </c>
      <c r="E12" s="409">
        <f>IF(ISBLANK(A12),"",VLOOKUP(ROUNDUP(C12/1000000,1),'GO-36 Data'!B:C,2,TRUE))</f>
        <v>1.4</v>
      </c>
    </row>
    <row r="13" spans="1:8">
      <c r="A13" s="396">
        <v>12</v>
      </c>
      <c r="B13" s="395">
        <v>7525</v>
      </c>
      <c r="C13" s="395">
        <v>26631224</v>
      </c>
      <c r="D13" s="409">
        <f t="shared" si="0"/>
        <v>7525</v>
      </c>
      <c r="E13" s="409">
        <f>IF(ISBLANK(A13),"",VLOOKUP(ROUNDUP(C13/1000000,1),'GO-36 Data'!B:C,2,TRUE))</f>
        <v>2</v>
      </c>
    </row>
    <row r="14" spans="1:8">
      <c r="A14" s="396">
        <v>13</v>
      </c>
      <c r="B14" s="395">
        <v>8188</v>
      </c>
      <c r="C14" s="395">
        <v>27473304</v>
      </c>
      <c r="D14" s="409">
        <f t="shared" si="0"/>
        <v>8188</v>
      </c>
      <c r="E14" s="409">
        <f>IF(ISBLANK(A14),"",VLOOKUP(ROUNDUP(C14/1000000,1),'GO-36 Data'!B:C,2,TRUE))</f>
        <v>2.2000000000000002</v>
      </c>
    </row>
    <row r="15" spans="1:8">
      <c r="A15" s="396">
        <v>14</v>
      </c>
      <c r="B15" s="395">
        <v>9987</v>
      </c>
      <c r="C15" s="395">
        <v>28607200</v>
      </c>
      <c r="D15" s="409">
        <f t="shared" si="0"/>
        <v>9987</v>
      </c>
      <c r="E15" s="409">
        <f>IF(ISBLANK(A15),"",VLOOKUP(ROUNDUP(C15/1000000,1),'GO-36 Data'!B:C,2,TRUE))</f>
        <v>2.4</v>
      </c>
    </row>
    <row r="16" spans="1:8">
      <c r="A16" s="396">
        <v>15</v>
      </c>
      <c r="B16" s="395">
        <v>10287</v>
      </c>
      <c r="C16" s="395">
        <v>29988061</v>
      </c>
      <c r="D16" s="409">
        <f t="shared" si="0"/>
        <v>10287</v>
      </c>
      <c r="E16" s="409">
        <f>IF(ISBLANK(A16),"",VLOOKUP(ROUNDUP(C16/1000000,1),'GO-36 Data'!B:C,2,TRUE))</f>
        <v>2.7</v>
      </c>
    </row>
    <row r="17" spans="1:5">
      <c r="A17" s="396">
        <v>16</v>
      </c>
      <c r="B17" s="395">
        <v>11110</v>
      </c>
      <c r="C17" s="395">
        <v>31029659</v>
      </c>
      <c r="D17" s="409">
        <f t="shared" si="0"/>
        <v>11110</v>
      </c>
      <c r="E17" s="409">
        <f>IF(ISBLANK(A17),"",VLOOKUP(ROUNDUP(C17/1000000,1),'GO-36 Data'!B:C,2,TRUE))</f>
        <v>2.9</v>
      </c>
    </row>
    <row r="18" spans="1:5">
      <c r="A18" s="396">
        <v>17</v>
      </c>
      <c r="B18" s="395">
        <v>11110</v>
      </c>
      <c r="C18" s="395">
        <v>32143658</v>
      </c>
      <c r="D18" s="409">
        <f t="shared" si="0"/>
        <v>11110</v>
      </c>
      <c r="E18" s="409">
        <f>IF(ISBLANK(A18),"",VLOOKUP(ROUNDUP(C18/1000000,1),'GO-36 Data'!B:C,2,TRUE))</f>
        <v>3.1</v>
      </c>
    </row>
    <row r="19" spans="1:5">
      <c r="A19" s="396">
        <v>18</v>
      </c>
      <c r="B19" s="395">
        <v>11110</v>
      </c>
      <c r="C19" s="395">
        <v>36417206</v>
      </c>
      <c r="D19" s="409">
        <f>IF(ISBLANK(B19),"",MAX(B19,$G$1))</f>
        <v>11110</v>
      </c>
      <c r="E19" s="409">
        <f>IF(ISBLANK(A19),"",VLOOKUP(ROUNDUP(C19/1000000,1),'GO-36 Data'!B:C,2,TRUE))</f>
        <v>3.9</v>
      </c>
    </row>
    <row r="20" spans="1:5">
      <c r="A20" s="396">
        <v>19</v>
      </c>
      <c r="B20" s="395">
        <v>11110</v>
      </c>
      <c r="C20" s="395">
        <v>37051573</v>
      </c>
      <c r="D20" s="409">
        <f t="shared" si="0"/>
        <v>11110</v>
      </c>
      <c r="E20" s="409">
        <f>IF(ISBLANK(A20),"",VLOOKUP(ROUNDUP(C20/1000000,1),'GO-36 Data'!B:C,2,TRUE))</f>
        <v>4</v>
      </c>
    </row>
    <row r="21" spans="1:5">
      <c r="A21" s="396">
        <v>20</v>
      </c>
      <c r="B21" s="395">
        <v>11110</v>
      </c>
      <c r="C21" s="395">
        <v>38140066</v>
      </c>
      <c r="D21" s="409">
        <f>IF(ISBLANK(B21),"",MAX(B21,$G$1))</f>
        <v>11110</v>
      </c>
      <c r="E21" s="409">
        <f>IF(ISBLANK(A21),"",VLOOKUP(ROUNDUP(C21/1000000,1),'GO-36 Data'!B:C,2,TRUE))</f>
        <v>4.3</v>
      </c>
    </row>
    <row r="22" spans="1:5">
      <c r="A22" s="396">
        <v>21</v>
      </c>
      <c r="B22" s="395">
        <v>11110</v>
      </c>
      <c r="C22" s="395">
        <v>39219746</v>
      </c>
      <c r="D22" s="409">
        <f t="shared" si="0"/>
        <v>11110</v>
      </c>
      <c r="E22" s="409">
        <f>IF(ISBLANK(A22),"",VLOOKUP(ROUNDUP(C22/1000000,1),'GO-36 Data'!B:C,2,TRUE))</f>
        <v>4.5</v>
      </c>
    </row>
    <row r="23" spans="1:5">
      <c r="A23" s="396">
        <v>22</v>
      </c>
      <c r="B23" s="395">
        <v>11110</v>
      </c>
      <c r="C23" s="395">
        <v>40457854</v>
      </c>
      <c r="D23" s="409">
        <f t="shared" si="0"/>
        <v>11110</v>
      </c>
      <c r="E23" s="409">
        <f>IF(ISBLANK(A23),"",VLOOKUP(ROUNDUP(C23/1000000,1),'GO-36 Data'!B:C,2,TRUE))</f>
        <v>4.7</v>
      </c>
    </row>
    <row r="24" spans="1:5">
      <c r="A24" s="396">
        <v>23</v>
      </c>
      <c r="B24" s="395">
        <v>11120</v>
      </c>
      <c r="C24" s="395">
        <v>41721592</v>
      </c>
      <c r="D24" s="409">
        <f t="shared" si="0"/>
        <v>11120</v>
      </c>
      <c r="E24" s="409">
        <f>IF(ISBLANK(A24),"",VLOOKUP(ROUNDUP(C24/1000000,1),'GO-36 Data'!B:C,2,TRUE))</f>
        <v>5</v>
      </c>
    </row>
    <row r="25" spans="1:5">
      <c r="A25" s="396">
        <v>24</v>
      </c>
      <c r="B25" s="395">
        <v>11120</v>
      </c>
      <c r="C25" s="395">
        <v>42375264</v>
      </c>
      <c r="D25" s="409">
        <f t="shared" si="0"/>
        <v>11120</v>
      </c>
      <c r="E25" s="409">
        <f>IF(ISBLANK(A25),"",VLOOKUP(ROUNDUP(C25/1000000,1),'GO-36 Data'!B:C,2,TRUE))</f>
        <v>5.0999999999999996</v>
      </c>
    </row>
    <row r="26" spans="1:5">
      <c r="A26" s="396">
        <v>25</v>
      </c>
      <c r="B26" s="395">
        <v>11300</v>
      </c>
      <c r="C26" s="395">
        <v>43375929</v>
      </c>
      <c r="D26" s="409">
        <f t="shared" si="0"/>
        <v>11300</v>
      </c>
      <c r="E26" s="409">
        <f>IF(ISBLANK(A26),"",VLOOKUP(ROUNDUP(C26/1000000,1),'GO-36 Data'!B:C,2,TRUE))</f>
        <v>5.3</v>
      </c>
    </row>
    <row r="27" spans="1:5">
      <c r="A27" s="396">
        <v>26</v>
      </c>
      <c r="B27" s="395">
        <v>14200</v>
      </c>
      <c r="C27" s="395">
        <v>44962873</v>
      </c>
      <c r="D27" s="409">
        <f t="shared" si="0"/>
        <v>14200</v>
      </c>
      <c r="E27" s="409">
        <f>IF(ISBLANK(A27),"",VLOOKUP(ROUNDUP(C27/1000000,1),'GO-36 Data'!B:C,2,TRUE))</f>
        <v>5.6</v>
      </c>
    </row>
    <row r="28" spans="1:5">
      <c r="A28" s="396">
        <v>27</v>
      </c>
      <c r="B28" s="395">
        <v>14900</v>
      </c>
      <c r="C28" s="395">
        <v>46093718</v>
      </c>
      <c r="D28" s="409">
        <f t="shared" si="0"/>
        <v>14900</v>
      </c>
      <c r="E28" s="409">
        <f>IF(ISBLANK(A28),"",VLOOKUP(ROUNDUP(C28/1000000,1),'GO-36 Data'!B:C,2,TRUE))</f>
        <v>5.8</v>
      </c>
    </row>
    <row r="29" spans="1:5">
      <c r="A29" s="396">
        <v>28</v>
      </c>
      <c r="B29" s="395">
        <v>14900</v>
      </c>
      <c r="C29" s="395">
        <v>48568195</v>
      </c>
      <c r="D29" s="409">
        <f t="shared" si="0"/>
        <v>14900</v>
      </c>
      <c r="E29" s="409">
        <f>IF(ISBLANK(A29),"",VLOOKUP(ROUNDUP(C29/1000000,1),'GO-36 Data'!B:C,2,TRUE))</f>
        <v>6.3</v>
      </c>
    </row>
    <row r="30" spans="1:5">
      <c r="A30" s="396">
        <v>29</v>
      </c>
      <c r="B30" s="395">
        <v>14900</v>
      </c>
      <c r="C30" s="395">
        <v>50775396</v>
      </c>
      <c r="D30" s="409">
        <f t="shared" si="0"/>
        <v>14900</v>
      </c>
      <c r="E30" s="409">
        <f>IF(ISBLANK(A30),"",VLOOKUP(ROUNDUP(C30/1000000,1),'GO-36 Data'!B:C,2,TRUE))</f>
        <v>6.7</v>
      </c>
    </row>
    <row r="31" spans="1:5">
      <c r="A31" s="396">
        <v>30</v>
      </c>
      <c r="B31" s="395">
        <v>14910</v>
      </c>
      <c r="C31" s="395">
        <v>51718187</v>
      </c>
      <c r="D31" s="409">
        <f>IF(ISBLANK(B31),"",MAX(B31,$G$1))</f>
        <v>14910</v>
      </c>
      <c r="E31" s="409">
        <f>IF(ISBLANK(A31),"",VLOOKUP(ROUNDUP(C31/1000000,1),'GO-36 Data'!B:C,2,TRUE))</f>
        <v>6.9</v>
      </c>
    </row>
    <row r="32" spans="1:5">
      <c r="A32" s="396">
        <v>31</v>
      </c>
      <c r="B32" s="395">
        <v>17362</v>
      </c>
      <c r="C32" s="395">
        <v>52914352</v>
      </c>
      <c r="D32" s="409">
        <f t="shared" si="0"/>
        <v>17362</v>
      </c>
      <c r="E32" s="409">
        <f>IF(ISBLANK(A32),"",VLOOKUP(ROUNDUP(C32/1000000,1),'GO-36 Data'!B:C,2,TRUE))</f>
        <v>7.2</v>
      </c>
    </row>
    <row r="33" spans="1:5">
      <c r="A33" s="396">
        <v>32</v>
      </c>
      <c r="B33" s="395">
        <v>20150</v>
      </c>
      <c r="C33" s="395">
        <v>54316304</v>
      </c>
      <c r="D33" s="409">
        <f t="shared" si="0"/>
        <v>20150</v>
      </c>
      <c r="E33" s="409">
        <f>IF(ISBLANK(A33),"",VLOOKUP(ROUNDUP(C33/1000000,1),'GO-36 Data'!B:C,2,TRUE))</f>
        <v>7.4</v>
      </c>
    </row>
    <row r="34" spans="1:5">
      <c r="A34" s="396">
        <v>33</v>
      </c>
      <c r="B34" s="395">
        <v>20150</v>
      </c>
      <c r="C34" s="395">
        <v>55598558</v>
      </c>
      <c r="D34" s="409">
        <f t="shared" si="0"/>
        <v>20150</v>
      </c>
      <c r="E34" s="409">
        <f>IF(ISBLANK(A34),"",VLOOKUP(ROUNDUP(C34/1000000,1),'GO-36 Data'!B:C,2,TRUE))</f>
        <v>7.7</v>
      </c>
    </row>
    <row r="35" spans="1:5">
      <c r="A35" s="396">
        <v>34</v>
      </c>
      <c r="B35" s="395">
        <v>20150</v>
      </c>
      <c r="C35" s="395">
        <v>56895239</v>
      </c>
      <c r="D35" s="409">
        <f t="shared" si="0"/>
        <v>20150</v>
      </c>
      <c r="E35" s="409">
        <f>IF(ISBLANK(A35),"",VLOOKUP(ROUNDUP(C35/1000000,1),'GO-36 Data'!B:C,2,TRUE))</f>
        <v>7.9</v>
      </c>
    </row>
    <row r="36" spans="1:5">
      <c r="A36" s="396">
        <v>35</v>
      </c>
      <c r="B36" s="395">
        <v>20150</v>
      </c>
      <c r="C36" s="395">
        <v>58464379</v>
      </c>
      <c r="D36" s="409">
        <f t="shared" si="0"/>
        <v>20150</v>
      </c>
      <c r="E36" s="409">
        <f>IF(ISBLANK(A36),"",VLOOKUP(ROUNDUP(C36/1000000,1),'GO-36 Data'!B:C,2,TRUE))</f>
        <v>8.1999999999999993</v>
      </c>
    </row>
    <row r="37" spans="1:5">
      <c r="A37" s="396">
        <v>36</v>
      </c>
      <c r="B37" s="395">
        <v>20150</v>
      </c>
      <c r="C37" s="395">
        <v>61231287</v>
      </c>
      <c r="D37" s="409">
        <f t="shared" si="0"/>
        <v>20150</v>
      </c>
      <c r="E37" s="409">
        <f>IF(ISBLANK(A37),"",VLOOKUP(ROUNDUP(C37/1000000,1),'GO-36 Data'!B:C,2,TRUE))</f>
        <v>8.8000000000000007</v>
      </c>
    </row>
    <row r="38" spans="1:5">
      <c r="A38" s="396">
        <v>37</v>
      </c>
      <c r="B38" s="395">
        <v>20150</v>
      </c>
      <c r="C38" s="395">
        <v>66245228</v>
      </c>
      <c r="D38" s="409">
        <f t="shared" si="0"/>
        <v>20150</v>
      </c>
      <c r="E38" s="409">
        <f>IF(ISBLANK(A38),"",VLOOKUP(ROUNDUP(C38/1000000,1),'GO-36 Data'!B:C,2,TRUE))</f>
        <v>9.8000000000000007</v>
      </c>
    </row>
    <row r="39" spans="1:5">
      <c r="A39" s="396">
        <v>38</v>
      </c>
      <c r="B39" s="395">
        <v>20150</v>
      </c>
      <c r="C39" s="395">
        <v>65922932</v>
      </c>
      <c r="D39" s="409">
        <f t="shared" si="0"/>
        <v>20150</v>
      </c>
      <c r="E39" s="409">
        <f>IF(ISBLANK(A39),"",VLOOKUP(ROUNDUP(C39/1000000,1),'GO-36 Data'!B:C,2,TRUE))</f>
        <v>9.6999999999999993</v>
      </c>
    </row>
    <row r="40" spans="1:5">
      <c r="A40" s="396">
        <v>39</v>
      </c>
      <c r="B40" s="395">
        <v>20150</v>
      </c>
      <c r="C40" s="395">
        <v>67032324</v>
      </c>
      <c r="D40" s="409">
        <f t="shared" si="0"/>
        <v>20150</v>
      </c>
      <c r="E40" s="409">
        <f>IF(ISBLANK(A40),"",VLOOKUP(ROUNDUP(C40/1000000,1),'GO-36 Data'!B:C,2,TRUE))</f>
        <v>9.9</v>
      </c>
    </row>
    <row r="41" spans="1:5">
      <c r="A41" s="396">
        <v>40</v>
      </c>
      <c r="B41" s="395">
        <v>20150</v>
      </c>
      <c r="C41" s="395">
        <v>68708835</v>
      </c>
      <c r="D41" s="409">
        <f t="shared" si="0"/>
        <v>20150</v>
      </c>
      <c r="E41" s="409">
        <f>IF(ISBLANK(A41),"",VLOOKUP(ROUNDUP(C41/1000000,1),'GO-36 Data'!B:C,2,TRUE))</f>
        <v>10.3</v>
      </c>
    </row>
    <row r="42" spans="1:5">
      <c r="A42" s="396">
        <v>41</v>
      </c>
      <c r="B42" s="395">
        <v>20160</v>
      </c>
      <c r="C42" s="395">
        <v>69635118</v>
      </c>
      <c r="D42" s="409">
        <f t="shared" si="0"/>
        <v>20160</v>
      </c>
      <c r="E42" s="409">
        <f>IF(ISBLANK(A42),"",VLOOKUP(ROUNDUP(C42/1000000,1),'GO-36 Data'!B:C,2,TRUE))</f>
        <v>10.4</v>
      </c>
    </row>
    <row r="43" spans="1:5">
      <c r="A43" s="396">
        <v>42</v>
      </c>
      <c r="B43" s="395">
        <v>20226</v>
      </c>
      <c r="C43" s="395">
        <v>70646029</v>
      </c>
      <c r="D43" s="409">
        <f t="shared" si="0"/>
        <v>20226</v>
      </c>
      <c r="E43" s="409">
        <f>IF(ISBLANK(A43),"",VLOOKUP(ROUNDUP(C43/1000000,1),'GO-36 Data'!B:C,2,TRUE))</f>
        <v>10.6</v>
      </c>
    </row>
    <row r="44" spans="1:5">
      <c r="A44" s="396">
        <v>43</v>
      </c>
      <c r="B44" s="395">
        <v>21884</v>
      </c>
      <c r="C44" s="395">
        <v>71948762</v>
      </c>
      <c r="D44" s="409">
        <f t="shared" si="0"/>
        <v>21884</v>
      </c>
      <c r="E44" s="409">
        <f>IF(ISBLANK(A44),"",VLOOKUP(ROUNDUP(C44/1000000,1),'GO-36 Data'!B:C,2,TRUE))</f>
        <v>10.9</v>
      </c>
    </row>
    <row r="45" spans="1:5">
      <c r="A45" s="396">
        <v>44</v>
      </c>
      <c r="B45" s="395">
        <v>23488</v>
      </c>
      <c r="C45" s="395">
        <v>72984542</v>
      </c>
      <c r="D45" s="409">
        <f t="shared" si="0"/>
        <v>23488</v>
      </c>
      <c r="E45" s="409">
        <f>IF(ISBLANK(A45),"",VLOOKUP(ROUNDUP(C45/1000000,1),'GO-36 Data'!B:C,2,TRUE))</f>
        <v>11.1</v>
      </c>
    </row>
    <row r="46" spans="1:5">
      <c r="A46" s="396">
        <v>45</v>
      </c>
      <c r="B46" s="395">
        <v>23538</v>
      </c>
      <c r="C46" s="395">
        <v>74213157</v>
      </c>
      <c r="D46" s="409">
        <f t="shared" si="0"/>
        <v>23538</v>
      </c>
      <c r="E46" s="409">
        <f>IF(ISBLANK(A46),"",VLOOKUP(ROUNDUP(C46/1000000,1),'GO-36 Data'!B:C,2,TRUE))</f>
        <v>11.3</v>
      </c>
    </row>
    <row r="47" spans="1:5">
      <c r="A47" s="396">
        <v>46</v>
      </c>
      <c r="B47" s="395">
        <v>23631</v>
      </c>
      <c r="C47" s="395">
        <v>75418915</v>
      </c>
      <c r="D47" s="409">
        <f t="shared" si="0"/>
        <v>23631</v>
      </c>
      <c r="E47" s="409">
        <f>IF(ISBLANK(A47),"",VLOOKUP(ROUNDUP(C47/1000000,1),'GO-36 Data'!B:C,2,TRUE))</f>
        <v>11.6</v>
      </c>
    </row>
    <row r="48" spans="1:5">
      <c r="A48" s="396">
        <v>47</v>
      </c>
      <c r="B48" s="395">
        <v>23664</v>
      </c>
      <c r="C48" s="395">
        <v>76304855</v>
      </c>
      <c r="D48" s="409">
        <f t="shared" si="0"/>
        <v>23664</v>
      </c>
      <c r="E48" s="409">
        <f>IF(ISBLANK(A48),"",VLOOKUP(ROUNDUP(C48/1000000,1),'GO-36 Data'!B:C,2,TRUE))</f>
        <v>11.7</v>
      </c>
    </row>
    <row r="49" spans="1:5">
      <c r="A49" s="396">
        <v>48</v>
      </c>
      <c r="B49" s="395">
        <v>23664</v>
      </c>
      <c r="C49" s="395">
        <v>77467492</v>
      </c>
      <c r="D49" s="409">
        <f t="shared" si="0"/>
        <v>23664</v>
      </c>
      <c r="E49" s="409">
        <f>IF(ISBLANK(A49),"",VLOOKUP(ROUNDUP(C49/1000000,1),'GO-36 Data'!B:C,2,TRUE))</f>
        <v>12</v>
      </c>
    </row>
    <row r="50" spans="1:5">
      <c r="A50" s="396">
        <v>49</v>
      </c>
      <c r="B50" s="395">
        <v>23822</v>
      </c>
      <c r="C50" s="395">
        <v>78676780</v>
      </c>
      <c r="D50" s="409">
        <f t="shared" si="0"/>
        <v>23822</v>
      </c>
      <c r="E50" s="409">
        <f>IF(ISBLANK(A50),"",VLOOKUP(ROUNDUP(C50/1000000,1),'GO-36 Data'!B:C,2,TRUE))</f>
        <v>12.2</v>
      </c>
    </row>
    <row r="51" spans="1:5">
      <c r="A51" s="396">
        <v>50</v>
      </c>
      <c r="B51" s="395">
        <v>24267</v>
      </c>
      <c r="C51" s="395">
        <v>79722202</v>
      </c>
      <c r="D51" s="409">
        <f t="shared" si="0"/>
        <v>24267</v>
      </c>
      <c r="E51" s="409">
        <f>IF(ISBLANK(A51),"",VLOOKUP(ROUNDUP(C51/1000000,1),'GO-36 Data'!B:C,2,TRUE))</f>
        <v>12.4</v>
      </c>
    </row>
    <row r="52" spans="1:5">
      <c r="A52" s="396">
        <v>51</v>
      </c>
      <c r="B52" s="395">
        <v>24512</v>
      </c>
      <c r="C52" s="395">
        <v>80750043</v>
      </c>
      <c r="D52" s="409">
        <f t="shared" si="0"/>
        <v>24512</v>
      </c>
      <c r="E52" s="409">
        <f>IF(ISBLANK(A52),"",VLOOKUP(ROUNDUP(C52/1000000,1),'GO-36 Data'!B:C,2,TRUE))</f>
        <v>12.6</v>
      </c>
    </row>
    <row r="53" spans="1:5">
      <c r="A53" s="396">
        <v>52</v>
      </c>
      <c r="B53" s="395">
        <v>24512</v>
      </c>
      <c r="C53" s="395">
        <v>81926287</v>
      </c>
      <c r="D53" s="409">
        <f t="shared" si="0"/>
        <v>24512</v>
      </c>
      <c r="E53" s="409">
        <f>IF(ISBLANK(A53),"",VLOOKUP(ROUNDUP(C53/1000000,1),'GO-36 Data'!B:C,2,TRUE))</f>
        <v>12.8</v>
      </c>
    </row>
    <row r="54" spans="1:5">
      <c r="A54" s="396">
        <v>53</v>
      </c>
      <c r="B54" s="395">
        <v>24850</v>
      </c>
      <c r="C54" s="395">
        <v>82936042</v>
      </c>
      <c r="D54" s="409">
        <f t="shared" si="0"/>
        <v>24850</v>
      </c>
      <c r="E54" s="409">
        <f>IF(ISBLANK(A54),"",VLOOKUP(ROUNDUP(C54/1000000,1),'GO-36 Data'!B:C,2,TRUE))</f>
        <v>13</v>
      </c>
    </row>
    <row r="55" spans="1:5">
      <c r="A55" s="396">
        <v>54</v>
      </c>
      <c r="B55" s="395">
        <v>25108</v>
      </c>
      <c r="C55" s="395">
        <v>84220015</v>
      </c>
      <c r="D55" s="409">
        <f t="shared" si="0"/>
        <v>25108</v>
      </c>
      <c r="E55" s="409">
        <f>IF(ISBLANK(A55),"",VLOOKUP(ROUNDUP(C55/1000000,1),'GO-36 Data'!B:C,2,TRUE))</f>
        <v>13.3</v>
      </c>
    </row>
    <row r="56" spans="1:5">
      <c r="A56" s="396">
        <v>55</v>
      </c>
      <c r="B56" s="395">
        <v>25108</v>
      </c>
      <c r="C56" s="395">
        <v>85471921</v>
      </c>
      <c r="D56" s="409">
        <f t="shared" si="0"/>
        <v>25108</v>
      </c>
      <c r="E56" s="409">
        <f>IF(ISBLANK(A56),"",VLOOKUP(ROUNDUP(C56/1000000,1),'GO-36 Data'!B:C,2,TRUE))</f>
        <v>13.5</v>
      </c>
    </row>
    <row r="57" spans="1:5">
      <c r="A57" s="396">
        <v>56</v>
      </c>
      <c r="B57" s="395">
        <v>25108</v>
      </c>
      <c r="C57" s="395">
        <v>86667902</v>
      </c>
      <c r="D57" s="409">
        <f t="shared" si="0"/>
        <v>25108</v>
      </c>
      <c r="E57" s="409">
        <f>IF(ISBLANK(A57),"",VLOOKUP(ROUNDUP(C57/1000000,1),'GO-36 Data'!B:C,2,TRUE))</f>
        <v>13.7</v>
      </c>
    </row>
    <row r="58" spans="1:5">
      <c r="A58" s="396">
        <v>57</v>
      </c>
      <c r="B58" s="395">
        <v>25108</v>
      </c>
      <c r="C58" s="395">
        <v>90638629</v>
      </c>
      <c r="D58" s="409">
        <f t="shared" si="0"/>
        <v>25108</v>
      </c>
      <c r="E58" s="409">
        <f>IF(ISBLANK(A58),"",VLOOKUP(ROUNDUP(C58/1000000,1),'GO-36 Data'!B:C,2,TRUE))</f>
        <v>14.5</v>
      </c>
    </row>
    <row r="59" spans="1:5">
      <c r="A59" s="396">
        <v>58</v>
      </c>
      <c r="B59" s="395">
        <v>22860</v>
      </c>
      <c r="C59" s="395">
        <v>91636232</v>
      </c>
      <c r="D59" s="409">
        <f t="shared" si="0"/>
        <v>22860</v>
      </c>
      <c r="E59" s="409">
        <f>IF(ISBLANK(A59),"",VLOOKUP(ROUNDUP(C59/1000000,1),'GO-36 Data'!B:C,2,TRUE))</f>
        <v>14.7</v>
      </c>
    </row>
    <row r="60" spans="1:5">
      <c r="A60" s="396">
        <v>59</v>
      </c>
      <c r="B60" s="395">
        <v>24887</v>
      </c>
      <c r="C60" s="395">
        <v>92665800</v>
      </c>
      <c r="D60" s="409">
        <f t="shared" si="0"/>
        <v>24887</v>
      </c>
      <c r="E60" s="409">
        <f>IF(ISBLANK(A60),"",VLOOKUP(ROUNDUP(C60/1000000,1),'GO-36 Data'!B:C,2,TRUE))</f>
        <v>14.9</v>
      </c>
    </row>
    <row r="61" spans="1:5">
      <c r="A61" s="396">
        <v>60</v>
      </c>
      <c r="B61" s="395">
        <v>25308</v>
      </c>
      <c r="C61" s="395">
        <v>91136148</v>
      </c>
      <c r="D61" s="409">
        <f t="shared" si="0"/>
        <v>25308</v>
      </c>
      <c r="E61" s="409">
        <f>IF(ISBLANK(A61),"",VLOOKUP(ROUNDUP(C61/1000000,1),'GO-36 Data'!B:C,2,TRUE))</f>
        <v>14.6</v>
      </c>
    </row>
    <row r="62" spans="1:5">
      <c r="A62" s="396">
        <v>61</v>
      </c>
      <c r="B62" s="395">
        <v>25308</v>
      </c>
      <c r="C62" s="395">
        <v>92223044</v>
      </c>
      <c r="D62" s="409">
        <f t="shared" si="0"/>
        <v>25308</v>
      </c>
      <c r="E62" s="409">
        <f>IF(ISBLANK(A62),"",VLOOKUP(ROUNDUP(C62/1000000,1),'GO-36 Data'!B:C,2,TRUE))</f>
        <v>14.9</v>
      </c>
    </row>
    <row r="63" spans="1:5">
      <c r="A63" s="396">
        <v>62</v>
      </c>
      <c r="B63" s="395">
        <v>25308</v>
      </c>
      <c r="C63" s="395">
        <v>93154397</v>
      </c>
      <c r="D63" s="409">
        <f t="shared" si="0"/>
        <v>25308</v>
      </c>
      <c r="E63" s="409">
        <f>IF(ISBLANK(A63),"",VLOOKUP(ROUNDUP(C63/1000000,1),'GO-36 Data'!B:C,2,TRUE))</f>
        <v>15</v>
      </c>
    </row>
    <row r="64" spans="1:5">
      <c r="A64" s="396">
        <v>63</v>
      </c>
      <c r="B64" s="395">
        <v>25308</v>
      </c>
      <c r="C64" s="395">
        <v>96176158</v>
      </c>
      <c r="D64" s="409">
        <f t="shared" si="0"/>
        <v>25308</v>
      </c>
      <c r="E64" s="409">
        <f>IF(ISBLANK(A64),"",VLOOKUP(ROUNDUP(C64/1000000,1),'GO-36 Data'!B:C,2,TRUE))</f>
        <v>15.6</v>
      </c>
    </row>
    <row r="65" spans="1:5">
      <c r="A65" s="396">
        <v>64</v>
      </c>
      <c r="B65" s="395">
        <v>25308</v>
      </c>
      <c r="C65" s="395">
        <v>97192492</v>
      </c>
      <c r="D65" s="409">
        <f t="shared" si="0"/>
        <v>25308</v>
      </c>
      <c r="E65" s="409">
        <f>IF(ISBLANK(A65),"",VLOOKUP(ROUNDUP(C65/1000000,1),'GO-36 Data'!B:C,2,TRUE))</f>
        <v>15.8</v>
      </c>
    </row>
    <row r="66" spans="1:5">
      <c r="A66" s="396">
        <v>65</v>
      </c>
      <c r="B66" s="395">
        <v>25308</v>
      </c>
      <c r="C66" s="395">
        <v>98237473</v>
      </c>
      <c r="D66" s="409">
        <f t="shared" si="0"/>
        <v>25308</v>
      </c>
      <c r="E66" s="409">
        <f>IF(ISBLANK(A66),"",VLOOKUP(ROUNDUP(C66/1000000,1),'GO-36 Data'!B:C,2,TRUE))</f>
        <v>16</v>
      </c>
    </row>
    <row r="67" spans="1:5">
      <c r="A67" s="396">
        <v>66</v>
      </c>
      <c r="B67" s="395">
        <v>25308</v>
      </c>
      <c r="C67" s="395">
        <v>99203284</v>
      </c>
      <c r="D67" s="409">
        <f t="shared" ref="D67:D130" si="1">IF(ISBLANK(B67),"",MAX(B67,$G$1))</f>
        <v>25308</v>
      </c>
      <c r="E67" s="409">
        <f>IF(ISBLANK(A67),"",VLOOKUP(ROUNDUP(C67/1000000,1),'GO-36 Data'!B:C,2,TRUE))</f>
        <v>16.2</v>
      </c>
    </row>
    <row r="68" spans="1:5">
      <c r="A68" s="396">
        <v>67</v>
      </c>
      <c r="B68" s="395">
        <v>25308</v>
      </c>
      <c r="C68" s="395">
        <v>100241892</v>
      </c>
      <c r="D68" s="409">
        <f t="shared" si="1"/>
        <v>25308</v>
      </c>
      <c r="E68" s="409">
        <f>IF(ISBLANK(A68),"",VLOOKUP(ROUNDUP(C68/1000000,1),'GO-36 Data'!B:C,2,TRUE))</f>
        <v>16.399999999999999</v>
      </c>
    </row>
    <row r="69" spans="1:5">
      <c r="A69" s="396">
        <v>68</v>
      </c>
      <c r="B69" s="395">
        <v>25308</v>
      </c>
      <c r="C69" s="395">
        <v>104932620</v>
      </c>
      <c r="D69" s="409">
        <f t="shared" si="1"/>
        <v>25308</v>
      </c>
      <c r="E69" s="409">
        <f>IF(ISBLANK(A69),"",VLOOKUP(ROUNDUP(C69/1000000,1),'GO-36 Data'!B:C,2,TRUE))</f>
        <v>17.399999999999999</v>
      </c>
    </row>
    <row r="70" spans="1:5">
      <c r="A70" s="396">
        <v>69</v>
      </c>
      <c r="B70" s="395">
        <v>25308</v>
      </c>
      <c r="C70" s="395">
        <v>106312391</v>
      </c>
      <c r="D70" s="409">
        <f t="shared" si="1"/>
        <v>25308</v>
      </c>
      <c r="E70" s="409">
        <f>IF(ISBLANK(A70),"",VLOOKUP(ROUNDUP(C70/1000000,1),'GO-36 Data'!B:C,2,TRUE))</f>
        <v>17.600000000000001</v>
      </c>
    </row>
    <row r="71" spans="1:5">
      <c r="A71" s="396">
        <v>70</v>
      </c>
      <c r="B71" s="395">
        <v>25318</v>
      </c>
      <c r="C71" s="395">
        <v>107445684</v>
      </c>
      <c r="D71" s="409">
        <f t="shared" si="1"/>
        <v>25318</v>
      </c>
      <c r="E71" s="409">
        <f>IF(ISBLANK(A71),"",VLOOKUP(ROUNDUP(C71/1000000,1),'GO-36 Data'!B:C,2,TRUE))</f>
        <v>17.8</v>
      </c>
    </row>
    <row r="72" spans="1:5">
      <c r="A72" s="396">
        <v>71</v>
      </c>
      <c r="B72" s="395">
        <v>25318</v>
      </c>
      <c r="C72" s="395">
        <v>108542367</v>
      </c>
      <c r="D72" s="409">
        <f t="shared" si="1"/>
        <v>25318</v>
      </c>
      <c r="E72" s="409">
        <f>IF(ISBLANK(A72),"",VLOOKUP(ROUNDUP(C72/1000000,1),'GO-36 Data'!B:C,2,TRUE))</f>
        <v>18.100000000000001</v>
      </c>
    </row>
    <row r="73" spans="1:5">
      <c r="A73" s="396">
        <v>72</v>
      </c>
      <c r="B73" s="395">
        <v>26125</v>
      </c>
      <c r="C73" s="395">
        <v>109574173</v>
      </c>
      <c r="D73" s="409">
        <f t="shared" si="1"/>
        <v>26125</v>
      </c>
      <c r="E73" s="409">
        <f>IF(ISBLANK(A73),"",VLOOKUP(ROUNDUP(C73/1000000,1),'GO-36 Data'!B:C,2,TRUE))</f>
        <v>18.3</v>
      </c>
    </row>
    <row r="74" spans="1:5">
      <c r="A74" s="396">
        <v>73</v>
      </c>
      <c r="B74" s="395">
        <v>27065</v>
      </c>
      <c r="C74" s="395">
        <v>110627189</v>
      </c>
      <c r="D74" s="409">
        <f t="shared" si="1"/>
        <v>27065</v>
      </c>
      <c r="E74" s="409">
        <f>IF(ISBLANK(A74),"",VLOOKUP(ROUNDUP(C74/1000000,1),'GO-36 Data'!B:C,2,TRUE))</f>
        <v>18.399999999999999</v>
      </c>
    </row>
    <row r="75" spans="1:5">
      <c r="A75" s="396">
        <v>74</v>
      </c>
      <c r="B75" s="395">
        <v>27730</v>
      </c>
      <c r="C75" s="395">
        <v>112018803</v>
      </c>
      <c r="D75" s="409">
        <f t="shared" si="1"/>
        <v>27730</v>
      </c>
      <c r="E75" s="409">
        <f>IF(ISBLANK(A75),"",VLOOKUP(ROUNDUP(C75/1000000,1),'GO-36 Data'!B:C,2,TRUE))</f>
        <v>18.7</v>
      </c>
    </row>
    <row r="76" spans="1:5">
      <c r="A76" s="396">
        <v>75</v>
      </c>
      <c r="B76" s="395">
        <v>27730</v>
      </c>
      <c r="C76" s="395">
        <v>113187151</v>
      </c>
      <c r="D76" s="409">
        <f t="shared" si="1"/>
        <v>27730</v>
      </c>
      <c r="E76" s="409">
        <f>IF(ISBLANK(A76),"",VLOOKUP(ROUNDUP(C76/1000000,1),'GO-36 Data'!B:C,2,TRUE))</f>
        <v>18.899999999999999</v>
      </c>
    </row>
    <row r="77" spans="1:5">
      <c r="A77" s="396">
        <v>76</v>
      </c>
      <c r="B77" s="395">
        <v>27730</v>
      </c>
      <c r="C77" s="395">
        <v>114893899</v>
      </c>
      <c r="D77" s="409">
        <f t="shared" si="1"/>
        <v>27730</v>
      </c>
      <c r="E77" s="409">
        <f>IF(ISBLANK(A77),"",VLOOKUP(ROUNDUP(C77/1000000,1),'GO-36 Data'!B:C,2,TRUE))</f>
        <v>19.3</v>
      </c>
    </row>
    <row r="78" spans="1:5">
      <c r="A78" s="396">
        <v>77</v>
      </c>
      <c r="B78" s="395">
        <v>27730</v>
      </c>
      <c r="C78" s="395">
        <v>115921258</v>
      </c>
      <c r="D78" s="409">
        <f t="shared" si="1"/>
        <v>27730</v>
      </c>
      <c r="E78" s="409">
        <f>IF(ISBLANK(A78),"",VLOOKUP(ROUNDUP(C78/1000000,1),'GO-36 Data'!B:C,2,TRUE))</f>
        <v>19.5</v>
      </c>
    </row>
    <row r="79" spans="1:5">
      <c r="A79" s="396">
        <v>78</v>
      </c>
      <c r="B79" s="395">
        <v>27730</v>
      </c>
      <c r="C79" s="395">
        <v>117328592</v>
      </c>
      <c r="D79" s="409">
        <f t="shared" si="1"/>
        <v>27730</v>
      </c>
      <c r="E79" s="409">
        <f>IF(ISBLANK(A79),"",VLOOKUP(ROUNDUP(C79/1000000,1),'GO-36 Data'!B:C,2,TRUE))</f>
        <v>19.8</v>
      </c>
    </row>
    <row r="80" spans="1:5">
      <c r="A80" s="396">
        <v>79</v>
      </c>
      <c r="B80" s="395">
        <v>27730</v>
      </c>
      <c r="C80" s="395">
        <v>118403882</v>
      </c>
      <c r="D80" s="409">
        <f t="shared" si="1"/>
        <v>27730</v>
      </c>
      <c r="E80" s="409">
        <f>IF(ISBLANK(A80),"",VLOOKUP(ROUNDUP(C80/1000000,1),'GO-36 Data'!B:C,2,TRUE))</f>
        <v>20</v>
      </c>
    </row>
    <row r="81" spans="1:5">
      <c r="A81" s="396">
        <v>80</v>
      </c>
      <c r="B81" s="395">
        <v>28290</v>
      </c>
      <c r="C81" s="395">
        <v>119770509</v>
      </c>
      <c r="D81" s="409">
        <f t="shared" si="1"/>
        <v>28290</v>
      </c>
      <c r="E81" s="409">
        <f>IF(ISBLANK(A81),"",VLOOKUP(ROUNDUP(C81/1000000,1),'GO-36 Data'!B:C,2,TRUE))</f>
        <v>20.3</v>
      </c>
    </row>
    <row r="82" spans="1:5">
      <c r="A82" s="396">
        <v>81</v>
      </c>
      <c r="B82" s="395">
        <v>29143</v>
      </c>
      <c r="C82" s="395">
        <v>119943314</v>
      </c>
      <c r="D82" s="409">
        <f t="shared" si="1"/>
        <v>29143</v>
      </c>
      <c r="E82" s="409">
        <f>IF(ISBLANK(A82),"",VLOOKUP(ROUNDUP(C82/1000000,1),'GO-36 Data'!B:C,2,TRUE))</f>
        <v>20.3</v>
      </c>
    </row>
    <row r="83" spans="1:5">
      <c r="A83" s="396">
        <v>82</v>
      </c>
      <c r="B83" s="395">
        <v>29815</v>
      </c>
      <c r="C83" s="395">
        <v>121274258</v>
      </c>
      <c r="D83" s="409">
        <f t="shared" si="1"/>
        <v>29815</v>
      </c>
      <c r="E83" s="409">
        <f>IF(ISBLANK(A83),"",VLOOKUP(ROUNDUP(C83/1000000,1),'GO-36 Data'!B:C,2,TRUE))</f>
        <v>20.5</v>
      </c>
    </row>
    <row r="84" spans="1:5">
      <c r="A84" s="396">
        <v>83</v>
      </c>
      <c r="B84" s="395">
        <v>30150</v>
      </c>
      <c r="C84" s="395">
        <v>122595901</v>
      </c>
      <c r="D84" s="409">
        <f t="shared" si="1"/>
        <v>30150</v>
      </c>
      <c r="E84" s="409">
        <f>IF(ISBLANK(A84),"",VLOOKUP(ROUNDUP(C84/1000000,1),'GO-36 Data'!B:C,2,TRUE))</f>
        <v>20.8</v>
      </c>
    </row>
    <row r="85" spans="1:5">
      <c r="A85" s="396">
        <v>84</v>
      </c>
      <c r="B85" s="395">
        <v>30150</v>
      </c>
      <c r="C85" s="395">
        <v>123540512</v>
      </c>
      <c r="D85" s="409">
        <f t="shared" si="1"/>
        <v>30150</v>
      </c>
      <c r="E85" s="409">
        <f>IF(ISBLANK(A85),"",VLOOKUP(ROUNDUP(C85/1000000,1),'GO-36 Data'!B:C,2,TRUE))</f>
        <v>21</v>
      </c>
    </row>
    <row r="86" spans="1:5">
      <c r="A86" s="396">
        <v>85</v>
      </c>
      <c r="B86" s="395">
        <v>30150</v>
      </c>
      <c r="C86" s="395">
        <v>124684720</v>
      </c>
      <c r="D86" s="409">
        <f t="shared" si="1"/>
        <v>30150</v>
      </c>
      <c r="E86" s="409">
        <f>IF(ISBLANK(A86),"",VLOOKUP(ROUNDUP(C86/1000000,1),'GO-36 Data'!B:C,2,TRUE))</f>
        <v>21.2</v>
      </c>
    </row>
    <row r="87" spans="1:5">
      <c r="A87" s="396">
        <v>85.96</v>
      </c>
      <c r="B87" s="395">
        <v>30150</v>
      </c>
      <c r="C87" s="395">
        <v>126705336</v>
      </c>
      <c r="D87" s="409">
        <f t="shared" si="1"/>
        <v>30150</v>
      </c>
      <c r="E87" s="409">
        <f>IF(ISBLANK(A87),"",VLOOKUP(ROUNDUP(C87/1000000,1),'GO-36 Data'!B:C,2,TRUE))</f>
        <v>21.6</v>
      </c>
    </row>
    <row r="88" spans="1:5">
      <c r="A88" s="396">
        <v>86.96</v>
      </c>
      <c r="B88" s="395">
        <v>30150</v>
      </c>
      <c r="C88" s="395">
        <v>127993737</v>
      </c>
      <c r="D88" s="409">
        <f t="shared" si="1"/>
        <v>30150</v>
      </c>
      <c r="E88" s="409">
        <f>IF(ISBLANK(A88),"",VLOOKUP(ROUNDUP(C88/1000000,1),'GO-36 Data'!B:C,2,TRUE))</f>
        <v>21.9</v>
      </c>
    </row>
    <row r="89" spans="1:5">
      <c r="A89" s="396">
        <v>87.96</v>
      </c>
      <c r="B89" s="395">
        <v>30150</v>
      </c>
      <c r="C89" s="395">
        <v>129068111</v>
      </c>
      <c r="D89" s="409">
        <f t="shared" si="1"/>
        <v>30150</v>
      </c>
      <c r="E89" s="409">
        <f>IF(ISBLANK(A89),"",VLOOKUP(ROUNDUP(C89/1000000,1),'GO-36 Data'!B:C,2,TRUE))</f>
        <v>22.1</v>
      </c>
    </row>
    <row r="90" spans="1:5">
      <c r="A90" s="396">
        <v>88.96</v>
      </c>
      <c r="B90" s="395">
        <v>30150</v>
      </c>
      <c r="C90" s="395">
        <v>129898352</v>
      </c>
      <c r="D90" s="409">
        <f t="shared" si="1"/>
        <v>30150</v>
      </c>
      <c r="E90" s="409">
        <f>IF(ISBLANK(A90),"",VLOOKUP(ROUNDUP(C90/1000000,1),'GO-36 Data'!B:C,2,TRUE))</f>
        <v>22.2</v>
      </c>
    </row>
    <row r="91" spans="1:5">
      <c r="A91" s="396"/>
      <c r="B91" s="395"/>
      <c r="C91" s="395"/>
      <c r="D91" s="409" t="str">
        <f t="shared" si="1"/>
        <v/>
      </c>
      <c r="E91" s="409" t="str">
        <f>IF(ISBLANK(A91),"",VLOOKUP(ROUNDUP(C91/1000000,1),'GO-36 Data'!B:C,2,TRUE))</f>
        <v/>
      </c>
    </row>
    <row r="92" spans="1:5">
      <c r="A92" s="396"/>
      <c r="B92" s="395"/>
      <c r="C92" s="395"/>
      <c r="D92" s="409" t="str">
        <f t="shared" si="1"/>
        <v/>
      </c>
      <c r="E92" s="409" t="str">
        <f>IF(ISBLANK(A92),"",VLOOKUP(ROUNDUP(C92/1000000,1),'GO-36 Data'!B:C,2,TRUE))</f>
        <v/>
      </c>
    </row>
    <row r="93" spans="1:5">
      <c r="A93" s="396"/>
      <c r="B93" s="395"/>
      <c r="C93" s="395"/>
      <c r="D93" s="409" t="str">
        <f t="shared" si="1"/>
        <v/>
      </c>
      <c r="E93" s="409" t="str">
        <f>IF(ISBLANK(A93),"",VLOOKUP(ROUNDUP(C93/1000000,1),'GO-36 Data'!B:C,2,TRUE))</f>
        <v/>
      </c>
    </row>
    <row r="94" spans="1:5">
      <c r="A94" s="396"/>
      <c r="B94" s="395"/>
      <c r="C94" s="395"/>
      <c r="D94" s="409" t="str">
        <f t="shared" si="1"/>
        <v/>
      </c>
      <c r="E94" s="409" t="str">
        <f>IF(ISBLANK(A94),"",VLOOKUP(ROUNDUP(C94/1000000,1),'GO-36 Data'!B:C,2,TRUE))</f>
        <v/>
      </c>
    </row>
    <row r="95" spans="1:5">
      <c r="A95" s="396"/>
      <c r="B95" s="395"/>
      <c r="C95" s="395"/>
      <c r="D95" s="409" t="str">
        <f t="shared" si="1"/>
        <v/>
      </c>
      <c r="E95" s="409" t="str">
        <f>IF(ISBLANK(A95),"",VLOOKUP(ROUNDUP(C95/1000000,1),'GO-36 Data'!B:C,2,TRUE))</f>
        <v/>
      </c>
    </row>
    <row r="96" spans="1:5">
      <c r="A96" s="396"/>
      <c r="B96" s="395"/>
      <c r="C96" s="395"/>
      <c r="D96" s="409" t="str">
        <f t="shared" si="1"/>
        <v/>
      </c>
      <c r="E96" s="409" t="str">
        <f>IF(ISBLANK(A96),"",VLOOKUP(ROUNDUP(C96/1000000,1),'GO-36 Data'!B:C,2,TRUE))</f>
        <v/>
      </c>
    </row>
    <row r="97" spans="1:5">
      <c r="A97" s="396"/>
      <c r="B97" s="395"/>
      <c r="C97" s="395"/>
      <c r="D97" s="409" t="str">
        <f t="shared" si="1"/>
        <v/>
      </c>
      <c r="E97" s="409" t="str">
        <f>IF(ISBLANK(A97),"",VLOOKUP(ROUNDUP(C97/1000000,1),'GO-36 Data'!B:C,2,TRUE))</f>
        <v/>
      </c>
    </row>
    <row r="98" spans="1:5">
      <c r="A98" s="396"/>
      <c r="B98" s="395"/>
      <c r="C98" s="395"/>
      <c r="D98" s="409" t="str">
        <f t="shared" si="1"/>
        <v/>
      </c>
      <c r="E98" s="409" t="str">
        <f>IF(ISBLANK(A98),"",VLOOKUP(ROUNDUP(C98/1000000,1),'GO-36 Data'!B:C,2,TRUE))</f>
        <v/>
      </c>
    </row>
    <row r="99" spans="1:5">
      <c r="A99" s="396"/>
      <c r="B99" s="395"/>
      <c r="C99" s="395"/>
      <c r="D99" s="409" t="str">
        <f t="shared" si="1"/>
        <v/>
      </c>
      <c r="E99" s="409" t="str">
        <f>IF(ISBLANK(A99),"",VLOOKUP(ROUNDUP(C99/1000000,1),'GO-36 Data'!B:C,2,TRUE))</f>
        <v/>
      </c>
    </row>
    <row r="100" spans="1:5">
      <c r="A100" s="396"/>
      <c r="B100" s="395"/>
      <c r="C100" s="395"/>
      <c r="D100" s="409" t="str">
        <f t="shared" si="1"/>
        <v/>
      </c>
      <c r="E100" s="409" t="str">
        <f>IF(ISBLANK(A100),"",VLOOKUP(ROUNDUP(C100/1000000,1),'GO-36 Data'!B:C,2,TRUE))</f>
        <v/>
      </c>
    </row>
    <row r="101" spans="1:5">
      <c r="A101" s="396"/>
      <c r="B101" s="395"/>
      <c r="C101" s="395"/>
      <c r="D101" s="409" t="str">
        <f t="shared" si="1"/>
        <v/>
      </c>
      <c r="E101" s="409" t="str">
        <f>IF(ISBLANK(A101),"",VLOOKUP(ROUNDUP(C101/1000000,1),'GO-36 Data'!B:C,2,TRUE))</f>
        <v/>
      </c>
    </row>
    <row r="102" spans="1:5">
      <c r="A102" s="396"/>
      <c r="B102" s="395"/>
      <c r="C102" s="395"/>
      <c r="D102" s="409" t="str">
        <f t="shared" si="1"/>
        <v/>
      </c>
      <c r="E102" s="409" t="str">
        <f>IF(ISBLANK(A102),"",VLOOKUP(ROUNDUP(C102/1000000,1),'GO-36 Data'!B:C,2,TRUE))</f>
        <v/>
      </c>
    </row>
    <row r="103" spans="1:5">
      <c r="A103" s="396"/>
      <c r="B103" s="395"/>
      <c r="C103" s="395"/>
      <c r="D103" s="409" t="str">
        <f t="shared" si="1"/>
        <v/>
      </c>
      <c r="E103" s="409" t="str">
        <f>IF(ISBLANK(A103),"",VLOOKUP(ROUNDUP(C103/1000000,1),'GO-36 Data'!B:C,2,TRUE))</f>
        <v/>
      </c>
    </row>
    <row r="104" spans="1:5">
      <c r="A104" s="396"/>
      <c r="B104" s="395"/>
      <c r="C104" s="395"/>
      <c r="D104" s="409" t="str">
        <f t="shared" si="1"/>
        <v/>
      </c>
      <c r="E104" s="409" t="str">
        <f>IF(ISBLANK(A104),"",VLOOKUP(ROUNDUP(C104/1000000,1),'GO-36 Data'!B:C,2,TRUE))</f>
        <v/>
      </c>
    </row>
    <row r="105" spans="1:5">
      <c r="A105" s="396"/>
      <c r="B105" s="395"/>
      <c r="C105" s="395"/>
      <c r="D105" s="409" t="str">
        <f t="shared" si="1"/>
        <v/>
      </c>
      <c r="E105" s="409" t="str">
        <f>IF(ISBLANK(A105),"",VLOOKUP(ROUNDUP(C105/1000000,1),'GO-36 Data'!B:C,2,TRUE))</f>
        <v/>
      </c>
    </row>
    <row r="106" spans="1:5">
      <c r="A106" s="396"/>
      <c r="B106" s="395"/>
      <c r="C106" s="395"/>
      <c r="D106" s="409" t="str">
        <f t="shared" si="1"/>
        <v/>
      </c>
      <c r="E106" s="409" t="str">
        <f>IF(ISBLANK(A106),"",VLOOKUP(ROUNDUP(C106/1000000,1),'GO-36 Data'!B:C,2,TRUE))</f>
        <v/>
      </c>
    </row>
    <row r="107" spans="1:5">
      <c r="A107" s="396"/>
      <c r="B107" s="395"/>
      <c r="C107" s="395"/>
      <c r="D107" s="409" t="str">
        <f t="shared" si="1"/>
        <v/>
      </c>
      <c r="E107" s="409" t="str">
        <f>IF(ISBLANK(A107),"",VLOOKUP(ROUNDUP(C107/1000000,1),'GO-36 Data'!B:C,2,TRUE))</f>
        <v/>
      </c>
    </row>
    <row r="108" spans="1:5">
      <c r="A108" s="396"/>
      <c r="B108" s="395"/>
      <c r="C108" s="395"/>
      <c r="D108" s="409" t="str">
        <f t="shared" si="1"/>
        <v/>
      </c>
      <c r="E108" s="409" t="str">
        <f>IF(ISBLANK(A108),"",VLOOKUP(ROUNDUP(C108/1000000,1),'GO-36 Data'!B:C,2,TRUE))</f>
        <v/>
      </c>
    </row>
    <row r="109" spans="1:5">
      <c r="A109" s="396"/>
      <c r="B109" s="395"/>
      <c r="C109" s="395"/>
      <c r="D109" s="409" t="str">
        <f t="shared" si="1"/>
        <v/>
      </c>
      <c r="E109" s="409" t="str">
        <f>IF(ISBLANK(A109),"",VLOOKUP(ROUNDUP(C109/1000000,1),'GO-36 Data'!B:C,2,TRUE))</f>
        <v/>
      </c>
    </row>
    <row r="110" spans="1:5">
      <c r="A110" s="396"/>
      <c r="B110" s="395"/>
      <c r="C110" s="395"/>
      <c r="D110" s="409" t="str">
        <f t="shared" si="1"/>
        <v/>
      </c>
      <c r="E110" s="409" t="str">
        <f>IF(ISBLANK(A110),"",VLOOKUP(ROUNDUP(C110/1000000,1),'GO-36 Data'!B:C,2,TRUE))</f>
        <v/>
      </c>
    </row>
    <row r="111" spans="1:5">
      <c r="A111" s="396"/>
      <c r="B111" s="395"/>
      <c r="C111" s="395"/>
      <c r="D111" s="409" t="str">
        <f t="shared" si="1"/>
        <v/>
      </c>
      <c r="E111" s="409" t="str">
        <f>IF(ISBLANK(A111),"",VLOOKUP(ROUNDUP(C111/1000000,1),'GO-36 Data'!B:C,2,TRUE))</f>
        <v/>
      </c>
    </row>
    <row r="112" spans="1:5">
      <c r="A112" s="396"/>
      <c r="B112" s="395"/>
      <c r="C112" s="395"/>
      <c r="D112" s="409" t="str">
        <f t="shared" si="1"/>
        <v/>
      </c>
      <c r="E112" s="409" t="str">
        <f>IF(ISBLANK(A112),"",VLOOKUP(ROUNDUP(C112/1000000,1),'GO-36 Data'!B:C,2,TRUE))</f>
        <v/>
      </c>
    </row>
    <row r="113" spans="1:5">
      <c r="A113" s="396"/>
      <c r="B113" s="395"/>
      <c r="C113" s="395"/>
      <c r="D113" s="409" t="str">
        <f t="shared" si="1"/>
        <v/>
      </c>
      <c r="E113" s="409" t="str">
        <f>IF(ISBLANK(A113),"",VLOOKUP(ROUNDUP(C113/1000000,1),'GO-36 Data'!B:C,2,TRUE))</f>
        <v/>
      </c>
    </row>
    <row r="114" spans="1:5">
      <c r="A114" s="396"/>
      <c r="B114" s="395"/>
      <c r="C114" s="395"/>
      <c r="D114" s="409" t="str">
        <f t="shared" si="1"/>
        <v/>
      </c>
      <c r="E114" s="409" t="str">
        <f>IF(ISBLANK(A114),"",VLOOKUP(ROUNDUP(C114/1000000,1),'GO-36 Data'!B:C,2,TRUE))</f>
        <v/>
      </c>
    </row>
    <row r="115" spans="1:5">
      <c r="A115" s="396"/>
      <c r="B115" s="395"/>
      <c r="C115" s="395"/>
      <c r="D115" s="409" t="str">
        <f t="shared" si="1"/>
        <v/>
      </c>
      <c r="E115" s="409" t="str">
        <f>IF(ISBLANK(A115),"",VLOOKUP(ROUNDUP(C115/1000000,1),'GO-36 Data'!B:C,2,TRUE))</f>
        <v/>
      </c>
    </row>
    <row r="116" spans="1:5">
      <c r="A116" s="396"/>
      <c r="B116" s="395"/>
      <c r="C116" s="395"/>
      <c r="D116" s="409" t="str">
        <f t="shared" si="1"/>
        <v/>
      </c>
      <c r="E116" s="409" t="str">
        <f>IF(ISBLANK(A116),"",VLOOKUP(ROUNDUP(C116/1000000,1),'GO-36 Data'!B:C,2,TRUE))</f>
        <v/>
      </c>
    </row>
    <row r="117" spans="1:5">
      <c r="A117" s="396"/>
      <c r="B117" s="395"/>
      <c r="C117" s="395"/>
      <c r="D117" s="409" t="str">
        <f t="shared" si="1"/>
        <v/>
      </c>
      <c r="E117" s="409" t="str">
        <f>IF(ISBLANK(A117),"",VLOOKUP(ROUNDUP(C117/1000000,1),'GO-36 Data'!B:C,2,TRUE))</f>
        <v/>
      </c>
    </row>
    <row r="118" spans="1:5">
      <c r="A118" s="396"/>
      <c r="B118" s="395"/>
      <c r="C118" s="395"/>
      <c r="D118" s="409" t="str">
        <f t="shared" si="1"/>
        <v/>
      </c>
      <c r="E118" s="409" t="str">
        <f>IF(ISBLANK(A118),"",VLOOKUP(ROUNDUP(C118/1000000,1),'GO-36 Data'!B:C,2,TRUE))</f>
        <v/>
      </c>
    </row>
    <row r="119" spans="1:5">
      <c r="A119" s="396"/>
      <c r="B119" s="395"/>
      <c r="C119" s="395"/>
      <c r="D119" s="409" t="str">
        <f t="shared" si="1"/>
        <v/>
      </c>
      <c r="E119" s="409" t="str">
        <f>IF(ISBLANK(A119),"",VLOOKUP(ROUNDUP(C119/1000000,1),'GO-36 Data'!B:C,2,TRUE))</f>
        <v/>
      </c>
    </row>
    <row r="120" spans="1:5">
      <c r="A120" s="396"/>
      <c r="B120" s="395"/>
      <c r="C120" s="395"/>
      <c r="D120" s="409" t="str">
        <f t="shared" si="1"/>
        <v/>
      </c>
      <c r="E120" s="409" t="str">
        <f>IF(ISBLANK(A120),"",VLOOKUP(ROUNDUP(C120/1000000,1),'GO-36 Data'!B:C,2,TRUE))</f>
        <v/>
      </c>
    </row>
    <row r="121" spans="1:5">
      <c r="A121" s="396"/>
      <c r="B121" s="395"/>
      <c r="C121" s="395"/>
      <c r="D121" s="409" t="str">
        <f t="shared" si="1"/>
        <v/>
      </c>
      <c r="E121" s="409" t="str">
        <f>IF(ISBLANK(A121),"",VLOOKUP(ROUNDUP(C121/1000000,1),'GO-36 Data'!B:C,2,TRUE))</f>
        <v/>
      </c>
    </row>
    <row r="122" spans="1:5">
      <c r="A122" s="396"/>
      <c r="B122" s="395"/>
      <c r="C122" s="395"/>
      <c r="D122" s="409" t="str">
        <f t="shared" si="1"/>
        <v/>
      </c>
      <c r="E122" s="409" t="str">
        <f>IF(ISBLANK(A122),"",VLOOKUP(ROUNDUP(C122/1000000,1),'GO-36 Data'!B:C,2,TRUE))</f>
        <v/>
      </c>
    </row>
    <row r="123" spans="1:5">
      <c r="A123" s="396"/>
      <c r="B123" s="395"/>
      <c r="C123" s="395"/>
      <c r="D123" s="409" t="str">
        <f t="shared" si="1"/>
        <v/>
      </c>
      <c r="E123" s="409" t="str">
        <f>IF(ISBLANK(A123),"",VLOOKUP(ROUNDUP(C123/1000000,1),'GO-36 Data'!B:C,2,TRUE))</f>
        <v/>
      </c>
    </row>
    <row r="124" spans="1:5">
      <c r="A124" s="396"/>
      <c r="B124" s="395"/>
      <c r="C124" s="395"/>
      <c r="D124" s="409" t="str">
        <f t="shared" si="1"/>
        <v/>
      </c>
      <c r="E124" s="409" t="str">
        <f>IF(ISBLANK(A124),"",VLOOKUP(ROUNDUP(C124/1000000,1),'GO-36 Data'!B:C,2,TRUE))</f>
        <v/>
      </c>
    </row>
    <row r="125" spans="1:5">
      <c r="A125" s="396"/>
      <c r="B125" s="395"/>
      <c r="C125" s="395"/>
      <c r="D125" s="409" t="str">
        <f t="shared" si="1"/>
        <v/>
      </c>
      <c r="E125" s="409" t="str">
        <f>IF(ISBLANK(A125),"",VLOOKUP(ROUNDUP(C125/1000000,1),'GO-36 Data'!B:C,2,TRUE))</f>
        <v/>
      </c>
    </row>
    <row r="126" spans="1:5">
      <c r="A126" s="396"/>
      <c r="B126" s="395"/>
      <c r="C126" s="395"/>
      <c r="D126" s="409" t="str">
        <f t="shared" si="1"/>
        <v/>
      </c>
      <c r="E126" s="409" t="str">
        <f>IF(ISBLANK(A126),"",VLOOKUP(ROUNDUP(C126/1000000,1),'GO-36 Data'!B:C,2,TRUE))</f>
        <v/>
      </c>
    </row>
    <row r="127" spans="1:5">
      <c r="A127" s="396"/>
      <c r="B127" s="395"/>
      <c r="C127" s="395"/>
      <c r="D127" s="409" t="str">
        <f t="shared" si="1"/>
        <v/>
      </c>
      <c r="E127" s="409" t="str">
        <f>IF(ISBLANK(A127),"",VLOOKUP(ROUNDUP(C127/1000000,1),'GO-36 Data'!B:C,2,TRUE))</f>
        <v/>
      </c>
    </row>
    <row r="128" spans="1:5">
      <c r="A128" s="396"/>
      <c r="B128" s="395"/>
      <c r="C128" s="395"/>
      <c r="D128" s="409" t="str">
        <f t="shared" si="1"/>
        <v/>
      </c>
      <c r="E128" s="409" t="str">
        <f>IF(ISBLANK(A128),"",VLOOKUP(ROUNDUP(C128/1000000,1),'GO-36 Data'!B:C,2,TRUE))</f>
        <v/>
      </c>
    </row>
    <row r="129" spans="1:5">
      <c r="A129" s="396"/>
      <c r="B129" s="395"/>
      <c r="C129" s="395"/>
      <c r="D129" s="409" t="str">
        <f t="shared" si="1"/>
        <v/>
      </c>
      <c r="E129" s="409" t="str">
        <f>IF(ISBLANK(A129),"",VLOOKUP(ROUNDUP(C129/1000000,1),'GO-36 Data'!B:C,2,TRUE))</f>
        <v/>
      </c>
    </row>
    <row r="130" spans="1:5">
      <c r="A130" s="396"/>
      <c r="B130" s="395"/>
      <c r="C130" s="395"/>
      <c r="D130" s="409" t="str">
        <f t="shared" si="1"/>
        <v/>
      </c>
      <c r="E130" s="409" t="str">
        <f>IF(ISBLANK(A130),"",VLOOKUP(ROUNDUP(C130/1000000,1),'GO-36 Data'!B:C,2,TRUE))</f>
        <v/>
      </c>
    </row>
    <row r="131" spans="1:5">
      <c r="A131" s="396"/>
      <c r="B131" s="395"/>
      <c r="C131" s="395"/>
      <c r="D131" s="409" t="str">
        <f t="shared" ref="D131:D194" si="2">IF(ISBLANK(B131),"",MAX(B131,$G$1))</f>
        <v/>
      </c>
      <c r="E131" s="409" t="str">
        <f>IF(ISBLANK(A131),"",VLOOKUP(ROUNDUP(C131/1000000,1),'GO-36 Data'!B:C,2,TRUE))</f>
        <v/>
      </c>
    </row>
    <row r="132" spans="1:5">
      <c r="A132" s="396"/>
      <c r="B132" s="395"/>
      <c r="C132" s="395"/>
      <c r="D132" s="409" t="str">
        <f t="shared" si="2"/>
        <v/>
      </c>
      <c r="E132" s="409" t="str">
        <f>IF(ISBLANK(A132),"",VLOOKUP(ROUNDUP(C132/1000000,1),'GO-36 Data'!B:C,2,TRUE))</f>
        <v/>
      </c>
    </row>
    <row r="133" spans="1:5">
      <c r="A133" s="396"/>
      <c r="B133" s="395"/>
      <c r="C133" s="395"/>
      <c r="D133" s="409" t="str">
        <f t="shared" si="2"/>
        <v/>
      </c>
      <c r="E133" s="409" t="str">
        <f>IF(ISBLANK(A133),"",VLOOKUP(ROUNDUP(C133/1000000,1),'GO-36 Data'!B:C,2,TRUE))</f>
        <v/>
      </c>
    </row>
    <row r="134" spans="1:5">
      <c r="A134" s="396"/>
      <c r="B134" s="395"/>
      <c r="C134" s="395"/>
      <c r="D134" s="409" t="str">
        <f t="shared" si="2"/>
        <v/>
      </c>
      <c r="E134" s="409" t="str">
        <f>IF(ISBLANK(A134),"",VLOOKUP(ROUNDUP(C134/1000000,1),'GO-36 Data'!B:C,2,TRUE))</f>
        <v/>
      </c>
    </row>
    <row r="135" spans="1:5">
      <c r="A135" s="396"/>
      <c r="B135" s="395"/>
      <c r="C135" s="395"/>
      <c r="D135" s="409" t="str">
        <f t="shared" si="2"/>
        <v/>
      </c>
      <c r="E135" s="409" t="str">
        <f>IF(ISBLANK(A135),"",VLOOKUP(ROUNDUP(C135/1000000,1),'GO-36 Data'!B:C,2,TRUE))</f>
        <v/>
      </c>
    </row>
    <row r="136" spans="1:5">
      <c r="A136" s="396"/>
      <c r="B136" s="395"/>
      <c r="C136" s="395"/>
      <c r="D136" s="409" t="str">
        <f t="shared" si="2"/>
        <v/>
      </c>
      <c r="E136" s="409" t="str">
        <f>IF(ISBLANK(A136),"",VLOOKUP(ROUNDUP(C136/1000000,1),'GO-36 Data'!B:C,2,TRUE))</f>
        <v/>
      </c>
    </row>
    <row r="137" spans="1:5">
      <c r="A137" s="396"/>
      <c r="B137" s="395"/>
      <c r="C137" s="395"/>
      <c r="D137" s="409" t="str">
        <f t="shared" si="2"/>
        <v/>
      </c>
      <c r="E137" s="409" t="str">
        <f>IF(ISBLANK(A137),"",VLOOKUP(ROUNDUP(C137/1000000,1),'GO-36 Data'!B:C,2,TRUE))</f>
        <v/>
      </c>
    </row>
    <row r="138" spans="1:5">
      <c r="A138" s="396"/>
      <c r="B138" s="395"/>
      <c r="C138" s="395"/>
      <c r="D138" s="409" t="str">
        <f t="shared" si="2"/>
        <v/>
      </c>
      <c r="E138" s="409" t="str">
        <f>IF(ISBLANK(A138),"",VLOOKUP(ROUNDUP(C138/1000000,1),'GO-36 Data'!B:C,2,TRUE))</f>
        <v/>
      </c>
    </row>
    <row r="139" spans="1:5">
      <c r="A139" s="396"/>
      <c r="B139" s="395"/>
      <c r="C139" s="395"/>
      <c r="D139" s="409" t="str">
        <f t="shared" si="2"/>
        <v/>
      </c>
      <c r="E139" s="409" t="str">
        <f>IF(ISBLANK(A139),"",VLOOKUP(ROUNDUP(C139/1000000,1),'GO-36 Data'!B:C,2,TRUE))</f>
        <v/>
      </c>
    </row>
    <row r="140" spans="1:5">
      <c r="A140" s="396"/>
      <c r="B140" s="395"/>
      <c r="C140" s="395"/>
      <c r="D140" s="409" t="str">
        <f t="shared" si="2"/>
        <v/>
      </c>
      <c r="E140" s="409" t="str">
        <f>IF(ISBLANK(A140),"",VLOOKUP(ROUNDUP(C140/1000000,1),'GO-36 Data'!B:C,2,TRUE))</f>
        <v/>
      </c>
    </row>
    <row r="141" spans="1:5">
      <c r="A141" s="396"/>
      <c r="B141" s="395"/>
      <c r="C141" s="395"/>
      <c r="D141" s="409" t="str">
        <f t="shared" si="2"/>
        <v/>
      </c>
      <c r="E141" s="409" t="str">
        <f>IF(ISBLANK(A141),"",VLOOKUP(ROUNDUP(C141/1000000,1),'GO-36 Data'!B:C,2,TRUE))</f>
        <v/>
      </c>
    </row>
    <row r="142" spans="1:5">
      <c r="A142" s="396"/>
      <c r="B142" s="395"/>
      <c r="C142" s="395"/>
      <c r="D142" s="409" t="str">
        <f t="shared" si="2"/>
        <v/>
      </c>
      <c r="E142" s="409" t="str">
        <f>IF(ISBLANK(A142),"",VLOOKUP(ROUNDUP(C142/1000000,1),'GO-36 Data'!B:C,2,TRUE))</f>
        <v/>
      </c>
    </row>
    <row r="143" spans="1:5">
      <c r="A143" s="396"/>
      <c r="B143" s="395"/>
      <c r="C143" s="395"/>
      <c r="D143" s="409" t="str">
        <f t="shared" si="2"/>
        <v/>
      </c>
      <c r="E143" s="409" t="str">
        <f>IF(ISBLANK(A143),"",VLOOKUP(ROUNDUP(C143/1000000,1),'GO-36 Data'!B:C,2,TRUE))</f>
        <v/>
      </c>
    </row>
    <row r="144" spans="1:5">
      <c r="A144" s="396"/>
      <c r="B144" s="395"/>
      <c r="C144" s="395"/>
      <c r="D144" s="409" t="str">
        <f t="shared" si="2"/>
        <v/>
      </c>
      <c r="E144" s="409" t="str">
        <f>IF(ISBLANK(A144),"",VLOOKUP(ROUNDUP(C144/1000000,1),'GO-36 Data'!B:C,2,TRUE))</f>
        <v/>
      </c>
    </row>
    <row r="145" spans="1:5">
      <c r="A145" s="396"/>
      <c r="B145" s="395"/>
      <c r="C145" s="395"/>
      <c r="D145" s="409" t="str">
        <f t="shared" si="2"/>
        <v/>
      </c>
      <c r="E145" s="409" t="str">
        <f>IF(ISBLANK(A145),"",VLOOKUP(ROUNDUP(C145/1000000,1),'GO-36 Data'!B:C,2,TRUE))</f>
        <v/>
      </c>
    </row>
    <row r="146" spans="1:5">
      <c r="A146" s="396"/>
      <c r="B146" s="395"/>
      <c r="C146" s="395"/>
      <c r="D146" s="409" t="str">
        <f t="shared" si="2"/>
        <v/>
      </c>
      <c r="E146" s="409" t="str">
        <f>IF(ISBLANK(A146),"",VLOOKUP(ROUNDUP(C146/1000000,1),'GO-36 Data'!B:C,2,TRUE))</f>
        <v/>
      </c>
    </row>
    <row r="147" spans="1:5">
      <c r="A147" s="396"/>
      <c r="B147" s="395"/>
      <c r="C147" s="395"/>
      <c r="D147" s="409" t="str">
        <f t="shared" si="2"/>
        <v/>
      </c>
      <c r="E147" s="409" t="str">
        <f>IF(ISBLANK(A147),"",VLOOKUP(ROUNDUP(C147/1000000,1),'GO-36 Data'!B:C,2,TRUE))</f>
        <v/>
      </c>
    </row>
    <row r="148" spans="1:5">
      <c r="A148" s="396"/>
      <c r="B148" s="395"/>
      <c r="C148" s="395"/>
      <c r="D148" s="409" t="str">
        <f t="shared" si="2"/>
        <v/>
      </c>
      <c r="E148" s="409" t="str">
        <f>IF(ISBLANK(A148),"",VLOOKUP(ROUNDUP(C148/1000000,1),'GO-36 Data'!B:C,2,TRUE))</f>
        <v/>
      </c>
    </row>
    <row r="149" spans="1:5">
      <c r="A149" s="396"/>
      <c r="B149" s="395"/>
      <c r="C149" s="395"/>
      <c r="D149" s="409" t="str">
        <f t="shared" si="2"/>
        <v/>
      </c>
      <c r="E149" s="409" t="str">
        <f>IF(ISBLANK(A149),"",VLOOKUP(ROUNDUP(C149/1000000,1),'GO-36 Data'!B:C,2,TRUE))</f>
        <v/>
      </c>
    </row>
    <row r="150" spans="1:5">
      <c r="A150" s="396"/>
      <c r="B150" s="395"/>
      <c r="C150" s="395"/>
      <c r="D150" s="409" t="str">
        <f t="shared" si="2"/>
        <v/>
      </c>
      <c r="E150" s="409" t="str">
        <f>IF(ISBLANK(A150),"",VLOOKUP(ROUNDUP(C150/1000000,1),'GO-36 Data'!B:C,2,TRUE))</f>
        <v/>
      </c>
    </row>
    <row r="151" spans="1:5">
      <c r="A151" s="396"/>
      <c r="B151" s="395"/>
      <c r="C151" s="395"/>
      <c r="D151" s="409" t="str">
        <f t="shared" si="2"/>
        <v/>
      </c>
      <c r="E151" s="409" t="str">
        <f>IF(ISBLANK(A151),"",VLOOKUP(ROUNDUP(C151/1000000,1),'GO-36 Data'!B:C,2,TRUE))</f>
        <v/>
      </c>
    </row>
    <row r="152" spans="1:5">
      <c r="A152" s="396"/>
      <c r="B152" s="395"/>
      <c r="C152" s="395"/>
      <c r="D152" s="409" t="str">
        <f t="shared" si="2"/>
        <v/>
      </c>
      <c r="E152" s="409" t="str">
        <f>IF(ISBLANK(A152),"",VLOOKUP(ROUNDUP(C152/1000000,1),'GO-36 Data'!B:C,2,TRUE))</f>
        <v/>
      </c>
    </row>
    <row r="153" spans="1:5">
      <c r="A153" s="396"/>
      <c r="B153" s="395"/>
      <c r="C153" s="395"/>
      <c r="D153" s="409" t="str">
        <f t="shared" si="2"/>
        <v/>
      </c>
      <c r="E153" s="409" t="str">
        <f>IF(ISBLANK(A153),"",VLOOKUP(ROUNDUP(C153/1000000,1),'GO-36 Data'!B:C,2,TRUE))</f>
        <v/>
      </c>
    </row>
    <row r="154" spans="1:5">
      <c r="A154" s="396"/>
      <c r="B154" s="395"/>
      <c r="C154" s="395"/>
      <c r="D154" s="409" t="str">
        <f t="shared" si="2"/>
        <v/>
      </c>
      <c r="E154" s="409" t="str">
        <f>IF(ISBLANK(A154),"",VLOOKUP(ROUNDUP(C154/1000000,1),'GO-36 Data'!B:C,2,TRUE))</f>
        <v/>
      </c>
    </row>
    <row r="155" spans="1:5">
      <c r="A155" s="396"/>
      <c r="B155" s="395"/>
      <c r="C155" s="395"/>
      <c r="D155" s="409" t="str">
        <f t="shared" si="2"/>
        <v/>
      </c>
      <c r="E155" s="409" t="str">
        <f>IF(ISBLANK(A155),"",VLOOKUP(ROUNDUP(C155/1000000,1),'GO-36 Data'!B:C,2,TRUE))</f>
        <v/>
      </c>
    </row>
    <row r="156" spans="1:5">
      <c r="A156" s="360"/>
      <c r="B156" s="361"/>
      <c r="C156" s="363"/>
      <c r="D156" s="409" t="str">
        <f t="shared" si="2"/>
        <v/>
      </c>
      <c r="E156" s="409" t="str">
        <f>IF(ISBLANK(A156),"",VLOOKUP(ROUNDUP(C156/1000000,1),'GO-36 Data'!B:C,2,TRUE))</f>
        <v/>
      </c>
    </row>
    <row r="157" spans="1:5">
      <c r="A157" s="360"/>
      <c r="B157" s="361"/>
      <c r="C157" s="363"/>
      <c r="D157" s="409" t="str">
        <f t="shared" si="2"/>
        <v/>
      </c>
      <c r="E157" s="409" t="str">
        <f>IF(ISBLANK(A157),"",VLOOKUP(ROUNDUP(C157/1000000,1),'GO-36 Data'!B:C,2,TRUE))</f>
        <v/>
      </c>
    </row>
    <row r="158" spans="1:5">
      <c r="A158" s="360"/>
      <c r="B158" s="361"/>
      <c r="C158" s="363"/>
      <c r="D158" s="409" t="str">
        <f t="shared" si="2"/>
        <v/>
      </c>
      <c r="E158" s="409" t="str">
        <f>IF(ISBLANK(A158),"",VLOOKUP(ROUNDUP(C158/1000000,1),'GO-36 Data'!B:C,2,TRUE))</f>
        <v/>
      </c>
    </row>
    <row r="159" spans="1:5">
      <c r="A159" s="360"/>
      <c r="B159" s="361"/>
      <c r="C159" s="363"/>
      <c r="D159" s="409" t="str">
        <f t="shared" si="2"/>
        <v/>
      </c>
      <c r="E159" s="409" t="str">
        <f>IF(ISBLANK(A159),"",VLOOKUP(ROUNDUP(C159/1000000,1),'GO-36 Data'!B:C,2,TRUE))</f>
        <v/>
      </c>
    </row>
    <row r="160" spans="1:5">
      <c r="A160" s="360"/>
      <c r="B160" s="361"/>
      <c r="C160" s="363"/>
      <c r="D160" s="409" t="str">
        <f t="shared" si="2"/>
        <v/>
      </c>
      <c r="E160" s="409" t="str">
        <f>IF(ISBLANK(A160),"",VLOOKUP(ROUNDUP(C160/1000000,1),'GO-36 Data'!B:C,2,TRUE))</f>
        <v/>
      </c>
    </row>
    <row r="161" spans="1:5">
      <c r="A161" s="360"/>
      <c r="B161" s="361"/>
      <c r="C161" s="363"/>
      <c r="D161" s="409" t="str">
        <f t="shared" si="2"/>
        <v/>
      </c>
      <c r="E161" s="409" t="str">
        <f>IF(ISBLANK(A161),"",VLOOKUP(ROUNDUP(C161/1000000,1),'GO-36 Data'!B:C,2,TRUE))</f>
        <v/>
      </c>
    </row>
    <row r="162" spans="1:5">
      <c r="A162" s="360"/>
      <c r="B162" s="361"/>
      <c r="C162" s="363"/>
      <c r="D162" s="409" t="str">
        <f t="shared" si="2"/>
        <v/>
      </c>
      <c r="E162" s="409" t="str">
        <f>IF(ISBLANK(A162),"",VLOOKUP(ROUNDUP(C162/1000000,1),'GO-36 Data'!B:C,2,TRUE))</f>
        <v/>
      </c>
    </row>
    <row r="163" spans="1:5">
      <c r="A163" s="360"/>
      <c r="B163" s="361"/>
      <c r="C163" s="363"/>
      <c r="D163" s="409" t="str">
        <f t="shared" si="2"/>
        <v/>
      </c>
      <c r="E163" s="409" t="str">
        <f>IF(ISBLANK(A163),"",VLOOKUP(ROUNDUP(C163/1000000,1),'GO-36 Data'!B:C,2,TRUE))</f>
        <v/>
      </c>
    </row>
    <row r="164" spans="1:5">
      <c r="A164" s="360"/>
      <c r="B164" s="361"/>
      <c r="C164" s="363"/>
      <c r="D164" s="409" t="str">
        <f t="shared" si="2"/>
        <v/>
      </c>
      <c r="E164" s="409" t="str">
        <f>IF(ISBLANK(A164),"",VLOOKUP(ROUNDUP(C164/1000000,1),'GO-36 Data'!B:C,2,TRUE))</f>
        <v/>
      </c>
    </row>
    <row r="165" spans="1:5">
      <c r="A165" s="360"/>
      <c r="B165" s="361"/>
      <c r="C165" s="363"/>
      <c r="D165" s="409" t="str">
        <f t="shared" si="2"/>
        <v/>
      </c>
      <c r="E165" s="409" t="str">
        <f>IF(ISBLANK(A165),"",VLOOKUP(ROUNDUP(C165/1000000,1),'GO-36 Data'!B:C,2,TRUE))</f>
        <v/>
      </c>
    </row>
    <row r="166" spans="1:5">
      <c r="A166" s="360"/>
      <c r="B166" s="361"/>
      <c r="C166" s="363"/>
      <c r="D166" s="409" t="str">
        <f t="shared" si="2"/>
        <v/>
      </c>
      <c r="E166" s="409" t="str">
        <f>IF(ISBLANK(A166),"",VLOOKUP(ROUNDUP(C166/1000000,1),'GO-36 Data'!B:C,2,TRUE))</f>
        <v/>
      </c>
    </row>
    <row r="167" spans="1:5">
      <c r="A167" s="360"/>
      <c r="B167" s="361"/>
      <c r="C167" s="363"/>
      <c r="D167" s="409" t="str">
        <f t="shared" si="2"/>
        <v/>
      </c>
      <c r="E167" s="409" t="str">
        <f>IF(ISBLANK(A167),"",VLOOKUP(ROUNDUP(C167/1000000,1),'GO-36 Data'!B:C,2,TRUE))</f>
        <v/>
      </c>
    </row>
    <row r="168" spans="1:5">
      <c r="A168" s="360"/>
      <c r="B168" s="361"/>
      <c r="C168" s="363"/>
      <c r="D168" s="409" t="str">
        <f t="shared" si="2"/>
        <v/>
      </c>
      <c r="E168" s="409" t="str">
        <f>IF(ISBLANK(A168),"",VLOOKUP(ROUNDUP(C168/1000000,1),'GO-36 Data'!B:C,2,TRUE))</f>
        <v/>
      </c>
    </row>
    <row r="169" spans="1:5">
      <c r="A169" s="360"/>
      <c r="B169" s="361"/>
      <c r="C169" s="363"/>
      <c r="D169" s="409" t="str">
        <f t="shared" si="2"/>
        <v/>
      </c>
      <c r="E169" s="409" t="str">
        <f>IF(ISBLANK(A169),"",VLOOKUP(ROUNDUP(C169/1000000,1),'GO-36 Data'!B:C,2,TRUE))</f>
        <v/>
      </c>
    </row>
    <row r="170" spans="1:5">
      <c r="A170" s="360"/>
      <c r="B170" s="361"/>
      <c r="C170" s="363"/>
      <c r="D170" s="409" t="str">
        <f t="shared" si="2"/>
        <v/>
      </c>
      <c r="E170" s="409" t="str">
        <f>IF(ISBLANK(A170),"",VLOOKUP(ROUNDUP(C170/1000000,1),'GO-36 Data'!B:C,2,TRUE))</f>
        <v/>
      </c>
    </row>
    <row r="171" spans="1:5">
      <c r="A171" s="360"/>
      <c r="B171" s="361"/>
      <c r="C171" s="363"/>
      <c r="D171" s="409" t="str">
        <f t="shared" si="2"/>
        <v/>
      </c>
      <c r="E171" s="409" t="str">
        <f>IF(ISBLANK(A171),"",VLOOKUP(ROUNDUP(C171/1000000,1),'GO-36 Data'!B:C,2,TRUE))</f>
        <v/>
      </c>
    </row>
    <row r="172" spans="1:5">
      <c r="A172" s="360"/>
      <c r="B172" s="361"/>
      <c r="C172" s="363"/>
      <c r="D172" s="409" t="str">
        <f t="shared" si="2"/>
        <v/>
      </c>
      <c r="E172" s="409" t="str">
        <f>IF(ISBLANK(A172),"",VLOOKUP(ROUNDUP(C172/1000000,1),'GO-36 Data'!B:C,2,TRUE))</f>
        <v/>
      </c>
    </row>
    <row r="173" spans="1:5">
      <c r="A173" s="360"/>
      <c r="B173" s="361"/>
      <c r="C173" s="363"/>
      <c r="D173" s="409" t="str">
        <f t="shared" si="2"/>
        <v/>
      </c>
      <c r="E173" s="409" t="str">
        <f>IF(ISBLANK(A173),"",VLOOKUP(ROUNDUP(C173/1000000,1),'GO-36 Data'!B:C,2,TRUE))</f>
        <v/>
      </c>
    </row>
    <row r="174" spans="1:5">
      <c r="A174" s="360"/>
      <c r="B174" s="361"/>
      <c r="C174" s="363"/>
      <c r="D174" s="409" t="str">
        <f t="shared" si="2"/>
        <v/>
      </c>
      <c r="E174" s="409" t="str">
        <f>IF(ISBLANK(A174),"",VLOOKUP(ROUNDUP(C174/1000000,1),'GO-36 Data'!B:C,2,TRUE))</f>
        <v/>
      </c>
    </row>
    <row r="175" spans="1:5">
      <c r="A175" s="360"/>
      <c r="B175" s="361"/>
      <c r="C175" s="363"/>
      <c r="D175" s="409" t="str">
        <f t="shared" si="2"/>
        <v/>
      </c>
      <c r="E175" s="409" t="str">
        <f>IF(ISBLANK(A175),"",VLOOKUP(ROUNDUP(C175/1000000,1),'GO-36 Data'!B:C,2,TRUE))</f>
        <v/>
      </c>
    </row>
    <row r="176" spans="1:5">
      <c r="A176" s="360"/>
      <c r="B176" s="361"/>
      <c r="C176" s="363"/>
      <c r="D176" s="409" t="str">
        <f t="shared" si="2"/>
        <v/>
      </c>
      <c r="E176" s="409" t="str">
        <f>IF(ISBLANK(A176),"",VLOOKUP(ROUNDUP(C176/1000000,1),'GO-36 Data'!B:C,2,TRUE))</f>
        <v/>
      </c>
    </row>
    <row r="177" spans="1:5">
      <c r="A177" s="360"/>
      <c r="B177" s="361"/>
      <c r="C177" s="363"/>
      <c r="D177" s="409" t="str">
        <f t="shared" si="2"/>
        <v/>
      </c>
      <c r="E177" s="409" t="str">
        <f>IF(ISBLANK(A177),"",VLOOKUP(ROUNDUP(C177/1000000,1),'GO-36 Data'!B:C,2,TRUE))</f>
        <v/>
      </c>
    </row>
    <row r="178" spans="1:5">
      <c r="A178" s="360"/>
      <c r="B178" s="361"/>
      <c r="C178" s="363"/>
      <c r="D178" s="409" t="str">
        <f t="shared" si="2"/>
        <v/>
      </c>
      <c r="E178" s="409" t="str">
        <f>IF(ISBLANK(A178),"",VLOOKUP(ROUNDUP(C178/1000000,1),'GO-36 Data'!B:C,2,TRUE))</f>
        <v/>
      </c>
    </row>
    <row r="179" spans="1:5">
      <c r="A179" s="360"/>
      <c r="B179" s="361"/>
      <c r="C179" s="363"/>
      <c r="D179" s="409" t="str">
        <f t="shared" si="2"/>
        <v/>
      </c>
      <c r="E179" s="409" t="str">
        <f>IF(ISBLANK(A179),"",VLOOKUP(ROUNDUP(C179/1000000,1),'GO-36 Data'!B:C,2,TRUE))</f>
        <v/>
      </c>
    </row>
    <row r="180" spans="1:5">
      <c r="A180" s="360"/>
      <c r="B180" s="361"/>
      <c r="C180" s="363"/>
      <c r="D180" s="409" t="str">
        <f t="shared" si="2"/>
        <v/>
      </c>
      <c r="E180" s="409" t="str">
        <f>IF(ISBLANK(A180),"",VLOOKUP(ROUNDUP(C180/1000000,1),'GO-36 Data'!B:C,2,TRUE))</f>
        <v/>
      </c>
    </row>
    <row r="181" spans="1:5">
      <c r="A181" s="360"/>
      <c r="B181" s="361"/>
      <c r="C181" s="363"/>
      <c r="D181" s="409" t="str">
        <f t="shared" si="2"/>
        <v/>
      </c>
      <c r="E181" s="409" t="str">
        <f>IF(ISBLANK(A181),"",VLOOKUP(ROUNDUP(C181/1000000,1),'GO-36 Data'!B:C,2,TRUE))</f>
        <v/>
      </c>
    </row>
    <row r="182" spans="1:5">
      <c r="A182" s="360"/>
      <c r="B182" s="361"/>
      <c r="C182" s="363"/>
      <c r="D182" s="409" t="str">
        <f t="shared" si="2"/>
        <v/>
      </c>
      <c r="E182" s="409" t="str">
        <f>IF(ISBLANK(A182),"",VLOOKUP(ROUNDUP(C182/1000000,1),'GO-36 Data'!B:C,2,TRUE))</f>
        <v/>
      </c>
    </row>
    <row r="183" spans="1:5">
      <c r="A183" s="360"/>
      <c r="B183" s="361"/>
      <c r="C183" s="363"/>
      <c r="D183" s="409" t="str">
        <f t="shared" si="2"/>
        <v/>
      </c>
      <c r="E183" s="409" t="str">
        <f>IF(ISBLANK(A183),"",VLOOKUP(ROUNDUP(C183/1000000,1),'GO-36 Data'!B:C,2,TRUE))</f>
        <v/>
      </c>
    </row>
    <row r="184" spans="1:5">
      <c r="A184" s="360"/>
      <c r="B184" s="361"/>
      <c r="C184" s="363"/>
      <c r="D184" s="409" t="str">
        <f t="shared" si="2"/>
        <v/>
      </c>
      <c r="E184" s="409" t="str">
        <f>IF(ISBLANK(A184),"",VLOOKUP(ROUNDUP(C184/1000000,1),'GO-36 Data'!B:C,2,TRUE))</f>
        <v/>
      </c>
    </row>
    <row r="185" spans="1:5">
      <c r="A185" s="360"/>
      <c r="B185" s="361"/>
      <c r="C185" s="363"/>
      <c r="D185" s="409" t="str">
        <f t="shared" si="2"/>
        <v/>
      </c>
      <c r="E185" s="409" t="str">
        <f>IF(ISBLANK(A185),"",VLOOKUP(ROUNDUP(C185/1000000,1),'GO-36 Data'!B:C,2,TRUE))</f>
        <v/>
      </c>
    </row>
    <row r="186" spans="1:5">
      <c r="A186" s="360"/>
      <c r="B186" s="361"/>
      <c r="C186" s="363"/>
      <c r="D186" s="409" t="str">
        <f t="shared" si="2"/>
        <v/>
      </c>
      <c r="E186" s="409" t="str">
        <f>IF(ISBLANK(A186),"",VLOOKUP(ROUNDUP(C186/1000000,1),'GO-36 Data'!B:C,2,TRUE))</f>
        <v/>
      </c>
    </row>
    <row r="187" spans="1:5">
      <c r="A187" s="360"/>
      <c r="B187" s="361"/>
      <c r="C187" s="363"/>
      <c r="D187" s="409" t="str">
        <f t="shared" si="2"/>
        <v/>
      </c>
      <c r="E187" s="409" t="str">
        <f>IF(ISBLANK(A187),"",VLOOKUP(ROUNDUP(C187/1000000,1),'GO-36 Data'!B:C,2,TRUE))</f>
        <v/>
      </c>
    </row>
    <row r="188" spans="1:5">
      <c r="A188" s="360"/>
      <c r="B188" s="361"/>
      <c r="C188" s="363"/>
      <c r="D188" s="409" t="str">
        <f t="shared" si="2"/>
        <v/>
      </c>
      <c r="E188" s="409" t="str">
        <f>IF(ISBLANK(A188),"",VLOOKUP(ROUNDUP(C188/1000000,1),'GO-36 Data'!B:C,2,TRUE))</f>
        <v/>
      </c>
    </row>
    <row r="189" spans="1:5">
      <c r="A189" s="360"/>
      <c r="B189" s="361"/>
      <c r="C189" s="363"/>
      <c r="D189" s="409" t="str">
        <f t="shared" si="2"/>
        <v/>
      </c>
      <c r="E189" s="409" t="str">
        <f>IF(ISBLANK(A189),"",VLOOKUP(ROUNDUP(C189/1000000,1),'GO-36 Data'!B:C,2,TRUE))</f>
        <v/>
      </c>
    </row>
    <row r="190" spans="1:5">
      <c r="A190" s="360"/>
      <c r="B190" s="361"/>
      <c r="C190" s="363"/>
      <c r="D190" s="409" t="str">
        <f t="shared" si="2"/>
        <v/>
      </c>
      <c r="E190" s="409" t="str">
        <f>IF(ISBLANK(A190),"",VLOOKUP(ROUNDUP(C190/1000000,1),'GO-36 Data'!B:C,2,TRUE))</f>
        <v/>
      </c>
    </row>
    <row r="191" spans="1:5">
      <c r="A191" s="360"/>
      <c r="B191" s="361"/>
      <c r="C191" s="363"/>
      <c r="D191" s="409" t="str">
        <f t="shared" si="2"/>
        <v/>
      </c>
      <c r="E191" s="409" t="str">
        <f>IF(ISBLANK(A191),"",VLOOKUP(ROUNDUP(C191/1000000,1),'GO-36 Data'!B:C,2,TRUE))</f>
        <v/>
      </c>
    </row>
    <row r="192" spans="1:5">
      <c r="A192" s="360"/>
      <c r="B192" s="361"/>
      <c r="C192" s="363"/>
      <c r="D192" s="409" t="str">
        <f t="shared" si="2"/>
        <v/>
      </c>
      <c r="E192" s="409" t="str">
        <f>IF(ISBLANK(A192),"",VLOOKUP(ROUNDUP(C192/1000000,1),'GO-36 Data'!B:C,2,TRUE))</f>
        <v/>
      </c>
    </row>
    <row r="193" spans="1:5">
      <c r="A193" s="360"/>
      <c r="B193" s="361"/>
      <c r="C193" s="363"/>
      <c r="D193" s="409" t="str">
        <f t="shared" si="2"/>
        <v/>
      </c>
      <c r="E193" s="409" t="str">
        <f>IF(ISBLANK(A193),"",VLOOKUP(ROUNDUP(C193/1000000,1),'GO-36 Data'!B:C,2,TRUE))</f>
        <v/>
      </c>
    </row>
    <row r="194" spans="1:5">
      <c r="A194" s="360"/>
      <c r="B194" s="361"/>
      <c r="C194" s="363"/>
      <c r="D194" s="409" t="str">
        <f t="shared" si="2"/>
        <v/>
      </c>
      <c r="E194" s="409" t="str">
        <f>IF(ISBLANK(A194),"",VLOOKUP(ROUNDUP(C194/1000000,1),'GO-36 Data'!B:C,2,TRUE))</f>
        <v/>
      </c>
    </row>
    <row r="195" spans="1:5">
      <c r="A195" s="360"/>
      <c r="B195" s="361"/>
      <c r="C195" s="363"/>
      <c r="D195" s="409" t="str">
        <f t="shared" ref="D195:D258" si="3">IF(ISBLANK(B195),"",MAX(B195,$G$1))</f>
        <v/>
      </c>
      <c r="E195" s="409" t="str">
        <f>IF(ISBLANK(A195),"",VLOOKUP(ROUNDUP(C195/1000000,1),'GO-36 Data'!B:C,2,TRUE))</f>
        <v/>
      </c>
    </row>
    <row r="196" spans="1:5">
      <c r="A196" s="360"/>
      <c r="B196" s="361"/>
      <c r="C196" s="363"/>
      <c r="D196" s="409" t="str">
        <f t="shared" si="3"/>
        <v/>
      </c>
      <c r="E196" s="409" t="str">
        <f>IF(ISBLANK(A196),"",VLOOKUP(ROUNDUP(C196/1000000,1),'GO-36 Data'!B:C,2,TRUE))</f>
        <v/>
      </c>
    </row>
    <row r="197" spans="1:5">
      <c r="A197" s="360"/>
      <c r="B197" s="361"/>
      <c r="C197" s="363"/>
      <c r="D197" s="409" t="str">
        <f t="shared" si="3"/>
        <v/>
      </c>
      <c r="E197" s="409" t="str">
        <f>IF(ISBLANK(A197),"",VLOOKUP(ROUNDUP(C197/1000000,1),'GO-36 Data'!B:C,2,TRUE))</f>
        <v/>
      </c>
    </row>
    <row r="198" spans="1:5">
      <c r="A198" s="360"/>
      <c r="B198" s="361"/>
      <c r="C198" s="363"/>
      <c r="D198" s="409" t="str">
        <f t="shared" si="3"/>
        <v/>
      </c>
      <c r="E198" s="409" t="str">
        <f>IF(ISBLANK(A198),"",VLOOKUP(ROUNDUP(C198/1000000,1),'GO-36 Data'!B:C,2,TRUE))</f>
        <v/>
      </c>
    </row>
    <row r="199" spans="1:5">
      <c r="A199" s="360"/>
      <c r="B199" s="361"/>
      <c r="C199" s="363"/>
      <c r="D199" s="409" t="str">
        <f t="shared" si="3"/>
        <v/>
      </c>
      <c r="E199" s="409" t="str">
        <f>IF(ISBLANK(A199),"",VLOOKUP(ROUNDUP(C199/1000000,1),'GO-36 Data'!B:C,2,TRUE))</f>
        <v/>
      </c>
    </row>
    <row r="200" spans="1:5">
      <c r="A200" s="360"/>
      <c r="B200" s="361"/>
      <c r="C200" s="363"/>
      <c r="D200" s="409" t="str">
        <f t="shared" si="3"/>
        <v/>
      </c>
      <c r="E200" s="409" t="str">
        <f>IF(ISBLANK(A200),"",VLOOKUP(ROUNDUP(C200/1000000,1),'GO-36 Data'!B:C,2,TRUE))</f>
        <v/>
      </c>
    </row>
    <row r="201" spans="1:5">
      <c r="A201" s="360"/>
      <c r="B201" s="361"/>
      <c r="C201" s="363"/>
      <c r="D201" s="409" t="str">
        <f t="shared" si="3"/>
        <v/>
      </c>
      <c r="E201" s="409" t="str">
        <f>IF(ISBLANK(A201),"",VLOOKUP(ROUNDUP(C201/1000000,1),'GO-36 Data'!B:C,2,TRUE))</f>
        <v/>
      </c>
    </row>
    <row r="202" spans="1:5">
      <c r="A202" s="360"/>
      <c r="B202" s="361"/>
      <c r="C202" s="363"/>
      <c r="D202" s="409" t="str">
        <f t="shared" si="3"/>
        <v/>
      </c>
      <c r="E202" s="409" t="str">
        <f>IF(ISBLANK(A202),"",VLOOKUP(ROUNDUP(C202/1000000,1),'GO-36 Data'!B:C,2,TRUE))</f>
        <v/>
      </c>
    </row>
    <row r="203" spans="1:5">
      <c r="A203" s="360"/>
      <c r="B203" s="361"/>
      <c r="C203" s="363"/>
      <c r="D203" s="409" t="str">
        <f t="shared" si="3"/>
        <v/>
      </c>
      <c r="E203" s="409" t="str">
        <f>IF(ISBLANK(A203),"",VLOOKUP(ROUNDUP(C203/1000000,1),'GO-36 Data'!B:C,2,TRUE))</f>
        <v/>
      </c>
    </row>
    <row r="204" spans="1:5">
      <c r="A204" s="360"/>
      <c r="B204" s="361"/>
      <c r="C204" s="363"/>
      <c r="D204" s="409" t="str">
        <f t="shared" si="3"/>
        <v/>
      </c>
      <c r="E204" s="409" t="str">
        <f>IF(ISBLANK(A204),"",VLOOKUP(ROUNDUP(C204/1000000,1),'GO-36 Data'!B:C,2,TRUE))</f>
        <v/>
      </c>
    </row>
    <row r="205" spans="1:5">
      <c r="A205" s="360"/>
      <c r="B205" s="361"/>
      <c r="C205" s="363"/>
      <c r="D205" s="409" t="str">
        <f t="shared" si="3"/>
        <v/>
      </c>
      <c r="E205" s="409" t="str">
        <f>IF(ISBLANK(A205),"",VLOOKUP(ROUNDUP(C205/1000000,1),'GO-36 Data'!B:C,2,TRUE))</f>
        <v/>
      </c>
    </row>
    <row r="206" spans="1:5">
      <c r="A206" s="360"/>
      <c r="B206" s="361"/>
      <c r="C206" s="363"/>
      <c r="D206" s="409" t="str">
        <f t="shared" si="3"/>
        <v/>
      </c>
      <c r="E206" s="409" t="str">
        <f>IF(ISBLANK(A206),"",VLOOKUP(ROUNDUP(C206/1000000,1),'GO-36 Data'!B:C,2,TRUE))</f>
        <v/>
      </c>
    </row>
    <row r="207" spans="1:5">
      <c r="A207" s="360"/>
      <c r="B207" s="361"/>
      <c r="C207" s="363"/>
      <c r="D207" s="409" t="str">
        <f t="shared" si="3"/>
        <v/>
      </c>
      <c r="E207" s="409" t="str">
        <f>IF(ISBLANK(A207),"",VLOOKUP(ROUNDUP(C207/1000000,1),'GO-36 Data'!B:C,2,TRUE))</f>
        <v/>
      </c>
    </row>
    <row r="208" spans="1:5">
      <c r="A208" s="360"/>
      <c r="B208" s="361"/>
      <c r="C208" s="363"/>
      <c r="D208" s="409" t="str">
        <f t="shared" si="3"/>
        <v/>
      </c>
      <c r="E208" s="409" t="str">
        <f>IF(ISBLANK(A208),"",VLOOKUP(ROUNDUP(C208/1000000,1),'GO-36 Data'!B:C,2,TRUE))</f>
        <v/>
      </c>
    </row>
    <row r="209" spans="1:5">
      <c r="A209" s="360"/>
      <c r="B209" s="361"/>
      <c r="C209" s="363"/>
      <c r="D209" s="409" t="str">
        <f t="shared" si="3"/>
        <v/>
      </c>
      <c r="E209" s="409" t="str">
        <f>IF(ISBLANK(A209),"",VLOOKUP(ROUNDUP(C209/1000000,1),'GO-36 Data'!B:C,2,TRUE))</f>
        <v/>
      </c>
    </row>
    <row r="210" spans="1:5">
      <c r="A210" s="360"/>
      <c r="B210" s="361"/>
      <c r="C210" s="363"/>
      <c r="D210" s="409" t="str">
        <f t="shared" si="3"/>
        <v/>
      </c>
      <c r="E210" s="409" t="str">
        <f>IF(ISBLANK(A210),"",VLOOKUP(ROUNDUP(C210/1000000,1),'GO-36 Data'!B:C,2,TRUE))</f>
        <v/>
      </c>
    </row>
    <row r="211" spans="1:5">
      <c r="A211" s="360"/>
      <c r="B211" s="361"/>
      <c r="C211" s="363"/>
      <c r="D211" s="409" t="str">
        <f t="shared" si="3"/>
        <v/>
      </c>
      <c r="E211" s="409" t="str">
        <f>IF(ISBLANK(A211),"",VLOOKUP(ROUNDUP(C211/1000000,1),'GO-36 Data'!B:C,2,TRUE))</f>
        <v/>
      </c>
    </row>
    <row r="212" spans="1:5">
      <c r="A212" s="360"/>
      <c r="B212" s="361"/>
      <c r="C212" s="363"/>
      <c r="D212" s="409" t="str">
        <f t="shared" si="3"/>
        <v/>
      </c>
      <c r="E212" s="409" t="str">
        <f>IF(ISBLANK(A212),"",VLOOKUP(ROUNDUP(C212/1000000,1),'GO-36 Data'!B:C,2,TRUE))</f>
        <v/>
      </c>
    </row>
    <row r="213" spans="1:5">
      <c r="A213" s="360"/>
      <c r="B213" s="361"/>
      <c r="C213" s="363"/>
      <c r="D213" s="409" t="str">
        <f t="shared" si="3"/>
        <v/>
      </c>
      <c r="E213" s="409" t="str">
        <f>IF(ISBLANK(A213),"",VLOOKUP(ROUNDUP(C213/1000000,1),'GO-36 Data'!B:C,2,TRUE))</f>
        <v/>
      </c>
    </row>
    <row r="214" spans="1:5">
      <c r="A214" s="360"/>
      <c r="B214" s="361"/>
      <c r="C214" s="363"/>
      <c r="D214" s="409" t="str">
        <f t="shared" si="3"/>
        <v/>
      </c>
      <c r="E214" s="409" t="str">
        <f>IF(ISBLANK(A214),"",VLOOKUP(ROUNDUP(C214/1000000,1),'GO-36 Data'!B:C,2,TRUE))</f>
        <v/>
      </c>
    </row>
    <row r="215" spans="1:5">
      <c r="A215" s="360"/>
      <c r="B215" s="361"/>
      <c r="C215" s="363"/>
      <c r="D215" s="409" t="str">
        <f t="shared" si="3"/>
        <v/>
      </c>
      <c r="E215" s="409" t="str">
        <f>IF(ISBLANK(A215),"",VLOOKUP(ROUNDUP(C215/1000000,1),'GO-36 Data'!B:C,2,TRUE))</f>
        <v/>
      </c>
    </row>
    <row r="216" spans="1:5">
      <c r="A216" s="360"/>
      <c r="B216" s="361"/>
      <c r="C216" s="363"/>
      <c r="D216" s="409" t="str">
        <f t="shared" si="3"/>
        <v/>
      </c>
      <c r="E216" s="409" t="str">
        <f>IF(ISBLANK(A216),"",VLOOKUP(ROUNDUP(C216/1000000,1),'GO-36 Data'!B:C,2,TRUE))</f>
        <v/>
      </c>
    </row>
    <row r="217" spans="1:5">
      <c r="A217" s="360"/>
      <c r="B217" s="361"/>
      <c r="C217" s="363"/>
      <c r="D217" s="409" t="str">
        <f t="shared" si="3"/>
        <v/>
      </c>
      <c r="E217" s="409" t="str">
        <f>IF(ISBLANK(A217),"",VLOOKUP(ROUNDUP(C217/1000000,1),'GO-36 Data'!B:C,2,TRUE))</f>
        <v/>
      </c>
    </row>
    <row r="218" spans="1:5">
      <c r="A218" s="360"/>
      <c r="B218" s="361"/>
      <c r="C218" s="363"/>
      <c r="D218" s="409" t="str">
        <f t="shared" si="3"/>
        <v/>
      </c>
      <c r="E218" s="409" t="str">
        <f>IF(ISBLANK(A218),"",VLOOKUP(ROUNDUP(C218/1000000,1),'GO-36 Data'!B:C,2,TRUE))</f>
        <v/>
      </c>
    </row>
    <row r="219" spans="1:5">
      <c r="A219" s="360"/>
      <c r="B219" s="361"/>
      <c r="C219" s="363"/>
      <c r="D219" s="409" t="str">
        <f t="shared" si="3"/>
        <v/>
      </c>
      <c r="E219" s="409" t="str">
        <f>IF(ISBLANK(A219),"",VLOOKUP(ROUNDUP(C219/1000000,1),'GO-36 Data'!B:C,2,TRUE))</f>
        <v/>
      </c>
    </row>
    <row r="220" spans="1:5">
      <c r="A220" s="360"/>
      <c r="B220" s="361"/>
      <c r="C220" s="363"/>
      <c r="D220" s="409" t="str">
        <f t="shared" si="3"/>
        <v/>
      </c>
      <c r="E220" s="409" t="str">
        <f>IF(ISBLANK(A220),"",VLOOKUP(ROUNDUP(C220/1000000,1),'GO-36 Data'!B:C,2,TRUE))</f>
        <v/>
      </c>
    </row>
    <row r="221" spans="1:5">
      <c r="A221" s="360"/>
      <c r="B221" s="361"/>
      <c r="C221" s="363"/>
      <c r="D221" s="409" t="str">
        <f t="shared" si="3"/>
        <v/>
      </c>
      <c r="E221" s="409" t="str">
        <f>IF(ISBLANK(A221),"",VLOOKUP(ROUNDUP(C221/1000000,1),'GO-36 Data'!B:C,2,TRUE))</f>
        <v/>
      </c>
    </row>
    <row r="222" spans="1:5">
      <c r="A222" s="360"/>
      <c r="B222" s="361"/>
      <c r="C222" s="363"/>
      <c r="D222" s="409" t="str">
        <f t="shared" si="3"/>
        <v/>
      </c>
      <c r="E222" s="409" t="str">
        <f>IF(ISBLANK(A222),"",VLOOKUP(ROUNDUP(C222/1000000,1),'GO-36 Data'!B:C,2,TRUE))</f>
        <v/>
      </c>
    </row>
    <row r="223" spans="1:5">
      <c r="A223" s="360"/>
      <c r="B223" s="361"/>
      <c r="C223" s="363"/>
      <c r="D223" s="409" t="str">
        <f t="shared" si="3"/>
        <v/>
      </c>
      <c r="E223" s="409" t="str">
        <f>IF(ISBLANK(A223),"",VLOOKUP(ROUNDUP(C223/1000000,1),'GO-36 Data'!B:C,2,TRUE))</f>
        <v/>
      </c>
    </row>
    <row r="224" spans="1:5">
      <c r="A224" s="360"/>
      <c r="B224" s="361"/>
      <c r="C224" s="363"/>
      <c r="D224" s="409" t="str">
        <f t="shared" si="3"/>
        <v/>
      </c>
      <c r="E224" s="409" t="str">
        <f>IF(ISBLANK(A224),"",VLOOKUP(ROUNDUP(C224/1000000,1),'GO-36 Data'!B:C,2,TRUE))</f>
        <v/>
      </c>
    </row>
    <row r="225" spans="1:5">
      <c r="A225" s="360"/>
      <c r="B225" s="361"/>
      <c r="C225" s="363"/>
      <c r="D225" s="409" t="str">
        <f t="shared" si="3"/>
        <v/>
      </c>
      <c r="E225" s="409" t="str">
        <f>IF(ISBLANK(A225),"",VLOOKUP(ROUNDUP(C225/1000000,1),'GO-36 Data'!B:C,2,TRUE))</f>
        <v/>
      </c>
    </row>
    <row r="226" spans="1:5">
      <c r="A226" s="360"/>
      <c r="B226" s="361"/>
      <c r="C226" s="363"/>
      <c r="D226" s="409" t="str">
        <f t="shared" si="3"/>
        <v/>
      </c>
      <c r="E226" s="409" t="str">
        <f>IF(ISBLANK(A226),"",VLOOKUP(ROUNDUP(C226/1000000,1),'GO-36 Data'!B:C,2,TRUE))</f>
        <v/>
      </c>
    </row>
    <row r="227" spans="1:5">
      <c r="A227" s="360"/>
      <c r="B227" s="361"/>
      <c r="C227" s="363"/>
      <c r="D227" s="409" t="str">
        <f t="shared" si="3"/>
        <v/>
      </c>
      <c r="E227" s="409" t="str">
        <f>IF(ISBLANK(A227),"",VLOOKUP(ROUNDUP(C227/1000000,1),'GO-36 Data'!B:C,2,TRUE))</f>
        <v/>
      </c>
    </row>
    <row r="228" spans="1:5">
      <c r="A228" s="360"/>
      <c r="B228" s="361"/>
      <c r="C228" s="363"/>
      <c r="D228" s="409" t="str">
        <f t="shared" si="3"/>
        <v/>
      </c>
      <c r="E228" s="409" t="str">
        <f>IF(ISBLANK(A228),"",VLOOKUP(ROUNDUP(C228/1000000,1),'GO-36 Data'!B:C,2,TRUE))</f>
        <v/>
      </c>
    </row>
    <row r="229" spans="1:5">
      <c r="A229" s="360"/>
      <c r="B229" s="361"/>
      <c r="C229" s="363"/>
      <c r="D229" s="409" t="str">
        <f t="shared" si="3"/>
        <v/>
      </c>
      <c r="E229" s="409" t="str">
        <f>IF(ISBLANK(A229),"",VLOOKUP(ROUNDUP(C229/1000000,1),'GO-36 Data'!B:C,2,TRUE))</f>
        <v/>
      </c>
    </row>
    <row r="230" spans="1:5">
      <c r="A230" s="360"/>
      <c r="B230" s="361"/>
      <c r="C230" s="363"/>
      <c r="D230" s="409" t="str">
        <f t="shared" si="3"/>
        <v/>
      </c>
      <c r="E230" s="409" t="str">
        <f>IF(ISBLANK(A230),"",VLOOKUP(ROUNDUP(C230/1000000,1),'GO-36 Data'!B:C,2,TRUE))</f>
        <v/>
      </c>
    </row>
    <row r="231" spans="1:5">
      <c r="A231" s="360"/>
      <c r="B231" s="361"/>
      <c r="C231" s="363"/>
      <c r="D231" s="409" t="str">
        <f t="shared" si="3"/>
        <v/>
      </c>
      <c r="E231" s="409" t="str">
        <f>IF(ISBLANK(A231),"",VLOOKUP(ROUNDUP(C231/1000000,1),'GO-36 Data'!B:C,2,TRUE))</f>
        <v/>
      </c>
    </row>
    <row r="232" spans="1:5">
      <c r="A232" s="360"/>
      <c r="B232" s="361"/>
      <c r="C232" s="363"/>
      <c r="D232" s="409" t="str">
        <f t="shared" si="3"/>
        <v/>
      </c>
      <c r="E232" s="409" t="str">
        <f>IF(ISBLANK(A232),"",VLOOKUP(ROUNDUP(C232/1000000,1),'GO-36 Data'!B:C,2,TRUE))</f>
        <v/>
      </c>
    </row>
    <row r="233" spans="1:5">
      <c r="A233" s="360"/>
      <c r="B233" s="361"/>
      <c r="C233" s="363"/>
      <c r="D233" s="409" t="str">
        <f t="shared" si="3"/>
        <v/>
      </c>
      <c r="E233" s="409" t="str">
        <f>IF(ISBLANK(A233),"",VLOOKUP(ROUNDUP(C233/1000000,1),'GO-36 Data'!B:C,2,TRUE))</f>
        <v/>
      </c>
    </row>
    <row r="234" spans="1:5">
      <c r="A234" s="360"/>
      <c r="B234" s="361"/>
      <c r="C234" s="363"/>
      <c r="D234" s="409" t="str">
        <f t="shared" si="3"/>
        <v/>
      </c>
      <c r="E234" s="409" t="str">
        <f>IF(ISBLANK(A234),"",VLOOKUP(ROUNDUP(C234/1000000,1),'GO-36 Data'!B:C,2,TRUE))</f>
        <v/>
      </c>
    </row>
    <row r="235" spans="1:5">
      <c r="A235" s="360"/>
      <c r="B235" s="361"/>
      <c r="C235" s="363"/>
      <c r="D235" s="409" t="str">
        <f t="shared" si="3"/>
        <v/>
      </c>
      <c r="E235" s="409" t="str">
        <f>IF(ISBLANK(A235),"",VLOOKUP(ROUNDUP(C235/1000000,1),'GO-36 Data'!B:C,2,TRUE))</f>
        <v/>
      </c>
    </row>
    <row r="236" spans="1:5">
      <c r="A236" s="360"/>
      <c r="B236" s="361"/>
      <c r="C236" s="363"/>
      <c r="D236" s="409" t="str">
        <f t="shared" si="3"/>
        <v/>
      </c>
      <c r="E236" s="409" t="str">
        <f>IF(ISBLANK(A236),"",VLOOKUP(ROUNDUP(C236/1000000,1),'GO-36 Data'!B:C,2,TRUE))</f>
        <v/>
      </c>
    </row>
    <row r="237" spans="1:5">
      <c r="A237" s="360"/>
      <c r="B237" s="361"/>
      <c r="C237" s="363"/>
      <c r="D237" s="409" t="str">
        <f t="shared" si="3"/>
        <v/>
      </c>
      <c r="E237" s="409" t="str">
        <f>IF(ISBLANK(A237),"",VLOOKUP(ROUNDUP(C237/1000000,1),'GO-36 Data'!B:C,2,TRUE))</f>
        <v/>
      </c>
    </row>
    <row r="238" spans="1:5">
      <c r="A238" s="360"/>
      <c r="B238" s="361"/>
      <c r="C238" s="363"/>
      <c r="D238" s="409" t="str">
        <f t="shared" si="3"/>
        <v/>
      </c>
      <c r="E238" s="409" t="str">
        <f>IF(ISBLANK(A238),"",VLOOKUP(ROUNDUP(C238/1000000,1),'GO-36 Data'!B:C,2,TRUE))</f>
        <v/>
      </c>
    </row>
    <row r="239" spans="1:5">
      <c r="A239" s="360"/>
      <c r="B239" s="361"/>
      <c r="C239" s="363"/>
      <c r="D239" s="409" t="str">
        <f t="shared" si="3"/>
        <v/>
      </c>
      <c r="E239" s="409" t="str">
        <f>IF(ISBLANK(A239),"",VLOOKUP(ROUNDUP(C239/1000000,1),'GO-36 Data'!B:C,2,TRUE))</f>
        <v/>
      </c>
    </row>
    <row r="240" spans="1:5">
      <c r="A240" s="360"/>
      <c r="B240" s="361"/>
      <c r="C240" s="363"/>
      <c r="D240" s="409" t="str">
        <f t="shared" si="3"/>
        <v/>
      </c>
      <c r="E240" s="409" t="str">
        <f>IF(ISBLANK(A240),"",VLOOKUP(ROUNDUP(C240/1000000,1),'GO-36 Data'!B:C,2,TRUE))</f>
        <v/>
      </c>
    </row>
    <row r="241" spans="1:5">
      <c r="A241" s="360"/>
      <c r="B241" s="361"/>
      <c r="C241" s="363"/>
      <c r="D241" s="409" t="str">
        <f t="shared" si="3"/>
        <v/>
      </c>
      <c r="E241" s="409" t="str">
        <f>IF(ISBLANK(A241),"",VLOOKUP(ROUNDUP(C241/1000000,1),'GO-36 Data'!B:C,2,TRUE))</f>
        <v/>
      </c>
    </row>
    <row r="242" spans="1:5">
      <c r="A242" s="360"/>
      <c r="B242" s="361"/>
      <c r="C242" s="363"/>
      <c r="D242" s="409" t="str">
        <f t="shared" si="3"/>
        <v/>
      </c>
      <c r="E242" s="409" t="str">
        <f>IF(ISBLANK(A242),"",VLOOKUP(ROUNDUP(C242/1000000,1),'GO-36 Data'!B:C,2,TRUE))</f>
        <v/>
      </c>
    </row>
    <row r="243" spans="1:5">
      <c r="A243" s="360"/>
      <c r="B243" s="361"/>
      <c r="C243" s="363"/>
      <c r="D243" s="409" t="str">
        <f t="shared" si="3"/>
        <v/>
      </c>
      <c r="E243" s="409" t="str">
        <f>IF(ISBLANK(A243),"",VLOOKUP(ROUNDUP(C243/1000000,1),'GO-36 Data'!B:C,2,TRUE))</f>
        <v/>
      </c>
    </row>
    <row r="244" spans="1:5">
      <c r="A244" s="360"/>
      <c r="B244" s="361"/>
      <c r="C244" s="363"/>
      <c r="D244" s="409" t="str">
        <f t="shared" si="3"/>
        <v/>
      </c>
      <c r="E244" s="409" t="str">
        <f>IF(ISBLANK(A244),"",VLOOKUP(ROUNDUP(C244/1000000,1),'GO-36 Data'!B:C,2,TRUE))</f>
        <v/>
      </c>
    </row>
    <row r="245" spans="1:5">
      <c r="A245" s="360"/>
      <c r="B245" s="361"/>
      <c r="C245" s="363"/>
      <c r="D245" s="409" t="str">
        <f t="shared" si="3"/>
        <v/>
      </c>
      <c r="E245" s="409" t="str">
        <f>IF(ISBLANK(A245),"",VLOOKUP(ROUNDUP(C245/1000000,1),'GO-36 Data'!B:C,2,TRUE))</f>
        <v/>
      </c>
    </row>
    <row r="246" spans="1:5">
      <c r="A246" s="360"/>
      <c r="B246" s="361"/>
      <c r="C246" s="363"/>
      <c r="D246" s="409" t="str">
        <f t="shared" si="3"/>
        <v/>
      </c>
      <c r="E246" s="409" t="str">
        <f>IF(ISBLANK(A246),"",VLOOKUP(ROUNDUP(C246/1000000,1),'GO-36 Data'!B:C,2,TRUE))</f>
        <v/>
      </c>
    </row>
    <row r="247" spans="1:5">
      <c r="A247" s="360"/>
      <c r="B247" s="361"/>
      <c r="C247" s="363"/>
      <c r="D247" s="409" t="str">
        <f t="shared" si="3"/>
        <v/>
      </c>
      <c r="E247" s="409" t="str">
        <f>IF(ISBLANK(A247),"",VLOOKUP(ROUNDUP(C247/1000000,1),'GO-36 Data'!B:C,2,TRUE))</f>
        <v/>
      </c>
    </row>
    <row r="248" spans="1:5">
      <c r="A248" s="360"/>
      <c r="B248" s="361"/>
      <c r="C248" s="363"/>
      <c r="D248" s="409" t="str">
        <f t="shared" si="3"/>
        <v/>
      </c>
      <c r="E248" s="409" t="str">
        <f>IF(ISBLANK(A248),"",VLOOKUP(ROUNDUP(C248/1000000,1),'GO-36 Data'!B:C,2,TRUE))</f>
        <v/>
      </c>
    </row>
    <row r="249" spans="1:5">
      <c r="A249" s="360"/>
      <c r="B249" s="361"/>
      <c r="C249" s="363"/>
      <c r="D249" s="409" t="str">
        <f t="shared" si="3"/>
        <v/>
      </c>
      <c r="E249" s="409" t="str">
        <f>IF(ISBLANK(A249),"",VLOOKUP(ROUNDUP(C249/1000000,1),'GO-36 Data'!B:C,2,TRUE))</f>
        <v/>
      </c>
    </row>
    <row r="250" spans="1:5">
      <c r="A250" s="360"/>
      <c r="B250" s="361"/>
      <c r="C250" s="363"/>
      <c r="D250" s="409" t="str">
        <f t="shared" si="3"/>
        <v/>
      </c>
      <c r="E250" s="409" t="str">
        <f>IF(ISBLANK(A250),"",VLOOKUP(ROUNDUP(C250/1000000,1),'GO-36 Data'!B:C,2,TRUE))</f>
        <v/>
      </c>
    </row>
    <row r="251" spans="1:5">
      <c r="A251" s="360"/>
      <c r="B251" s="361"/>
      <c r="C251" s="363"/>
      <c r="D251" s="409" t="str">
        <f t="shared" si="3"/>
        <v/>
      </c>
      <c r="E251" s="409" t="str">
        <f>IF(ISBLANK(A251),"",VLOOKUP(ROUNDUP(C251/1000000,1),'GO-36 Data'!B:C,2,TRUE))</f>
        <v/>
      </c>
    </row>
    <row r="252" spans="1:5">
      <c r="A252" s="360"/>
      <c r="B252" s="361"/>
      <c r="C252" s="363"/>
      <c r="D252" s="409" t="str">
        <f t="shared" si="3"/>
        <v/>
      </c>
      <c r="E252" s="409" t="str">
        <f>IF(ISBLANK(A252),"",VLOOKUP(ROUNDUP(C252/1000000,1),'GO-36 Data'!B:C,2,TRUE))</f>
        <v/>
      </c>
    </row>
    <row r="253" spans="1:5">
      <c r="A253" s="360"/>
      <c r="B253" s="361"/>
      <c r="C253" s="363"/>
      <c r="D253" s="409" t="str">
        <f t="shared" si="3"/>
        <v/>
      </c>
      <c r="E253" s="409" t="str">
        <f>IF(ISBLANK(A253),"",VLOOKUP(ROUNDUP(C253/1000000,1),'GO-36 Data'!B:C,2,TRUE))</f>
        <v/>
      </c>
    </row>
    <row r="254" spans="1:5">
      <c r="A254" s="360"/>
      <c r="B254" s="361"/>
      <c r="C254" s="363"/>
      <c r="D254" s="409" t="str">
        <f t="shared" si="3"/>
        <v/>
      </c>
      <c r="E254" s="409" t="str">
        <f>IF(ISBLANK(A254),"",VLOOKUP(ROUNDUP(C254/1000000,1),'GO-36 Data'!B:C,2,TRUE))</f>
        <v/>
      </c>
    </row>
    <row r="255" spans="1:5">
      <c r="A255" s="360"/>
      <c r="B255" s="361"/>
      <c r="C255" s="363"/>
      <c r="D255" s="409" t="str">
        <f t="shared" si="3"/>
        <v/>
      </c>
      <c r="E255" s="409" t="str">
        <f>IF(ISBLANK(A255),"",VLOOKUP(ROUNDUP(C255/1000000,1),'GO-36 Data'!B:C,2,TRUE))</f>
        <v/>
      </c>
    </row>
    <row r="256" spans="1:5">
      <c r="A256" s="360"/>
      <c r="B256" s="361"/>
      <c r="C256" s="363"/>
      <c r="D256" s="409" t="str">
        <f t="shared" si="3"/>
        <v/>
      </c>
      <c r="E256" s="409" t="str">
        <f>IF(ISBLANK(A256),"",VLOOKUP(ROUNDUP(C256/1000000,1),'GO-36 Data'!B:C,2,TRUE))</f>
        <v/>
      </c>
    </row>
    <row r="257" spans="1:5">
      <c r="A257" s="360"/>
      <c r="B257" s="361"/>
      <c r="C257" s="363"/>
      <c r="D257" s="409" t="str">
        <f t="shared" si="3"/>
        <v/>
      </c>
      <c r="E257" s="409" t="str">
        <f>IF(ISBLANK(A257),"",VLOOKUP(ROUNDUP(C257/1000000,1),'GO-36 Data'!B:C,2,TRUE))</f>
        <v/>
      </c>
    </row>
    <row r="258" spans="1:5">
      <c r="A258" s="360"/>
      <c r="B258" s="361"/>
      <c r="C258" s="363"/>
      <c r="D258" s="409" t="str">
        <f t="shared" si="3"/>
        <v/>
      </c>
      <c r="E258" s="409" t="str">
        <f>IF(ISBLANK(A258),"",VLOOKUP(ROUNDUP(C258/1000000,1),'GO-36 Data'!B:C,2,TRUE))</f>
        <v/>
      </c>
    </row>
    <row r="259" spans="1:5">
      <c r="A259" s="360"/>
      <c r="B259" s="361"/>
      <c r="C259" s="363"/>
      <c r="D259" s="409" t="str">
        <f t="shared" ref="D259:D322" si="4">IF(ISBLANK(B259),"",MAX(B259,$G$1))</f>
        <v/>
      </c>
      <c r="E259" s="409" t="str">
        <f>IF(ISBLANK(A259),"",VLOOKUP(ROUNDUP(C259/1000000,1),'GO-36 Data'!B:C,2,TRUE))</f>
        <v/>
      </c>
    </row>
    <row r="260" spans="1:5">
      <c r="A260" s="360"/>
      <c r="B260" s="361"/>
      <c r="C260" s="363"/>
      <c r="D260" s="409" t="str">
        <f t="shared" si="4"/>
        <v/>
      </c>
      <c r="E260" s="409" t="str">
        <f>IF(ISBLANK(A260),"",VLOOKUP(ROUNDUP(C260/1000000,1),'GO-36 Data'!B:C,2,TRUE))</f>
        <v/>
      </c>
    </row>
    <row r="261" spans="1:5">
      <c r="A261" s="360"/>
      <c r="B261" s="361"/>
      <c r="C261" s="363"/>
      <c r="D261" s="409" t="str">
        <f t="shared" si="4"/>
        <v/>
      </c>
      <c r="E261" s="409" t="str">
        <f>IF(ISBLANK(A261),"",VLOOKUP(ROUNDUP(C261/1000000,1),'GO-36 Data'!B:C,2,TRUE))</f>
        <v/>
      </c>
    </row>
    <row r="262" spans="1:5">
      <c r="A262" s="360"/>
      <c r="B262" s="361"/>
      <c r="C262" s="363"/>
      <c r="D262" s="409" t="str">
        <f t="shared" si="4"/>
        <v/>
      </c>
      <c r="E262" s="409" t="str">
        <f>IF(ISBLANK(A262),"",VLOOKUP(ROUNDUP(C262/1000000,1),'GO-36 Data'!B:C,2,TRUE))</f>
        <v/>
      </c>
    </row>
    <row r="263" spans="1:5">
      <c r="A263" s="360"/>
      <c r="B263" s="361"/>
      <c r="C263" s="363"/>
      <c r="D263" s="409" t="str">
        <f t="shared" si="4"/>
        <v/>
      </c>
      <c r="E263" s="409" t="str">
        <f>IF(ISBLANK(A263),"",VLOOKUP(ROUNDUP(C263/1000000,1),'GO-36 Data'!B:C,2,TRUE))</f>
        <v/>
      </c>
    </row>
    <row r="264" spans="1:5">
      <c r="A264" s="360"/>
      <c r="B264" s="361"/>
      <c r="C264" s="363"/>
      <c r="D264" s="409" t="str">
        <f t="shared" si="4"/>
        <v/>
      </c>
      <c r="E264" s="409" t="str">
        <f>IF(ISBLANK(A264),"",VLOOKUP(ROUNDUP(C264/1000000,1),'GO-36 Data'!B:C,2,TRUE))</f>
        <v/>
      </c>
    </row>
    <row r="265" spans="1:5">
      <c r="A265" s="360"/>
      <c r="B265" s="361"/>
      <c r="C265" s="363"/>
      <c r="D265" s="409" t="str">
        <f t="shared" si="4"/>
        <v/>
      </c>
      <c r="E265" s="409" t="str">
        <f>IF(ISBLANK(A265),"",VLOOKUP(ROUNDUP(C265/1000000,1),'GO-36 Data'!B:C,2,TRUE))</f>
        <v/>
      </c>
    </row>
    <row r="266" spans="1:5">
      <c r="A266" s="360"/>
      <c r="B266" s="361"/>
      <c r="C266" s="363"/>
      <c r="D266" s="409" t="str">
        <f t="shared" si="4"/>
        <v/>
      </c>
      <c r="E266" s="409" t="str">
        <f>IF(ISBLANK(A266),"",VLOOKUP(ROUNDUP(C266/1000000,1),'GO-36 Data'!B:C,2,TRUE))</f>
        <v/>
      </c>
    </row>
    <row r="267" spans="1:5">
      <c r="A267" s="360"/>
      <c r="B267" s="361"/>
      <c r="C267" s="363"/>
      <c r="D267" s="409" t="str">
        <f t="shared" si="4"/>
        <v/>
      </c>
      <c r="E267" s="409" t="str">
        <f>IF(ISBLANK(A267),"",VLOOKUP(ROUNDUP(C267/1000000,1),'GO-36 Data'!B:C,2,TRUE))</f>
        <v/>
      </c>
    </row>
    <row r="268" spans="1:5">
      <c r="A268" s="360"/>
      <c r="B268" s="361"/>
      <c r="C268" s="363"/>
      <c r="D268" s="409" t="str">
        <f t="shared" si="4"/>
        <v/>
      </c>
      <c r="E268" s="409" t="str">
        <f>IF(ISBLANK(A268),"",VLOOKUP(ROUNDUP(C268/1000000,1),'GO-36 Data'!B:C,2,TRUE))</f>
        <v/>
      </c>
    </row>
    <row r="269" spans="1:5">
      <c r="A269" s="360"/>
      <c r="B269" s="361"/>
      <c r="C269" s="363"/>
      <c r="D269" s="409" t="str">
        <f t="shared" si="4"/>
        <v/>
      </c>
      <c r="E269" s="409" t="str">
        <f>IF(ISBLANK(A269),"",VLOOKUP(ROUNDUP(C269/1000000,1),'GO-36 Data'!B:C,2,TRUE))</f>
        <v/>
      </c>
    </row>
    <row r="270" spans="1:5">
      <c r="A270" s="360"/>
      <c r="B270" s="361"/>
      <c r="C270" s="363"/>
      <c r="D270" s="409" t="str">
        <f t="shared" si="4"/>
        <v/>
      </c>
      <c r="E270" s="409" t="str">
        <f>IF(ISBLANK(A270),"",VLOOKUP(ROUNDUP(C270/1000000,1),'GO-36 Data'!B:C,2,TRUE))</f>
        <v/>
      </c>
    </row>
    <row r="271" spans="1:5">
      <c r="A271" s="360"/>
      <c r="B271" s="361"/>
      <c r="C271" s="363"/>
      <c r="D271" s="409" t="str">
        <f t="shared" si="4"/>
        <v/>
      </c>
      <c r="E271" s="409" t="str">
        <f>IF(ISBLANK(A271),"",VLOOKUP(ROUNDUP(C271/1000000,1),'GO-36 Data'!B:C,2,TRUE))</f>
        <v/>
      </c>
    </row>
    <row r="272" spans="1:5">
      <c r="A272" s="360"/>
      <c r="B272" s="361"/>
      <c r="C272" s="363"/>
      <c r="D272" s="409" t="str">
        <f t="shared" si="4"/>
        <v/>
      </c>
      <c r="E272" s="409" t="str">
        <f>IF(ISBLANK(A272),"",VLOOKUP(ROUNDUP(C272/1000000,1),'GO-36 Data'!B:C,2,TRUE))</f>
        <v/>
      </c>
    </row>
    <row r="273" spans="1:5">
      <c r="A273" s="360"/>
      <c r="B273" s="361"/>
      <c r="C273" s="363"/>
      <c r="D273" s="409" t="str">
        <f t="shared" si="4"/>
        <v/>
      </c>
      <c r="E273" s="409" t="str">
        <f>IF(ISBLANK(A273),"",VLOOKUP(ROUNDUP(C273/1000000,1),'GO-36 Data'!B:C,2,TRUE))</f>
        <v/>
      </c>
    </row>
    <row r="274" spans="1:5">
      <c r="A274" s="360"/>
      <c r="B274" s="361"/>
      <c r="C274" s="363"/>
      <c r="D274" s="409" t="str">
        <f t="shared" si="4"/>
        <v/>
      </c>
      <c r="E274" s="409" t="str">
        <f>IF(ISBLANK(A274),"",VLOOKUP(ROUNDUP(C274/1000000,1),'GO-36 Data'!B:C,2,TRUE))</f>
        <v/>
      </c>
    </row>
    <row r="275" spans="1:5">
      <c r="A275" s="360"/>
      <c r="B275" s="361"/>
      <c r="C275" s="363"/>
      <c r="D275" s="409" t="str">
        <f t="shared" si="4"/>
        <v/>
      </c>
      <c r="E275" s="409" t="str">
        <f>IF(ISBLANK(A275),"",VLOOKUP(ROUNDUP(C275/1000000,1),'GO-36 Data'!B:C,2,TRUE))</f>
        <v/>
      </c>
    </row>
    <row r="276" spans="1:5">
      <c r="A276" s="360"/>
      <c r="B276" s="361"/>
      <c r="C276" s="363"/>
      <c r="D276" s="409" t="str">
        <f t="shared" si="4"/>
        <v/>
      </c>
      <c r="E276" s="409" t="str">
        <f>IF(ISBLANK(A276),"",VLOOKUP(ROUNDUP(C276/1000000,1),'GO-36 Data'!B:C,2,TRUE))</f>
        <v/>
      </c>
    </row>
    <row r="277" spans="1:5">
      <c r="A277" s="360"/>
      <c r="B277" s="361"/>
      <c r="C277" s="363"/>
      <c r="D277" s="409" t="str">
        <f t="shared" si="4"/>
        <v/>
      </c>
      <c r="E277" s="409" t="str">
        <f>IF(ISBLANK(A277),"",VLOOKUP(ROUNDUP(C277/1000000,1),'GO-36 Data'!B:C,2,TRUE))</f>
        <v/>
      </c>
    </row>
    <row r="278" spans="1:5">
      <c r="A278" s="360"/>
      <c r="B278" s="361"/>
      <c r="C278" s="363"/>
      <c r="D278" s="409" t="str">
        <f t="shared" si="4"/>
        <v/>
      </c>
      <c r="E278" s="409" t="str">
        <f>IF(ISBLANK(A278),"",VLOOKUP(ROUNDUP(C278/1000000,1),'GO-36 Data'!B:C,2,TRUE))</f>
        <v/>
      </c>
    </row>
    <row r="279" spans="1:5">
      <c r="A279" s="360"/>
      <c r="B279" s="361"/>
      <c r="C279" s="363"/>
      <c r="D279" s="409" t="str">
        <f t="shared" si="4"/>
        <v/>
      </c>
      <c r="E279" s="409" t="str">
        <f>IF(ISBLANK(A279),"",VLOOKUP(ROUNDUP(C279/1000000,1),'GO-36 Data'!B:C,2,TRUE))</f>
        <v/>
      </c>
    </row>
    <row r="280" spans="1:5">
      <c r="A280" s="360"/>
      <c r="B280" s="361"/>
      <c r="C280" s="363"/>
      <c r="D280" s="409" t="str">
        <f t="shared" si="4"/>
        <v/>
      </c>
      <c r="E280" s="409" t="str">
        <f>IF(ISBLANK(A280),"",VLOOKUP(ROUNDUP(C280/1000000,1),'GO-36 Data'!B:C,2,TRUE))</f>
        <v/>
      </c>
    </row>
    <row r="281" spans="1:5">
      <c r="A281" s="360"/>
      <c r="B281" s="361"/>
      <c r="C281" s="363"/>
      <c r="D281" s="409" t="str">
        <f t="shared" si="4"/>
        <v/>
      </c>
      <c r="E281" s="409" t="str">
        <f>IF(ISBLANK(A281),"",VLOOKUP(ROUNDUP(C281/1000000,1),'GO-36 Data'!B:C,2,TRUE))</f>
        <v/>
      </c>
    </row>
    <row r="282" spans="1:5">
      <c r="A282" s="360"/>
      <c r="B282" s="361"/>
      <c r="C282" s="363"/>
      <c r="D282" s="409" t="str">
        <f t="shared" si="4"/>
        <v/>
      </c>
      <c r="E282" s="409" t="str">
        <f>IF(ISBLANK(A282),"",VLOOKUP(ROUNDUP(C282/1000000,1),'GO-36 Data'!B:C,2,TRUE))</f>
        <v/>
      </c>
    </row>
    <row r="283" spans="1:5">
      <c r="A283" s="360"/>
      <c r="B283" s="361"/>
      <c r="C283" s="363"/>
      <c r="D283" s="409" t="str">
        <f t="shared" si="4"/>
        <v/>
      </c>
      <c r="E283" s="409" t="str">
        <f>IF(ISBLANK(A283),"",VLOOKUP(ROUNDUP(C283/1000000,1),'GO-36 Data'!B:C,2,TRUE))</f>
        <v/>
      </c>
    </row>
    <row r="284" spans="1:5">
      <c r="A284" s="360"/>
      <c r="B284" s="361"/>
      <c r="C284" s="363"/>
      <c r="D284" s="409" t="str">
        <f t="shared" si="4"/>
        <v/>
      </c>
      <c r="E284" s="409" t="str">
        <f>IF(ISBLANK(A284),"",VLOOKUP(ROUNDUP(C284/1000000,1),'GO-36 Data'!B:C,2,TRUE))</f>
        <v/>
      </c>
    </row>
    <row r="285" spans="1:5">
      <c r="A285" s="360"/>
      <c r="B285" s="361"/>
      <c r="C285" s="363"/>
      <c r="D285" s="409" t="str">
        <f t="shared" si="4"/>
        <v/>
      </c>
      <c r="E285" s="409" t="str">
        <f>IF(ISBLANK(A285),"",VLOOKUP(ROUNDUP(C285/1000000,1),'GO-36 Data'!B:C,2,TRUE))</f>
        <v/>
      </c>
    </row>
    <row r="286" spans="1:5">
      <c r="A286" s="360"/>
      <c r="B286" s="361"/>
      <c r="C286" s="363"/>
      <c r="D286" s="409" t="str">
        <f t="shared" si="4"/>
        <v/>
      </c>
      <c r="E286" s="409" t="str">
        <f>IF(ISBLANK(A286),"",VLOOKUP(ROUNDUP(C286/1000000,1),'GO-36 Data'!B:C,2,TRUE))</f>
        <v/>
      </c>
    </row>
    <row r="287" spans="1:5">
      <c r="A287" s="360"/>
      <c r="B287" s="361"/>
      <c r="C287" s="363"/>
      <c r="D287" s="409" t="str">
        <f t="shared" si="4"/>
        <v/>
      </c>
      <c r="E287" s="409" t="str">
        <f>IF(ISBLANK(A287),"",VLOOKUP(ROUNDUP(C287/1000000,1),'GO-36 Data'!B:C,2,TRUE))</f>
        <v/>
      </c>
    </row>
    <row r="288" spans="1:5">
      <c r="A288" s="360"/>
      <c r="B288" s="361"/>
      <c r="C288" s="363"/>
      <c r="D288" s="409" t="str">
        <f t="shared" si="4"/>
        <v/>
      </c>
      <c r="E288" s="409" t="str">
        <f>IF(ISBLANK(A288),"",VLOOKUP(ROUNDUP(C288/1000000,1),'GO-36 Data'!B:C,2,TRUE))</f>
        <v/>
      </c>
    </row>
    <row r="289" spans="1:5">
      <c r="A289" s="360"/>
      <c r="B289" s="361"/>
      <c r="C289" s="363"/>
      <c r="D289" s="409" t="str">
        <f t="shared" si="4"/>
        <v/>
      </c>
      <c r="E289" s="409" t="str">
        <f>IF(ISBLANK(A289),"",VLOOKUP(ROUNDUP(C289/1000000,1),'GO-36 Data'!B:C,2,TRUE))</f>
        <v/>
      </c>
    </row>
    <row r="290" spans="1:5">
      <c r="A290" s="360"/>
      <c r="B290" s="361"/>
      <c r="C290" s="363"/>
      <c r="D290" s="409" t="str">
        <f t="shared" si="4"/>
        <v/>
      </c>
      <c r="E290" s="409" t="str">
        <f>IF(ISBLANK(A290),"",VLOOKUP(ROUNDUP(C290/1000000,1),'GO-36 Data'!B:C,2,TRUE))</f>
        <v/>
      </c>
    </row>
    <row r="291" spans="1:5">
      <c r="A291" s="360"/>
      <c r="B291" s="361"/>
      <c r="C291" s="363"/>
      <c r="D291" s="409" t="str">
        <f t="shared" si="4"/>
        <v/>
      </c>
      <c r="E291" s="409" t="str">
        <f>IF(ISBLANK(A291),"",VLOOKUP(ROUNDUP(C291/1000000,1),'GO-36 Data'!B:C,2,TRUE))</f>
        <v/>
      </c>
    </row>
    <row r="292" spans="1:5">
      <c r="A292" s="360"/>
      <c r="B292" s="361"/>
      <c r="C292" s="363"/>
      <c r="D292" s="409" t="str">
        <f t="shared" si="4"/>
        <v/>
      </c>
      <c r="E292" s="409" t="str">
        <f>IF(ISBLANK(A292),"",VLOOKUP(ROUNDUP(C292/1000000,1),'GO-36 Data'!B:C,2,TRUE))</f>
        <v/>
      </c>
    </row>
    <row r="293" spans="1:5">
      <c r="A293" s="360"/>
      <c r="B293" s="361"/>
      <c r="C293" s="363"/>
      <c r="D293" s="409" t="str">
        <f t="shared" si="4"/>
        <v/>
      </c>
      <c r="E293" s="409" t="str">
        <f>IF(ISBLANK(A293),"",VLOOKUP(ROUNDUP(C293/1000000,1),'GO-36 Data'!B:C,2,TRUE))</f>
        <v/>
      </c>
    </row>
    <row r="294" spans="1:5">
      <c r="A294" s="360"/>
      <c r="B294" s="361"/>
      <c r="C294" s="363"/>
      <c r="D294" s="409" t="str">
        <f t="shared" si="4"/>
        <v/>
      </c>
      <c r="E294" s="409" t="str">
        <f>IF(ISBLANK(A294),"",VLOOKUP(ROUNDUP(C294/1000000,1),'GO-36 Data'!B:C,2,TRUE))</f>
        <v/>
      </c>
    </row>
    <row r="295" spans="1:5">
      <c r="A295" s="360"/>
      <c r="B295" s="361"/>
      <c r="C295" s="363"/>
      <c r="D295" s="409" t="str">
        <f t="shared" si="4"/>
        <v/>
      </c>
      <c r="E295" s="409" t="str">
        <f>IF(ISBLANK(A295),"",VLOOKUP(ROUNDUP(C295/1000000,1),'GO-36 Data'!B:C,2,TRUE))</f>
        <v/>
      </c>
    </row>
    <row r="296" spans="1:5">
      <c r="A296" s="360"/>
      <c r="B296" s="361"/>
      <c r="C296" s="363"/>
      <c r="D296" s="409" t="str">
        <f t="shared" si="4"/>
        <v/>
      </c>
      <c r="E296" s="409" t="str">
        <f>IF(ISBLANK(A296),"",VLOOKUP(ROUNDUP(C296/1000000,1),'GO-36 Data'!B:C,2,TRUE))</f>
        <v/>
      </c>
    </row>
    <row r="297" spans="1:5">
      <c r="A297" s="360"/>
      <c r="B297" s="361"/>
      <c r="C297" s="363"/>
      <c r="D297" s="409" t="str">
        <f t="shared" si="4"/>
        <v/>
      </c>
      <c r="E297" s="409" t="str">
        <f>IF(ISBLANK(A297),"",VLOOKUP(ROUNDUP(C297/1000000,1),'GO-36 Data'!B:C,2,TRUE))</f>
        <v/>
      </c>
    </row>
    <row r="298" spans="1:5">
      <c r="A298" s="360"/>
      <c r="B298" s="361"/>
      <c r="C298" s="363"/>
      <c r="D298" s="409" t="str">
        <f t="shared" si="4"/>
        <v/>
      </c>
      <c r="E298" s="409" t="str">
        <f>IF(ISBLANK(A298),"",VLOOKUP(ROUNDUP(C298/1000000,1),'GO-36 Data'!B:C,2,TRUE))</f>
        <v/>
      </c>
    </row>
    <row r="299" spans="1:5">
      <c r="A299" s="360"/>
      <c r="B299" s="361"/>
      <c r="C299" s="363"/>
      <c r="D299" s="409" t="str">
        <f t="shared" si="4"/>
        <v/>
      </c>
      <c r="E299" s="409" t="str">
        <f>IF(ISBLANK(A299),"",VLOOKUP(ROUNDUP(C299/1000000,1),'GO-36 Data'!B:C,2,TRUE))</f>
        <v/>
      </c>
    </row>
    <row r="300" spans="1:5">
      <c r="A300" s="360"/>
      <c r="B300" s="361"/>
      <c r="C300" s="363"/>
      <c r="D300" s="409" t="str">
        <f t="shared" si="4"/>
        <v/>
      </c>
      <c r="E300" s="409" t="str">
        <f>IF(ISBLANK(A300),"",VLOOKUP(ROUNDUP(C300/1000000,1),'GO-36 Data'!B:C,2,TRUE))</f>
        <v/>
      </c>
    </row>
    <row r="301" spans="1:5">
      <c r="A301" s="360"/>
      <c r="B301" s="361"/>
      <c r="C301" s="363"/>
      <c r="D301" s="409" t="str">
        <f t="shared" si="4"/>
        <v/>
      </c>
      <c r="E301" s="409" t="str">
        <f>IF(ISBLANK(A301),"",VLOOKUP(ROUNDUP(C301/1000000,1),'GO-36 Data'!B:C,2,TRUE))</f>
        <v/>
      </c>
    </row>
    <row r="302" spans="1:5">
      <c r="A302" s="360"/>
      <c r="B302" s="361"/>
      <c r="C302" s="363"/>
      <c r="D302" s="409" t="str">
        <f t="shared" si="4"/>
        <v/>
      </c>
      <c r="E302" s="409" t="str">
        <f>IF(ISBLANK(A302),"",VLOOKUP(ROUNDUP(C302/1000000,1),'GO-36 Data'!B:C,2,TRUE))</f>
        <v/>
      </c>
    </row>
    <row r="303" spans="1:5">
      <c r="A303" s="360"/>
      <c r="B303" s="361"/>
      <c r="C303" s="363"/>
      <c r="D303" s="409" t="str">
        <f t="shared" si="4"/>
        <v/>
      </c>
      <c r="E303" s="409" t="str">
        <f>IF(ISBLANK(A303),"",VLOOKUP(ROUNDUP(C303/1000000,1),'GO-36 Data'!B:C,2,TRUE))</f>
        <v/>
      </c>
    </row>
    <row r="304" spans="1:5">
      <c r="A304" s="360"/>
      <c r="B304" s="361"/>
      <c r="C304" s="363"/>
      <c r="D304" s="409" t="str">
        <f t="shared" si="4"/>
        <v/>
      </c>
      <c r="E304" s="409" t="str">
        <f>IF(ISBLANK(A304),"",VLOOKUP(ROUNDUP(C304/1000000,1),'GO-36 Data'!B:C,2,TRUE))</f>
        <v/>
      </c>
    </row>
    <row r="305" spans="1:5">
      <c r="A305" s="360"/>
      <c r="B305" s="361"/>
      <c r="C305" s="363"/>
      <c r="D305" s="409" t="str">
        <f t="shared" si="4"/>
        <v/>
      </c>
      <c r="E305" s="409" t="str">
        <f>IF(ISBLANK(A305),"",VLOOKUP(ROUNDUP(C305/1000000,1),'GO-36 Data'!B:C,2,TRUE))</f>
        <v/>
      </c>
    </row>
    <row r="306" spans="1:5">
      <c r="A306" s="360"/>
      <c r="B306" s="361"/>
      <c r="C306" s="363"/>
      <c r="D306" s="409" t="str">
        <f t="shared" si="4"/>
        <v/>
      </c>
      <c r="E306" s="409" t="str">
        <f>IF(ISBLANK(A306),"",VLOOKUP(ROUNDUP(C306/1000000,1),'GO-36 Data'!B:C,2,TRUE))</f>
        <v/>
      </c>
    </row>
    <row r="307" spans="1:5">
      <c r="A307" s="360"/>
      <c r="B307" s="361"/>
      <c r="C307" s="363"/>
      <c r="D307" s="409" t="str">
        <f t="shared" si="4"/>
        <v/>
      </c>
      <c r="E307" s="409" t="str">
        <f>IF(ISBLANK(A307),"",VLOOKUP(ROUNDUP(C307/1000000,1),'GO-36 Data'!B:C,2,TRUE))</f>
        <v/>
      </c>
    </row>
    <row r="308" spans="1:5">
      <c r="A308" s="360"/>
      <c r="B308" s="361"/>
      <c r="C308" s="363"/>
      <c r="D308" s="409" t="str">
        <f t="shared" si="4"/>
        <v/>
      </c>
      <c r="E308" s="409" t="str">
        <f>IF(ISBLANK(A308),"",VLOOKUP(ROUNDUP(C308/1000000,1),'GO-36 Data'!B:C,2,TRUE))</f>
        <v/>
      </c>
    </row>
    <row r="309" spans="1:5">
      <c r="A309" s="360"/>
      <c r="B309" s="361"/>
      <c r="C309" s="363"/>
      <c r="D309" s="409" t="str">
        <f t="shared" si="4"/>
        <v/>
      </c>
      <c r="E309" s="409" t="str">
        <f>IF(ISBLANK(A309),"",VLOOKUP(ROUNDUP(C309/1000000,1),'GO-36 Data'!B:C,2,TRUE))</f>
        <v/>
      </c>
    </row>
    <row r="310" spans="1:5">
      <c r="A310" s="360"/>
      <c r="B310" s="361"/>
      <c r="C310" s="363"/>
      <c r="D310" s="409" t="str">
        <f t="shared" si="4"/>
        <v/>
      </c>
      <c r="E310" s="409" t="str">
        <f>IF(ISBLANK(A310),"",VLOOKUP(ROUNDUP(C310/1000000,1),'GO-36 Data'!B:C,2,TRUE))</f>
        <v/>
      </c>
    </row>
    <row r="311" spans="1:5">
      <c r="A311" s="360"/>
      <c r="B311" s="361"/>
      <c r="C311" s="363"/>
      <c r="D311" s="409" t="str">
        <f t="shared" si="4"/>
        <v/>
      </c>
      <c r="E311" s="409" t="str">
        <f>IF(ISBLANK(A311),"",VLOOKUP(ROUNDUP(C311/1000000,1),'GO-36 Data'!B:C,2,TRUE))</f>
        <v/>
      </c>
    </row>
    <row r="312" spans="1:5">
      <c r="A312" s="360"/>
      <c r="B312" s="361"/>
      <c r="C312" s="363"/>
      <c r="D312" s="409" t="str">
        <f t="shared" si="4"/>
        <v/>
      </c>
      <c r="E312" s="409" t="str">
        <f>IF(ISBLANK(A312),"",VLOOKUP(ROUNDUP(C312/1000000,1),'GO-36 Data'!B:C,2,TRUE))</f>
        <v/>
      </c>
    </row>
    <row r="313" spans="1:5">
      <c r="A313" s="360"/>
      <c r="B313" s="361"/>
      <c r="C313" s="363"/>
      <c r="D313" s="409" t="str">
        <f t="shared" si="4"/>
        <v/>
      </c>
      <c r="E313" s="409" t="str">
        <f>IF(ISBLANK(A313),"",VLOOKUP(ROUNDUP(C313/1000000,1),'GO-36 Data'!B:C,2,TRUE))</f>
        <v/>
      </c>
    </row>
    <row r="314" spans="1:5">
      <c r="A314" s="360"/>
      <c r="B314" s="361"/>
      <c r="C314" s="363"/>
      <c r="D314" s="409" t="str">
        <f t="shared" si="4"/>
        <v/>
      </c>
      <c r="E314" s="409" t="str">
        <f>IF(ISBLANK(A314),"",VLOOKUP(ROUNDUP(C314/1000000,1),'GO-36 Data'!B:C,2,TRUE))</f>
        <v/>
      </c>
    </row>
    <row r="315" spans="1:5">
      <c r="A315" s="360"/>
      <c r="B315" s="361"/>
      <c r="C315" s="363"/>
      <c r="D315" s="409" t="str">
        <f t="shared" si="4"/>
        <v/>
      </c>
      <c r="E315" s="409" t="str">
        <f>IF(ISBLANK(A315),"",VLOOKUP(ROUNDUP(C315/1000000,1),'GO-36 Data'!B:C,2,TRUE))</f>
        <v/>
      </c>
    </row>
    <row r="316" spans="1:5">
      <c r="A316" s="360"/>
      <c r="B316" s="361"/>
      <c r="C316" s="363"/>
      <c r="D316" s="409" t="str">
        <f t="shared" si="4"/>
        <v/>
      </c>
      <c r="E316" s="409" t="str">
        <f>IF(ISBLANK(A316),"",VLOOKUP(ROUNDUP(C316/1000000,1),'GO-36 Data'!B:C,2,TRUE))</f>
        <v/>
      </c>
    </row>
    <row r="317" spans="1:5">
      <c r="A317" s="360"/>
      <c r="B317" s="361"/>
      <c r="C317" s="363"/>
      <c r="D317" s="409" t="str">
        <f t="shared" si="4"/>
        <v/>
      </c>
      <c r="E317" s="409" t="str">
        <f>IF(ISBLANK(A317),"",VLOOKUP(ROUNDUP(C317/1000000,1),'GO-36 Data'!B:C,2,TRUE))</f>
        <v/>
      </c>
    </row>
    <row r="318" spans="1:5">
      <c r="A318" s="360"/>
      <c r="B318" s="361"/>
      <c r="C318" s="363"/>
      <c r="D318" s="409" t="str">
        <f t="shared" si="4"/>
        <v/>
      </c>
      <c r="E318" s="409" t="str">
        <f>IF(ISBLANK(A318),"",VLOOKUP(ROUNDUP(C318/1000000,1),'GO-36 Data'!B:C,2,TRUE))</f>
        <v/>
      </c>
    </row>
    <row r="319" spans="1:5">
      <c r="A319" s="360"/>
      <c r="B319" s="361"/>
      <c r="C319" s="363"/>
      <c r="D319" s="409" t="str">
        <f t="shared" si="4"/>
        <v/>
      </c>
      <c r="E319" s="409" t="str">
        <f>IF(ISBLANK(A319),"",VLOOKUP(ROUNDUP(C319/1000000,1),'GO-36 Data'!B:C,2,TRUE))</f>
        <v/>
      </c>
    </row>
    <row r="320" spans="1:5">
      <c r="A320" s="360"/>
      <c r="B320" s="361"/>
      <c r="C320" s="363"/>
      <c r="D320" s="409" t="str">
        <f t="shared" si="4"/>
        <v/>
      </c>
      <c r="E320" s="409" t="str">
        <f>IF(ISBLANK(A320),"",VLOOKUP(ROUNDUP(C320/1000000,1),'GO-36 Data'!B:C,2,TRUE))</f>
        <v/>
      </c>
    </row>
    <row r="321" spans="1:5">
      <c r="A321" s="360"/>
      <c r="B321" s="361"/>
      <c r="C321" s="363"/>
      <c r="D321" s="409" t="str">
        <f t="shared" si="4"/>
        <v/>
      </c>
      <c r="E321" s="409" t="str">
        <f>IF(ISBLANK(A321),"",VLOOKUP(ROUNDUP(C321/1000000,1),'GO-36 Data'!B:C,2,TRUE))</f>
        <v/>
      </c>
    </row>
    <row r="322" spans="1:5">
      <c r="A322" s="360"/>
      <c r="B322" s="361"/>
      <c r="C322" s="363"/>
      <c r="D322" s="409" t="str">
        <f t="shared" si="4"/>
        <v/>
      </c>
      <c r="E322" s="409" t="str">
        <f>IF(ISBLANK(A322),"",VLOOKUP(ROUNDUP(C322/1000000,1),'GO-36 Data'!B:C,2,TRUE))</f>
        <v/>
      </c>
    </row>
    <row r="323" spans="1:5">
      <c r="A323" s="360"/>
      <c r="B323" s="361"/>
      <c r="C323" s="363"/>
      <c r="D323" s="409" t="str">
        <f t="shared" ref="D323:D386" si="5">IF(ISBLANK(B323),"",MAX(B323,$G$1))</f>
        <v/>
      </c>
      <c r="E323" s="409" t="str">
        <f>IF(ISBLANK(A323),"",VLOOKUP(ROUNDUP(C323/1000000,1),'GO-36 Data'!B:C,2,TRUE))</f>
        <v/>
      </c>
    </row>
    <row r="324" spans="1:5">
      <c r="A324" s="360"/>
      <c r="B324" s="361"/>
      <c r="C324" s="363"/>
      <c r="D324" s="409" t="str">
        <f t="shared" si="5"/>
        <v/>
      </c>
      <c r="E324" s="409" t="str">
        <f>IF(ISBLANK(A324),"",VLOOKUP(ROUNDUP(C324/1000000,1),'GO-36 Data'!B:C,2,TRUE))</f>
        <v/>
      </c>
    </row>
    <row r="325" spans="1:5">
      <c r="A325" s="360"/>
      <c r="B325" s="361"/>
      <c r="C325" s="363"/>
      <c r="D325" s="409" t="str">
        <f t="shared" si="5"/>
        <v/>
      </c>
      <c r="E325" s="409" t="str">
        <f>IF(ISBLANK(A325),"",VLOOKUP(ROUNDUP(C325/1000000,1),'GO-36 Data'!B:C,2,TRUE))</f>
        <v/>
      </c>
    </row>
    <row r="326" spans="1:5">
      <c r="A326" s="360"/>
      <c r="B326" s="361"/>
      <c r="C326" s="363"/>
      <c r="D326" s="409" t="str">
        <f t="shared" si="5"/>
        <v/>
      </c>
      <c r="E326" s="409" t="str">
        <f>IF(ISBLANK(A326),"",VLOOKUP(ROUNDUP(C326/1000000,1),'GO-36 Data'!B:C,2,TRUE))</f>
        <v/>
      </c>
    </row>
    <row r="327" spans="1:5">
      <c r="A327" s="360"/>
      <c r="B327" s="361"/>
      <c r="C327" s="363"/>
      <c r="D327" s="409" t="str">
        <f t="shared" si="5"/>
        <v/>
      </c>
      <c r="E327" s="409" t="str">
        <f>IF(ISBLANK(A327),"",VLOOKUP(ROUNDUP(C327/1000000,1),'GO-36 Data'!B:C,2,TRUE))</f>
        <v/>
      </c>
    </row>
    <row r="328" spans="1:5">
      <c r="A328" s="360"/>
      <c r="B328" s="361"/>
      <c r="C328" s="363"/>
      <c r="D328" s="409" t="str">
        <f t="shared" si="5"/>
        <v/>
      </c>
      <c r="E328" s="409" t="str">
        <f>IF(ISBLANK(A328),"",VLOOKUP(ROUNDUP(C328/1000000,1),'GO-36 Data'!B:C,2,TRUE))</f>
        <v/>
      </c>
    </row>
    <row r="329" spans="1:5">
      <c r="A329" s="360"/>
      <c r="B329" s="361"/>
      <c r="C329" s="363"/>
      <c r="D329" s="409" t="str">
        <f t="shared" si="5"/>
        <v/>
      </c>
      <c r="E329" s="409" t="str">
        <f>IF(ISBLANK(A329),"",VLOOKUP(ROUNDUP(C329/1000000,1),'GO-36 Data'!B:C,2,TRUE))</f>
        <v/>
      </c>
    </row>
    <row r="330" spans="1:5">
      <c r="A330" s="360"/>
      <c r="B330" s="361"/>
      <c r="C330" s="363"/>
      <c r="D330" s="409" t="str">
        <f t="shared" si="5"/>
        <v/>
      </c>
      <c r="E330" s="409" t="str">
        <f>IF(ISBLANK(A330),"",VLOOKUP(ROUNDUP(C330/1000000,1),'GO-36 Data'!B:C,2,TRUE))</f>
        <v/>
      </c>
    </row>
    <row r="331" spans="1:5">
      <c r="A331" s="360"/>
      <c r="B331" s="361"/>
      <c r="C331" s="363"/>
      <c r="D331" s="409" t="str">
        <f t="shared" si="5"/>
        <v/>
      </c>
      <c r="E331" s="409" t="str">
        <f>IF(ISBLANK(A331),"",VLOOKUP(ROUNDUP(C331/1000000,1),'GO-36 Data'!B:C,2,TRUE))</f>
        <v/>
      </c>
    </row>
    <row r="332" spans="1:5">
      <c r="A332" s="360"/>
      <c r="B332" s="361"/>
      <c r="C332" s="363"/>
      <c r="D332" s="409" t="str">
        <f t="shared" si="5"/>
        <v/>
      </c>
      <c r="E332" s="409" t="str">
        <f>IF(ISBLANK(A332),"",VLOOKUP(ROUNDUP(C332/1000000,1),'GO-36 Data'!B:C,2,TRUE))</f>
        <v/>
      </c>
    </row>
    <row r="333" spans="1:5">
      <c r="A333" s="360"/>
      <c r="B333" s="361"/>
      <c r="C333" s="363"/>
      <c r="D333" s="409" t="str">
        <f t="shared" si="5"/>
        <v/>
      </c>
      <c r="E333" s="409" t="str">
        <f>IF(ISBLANK(A333),"",VLOOKUP(ROUNDUP(C333/1000000,1),'GO-36 Data'!B:C,2,TRUE))</f>
        <v/>
      </c>
    </row>
    <row r="334" spans="1:5">
      <c r="A334" s="360"/>
      <c r="B334" s="361"/>
      <c r="C334" s="363"/>
      <c r="D334" s="409" t="str">
        <f t="shared" si="5"/>
        <v/>
      </c>
      <c r="E334" s="409" t="str">
        <f>IF(ISBLANK(A334),"",VLOOKUP(ROUNDUP(C334/1000000,1),'GO-36 Data'!B:C,2,TRUE))</f>
        <v/>
      </c>
    </row>
    <row r="335" spans="1:5">
      <c r="A335" s="360"/>
      <c r="B335" s="361"/>
      <c r="C335" s="363"/>
      <c r="D335" s="409" t="str">
        <f t="shared" si="5"/>
        <v/>
      </c>
      <c r="E335" s="409" t="str">
        <f>IF(ISBLANK(A335),"",VLOOKUP(ROUNDUP(C335/1000000,1),'GO-36 Data'!B:C,2,TRUE))</f>
        <v/>
      </c>
    </row>
    <row r="336" spans="1:5">
      <c r="A336" s="360"/>
      <c r="B336" s="361"/>
      <c r="C336" s="363"/>
      <c r="D336" s="409" t="str">
        <f t="shared" si="5"/>
        <v/>
      </c>
      <c r="E336" s="409" t="str">
        <f>IF(ISBLANK(A336),"",VLOOKUP(ROUNDUP(C336/1000000,1),'GO-36 Data'!B:C,2,TRUE))</f>
        <v/>
      </c>
    </row>
    <row r="337" spans="1:5">
      <c r="A337" s="360"/>
      <c r="B337" s="361"/>
      <c r="C337" s="363"/>
      <c r="D337" s="409" t="str">
        <f t="shared" si="5"/>
        <v/>
      </c>
      <c r="E337" s="409" t="str">
        <f>IF(ISBLANK(A337),"",VLOOKUP(ROUNDUP(C337/1000000,1),'GO-36 Data'!B:C,2,TRUE))</f>
        <v/>
      </c>
    </row>
    <row r="338" spans="1:5">
      <c r="A338" s="360"/>
      <c r="B338" s="361"/>
      <c r="C338" s="363"/>
      <c r="D338" s="409" t="str">
        <f t="shared" si="5"/>
        <v/>
      </c>
      <c r="E338" s="409" t="str">
        <f>IF(ISBLANK(A338),"",VLOOKUP(ROUNDUP(C338/1000000,1),'GO-36 Data'!B:C,2,TRUE))</f>
        <v/>
      </c>
    </row>
    <row r="339" spans="1:5">
      <c r="A339" s="360"/>
      <c r="B339" s="361"/>
      <c r="C339" s="363"/>
      <c r="D339" s="409" t="str">
        <f t="shared" si="5"/>
        <v/>
      </c>
      <c r="E339" s="409" t="str">
        <f>IF(ISBLANK(A339),"",VLOOKUP(ROUNDUP(C339/1000000,1),'GO-36 Data'!B:C,2,TRUE))</f>
        <v/>
      </c>
    </row>
    <row r="340" spans="1:5">
      <c r="A340" s="360"/>
      <c r="B340" s="361"/>
      <c r="C340" s="363"/>
      <c r="D340" s="409" t="str">
        <f t="shared" si="5"/>
        <v/>
      </c>
      <c r="E340" s="409" t="str">
        <f>IF(ISBLANK(A340),"",VLOOKUP(ROUNDUP(C340/1000000,1),'GO-36 Data'!B:C,2,TRUE))</f>
        <v/>
      </c>
    </row>
    <row r="341" spans="1:5">
      <c r="A341" s="360"/>
      <c r="B341" s="361"/>
      <c r="C341" s="363"/>
      <c r="D341" s="409" t="str">
        <f t="shared" si="5"/>
        <v/>
      </c>
      <c r="E341" s="409" t="str">
        <f>IF(ISBLANK(A341),"",VLOOKUP(ROUNDUP(C341/1000000,1),'GO-36 Data'!B:C,2,TRUE))</f>
        <v/>
      </c>
    </row>
    <row r="342" spans="1:5">
      <c r="A342" s="360"/>
      <c r="B342" s="361"/>
      <c r="C342" s="363"/>
      <c r="D342" s="409" t="str">
        <f t="shared" si="5"/>
        <v/>
      </c>
      <c r="E342" s="409" t="str">
        <f>IF(ISBLANK(A342),"",VLOOKUP(ROUNDUP(C342/1000000,1),'GO-36 Data'!B:C,2,TRUE))</f>
        <v/>
      </c>
    </row>
    <row r="343" spans="1:5">
      <c r="A343" s="360"/>
      <c r="B343" s="361"/>
      <c r="C343" s="363"/>
      <c r="D343" s="409" t="str">
        <f t="shared" si="5"/>
        <v/>
      </c>
      <c r="E343" s="409" t="str">
        <f>IF(ISBLANK(A343),"",VLOOKUP(ROUNDUP(C343/1000000,1),'GO-36 Data'!B:C,2,TRUE))</f>
        <v/>
      </c>
    </row>
    <row r="344" spans="1:5">
      <c r="A344" s="360"/>
      <c r="B344" s="361"/>
      <c r="C344" s="363"/>
      <c r="D344" s="409" t="str">
        <f t="shared" si="5"/>
        <v/>
      </c>
      <c r="E344" s="409" t="str">
        <f>IF(ISBLANK(A344),"",VLOOKUP(ROUNDUP(C344/1000000,1),'GO-36 Data'!B:C,2,TRUE))</f>
        <v/>
      </c>
    </row>
    <row r="345" spans="1:5">
      <c r="A345" s="360"/>
      <c r="B345" s="361"/>
      <c r="C345" s="363"/>
      <c r="D345" s="409" t="str">
        <f t="shared" si="5"/>
        <v/>
      </c>
      <c r="E345" s="409" t="str">
        <f>IF(ISBLANK(A345),"",VLOOKUP(ROUNDUP(C345/1000000,1),'GO-36 Data'!B:C,2,TRUE))</f>
        <v/>
      </c>
    </row>
    <row r="346" spans="1:5">
      <c r="A346" s="360"/>
      <c r="B346" s="361"/>
      <c r="C346" s="363"/>
      <c r="D346" s="409" t="str">
        <f t="shared" si="5"/>
        <v/>
      </c>
      <c r="E346" s="409" t="str">
        <f>IF(ISBLANK(A346),"",VLOOKUP(ROUNDUP(C346/1000000,1),'GO-36 Data'!B:C,2,TRUE))</f>
        <v/>
      </c>
    </row>
    <row r="347" spans="1:5">
      <c r="A347" s="360"/>
      <c r="B347" s="361"/>
      <c r="C347" s="363"/>
      <c r="D347" s="409" t="str">
        <f t="shared" si="5"/>
        <v/>
      </c>
      <c r="E347" s="409" t="str">
        <f>IF(ISBLANK(A347),"",VLOOKUP(ROUNDUP(C347/1000000,1),'GO-36 Data'!B:C,2,TRUE))</f>
        <v/>
      </c>
    </row>
    <row r="348" spans="1:5">
      <c r="A348" s="360"/>
      <c r="B348" s="361"/>
      <c r="C348" s="363"/>
      <c r="D348" s="409" t="str">
        <f t="shared" si="5"/>
        <v/>
      </c>
      <c r="E348" s="409" t="str">
        <f>IF(ISBLANK(A348),"",VLOOKUP(ROUNDUP(C348/1000000,1),'GO-36 Data'!B:C,2,TRUE))</f>
        <v/>
      </c>
    </row>
    <row r="349" spans="1:5">
      <c r="A349" s="360"/>
      <c r="B349" s="361"/>
      <c r="C349" s="363"/>
      <c r="D349" s="409" t="str">
        <f t="shared" si="5"/>
        <v/>
      </c>
      <c r="E349" s="409" t="str">
        <f>IF(ISBLANK(A349),"",VLOOKUP(ROUNDUP(C349/1000000,1),'GO-36 Data'!B:C,2,TRUE))</f>
        <v/>
      </c>
    </row>
    <row r="350" spans="1:5">
      <c r="A350" s="360"/>
      <c r="B350" s="361"/>
      <c r="C350" s="363"/>
      <c r="D350" s="409" t="str">
        <f t="shared" si="5"/>
        <v/>
      </c>
      <c r="E350" s="409" t="str">
        <f>IF(ISBLANK(A350),"",VLOOKUP(ROUNDUP(C350/1000000,1),'GO-36 Data'!B:C,2,TRUE))</f>
        <v/>
      </c>
    </row>
    <row r="351" spans="1:5">
      <c r="A351" s="360"/>
      <c r="B351" s="361"/>
      <c r="C351" s="363"/>
      <c r="D351" s="409" t="str">
        <f t="shared" si="5"/>
        <v/>
      </c>
      <c r="E351" s="409" t="str">
        <f>IF(ISBLANK(A351),"",VLOOKUP(ROUNDUP(C351/1000000,1),'GO-36 Data'!B:C,2,TRUE))</f>
        <v/>
      </c>
    </row>
    <row r="352" spans="1:5">
      <c r="A352" s="360"/>
      <c r="B352" s="361"/>
      <c r="C352" s="363"/>
      <c r="D352" s="409" t="str">
        <f t="shared" si="5"/>
        <v/>
      </c>
      <c r="E352" s="409" t="str">
        <f>IF(ISBLANK(A352),"",VLOOKUP(ROUNDUP(C352/1000000,1),'GO-36 Data'!B:C,2,TRUE))</f>
        <v/>
      </c>
    </row>
    <row r="353" spans="1:5">
      <c r="A353" s="360"/>
      <c r="B353" s="361"/>
      <c r="C353" s="363"/>
      <c r="D353" s="409" t="str">
        <f t="shared" si="5"/>
        <v/>
      </c>
      <c r="E353" s="409" t="str">
        <f>IF(ISBLANK(A353),"",VLOOKUP(ROUNDUP(C353/1000000,1),'GO-36 Data'!B:C,2,TRUE))</f>
        <v/>
      </c>
    </row>
    <row r="354" spans="1:5">
      <c r="A354" s="360"/>
      <c r="B354" s="361"/>
      <c r="C354" s="363"/>
      <c r="D354" s="409" t="str">
        <f t="shared" si="5"/>
        <v/>
      </c>
      <c r="E354" s="409" t="str">
        <f>IF(ISBLANK(A354),"",VLOOKUP(ROUNDUP(C354/1000000,1),'GO-36 Data'!B:C,2,TRUE))</f>
        <v/>
      </c>
    </row>
    <row r="355" spans="1:5">
      <c r="A355" s="360"/>
      <c r="B355" s="361"/>
      <c r="C355" s="363"/>
      <c r="D355" s="409" t="str">
        <f t="shared" si="5"/>
        <v/>
      </c>
      <c r="E355" s="409" t="str">
        <f>IF(ISBLANK(A355),"",VLOOKUP(ROUNDUP(C355/1000000,1),'GO-36 Data'!B:C,2,TRUE))</f>
        <v/>
      </c>
    </row>
    <row r="356" spans="1:5">
      <c r="A356" s="360"/>
      <c r="B356" s="361"/>
      <c r="C356" s="363"/>
      <c r="D356" s="409" t="str">
        <f t="shared" si="5"/>
        <v/>
      </c>
      <c r="E356" s="409" t="str">
        <f>IF(ISBLANK(A356),"",VLOOKUP(ROUNDUP(C356/1000000,1),'GO-36 Data'!B:C,2,TRUE))</f>
        <v/>
      </c>
    </row>
    <row r="357" spans="1:5">
      <c r="A357" s="360"/>
      <c r="B357" s="361"/>
      <c r="C357" s="363"/>
      <c r="D357" s="409" t="str">
        <f t="shared" si="5"/>
        <v/>
      </c>
      <c r="E357" s="409" t="str">
        <f>IF(ISBLANK(A357),"",VLOOKUP(ROUNDUP(C357/1000000,1),'GO-36 Data'!B:C,2,TRUE))</f>
        <v/>
      </c>
    </row>
    <row r="358" spans="1:5">
      <c r="A358" s="360"/>
      <c r="B358" s="361"/>
      <c r="C358" s="363"/>
      <c r="D358" s="409" t="str">
        <f t="shared" si="5"/>
        <v/>
      </c>
      <c r="E358" s="409" t="str">
        <f>IF(ISBLANK(A358),"",VLOOKUP(ROUNDUP(C358/1000000,1),'GO-36 Data'!B:C,2,TRUE))</f>
        <v/>
      </c>
    </row>
    <row r="359" spans="1:5">
      <c r="A359" s="360"/>
      <c r="B359" s="361"/>
      <c r="C359" s="363"/>
      <c r="D359" s="409" t="str">
        <f t="shared" si="5"/>
        <v/>
      </c>
      <c r="E359" s="409" t="str">
        <f>IF(ISBLANK(A359),"",VLOOKUP(ROUNDUP(C359/1000000,1),'GO-36 Data'!B:C,2,TRUE))</f>
        <v/>
      </c>
    </row>
    <row r="360" spans="1:5">
      <c r="A360" s="360"/>
      <c r="B360" s="361"/>
      <c r="C360" s="363"/>
      <c r="D360" s="409" t="str">
        <f t="shared" si="5"/>
        <v/>
      </c>
      <c r="E360" s="409" t="str">
        <f>IF(ISBLANK(A360),"",VLOOKUP(ROUNDUP(C360/1000000,1),'GO-36 Data'!B:C,2,TRUE))</f>
        <v/>
      </c>
    </row>
    <row r="361" spans="1:5">
      <c r="A361" s="360"/>
      <c r="B361" s="361"/>
      <c r="C361" s="363"/>
      <c r="D361" s="409" t="str">
        <f t="shared" si="5"/>
        <v/>
      </c>
      <c r="E361" s="409" t="str">
        <f>IF(ISBLANK(A361),"",VLOOKUP(ROUNDUP(C361/1000000,1),'GO-36 Data'!B:C,2,TRUE))</f>
        <v/>
      </c>
    </row>
    <row r="362" spans="1:5">
      <c r="A362" s="360"/>
      <c r="B362" s="361"/>
      <c r="C362" s="363"/>
      <c r="D362" s="409" t="str">
        <f t="shared" si="5"/>
        <v/>
      </c>
      <c r="E362" s="409" t="str">
        <f>IF(ISBLANK(A362),"",VLOOKUP(ROUNDUP(C362/1000000,1),'GO-36 Data'!B:C,2,TRUE))</f>
        <v/>
      </c>
    </row>
    <row r="363" spans="1:5">
      <c r="A363" s="360"/>
      <c r="B363" s="361"/>
      <c r="C363" s="363"/>
      <c r="D363" s="409" t="str">
        <f t="shared" si="5"/>
        <v/>
      </c>
      <c r="E363" s="409" t="str">
        <f>IF(ISBLANK(A363),"",VLOOKUP(ROUNDUP(C363/1000000,1),'GO-36 Data'!B:C,2,TRUE))</f>
        <v/>
      </c>
    </row>
    <row r="364" spans="1:5">
      <c r="A364" s="360"/>
      <c r="B364" s="361"/>
      <c r="C364" s="363"/>
      <c r="D364" s="409" t="str">
        <f t="shared" si="5"/>
        <v/>
      </c>
      <c r="E364" s="409" t="str">
        <f>IF(ISBLANK(A364),"",VLOOKUP(ROUNDUP(C364/1000000,1),'GO-36 Data'!B:C,2,TRUE))</f>
        <v/>
      </c>
    </row>
    <row r="365" spans="1:5">
      <c r="A365" s="360"/>
      <c r="B365" s="361"/>
      <c r="C365" s="363"/>
      <c r="D365" s="409" t="str">
        <f t="shared" si="5"/>
        <v/>
      </c>
      <c r="E365" s="409" t="str">
        <f>IF(ISBLANK(A365),"",VLOOKUP(ROUNDUP(C365/1000000,1),'GO-36 Data'!B:C,2,TRUE))</f>
        <v/>
      </c>
    </row>
    <row r="366" spans="1:5">
      <c r="A366" s="360"/>
      <c r="B366" s="361"/>
      <c r="C366" s="363"/>
      <c r="D366" s="409" t="str">
        <f t="shared" si="5"/>
        <v/>
      </c>
      <c r="E366" s="409" t="str">
        <f>IF(ISBLANK(A366),"",VLOOKUP(ROUNDUP(C366/1000000,1),'GO-36 Data'!B:C,2,TRUE))</f>
        <v/>
      </c>
    </row>
    <row r="367" spans="1:5">
      <c r="A367" s="360"/>
      <c r="B367" s="361"/>
      <c r="C367" s="363"/>
      <c r="D367" s="409" t="str">
        <f t="shared" si="5"/>
        <v/>
      </c>
      <c r="E367" s="409" t="str">
        <f>IF(ISBLANK(A367),"",VLOOKUP(ROUNDUP(C367/1000000,1),'GO-36 Data'!B:C,2,TRUE))</f>
        <v/>
      </c>
    </row>
    <row r="368" spans="1:5">
      <c r="A368" s="360"/>
      <c r="B368" s="361"/>
      <c r="C368" s="363"/>
      <c r="D368" s="409" t="str">
        <f t="shared" si="5"/>
        <v/>
      </c>
      <c r="E368" s="409" t="str">
        <f>IF(ISBLANK(A368),"",VLOOKUP(ROUNDUP(C368/1000000,1),'GO-36 Data'!B:C,2,TRUE))</f>
        <v/>
      </c>
    </row>
    <row r="369" spans="1:5">
      <c r="A369" s="360"/>
      <c r="B369" s="361"/>
      <c r="C369" s="363"/>
      <c r="D369" s="409" t="str">
        <f t="shared" si="5"/>
        <v/>
      </c>
      <c r="E369" s="409" t="str">
        <f>IF(ISBLANK(A369),"",VLOOKUP(ROUNDUP(C369/1000000,1),'GO-36 Data'!B:C,2,TRUE))</f>
        <v/>
      </c>
    </row>
    <row r="370" spans="1:5">
      <c r="A370" s="360"/>
      <c r="B370" s="361"/>
      <c r="C370" s="363"/>
      <c r="D370" s="409" t="str">
        <f t="shared" si="5"/>
        <v/>
      </c>
      <c r="E370" s="409" t="str">
        <f>IF(ISBLANK(A370),"",VLOOKUP(ROUNDUP(C370/1000000,1),'GO-36 Data'!B:C,2,TRUE))</f>
        <v/>
      </c>
    </row>
    <row r="371" spans="1:5">
      <c r="A371" s="360"/>
      <c r="B371" s="361"/>
      <c r="C371" s="363"/>
      <c r="D371" s="409" t="str">
        <f t="shared" si="5"/>
        <v/>
      </c>
      <c r="E371" s="409" t="str">
        <f>IF(ISBLANK(A371),"",VLOOKUP(ROUNDUP(C371/1000000,1),'GO-36 Data'!B:C,2,TRUE))</f>
        <v/>
      </c>
    </row>
    <row r="372" spans="1:5">
      <c r="A372" s="360"/>
      <c r="B372" s="361"/>
      <c r="C372" s="363"/>
      <c r="D372" s="409" t="str">
        <f t="shared" si="5"/>
        <v/>
      </c>
      <c r="E372" s="409" t="str">
        <f>IF(ISBLANK(A372),"",VLOOKUP(ROUNDUP(C372/1000000,1),'GO-36 Data'!B:C,2,TRUE))</f>
        <v/>
      </c>
    </row>
    <row r="373" spans="1:5">
      <c r="A373" s="360"/>
      <c r="B373" s="361"/>
      <c r="C373" s="363"/>
      <c r="D373" s="409" t="str">
        <f t="shared" si="5"/>
        <v/>
      </c>
      <c r="E373" s="409" t="str">
        <f>IF(ISBLANK(A373),"",VLOOKUP(ROUNDUP(C373/1000000,1),'GO-36 Data'!B:C,2,TRUE))</f>
        <v/>
      </c>
    </row>
    <row r="374" spans="1:5">
      <c r="A374" s="360"/>
      <c r="B374" s="361"/>
      <c r="C374" s="363"/>
      <c r="D374" s="409" t="str">
        <f t="shared" si="5"/>
        <v/>
      </c>
      <c r="E374" s="409" t="str">
        <f>IF(ISBLANK(A374),"",VLOOKUP(ROUNDUP(C374/1000000,1),'GO-36 Data'!B:C,2,TRUE))</f>
        <v/>
      </c>
    </row>
    <row r="375" spans="1:5">
      <c r="A375" s="360"/>
      <c r="B375" s="361"/>
      <c r="C375" s="363"/>
      <c r="D375" s="409" t="str">
        <f t="shared" si="5"/>
        <v/>
      </c>
      <c r="E375" s="409" t="str">
        <f>IF(ISBLANK(A375),"",VLOOKUP(ROUNDUP(C375/1000000,1),'GO-36 Data'!B:C,2,TRUE))</f>
        <v/>
      </c>
    </row>
    <row r="376" spans="1:5">
      <c r="A376" s="360"/>
      <c r="B376" s="361"/>
      <c r="C376" s="363"/>
      <c r="D376" s="409" t="str">
        <f t="shared" si="5"/>
        <v/>
      </c>
      <c r="E376" s="409" t="str">
        <f>IF(ISBLANK(A376),"",VLOOKUP(ROUNDUP(C376/1000000,1),'GO-36 Data'!B:C,2,TRUE))</f>
        <v/>
      </c>
    </row>
    <row r="377" spans="1:5">
      <c r="A377" s="360"/>
      <c r="B377" s="361"/>
      <c r="C377" s="363"/>
      <c r="D377" s="409" t="str">
        <f t="shared" si="5"/>
        <v/>
      </c>
      <c r="E377" s="409" t="str">
        <f>IF(ISBLANK(A377),"",VLOOKUP(ROUNDUP(C377/1000000,1),'GO-36 Data'!B:C,2,TRUE))</f>
        <v/>
      </c>
    </row>
    <row r="378" spans="1:5">
      <c r="A378" s="360"/>
      <c r="B378" s="361"/>
      <c r="C378" s="363"/>
      <c r="D378" s="409" t="str">
        <f t="shared" si="5"/>
        <v/>
      </c>
      <c r="E378" s="409" t="str">
        <f>IF(ISBLANK(A378),"",VLOOKUP(ROUNDUP(C378/1000000,1),'GO-36 Data'!B:C,2,TRUE))</f>
        <v/>
      </c>
    </row>
    <row r="379" spans="1:5">
      <c r="A379" s="360"/>
      <c r="B379" s="361"/>
      <c r="C379" s="363"/>
      <c r="D379" s="409" t="str">
        <f t="shared" si="5"/>
        <v/>
      </c>
      <c r="E379" s="409" t="str">
        <f>IF(ISBLANK(A379),"",VLOOKUP(ROUNDUP(C379/1000000,1),'GO-36 Data'!B:C,2,TRUE))</f>
        <v/>
      </c>
    </row>
    <row r="380" spans="1:5">
      <c r="A380" s="360"/>
      <c r="B380" s="361"/>
      <c r="C380" s="363"/>
      <c r="D380" s="409" t="str">
        <f t="shared" si="5"/>
        <v/>
      </c>
      <c r="E380" s="409" t="str">
        <f>IF(ISBLANK(A380),"",VLOOKUP(ROUNDUP(C380/1000000,1),'GO-36 Data'!B:C,2,TRUE))</f>
        <v/>
      </c>
    </row>
    <row r="381" spans="1:5">
      <c r="A381" s="360"/>
      <c r="B381" s="361"/>
      <c r="C381" s="363"/>
      <c r="D381" s="409" t="str">
        <f t="shared" si="5"/>
        <v/>
      </c>
      <c r="E381" s="409" t="str">
        <f>IF(ISBLANK(A381),"",VLOOKUP(ROUNDUP(C381/1000000,1),'GO-36 Data'!B:C,2,TRUE))</f>
        <v/>
      </c>
    </row>
    <row r="382" spans="1:5">
      <c r="A382" s="360"/>
      <c r="B382" s="361"/>
      <c r="C382" s="363"/>
      <c r="D382" s="409" t="str">
        <f t="shared" si="5"/>
        <v/>
      </c>
      <c r="E382" s="409" t="str">
        <f>IF(ISBLANK(A382),"",VLOOKUP(ROUNDUP(C382/1000000,1),'GO-36 Data'!B:C,2,TRUE))</f>
        <v/>
      </c>
    </row>
    <row r="383" spans="1:5">
      <c r="A383" s="360"/>
      <c r="B383" s="361"/>
      <c r="C383" s="363"/>
      <c r="D383" s="409" t="str">
        <f t="shared" si="5"/>
        <v/>
      </c>
      <c r="E383" s="409" t="str">
        <f>IF(ISBLANK(A383),"",VLOOKUP(ROUNDUP(C383/1000000,1),'GO-36 Data'!B:C,2,TRUE))</f>
        <v/>
      </c>
    </row>
    <row r="384" spans="1:5">
      <c r="A384" s="360"/>
      <c r="B384" s="361"/>
      <c r="C384" s="363"/>
      <c r="D384" s="409" t="str">
        <f t="shared" si="5"/>
        <v/>
      </c>
      <c r="E384" s="409" t="str">
        <f>IF(ISBLANK(A384),"",VLOOKUP(ROUNDUP(C384/1000000,1),'GO-36 Data'!B:C,2,TRUE))</f>
        <v/>
      </c>
    </row>
    <row r="385" spans="1:5">
      <c r="A385" s="360"/>
      <c r="B385" s="361"/>
      <c r="C385" s="363"/>
      <c r="D385" s="409" t="str">
        <f t="shared" si="5"/>
        <v/>
      </c>
      <c r="E385" s="409" t="str">
        <f>IF(ISBLANK(A385),"",VLOOKUP(ROUNDUP(C385/1000000,1),'GO-36 Data'!B:C,2,TRUE))</f>
        <v/>
      </c>
    </row>
    <row r="386" spans="1:5">
      <c r="A386" s="360"/>
      <c r="B386" s="361"/>
      <c r="C386" s="363"/>
      <c r="D386" s="409" t="str">
        <f t="shared" si="5"/>
        <v/>
      </c>
      <c r="E386" s="409" t="str">
        <f>IF(ISBLANK(A386),"",VLOOKUP(ROUNDUP(C386/1000000,1),'GO-36 Data'!B:C,2,TRUE))</f>
        <v/>
      </c>
    </row>
    <row r="387" spans="1:5">
      <c r="A387" s="360"/>
      <c r="B387" s="361"/>
      <c r="C387" s="363"/>
      <c r="D387" s="409" t="str">
        <f t="shared" ref="D387:D450" si="6">IF(ISBLANK(B387),"",MAX(B387,$G$1))</f>
        <v/>
      </c>
      <c r="E387" s="409" t="str">
        <f>IF(ISBLANK(A387),"",VLOOKUP(ROUNDUP(C387/1000000,1),'GO-36 Data'!B:C,2,TRUE))</f>
        <v/>
      </c>
    </row>
    <row r="388" spans="1:5">
      <c r="A388" s="360"/>
      <c r="B388" s="361"/>
      <c r="C388" s="363"/>
      <c r="D388" s="409" t="str">
        <f t="shared" si="6"/>
        <v/>
      </c>
      <c r="E388" s="409" t="str">
        <f>IF(ISBLANK(A388),"",VLOOKUP(ROUNDUP(C388/1000000,1),'GO-36 Data'!B:C,2,TRUE))</f>
        <v/>
      </c>
    </row>
    <row r="389" spans="1:5">
      <c r="A389" s="360"/>
      <c r="B389" s="361"/>
      <c r="C389" s="363"/>
      <c r="D389" s="409" t="str">
        <f t="shared" si="6"/>
        <v/>
      </c>
      <c r="E389" s="409" t="str">
        <f>IF(ISBLANK(A389),"",VLOOKUP(ROUNDUP(C389/1000000,1),'GO-36 Data'!B:C,2,TRUE))</f>
        <v/>
      </c>
    </row>
    <row r="390" spans="1:5">
      <c r="A390" s="360"/>
      <c r="B390" s="361"/>
      <c r="C390" s="363"/>
      <c r="D390" s="409" t="str">
        <f t="shared" si="6"/>
        <v/>
      </c>
      <c r="E390" s="409" t="str">
        <f>IF(ISBLANK(A390),"",VLOOKUP(ROUNDUP(C390/1000000,1),'GO-36 Data'!B:C,2,TRUE))</f>
        <v/>
      </c>
    </row>
    <row r="391" spans="1:5">
      <c r="A391" s="360"/>
      <c r="B391" s="361"/>
      <c r="C391" s="363"/>
      <c r="D391" s="409" t="str">
        <f t="shared" si="6"/>
        <v/>
      </c>
      <c r="E391" s="409" t="str">
        <f>IF(ISBLANK(A391),"",VLOOKUP(ROUNDUP(C391/1000000,1),'GO-36 Data'!B:C,2,TRUE))</f>
        <v/>
      </c>
    </row>
    <row r="392" spans="1:5">
      <c r="A392" s="360"/>
      <c r="B392" s="361"/>
      <c r="C392" s="363"/>
      <c r="D392" s="409" t="str">
        <f t="shared" si="6"/>
        <v/>
      </c>
      <c r="E392" s="409" t="str">
        <f>IF(ISBLANK(A392),"",VLOOKUP(ROUNDUP(C392/1000000,1),'GO-36 Data'!B:C,2,TRUE))</f>
        <v/>
      </c>
    </row>
    <row r="393" spans="1:5">
      <c r="A393" s="360"/>
      <c r="B393" s="361"/>
      <c r="C393" s="363"/>
      <c r="D393" s="409" t="str">
        <f t="shared" si="6"/>
        <v/>
      </c>
      <c r="E393" s="409" t="str">
        <f>IF(ISBLANK(A393),"",VLOOKUP(ROUNDUP(C393/1000000,1),'GO-36 Data'!B:C,2,TRUE))</f>
        <v/>
      </c>
    </row>
    <row r="394" spans="1:5">
      <c r="A394" s="360"/>
      <c r="B394" s="361"/>
      <c r="C394" s="363"/>
      <c r="D394" s="409" t="str">
        <f t="shared" si="6"/>
        <v/>
      </c>
      <c r="E394" s="409" t="str">
        <f>IF(ISBLANK(A394),"",VLOOKUP(ROUNDUP(C394/1000000,1),'GO-36 Data'!B:C,2,TRUE))</f>
        <v/>
      </c>
    </row>
    <row r="395" spans="1:5">
      <c r="A395" s="360"/>
      <c r="B395" s="361"/>
      <c r="C395" s="363"/>
      <c r="D395" s="409" t="str">
        <f t="shared" si="6"/>
        <v/>
      </c>
      <c r="E395" s="409" t="str">
        <f>IF(ISBLANK(A395),"",VLOOKUP(ROUNDUP(C395/1000000,1),'GO-36 Data'!B:C,2,TRUE))</f>
        <v/>
      </c>
    </row>
    <row r="396" spans="1:5">
      <c r="A396" s="360"/>
      <c r="B396" s="361"/>
      <c r="C396" s="363"/>
      <c r="D396" s="409" t="str">
        <f t="shared" si="6"/>
        <v/>
      </c>
      <c r="E396" s="409" t="str">
        <f>IF(ISBLANK(A396),"",VLOOKUP(ROUNDUP(C396/1000000,1),'GO-36 Data'!B:C,2,TRUE))</f>
        <v/>
      </c>
    </row>
    <row r="397" spans="1:5">
      <c r="A397" s="360"/>
      <c r="B397" s="361"/>
      <c r="C397" s="363"/>
      <c r="D397" s="409" t="str">
        <f t="shared" si="6"/>
        <v/>
      </c>
      <c r="E397" s="409" t="str">
        <f>IF(ISBLANK(A397),"",VLOOKUP(ROUNDUP(C397/1000000,1),'GO-36 Data'!B:C,2,TRUE))</f>
        <v/>
      </c>
    </row>
    <row r="398" spans="1:5">
      <c r="A398" s="360"/>
      <c r="B398" s="361"/>
      <c r="C398" s="363"/>
      <c r="D398" s="409" t="str">
        <f t="shared" si="6"/>
        <v/>
      </c>
      <c r="E398" s="409" t="str">
        <f>IF(ISBLANK(A398),"",VLOOKUP(ROUNDUP(C398/1000000,1),'GO-36 Data'!B:C,2,TRUE))</f>
        <v/>
      </c>
    </row>
    <row r="399" spans="1:5">
      <c r="A399" s="360"/>
      <c r="B399" s="361"/>
      <c r="C399" s="363"/>
      <c r="D399" s="409" t="str">
        <f t="shared" si="6"/>
        <v/>
      </c>
      <c r="E399" s="409" t="str">
        <f>IF(ISBLANK(A399),"",VLOOKUP(ROUNDUP(C399/1000000,1),'GO-36 Data'!B:C,2,TRUE))</f>
        <v/>
      </c>
    </row>
    <row r="400" spans="1:5">
      <c r="A400" s="360"/>
      <c r="B400" s="361"/>
      <c r="C400" s="363"/>
      <c r="D400" s="409" t="str">
        <f t="shared" si="6"/>
        <v/>
      </c>
      <c r="E400" s="409" t="str">
        <f>IF(ISBLANK(A400),"",VLOOKUP(ROUNDUP(C400/1000000,1),'GO-36 Data'!B:C,2,TRUE))</f>
        <v/>
      </c>
    </row>
    <row r="401" spans="1:5">
      <c r="A401" s="360"/>
      <c r="B401" s="361"/>
      <c r="C401" s="363"/>
      <c r="D401" s="409" t="str">
        <f t="shared" si="6"/>
        <v/>
      </c>
      <c r="E401" s="409" t="str">
        <f>IF(ISBLANK(A401),"",VLOOKUP(ROUNDUP(C401/1000000,1),'GO-36 Data'!B:C,2,TRUE))</f>
        <v/>
      </c>
    </row>
    <row r="402" spans="1:5">
      <c r="A402" s="360"/>
      <c r="B402" s="361"/>
      <c r="C402" s="363"/>
      <c r="D402" s="409" t="str">
        <f t="shared" si="6"/>
        <v/>
      </c>
      <c r="E402" s="409" t="str">
        <f>IF(ISBLANK(A402),"",VLOOKUP(ROUNDUP(C402/1000000,1),'GO-36 Data'!B:C,2,TRUE))</f>
        <v/>
      </c>
    </row>
    <row r="403" spans="1:5">
      <c r="A403" s="360"/>
      <c r="B403" s="361"/>
      <c r="C403" s="363"/>
      <c r="D403" s="409" t="str">
        <f t="shared" si="6"/>
        <v/>
      </c>
      <c r="E403" s="409" t="str">
        <f>IF(ISBLANK(A403),"",VLOOKUP(ROUNDUP(C403/1000000,1),'GO-36 Data'!B:C,2,TRUE))</f>
        <v/>
      </c>
    </row>
    <row r="404" spans="1:5">
      <c r="A404" s="360"/>
      <c r="B404" s="361"/>
      <c r="C404" s="363"/>
      <c r="D404" s="409" t="str">
        <f t="shared" si="6"/>
        <v/>
      </c>
      <c r="E404" s="409" t="str">
        <f>IF(ISBLANK(A404),"",VLOOKUP(ROUNDUP(C404/1000000,1),'GO-36 Data'!B:C,2,TRUE))</f>
        <v/>
      </c>
    </row>
    <row r="405" spans="1:5">
      <c r="A405" s="360"/>
      <c r="B405" s="361"/>
      <c r="C405" s="363"/>
      <c r="D405" s="409" t="str">
        <f t="shared" si="6"/>
        <v/>
      </c>
      <c r="E405" s="409" t="str">
        <f>IF(ISBLANK(A405),"",VLOOKUP(ROUNDUP(C405/1000000,1),'GO-36 Data'!B:C,2,TRUE))</f>
        <v/>
      </c>
    </row>
    <row r="406" spans="1:5">
      <c r="A406" s="360"/>
      <c r="B406" s="361"/>
      <c r="C406" s="363"/>
      <c r="D406" s="409" t="str">
        <f t="shared" si="6"/>
        <v/>
      </c>
      <c r="E406" s="409" t="str">
        <f>IF(ISBLANK(A406),"",VLOOKUP(ROUNDUP(C406/1000000,1),'GO-36 Data'!B:C,2,TRUE))</f>
        <v/>
      </c>
    </row>
    <row r="407" spans="1:5">
      <c r="A407" s="360"/>
      <c r="B407" s="361"/>
      <c r="C407" s="363"/>
      <c r="D407" s="409" t="str">
        <f t="shared" si="6"/>
        <v/>
      </c>
      <c r="E407" s="409" t="str">
        <f>IF(ISBLANK(A407),"",VLOOKUP(ROUNDUP(C407/1000000,1),'GO-36 Data'!B:C,2,TRUE))</f>
        <v/>
      </c>
    </row>
    <row r="408" spans="1:5">
      <c r="A408" s="360"/>
      <c r="B408" s="361"/>
      <c r="C408" s="363"/>
      <c r="D408" s="409" t="str">
        <f t="shared" si="6"/>
        <v/>
      </c>
      <c r="E408" s="409" t="str">
        <f>IF(ISBLANK(A408),"",VLOOKUP(ROUNDUP(C408/1000000,1),'GO-36 Data'!B:C,2,TRUE))</f>
        <v/>
      </c>
    </row>
    <row r="409" spans="1:5">
      <c r="A409" s="360"/>
      <c r="B409" s="361"/>
      <c r="C409" s="363"/>
      <c r="D409" s="409" t="str">
        <f t="shared" si="6"/>
        <v/>
      </c>
      <c r="E409" s="409" t="str">
        <f>IF(ISBLANK(A409),"",VLOOKUP(ROUNDUP(C409/1000000,1),'GO-36 Data'!B:C,2,TRUE))</f>
        <v/>
      </c>
    </row>
    <row r="410" spans="1:5">
      <c r="A410" s="360"/>
      <c r="B410" s="361"/>
      <c r="C410" s="363"/>
      <c r="D410" s="409" t="str">
        <f t="shared" si="6"/>
        <v/>
      </c>
      <c r="E410" s="409" t="str">
        <f>IF(ISBLANK(A410),"",VLOOKUP(ROUNDUP(C410/1000000,1),'GO-36 Data'!B:C,2,TRUE))</f>
        <v/>
      </c>
    </row>
    <row r="411" spans="1:5">
      <c r="A411" s="360"/>
      <c r="B411" s="361"/>
      <c r="C411" s="363"/>
      <c r="D411" s="409" t="str">
        <f t="shared" si="6"/>
        <v/>
      </c>
      <c r="E411" s="409" t="str">
        <f>IF(ISBLANK(A411),"",VLOOKUP(ROUNDUP(C411/1000000,1),'GO-36 Data'!B:C,2,TRUE))</f>
        <v/>
      </c>
    </row>
    <row r="412" spans="1:5">
      <c r="A412" s="360"/>
      <c r="B412" s="361"/>
      <c r="C412" s="363"/>
      <c r="D412" s="409" t="str">
        <f t="shared" si="6"/>
        <v/>
      </c>
      <c r="E412" s="409" t="str">
        <f>IF(ISBLANK(A412),"",VLOOKUP(ROUNDUP(C412/1000000,1),'GO-36 Data'!B:C,2,TRUE))</f>
        <v/>
      </c>
    </row>
    <row r="413" spans="1:5">
      <c r="A413" s="360"/>
      <c r="B413" s="361"/>
      <c r="C413" s="363"/>
      <c r="D413" s="409" t="str">
        <f t="shared" si="6"/>
        <v/>
      </c>
      <c r="E413" s="409" t="str">
        <f>IF(ISBLANK(A413),"",VLOOKUP(ROUNDUP(C413/1000000,1),'GO-36 Data'!B:C,2,TRUE))</f>
        <v/>
      </c>
    </row>
    <row r="414" spans="1:5">
      <c r="A414" s="360"/>
      <c r="B414" s="361"/>
      <c r="C414" s="363"/>
      <c r="D414" s="409" t="str">
        <f t="shared" si="6"/>
        <v/>
      </c>
      <c r="E414" s="409" t="str">
        <f>IF(ISBLANK(A414),"",VLOOKUP(ROUNDUP(C414/1000000,1),'GO-36 Data'!B:C,2,TRUE))</f>
        <v/>
      </c>
    </row>
    <row r="415" spans="1:5">
      <c r="A415" s="360"/>
      <c r="B415" s="361"/>
      <c r="C415" s="363"/>
      <c r="D415" s="409" t="str">
        <f t="shared" si="6"/>
        <v/>
      </c>
      <c r="E415" s="409" t="str">
        <f>IF(ISBLANK(A415),"",VLOOKUP(ROUNDUP(C415/1000000,1),'GO-36 Data'!B:C,2,TRUE))</f>
        <v/>
      </c>
    </row>
    <row r="416" spans="1:5">
      <c r="A416" s="360"/>
      <c r="B416" s="361"/>
      <c r="C416" s="363"/>
      <c r="D416" s="409" t="str">
        <f t="shared" si="6"/>
        <v/>
      </c>
      <c r="E416" s="409" t="str">
        <f>IF(ISBLANK(A416),"",VLOOKUP(ROUNDUP(C416/1000000,1),'GO-36 Data'!B:C,2,TRUE))</f>
        <v/>
      </c>
    </row>
    <row r="417" spans="1:5">
      <c r="A417" s="360"/>
      <c r="B417" s="361"/>
      <c r="C417" s="363"/>
      <c r="D417" s="409" t="str">
        <f t="shared" si="6"/>
        <v/>
      </c>
      <c r="E417" s="409" t="str">
        <f>IF(ISBLANK(A417),"",VLOOKUP(ROUNDUP(C417/1000000,1),'GO-36 Data'!B:C,2,TRUE))</f>
        <v/>
      </c>
    </row>
    <row r="418" spans="1:5">
      <c r="A418" s="360"/>
      <c r="B418" s="361"/>
      <c r="C418" s="363"/>
      <c r="D418" s="409" t="str">
        <f t="shared" si="6"/>
        <v/>
      </c>
      <c r="E418" s="409" t="str">
        <f>IF(ISBLANK(A418),"",VLOOKUP(ROUNDUP(C418/1000000,1),'GO-36 Data'!B:C,2,TRUE))</f>
        <v/>
      </c>
    </row>
    <row r="419" spans="1:5">
      <c r="A419" s="360"/>
      <c r="B419" s="361"/>
      <c r="C419" s="363"/>
      <c r="D419" s="409" t="str">
        <f t="shared" si="6"/>
        <v/>
      </c>
      <c r="E419" s="409" t="str">
        <f>IF(ISBLANK(A419),"",VLOOKUP(ROUNDUP(C419/1000000,1),'GO-36 Data'!B:C,2,TRUE))</f>
        <v/>
      </c>
    </row>
    <row r="420" spans="1:5">
      <c r="A420" s="360"/>
      <c r="B420" s="361"/>
      <c r="C420" s="363"/>
      <c r="D420" s="409" t="str">
        <f t="shared" si="6"/>
        <v/>
      </c>
      <c r="E420" s="409" t="str">
        <f>IF(ISBLANK(A420),"",VLOOKUP(ROUNDUP(C420/1000000,1),'GO-36 Data'!B:C,2,TRUE))</f>
        <v/>
      </c>
    </row>
    <row r="421" spans="1:5">
      <c r="A421" s="360"/>
      <c r="B421" s="361"/>
      <c r="C421" s="363"/>
      <c r="D421" s="409" t="str">
        <f t="shared" si="6"/>
        <v/>
      </c>
      <c r="E421" s="409" t="str">
        <f>IF(ISBLANK(A421),"",VLOOKUP(ROUNDUP(C421/1000000,1),'GO-36 Data'!B:C,2,TRUE))</f>
        <v/>
      </c>
    </row>
    <row r="422" spans="1:5">
      <c r="A422" s="360"/>
      <c r="B422" s="361"/>
      <c r="C422" s="363"/>
      <c r="D422" s="409" t="str">
        <f t="shared" si="6"/>
        <v/>
      </c>
      <c r="E422" s="409" t="str">
        <f>IF(ISBLANK(A422),"",VLOOKUP(ROUNDUP(C422/1000000,1),'GO-36 Data'!B:C,2,TRUE))</f>
        <v/>
      </c>
    </row>
    <row r="423" spans="1:5">
      <c r="A423" s="360"/>
      <c r="B423" s="361"/>
      <c r="C423" s="363"/>
      <c r="D423" s="409" t="str">
        <f t="shared" si="6"/>
        <v/>
      </c>
      <c r="E423" s="409" t="str">
        <f>IF(ISBLANK(A423),"",VLOOKUP(ROUNDUP(C423/1000000,1),'GO-36 Data'!B:C,2,TRUE))</f>
        <v/>
      </c>
    </row>
    <row r="424" spans="1:5">
      <c r="A424" s="360"/>
      <c r="B424" s="361"/>
      <c r="C424" s="363"/>
      <c r="D424" s="409" t="str">
        <f t="shared" si="6"/>
        <v/>
      </c>
      <c r="E424" s="409" t="str">
        <f>IF(ISBLANK(A424),"",VLOOKUP(ROUNDUP(C424/1000000,1),'GO-36 Data'!B:C,2,TRUE))</f>
        <v/>
      </c>
    </row>
    <row r="425" spans="1:5">
      <c r="A425" s="360"/>
      <c r="B425" s="361"/>
      <c r="C425" s="363"/>
      <c r="D425" s="409" t="str">
        <f t="shared" si="6"/>
        <v/>
      </c>
      <c r="E425" s="409" t="str">
        <f>IF(ISBLANK(A425),"",VLOOKUP(ROUNDUP(C425/1000000,1),'GO-36 Data'!B:C,2,TRUE))</f>
        <v/>
      </c>
    </row>
    <row r="426" spans="1:5">
      <c r="A426" s="360"/>
      <c r="B426" s="361"/>
      <c r="C426" s="363"/>
      <c r="D426" s="409" t="str">
        <f t="shared" si="6"/>
        <v/>
      </c>
      <c r="E426" s="409" t="str">
        <f>IF(ISBLANK(A426),"",VLOOKUP(ROUNDUP(C426/1000000,1),'GO-36 Data'!B:C,2,TRUE))</f>
        <v/>
      </c>
    </row>
    <row r="427" spans="1:5">
      <c r="A427" s="360"/>
      <c r="B427" s="361"/>
      <c r="C427" s="363"/>
      <c r="D427" s="409" t="str">
        <f t="shared" si="6"/>
        <v/>
      </c>
      <c r="E427" s="409" t="str">
        <f>IF(ISBLANK(A427),"",VLOOKUP(ROUNDUP(C427/1000000,1),'GO-36 Data'!B:C,2,TRUE))</f>
        <v/>
      </c>
    </row>
    <row r="428" spans="1:5">
      <c r="A428" s="360"/>
      <c r="B428" s="361"/>
      <c r="C428" s="363"/>
      <c r="D428" s="409" t="str">
        <f t="shared" si="6"/>
        <v/>
      </c>
      <c r="E428" s="409" t="str">
        <f>IF(ISBLANK(A428),"",VLOOKUP(ROUNDUP(C428/1000000,1),'GO-36 Data'!B:C,2,TRUE))</f>
        <v/>
      </c>
    </row>
    <row r="429" spans="1:5">
      <c r="A429" s="360"/>
      <c r="B429" s="361"/>
      <c r="C429" s="363"/>
      <c r="D429" s="409" t="str">
        <f t="shared" si="6"/>
        <v/>
      </c>
      <c r="E429" s="409" t="str">
        <f>IF(ISBLANK(A429),"",VLOOKUP(ROUNDUP(C429/1000000,1),'GO-36 Data'!B:C,2,TRUE))</f>
        <v/>
      </c>
    </row>
    <row r="430" spans="1:5">
      <c r="A430" s="360"/>
      <c r="B430" s="361"/>
      <c r="C430" s="363"/>
      <c r="D430" s="409" t="str">
        <f t="shared" si="6"/>
        <v/>
      </c>
      <c r="E430" s="409" t="str">
        <f>IF(ISBLANK(A430),"",VLOOKUP(ROUNDUP(C430/1000000,1),'GO-36 Data'!B:C,2,TRUE))</f>
        <v/>
      </c>
    </row>
    <row r="431" spans="1:5">
      <c r="A431" s="360"/>
      <c r="B431" s="361"/>
      <c r="C431" s="363"/>
      <c r="D431" s="409" t="str">
        <f t="shared" si="6"/>
        <v/>
      </c>
      <c r="E431" s="409" t="str">
        <f>IF(ISBLANK(A431),"",VLOOKUP(ROUNDUP(C431/1000000,1),'GO-36 Data'!B:C,2,TRUE))</f>
        <v/>
      </c>
    </row>
    <row r="432" spans="1:5">
      <c r="A432" s="360"/>
      <c r="B432" s="361"/>
      <c r="C432" s="363"/>
      <c r="D432" s="409" t="str">
        <f t="shared" si="6"/>
        <v/>
      </c>
      <c r="E432" s="409" t="str">
        <f>IF(ISBLANK(A432),"",VLOOKUP(ROUNDUP(C432/1000000,1),'GO-36 Data'!B:C,2,TRUE))</f>
        <v/>
      </c>
    </row>
    <row r="433" spans="1:5">
      <c r="A433" s="360"/>
      <c r="B433" s="361"/>
      <c r="C433" s="363"/>
      <c r="D433" s="409" t="str">
        <f t="shared" si="6"/>
        <v/>
      </c>
      <c r="E433" s="409" t="str">
        <f>IF(ISBLANK(A433),"",VLOOKUP(ROUNDUP(C433/1000000,1),'GO-36 Data'!B:C,2,TRUE))</f>
        <v/>
      </c>
    </row>
    <row r="434" spans="1:5">
      <c r="A434" s="360"/>
      <c r="B434" s="361"/>
      <c r="C434" s="363"/>
      <c r="D434" s="409" t="str">
        <f t="shared" si="6"/>
        <v/>
      </c>
      <c r="E434" s="409" t="str">
        <f>IF(ISBLANK(A434),"",VLOOKUP(ROUNDUP(C434/1000000,1),'GO-36 Data'!B:C,2,TRUE))</f>
        <v/>
      </c>
    </row>
    <row r="435" spans="1:5">
      <c r="A435" s="360"/>
      <c r="B435" s="361"/>
      <c r="C435" s="363"/>
      <c r="D435" s="409" t="str">
        <f t="shared" si="6"/>
        <v/>
      </c>
      <c r="E435" s="409" t="str">
        <f>IF(ISBLANK(A435),"",VLOOKUP(ROUNDUP(C435/1000000,1),'GO-36 Data'!B:C,2,TRUE))</f>
        <v/>
      </c>
    </row>
    <row r="436" spans="1:5">
      <c r="A436" s="360"/>
      <c r="B436" s="361"/>
      <c r="C436" s="363"/>
      <c r="D436" s="409" t="str">
        <f t="shared" si="6"/>
        <v/>
      </c>
      <c r="E436" s="409" t="str">
        <f>IF(ISBLANK(A436),"",VLOOKUP(ROUNDUP(C436/1000000,1),'GO-36 Data'!B:C,2,TRUE))</f>
        <v/>
      </c>
    </row>
    <row r="437" spans="1:5">
      <c r="A437" s="360"/>
      <c r="B437" s="361"/>
      <c r="C437" s="363"/>
      <c r="D437" s="409" t="str">
        <f t="shared" si="6"/>
        <v/>
      </c>
      <c r="E437" s="409" t="str">
        <f>IF(ISBLANK(A437),"",VLOOKUP(ROUNDUP(C437/1000000,1),'GO-36 Data'!B:C,2,TRUE))</f>
        <v/>
      </c>
    </row>
    <row r="438" spans="1:5">
      <c r="A438" s="360"/>
      <c r="B438" s="361"/>
      <c r="C438" s="363"/>
      <c r="D438" s="409" t="str">
        <f t="shared" si="6"/>
        <v/>
      </c>
      <c r="E438" s="409" t="str">
        <f>IF(ISBLANK(A438),"",VLOOKUP(ROUNDUP(C438/1000000,1),'GO-36 Data'!B:C,2,TRUE))</f>
        <v/>
      </c>
    </row>
    <row r="439" spans="1:5">
      <c r="A439" s="360"/>
      <c r="B439" s="361"/>
      <c r="C439" s="363"/>
      <c r="D439" s="409" t="str">
        <f t="shared" si="6"/>
        <v/>
      </c>
      <c r="E439" s="409" t="str">
        <f>IF(ISBLANK(A439),"",VLOOKUP(ROUNDUP(C439/1000000,1),'GO-36 Data'!B:C,2,TRUE))</f>
        <v/>
      </c>
    </row>
    <row r="440" spans="1:5">
      <c r="A440" s="360"/>
      <c r="B440" s="361"/>
      <c r="C440" s="363"/>
      <c r="D440" s="409" t="str">
        <f t="shared" si="6"/>
        <v/>
      </c>
      <c r="E440" s="409" t="str">
        <f>IF(ISBLANK(A440),"",VLOOKUP(ROUNDUP(C440/1000000,1),'GO-36 Data'!B:C,2,TRUE))</f>
        <v/>
      </c>
    </row>
    <row r="441" spans="1:5">
      <c r="A441" s="360"/>
      <c r="B441" s="361"/>
      <c r="C441" s="363"/>
      <c r="D441" s="409" t="str">
        <f t="shared" si="6"/>
        <v/>
      </c>
      <c r="E441" s="409" t="str">
        <f>IF(ISBLANK(A441),"",VLOOKUP(ROUNDUP(C441/1000000,1),'GO-36 Data'!B:C,2,TRUE))</f>
        <v/>
      </c>
    </row>
    <row r="442" spans="1:5">
      <c r="A442" s="360"/>
      <c r="B442" s="361"/>
      <c r="C442" s="363"/>
      <c r="D442" s="409" t="str">
        <f t="shared" si="6"/>
        <v/>
      </c>
      <c r="E442" s="409" t="str">
        <f>IF(ISBLANK(A442),"",VLOOKUP(ROUNDUP(C442/1000000,1),'GO-36 Data'!B:C,2,TRUE))</f>
        <v/>
      </c>
    </row>
    <row r="443" spans="1:5">
      <c r="A443" s="360"/>
      <c r="B443" s="361"/>
      <c r="C443" s="363"/>
      <c r="D443" s="409" t="str">
        <f t="shared" si="6"/>
        <v/>
      </c>
      <c r="E443" s="409" t="str">
        <f>IF(ISBLANK(A443),"",VLOOKUP(ROUNDUP(C443/1000000,1),'GO-36 Data'!B:C,2,TRUE))</f>
        <v/>
      </c>
    </row>
    <row r="444" spans="1:5">
      <c r="A444" s="360"/>
      <c r="B444" s="361"/>
      <c r="C444" s="363"/>
      <c r="D444" s="409" t="str">
        <f t="shared" si="6"/>
        <v/>
      </c>
      <c r="E444" s="409" t="str">
        <f>IF(ISBLANK(A444),"",VLOOKUP(ROUNDUP(C444/1000000,1),'GO-36 Data'!B:C,2,TRUE))</f>
        <v/>
      </c>
    </row>
    <row r="445" spans="1:5">
      <c r="A445" s="360"/>
      <c r="B445" s="361"/>
      <c r="C445" s="363"/>
      <c r="D445" s="409" t="str">
        <f t="shared" si="6"/>
        <v/>
      </c>
      <c r="E445" s="409" t="str">
        <f>IF(ISBLANK(A445),"",VLOOKUP(ROUNDUP(C445/1000000,1),'GO-36 Data'!B:C,2,TRUE))</f>
        <v/>
      </c>
    </row>
    <row r="446" spans="1:5">
      <c r="A446" s="360"/>
      <c r="B446" s="361"/>
      <c r="C446" s="363"/>
      <c r="D446" s="409" t="str">
        <f t="shared" si="6"/>
        <v/>
      </c>
      <c r="E446" s="409" t="str">
        <f>IF(ISBLANK(A446),"",VLOOKUP(ROUNDUP(C446/1000000,1),'GO-36 Data'!B:C,2,TRUE))</f>
        <v/>
      </c>
    </row>
    <row r="447" spans="1:5">
      <c r="A447" s="360"/>
      <c r="B447" s="361"/>
      <c r="C447" s="363"/>
      <c r="D447" s="409" t="str">
        <f t="shared" si="6"/>
        <v/>
      </c>
      <c r="E447" s="409" t="str">
        <f>IF(ISBLANK(A447),"",VLOOKUP(ROUNDUP(C447/1000000,1),'GO-36 Data'!B:C,2,TRUE))</f>
        <v/>
      </c>
    </row>
    <row r="448" spans="1:5">
      <c r="A448" s="360"/>
      <c r="B448" s="361"/>
      <c r="C448" s="363"/>
      <c r="D448" s="409" t="str">
        <f t="shared" si="6"/>
        <v/>
      </c>
      <c r="E448" s="409" t="str">
        <f>IF(ISBLANK(A448),"",VLOOKUP(ROUNDUP(C448/1000000,1),'GO-36 Data'!B:C,2,TRUE))</f>
        <v/>
      </c>
    </row>
    <row r="449" spans="1:5">
      <c r="A449" s="360"/>
      <c r="B449" s="361"/>
      <c r="C449" s="363"/>
      <c r="D449" s="409" t="str">
        <f t="shared" si="6"/>
        <v/>
      </c>
      <c r="E449" s="409" t="str">
        <f>IF(ISBLANK(A449),"",VLOOKUP(ROUNDUP(C449/1000000,1),'GO-36 Data'!B:C,2,TRUE))</f>
        <v/>
      </c>
    </row>
    <row r="450" spans="1:5">
      <c r="A450" s="360"/>
      <c r="B450" s="361"/>
      <c r="C450" s="363"/>
      <c r="D450" s="409" t="str">
        <f t="shared" si="6"/>
        <v/>
      </c>
      <c r="E450" s="409" t="str">
        <f>IF(ISBLANK(A450),"",VLOOKUP(ROUNDUP(C450/1000000,1),'GO-36 Data'!B:C,2,TRUE))</f>
        <v/>
      </c>
    </row>
    <row r="451" spans="1:5">
      <c r="A451" s="360"/>
      <c r="B451" s="361"/>
      <c r="C451" s="363"/>
      <c r="D451" s="409" t="str">
        <f t="shared" ref="D451:D514" si="7">IF(ISBLANK(B451),"",MAX(B451,$G$1))</f>
        <v/>
      </c>
      <c r="E451" s="409" t="str">
        <f>IF(ISBLANK(A451),"",VLOOKUP(ROUNDUP(C451/1000000,1),'GO-36 Data'!B:C,2,TRUE))</f>
        <v/>
      </c>
    </row>
    <row r="452" spans="1:5">
      <c r="A452" s="360"/>
      <c r="B452" s="361"/>
      <c r="C452" s="363"/>
      <c r="D452" s="409" t="str">
        <f t="shared" si="7"/>
        <v/>
      </c>
      <c r="E452" s="409" t="str">
        <f>IF(ISBLANK(A452),"",VLOOKUP(ROUNDUP(C452/1000000,1),'GO-36 Data'!B:C,2,TRUE))</f>
        <v/>
      </c>
    </row>
    <row r="453" spans="1:5">
      <c r="A453" s="360"/>
      <c r="B453" s="361"/>
      <c r="C453" s="363"/>
      <c r="D453" s="409" t="str">
        <f t="shared" si="7"/>
        <v/>
      </c>
      <c r="E453" s="409" t="str">
        <f>IF(ISBLANK(A453),"",VLOOKUP(ROUNDUP(C453/1000000,1),'GO-36 Data'!B:C,2,TRUE))</f>
        <v/>
      </c>
    </row>
    <row r="454" spans="1:5">
      <c r="A454" s="360"/>
      <c r="B454" s="361"/>
      <c r="C454" s="363"/>
      <c r="D454" s="409" t="str">
        <f t="shared" si="7"/>
        <v/>
      </c>
      <c r="E454" s="409" t="str">
        <f>IF(ISBLANK(A454),"",VLOOKUP(ROUNDUP(C454/1000000,1),'GO-36 Data'!B:C,2,TRUE))</f>
        <v/>
      </c>
    </row>
    <row r="455" spans="1:5">
      <c r="A455" s="360"/>
      <c r="B455" s="361"/>
      <c r="C455" s="363"/>
      <c r="D455" s="409" t="str">
        <f t="shared" si="7"/>
        <v/>
      </c>
      <c r="E455" s="409" t="str">
        <f>IF(ISBLANK(A455),"",VLOOKUP(ROUNDUP(C455/1000000,1),'GO-36 Data'!B:C,2,TRUE))</f>
        <v/>
      </c>
    </row>
    <row r="456" spans="1:5">
      <c r="A456" s="360"/>
      <c r="B456" s="361"/>
      <c r="C456" s="363"/>
      <c r="D456" s="409" t="str">
        <f t="shared" si="7"/>
        <v/>
      </c>
      <c r="E456" s="409" t="str">
        <f>IF(ISBLANK(A456),"",VLOOKUP(ROUNDUP(C456/1000000,1),'GO-36 Data'!B:C,2,TRUE))</f>
        <v/>
      </c>
    </row>
    <row r="457" spans="1:5">
      <c r="A457" s="360"/>
      <c r="B457" s="361"/>
      <c r="C457" s="363"/>
      <c r="D457" s="409" t="str">
        <f t="shared" si="7"/>
        <v/>
      </c>
      <c r="E457" s="409" t="str">
        <f>IF(ISBLANK(A457),"",VLOOKUP(ROUNDUP(C457/1000000,1),'GO-36 Data'!B:C,2,TRUE))</f>
        <v/>
      </c>
    </row>
    <row r="458" spans="1:5">
      <c r="A458" s="360"/>
      <c r="B458" s="361"/>
      <c r="C458" s="363"/>
      <c r="D458" s="409" t="str">
        <f t="shared" si="7"/>
        <v/>
      </c>
      <c r="E458" s="409" t="str">
        <f>IF(ISBLANK(A458),"",VLOOKUP(ROUNDUP(C458/1000000,1),'GO-36 Data'!B:C,2,TRUE))</f>
        <v/>
      </c>
    </row>
    <row r="459" spans="1:5">
      <c r="A459" s="360"/>
      <c r="B459" s="361"/>
      <c r="C459" s="363"/>
      <c r="D459" s="409" t="str">
        <f t="shared" si="7"/>
        <v/>
      </c>
      <c r="E459" s="409" t="str">
        <f>IF(ISBLANK(A459),"",VLOOKUP(ROUNDUP(C459/1000000,1),'GO-36 Data'!B:C,2,TRUE))</f>
        <v/>
      </c>
    </row>
    <row r="460" spans="1:5">
      <c r="A460" s="360"/>
      <c r="B460" s="361"/>
      <c r="C460" s="363"/>
      <c r="D460" s="409" t="str">
        <f t="shared" si="7"/>
        <v/>
      </c>
      <c r="E460" s="409" t="str">
        <f>IF(ISBLANK(A460),"",VLOOKUP(ROUNDUP(C460/1000000,1),'GO-36 Data'!B:C,2,TRUE))</f>
        <v/>
      </c>
    </row>
    <row r="461" spans="1:5">
      <c r="A461" s="360"/>
      <c r="B461" s="361"/>
      <c r="C461" s="363"/>
      <c r="D461" s="409" t="str">
        <f t="shared" si="7"/>
        <v/>
      </c>
      <c r="E461" s="409" t="str">
        <f>IF(ISBLANK(A461),"",VLOOKUP(ROUNDUP(C461/1000000,1),'GO-36 Data'!B:C,2,TRUE))</f>
        <v/>
      </c>
    </row>
    <row r="462" spans="1:5">
      <c r="A462" s="360"/>
      <c r="B462" s="361"/>
      <c r="C462" s="363"/>
      <c r="D462" s="409" t="str">
        <f t="shared" si="7"/>
        <v/>
      </c>
      <c r="E462" s="409" t="str">
        <f>IF(ISBLANK(A462),"",VLOOKUP(ROUNDUP(C462/1000000,1),'GO-36 Data'!B:C,2,TRUE))</f>
        <v/>
      </c>
    </row>
    <row r="463" spans="1:5">
      <c r="A463" s="360"/>
      <c r="B463" s="361"/>
      <c r="C463" s="363"/>
      <c r="D463" s="409" t="str">
        <f t="shared" si="7"/>
        <v/>
      </c>
      <c r="E463" s="409" t="str">
        <f>IF(ISBLANK(A463),"",VLOOKUP(ROUNDUP(C463/1000000,1),'GO-36 Data'!B:C,2,TRUE))</f>
        <v/>
      </c>
    </row>
    <row r="464" spans="1:5">
      <c r="A464" s="360"/>
      <c r="B464" s="361"/>
      <c r="C464" s="363"/>
      <c r="D464" s="409" t="str">
        <f t="shared" si="7"/>
        <v/>
      </c>
      <c r="E464" s="409" t="str">
        <f>IF(ISBLANK(A464),"",VLOOKUP(ROUNDUP(C464/1000000,1),'GO-36 Data'!B:C,2,TRUE))</f>
        <v/>
      </c>
    </row>
    <row r="465" spans="1:5">
      <c r="A465" s="360"/>
      <c r="B465" s="361"/>
      <c r="C465" s="363"/>
      <c r="D465" s="409" t="str">
        <f t="shared" si="7"/>
        <v/>
      </c>
      <c r="E465" s="409" t="str">
        <f>IF(ISBLANK(A465),"",VLOOKUP(ROUNDUP(C465/1000000,1),'GO-36 Data'!B:C,2,TRUE))</f>
        <v/>
      </c>
    </row>
    <row r="466" spans="1:5">
      <c r="A466" s="360"/>
      <c r="B466" s="361"/>
      <c r="C466" s="363"/>
      <c r="D466" s="409" t="str">
        <f t="shared" si="7"/>
        <v/>
      </c>
      <c r="E466" s="409" t="str">
        <f>IF(ISBLANK(A466),"",VLOOKUP(ROUNDUP(C466/1000000,1),'GO-36 Data'!B:C,2,TRUE))</f>
        <v/>
      </c>
    </row>
    <row r="467" spans="1:5">
      <c r="A467" s="360"/>
      <c r="B467" s="361"/>
      <c r="C467" s="363"/>
      <c r="D467" s="409" t="str">
        <f t="shared" si="7"/>
        <v/>
      </c>
      <c r="E467" s="409" t="str">
        <f>IF(ISBLANK(A467),"",VLOOKUP(ROUNDUP(C467/1000000,1),'GO-36 Data'!B:C,2,TRUE))</f>
        <v/>
      </c>
    </row>
    <row r="468" spans="1:5">
      <c r="A468" s="360"/>
      <c r="B468" s="361"/>
      <c r="C468" s="363"/>
      <c r="D468" s="409" t="str">
        <f t="shared" si="7"/>
        <v/>
      </c>
      <c r="E468" s="409" t="str">
        <f>IF(ISBLANK(A468),"",VLOOKUP(ROUNDUP(C468/1000000,1),'GO-36 Data'!B:C,2,TRUE))</f>
        <v/>
      </c>
    </row>
    <row r="469" spans="1:5">
      <c r="A469" s="360"/>
      <c r="B469" s="361"/>
      <c r="C469" s="363"/>
      <c r="D469" s="409" t="str">
        <f t="shared" si="7"/>
        <v/>
      </c>
      <c r="E469" s="409" t="str">
        <f>IF(ISBLANK(A469),"",VLOOKUP(ROUNDUP(C469/1000000,1),'GO-36 Data'!B:C,2,TRUE))</f>
        <v/>
      </c>
    </row>
    <row r="470" spans="1:5">
      <c r="A470" s="360"/>
      <c r="B470" s="361"/>
      <c r="C470" s="363"/>
      <c r="D470" s="409" t="str">
        <f t="shared" si="7"/>
        <v/>
      </c>
      <c r="E470" s="409" t="str">
        <f>IF(ISBLANK(A470),"",VLOOKUP(ROUNDUP(C470/1000000,1),'GO-36 Data'!B:C,2,TRUE))</f>
        <v/>
      </c>
    </row>
    <row r="471" spans="1:5">
      <c r="A471" s="360"/>
      <c r="B471" s="361"/>
      <c r="C471" s="363"/>
      <c r="D471" s="409" t="str">
        <f t="shared" si="7"/>
        <v/>
      </c>
      <c r="E471" s="409" t="str">
        <f>IF(ISBLANK(A471),"",VLOOKUP(ROUNDUP(C471/1000000,1),'GO-36 Data'!B:C,2,TRUE))</f>
        <v/>
      </c>
    </row>
    <row r="472" spans="1:5">
      <c r="A472" s="360"/>
      <c r="B472" s="361"/>
      <c r="C472" s="363"/>
      <c r="D472" s="409" t="str">
        <f t="shared" si="7"/>
        <v/>
      </c>
      <c r="E472" s="409" t="str">
        <f>IF(ISBLANK(A472),"",VLOOKUP(ROUNDUP(C472/1000000,1),'GO-36 Data'!B:C,2,TRUE))</f>
        <v/>
      </c>
    </row>
    <row r="473" spans="1:5">
      <c r="A473" s="360"/>
      <c r="B473" s="361"/>
      <c r="C473" s="363"/>
      <c r="D473" s="409" t="str">
        <f t="shared" si="7"/>
        <v/>
      </c>
      <c r="E473" s="409" t="str">
        <f>IF(ISBLANK(A473),"",VLOOKUP(ROUNDUP(C473/1000000,1),'GO-36 Data'!B:C,2,TRUE))</f>
        <v/>
      </c>
    </row>
    <row r="474" spans="1:5">
      <c r="A474" s="360"/>
      <c r="B474" s="361"/>
      <c r="C474" s="363"/>
      <c r="D474" s="409" t="str">
        <f t="shared" si="7"/>
        <v/>
      </c>
      <c r="E474" s="409" t="str">
        <f>IF(ISBLANK(A474),"",VLOOKUP(ROUNDUP(C474/1000000,1),'GO-36 Data'!B:C,2,TRUE))</f>
        <v/>
      </c>
    </row>
    <row r="475" spans="1:5">
      <c r="A475" s="360"/>
      <c r="B475" s="361"/>
      <c r="C475" s="363"/>
      <c r="D475" s="409" t="str">
        <f t="shared" si="7"/>
        <v/>
      </c>
      <c r="E475" s="409" t="str">
        <f>IF(ISBLANK(A475),"",VLOOKUP(ROUNDUP(C475/1000000,1),'GO-36 Data'!B:C,2,TRUE))</f>
        <v/>
      </c>
    </row>
    <row r="476" spans="1:5">
      <c r="A476" s="360"/>
      <c r="B476" s="361"/>
      <c r="C476" s="363"/>
      <c r="D476" s="409" t="str">
        <f t="shared" si="7"/>
        <v/>
      </c>
      <c r="E476" s="409" t="str">
        <f>IF(ISBLANK(A476),"",VLOOKUP(ROUNDUP(C476/1000000,1),'GO-36 Data'!B:C,2,TRUE))</f>
        <v/>
      </c>
    </row>
    <row r="477" spans="1:5">
      <c r="A477" s="360"/>
      <c r="B477" s="361"/>
      <c r="C477" s="363"/>
      <c r="D477" s="409" t="str">
        <f t="shared" si="7"/>
        <v/>
      </c>
      <c r="E477" s="409" t="str">
        <f>IF(ISBLANK(A477),"",VLOOKUP(ROUNDUP(C477/1000000,1),'GO-36 Data'!B:C,2,TRUE))</f>
        <v/>
      </c>
    </row>
    <row r="478" spans="1:5">
      <c r="A478" s="360"/>
      <c r="B478" s="361"/>
      <c r="C478" s="363"/>
      <c r="D478" s="409" t="str">
        <f t="shared" si="7"/>
        <v/>
      </c>
      <c r="E478" s="409" t="str">
        <f>IF(ISBLANK(A478),"",VLOOKUP(ROUNDUP(C478/1000000,1),'GO-36 Data'!B:C,2,TRUE))</f>
        <v/>
      </c>
    </row>
    <row r="479" spans="1:5">
      <c r="A479" s="360"/>
      <c r="B479" s="361"/>
      <c r="C479" s="363"/>
      <c r="D479" s="409" t="str">
        <f t="shared" si="7"/>
        <v/>
      </c>
      <c r="E479" s="409" t="str">
        <f>IF(ISBLANK(A479),"",VLOOKUP(ROUNDUP(C479/1000000,1),'GO-36 Data'!B:C,2,TRUE))</f>
        <v/>
      </c>
    </row>
    <row r="480" spans="1:5">
      <c r="A480" s="360"/>
      <c r="B480" s="361"/>
      <c r="C480" s="363"/>
      <c r="D480" s="409" t="str">
        <f t="shared" si="7"/>
        <v/>
      </c>
      <c r="E480" s="409" t="str">
        <f>IF(ISBLANK(A480),"",VLOOKUP(ROUNDUP(C480/1000000,1),'GO-36 Data'!B:C,2,TRUE))</f>
        <v/>
      </c>
    </row>
    <row r="481" spans="1:5">
      <c r="A481" s="360"/>
      <c r="B481" s="361"/>
      <c r="C481" s="363"/>
      <c r="D481" s="409" t="str">
        <f t="shared" si="7"/>
        <v/>
      </c>
      <c r="E481" s="409" t="str">
        <f>IF(ISBLANK(A481),"",VLOOKUP(ROUNDUP(C481/1000000,1),'GO-36 Data'!B:C,2,TRUE))</f>
        <v/>
      </c>
    </row>
    <row r="482" spans="1:5">
      <c r="A482" s="360"/>
      <c r="B482" s="361"/>
      <c r="C482" s="363"/>
      <c r="D482" s="409" t="str">
        <f t="shared" si="7"/>
        <v/>
      </c>
      <c r="E482" s="409" t="str">
        <f>IF(ISBLANK(A482),"",VLOOKUP(ROUNDUP(C482/1000000,1),'GO-36 Data'!B:C,2,TRUE))</f>
        <v/>
      </c>
    </row>
    <row r="483" spans="1:5">
      <c r="A483" s="360"/>
      <c r="B483" s="361"/>
      <c r="C483" s="363"/>
      <c r="D483" s="409" t="str">
        <f t="shared" si="7"/>
        <v/>
      </c>
      <c r="E483" s="409" t="str">
        <f>IF(ISBLANK(A483),"",VLOOKUP(ROUNDUP(C483/1000000,1),'GO-36 Data'!B:C,2,TRUE))</f>
        <v/>
      </c>
    </row>
    <row r="484" spans="1:5">
      <c r="A484" s="360"/>
      <c r="B484" s="361"/>
      <c r="C484" s="363"/>
      <c r="D484" s="409" t="str">
        <f t="shared" si="7"/>
        <v/>
      </c>
      <c r="E484" s="409" t="str">
        <f>IF(ISBLANK(A484),"",VLOOKUP(ROUNDUP(C484/1000000,1),'GO-36 Data'!B:C,2,TRUE))</f>
        <v/>
      </c>
    </row>
    <row r="485" spans="1:5">
      <c r="A485" s="360"/>
      <c r="B485" s="361"/>
      <c r="C485" s="363"/>
      <c r="D485" s="409" t="str">
        <f t="shared" si="7"/>
        <v/>
      </c>
      <c r="E485" s="409" t="str">
        <f>IF(ISBLANK(A485),"",VLOOKUP(ROUNDUP(C485/1000000,1),'GO-36 Data'!B:C,2,TRUE))</f>
        <v/>
      </c>
    </row>
    <row r="486" spans="1:5">
      <c r="A486" s="360"/>
      <c r="B486" s="361"/>
      <c r="C486" s="363"/>
      <c r="D486" s="409" t="str">
        <f t="shared" si="7"/>
        <v/>
      </c>
      <c r="E486" s="409" t="str">
        <f>IF(ISBLANK(A486),"",VLOOKUP(ROUNDUP(C486/1000000,1),'GO-36 Data'!B:C,2,TRUE))</f>
        <v/>
      </c>
    </row>
    <row r="487" spans="1:5">
      <c r="A487" s="360"/>
      <c r="B487" s="361"/>
      <c r="C487" s="363"/>
      <c r="D487" s="409" t="str">
        <f t="shared" si="7"/>
        <v/>
      </c>
      <c r="E487" s="409" t="str">
        <f>IF(ISBLANK(A487),"",VLOOKUP(ROUNDUP(C487/1000000,1),'GO-36 Data'!B:C,2,TRUE))</f>
        <v/>
      </c>
    </row>
    <row r="488" spans="1:5">
      <c r="A488" s="360"/>
      <c r="B488" s="361"/>
      <c r="C488" s="363"/>
      <c r="D488" s="409" t="str">
        <f t="shared" si="7"/>
        <v/>
      </c>
      <c r="E488" s="409" t="str">
        <f>IF(ISBLANK(A488),"",VLOOKUP(ROUNDUP(C488/1000000,1),'GO-36 Data'!B:C,2,TRUE))</f>
        <v/>
      </c>
    </row>
    <row r="489" spans="1:5">
      <c r="A489" s="360"/>
      <c r="B489" s="361"/>
      <c r="C489" s="363"/>
      <c r="D489" s="409" t="str">
        <f t="shared" si="7"/>
        <v/>
      </c>
      <c r="E489" s="409" t="str">
        <f>IF(ISBLANK(A489),"",VLOOKUP(ROUNDUP(C489/1000000,1),'GO-36 Data'!B:C,2,TRUE))</f>
        <v/>
      </c>
    </row>
    <row r="490" spans="1:5">
      <c r="A490" s="360"/>
      <c r="B490" s="361"/>
      <c r="C490" s="363"/>
      <c r="D490" s="409" t="str">
        <f t="shared" si="7"/>
        <v/>
      </c>
      <c r="E490" s="409" t="str">
        <f>IF(ISBLANK(A490),"",VLOOKUP(ROUNDUP(C490/1000000,1),'GO-36 Data'!B:C,2,TRUE))</f>
        <v/>
      </c>
    </row>
    <row r="491" spans="1:5">
      <c r="A491" s="360"/>
      <c r="B491" s="361"/>
      <c r="C491" s="363"/>
      <c r="D491" s="409" t="str">
        <f t="shared" si="7"/>
        <v/>
      </c>
      <c r="E491" s="409" t="str">
        <f>IF(ISBLANK(A491),"",VLOOKUP(ROUNDUP(C491/1000000,1),'GO-36 Data'!B:C,2,TRUE))</f>
        <v/>
      </c>
    </row>
    <row r="492" spans="1:5">
      <c r="A492" s="360"/>
      <c r="B492" s="361"/>
      <c r="C492" s="363"/>
      <c r="D492" s="409" t="str">
        <f t="shared" si="7"/>
        <v/>
      </c>
      <c r="E492" s="409" t="str">
        <f>IF(ISBLANK(A492),"",VLOOKUP(ROUNDUP(C492/1000000,1),'GO-36 Data'!B:C,2,TRUE))</f>
        <v/>
      </c>
    </row>
    <row r="493" spans="1:5">
      <c r="A493" s="360"/>
      <c r="B493" s="361"/>
      <c r="C493" s="363"/>
      <c r="D493" s="409" t="str">
        <f t="shared" si="7"/>
        <v/>
      </c>
      <c r="E493" s="409" t="str">
        <f>IF(ISBLANK(A493),"",VLOOKUP(ROUNDUP(C493/1000000,1),'GO-36 Data'!B:C,2,TRUE))</f>
        <v/>
      </c>
    </row>
    <row r="494" spans="1:5">
      <c r="A494" s="360"/>
      <c r="B494" s="361"/>
      <c r="C494" s="363"/>
      <c r="D494" s="409" t="str">
        <f t="shared" si="7"/>
        <v/>
      </c>
      <c r="E494" s="409" t="str">
        <f>IF(ISBLANK(A494),"",VLOOKUP(ROUNDUP(C494/1000000,1),'GO-36 Data'!B:C,2,TRUE))</f>
        <v/>
      </c>
    </row>
    <row r="495" spans="1:5">
      <c r="A495" s="360"/>
      <c r="B495" s="361"/>
      <c r="C495" s="363"/>
      <c r="D495" s="409" t="str">
        <f t="shared" si="7"/>
        <v/>
      </c>
      <c r="E495" s="409" t="str">
        <f>IF(ISBLANK(A495),"",VLOOKUP(ROUNDUP(C495/1000000,1),'GO-36 Data'!B:C,2,TRUE))</f>
        <v/>
      </c>
    </row>
    <row r="496" spans="1:5">
      <c r="A496" s="360"/>
      <c r="B496" s="361"/>
      <c r="C496" s="363"/>
      <c r="D496" s="409" t="str">
        <f t="shared" si="7"/>
        <v/>
      </c>
      <c r="E496" s="409" t="str">
        <f>IF(ISBLANK(A496),"",VLOOKUP(ROUNDUP(C496/1000000,1),'GO-36 Data'!B:C,2,TRUE))</f>
        <v/>
      </c>
    </row>
    <row r="497" spans="1:5">
      <c r="A497" s="360"/>
      <c r="B497" s="361"/>
      <c r="C497" s="363"/>
      <c r="D497" s="409" t="str">
        <f t="shared" si="7"/>
        <v/>
      </c>
      <c r="E497" s="409" t="str">
        <f>IF(ISBLANK(A497),"",VLOOKUP(ROUNDUP(C497/1000000,1),'GO-36 Data'!B:C,2,TRUE))</f>
        <v/>
      </c>
    </row>
    <row r="498" spans="1:5">
      <c r="A498" s="360"/>
      <c r="B498" s="361"/>
      <c r="C498" s="363"/>
      <c r="D498" s="409" t="str">
        <f t="shared" si="7"/>
        <v/>
      </c>
      <c r="E498" s="409" t="str">
        <f>IF(ISBLANK(A498),"",VLOOKUP(ROUNDUP(C498/1000000,1),'GO-36 Data'!B:C,2,TRUE))</f>
        <v/>
      </c>
    </row>
    <row r="499" spans="1:5">
      <c r="A499" s="360"/>
      <c r="B499" s="361"/>
      <c r="C499" s="363"/>
      <c r="D499" s="409" t="str">
        <f t="shared" si="7"/>
        <v/>
      </c>
      <c r="E499" s="409" t="str">
        <f>IF(ISBLANK(A499),"",VLOOKUP(ROUNDUP(C499/1000000,1),'GO-36 Data'!B:C,2,TRUE))</f>
        <v/>
      </c>
    </row>
    <row r="500" spans="1:5">
      <c r="A500" s="360"/>
      <c r="B500" s="361"/>
      <c r="C500" s="363"/>
      <c r="D500" s="409" t="str">
        <f t="shared" si="7"/>
        <v/>
      </c>
      <c r="E500" s="409" t="str">
        <f>IF(ISBLANK(A500),"",VLOOKUP(ROUNDUP(C500/1000000,1),'GO-36 Data'!B:C,2,TRUE))</f>
        <v/>
      </c>
    </row>
    <row r="501" spans="1:5">
      <c r="A501" s="360"/>
      <c r="B501" s="361"/>
      <c r="C501" s="363"/>
      <c r="D501" s="409" t="str">
        <f t="shared" si="7"/>
        <v/>
      </c>
      <c r="E501" s="409" t="str">
        <f>IF(ISBLANK(A501),"",VLOOKUP(ROUNDUP(C501/1000000,1),'GO-36 Data'!B:C,2,TRUE))</f>
        <v/>
      </c>
    </row>
    <row r="502" spans="1:5">
      <c r="A502" s="360"/>
      <c r="B502" s="361"/>
      <c r="C502" s="363"/>
      <c r="D502" s="409" t="str">
        <f t="shared" si="7"/>
        <v/>
      </c>
      <c r="E502" s="409" t="str">
        <f>IF(ISBLANK(A502),"",VLOOKUP(ROUNDUP(C502/1000000,1),'GO-36 Data'!B:C,2,TRUE))</f>
        <v/>
      </c>
    </row>
    <row r="503" spans="1:5">
      <c r="A503" s="360"/>
      <c r="B503" s="361"/>
      <c r="C503" s="363"/>
      <c r="D503" s="409" t="str">
        <f t="shared" si="7"/>
        <v/>
      </c>
      <c r="E503" s="409" t="str">
        <f>IF(ISBLANK(A503),"",VLOOKUP(ROUNDUP(C503/1000000,1),'GO-36 Data'!B:C,2,TRUE))</f>
        <v/>
      </c>
    </row>
    <row r="504" spans="1:5">
      <c r="A504" s="360"/>
      <c r="B504" s="361"/>
      <c r="C504" s="363"/>
      <c r="D504" s="409" t="str">
        <f t="shared" si="7"/>
        <v/>
      </c>
      <c r="E504" s="409" t="str">
        <f>IF(ISBLANK(A504),"",VLOOKUP(ROUNDUP(C504/1000000,1),'GO-36 Data'!B:C,2,TRUE))</f>
        <v/>
      </c>
    </row>
    <row r="505" spans="1:5">
      <c r="A505" s="360"/>
      <c r="B505" s="361"/>
      <c r="C505" s="363"/>
      <c r="D505" s="409" t="str">
        <f t="shared" si="7"/>
        <v/>
      </c>
      <c r="E505" s="409" t="str">
        <f>IF(ISBLANK(A505),"",VLOOKUP(ROUNDUP(C505/1000000,1),'GO-36 Data'!B:C,2,TRUE))</f>
        <v/>
      </c>
    </row>
    <row r="506" spans="1:5">
      <c r="A506" s="360"/>
      <c r="B506" s="361"/>
      <c r="C506" s="363"/>
      <c r="D506" s="409" t="str">
        <f t="shared" si="7"/>
        <v/>
      </c>
      <c r="E506" s="409" t="str">
        <f>IF(ISBLANK(A506),"",VLOOKUP(ROUNDUP(C506/1000000,1),'GO-36 Data'!B:C,2,TRUE))</f>
        <v/>
      </c>
    </row>
    <row r="507" spans="1:5">
      <c r="A507" s="360"/>
      <c r="B507" s="361"/>
      <c r="C507" s="363"/>
      <c r="D507" s="409" t="str">
        <f t="shared" si="7"/>
        <v/>
      </c>
      <c r="E507" s="409" t="str">
        <f>IF(ISBLANK(A507),"",VLOOKUP(ROUNDUP(C507/1000000,1),'GO-36 Data'!B:C,2,TRUE))</f>
        <v/>
      </c>
    </row>
    <row r="508" spans="1:5">
      <c r="A508" s="360"/>
      <c r="B508" s="361"/>
      <c r="C508" s="363"/>
      <c r="D508" s="409" t="str">
        <f t="shared" si="7"/>
        <v/>
      </c>
      <c r="E508" s="409" t="str">
        <f>IF(ISBLANK(A508),"",VLOOKUP(ROUNDUP(C508/1000000,1),'GO-36 Data'!B:C,2,TRUE))</f>
        <v/>
      </c>
    </row>
    <row r="509" spans="1:5">
      <c r="A509" s="360"/>
      <c r="B509" s="361"/>
      <c r="C509" s="363"/>
      <c r="D509" s="409" t="str">
        <f t="shared" si="7"/>
        <v/>
      </c>
      <c r="E509" s="409" t="str">
        <f>IF(ISBLANK(A509),"",VLOOKUP(ROUNDUP(C509/1000000,1),'GO-36 Data'!B:C,2,TRUE))</f>
        <v/>
      </c>
    </row>
    <row r="510" spans="1:5">
      <c r="A510" s="360"/>
      <c r="B510" s="361"/>
      <c r="C510" s="363"/>
      <c r="D510" s="409" t="str">
        <f t="shared" si="7"/>
        <v/>
      </c>
      <c r="E510" s="409" t="str">
        <f>IF(ISBLANK(A510),"",VLOOKUP(ROUNDUP(C510/1000000,1),'GO-36 Data'!B:C,2,TRUE))</f>
        <v/>
      </c>
    </row>
    <row r="511" spans="1:5">
      <c r="A511" s="360"/>
      <c r="B511" s="361"/>
      <c r="C511" s="363"/>
      <c r="D511" s="409" t="str">
        <f t="shared" si="7"/>
        <v/>
      </c>
      <c r="E511" s="409" t="str">
        <f>IF(ISBLANK(A511),"",VLOOKUP(ROUNDUP(C511/1000000,1),'GO-36 Data'!B:C,2,TRUE))</f>
        <v/>
      </c>
    </row>
    <row r="512" spans="1:5">
      <c r="A512" s="360"/>
      <c r="B512" s="361"/>
      <c r="C512" s="363"/>
      <c r="D512" s="409" t="str">
        <f t="shared" si="7"/>
        <v/>
      </c>
      <c r="E512" s="409" t="str">
        <f>IF(ISBLANK(A512),"",VLOOKUP(ROUNDUP(C512/1000000,1),'GO-36 Data'!B:C,2,TRUE))</f>
        <v/>
      </c>
    </row>
    <row r="513" spans="1:5">
      <c r="A513" s="360"/>
      <c r="B513" s="361"/>
      <c r="C513" s="363"/>
      <c r="D513" s="409" t="str">
        <f t="shared" si="7"/>
        <v/>
      </c>
      <c r="E513" s="409" t="str">
        <f>IF(ISBLANK(A513),"",VLOOKUP(ROUNDUP(C513/1000000,1),'GO-36 Data'!B:C,2,TRUE))</f>
        <v/>
      </c>
    </row>
    <row r="514" spans="1:5">
      <c r="A514" s="360"/>
      <c r="B514" s="361"/>
      <c r="C514" s="363"/>
      <c r="D514" s="409" t="str">
        <f t="shared" si="7"/>
        <v/>
      </c>
      <c r="E514" s="409" t="str">
        <f>IF(ISBLANK(A514),"",VLOOKUP(ROUNDUP(C514/1000000,1),'GO-36 Data'!B:C,2,TRUE))</f>
        <v/>
      </c>
    </row>
    <row r="515" spans="1:5">
      <c r="A515" s="360"/>
      <c r="B515" s="361"/>
      <c r="C515" s="363"/>
      <c r="D515" s="409" t="str">
        <f t="shared" ref="D515:D578" si="8">IF(ISBLANK(B515),"",MAX(B515,$G$1))</f>
        <v/>
      </c>
      <c r="E515" s="409" t="str">
        <f>IF(ISBLANK(A515),"",VLOOKUP(ROUNDUP(C515/1000000,1),'GO-36 Data'!B:C,2,TRUE))</f>
        <v/>
      </c>
    </row>
    <row r="516" spans="1:5">
      <c r="A516" s="360"/>
      <c r="B516" s="361"/>
      <c r="C516" s="363"/>
      <c r="D516" s="409" t="str">
        <f t="shared" si="8"/>
        <v/>
      </c>
      <c r="E516" s="409" t="str">
        <f>IF(ISBLANK(A516),"",VLOOKUP(ROUNDUP(C516/1000000,1),'GO-36 Data'!B:C,2,TRUE))</f>
        <v/>
      </c>
    </row>
    <row r="517" spans="1:5">
      <c r="A517" s="360"/>
      <c r="B517" s="361"/>
      <c r="C517" s="363"/>
      <c r="D517" s="409" t="str">
        <f t="shared" si="8"/>
        <v/>
      </c>
      <c r="E517" s="409" t="str">
        <f>IF(ISBLANK(A517),"",VLOOKUP(ROUNDUP(C517/1000000,1),'GO-36 Data'!B:C,2,TRUE))</f>
        <v/>
      </c>
    </row>
    <row r="518" spans="1:5">
      <c r="A518" s="360"/>
      <c r="B518" s="361"/>
      <c r="C518" s="363"/>
      <c r="D518" s="409" t="str">
        <f t="shared" si="8"/>
        <v/>
      </c>
      <c r="E518" s="409" t="str">
        <f>IF(ISBLANK(A518),"",VLOOKUP(ROUNDUP(C518/1000000,1),'GO-36 Data'!B:C,2,TRUE))</f>
        <v/>
      </c>
    </row>
    <row r="519" spans="1:5">
      <c r="A519" s="360"/>
      <c r="B519" s="361"/>
      <c r="C519" s="363"/>
      <c r="D519" s="409" t="str">
        <f t="shared" si="8"/>
        <v/>
      </c>
      <c r="E519" s="409" t="str">
        <f>IF(ISBLANK(A519),"",VLOOKUP(ROUNDUP(C519/1000000,1),'GO-36 Data'!B:C,2,TRUE))</f>
        <v/>
      </c>
    </row>
    <row r="520" spans="1:5">
      <c r="A520" s="360"/>
      <c r="B520" s="361"/>
      <c r="C520" s="363"/>
      <c r="D520" s="409" t="str">
        <f t="shared" si="8"/>
        <v/>
      </c>
      <c r="E520" s="409" t="str">
        <f>IF(ISBLANK(A520),"",VLOOKUP(ROUNDUP(C520/1000000,1),'GO-36 Data'!B:C,2,TRUE))</f>
        <v/>
      </c>
    </row>
    <row r="521" spans="1:5">
      <c r="A521" s="360"/>
      <c r="B521" s="361"/>
      <c r="C521" s="363"/>
      <c r="D521" s="409" t="str">
        <f t="shared" si="8"/>
        <v/>
      </c>
      <c r="E521" s="409" t="str">
        <f>IF(ISBLANK(A521),"",VLOOKUP(ROUNDUP(C521/1000000,1),'GO-36 Data'!B:C,2,TRUE))</f>
        <v/>
      </c>
    </row>
    <row r="522" spans="1:5">
      <c r="A522" s="360"/>
      <c r="B522" s="361"/>
      <c r="C522" s="363"/>
      <c r="D522" s="409" t="str">
        <f t="shared" si="8"/>
        <v/>
      </c>
      <c r="E522" s="409" t="str">
        <f>IF(ISBLANK(A522),"",VLOOKUP(ROUNDUP(C522/1000000,1),'GO-36 Data'!B:C,2,TRUE))</f>
        <v/>
      </c>
    </row>
    <row r="523" spans="1:5">
      <c r="A523" s="360"/>
      <c r="B523" s="361"/>
      <c r="C523" s="363"/>
      <c r="D523" s="409" t="str">
        <f t="shared" si="8"/>
        <v/>
      </c>
      <c r="E523" s="409" t="str">
        <f>IF(ISBLANK(A523),"",VLOOKUP(ROUNDUP(C523/1000000,1),'GO-36 Data'!B:C,2,TRUE))</f>
        <v/>
      </c>
    </row>
    <row r="524" spans="1:5">
      <c r="A524" s="360"/>
      <c r="B524" s="361"/>
      <c r="C524" s="363"/>
      <c r="D524" s="409" t="str">
        <f t="shared" si="8"/>
        <v/>
      </c>
      <c r="E524" s="409" t="str">
        <f>IF(ISBLANK(A524),"",VLOOKUP(ROUNDUP(C524/1000000,1),'GO-36 Data'!B:C,2,TRUE))</f>
        <v/>
      </c>
    </row>
    <row r="525" spans="1:5">
      <c r="A525" s="360"/>
      <c r="B525" s="361"/>
      <c r="C525" s="363"/>
      <c r="D525" s="409" t="str">
        <f t="shared" si="8"/>
        <v/>
      </c>
      <c r="E525" s="409" t="str">
        <f>IF(ISBLANK(A525),"",VLOOKUP(ROUNDUP(C525/1000000,1),'GO-36 Data'!B:C,2,TRUE))</f>
        <v/>
      </c>
    </row>
    <row r="526" spans="1:5">
      <c r="A526" s="360"/>
      <c r="B526" s="361"/>
      <c r="C526" s="363"/>
      <c r="D526" s="409" t="str">
        <f t="shared" si="8"/>
        <v/>
      </c>
      <c r="E526" s="409" t="str">
        <f>IF(ISBLANK(A526),"",VLOOKUP(ROUNDUP(C526/1000000,1),'GO-36 Data'!B:C,2,TRUE))</f>
        <v/>
      </c>
    </row>
    <row r="527" spans="1:5">
      <c r="A527" s="360"/>
      <c r="B527" s="361"/>
      <c r="C527" s="363"/>
      <c r="D527" s="409" t="str">
        <f t="shared" si="8"/>
        <v/>
      </c>
      <c r="E527" s="409" t="str">
        <f>IF(ISBLANK(A527),"",VLOOKUP(ROUNDUP(C527/1000000,1),'GO-36 Data'!B:C,2,TRUE))</f>
        <v/>
      </c>
    </row>
    <row r="528" spans="1:5">
      <c r="A528" s="360"/>
      <c r="B528" s="361"/>
      <c r="C528" s="363"/>
      <c r="D528" s="409" t="str">
        <f t="shared" si="8"/>
        <v/>
      </c>
      <c r="E528" s="409" t="str">
        <f>IF(ISBLANK(A528),"",VLOOKUP(ROUNDUP(C528/1000000,1),'GO-36 Data'!B:C,2,TRUE))</f>
        <v/>
      </c>
    </row>
    <row r="529" spans="1:5">
      <c r="A529" s="360"/>
      <c r="B529" s="361"/>
      <c r="C529" s="363"/>
      <c r="D529" s="409" t="str">
        <f t="shared" si="8"/>
        <v/>
      </c>
      <c r="E529" s="409" t="str">
        <f>IF(ISBLANK(A529),"",VLOOKUP(ROUNDUP(C529/1000000,1),'GO-36 Data'!B:C,2,TRUE))</f>
        <v/>
      </c>
    </row>
    <row r="530" spans="1:5">
      <c r="A530" s="360"/>
      <c r="B530" s="361"/>
      <c r="C530" s="363"/>
      <c r="D530" s="409" t="str">
        <f t="shared" si="8"/>
        <v/>
      </c>
      <c r="E530" s="409" t="str">
        <f>IF(ISBLANK(A530),"",VLOOKUP(ROUNDUP(C530/1000000,1),'GO-36 Data'!B:C,2,TRUE))</f>
        <v/>
      </c>
    </row>
    <row r="531" spans="1:5">
      <c r="A531" s="360"/>
      <c r="B531" s="361"/>
      <c r="C531" s="363"/>
      <c r="D531" s="409" t="str">
        <f t="shared" si="8"/>
        <v/>
      </c>
      <c r="E531" s="409" t="str">
        <f>IF(ISBLANK(A531),"",VLOOKUP(ROUNDUP(C531/1000000,1),'GO-36 Data'!B:C,2,TRUE))</f>
        <v/>
      </c>
    </row>
    <row r="532" spans="1:5">
      <c r="A532" s="360"/>
      <c r="B532" s="361"/>
      <c r="C532" s="363"/>
      <c r="D532" s="409" t="str">
        <f t="shared" si="8"/>
        <v/>
      </c>
      <c r="E532" s="409" t="str">
        <f>IF(ISBLANK(A532),"",VLOOKUP(ROUNDUP(C532/1000000,1),'GO-36 Data'!B:C,2,TRUE))</f>
        <v/>
      </c>
    </row>
    <row r="533" spans="1:5">
      <c r="A533" s="360"/>
      <c r="B533" s="361"/>
      <c r="C533" s="363"/>
      <c r="D533" s="409" t="str">
        <f t="shared" si="8"/>
        <v/>
      </c>
      <c r="E533" s="409" t="str">
        <f>IF(ISBLANK(A533),"",VLOOKUP(ROUNDUP(C533/1000000,1),'GO-36 Data'!B:C,2,TRUE))</f>
        <v/>
      </c>
    </row>
    <row r="534" spans="1:5">
      <c r="A534" s="360"/>
      <c r="B534" s="361"/>
      <c r="C534" s="363"/>
      <c r="D534" s="409" t="str">
        <f t="shared" si="8"/>
        <v/>
      </c>
      <c r="E534" s="409" t="str">
        <f>IF(ISBLANK(A534),"",VLOOKUP(ROUNDUP(C534/1000000,1),'GO-36 Data'!B:C,2,TRUE))</f>
        <v/>
      </c>
    </row>
    <row r="535" spans="1:5">
      <c r="A535" s="360"/>
      <c r="B535" s="361"/>
      <c r="C535" s="363"/>
      <c r="D535" s="409" t="str">
        <f t="shared" si="8"/>
        <v/>
      </c>
      <c r="E535" s="409" t="str">
        <f>IF(ISBLANK(A535),"",VLOOKUP(ROUNDUP(C535/1000000,1),'GO-36 Data'!B:C,2,TRUE))</f>
        <v/>
      </c>
    </row>
    <row r="536" spans="1:5">
      <c r="A536" s="360"/>
      <c r="B536" s="361"/>
      <c r="C536" s="363"/>
      <c r="D536" s="409" t="str">
        <f t="shared" si="8"/>
        <v/>
      </c>
      <c r="E536" s="409" t="str">
        <f>IF(ISBLANK(A536),"",VLOOKUP(ROUNDUP(C536/1000000,1),'GO-36 Data'!B:C,2,TRUE))</f>
        <v/>
      </c>
    </row>
    <row r="537" spans="1:5">
      <c r="A537" s="360"/>
      <c r="B537" s="361"/>
      <c r="C537" s="363"/>
      <c r="D537" s="409" t="str">
        <f t="shared" si="8"/>
        <v/>
      </c>
      <c r="E537" s="409" t="str">
        <f>IF(ISBLANK(A537),"",VLOOKUP(ROUNDUP(C537/1000000,1),'GO-36 Data'!B:C,2,TRUE))</f>
        <v/>
      </c>
    </row>
    <row r="538" spans="1:5">
      <c r="A538" s="360"/>
      <c r="B538" s="361"/>
      <c r="C538" s="363"/>
      <c r="D538" s="409" t="str">
        <f t="shared" si="8"/>
        <v/>
      </c>
      <c r="E538" s="409" t="str">
        <f>IF(ISBLANK(A538),"",VLOOKUP(ROUNDUP(C538/1000000,1),'GO-36 Data'!B:C,2,TRUE))</f>
        <v/>
      </c>
    </row>
    <row r="539" spans="1:5">
      <c r="A539" s="360"/>
      <c r="B539" s="361"/>
      <c r="C539" s="363"/>
      <c r="D539" s="409" t="str">
        <f t="shared" si="8"/>
        <v/>
      </c>
      <c r="E539" s="409" t="str">
        <f>IF(ISBLANK(A539),"",VLOOKUP(ROUNDUP(C539/1000000,1),'GO-36 Data'!B:C,2,TRUE))</f>
        <v/>
      </c>
    </row>
    <row r="540" spans="1:5">
      <c r="A540" s="360"/>
      <c r="B540" s="361"/>
      <c r="C540" s="363"/>
      <c r="D540" s="409" t="str">
        <f t="shared" si="8"/>
        <v/>
      </c>
      <c r="E540" s="409" t="str">
        <f>IF(ISBLANK(A540),"",VLOOKUP(ROUNDUP(C540/1000000,1),'GO-36 Data'!B:C,2,TRUE))</f>
        <v/>
      </c>
    </row>
    <row r="541" spans="1:5">
      <c r="A541" s="360"/>
      <c r="B541" s="361"/>
      <c r="C541" s="363"/>
      <c r="D541" s="409" t="str">
        <f t="shared" si="8"/>
        <v/>
      </c>
      <c r="E541" s="409" t="str">
        <f>IF(ISBLANK(A541),"",VLOOKUP(ROUNDUP(C541/1000000,1),'GO-36 Data'!B:C,2,TRUE))</f>
        <v/>
      </c>
    </row>
    <row r="542" spans="1:5">
      <c r="A542" s="360"/>
      <c r="B542" s="361"/>
      <c r="C542" s="363"/>
      <c r="D542" s="409" t="str">
        <f t="shared" si="8"/>
        <v/>
      </c>
      <c r="E542" s="409" t="str">
        <f>IF(ISBLANK(A542),"",VLOOKUP(ROUNDUP(C542/1000000,1),'GO-36 Data'!B:C,2,TRUE))</f>
        <v/>
      </c>
    </row>
    <row r="543" spans="1:5">
      <c r="A543" s="360"/>
      <c r="B543" s="361"/>
      <c r="C543" s="363"/>
      <c r="D543" s="409" t="str">
        <f t="shared" si="8"/>
        <v/>
      </c>
      <c r="E543" s="409" t="str">
        <f>IF(ISBLANK(A543),"",VLOOKUP(ROUNDUP(C543/1000000,1),'GO-36 Data'!B:C,2,TRUE))</f>
        <v/>
      </c>
    </row>
    <row r="544" spans="1:5">
      <c r="A544" s="360"/>
      <c r="B544" s="361"/>
      <c r="C544" s="363"/>
      <c r="D544" s="409" t="str">
        <f t="shared" si="8"/>
        <v/>
      </c>
      <c r="E544" s="409" t="str">
        <f>IF(ISBLANK(A544),"",VLOOKUP(ROUNDUP(C544/1000000,1),'GO-36 Data'!B:C,2,TRUE))</f>
        <v/>
      </c>
    </row>
    <row r="545" spans="1:5">
      <c r="A545" s="360"/>
      <c r="B545" s="361"/>
      <c r="C545" s="363"/>
      <c r="D545" s="409" t="str">
        <f t="shared" si="8"/>
        <v/>
      </c>
      <c r="E545" s="409" t="str">
        <f>IF(ISBLANK(A545),"",VLOOKUP(ROUNDUP(C545/1000000,1),'GO-36 Data'!B:C,2,TRUE))</f>
        <v/>
      </c>
    </row>
    <row r="546" spans="1:5">
      <c r="A546" s="360"/>
      <c r="B546" s="361"/>
      <c r="C546" s="363"/>
      <c r="D546" s="409" t="str">
        <f t="shared" si="8"/>
        <v/>
      </c>
      <c r="E546" s="409" t="str">
        <f>IF(ISBLANK(A546),"",VLOOKUP(ROUNDUP(C546/1000000,1),'GO-36 Data'!B:C,2,TRUE))</f>
        <v/>
      </c>
    </row>
    <row r="547" spans="1:5">
      <c r="A547" s="360"/>
      <c r="B547" s="361"/>
      <c r="C547" s="363"/>
      <c r="D547" s="409" t="str">
        <f t="shared" si="8"/>
        <v/>
      </c>
      <c r="E547" s="409" t="str">
        <f>IF(ISBLANK(A547),"",VLOOKUP(ROUNDUP(C547/1000000,1),'GO-36 Data'!B:C,2,TRUE))</f>
        <v/>
      </c>
    </row>
    <row r="548" spans="1:5">
      <c r="A548" s="360"/>
      <c r="B548" s="361"/>
      <c r="C548" s="363"/>
      <c r="D548" s="409" t="str">
        <f t="shared" si="8"/>
        <v/>
      </c>
      <c r="E548" s="409" t="str">
        <f>IF(ISBLANK(A548),"",VLOOKUP(ROUNDUP(C548/1000000,1),'GO-36 Data'!B:C,2,TRUE))</f>
        <v/>
      </c>
    </row>
    <row r="549" spans="1:5">
      <c r="A549" s="360"/>
      <c r="B549" s="361"/>
      <c r="C549" s="363"/>
      <c r="D549" s="409" t="str">
        <f t="shared" si="8"/>
        <v/>
      </c>
      <c r="E549" s="409" t="str">
        <f>IF(ISBLANK(A549),"",VLOOKUP(ROUNDUP(C549/1000000,1),'GO-36 Data'!B:C,2,TRUE))</f>
        <v/>
      </c>
    </row>
    <row r="550" spans="1:5">
      <c r="A550" s="360"/>
      <c r="B550" s="361"/>
      <c r="C550" s="363"/>
      <c r="D550" s="409" t="str">
        <f t="shared" si="8"/>
        <v/>
      </c>
      <c r="E550" s="409" t="str">
        <f>IF(ISBLANK(A550),"",VLOOKUP(ROUNDUP(C550/1000000,1),'GO-36 Data'!B:C,2,TRUE))</f>
        <v/>
      </c>
    </row>
    <row r="551" spans="1:5">
      <c r="A551" s="360"/>
      <c r="B551" s="361"/>
      <c r="C551" s="363"/>
      <c r="D551" s="409" t="str">
        <f t="shared" si="8"/>
        <v/>
      </c>
      <c r="E551" s="409" t="str">
        <f>IF(ISBLANK(A551),"",VLOOKUP(ROUNDUP(C551/1000000,1),'GO-36 Data'!B:C,2,TRUE))</f>
        <v/>
      </c>
    </row>
    <row r="552" spans="1:5">
      <c r="A552" s="360"/>
      <c r="B552" s="361"/>
      <c r="C552" s="363"/>
      <c r="D552" s="409" t="str">
        <f t="shared" si="8"/>
        <v/>
      </c>
      <c r="E552" s="409" t="str">
        <f>IF(ISBLANK(A552),"",VLOOKUP(ROUNDUP(C552/1000000,1),'GO-36 Data'!B:C,2,TRUE))</f>
        <v/>
      </c>
    </row>
    <row r="553" spans="1:5">
      <c r="A553" s="360"/>
      <c r="B553" s="361"/>
      <c r="C553" s="363"/>
      <c r="D553" s="409" t="str">
        <f t="shared" si="8"/>
        <v/>
      </c>
      <c r="E553" s="409" t="str">
        <f>IF(ISBLANK(A553),"",VLOOKUP(ROUNDUP(C553/1000000,1),'GO-36 Data'!B:C,2,TRUE))</f>
        <v/>
      </c>
    </row>
    <row r="554" spans="1:5">
      <c r="A554" s="360"/>
      <c r="B554" s="361"/>
      <c r="C554" s="363"/>
      <c r="D554" s="409" t="str">
        <f t="shared" si="8"/>
        <v/>
      </c>
      <c r="E554" s="409" t="str">
        <f>IF(ISBLANK(A554),"",VLOOKUP(ROUNDUP(C554/1000000,1),'GO-36 Data'!B:C,2,TRUE))</f>
        <v/>
      </c>
    </row>
    <row r="555" spans="1:5">
      <c r="A555" s="360"/>
      <c r="B555" s="361"/>
      <c r="C555" s="363"/>
      <c r="D555" s="409" t="str">
        <f t="shared" si="8"/>
        <v/>
      </c>
      <c r="E555" s="409" t="str">
        <f>IF(ISBLANK(A555),"",VLOOKUP(ROUNDUP(C555/1000000,1),'GO-36 Data'!B:C,2,TRUE))</f>
        <v/>
      </c>
    </row>
    <row r="556" spans="1:5">
      <c r="A556" s="360"/>
      <c r="B556" s="361"/>
      <c r="C556" s="363"/>
      <c r="D556" s="409" t="str">
        <f t="shared" si="8"/>
        <v/>
      </c>
      <c r="E556" s="409" t="str">
        <f>IF(ISBLANK(A556),"",VLOOKUP(ROUNDUP(C556/1000000,1),'GO-36 Data'!B:C,2,TRUE))</f>
        <v/>
      </c>
    </row>
    <row r="557" spans="1:5">
      <c r="A557" s="360"/>
      <c r="B557" s="361"/>
      <c r="C557" s="363"/>
      <c r="D557" s="409" t="str">
        <f t="shared" si="8"/>
        <v/>
      </c>
      <c r="E557" s="409" t="str">
        <f>IF(ISBLANK(A557),"",VLOOKUP(ROUNDUP(C557/1000000,1),'GO-36 Data'!B:C,2,TRUE))</f>
        <v/>
      </c>
    </row>
    <row r="558" spans="1:5">
      <c r="A558" s="360"/>
      <c r="B558" s="361"/>
      <c r="C558" s="363"/>
      <c r="D558" s="409" t="str">
        <f t="shared" si="8"/>
        <v/>
      </c>
      <c r="E558" s="409" t="str">
        <f>IF(ISBLANK(A558),"",VLOOKUP(ROUNDUP(C558/1000000,1),'GO-36 Data'!B:C,2,TRUE))</f>
        <v/>
      </c>
    </row>
    <row r="559" spans="1:5">
      <c r="A559" s="360"/>
      <c r="B559" s="361"/>
      <c r="C559" s="363"/>
      <c r="D559" s="409" t="str">
        <f t="shared" si="8"/>
        <v/>
      </c>
      <c r="E559" s="409" t="str">
        <f>IF(ISBLANK(A559),"",VLOOKUP(ROUNDUP(C559/1000000,1),'GO-36 Data'!B:C,2,TRUE))</f>
        <v/>
      </c>
    </row>
    <row r="560" spans="1:5">
      <c r="A560" s="360"/>
      <c r="B560" s="361"/>
      <c r="C560" s="363"/>
      <c r="D560" s="409" t="str">
        <f t="shared" si="8"/>
        <v/>
      </c>
      <c r="E560" s="409" t="str">
        <f>IF(ISBLANK(A560),"",VLOOKUP(ROUNDUP(C560/1000000,1),'GO-36 Data'!B:C,2,TRUE))</f>
        <v/>
      </c>
    </row>
    <row r="561" spans="1:5">
      <c r="A561" s="360"/>
      <c r="B561" s="361"/>
      <c r="C561" s="363"/>
      <c r="D561" s="409" t="str">
        <f t="shared" si="8"/>
        <v/>
      </c>
      <c r="E561" s="409" t="str">
        <f>IF(ISBLANK(A561),"",VLOOKUP(ROUNDUP(C561/1000000,1),'GO-36 Data'!B:C,2,TRUE))</f>
        <v/>
      </c>
    </row>
    <row r="562" spans="1:5">
      <c r="A562" s="360"/>
      <c r="B562" s="361"/>
      <c r="C562" s="363"/>
      <c r="D562" s="409" t="str">
        <f t="shared" si="8"/>
        <v/>
      </c>
      <c r="E562" s="409" t="str">
        <f>IF(ISBLANK(A562),"",VLOOKUP(ROUNDUP(C562/1000000,1),'GO-36 Data'!B:C,2,TRUE))</f>
        <v/>
      </c>
    </row>
    <row r="563" spans="1:5">
      <c r="A563" s="360"/>
      <c r="B563" s="361"/>
      <c r="C563" s="363"/>
      <c r="D563" s="409" t="str">
        <f t="shared" si="8"/>
        <v/>
      </c>
      <c r="E563" s="409" t="str">
        <f>IF(ISBLANK(A563),"",VLOOKUP(ROUNDUP(C563/1000000,1),'GO-36 Data'!B:C,2,TRUE))</f>
        <v/>
      </c>
    </row>
    <row r="564" spans="1:5">
      <c r="A564" s="360"/>
      <c r="B564" s="361"/>
      <c r="C564" s="363"/>
      <c r="D564" s="409" t="str">
        <f t="shared" si="8"/>
        <v/>
      </c>
      <c r="E564" s="409" t="str">
        <f>IF(ISBLANK(A564),"",VLOOKUP(ROUNDUP(C564/1000000,1),'GO-36 Data'!B:C,2,TRUE))</f>
        <v/>
      </c>
    </row>
    <row r="565" spans="1:5">
      <c r="A565" s="360"/>
      <c r="B565" s="361"/>
      <c r="C565" s="363"/>
      <c r="D565" s="409" t="str">
        <f t="shared" si="8"/>
        <v/>
      </c>
      <c r="E565" s="409" t="str">
        <f>IF(ISBLANK(A565),"",VLOOKUP(ROUNDUP(C565/1000000,1),'GO-36 Data'!B:C,2,TRUE))</f>
        <v/>
      </c>
    </row>
    <row r="566" spans="1:5">
      <c r="A566" s="360"/>
      <c r="B566" s="361"/>
      <c r="C566" s="363"/>
      <c r="D566" s="409" t="str">
        <f t="shared" si="8"/>
        <v/>
      </c>
      <c r="E566" s="409" t="str">
        <f>IF(ISBLANK(A566),"",VLOOKUP(ROUNDUP(C566/1000000,1),'GO-36 Data'!B:C,2,TRUE))</f>
        <v/>
      </c>
    </row>
    <row r="567" spans="1:5">
      <c r="A567" s="360"/>
      <c r="B567" s="361"/>
      <c r="C567" s="363"/>
      <c r="D567" s="409" t="str">
        <f t="shared" si="8"/>
        <v/>
      </c>
      <c r="E567" s="409" t="str">
        <f>IF(ISBLANK(A567),"",VLOOKUP(ROUNDUP(C567/1000000,1),'GO-36 Data'!B:C,2,TRUE))</f>
        <v/>
      </c>
    </row>
    <row r="568" spans="1:5">
      <c r="A568" s="360"/>
      <c r="B568" s="361"/>
      <c r="C568" s="363"/>
      <c r="D568" s="409" t="str">
        <f t="shared" si="8"/>
        <v/>
      </c>
      <c r="E568" s="409" t="str">
        <f>IF(ISBLANK(A568),"",VLOOKUP(ROUNDUP(C568/1000000,1),'GO-36 Data'!B:C,2,TRUE))</f>
        <v/>
      </c>
    </row>
    <row r="569" spans="1:5">
      <c r="A569" s="360"/>
      <c r="B569" s="361"/>
      <c r="C569" s="363"/>
      <c r="D569" s="409" t="str">
        <f t="shared" si="8"/>
        <v/>
      </c>
      <c r="E569" s="409" t="str">
        <f>IF(ISBLANK(A569),"",VLOOKUP(ROUNDUP(C569/1000000,1),'GO-36 Data'!B:C,2,TRUE))</f>
        <v/>
      </c>
    </row>
    <row r="570" spans="1:5">
      <c r="A570" s="360"/>
      <c r="B570" s="361"/>
      <c r="C570" s="363"/>
      <c r="D570" s="409" t="str">
        <f t="shared" si="8"/>
        <v/>
      </c>
      <c r="E570" s="409" t="str">
        <f>IF(ISBLANK(A570),"",VLOOKUP(ROUNDUP(C570/1000000,1),'GO-36 Data'!B:C,2,TRUE))</f>
        <v/>
      </c>
    </row>
    <row r="571" spans="1:5">
      <c r="A571" s="360"/>
      <c r="B571" s="361"/>
      <c r="C571" s="363"/>
      <c r="D571" s="409" t="str">
        <f t="shared" si="8"/>
        <v/>
      </c>
      <c r="E571" s="409" t="str">
        <f>IF(ISBLANK(A571),"",VLOOKUP(ROUNDUP(C571/1000000,1),'GO-36 Data'!B:C,2,TRUE))</f>
        <v/>
      </c>
    </row>
    <row r="572" spans="1:5">
      <c r="A572" s="360"/>
      <c r="B572" s="361"/>
      <c r="C572" s="363"/>
      <c r="D572" s="409" t="str">
        <f t="shared" si="8"/>
        <v/>
      </c>
      <c r="E572" s="409" t="str">
        <f>IF(ISBLANK(A572),"",VLOOKUP(ROUNDUP(C572/1000000,1),'GO-36 Data'!B:C,2,TRUE))</f>
        <v/>
      </c>
    </row>
    <row r="573" spans="1:5">
      <c r="A573" s="360"/>
      <c r="B573" s="361"/>
      <c r="C573" s="363"/>
      <c r="D573" s="409" t="str">
        <f t="shared" si="8"/>
        <v/>
      </c>
      <c r="E573" s="409" t="str">
        <f>IF(ISBLANK(A573),"",VLOOKUP(ROUNDUP(C573/1000000,1),'GO-36 Data'!B:C,2,TRUE))</f>
        <v/>
      </c>
    </row>
    <row r="574" spans="1:5">
      <c r="A574" s="360"/>
      <c r="B574" s="361"/>
      <c r="C574" s="363"/>
      <c r="D574" s="409" t="str">
        <f t="shared" si="8"/>
        <v/>
      </c>
      <c r="E574" s="409" t="str">
        <f>IF(ISBLANK(A574),"",VLOOKUP(ROUNDUP(C574/1000000,1),'GO-36 Data'!B:C,2,TRUE))</f>
        <v/>
      </c>
    </row>
    <row r="575" spans="1:5">
      <c r="A575" s="360"/>
      <c r="B575" s="361"/>
      <c r="C575" s="363"/>
      <c r="D575" s="409" t="str">
        <f t="shared" si="8"/>
        <v/>
      </c>
      <c r="E575" s="409" t="str">
        <f>IF(ISBLANK(A575),"",VLOOKUP(ROUNDUP(C575/1000000,1),'GO-36 Data'!B:C,2,TRUE))</f>
        <v/>
      </c>
    </row>
    <row r="576" spans="1:5">
      <c r="A576" s="360"/>
      <c r="B576" s="361"/>
      <c r="C576" s="363"/>
      <c r="D576" s="409" t="str">
        <f t="shared" si="8"/>
        <v/>
      </c>
      <c r="E576" s="409" t="str">
        <f>IF(ISBLANK(A576),"",VLOOKUP(ROUNDUP(C576/1000000,1),'GO-36 Data'!B:C,2,TRUE))</f>
        <v/>
      </c>
    </row>
    <row r="577" spans="1:5">
      <c r="A577" s="360"/>
      <c r="B577" s="361"/>
      <c r="C577" s="363"/>
      <c r="D577" s="409" t="str">
        <f t="shared" si="8"/>
        <v/>
      </c>
      <c r="E577" s="409" t="str">
        <f>IF(ISBLANK(A577),"",VLOOKUP(ROUNDUP(C577/1000000,1),'GO-36 Data'!B:C,2,TRUE))</f>
        <v/>
      </c>
    </row>
    <row r="578" spans="1:5">
      <c r="A578" s="360"/>
      <c r="B578" s="361"/>
      <c r="C578" s="363"/>
      <c r="D578" s="409" t="str">
        <f t="shared" si="8"/>
        <v/>
      </c>
      <c r="E578" s="409" t="str">
        <f>IF(ISBLANK(A578),"",VLOOKUP(ROUNDUP(C578/1000000,1),'GO-36 Data'!B:C,2,TRUE))</f>
        <v/>
      </c>
    </row>
    <row r="579" spans="1:5">
      <c r="A579" s="360"/>
      <c r="B579" s="361"/>
      <c r="C579" s="363"/>
      <c r="D579" s="409" t="str">
        <f t="shared" ref="D579:D642" si="9">IF(ISBLANK(B579),"",MAX(B579,$G$1))</f>
        <v/>
      </c>
      <c r="E579" s="409" t="str">
        <f>IF(ISBLANK(A579),"",VLOOKUP(ROUNDUP(C579/1000000,1),'GO-36 Data'!B:C,2,TRUE))</f>
        <v/>
      </c>
    </row>
    <row r="580" spans="1:5">
      <c r="A580" s="360"/>
      <c r="B580" s="361"/>
      <c r="C580" s="363"/>
      <c r="D580" s="409" t="str">
        <f t="shared" si="9"/>
        <v/>
      </c>
      <c r="E580" s="409" t="str">
        <f>IF(ISBLANK(A580),"",VLOOKUP(ROUNDUP(C580/1000000,1),'GO-36 Data'!B:C,2,TRUE))</f>
        <v/>
      </c>
    </row>
    <row r="581" spans="1:5">
      <c r="A581" s="360"/>
      <c r="B581" s="361"/>
      <c r="C581" s="363"/>
      <c r="D581" s="409" t="str">
        <f t="shared" si="9"/>
        <v/>
      </c>
      <c r="E581" s="409" t="str">
        <f>IF(ISBLANK(A581),"",VLOOKUP(ROUNDUP(C581/1000000,1),'GO-36 Data'!B:C,2,TRUE))</f>
        <v/>
      </c>
    </row>
    <row r="582" spans="1:5">
      <c r="A582" s="360"/>
      <c r="B582" s="361"/>
      <c r="C582" s="363"/>
      <c r="D582" s="409" t="str">
        <f t="shared" si="9"/>
        <v/>
      </c>
      <c r="E582" s="409" t="str">
        <f>IF(ISBLANK(A582),"",VLOOKUP(ROUNDUP(C582/1000000,1),'GO-36 Data'!B:C,2,TRUE))</f>
        <v/>
      </c>
    </row>
    <row r="583" spans="1:5">
      <c r="A583" s="360"/>
      <c r="B583" s="361"/>
      <c r="C583" s="363"/>
      <c r="D583" s="409" t="str">
        <f t="shared" si="9"/>
        <v/>
      </c>
      <c r="E583" s="409" t="str">
        <f>IF(ISBLANK(A583),"",VLOOKUP(ROUNDUP(C583/1000000,1),'GO-36 Data'!B:C,2,TRUE))</f>
        <v/>
      </c>
    </row>
    <row r="584" spans="1:5">
      <c r="A584" s="360"/>
      <c r="B584" s="361"/>
      <c r="C584" s="363"/>
      <c r="D584" s="409" t="str">
        <f t="shared" si="9"/>
        <v/>
      </c>
      <c r="E584" s="409" t="str">
        <f>IF(ISBLANK(A584),"",VLOOKUP(ROUNDUP(C584/1000000,1),'GO-36 Data'!B:C,2,TRUE))</f>
        <v/>
      </c>
    </row>
    <row r="585" spans="1:5">
      <c r="A585" s="360"/>
      <c r="B585" s="361"/>
      <c r="C585" s="363"/>
      <c r="D585" s="409" t="str">
        <f t="shared" si="9"/>
        <v/>
      </c>
      <c r="E585" s="409" t="str">
        <f>IF(ISBLANK(A585),"",VLOOKUP(ROUNDUP(C585/1000000,1),'GO-36 Data'!B:C,2,TRUE))</f>
        <v/>
      </c>
    </row>
    <row r="586" spans="1:5">
      <c r="A586" s="360"/>
      <c r="B586" s="361"/>
      <c r="C586" s="363"/>
      <c r="D586" s="409" t="str">
        <f t="shared" si="9"/>
        <v/>
      </c>
      <c r="E586" s="409" t="str">
        <f>IF(ISBLANK(A586),"",VLOOKUP(ROUNDUP(C586/1000000,1),'GO-36 Data'!B:C,2,TRUE))</f>
        <v/>
      </c>
    </row>
    <row r="587" spans="1:5">
      <c r="A587" s="360"/>
      <c r="B587" s="361"/>
      <c r="C587" s="363"/>
      <c r="D587" s="409" t="str">
        <f t="shared" si="9"/>
        <v/>
      </c>
      <c r="E587" s="409" t="str">
        <f>IF(ISBLANK(A587),"",VLOOKUP(ROUNDUP(C587/1000000,1),'GO-36 Data'!B:C,2,TRUE))</f>
        <v/>
      </c>
    </row>
    <row r="588" spans="1:5">
      <c r="A588" s="360"/>
      <c r="B588" s="361"/>
      <c r="C588" s="363"/>
      <c r="D588" s="409" t="str">
        <f t="shared" si="9"/>
        <v/>
      </c>
      <c r="E588" s="409" t="str">
        <f>IF(ISBLANK(A588),"",VLOOKUP(ROUNDUP(C588/1000000,1),'GO-36 Data'!B:C,2,TRUE))</f>
        <v/>
      </c>
    </row>
    <row r="589" spans="1:5">
      <c r="A589" s="360"/>
      <c r="B589" s="361"/>
      <c r="C589" s="363"/>
      <c r="D589" s="409" t="str">
        <f t="shared" si="9"/>
        <v/>
      </c>
      <c r="E589" s="409" t="str">
        <f>IF(ISBLANK(A589),"",VLOOKUP(ROUNDUP(C589/1000000,1),'GO-36 Data'!B:C,2,TRUE))</f>
        <v/>
      </c>
    </row>
    <row r="590" spans="1:5">
      <c r="A590" s="360"/>
      <c r="B590" s="361"/>
      <c r="C590" s="363"/>
      <c r="D590" s="409" t="str">
        <f t="shared" si="9"/>
        <v/>
      </c>
      <c r="E590" s="409" t="str">
        <f>IF(ISBLANK(A590),"",VLOOKUP(ROUNDUP(C590/1000000,1),'GO-36 Data'!B:C,2,TRUE))</f>
        <v/>
      </c>
    </row>
    <row r="591" spans="1:5">
      <c r="A591" s="360"/>
      <c r="B591" s="361"/>
      <c r="C591" s="363"/>
      <c r="D591" s="409" t="str">
        <f t="shared" si="9"/>
        <v/>
      </c>
      <c r="E591" s="409" t="str">
        <f>IF(ISBLANK(A591),"",VLOOKUP(ROUNDUP(C591/1000000,1),'GO-36 Data'!B:C,2,TRUE))</f>
        <v/>
      </c>
    </row>
    <row r="592" spans="1:5">
      <c r="A592" s="360"/>
      <c r="B592" s="361"/>
      <c r="C592" s="363"/>
      <c r="D592" s="409" t="str">
        <f t="shared" si="9"/>
        <v/>
      </c>
      <c r="E592" s="409" t="str">
        <f>IF(ISBLANK(A592),"",VLOOKUP(ROUNDUP(C592/1000000,1),'GO-36 Data'!B:C,2,TRUE))</f>
        <v/>
      </c>
    </row>
    <row r="593" spans="1:5">
      <c r="A593" s="360"/>
      <c r="B593" s="361"/>
      <c r="C593" s="363"/>
      <c r="D593" s="409" t="str">
        <f t="shared" si="9"/>
        <v/>
      </c>
      <c r="E593" s="409" t="str">
        <f>IF(ISBLANK(A593),"",VLOOKUP(ROUNDUP(C593/1000000,1),'GO-36 Data'!B:C,2,TRUE))</f>
        <v/>
      </c>
    </row>
    <row r="594" spans="1:5">
      <c r="A594" s="360"/>
      <c r="B594" s="361"/>
      <c r="C594" s="363"/>
      <c r="D594" s="409" t="str">
        <f t="shared" si="9"/>
        <v/>
      </c>
      <c r="E594" s="409" t="str">
        <f>IF(ISBLANK(A594),"",VLOOKUP(ROUNDUP(C594/1000000,1),'GO-36 Data'!B:C,2,TRUE))</f>
        <v/>
      </c>
    </row>
    <row r="595" spans="1:5">
      <c r="A595" s="360"/>
      <c r="B595" s="361"/>
      <c r="C595" s="363"/>
      <c r="D595" s="409" t="str">
        <f t="shared" si="9"/>
        <v/>
      </c>
      <c r="E595" s="409" t="str">
        <f>IF(ISBLANK(A595),"",VLOOKUP(ROUNDUP(C595/1000000,1),'GO-36 Data'!B:C,2,TRUE))</f>
        <v/>
      </c>
    </row>
    <row r="596" spans="1:5">
      <c r="A596" s="360"/>
      <c r="B596" s="361"/>
      <c r="C596" s="363"/>
      <c r="D596" s="409" t="str">
        <f t="shared" si="9"/>
        <v/>
      </c>
      <c r="E596" s="409" t="str">
        <f>IF(ISBLANK(A596),"",VLOOKUP(ROUNDUP(C596/1000000,1),'GO-36 Data'!B:C,2,TRUE))</f>
        <v/>
      </c>
    </row>
    <row r="597" spans="1:5">
      <c r="A597" s="360"/>
      <c r="B597" s="361"/>
      <c r="C597" s="363"/>
      <c r="D597" s="409" t="str">
        <f t="shared" si="9"/>
        <v/>
      </c>
      <c r="E597" s="409" t="str">
        <f>IF(ISBLANK(A597),"",VLOOKUP(ROUNDUP(C597/1000000,1),'GO-36 Data'!B:C,2,TRUE))</f>
        <v/>
      </c>
    </row>
    <row r="598" spans="1:5">
      <c r="A598" s="360"/>
      <c r="B598" s="361"/>
      <c r="C598" s="363"/>
      <c r="D598" s="409" t="str">
        <f t="shared" si="9"/>
        <v/>
      </c>
      <c r="E598" s="409" t="str">
        <f>IF(ISBLANK(A598),"",VLOOKUP(ROUNDUP(C598/1000000,1),'GO-36 Data'!B:C,2,TRUE))</f>
        <v/>
      </c>
    </row>
    <row r="599" spans="1:5">
      <c r="A599" s="360"/>
      <c r="B599" s="361"/>
      <c r="C599" s="363"/>
      <c r="D599" s="409" t="str">
        <f t="shared" si="9"/>
        <v/>
      </c>
      <c r="E599" s="409" t="str">
        <f>IF(ISBLANK(A599),"",VLOOKUP(ROUNDUP(C599/1000000,1),'GO-36 Data'!B:C,2,TRUE))</f>
        <v/>
      </c>
    </row>
    <row r="600" spans="1:5">
      <c r="A600" s="360"/>
      <c r="B600" s="361"/>
      <c r="C600" s="363"/>
      <c r="D600" s="409" t="str">
        <f t="shared" si="9"/>
        <v/>
      </c>
      <c r="E600" s="409" t="str">
        <f>IF(ISBLANK(A600),"",VLOOKUP(ROUNDUP(C600/1000000,1),'GO-36 Data'!B:C,2,TRUE))</f>
        <v/>
      </c>
    </row>
    <row r="601" spans="1:5">
      <c r="A601" s="360"/>
      <c r="B601" s="361"/>
      <c r="C601" s="363"/>
      <c r="D601" s="409" t="str">
        <f t="shared" si="9"/>
        <v/>
      </c>
      <c r="E601" s="409" t="str">
        <f>IF(ISBLANK(A601),"",VLOOKUP(ROUNDUP(C601/1000000,1),'GO-36 Data'!B:C,2,TRUE))</f>
        <v/>
      </c>
    </row>
    <row r="602" spans="1:5">
      <c r="A602" s="360"/>
      <c r="B602" s="361"/>
      <c r="C602" s="363"/>
      <c r="D602" s="409" t="str">
        <f t="shared" si="9"/>
        <v/>
      </c>
      <c r="E602" s="409" t="str">
        <f>IF(ISBLANK(A602),"",VLOOKUP(ROUNDUP(C602/1000000,1),'GO-36 Data'!B:C,2,TRUE))</f>
        <v/>
      </c>
    </row>
    <row r="603" spans="1:5">
      <c r="A603" s="360"/>
      <c r="B603" s="361"/>
      <c r="C603" s="363"/>
      <c r="D603" s="409" t="str">
        <f t="shared" si="9"/>
        <v/>
      </c>
      <c r="E603" s="409" t="str">
        <f>IF(ISBLANK(A603),"",VLOOKUP(ROUNDUP(C603/1000000,1),'GO-36 Data'!B:C,2,TRUE))</f>
        <v/>
      </c>
    </row>
    <row r="604" spans="1:5">
      <c r="A604" s="360"/>
      <c r="B604" s="361"/>
      <c r="C604" s="363"/>
      <c r="D604" s="409" t="str">
        <f t="shared" si="9"/>
        <v/>
      </c>
      <c r="E604" s="409" t="str">
        <f>IF(ISBLANK(A604),"",VLOOKUP(ROUNDUP(C604/1000000,1),'GO-36 Data'!B:C,2,TRUE))</f>
        <v/>
      </c>
    </row>
    <row r="605" spans="1:5">
      <c r="A605" s="360"/>
      <c r="B605" s="361"/>
      <c r="C605" s="363"/>
      <c r="D605" s="409" t="str">
        <f t="shared" si="9"/>
        <v/>
      </c>
      <c r="E605" s="409" t="str">
        <f>IF(ISBLANK(A605),"",VLOOKUP(ROUNDUP(C605/1000000,1),'GO-36 Data'!B:C,2,TRUE))</f>
        <v/>
      </c>
    </row>
    <row r="606" spans="1:5">
      <c r="A606" s="360"/>
      <c r="B606" s="361"/>
      <c r="C606" s="363"/>
      <c r="D606" s="409" t="str">
        <f t="shared" si="9"/>
        <v/>
      </c>
      <c r="E606" s="409" t="str">
        <f>IF(ISBLANK(A606),"",VLOOKUP(ROUNDUP(C606/1000000,1),'GO-36 Data'!B:C,2,TRUE))</f>
        <v/>
      </c>
    </row>
    <row r="607" spans="1:5">
      <c r="A607" s="360"/>
      <c r="B607" s="361"/>
      <c r="C607" s="363"/>
      <c r="D607" s="409" t="str">
        <f t="shared" si="9"/>
        <v/>
      </c>
      <c r="E607" s="409" t="str">
        <f>IF(ISBLANK(A607),"",VLOOKUP(ROUNDUP(C607/1000000,1),'GO-36 Data'!B:C,2,TRUE))</f>
        <v/>
      </c>
    </row>
    <row r="608" spans="1:5">
      <c r="A608" s="360"/>
      <c r="B608" s="361"/>
      <c r="C608" s="363"/>
      <c r="D608" s="409" t="str">
        <f t="shared" si="9"/>
        <v/>
      </c>
      <c r="E608" s="409" t="str">
        <f>IF(ISBLANK(A608),"",VLOOKUP(ROUNDUP(C608/1000000,1),'GO-36 Data'!B:C,2,TRUE))</f>
        <v/>
      </c>
    </row>
    <row r="609" spans="1:5">
      <c r="A609" s="360"/>
      <c r="B609" s="361"/>
      <c r="C609" s="363"/>
      <c r="D609" s="409" t="str">
        <f t="shared" si="9"/>
        <v/>
      </c>
      <c r="E609" s="409" t="str">
        <f>IF(ISBLANK(A609),"",VLOOKUP(ROUNDUP(C609/1000000,1),'GO-36 Data'!B:C,2,TRUE))</f>
        <v/>
      </c>
    </row>
    <row r="610" spans="1:5">
      <c r="A610" s="360"/>
      <c r="B610" s="361"/>
      <c r="C610" s="363"/>
      <c r="D610" s="409" t="str">
        <f t="shared" si="9"/>
        <v/>
      </c>
      <c r="E610" s="409" t="str">
        <f>IF(ISBLANK(A610),"",VLOOKUP(ROUNDUP(C610/1000000,1),'GO-36 Data'!B:C,2,TRUE))</f>
        <v/>
      </c>
    </row>
    <row r="611" spans="1:5">
      <c r="A611" s="360"/>
      <c r="B611" s="361"/>
      <c r="C611" s="363"/>
      <c r="D611" s="409" t="str">
        <f t="shared" si="9"/>
        <v/>
      </c>
      <c r="E611" s="409" t="str">
        <f>IF(ISBLANK(A611),"",VLOOKUP(ROUNDUP(C611/1000000,1),'GO-36 Data'!B:C,2,TRUE))</f>
        <v/>
      </c>
    </row>
    <row r="612" spans="1:5">
      <c r="A612" s="360"/>
      <c r="B612" s="361"/>
      <c r="C612" s="363"/>
      <c r="D612" s="409" t="str">
        <f t="shared" si="9"/>
        <v/>
      </c>
      <c r="E612" s="409" t="str">
        <f>IF(ISBLANK(A612),"",VLOOKUP(ROUNDUP(C612/1000000,1),'GO-36 Data'!B:C,2,TRUE))</f>
        <v/>
      </c>
    </row>
    <row r="613" spans="1:5">
      <c r="A613" s="360"/>
      <c r="B613" s="361"/>
      <c r="C613" s="363"/>
      <c r="D613" s="409" t="str">
        <f t="shared" si="9"/>
        <v/>
      </c>
      <c r="E613" s="409" t="str">
        <f>IF(ISBLANK(A613),"",VLOOKUP(ROUNDUP(C613/1000000,1),'GO-36 Data'!B:C,2,TRUE))</f>
        <v/>
      </c>
    </row>
    <row r="614" spans="1:5">
      <c r="A614" s="360"/>
      <c r="B614" s="361"/>
      <c r="C614" s="363"/>
      <c r="D614" s="409" t="str">
        <f t="shared" si="9"/>
        <v/>
      </c>
      <c r="E614" s="409" t="str">
        <f>IF(ISBLANK(A614),"",VLOOKUP(ROUNDUP(C614/1000000,1),'GO-36 Data'!B:C,2,TRUE))</f>
        <v/>
      </c>
    </row>
    <row r="615" spans="1:5">
      <c r="A615" s="360"/>
      <c r="B615" s="361"/>
      <c r="C615" s="363"/>
      <c r="D615" s="409" t="str">
        <f t="shared" si="9"/>
        <v/>
      </c>
      <c r="E615" s="409" t="str">
        <f>IF(ISBLANK(A615),"",VLOOKUP(ROUNDUP(C615/1000000,1),'GO-36 Data'!B:C,2,TRUE))</f>
        <v/>
      </c>
    </row>
    <row r="616" spans="1:5">
      <c r="A616" s="360"/>
      <c r="B616" s="361"/>
      <c r="C616" s="363"/>
      <c r="D616" s="409" t="str">
        <f t="shared" si="9"/>
        <v/>
      </c>
      <c r="E616" s="409" t="str">
        <f>IF(ISBLANK(A616),"",VLOOKUP(ROUNDUP(C616/1000000,1),'GO-36 Data'!B:C,2,TRUE))</f>
        <v/>
      </c>
    </row>
    <row r="617" spans="1:5">
      <c r="A617" s="360"/>
      <c r="B617" s="361"/>
      <c r="C617" s="363"/>
      <c r="D617" s="409" t="str">
        <f t="shared" si="9"/>
        <v/>
      </c>
      <c r="E617" s="409" t="str">
        <f>IF(ISBLANK(A617),"",VLOOKUP(ROUNDUP(C617/1000000,1),'GO-36 Data'!B:C,2,TRUE))</f>
        <v/>
      </c>
    </row>
    <row r="618" spans="1:5">
      <c r="A618" s="360"/>
      <c r="B618" s="361"/>
      <c r="C618" s="363"/>
      <c r="D618" s="409" t="str">
        <f t="shared" si="9"/>
        <v/>
      </c>
      <c r="E618" s="409" t="str">
        <f>IF(ISBLANK(A618),"",VLOOKUP(ROUNDUP(C618/1000000,1),'GO-36 Data'!B:C,2,TRUE))</f>
        <v/>
      </c>
    </row>
    <row r="619" spans="1:5">
      <c r="A619" s="360"/>
      <c r="B619" s="361"/>
      <c r="C619" s="363"/>
      <c r="D619" s="409" t="str">
        <f t="shared" si="9"/>
        <v/>
      </c>
      <c r="E619" s="409" t="str">
        <f>IF(ISBLANK(A619),"",VLOOKUP(ROUNDUP(C619/1000000,1),'GO-36 Data'!B:C,2,TRUE))</f>
        <v/>
      </c>
    </row>
    <row r="620" spans="1:5">
      <c r="A620" s="360"/>
      <c r="B620" s="361"/>
      <c r="C620" s="363"/>
      <c r="D620" s="409" t="str">
        <f t="shared" si="9"/>
        <v/>
      </c>
      <c r="E620" s="409" t="str">
        <f>IF(ISBLANK(A620),"",VLOOKUP(ROUNDUP(C620/1000000,1),'GO-36 Data'!B:C,2,TRUE))</f>
        <v/>
      </c>
    </row>
    <row r="621" spans="1:5">
      <c r="A621" s="360"/>
      <c r="B621" s="361"/>
      <c r="C621" s="363"/>
      <c r="D621" s="409" t="str">
        <f t="shared" si="9"/>
        <v/>
      </c>
      <c r="E621" s="409" t="str">
        <f>IF(ISBLANK(A621),"",VLOOKUP(ROUNDUP(C621/1000000,1),'GO-36 Data'!B:C,2,TRUE))</f>
        <v/>
      </c>
    </row>
    <row r="622" spans="1:5">
      <c r="A622" s="360"/>
      <c r="B622" s="361"/>
      <c r="C622" s="363"/>
      <c r="D622" s="409" t="str">
        <f t="shared" si="9"/>
        <v/>
      </c>
      <c r="E622" s="409" t="str">
        <f>IF(ISBLANK(A622),"",VLOOKUP(ROUNDUP(C622/1000000,1),'GO-36 Data'!B:C,2,TRUE))</f>
        <v/>
      </c>
    </row>
    <row r="623" spans="1:5">
      <c r="A623" s="360"/>
      <c r="B623" s="361"/>
      <c r="C623" s="363"/>
      <c r="D623" s="409" t="str">
        <f t="shared" si="9"/>
        <v/>
      </c>
      <c r="E623" s="409" t="str">
        <f>IF(ISBLANK(A623),"",VLOOKUP(ROUNDUP(C623/1000000,1),'GO-36 Data'!B:C,2,TRUE))</f>
        <v/>
      </c>
    </row>
    <row r="624" spans="1:5">
      <c r="A624" s="360"/>
      <c r="B624" s="361"/>
      <c r="C624" s="363"/>
      <c r="D624" s="409" t="str">
        <f t="shared" si="9"/>
        <v/>
      </c>
      <c r="E624" s="409" t="str">
        <f>IF(ISBLANK(A624),"",VLOOKUP(ROUNDUP(C624/1000000,1),'GO-36 Data'!B:C,2,TRUE))</f>
        <v/>
      </c>
    </row>
    <row r="625" spans="1:5">
      <c r="A625" s="360"/>
      <c r="B625" s="361"/>
      <c r="C625" s="363"/>
      <c r="D625" s="409" t="str">
        <f t="shared" si="9"/>
        <v/>
      </c>
      <c r="E625" s="409" t="str">
        <f>IF(ISBLANK(A625),"",VLOOKUP(ROUNDUP(C625/1000000,1),'GO-36 Data'!B:C,2,TRUE))</f>
        <v/>
      </c>
    </row>
    <row r="626" spans="1:5">
      <c r="A626" s="360"/>
      <c r="B626" s="361"/>
      <c r="C626" s="363"/>
      <c r="D626" s="409" t="str">
        <f t="shared" si="9"/>
        <v/>
      </c>
      <c r="E626" s="409" t="str">
        <f>IF(ISBLANK(A626),"",VLOOKUP(ROUNDUP(C626/1000000,1),'GO-36 Data'!B:C,2,TRUE))</f>
        <v/>
      </c>
    </row>
    <row r="627" spans="1:5">
      <c r="A627" s="360"/>
      <c r="B627" s="361"/>
      <c r="C627" s="363"/>
      <c r="D627" s="409" t="str">
        <f t="shared" si="9"/>
        <v/>
      </c>
      <c r="E627" s="409" t="str">
        <f>IF(ISBLANK(A627),"",VLOOKUP(ROUNDUP(C627/1000000,1),'GO-36 Data'!B:C,2,TRUE))</f>
        <v/>
      </c>
    </row>
    <row r="628" spans="1:5">
      <c r="A628" s="360"/>
      <c r="B628" s="361"/>
      <c r="C628" s="363"/>
      <c r="D628" s="409" t="str">
        <f t="shared" si="9"/>
        <v/>
      </c>
      <c r="E628" s="409" t="str">
        <f>IF(ISBLANK(A628),"",VLOOKUP(ROUNDUP(C628/1000000,1),'GO-36 Data'!B:C,2,TRUE))</f>
        <v/>
      </c>
    </row>
    <row r="629" spans="1:5">
      <c r="A629" s="360"/>
      <c r="B629" s="361"/>
      <c r="C629" s="363"/>
      <c r="D629" s="409" t="str">
        <f t="shared" si="9"/>
        <v/>
      </c>
      <c r="E629" s="409" t="str">
        <f>IF(ISBLANK(A629),"",VLOOKUP(ROUNDUP(C629/1000000,1),'GO-36 Data'!B:C,2,TRUE))</f>
        <v/>
      </c>
    </row>
    <row r="630" spans="1:5">
      <c r="A630" s="360"/>
      <c r="B630" s="361"/>
      <c r="C630" s="363"/>
      <c r="D630" s="409" t="str">
        <f t="shared" si="9"/>
        <v/>
      </c>
      <c r="E630" s="409" t="str">
        <f>IF(ISBLANK(A630),"",VLOOKUP(ROUNDUP(C630/1000000,1),'GO-36 Data'!B:C,2,TRUE))</f>
        <v/>
      </c>
    </row>
    <row r="631" spans="1:5">
      <c r="A631" s="360"/>
      <c r="B631" s="361"/>
      <c r="C631" s="363"/>
      <c r="D631" s="409" t="str">
        <f t="shared" si="9"/>
        <v/>
      </c>
      <c r="E631" s="409" t="str">
        <f>IF(ISBLANK(A631),"",VLOOKUP(ROUNDUP(C631/1000000,1),'GO-36 Data'!B:C,2,TRUE))</f>
        <v/>
      </c>
    </row>
    <row r="632" spans="1:5">
      <c r="A632" s="360"/>
      <c r="B632" s="361"/>
      <c r="C632" s="363"/>
      <c r="D632" s="409" t="str">
        <f t="shared" si="9"/>
        <v/>
      </c>
      <c r="E632" s="409" t="str">
        <f>IF(ISBLANK(A632),"",VLOOKUP(ROUNDUP(C632/1000000,1),'GO-36 Data'!B:C,2,TRUE))</f>
        <v/>
      </c>
    </row>
    <row r="633" spans="1:5">
      <c r="A633" s="360"/>
      <c r="B633" s="361"/>
      <c r="C633" s="363"/>
      <c r="D633" s="409" t="str">
        <f t="shared" si="9"/>
        <v/>
      </c>
      <c r="E633" s="409" t="str">
        <f>IF(ISBLANK(A633),"",VLOOKUP(ROUNDUP(C633/1000000,1),'GO-36 Data'!B:C,2,TRUE))</f>
        <v/>
      </c>
    </row>
    <row r="634" spans="1:5">
      <c r="A634" s="360"/>
      <c r="B634" s="361"/>
      <c r="C634" s="363"/>
      <c r="D634" s="409" t="str">
        <f t="shared" si="9"/>
        <v/>
      </c>
      <c r="E634" s="409" t="str">
        <f>IF(ISBLANK(A634),"",VLOOKUP(ROUNDUP(C634/1000000,1),'GO-36 Data'!B:C,2,TRUE))</f>
        <v/>
      </c>
    </row>
    <row r="635" spans="1:5">
      <c r="A635" s="360"/>
      <c r="B635" s="361"/>
      <c r="C635" s="363"/>
      <c r="D635" s="409" t="str">
        <f t="shared" si="9"/>
        <v/>
      </c>
      <c r="E635" s="409" t="str">
        <f>IF(ISBLANK(A635),"",VLOOKUP(ROUNDUP(C635/1000000,1),'GO-36 Data'!B:C,2,TRUE))</f>
        <v/>
      </c>
    </row>
    <row r="636" spans="1:5">
      <c r="A636" s="360"/>
      <c r="B636" s="361"/>
      <c r="C636" s="363"/>
      <c r="D636" s="409" t="str">
        <f t="shared" si="9"/>
        <v/>
      </c>
      <c r="E636" s="409" t="str">
        <f>IF(ISBLANK(A636),"",VLOOKUP(ROUNDUP(C636/1000000,1),'GO-36 Data'!B:C,2,TRUE))</f>
        <v/>
      </c>
    </row>
    <row r="637" spans="1:5">
      <c r="A637" s="360"/>
      <c r="B637" s="361"/>
      <c r="C637" s="363"/>
      <c r="D637" s="409" t="str">
        <f t="shared" si="9"/>
        <v/>
      </c>
      <c r="E637" s="409" t="str">
        <f>IF(ISBLANK(A637),"",VLOOKUP(ROUNDUP(C637/1000000,1),'GO-36 Data'!B:C,2,TRUE))</f>
        <v/>
      </c>
    </row>
    <row r="638" spans="1:5">
      <c r="A638" s="360"/>
      <c r="B638" s="361"/>
      <c r="C638" s="363"/>
      <c r="D638" s="409" t="str">
        <f t="shared" si="9"/>
        <v/>
      </c>
      <c r="E638" s="409" t="str">
        <f>IF(ISBLANK(A638),"",VLOOKUP(ROUNDUP(C638/1000000,1),'GO-36 Data'!B:C,2,TRUE))</f>
        <v/>
      </c>
    </row>
    <row r="639" spans="1:5">
      <c r="A639" s="360"/>
      <c r="B639" s="361"/>
      <c r="C639" s="363"/>
      <c r="D639" s="409" t="str">
        <f t="shared" si="9"/>
        <v/>
      </c>
      <c r="E639" s="409" t="str">
        <f>IF(ISBLANK(A639),"",VLOOKUP(ROUNDUP(C639/1000000,1),'GO-36 Data'!B:C,2,TRUE))</f>
        <v/>
      </c>
    </row>
    <row r="640" spans="1:5">
      <c r="A640" s="360"/>
      <c r="B640" s="361"/>
      <c r="C640" s="363"/>
      <c r="D640" s="409" t="str">
        <f t="shared" si="9"/>
        <v/>
      </c>
      <c r="E640" s="409" t="str">
        <f>IF(ISBLANK(A640),"",VLOOKUP(ROUNDUP(C640/1000000,1),'GO-36 Data'!B:C,2,TRUE))</f>
        <v/>
      </c>
    </row>
    <row r="641" spans="1:5">
      <c r="A641" s="360"/>
      <c r="B641" s="361"/>
      <c r="C641" s="363"/>
      <c r="D641" s="409" t="str">
        <f t="shared" si="9"/>
        <v/>
      </c>
      <c r="E641" s="409" t="str">
        <f>IF(ISBLANK(A641),"",VLOOKUP(ROUNDUP(C641/1000000,1),'GO-36 Data'!B:C,2,TRUE))</f>
        <v/>
      </c>
    </row>
    <row r="642" spans="1:5">
      <c r="A642" s="360"/>
      <c r="B642" s="361"/>
      <c r="C642" s="363"/>
      <c r="D642" s="409" t="str">
        <f t="shared" si="9"/>
        <v/>
      </c>
      <c r="E642" s="409" t="str">
        <f>IF(ISBLANK(A642),"",VLOOKUP(ROUNDUP(C642/1000000,1),'GO-36 Data'!B:C,2,TRUE))</f>
        <v/>
      </c>
    </row>
    <row r="643" spans="1:5">
      <c r="A643" s="360"/>
      <c r="B643" s="361"/>
      <c r="C643" s="363"/>
      <c r="D643" s="409" t="str">
        <f t="shared" ref="D643:D706" si="10">IF(ISBLANK(B643),"",MAX(B643,$G$1))</f>
        <v/>
      </c>
      <c r="E643" s="409" t="str">
        <f>IF(ISBLANK(A643),"",VLOOKUP(ROUNDUP(C643/1000000,1),'GO-36 Data'!B:C,2,TRUE))</f>
        <v/>
      </c>
    </row>
    <row r="644" spans="1:5">
      <c r="A644" s="360"/>
      <c r="B644" s="361"/>
      <c r="C644" s="363"/>
      <c r="D644" s="409" t="str">
        <f t="shared" si="10"/>
        <v/>
      </c>
      <c r="E644" s="409" t="str">
        <f>IF(ISBLANK(A644),"",VLOOKUP(ROUNDUP(C644/1000000,1),'GO-36 Data'!B:C,2,TRUE))</f>
        <v/>
      </c>
    </row>
    <row r="645" spans="1:5">
      <c r="A645" s="360"/>
      <c r="B645" s="361"/>
      <c r="C645" s="363"/>
      <c r="D645" s="409" t="str">
        <f t="shared" si="10"/>
        <v/>
      </c>
      <c r="E645" s="409" t="str">
        <f>IF(ISBLANK(A645),"",VLOOKUP(ROUNDUP(C645/1000000,1),'GO-36 Data'!B:C,2,TRUE))</f>
        <v/>
      </c>
    </row>
    <row r="646" spans="1:5">
      <c r="A646" s="360"/>
      <c r="B646" s="361"/>
      <c r="C646" s="363"/>
      <c r="D646" s="409" t="str">
        <f t="shared" si="10"/>
        <v/>
      </c>
      <c r="E646" s="409" t="str">
        <f>IF(ISBLANK(A646),"",VLOOKUP(ROUNDUP(C646/1000000,1),'GO-36 Data'!B:C,2,TRUE))</f>
        <v/>
      </c>
    </row>
    <row r="647" spans="1:5">
      <c r="A647" s="360"/>
      <c r="B647" s="361"/>
      <c r="C647" s="363"/>
      <c r="D647" s="409" t="str">
        <f t="shared" si="10"/>
        <v/>
      </c>
      <c r="E647" s="409" t="str">
        <f>IF(ISBLANK(A647),"",VLOOKUP(ROUNDUP(C647/1000000,1),'GO-36 Data'!B:C,2,TRUE))</f>
        <v/>
      </c>
    </row>
    <row r="648" spans="1:5">
      <c r="A648" s="360"/>
      <c r="B648" s="361"/>
      <c r="C648" s="363"/>
      <c r="D648" s="409" t="str">
        <f t="shared" si="10"/>
        <v/>
      </c>
      <c r="E648" s="409" t="str">
        <f>IF(ISBLANK(A648),"",VLOOKUP(ROUNDUP(C648/1000000,1),'GO-36 Data'!B:C,2,TRUE))</f>
        <v/>
      </c>
    </row>
    <row r="649" spans="1:5">
      <c r="A649" s="360"/>
      <c r="B649" s="361"/>
      <c r="C649" s="363"/>
      <c r="D649" s="409" t="str">
        <f t="shared" si="10"/>
        <v/>
      </c>
      <c r="E649" s="409" t="str">
        <f>IF(ISBLANK(A649),"",VLOOKUP(ROUNDUP(C649/1000000,1),'GO-36 Data'!B:C,2,TRUE))</f>
        <v/>
      </c>
    </row>
    <row r="650" spans="1:5">
      <c r="A650" s="360"/>
      <c r="B650" s="361"/>
      <c r="C650" s="363"/>
      <c r="D650" s="409" t="str">
        <f t="shared" si="10"/>
        <v/>
      </c>
      <c r="E650" s="409" t="str">
        <f>IF(ISBLANK(A650),"",VLOOKUP(ROUNDUP(C650/1000000,1),'GO-36 Data'!B:C,2,TRUE))</f>
        <v/>
      </c>
    </row>
    <row r="651" spans="1:5">
      <c r="A651" s="360"/>
      <c r="B651" s="361"/>
      <c r="C651" s="363"/>
      <c r="D651" s="409" t="str">
        <f t="shared" si="10"/>
        <v/>
      </c>
      <c r="E651" s="409" t="str">
        <f>IF(ISBLANK(A651),"",VLOOKUP(ROUNDUP(C651/1000000,1),'GO-36 Data'!B:C,2,TRUE))</f>
        <v/>
      </c>
    </row>
    <row r="652" spans="1:5">
      <c r="A652" s="360"/>
      <c r="B652" s="361"/>
      <c r="C652" s="363"/>
      <c r="D652" s="409" t="str">
        <f t="shared" si="10"/>
        <v/>
      </c>
      <c r="E652" s="409" t="str">
        <f>IF(ISBLANK(A652),"",VLOOKUP(ROUNDUP(C652/1000000,1),'GO-36 Data'!B:C,2,TRUE))</f>
        <v/>
      </c>
    </row>
    <row r="653" spans="1:5">
      <c r="A653" s="360"/>
      <c r="B653" s="361"/>
      <c r="C653" s="363"/>
      <c r="D653" s="409" t="str">
        <f t="shared" si="10"/>
        <v/>
      </c>
      <c r="E653" s="409" t="str">
        <f>IF(ISBLANK(A653),"",VLOOKUP(ROUNDUP(C653/1000000,1),'GO-36 Data'!B:C,2,TRUE))</f>
        <v/>
      </c>
    </row>
    <row r="654" spans="1:5">
      <c r="A654" s="360"/>
      <c r="B654" s="361"/>
      <c r="C654" s="363"/>
      <c r="D654" s="409" t="str">
        <f t="shared" si="10"/>
        <v/>
      </c>
      <c r="E654" s="409" t="str">
        <f>IF(ISBLANK(A654),"",VLOOKUP(ROUNDUP(C654/1000000,1),'GO-36 Data'!B:C,2,TRUE))</f>
        <v/>
      </c>
    </row>
    <row r="655" spans="1:5">
      <c r="A655" s="360"/>
      <c r="B655" s="361"/>
      <c r="C655" s="363"/>
      <c r="D655" s="409" t="str">
        <f t="shared" si="10"/>
        <v/>
      </c>
      <c r="E655" s="409" t="str">
        <f>IF(ISBLANK(A655),"",VLOOKUP(ROUNDUP(C655/1000000,1),'GO-36 Data'!B:C,2,TRUE))</f>
        <v/>
      </c>
    </row>
    <row r="656" spans="1:5">
      <c r="A656" s="360"/>
      <c r="B656" s="361"/>
      <c r="C656" s="363"/>
      <c r="D656" s="409" t="str">
        <f t="shared" si="10"/>
        <v/>
      </c>
      <c r="E656" s="409" t="str">
        <f>IF(ISBLANK(A656),"",VLOOKUP(ROUNDUP(C656/1000000,1),'GO-36 Data'!B:C,2,TRUE))</f>
        <v/>
      </c>
    </row>
    <row r="657" spans="1:5">
      <c r="A657" s="360"/>
      <c r="B657" s="361"/>
      <c r="C657" s="363"/>
      <c r="D657" s="409" t="str">
        <f t="shared" si="10"/>
        <v/>
      </c>
      <c r="E657" s="409" t="str">
        <f>IF(ISBLANK(A657),"",VLOOKUP(ROUNDUP(C657/1000000,1),'GO-36 Data'!B:C,2,TRUE))</f>
        <v/>
      </c>
    </row>
    <row r="658" spans="1:5">
      <c r="A658" s="360"/>
      <c r="B658" s="361"/>
      <c r="C658" s="363"/>
      <c r="D658" s="409" t="str">
        <f t="shared" si="10"/>
        <v/>
      </c>
      <c r="E658" s="409" t="str">
        <f>IF(ISBLANK(A658),"",VLOOKUP(ROUNDUP(C658/1000000,1),'GO-36 Data'!B:C,2,TRUE))</f>
        <v/>
      </c>
    </row>
    <row r="659" spans="1:5">
      <c r="A659" s="360"/>
      <c r="B659" s="361"/>
      <c r="C659" s="363"/>
      <c r="D659" s="409" t="str">
        <f t="shared" si="10"/>
        <v/>
      </c>
      <c r="E659" s="409" t="str">
        <f>IF(ISBLANK(A659),"",VLOOKUP(ROUNDUP(C659/1000000,1),'GO-36 Data'!B:C,2,TRUE))</f>
        <v/>
      </c>
    </row>
    <row r="660" spans="1:5">
      <c r="A660" s="360"/>
      <c r="B660" s="361"/>
      <c r="C660" s="363"/>
      <c r="D660" s="409" t="str">
        <f t="shared" si="10"/>
        <v/>
      </c>
      <c r="E660" s="409" t="str">
        <f>IF(ISBLANK(A660),"",VLOOKUP(ROUNDUP(C660/1000000,1),'GO-36 Data'!B:C,2,TRUE))</f>
        <v/>
      </c>
    </row>
    <row r="661" spans="1:5">
      <c r="A661" s="360"/>
      <c r="B661" s="361"/>
      <c r="C661" s="363"/>
      <c r="D661" s="409" t="str">
        <f t="shared" si="10"/>
        <v/>
      </c>
      <c r="E661" s="409" t="str">
        <f>IF(ISBLANK(A661),"",VLOOKUP(ROUNDUP(C661/1000000,1),'GO-36 Data'!B:C,2,TRUE))</f>
        <v/>
      </c>
    </row>
    <row r="662" spans="1:5">
      <c r="A662" s="360"/>
      <c r="B662" s="361"/>
      <c r="C662" s="363"/>
      <c r="D662" s="409" t="str">
        <f t="shared" si="10"/>
        <v/>
      </c>
      <c r="E662" s="409" t="str">
        <f>IF(ISBLANK(A662),"",VLOOKUP(ROUNDUP(C662/1000000,1),'GO-36 Data'!B:C,2,TRUE))</f>
        <v/>
      </c>
    </row>
    <row r="663" spans="1:5">
      <c r="A663" s="360"/>
      <c r="B663" s="361"/>
      <c r="C663" s="363"/>
      <c r="D663" s="409" t="str">
        <f t="shared" si="10"/>
        <v/>
      </c>
      <c r="E663" s="409" t="str">
        <f>IF(ISBLANK(A663),"",VLOOKUP(ROUNDUP(C663/1000000,1),'GO-36 Data'!B:C,2,TRUE))</f>
        <v/>
      </c>
    </row>
    <row r="664" spans="1:5">
      <c r="A664" s="360"/>
      <c r="B664" s="361"/>
      <c r="C664" s="363"/>
      <c r="D664" s="409" t="str">
        <f t="shared" si="10"/>
        <v/>
      </c>
      <c r="E664" s="409" t="str">
        <f>IF(ISBLANK(A664),"",VLOOKUP(ROUNDUP(C664/1000000,1),'GO-36 Data'!B:C,2,TRUE))</f>
        <v/>
      </c>
    </row>
    <row r="665" spans="1:5">
      <c r="A665" s="360"/>
      <c r="B665" s="361"/>
      <c r="C665" s="363"/>
      <c r="D665" s="409" t="str">
        <f t="shared" si="10"/>
        <v/>
      </c>
      <c r="E665" s="409" t="str">
        <f>IF(ISBLANK(A665),"",VLOOKUP(ROUNDUP(C665/1000000,1),'GO-36 Data'!B:C,2,TRUE))</f>
        <v/>
      </c>
    </row>
    <row r="666" spans="1:5">
      <c r="A666" s="360"/>
      <c r="B666" s="361"/>
      <c r="C666" s="363"/>
      <c r="D666" s="409" t="str">
        <f t="shared" si="10"/>
        <v/>
      </c>
      <c r="E666" s="409" t="str">
        <f>IF(ISBLANK(A666),"",VLOOKUP(ROUNDUP(C666/1000000,1),'GO-36 Data'!B:C,2,TRUE))</f>
        <v/>
      </c>
    </row>
    <row r="667" spans="1:5">
      <c r="A667" s="360"/>
      <c r="B667" s="361"/>
      <c r="C667" s="363"/>
      <c r="D667" s="409" t="str">
        <f t="shared" si="10"/>
        <v/>
      </c>
      <c r="E667" s="409" t="str">
        <f>IF(ISBLANK(A667),"",VLOOKUP(ROUNDUP(C667/1000000,1),'GO-36 Data'!B:C,2,TRUE))</f>
        <v/>
      </c>
    </row>
    <row r="668" spans="1:5">
      <c r="A668" s="360"/>
      <c r="B668" s="361"/>
      <c r="C668" s="363"/>
      <c r="D668" s="409" t="str">
        <f t="shared" si="10"/>
        <v/>
      </c>
      <c r="E668" s="409" t="str">
        <f>IF(ISBLANK(A668),"",VLOOKUP(ROUNDUP(C668/1000000,1),'GO-36 Data'!B:C,2,TRUE))</f>
        <v/>
      </c>
    </row>
    <row r="669" spans="1:5">
      <c r="A669" s="360"/>
      <c r="B669" s="361"/>
      <c r="C669" s="363"/>
      <c r="D669" s="409" t="str">
        <f t="shared" si="10"/>
        <v/>
      </c>
      <c r="E669" s="409" t="str">
        <f>IF(ISBLANK(A669),"",VLOOKUP(ROUNDUP(C669/1000000,1),'GO-36 Data'!B:C,2,TRUE))</f>
        <v/>
      </c>
    </row>
    <row r="670" spans="1:5">
      <c r="A670" s="360"/>
      <c r="B670" s="361"/>
      <c r="C670" s="363"/>
      <c r="D670" s="409" t="str">
        <f t="shared" si="10"/>
        <v/>
      </c>
      <c r="E670" s="409" t="str">
        <f>IF(ISBLANK(A670),"",VLOOKUP(ROUNDUP(C670/1000000,1),'GO-36 Data'!B:C,2,TRUE))</f>
        <v/>
      </c>
    </row>
    <row r="671" spans="1:5">
      <c r="A671" s="360"/>
      <c r="B671" s="361"/>
      <c r="C671" s="363"/>
      <c r="D671" s="409" t="str">
        <f t="shared" si="10"/>
        <v/>
      </c>
      <c r="E671" s="409" t="str">
        <f>IF(ISBLANK(A671),"",VLOOKUP(ROUNDUP(C671/1000000,1),'GO-36 Data'!B:C,2,TRUE))</f>
        <v/>
      </c>
    </row>
    <row r="672" spans="1:5">
      <c r="A672" s="360"/>
      <c r="B672" s="361"/>
      <c r="C672" s="363"/>
      <c r="D672" s="409" t="str">
        <f t="shared" si="10"/>
        <v/>
      </c>
      <c r="E672" s="409" t="str">
        <f>IF(ISBLANK(A672),"",VLOOKUP(ROUNDUP(C672/1000000,1),'GO-36 Data'!B:C,2,TRUE))</f>
        <v/>
      </c>
    </row>
    <row r="673" spans="1:5">
      <c r="A673" s="360"/>
      <c r="B673" s="361"/>
      <c r="C673" s="363"/>
      <c r="D673" s="409" t="str">
        <f t="shared" si="10"/>
        <v/>
      </c>
      <c r="E673" s="409" t="str">
        <f>IF(ISBLANK(A673),"",VLOOKUP(ROUNDUP(C673/1000000,1),'GO-36 Data'!B:C,2,TRUE))</f>
        <v/>
      </c>
    </row>
    <row r="674" spans="1:5">
      <c r="A674" s="360"/>
      <c r="B674" s="361"/>
      <c r="C674" s="363"/>
      <c r="D674" s="409" t="str">
        <f t="shared" si="10"/>
        <v/>
      </c>
      <c r="E674" s="409" t="str">
        <f>IF(ISBLANK(A674),"",VLOOKUP(ROUNDUP(C674/1000000,1),'GO-36 Data'!B:C,2,TRUE))</f>
        <v/>
      </c>
    </row>
    <row r="675" spans="1:5">
      <c r="A675" s="360"/>
      <c r="B675" s="361"/>
      <c r="C675" s="363"/>
      <c r="D675" s="409" t="str">
        <f t="shared" si="10"/>
        <v/>
      </c>
      <c r="E675" s="409" t="str">
        <f>IF(ISBLANK(A675),"",VLOOKUP(ROUNDUP(C675/1000000,1),'GO-36 Data'!B:C,2,TRUE))</f>
        <v/>
      </c>
    </row>
    <row r="676" spans="1:5">
      <c r="A676" s="360"/>
      <c r="B676" s="361"/>
      <c r="C676" s="363"/>
      <c r="D676" s="409" t="str">
        <f t="shared" si="10"/>
        <v/>
      </c>
      <c r="E676" s="409" t="str">
        <f>IF(ISBLANK(A676),"",VLOOKUP(ROUNDUP(C676/1000000,1),'GO-36 Data'!B:C,2,TRUE))</f>
        <v/>
      </c>
    </row>
    <row r="677" spans="1:5">
      <c r="A677" s="360"/>
      <c r="B677" s="361"/>
      <c r="C677" s="363"/>
      <c r="D677" s="409" t="str">
        <f t="shared" si="10"/>
        <v/>
      </c>
      <c r="E677" s="409" t="str">
        <f>IF(ISBLANK(A677),"",VLOOKUP(ROUNDUP(C677/1000000,1),'GO-36 Data'!B:C,2,TRUE))</f>
        <v/>
      </c>
    </row>
    <row r="678" spans="1:5">
      <c r="A678" s="360"/>
      <c r="B678" s="361"/>
      <c r="C678" s="363"/>
      <c r="D678" s="409" t="str">
        <f t="shared" si="10"/>
        <v/>
      </c>
      <c r="E678" s="409" t="str">
        <f>IF(ISBLANK(A678),"",VLOOKUP(ROUNDUP(C678/1000000,1),'GO-36 Data'!B:C,2,TRUE))</f>
        <v/>
      </c>
    </row>
    <row r="679" spans="1:5">
      <c r="A679" s="360"/>
      <c r="B679" s="361"/>
      <c r="C679" s="363"/>
      <c r="D679" s="409" t="str">
        <f t="shared" si="10"/>
        <v/>
      </c>
      <c r="E679" s="409" t="str">
        <f>IF(ISBLANK(A679),"",VLOOKUP(ROUNDUP(C679/1000000,1),'GO-36 Data'!B:C,2,TRUE))</f>
        <v/>
      </c>
    </row>
    <row r="680" spans="1:5">
      <c r="A680" s="360"/>
      <c r="B680" s="361"/>
      <c r="C680" s="363"/>
      <c r="D680" s="409" t="str">
        <f t="shared" si="10"/>
        <v/>
      </c>
      <c r="E680" s="409" t="str">
        <f>IF(ISBLANK(A680),"",VLOOKUP(ROUNDUP(C680/1000000,1),'GO-36 Data'!B:C,2,TRUE))</f>
        <v/>
      </c>
    </row>
    <row r="681" spans="1:5">
      <c r="A681" s="360"/>
      <c r="B681" s="361"/>
      <c r="C681" s="363"/>
      <c r="D681" s="409" t="str">
        <f t="shared" si="10"/>
        <v/>
      </c>
      <c r="E681" s="409" t="str">
        <f>IF(ISBLANK(A681),"",VLOOKUP(ROUNDUP(C681/1000000,1),'GO-36 Data'!B:C,2,TRUE))</f>
        <v/>
      </c>
    </row>
    <row r="682" spans="1:5">
      <c r="A682" s="360"/>
      <c r="B682" s="361"/>
      <c r="C682" s="363"/>
      <c r="D682" s="409" t="str">
        <f t="shared" si="10"/>
        <v/>
      </c>
      <c r="E682" s="409" t="str">
        <f>IF(ISBLANK(A682),"",VLOOKUP(ROUNDUP(C682/1000000,1),'GO-36 Data'!B:C,2,TRUE))</f>
        <v/>
      </c>
    </row>
    <row r="683" spans="1:5">
      <c r="A683" s="360"/>
      <c r="B683" s="361"/>
      <c r="C683" s="363"/>
      <c r="D683" s="409" t="str">
        <f t="shared" si="10"/>
        <v/>
      </c>
      <c r="E683" s="409" t="str">
        <f>IF(ISBLANK(A683),"",VLOOKUP(ROUNDUP(C683/1000000,1),'GO-36 Data'!B:C,2,TRUE))</f>
        <v/>
      </c>
    </row>
    <row r="684" spans="1:5">
      <c r="A684" s="360"/>
      <c r="B684" s="361"/>
      <c r="C684" s="363"/>
      <c r="D684" s="409" t="str">
        <f t="shared" si="10"/>
        <v/>
      </c>
      <c r="E684" s="409" t="str">
        <f>IF(ISBLANK(A684),"",VLOOKUP(ROUNDUP(C684/1000000,1),'GO-36 Data'!B:C,2,TRUE))</f>
        <v/>
      </c>
    </row>
    <row r="685" spans="1:5">
      <c r="A685" s="360"/>
      <c r="B685" s="361"/>
      <c r="C685" s="363"/>
      <c r="D685" s="409" t="str">
        <f t="shared" si="10"/>
        <v/>
      </c>
      <c r="E685" s="409" t="str">
        <f>IF(ISBLANK(A685),"",VLOOKUP(ROUNDUP(C685/1000000,1),'GO-36 Data'!B:C,2,TRUE))</f>
        <v/>
      </c>
    </row>
    <row r="686" spans="1:5">
      <c r="A686" s="360"/>
      <c r="B686" s="361"/>
      <c r="C686" s="363"/>
      <c r="D686" s="409" t="str">
        <f t="shared" si="10"/>
        <v/>
      </c>
      <c r="E686" s="409" t="str">
        <f>IF(ISBLANK(A686),"",VLOOKUP(ROUNDUP(C686/1000000,1),'GO-36 Data'!B:C,2,TRUE))</f>
        <v/>
      </c>
    </row>
    <row r="687" spans="1:5">
      <c r="A687" s="360"/>
      <c r="B687" s="361"/>
      <c r="C687" s="363"/>
      <c r="D687" s="409" t="str">
        <f t="shared" si="10"/>
        <v/>
      </c>
      <c r="E687" s="409" t="str">
        <f>IF(ISBLANK(A687),"",VLOOKUP(ROUNDUP(C687/1000000,1),'GO-36 Data'!B:C,2,TRUE))</f>
        <v/>
      </c>
    </row>
    <row r="688" spans="1:5">
      <c r="A688" s="360"/>
      <c r="B688" s="361"/>
      <c r="C688" s="363"/>
      <c r="D688" s="409" t="str">
        <f t="shared" si="10"/>
        <v/>
      </c>
      <c r="E688" s="409" t="str">
        <f>IF(ISBLANK(A688),"",VLOOKUP(ROUNDUP(C688/1000000,1),'GO-36 Data'!B:C,2,TRUE))</f>
        <v/>
      </c>
    </row>
    <row r="689" spans="1:5">
      <c r="A689" s="360"/>
      <c r="B689" s="361"/>
      <c r="C689" s="363"/>
      <c r="D689" s="409" t="str">
        <f t="shared" si="10"/>
        <v/>
      </c>
      <c r="E689" s="409" t="str">
        <f>IF(ISBLANK(A689),"",VLOOKUP(ROUNDUP(C689/1000000,1),'GO-36 Data'!B:C,2,TRUE))</f>
        <v/>
      </c>
    </row>
    <row r="690" spans="1:5">
      <c r="A690" s="360"/>
      <c r="B690" s="361"/>
      <c r="C690" s="363"/>
      <c r="D690" s="409" t="str">
        <f t="shared" si="10"/>
        <v/>
      </c>
      <c r="E690" s="409" t="str">
        <f>IF(ISBLANK(A690),"",VLOOKUP(ROUNDUP(C690/1000000,1),'GO-36 Data'!B:C,2,TRUE))</f>
        <v/>
      </c>
    </row>
    <row r="691" spans="1:5">
      <c r="A691" s="360"/>
      <c r="B691" s="361"/>
      <c r="C691" s="363"/>
      <c r="D691" s="409" t="str">
        <f t="shared" si="10"/>
        <v/>
      </c>
      <c r="E691" s="409" t="str">
        <f>IF(ISBLANK(A691),"",VLOOKUP(ROUNDUP(C691/1000000,1),'GO-36 Data'!B:C,2,TRUE))</f>
        <v/>
      </c>
    </row>
    <row r="692" spans="1:5">
      <c r="A692" s="360"/>
      <c r="B692" s="361"/>
      <c r="C692" s="363"/>
      <c r="D692" s="409" t="str">
        <f t="shared" si="10"/>
        <v/>
      </c>
      <c r="E692" s="409" t="str">
        <f>IF(ISBLANK(A692),"",VLOOKUP(ROUNDUP(C692/1000000,1),'GO-36 Data'!B:C,2,TRUE))</f>
        <v/>
      </c>
    </row>
    <row r="693" spans="1:5">
      <c r="A693" s="360"/>
      <c r="B693" s="361"/>
      <c r="C693" s="363"/>
      <c r="D693" s="409" t="str">
        <f t="shared" si="10"/>
        <v/>
      </c>
      <c r="E693" s="409" t="str">
        <f>IF(ISBLANK(A693),"",VLOOKUP(ROUNDUP(C693/1000000,1),'GO-36 Data'!B:C,2,TRUE))</f>
        <v/>
      </c>
    </row>
    <row r="694" spans="1:5">
      <c r="A694" s="360"/>
      <c r="B694" s="361"/>
      <c r="C694" s="363"/>
      <c r="D694" s="409" t="str">
        <f t="shared" si="10"/>
        <v/>
      </c>
      <c r="E694" s="409" t="str">
        <f>IF(ISBLANK(A694),"",VLOOKUP(ROUNDUP(C694/1000000,1),'GO-36 Data'!B:C,2,TRUE))</f>
        <v/>
      </c>
    </row>
    <row r="695" spans="1:5">
      <c r="A695" s="360"/>
      <c r="B695" s="361"/>
      <c r="C695" s="363"/>
      <c r="D695" s="409" t="str">
        <f t="shared" si="10"/>
        <v/>
      </c>
      <c r="E695" s="409" t="str">
        <f>IF(ISBLANK(A695),"",VLOOKUP(ROUNDUP(C695/1000000,1),'GO-36 Data'!B:C,2,TRUE))</f>
        <v/>
      </c>
    </row>
    <row r="696" spans="1:5">
      <c r="A696" s="360"/>
      <c r="B696" s="361"/>
      <c r="C696" s="363"/>
      <c r="D696" s="409" t="str">
        <f t="shared" si="10"/>
        <v/>
      </c>
      <c r="E696" s="409" t="str">
        <f>IF(ISBLANK(A696),"",VLOOKUP(ROUNDUP(C696/1000000,1),'GO-36 Data'!B:C,2,TRUE))</f>
        <v/>
      </c>
    </row>
    <row r="697" spans="1:5">
      <c r="A697" s="360"/>
      <c r="B697" s="361"/>
      <c r="C697" s="363"/>
      <c r="D697" s="409" t="str">
        <f t="shared" si="10"/>
        <v/>
      </c>
      <c r="E697" s="409" t="str">
        <f>IF(ISBLANK(A697),"",VLOOKUP(ROUNDUP(C697/1000000,1),'GO-36 Data'!B:C,2,TRUE))</f>
        <v/>
      </c>
    </row>
    <row r="698" spans="1:5">
      <c r="A698" s="360"/>
      <c r="B698" s="361"/>
      <c r="C698" s="363"/>
      <c r="D698" s="409" t="str">
        <f t="shared" si="10"/>
        <v/>
      </c>
      <c r="E698" s="409" t="str">
        <f>IF(ISBLANK(A698),"",VLOOKUP(ROUNDUP(C698/1000000,1),'GO-36 Data'!B:C,2,TRUE))</f>
        <v/>
      </c>
    </row>
    <row r="699" spans="1:5">
      <c r="A699" s="360"/>
      <c r="B699" s="361"/>
      <c r="C699" s="363"/>
      <c r="D699" s="409" t="str">
        <f t="shared" si="10"/>
        <v/>
      </c>
      <c r="E699" s="409" t="str">
        <f>IF(ISBLANK(A699),"",VLOOKUP(ROUNDUP(C699/1000000,1),'GO-36 Data'!B:C,2,TRUE))</f>
        <v/>
      </c>
    </row>
    <row r="700" spans="1:5">
      <c r="A700" s="360"/>
      <c r="B700" s="361"/>
      <c r="C700" s="363"/>
      <c r="D700" s="409" t="str">
        <f t="shared" si="10"/>
        <v/>
      </c>
      <c r="E700" s="409" t="str">
        <f>IF(ISBLANK(A700),"",VLOOKUP(ROUNDUP(C700/1000000,1),'GO-36 Data'!B:C,2,TRUE))</f>
        <v/>
      </c>
    </row>
    <row r="701" spans="1:5">
      <c r="A701" s="360"/>
      <c r="B701" s="361"/>
      <c r="C701" s="363"/>
      <c r="D701" s="409" t="str">
        <f t="shared" si="10"/>
        <v/>
      </c>
      <c r="E701" s="409" t="str">
        <f>IF(ISBLANK(A701),"",VLOOKUP(ROUNDUP(C701/1000000,1),'GO-36 Data'!B:C,2,TRUE))</f>
        <v/>
      </c>
    </row>
    <row r="702" spans="1:5">
      <c r="A702" s="360"/>
      <c r="B702" s="361"/>
      <c r="C702" s="363"/>
      <c r="D702" s="409" t="str">
        <f t="shared" si="10"/>
        <v/>
      </c>
      <c r="E702" s="409" t="str">
        <f>IF(ISBLANK(A702),"",VLOOKUP(ROUNDUP(C702/1000000,1),'GO-36 Data'!B:C,2,TRUE))</f>
        <v/>
      </c>
    </row>
    <row r="703" spans="1:5">
      <c r="A703" s="360"/>
      <c r="B703" s="361"/>
      <c r="C703" s="363"/>
      <c r="D703" s="409" t="str">
        <f t="shared" si="10"/>
        <v/>
      </c>
      <c r="E703" s="409" t="str">
        <f>IF(ISBLANK(A703),"",VLOOKUP(ROUNDUP(C703/1000000,1),'GO-36 Data'!B:C,2,TRUE))</f>
        <v/>
      </c>
    </row>
    <row r="704" spans="1:5">
      <c r="A704" s="360"/>
      <c r="B704" s="361"/>
      <c r="C704" s="363"/>
      <c r="D704" s="409" t="str">
        <f t="shared" si="10"/>
        <v/>
      </c>
      <c r="E704" s="409" t="str">
        <f>IF(ISBLANK(A704),"",VLOOKUP(ROUNDUP(C704/1000000,1),'GO-36 Data'!B:C,2,TRUE))</f>
        <v/>
      </c>
    </row>
    <row r="705" spans="1:5">
      <c r="A705" s="360"/>
      <c r="B705" s="361"/>
      <c r="C705" s="363"/>
      <c r="D705" s="409" t="str">
        <f t="shared" si="10"/>
        <v/>
      </c>
      <c r="E705" s="409" t="str">
        <f>IF(ISBLANK(A705),"",VLOOKUP(ROUNDUP(C705/1000000,1),'GO-36 Data'!B:C,2,TRUE))</f>
        <v/>
      </c>
    </row>
    <row r="706" spans="1:5">
      <c r="A706" s="360"/>
      <c r="B706" s="361"/>
      <c r="C706" s="363"/>
      <c r="D706" s="409" t="str">
        <f t="shared" si="10"/>
        <v/>
      </c>
      <c r="E706" s="409" t="str">
        <f>IF(ISBLANK(A706),"",VLOOKUP(ROUNDUP(C706/1000000,1),'GO-36 Data'!B:C,2,TRUE))</f>
        <v/>
      </c>
    </row>
    <row r="707" spans="1:5">
      <c r="A707" s="360"/>
      <c r="B707" s="361"/>
      <c r="C707" s="363"/>
      <c r="D707" s="409" t="str">
        <f t="shared" ref="D707:D770" si="11">IF(ISBLANK(B707),"",MAX(B707,$G$1))</f>
        <v/>
      </c>
      <c r="E707" s="409" t="str">
        <f>IF(ISBLANK(A707),"",VLOOKUP(ROUNDUP(C707/1000000,1),'GO-36 Data'!B:C,2,TRUE))</f>
        <v/>
      </c>
    </row>
    <row r="708" spans="1:5">
      <c r="A708" s="360"/>
      <c r="B708" s="361"/>
      <c r="C708" s="363"/>
      <c r="D708" s="409" t="str">
        <f t="shared" si="11"/>
        <v/>
      </c>
      <c r="E708" s="409" t="str">
        <f>IF(ISBLANK(A708),"",VLOOKUP(ROUNDUP(C708/1000000,1),'GO-36 Data'!B:C,2,TRUE))</f>
        <v/>
      </c>
    </row>
    <row r="709" spans="1:5">
      <c r="A709" s="360"/>
      <c r="B709" s="361"/>
      <c r="C709" s="363"/>
      <c r="D709" s="409" t="str">
        <f t="shared" si="11"/>
        <v/>
      </c>
      <c r="E709" s="409" t="str">
        <f>IF(ISBLANK(A709),"",VLOOKUP(ROUNDUP(C709/1000000,1),'GO-36 Data'!B:C,2,TRUE))</f>
        <v/>
      </c>
    </row>
    <row r="710" spans="1:5">
      <c r="A710" s="360"/>
      <c r="B710" s="361"/>
      <c r="C710" s="363"/>
      <c r="D710" s="409" t="str">
        <f t="shared" si="11"/>
        <v/>
      </c>
      <c r="E710" s="409" t="str">
        <f>IF(ISBLANK(A710),"",VLOOKUP(ROUNDUP(C710/1000000,1),'GO-36 Data'!B:C,2,TRUE))</f>
        <v/>
      </c>
    </row>
    <row r="711" spans="1:5">
      <c r="A711" s="360"/>
      <c r="B711" s="361"/>
      <c r="C711" s="363"/>
      <c r="D711" s="409" t="str">
        <f t="shared" si="11"/>
        <v/>
      </c>
      <c r="E711" s="409" t="str">
        <f>IF(ISBLANK(A711),"",VLOOKUP(ROUNDUP(C711/1000000,1),'GO-36 Data'!B:C,2,TRUE))</f>
        <v/>
      </c>
    </row>
    <row r="712" spans="1:5">
      <c r="A712" s="360"/>
      <c r="B712" s="361"/>
      <c r="C712" s="363"/>
      <c r="D712" s="409" t="str">
        <f t="shared" si="11"/>
        <v/>
      </c>
      <c r="E712" s="409" t="str">
        <f>IF(ISBLANK(A712),"",VLOOKUP(ROUNDUP(C712/1000000,1),'GO-36 Data'!B:C,2,TRUE))</f>
        <v/>
      </c>
    </row>
    <row r="713" spans="1:5">
      <c r="A713" s="360"/>
      <c r="B713" s="361"/>
      <c r="C713" s="363"/>
      <c r="D713" s="409" t="str">
        <f t="shared" si="11"/>
        <v/>
      </c>
      <c r="E713" s="409" t="str">
        <f>IF(ISBLANK(A713),"",VLOOKUP(ROUNDUP(C713/1000000,1),'GO-36 Data'!B:C,2,TRUE))</f>
        <v/>
      </c>
    </row>
    <row r="714" spans="1:5">
      <c r="A714" s="360"/>
      <c r="B714" s="361"/>
      <c r="C714" s="363"/>
      <c r="D714" s="409" t="str">
        <f t="shared" si="11"/>
        <v/>
      </c>
      <c r="E714" s="409" t="str">
        <f>IF(ISBLANK(A714),"",VLOOKUP(ROUNDUP(C714/1000000,1),'GO-36 Data'!B:C,2,TRUE))</f>
        <v/>
      </c>
    </row>
    <row r="715" spans="1:5">
      <c r="A715" s="360"/>
      <c r="B715" s="361"/>
      <c r="C715" s="363"/>
      <c r="D715" s="409" t="str">
        <f t="shared" si="11"/>
        <v/>
      </c>
      <c r="E715" s="409" t="str">
        <f>IF(ISBLANK(A715),"",VLOOKUP(ROUNDUP(C715/1000000,1),'GO-36 Data'!B:C,2,TRUE))</f>
        <v/>
      </c>
    </row>
    <row r="716" spans="1:5">
      <c r="A716" s="360"/>
      <c r="B716" s="361"/>
      <c r="C716" s="363"/>
      <c r="D716" s="409" t="str">
        <f t="shared" si="11"/>
        <v/>
      </c>
      <c r="E716" s="409" t="str">
        <f>IF(ISBLANK(A716),"",VLOOKUP(ROUNDUP(C716/1000000,1),'GO-36 Data'!B:C,2,TRUE))</f>
        <v/>
      </c>
    </row>
    <row r="717" spans="1:5">
      <c r="A717" s="360"/>
      <c r="B717" s="361"/>
      <c r="C717" s="363"/>
      <c r="D717" s="409" t="str">
        <f t="shared" si="11"/>
        <v/>
      </c>
      <c r="E717" s="409" t="str">
        <f>IF(ISBLANK(A717),"",VLOOKUP(ROUNDUP(C717/1000000,1),'GO-36 Data'!B:C,2,TRUE))</f>
        <v/>
      </c>
    </row>
    <row r="718" spans="1:5">
      <c r="A718" s="360"/>
      <c r="B718" s="361"/>
      <c r="C718" s="363"/>
      <c r="D718" s="409" t="str">
        <f t="shared" si="11"/>
        <v/>
      </c>
      <c r="E718" s="409" t="str">
        <f>IF(ISBLANK(A718),"",VLOOKUP(ROUNDUP(C718/1000000,1),'GO-36 Data'!B:C,2,TRUE))</f>
        <v/>
      </c>
    </row>
    <row r="719" spans="1:5">
      <c r="A719" s="360"/>
      <c r="B719" s="361"/>
      <c r="C719" s="363"/>
      <c r="D719" s="409" t="str">
        <f t="shared" si="11"/>
        <v/>
      </c>
      <c r="E719" s="409" t="str">
        <f>IF(ISBLANK(A719),"",VLOOKUP(ROUNDUP(C719/1000000,1),'GO-36 Data'!B:C,2,TRUE))</f>
        <v/>
      </c>
    </row>
    <row r="720" spans="1:5">
      <c r="A720" s="360"/>
      <c r="B720" s="361"/>
      <c r="C720" s="363"/>
      <c r="D720" s="409" t="str">
        <f t="shared" si="11"/>
        <v/>
      </c>
      <c r="E720" s="409" t="str">
        <f>IF(ISBLANK(A720),"",VLOOKUP(ROUNDUP(C720/1000000,1),'GO-36 Data'!B:C,2,TRUE))</f>
        <v/>
      </c>
    </row>
    <row r="721" spans="1:5">
      <c r="A721" s="360"/>
      <c r="B721" s="361"/>
      <c r="C721" s="363"/>
      <c r="D721" s="409" t="str">
        <f t="shared" si="11"/>
        <v/>
      </c>
      <c r="E721" s="409" t="str">
        <f>IF(ISBLANK(A721),"",VLOOKUP(ROUNDUP(C721/1000000,1),'GO-36 Data'!B:C,2,TRUE))</f>
        <v/>
      </c>
    </row>
    <row r="722" spans="1:5">
      <c r="A722" s="360"/>
      <c r="B722" s="361"/>
      <c r="C722" s="363"/>
      <c r="D722" s="409" t="str">
        <f t="shared" si="11"/>
        <v/>
      </c>
      <c r="E722" s="409" t="str">
        <f>IF(ISBLANK(A722),"",VLOOKUP(ROUNDUP(C722/1000000,1),'GO-36 Data'!B:C,2,TRUE))</f>
        <v/>
      </c>
    </row>
    <row r="723" spans="1:5">
      <c r="A723" s="360"/>
      <c r="B723" s="361"/>
      <c r="C723" s="363"/>
      <c r="D723" s="409" t="str">
        <f t="shared" si="11"/>
        <v/>
      </c>
      <c r="E723" s="409" t="str">
        <f>IF(ISBLANK(A723),"",VLOOKUP(ROUNDUP(C723/1000000,1),'GO-36 Data'!B:C,2,TRUE))</f>
        <v/>
      </c>
    </row>
    <row r="724" spans="1:5">
      <c r="A724" s="360"/>
      <c r="B724" s="361"/>
      <c r="C724" s="363"/>
      <c r="D724" s="409" t="str">
        <f t="shared" si="11"/>
        <v/>
      </c>
      <c r="E724" s="409" t="str">
        <f>IF(ISBLANK(A724),"",VLOOKUP(ROUNDUP(C724/1000000,1),'GO-36 Data'!B:C,2,TRUE))</f>
        <v/>
      </c>
    </row>
    <row r="725" spans="1:5">
      <c r="A725" s="360"/>
      <c r="B725" s="361"/>
      <c r="C725" s="363"/>
      <c r="D725" s="409" t="str">
        <f t="shared" si="11"/>
        <v/>
      </c>
      <c r="E725" s="409" t="str">
        <f>IF(ISBLANK(A725),"",VLOOKUP(ROUNDUP(C725/1000000,1),'GO-36 Data'!B:C,2,TRUE))</f>
        <v/>
      </c>
    </row>
    <row r="726" spans="1:5">
      <c r="A726" s="360"/>
      <c r="B726" s="361"/>
      <c r="C726" s="363"/>
      <c r="D726" s="409" t="str">
        <f t="shared" si="11"/>
        <v/>
      </c>
      <c r="E726" s="409" t="str">
        <f>IF(ISBLANK(A726),"",VLOOKUP(ROUNDUP(C726/1000000,1),'GO-36 Data'!B:C,2,TRUE))</f>
        <v/>
      </c>
    </row>
    <row r="727" spans="1:5">
      <c r="A727" s="360"/>
      <c r="B727" s="361"/>
      <c r="C727" s="363"/>
      <c r="D727" s="409" t="str">
        <f t="shared" si="11"/>
        <v/>
      </c>
      <c r="E727" s="409" t="str">
        <f>IF(ISBLANK(A727),"",VLOOKUP(ROUNDUP(C727/1000000,1),'GO-36 Data'!B:C,2,TRUE))</f>
        <v/>
      </c>
    </row>
    <row r="728" spans="1:5">
      <c r="A728" s="360"/>
      <c r="B728" s="361"/>
      <c r="C728" s="363"/>
      <c r="D728" s="409" t="str">
        <f t="shared" si="11"/>
        <v/>
      </c>
      <c r="E728" s="409" t="str">
        <f>IF(ISBLANK(A728),"",VLOOKUP(ROUNDUP(C728/1000000,1),'GO-36 Data'!B:C,2,TRUE))</f>
        <v/>
      </c>
    </row>
    <row r="729" spans="1:5">
      <c r="A729" s="360"/>
      <c r="B729" s="361"/>
      <c r="C729" s="363"/>
      <c r="D729" s="409" t="str">
        <f t="shared" si="11"/>
        <v/>
      </c>
      <c r="E729" s="409" t="str">
        <f>IF(ISBLANK(A729),"",VLOOKUP(ROUNDUP(C729/1000000,1),'GO-36 Data'!B:C,2,TRUE))</f>
        <v/>
      </c>
    </row>
    <row r="730" spans="1:5">
      <c r="A730" s="360"/>
      <c r="B730" s="361"/>
      <c r="C730" s="363"/>
      <c r="D730" s="409" t="str">
        <f t="shared" si="11"/>
        <v/>
      </c>
      <c r="E730" s="409" t="str">
        <f>IF(ISBLANK(A730),"",VLOOKUP(ROUNDUP(C730/1000000,1),'GO-36 Data'!B:C,2,TRUE))</f>
        <v/>
      </c>
    </row>
    <row r="731" spans="1:5">
      <c r="A731" s="360"/>
      <c r="B731" s="361"/>
      <c r="C731" s="363"/>
      <c r="D731" s="409" t="str">
        <f t="shared" si="11"/>
        <v/>
      </c>
      <c r="E731" s="409" t="str">
        <f>IF(ISBLANK(A731),"",VLOOKUP(ROUNDUP(C731/1000000,1),'GO-36 Data'!B:C,2,TRUE))</f>
        <v/>
      </c>
    </row>
    <row r="732" spans="1:5">
      <c r="A732" s="360"/>
      <c r="B732" s="361"/>
      <c r="C732" s="363"/>
      <c r="D732" s="409" t="str">
        <f t="shared" si="11"/>
        <v/>
      </c>
      <c r="E732" s="409" t="str">
        <f>IF(ISBLANK(A732),"",VLOOKUP(ROUNDUP(C732/1000000,1),'GO-36 Data'!B:C,2,TRUE))</f>
        <v/>
      </c>
    </row>
    <row r="733" spans="1:5">
      <c r="A733" s="360"/>
      <c r="B733" s="361"/>
      <c r="C733" s="363"/>
      <c r="D733" s="409" t="str">
        <f t="shared" si="11"/>
        <v/>
      </c>
      <c r="E733" s="409" t="str">
        <f>IF(ISBLANK(A733),"",VLOOKUP(ROUNDUP(C733/1000000,1),'GO-36 Data'!B:C,2,TRUE))</f>
        <v/>
      </c>
    </row>
    <row r="734" spans="1:5">
      <c r="A734" s="360"/>
      <c r="B734" s="361"/>
      <c r="C734" s="363"/>
      <c r="D734" s="409" t="str">
        <f t="shared" si="11"/>
        <v/>
      </c>
      <c r="E734" s="409" t="str">
        <f>IF(ISBLANK(A734),"",VLOOKUP(ROUNDUP(C734/1000000,1),'GO-36 Data'!B:C,2,TRUE))</f>
        <v/>
      </c>
    </row>
    <row r="735" spans="1:5">
      <c r="A735" s="360"/>
      <c r="B735" s="361"/>
      <c r="C735" s="363"/>
      <c r="D735" s="409" t="str">
        <f t="shared" si="11"/>
        <v/>
      </c>
      <c r="E735" s="409" t="str">
        <f>IF(ISBLANK(A735),"",VLOOKUP(ROUNDUP(C735/1000000,1),'GO-36 Data'!B:C,2,TRUE))</f>
        <v/>
      </c>
    </row>
    <row r="736" spans="1:5">
      <c r="A736" s="360"/>
      <c r="B736" s="361"/>
      <c r="C736" s="363"/>
      <c r="D736" s="409" t="str">
        <f t="shared" si="11"/>
        <v/>
      </c>
      <c r="E736" s="409" t="str">
        <f>IF(ISBLANK(A736),"",VLOOKUP(ROUNDUP(C736/1000000,1),'GO-36 Data'!B:C,2,TRUE))</f>
        <v/>
      </c>
    </row>
    <row r="737" spans="1:5">
      <c r="A737" s="360"/>
      <c r="B737" s="361"/>
      <c r="C737" s="363"/>
      <c r="D737" s="409" t="str">
        <f t="shared" si="11"/>
        <v/>
      </c>
      <c r="E737" s="409" t="str">
        <f>IF(ISBLANK(A737),"",VLOOKUP(ROUNDUP(C737/1000000,1),'GO-36 Data'!B:C,2,TRUE))</f>
        <v/>
      </c>
    </row>
    <row r="738" spans="1:5">
      <c r="A738" s="360"/>
      <c r="B738" s="361"/>
      <c r="C738" s="363"/>
      <c r="D738" s="409" t="str">
        <f t="shared" si="11"/>
        <v/>
      </c>
      <c r="E738" s="409" t="str">
        <f>IF(ISBLANK(A738),"",VLOOKUP(ROUNDUP(C738/1000000,1),'GO-36 Data'!B:C,2,TRUE))</f>
        <v/>
      </c>
    </row>
    <row r="739" spans="1:5">
      <c r="A739" s="360"/>
      <c r="B739" s="361"/>
      <c r="C739" s="363"/>
      <c r="D739" s="409" t="str">
        <f t="shared" si="11"/>
        <v/>
      </c>
      <c r="E739" s="409" t="str">
        <f>IF(ISBLANK(A739),"",VLOOKUP(ROUNDUP(C739/1000000,1),'GO-36 Data'!B:C,2,TRUE))</f>
        <v/>
      </c>
    </row>
    <row r="740" spans="1:5">
      <c r="A740" s="360"/>
      <c r="B740" s="361"/>
      <c r="C740" s="363"/>
      <c r="D740" s="409" t="str">
        <f t="shared" si="11"/>
        <v/>
      </c>
      <c r="E740" s="409" t="str">
        <f>IF(ISBLANK(A740),"",VLOOKUP(ROUNDUP(C740/1000000,1),'GO-36 Data'!B:C,2,TRUE))</f>
        <v/>
      </c>
    </row>
    <row r="741" spans="1:5">
      <c r="A741" s="360"/>
      <c r="B741" s="361"/>
      <c r="C741" s="363"/>
      <c r="D741" s="409" t="str">
        <f t="shared" si="11"/>
        <v/>
      </c>
      <c r="E741" s="409" t="str">
        <f>IF(ISBLANK(A741),"",VLOOKUP(ROUNDUP(C741/1000000,1),'GO-36 Data'!B:C,2,TRUE))</f>
        <v/>
      </c>
    </row>
    <row r="742" spans="1:5">
      <c r="A742" s="360"/>
      <c r="B742" s="361"/>
      <c r="C742" s="363"/>
      <c r="D742" s="409" t="str">
        <f t="shared" si="11"/>
        <v/>
      </c>
      <c r="E742" s="409" t="str">
        <f>IF(ISBLANK(A742),"",VLOOKUP(ROUNDUP(C742/1000000,1),'GO-36 Data'!B:C,2,TRUE))</f>
        <v/>
      </c>
    </row>
    <row r="743" spans="1:5">
      <c r="A743" s="360"/>
      <c r="B743" s="361"/>
      <c r="C743" s="363"/>
      <c r="D743" s="409" t="str">
        <f t="shared" si="11"/>
        <v/>
      </c>
      <c r="E743" s="409" t="str">
        <f>IF(ISBLANK(A743),"",VLOOKUP(ROUNDUP(C743/1000000,1),'GO-36 Data'!B:C,2,TRUE))</f>
        <v/>
      </c>
    </row>
    <row r="744" spans="1:5">
      <c r="A744" s="360"/>
      <c r="B744" s="361"/>
      <c r="C744" s="363"/>
      <c r="D744" s="409" t="str">
        <f t="shared" si="11"/>
        <v/>
      </c>
      <c r="E744" s="409" t="str">
        <f>IF(ISBLANK(A744),"",VLOOKUP(ROUNDUP(C744/1000000,1),'GO-36 Data'!B:C,2,TRUE))</f>
        <v/>
      </c>
    </row>
    <row r="745" spans="1:5">
      <c r="A745" s="360"/>
      <c r="B745" s="361"/>
      <c r="C745" s="363"/>
      <c r="D745" s="409" t="str">
        <f t="shared" si="11"/>
        <v/>
      </c>
      <c r="E745" s="409" t="str">
        <f>IF(ISBLANK(A745),"",VLOOKUP(ROUNDUP(C745/1000000,1),'GO-36 Data'!B:C,2,TRUE))</f>
        <v/>
      </c>
    </row>
    <row r="746" spans="1:5">
      <c r="A746" s="360"/>
      <c r="B746" s="361"/>
      <c r="C746" s="363"/>
      <c r="D746" s="409" t="str">
        <f t="shared" si="11"/>
        <v/>
      </c>
      <c r="E746" s="409" t="str">
        <f>IF(ISBLANK(A746),"",VLOOKUP(ROUNDUP(C746/1000000,1),'GO-36 Data'!B:C,2,TRUE))</f>
        <v/>
      </c>
    </row>
    <row r="747" spans="1:5">
      <c r="A747" s="360"/>
      <c r="B747" s="361"/>
      <c r="C747" s="363"/>
      <c r="D747" s="409" t="str">
        <f t="shared" si="11"/>
        <v/>
      </c>
      <c r="E747" s="409" t="str">
        <f>IF(ISBLANK(A747),"",VLOOKUP(ROUNDUP(C747/1000000,1),'GO-36 Data'!B:C,2,TRUE))</f>
        <v/>
      </c>
    </row>
    <row r="748" spans="1:5">
      <c r="A748" s="360"/>
      <c r="B748" s="361"/>
      <c r="C748" s="363"/>
      <c r="D748" s="409" t="str">
        <f t="shared" si="11"/>
        <v/>
      </c>
      <c r="E748" s="409" t="str">
        <f>IF(ISBLANK(A748),"",VLOOKUP(ROUNDUP(C748/1000000,1),'GO-36 Data'!B:C,2,TRUE))</f>
        <v/>
      </c>
    </row>
    <row r="749" spans="1:5">
      <c r="A749" s="360"/>
      <c r="B749" s="361"/>
      <c r="C749" s="363"/>
      <c r="D749" s="409" t="str">
        <f t="shared" si="11"/>
        <v/>
      </c>
      <c r="E749" s="409" t="str">
        <f>IF(ISBLANK(A749),"",VLOOKUP(ROUNDUP(C749/1000000,1),'GO-36 Data'!B:C,2,TRUE))</f>
        <v/>
      </c>
    </row>
    <row r="750" spans="1:5">
      <c r="A750" s="360"/>
      <c r="B750" s="361"/>
      <c r="C750" s="363"/>
      <c r="D750" s="409" t="str">
        <f t="shared" si="11"/>
        <v/>
      </c>
      <c r="E750" s="409" t="str">
        <f>IF(ISBLANK(A750),"",VLOOKUP(ROUNDUP(C750/1000000,1),'GO-36 Data'!B:C,2,TRUE))</f>
        <v/>
      </c>
    </row>
    <row r="751" spans="1:5">
      <c r="A751" s="360"/>
      <c r="B751" s="361"/>
      <c r="C751" s="363"/>
      <c r="D751" s="409" t="str">
        <f t="shared" si="11"/>
        <v/>
      </c>
      <c r="E751" s="409" t="str">
        <f>IF(ISBLANK(A751),"",VLOOKUP(ROUNDUP(C751/1000000,1),'GO-36 Data'!B:C,2,TRUE))</f>
        <v/>
      </c>
    </row>
    <row r="752" spans="1:5">
      <c r="A752" s="360"/>
      <c r="B752" s="361"/>
      <c r="C752" s="363"/>
      <c r="D752" s="409" t="str">
        <f t="shared" si="11"/>
        <v/>
      </c>
      <c r="E752" s="409" t="str">
        <f>IF(ISBLANK(A752),"",VLOOKUP(ROUNDUP(C752/1000000,1),'GO-36 Data'!B:C,2,TRUE))</f>
        <v/>
      </c>
    </row>
    <row r="753" spans="1:5">
      <c r="A753" s="360"/>
      <c r="B753" s="361"/>
      <c r="C753" s="363"/>
      <c r="D753" s="409" t="str">
        <f t="shared" si="11"/>
        <v/>
      </c>
      <c r="E753" s="409" t="str">
        <f>IF(ISBLANK(A753),"",VLOOKUP(ROUNDUP(C753/1000000,1),'GO-36 Data'!B:C,2,TRUE))</f>
        <v/>
      </c>
    </row>
    <row r="754" spans="1:5">
      <c r="A754" s="360"/>
      <c r="B754" s="361"/>
      <c r="C754" s="363"/>
      <c r="D754" s="409" t="str">
        <f t="shared" si="11"/>
        <v/>
      </c>
      <c r="E754" s="409" t="str">
        <f>IF(ISBLANK(A754),"",VLOOKUP(ROUNDUP(C754/1000000,1),'GO-36 Data'!B:C,2,TRUE))</f>
        <v/>
      </c>
    </row>
    <row r="755" spans="1:5">
      <c r="A755" s="360"/>
      <c r="B755" s="361"/>
      <c r="C755" s="363"/>
      <c r="D755" s="409" t="str">
        <f t="shared" si="11"/>
        <v/>
      </c>
      <c r="E755" s="409" t="str">
        <f>IF(ISBLANK(A755),"",VLOOKUP(ROUNDUP(C755/1000000,1),'GO-36 Data'!B:C,2,TRUE))</f>
        <v/>
      </c>
    </row>
    <row r="756" spans="1:5">
      <c r="A756" s="360"/>
      <c r="B756" s="361"/>
      <c r="C756" s="363"/>
      <c r="D756" s="409" t="str">
        <f t="shared" si="11"/>
        <v/>
      </c>
      <c r="E756" s="409" t="str">
        <f>IF(ISBLANK(A756),"",VLOOKUP(ROUNDUP(C756/1000000,1),'GO-36 Data'!B:C,2,TRUE))</f>
        <v/>
      </c>
    </row>
    <row r="757" spans="1:5">
      <c r="A757" s="360"/>
      <c r="B757" s="361"/>
      <c r="C757" s="363"/>
      <c r="D757" s="409" t="str">
        <f t="shared" si="11"/>
        <v/>
      </c>
      <c r="E757" s="409" t="str">
        <f>IF(ISBLANK(A757),"",VLOOKUP(ROUNDUP(C757/1000000,1),'GO-36 Data'!B:C,2,TRUE))</f>
        <v/>
      </c>
    </row>
    <row r="758" spans="1:5">
      <c r="A758" s="360"/>
      <c r="B758" s="361"/>
      <c r="C758" s="363"/>
      <c r="D758" s="409" t="str">
        <f t="shared" si="11"/>
        <v/>
      </c>
      <c r="E758" s="409" t="str">
        <f>IF(ISBLANK(A758),"",VLOOKUP(ROUNDUP(C758/1000000,1),'GO-36 Data'!B:C,2,TRUE))</f>
        <v/>
      </c>
    </row>
    <row r="759" spans="1:5">
      <c r="A759" s="360"/>
      <c r="B759" s="361"/>
      <c r="C759" s="363"/>
      <c r="D759" s="409" t="str">
        <f t="shared" si="11"/>
        <v/>
      </c>
      <c r="E759" s="409" t="str">
        <f>IF(ISBLANK(A759),"",VLOOKUP(ROUNDUP(C759/1000000,1),'GO-36 Data'!B:C,2,TRUE))</f>
        <v/>
      </c>
    </row>
    <row r="760" spans="1:5">
      <c r="A760" s="360"/>
      <c r="B760" s="361"/>
      <c r="C760" s="363"/>
      <c r="D760" s="409" t="str">
        <f t="shared" si="11"/>
        <v/>
      </c>
      <c r="E760" s="409" t="str">
        <f>IF(ISBLANK(A760),"",VLOOKUP(ROUNDUP(C760/1000000,1),'GO-36 Data'!B:C,2,TRUE))</f>
        <v/>
      </c>
    </row>
    <row r="761" spans="1:5">
      <c r="A761" s="360"/>
      <c r="B761" s="361"/>
      <c r="C761" s="363"/>
      <c r="D761" s="409" t="str">
        <f t="shared" si="11"/>
        <v/>
      </c>
      <c r="E761" s="409" t="str">
        <f>IF(ISBLANK(A761),"",VLOOKUP(ROUNDUP(C761/1000000,1),'GO-36 Data'!B:C,2,TRUE))</f>
        <v/>
      </c>
    </row>
    <row r="762" spans="1:5">
      <c r="A762" s="360"/>
      <c r="B762" s="361"/>
      <c r="C762" s="363"/>
      <c r="D762" s="409" t="str">
        <f t="shared" si="11"/>
        <v/>
      </c>
      <c r="E762" s="409" t="str">
        <f>IF(ISBLANK(A762),"",VLOOKUP(ROUNDUP(C762/1000000,1),'GO-36 Data'!B:C,2,TRUE))</f>
        <v/>
      </c>
    </row>
    <row r="763" spans="1:5">
      <c r="A763" s="360"/>
      <c r="B763" s="361"/>
      <c r="C763" s="363"/>
      <c r="D763" s="409" t="str">
        <f t="shared" si="11"/>
        <v/>
      </c>
      <c r="E763" s="409" t="str">
        <f>IF(ISBLANK(A763),"",VLOOKUP(ROUNDUP(C763/1000000,1),'GO-36 Data'!B:C,2,TRUE))</f>
        <v/>
      </c>
    </row>
    <row r="764" spans="1:5">
      <c r="A764" s="360"/>
      <c r="B764" s="361"/>
      <c r="C764" s="363"/>
      <c r="D764" s="409" t="str">
        <f t="shared" si="11"/>
        <v/>
      </c>
      <c r="E764" s="409" t="str">
        <f>IF(ISBLANK(A764),"",VLOOKUP(ROUNDUP(C764/1000000,1),'GO-36 Data'!B:C,2,TRUE))</f>
        <v/>
      </c>
    </row>
    <row r="765" spans="1:5">
      <c r="A765" s="360"/>
      <c r="B765" s="361"/>
      <c r="C765" s="363"/>
      <c r="D765" s="409" t="str">
        <f t="shared" si="11"/>
        <v/>
      </c>
      <c r="E765" s="409" t="str">
        <f>IF(ISBLANK(A765),"",VLOOKUP(ROUNDUP(C765/1000000,1),'GO-36 Data'!B:C,2,TRUE))</f>
        <v/>
      </c>
    </row>
    <row r="766" spans="1:5">
      <c r="A766" s="360"/>
      <c r="B766" s="361"/>
      <c r="C766" s="363"/>
      <c r="D766" s="409" t="str">
        <f t="shared" si="11"/>
        <v/>
      </c>
      <c r="E766" s="409" t="str">
        <f>IF(ISBLANK(A766),"",VLOOKUP(ROUNDUP(C766/1000000,1),'GO-36 Data'!B:C,2,TRUE))</f>
        <v/>
      </c>
    </row>
    <row r="767" spans="1:5">
      <c r="A767" s="360"/>
      <c r="B767" s="361"/>
      <c r="C767" s="363"/>
      <c r="D767" s="409" t="str">
        <f t="shared" si="11"/>
        <v/>
      </c>
      <c r="E767" s="409" t="str">
        <f>IF(ISBLANK(A767),"",VLOOKUP(ROUNDUP(C767/1000000,1),'GO-36 Data'!B:C,2,TRUE))</f>
        <v/>
      </c>
    </row>
    <row r="768" spans="1:5">
      <c r="A768" s="360"/>
      <c r="B768" s="361"/>
      <c r="C768" s="363"/>
      <c r="D768" s="409" t="str">
        <f t="shared" si="11"/>
        <v/>
      </c>
      <c r="E768" s="409" t="str">
        <f>IF(ISBLANK(A768),"",VLOOKUP(ROUNDUP(C768/1000000,1),'GO-36 Data'!B:C,2,TRUE))</f>
        <v/>
      </c>
    </row>
    <row r="769" spans="1:5">
      <c r="A769" s="360"/>
      <c r="B769" s="361"/>
      <c r="C769" s="363"/>
      <c r="D769" s="409" t="str">
        <f t="shared" si="11"/>
        <v/>
      </c>
      <c r="E769" s="409" t="str">
        <f>IF(ISBLANK(A769),"",VLOOKUP(ROUNDUP(C769/1000000,1),'GO-36 Data'!B:C,2,TRUE))</f>
        <v/>
      </c>
    </row>
    <row r="770" spans="1:5">
      <c r="A770" s="360"/>
      <c r="B770" s="361"/>
      <c r="C770" s="363"/>
      <c r="D770" s="409" t="str">
        <f t="shared" si="11"/>
        <v/>
      </c>
      <c r="E770" s="409" t="str">
        <f>IF(ISBLANK(A770),"",VLOOKUP(ROUNDUP(C770/1000000,1),'GO-36 Data'!B:C,2,TRUE))</f>
        <v/>
      </c>
    </row>
    <row r="771" spans="1:5">
      <c r="A771" s="360"/>
      <c r="B771" s="361"/>
      <c r="C771" s="363"/>
      <c r="D771" s="409" t="str">
        <f t="shared" ref="D771:D834" si="12">IF(ISBLANK(B771),"",MAX(B771,$G$1))</f>
        <v/>
      </c>
      <c r="E771" s="409" t="str">
        <f>IF(ISBLANK(A771),"",VLOOKUP(ROUNDUP(C771/1000000,1),'GO-36 Data'!B:C,2,TRUE))</f>
        <v/>
      </c>
    </row>
    <row r="772" spans="1:5">
      <c r="A772" s="360"/>
      <c r="B772" s="361"/>
      <c r="D772" s="409" t="str">
        <f t="shared" si="12"/>
        <v/>
      </c>
      <c r="E772" s="409" t="str">
        <f>IF(ISBLANK(A772),"",VLOOKUP(ROUNDUP(C772/1000000,1),'GO-36 Data'!B:C,2,TRUE))</f>
        <v/>
      </c>
    </row>
    <row r="773" spans="1:5">
      <c r="A773" s="360"/>
      <c r="B773" s="361"/>
      <c r="D773" s="409" t="str">
        <f t="shared" si="12"/>
        <v/>
      </c>
      <c r="E773" s="409" t="str">
        <f>IF(ISBLANK(A773),"",VLOOKUP(ROUNDUP(C773/1000000,1),'GO-36 Data'!B:C,2,TRUE))</f>
        <v/>
      </c>
    </row>
    <row r="774" spans="1:5">
      <c r="A774" s="360"/>
      <c r="B774" s="361"/>
      <c r="D774" s="409" t="str">
        <f t="shared" si="12"/>
        <v/>
      </c>
      <c r="E774" s="409" t="str">
        <f>IF(ISBLANK(A774),"",VLOOKUP(ROUNDUP(C774/1000000,1),'GO-36 Data'!B:C,2,TRUE))</f>
        <v/>
      </c>
    </row>
    <row r="775" spans="1:5">
      <c r="A775" s="360"/>
      <c r="B775" s="361"/>
      <c r="D775" s="409" t="str">
        <f t="shared" si="12"/>
        <v/>
      </c>
      <c r="E775" s="409" t="str">
        <f>IF(ISBLANK(A775),"",VLOOKUP(ROUNDUP(C775/1000000,1),'GO-36 Data'!B:C,2,TRUE))</f>
        <v/>
      </c>
    </row>
    <row r="776" spans="1:5">
      <c r="A776" s="360"/>
      <c r="B776" s="361"/>
      <c r="D776" s="409" t="str">
        <f t="shared" si="12"/>
        <v/>
      </c>
      <c r="E776" s="409" t="str">
        <f>IF(ISBLANK(A776),"",VLOOKUP(ROUNDUP(C776/1000000,1),'GO-36 Data'!B:C,2,TRUE))</f>
        <v/>
      </c>
    </row>
    <row r="777" spans="1:5">
      <c r="A777" s="360"/>
      <c r="B777" s="361"/>
      <c r="D777" s="409" t="str">
        <f t="shared" si="12"/>
        <v/>
      </c>
      <c r="E777" s="409" t="str">
        <f>IF(ISBLANK(A777),"",VLOOKUP(ROUNDUP(C777/1000000,1),'GO-36 Data'!B:C,2,TRUE))</f>
        <v/>
      </c>
    </row>
    <row r="778" spans="1:5">
      <c r="A778" s="360"/>
      <c r="B778" s="361"/>
      <c r="D778" s="409" t="str">
        <f t="shared" si="12"/>
        <v/>
      </c>
      <c r="E778" s="409" t="str">
        <f>IF(ISBLANK(A778),"",VLOOKUP(ROUNDUP(C778/1000000,1),'GO-36 Data'!B:C,2,TRUE))</f>
        <v/>
      </c>
    </row>
    <row r="779" spans="1:5">
      <c r="A779" s="360"/>
      <c r="B779" s="361"/>
      <c r="D779" s="409" t="str">
        <f t="shared" si="12"/>
        <v/>
      </c>
      <c r="E779" s="409" t="str">
        <f>IF(ISBLANK(A779),"",VLOOKUP(ROUNDUP(C779/1000000,1),'GO-36 Data'!B:C,2,TRUE))</f>
        <v/>
      </c>
    </row>
    <row r="780" spans="1:5">
      <c r="A780" s="360"/>
      <c r="B780" s="361"/>
      <c r="D780" s="409" t="str">
        <f t="shared" si="12"/>
        <v/>
      </c>
      <c r="E780" s="409" t="str">
        <f>IF(ISBLANK(A780),"",VLOOKUP(ROUNDUP(C780/1000000,1),'GO-36 Data'!B:C,2,TRUE))</f>
        <v/>
      </c>
    </row>
    <row r="781" spans="1:5">
      <c r="A781" s="360"/>
      <c r="B781" s="361"/>
      <c r="D781" s="409" t="str">
        <f t="shared" si="12"/>
        <v/>
      </c>
      <c r="E781" s="409" t="str">
        <f>IF(ISBLANK(A781),"",VLOOKUP(ROUNDUP(C781/1000000,1),'GO-36 Data'!B:C,2,TRUE))</f>
        <v/>
      </c>
    </row>
    <row r="782" spans="1:5">
      <c r="A782" s="360"/>
      <c r="B782" s="361"/>
      <c r="D782" s="409" t="str">
        <f t="shared" si="12"/>
        <v/>
      </c>
      <c r="E782" s="409" t="str">
        <f>IF(ISBLANK(A782),"",VLOOKUP(ROUNDUP(C782/1000000,1),'GO-36 Data'!B:C,2,TRUE))</f>
        <v/>
      </c>
    </row>
    <row r="783" spans="1:5">
      <c r="A783" s="360"/>
      <c r="B783" s="361"/>
      <c r="D783" s="409" t="str">
        <f t="shared" si="12"/>
        <v/>
      </c>
      <c r="E783" s="409" t="str">
        <f>IF(ISBLANK(A783),"",VLOOKUP(ROUNDUP(C783/1000000,1),'GO-36 Data'!B:C,2,TRUE))</f>
        <v/>
      </c>
    </row>
    <row r="784" spans="1:5">
      <c r="A784" s="360"/>
      <c r="B784" s="361"/>
      <c r="D784" s="409" t="str">
        <f t="shared" si="12"/>
        <v/>
      </c>
      <c r="E784" s="409" t="str">
        <f>IF(ISBLANK(A784),"",VLOOKUP(ROUNDUP(C784/1000000,1),'GO-36 Data'!B:C,2,TRUE))</f>
        <v/>
      </c>
    </row>
    <row r="785" spans="1:5">
      <c r="A785" s="360"/>
      <c r="B785" s="361"/>
      <c r="D785" s="409" t="str">
        <f t="shared" si="12"/>
        <v/>
      </c>
      <c r="E785" s="409" t="str">
        <f>IF(ISBLANK(A785),"",VLOOKUP(ROUNDUP(C785/1000000,1),'GO-36 Data'!B:C,2,TRUE))</f>
        <v/>
      </c>
    </row>
    <row r="786" spans="1:5">
      <c r="A786" s="360"/>
      <c r="B786" s="361"/>
      <c r="D786" s="409" t="str">
        <f t="shared" si="12"/>
        <v/>
      </c>
      <c r="E786" s="409" t="str">
        <f>IF(ISBLANK(A786),"",VLOOKUP(ROUNDUP(C786/1000000,1),'GO-36 Data'!B:C,2,TRUE))</f>
        <v/>
      </c>
    </row>
    <row r="787" spans="1:5">
      <c r="A787" s="360"/>
      <c r="B787" s="361"/>
      <c r="D787" s="409" t="str">
        <f t="shared" si="12"/>
        <v/>
      </c>
      <c r="E787" s="409" t="str">
        <f>IF(ISBLANK(A787),"",VLOOKUP(ROUNDUP(C787/1000000,1),'GO-36 Data'!B:C,2,TRUE))</f>
        <v/>
      </c>
    </row>
    <row r="788" spans="1:5">
      <c r="A788" s="360"/>
      <c r="B788" s="361"/>
      <c r="D788" s="409" t="str">
        <f t="shared" si="12"/>
        <v/>
      </c>
      <c r="E788" s="409" t="str">
        <f>IF(ISBLANK(A788),"",VLOOKUP(ROUNDUP(C788/1000000,1),'GO-36 Data'!B:C,2,TRUE))</f>
        <v/>
      </c>
    </row>
    <row r="789" spans="1:5">
      <c r="A789" s="360"/>
      <c r="B789" s="361"/>
      <c r="D789" s="409" t="str">
        <f t="shared" si="12"/>
        <v/>
      </c>
      <c r="E789" s="409" t="str">
        <f>IF(ISBLANK(A789),"",VLOOKUP(ROUNDUP(C789/1000000,1),'GO-36 Data'!B:C,2,TRUE))</f>
        <v/>
      </c>
    </row>
    <row r="790" spans="1:5">
      <c r="A790" s="360"/>
      <c r="B790" s="361"/>
      <c r="D790" s="409" t="str">
        <f t="shared" si="12"/>
        <v/>
      </c>
      <c r="E790" s="409" t="str">
        <f>IF(ISBLANK(A790),"",VLOOKUP(ROUNDUP(C790/1000000,1),'GO-36 Data'!B:C,2,TRUE))</f>
        <v/>
      </c>
    </row>
    <row r="791" spans="1:5">
      <c r="A791" s="360"/>
      <c r="B791" s="361"/>
      <c r="D791" s="409" t="str">
        <f t="shared" si="12"/>
        <v/>
      </c>
      <c r="E791" s="409" t="str">
        <f>IF(ISBLANK(A791),"",VLOOKUP(ROUNDUP(C791/1000000,1),'GO-36 Data'!B:C,2,TRUE))</f>
        <v/>
      </c>
    </row>
    <row r="792" spans="1:5">
      <c r="A792" s="360"/>
      <c r="B792" s="361"/>
      <c r="D792" s="409" t="str">
        <f t="shared" si="12"/>
        <v/>
      </c>
      <c r="E792" s="409" t="str">
        <f>IF(ISBLANK(A792),"",VLOOKUP(ROUNDUP(C792/1000000,1),'GO-36 Data'!B:C,2,TRUE))</f>
        <v/>
      </c>
    </row>
    <row r="793" spans="1:5">
      <c r="A793" s="360"/>
      <c r="B793" s="361"/>
      <c r="D793" s="409" t="str">
        <f t="shared" si="12"/>
        <v/>
      </c>
      <c r="E793" s="409" t="str">
        <f>IF(ISBLANK(A793),"",VLOOKUP(ROUNDUP(C793/1000000,1),'GO-36 Data'!B:C,2,TRUE))</f>
        <v/>
      </c>
    </row>
    <row r="794" spans="1:5">
      <c r="A794" s="360"/>
      <c r="B794" s="361"/>
      <c r="D794" s="409" t="str">
        <f t="shared" si="12"/>
        <v/>
      </c>
      <c r="E794" s="409" t="str">
        <f>IF(ISBLANK(A794),"",VLOOKUP(ROUNDUP(C794/1000000,1),'GO-36 Data'!B:C,2,TRUE))</f>
        <v/>
      </c>
    </row>
    <row r="795" spans="1:5">
      <c r="A795" s="360"/>
      <c r="B795" s="361"/>
      <c r="D795" s="409" t="str">
        <f t="shared" si="12"/>
        <v/>
      </c>
      <c r="E795" s="409" t="str">
        <f>IF(ISBLANK(A795),"",VLOOKUP(ROUNDUP(C795/1000000,1),'GO-36 Data'!B:C,2,TRUE))</f>
        <v/>
      </c>
    </row>
    <row r="796" spans="1:5">
      <c r="A796" s="360"/>
      <c r="B796" s="361"/>
      <c r="D796" s="409" t="str">
        <f t="shared" si="12"/>
        <v/>
      </c>
      <c r="E796" s="409" t="str">
        <f>IF(ISBLANK(A796),"",VLOOKUP(ROUNDUP(C796/1000000,1),'GO-36 Data'!B:C,2,TRUE))</f>
        <v/>
      </c>
    </row>
    <row r="797" spans="1:5">
      <c r="A797" s="360"/>
      <c r="B797" s="361"/>
      <c r="D797" s="409" t="str">
        <f t="shared" si="12"/>
        <v/>
      </c>
      <c r="E797" s="409" t="str">
        <f>IF(ISBLANK(A797),"",VLOOKUP(ROUNDUP(C797/1000000,1),'GO-36 Data'!B:C,2,TRUE))</f>
        <v/>
      </c>
    </row>
    <row r="798" spans="1:5">
      <c r="A798" s="360"/>
      <c r="B798" s="361"/>
      <c r="D798" s="409" t="str">
        <f t="shared" si="12"/>
        <v/>
      </c>
      <c r="E798" s="409" t="str">
        <f>IF(ISBLANK(A798),"",VLOOKUP(ROUNDUP(C798/1000000,1),'GO-36 Data'!B:C,2,TRUE))</f>
        <v/>
      </c>
    </row>
    <row r="799" spans="1:5">
      <c r="A799" s="360"/>
      <c r="B799" s="361"/>
      <c r="D799" s="409" t="str">
        <f t="shared" si="12"/>
        <v/>
      </c>
      <c r="E799" s="409" t="str">
        <f>IF(ISBLANK(A799),"",VLOOKUP(ROUNDUP(C799/1000000,1),'GO-36 Data'!B:C,2,TRUE))</f>
        <v/>
      </c>
    </row>
    <row r="800" spans="1:5">
      <c r="A800" s="360"/>
      <c r="B800" s="361"/>
      <c r="D800" s="409" t="str">
        <f t="shared" si="12"/>
        <v/>
      </c>
      <c r="E800" s="409" t="str">
        <f>IF(ISBLANK(A800),"",VLOOKUP(ROUNDUP(C800/1000000,1),'GO-36 Data'!B:C,2,TRUE))</f>
        <v/>
      </c>
    </row>
    <row r="801" spans="1:5">
      <c r="A801" s="360"/>
      <c r="B801" s="361"/>
      <c r="D801" s="409" t="str">
        <f t="shared" si="12"/>
        <v/>
      </c>
      <c r="E801" s="409" t="str">
        <f>IF(ISBLANK(A801),"",VLOOKUP(ROUNDUP(C801/1000000,1),'GO-36 Data'!B:C,2,TRUE))</f>
        <v/>
      </c>
    </row>
    <row r="802" spans="1:5">
      <c r="A802" s="360"/>
      <c r="B802" s="361"/>
      <c r="D802" s="409" t="str">
        <f t="shared" si="12"/>
        <v/>
      </c>
      <c r="E802" s="409" t="str">
        <f>IF(ISBLANK(A802),"",VLOOKUP(ROUNDUP(C802/1000000,1),'GO-36 Data'!B:C,2,TRUE))</f>
        <v/>
      </c>
    </row>
    <row r="803" spans="1:5">
      <c r="A803" s="360"/>
      <c r="B803" s="361"/>
      <c r="D803" s="409" t="str">
        <f t="shared" si="12"/>
        <v/>
      </c>
      <c r="E803" s="409" t="str">
        <f>IF(ISBLANK(A803),"",VLOOKUP(ROUNDUP(C803/1000000,1),'GO-36 Data'!B:C,2,TRUE))</f>
        <v/>
      </c>
    </row>
    <row r="804" spans="1:5">
      <c r="A804" s="360"/>
      <c r="B804" s="361"/>
      <c r="D804" s="409" t="str">
        <f t="shared" si="12"/>
        <v/>
      </c>
      <c r="E804" s="409" t="str">
        <f>IF(ISBLANK(A804),"",VLOOKUP(ROUNDUP(C804/1000000,1),'GO-36 Data'!B:C,2,TRUE))</f>
        <v/>
      </c>
    </row>
    <row r="805" spans="1:5">
      <c r="A805" s="360"/>
      <c r="B805" s="361"/>
      <c r="D805" s="409" t="str">
        <f t="shared" si="12"/>
        <v/>
      </c>
      <c r="E805" s="409" t="str">
        <f>IF(ISBLANK(A805),"",VLOOKUP(ROUNDUP(C805/1000000,1),'GO-36 Data'!B:C,2,TRUE))</f>
        <v/>
      </c>
    </row>
    <row r="806" spans="1:5">
      <c r="A806" s="360"/>
      <c r="B806" s="361"/>
      <c r="D806" s="409" t="str">
        <f t="shared" si="12"/>
        <v/>
      </c>
      <c r="E806" s="409" t="str">
        <f>IF(ISBLANK(A806),"",VLOOKUP(ROUNDUP(C806/1000000,1),'GO-36 Data'!B:C,2,TRUE))</f>
        <v/>
      </c>
    </row>
    <row r="807" spans="1:5">
      <c r="A807" s="360"/>
      <c r="B807" s="361"/>
      <c r="D807" s="409" t="str">
        <f t="shared" si="12"/>
        <v/>
      </c>
      <c r="E807" s="409" t="str">
        <f>IF(ISBLANK(A807),"",VLOOKUP(ROUNDUP(C807/1000000,1),'GO-36 Data'!B:C,2,TRUE))</f>
        <v/>
      </c>
    </row>
    <row r="808" spans="1:5">
      <c r="A808" s="360"/>
      <c r="B808" s="361"/>
      <c r="D808" s="409" t="str">
        <f t="shared" si="12"/>
        <v/>
      </c>
      <c r="E808" s="409" t="str">
        <f>IF(ISBLANK(A808),"",VLOOKUP(ROUNDUP(C808/1000000,1),'GO-36 Data'!B:C,2,TRUE))</f>
        <v/>
      </c>
    </row>
    <row r="809" spans="1:5">
      <c r="A809" s="360"/>
      <c r="B809" s="361"/>
      <c r="D809" s="409" t="str">
        <f t="shared" si="12"/>
        <v/>
      </c>
      <c r="E809" s="409" t="str">
        <f>IF(ISBLANK(A809),"",VLOOKUP(ROUNDUP(C809/1000000,1),'GO-36 Data'!B:C,2,TRUE))</f>
        <v/>
      </c>
    </row>
    <row r="810" spans="1:5">
      <c r="A810" s="360"/>
      <c r="B810" s="361"/>
      <c r="D810" s="409" t="str">
        <f t="shared" si="12"/>
        <v/>
      </c>
      <c r="E810" s="409" t="str">
        <f>IF(ISBLANK(A810),"",VLOOKUP(ROUNDUP(C810/1000000,1),'GO-36 Data'!B:C,2,TRUE))</f>
        <v/>
      </c>
    </row>
    <row r="811" spans="1:5">
      <c r="A811" s="360"/>
      <c r="B811" s="361"/>
      <c r="D811" s="409" t="str">
        <f t="shared" si="12"/>
        <v/>
      </c>
      <c r="E811" s="409" t="str">
        <f>IF(ISBLANK(A811),"",VLOOKUP(ROUNDUP(C811/1000000,1),'GO-36 Data'!B:C,2,TRUE))</f>
        <v/>
      </c>
    </row>
    <row r="812" spans="1:5">
      <c r="A812" s="360"/>
      <c r="B812" s="361"/>
      <c r="D812" s="409" t="str">
        <f t="shared" si="12"/>
        <v/>
      </c>
      <c r="E812" s="409" t="str">
        <f>IF(ISBLANK(A812),"",VLOOKUP(ROUNDUP(C812/1000000,1),'GO-36 Data'!B:C,2,TRUE))</f>
        <v/>
      </c>
    </row>
    <row r="813" spans="1:5">
      <c r="A813" s="360"/>
      <c r="B813" s="361"/>
      <c r="D813" s="409" t="str">
        <f t="shared" si="12"/>
        <v/>
      </c>
      <c r="E813" s="409" t="str">
        <f>IF(ISBLANK(A813),"",VLOOKUP(ROUNDUP(C813/1000000,1),'GO-36 Data'!B:C,2,TRUE))</f>
        <v/>
      </c>
    </row>
    <row r="814" spans="1:5">
      <c r="A814" s="360"/>
      <c r="B814" s="361"/>
      <c r="D814" s="409" t="str">
        <f t="shared" si="12"/>
        <v/>
      </c>
      <c r="E814" s="409" t="str">
        <f>IF(ISBLANK(A814),"",VLOOKUP(ROUNDUP(C814/1000000,1),'GO-36 Data'!B:C,2,TRUE))</f>
        <v/>
      </c>
    </row>
    <row r="815" spans="1:5">
      <c r="A815" s="360"/>
      <c r="B815" s="361"/>
      <c r="D815" s="409" t="str">
        <f t="shared" si="12"/>
        <v/>
      </c>
      <c r="E815" s="409" t="str">
        <f>IF(ISBLANK(A815),"",VLOOKUP(ROUNDUP(C815/1000000,1),'GO-36 Data'!B:C,2,TRUE))</f>
        <v/>
      </c>
    </row>
    <row r="816" spans="1:5">
      <c r="A816" s="360"/>
      <c r="B816" s="361"/>
      <c r="D816" s="409" t="str">
        <f t="shared" si="12"/>
        <v/>
      </c>
      <c r="E816" s="409" t="str">
        <f>IF(ISBLANK(A816),"",VLOOKUP(ROUNDUP(C816/1000000,1),'GO-36 Data'!B:C,2,TRUE))</f>
        <v/>
      </c>
    </row>
    <row r="817" spans="1:5">
      <c r="A817" s="360"/>
      <c r="B817" s="361"/>
      <c r="D817" s="409" t="str">
        <f t="shared" si="12"/>
        <v/>
      </c>
      <c r="E817" s="409" t="str">
        <f>IF(ISBLANK(A817),"",VLOOKUP(ROUNDUP(C817/1000000,1),'GO-36 Data'!B:C,2,TRUE))</f>
        <v/>
      </c>
    </row>
    <row r="818" spans="1:5">
      <c r="A818" s="360"/>
      <c r="B818" s="361"/>
      <c r="D818" s="409" t="str">
        <f t="shared" si="12"/>
        <v/>
      </c>
      <c r="E818" s="409" t="str">
        <f>IF(ISBLANK(A818),"",VLOOKUP(ROUNDUP(C818/1000000,1),'GO-36 Data'!B:C,2,TRUE))</f>
        <v/>
      </c>
    </row>
    <row r="819" spans="1:5">
      <c r="A819" s="360"/>
      <c r="B819" s="361"/>
      <c r="D819" s="409" t="str">
        <f t="shared" si="12"/>
        <v/>
      </c>
      <c r="E819" s="409" t="str">
        <f>IF(ISBLANK(A819),"",VLOOKUP(ROUNDUP(C819/1000000,1),'GO-36 Data'!B:C,2,TRUE))</f>
        <v/>
      </c>
    </row>
    <row r="820" spans="1:5">
      <c r="A820" s="360"/>
      <c r="B820" s="361"/>
      <c r="D820" s="409" t="str">
        <f t="shared" si="12"/>
        <v/>
      </c>
      <c r="E820" s="409" t="str">
        <f>IF(ISBLANK(A820),"",VLOOKUP(ROUNDUP(C820/1000000,1),'GO-36 Data'!B:C,2,TRUE))</f>
        <v/>
      </c>
    </row>
    <row r="821" spans="1:5">
      <c r="A821" s="360"/>
      <c r="B821" s="361"/>
      <c r="D821" s="409" t="str">
        <f t="shared" si="12"/>
        <v/>
      </c>
      <c r="E821" s="409" t="str">
        <f>IF(ISBLANK(A821),"",VLOOKUP(ROUNDUP(C821/1000000,1),'GO-36 Data'!B:C,2,TRUE))</f>
        <v/>
      </c>
    </row>
    <row r="822" spans="1:5">
      <c r="A822" s="360"/>
      <c r="B822" s="361"/>
      <c r="D822" s="409" t="str">
        <f t="shared" si="12"/>
        <v/>
      </c>
      <c r="E822" s="409" t="str">
        <f>IF(ISBLANK(A822),"",VLOOKUP(ROUNDUP(C822/1000000,1),'GO-36 Data'!B:C,2,TRUE))</f>
        <v/>
      </c>
    </row>
    <row r="823" spans="1:5">
      <c r="A823" s="360"/>
      <c r="B823" s="361"/>
      <c r="D823" s="409" t="str">
        <f t="shared" si="12"/>
        <v/>
      </c>
      <c r="E823" s="409" t="str">
        <f>IF(ISBLANK(A823),"",VLOOKUP(ROUNDUP(C823/1000000,1),'GO-36 Data'!B:C,2,TRUE))</f>
        <v/>
      </c>
    </row>
    <row r="824" spans="1:5">
      <c r="A824" s="360"/>
      <c r="B824" s="361"/>
      <c r="D824" s="409" t="str">
        <f t="shared" si="12"/>
        <v/>
      </c>
      <c r="E824" s="409" t="str">
        <f>IF(ISBLANK(A824),"",VLOOKUP(ROUNDUP(C824/1000000,1),'GO-36 Data'!B:C,2,TRUE))</f>
        <v/>
      </c>
    </row>
    <row r="825" spans="1:5">
      <c r="A825" s="360"/>
      <c r="B825" s="361"/>
      <c r="D825" s="409" t="str">
        <f t="shared" si="12"/>
        <v/>
      </c>
      <c r="E825" s="409" t="str">
        <f>IF(ISBLANK(A825),"",VLOOKUP(ROUNDUP(C825/1000000,1),'GO-36 Data'!B:C,2,TRUE))</f>
        <v/>
      </c>
    </row>
    <row r="826" spans="1:5">
      <c r="A826" s="360"/>
      <c r="B826" s="361"/>
      <c r="D826" s="409" t="str">
        <f t="shared" si="12"/>
        <v/>
      </c>
      <c r="E826" s="409" t="str">
        <f>IF(ISBLANK(A826),"",VLOOKUP(ROUNDUP(C826/1000000,1),'GO-36 Data'!B:C,2,TRUE))</f>
        <v/>
      </c>
    </row>
    <row r="827" spans="1:5">
      <c r="A827" s="360"/>
      <c r="B827" s="361"/>
      <c r="D827" s="409" t="str">
        <f t="shared" si="12"/>
        <v/>
      </c>
      <c r="E827" s="409" t="str">
        <f>IF(ISBLANK(A827),"",VLOOKUP(ROUNDUP(C827/1000000,1),'GO-36 Data'!B:C,2,TRUE))</f>
        <v/>
      </c>
    </row>
    <row r="828" spans="1:5">
      <c r="A828" s="360"/>
      <c r="B828" s="361"/>
      <c r="D828" s="409" t="str">
        <f t="shared" si="12"/>
        <v/>
      </c>
      <c r="E828" s="409" t="str">
        <f>IF(ISBLANK(A828),"",VLOOKUP(ROUNDUP(C828/1000000,1),'GO-36 Data'!B:C,2,TRUE))</f>
        <v/>
      </c>
    </row>
    <row r="829" spans="1:5">
      <c r="A829" s="360"/>
      <c r="B829" s="361"/>
      <c r="D829" s="409" t="str">
        <f t="shared" si="12"/>
        <v/>
      </c>
      <c r="E829" s="409" t="str">
        <f>IF(ISBLANK(A829),"",VLOOKUP(ROUNDUP(C829/1000000,1),'GO-36 Data'!B:C,2,TRUE))</f>
        <v/>
      </c>
    </row>
    <row r="830" spans="1:5">
      <c r="A830" s="360"/>
      <c r="B830" s="361"/>
      <c r="D830" s="409" t="str">
        <f t="shared" si="12"/>
        <v/>
      </c>
      <c r="E830" s="409" t="str">
        <f>IF(ISBLANK(A830),"",VLOOKUP(ROUNDUP(C830/1000000,1),'GO-36 Data'!B:C,2,TRUE))</f>
        <v/>
      </c>
    </row>
    <row r="831" spans="1:5">
      <c r="A831" s="360"/>
      <c r="B831" s="361"/>
      <c r="D831" s="409" t="str">
        <f t="shared" si="12"/>
        <v/>
      </c>
      <c r="E831" s="409" t="str">
        <f>IF(ISBLANK(A831),"",VLOOKUP(ROUNDUP(C831/1000000,1),'GO-36 Data'!B:C,2,TRUE))</f>
        <v/>
      </c>
    </row>
    <row r="832" spans="1:5">
      <c r="A832" s="360"/>
      <c r="B832" s="361"/>
      <c r="D832" s="409" t="str">
        <f t="shared" si="12"/>
        <v/>
      </c>
      <c r="E832" s="409" t="str">
        <f>IF(ISBLANK(A832),"",VLOOKUP(ROUNDUP(C832/1000000,1),'GO-36 Data'!B:C,2,TRUE))</f>
        <v/>
      </c>
    </row>
    <row r="833" spans="1:5">
      <c r="A833" s="360"/>
      <c r="B833" s="361"/>
      <c r="D833" s="409" t="str">
        <f t="shared" si="12"/>
        <v/>
      </c>
      <c r="E833" s="409" t="str">
        <f>IF(ISBLANK(A833),"",VLOOKUP(ROUNDUP(C833/1000000,1),'GO-36 Data'!B:C,2,TRUE))</f>
        <v/>
      </c>
    </row>
    <row r="834" spans="1:5">
      <c r="A834" s="360"/>
      <c r="B834" s="361"/>
      <c r="D834" s="409" t="str">
        <f t="shared" si="12"/>
        <v/>
      </c>
      <c r="E834" s="409" t="str">
        <f>IF(ISBLANK(A834),"",VLOOKUP(ROUNDUP(C834/1000000,1),'GO-36 Data'!B:C,2,TRUE))</f>
        <v/>
      </c>
    </row>
    <row r="835" spans="1:5">
      <c r="A835" s="360"/>
      <c r="B835" s="361"/>
      <c r="D835" s="409" t="str">
        <f t="shared" ref="D835:D898" si="13">IF(ISBLANK(B835),"",MAX(B835,$G$1))</f>
        <v/>
      </c>
      <c r="E835" s="409" t="str">
        <f>IF(ISBLANK(A835),"",VLOOKUP(ROUNDUP(C835/1000000,1),'GO-36 Data'!B:C,2,TRUE))</f>
        <v/>
      </c>
    </row>
    <row r="836" spans="1:5">
      <c r="A836" s="360"/>
      <c r="B836" s="361"/>
      <c r="D836" s="409" t="str">
        <f t="shared" si="13"/>
        <v/>
      </c>
      <c r="E836" s="409" t="str">
        <f>IF(ISBLANK(A836),"",VLOOKUP(ROUNDUP(C836/1000000,1),'GO-36 Data'!B:C,2,TRUE))</f>
        <v/>
      </c>
    </row>
    <row r="837" spans="1:5">
      <c r="A837" s="360"/>
      <c r="B837" s="361"/>
      <c r="D837" s="409" t="str">
        <f t="shared" si="13"/>
        <v/>
      </c>
      <c r="E837" s="409" t="str">
        <f>IF(ISBLANK(A837),"",VLOOKUP(ROUNDUP(C837/1000000,1),'GO-36 Data'!B:C,2,TRUE))</f>
        <v/>
      </c>
    </row>
    <row r="838" spans="1:5">
      <c r="A838" s="360"/>
      <c r="B838" s="361"/>
      <c r="D838" s="409" t="str">
        <f t="shared" si="13"/>
        <v/>
      </c>
      <c r="E838" s="409" t="str">
        <f>IF(ISBLANK(A838),"",VLOOKUP(ROUNDUP(C838/1000000,1),'GO-36 Data'!B:C,2,TRUE))</f>
        <v/>
      </c>
    </row>
    <row r="839" spans="1:5">
      <c r="A839" s="360"/>
      <c r="B839" s="361"/>
      <c r="D839" s="409" t="str">
        <f t="shared" si="13"/>
        <v/>
      </c>
      <c r="E839" s="409" t="str">
        <f>IF(ISBLANK(A839),"",VLOOKUP(ROUNDUP(C839/1000000,1),'GO-36 Data'!B:C,2,TRUE))</f>
        <v/>
      </c>
    </row>
    <row r="840" spans="1:5">
      <c r="A840" s="360"/>
      <c r="B840" s="361"/>
      <c r="D840" s="409" t="str">
        <f t="shared" si="13"/>
        <v/>
      </c>
      <c r="E840" s="409" t="str">
        <f>IF(ISBLANK(A840),"",VLOOKUP(ROUNDUP(C840/1000000,1),'GO-36 Data'!B:C,2,TRUE))</f>
        <v/>
      </c>
    </row>
    <row r="841" spans="1:5">
      <c r="A841" s="360"/>
      <c r="B841" s="361"/>
      <c r="D841" s="409" t="str">
        <f t="shared" si="13"/>
        <v/>
      </c>
      <c r="E841" s="409" t="str">
        <f>IF(ISBLANK(A841),"",VLOOKUP(ROUNDUP(C841/1000000,1),'GO-36 Data'!B:C,2,TRUE))</f>
        <v/>
      </c>
    </row>
    <row r="842" spans="1:5">
      <c r="A842" s="360"/>
      <c r="B842" s="361"/>
      <c r="D842" s="409" t="str">
        <f t="shared" si="13"/>
        <v/>
      </c>
      <c r="E842" s="409" t="str">
        <f>IF(ISBLANK(A842),"",VLOOKUP(ROUNDUP(C842/1000000,1),'GO-36 Data'!B:C,2,TRUE))</f>
        <v/>
      </c>
    </row>
    <row r="843" spans="1:5">
      <c r="A843" s="360"/>
      <c r="B843" s="361"/>
      <c r="D843" s="409" t="str">
        <f t="shared" si="13"/>
        <v/>
      </c>
      <c r="E843" s="409" t="str">
        <f>IF(ISBLANK(A843),"",VLOOKUP(ROUNDUP(C843/1000000,1),'GO-36 Data'!B:C,2,TRUE))</f>
        <v/>
      </c>
    </row>
    <row r="844" spans="1:5">
      <c r="A844" s="360"/>
      <c r="B844" s="361"/>
      <c r="D844" s="409" t="str">
        <f t="shared" si="13"/>
        <v/>
      </c>
      <c r="E844" s="409" t="str">
        <f>IF(ISBLANK(A844),"",VLOOKUP(ROUNDUP(C844/1000000,1),'GO-36 Data'!B:C,2,TRUE))</f>
        <v/>
      </c>
    </row>
    <row r="845" spans="1:5">
      <c r="A845" s="360"/>
      <c r="B845" s="361"/>
      <c r="D845" s="409" t="str">
        <f t="shared" si="13"/>
        <v/>
      </c>
      <c r="E845" s="409" t="str">
        <f>IF(ISBLANK(A845),"",VLOOKUP(ROUNDUP(C845/1000000,1),'GO-36 Data'!B:C,2,TRUE))</f>
        <v/>
      </c>
    </row>
    <row r="846" spans="1:5">
      <c r="A846" s="360"/>
      <c r="B846" s="361"/>
      <c r="D846" s="409" t="str">
        <f t="shared" si="13"/>
        <v/>
      </c>
      <c r="E846" s="409" t="str">
        <f>IF(ISBLANK(A846),"",VLOOKUP(ROUNDUP(C846/1000000,1),'GO-36 Data'!B:C,2,TRUE))</f>
        <v/>
      </c>
    </row>
    <row r="847" spans="1:5">
      <c r="A847" s="360"/>
      <c r="B847" s="361"/>
      <c r="D847" s="409" t="str">
        <f t="shared" si="13"/>
        <v/>
      </c>
      <c r="E847" s="409" t="str">
        <f>IF(ISBLANK(A847),"",VLOOKUP(ROUNDUP(C847/1000000,1),'GO-36 Data'!B:C,2,TRUE))</f>
        <v/>
      </c>
    </row>
    <row r="848" spans="1:5">
      <c r="A848" s="360"/>
      <c r="B848" s="361"/>
      <c r="D848" s="409" t="str">
        <f t="shared" si="13"/>
        <v/>
      </c>
      <c r="E848" s="409" t="str">
        <f>IF(ISBLANK(A848),"",VLOOKUP(ROUNDUP(C848/1000000,1),'GO-36 Data'!B:C,2,TRUE))</f>
        <v/>
      </c>
    </row>
    <row r="849" spans="1:5">
      <c r="A849" s="360"/>
      <c r="B849" s="361"/>
      <c r="D849" s="409" t="str">
        <f t="shared" si="13"/>
        <v/>
      </c>
      <c r="E849" s="409" t="str">
        <f>IF(ISBLANK(A849),"",VLOOKUP(ROUNDUP(C849/1000000,1),'GO-36 Data'!B:C,2,TRUE))</f>
        <v/>
      </c>
    </row>
    <row r="850" spans="1:5">
      <c r="A850" s="360"/>
      <c r="B850" s="361"/>
      <c r="D850" s="409" t="str">
        <f t="shared" si="13"/>
        <v/>
      </c>
      <c r="E850" s="409" t="str">
        <f>IF(ISBLANK(A850),"",VLOOKUP(ROUNDUP(C850/1000000,1),'GO-36 Data'!B:C,2,TRUE))</f>
        <v/>
      </c>
    </row>
    <row r="851" spans="1:5">
      <c r="A851" s="360"/>
      <c r="B851" s="361"/>
      <c r="D851" s="409" t="str">
        <f t="shared" si="13"/>
        <v/>
      </c>
      <c r="E851" s="409" t="str">
        <f>IF(ISBLANK(A851),"",VLOOKUP(ROUNDUP(C851/1000000,1),'GO-36 Data'!B:C,2,TRUE))</f>
        <v/>
      </c>
    </row>
    <row r="852" spans="1:5">
      <c r="A852" s="360"/>
      <c r="B852" s="361"/>
      <c r="D852" s="409" t="str">
        <f t="shared" si="13"/>
        <v/>
      </c>
      <c r="E852" s="409" t="str">
        <f>IF(ISBLANK(A852),"",VLOOKUP(ROUNDUP(C852/1000000,1),'GO-36 Data'!B:C,2,TRUE))</f>
        <v/>
      </c>
    </row>
    <row r="853" spans="1:5">
      <c r="A853" s="360"/>
      <c r="B853" s="361"/>
      <c r="D853" s="409" t="str">
        <f t="shared" si="13"/>
        <v/>
      </c>
      <c r="E853" s="409" t="str">
        <f>IF(ISBLANK(A853),"",VLOOKUP(ROUNDUP(C853/1000000,1),'GO-36 Data'!B:C,2,TRUE))</f>
        <v/>
      </c>
    </row>
    <row r="854" spans="1:5">
      <c r="A854" s="360"/>
      <c r="B854" s="361"/>
      <c r="D854" s="409" t="str">
        <f t="shared" si="13"/>
        <v/>
      </c>
      <c r="E854" s="409" t="str">
        <f>IF(ISBLANK(A854),"",VLOOKUP(ROUNDUP(C854/1000000,1),'GO-36 Data'!B:C,2,TRUE))</f>
        <v/>
      </c>
    </row>
    <row r="855" spans="1:5">
      <c r="A855" s="360"/>
      <c r="B855" s="361"/>
      <c r="D855" s="409" t="str">
        <f t="shared" si="13"/>
        <v/>
      </c>
      <c r="E855" s="409" t="str">
        <f>IF(ISBLANK(A855),"",VLOOKUP(ROUNDUP(C855/1000000,1),'GO-36 Data'!B:C,2,TRUE))</f>
        <v/>
      </c>
    </row>
    <row r="856" spans="1:5">
      <c r="A856" s="360"/>
      <c r="B856" s="361"/>
      <c r="D856" s="409" t="str">
        <f t="shared" si="13"/>
        <v/>
      </c>
      <c r="E856" s="409" t="str">
        <f>IF(ISBLANK(A856),"",VLOOKUP(ROUNDUP(C856/1000000,1),'GO-36 Data'!B:C,2,TRUE))</f>
        <v/>
      </c>
    </row>
    <row r="857" spans="1:5">
      <c r="A857" s="360"/>
      <c r="B857" s="361"/>
      <c r="D857" s="409" t="str">
        <f t="shared" si="13"/>
        <v/>
      </c>
      <c r="E857" s="409" t="str">
        <f>IF(ISBLANK(A857),"",VLOOKUP(ROUNDUP(C857/1000000,1),'GO-36 Data'!B:C,2,TRUE))</f>
        <v/>
      </c>
    </row>
    <row r="858" spans="1:5">
      <c r="A858" s="360"/>
      <c r="B858" s="361"/>
      <c r="D858" s="409" t="str">
        <f t="shared" si="13"/>
        <v/>
      </c>
      <c r="E858" s="409" t="str">
        <f>IF(ISBLANK(A858),"",VLOOKUP(ROUNDUP(C858/1000000,1),'GO-36 Data'!B:C,2,TRUE))</f>
        <v/>
      </c>
    </row>
    <row r="859" spans="1:5">
      <c r="A859" s="360"/>
      <c r="B859" s="361"/>
      <c r="D859" s="409" t="str">
        <f t="shared" si="13"/>
        <v/>
      </c>
      <c r="E859" s="409" t="str">
        <f>IF(ISBLANK(A859),"",VLOOKUP(ROUNDUP(C859/1000000,1),'GO-36 Data'!B:C,2,TRUE))</f>
        <v/>
      </c>
    </row>
    <row r="860" spans="1:5">
      <c r="A860" s="360"/>
      <c r="B860" s="361"/>
      <c r="D860" s="409" t="str">
        <f t="shared" si="13"/>
        <v/>
      </c>
      <c r="E860" s="409" t="str">
        <f>IF(ISBLANK(A860),"",VLOOKUP(ROUNDUP(C860/1000000,1),'GO-36 Data'!B:C,2,TRUE))</f>
        <v/>
      </c>
    </row>
    <row r="861" spans="1:5">
      <c r="A861" s="360"/>
      <c r="B861" s="361"/>
      <c r="D861" s="409" t="str">
        <f t="shared" si="13"/>
        <v/>
      </c>
      <c r="E861" s="409" t="str">
        <f>IF(ISBLANK(A861),"",VLOOKUP(ROUNDUP(C861/1000000,1),'GO-36 Data'!B:C,2,TRUE))</f>
        <v/>
      </c>
    </row>
    <row r="862" spans="1:5">
      <c r="A862" s="360"/>
      <c r="B862" s="361"/>
      <c r="D862" s="409" t="str">
        <f t="shared" si="13"/>
        <v/>
      </c>
      <c r="E862" s="409" t="str">
        <f>IF(ISBLANK(A862),"",VLOOKUP(ROUNDUP(C862/1000000,1),'GO-36 Data'!B:C,2,TRUE))</f>
        <v/>
      </c>
    </row>
    <row r="863" spans="1:5">
      <c r="A863" s="360"/>
      <c r="B863" s="361"/>
      <c r="D863" s="409" t="str">
        <f t="shared" si="13"/>
        <v/>
      </c>
      <c r="E863" s="409" t="str">
        <f>IF(ISBLANK(A863),"",VLOOKUP(ROUNDUP(C863/1000000,1),'GO-36 Data'!B:C,2,TRUE))</f>
        <v/>
      </c>
    </row>
    <row r="864" spans="1:5">
      <c r="A864" s="360"/>
      <c r="B864" s="361"/>
      <c r="D864" s="409" t="str">
        <f t="shared" si="13"/>
        <v/>
      </c>
      <c r="E864" s="409" t="str">
        <f>IF(ISBLANK(A864),"",VLOOKUP(ROUNDUP(C864/1000000,1),'GO-36 Data'!B:C,2,TRUE))</f>
        <v/>
      </c>
    </row>
    <row r="865" spans="1:5">
      <c r="A865" s="360"/>
      <c r="B865" s="361"/>
      <c r="D865" s="409" t="str">
        <f t="shared" si="13"/>
        <v/>
      </c>
      <c r="E865" s="409" t="str">
        <f>IF(ISBLANK(A865),"",VLOOKUP(ROUNDUP(C865/1000000,1),'GO-36 Data'!B:C,2,TRUE))</f>
        <v/>
      </c>
    </row>
    <row r="866" spans="1:5">
      <c r="A866" s="360"/>
      <c r="B866" s="361"/>
      <c r="D866" s="409" t="str">
        <f t="shared" si="13"/>
        <v/>
      </c>
      <c r="E866" s="409" t="str">
        <f>IF(ISBLANK(A866),"",VLOOKUP(ROUNDUP(C866/1000000,1),'GO-36 Data'!B:C,2,TRUE))</f>
        <v/>
      </c>
    </row>
    <row r="867" spans="1:5">
      <c r="A867" s="360"/>
      <c r="B867" s="361"/>
      <c r="D867" s="409" t="str">
        <f t="shared" si="13"/>
        <v/>
      </c>
      <c r="E867" s="409" t="str">
        <f>IF(ISBLANK(A867),"",VLOOKUP(ROUNDUP(C867/1000000,1),'GO-36 Data'!B:C,2,TRUE))</f>
        <v/>
      </c>
    </row>
    <row r="868" spans="1:5">
      <c r="A868" s="360"/>
      <c r="B868" s="361"/>
      <c r="D868" s="409" t="str">
        <f t="shared" si="13"/>
        <v/>
      </c>
      <c r="E868" s="409" t="str">
        <f>IF(ISBLANK(A868),"",VLOOKUP(ROUNDUP(C868/1000000,1),'GO-36 Data'!B:C,2,TRUE))</f>
        <v/>
      </c>
    </row>
    <row r="869" spans="1:5">
      <c r="A869" s="360"/>
      <c r="B869" s="361"/>
      <c r="D869" s="409" t="str">
        <f t="shared" si="13"/>
        <v/>
      </c>
      <c r="E869" s="409" t="str">
        <f>IF(ISBLANK(A869),"",VLOOKUP(ROUNDUP(C869/1000000,1),'GO-36 Data'!B:C,2,TRUE))</f>
        <v/>
      </c>
    </row>
    <row r="870" spans="1:5">
      <c r="A870" s="360"/>
      <c r="B870" s="361"/>
      <c r="D870" s="409" t="str">
        <f t="shared" si="13"/>
        <v/>
      </c>
      <c r="E870" s="409" t="str">
        <f>IF(ISBLANK(A870),"",VLOOKUP(ROUNDUP(C870/1000000,1),'GO-36 Data'!B:C,2,TRUE))</f>
        <v/>
      </c>
    </row>
    <row r="871" spans="1:5">
      <c r="A871" s="360"/>
      <c r="B871" s="361"/>
      <c r="D871" s="409" t="str">
        <f t="shared" si="13"/>
        <v/>
      </c>
      <c r="E871" s="409" t="str">
        <f>IF(ISBLANK(A871),"",VLOOKUP(ROUNDUP(C871/1000000,1),'GO-36 Data'!B:C,2,TRUE))</f>
        <v/>
      </c>
    </row>
    <row r="872" spans="1:5">
      <c r="A872" s="360"/>
      <c r="B872" s="361"/>
      <c r="D872" s="409" t="str">
        <f t="shared" si="13"/>
        <v/>
      </c>
      <c r="E872" s="409" t="str">
        <f>IF(ISBLANK(A872),"",VLOOKUP(ROUNDUP(C872/1000000,1),'GO-36 Data'!B:C,2,TRUE))</f>
        <v/>
      </c>
    </row>
    <row r="873" spans="1:5">
      <c r="A873" s="360"/>
      <c r="B873" s="361"/>
      <c r="D873" s="409" t="str">
        <f t="shared" si="13"/>
        <v/>
      </c>
      <c r="E873" s="409" t="str">
        <f>IF(ISBLANK(A873),"",VLOOKUP(ROUNDUP(C873/1000000,1),'GO-36 Data'!B:C,2,TRUE))</f>
        <v/>
      </c>
    </row>
    <row r="874" spans="1:5">
      <c r="A874" s="360"/>
      <c r="B874" s="361"/>
      <c r="D874" s="409" t="str">
        <f t="shared" si="13"/>
        <v/>
      </c>
      <c r="E874" s="409" t="str">
        <f>IF(ISBLANK(A874),"",VLOOKUP(ROUNDUP(C874/1000000,1),'GO-36 Data'!B:C,2,TRUE))</f>
        <v/>
      </c>
    </row>
    <row r="875" spans="1:5">
      <c r="A875" s="360"/>
      <c r="B875" s="361"/>
      <c r="D875" s="409" t="str">
        <f t="shared" si="13"/>
        <v/>
      </c>
      <c r="E875" s="409" t="str">
        <f>IF(ISBLANK(A875),"",VLOOKUP(ROUNDUP(C875/1000000,1),'GO-36 Data'!B:C,2,TRUE))</f>
        <v/>
      </c>
    </row>
    <row r="876" spans="1:5">
      <c r="A876" s="360"/>
      <c r="B876" s="361"/>
      <c r="D876" s="409" t="str">
        <f t="shared" si="13"/>
        <v/>
      </c>
      <c r="E876" s="409" t="str">
        <f>IF(ISBLANK(A876),"",VLOOKUP(ROUNDUP(C876/1000000,1),'GO-36 Data'!B:C,2,TRUE))</f>
        <v/>
      </c>
    </row>
    <row r="877" spans="1:5">
      <c r="A877" s="360"/>
      <c r="B877" s="361"/>
      <c r="D877" s="409" t="str">
        <f t="shared" si="13"/>
        <v/>
      </c>
      <c r="E877" s="409" t="str">
        <f>IF(ISBLANK(A877),"",VLOOKUP(ROUNDUP(C877/1000000,1),'GO-36 Data'!B:C,2,TRUE))</f>
        <v/>
      </c>
    </row>
    <row r="878" spans="1:5">
      <c r="A878" s="360"/>
      <c r="B878" s="361"/>
      <c r="D878" s="409" t="str">
        <f t="shared" si="13"/>
        <v/>
      </c>
      <c r="E878" s="409" t="str">
        <f>IF(ISBLANK(A878),"",VLOOKUP(ROUNDUP(C878/1000000,1),'GO-36 Data'!B:C,2,TRUE))</f>
        <v/>
      </c>
    </row>
    <row r="879" spans="1:5">
      <c r="A879" s="360"/>
      <c r="B879" s="361"/>
      <c r="D879" s="409" t="str">
        <f t="shared" si="13"/>
        <v/>
      </c>
      <c r="E879" s="409" t="str">
        <f>IF(ISBLANK(A879),"",VLOOKUP(ROUNDUP(C879/1000000,1),'GO-36 Data'!B:C,2,TRUE))</f>
        <v/>
      </c>
    </row>
    <row r="880" spans="1:5">
      <c r="A880" s="360"/>
      <c r="B880" s="361"/>
      <c r="D880" s="409" t="str">
        <f t="shared" si="13"/>
        <v/>
      </c>
      <c r="E880" s="409" t="str">
        <f>IF(ISBLANK(A880),"",VLOOKUP(ROUNDUP(C880/1000000,1),'GO-36 Data'!B:C,2,TRUE))</f>
        <v/>
      </c>
    </row>
    <row r="881" spans="1:5">
      <c r="A881" s="360"/>
      <c r="B881" s="361"/>
      <c r="D881" s="409" t="str">
        <f t="shared" si="13"/>
        <v/>
      </c>
      <c r="E881" s="409" t="str">
        <f>IF(ISBLANK(A881),"",VLOOKUP(ROUNDUP(C881/1000000,1),'GO-36 Data'!B:C,2,TRUE))</f>
        <v/>
      </c>
    </row>
    <row r="882" spans="1:5">
      <c r="A882" s="360"/>
      <c r="B882" s="361"/>
      <c r="D882" s="409" t="str">
        <f t="shared" si="13"/>
        <v/>
      </c>
      <c r="E882" s="409" t="str">
        <f>IF(ISBLANK(A882),"",VLOOKUP(ROUNDUP(C882/1000000,1),'GO-36 Data'!B:C,2,TRUE))</f>
        <v/>
      </c>
    </row>
    <row r="883" spans="1:5">
      <c r="A883" s="360"/>
      <c r="B883" s="361"/>
      <c r="D883" s="409" t="str">
        <f t="shared" si="13"/>
        <v/>
      </c>
      <c r="E883" s="409" t="str">
        <f>IF(ISBLANK(A883),"",VLOOKUP(ROUNDUP(C883/1000000,1),'GO-36 Data'!B:C,2,TRUE))</f>
        <v/>
      </c>
    </row>
    <row r="884" spans="1:5">
      <c r="A884" s="360"/>
      <c r="B884" s="361"/>
      <c r="D884" s="409" t="str">
        <f t="shared" si="13"/>
        <v/>
      </c>
      <c r="E884" s="409" t="str">
        <f>IF(ISBLANK(A884),"",VLOOKUP(ROUNDUP(C884/1000000,1),'GO-36 Data'!B:C,2,TRUE))</f>
        <v/>
      </c>
    </row>
    <row r="885" spans="1:5">
      <c r="A885" s="360"/>
      <c r="B885" s="361"/>
      <c r="D885" s="409" t="str">
        <f t="shared" si="13"/>
        <v/>
      </c>
      <c r="E885" s="409" t="str">
        <f>IF(ISBLANK(A885),"",VLOOKUP(ROUNDUP(C885/1000000,1),'GO-36 Data'!B:C,2,TRUE))</f>
        <v/>
      </c>
    </row>
    <row r="886" spans="1:5">
      <c r="A886" s="360"/>
      <c r="B886" s="361"/>
      <c r="D886" s="409" t="str">
        <f t="shared" si="13"/>
        <v/>
      </c>
      <c r="E886" s="409" t="str">
        <f>IF(ISBLANK(A886),"",VLOOKUP(ROUNDUP(C886/1000000,1),'GO-36 Data'!B:C,2,TRUE))</f>
        <v/>
      </c>
    </row>
    <row r="887" spans="1:5">
      <c r="A887" s="360"/>
      <c r="B887" s="361"/>
      <c r="D887" s="409" t="str">
        <f t="shared" si="13"/>
        <v/>
      </c>
      <c r="E887" s="409" t="str">
        <f>IF(ISBLANK(A887),"",VLOOKUP(ROUNDUP(C887/1000000,1),'GO-36 Data'!B:C,2,TRUE))</f>
        <v/>
      </c>
    </row>
    <row r="888" spans="1:5">
      <c r="A888" s="360"/>
      <c r="B888" s="361"/>
      <c r="D888" s="409" t="str">
        <f t="shared" si="13"/>
        <v/>
      </c>
      <c r="E888" s="409" t="str">
        <f>IF(ISBLANK(A888),"",VLOOKUP(ROUNDUP(C888/1000000,1),'GO-36 Data'!B:C,2,TRUE))</f>
        <v/>
      </c>
    </row>
    <row r="889" spans="1:5">
      <c r="A889" s="360"/>
      <c r="B889" s="361"/>
      <c r="D889" s="409" t="str">
        <f t="shared" si="13"/>
        <v/>
      </c>
      <c r="E889" s="409" t="str">
        <f>IF(ISBLANK(A889),"",VLOOKUP(ROUNDUP(C889/1000000,1),'GO-36 Data'!B:C,2,TRUE))</f>
        <v/>
      </c>
    </row>
    <row r="890" spans="1:5">
      <c r="A890" s="360"/>
      <c r="B890" s="361"/>
      <c r="D890" s="409" t="str">
        <f t="shared" si="13"/>
        <v/>
      </c>
      <c r="E890" s="409" t="str">
        <f>IF(ISBLANK(A890),"",VLOOKUP(ROUNDUP(C890/1000000,1),'GO-36 Data'!B:C,2,TRUE))</f>
        <v/>
      </c>
    </row>
    <row r="891" spans="1:5">
      <c r="A891" s="360"/>
      <c r="B891" s="361"/>
      <c r="D891" s="409" t="str">
        <f t="shared" si="13"/>
        <v/>
      </c>
      <c r="E891" s="409" t="str">
        <f>IF(ISBLANK(A891),"",VLOOKUP(ROUNDUP(C891/1000000,1),'GO-36 Data'!B:C,2,TRUE))</f>
        <v/>
      </c>
    </row>
    <row r="892" spans="1:5">
      <c r="A892" s="360"/>
      <c r="B892" s="361"/>
      <c r="D892" s="409" t="str">
        <f t="shared" si="13"/>
        <v/>
      </c>
      <c r="E892" s="409" t="str">
        <f>IF(ISBLANK(A892),"",VLOOKUP(ROUNDUP(C892/1000000,1),'GO-36 Data'!B:C,2,TRUE))</f>
        <v/>
      </c>
    </row>
    <row r="893" spans="1:5">
      <c r="A893" s="360"/>
      <c r="B893" s="361"/>
      <c r="D893" s="409" t="str">
        <f t="shared" si="13"/>
        <v/>
      </c>
      <c r="E893" s="409" t="str">
        <f>IF(ISBLANK(A893),"",VLOOKUP(ROUNDUP(C893/1000000,1),'GO-36 Data'!B:C,2,TRUE))</f>
        <v/>
      </c>
    </row>
    <row r="894" spans="1:5">
      <c r="A894" s="360"/>
      <c r="B894" s="361"/>
      <c r="D894" s="409" t="str">
        <f t="shared" si="13"/>
        <v/>
      </c>
      <c r="E894" s="409" t="str">
        <f>IF(ISBLANK(A894),"",VLOOKUP(ROUNDUP(C894/1000000,1),'GO-36 Data'!B:C,2,TRUE))</f>
        <v/>
      </c>
    </row>
    <row r="895" spans="1:5">
      <c r="A895" s="360"/>
      <c r="B895" s="361"/>
      <c r="D895" s="409" t="str">
        <f t="shared" si="13"/>
        <v/>
      </c>
      <c r="E895" s="409" t="str">
        <f>IF(ISBLANK(A895),"",VLOOKUP(ROUNDUP(C895/1000000,1),'GO-36 Data'!B:C,2,TRUE))</f>
        <v/>
      </c>
    </row>
    <row r="896" spans="1:5">
      <c r="A896" s="360"/>
      <c r="B896" s="361"/>
      <c r="D896" s="409" t="str">
        <f t="shared" si="13"/>
        <v/>
      </c>
      <c r="E896" s="409" t="str">
        <f>IF(ISBLANK(A896),"",VLOOKUP(ROUNDUP(C896/1000000,1),'GO-36 Data'!B:C,2,TRUE))</f>
        <v/>
      </c>
    </row>
    <row r="897" spans="1:5">
      <c r="A897" s="360"/>
      <c r="B897" s="361"/>
      <c r="D897" s="409" t="str">
        <f t="shared" si="13"/>
        <v/>
      </c>
      <c r="E897" s="409" t="str">
        <f>IF(ISBLANK(A897),"",VLOOKUP(ROUNDUP(C897/1000000,1),'GO-36 Data'!B:C,2,TRUE))</f>
        <v/>
      </c>
    </row>
    <row r="898" spans="1:5">
      <c r="A898" s="360"/>
      <c r="B898" s="361"/>
      <c r="D898" s="409" t="str">
        <f t="shared" si="13"/>
        <v/>
      </c>
      <c r="E898" s="409" t="str">
        <f>IF(ISBLANK(A898),"",VLOOKUP(ROUNDUP(C898/1000000,1),'GO-36 Data'!B:C,2,TRUE))</f>
        <v/>
      </c>
    </row>
    <row r="899" spans="1:5">
      <c r="A899" s="360"/>
      <c r="B899" s="361"/>
      <c r="D899" s="409" t="str">
        <f t="shared" ref="D899:D962" si="14">IF(ISBLANK(B899),"",MAX(B899,$G$1))</f>
        <v/>
      </c>
      <c r="E899" s="409" t="str">
        <f>IF(ISBLANK(A899),"",VLOOKUP(ROUNDUP(C899/1000000,1),'GO-36 Data'!B:C,2,TRUE))</f>
        <v/>
      </c>
    </row>
    <row r="900" spans="1:5">
      <c r="A900" s="360"/>
      <c r="B900" s="361"/>
      <c r="D900" s="409" t="str">
        <f t="shared" si="14"/>
        <v/>
      </c>
      <c r="E900" s="409" t="str">
        <f>IF(ISBLANK(A900),"",VLOOKUP(ROUNDUP(C900/1000000,1),'GO-36 Data'!B:C,2,TRUE))</f>
        <v/>
      </c>
    </row>
    <row r="901" spans="1:5">
      <c r="A901" s="360"/>
      <c r="B901" s="361"/>
      <c r="D901" s="409" t="str">
        <f t="shared" si="14"/>
        <v/>
      </c>
      <c r="E901" s="409" t="str">
        <f>IF(ISBLANK(A901),"",VLOOKUP(ROUNDUP(C901/1000000,1),'GO-36 Data'!B:C,2,TRUE))</f>
        <v/>
      </c>
    </row>
    <row r="902" spans="1:5">
      <c r="A902" s="360"/>
      <c r="B902" s="361"/>
      <c r="D902" s="409" t="str">
        <f t="shared" si="14"/>
        <v/>
      </c>
      <c r="E902" s="409" t="str">
        <f>IF(ISBLANK(A902),"",VLOOKUP(ROUNDUP(C902/1000000,1),'GO-36 Data'!B:C,2,TRUE))</f>
        <v/>
      </c>
    </row>
    <row r="903" spans="1:5">
      <c r="A903" s="360"/>
      <c r="B903" s="361"/>
      <c r="D903" s="409" t="str">
        <f t="shared" si="14"/>
        <v/>
      </c>
      <c r="E903" s="409" t="str">
        <f>IF(ISBLANK(A903),"",VLOOKUP(ROUNDUP(C903/1000000,1),'GO-36 Data'!B:C,2,TRUE))</f>
        <v/>
      </c>
    </row>
    <row r="904" spans="1:5">
      <c r="A904" s="360"/>
      <c r="B904" s="361"/>
      <c r="D904" s="409" t="str">
        <f t="shared" si="14"/>
        <v/>
      </c>
      <c r="E904" s="409" t="str">
        <f>IF(ISBLANK(A904),"",VLOOKUP(ROUNDUP(C904/1000000,1),'GO-36 Data'!B:C,2,TRUE))</f>
        <v/>
      </c>
    </row>
    <row r="905" spans="1:5">
      <c r="A905" s="360"/>
      <c r="B905" s="361"/>
      <c r="D905" s="409" t="str">
        <f t="shared" si="14"/>
        <v/>
      </c>
      <c r="E905" s="409" t="str">
        <f>IF(ISBLANK(A905),"",VLOOKUP(ROUNDUP(C905/1000000,1),'GO-36 Data'!B:C,2,TRUE))</f>
        <v/>
      </c>
    </row>
    <row r="906" spans="1:5">
      <c r="A906" s="360"/>
      <c r="B906" s="361"/>
      <c r="D906" s="409" t="str">
        <f t="shared" si="14"/>
        <v/>
      </c>
      <c r="E906" s="409" t="str">
        <f>IF(ISBLANK(A906),"",VLOOKUP(ROUNDUP(C906/1000000,1),'GO-36 Data'!B:C,2,TRUE))</f>
        <v/>
      </c>
    </row>
    <row r="907" spans="1:5">
      <c r="A907" s="360"/>
      <c r="B907" s="361"/>
      <c r="D907" s="409" t="str">
        <f t="shared" si="14"/>
        <v/>
      </c>
      <c r="E907" s="409" t="str">
        <f>IF(ISBLANK(A907),"",VLOOKUP(ROUNDUP(C907/1000000,1),'GO-36 Data'!B:C,2,TRUE))</f>
        <v/>
      </c>
    </row>
    <row r="908" spans="1:5">
      <c r="A908" s="360"/>
      <c r="B908" s="361"/>
      <c r="D908" s="409" t="str">
        <f t="shared" si="14"/>
        <v/>
      </c>
      <c r="E908" s="409" t="str">
        <f>IF(ISBLANK(A908),"",VLOOKUP(ROUNDUP(C908/1000000,1),'GO-36 Data'!B:C,2,TRUE))</f>
        <v/>
      </c>
    </row>
    <row r="909" spans="1:5">
      <c r="A909" s="360"/>
      <c r="B909" s="361"/>
      <c r="D909" s="409" t="str">
        <f t="shared" si="14"/>
        <v/>
      </c>
      <c r="E909" s="409" t="str">
        <f>IF(ISBLANK(A909),"",VLOOKUP(ROUNDUP(C909/1000000,1),'GO-36 Data'!B:C,2,TRUE))</f>
        <v/>
      </c>
    </row>
    <row r="910" spans="1:5">
      <c r="A910" s="360"/>
      <c r="B910" s="361"/>
      <c r="D910" s="409" t="str">
        <f t="shared" si="14"/>
        <v/>
      </c>
      <c r="E910" s="409" t="str">
        <f>IF(ISBLANK(A910),"",VLOOKUP(ROUNDUP(C910/1000000,1),'GO-36 Data'!B:C,2,TRUE))</f>
        <v/>
      </c>
    </row>
    <row r="911" spans="1:5">
      <c r="A911" s="360"/>
      <c r="B911" s="361"/>
      <c r="D911" s="409" t="str">
        <f t="shared" si="14"/>
        <v/>
      </c>
      <c r="E911" s="409" t="str">
        <f>IF(ISBLANK(A911),"",VLOOKUP(ROUNDUP(C911/1000000,1),'GO-36 Data'!B:C,2,TRUE))</f>
        <v/>
      </c>
    </row>
    <row r="912" spans="1:5">
      <c r="A912" s="360"/>
      <c r="B912" s="361"/>
      <c r="D912" s="409" t="str">
        <f t="shared" si="14"/>
        <v/>
      </c>
      <c r="E912" s="409" t="str">
        <f>IF(ISBLANK(A912),"",VLOOKUP(ROUNDUP(C912/1000000,1),'GO-36 Data'!B:C,2,TRUE))</f>
        <v/>
      </c>
    </row>
    <row r="913" spans="1:5">
      <c r="A913" s="360"/>
      <c r="B913" s="361"/>
      <c r="D913" s="409" t="str">
        <f t="shared" si="14"/>
        <v/>
      </c>
      <c r="E913" s="409" t="str">
        <f>IF(ISBLANK(A913),"",VLOOKUP(ROUNDUP(C913/1000000,1),'GO-36 Data'!B:C,2,TRUE))</f>
        <v/>
      </c>
    </row>
    <row r="914" spans="1:5">
      <c r="A914" s="360"/>
      <c r="B914" s="361"/>
      <c r="D914" s="409" t="str">
        <f t="shared" si="14"/>
        <v/>
      </c>
      <c r="E914" s="409" t="str">
        <f>IF(ISBLANK(A914),"",VLOOKUP(ROUNDUP(C914/1000000,1),'GO-36 Data'!B:C,2,TRUE))</f>
        <v/>
      </c>
    </row>
    <row r="915" spans="1:5">
      <c r="A915" s="360"/>
      <c r="B915" s="361"/>
      <c r="D915" s="409" t="str">
        <f t="shared" si="14"/>
        <v/>
      </c>
      <c r="E915" s="409" t="str">
        <f>IF(ISBLANK(A915),"",VLOOKUP(ROUNDUP(C915/1000000,1),'GO-36 Data'!B:C,2,TRUE))</f>
        <v/>
      </c>
    </row>
    <row r="916" spans="1:5">
      <c r="A916" s="360"/>
      <c r="B916" s="361"/>
      <c r="D916" s="409" t="str">
        <f t="shared" si="14"/>
        <v/>
      </c>
      <c r="E916" s="409" t="str">
        <f>IF(ISBLANK(A916),"",VLOOKUP(ROUNDUP(C916/1000000,1),'GO-36 Data'!B:C,2,TRUE))</f>
        <v/>
      </c>
    </row>
    <row r="917" spans="1:5">
      <c r="A917" s="360"/>
      <c r="B917" s="361"/>
      <c r="D917" s="409" t="str">
        <f t="shared" si="14"/>
        <v/>
      </c>
      <c r="E917" s="409" t="str">
        <f>IF(ISBLANK(A917),"",VLOOKUP(ROUNDUP(C917/1000000,1),'GO-36 Data'!B:C,2,TRUE))</f>
        <v/>
      </c>
    </row>
    <row r="918" spans="1:5">
      <c r="A918" s="360"/>
      <c r="B918" s="361"/>
      <c r="D918" s="409" t="str">
        <f t="shared" si="14"/>
        <v/>
      </c>
      <c r="E918" s="409" t="str">
        <f>IF(ISBLANK(A918),"",VLOOKUP(ROUNDUP(C918/1000000,1),'GO-36 Data'!B:C,2,TRUE))</f>
        <v/>
      </c>
    </row>
    <row r="919" spans="1:5">
      <c r="A919" s="360"/>
      <c r="B919" s="361"/>
      <c r="D919" s="409" t="str">
        <f t="shared" si="14"/>
        <v/>
      </c>
      <c r="E919" s="409" t="str">
        <f>IF(ISBLANK(A919),"",VLOOKUP(ROUNDUP(C919/1000000,1),'GO-36 Data'!B:C,2,TRUE))</f>
        <v/>
      </c>
    </row>
    <row r="920" spans="1:5">
      <c r="A920" s="360"/>
      <c r="B920" s="361"/>
      <c r="D920" s="409" t="str">
        <f t="shared" si="14"/>
        <v/>
      </c>
      <c r="E920" s="409" t="str">
        <f>IF(ISBLANK(A920),"",VLOOKUP(ROUNDUP(C920/1000000,1),'GO-36 Data'!B:C,2,TRUE))</f>
        <v/>
      </c>
    </row>
    <row r="921" spans="1:5">
      <c r="A921" s="360"/>
      <c r="B921" s="361"/>
      <c r="D921" s="409" t="str">
        <f t="shared" si="14"/>
        <v/>
      </c>
      <c r="E921" s="409" t="str">
        <f>IF(ISBLANK(A921),"",VLOOKUP(ROUNDUP(C921/1000000,1),'GO-36 Data'!B:C,2,TRUE))</f>
        <v/>
      </c>
    </row>
    <row r="922" spans="1:5">
      <c r="A922" s="360"/>
      <c r="B922" s="361"/>
      <c r="D922" s="409" t="str">
        <f t="shared" si="14"/>
        <v/>
      </c>
      <c r="E922" s="409" t="str">
        <f>IF(ISBLANK(A922),"",VLOOKUP(ROUNDUP(C922/1000000,1),'GO-36 Data'!B:C,2,TRUE))</f>
        <v/>
      </c>
    </row>
    <row r="923" spans="1:5">
      <c r="A923" s="360"/>
      <c r="B923" s="361"/>
      <c r="D923" s="409" t="str">
        <f t="shared" si="14"/>
        <v/>
      </c>
      <c r="E923" s="409" t="str">
        <f>IF(ISBLANK(A923),"",VLOOKUP(ROUNDUP(C923/1000000,1),'GO-36 Data'!B:C,2,TRUE))</f>
        <v/>
      </c>
    </row>
    <row r="924" spans="1:5">
      <c r="A924" s="360"/>
      <c r="B924" s="361"/>
      <c r="D924" s="409" t="str">
        <f t="shared" si="14"/>
        <v/>
      </c>
      <c r="E924" s="409" t="str">
        <f>IF(ISBLANK(A924),"",VLOOKUP(ROUNDUP(C924/1000000,1),'GO-36 Data'!B:C,2,TRUE))</f>
        <v/>
      </c>
    </row>
    <row r="925" spans="1:5">
      <c r="A925" s="360"/>
      <c r="B925" s="361"/>
      <c r="D925" s="409" t="str">
        <f t="shared" si="14"/>
        <v/>
      </c>
      <c r="E925" s="409" t="str">
        <f>IF(ISBLANK(A925),"",VLOOKUP(ROUNDUP(C925/1000000,1),'GO-36 Data'!B:C,2,TRUE))</f>
        <v/>
      </c>
    </row>
    <row r="926" spans="1:5">
      <c r="A926" s="360"/>
      <c r="B926" s="361"/>
      <c r="D926" s="409" t="str">
        <f t="shared" si="14"/>
        <v/>
      </c>
      <c r="E926" s="409" t="str">
        <f>IF(ISBLANK(A926),"",VLOOKUP(ROUNDUP(C926/1000000,1),'GO-36 Data'!B:C,2,TRUE))</f>
        <v/>
      </c>
    </row>
    <row r="927" spans="1:5">
      <c r="A927" s="360"/>
      <c r="B927" s="361"/>
      <c r="D927" s="409" t="str">
        <f t="shared" si="14"/>
        <v/>
      </c>
      <c r="E927" s="409" t="str">
        <f>IF(ISBLANK(A927),"",VLOOKUP(ROUNDUP(C927/1000000,1),'GO-36 Data'!B:C,2,TRUE))</f>
        <v/>
      </c>
    </row>
    <row r="928" spans="1:5">
      <c r="A928" s="360"/>
      <c r="B928" s="361"/>
      <c r="D928" s="409" t="str">
        <f t="shared" si="14"/>
        <v/>
      </c>
      <c r="E928" s="409" t="str">
        <f>IF(ISBLANK(A928),"",VLOOKUP(ROUNDUP(C928/1000000,1),'GO-36 Data'!B:C,2,TRUE))</f>
        <v/>
      </c>
    </row>
    <row r="929" spans="1:5">
      <c r="A929" s="360"/>
      <c r="B929" s="361"/>
      <c r="D929" s="409" t="str">
        <f t="shared" si="14"/>
        <v/>
      </c>
      <c r="E929" s="409" t="str">
        <f>IF(ISBLANK(A929),"",VLOOKUP(ROUNDUP(C929/1000000,1),'GO-36 Data'!B:C,2,TRUE))</f>
        <v/>
      </c>
    </row>
    <row r="930" spans="1:5">
      <c r="A930" s="360"/>
      <c r="B930" s="361"/>
      <c r="D930" s="409" t="str">
        <f t="shared" si="14"/>
        <v/>
      </c>
      <c r="E930" s="409" t="str">
        <f>IF(ISBLANK(A930),"",VLOOKUP(ROUNDUP(C930/1000000,1),'GO-36 Data'!B:C,2,TRUE))</f>
        <v/>
      </c>
    </row>
    <row r="931" spans="1:5">
      <c r="A931" s="360"/>
      <c r="B931" s="361"/>
      <c r="D931" s="409" t="str">
        <f t="shared" si="14"/>
        <v/>
      </c>
      <c r="E931" s="409" t="str">
        <f>IF(ISBLANK(A931),"",VLOOKUP(ROUNDUP(C931/1000000,1),'GO-36 Data'!B:C,2,TRUE))</f>
        <v/>
      </c>
    </row>
    <row r="932" spans="1:5">
      <c r="A932" s="360"/>
      <c r="B932" s="361"/>
      <c r="D932" s="409" t="str">
        <f t="shared" si="14"/>
        <v/>
      </c>
      <c r="E932" s="409" t="str">
        <f>IF(ISBLANK(A932),"",VLOOKUP(ROUNDUP(C932/1000000,1),'GO-36 Data'!B:C,2,TRUE))</f>
        <v/>
      </c>
    </row>
    <row r="933" spans="1:5">
      <c r="A933" s="360"/>
      <c r="B933" s="361"/>
      <c r="D933" s="409" t="str">
        <f t="shared" si="14"/>
        <v/>
      </c>
      <c r="E933" s="409" t="str">
        <f>IF(ISBLANK(A933),"",VLOOKUP(ROUNDUP(C933/1000000,1),'GO-36 Data'!B:C,2,TRUE))</f>
        <v/>
      </c>
    </row>
    <row r="934" spans="1:5">
      <c r="A934" s="360"/>
      <c r="B934" s="361"/>
      <c r="D934" s="409" t="str">
        <f t="shared" si="14"/>
        <v/>
      </c>
      <c r="E934" s="409" t="str">
        <f>IF(ISBLANK(A934),"",VLOOKUP(ROUNDUP(C934/1000000,1),'GO-36 Data'!B:C,2,TRUE))</f>
        <v/>
      </c>
    </row>
    <row r="935" spans="1:5">
      <c r="A935" s="360"/>
      <c r="B935" s="361"/>
      <c r="D935" s="409" t="str">
        <f t="shared" si="14"/>
        <v/>
      </c>
      <c r="E935" s="409" t="str">
        <f>IF(ISBLANK(A935),"",VLOOKUP(ROUNDUP(C935/1000000,1),'GO-36 Data'!B:C,2,TRUE))</f>
        <v/>
      </c>
    </row>
    <row r="936" spans="1:5">
      <c r="A936" s="360"/>
      <c r="B936" s="361"/>
      <c r="D936" s="409" t="str">
        <f t="shared" si="14"/>
        <v/>
      </c>
      <c r="E936" s="409" t="str">
        <f>IF(ISBLANK(A936),"",VLOOKUP(ROUNDUP(C936/1000000,1),'GO-36 Data'!B:C,2,TRUE))</f>
        <v/>
      </c>
    </row>
    <row r="937" spans="1:5">
      <c r="A937" s="360"/>
      <c r="B937" s="361"/>
      <c r="D937" s="409" t="str">
        <f t="shared" si="14"/>
        <v/>
      </c>
      <c r="E937" s="409" t="str">
        <f>IF(ISBLANK(A937),"",VLOOKUP(ROUNDUP(C937/1000000,1),'GO-36 Data'!B:C,2,TRUE))</f>
        <v/>
      </c>
    </row>
    <row r="938" spans="1:5">
      <c r="A938" s="360"/>
      <c r="B938" s="361"/>
      <c r="D938" s="409" t="str">
        <f t="shared" si="14"/>
        <v/>
      </c>
      <c r="E938" s="409" t="str">
        <f>IF(ISBLANK(A938),"",VLOOKUP(ROUNDUP(C938/1000000,1),'GO-36 Data'!B:C,2,TRUE))</f>
        <v/>
      </c>
    </row>
    <row r="939" spans="1:5">
      <c r="A939" s="360"/>
      <c r="B939" s="361"/>
      <c r="D939" s="409" t="str">
        <f t="shared" si="14"/>
        <v/>
      </c>
      <c r="E939" s="409" t="str">
        <f>IF(ISBLANK(A939),"",VLOOKUP(ROUNDUP(C939/1000000,1),'GO-36 Data'!B:C,2,TRUE))</f>
        <v/>
      </c>
    </row>
    <row r="940" spans="1:5">
      <c r="A940" s="360"/>
      <c r="B940" s="361"/>
      <c r="D940" s="409" t="str">
        <f t="shared" si="14"/>
        <v/>
      </c>
      <c r="E940" s="409" t="str">
        <f>IF(ISBLANK(A940),"",VLOOKUP(ROUNDUP(C940/1000000,1),'GO-36 Data'!B:C,2,TRUE))</f>
        <v/>
      </c>
    </row>
    <row r="941" spans="1:5">
      <c r="A941" s="360"/>
      <c r="B941" s="361"/>
      <c r="D941" s="409" t="str">
        <f t="shared" si="14"/>
        <v/>
      </c>
      <c r="E941" s="409" t="str">
        <f>IF(ISBLANK(A941),"",VLOOKUP(ROUNDUP(C941/1000000,1),'GO-36 Data'!B:C,2,TRUE))</f>
        <v/>
      </c>
    </row>
    <row r="942" spans="1:5">
      <c r="A942" s="360"/>
      <c r="B942" s="361"/>
      <c r="D942" s="409" t="str">
        <f t="shared" si="14"/>
        <v/>
      </c>
      <c r="E942" s="409" t="str">
        <f>IF(ISBLANK(A942),"",VLOOKUP(ROUNDUP(C942/1000000,1),'GO-36 Data'!B:C,2,TRUE))</f>
        <v/>
      </c>
    </row>
    <row r="943" spans="1:5">
      <c r="A943" s="360"/>
      <c r="B943" s="361"/>
      <c r="D943" s="409" t="str">
        <f t="shared" si="14"/>
        <v/>
      </c>
      <c r="E943" s="409" t="str">
        <f>IF(ISBLANK(A943),"",VLOOKUP(ROUNDUP(C943/1000000,1),'GO-36 Data'!B:C,2,TRUE))</f>
        <v/>
      </c>
    </row>
    <row r="944" spans="1:5">
      <c r="A944" s="360"/>
      <c r="B944" s="361"/>
      <c r="D944" s="409" t="str">
        <f t="shared" si="14"/>
        <v/>
      </c>
      <c r="E944" s="409" t="str">
        <f>IF(ISBLANK(A944),"",VLOOKUP(ROUNDUP(C944/1000000,1),'GO-36 Data'!B:C,2,TRUE))</f>
        <v/>
      </c>
    </row>
    <row r="945" spans="1:5">
      <c r="A945" s="360"/>
      <c r="B945" s="361"/>
      <c r="D945" s="409" t="str">
        <f t="shared" si="14"/>
        <v/>
      </c>
      <c r="E945" s="409" t="str">
        <f>IF(ISBLANK(A945),"",VLOOKUP(ROUNDUP(C945/1000000,1),'GO-36 Data'!B:C,2,TRUE))</f>
        <v/>
      </c>
    </row>
    <row r="946" spans="1:5">
      <c r="A946" s="360"/>
      <c r="B946" s="361"/>
      <c r="D946" s="409" t="str">
        <f t="shared" si="14"/>
        <v/>
      </c>
      <c r="E946" s="409" t="str">
        <f>IF(ISBLANK(A946),"",VLOOKUP(ROUNDUP(C946/1000000,1),'GO-36 Data'!B:C,2,TRUE))</f>
        <v/>
      </c>
    </row>
    <row r="947" spans="1:5">
      <c r="A947" s="360"/>
      <c r="B947" s="361"/>
      <c r="D947" s="409" t="str">
        <f t="shared" si="14"/>
        <v/>
      </c>
      <c r="E947" s="409" t="str">
        <f>IF(ISBLANK(A947),"",VLOOKUP(ROUNDUP(C947/1000000,1),'GO-36 Data'!B:C,2,TRUE))</f>
        <v/>
      </c>
    </row>
    <row r="948" spans="1:5">
      <c r="A948" s="360"/>
      <c r="B948" s="361"/>
      <c r="D948" s="409" t="str">
        <f t="shared" si="14"/>
        <v/>
      </c>
      <c r="E948" s="409" t="str">
        <f>IF(ISBLANK(A948),"",VLOOKUP(ROUNDUP(C948/1000000,1),'GO-36 Data'!B:C,2,TRUE))</f>
        <v/>
      </c>
    </row>
    <row r="949" spans="1:5">
      <c r="A949" s="360"/>
      <c r="B949" s="361"/>
      <c r="D949" s="409" t="str">
        <f t="shared" si="14"/>
        <v/>
      </c>
      <c r="E949" s="409" t="str">
        <f>IF(ISBLANK(A949),"",VLOOKUP(ROUNDUP(C949/1000000,1),'GO-36 Data'!B:C,2,TRUE))</f>
        <v/>
      </c>
    </row>
    <row r="950" spans="1:5">
      <c r="A950" s="360"/>
      <c r="B950" s="361"/>
      <c r="D950" s="409" t="str">
        <f t="shared" si="14"/>
        <v/>
      </c>
      <c r="E950" s="409" t="str">
        <f>IF(ISBLANK(A950),"",VLOOKUP(ROUNDUP(C950/1000000,1),'GO-36 Data'!B:C,2,TRUE))</f>
        <v/>
      </c>
    </row>
    <row r="951" spans="1:5">
      <c r="A951" s="360"/>
      <c r="B951" s="361"/>
      <c r="D951" s="409" t="str">
        <f t="shared" si="14"/>
        <v/>
      </c>
      <c r="E951" s="409" t="str">
        <f>IF(ISBLANK(A951),"",VLOOKUP(ROUNDUP(C951/1000000,1),'GO-36 Data'!B:C,2,TRUE))</f>
        <v/>
      </c>
    </row>
    <row r="952" spans="1:5">
      <c r="A952" s="360"/>
      <c r="B952" s="361"/>
      <c r="D952" s="409" t="str">
        <f t="shared" si="14"/>
        <v/>
      </c>
      <c r="E952" s="409" t="str">
        <f>IF(ISBLANK(A952),"",VLOOKUP(ROUNDUP(C952/1000000,1),'GO-36 Data'!B:C,2,TRUE))</f>
        <v/>
      </c>
    </row>
    <row r="953" spans="1:5">
      <c r="A953" s="360"/>
      <c r="B953" s="361"/>
      <c r="D953" s="409" t="str">
        <f t="shared" si="14"/>
        <v/>
      </c>
      <c r="E953" s="409" t="str">
        <f>IF(ISBLANK(A953),"",VLOOKUP(ROUNDUP(C953/1000000,1),'GO-36 Data'!B:C,2,TRUE))</f>
        <v/>
      </c>
    </row>
    <row r="954" spans="1:5">
      <c r="A954" s="360"/>
      <c r="B954" s="361"/>
      <c r="D954" s="409" t="str">
        <f t="shared" si="14"/>
        <v/>
      </c>
      <c r="E954" s="409" t="str">
        <f>IF(ISBLANK(A954),"",VLOOKUP(ROUNDUP(C954/1000000,1),'GO-36 Data'!B:C,2,TRUE))</f>
        <v/>
      </c>
    </row>
    <row r="955" spans="1:5">
      <c r="A955" s="360"/>
      <c r="B955" s="361"/>
      <c r="D955" s="409" t="str">
        <f t="shared" si="14"/>
        <v/>
      </c>
      <c r="E955" s="409" t="str">
        <f>IF(ISBLANK(A955),"",VLOOKUP(ROUNDUP(C955/1000000,1),'GO-36 Data'!B:C,2,TRUE))</f>
        <v/>
      </c>
    </row>
    <row r="956" spans="1:5">
      <c r="A956" s="360"/>
      <c r="B956" s="361"/>
      <c r="D956" s="409" t="str">
        <f t="shared" si="14"/>
        <v/>
      </c>
      <c r="E956" s="409" t="str">
        <f>IF(ISBLANK(A956),"",VLOOKUP(ROUNDUP(C956/1000000,1),'GO-36 Data'!B:C,2,TRUE))</f>
        <v/>
      </c>
    </row>
    <row r="957" spans="1:5">
      <c r="A957" s="360"/>
      <c r="B957" s="361"/>
      <c r="D957" s="409" t="str">
        <f t="shared" si="14"/>
        <v/>
      </c>
      <c r="E957" s="409" t="str">
        <f>IF(ISBLANK(A957),"",VLOOKUP(ROUNDUP(C957/1000000,1),'GO-36 Data'!B:C,2,TRUE))</f>
        <v/>
      </c>
    </row>
    <row r="958" spans="1:5">
      <c r="A958" s="360"/>
      <c r="B958" s="361"/>
      <c r="D958" s="409" t="str">
        <f t="shared" si="14"/>
        <v/>
      </c>
      <c r="E958" s="409" t="str">
        <f>IF(ISBLANK(A958),"",VLOOKUP(ROUNDUP(C958/1000000,1),'GO-36 Data'!B:C,2,TRUE))</f>
        <v/>
      </c>
    </row>
    <row r="959" spans="1:5">
      <c r="A959" s="360"/>
      <c r="B959" s="361"/>
      <c r="D959" s="409" t="str">
        <f t="shared" si="14"/>
        <v/>
      </c>
      <c r="E959" s="409" t="str">
        <f>IF(ISBLANK(A959),"",VLOOKUP(ROUNDUP(C959/1000000,1),'GO-36 Data'!B:C,2,TRUE))</f>
        <v/>
      </c>
    </row>
    <row r="960" spans="1:5">
      <c r="A960" s="360"/>
      <c r="B960" s="361"/>
      <c r="D960" s="409" t="str">
        <f t="shared" si="14"/>
        <v/>
      </c>
      <c r="E960" s="409" t="str">
        <f>IF(ISBLANK(A960),"",VLOOKUP(ROUNDUP(C960/1000000,1),'GO-36 Data'!B:C,2,TRUE))</f>
        <v/>
      </c>
    </row>
    <row r="961" spans="1:5">
      <c r="A961" s="360"/>
      <c r="B961" s="361"/>
      <c r="D961" s="409" t="str">
        <f t="shared" si="14"/>
        <v/>
      </c>
      <c r="E961" s="409" t="str">
        <f>IF(ISBLANK(A961),"",VLOOKUP(ROUNDUP(C961/1000000,1),'GO-36 Data'!B:C,2,TRUE))</f>
        <v/>
      </c>
    </row>
    <row r="962" spans="1:5">
      <c r="A962" s="360"/>
      <c r="B962" s="361"/>
      <c r="D962" s="409" t="str">
        <f t="shared" si="14"/>
        <v/>
      </c>
      <c r="E962" s="409" t="str">
        <f>IF(ISBLANK(A962),"",VLOOKUP(ROUNDUP(C962/1000000,1),'GO-36 Data'!B:C,2,TRUE))</f>
        <v/>
      </c>
    </row>
    <row r="963" spans="1:5">
      <c r="A963" s="360"/>
      <c r="B963" s="361"/>
      <c r="D963" s="409" t="str">
        <f t="shared" ref="D963:D1000" si="15">IF(ISBLANK(B963),"",MAX(B963,$G$1))</f>
        <v/>
      </c>
      <c r="E963" s="409" t="str">
        <f>IF(ISBLANK(A963),"",VLOOKUP(ROUNDUP(C963/1000000,1),'GO-36 Data'!B:C,2,TRUE))</f>
        <v/>
      </c>
    </row>
    <row r="964" spans="1:5">
      <c r="A964" s="360"/>
      <c r="B964" s="361"/>
      <c r="D964" s="409" t="str">
        <f t="shared" si="15"/>
        <v/>
      </c>
      <c r="E964" s="409" t="str">
        <f>IF(ISBLANK(A964),"",VLOOKUP(ROUNDUP(C964/1000000,1),'GO-36 Data'!B:C,2,TRUE))</f>
        <v/>
      </c>
    </row>
    <row r="965" spans="1:5">
      <c r="A965" s="360"/>
      <c r="B965" s="361"/>
      <c r="D965" s="409" t="str">
        <f t="shared" si="15"/>
        <v/>
      </c>
      <c r="E965" s="409" t="str">
        <f>IF(ISBLANK(A965),"",VLOOKUP(ROUNDUP(C965/1000000,1),'GO-36 Data'!B:C,2,TRUE))</f>
        <v/>
      </c>
    </row>
    <row r="966" spans="1:5">
      <c r="A966" s="360"/>
      <c r="B966" s="361"/>
      <c r="D966" s="409" t="str">
        <f t="shared" si="15"/>
        <v/>
      </c>
      <c r="E966" s="409" t="str">
        <f>IF(ISBLANK(A966),"",VLOOKUP(ROUNDUP(C966/1000000,1),'GO-36 Data'!B:C,2,TRUE))</f>
        <v/>
      </c>
    </row>
    <row r="967" spans="1:5">
      <c r="A967" s="360"/>
      <c r="B967" s="361"/>
      <c r="D967" s="409" t="str">
        <f t="shared" si="15"/>
        <v/>
      </c>
      <c r="E967" s="409" t="str">
        <f>IF(ISBLANK(A967),"",VLOOKUP(ROUNDUP(C967/1000000,1),'GO-36 Data'!B:C,2,TRUE))</f>
        <v/>
      </c>
    </row>
    <row r="968" spans="1:5">
      <c r="A968" s="360"/>
      <c r="B968" s="361"/>
      <c r="D968" s="409" t="str">
        <f t="shared" si="15"/>
        <v/>
      </c>
      <c r="E968" s="409" t="str">
        <f>IF(ISBLANK(A968),"",VLOOKUP(ROUNDUP(C968/1000000,1),'GO-36 Data'!B:C,2,TRUE))</f>
        <v/>
      </c>
    </row>
    <row r="969" spans="1:5">
      <c r="A969" s="360"/>
      <c r="B969" s="361"/>
      <c r="D969" s="409" t="str">
        <f t="shared" si="15"/>
        <v/>
      </c>
      <c r="E969" s="409" t="str">
        <f>IF(ISBLANK(A969),"",VLOOKUP(ROUNDUP(C969/1000000,1),'GO-36 Data'!B:C,2,TRUE))</f>
        <v/>
      </c>
    </row>
    <row r="970" spans="1:5">
      <c r="A970" s="360"/>
      <c r="B970" s="361"/>
      <c r="D970" s="409" t="str">
        <f t="shared" si="15"/>
        <v/>
      </c>
      <c r="E970" s="409" t="str">
        <f>IF(ISBLANK(A970),"",VLOOKUP(ROUNDUP(C970/1000000,1),'GO-36 Data'!B:C,2,TRUE))</f>
        <v/>
      </c>
    </row>
    <row r="971" spans="1:5">
      <c r="A971" s="360"/>
      <c r="B971" s="361"/>
      <c r="D971" s="409" t="str">
        <f t="shared" si="15"/>
        <v/>
      </c>
      <c r="E971" s="409" t="str">
        <f>IF(ISBLANK(A971),"",VLOOKUP(ROUNDUP(C971/1000000,1),'GO-36 Data'!B:C,2,TRUE))</f>
        <v/>
      </c>
    </row>
    <row r="972" spans="1:5">
      <c r="A972" s="360"/>
      <c r="B972" s="361"/>
      <c r="D972" s="409" t="str">
        <f t="shared" si="15"/>
        <v/>
      </c>
      <c r="E972" s="409" t="str">
        <f>IF(ISBLANK(A972),"",VLOOKUP(ROUNDUP(C972/1000000,1),'GO-36 Data'!B:C,2,TRUE))</f>
        <v/>
      </c>
    </row>
    <row r="973" spans="1:5">
      <c r="A973" s="360"/>
      <c r="B973" s="361"/>
      <c r="D973" s="409" t="str">
        <f t="shared" si="15"/>
        <v/>
      </c>
      <c r="E973" s="409" t="str">
        <f>IF(ISBLANK(A973),"",VLOOKUP(ROUNDUP(C973/1000000,1),'GO-36 Data'!B:C,2,TRUE))</f>
        <v/>
      </c>
    </row>
    <row r="974" spans="1:5">
      <c r="A974" s="360"/>
      <c r="B974" s="361"/>
      <c r="D974" s="409" t="str">
        <f t="shared" si="15"/>
        <v/>
      </c>
      <c r="E974" s="409" t="str">
        <f>IF(ISBLANK(A974),"",VLOOKUP(ROUNDUP(C974/1000000,1),'GO-36 Data'!B:C,2,TRUE))</f>
        <v/>
      </c>
    </row>
    <row r="975" spans="1:5">
      <c r="A975" s="360"/>
      <c r="B975" s="361"/>
      <c r="D975" s="409" t="str">
        <f t="shared" si="15"/>
        <v/>
      </c>
      <c r="E975" s="409" t="str">
        <f>IF(ISBLANK(A975),"",VLOOKUP(ROUNDUP(C975/1000000,1),'GO-36 Data'!B:C,2,TRUE))</f>
        <v/>
      </c>
    </row>
    <row r="976" spans="1:5">
      <c r="A976" s="360"/>
      <c r="B976" s="361"/>
      <c r="D976" s="409" t="str">
        <f t="shared" si="15"/>
        <v/>
      </c>
      <c r="E976" s="409" t="str">
        <f>IF(ISBLANK(A976),"",VLOOKUP(ROUNDUP(C976/1000000,1),'GO-36 Data'!B:C,2,TRUE))</f>
        <v/>
      </c>
    </row>
    <row r="977" spans="1:5">
      <c r="A977" s="360"/>
      <c r="B977" s="361"/>
      <c r="D977" s="409" t="str">
        <f t="shared" si="15"/>
        <v/>
      </c>
      <c r="E977" s="409" t="str">
        <f>IF(ISBLANK(A977),"",VLOOKUP(ROUNDUP(C977/1000000,1),'GO-36 Data'!B:C,2,TRUE))</f>
        <v/>
      </c>
    </row>
    <row r="978" spans="1:5">
      <c r="A978" s="360"/>
      <c r="B978" s="361"/>
      <c r="D978" s="409" t="str">
        <f t="shared" si="15"/>
        <v/>
      </c>
      <c r="E978" s="409" t="str">
        <f>IF(ISBLANK(A978),"",VLOOKUP(ROUNDUP(C978/1000000,1),'GO-36 Data'!B:C,2,TRUE))</f>
        <v/>
      </c>
    </row>
    <row r="979" spans="1:5">
      <c r="A979" s="360"/>
      <c r="B979" s="361"/>
      <c r="D979" s="409" t="str">
        <f t="shared" si="15"/>
        <v/>
      </c>
      <c r="E979" s="409" t="str">
        <f>IF(ISBLANK(A979),"",VLOOKUP(ROUNDUP(C979/1000000,1),'GO-36 Data'!B:C,2,TRUE))</f>
        <v/>
      </c>
    </row>
    <row r="980" spans="1:5">
      <c r="A980" s="360"/>
      <c r="B980" s="361"/>
      <c r="D980" s="409" t="str">
        <f t="shared" si="15"/>
        <v/>
      </c>
      <c r="E980" s="409" t="str">
        <f>IF(ISBLANK(A980),"",VLOOKUP(ROUNDUP(C980/1000000,1),'GO-36 Data'!B:C,2,TRUE))</f>
        <v/>
      </c>
    </row>
    <row r="981" spans="1:5">
      <c r="A981" s="360"/>
      <c r="B981" s="361"/>
      <c r="D981" s="409" t="str">
        <f t="shared" si="15"/>
        <v/>
      </c>
      <c r="E981" s="409" t="str">
        <f>IF(ISBLANK(A981),"",VLOOKUP(ROUNDUP(C981/1000000,1),'GO-36 Data'!B:C,2,TRUE))</f>
        <v/>
      </c>
    </row>
    <row r="982" spans="1:5">
      <c r="A982" s="360"/>
      <c r="B982" s="361"/>
      <c r="D982" s="409" t="str">
        <f t="shared" si="15"/>
        <v/>
      </c>
      <c r="E982" s="409" t="str">
        <f>IF(ISBLANK(A982),"",VLOOKUP(ROUNDUP(C982/1000000,1),'GO-36 Data'!B:C,2,TRUE))</f>
        <v/>
      </c>
    </row>
    <row r="983" spans="1:5">
      <c r="A983" s="360"/>
      <c r="B983" s="361"/>
      <c r="D983" s="409" t="str">
        <f t="shared" si="15"/>
        <v/>
      </c>
      <c r="E983" s="409" t="str">
        <f>IF(ISBLANK(A983),"",VLOOKUP(ROUNDUP(C983/1000000,1),'GO-36 Data'!B:C,2,TRUE))</f>
        <v/>
      </c>
    </row>
    <row r="984" spans="1:5">
      <c r="A984" s="360"/>
      <c r="B984" s="361"/>
      <c r="D984" s="409" t="str">
        <f t="shared" si="15"/>
        <v/>
      </c>
      <c r="E984" s="409" t="str">
        <f>IF(ISBLANK(A984),"",VLOOKUP(ROUNDUP(C984/1000000,1),'GO-36 Data'!B:C,2,TRUE))</f>
        <v/>
      </c>
    </row>
    <row r="985" spans="1:5">
      <c r="A985" s="360"/>
      <c r="B985" s="361"/>
      <c r="D985" s="409" t="str">
        <f t="shared" si="15"/>
        <v/>
      </c>
      <c r="E985" s="409" t="str">
        <f>IF(ISBLANK(A985),"",VLOOKUP(ROUNDUP(C985/1000000,1),'GO-36 Data'!B:C,2,TRUE))</f>
        <v/>
      </c>
    </row>
    <row r="986" spans="1:5">
      <c r="A986" s="360"/>
      <c r="B986" s="361"/>
      <c r="D986" s="409" t="str">
        <f t="shared" si="15"/>
        <v/>
      </c>
      <c r="E986" s="409" t="str">
        <f>IF(ISBLANK(A986),"",VLOOKUP(ROUNDUP(C986/1000000,1),'GO-36 Data'!B:C,2,TRUE))</f>
        <v/>
      </c>
    </row>
    <row r="987" spans="1:5">
      <c r="A987" s="360"/>
      <c r="B987" s="361"/>
      <c r="D987" s="409" t="str">
        <f t="shared" si="15"/>
        <v/>
      </c>
      <c r="E987" s="409" t="str">
        <f>IF(ISBLANK(A987),"",VLOOKUP(ROUNDUP(C987/1000000,1),'GO-36 Data'!B:C,2,TRUE))</f>
        <v/>
      </c>
    </row>
    <row r="988" spans="1:5">
      <c r="A988" s="360"/>
      <c r="B988" s="361"/>
      <c r="D988" s="409" t="str">
        <f t="shared" si="15"/>
        <v/>
      </c>
      <c r="E988" s="409" t="str">
        <f>IF(ISBLANK(A988),"",VLOOKUP(ROUNDUP(C988/1000000,1),'GO-36 Data'!B:C,2,TRUE))</f>
        <v/>
      </c>
    </row>
    <row r="989" spans="1:5">
      <c r="A989" s="360"/>
      <c r="B989" s="361"/>
      <c r="D989" s="409" t="str">
        <f t="shared" si="15"/>
        <v/>
      </c>
      <c r="E989" s="409" t="str">
        <f>IF(ISBLANK(A989),"",VLOOKUP(ROUNDUP(C989/1000000,1),'GO-36 Data'!B:C,2,TRUE))</f>
        <v/>
      </c>
    </row>
    <row r="990" spans="1:5">
      <c r="A990" s="360"/>
      <c r="B990" s="361"/>
      <c r="D990" s="409" t="str">
        <f t="shared" si="15"/>
        <v/>
      </c>
      <c r="E990" s="409" t="str">
        <f>IF(ISBLANK(A990),"",VLOOKUP(ROUNDUP(C990/1000000,1),'GO-36 Data'!B:C,2,TRUE))</f>
        <v/>
      </c>
    </row>
    <row r="991" spans="1:5">
      <c r="A991" s="360"/>
      <c r="B991" s="361"/>
      <c r="D991" s="409" t="str">
        <f t="shared" si="15"/>
        <v/>
      </c>
      <c r="E991" s="409" t="str">
        <f>IF(ISBLANK(A991),"",VLOOKUP(ROUNDUP(C991/1000000,1),'GO-36 Data'!B:C,2,TRUE))</f>
        <v/>
      </c>
    </row>
    <row r="992" spans="1:5">
      <c r="A992" s="360"/>
      <c r="B992" s="361"/>
      <c r="D992" s="409" t="str">
        <f t="shared" si="15"/>
        <v/>
      </c>
      <c r="E992" s="409" t="str">
        <f>IF(ISBLANK(A992),"",VLOOKUP(ROUNDUP(C992/1000000,1),'GO-36 Data'!B:C,2,TRUE))</f>
        <v/>
      </c>
    </row>
    <row r="993" spans="1:5">
      <c r="A993" s="360"/>
      <c r="B993" s="361"/>
      <c r="D993" s="409" t="str">
        <f t="shared" si="15"/>
        <v/>
      </c>
      <c r="E993" s="409" t="str">
        <f>IF(ISBLANK(A993),"",VLOOKUP(ROUNDUP(C993/1000000,1),'GO-36 Data'!B:C,2,TRUE))</f>
        <v/>
      </c>
    </row>
    <row r="994" spans="1:5">
      <c r="A994" s="360"/>
      <c r="B994" s="361"/>
      <c r="D994" s="409" t="str">
        <f t="shared" si="15"/>
        <v/>
      </c>
      <c r="E994" s="409" t="str">
        <f>IF(ISBLANK(A994),"",VLOOKUP(ROUNDUP(C994/1000000,1),'GO-36 Data'!B:C,2,TRUE))</f>
        <v/>
      </c>
    </row>
    <row r="995" spans="1:5">
      <c r="A995" s="360"/>
      <c r="B995" s="361"/>
      <c r="D995" s="409" t="str">
        <f t="shared" si="15"/>
        <v/>
      </c>
      <c r="E995" s="409" t="str">
        <f>IF(ISBLANK(A995),"",VLOOKUP(ROUNDUP(C995/1000000,1),'GO-36 Data'!B:C,2,TRUE))</f>
        <v/>
      </c>
    </row>
    <row r="996" spans="1:5">
      <c r="A996" s="360"/>
      <c r="B996" s="361"/>
      <c r="D996" s="409" t="str">
        <f t="shared" si="15"/>
        <v/>
      </c>
      <c r="E996" s="409" t="str">
        <f>IF(ISBLANK(A996),"",VLOOKUP(ROUNDUP(C996/1000000,1),'GO-36 Data'!B:C,2,TRUE))</f>
        <v/>
      </c>
    </row>
    <row r="997" spans="1:5">
      <c r="A997" s="360"/>
      <c r="B997" s="361"/>
      <c r="D997" s="409" t="str">
        <f t="shared" si="15"/>
        <v/>
      </c>
      <c r="E997" s="409" t="str">
        <f>IF(ISBLANK(A997),"",VLOOKUP(ROUNDUP(C997/1000000,1),'GO-36 Data'!B:C,2,TRUE))</f>
        <v/>
      </c>
    </row>
    <row r="998" spans="1:5">
      <c r="A998" s="360"/>
      <c r="B998" s="361"/>
      <c r="D998" s="409" t="str">
        <f t="shared" si="15"/>
        <v/>
      </c>
      <c r="E998" s="409" t="str">
        <f>IF(ISBLANK(A998),"",VLOOKUP(ROUNDUP(C998/1000000,1),'GO-36 Data'!B:C,2,TRUE))</f>
        <v/>
      </c>
    </row>
    <row r="999" spans="1:5">
      <c r="A999" s="360"/>
      <c r="B999" s="361"/>
      <c r="D999" s="409" t="str">
        <f t="shared" si="15"/>
        <v/>
      </c>
      <c r="E999" s="409" t="str">
        <f>IF(ISBLANK(A999),"",VLOOKUP(ROUNDUP(C999/1000000,1),'GO-36 Data'!B:C,2,TRUE))</f>
        <v/>
      </c>
    </row>
    <row r="1000" spans="1:5">
      <c r="A1000" s="360"/>
      <c r="B1000" s="361"/>
      <c r="D1000" s="409" t="str">
        <f t="shared" si="15"/>
        <v/>
      </c>
      <c r="E1000" s="409" t="str">
        <f>IF(ISBLANK(A1000),"",VLOOKUP(ROUNDUP(C1000/1000000,1),'GO-36 Data'!B:C,2,TRUE))</f>
        <v/>
      </c>
    </row>
    <row r="1001" spans="1:5">
      <c r="D1001" s="438"/>
      <c r="E1001" s="438"/>
    </row>
    <row r="1002" spans="1:5">
      <c r="D1002" s="438"/>
      <c r="E1002" s="438"/>
    </row>
    <row r="1003" spans="1:5">
      <c r="D1003" s="438"/>
      <c r="E1003" s="438"/>
    </row>
    <row r="1004" spans="1:5">
      <c r="D1004" s="438"/>
      <c r="E1004" s="438"/>
    </row>
    <row r="1005" spans="1:5">
      <c r="D1005" s="438"/>
      <c r="E1005" s="438"/>
    </row>
    <row r="1006" spans="1:5">
      <c r="D1006" s="438"/>
      <c r="E1006" s="438"/>
    </row>
    <row r="1007" spans="1:5">
      <c r="D1007" s="438"/>
      <c r="E1007" s="438"/>
    </row>
    <row r="1008" spans="1:5">
      <c r="D1008" s="438"/>
      <c r="E1008" s="438"/>
    </row>
    <row r="1009" spans="4:5">
      <c r="D1009" s="438"/>
      <c r="E1009" s="438"/>
    </row>
    <row r="1010" spans="4:5">
      <c r="D1010" s="438"/>
      <c r="E1010" s="438"/>
    </row>
    <row r="1011" spans="4:5">
      <c r="D1011" s="438"/>
      <c r="E1011" s="438"/>
    </row>
    <row r="1012" spans="4:5">
      <c r="D1012" s="438"/>
      <c r="E1012" s="438"/>
    </row>
    <row r="1013" spans="4:5">
      <c r="D1013" s="438"/>
      <c r="E1013" s="438"/>
    </row>
    <row r="1014" spans="4:5">
      <c r="D1014" s="438"/>
      <c r="E1014" s="438"/>
    </row>
    <row r="1015" spans="4:5">
      <c r="D1015" s="438"/>
      <c r="E1015" s="438"/>
    </row>
    <row r="1016" spans="4:5">
      <c r="D1016" s="438"/>
      <c r="E1016" s="438"/>
    </row>
    <row r="1017" spans="4:5">
      <c r="D1017" s="438"/>
      <c r="E1017" s="438"/>
    </row>
    <row r="1018" spans="4:5">
      <c r="D1018" s="438"/>
      <c r="E1018" s="438"/>
    </row>
    <row r="1019" spans="4:5">
      <c r="D1019" s="438"/>
      <c r="E1019" s="438"/>
    </row>
    <row r="1020" spans="4:5">
      <c r="D1020" s="438"/>
      <c r="E1020" s="438"/>
    </row>
    <row r="1021" spans="4:5">
      <c r="D1021" s="438"/>
      <c r="E1021" s="438"/>
    </row>
    <row r="1022" spans="4:5">
      <c r="D1022" s="438"/>
      <c r="E1022" s="438"/>
    </row>
    <row r="1023" spans="4:5">
      <c r="D1023" s="438"/>
      <c r="E1023" s="438"/>
    </row>
    <row r="1024" spans="4:5">
      <c r="D1024" s="438"/>
      <c r="E1024" s="438"/>
    </row>
    <row r="1025" spans="4:5">
      <c r="D1025" s="438"/>
      <c r="E1025" s="438"/>
    </row>
    <row r="1026" spans="4:5">
      <c r="D1026" s="438"/>
      <c r="E1026" s="438"/>
    </row>
    <row r="1027" spans="4:5">
      <c r="D1027" s="438"/>
      <c r="E1027" s="438"/>
    </row>
    <row r="1028" spans="4:5">
      <c r="D1028" s="438"/>
      <c r="E1028" s="438"/>
    </row>
    <row r="1029" spans="4:5">
      <c r="D1029" s="438"/>
      <c r="E1029" s="438"/>
    </row>
    <row r="1030" spans="4:5">
      <c r="D1030" s="438"/>
      <c r="E1030" s="438"/>
    </row>
    <row r="1031" spans="4:5">
      <c r="D1031" s="438"/>
      <c r="E1031" s="438"/>
    </row>
    <row r="1032" spans="4:5">
      <c r="D1032" s="438"/>
      <c r="E1032" s="438"/>
    </row>
    <row r="1033" spans="4:5">
      <c r="D1033" s="438"/>
      <c r="E1033" s="438"/>
    </row>
    <row r="1034" spans="4:5">
      <c r="D1034" s="438"/>
      <c r="E1034" s="438"/>
    </row>
    <row r="1035" spans="4:5">
      <c r="D1035" s="438"/>
      <c r="E1035" s="438"/>
    </row>
    <row r="1036" spans="4:5">
      <c r="D1036" s="438"/>
      <c r="E1036" s="438"/>
    </row>
    <row r="1037" spans="4:5">
      <c r="D1037" s="438"/>
      <c r="E1037" s="438"/>
    </row>
    <row r="1038" spans="4:5">
      <c r="D1038" s="438"/>
      <c r="E1038" s="438"/>
    </row>
    <row r="1039" spans="4:5">
      <c r="D1039" s="438"/>
      <c r="E1039" s="438"/>
    </row>
    <row r="1040" spans="4:5">
      <c r="D1040" s="438"/>
      <c r="E1040" s="438"/>
    </row>
    <row r="1041" spans="4:5">
      <c r="D1041" s="438"/>
      <c r="E1041" s="438"/>
    </row>
    <row r="1042" spans="4:5">
      <c r="D1042" s="438"/>
      <c r="E1042" s="438"/>
    </row>
    <row r="1043" spans="4:5">
      <c r="D1043" s="438"/>
      <c r="E1043" s="438"/>
    </row>
    <row r="1044" spans="4:5">
      <c r="D1044" s="438"/>
      <c r="E1044" s="438"/>
    </row>
    <row r="1045" spans="4:5">
      <c r="D1045" s="438"/>
      <c r="E1045" s="438"/>
    </row>
    <row r="1046" spans="4:5">
      <c r="D1046" s="438"/>
      <c r="E1046" s="438"/>
    </row>
    <row r="1047" spans="4:5">
      <c r="D1047" s="438"/>
      <c r="E1047" s="438"/>
    </row>
    <row r="1048" spans="4:5">
      <c r="D1048" s="438"/>
      <c r="E1048" s="438"/>
    </row>
    <row r="1049" spans="4:5">
      <c r="D1049" s="438"/>
      <c r="E1049" s="438"/>
    </row>
    <row r="1050" spans="4:5">
      <c r="D1050" s="438"/>
      <c r="E1050" s="438"/>
    </row>
    <row r="1051" spans="4:5">
      <c r="D1051" s="438"/>
      <c r="E1051" s="438"/>
    </row>
    <row r="1052" spans="4:5">
      <c r="D1052" s="438"/>
      <c r="E1052" s="438"/>
    </row>
    <row r="1053" spans="4:5">
      <c r="D1053" s="438"/>
      <c r="E1053" s="438"/>
    </row>
    <row r="1054" spans="4:5">
      <c r="D1054" s="438"/>
      <c r="E1054" s="438"/>
    </row>
    <row r="1055" spans="4:5">
      <c r="D1055" s="438"/>
      <c r="E1055" s="438"/>
    </row>
    <row r="1056" spans="4:5">
      <c r="D1056" s="438"/>
      <c r="E1056" s="438"/>
    </row>
    <row r="1057" spans="4:5">
      <c r="D1057" s="438"/>
      <c r="E1057" s="438"/>
    </row>
    <row r="1058" spans="4:5">
      <c r="D1058" s="438"/>
      <c r="E1058" s="438"/>
    </row>
    <row r="1059" spans="4:5">
      <c r="D1059" s="438"/>
      <c r="E1059" s="438"/>
    </row>
    <row r="1060" spans="4:5">
      <c r="D1060" s="438"/>
      <c r="E1060" s="438"/>
    </row>
    <row r="1061" spans="4:5">
      <c r="D1061" s="438"/>
      <c r="E1061" s="438"/>
    </row>
    <row r="1062" spans="4:5">
      <c r="D1062" s="438"/>
      <c r="E1062" s="438"/>
    </row>
    <row r="1063" spans="4:5">
      <c r="D1063" s="438"/>
      <c r="E1063" s="438"/>
    </row>
    <row r="1064" spans="4:5">
      <c r="D1064" s="438"/>
      <c r="E1064" s="438"/>
    </row>
    <row r="1065" spans="4:5">
      <c r="D1065" s="438"/>
      <c r="E1065" s="438"/>
    </row>
    <row r="1066" spans="4:5">
      <c r="D1066" s="438"/>
      <c r="E1066" s="438"/>
    </row>
    <row r="1067" spans="4:5">
      <c r="D1067" s="438"/>
      <c r="E1067" s="438"/>
    </row>
    <row r="1068" spans="4:5">
      <c r="D1068" s="438"/>
      <c r="E1068" s="438"/>
    </row>
    <row r="1069" spans="4:5">
      <c r="D1069" s="438"/>
      <c r="E1069" s="438"/>
    </row>
    <row r="1070" spans="4:5">
      <c r="D1070" s="438"/>
      <c r="E1070" s="438"/>
    </row>
    <row r="1071" spans="4:5">
      <c r="D1071" s="438"/>
      <c r="E1071" s="438"/>
    </row>
    <row r="1072" spans="4:5">
      <c r="D1072" s="438"/>
      <c r="E1072" s="438"/>
    </row>
    <row r="1073" spans="4:5">
      <c r="D1073" s="438"/>
      <c r="E1073" s="438"/>
    </row>
    <row r="1074" spans="4:5">
      <c r="D1074" s="438"/>
      <c r="E1074" s="438"/>
    </row>
    <row r="1075" spans="4:5">
      <c r="D1075" s="438"/>
      <c r="E1075" s="438"/>
    </row>
    <row r="1076" spans="4:5">
      <c r="D1076" s="438"/>
      <c r="E1076" s="438"/>
    </row>
    <row r="1077" spans="4:5">
      <c r="D1077" s="438"/>
      <c r="E1077" s="438"/>
    </row>
    <row r="1078" spans="4:5">
      <c r="D1078" s="438"/>
      <c r="E1078" s="438"/>
    </row>
    <row r="1079" spans="4:5">
      <c r="D1079" s="438"/>
      <c r="E1079" s="438"/>
    </row>
    <row r="1080" spans="4:5">
      <c r="D1080" s="438"/>
      <c r="E1080" s="438"/>
    </row>
    <row r="1081" spans="4:5">
      <c r="D1081" s="438"/>
      <c r="E1081" s="438"/>
    </row>
    <row r="1082" spans="4:5">
      <c r="D1082" s="438"/>
      <c r="E1082" s="438"/>
    </row>
    <row r="1083" spans="4:5">
      <c r="D1083" s="438"/>
      <c r="E1083" s="438"/>
    </row>
    <row r="1084" spans="4:5">
      <c r="D1084" s="438"/>
      <c r="E1084" s="438"/>
    </row>
    <row r="1085" spans="4:5">
      <c r="D1085" s="438"/>
      <c r="E1085" s="438"/>
    </row>
    <row r="1086" spans="4:5">
      <c r="D1086" s="438"/>
      <c r="E1086" s="438"/>
    </row>
    <row r="1087" spans="4:5">
      <c r="D1087" s="438"/>
      <c r="E1087" s="438"/>
    </row>
    <row r="1088" spans="4:5">
      <c r="D1088" s="438"/>
      <c r="E1088" s="438"/>
    </row>
    <row r="1089" spans="4:5">
      <c r="D1089" s="438"/>
      <c r="E1089" s="438"/>
    </row>
    <row r="1090" spans="4:5">
      <c r="D1090" s="438"/>
      <c r="E1090" s="438"/>
    </row>
    <row r="1091" spans="4:5">
      <c r="D1091" s="438"/>
      <c r="E1091" s="438"/>
    </row>
    <row r="1092" spans="4:5">
      <c r="D1092" s="438"/>
      <c r="E1092" s="438"/>
    </row>
    <row r="1093" spans="4:5">
      <c r="D1093" s="438"/>
      <c r="E1093" s="438"/>
    </row>
    <row r="1094" spans="4:5">
      <c r="D1094" s="438"/>
      <c r="E1094" s="438"/>
    </row>
    <row r="1095" spans="4:5">
      <c r="D1095" s="438"/>
      <c r="E1095" s="438"/>
    </row>
    <row r="1096" spans="4:5">
      <c r="D1096" s="438"/>
      <c r="E1096" s="438"/>
    </row>
    <row r="1097" spans="4:5">
      <c r="D1097" s="438"/>
      <c r="E1097" s="438"/>
    </row>
    <row r="1098" spans="4:5">
      <c r="D1098" s="438"/>
      <c r="E1098" s="438"/>
    </row>
    <row r="1099" spans="4:5">
      <c r="D1099" s="438"/>
      <c r="E1099" s="438"/>
    </row>
    <row r="1100" spans="4:5">
      <c r="D1100" s="438"/>
      <c r="E1100" s="438"/>
    </row>
    <row r="1101" spans="4:5">
      <c r="D1101" s="438"/>
      <c r="E1101" s="438"/>
    </row>
    <row r="1102" spans="4:5">
      <c r="D1102" s="438"/>
      <c r="E1102" s="438"/>
    </row>
    <row r="1103" spans="4:5">
      <c r="D1103" s="438"/>
      <c r="E1103" s="438"/>
    </row>
    <row r="1104" spans="4:5">
      <c r="D1104" s="438"/>
      <c r="E1104" s="438"/>
    </row>
    <row r="1105" spans="4:5">
      <c r="D1105" s="438"/>
      <c r="E1105" s="438"/>
    </row>
    <row r="1106" spans="4:5">
      <c r="D1106" s="438"/>
      <c r="E1106" s="438"/>
    </row>
    <row r="1107" spans="4:5">
      <c r="D1107" s="438"/>
      <c r="E1107" s="438"/>
    </row>
    <row r="1108" spans="4:5">
      <c r="D1108" s="438"/>
      <c r="E1108" s="438"/>
    </row>
    <row r="1109" spans="4:5">
      <c r="D1109" s="438"/>
      <c r="E1109" s="438"/>
    </row>
    <row r="1110" spans="4:5">
      <c r="D1110" s="438"/>
      <c r="E1110" s="438"/>
    </row>
    <row r="1111" spans="4:5">
      <c r="D1111" s="438"/>
      <c r="E1111" s="438"/>
    </row>
    <row r="1112" spans="4:5">
      <c r="D1112" s="438"/>
      <c r="E1112" s="438"/>
    </row>
    <row r="1113" spans="4:5">
      <c r="D1113" s="438"/>
      <c r="E1113" s="438"/>
    </row>
    <row r="1114" spans="4:5">
      <c r="D1114" s="438"/>
      <c r="E1114" s="438"/>
    </row>
    <row r="1115" spans="4:5">
      <c r="D1115" s="438"/>
      <c r="E1115" s="438"/>
    </row>
    <row r="1116" spans="4:5">
      <c r="D1116" s="438"/>
      <c r="E1116" s="438"/>
    </row>
    <row r="1117" spans="4:5">
      <c r="D1117" s="438"/>
      <c r="E1117" s="438"/>
    </row>
    <row r="1118" spans="4:5">
      <c r="D1118" s="438"/>
      <c r="E1118" s="438"/>
    </row>
    <row r="1119" spans="4:5">
      <c r="D1119" s="438"/>
      <c r="E1119" s="438"/>
    </row>
    <row r="1120" spans="4:5">
      <c r="D1120" s="438"/>
      <c r="E1120" s="438"/>
    </row>
    <row r="1121" spans="4:5">
      <c r="D1121" s="438"/>
      <c r="E1121" s="438"/>
    </row>
    <row r="1122" spans="4:5">
      <c r="D1122" s="438"/>
      <c r="E1122" s="438"/>
    </row>
    <row r="1123" spans="4:5">
      <c r="D1123" s="438"/>
      <c r="E1123" s="438"/>
    </row>
    <row r="1124" spans="4:5">
      <c r="D1124" s="438"/>
      <c r="E1124" s="438"/>
    </row>
    <row r="1125" spans="4:5">
      <c r="D1125" s="438"/>
      <c r="E1125" s="438"/>
    </row>
    <row r="1126" spans="4:5">
      <c r="D1126" s="438"/>
      <c r="E1126" s="438"/>
    </row>
    <row r="1127" spans="4:5">
      <c r="D1127" s="438"/>
      <c r="E1127" s="438"/>
    </row>
    <row r="1128" spans="4:5">
      <c r="D1128" s="438"/>
      <c r="E1128" s="438"/>
    </row>
    <row r="1129" spans="4:5">
      <c r="D1129" s="438"/>
      <c r="E1129" s="438"/>
    </row>
    <row r="1130" spans="4:5">
      <c r="D1130" s="438"/>
      <c r="E1130" s="438"/>
    </row>
    <row r="1131" spans="4:5">
      <c r="D1131" s="438"/>
      <c r="E1131" s="438"/>
    </row>
    <row r="1132" spans="4:5">
      <c r="D1132" s="438"/>
      <c r="E1132" s="438"/>
    </row>
    <row r="1133" spans="4:5">
      <c r="D1133" s="438"/>
      <c r="E1133" s="438"/>
    </row>
    <row r="1134" spans="4:5">
      <c r="D1134" s="438"/>
      <c r="E1134" s="438"/>
    </row>
    <row r="1135" spans="4:5">
      <c r="D1135" s="438"/>
      <c r="E1135" s="43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6" tint="0.39997558519241921"/>
    <pageSetUpPr fitToPage="1"/>
  </sheetPr>
  <dimension ref="B1:N13"/>
  <sheetViews>
    <sheetView topLeftCell="A13" zoomScale="90" zoomScaleNormal="90" workbookViewId="0">
      <selection activeCell="B6" sqref="B6"/>
    </sheetView>
  </sheetViews>
  <sheetFormatPr defaultRowHeight="14.4"/>
  <cols>
    <col min="2" max="2" width="17.33203125" style="67" bestFit="1" customWidth="1"/>
    <col min="3" max="3" width="9" customWidth="1"/>
    <col min="4" max="4" width="20.6640625" customWidth="1"/>
    <col min="5" max="5" width="10.6640625" customWidth="1"/>
    <col min="6" max="6" width="21.88671875" bestFit="1" customWidth="1"/>
    <col min="7" max="7" width="10.6640625" customWidth="1"/>
    <col min="8" max="8" width="4.44140625" customWidth="1"/>
    <col min="12" max="12" width="15.6640625" bestFit="1" customWidth="1"/>
  </cols>
  <sheetData>
    <row r="1" spans="2:14" ht="15" thickBot="1">
      <c r="B1" s="559" t="s">
        <v>161</v>
      </c>
      <c r="C1" s="560"/>
      <c r="D1" s="559" t="s">
        <v>162</v>
      </c>
      <c r="E1" s="561"/>
      <c r="F1" s="561"/>
      <c r="G1" s="560"/>
    </row>
    <row r="2" spans="2:14">
      <c r="B2" s="106" t="s">
        <v>138</v>
      </c>
      <c r="C2" s="482">
        <f>MAX('Phase Export'!V:V)</f>
        <v>89</v>
      </c>
      <c r="D2" s="105" t="s">
        <v>2049</v>
      </c>
      <c r="E2" s="115">
        <f>MAX('Original Plan'!I:I)</f>
        <v>185.3</v>
      </c>
      <c r="F2" s="120"/>
      <c r="G2" s="121"/>
    </row>
    <row r="3" spans="2:14">
      <c r="B3" s="564" t="s">
        <v>2107</v>
      </c>
      <c r="C3" s="566">
        <f>SUMIF('Phase Export'!Z:Z,"Current",'Phase Export'!I:I)-'User Inputs'!B5</f>
        <v>125.30000000000001</v>
      </c>
      <c r="D3" s="106" t="s">
        <v>176</v>
      </c>
      <c r="E3" s="480">
        <f>MAX('Phase Export'!AE:AE)</f>
        <v>131.4</v>
      </c>
      <c r="F3" s="117" t="s">
        <v>179</v>
      </c>
      <c r="G3" s="118">
        <f>E3/E2</f>
        <v>0.70912034538586077</v>
      </c>
      <c r="M3" t="s">
        <v>182</v>
      </c>
    </row>
    <row r="4" spans="2:14" ht="15" thickBot="1">
      <c r="B4" s="565"/>
      <c r="C4" s="567"/>
      <c r="D4" s="106" t="s">
        <v>177</v>
      </c>
      <c r="E4" s="480">
        <f>MAX('Phase Export'!AF:AF)</f>
        <v>148.99999999999994</v>
      </c>
      <c r="F4" s="117" t="s">
        <v>180</v>
      </c>
      <c r="G4" s="118">
        <f>E4/E2</f>
        <v>0.80410145709659975</v>
      </c>
      <c r="M4" s="110" t="s">
        <v>183</v>
      </c>
    </row>
    <row r="5" spans="2:14" s="87" customFormat="1" ht="15" thickBot="1">
      <c r="B5" s="113" t="s">
        <v>139</v>
      </c>
      <c r="C5" s="114">
        <f>C2/C3</f>
        <v>0.71029529130087787</v>
      </c>
      <c r="D5" s="113" t="s">
        <v>178</v>
      </c>
      <c r="E5" s="481">
        <f>MAX('Phase Export'!AG:AG)</f>
        <v>169.8</v>
      </c>
      <c r="F5" s="119" t="s">
        <v>181</v>
      </c>
      <c r="G5" s="114">
        <f>E5/E2</f>
        <v>0.91635186184565565</v>
      </c>
      <c r="L5"/>
      <c r="M5" s="110" t="s">
        <v>184</v>
      </c>
    </row>
    <row r="6" spans="2:14" s="475" customFormat="1">
      <c r="D6" s="562" t="s">
        <v>2048</v>
      </c>
      <c r="E6" s="563"/>
      <c r="F6" s="484">
        <f>E4-C2</f>
        <v>59.999999999999943</v>
      </c>
      <c r="G6" s="483"/>
    </row>
    <row r="7" spans="2:14" s="475" customFormat="1" ht="15" thickBot="1">
      <c r="D7" s="557" t="s">
        <v>2047</v>
      </c>
      <c r="E7" s="558"/>
      <c r="F7" s="485">
        <f ca="1">TODAY()+F6</f>
        <v>43707</v>
      </c>
      <c r="G7" s="483"/>
    </row>
    <row r="8" spans="2:14">
      <c r="D8" s="562" t="s">
        <v>2094</v>
      </c>
      <c r="E8" s="563"/>
      <c r="F8" s="522">
        <v>104.51666666666424</v>
      </c>
      <c r="G8" t="s">
        <v>2106</v>
      </c>
      <c r="M8" s="112"/>
    </row>
    <row r="9" spans="2:14" s="475" customFormat="1" ht="15" thickBot="1">
      <c r="D9" s="557" t="s">
        <v>2090</v>
      </c>
      <c r="E9" s="558"/>
      <c r="F9" s="520">
        <f>F8/(MAX('DvD Export'!B:B)-'User Inputs'!B26)*10000</f>
        <v>42.55911176262898</v>
      </c>
      <c r="G9" s="475" t="s">
        <v>2106</v>
      </c>
      <c r="M9" s="112"/>
    </row>
    <row r="10" spans="2:14">
      <c r="M10" s="112"/>
    </row>
    <row r="13" spans="2:14">
      <c r="N13" s="327" t="s">
        <v>196</v>
      </c>
    </row>
  </sheetData>
  <mergeCells count="8">
    <mergeCell ref="D9:E9"/>
    <mergeCell ref="B1:C1"/>
    <mergeCell ref="D1:G1"/>
    <mergeCell ref="D6:E6"/>
    <mergeCell ref="D7:E7"/>
    <mergeCell ref="D8:E8"/>
    <mergeCell ref="B3:B4"/>
    <mergeCell ref="C3:C4"/>
  </mergeCells>
  <printOptions horizontalCentered="1" verticalCentered="1"/>
  <pageMargins left="0.25" right="0.25" top="0.25" bottom="0.25" header="0" footer="0"/>
  <pageSetup scale="80" orientation="landscape"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6" tint="0.39997558519241921"/>
    <pageSetUpPr fitToPage="1"/>
  </sheetPr>
  <dimension ref="B1:L10"/>
  <sheetViews>
    <sheetView zoomScale="80" zoomScaleNormal="80" workbookViewId="0">
      <selection activeCell="E2" sqref="E2"/>
    </sheetView>
  </sheetViews>
  <sheetFormatPr defaultColWidth="9.109375" defaultRowHeight="14.4"/>
  <cols>
    <col min="1" max="1" width="9.109375" style="65"/>
    <col min="2" max="2" width="17.33203125" style="65" bestFit="1" customWidth="1"/>
    <col min="3" max="3" width="11.88671875" style="65" customWidth="1"/>
    <col min="4" max="4" width="17" style="65" bestFit="1" customWidth="1"/>
    <col min="5" max="5" width="15.33203125" style="65" customWidth="1"/>
    <col min="6" max="6" width="21.6640625" style="65" bestFit="1" customWidth="1"/>
    <col min="7" max="7" width="11.44140625" style="65" customWidth="1"/>
    <col min="8" max="8" width="25.5546875" style="65" bestFit="1" customWidth="1"/>
    <col min="9" max="9" width="11.44140625" style="65" customWidth="1"/>
    <col min="10" max="16384" width="9.109375" style="65"/>
  </cols>
  <sheetData>
    <row r="1" spans="2:12" ht="15" thickBot="1">
      <c r="B1" s="568" t="s">
        <v>161</v>
      </c>
      <c r="C1" s="570"/>
      <c r="D1" s="568" t="s">
        <v>162</v>
      </c>
      <c r="E1" s="569"/>
      <c r="F1" s="569"/>
      <c r="G1" s="569"/>
      <c r="H1" s="569"/>
      <c r="I1" s="570"/>
    </row>
    <row r="2" spans="2:12">
      <c r="B2" s="135" t="s">
        <v>159</v>
      </c>
      <c r="C2" s="148">
        <f>MAX('Phase Export'!X:X)</f>
        <v>122373702.62250005</v>
      </c>
      <c r="D2" s="135" t="s">
        <v>150</v>
      </c>
      <c r="E2" s="136">
        <f>MAX('Original Plan'!M:M)</f>
        <v>221800000</v>
      </c>
      <c r="F2" s="137"/>
      <c r="G2" s="138"/>
      <c r="H2" s="139" t="s">
        <v>185</v>
      </c>
      <c r="I2" s="140">
        <f>MAX('Phase Export'!M:M)/(MAX('Phase Export'!F:F)-MIN('Phase Export'!E:E))</f>
        <v>8971.0402847435689</v>
      </c>
    </row>
    <row r="3" spans="2:12">
      <c r="B3" s="133" t="s">
        <v>160</v>
      </c>
      <c r="C3" s="149">
        <f>SUMIF('Phase Export'!Z:Z,"Current",'Phase Export'!M:M)-'User Inputs'!B6</f>
        <v>151415110.63140851</v>
      </c>
      <c r="D3" s="106" t="s">
        <v>176</v>
      </c>
      <c r="E3" s="131">
        <f>MAX('Phase Export'!AH:AH)</f>
        <v>176858591.99109149</v>
      </c>
      <c r="F3" s="117" t="s">
        <v>179</v>
      </c>
      <c r="G3" s="124">
        <f>E3/E2</f>
        <v>0.79737868345848284</v>
      </c>
      <c r="H3" s="128" t="s">
        <v>186</v>
      </c>
      <c r="I3" s="126">
        <f>MAX('Phase Export'!AH:AH)/(MAX('Phase Export'!F:F)-MIN('Phase Export'!E:E))</f>
        <v>7153.3162915018402</v>
      </c>
      <c r="J3" s="110" t="s">
        <v>189</v>
      </c>
    </row>
    <row r="4" spans="2:12" ht="15" thickBot="1">
      <c r="B4" s="113" t="s">
        <v>139</v>
      </c>
      <c r="C4" s="134">
        <f>C2/C3</f>
        <v>0.80820006743181472</v>
      </c>
      <c r="D4" s="106" t="s">
        <v>177</v>
      </c>
      <c r="E4" s="131">
        <f>MAX('Phase Export'!AI:AI)</f>
        <v>192758591.99109149</v>
      </c>
      <c r="F4" s="117" t="s">
        <v>180</v>
      </c>
      <c r="G4" s="124">
        <f>E4/E2</f>
        <v>0.86906488724567854</v>
      </c>
      <c r="H4" s="129" t="s">
        <v>187</v>
      </c>
      <c r="I4" s="126">
        <f>MAX('Phase Export'!AI:AI)/(MAX('Phase Export'!F:F)-MIN('Phase Export'!E:E))</f>
        <v>7796.4161135371096</v>
      </c>
      <c r="J4" s="110" t="s">
        <v>190</v>
      </c>
    </row>
    <row r="5" spans="2:12" s="87" customFormat="1" ht="15" thickBot="1">
      <c r="B5" s="110"/>
      <c r="C5" s="110"/>
      <c r="D5" s="113" t="s">
        <v>178</v>
      </c>
      <c r="E5" s="132">
        <f>MAX('Phase Export'!AJ:AJ)</f>
        <v>212558591.99109149</v>
      </c>
      <c r="F5" s="119" t="s">
        <v>181</v>
      </c>
      <c r="G5" s="125">
        <f>E5/E2</f>
        <v>0.95833449950897875</v>
      </c>
      <c r="H5" s="130" t="s">
        <v>188</v>
      </c>
      <c r="I5" s="127">
        <f>MAX('Phase Export'!AJ:AJ)/(MAX('Phase Export'!F:F)-MIN('Phase Export'!E:E))</f>
        <v>8597.2574013546146</v>
      </c>
      <c r="J5" s="110" t="s">
        <v>191</v>
      </c>
    </row>
    <row r="10" spans="2:12">
      <c r="L10" s="327" t="s">
        <v>196</v>
      </c>
    </row>
  </sheetData>
  <mergeCells count="2">
    <mergeCell ref="D1:I1"/>
    <mergeCell ref="B1:C1"/>
  </mergeCells>
  <printOptions horizontalCentered="1" verticalCentered="1"/>
  <pageMargins left="0.25" right="0.25" top="0.25" bottom="0.25" header="0" footer="0"/>
  <pageSetup scale="8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6" tint="0.39997558519241921"/>
    <pageSetUpPr fitToPage="1"/>
  </sheetPr>
  <dimension ref="A1"/>
  <sheetViews>
    <sheetView workbookViewId="0">
      <selection activeCell="P12" sqref="P12"/>
    </sheetView>
  </sheetViews>
  <sheetFormatPr defaultRowHeight="14.4"/>
  <sheetData/>
  <pageMargins left="0.25" right="0.25" top="0.75" bottom="0.75" header="0.3" footer="0.3"/>
  <pageSetup scale="97"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6" tint="0.39997558519241921"/>
    <pageSetUpPr fitToPage="1"/>
  </sheetPr>
  <dimension ref="Q37"/>
  <sheetViews>
    <sheetView zoomScale="80" zoomScaleNormal="80" workbookViewId="0">
      <selection activeCell="V10" sqref="V10"/>
    </sheetView>
  </sheetViews>
  <sheetFormatPr defaultColWidth="9.109375" defaultRowHeight="14.4"/>
  <cols>
    <col min="1" max="16" width="9.109375" style="52"/>
    <col min="17" max="17" width="9.6640625" style="52" bestFit="1" customWidth="1"/>
    <col min="18" max="18" width="9.109375" style="52"/>
    <col min="19" max="19" width="9.5546875" style="52" customWidth="1"/>
    <col min="20" max="20" width="4.33203125" style="52" customWidth="1"/>
    <col min="21" max="16384" width="9.109375" style="52"/>
  </cols>
  <sheetData>
    <row r="37" spans="17:17">
      <c r="Q37" s="357">
        <f>INDEX('Phase Export'!AO2:AO35,MATCH("Current",'Phase Export'!Z2:Z35,0)-1)</f>
        <v>-4.620833333333338</v>
      </c>
    </row>
  </sheetData>
  <printOptions horizontalCentered="1" verticalCentered="1"/>
  <pageMargins left="0.25" right="0.25" top="0.25" bottom="0.25" header="0" footer="0"/>
  <pageSetup scale="77"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theme="6" tint="0.39997558519241921"/>
    <pageSetUpPr fitToPage="1"/>
  </sheetPr>
  <dimension ref="Q37"/>
  <sheetViews>
    <sheetView zoomScale="80" zoomScaleNormal="80" workbookViewId="0">
      <selection activeCell="U9" sqref="U9"/>
    </sheetView>
  </sheetViews>
  <sheetFormatPr defaultColWidth="9.109375" defaultRowHeight="14.4"/>
  <cols>
    <col min="1" max="16" width="9.109375" style="65"/>
    <col min="17" max="17" width="10.5546875" style="65" bestFit="1" customWidth="1"/>
    <col min="18" max="19" width="9.109375" style="65"/>
    <col min="20" max="20" width="4.33203125" style="65" customWidth="1"/>
    <col min="21" max="16384" width="9.109375" style="65"/>
  </cols>
  <sheetData>
    <row r="37" spans="17:17">
      <c r="Q37" s="358">
        <f>INDEX('Phase Export'!AR2:AR35,MATCH("Current",'Phase Export'!Z2:Z35,0)-1)</f>
        <v>-3421981.9791666605</v>
      </c>
    </row>
  </sheetData>
  <printOptions horizontalCentered="1" verticalCentered="1"/>
  <pageMargins left="0.2" right="0.2" top="0.25" bottom="0.25" header="0.3" footer="0.3"/>
  <pageSetup scale="77"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6" tint="0.39997558519241921"/>
    <pageSetUpPr fitToPage="1"/>
  </sheetPr>
  <dimension ref="A1:N10"/>
  <sheetViews>
    <sheetView topLeftCell="A2" zoomScale="70" zoomScaleNormal="70" workbookViewId="0">
      <selection activeCell="P16" sqref="P16"/>
    </sheetView>
  </sheetViews>
  <sheetFormatPr defaultColWidth="9.109375" defaultRowHeight="14.4"/>
  <cols>
    <col min="1" max="1" width="11.33203125" style="270" customWidth="1"/>
    <col min="2" max="2" width="9.109375" style="270"/>
    <col min="3" max="5" width="14.33203125" style="270" customWidth="1"/>
    <col min="6" max="6" width="3.44140625" style="270" customWidth="1"/>
    <col min="7" max="7" width="19.44140625" style="32" bestFit="1" customWidth="1"/>
    <col min="8" max="8" width="29.44140625" style="32" bestFit="1" customWidth="1"/>
    <col min="9" max="9" width="16.44140625" style="32" bestFit="1" customWidth="1"/>
    <col min="10" max="10" width="17.88671875" style="21" bestFit="1" customWidth="1"/>
    <col min="11" max="11" width="16.33203125" style="21" bestFit="1" customWidth="1"/>
    <col min="12" max="12" width="19.109375" style="32" customWidth="1"/>
    <col min="13" max="13" width="15.5546875" style="336" customWidth="1"/>
    <col min="14" max="14" width="18.33203125" style="32" customWidth="1"/>
    <col min="15" max="15" width="2.6640625" style="32" customWidth="1"/>
    <col min="16" max="16384" width="9.109375" style="32"/>
  </cols>
  <sheetData>
    <row r="1" spans="1:14" s="400" customFormat="1" ht="21">
      <c r="A1" s="571" t="str">
        <f>'User Inputs'!B11</f>
        <v>DID - KC 414 Sweetwater Appraisal #1</v>
      </c>
      <c r="B1" s="572"/>
      <c r="C1" s="572"/>
      <c r="D1" s="572"/>
      <c r="E1" s="572"/>
      <c r="F1" s="572"/>
      <c r="G1" s="572"/>
      <c r="H1" s="572"/>
      <c r="I1" s="572"/>
      <c r="J1" s="572"/>
      <c r="K1" s="572"/>
      <c r="L1" s="572"/>
      <c r="M1" s="572"/>
      <c r="N1" s="572"/>
    </row>
    <row r="2" spans="1:14" s="400" customFormat="1" ht="15" thickBot="1">
      <c r="J2" s="21"/>
      <c r="K2" s="21"/>
    </row>
    <row r="3" spans="1:14" ht="18.600000000000001" thickBot="1">
      <c r="A3" s="576" t="s">
        <v>1969</v>
      </c>
      <c r="B3" s="577"/>
      <c r="C3" s="577"/>
      <c r="D3" s="577"/>
      <c r="E3" s="578"/>
      <c r="G3" s="573" t="s">
        <v>2085</v>
      </c>
      <c r="H3" s="574"/>
      <c r="I3" s="574"/>
      <c r="J3" s="574"/>
      <c r="K3" s="574"/>
      <c r="L3" s="574"/>
      <c r="M3" s="574"/>
      <c r="N3" s="575"/>
    </row>
    <row r="4" spans="1:14" ht="19.5" customHeight="1" thickBot="1">
      <c r="A4" s="316" t="s">
        <v>501</v>
      </c>
      <c r="B4" s="312"/>
      <c r="C4" s="315">
        <f>MAX('Phase Export'!AB:AB)</f>
        <v>89</v>
      </c>
      <c r="D4" s="314" t="s">
        <v>514</v>
      </c>
      <c r="E4" s="321">
        <f>'User Inputs'!B19</f>
        <v>185.3</v>
      </c>
      <c r="G4" s="44" t="s">
        <v>99</v>
      </c>
      <c r="H4" s="45" t="s">
        <v>145</v>
      </c>
      <c r="I4" s="46" t="s">
        <v>2086</v>
      </c>
      <c r="J4" s="47" t="s">
        <v>2087</v>
      </c>
      <c r="K4" s="47" t="s">
        <v>548</v>
      </c>
      <c r="L4" s="48" t="s">
        <v>2088</v>
      </c>
      <c r="M4" s="353" t="s">
        <v>549</v>
      </c>
      <c r="N4" s="49" t="s">
        <v>2089</v>
      </c>
    </row>
    <row r="5" spans="1:14" ht="19.5" customHeight="1">
      <c r="A5" s="316" t="s">
        <v>502</v>
      </c>
      <c r="B5" s="312"/>
      <c r="C5" s="313">
        <f>'Cost v Depth'!C2</f>
        <v>122373702.62250005</v>
      </c>
      <c r="D5" s="314" t="s">
        <v>514</v>
      </c>
      <c r="E5" s="322">
        <f>MAX('Original Plan'!M:M)</f>
        <v>221800000</v>
      </c>
      <c r="G5" s="39" t="s">
        <v>14</v>
      </c>
      <c r="H5" s="40" t="s">
        <v>102</v>
      </c>
      <c r="I5" s="41">
        <f>SUMIFS('UE Export'!J:J,'UE Export'!B:B,'UE Summary'!H5,'UE Export'!M:M,"N",'UE Export'!D:D,"&lt;&gt;SC")/24-I8</f>
        <v>25.437500000000011</v>
      </c>
      <c r="J5" s="310">
        <f>SUMIFS('UE Export'!K:K,'UE Export'!B:B,'UE Summary'!H5,'UE Export'!M:M,"N",'UE Export'!D:D,"&lt;&gt;SC")/1000000-J8</f>
        <v>25.515713000000002</v>
      </c>
      <c r="K5" s="355">
        <f>I5/$C$4</f>
        <v>0.28581460674157316</v>
      </c>
      <c r="L5" s="42">
        <f>I5/I$9</f>
        <v>0.84033035099793529</v>
      </c>
      <c r="M5" s="354">
        <f>J5*1000000/$C$5</f>
        <v>0.20850650469170812</v>
      </c>
      <c r="N5" s="43">
        <f>J5/J$9</f>
        <v>0.83839225863068922</v>
      </c>
    </row>
    <row r="6" spans="1:14" ht="19.5" customHeight="1">
      <c r="A6" s="579"/>
      <c r="B6" s="580"/>
      <c r="C6" s="580"/>
      <c r="D6" s="580"/>
      <c r="E6" s="581"/>
      <c r="G6" s="36" t="s">
        <v>142</v>
      </c>
      <c r="H6" s="37" t="s">
        <v>105</v>
      </c>
      <c r="I6" s="38">
        <f>SUMIFS('UE Export'!J:J,'UE Export'!B:B,'UE Summary'!H6,'UE Export'!M:M,"N",'UE Export'!D:D,"&lt;&gt;SC")/24</f>
        <v>1.9791666666666667</v>
      </c>
      <c r="J6" s="311">
        <f>SUMIFS('UE Export'!K:K,'UE Export'!B:B,'UE Summary'!H6,'UE Export'!M:M,"N")/1000000</f>
        <v>1.996575</v>
      </c>
      <c r="K6" s="355">
        <f t="shared" ref="K6:K8" si="0">I6/$C$4</f>
        <v>2.2237827715355808E-2</v>
      </c>
      <c r="L6" s="42">
        <f t="shared" ref="L6:L8" si="1">I6/I$9</f>
        <v>6.5381968341362673E-2</v>
      </c>
      <c r="M6" s="354">
        <f t="shared" ref="M6:M8" si="2">J6*1000000/$C$5</f>
        <v>1.6315392582008079E-2</v>
      </c>
      <c r="N6" s="43">
        <f t="shared" ref="N6:N8" si="3">J6/J$9</f>
        <v>6.5603223542119643E-2</v>
      </c>
    </row>
    <row r="7" spans="1:14" ht="19.5" customHeight="1">
      <c r="A7" s="323" t="s">
        <v>241</v>
      </c>
      <c r="B7" s="324"/>
      <c r="C7" s="325">
        <f>'User Inputs'!B20</f>
        <v>0.4</v>
      </c>
      <c r="D7" s="331" t="s">
        <v>503</v>
      </c>
      <c r="E7" s="326">
        <f>E5*C7</f>
        <v>88720000</v>
      </c>
      <c r="G7" s="36" t="s">
        <v>143</v>
      </c>
      <c r="H7" s="37" t="s">
        <v>100</v>
      </c>
      <c r="I7" s="38">
        <f>SUMIFS('UE Export'!J:J,'UE Export'!B:B,'UE Summary'!H7,'UE Export'!M:M,"N",'UE Export'!D:D,"&lt;&gt;SC")/24</f>
        <v>1.6666666666666667</v>
      </c>
      <c r="J7" s="311">
        <f>SUMIFS('UE Export'!K:K,'UE Export'!B:B,'UE Summary'!H7,'UE Export'!M:M,"N")/1000000</f>
        <v>1.6801759999999999</v>
      </c>
      <c r="K7" s="355">
        <f t="shared" si="0"/>
        <v>1.8726591760299626E-2</v>
      </c>
      <c r="L7" s="42">
        <f t="shared" si="1"/>
        <v>5.5058499655884358E-2</v>
      </c>
      <c r="M7" s="354">
        <f t="shared" si="2"/>
        <v>1.3729877939405236E-2</v>
      </c>
      <c r="N7" s="43">
        <f t="shared" si="3"/>
        <v>5.5207022885744042E-2</v>
      </c>
    </row>
    <row r="8" spans="1:14" s="270" customFormat="1" ht="19.5" customHeight="1" thickBot="1">
      <c r="A8" s="317" t="s">
        <v>241</v>
      </c>
      <c r="B8" s="318"/>
      <c r="C8" s="319">
        <f>'User Inputs'!B20</f>
        <v>0.4</v>
      </c>
      <c r="D8" s="332" t="s">
        <v>2114</v>
      </c>
      <c r="E8" s="320">
        <f>J9*C8*1000000</f>
        <v>12173639.600000001</v>
      </c>
      <c r="G8" s="36" t="s">
        <v>133</v>
      </c>
      <c r="H8" s="37" t="s">
        <v>133</v>
      </c>
      <c r="I8" s="38">
        <f>SUMIFS('UE Export'!J:J,'UE Export'!F:F,"WTHR",'UE Export'!M:M,"N",'UE Export'!D:D,"&lt;&gt;SC")/24
+SUMIFS('UE Export'!J:J,'UE Export'!F:F,"WTHR X COND",'UE Export'!M:M,"N",'UE Export'!D:D,"&lt;&gt;SC")/24
+SUMIFS('UE Export'!J:J,'UE Export'!F:F,"WTHR OCEAN",'UE Export'!M:M,"N",'UE Export'!D:D,"&lt;&gt;SC")/24</f>
        <v>1.1874999999999991</v>
      </c>
      <c r="J8" s="311">
        <f>SUMIFS('UE Export'!K:K,'UE Export'!F:F,"WTHR",'UE Export'!M:M,"N")/1000000+SUMIFS('UE Export'!K:K,'UE Export'!F:F,"WTHR OCEAN",'UE Export'!M:M,"N")/1000000+SUMIFS('UE Export'!K:K,'UE Export'!F:F,"WTHR X COND",'UE Export'!M:M,"N")/1000000</f>
        <v>1.241635</v>
      </c>
      <c r="K8" s="355">
        <f t="shared" si="0"/>
        <v>1.3342696629213472E-2</v>
      </c>
      <c r="L8" s="42">
        <f t="shared" si="1"/>
        <v>3.9229181004817572E-2</v>
      </c>
      <c r="M8" s="354">
        <f t="shared" si="2"/>
        <v>1.0146256698877629E-2</v>
      </c>
      <c r="N8" s="43">
        <f t="shared" si="3"/>
        <v>4.0797494941447091E-2</v>
      </c>
    </row>
    <row r="9" spans="1:14" s="475" customFormat="1" ht="19.5" customHeight="1" thickBot="1">
      <c r="A9" s="583">
        <f ca="1">TODAY()</f>
        <v>43647</v>
      </c>
      <c r="B9" s="583"/>
      <c r="C9" s="533"/>
      <c r="D9" s="534"/>
      <c r="E9" s="535"/>
      <c r="G9" s="573" t="s">
        <v>2113</v>
      </c>
      <c r="H9" s="582"/>
      <c r="I9" s="59">
        <f>SUM(I5:I8)</f>
        <v>30.270833333333346</v>
      </c>
      <c r="J9" s="60">
        <f>SUM(J5:J8)</f>
        <v>30.434099</v>
      </c>
      <c r="K9" s="356">
        <f>SUM(K5:K8)</f>
        <v>0.34012172284644204</v>
      </c>
      <c r="L9" s="536"/>
      <c r="M9" s="356">
        <f>SUM(M5:M8)</f>
        <v>0.24869803191199907</v>
      </c>
      <c r="N9" s="537"/>
    </row>
    <row r="10" spans="1:14" s="270" customFormat="1" ht="19.5" customHeight="1" thickBot="1">
      <c r="C10" s="545" t="s">
        <v>2115</v>
      </c>
      <c r="G10" s="538" t="s">
        <v>504</v>
      </c>
      <c r="H10" s="539" t="s">
        <v>505</v>
      </c>
      <c r="I10" s="540">
        <f>SUMIFS('UE Export'!J:J,'UE Export'!D:D,'UE Summary'!H10)/24</f>
        <v>2.4166666666666665</v>
      </c>
      <c r="J10" s="541">
        <f>SUMIFS('UE Export'!K:K,'UE Export'!D:D,'UE Summary'!H10)/1000000</f>
        <v>2.3196249999999998</v>
      </c>
      <c r="K10" s="542"/>
      <c r="L10" s="542"/>
      <c r="M10" s="543"/>
      <c r="N10" s="544"/>
    </row>
  </sheetData>
  <mergeCells count="6">
    <mergeCell ref="A1:N1"/>
    <mergeCell ref="G3:N3"/>
    <mergeCell ref="A3:E3"/>
    <mergeCell ref="A6:E6"/>
    <mergeCell ref="G9:H9"/>
    <mergeCell ref="A9:B9"/>
  </mergeCells>
  <printOptions horizontalCentered="1" verticalCentered="1"/>
  <pageMargins left="0.2" right="0.2" top="0.25" bottom="0.25" header="0.3" footer="0.3"/>
  <pageSetup scale="61"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6" tint="0.39997558519241921"/>
    <pageSetUpPr fitToPage="1"/>
  </sheetPr>
  <dimension ref="A1:K82"/>
  <sheetViews>
    <sheetView zoomScale="80" zoomScaleNormal="80" workbookViewId="0">
      <selection activeCell="K31" sqref="K31"/>
    </sheetView>
  </sheetViews>
  <sheetFormatPr defaultRowHeight="14.4"/>
  <cols>
    <col min="1" max="1" width="1.5546875" style="67" customWidth="1"/>
    <col min="2" max="2" width="40.6640625" style="19" customWidth="1"/>
    <col min="3" max="3" width="14" bestFit="1" customWidth="1"/>
    <col min="4" max="4" width="16.6640625" bestFit="1" customWidth="1"/>
    <col min="5" max="5" width="12.6640625" style="21" customWidth="1"/>
    <col min="6" max="6" width="40.6640625" customWidth="1"/>
    <col min="7" max="7" width="14" bestFit="1" customWidth="1"/>
    <col min="8" max="8" width="16.6640625" bestFit="1" customWidth="1"/>
    <col min="9" max="9" width="12.6640625" customWidth="1"/>
  </cols>
  <sheetData>
    <row r="1" spans="1:9" s="67" customFormat="1" ht="17.25" customHeight="1" thickBot="1">
      <c r="B1" s="150" t="s">
        <v>194</v>
      </c>
      <c r="E1" s="21"/>
    </row>
    <row r="2" spans="1:9" ht="18.600000000000001" thickBot="1">
      <c r="B2" s="587" t="str">
        <f>'User Inputs'!B11 &amp; ": NPT by Category"</f>
        <v>DID - KC 414 Sweetwater Appraisal #1: NPT by Category</v>
      </c>
      <c r="C2" s="588"/>
      <c r="D2" s="588"/>
      <c r="E2" s="588"/>
      <c r="F2" s="588"/>
      <c r="G2" s="588"/>
      <c r="H2" s="588"/>
      <c r="I2" s="589"/>
    </row>
    <row r="3" spans="1:9" s="19" customFormat="1">
      <c r="A3" s="67"/>
      <c r="B3" s="290" t="s">
        <v>135</v>
      </c>
      <c r="C3" s="291" t="s">
        <v>136</v>
      </c>
      <c r="D3" s="291" t="s">
        <v>380</v>
      </c>
      <c r="E3" s="292" t="s">
        <v>144</v>
      </c>
      <c r="F3" s="290" t="s">
        <v>135</v>
      </c>
      <c r="G3" s="291" t="s">
        <v>136</v>
      </c>
      <c r="H3" s="291" t="s">
        <v>380</v>
      </c>
      <c r="I3" s="292" t="s">
        <v>144</v>
      </c>
    </row>
    <row r="4" spans="1:9">
      <c r="B4" s="282" t="s">
        <v>121</v>
      </c>
      <c r="C4" s="283" t="s">
        <v>107</v>
      </c>
      <c r="D4" s="284">
        <f>SUMIFS('UE Export'!J:J,'UE Export'!E:E,'NPT by Category'!C4,'UE Export'!M:M,"N")/24</f>
        <v>6.6666666666666714</v>
      </c>
      <c r="E4" s="285">
        <f>SUMIFS('UE Export'!K:K,'UE Export'!E:E,'NPT by Category'!C4,'UE Export'!M:M,"N")</f>
        <v>6214322</v>
      </c>
      <c r="F4" s="282" t="s">
        <v>127</v>
      </c>
      <c r="G4" s="283" t="s">
        <v>116</v>
      </c>
      <c r="H4" s="284">
        <f>SUMIFS('UE Export'!J:J,'UE Export'!E:E,'NPT by Category'!G4,'UE Export'!M:M,"N")/24</f>
        <v>0</v>
      </c>
      <c r="I4" s="285">
        <f>SUMIFS('UE Export'!K:K,'UE Export'!E:E,'NPT by Category'!G4,'UE Export'!M:M,"N")</f>
        <v>0</v>
      </c>
    </row>
    <row r="5" spans="1:9">
      <c r="B5" s="282" t="s">
        <v>120</v>
      </c>
      <c r="C5" s="283" t="s">
        <v>109</v>
      </c>
      <c r="D5" s="284">
        <f>SUMIFS('UE Export'!J:J,'UE Export'!E:E,'NPT by Category'!C5,'UE Export'!M:M,"N")/24</f>
        <v>0.27083333333333331</v>
      </c>
      <c r="E5" s="285">
        <f>SUMIFS('UE Export'!K:K,'UE Export'!E:E,'NPT by Category'!C5,'UE Export'!M:M,"N")</f>
        <v>277504</v>
      </c>
      <c r="F5" s="282" t="s">
        <v>129</v>
      </c>
      <c r="G5" s="283" t="s">
        <v>112</v>
      </c>
      <c r="H5" s="284">
        <f>SUMIFS('UE Export'!J:J,'UE Export'!E:E,'NPT by Category'!G5,'UE Export'!M:M,"N")/24</f>
        <v>0</v>
      </c>
      <c r="I5" s="285">
        <f>SUMIFS('UE Export'!K:K,'UE Export'!E:E,'NPT by Category'!G5,'UE Export'!M:M,"N")</f>
        <v>0</v>
      </c>
    </row>
    <row r="6" spans="1:9">
      <c r="B6" s="282" t="s">
        <v>122</v>
      </c>
      <c r="C6" s="283" t="s">
        <v>101</v>
      </c>
      <c r="D6" s="284">
        <f>SUMIFS('UE Export'!J:J,'UE Export'!E:E,'NPT by Category'!C6,'UE Export'!M:M,"N")/24</f>
        <v>0</v>
      </c>
      <c r="E6" s="285">
        <f>SUMIFS('UE Export'!K:K,'UE Export'!E:E,'NPT by Category'!C6,'UE Export'!M:M,"N")</f>
        <v>0</v>
      </c>
      <c r="F6" s="282" t="s">
        <v>128</v>
      </c>
      <c r="G6" s="283" t="s">
        <v>117</v>
      </c>
      <c r="H6" s="284">
        <f>SUMIFS('UE Export'!J:J,'UE Export'!E:E,'NPT by Category'!G6,'UE Export'!M:M,"N")/24</f>
        <v>0</v>
      </c>
      <c r="I6" s="285">
        <f>SUMIFS('UE Export'!K:K,'UE Export'!E:E,'NPT by Category'!G6,'UE Export'!M:M,"N")</f>
        <v>0</v>
      </c>
    </row>
    <row r="7" spans="1:9">
      <c r="B7" s="282" t="s">
        <v>123</v>
      </c>
      <c r="C7" s="283" t="s">
        <v>110</v>
      </c>
      <c r="D7" s="284">
        <f>SUMIFS('UE Export'!J:J,'UE Export'!E:E,'NPT by Category'!C7,'UE Export'!M:M,"N")/24</f>
        <v>0</v>
      </c>
      <c r="E7" s="285">
        <f>SUMIFS('UE Export'!K:K,'UE Export'!E:E,'NPT by Category'!C7,'UE Export'!M:M,"N")</f>
        <v>0</v>
      </c>
      <c r="F7" s="282" t="s">
        <v>130</v>
      </c>
      <c r="G7" s="283" t="s">
        <v>118</v>
      </c>
      <c r="H7" s="284">
        <f>SUMIFS('UE Export'!J:J,'UE Export'!E:E,'NPT by Category'!G7,'UE Export'!M:M,"N")/24</f>
        <v>0</v>
      </c>
      <c r="I7" s="285">
        <f>SUMIFS('UE Export'!K:K,'UE Export'!E:E,'NPT by Category'!G7,'UE Export'!M:M,"N")</f>
        <v>0</v>
      </c>
    </row>
    <row r="8" spans="1:9">
      <c r="B8" s="282" t="s">
        <v>88</v>
      </c>
      <c r="C8" s="283" t="s">
        <v>108</v>
      </c>
      <c r="D8" s="284">
        <f>SUMIFS('UE Export'!J:J,'UE Export'!E:E,'NPT by Category'!C8,'UE Export'!M:M,"N")/24</f>
        <v>0</v>
      </c>
      <c r="E8" s="285">
        <f>SUMIFS('UE Export'!K:K,'UE Export'!E:E,'NPT by Category'!C8,'UE Export'!M:M,"N")</f>
        <v>0</v>
      </c>
      <c r="F8" s="282" t="s">
        <v>131</v>
      </c>
      <c r="G8" s="283" t="s">
        <v>119</v>
      </c>
      <c r="H8" s="284">
        <f>SUMIFS('UE Export'!J:J,'UE Export'!E:E,'NPT by Category'!G8,'UE Export'!M:M,"N")/24</f>
        <v>2.125</v>
      </c>
      <c r="I8" s="285">
        <f>SUMIFS('UE Export'!K:K,'UE Export'!E:E,'NPT by Category'!G8,'UE Export'!M:M,"N")</f>
        <v>2238712</v>
      </c>
    </row>
    <row r="9" spans="1:9">
      <c r="B9" s="282" t="s">
        <v>124</v>
      </c>
      <c r="C9" s="283" t="s">
        <v>106</v>
      </c>
      <c r="D9" s="284">
        <f>SUMIFS('UE Export'!J:J,'UE Export'!E:E,'NPT by Category'!C9,'UE Export'!M:M,"N")/24</f>
        <v>1.9791666666666667</v>
      </c>
      <c r="E9" s="285">
        <f>SUMIFS('UE Export'!K:K,'UE Export'!E:E,'NPT by Category'!C9,'UE Export'!M:M,"N")</f>
        <v>1996575</v>
      </c>
      <c r="F9" s="282" t="s">
        <v>132</v>
      </c>
      <c r="G9" s="283" t="s">
        <v>103</v>
      </c>
      <c r="H9" s="284">
        <f>SUMIFS('UE Export'!J:J,'UE Export'!E:E,'NPT by Category'!G9,'UE Export'!M:M,"N")/24-H10</f>
        <v>0</v>
      </c>
      <c r="I9" s="285">
        <f>SUMIFS('UE Export'!K:K,'UE Export'!E:E,'NPT by Category'!G9,'UE Export'!M:M,"N")-I10</f>
        <v>0</v>
      </c>
    </row>
    <row r="10" spans="1:9">
      <c r="B10" s="282" t="s">
        <v>114</v>
      </c>
      <c r="C10" s="283" t="s">
        <v>113</v>
      </c>
      <c r="D10" s="284">
        <f>SUMIFS('UE Export'!J:J,'UE Export'!E:E,'NPT by Category'!C10,'UE Export'!M:M,"N")/24</f>
        <v>0</v>
      </c>
      <c r="E10" s="285">
        <f>SUMIFS('UE Export'!K:K,'UE Export'!E:E,'NPT by Category'!C10,'UE Export'!M:M,"N")</f>
        <v>0</v>
      </c>
      <c r="F10" s="282" t="s">
        <v>133</v>
      </c>
      <c r="G10" s="283" t="s">
        <v>104</v>
      </c>
      <c r="H10" s="284">
        <f>SUMIFS('UE Export'!J:J,'UE Export'!F:F,"WTHR",'UE Export'!M:M,"N")/24+SUMIFS('UE Export'!J:J,'UE Export'!F:F,"WTHR X COND",'UE Export'!M:M,"N")/24+SUMIFS('UE Export'!J:J,'UE Export'!F:F,"WTHR OCEAN",'UE Export'!M:M,"N")/24</f>
        <v>1.1874999999999991</v>
      </c>
      <c r="I10" s="285">
        <f>SUMIFS('UE Export'!K:K,'UE Export'!F:F,"WTHR",'UE Export'!M:M,"N")+SUMIFS('UE Export'!K:K,'UE Export'!F:F,"WTHR OCEAN",'UE Export'!M:M,"N")+SUMIFS('UE Export'!K:K,'UE Export'!F:F,"WTHR X COND",'UE Export'!M:M,"N")</f>
        <v>1241635</v>
      </c>
    </row>
    <row r="11" spans="1:9" s="19" customFormat="1" ht="15" thickBot="1">
      <c r="A11" s="67"/>
      <c r="B11" s="286" t="s">
        <v>126</v>
      </c>
      <c r="C11" s="287" t="s">
        <v>125</v>
      </c>
      <c r="D11" s="288">
        <f>SUMIFS('UE Export'!J:J,'UE Export'!E:E,'NPT by Category'!C11,'UE Export'!M:M,"N")/24</f>
        <v>0</v>
      </c>
      <c r="E11" s="289">
        <f>SUMIFS('UE Export'!K:K,'UE Export'!E:E,'NPT by Category'!C11,'UE Export'!M:M,"N")</f>
        <v>0</v>
      </c>
      <c r="F11" s="286" t="s">
        <v>134</v>
      </c>
      <c r="G11" s="287" t="s">
        <v>111</v>
      </c>
      <c r="H11" s="288">
        <f>SUMIFS('UE Export'!J:J,'UE Export'!E:E,'NPT by Category'!G11,'UE Export'!M:M,"N")/24</f>
        <v>20.458333333333339</v>
      </c>
      <c r="I11" s="289">
        <f>SUMIFS('UE Export'!K:K,'UE Export'!E:E,'NPT by Category'!G11,'UE Export'!M:M,"N")</f>
        <v>20722749</v>
      </c>
    </row>
    <row r="12" spans="1:9">
      <c r="F12" s="22"/>
      <c r="G12" s="22"/>
      <c r="H12" s="21"/>
    </row>
    <row r="13" spans="1:9">
      <c r="F13" s="22"/>
      <c r="G13" s="22"/>
      <c r="H13" s="21"/>
    </row>
    <row r="14" spans="1:9">
      <c r="F14" s="22"/>
      <c r="G14" s="22"/>
      <c r="H14" s="21"/>
    </row>
    <row r="15" spans="1:9">
      <c r="F15" s="22"/>
      <c r="G15" s="22"/>
      <c r="H15" s="21"/>
    </row>
    <row r="16" spans="1:9">
      <c r="F16" s="22"/>
      <c r="G16" s="22"/>
      <c r="H16" s="21"/>
    </row>
    <row r="17" spans="2:11">
      <c r="F17" s="22"/>
      <c r="G17" s="22"/>
      <c r="H17" s="21"/>
    </row>
    <row r="18" spans="2:11">
      <c r="F18" s="22"/>
      <c r="G18" s="22"/>
      <c r="H18" s="21"/>
    </row>
    <row r="19" spans="2:11">
      <c r="F19" s="22"/>
      <c r="G19" s="22"/>
      <c r="H19" s="21"/>
      <c r="K19" t="s">
        <v>141</v>
      </c>
    </row>
    <row r="21" spans="2:11">
      <c r="B21" s="591"/>
      <c r="C21" s="591"/>
      <c r="D21" s="591"/>
      <c r="E21" s="591"/>
    </row>
    <row r="22" spans="2:11">
      <c r="B22" s="590"/>
      <c r="C22" s="590"/>
      <c r="D22" s="20"/>
      <c r="E22" s="23"/>
    </row>
    <row r="23" spans="2:11">
      <c r="B23" s="590"/>
      <c r="C23" s="590"/>
    </row>
    <row r="24" spans="2:11">
      <c r="B24" s="590"/>
      <c r="C24" s="590"/>
      <c r="D24" s="22"/>
    </row>
    <row r="25" spans="2:11">
      <c r="B25" s="590"/>
      <c r="C25" s="590"/>
      <c r="D25" s="22"/>
    </row>
    <row r="72" spans="2:9" ht="15" thickBot="1"/>
    <row r="73" spans="2:9" ht="16.2" thickBot="1">
      <c r="B73" s="584" t="s">
        <v>115</v>
      </c>
      <c r="C73" s="585"/>
      <c r="D73" s="585"/>
      <c r="E73" s="585"/>
      <c r="F73" s="585"/>
      <c r="G73" s="585"/>
      <c r="H73" s="585"/>
      <c r="I73" s="586"/>
    </row>
    <row r="74" spans="2:9">
      <c r="B74" s="151" t="s">
        <v>135</v>
      </c>
      <c r="C74" s="152" t="s">
        <v>136</v>
      </c>
      <c r="D74" s="152" t="s">
        <v>380</v>
      </c>
      <c r="E74" s="153" t="s">
        <v>144</v>
      </c>
      <c r="F74" s="151" t="s">
        <v>135</v>
      </c>
      <c r="G74" s="152" t="s">
        <v>136</v>
      </c>
      <c r="H74" s="219" t="s">
        <v>380</v>
      </c>
      <c r="I74" s="153" t="s">
        <v>144</v>
      </c>
    </row>
    <row r="75" spans="2:9">
      <c r="B75" s="154" t="s">
        <v>121</v>
      </c>
      <c r="C75" s="155" t="s">
        <v>107</v>
      </c>
      <c r="D75" s="155">
        <f t="shared" ref="D75:E82" si="0">IF(D4=0,NA(),D4)</f>
        <v>6.6666666666666714</v>
      </c>
      <c r="E75" s="156">
        <f t="shared" si="0"/>
        <v>6214322</v>
      </c>
      <c r="F75" s="154" t="s">
        <v>127</v>
      </c>
      <c r="G75" s="155" t="s">
        <v>116</v>
      </c>
      <c r="H75" s="155" t="e">
        <f t="shared" ref="H75:I82" si="1">IF(H4=0,NA(),H4)</f>
        <v>#N/A</v>
      </c>
      <c r="I75" s="156" t="e">
        <f t="shared" si="1"/>
        <v>#N/A</v>
      </c>
    </row>
    <row r="76" spans="2:9">
      <c r="B76" s="154" t="s">
        <v>120</v>
      </c>
      <c r="C76" s="155" t="s">
        <v>109</v>
      </c>
      <c r="D76" s="155">
        <f t="shared" si="0"/>
        <v>0.27083333333333331</v>
      </c>
      <c r="E76" s="156">
        <f t="shared" si="0"/>
        <v>277504</v>
      </c>
      <c r="F76" s="154" t="s">
        <v>129</v>
      </c>
      <c r="G76" s="155" t="s">
        <v>112</v>
      </c>
      <c r="H76" s="155" t="e">
        <f t="shared" si="1"/>
        <v>#N/A</v>
      </c>
      <c r="I76" s="156" t="e">
        <f t="shared" si="1"/>
        <v>#N/A</v>
      </c>
    </row>
    <row r="77" spans="2:9">
      <c r="B77" s="154" t="s">
        <v>122</v>
      </c>
      <c r="C77" s="155" t="s">
        <v>101</v>
      </c>
      <c r="D77" s="155" t="e">
        <f>IF(D6=0,NA(),D6)</f>
        <v>#N/A</v>
      </c>
      <c r="E77" s="156" t="e">
        <f>IF(E6=0,NA(),E6)</f>
        <v>#N/A</v>
      </c>
      <c r="F77" s="154" t="s">
        <v>128</v>
      </c>
      <c r="G77" s="155" t="s">
        <v>117</v>
      </c>
      <c r="H77" s="155" t="e">
        <f t="shared" si="1"/>
        <v>#N/A</v>
      </c>
      <c r="I77" s="156" t="e">
        <f t="shared" si="1"/>
        <v>#N/A</v>
      </c>
    </row>
    <row r="78" spans="2:9">
      <c r="B78" s="154" t="s">
        <v>123</v>
      </c>
      <c r="C78" s="155" t="s">
        <v>110</v>
      </c>
      <c r="D78" s="155" t="e">
        <f t="shared" si="0"/>
        <v>#N/A</v>
      </c>
      <c r="E78" s="156" t="e">
        <f t="shared" si="0"/>
        <v>#N/A</v>
      </c>
      <c r="F78" s="154" t="s">
        <v>130</v>
      </c>
      <c r="G78" s="155" t="s">
        <v>118</v>
      </c>
      <c r="H78" s="155" t="e">
        <f t="shared" si="1"/>
        <v>#N/A</v>
      </c>
      <c r="I78" s="156" t="e">
        <f t="shared" si="1"/>
        <v>#N/A</v>
      </c>
    </row>
    <row r="79" spans="2:9">
      <c r="B79" s="154" t="s">
        <v>88</v>
      </c>
      <c r="C79" s="155" t="s">
        <v>108</v>
      </c>
      <c r="D79" s="155" t="e">
        <f t="shared" si="0"/>
        <v>#N/A</v>
      </c>
      <c r="E79" s="156" t="e">
        <f t="shared" si="0"/>
        <v>#N/A</v>
      </c>
      <c r="F79" s="154" t="s">
        <v>131</v>
      </c>
      <c r="G79" s="155" t="s">
        <v>119</v>
      </c>
      <c r="H79" s="155">
        <f t="shared" si="1"/>
        <v>2.125</v>
      </c>
      <c r="I79" s="156">
        <f t="shared" si="1"/>
        <v>2238712</v>
      </c>
    </row>
    <row r="80" spans="2:9">
      <c r="B80" s="154" t="s">
        <v>124</v>
      </c>
      <c r="C80" s="155" t="s">
        <v>106</v>
      </c>
      <c r="D80" s="155">
        <f t="shared" si="0"/>
        <v>1.9791666666666667</v>
      </c>
      <c r="E80" s="156">
        <f t="shared" si="0"/>
        <v>1996575</v>
      </c>
      <c r="F80" s="154" t="s">
        <v>132</v>
      </c>
      <c r="G80" s="155" t="s">
        <v>103</v>
      </c>
      <c r="H80" s="155" t="e">
        <f t="shared" si="1"/>
        <v>#N/A</v>
      </c>
      <c r="I80" s="156" t="e">
        <f t="shared" si="1"/>
        <v>#N/A</v>
      </c>
    </row>
    <row r="81" spans="2:9">
      <c r="B81" s="154" t="s">
        <v>114</v>
      </c>
      <c r="C81" s="155" t="s">
        <v>113</v>
      </c>
      <c r="D81" s="155" t="e">
        <f t="shared" si="0"/>
        <v>#N/A</v>
      </c>
      <c r="E81" s="156" t="e">
        <f t="shared" si="0"/>
        <v>#N/A</v>
      </c>
      <c r="F81" s="154" t="s">
        <v>133</v>
      </c>
      <c r="G81" s="155" t="s">
        <v>104</v>
      </c>
      <c r="H81" s="155">
        <f t="shared" si="1"/>
        <v>1.1874999999999991</v>
      </c>
      <c r="I81" s="156">
        <f t="shared" si="1"/>
        <v>1241635</v>
      </c>
    </row>
    <row r="82" spans="2:9" ht="15" thickBot="1">
      <c r="B82" s="157" t="s">
        <v>126</v>
      </c>
      <c r="C82" s="158" t="s">
        <v>125</v>
      </c>
      <c r="D82" s="158" t="e">
        <f t="shared" si="0"/>
        <v>#N/A</v>
      </c>
      <c r="E82" s="159" t="e">
        <f t="shared" si="0"/>
        <v>#N/A</v>
      </c>
      <c r="F82" s="157" t="s">
        <v>134</v>
      </c>
      <c r="G82" s="158" t="s">
        <v>111</v>
      </c>
      <c r="H82" s="158">
        <f t="shared" si="1"/>
        <v>20.458333333333339</v>
      </c>
      <c r="I82" s="159">
        <f t="shared" si="1"/>
        <v>20722749</v>
      </c>
    </row>
  </sheetData>
  <mergeCells count="7">
    <mergeCell ref="B73:I73"/>
    <mergeCell ref="B2:I2"/>
    <mergeCell ref="B25:C25"/>
    <mergeCell ref="B21:E21"/>
    <mergeCell ref="B22:C22"/>
    <mergeCell ref="B23:C23"/>
    <mergeCell ref="B24:C24"/>
  </mergeCells>
  <printOptions horizontalCentered="1" verticalCentered="1"/>
  <pageMargins left="0.2" right="0.2" top="0.25" bottom="0.25" header="0.3" footer="0.3"/>
  <pageSetup scale="80"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6" tint="0.39997558519241921"/>
    <pageSetUpPr fitToPage="1"/>
  </sheetPr>
  <dimension ref="A1"/>
  <sheetViews>
    <sheetView zoomScale="90" zoomScaleNormal="90" workbookViewId="0">
      <selection activeCell="U17" sqref="U17"/>
    </sheetView>
  </sheetViews>
  <sheetFormatPr defaultColWidth="9.109375" defaultRowHeight="14.4"/>
  <cols>
    <col min="1" max="17" width="9.109375" style="110"/>
    <col min="18" max="18" width="6.33203125" style="110" customWidth="1"/>
    <col min="19" max="16384" width="9.109375" style="110"/>
  </cols>
  <sheetData/>
  <printOptions horizontalCentered="1" verticalCentered="1"/>
  <pageMargins left="0.25" right="0.25" top="0.25" bottom="0.25" header="0" footer="0"/>
  <pageSetup scale="96"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6">
    <tabColor rgb="FF00B0F0"/>
  </sheetPr>
  <dimension ref="A1:J13"/>
  <sheetViews>
    <sheetView workbookViewId="0">
      <selection activeCell="J20" sqref="J20"/>
    </sheetView>
  </sheetViews>
  <sheetFormatPr defaultRowHeight="14.4"/>
  <cols>
    <col min="1" max="1" width="35.6640625" customWidth="1"/>
    <col min="2" max="2" width="11.88671875" customWidth="1"/>
    <col min="4" max="4" width="16" style="475" customWidth="1"/>
    <col min="5" max="5" width="8.6640625" bestFit="1" customWidth="1"/>
    <col min="6" max="6" width="10.5546875" bestFit="1" customWidth="1"/>
    <col min="7" max="7" width="8.6640625" bestFit="1" customWidth="1"/>
    <col min="8" max="10" width="11.109375" bestFit="1" customWidth="1"/>
  </cols>
  <sheetData>
    <row r="1" spans="1:10" s="475" customFormat="1" ht="15" thickBot="1">
      <c r="A1" s="214" t="s">
        <v>2067</v>
      </c>
    </row>
    <row r="2" spans="1:10">
      <c r="A2" s="301" t="s">
        <v>496</v>
      </c>
      <c r="B2" s="302">
        <f>SUMIFS('AFE Export'!G:G,'AFE Export'!A:A,"7440",'AFE Export'!B:B,"0001")/'User Inputs'!B19</f>
        <v>521862.4608742579</v>
      </c>
    </row>
    <row r="3" spans="1:10" ht="15" thickBot="1">
      <c r="A3" s="303" t="s">
        <v>497</v>
      </c>
      <c r="B3" s="304">
        <f>'AFE Cost'!O47</f>
        <v>476729.01780895842</v>
      </c>
    </row>
    <row r="4" spans="1:10" s="270" customFormat="1">
      <c r="A4" s="592" t="s">
        <v>500</v>
      </c>
      <c r="B4" s="593"/>
      <c r="D4" s="475"/>
    </row>
    <row r="5" spans="1:10">
      <c r="A5" s="305" t="s">
        <v>475</v>
      </c>
      <c r="B5" s="306" t="s">
        <v>499</v>
      </c>
    </row>
    <row r="6" spans="1:10" s="270" customFormat="1">
      <c r="A6" s="305" t="s">
        <v>495</v>
      </c>
      <c r="B6" s="307">
        <v>1</v>
      </c>
      <c r="D6" s="475"/>
    </row>
    <row r="7" spans="1:10">
      <c r="A7" s="305" t="s">
        <v>476</v>
      </c>
      <c r="B7" s="306">
        <v>12</v>
      </c>
    </row>
    <row r="8" spans="1:10" s="270" customFormat="1" ht="15" thickBot="1">
      <c r="A8" s="308" t="s">
        <v>498</v>
      </c>
      <c r="B8" s="309">
        <f>IF(B5="Rig",(B3+B2*B6)*(B7/24),(B3+B2)*(B7/24))</f>
        <v>499295.73934160813</v>
      </c>
      <c r="D8" s="475"/>
    </row>
    <row r="9" spans="1:10">
      <c r="E9" s="475"/>
      <c r="F9" s="475"/>
      <c r="G9" s="475"/>
      <c r="H9" s="475"/>
      <c r="I9" s="475"/>
      <c r="J9" s="475"/>
    </row>
    <row r="10" spans="1:10" ht="15" thickBot="1">
      <c r="A10" s="214" t="s">
        <v>2066</v>
      </c>
    </row>
    <row r="11" spans="1:10" ht="15" thickBot="1">
      <c r="A11" s="301" t="s">
        <v>2065</v>
      </c>
      <c r="B11" s="502">
        <f>VLOOKUP("NONWW",'Original Plan'!A:X,7)</f>
        <v>20</v>
      </c>
      <c r="D11" s="519" t="s">
        <v>2081</v>
      </c>
      <c r="E11" s="516" t="s">
        <v>2073</v>
      </c>
      <c r="F11" s="517" t="s">
        <v>2074</v>
      </c>
      <c r="G11" s="517" t="s">
        <v>2075</v>
      </c>
      <c r="H11" s="517" t="s">
        <v>2076</v>
      </c>
      <c r="I11" s="517" t="s">
        <v>2077</v>
      </c>
      <c r="J11" s="518" t="s">
        <v>2078</v>
      </c>
    </row>
    <row r="12" spans="1:10">
      <c r="A12" s="498" t="s">
        <v>2063</v>
      </c>
      <c r="B12" s="499">
        <f>VLOOKUP("NONWW",'Original Plan'!A:X,11)</f>
        <v>25000000</v>
      </c>
      <c r="D12" s="510" t="s">
        <v>2079</v>
      </c>
      <c r="E12" s="512">
        <f>INDEX('Original Plan'!A1:X35,MATCH("NONWW",'Original Plan'!A1:A35,0),MATCH("Planned Min Cum Days",'Original Plan'!A1:X1,0))
-INDEX('Original Plan'!A1:X35,MATCH("NONWW",'Original Plan'!A1:A35,0)-1,MATCH("Planned Min Cum Days",'Original Plan'!A1:X1,0))</f>
        <v>9.5999999999999943</v>
      </c>
      <c r="F12" s="513">
        <f>INDEX('Original Plan'!A1:X35,MATCH("NONWW",'Original Plan'!A1:A35,0),MATCH("Planned AFE Cum Days",'Original Plan'!A1:X1,0))
-INDEX('Original Plan'!A1:X35,MATCH("NONWW",'Original Plan'!A1:A35,0)-1,MATCH("Planned AFE Cum Days",'Original Plan'!A1:X1,0))</f>
        <v>20</v>
      </c>
      <c r="G12" s="513">
        <f>INDEX('Original Plan'!A1:X35,MATCH("NONWW",'Original Plan'!A1:A35,0),MATCH("Planned Max Cum Days",'Original Plan'!A1:X1,0))
-INDEX('Original Plan'!A1:X35,MATCH("NONWW",'Original Plan'!A1:A35,0)-1,MATCH("Planned Max Cum Days",'Original Plan'!A1:X1,0))</f>
        <v>30</v>
      </c>
      <c r="H12" s="514">
        <f>INDEX('Original Plan'!A1:X35,MATCH("NONWW",'Original Plan'!A1:A35,0),MATCH("Planned Min Cum Phase Cost",'Original Plan'!A1:X1,0))
-INDEX('Original Plan'!A1:X35,MATCH("NONWW",'Original Plan'!A1:A35,0)-1,MATCH("Planned Min Cum Phase Cost",'Original Plan'!A1:X1,0))</f>
        <v>15000000</v>
      </c>
      <c r="I12" s="514">
        <f>INDEX('Original Plan'!A1:X35,MATCH("NONWW",'Original Plan'!A1:A35,0),MATCH("Planned AFE Cum Phase Cost",'Original Plan'!A1:X1,0))
-INDEX('Original Plan'!A1:X35,MATCH("NONWW",'Original Plan'!A1:A35,0)-1,MATCH("Planned AFE Cum Phase Cost",'Original Plan'!A1:X1,0))</f>
        <v>25000000</v>
      </c>
      <c r="J12" s="515">
        <f>INDEX('Original Plan'!A1:X35,MATCH("NONWW",'Original Plan'!A1:A35,0),MATCH("Planned Max Cum Phase Cost",'Original Plan'!A1:X1,0))
-INDEX('Original Plan'!A1:X35,MATCH("NONWW",'Original Plan'!A1:A35,0)-1,MATCH("Planned Max Cum Phase Cost",'Original Plan'!A1:X1,0))</f>
        <v>35000000</v>
      </c>
    </row>
    <row r="13" spans="1:10" ht="15" thickBot="1">
      <c r="A13" s="500" t="s">
        <v>2064</v>
      </c>
      <c r="B13" s="506">
        <f>INDEX('Phase Export'!A2:X35,MATCH("Current",'Phase Export'!Z2:Z35,0),9)/(MAX('Phase Export'!I:I)-B11)</f>
        <v>0.78826376285541444</v>
      </c>
      <c r="D13" s="511" t="s">
        <v>2080</v>
      </c>
      <c r="E13" s="507">
        <f>E12*(1-$B$13)</f>
        <v>2.03266787658802</v>
      </c>
      <c r="F13" s="508">
        <f t="shared" ref="F13:G13" si="0">F12*(1-$B$13)</f>
        <v>4.2347247428917107</v>
      </c>
      <c r="G13" s="508">
        <f t="shared" si="0"/>
        <v>6.352087114337567</v>
      </c>
      <c r="H13" s="509">
        <f>ROUND(H12*(1-$B$13),-5)</f>
        <v>3200000</v>
      </c>
      <c r="I13" s="509">
        <f t="shared" ref="I13:J13" si="1">ROUND(I12*(1-$B$13),-5)</f>
        <v>5300000</v>
      </c>
      <c r="J13" s="501">
        <f t="shared" si="1"/>
        <v>7400000</v>
      </c>
    </row>
  </sheetData>
  <mergeCells count="1">
    <mergeCell ref="A4:B4"/>
  </mergeCells>
  <conditionalFormatting sqref="A6:B6">
    <cfRule type="expression" dxfId="3" priority="1">
      <formula>$B$5="Non-Rig"</formula>
    </cfRule>
  </conditionalFormatting>
  <dataValidations count="1">
    <dataValidation type="list" allowBlank="1" showInputMessage="1" showErrorMessage="1" sqref="B5" xr:uid="{00000000-0002-0000-1200-000000000000}">
      <formula1>"Rig,Non-Rig"</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2">
    <tabColor theme="8" tint="0.39997558519241921"/>
  </sheetPr>
  <dimension ref="A1:A11"/>
  <sheetViews>
    <sheetView workbookViewId="0">
      <selection activeCell="F34" sqref="F34"/>
    </sheetView>
  </sheetViews>
  <sheetFormatPr defaultRowHeight="14.4"/>
  <sheetData>
    <row r="1" spans="1:1">
      <c r="A1" s="475" t="s">
        <v>2051</v>
      </c>
    </row>
    <row r="3" spans="1:1">
      <c r="A3" t="s">
        <v>2057</v>
      </c>
    </row>
    <row r="11" spans="1:1">
      <c r="A11" t="s">
        <v>2056</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3">
    <tabColor theme="8" tint="0.39997558519241921"/>
  </sheetPr>
  <dimension ref="A1:B12"/>
  <sheetViews>
    <sheetView workbookViewId="0">
      <selection activeCell="C16" sqref="C16"/>
    </sheetView>
  </sheetViews>
  <sheetFormatPr defaultColWidth="9.109375" defaultRowHeight="14.4"/>
  <cols>
    <col min="1" max="16384" width="9.109375" style="475"/>
  </cols>
  <sheetData>
    <row r="1" spans="1:2">
      <c r="A1" s="475" t="s">
        <v>2050</v>
      </c>
    </row>
    <row r="2" spans="1:2">
      <c r="B2" s="486" t="s">
        <v>2058</v>
      </c>
    </row>
    <row r="4" spans="1:2">
      <c r="A4" s="475" t="s">
        <v>2057</v>
      </c>
    </row>
    <row r="12" spans="1:2">
      <c r="A12" s="475" t="s">
        <v>2056</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theme="4" tint="-0.249977111117893"/>
  </sheetPr>
  <dimension ref="A1:AB122"/>
  <sheetViews>
    <sheetView workbookViewId="0">
      <selection activeCell="G2" sqref="G2"/>
    </sheetView>
  </sheetViews>
  <sheetFormatPr defaultRowHeight="14.4"/>
  <cols>
    <col min="4" max="4" width="37.33203125" style="1" bestFit="1" customWidth="1"/>
    <col min="5" max="6" width="14" style="1" customWidth="1"/>
    <col min="7" max="28" width="11.6640625" customWidth="1"/>
  </cols>
  <sheetData>
    <row r="1" spans="1:28" ht="15" thickBot="1">
      <c r="A1" s="2" t="s">
        <v>2</v>
      </c>
      <c r="B1" s="3" t="s">
        <v>3</v>
      </c>
      <c r="C1" s="3" t="s">
        <v>4</v>
      </c>
      <c r="D1" s="15" t="s">
        <v>1</v>
      </c>
      <c r="E1" s="2" t="s">
        <v>81</v>
      </c>
      <c r="F1" s="15" t="s">
        <v>80</v>
      </c>
      <c r="G1" s="5">
        <f>MAX('Cost Export'!A:A)</f>
        <v>42150</v>
      </c>
      <c r="H1" s="4">
        <f>IF(COUNTIF('Cost Export'!$A:$A,G1-1)&gt;=1,G1-1,"N/A")</f>
        <v>42149</v>
      </c>
      <c r="I1" s="4">
        <f>IF(COUNTIF('Cost Export'!$A:$A,H1-1)&gt;=1,H1-1,"N/A")</f>
        <v>42148</v>
      </c>
      <c r="J1" s="4">
        <f>IF(COUNTIF('Cost Export'!$A:$A,I1-1)&gt;=1,I1-1,"N/A")</f>
        <v>42147</v>
      </c>
      <c r="K1" s="4">
        <f>IF(COUNTIF('Cost Export'!$A:$A,J1-1)&gt;=1,J1-1,"N/A")</f>
        <v>42146</v>
      </c>
      <c r="L1" s="4">
        <f>IF(COUNTIF('Cost Export'!$A:$A,K1-1)&gt;=1,K1-1,"N/A")</f>
        <v>42145</v>
      </c>
      <c r="M1" s="4">
        <f>IF(COUNTIF('Cost Export'!$A:$A,L1-1)&gt;=1,L1-1,"N/A")</f>
        <v>42144</v>
      </c>
      <c r="N1" s="4">
        <f>IF(COUNTIF('Cost Export'!$A:$A,M1-1)&gt;=1,M1-1,"N/A")</f>
        <v>42143</v>
      </c>
      <c r="O1" s="4">
        <f>IF(COUNTIF('Cost Export'!$A:$A,N1-1)&gt;=1,N1-1,"N/A")</f>
        <v>42142</v>
      </c>
      <c r="P1" s="4">
        <f>IF(COUNTIF('Cost Export'!$A:$A,O1-1)&gt;=1,O1-1,"N/A")</f>
        <v>42141</v>
      </c>
      <c r="Q1" s="4">
        <f>IF(COUNTIF('Cost Export'!$A:$A,P1-1)&gt;=1,P1-1,"N/A")</f>
        <v>42140</v>
      </c>
      <c r="R1" s="4">
        <f>IF(COUNTIF('Cost Export'!$A:$A,Q1-1)&gt;=1,Q1-1,"N/A")</f>
        <v>42139</v>
      </c>
      <c r="S1" s="4">
        <f>IF(COUNTIF('Cost Export'!$A:$A,R1-1)&gt;=1,R1-1,"N/A")</f>
        <v>42138</v>
      </c>
      <c r="T1" s="4">
        <f>IF(COUNTIF('Cost Export'!$A:$A,S1-1)&gt;=1,S1-1,"N/A")</f>
        <v>42137</v>
      </c>
      <c r="U1" s="4">
        <f>IF(COUNTIF('Cost Export'!$A:$A,T1-1)&gt;=1,T1-1,"N/A")</f>
        <v>42136</v>
      </c>
      <c r="V1" s="4">
        <f>IF(COUNTIF('Cost Export'!$A:$A,U1-1)&gt;=1,U1-1,"N/A")</f>
        <v>42135</v>
      </c>
      <c r="W1" s="4">
        <f>IF(COUNTIF('Cost Export'!$A:$A,V1-1)&gt;=1,V1-1,"N/A")</f>
        <v>42134</v>
      </c>
      <c r="X1" s="4">
        <f>IF(COUNTIF('Cost Export'!$A:$A,W1-1)&gt;=1,W1-1,"N/A")</f>
        <v>42133</v>
      </c>
      <c r="Y1" s="4">
        <f>IF(COUNTIF('Cost Export'!$A:$A,X1-1)&gt;=1,X1-1,"N/A")</f>
        <v>42132</v>
      </c>
      <c r="Z1" s="4">
        <f>IF(COUNTIF('Cost Export'!$A:$A,Y1-1)&gt;=1,Y1-1,"N/A")</f>
        <v>42131</v>
      </c>
      <c r="AA1" s="4">
        <f>IF(COUNTIF('Cost Export'!$A:$A,Z1-1)&gt;=1,Z1-1,"N/A")</f>
        <v>42130</v>
      </c>
      <c r="AB1" s="4">
        <f>IF(COUNTIF('Cost Export'!$A:$A,AA1-1)&gt;=1,AA1-1,"N/A")</f>
        <v>42129</v>
      </c>
    </row>
    <row r="2" spans="1:28">
      <c r="A2" s="12">
        <v>7440</v>
      </c>
      <c r="B2" s="13">
        <v>1</v>
      </c>
      <c r="C2" s="13">
        <v>1</v>
      </c>
      <c r="D2" s="14" t="s">
        <v>7</v>
      </c>
      <c r="E2" s="24">
        <f>AVERAGE(G2:P2)</f>
        <v>603850</v>
      </c>
      <c r="F2" s="25">
        <f>AVERAGE(G2:K2)</f>
        <v>603837</v>
      </c>
      <c r="G2" s="242">
        <f>SUMIFS('Cost Export'!$G:$G,'Cost Export'!$C:$C,$A2,'Cost Export'!$D:$D,$B2,'Cost Export'!$E:$E,$C2,'Cost Export'!$A:$A,"&gt;="&amp;G$1,'Cost Export'!$A:$A,"&lt;"&amp;G$1+1)</f>
        <v>602355</v>
      </c>
      <c r="H2" s="243">
        <f>SUMIFS('Cost Export'!$G:$G,'Cost Export'!$C:$C,$A2,'Cost Export'!$D:$D,$B2,'Cost Export'!$E:$E,$C2,'Cost Export'!$A:$A,"&gt;="&amp;H$1,'Cost Export'!$A:$A,"&lt;"&amp;H$1+1)</f>
        <v>603525</v>
      </c>
      <c r="I2" s="243">
        <f>SUMIFS('Cost Export'!$G:$G,'Cost Export'!$C:$C,$A2,'Cost Export'!$D:$D,$B2,'Cost Export'!$E:$E,$C2,'Cost Export'!$A:$A,"&gt;="&amp;I$1,'Cost Export'!$A:$A,"&lt;"&amp;I$1+1)</f>
        <v>604435</v>
      </c>
      <c r="J2" s="243">
        <f>SUMIFS('Cost Export'!$G:$G,'Cost Export'!$C:$C,$A2,'Cost Export'!$D:$D,$B2,'Cost Export'!$E:$E,$C2,'Cost Export'!$A:$A,"&gt;="&amp;J$1,'Cost Export'!$A:$A,"&lt;"&amp;J$1+1)</f>
        <v>604435</v>
      </c>
      <c r="K2" s="243">
        <f>SUMIFS('Cost Export'!$G:$G,'Cost Export'!$C:$C,$A2,'Cost Export'!$D:$D,$B2,'Cost Export'!$E:$E,$C2,'Cost Export'!$A:$A,"&gt;="&amp;K$1,'Cost Export'!$A:$A,"&lt;"&amp;K$1+1)</f>
        <v>604435</v>
      </c>
      <c r="L2" s="243">
        <f>SUMIFS('Cost Export'!$G:$G,'Cost Export'!$C:$C,$A2,'Cost Export'!$D:$D,$B2,'Cost Export'!$E:$E,$C2,'Cost Export'!$A:$A,"&gt;="&amp;L$1,'Cost Export'!$A:$A,"&lt;"&amp;L$1+1)</f>
        <v>604045</v>
      </c>
      <c r="M2" s="243">
        <f>SUMIFS('Cost Export'!$G:$G,'Cost Export'!$C:$C,$A2,'Cost Export'!$D:$D,$B2,'Cost Export'!$E:$E,$C2,'Cost Export'!$A:$A,"&gt;="&amp;M$1,'Cost Export'!$A:$A,"&lt;"&amp;M$1+1)</f>
        <v>604175</v>
      </c>
      <c r="N2" s="243">
        <f>SUMIFS('Cost Export'!$G:$G,'Cost Export'!$C:$C,$A2,'Cost Export'!$D:$D,$B2,'Cost Export'!$E:$E,$C2,'Cost Export'!$A:$A,"&gt;="&amp;N$1,'Cost Export'!$A:$A,"&lt;"&amp;N$1+1)</f>
        <v>604305</v>
      </c>
      <c r="O2" s="243">
        <f>SUMIFS('Cost Export'!$G:$G,'Cost Export'!$C:$C,$A2,'Cost Export'!$D:$D,$B2,'Cost Export'!$E:$E,$C2,'Cost Export'!$A:$A,"&gt;="&amp;O$1,'Cost Export'!$A:$A,"&lt;"&amp;O$1+1)</f>
        <v>603395</v>
      </c>
      <c r="P2" s="243">
        <f>SUMIFS('Cost Export'!$G:$G,'Cost Export'!$C:$C,$A2,'Cost Export'!$D:$D,$B2,'Cost Export'!$E:$E,$C2,'Cost Export'!$A:$A,"&gt;="&amp;P$1,'Cost Export'!$A:$A,"&lt;"&amp;P$1+1)</f>
        <v>603395</v>
      </c>
      <c r="Q2" s="243">
        <f>SUMIFS('Cost Export'!$G:$G,'Cost Export'!$C:$C,$A2,'Cost Export'!$D:$D,$B2,'Cost Export'!$E:$E,$C2,'Cost Export'!$A:$A,"&gt;="&amp;Q$1,'Cost Export'!$A:$A,"&lt;"&amp;Q$1+1)</f>
        <v>603395</v>
      </c>
      <c r="R2" s="243">
        <f>SUMIFS('Cost Export'!$G:$G,'Cost Export'!$C:$C,$A2,'Cost Export'!$D:$D,$B2,'Cost Export'!$E:$E,$C2,'Cost Export'!$A:$A,"&gt;="&amp;R$1,'Cost Export'!$A:$A,"&lt;"&amp;R$1+1)</f>
        <v>603395</v>
      </c>
      <c r="S2" s="243">
        <f>SUMIFS('Cost Export'!$G:$G,'Cost Export'!$C:$C,$A2,'Cost Export'!$D:$D,$B2,'Cost Export'!$E:$E,$C2,'Cost Export'!$A:$A,"&gt;="&amp;S$1,'Cost Export'!$A:$A,"&lt;"&amp;S$1+1)</f>
        <v>603395</v>
      </c>
      <c r="T2" s="243">
        <f>SUMIFS('Cost Export'!$G:$G,'Cost Export'!$C:$C,$A2,'Cost Export'!$D:$D,$B2,'Cost Export'!$E:$E,$C2,'Cost Export'!$A:$A,"&gt;="&amp;T$1,'Cost Export'!$A:$A,"&lt;"&amp;T$1+1)</f>
        <v>603395</v>
      </c>
      <c r="U2" s="243">
        <f>SUMIFS('Cost Export'!$G:$G,'Cost Export'!$C:$C,$A2,'Cost Export'!$D:$D,$B2,'Cost Export'!$E:$E,$C2,'Cost Export'!$A:$A,"&gt;="&amp;U$1,'Cost Export'!$A:$A,"&lt;"&amp;U$1+1)</f>
        <v>604435</v>
      </c>
      <c r="V2" s="243">
        <f>SUMIFS('Cost Export'!$G:$G,'Cost Export'!$C:$C,$A2,'Cost Export'!$D:$D,$B2,'Cost Export'!$E:$E,$C2,'Cost Export'!$A:$A,"&gt;="&amp;V$1,'Cost Export'!$A:$A,"&lt;"&amp;V$1+1)</f>
        <v>604825</v>
      </c>
      <c r="W2" s="243">
        <f>SUMIFS('Cost Export'!$G:$G,'Cost Export'!$C:$C,$A2,'Cost Export'!$D:$D,$B2,'Cost Export'!$E:$E,$C2,'Cost Export'!$A:$A,"&gt;="&amp;W$1,'Cost Export'!$A:$A,"&lt;"&amp;W$1+1)</f>
        <v>604695</v>
      </c>
      <c r="X2" s="243">
        <f>SUMIFS('Cost Export'!$G:$G,'Cost Export'!$C:$C,$A2,'Cost Export'!$D:$D,$B2,'Cost Export'!$E:$E,$C2,'Cost Export'!$A:$A,"&gt;="&amp;X$1,'Cost Export'!$A:$A,"&lt;"&amp;X$1+1)</f>
        <v>604695</v>
      </c>
      <c r="Y2" s="243">
        <f>SUMIFS('Cost Export'!$G:$G,'Cost Export'!$C:$C,$A2,'Cost Export'!$D:$D,$B2,'Cost Export'!$E:$E,$C2,'Cost Export'!$A:$A,"&gt;="&amp;Y$1,'Cost Export'!$A:$A,"&lt;"&amp;Y$1+1)</f>
        <v>604825</v>
      </c>
      <c r="Z2" s="243">
        <f>SUMIFS('Cost Export'!$G:$G,'Cost Export'!$C:$C,$A2,'Cost Export'!$D:$D,$B2,'Cost Export'!$E:$E,$C2,'Cost Export'!$A:$A,"&gt;="&amp;Z$1,'Cost Export'!$A:$A,"&lt;"&amp;Z$1+1)</f>
        <v>605345</v>
      </c>
      <c r="AA2" s="243">
        <f>SUMIFS('Cost Export'!$G:$G,'Cost Export'!$C:$C,$A2,'Cost Export'!$D:$D,$B2,'Cost Export'!$E:$E,$C2,'Cost Export'!$A:$A,"&gt;="&amp;AA$1,'Cost Export'!$A:$A,"&lt;"&amp;AA$1+1)</f>
        <v>605215</v>
      </c>
      <c r="AB2" s="244">
        <f>SUMIFS('Cost Export'!$G:$G,'Cost Export'!$C:$C,$A2,'Cost Export'!$D:$D,$B2,'Cost Export'!$E:$E,$C2,'Cost Export'!$A:$A,"&gt;="&amp;AB$1,'Cost Export'!$A:$A,"&lt;"&amp;AB$1+1)</f>
        <v>604825</v>
      </c>
    </row>
    <row r="3" spans="1:28">
      <c r="A3" s="6">
        <v>7440</v>
      </c>
      <c r="B3" s="7">
        <v>1</v>
      </c>
      <c r="C3" s="7">
        <v>1.03</v>
      </c>
      <c r="D3" s="8" t="s">
        <v>7</v>
      </c>
      <c r="E3" s="26">
        <f t="shared" ref="E3:E66" si="0">AVERAGE(G3:P3)</f>
        <v>0</v>
      </c>
      <c r="F3" s="25">
        <f t="shared" ref="F3:F66" si="1">AVERAGE(G3:K3)</f>
        <v>0</v>
      </c>
      <c r="G3" s="453">
        <f>SUMIFS('Cost Export'!$G:$G,'Cost Export'!$C:$C,$A3,'Cost Export'!$D:$D,$B3,'Cost Export'!$E:$E,$C3,'Cost Export'!$A:$A,"&gt;="&amp;G$1,'Cost Export'!$A:$A,"&lt;"&amp;G$1+1)</f>
        <v>0</v>
      </c>
      <c r="H3" s="458">
        <f>SUMIFS('Cost Export'!$G:$G,'Cost Export'!$C:$C,$A3,'Cost Export'!$D:$D,$B3,'Cost Export'!$E:$E,$C3,'Cost Export'!$A:$A,"&gt;="&amp;H$1,'Cost Export'!$A:$A,"&lt;"&amp;H$1+1)</f>
        <v>0</v>
      </c>
      <c r="I3" s="458">
        <f>SUMIFS('Cost Export'!$G:$G,'Cost Export'!$C:$C,$A3,'Cost Export'!$D:$D,$B3,'Cost Export'!$E:$E,$C3,'Cost Export'!$A:$A,"&gt;="&amp;I$1,'Cost Export'!$A:$A,"&lt;"&amp;I$1+1)</f>
        <v>0</v>
      </c>
      <c r="J3" s="458">
        <f>SUMIFS('Cost Export'!$G:$G,'Cost Export'!$C:$C,$A3,'Cost Export'!$D:$D,$B3,'Cost Export'!$E:$E,$C3,'Cost Export'!$A:$A,"&gt;="&amp;J$1,'Cost Export'!$A:$A,"&lt;"&amp;J$1+1)</f>
        <v>0</v>
      </c>
      <c r="K3" s="458">
        <f>SUMIFS('Cost Export'!$G:$G,'Cost Export'!$C:$C,$A3,'Cost Export'!$D:$D,$B3,'Cost Export'!$E:$E,$C3,'Cost Export'!$A:$A,"&gt;="&amp;K$1,'Cost Export'!$A:$A,"&lt;"&amp;K$1+1)</f>
        <v>0</v>
      </c>
      <c r="L3" s="458">
        <f>SUMIFS('Cost Export'!$G:$G,'Cost Export'!$C:$C,$A3,'Cost Export'!$D:$D,$B3,'Cost Export'!$E:$E,$C3,'Cost Export'!$A:$A,"&gt;="&amp;L$1,'Cost Export'!$A:$A,"&lt;"&amp;L$1+1)</f>
        <v>0</v>
      </c>
      <c r="M3" s="458">
        <f>SUMIFS('Cost Export'!$G:$G,'Cost Export'!$C:$C,$A3,'Cost Export'!$D:$D,$B3,'Cost Export'!$E:$E,$C3,'Cost Export'!$A:$A,"&gt;="&amp;M$1,'Cost Export'!$A:$A,"&lt;"&amp;M$1+1)</f>
        <v>0</v>
      </c>
      <c r="N3" s="458">
        <f>SUMIFS('Cost Export'!$G:$G,'Cost Export'!$C:$C,$A3,'Cost Export'!$D:$D,$B3,'Cost Export'!$E:$E,$C3,'Cost Export'!$A:$A,"&gt;="&amp;N$1,'Cost Export'!$A:$A,"&lt;"&amp;N$1+1)</f>
        <v>0</v>
      </c>
      <c r="O3" s="458">
        <f>SUMIFS('Cost Export'!$G:$G,'Cost Export'!$C:$C,$A3,'Cost Export'!$D:$D,$B3,'Cost Export'!$E:$E,$C3,'Cost Export'!$A:$A,"&gt;="&amp;O$1,'Cost Export'!$A:$A,"&lt;"&amp;O$1+1)</f>
        <v>0</v>
      </c>
      <c r="P3" s="458">
        <f>SUMIFS('Cost Export'!$G:$G,'Cost Export'!$C:$C,$A3,'Cost Export'!$D:$D,$B3,'Cost Export'!$E:$E,$C3,'Cost Export'!$A:$A,"&gt;="&amp;P$1,'Cost Export'!$A:$A,"&lt;"&amp;P$1+1)</f>
        <v>0</v>
      </c>
      <c r="Q3" s="458">
        <f>SUMIFS('Cost Export'!$G:$G,'Cost Export'!$C:$C,$A3,'Cost Export'!$D:$D,$B3,'Cost Export'!$E:$E,$C3,'Cost Export'!$A:$A,"&gt;="&amp;Q$1,'Cost Export'!$A:$A,"&lt;"&amp;Q$1+1)</f>
        <v>0</v>
      </c>
      <c r="R3" s="458">
        <f>SUMIFS('Cost Export'!$G:$G,'Cost Export'!$C:$C,$A3,'Cost Export'!$D:$D,$B3,'Cost Export'!$E:$E,$C3,'Cost Export'!$A:$A,"&gt;="&amp;R$1,'Cost Export'!$A:$A,"&lt;"&amp;R$1+1)</f>
        <v>0</v>
      </c>
      <c r="S3" s="458">
        <f>SUMIFS('Cost Export'!$G:$G,'Cost Export'!$C:$C,$A3,'Cost Export'!$D:$D,$B3,'Cost Export'!$E:$E,$C3,'Cost Export'!$A:$A,"&gt;="&amp;S$1,'Cost Export'!$A:$A,"&lt;"&amp;S$1+1)</f>
        <v>0</v>
      </c>
      <c r="T3" s="458">
        <f>SUMIFS('Cost Export'!$G:$G,'Cost Export'!$C:$C,$A3,'Cost Export'!$D:$D,$B3,'Cost Export'!$E:$E,$C3,'Cost Export'!$A:$A,"&gt;="&amp;T$1,'Cost Export'!$A:$A,"&lt;"&amp;T$1+1)</f>
        <v>0</v>
      </c>
      <c r="U3" s="458">
        <f>SUMIFS('Cost Export'!$G:$G,'Cost Export'!$C:$C,$A3,'Cost Export'!$D:$D,$B3,'Cost Export'!$E:$E,$C3,'Cost Export'!$A:$A,"&gt;="&amp;U$1,'Cost Export'!$A:$A,"&lt;"&amp;U$1+1)</f>
        <v>0</v>
      </c>
      <c r="V3" s="458">
        <f>SUMIFS('Cost Export'!$G:$G,'Cost Export'!$C:$C,$A3,'Cost Export'!$D:$D,$B3,'Cost Export'!$E:$E,$C3,'Cost Export'!$A:$A,"&gt;="&amp;V$1,'Cost Export'!$A:$A,"&lt;"&amp;V$1+1)</f>
        <v>0</v>
      </c>
      <c r="W3" s="458">
        <f>SUMIFS('Cost Export'!$G:$G,'Cost Export'!$C:$C,$A3,'Cost Export'!$D:$D,$B3,'Cost Export'!$E:$E,$C3,'Cost Export'!$A:$A,"&gt;="&amp;W$1,'Cost Export'!$A:$A,"&lt;"&amp;W$1+1)</f>
        <v>0</v>
      </c>
      <c r="X3" s="458">
        <f>SUMIFS('Cost Export'!$G:$G,'Cost Export'!$C:$C,$A3,'Cost Export'!$D:$D,$B3,'Cost Export'!$E:$E,$C3,'Cost Export'!$A:$A,"&gt;="&amp;X$1,'Cost Export'!$A:$A,"&lt;"&amp;X$1+1)</f>
        <v>0</v>
      </c>
      <c r="Y3" s="458">
        <f>SUMIFS('Cost Export'!$G:$G,'Cost Export'!$C:$C,$A3,'Cost Export'!$D:$D,$B3,'Cost Export'!$E:$E,$C3,'Cost Export'!$A:$A,"&gt;="&amp;Y$1,'Cost Export'!$A:$A,"&lt;"&amp;Y$1+1)</f>
        <v>0</v>
      </c>
      <c r="Z3" s="458">
        <f>SUMIFS('Cost Export'!$G:$G,'Cost Export'!$C:$C,$A3,'Cost Export'!$D:$D,$B3,'Cost Export'!$E:$E,$C3,'Cost Export'!$A:$A,"&gt;="&amp;Z$1,'Cost Export'!$A:$A,"&lt;"&amp;Z$1+1)</f>
        <v>0</v>
      </c>
      <c r="AA3" s="458">
        <f>SUMIFS('Cost Export'!$G:$G,'Cost Export'!$C:$C,$A3,'Cost Export'!$D:$D,$B3,'Cost Export'!$E:$E,$C3,'Cost Export'!$A:$A,"&gt;="&amp;AA$1,'Cost Export'!$A:$A,"&lt;"&amp;AA$1+1)</f>
        <v>0</v>
      </c>
      <c r="AB3" s="459">
        <f>SUMIFS('Cost Export'!$G:$G,'Cost Export'!$C:$C,$A3,'Cost Export'!$D:$D,$B3,'Cost Export'!$E:$E,$C3,'Cost Export'!$A:$A,"&gt;="&amp;AB$1,'Cost Export'!$A:$A,"&lt;"&amp;AB$1+1)</f>
        <v>0</v>
      </c>
    </row>
    <row r="4" spans="1:28">
      <c r="A4" s="6">
        <v>6601</v>
      </c>
      <c r="B4" s="7">
        <v>100</v>
      </c>
      <c r="C4" s="7">
        <v>4</v>
      </c>
      <c r="D4" s="8" t="s">
        <v>15</v>
      </c>
      <c r="E4" s="26">
        <f t="shared" si="0"/>
        <v>11400</v>
      </c>
      <c r="F4" s="25">
        <f t="shared" si="1"/>
        <v>10650</v>
      </c>
      <c r="G4" s="453">
        <f>SUMIFS('Cost Export'!$G:$G,'Cost Export'!$C:$C,$A4,'Cost Export'!$D:$D,$B4,'Cost Export'!$E:$E,$C4,'Cost Export'!$A:$A,"&gt;="&amp;G$1,'Cost Export'!$A:$A,"&lt;"&amp;G$1+1)</f>
        <v>12250</v>
      </c>
      <c r="H4" s="458">
        <f>SUMIFS('Cost Export'!$G:$G,'Cost Export'!$C:$C,$A4,'Cost Export'!$D:$D,$B4,'Cost Export'!$E:$E,$C4,'Cost Export'!$A:$A,"&gt;="&amp;H$1,'Cost Export'!$A:$A,"&lt;"&amp;H$1+1)</f>
        <v>8750</v>
      </c>
      <c r="I4" s="458">
        <f>SUMIFS('Cost Export'!$G:$G,'Cost Export'!$C:$C,$A4,'Cost Export'!$D:$D,$B4,'Cost Export'!$E:$E,$C4,'Cost Export'!$A:$A,"&gt;="&amp;I$1,'Cost Export'!$A:$A,"&lt;"&amp;I$1+1)</f>
        <v>8750</v>
      </c>
      <c r="J4" s="458">
        <f>SUMIFS('Cost Export'!$G:$G,'Cost Export'!$C:$C,$A4,'Cost Export'!$D:$D,$B4,'Cost Export'!$E:$E,$C4,'Cost Export'!$A:$A,"&gt;="&amp;J$1,'Cost Export'!$A:$A,"&lt;"&amp;J$1+1)</f>
        <v>11750</v>
      </c>
      <c r="K4" s="458">
        <f>SUMIFS('Cost Export'!$G:$G,'Cost Export'!$C:$C,$A4,'Cost Export'!$D:$D,$B4,'Cost Export'!$E:$E,$C4,'Cost Export'!$A:$A,"&gt;="&amp;K$1,'Cost Export'!$A:$A,"&lt;"&amp;K$1+1)</f>
        <v>11750</v>
      </c>
      <c r="L4" s="458">
        <f>SUMIFS('Cost Export'!$G:$G,'Cost Export'!$C:$C,$A4,'Cost Export'!$D:$D,$B4,'Cost Export'!$E:$E,$C4,'Cost Export'!$A:$A,"&gt;="&amp;L$1,'Cost Export'!$A:$A,"&lt;"&amp;L$1+1)</f>
        <v>11750</v>
      </c>
      <c r="M4" s="458">
        <f>SUMIFS('Cost Export'!$G:$G,'Cost Export'!$C:$C,$A4,'Cost Export'!$D:$D,$B4,'Cost Export'!$E:$E,$C4,'Cost Export'!$A:$A,"&gt;="&amp;M$1,'Cost Export'!$A:$A,"&lt;"&amp;M$1+1)</f>
        <v>11750</v>
      </c>
      <c r="N4" s="458">
        <f>SUMIFS('Cost Export'!$G:$G,'Cost Export'!$C:$C,$A4,'Cost Export'!$D:$D,$B4,'Cost Export'!$E:$E,$C4,'Cost Export'!$A:$A,"&gt;="&amp;N$1,'Cost Export'!$A:$A,"&lt;"&amp;N$1+1)</f>
        <v>11750</v>
      </c>
      <c r="O4" s="458">
        <f>SUMIFS('Cost Export'!$G:$G,'Cost Export'!$C:$C,$A4,'Cost Export'!$D:$D,$B4,'Cost Export'!$E:$E,$C4,'Cost Export'!$A:$A,"&gt;="&amp;O$1,'Cost Export'!$A:$A,"&lt;"&amp;O$1+1)</f>
        <v>11750</v>
      </c>
      <c r="P4" s="458">
        <f>SUMIFS('Cost Export'!$G:$G,'Cost Export'!$C:$C,$A4,'Cost Export'!$D:$D,$B4,'Cost Export'!$E:$E,$C4,'Cost Export'!$A:$A,"&gt;="&amp;P$1,'Cost Export'!$A:$A,"&lt;"&amp;P$1+1)</f>
        <v>13750</v>
      </c>
      <c r="Q4" s="458">
        <f>SUMIFS('Cost Export'!$G:$G,'Cost Export'!$C:$C,$A4,'Cost Export'!$D:$D,$B4,'Cost Export'!$E:$E,$C4,'Cost Export'!$A:$A,"&gt;="&amp;Q$1,'Cost Export'!$A:$A,"&lt;"&amp;Q$1+1)</f>
        <v>13750</v>
      </c>
      <c r="R4" s="458">
        <f>SUMIFS('Cost Export'!$G:$G,'Cost Export'!$C:$C,$A4,'Cost Export'!$D:$D,$B4,'Cost Export'!$E:$E,$C4,'Cost Export'!$A:$A,"&gt;="&amp;R$1,'Cost Export'!$A:$A,"&lt;"&amp;R$1+1)</f>
        <v>13750</v>
      </c>
      <c r="S4" s="458">
        <f>SUMIFS('Cost Export'!$G:$G,'Cost Export'!$C:$C,$A4,'Cost Export'!$D:$D,$B4,'Cost Export'!$E:$E,$C4,'Cost Export'!$A:$A,"&gt;="&amp;S$1,'Cost Export'!$A:$A,"&lt;"&amp;S$1+1)</f>
        <v>15750</v>
      </c>
      <c r="T4" s="458">
        <f>SUMIFS('Cost Export'!$G:$G,'Cost Export'!$C:$C,$A4,'Cost Export'!$D:$D,$B4,'Cost Export'!$E:$E,$C4,'Cost Export'!$A:$A,"&gt;="&amp;T$1,'Cost Export'!$A:$A,"&lt;"&amp;T$1+1)</f>
        <v>13750</v>
      </c>
      <c r="U4" s="458">
        <f>SUMIFS('Cost Export'!$G:$G,'Cost Export'!$C:$C,$A4,'Cost Export'!$D:$D,$B4,'Cost Export'!$E:$E,$C4,'Cost Export'!$A:$A,"&gt;="&amp;U$1,'Cost Export'!$A:$A,"&lt;"&amp;U$1+1)</f>
        <v>15050</v>
      </c>
      <c r="V4" s="458">
        <f>SUMIFS('Cost Export'!$G:$G,'Cost Export'!$C:$C,$A4,'Cost Export'!$D:$D,$B4,'Cost Export'!$E:$E,$C4,'Cost Export'!$A:$A,"&gt;="&amp;V$1,'Cost Export'!$A:$A,"&lt;"&amp;V$1+1)</f>
        <v>14300</v>
      </c>
      <c r="W4" s="458">
        <f>SUMIFS('Cost Export'!$G:$G,'Cost Export'!$C:$C,$A4,'Cost Export'!$D:$D,$B4,'Cost Export'!$E:$E,$C4,'Cost Export'!$A:$A,"&gt;="&amp;W$1,'Cost Export'!$A:$A,"&lt;"&amp;W$1+1)</f>
        <v>14300</v>
      </c>
      <c r="X4" s="458">
        <f>SUMIFS('Cost Export'!$G:$G,'Cost Export'!$C:$C,$A4,'Cost Export'!$D:$D,$B4,'Cost Export'!$E:$E,$C4,'Cost Export'!$A:$A,"&gt;="&amp;X$1,'Cost Export'!$A:$A,"&lt;"&amp;X$1+1)</f>
        <v>19000</v>
      </c>
      <c r="Y4" s="458">
        <f>SUMIFS('Cost Export'!$G:$G,'Cost Export'!$C:$C,$A4,'Cost Export'!$D:$D,$B4,'Cost Export'!$E:$E,$C4,'Cost Export'!$A:$A,"&gt;="&amp;Y$1,'Cost Export'!$A:$A,"&lt;"&amp;Y$1+1)</f>
        <v>19000</v>
      </c>
      <c r="Z4" s="458">
        <f>SUMIFS('Cost Export'!$G:$G,'Cost Export'!$C:$C,$A4,'Cost Export'!$D:$D,$B4,'Cost Export'!$E:$E,$C4,'Cost Export'!$A:$A,"&gt;="&amp;Z$1,'Cost Export'!$A:$A,"&lt;"&amp;Z$1+1)</f>
        <v>19000</v>
      </c>
      <c r="AA4" s="458">
        <f>SUMIFS('Cost Export'!$G:$G,'Cost Export'!$C:$C,$A4,'Cost Export'!$D:$D,$B4,'Cost Export'!$E:$E,$C4,'Cost Export'!$A:$A,"&gt;="&amp;AA$1,'Cost Export'!$A:$A,"&lt;"&amp;AA$1+1)</f>
        <v>19000</v>
      </c>
      <c r="AB4" s="459">
        <f>SUMIFS('Cost Export'!$G:$G,'Cost Export'!$C:$C,$A4,'Cost Export'!$D:$D,$B4,'Cost Export'!$E:$E,$C4,'Cost Export'!$A:$A,"&gt;="&amp;AB$1,'Cost Export'!$A:$A,"&lt;"&amp;AB$1+1)</f>
        <v>19000</v>
      </c>
    </row>
    <row r="5" spans="1:28">
      <c r="A5" s="6">
        <v>7000</v>
      </c>
      <c r="B5" s="7">
        <v>300</v>
      </c>
      <c r="C5" s="7">
        <v>4.0999999999999996</v>
      </c>
      <c r="D5" s="8" t="s">
        <v>17</v>
      </c>
      <c r="E5" s="26">
        <f t="shared" si="0"/>
        <v>54131.199999999997</v>
      </c>
      <c r="F5" s="25">
        <f t="shared" si="1"/>
        <v>103862.39999999999</v>
      </c>
      <c r="G5" s="453">
        <f>SUMIFS('Cost Export'!$G:$G,'Cost Export'!$C:$C,$A5,'Cost Export'!$D:$D,$B5,'Cost Export'!$E:$E,$C5,'Cost Export'!$A:$A,"&gt;="&amp;G$1,'Cost Export'!$A:$A,"&lt;"&amp;G$1+1)</f>
        <v>501562</v>
      </c>
      <c r="H5" s="458">
        <f>SUMIFS('Cost Export'!$G:$G,'Cost Export'!$C:$C,$A5,'Cost Export'!$D:$D,$B5,'Cost Export'!$E:$E,$C5,'Cost Export'!$A:$A,"&gt;="&amp;H$1,'Cost Export'!$A:$A,"&lt;"&amp;H$1+1)</f>
        <v>4250</v>
      </c>
      <c r="I5" s="458">
        <f>SUMIFS('Cost Export'!$G:$G,'Cost Export'!$C:$C,$A5,'Cost Export'!$D:$D,$B5,'Cost Export'!$E:$E,$C5,'Cost Export'!$A:$A,"&gt;="&amp;I$1,'Cost Export'!$A:$A,"&lt;"&amp;I$1+1)</f>
        <v>4250</v>
      </c>
      <c r="J5" s="458">
        <f>SUMIFS('Cost Export'!$G:$G,'Cost Export'!$C:$C,$A5,'Cost Export'!$D:$D,$B5,'Cost Export'!$E:$E,$C5,'Cost Export'!$A:$A,"&gt;="&amp;J$1,'Cost Export'!$A:$A,"&lt;"&amp;J$1+1)</f>
        <v>4250</v>
      </c>
      <c r="K5" s="458">
        <f>SUMIFS('Cost Export'!$G:$G,'Cost Export'!$C:$C,$A5,'Cost Export'!$D:$D,$B5,'Cost Export'!$E:$E,$C5,'Cost Export'!$A:$A,"&gt;="&amp;K$1,'Cost Export'!$A:$A,"&lt;"&amp;K$1+1)</f>
        <v>5000</v>
      </c>
      <c r="L5" s="458">
        <f>SUMIFS('Cost Export'!$G:$G,'Cost Export'!$C:$C,$A5,'Cost Export'!$D:$D,$B5,'Cost Export'!$E:$E,$C5,'Cost Export'!$A:$A,"&gt;="&amp;L$1,'Cost Export'!$A:$A,"&lt;"&amp;L$1+1)</f>
        <v>4250</v>
      </c>
      <c r="M5" s="458">
        <f>SUMIFS('Cost Export'!$G:$G,'Cost Export'!$C:$C,$A5,'Cost Export'!$D:$D,$B5,'Cost Export'!$E:$E,$C5,'Cost Export'!$A:$A,"&gt;="&amp;M$1,'Cost Export'!$A:$A,"&lt;"&amp;M$1+1)</f>
        <v>4250</v>
      </c>
      <c r="N5" s="458">
        <f>SUMIFS('Cost Export'!$G:$G,'Cost Export'!$C:$C,$A5,'Cost Export'!$D:$D,$B5,'Cost Export'!$E:$E,$C5,'Cost Export'!$A:$A,"&gt;="&amp;N$1,'Cost Export'!$A:$A,"&lt;"&amp;N$1+1)</f>
        <v>5000</v>
      </c>
      <c r="O5" s="458">
        <f>SUMIFS('Cost Export'!$G:$G,'Cost Export'!$C:$C,$A5,'Cost Export'!$D:$D,$B5,'Cost Export'!$E:$E,$C5,'Cost Export'!$A:$A,"&gt;="&amp;O$1,'Cost Export'!$A:$A,"&lt;"&amp;O$1+1)</f>
        <v>4250</v>
      </c>
      <c r="P5" s="458">
        <f>SUMIFS('Cost Export'!$G:$G,'Cost Export'!$C:$C,$A5,'Cost Export'!$D:$D,$B5,'Cost Export'!$E:$E,$C5,'Cost Export'!$A:$A,"&gt;="&amp;P$1,'Cost Export'!$A:$A,"&lt;"&amp;P$1+1)</f>
        <v>4250</v>
      </c>
      <c r="Q5" s="458">
        <f>SUMIFS('Cost Export'!$G:$G,'Cost Export'!$C:$C,$A5,'Cost Export'!$D:$D,$B5,'Cost Export'!$E:$E,$C5,'Cost Export'!$A:$A,"&gt;="&amp;Q$1,'Cost Export'!$A:$A,"&lt;"&amp;Q$1+1)</f>
        <v>4250</v>
      </c>
      <c r="R5" s="458">
        <f>SUMIFS('Cost Export'!$G:$G,'Cost Export'!$C:$C,$A5,'Cost Export'!$D:$D,$B5,'Cost Export'!$E:$E,$C5,'Cost Export'!$A:$A,"&gt;="&amp;R$1,'Cost Export'!$A:$A,"&lt;"&amp;R$1+1)</f>
        <v>4250</v>
      </c>
      <c r="S5" s="458">
        <f>SUMIFS('Cost Export'!$G:$G,'Cost Export'!$C:$C,$A5,'Cost Export'!$D:$D,$B5,'Cost Export'!$E:$E,$C5,'Cost Export'!$A:$A,"&gt;="&amp;S$1,'Cost Export'!$A:$A,"&lt;"&amp;S$1+1)</f>
        <v>4250</v>
      </c>
      <c r="T5" s="458">
        <f>SUMIFS('Cost Export'!$G:$G,'Cost Export'!$C:$C,$A5,'Cost Export'!$D:$D,$B5,'Cost Export'!$E:$E,$C5,'Cost Export'!$A:$A,"&gt;="&amp;T$1,'Cost Export'!$A:$A,"&lt;"&amp;T$1+1)</f>
        <v>9500</v>
      </c>
      <c r="U5" s="458">
        <f>SUMIFS('Cost Export'!$G:$G,'Cost Export'!$C:$C,$A5,'Cost Export'!$D:$D,$B5,'Cost Export'!$E:$E,$C5,'Cost Export'!$A:$A,"&gt;="&amp;U$1,'Cost Export'!$A:$A,"&lt;"&amp;U$1+1)</f>
        <v>11750</v>
      </c>
      <c r="V5" s="458">
        <f>SUMIFS('Cost Export'!$G:$G,'Cost Export'!$C:$C,$A5,'Cost Export'!$D:$D,$B5,'Cost Export'!$E:$E,$C5,'Cost Export'!$A:$A,"&gt;="&amp;V$1,'Cost Export'!$A:$A,"&lt;"&amp;V$1+1)</f>
        <v>2250</v>
      </c>
      <c r="W5" s="458">
        <f>SUMIFS('Cost Export'!$G:$G,'Cost Export'!$C:$C,$A5,'Cost Export'!$D:$D,$B5,'Cost Export'!$E:$E,$C5,'Cost Export'!$A:$A,"&gt;="&amp;W$1,'Cost Export'!$A:$A,"&lt;"&amp;W$1+1)</f>
        <v>2250</v>
      </c>
      <c r="X5" s="458">
        <f>SUMIFS('Cost Export'!$G:$G,'Cost Export'!$C:$C,$A5,'Cost Export'!$D:$D,$B5,'Cost Export'!$E:$E,$C5,'Cost Export'!$A:$A,"&gt;="&amp;X$1,'Cost Export'!$A:$A,"&lt;"&amp;X$1+1)</f>
        <v>4250</v>
      </c>
      <c r="Y5" s="458">
        <f>SUMIFS('Cost Export'!$G:$G,'Cost Export'!$C:$C,$A5,'Cost Export'!$D:$D,$B5,'Cost Export'!$E:$E,$C5,'Cost Export'!$A:$A,"&gt;="&amp;Y$1,'Cost Export'!$A:$A,"&lt;"&amp;Y$1+1)</f>
        <v>4250</v>
      </c>
      <c r="Z5" s="458">
        <f>SUMIFS('Cost Export'!$G:$G,'Cost Export'!$C:$C,$A5,'Cost Export'!$D:$D,$B5,'Cost Export'!$E:$E,$C5,'Cost Export'!$A:$A,"&gt;="&amp;Z$1,'Cost Export'!$A:$A,"&lt;"&amp;Z$1+1)</f>
        <v>4250</v>
      </c>
      <c r="AA5" s="458">
        <f>SUMIFS('Cost Export'!$G:$G,'Cost Export'!$C:$C,$A5,'Cost Export'!$D:$D,$B5,'Cost Export'!$E:$E,$C5,'Cost Export'!$A:$A,"&gt;="&amp;AA$1,'Cost Export'!$A:$A,"&lt;"&amp;AA$1+1)</f>
        <v>4250</v>
      </c>
      <c r="AB5" s="459">
        <f>SUMIFS('Cost Export'!$G:$G,'Cost Export'!$C:$C,$A5,'Cost Export'!$D:$D,$B5,'Cost Export'!$E:$E,$C5,'Cost Export'!$A:$A,"&gt;="&amp;AB$1,'Cost Export'!$A:$A,"&lt;"&amp;AB$1+1)</f>
        <v>5000</v>
      </c>
    </row>
    <row r="6" spans="1:28">
      <c r="A6" s="6">
        <v>7000</v>
      </c>
      <c r="B6" s="7">
        <v>300</v>
      </c>
      <c r="C6" s="7">
        <v>4.1100000000000003</v>
      </c>
      <c r="D6" s="8" t="s">
        <v>17</v>
      </c>
      <c r="E6" s="26">
        <f t="shared" si="0"/>
        <v>0</v>
      </c>
      <c r="F6" s="25">
        <f t="shared" si="1"/>
        <v>0</v>
      </c>
      <c r="G6" s="453">
        <f>SUMIFS('Cost Export'!$G:$G,'Cost Export'!$C:$C,$A6,'Cost Export'!$D:$D,$B6,'Cost Export'!$E:$E,$C6,'Cost Export'!$A:$A,"&gt;="&amp;G$1,'Cost Export'!$A:$A,"&lt;"&amp;G$1+1)</f>
        <v>0</v>
      </c>
      <c r="H6" s="458">
        <f>SUMIFS('Cost Export'!$G:$G,'Cost Export'!$C:$C,$A6,'Cost Export'!$D:$D,$B6,'Cost Export'!$E:$E,$C6,'Cost Export'!$A:$A,"&gt;="&amp;H$1,'Cost Export'!$A:$A,"&lt;"&amp;H$1+1)</f>
        <v>0</v>
      </c>
      <c r="I6" s="458">
        <f>SUMIFS('Cost Export'!$G:$G,'Cost Export'!$C:$C,$A6,'Cost Export'!$D:$D,$B6,'Cost Export'!$E:$E,$C6,'Cost Export'!$A:$A,"&gt;="&amp;I$1,'Cost Export'!$A:$A,"&lt;"&amp;I$1+1)</f>
        <v>0</v>
      </c>
      <c r="J6" s="458">
        <f>SUMIFS('Cost Export'!$G:$G,'Cost Export'!$C:$C,$A6,'Cost Export'!$D:$D,$B6,'Cost Export'!$E:$E,$C6,'Cost Export'!$A:$A,"&gt;="&amp;J$1,'Cost Export'!$A:$A,"&lt;"&amp;J$1+1)</f>
        <v>0</v>
      </c>
      <c r="K6" s="458">
        <f>SUMIFS('Cost Export'!$G:$G,'Cost Export'!$C:$C,$A6,'Cost Export'!$D:$D,$B6,'Cost Export'!$E:$E,$C6,'Cost Export'!$A:$A,"&gt;="&amp;K$1,'Cost Export'!$A:$A,"&lt;"&amp;K$1+1)</f>
        <v>0</v>
      </c>
      <c r="L6" s="458">
        <f>SUMIFS('Cost Export'!$G:$G,'Cost Export'!$C:$C,$A6,'Cost Export'!$D:$D,$B6,'Cost Export'!$E:$E,$C6,'Cost Export'!$A:$A,"&gt;="&amp;L$1,'Cost Export'!$A:$A,"&lt;"&amp;L$1+1)</f>
        <v>0</v>
      </c>
      <c r="M6" s="458">
        <f>SUMIFS('Cost Export'!$G:$G,'Cost Export'!$C:$C,$A6,'Cost Export'!$D:$D,$B6,'Cost Export'!$E:$E,$C6,'Cost Export'!$A:$A,"&gt;="&amp;M$1,'Cost Export'!$A:$A,"&lt;"&amp;M$1+1)</f>
        <v>0</v>
      </c>
      <c r="N6" s="458">
        <f>SUMIFS('Cost Export'!$G:$G,'Cost Export'!$C:$C,$A6,'Cost Export'!$D:$D,$B6,'Cost Export'!$E:$E,$C6,'Cost Export'!$A:$A,"&gt;="&amp;N$1,'Cost Export'!$A:$A,"&lt;"&amp;N$1+1)</f>
        <v>0</v>
      </c>
      <c r="O6" s="458">
        <f>SUMIFS('Cost Export'!$G:$G,'Cost Export'!$C:$C,$A6,'Cost Export'!$D:$D,$B6,'Cost Export'!$E:$E,$C6,'Cost Export'!$A:$A,"&gt;="&amp;O$1,'Cost Export'!$A:$A,"&lt;"&amp;O$1+1)</f>
        <v>0</v>
      </c>
      <c r="P6" s="458">
        <f>SUMIFS('Cost Export'!$G:$G,'Cost Export'!$C:$C,$A6,'Cost Export'!$D:$D,$B6,'Cost Export'!$E:$E,$C6,'Cost Export'!$A:$A,"&gt;="&amp;P$1,'Cost Export'!$A:$A,"&lt;"&amp;P$1+1)</f>
        <v>0</v>
      </c>
      <c r="Q6" s="458">
        <f>SUMIFS('Cost Export'!$G:$G,'Cost Export'!$C:$C,$A6,'Cost Export'!$D:$D,$B6,'Cost Export'!$E:$E,$C6,'Cost Export'!$A:$A,"&gt;="&amp;Q$1,'Cost Export'!$A:$A,"&lt;"&amp;Q$1+1)</f>
        <v>0</v>
      </c>
      <c r="R6" s="458">
        <f>SUMIFS('Cost Export'!$G:$G,'Cost Export'!$C:$C,$A6,'Cost Export'!$D:$D,$B6,'Cost Export'!$E:$E,$C6,'Cost Export'!$A:$A,"&gt;="&amp;R$1,'Cost Export'!$A:$A,"&lt;"&amp;R$1+1)</f>
        <v>0</v>
      </c>
      <c r="S6" s="458">
        <f>SUMIFS('Cost Export'!$G:$G,'Cost Export'!$C:$C,$A6,'Cost Export'!$D:$D,$B6,'Cost Export'!$E:$E,$C6,'Cost Export'!$A:$A,"&gt;="&amp;S$1,'Cost Export'!$A:$A,"&lt;"&amp;S$1+1)</f>
        <v>0</v>
      </c>
      <c r="T6" s="458">
        <f>SUMIFS('Cost Export'!$G:$G,'Cost Export'!$C:$C,$A6,'Cost Export'!$D:$D,$B6,'Cost Export'!$E:$E,$C6,'Cost Export'!$A:$A,"&gt;="&amp;T$1,'Cost Export'!$A:$A,"&lt;"&amp;T$1+1)</f>
        <v>0</v>
      </c>
      <c r="U6" s="458">
        <f>SUMIFS('Cost Export'!$G:$G,'Cost Export'!$C:$C,$A6,'Cost Export'!$D:$D,$B6,'Cost Export'!$E:$E,$C6,'Cost Export'!$A:$A,"&gt;="&amp;U$1,'Cost Export'!$A:$A,"&lt;"&amp;U$1+1)</f>
        <v>0</v>
      </c>
      <c r="V6" s="458">
        <f>SUMIFS('Cost Export'!$G:$G,'Cost Export'!$C:$C,$A6,'Cost Export'!$D:$D,$B6,'Cost Export'!$E:$E,$C6,'Cost Export'!$A:$A,"&gt;="&amp;V$1,'Cost Export'!$A:$A,"&lt;"&amp;V$1+1)</f>
        <v>0</v>
      </c>
      <c r="W6" s="458">
        <f>SUMIFS('Cost Export'!$G:$G,'Cost Export'!$C:$C,$A6,'Cost Export'!$D:$D,$B6,'Cost Export'!$E:$E,$C6,'Cost Export'!$A:$A,"&gt;="&amp;W$1,'Cost Export'!$A:$A,"&lt;"&amp;W$1+1)</f>
        <v>0</v>
      </c>
      <c r="X6" s="458">
        <f>SUMIFS('Cost Export'!$G:$G,'Cost Export'!$C:$C,$A6,'Cost Export'!$D:$D,$B6,'Cost Export'!$E:$E,$C6,'Cost Export'!$A:$A,"&gt;="&amp;X$1,'Cost Export'!$A:$A,"&lt;"&amp;X$1+1)</f>
        <v>0</v>
      </c>
      <c r="Y6" s="458">
        <f>SUMIFS('Cost Export'!$G:$G,'Cost Export'!$C:$C,$A6,'Cost Export'!$D:$D,$B6,'Cost Export'!$E:$E,$C6,'Cost Export'!$A:$A,"&gt;="&amp;Y$1,'Cost Export'!$A:$A,"&lt;"&amp;Y$1+1)</f>
        <v>0</v>
      </c>
      <c r="Z6" s="458">
        <f>SUMIFS('Cost Export'!$G:$G,'Cost Export'!$C:$C,$A6,'Cost Export'!$D:$D,$B6,'Cost Export'!$E:$E,$C6,'Cost Export'!$A:$A,"&gt;="&amp;Z$1,'Cost Export'!$A:$A,"&lt;"&amp;Z$1+1)</f>
        <v>0</v>
      </c>
      <c r="AA6" s="458">
        <f>SUMIFS('Cost Export'!$G:$G,'Cost Export'!$C:$C,$A6,'Cost Export'!$D:$D,$B6,'Cost Export'!$E:$E,$C6,'Cost Export'!$A:$A,"&gt;="&amp;AA$1,'Cost Export'!$A:$A,"&lt;"&amp;AA$1+1)</f>
        <v>0</v>
      </c>
      <c r="AB6" s="459">
        <f>SUMIFS('Cost Export'!$G:$G,'Cost Export'!$C:$C,$A6,'Cost Export'!$D:$D,$B6,'Cost Export'!$E:$E,$C6,'Cost Export'!$A:$A,"&gt;="&amp;AB$1,'Cost Export'!$A:$A,"&lt;"&amp;AB$1+1)</f>
        <v>0</v>
      </c>
    </row>
    <row r="7" spans="1:28">
      <c r="A7" s="6">
        <v>7000</v>
      </c>
      <c r="B7" s="7">
        <v>300</v>
      </c>
      <c r="C7" s="7">
        <v>4.12</v>
      </c>
      <c r="D7" s="8" t="s">
        <v>17</v>
      </c>
      <c r="E7" s="26">
        <f t="shared" si="0"/>
        <v>0</v>
      </c>
      <c r="F7" s="25">
        <f t="shared" si="1"/>
        <v>0</v>
      </c>
      <c r="G7" s="453">
        <f>SUMIFS('Cost Export'!$G:$G,'Cost Export'!$C:$C,$A7,'Cost Export'!$D:$D,$B7,'Cost Export'!$E:$E,$C7,'Cost Export'!$A:$A,"&gt;="&amp;G$1,'Cost Export'!$A:$A,"&lt;"&amp;G$1+1)</f>
        <v>0</v>
      </c>
      <c r="H7" s="458">
        <f>SUMIFS('Cost Export'!$G:$G,'Cost Export'!$C:$C,$A7,'Cost Export'!$D:$D,$B7,'Cost Export'!$E:$E,$C7,'Cost Export'!$A:$A,"&gt;="&amp;H$1,'Cost Export'!$A:$A,"&lt;"&amp;H$1+1)</f>
        <v>0</v>
      </c>
      <c r="I7" s="458">
        <f>SUMIFS('Cost Export'!$G:$G,'Cost Export'!$C:$C,$A7,'Cost Export'!$D:$D,$B7,'Cost Export'!$E:$E,$C7,'Cost Export'!$A:$A,"&gt;="&amp;I$1,'Cost Export'!$A:$A,"&lt;"&amp;I$1+1)</f>
        <v>0</v>
      </c>
      <c r="J7" s="458">
        <f>SUMIFS('Cost Export'!$G:$G,'Cost Export'!$C:$C,$A7,'Cost Export'!$D:$D,$B7,'Cost Export'!$E:$E,$C7,'Cost Export'!$A:$A,"&gt;="&amp;J$1,'Cost Export'!$A:$A,"&lt;"&amp;J$1+1)</f>
        <v>0</v>
      </c>
      <c r="K7" s="458">
        <f>SUMIFS('Cost Export'!$G:$G,'Cost Export'!$C:$C,$A7,'Cost Export'!$D:$D,$B7,'Cost Export'!$E:$E,$C7,'Cost Export'!$A:$A,"&gt;="&amp;K$1,'Cost Export'!$A:$A,"&lt;"&amp;K$1+1)</f>
        <v>0</v>
      </c>
      <c r="L7" s="458">
        <f>SUMIFS('Cost Export'!$G:$G,'Cost Export'!$C:$C,$A7,'Cost Export'!$D:$D,$B7,'Cost Export'!$E:$E,$C7,'Cost Export'!$A:$A,"&gt;="&amp;L$1,'Cost Export'!$A:$A,"&lt;"&amp;L$1+1)</f>
        <v>0</v>
      </c>
      <c r="M7" s="458">
        <f>SUMIFS('Cost Export'!$G:$G,'Cost Export'!$C:$C,$A7,'Cost Export'!$D:$D,$B7,'Cost Export'!$E:$E,$C7,'Cost Export'!$A:$A,"&gt;="&amp;M$1,'Cost Export'!$A:$A,"&lt;"&amp;M$1+1)</f>
        <v>0</v>
      </c>
      <c r="N7" s="458">
        <f>SUMIFS('Cost Export'!$G:$G,'Cost Export'!$C:$C,$A7,'Cost Export'!$D:$D,$B7,'Cost Export'!$E:$E,$C7,'Cost Export'!$A:$A,"&gt;="&amp;N$1,'Cost Export'!$A:$A,"&lt;"&amp;N$1+1)</f>
        <v>0</v>
      </c>
      <c r="O7" s="458">
        <f>SUMIFS('Cost Export'!$G:$G,'Cost Export'!$C:$C,$A7,'Cost Export'!$D:$D,$B7,'Cost Export'!$E:$E,$C7,'Cost Export'!$A:$A,"&gt;="&amp;O$1,'Cost Export'!$A:$A,"&lt;"&amp;O$1+1)</f>
        <v>0</v>
      </c>
      <c r="P7" s="458">
        <f>SUMIFS('Cost Export'!$G:$G,'Cost Export'!$C:$C,$A7,'Cost Export'!$D:$D,$B7,'Cost Export'!$E:$E,$C7,'Cost Export'!$A:$A,"&gt;="&amp;P$1,'Cost Export'!$A:$A,"&lt;"&amp;P$1+1)</f>
        <v>0</v>
      </c>
      <c r="Q7" s="458">
        <f>SUMIFS('Cost Export'!$G:$G,'Cost Export'!$C:$C,$A7,'Cost Export'!$D:$D,$B7,'Cost Export'!$E:$E,$C7,'Cost Export'!$A:$A,"&gt;="&amp;Q$1,'Cost Export'!$A:$A,"&lt;"&amp;Q$1+1)</f>
        <v>0</v>
      </c>
      <c r="R7" s="458">
        <f>SUMIFS('Cost Export'!$G:$G,'Cost Export'!$C:$C,$A7,'Cost Export'!$D:$D,$B7,'Cost Export'!$E:$E,$C7,'Cost Export'!$A:$A,"&gt;="&amp;R$1,'Cost Export'!$A:$A,"&lt;"&amp;R$1+1)</f>
        <v>0</v>
      </c>
      <c r="S7" s="458">
        <f>SUMIFS('Cost Export'!$G:$G,'Cost Export'!$C:$C,$A7,'Cost Export'!$D:$D,$B7,'Cost Export'!$E:$E,$C7,'Cost Export'!$A:$A,"&gt;="&amp;S$1,'Cost Export'!$A:$A,"&lt;"&amp;S$1+1)</f>
        <v>0</v>
      </c>
      <c r="T7" s="458">
        <f>SUMIFS('Cost Export'!$G:$G,'Cost Export'!$C:$C,$A7,'Cost Export'!$D:$D,$B7,'Cost Export'!$E:$E,$C7,'Cost Export'!$A:$A,"&gt;="&amp;T$1,'Cost Export'!$A:$A,"&lt;"&amp;T$1+1)</f>
        <v>0</v>
      </c>
      <c r="U7" s="458">
        <f>SUMIFS('Cost Export'!$G:$G,'Cost Export'!$C:$C,$A7,'Cost Export'!$D:$D,$B7,'Cost Export'!$E:$E,$C7,'Cost Export'!$A:$A,"&gt;="&amp;U$1,'Cost Export'!$A:$A,"&lt;"&amp;U$1+1)</f>
        <v>0</v>
      </c>
      <c r="V7" s="458">
        <f>SUMIFS('Cost Export'!$G:$G,'Cost Export'!$C:$C,$A7,'Cost Export'!$D:$D,$B7,'Cost Export'!$E:$E,$C7,'Cost Export'!$A:$A,"&gt;="&amp;V$1,'Cost Export'!$A:$A,"&lt;"&amp;V$1+1)</f>
        <v>0</v>
      </c>
      <c r="W7" s="458">
        <f>SUMIFS('Cost Export'!$G:$G,'Cost Export'!$C:$C,$A7,'Cost Export'!$D:$D,$B7,'Cost Export'!$E:$E,$C7,'Cost Export'!$A:$A,"&gt;="&amp;W$1,'Cost Export'!$A:$A,"&lt;"&amp;W$1+1)</f>
        <v>0</v>
      </c>
      <c r="X7" s="458">
        <f>SUMIFS('Cost Export'!$G:$G,'Cost Export'!$C:$C,$A7,'Cost Export'!$D:$D,$B7,'Cost Export'!$E:$E,$C7,'Cost Export'!$A:$A,"&gt;="&amp;X$1,'Cost Export'!$A:$A,"&lt;"&amp;X$1+1)</f>
        <v>0</v>
      </c>
      <c r="Y7" s="458">
        <f>SUMIFS('Cost Export'!$G:$G,'Cost Export'!$C:$C,$A7,'Cost Export'!$D:$D,$B7,'Cost Export'!$E:$E,$C7,'Cost Export'!$A:$A,"&gt;="&amp;Y$1,'Cost Export'!$A:$A,"&lt;"&amp;Y$1+1)</f>
        <v>0</v>
      </c>
      <c r="Z7" s="458">
        <f>SUMIFS('Cost Export'!$G:$G,'Cost Export'!$C:$C,$A7,'Cost Export'!$D:$D,$B7,'Cost Export'!$E:$E,$C7,'Cost Export'!$A:$A,"&gt;="&amp;Z$1,'Cost Export'!$A:$A,"&lt;"&amp;Z$1+1)</f>
        <v>0</v>
      </c>
      <c r="AA7" s="458">
        <f>SUMIFS('Cost Export'!$G:$G,'Cost Export'!$C:$C,$A7,'Cost Export'!$D:$D,$B7,'Cost Export'!$E:$E,$C7,'Cost Export'!$A:$A,"&gt;="&amp;AA$1,'Cost Export'!$A:$A,"&lt;"&amp;AA$1+1)</f>
        <v>0</v>
      </c>
      <c r="AB7" s="459">
        <f>SUMIFS('Cost Export'!$G:$G,'Cost Export'!$C:$C,$A7,'Cost Export'!$D:$D,$B7,'Cost Export'!$E:$E,$C7,'Cost Export'!$A:$A,"&gt;="&amp;AB$1,'Cost Export'!$A:$A,"&lt;"&amp;AB$1+1)</f>
        <v>0</v>
      </c>
    </row>
    <row r="8" spans="1:28">
      <c r="A8" s="6">
        <v>7129</v>
      </c>
      <c r="B8" s="7">
        <v>100</v>
      </c>
      <c r="C8" s="7">
        <v>6</v>
      </c>
      <c r="D8" s="8" t="s">
        <v>44</v>
      </c>
      <c r="E8" s="26">
        <f t="shared" si="0"/>
        <v>-58087.3</v>
      </c>
      <c r="F8" s="25">
        <f t="shared" si="1"/>
        <v>-116174.6</v>
      </c>
      <c r="G8" s="453">
        <f>SUMIFS('Cost Export'!$G:$G,'Cost Export'!$C:$C,$A8,'Cost Export'!$D:$D,$B8,'Cost Export'!$E:$E,$C8,'Cost Export'!$A:$A,"&gt;="&amp;G$1,'Cost Export'!$A:$A,"&lt;"&amp;G$1+1)</f>
        <v>-1014514</v>
      </c>
      <c r="H8" s="458">
        <f>SUMIFS('Cost Export'!$G:$G,'Cost Export'!$C:$C,$A8,'Cost Export'!$D:$D,$B8,'Cost Export'!$E:$E,$C8,'Cost Export'!$A:$A,"&gt;="&amp;H$1,'Cost Export'!$A:$A,"&lt;"&amp;H$1+1)</f>
        <v>0</v>
      </c>
      <c r="I8" s="458">
        <f>SUMIFS('Cost Export'!$G:$G,'Cost Export'!$C:$C,$A8,'Cost Export'!$D:$D,$B8,'Cost Export'!$E:$E,$C8,'Cost Export'!$A:$A,"&gt;="&amp;I$1,'Cost Export'!$A:$A,"&lt;"&amp;I$1+1)</f>
        <v>433641</v>
      </c>
      <c r="J8" s="458">
        <f>SUMIFS('Cost Export'!$G:$G,'Cost Export'!$C:$C,$A8,'Cost Export'!$D:$D,$B8,'Cost Export'!$E:$E,$C8,'Cost Export'!$A:$A,"&gt;="&amp;J$1,'Cost Export'!$A:$A,"&lt;"&amp;J$1+1)</f>
        <v>0</v>
      </c>
      <c r="K8" s="458">
        <f>SUMIFS('Cost Export'!$G:$G,'Cost Export'!$C:$C,$A8,'Cost Export'!$D:$D,$B8,'Cost Export'!$E:$E,$C8,'Cost Export'!$A:$A,"&gt;="&amp;K$1,'Cost Export'!$A:$A,"&lt;"&amp;K$1+1)</f>
        <v>0</v>
      </c>
      <c r="L8" s="458">
        <f>SUMIFS('Cost Export'!$G:$G,'Cost Export'!$C:$C,$A8,'Cost Export'!$D:$D,$B8,'Cost Export'!$E:$E,$C8,'Cost Export'!$A:$A,"&gt;="&amp;L$1,'Cost Export'!$A:$A,"&lt;"&amp;L$1+1)</f>
        <v>0</v>
      </c>
      <c r="M8" s="458">
        <f>SUMIFS('Cost Export'!$G:$G,'Cost Export'!$C:$C,$A8,'Cost Export'!$D:$D,$B8,'Cost Export'!$E:$E,$C8,'Cost Export'!$A:$A,"&gt;="&amp;M$1,'Cost Export'!$A:$A,"&lt;"&amp;M$1+1)</f>
        <v>0</v>
      </c>
      <c r="N8" s="458">
        <f>SUMIFS('Cost Export'!$G:$G,'Cost Export'!$C:$C,$A8,'Cost Export'!$D:$D,$B8,'Cost Export'!$E:$E,$C8,'Cost Export'!$A:$A,"&gt;="&amp;N$1,'Cost Export'!$A:$A,"&lt;"&amp;N$1+1)</f>
        <v>0</v>
      </c>
      <c r="O8" s="458">
        <f>SUMIFS('Cost Export'!$G:$G,'Cost Export'!$C:$C,$A8,'Cost Export'!$D:$D,$B8,'Cost Export'!$E:$E,$C8,'Cost Export'!$A:$A,"&gt;="&amp;O$1,'Cost Export'!$A:$A,"&lt;"&amp;O$1+1)</f>
        <v>0</v>
      </c>
      <c r="P8" s="458">
        <f>SUMIFS('Cost Export'!$G:$G,'Cost Export'!$C:$C,$A8,'Cost Export'!$D:$D,$B8,'Cost Export'!$E:$E,$C8,'Cost Export'!$A:$A,"&gt;="&amp;P$1,'Cost Export'!$A:$A,"&lt;"&amp;P$1+1)</f>
        <v>0</v>
      </c>
      <c r="Q8" s="458">
        <f>SUMIFS('Cost Export'!$G:$G,'Cost Export'!$C:$C,$A8,'Cost Export'!$D:$D,$B8,'Cost Export'!$E:$E,$C8,'Cost Export'!$A:$A,"&gt;="&amp;Q$1,'Cost Export'!$A:$A,"&lt;"&amp;Q$1+1)</f>
        <v>0</v>
      </c>
      <c r="R8" s="458">
        <f>SUMIFS('Cost Export'!$G:$G,'Cost Export'!$C:$C,$A8,'Cost Export'!$D:$D,$B8,'Cost Export'!$E:$E,$C8,'Cost Export'!$A:$A,"&gt;="&amp;R$1,'Cost Export'!$A:$A,"&lt;"&amp;R$1+1)</f>
        <v>0</v>
      </c>
      <c r="S8" s="458">
        <f>SUMIFS('Cost Export'!$G:$G,'Cost Export'!$C:$C,$A8,'Cost Export'!$D:$D,$B8,'Cost Export'!$E:$E,$C8,'Cost Export'!$A:$A,"&gt;="&amp;S$1,'Cost Export'!$A:$A,"&lt;"&amp;S$1+1)</f>
        <v>0</v>
      </c>
      <c r="T8" s="458">
        <f>SUMIFS('Cost Export'!$G:$G,'Cost Export'!$C:$C,$A8,'Cost Export'!$D:$D,$B8,'Cost Export'!$E:$E,$C8,'Cost Export'!$A:$A,"&gt;="&amp;T$1,'Cost Export'!$A:$A,"&lt;"&amp;T$1+1)</f>
        <v>0</v>
      </c>
      <c r="U8" s="458">
        <f>SUMIFS('Cost Export'!$G:$G,'Cost Export'!$C:$C,$A8,'Cost Export'!$D:$D,$B8,'Cost Export'!$E:$E,$C8,'Cost Export'!$A:$A,"&gt;="&amp;U$1,'Cost Export'!$A:$A,"&lt;"&amp;U$1+1)</f>
        <v>0</v>
      </c>
      <c r="V8" s="458">
        <f>SUMIFS('Cost Export'!$G:$G,'Cost Export'!$C:$C,$A8,'Cost Export'!$D:$D,$B8,'Cost Export'!$E:$E,$C8,'Cost Export'!$A:$A,"&gt;="&amp;V$1,'Cost Export'!$A:$A,"&lt;"&amp;V$1+1)</f>
        <v>0</v>
      </c>
      <c r="W8" s="458">
        <f>SUMIFS('Cost Export'!$G:$G,'Cost Export'!$C:$C,$A8,'Cost Export'!$D:$D,$B8,'Cost Export'!$E:$E,$C8,'Cost Export'!$A:$A,"&gt;="&amp;W$1,'Cost Export'!$A:$A,"&lt;"&amp;W$1+1)</f>
        <v>0</v>
      </c>
      <c r="X8" s="458">
        <f>SUMIFS('Cost Export'!$G:$G,'Cost Export'!$C:$C,$A8,'Cost Export'!$D:$D,$B8,'Cost Export'!$E:$E,$C8,'Cost Export'!$A:$A,"&gt;="&amp;X$1,'Cost Export'!$A:$A,"&lt;"&amp;X$1+1)</f>
        <v>0</v>
      </c>
      <c r="Y8" s="458">
        <f>SUMIFS('Cost Export'!$G:$G,'Cost Export'!$C:$C,$A8,'Cost Export'!$D:$D,$B8,'Cost Export'!$E:$E,$C8,'Cost Export'!$A:$A,"&gt;="&amp;Y$1,'Cost Export'!$A:$A,"&lt;"&amp;Y$1+1)</f>
        <v>0</v>
      </c>
      <c r="Z8" s="458">
        <f>SUMIFS('Cost Export'!$G:$G,'Cost Export'!$C:$C,$A8,'Cost Export'!$D:$D,$B8,'Cost Export'!$E:$E,$C8,'Cost Export'!$A:$A,"&gt;="&amp;Z$1,'Cost Export'!$A:$A,"&lt;"&amp;Z$1+1)</f>
        <v>0</v>
      </c>
      <c r="AA8" s="458">
        <f>SUMIFS('Cost Export'!$G:$G,'Cost Export'!$C:$C,$A8,'Cost Export'!$D:$D,$B8,'Cost Export'!$E:$E,$C8,'Cost Export'!$A:$A,"&gt;="&amp;AA$1,'Cost Export'!$A:$A,"&lt;"&amp;AA$1+1)</f>
        <v>0</v>
      </c>
      <c r="AB8" s="459">
        <f>SUMIFS('Cost Export'!$G:$G,'Cost Export'!$C:$C,$A8,'Cost Export'!$D:$D,$B8,'Cost Export'!$E:$E,$C8,'Cost Export'!$A:$A,"&gt;="&amp;AB$1,'Cost Export'!$A:$A,"&lt;"&amp;AB$1+1)</f>
        <v>0</v>
      </c>
    </row>
    <row r="9" spans="1:28">
      <c r="A9" s="6">
        <v>7129</v>
      </c>
      <c r="B9" s="7">
        <v>300</v>
      </c>
      <c r="C9" s="7">
        <v>6.02</v>
      </c>
      <c r="D9" s="8" t="s">
        <v>54</v>
      </c>
      <c r="E9" s="26">
        <f t="shared" si="0"/>
        <v>0</v>
      </c>
      <c r="F9" s="25">
        <f t="shared" si="1"/>
        <v>0</v>
      </c>
      <c r="G9" s="453">
        <f>SUMIFS('Cost Export'!$G:$G,'Cost Export'!$C:$C,$A9,'Cost Export'!$D:$D,$B9,'Cost Export'!$E:$E,$C9,'Cost Export'!$A:$A,"&gt;="&amp;G$1,'Cost Export'!$A:$A,"&lt;"&amp;G$1+1)</f>
        <v>0</v>
      </c>
      <c r="H9" s="458">
        <f>SUMIFS('Cost Export'!$G:$G,'Cost Export'!$C:$C,$A9,'Cost Export'!$D:$D,$B9,'Cost Export'!$E:$E,$C9,'Cost Export'!$A:$A,"&gt;="&amp;H$1,'Cost Export'!$A:$A,"&lt;"&amp;H$1+1)</f>
        <v>0</v>
      </c>
      <c r="I9" s="458">
        <f>SUMIFS('Cost Export'!$G:$G,'Cost Export'!$C:$C,$A9,'Cost Export'!$D:$D,$B9,'Cost Export'!$E:$E,$C9,'Cost Export'!$A:$A,"&gt;="&amp;I$1,'Cost Export'!$A:$A,"&lt;"&amp;I$1+1)</f>
        <v>0</v>
      </c>
      <c r="J9" s="458">
        <f>SUMIFS('Cost Export'!$G:$G,'Cost Export'!$C:$C,$A9,'Cost Export'!$D:$D,$B9,'Cost Export'!$E:$E,$C9,'Cost Export'!$A:$A,"&gt;="&amp;J$1,'Cost Export'!$A:$A,"&lt;"&amp;J$1+1)</f>
        <v>0</v>
      </c>
      <c r="K9" s="458">
        <f>SUMIFS('Cost Export'!$G:$G,'Cost Export'!$C:$C,$A9,'Cost Export'!$D:$D,$B9,'Cost Export'!$E:$E,$C9,'Cost Export'!$A:$A,"&gt;="&amp;K$1,'Cost Export'!$A:$A,"&lt;"&amp;K$1+1)</f>
        <v>0</v>
      </c>
      <c r="L9" s="458">
        <f>SUMIFS('Cost Export'!$G:$G,'Cost Export'!$C:$C,$A9,'Cost Export'!$D:$D,$B9,'Cost Export'!$E:$E,$C9,'Cost Export'!$A:$A,"&gt;="&amp;L$1,'Cost Export'!$A:$A,"&lt;"&amp;L$1+1)</f>
        <v>0</v>
      </c>
      <c r="M9" s="458">
        <f>SUMIFS('Cost Export'!$G:$G,'Cost Export'!$C:$C,$A9,'Cost Export'!$D:$D,$B9,'Cost Export'!$E:$E,$C9,'Cost Export'!$A:$A,"&gt;="&amp;M$1,'Cost Export'!$A:$A,"&lt;"&amp;M$1+1)</f>
        <v>0</v>
      </c>
      <c r="N9" s="458">
        <f>SUMIFS('Cost Export'!$G:$G,'Cost Export'!$C:$C,$A9,'Cost Export'!$D:$D,$B9,'Cost Export'!$E:$E,$C9,'Cost Export'!$A:$A,"&gt;="&amp;N$1,'Cost Export'!$A:$A,"&lt;"&amp;N$1+1)</f>
        <v>0</v>
      </c>
      <c r="O9" s="458">
        <f>SUMIFS('Cost Export'!$G:$G,'Cost Export'!$C:$C,$A9,'Cost Export'!$D:$D,$B9,'Cost Export'!$E:$E,$C9,'Cost Export'!$A:$A,"&gt;="&amp;O$1,'Cost Export'!$A:$A,"&lt;"&amp;O$1+1)</f>
        <v>0</v>
      </c>
      <c r="P9" s="458">
        <f>SUMIFS('Cost Export'!$G:$G,'Cost Export'!$C:$C,$A9,'Cost Export'!$D:$D,$B9,'Cost Export'!$E:$E,$C9,'Cost Export'!$A:$A,"&gt;="&amp;P$1,'Cost Export'!$A:$A,"&lt;"&amp;P$1+1)</f>
        <v>0</v>
      </c>
      <c r="Q9" s="458">
        <f>SUMIFS('Cost Export'!$G:$G,'Cost Export'!$C:$C,$A9,'Cost Export'!$D:$D,$B9,'Cost Export'!$E:$E,$C9,'Cost Export'!$A:$A,"&gt;="&amp;Q$1,'Cost Export'!$A:$A,"&lt;"&amp;Q$1+1)</f>
        <v>0</v>
      </c>
      <c r="R9" s="458">
        <f>SUMIFS('Cost Export'!$G:$G,'Cost Export'!$C:$C,$A9,'Cost Export'!$D:$D,$B9,'Cost Export'!$E:$E,$C9,'Cost Export'!$A:$A,"&gt;="&amp;R$1,'Cost Export'!$A:$A,"&lt;"&amp;R$1+1)</f>
        <v>0</v>
      </c>
      <c r="S9" s="458">
        <f>SUMIFS('Cost Export'!$G:$G,'Cost Export'!$C:$C,$A9,'Cost Export'!$D:$D,$B9,'Cost Export'!$E:$E,$C9,'Cost Export'!$A:$A,"&gt;="&amp;S$1,'Cost Export'!$A:$A,"&lt;"&amp;S$1+1)</f>
        <v>0</v>
      </c>
      <c r="T9" s="458">
        <f>SUMIFS('Cost Export'!$G:$G,'Cost Export'!$C:$C,$A9,'Cost Export'!$D:$D,$B9,'Cost Export'!$E:$E,$C9,'Cost Export'!$A:$A,"&gt;="&amp;T$1,'Cost Export'!$A:$A,"&lt;"&amp;T$1+1)</f>
        <v>0</v>
      </c>
      <c r="U9" s="458">
        <f>SUMIFS('Cost Export'!$G:$G,'Cost Export'!$C:$C,$A9,'Cost Export'!$D:$D,$B9,'Cost Export'!$E:$E,$C9,'Cost Export'!$A:$A,"&gt;="&amp;U$1,'Cost Export'!$A:$A,"&lt;"&amp;U$1+1)</f>
        <v>0</v>
      </c>
      <c r="V9" s="458">
        <f>SUMIFS('Cost Export'!$G:$G,'Cost Export'!$C:$C,$A9,'Cost Export'!$D:$D,$B9,'Cost Export'!$E:$E,$C9,'Cost Export'!$A:$A,"&gt;="&amp;V$1,'Cost Export'!$A:$A,"&lt;"&amp;V$1+1)</f>
        <v>0</v>
      </c>
      <c r="W9" s="458">
        <f>SUMIFS('Cost Export'!$G:$G,'Cost Export'!$C:$C,$A9,'Cost Export'!$D:$D,$B9,'Cost Export'!$E:$E,$C9,'Cost Export'!$A:$A,"&gt;="&amp;W$1,'Cost Export'!$A:$A,"&lt;"&amp;W$1+1)</f>
        <v>0</v>
      </c>
      <c r="X9" s="458">
        <f>SUMIFS('Cost Export'!$G:$G,'Cost Export'!$C:$C,$A9,'Cost Export'!$D:$D,$B9,'Cost Export'!$E:$E,$C9,'Cost Export'!$A:$A,"&gt;="&amp;X$1,'Cost Export'!$A:$A,"&lt;"&amp;X$1+1)</f>
        <v>0</v>
      </c>
      <c r="Y9" s="458">
        <f>SUMIFS('Cost Export'!$G:$G,'Cost Export'!$C:$C,$A9,'Cost Export'!$D:$D,$B9,'Cost Export'!$E:$E,$C9,'Cost Export'!$A:$A,"&gt;="&amp;Y$1,'Cost Export'!$A:$A,"&lt;"&amp;Y$1+1)</f>
        <v>0</v>
      </c>
      <c r="Z9" s="458">
        <f>SUMIFS('Cost Export'!$G:$G,'Cost Export'!$C:$C,$A9,'Cost Export'!$D:$D,$B9,'Cost Export'!$E:$E,$C9,'Cost Export'!$A:$A,"&gt;="&amp;Z$1,'Cost Export'!$A:$A,"&lt;"&amp;Z$1+1)</f>
        <v>0</v>
      </c>
      <c r="AA9" s="458">
        <f>SUMIFS('Cost Export'!$G:$G,'Cost Export'!$C:$C,$A9,'Cost Export'!$D:$D,$B9,'Cost Export'!$E:$E,$C9,'Cost Export'!$A:$A,"&gt;="&amp;AA$1,'Cost Export'!$A:$A,"&lt;"&amp;AA$1+1)</f>
        <v>0</v>
      </c>
      <c r="AB9" s="459">
        <f>SUMIFS('Cost Export'!$G:$G,'Cost Export'!$C:$C,$A9,'Cost Export'!$D:$D,$B9,'Cost Export'!$E:$E,$C9,'Cost Export'!$A:$A,"&gt;="&amp;AB$1,'Cost Export'!$A:$A,"&lt;"&amp;AB$1+1)</f>
        <v>0</v>
      </c>
    </row>
    <row r="10" spans="1:28">
      <c r="A10" s="6">
        <v>7129</v>
      </c>
      <c r="B10" s="7">
        <v>300</v>
      </c>
      <c r="C10" s="7">
        <v>6.2</v>
      </c>
      <c r="D10" s="8" t="s">
        <v>54</v>
      </c>
      <c r="E10" s="26">
        <f t="shared" si="0"/>
        <v>0</v>
      </c>
      <c r="F10" s="25">
        <f t="shared" si="1"/>
        <v>0</v>
      </c>
      <c r="G10" s="453">
        <f>SUMIFS('Cost Export'!$G:$G,'Cost Export'!$C:$C,$A10,'Cost Export'!$D:$D,$B10,'Cost Export'!$E:$E,$C10,'Cost Export'!$A:$A,"&gt;="&amp;G$1,'Cost Export'!$A:$A,"&lt;"&amp;G$1+1)</f>
        <v>0</v>
      </c>
      <c r="H10" s="458">
        <f>SUMIFS('Cost Export'!$G:$G,'Cost Export'!$C:$C,$A10,'Cost Export'!$D:$D,$B10,'Cost Export'!$E:$E,$C10,'Cost Export'!$A:$A,"&gt;="&amp;H$1,'Cost Export'!$A:$A,"&lt;"&amp;H$1+1)</f>
        <v>0</v>
      </c>
      <c r="I10" s="458">
        <f>SUMIFS('Cost Export'!$G:$G,'Cost Export'!$C:$C,$A10,'Cost Export'!$D:$D,$B10,'Cost Export'!$E:$E,$C10,'Cost Export'!$A:$A,"&gt;="&amp;I$1,'Cost Export'!$A:$A,"&lt;"&amp;I$1+1)</f>
        <v>0</v>
      </c>
      <c r="J10" s="458">
        <f>SUMIFS('Cost Export'!$G:$G,'Cost Export'!$C:$C,$A10,'Cost Export'!$D:$D,$B10,'Cost Export'!$E:$E,$C10,'Cost Export'!$A:$A,"&gt;="&amp;J$1,'Cost Export'!$A:$A,"&lt;"&amp;J$1+1)</f>
        <v>0</v>
      </c>
      <c r="K10" s="458">
        <f>SUMIFS('Cost Export'!$G:$G,'Cost Export'!$C:$C,$A10,'Cost Export'!$D:$D,$B10,'Cost Export'!$E:$E,$C10,'Cost Export'!$A:$A,"&gt;="&amp;K$1,'Cost Export'!$A:$A,"&lt;"&amp;K$1+1)</f>
        <v>0</v>
      </c>
      <c r="L10" s="458">
        <f>SUMIFS('Cost Export'!$G:$G,'Cost Export'!$C:$C,$A10,'Cost Export'!$D:$D,$B10,'Cost Export'!$E:$E,$C10,'Cost Export'!$A:$A,"&gt;="&amp;L$1,'Cost Export'!$A:$A,"&lt;"&amp;L$1+1)</f>
        <v>0</v>
      </c>
      <c r="M10" s="458">
        <f>SUMIFS('Cost Export'!$G:$G,'Cost Export'!$C:$C,$A10,'Cost Export'!$D:$D,$B10,'Cost Export'!$E:$E,$C10,'Cost Export'!$A:$A,"&gt;="&amp;M$1,'Cost Export'!$A:$A,"&lt;"&amp;M$1+1)</f>
        <v>0</v>
      </c>
      <c r="N10" s="458">
        <f>SUMIFS('Cost Export'!$G:$G,'Cost Export'!$C:$C,$A10,'Cost Export'!$D:$D,$B10,'Cost Export'!$E:$E,$C10,'Cost Export'!$A:$A,"&gt;="&amp;N$1,'Cost Export'!$A:$A,"&lt;"&amp;N$1+1)</f>
        <v>0</v>
      </c>
      <c r="O10" s="458">
        <f>SUMIFS('Cost Export'!$G:$G,'Cost Export'!$C:$C,$A10,'Cost Export'!$D:$D,$B10,'Cost Export'!$E:$E,$C10,'Cost Export'!$A:$A,"&gt;="&amp;O$1,'Cost Export'!$A:$A,"&lt;"&amp;O$1+1)</f>
        <v>0</v>
      </c>
      <c r="P10" s="458">
        <f>SUMIFS('Cost Export'!$G:$G,'Cost Export'!$C:$C,$A10,'Cost Export'!$D:$D,$B10,'Cost Export'!$E:$E,$C10,'Cost Export'!$A:$A,"&gt;="&amp;P$1,'Cost Export'!$A:$A,"&lt;"&amp;P$1+1)</f>
        <v>0</v>
      </c>
      <c r="Q10" s="458">
        <f>SUMIFS('Cost Export'!$G:$G,'Cost Export'!$C:$C,$A10,'Cost Export'!$D:$D,$B10,'Cost Export'!$E:$E,$C10,'Cost Export'!$A:$A,"&gt;="&amp;Q$1,'Cost Export'!$A:$A,"&lt;"&amp;Q$1+1)</f>
        <v>0</v>
      </c>
      <c r="R10" s="458">
        <f>SUMIFS('Cost Export'!$G:$G,'Cost Export'!$C:$C,$A10,'Cost Export'!$D:$D,$B10,'Cost Export'!$E:$E,$C10,'Cost Export'!$A:$A,"&gt;="&amp;R$1,'Cost Export'!$A:$A,"&lt;"&amp;R$1+1)</f>
        <v>0</v>
      </c>
      <c r="S10" s="458">
        <f>SUMIFS('Cost Export'!$G:$G,'Cost Export'!$C:$C,$A10,'Cost Export'!$D:$D,$B10,'Cost Export'!$E:$E,$C10,'Cost Export'!$A:$A,"&gt;="&amp;S$1,'Cost Export'!$A:$A,"&lt;"&amp;S$1+1)</f>
        <v>0</v>
      </c>
      <c r="T10" s="458">
        <f>SUMIFS('Cost Export'!$G:$G,'Cost Export'!$C:$C,$A10,'Cost Export'!$D:$D,$B10,'Cost Export'!$E:$E,$C10,'Cost Export'!$A:$A,"&gt;="&amp;T$1,'Cost Export'!$A:$A,"&lt;"&amp;T$1+1)</f>
        <v>0</v>
      </c>
      <c r="U10" s="458">
        <f>SUMIFS('Cost Export'!$G:$G,'Cost Export'!$C:$C,$A10,'Cost Export'!$D:$D,$B10,'Cost Export'!$E:$E,$C10,'Cost Export'!$A:$A,"&gt;="&amp;U$1,'Cost Export'!$A:$A,"&lt;"&amp;U$1+1)</f>
        <v>0</v>
      </c>
      <c r="V10" s="458">
        <f>SUMIFS('Cost Export'!$G:$G,'Cost Export'!$C:$C,$A10,'Cost Export'!$D:$D,$B10,'Cost Export'!$E:$E,$C10,'Cost Export'!$A:$A,"&gt;="&amp;V$1,'Cost Export'!$A:$A,"&lt;"&amp;V$1+1)</f>
        <v>0</v>
      </c>
      <c r="W10" s="458">
        <f>SUMIFS('Cost Export'!$G:$G,'Cost Export'!$C:$C,$A10,'Cost Export'!$D:$D,$B10,'Cost Export'!$E:$E,$C10,'Cost Export'!$A:$A,"&gt;="&amp;W$1,'Cost Export'!$A:$A,"&lt;"&amp;W$1+1)</f>
        <v>0</v>
      </c>
      <c r="X10" s="458">
        <f>SUMIFS('Cost Export'!$G:$G,'Cost Export'!$C:$C,$A10,'Cost Export'!$D:$D,$B10,'Cost Export'!$E:$E,$C10,'Cost Export'!$A:$A,"&gt;="&amp;X$1,'Cost Export'!$A:$A,"&lt;"&amp;X$1+1)</f>
        <v>0</v>
      </c>
      <c r="Y10" s="458">
        <f>SUMIFS('Cost Export'!$G:$G,'Cost Export'!$C:$C,$A10,'Cost Export'!$D:$D,$B10,'Cost Export'!$E:$E,$C10,'Cost Export'!$A:$A,"&gt;="&amp;Y$1,'Cost Export'!$A:$A,"&lt;"&amp;Y$1+1)</f>
        <v>0</v>
      </c>
      <c r="Z10" s="458">
        <f>SUMIFS('Cost Export'!$G:$G,'Cost Export'!$C:$C,$A10,'Cost Export'!$D:$D,$B10,'Cost Export'!$E:$E,$C10,'Cost Export'!$A:$A,"&gt;="&amp;Z$1,'Cost Export'!$A:$A,"&lt;"&amp;Z$1+1)</f>
        <v>0</v>
      </c>
      <c r="AA10" s="458">
        <f>SUMIFS('Cost Export'!$G:$G,'Cost Export'!$C:$C,$A10,'Cost Export'!$D:$D,$B10,'Cost Export'!$E:$E,$C10,'Cost Export'!$A:$A,"&gt;="&amp;AA$1,'Cost Export'!$A:$A,"&lt;"&amp;AA$1+1)</f>
        <v>0</v>
      </c>
      <c r="AB10" s="459">
        <f>SUMIFS('Cost Export'!$G:$G,'Cost Export'!$C:$C,$A10,'Cost Export'!$D:$D,$B10,'Cost Export'!$E:$E,$C10,'Cost Export'!$A:$A,"&gt;="&amp;AB$1,'Cost Export'!$A:$A,"&lt;"&amp;AB$1+1)</f>
        <v>0</v>
      </c>
    </row>
    <row r="11" spans="1:28">
      <c r="A11" s="6">
        <v>7440</v>
      </c>
      <c r="B11" s="7">
        <v>4</v>
      </c>
      <c r="C11" s="7">
        <v>9</v>
      </c>
      <c r="D11" s="8" t="s">
        <v>30</v>
      </c>
      <c r="E11" s="26">
        <f t="shared" si="0"/>
        <v>276924.40000000002</v>
      </c>
      <c r="F11" s="25">
        <f t="shared" si="1"/>
        <v>520717</v>
      </c>
      <c r="G11" s="453">
        <f>SUMIFS('Cost Export'!$G:$G,'Cost Export'!$C:$C,$A11,'Cost Export'!$D:$D,$B11,'Cost Export'!$E:$E,$C11,'Cost Export'!$A:$A,"&gt;="&amp;G$1,'Cost Export'!$A:$A,"&lt;"&amp;G$1+1)</f>
        <v>2586749</v>
      </c>
      <c r="H11" s="458">
        <f>SUMIFS('Cost Export'!$G:$G,'Cost Export'!$C:$C,$A11,'Cost Export'!$D:$D,$B11,'Cost Export'!$E:$E,$C11,'Cost Export'!$A:$A,"&gt;="&amp;H$1,'Cost Export'!$A:$A,"&lt;"&amp;H$1+1)</f>
        <v>3909</v>
      </c>
      <c r="I11" s="458">
        <f>SUMIFS('Cost Export'!$G:$G,'Cost Export'!$C:$C,$A11,'Cost Export'!$D:$D,$B11,'Cost Export'!$E:$E,$C11,'Cost Export'!$A:$A,"&gt;="&amp;I$1,'Cost Export'!$A:$A,"&lt;"&amp;I$1+1)</f>
        <v>3909</v>
      </c>
      <c r="J11" s="458">
        <f>SUMIFS('Cost Export'!$G:$G,'Cost Export'!$C:$C,$A11,'Cost Export'!$D:$D,$B11,'Cost Export'!$E:$E,$C11,'Cost Export'!$A:$A,"&gt;="&amp;J$1,'Cost Export'!$A:$A,"&lt;"&amp;J$1+1)</f>
        <v>3909</v>
      </c>
      <c r="K11" s="458">
        <f>SUMIFS('Cost Export'!$G:$G,'Cost Export'!$C:$C,$A11,'Cost Export'!$D:$D,$B11,'Cost Export'!$E:$E,$C11,'Cost Export'!$A:$A,"&gt;="&amp;K$1,'Cost Export'!$A:$A,"&lt;"&amp;K$1+1)</f>
        <v>5109</v>
      </c>
      <c r="L11" s="458">
        <f>SUMIFS('Cost Export'!$G:$G,'Cost Export'!$C:$C,$A11,'Cost Export'!$D:$D,$B11,'Cost Export'!$E:$E,$C11,'Cost Export'!$A:$A,"&gt;="&amp;L$1,'Cost Export'!$A:$A,"&lt;"&amp;L$1+1)</f>
        <v>64124</v>
      </c>
      <c r="M11" s="458">
        <f>SUMIFS('Cost Export'!$G:$G,'Cost Export'!$C:$C,$A11,'Cost Export'!$D:$D,$B11,'Cost Export'!$E:$E,$C11,'Cost Export'!$A:$A,"&gt;="&amp;M$1,'Cost Export'!$A:$A,"&lt;"&amp;M$1+1)</f>
        <v>7955</v>
      </c>
      <c r="N11" s="458">
        <f>SUMIFS('Cost Export'!$G:$G,'Cost Export'!$C:$C,$A11,'Cost Export'!$D:$D,$B11,'Cost Export'!$E:$E,$C11,'Cost Export'!$A:$A,"&gt;="&amp;N$1,'Cost Export'!$A:$A,"&lt;"&amp;N$1+1)</f>
        <v>67188</v>
      </c>
      <c r="O11" s="458">
        <f>SUMIFS('Cost Export'!$G:$G,'Cost Export'!$C:$C,$A11,'Cost Export'!$D:$D,$B11,'Cost Export'!$E:$E,$C11,'Cost Export'!$A:$A,"&gt;="&amp;O$1,'Cost Export'!$A:$A,"&lt;"&amp;O$1+1)</f>
        <v>6212</v>
      </c>
      <c r="P11" s="458">
        <f>SUMIFS('Cost Export'!$G:$G,'Cost Export'!$C:$C,$A11,'Cost Export'!$D:$D,$B11,'Cost Export'!$E:$E,$C11,'Cost Export'!$A:$A,"&gt;="&amp;P$1,'Cost Export'!$A:$A,"&lt;"&amp;P$1+1)</f>
        <v>20180</v>
      </c>
      <c r="Q11" s="458">
        <f>SUMIFS('Cost Export'!$G:$G,'Cost Export'!$C:$C,$A11,'Cost Export'!$D:$D,$B11,'Cost Export'!$E:$E,$C11,'Cost Export'!$A:$A,"&gt;="&amp;Q$1,'Cost Export'!$A:$A,"&lt;"&amp;Q$1+1)</f>
        <v>10955</v>
      </c>
      <c r="R11" s="458">
        <f>SUMIFS('Cost Export'!$G:$G,'Cost Export'!$C:$C,$A11,'Cost Export'!$D:$D,$B11,'Cost Export'!$E:$E,$C11,'Cost Export'!$A:$A,"&gt;="&amp;R$1,'Cost Export'!$A:$A,"&lt;"&amp;R$1+1)</f>
        <v>19559</v>
      </c>
      <c r="S11" s="458">
        <f>SUMIFS('Cost Export'!$G:$G,'Cost Export'!$C:$C,$A11,'Cost Export'!$D:$D,$B11,'Cost Export'!$E:$E,$C11,'Cost Export'!$A:$A,"&gt;="&amp;S$1,'Cost Export'!$A:$A,"&lt;"&amp;S$1+1)</f>
        <v>67054</v>
      </c>
      <c r="T11" s="458">
        <f>SUMIFS('Cost Export'!$G:$G,'Cost Export'!$C:$C,$A11,'Cost Export'!$D:$D,$B11,'Cost Export'!$E:$E,$C11,'Cost Export'!$A:$A,"&gt;="&amp;T$1,'Cost Export'!$A:$A,"&lt;"&amp;T$1+1)</f>
        <v>18316</v>
      </c>
      <c r="U11" s="458">
        <f>SUMIFS('Cost Export'!$G:$G,'Cost Export'!$C:$C,$A11,'Cost Export'!$D:$D,$B11,'Cost Export'!$E:$E,$C11,'Cost Export'!$A:$A,"&gt;="&amp;U$1,'Cost Export'!$A:$A,"&lt;"&amp;U$1+1)</f>
        <v>16555</v>
      </c>
      <c r="V11" s="458">
        <f>SUMIFS('Cost Export'!$G:$G,'Cost Export'!$C:$C,$A11,'Cost Export'!$D:$D,$B11,'Cost Export'!$E:$E,$C11,'Cost Export'!$A:$A,"&gt;="&amp;V$1,'Cost Export'!$A:$A,"&lt;"&amp;V$1+1)</f>
        <v>14898</v>
      </c>
      <c r="W11" s="458">
        <f>SUMIFS('Cost Export'!$G:$G,'Cost Export'!$C:$C,$A11,'Cost Export'!$D:$D,$B11,'Cost Export'!$E:$E,$C11,'Cost Export'!$A:$A,"&gt;="&amp;W$1,'Cost Export'!$A:$A,"&lt;"&amp;W$1+1)</f>
        <v>3909</v>
      </c>
      <c r="X11" s="458">
        <f>SUMIFS('Cost Export'!$G:$G,'Cost Export'!$C:$C,$A11,'Cost Export'!$D:$D,$B11,'Cost Export'!$E:$E,$C11,'Cost Export'!$A:$A,"&gt;="&amp;X$1,'Cost Export'!$A:$A,"&lt;"&amp;X$1+1)</f>
        <v>4458</v>
      </c>
      <c r="Y11" s="458">
        <f>SUMIFS('Cost Export'!$G:$G,'Cost Export'!$C:$C,$A11,'Cost Export'!$D:$D,$B11,'Cost Export'!$E:$E,$C11,'Cost Export'!$A:$A,"&gt;="&amp;Y$1,'Cost Export'!$A:$A,"&lt;"&amp;Y$1+1)</f>
        <v>5924</v>
      </c>
      <c r="Z11" s="458">
        <f>SUMIFS('Cost Export'!$G:$G,'Cost Export'!$C:$C,$A11,'Cost Export'!$D:$D,$B11,'Cost Export'!$E:$E,$C11,'Cost Export'!$A:$A,"&gt;="&amp;Z$1,'Cost Export'!$A:$A,"&lt;"&amp;Z$1+1)</f>
        <v>12756</v>
      </c>
      <c r="AA11" s="458">
        <f>SUMIFS('Cost Export'!$G:$G,'Cost Export'!$C:$C,$A11,'Cost Export'!$D:$D,$B11,'Cost Export'!$E:$E,$C11,'Cost Export'!$A:$A,"&gt;="&amp;AA$1,'Cost Export'!$A:$A,"&lt;"&amp;AA$1+1)</f>
        <v>19042</v>
      </c>
      <c r="AB11" s="459">
        <f>SUMIFS('Cost Export'!$G:$G,'Cost Export'!$C:$C,$A11,'Cost Export'!$D:$D,$B11,'Cost Export'!$E:$E,$C11,'Cost Export'!$A:$A,"&gt;="&amp;AB$1,'Cost Export'!$A:$A,"&lt;"&amp;AB$1+1)</f>
        <v>9412</v>
      </c>
    </row>
    <row r="12" spans="1:28">
      <c r="A12" s="6">
        <v>7440</v>
      </c>
      <c r="B12" s="7">
        <v>4</v>
      </c>
      <c r="C12" s="7">
        <v>9.01</v>
      </c>
      <c r="D12" s="8" t="s">
        <v>30</v>
      </c>
      <c r="E12" s="26">
        <f t="shared" si="0"/>
        <v>0</v>
      </c>
      <c r="F12" s="25">
        <f t="shared" si="1"/>
        <v>0</v>
      </c>
      <c r="G12" s="453">
        <f>SUMIFS('Cost Export'!$G:$G,'Cost Export'!$C:$C,$A12,'Cost Export'!$D:$D,$B12,'Cost Export'!$E:$E,$C12,'Cost Export'!$A:$A,"&gt;="&amp;G$1,'Cost Export'!$A:$A,"&lt;"&amp;G$1+1)</f>
        <v>0</v>
      </c>
      <c r="H12" s="458">
        <f>SUMIFS('Cost Export'!$G:$G,'Cost Export'!$C:$C,$A12,'Cost Export'!$D:$D,$B12,'Cost Export'!$E:$E,$C12,'Cost Export'!$A:$A,"&gt;="&amp;H$1,'Cost Export'!$A:$A,"&lt;"&amp;H$1+1)</f>
        <v>0</v>
      </c>
      <c r="I12" s="458">
        <f>SUMIFS('Cost Export'!$G:$G,'Cost Export'!$C:$C,$A12,'Cost Export'!$D:$D,$B12,'Cost Export'!$E:$E,$C12,'Cost Export'!$A:$A,"&gt;="&amp;I$1,'Cost Export'!$A:$A,"&lt;"&amp;I$1+1)</f>
        <v>0</v>
      </c>
      <c r="J12" s="458">
        <f>SUMIFS('Cost Export'!$G:$G,'Cost Export'!$C:$C,$A12,'Cost Export'!$D:$D,$B12,'Cost Export'!$E:$E,$C12,'Cost Export'!$A:$A,"&gt;="&amp;J$1,'Cost Export'!$A:$A,"&lt;"&amp;J$1+1)</f>
        <v>0</v>
      </c>
      <c r="K12" s="458">
        <f>SUMIFS('Cost Export'!$G:$G,'Cost Export'!$C:$C,$A12,'Cost Export'!$D:$D,$B12,'Cost Export'!$E:$E,$C12,'Cost Export'!$A:$A,"&gt;="&amp;K$1,'Cost Export'!$A:$A,"&lt;"&amp;K$1+1)</f>
        <v>0</v>
      </c>
      <c r="L12" s="458">
        <f>SUMIFS('Cost Export'!$G:$G,'Cost Export'!$C:$C,$A12,'Cost Export'!$D:$D,$B12,'Cost Export'!$E:$E,$C12,'Cost Export'!$A:$A,"&gt;="&amp;L$1,'Cost Export'!$A:$A,"&lt;"&amp;L$1+1)</f>
        <v>0</v>
      </c>
      <c r="M12" s="458">
        <f>SUMIFS('Cost Export'!$G:$G,'Cost Export'!$C:$C,$A12,'Cost Export'!$D:$D,$B12,'Cost Export'!$E:$E,$C12,'Cost Export'!$A:$A,"&gt;="&amp;M$1,'Cost Export'!$A:$A,"&lt;"&amp;M$1+1)</f>
        <v>0</v>
      </c>
      <c r="N12" s="458">
        <f>SUMIFS('Cost Export'!$G:$G,'Cost Export'!$C:$C,$A12,'Cost Export'!$D:$D,$B12,'Cost Export'!$E:$E,$C12,'Cost Export'!$A:$A,"&gt;="&amp;N$1,'Cost Export'!$A:$A,"&lt;"&amp;N$1+1)</f>
        <v>0</v>
      </c>
      <c r="O12" s="458">
        <f>SUMIFS('Cost Export'!$G:$G,'Cost Export'!$C:$C,$A12,'Cost Export'!$D:$D,$B12,'Cost Export'!$E:$E,$C12,'Cost Export'!$A:$A,"&gt;="&amp;O$1,'Cost Export'!$A:$A,"&lt;"&amp;O$1+1)</f>
        <v>0</v>
      </c>
      <c r="P12" s="458">
        <f>SUMIFS('Cost Export'!$G:$G,'Cost Export'!$C:$C,$A12,'Cost Export'!$D:$D,$B12,'Cost Export'!$E:$E,$C12,'Cost Export'!$A:$A,"&gt;="&amp;P$1,'Cost Export'!$A:$A,"&lt;"&amp;P$1+1)</f>
        <v>0</v>
      </c>
      <c r="Q12" s="458">
        <f>SUMIFS('Cost Export'!$G:$G,'Cost Export'!$C:$C,$A12,'Cost Export'!$D:$D,$B12,'Cost Export'!$E:$E,$C12,'Cost Export'!$A:$A,"&gt;="&amp;Q$1,'Cost Export'!$A:$A,"&lt;"&amp;Q$1+1)</f>
        <v>0</v>
      </c>
      <c r="R12" s="458">
        <f>SUMIFS('Cost Export'!$G:$G,'Cost Export'!$C:$C,$A12,'Cost Export'!$D:$D,$B12,'Cost Export'!$E:$E,$C12,'Cost Export'!$A:$A,"&gt;="&amp;R$1,'Cost Export'!$A:$A,"&lt;"&amp;R$1+1)</f>
        <v>0</v>
      </c>
      <c r="S12" s="458">
        <f>SUMIFS('Cost Export'!$G:$G,'Cost Export'!$C:$C,$A12,'Cost Export'!$D:$D,$B12,'Cost Export'!$E:$E,$C12,'Cost Export'!$A:$A,"&gt;="&amp;S$1,'Cost Export'!$A:$A,"&lt;"&amp;S$1+1)</f>
        <v>0</v>
      </c>
      <c r="T12" s="458">
        <f>SUMIFS('Cost Export'!$G:$G,'Cost Export'!$C:$C,$A12,'Cost Export'!$D:$D,$B12,'Cost Export'!$E:$E,$C12,'Cost Export'!$A:$A,"&gt;="&amp;T$1,'Cost Export'!$A:$A,"&lt;"&amp;T$1+1)</f>
        <v>0</v>
      </c>
      <c r="U12" s="458">
        <f>SUMIFS('Cost Export'!$G:$G,'Cost Export'!$C:$C,$A12,'Cost Export'!$D:$D,$B12,'Cost Export'!$E:$E,$C12,'Cost Export'!$A:$A,"&gt;="&amp;U$1,'Cost Export'!$A:$A,"&lt;"&amp;U$1+1)</f>
        <v>0</v>
      </c>
      <c r="V12" s="458">
        <f>SUMIFS('Cost Export'!$G:$G,'Cost Export'!$C:$C,$A12,'Cost Export'!$D:$D,$B12,'Cost Export'!$E:$E,$C12,'Cost Export'!$A:$A,"&gt;="&amp;V$1,'Cost Export'!$A:$A,"&lt;"&amp;V$1+1)</f>
        <v>0</v>
      </c>
      <c r="W12" s="458">
        <f>SUMIFS('Cost Export'!$G:$G,'Cost Export'!$C:$C,$A12,'Cost Export'!$D:$D,$B12,'Cost Export'!$E:$E,$C12,'Cost Export'!$A:$A,"&gt;="&amp;W$1,'Cost Export'!$A:$A,"&lt;"&amp;W$1+1)</f>
        <v>0</v>
      </c>
      <c r="X12" s="458">
        <f>SUMIFS('Cost Export'!$G:$G,'Cost Export'!$C:$C,$A12,'Cost Export'!$D:$D,$B12,'Cost Export'!$E:$E,$C12,'Cost Export'!$A:$A,"&gt;="&amp;X$1,'Cost Export'!$A:$A,"&lt;"&amp;X$1+1)</f>
        <v>0</v>
      </c>
      <c r="Y12" s="458">
        <f>SUMIFS('Cost Export'!$G:$G,'Cost Export'!$C:$C,$A12,'Cost Export'!$D:$D,$B12,'Cost Export'!$E:$E,$C12,'Cost Export'!$A:$A,"&gt;="&amp;Y$1,'Cost Export'!$A:$A,"&lt;"&amp;Y$1+1)</f>
        <v>0</v>
      </c>
      <c r="Z12" s="458">
        <f>SUMIFS('Cost Export'!$G:$G,'Cost Export'!$C:$C,$A12,'Cost Export'!$D:$D,$B12,'Cost Export'!$E:$E,$C12,'Cost Export'!$A:$A,"&gt;="&amp;Z$1,'Cost Export'!$A:$A,"&lt;"&amp;Z$1+1)</f>
        <v>0</v>
      </c>
      <c r="AA12" s="458">
        <f>SUMIFS('Cost Export'!$G:$G,'Cost Export'!$C:$C,$A12,'Cost Export'!$D:$D,$B12,'Cost Export'!$E:$E,$C12,'Cost Export'!$A:$A,"&gt;="&amp;AA$1,'Cost Export'!$A:$A,"&lt;"&amp;AA$1+1)</f>
        <v>0</v>
      </c>
      <c r="AB12" s="459">
        <f>SUMIFS('Cost Export'!$G:$G,'Cost Export'!$C:$C,$A12,'Cost Export'!$D:$D,$B12,'Cost Export'!$E:$E,$C12,'Cost Export'!$A:$A,"&gt;="&amp;AB$1,'Cost Export'!$A:$A,"&lt;"&amp;AB$1+1)</f>
        <v>0</v>
      </c>
    </row>
    <row r="13" spans="1:28">
      <c r="A13" s="6">
        <v>7440</v>
      </c>
      <c r="B13" s="7">
        <v>4</v>
      </c>
      <c r="C13" s="7">
        <v>9.02</v>
      </c>
      <c r="D13" s="8" t="s">
        <v>30</v>
      </c>
      <c r="E13" s="26">
        <f t="shared" si="0"/>
        <v>0</v>
      </c>
      <c r="F13" s="25">
        <f t="shared" si="1"/>
        <v>0</v>
      </c>
      <c r="G13" s="453">
        <f>SUMIFS('Cost Export'!$G:$G,'Cost Export'!$C:$C,$A13,'Cost Export'!$D:$D,$B13,'Cost Export'!$E:$E,$C13,'Cost Export'!$A:$A,"&gt;="&amp;G$1,'Cost Export'!$A:$A,"&lt;"&amp;G$1+1)</f>
        <v>0</v>
      </c>
      <c r="H13" s="458">
        <f>SUMIFS('Cost Export'!$G:$G,'Cost Export'!$C:$C,$A13,'Cost Export'!$D:$D,$B13,'Cost Export'!$E:$E,$C13,'Cost Export'!$A:$A,"&gt;="&amp;H$1,'Cost Export'!$A:$A,"&lt;"&amp;H$1+1)</f>
        <v>0</v>
      </c>
      <c r="I13" s="458">
        <f>SUMIFS('Cost Export'!$G:$G,'Cost Export'!$C:$C,$A13,'Cost Export'!$D:$D,$B13,'Cost Export'!$E:$E,$C13,'Cost Export'!$A:$A,"&gt;="&amp;I$1,'Cost Export'!$A:$A,"&lt;"&amp;I$1+1)</f>
        <v>0</v>
      </c>
      <c r="J13" s="458">
        <f>SUMIFS('Cost Export'!$G:$G,'Cost Export'!$C:$C,$A13,'Cost Export'!$D:$D,$B13,'Cost Export'!$E:$E,$C13,'Cost Export'!$A:$A,"&gt;="&amp;J$1,'Cost Export'!$A:$A,"&lt;"&amp;J$1+1)</f>
        <v>0</v>
      </c>
      <c r="K13" s="458">
        <f>SUMIFS('Cost Export'!$G:$G,'Cost Export'!$C:$C,$A13,'Cost Export'!$D:$D,$B13,'Cost Export'!$E:$E,$C13,'Cost Export'!$A:$A,"&gt;="&amp;K$1,'Cost Export'!$A:$A,"&lt;"&amp;K$1+1)</f>
        <v>0</v>
      </c>
      <c r="L13" s="458">
        <f>SUMIFS('Cost Export'!$G:$G,'Cost Export'!$C:$C,$A13,'Cost Export'!$D:$D,$B13,'Cost Export'!$E:$E,$C13,'Cost Export'!$A:$A,"&gt;="&amp;L$1,'Cost Export'!$A:$A,"&lt;"&amp;L$1+1)</f>
        <v>0</v>
      </c>
      <c r="M13" s="458">
        <f>SUMIFS('Cost Export'!$G:$G,'Cost Export'!$C:$C,$A13,'Cost Export'!$D:$D,$B13,'Cost Export'!$E:$E,$C13,'Cost Export'!$A:$A,"&gt;="&amp;M$1,'Cost Export'!$A:$A,"&lt;"&amp;M$1+1)</f>
        <v>0</v>
      </c>
      <c r="N13" s="458">
        <f>SUMIFS('Cost Export'!$G:$G,'Cost Export'!$C:$C,$A13,'Cost Export'!$D:$D,$B13,'Cost Export'!$E:$E,$C13,'Cost Export'!$A:$A,"&gt;="&amp;N$1,'Cost Export'!$A:$A,"&lt;"&amp;N$1+1)</f>
        <v>0</v>
      </c>
      <c r="O13" s="458">
        <f>SUMIFS('Cost Export'!$G:$G,'Cost Export'!$C:$C,$A13,'Cost Export'!$D:$D,$B13,'Cost Export'!$E:$E,$C13,'Cost Export'!$A:$A,"&gt;="&amp;O$1,'Cost Export'!$A:$A,"&lt;"&amp;O$1+1)</f>
        <v>0</v>
      </c>
      <c r="P13" s="458">
        <f>SUMIFS('Cost Export'!$G:$G,'Cost Export'!$C:$C,$A13,'Cost Export'!$D:$D,$B13,'Cost Export'!$E:$E,$C13,'Cost Export'!$A:$A,"&gt;="&amp;P$1,'Cost Export'!$A:$A,"&lt;"&amp;P$1+1)</f>
        <v>0</v>
      </c>
      <c r="Q13" s="458">
        <f>SUMIFS('Cost Export'!$G:$G,'Cost Export'!$C:$C,$A13,'Cost Export'!$D:$D,$B13,'Cost Export'!$E:$E,$C13,'Cost Export'!$A:$A,"&gt;="&amp;Q$1,'Cost Export'!$A:$A,"&lt;"&amp;Q$1+1)</f>
        <v>0</v>
      </c>
      <c r="R13" s="458">
        <f>SUMIFS('Cost Export'!$G:$G,'Cost Export'!$C:$C,$A13,'Cost Export'!$D:$D,$B13,'Cost Export'!$E:$E,$C13,'Cost Export'!$A:$A,"&gt;="&amp;R$1,'Cost Export'!$A:$A,"&lt;"&amp;R$1+1)</f>
        <v>0</v>
      </c>
      <c r="S13" s="458">
        <f>SUMIFS('Cost Export'!$G:$G,'Cost Export'!$C:$C,$A13,'Cost Export'!$D:$D,$B13,'Cost Export'!$E:$E,$C13,'Cost Export'!$A:$A,"&gt;="&amp;S$1,'Cost Export'!$A:$A,"&lt;"&amp;S$1+1)</f>
        <v>0</v>
      </c>
      <c r="T13" s="458">
        <f>SUMIFS('Cost Export'!$G:$G,'Cost Export'!$C:$C,$A13,'Cost Export'!$D:$D,$B13,'Cost Export'!$E:$E,$C13,'Cost Export'!$A:$A,"&gt;="&amp;T$1,'Cost Export'!$A:$A,"&lt;"&amp;T$1+1)</f>
        <v>0</v>
      </c>
      <c r="U13" s="458">
        <f>SUMIFS('Cost Export'!$G:$G,'Cost Export'!$C:$C,$A13,'Cost Export'!$D:$D,$B13,'Cost Export'!$E:$E,$C13,'Cost Export'!$A:$A,"&gt;="&amp;U$1,'Cost Export'!$A:$A,"&lt;"&amp;U$1+1)</f>
        <v>0</v>
      </c>
      <c r="V13" s="458">
        <f>SUMIFS('Cost Export'!$G:$G,'Cost Export'!$C:$C,$A13,'Cost Export'!$D:$D,$B13,'Cost Export'!$E:$E,$C13,'Cost Export'!$A:$A,"&gt;="&amp;V$1,'Cost Export'!$A:$A,"&lt;"&amp;V$1+1)</f>
        <v>0</v>
      </c>
      <c r="W13" s="458">
        <f>SUMIFS('Cost Export'!$G:$G,'Cost Export'!$C:$C,$A13,'Cost Export'!$D:$D,$B13,'Cost Export'!$E:$E,$C13,'Cost Export'!$A:$A,"&gt;="&amp;W$1,'Cost Export'!$A:$A,"&lt;"&amp;W$1+1)</f>
        <v>0</v>
      </c>
      <c r="X13" s="458">
        <f>SUMIFS('Cost Export'!$G:$G,'Cost Export'!$C:$C,$A13,'Cost Export'!$D:$D,$B13,'Cost Export'!$E:$E,$C13,'Cost Export'!$A:$A,"&gt;="&amp;X$1,'Cost Export'!$A:$A,"&lt;"&amp;X$1+1)</f>
        <v>0</v>
      </c>
      <c r="Y13" s="458">
        <f>SUMIFS('Cost Export'!$G:$G,'Cost Export'!$C:$C,$A13,'Cost Export'!$D:$D,$B13,'Cost Export'!$E:$E,$C13,'Cost Export'!$A:$A,"&gt;="&amp;Y$1,'Cost Export'!$A:$A,"&lt;"&amp;Y$1+1)</f>
        <v>0</v>
      </c>
      <c r="Z13" s="458">
        <f>SUMIFS('Cost Export'!$G:$G,'Cost Export'!$C:$C,$A13,'Cost Export'!$D:$D,$B13,'Cost Export'!$E:$E,$C13,'Cost Export'!$A:$A,"&gt;="&amp;Z$1,'Cost Export'!$A:$A,"&lt;"&amp;Z$1+1)</f>
        <v>0</v>
      </c>
      <c r="AA13" s="458">
        <f>SUMIFS('Cost Export'!$G:$G,'Cost Export'!$C:$C,$A13,'Cost Export'!$D:$D,$B13,'Cost Export'!$E:$E,$C13,'Cost Export'!$A:$A,"&gt;="&amp;AA$1,'Cost Export'!$A:$A,"&lt;"&amp;AA$1+1)</f>
        <v>0</v>
      </c>
      <c r="AB13" s="459">
        <f>SUMIFS('Cost Export'!$G:$G,'Cost Export'!$C:$C,$A13,'Cost Export'!$D:$D,$B13,'Cost Export'!$E:$E,$C13,'Cost Export'!$A:$A,"&gt;="&amp;AB$1,'Cost Export'!$A:$A,"&lt;"&amp;AB$1+1)</f>
        <v>0</v>
      </c>
    </row>
    <row r="14" spans="1:28">
      <c r="A14" s="6">
        <v>7440</v>
      </c>
      <c r="B14" s="7">
        <v>4</v>
      </c>
      <c r="C14" s="7">
        <v>9.0399999999999991</v>
      </c>
      <c r="D14" s="8" t="s">
        <v>30</v>
      </c>
      <c r="E14" s="26">
        <f t="shared" si="0"/>
        <v>0</v>
      </c>
      <c r="F14" s="25">
        <f t="shared" si="1"/>
        <v>0</v>
      </c>
      <c r="G14" s="453">
        <f>SUMIFS('Cost Export'!$G:$G,'Cost Export'!$C:$C,$A14,'Cost Export'!$D:$D,$B14,'Cost Export'!$E:$E,$C14,'Cost Export'!$A:$A,"&gt;="&amp;G$1,'Cost Export'!$A:$A,"&lt;"&amp;G$1+1)</f>
        <v>0</v>
      </c>
      <c r="H14" s="458">
        <f>SUMIFS('Cost Export'!$G:$G,'Cost Export'!$C:$C,$A14,'Cost Export'!$D:$D,$B14,'Cost Export'!$E:$E,$C14,'Cost Export'!$A:$A,"&gt;="&amp;H$1,'Cost Export'!$A:$A,"&lt;"&amp;H$1+1)</f>
        <v>0</v>
      </c>
      <c r="I14" s="458">
        <f>SUMIFS('Cost Export'!$G:$G,'Cost Export'!$C:$C,$A14,'Cost Export'!$D:$D,$B14,'Cost Export'!$E:$E,$C14,'Cost Export'!$A:$A,"&gt;="&amp;I$1,'Cost Export'!$A:$A,"&lt;"&amp;I$1+1)</f>
        <v>0</v>
      </c>
      <c r="J14" s="458">
        <f>SUMIFS('Cost Export'!$G:$G,'Cost Export'!$C:$C,$A14,'Cost Export'!$D:$D,$B14,'Cost Export'!$E:$E,$C14,'Cost Export'!$A:$A,"&gt;="&amp;J$1,'Cost Export'!$A:$A,"&lt;"&amp;J$1+1)</f>
        <v>0</v>
      </c>
      <c r="K14" s="458">
        <f>SUMIFS('Cost Export'!$G:$G,'Cost Export'!$C:$C,$A14,'Cost Export'!$D:$D,$B14,'Cost Export'!$E:$E,$C14,'Cost Export'!$A:$A,"&gt;="&amp;K$1,'Cost Export'!$A:$A,"&lt;"&amp;K$1+1)</f>
        <v>0</v>
      </c>
      <c r="L14" s="458">
        <f>SUMIFS('Cost Export'!$G:$G,'Cost Export'!$C:$C,$A14,'Cost Export'!$D:$D,$B14,'Cost Export'!$E:$E,$C14,'Cost Export'!$A:$A,"&gt;="&amp;L$1,'Cost Export'!$A:$A,"&lt;"&amp;L$1+1)</f>
        <v>0</v>
      </c>
      <c r="M14" s="458">
        <f>SUMIFS('Cost Export'!$G:$G,'Cost Export'!$C:$C,$A14,'Cost Export'!$D:$D,$B14,'Cost Export'!$E:$E,$C14,'Cost Export'!$A:$A,"&gt;="&amp;M$1,'Cost Export'!$A:$A,"&lt;"&amp;M$1+1)</f>
        <v>0</v>
      </c>
      <c r="N14" s="458">
        <f>SUMIFS('Cost Export'!$G:$G,'Cost Export'!$C:$C,$A14,'Cost Export'!$D:$D,$B14,'Cost Export'!$E:$E,$C14,'Cost Export'!$A:$A,"&gt;="&amp;N$1,'Cost Export'!$A:$A,"&lt;"&amp;N$1+1)</f>
        <v>0</v>
      </c>
      <c r="O14" s="458">
        <f>SUMIFS('Cost Export'!$G:$G,'Cost Export'!$C:$C,$A14,'Cost Export'!$D:$D,$B14,'Cost Export'!$E:$E,$C14,'Cost Export'!$A:$A,"&gt;="&amp;O$1,'Cost Export'!$A:$A,"&lt;"&amp;O$1+1)</f>
        <v>0</v>
      </c>
      <c r="P14" s="458">
        <f>SUMIFS('Cost Export'!$G:$G,'Cost Export'!$C:$C,$A14,'Cost Export'!$D:$D,$B14,'Cost Export'!$E:$E,$C14,'Cost Export'!$A:$A,"&gt;="&amp;P$1,'Cost Export'!$A:$A,"&lt;"&amp;P$1+1)</f>
        <v>0</v>
      </c>
      <c r="Q14" s="458">
        <f>SUMIFS('Cost Export'!$G:$G,'Cost Export'!$C:$C,$A14,'Cost Export'!$D:$D,$B14,'Cost Export'!$E:$E,$C14,'Cost Export'!$A:$A,"&gt;="&amp;Q$1,'Cost Export'!$A:$A,"&lt;"&amp;Q$1+1)</f>
        <v>0</v>
      </c>
      <c r="R14" s="458">
        <f>SUMIFS('Cost Export'!$G:$G,'Cost Export'!$C:$C,$A14,'Cost Export'!$D:$D,$B14,'Cost Export'!$E:$E,$C14,'Cost Export'!$A:$A,"&gt;="&amp;R$1,'Cost Export'!$A:$A,"&lt;"&amp;R$1+1)</f>
        <v>0</v>
      </c>
      <c r="S14" s="458">
        <f>SUMIFS('Cost Export'!$G:$G,'Cost Export'!$C:$C,$A14,'Cost Export'!$D:$D,$B14,'Cost Export'!$E:$E,$C14,'Cost Export'!$A:$A,"&gt;="&amp;S$1,'Cost Export'!$A:$A,"&lt;"&amp;S$1+1)</f>
        <v>0</v>
      </c>
      <c r="T14" s="458">
        <f>SUMIFS('Cost Export'!$G:$G,'Cost Export'!$C:$C,$A14,'Cost Export'!$D:$D,$B14,'Cost Export'!$E:$E,$C14,'Cost Export'!$A:$A,"&gt;="&amp;T$1,'Cost Export'!$A:$A,"&lt;"&amp;T$1+1)</f>
        <v>0</v>
      </c>
      <c r="U14" s="458">
        <f>SUMIFS('Cost Export'!$G:$G,'Cost Export'!$C:$C,$A14,'Cost Export'!$D:$D,$B14,'Cost Export'!$E:$E,$C14,'Cost Export'!$A:$A,"&gt;="&amp;U$1,'Cost Export'!$A:$A,"&lt;"&amp;U$1+1)</f>
        <v>0</v>
      </c>
      <c r="V14" s="458">
        <f>SUMIFS('Cost Export'!$G:$G,'Cost Export'!$C:$C,$A14,'Cost Export'!$D:$D,$B14,'Cost Export'!$E:$E,$C14,'Cost Export'!$A:$A,"&gt;="&amp;V$1,'Cost Export'!$A:$A,"&lt;"&amp;V$1+1)</f>
        <v>0</v>
      </c>
      <c r="W14" s="458">
        <f>SUMIFS('Cost Export'!$G:$G,'Cost Export'!$C:$C,$A14,'Cost Export'!$D:$D,$B14,'Cost Export'!$E:$E,$C14,'Cost Export'!$A:$A,"&gt;="&amp;W$1,'Cost Export'!$A:$A,"&lt;"&amp;W$1+1)</f>
        <v>0</v>
      </c>
      <c r="X14" s="458">
        <f>SUMIFS('Cost Export'!$G:$G,'Cost Export'!$C:$C,$A14,'Cost Export'!$D:$D,$B14,'Cost Export'!$E:$E,$C14,'Cost Export'!$A:$A,"&gt;="&amp;X$1,'Cost Export'!$A:$A,"&lt;"&amp;X$1+1)</f>
        <v>0</v>
      </c>
      <c r="Y14" s="458">
        <f>SUMIFS('Cost Export'!$G:$G,'Cost Export'!$C:$C,$A14,'Cost Export'!$D:$D,$B14,'Cost Export'!$E:$E,$C14,'Cost Export'!$A:$A,"&gt;="&amp;Y$1,'Cost Export'!$A:$A,"&lt;"&amp;Y$1+1)</f>
        <v>0</v>
      </c>
      <c r="Z14" s="458">
        <f>SUMIFS('Cost Export'!$G:$G,'Cost Export'!$C:$C,$A14,'Cost Export'!$D:$D,$B14,'Cost Export'!$E:$E,$C14,'Cost Export'!$A:$A,"&gt;="&amp;Z$1,'Cost Export'!$A:$A,"&lt;"&amp;Z$1+1)</f>
        <v>0</v>
      </c>
      <c r="AA14" s="458">
        <f>SUMIFS('Cost Export'!$G:$G,'Cost Export'!$C:$C,$A14,'Cost Export'!$D:$D,$B14,'Cost Export'!$E:$E,$C14,'Cost Export'!$A:$A,"&gt;="&amp;AA$1,'Cost Export'!$A:$A,"&lt;"&amp;AA$1+1)</f>
        <v>0</v>
      </c>
      <c r="AB14" s="459">
        <f>SUMIFS('Cost Export'!$G:$G,'Cost Export'!$C:$C,$A14,'Cost Export'!$D:$D,$B14,'Cost Export'!$E:$E,$C14,'Cost Export'!$A:$A,"&gt;="&amp;AB$1,'Cost Export'!$A:$A,"&lt;"&amp;AB$1+1)</f>
        <v>0</v>
      </c>
    </row>
    <row r="15" spans="1:28">
      <c r="A15" s="6">
        <v>7190</v>
      </c>
      <c r="B15" s="7">
        <v>500</v>
      </c>
      <c r="C15" s="7">
        <v>10</v>
      </c>
      <c r="D15" s="8" t="s">
        <v>48</v>
      </c>
      <c r="E15" s="26">
        <f t="shared" si="0"/>
        <v>0</v>
      </c>
      <c r="F15" s="25">
        <f t="shared" si="1"/>
        <v>0</v>
      </c>
      <c r="G15" s="453">
        <f>SUMIFS('Cost Export'!$G:$G,'Cost Export'!$C:$C,$A15,'Cost Export'!$D:$D,$B15,'Cost Export'!$E:$E,$C15,'Cost Export'!$A:$A,"&gt;="&amp;G$1,'Cost Export'!$A:$A,"&lt;"&amp;G$1+1)</f>
        <v>0</v>
      </c>
      <c r="H15" s="458">
        <f>SUMIFS('Cost Export'!$G:$G,'Cost Export'!$C:$C,$A15,'Cost Export'!$D:$D,$B15,'Cost Export'!$E:$E,$C15,'Cost Export'!$A:$A,"&gt;="&amp;H$1,'Cost Export'!$A:$A,"&lt;"&amp;H$1+1)</f>
        <v>0</v>
      </c>
      <c r="I15" s="458">
        <f>SUMIFS('Cost Export'!$G:$G,'Cost Export'!$C:$C,$A15,'Cost Export'!$D:$D,$B15,'Cost Export'!$E:$E,$C15,'Cost Export'!$A:$A,"&gt;="&amp;I$1,'Cost Export'!$A:$A,"&lt;"&amp;I$1+1)</f>
        <v>0</v>
      </c>
      <c r="J15" s="458">
        <f>SUMIFS('Cost Export'!$G:$G,'Cost Export'!$C:$C,$A15,'Cost Export'!$D:$D,$B15,'Cost Export'!$E:$E,$C15,'Cost Export'!$A:$A,"&gt;="&amp;J$1,'Cost Export'!$A:$A,"&lt;"&amp;J$1+1)</f>
        <v>0</v>
      </c>
      <c r="K15" s="458">
        <f>SUMIFS('Cost Export'!$G:$G,'Cost Export'!$C:$C,$A15,'Cost Export'!$D:$D,$B15,'Cost Export'!$E:$E,$C15,'Cost Export'!$A:$A,"&gt;="&amp;K$1,'Cost Export'!$A:$A,"&lt;"&amp;K$1+1)</f>
        <v>0</v>
      </c>
      <c r="L15" s="458">
        <f>SUMIFS('Cost Export'!$G:$G,'Cost Export'!$C:$C,$A15,'Cost Export'!$D:$D,$B15,'Cost Export'!$E:$E,$C15,'Cost Export'!$A:$A,"&gt;="&amp;L$1,'Cost Export'!$A:$A,"&lt;"&amp;L$1+1)</f>
        <v>0</v>
      </c>
      <c r="M15" s="458">
        <f>SUMIFS('Cost Export'!$G:$G,'Cost Export'!$C:$C,$A15,'Cost Export'!$D:$D,$B15,'Cost Export'!$E:$E,$C15,'Cost Export'!$A:$A,"&gt;="&amp;M$1,'Cost Export'!$A:$A,"&lt;"&amp;M$1+1)</f>
        <v>0</v>
      </c>
      <c r="N15" s="458">
        <f>SUMIFS('Cost Export'!$G:$G,'Cost Export'!$C:$C,$A15,'Cost Export'!$D:$D,$B15,'Cost Export'!$E:$E,$C15,'Cost Export'!$A:$A,"&gt;="&amp;N$1,'Cost Export'!$A:$A,"&lt;"&amp;N$1+1)</f>
        <v>0</v>
      </c>
      <c r="O15" s="458">
        <f>SUMIFS('Cost Export'!$G:$G,'Cost Export'!$C:$C,$A15,'Cost Export'!$D:$D,$B15,'Cost Export'!$E:$E,$C15,'Cost Export'!$A:$A,"&gt;="&amp;O$1,'Cost Export'!$A:$A,"&lt;"&amp;O$1+1)</f>
        <v>0</v>
      </c>
      <c r="P15" s="458">
        <f>SUMIFS('Cost Export'!$G:$G,'Cost Export'!$C:$C,$A15,'Cost Export'!$D:$D,$B15,'Cost Export'!$E:$E,$C15,'Cost Export'!$A:$A,"&gt;="&amp;P$1,'Cost Export'!$A:$A,"&lt;"&amp;P$1+1)</f>
        <v>0</v>
      </c>
      <c r="Q15" s="458">
        <f>SUMIFS('Cost Export'!$G:$G,'Cost Export'!$C:$C,$A15,'Cost Export'!$D:$D,$B15,'Cost Export'!$E:$E,$C15,'Cost Export'!$A:$A,"&gt;="&amp;Q$1,'Cost Export'!$A:$A,"&lt;"&amp;Q$1+1)</f>
        <v>0</v>
      </c>
      <c r="R15" s="458">
        <f>SUMIFS('Cost Export'!$G:$G,'Cost Export'!$C:$C,$A15,'Cost Export'!$D:$D,$B15,'Cost Export'!$E:$E,$C15,'Cost Export'!$A:$A,"&gt;="&amp;R$1,'Cost Export'!$A:$A,"&lt;"&amp;R$1+1)</f>
        <v>0</v>
      </c>
      <c r="S15" s="458">
        <f>SUMIFS('Cost Export'!$G:$G,'Cost Export'!$C:$C,$A15,'Cost Export'!$D:$D,$B15,'Cost Export'!$E:$E,$C15,'Cost Export'!$A:$A,"&gt;="&amp;S$1,'Cost Export'!$A:$A,"&lt;"&amp;S$1+1)</f>
        <v>0</v>
      </c>
      <c r="T15" s="458">
        <f>SUMIFS('Cost Export'!$G:$G,'Cost Export'!$C:$C,$A15,'Cost Export'!$D:$D,$B15,'Cost Export'!$E:$E,$C15,'Cost Export'!$A:$A,"&gt;="&amp;T$1,'Cost Export'!$A:$A,"&lt;"&amp;T$1+1)</f>
        <v>0</v>
      </c>
      <c r="U15" s="458">
        <f>SUMIFS('Cost Export'!$G:$G,'Cost Export'!$C:$C,$A15,'Cost Export'!$D:$D,$B15,'Cost Export'!$E:$E,$C15,'Cost Export'!$A:$A,"&gt;="&amp;U$1,'Cost Export'!$A:$A,"&lt;"&amp;U$1+1)</f>
        <v>0</v>
      </c>
      <c r="V15" s="458">
        <f>SUMIFS('Cost Export'!$G:$G,'Cost Export'!$C:$C,$A15,'Cost Export'!$D:$D,$B15,'Cost Export'!$E:$E,$C15,'Cost Export'!$A:$A,"&gt;="&amp;V$1,'Cost Export'!$A:$A,"&lt;"&amp;V$1+1)</f>
        <v>0</v>
      </c>
      <c r="W15" s="458">
        <f>SUMIFS('Cost Export'!$G:$G,'Cost Export'!$C:$C,$A15,'Cost Export'!$D:$D,$B15,'Cost Export'!$E:$E,$C15,'Cost Export'!$A:$A,"&gt;="&amp;W$1,'Cost Export'!$A:$A,"&lt;"&amp;W$1+1)</f>
        <v>0</v>
      </c>
      <c r="X15" s="458">
        <f>SUMIFS('Cost Export'!$G:$G,'Cost Export'!$C:$C,$A15,'Cost Export'!$D:$D,$B15,'Cost Export'!$E:$E,$C15,'Cost Export'!$A:$A,"&gt;="&amp;X$1,'Cost Export'!$A:$A,"&lt;"&amp;X$1+1)</f>
        <v>0</v>
      </c>
      <c r="Y15" s="458">
        <f>SUMIFS('Cost Export'!$G:$G,'Cost Export'!$C:$C,$A15,'Cost Export'!$D:$D,$B15,'Cost Export'!$E:$E,$C15,'Cost Export'!$A:$A,"&gt;="&amp;Y$1,'Cost Export'!$A:$A,"&lt;"&amp;Y$1+1)</f>
        <v>0</v>
      </c>
      <c r="Z15" s="458">
        <f>SUMIFS('Cost Export'!$G:$G,'Cost Export'!$C:$C,$A15,'Cost Export'!$D:$D,$B15,'Cost Export'!$E:$E,$C15,'Cost Export'!$A:$A,"&gt;="&amp;Z$1,'Cost Export'!$A:$A,"&lt;"&amp;Z$1+1)</f>
        <v>0</v>
      </c>
      <c r="AA15" s="458">
        <f>SUMIFS('Cost Export'!$G:$G,'Cost Export'!$C:$C,$A15,'Cost Export'!$D:$D,$B15,'Cost Export'!$E:$E,$C15,'Cost Export'!$A:$A,"&gt;="&amp;AA$1,'Cost Export'!$A:$A,"&lt;"&amp;AA$1+1)</f>
        <v>0</v>
      </c>
      <c r="AB15" s="459">
        <f>SUMIFS('Cost Export'!$G:$G,'Cost Export'!$C:$C,$A15,'Cost Export'!$D:$D,$B15,'Cost Export'!$E:$E,$C15,'Cost Export'!$A:$A,"&gt;="&amp;AB$1,'Cost Export'!$A:$A,"&lt;"&amp;AB$1+1)</f>
        <v>0</v>
      </c>
    </row>
    <row r="16" spans="1:28">
      <c r="A16" s="6">
        <v>7340</v>
      </c>
      <c r="B16" s="7">
        <v>300</v>
      </c>
      <c r="C16" s="7">
        <v>11.01</v>
      </c>
      <c r="D16" s="8" t="s">
        <v>55</v>
      </c>
      <c r="E16" s="26">
        <f t="shared" si="0"/>
        <v>7228.3</v>
      </c>
      <c r="F16" s="25">
        <f t="shared" si="1"/>
        <v>9904.6</v>
      </c>
      <c r="G16" s="453">
        <f>SUMIFS('Cost Export'!$G:$G,'Cost Export'!$C:$C,$A16,'Cost Export'!$D:$D,$B16,'Cost Export'!$E:$E,$C16,'Cost Export'!$A:$A,"&gt;="&amp;G$1,'Cost Export'!$A:$A,"&lt;"&amp;G$1+1)</f>
        <v>36181</v>
      </c>
      <c r="H16" s="458">
        <f>SUMIFS('Cost Export'!$G:$G,'Cost Export'!$C:$C,$A16,'Cost Export'!$D:$D,$B16,'Cost Export'!$E:$E,$C16,'Cost Export'!$A:$A,"&gt;="&amp;H$1,'Cost Export'!$A:$A,"&lt;"&amp;H$1+1)</f>
        <v>13342</v>
      </c>
      <c r="I16" s="458">
        <f>SUMIFS('Cost Export'!$G:$G,'Cost Export'!$C:$C,$A16,'Cost Export'!$D:$D,$B16,'Cost Export'!$E:$E,$C16,'Cost Export'!$A:$A,"&gt;="&amp;I$1,'Cost Export'!$A:$A,"&lt;"&amp;I$1+1)</f>
        <v>0</v>
      </c>
      <c r="J16" s="458">
        <f>SUMIFS('Cost Export'!$G:$G,'Cost Export'!$C:$C,$A16,'Cost Export'!$D:$D,$B16,'Cost Export'!$E:$E,$C16,'Cost Export'!$A:$A,"&gt;="&amp;J$1,'Cost Export'!$A:$A,"&lt;"&amp;J$1+1)</f>
        <v>0</v>
      </c>
      <c r="K16" s="458">
        <f>SUMIFS('Cost Export'!$G:$G,'Cost Export'!$C:$C,$A16,'Cost Export'!$D:$D,$B16,'Cost Export'!$E:$E,$C16,'Cost Export'!$A:$A,"&gt;="&amp;K$1,'Cost Export'!$A:$A,"&lt;"&amp;K$1+1)</f>
        <v>0</v>
      </c>
      <c r="L16" s="458">
        <f>SUMIFS('Cost Export'!$G:$G,'Cost Export'!$C:$C,$A16,'Cost Export'!$D:$D,$B16,'Cost Export'!$E:$E,$C16,'Cost Export'!$A:$A,"&gt;="&amp;L$1,'Cost Export'!$A:$A,"&lt;"&amp;L$1+1)</f>
        <v>0</v>
      </c>
      <c r="M16" s="458">
        <f>SUMIFS('Cost Export'!$G:$G,'Cost Export'!$C:$C,$A16,'Cost Export'!$D:$D,$B16,'Cost Export'!$E:$E,$C16,'Cost Export'!$A:$A,"&gt;="&amp;M$1,'Cost Export'!$A:$A,"&lt;"&amp;M$1+1)</f>
        <v>0</v>
      </c>
      <c r="N16" s="458">
        <f>SUMIFS('Cost Export'!$G:$G,'Cost Export'!$C:$C,$A16,'Cost Export'!$D:$D,$B16,'Cost Export'!$E:$E,$C16,'Cost Export'!$A:$A,"&gt;="&amp;N$1,'Cost Export'!$A:$A,"&lt;"&amp;N$1+1)</f>
        <v>0</v>
      </c>
      <c r="O16" s="458">
        <f>SUMIFS('Cost Export'!$G:$G,'Cost Export'!$C:$C,$A16,'Cost Export'!$D:$D,$B16,'Cost Export'!$E:$E,$C16,'Cost Export'!$A:$A,"&gt;="&amp;O$1,'Cost Export'!$A:$A,"&lt;"&amp;O$1+1)</f>
        <v>0</v>
      </c>
      <c r="P16" s="458">
        <f>SUMIFS('Cost Export'!$G:$G,'Cost Export'!$C:$C,$A16,'Cost Export'!$D:$D,$B16,'Cost Export'!$E:$E,$C16,'Cost Export'!$A:$A,"&gt;="&amp;P$1,'Cost Export'!$A:$A,"&lt;"&amp;P$1+1)</f>
        <v>22760</v>
      </c>
      <c r="Q16" s="458">
        <f>SUMIFS('Cost Export'!$G:$G,'Cost Export'!$C:$C,$A16,'Cost Export'!$D:$D,$B16,'Cost Export'!$E:$E,$C16,'Cost Export'!$A:$A,"&gt;="&amp;Q$1,'Cost Export'!$A:$A,"&lt;"&amp;Q$1+1)</f>
        <v>0</v>
      </c>
      <c r="R16" s="458">
        <f>SUMIFS('Cost Export'!$G:$G,'Cost Export'!$C:$C,$A16,'Cost Export'!$D:$D,$B16,'Cost Export'!$E:$E,$C16,'Cost Export'!$A:$A,"&gt;="&amp;R$1,'Cost Export'!$A:$A,"&lt;"&amp;R$1+1)</f>
        <v>0</v>
      </c>
      <c r="S16" s="458">
        <f>SUMIFS('Cost Export'!$G:$G,'Cost Export'!$C:$C,$A16,'Cost Export'!$D:$D,$B16,'Cost Export'!$E:$E,$C16,'Cost Export'!$A:$A,"&gt;="&amp;S$1,'Cost Export'!$A:$A,"&lt;"&amp;S$1+1)</f>
        <v>0</v>
      </c>
      <c r="T16" s="458">
        <f>SUMIFS('Cost Export'!$G:$G,'Cost Export'!$C:$C,$A16,'Cost Export'!$D:$D,$B16,'Cost Export'!$E:$E,$C16,'Cost Export'!$A:$A,"&gt;="&amp;T$1,'Cost Export'!$A:$A,"&lt;"&amp;T$1+1)</f>
        <v>0</v>
      </c>
      <c r="U16" s="458">
        <f>SUMIFS('Cost Export'!$G:$G,'Cost Export'!$C:$C,$A16,'Cost Export'!$D:$D,$B16,'Cost Export'!$E:$E,$C16,'Cost Export'!$A:$A,"&gt;="&amp;U$1,'Cost Export'!$A:$A,"&lt;"&amp;U$1+1)</f>
        <v>0</v>
      </c>
      <c r="V16" s="458">
        <f>SUMIFS('Cost Export'!$G:$G,'Cost Export'!$C:$C,$A16,'Cost Export'!$D:$D,$B16,'Cost Export'!$E:$E,$C16,'Cost Export'!$A:$A,"&gt;="&amp;V$1,'Cost Export'!$A:$A,"&lt;"&amp;V$1+1)</f>
        <v>0</v>
      </c>
      <c r="W16" s="458">
        <f>SUMIFS('Cost Export'!$G:$G,'Cost Export'!$C:$C,$A16,'Cost Export'!$D:$D,$B16,'Cost Export'!$E:$E,$C16,'Cost Export'!$A:$A,"&gt;="&amp;W$1,'Cost Export'!$A:$A,"&lt;"&amp;W$1+1)</f>
        <v>23497</v>
      </c>
      <c r="X16" s="458">
        <f>SUMIFS('Cost Export'!$G:$G,'Cost Export'!$C:$C,$A16,'Cost Export'!$D:$D,$B16,'Cost Export'!$E:$E,$C16,'Cost Export'!$A:$A,"&gt;="&amp;X$1,'Cost Export'!$A:$A,"&lt;"&amp;X$1+1)</f>
        <v>0</v>
      </c>
      <c r="Y16" s="458">
        <f>SUMIFS('Cost Export'!$G:$G,'Cost Export'!$C:$C,$A16,'Cost Export'!$D:$D,$B16,'Cost Export'!$E:$E,$C16,'Cost Export'!$A:$A,"&gt;="&amp;Y$1,'Cost Export'!$A:$A,"&lt;"&amp;Y$1+1)</f>
        <v>0</v>
      </c>
      <c r="Z16" s="458">
        <f>SUMIFS('Cost Export'!$G:$G,'Cost Export'!$C:$C,$A16,'Cost Export'!$D:$D,$B16,'Cost Export'!$E:$E,$C16,'Cost Export'!$A:$A,"&gt;="&amp;Z$1,'Cost Export'!$A:$A,"&lt;"&amp;Z$1+1)</f>
        <v>0</v>
      </c>
      <c r="AA16" s="458">
        <f>SUMIFS('Cost Export'!$G:$G,'Cost Export'!$C:$C,$A16,'Cost Export'!$D:$D,$B16,'Cost Export'!$E:$E,$C16,'Cost Export'!$A:$A,"&gt;="&amp;AA$1,'Cost Export'!$A:$A,"&lt;"&amp;AA$1+1)</f>
        <v>0</v>
      </c>
      <c r="AB16" s="459">
        <f>SUMIFS('Cost Export'!$G:$G,'Cost Export'!$C:$C,$A16,'Cost Export'!$D:$D,$B16,'Cost Export'!$E:$E,$C16,'Cost Export'!$A:$A,"&gt;="&amp;AB$1,'Cost Export'!$A:$A,"&lt;"&amp;AB$1+1)</f>
        <v>0</v>
      </c>
    </row>
    <row r="17" spans="1:28">
      <c r="A17" s="6">
        <v>7340</v>
      </c>
      <c r="B17" s="7">
        <v>300</v>
      </c>
      <c r="C17" s="7">
        <v>11.03</v>
      </c>
      <c r="D17" s="8" t="s">
        <v>55</v>
      </c>
      <c r="E17" s="26">
        <f t="shared" si="0"/>
        <v>0</v>
      </c>
      <c r="F17" s="25">
        <f t="shared" si="1"/>
        <v>0</v>
      </c>
      <c r="G17" s="453">
        <f>SUMIFS('Cost Export'!$G:$G,'Cost Export'!$C:$C,$A17,'Cost Export'!$D:$D,$B17,'Cost Export'!$E:$E,$C17,'Cost Export'!$A:$A,"&gt;="&amp;G$1,'Cost Export'!$A:$A,"&lt;"&amp;G$1+1)</f>
        <v>0</v>
      </c>
      <c r="H17" s="458">
        <f>SUMIFS('Cost Export'!$G:$G,'Cost Export'!$C:$C,$A17,'Cost Export'!$D:$D,$B17,'Cost Export'!$E:$E,$C17,'Cost Export'!$A:$A,"&gt;="&amp;H$1,'Cost Export'!$A:$A,"&lt;"&amp;H$1+1)</f>
        <v>0</v>
      </c>
      <c r="I17" s="458">
        <f>SUMIFS('Cost Export'!$G:$G,'Cost Export'!$C:$C,$A17,'Cost Export'!$D:$D,$B17,'Cost Export'!$E:$E,$C17,'Cost Export'!$A:$A,"&gt;="&amp;I$1,'Cost Export'!$A:$A,"&lt;"&amp;I$1+1)</f>
        <v>0</v>
      </c>
      <c r="J17" s="458">
        <f>SUMIFS('Cost Export'!$G:$G,'Cost Export'!$C:$C,$A17,'Cost Export'!$D:$D,$B17,'Cost Export'!$E:$E,$C17,'Cost Export'!$A:$A,"&gt;="&amp;J$1,'Cost Export'!$A:$A,"&lt;"&amp;J$1+1)</f>
        <v>0</v>
      </c>
      <c r="K17" s="458">
        <f>SUMIFS('Cost Export'!$G:$G,'Cost Export'!$C:$C,$A17,'Cost Export'!$D:$D,$B17,'Cost Export'!$E:$E,$C17,'Cost Export'!$A:$A,"&gt;="&amp;K$1,'Cost Export'!$A:$A,"&lt;"&amp;K$1+1)</f>
        <v>0</v>
      </c>
      <c r="L17" s="458">
        <f>SUMIFS('Cost Export'!$G:$G,'Cost Export'!$C:$C,$A17,'Cost Export'!$D:$D,$B17,'Cost Export'!$E:$E,$C17,'Cost Export'!$A:$A,"&gt;="&amp;L$1,'Cost Export'!$A:$A,"&lt;"&amp;L$1+1)</f>
        <v>0</v>
      </c>
      <c r="M17" s="458">
        <f>SUMIFS('Cost Export'!$G:$G,'Cost Export'!$C:$C,$A17,'Cost Export'!$D:$D,$B17,'Cost Export'!$E:$E,$C17,'Cost Export'!$A:$A,"&gt;="&amp;M$1,'Cost Export'!$A:$A,"&lt;"&amp;M$1+1)</f>
        <v>0</v>
      </c>
      <c r="N17" s="458">
        <f>SUMIFS('Cost Export'!$G:$G,'Cost Export'!$C:$C,$A17,'Cost Export'!$D:$D,$B17,'Cost Export'!$E:$E,$C17,'Cost Export'!$A:$A,"&gt;="&amp;N$1,'Cost Export'!$A:$A,"&lt;"&amp;N$1+1)</f>
        <v>0</v>
      </c>
      <c r="O17" s="458">
        <f>SUMIFS('Cost Export'!$G:$G,'Cost Export'!$C:$C,$A17,'Cost Export'!$D:$D,$B17,'Cost Export'!$E:$E,$C17,'Cost Export'!$A:$A,"&gt;="&amp;O$1,'Cost Export'!$A:$A,"&lt;"&amp;O$1+1)</f>
        <v>0</v>
      </c>
      <c r="P17" s="458">
        <f>SUMIFS('Cost Export'!$G:$G,'Cost Export'!$C:$C,$A17,'Cost Export'!$D:$D,$B17,'Cost Export'!$E:$E,$C17,'Cost Export'!$A:$A,"&gt;="&amp;P$1,'Cost Export'!$A:$A,"&lt;"&amp;P$1+1)</f>
        <v>0</v>
      </c>
      <c r="Q17" s="458">
        <f>SUMIFS('Cost Export'!$G:$G,'Cost Export'!$C:$C,$A17,'Cost Export'!$D:$D,$B17,'Cost Export'!$E:$E,$C17,'Cost Export'!$A:$A,"&gt;="&amp;Q$1,'Cost Export'!$A:$A,"&lt;"&amp;Q$1+1)</f>
        <v>0</v>
      </c>
      <c r="R17" s="458">
        <f>SUMIFS('Cost Export'!$G:$G,'Cost Export'!$C:$C,$A17,'Cost Export'!$D:$D,$B17,'Cost Export'!$E:$E,$C17,'Cost Export'!$A:$A,"&gt;="&amp;R$1,'Cost Export'!$A:$A,"&lt;"&amp;R$1+1)</f>
        <v>0</v>
      </c>
      <c r="S17" s="458">
        <f>SUMIFS('Cost Export'!$G:$G,'Cost Export'!$C:$C,$A17,'Cost Export'!$D:$D,$B17,'Cost Export'!$E:$E,$C17,'Cost Export'!$A:$A,"&gt;="&amp;S$1,'Cost Export'!$A:$A,"&lt;"&amp;S$1+1)</f>
        <v>0</v>
      </c>
      <c r="T17" s="458">
        <f>SUMIFS('Cost Export'!$G:$G,'Cost Export'!$C:$C,$A17,'Cost Export'!$D:$D,$B17,'Cost Export'!$E:$E,$C17,'Cost Export'!$A:$A,"&gt;="&amp;T$1,'Cost Export'!$A:$A,"&lt;"&amp;T$1+1)</f>
        <v>0</v>
      </c>
      <c r="U17" s="458">
        <f>SUMIFS('Cost Export'!$G:$G,'Cost Export'!$C:$C,$A17,'Cost Export'!$D:$D,$B17,'Cost Export'!$E:$E,$C17,'Cost Export'!$A:$A,"&gt;="&amp;U$1,'Cost Export'!$A:$A,"&lt;"&amp;U$1+1)</f>
        <v>0</v>
      </c>
      <c r="V17" s="458">
        <f>SUMIFS('Cost Export'!$G:$G,'Cost Export'!$C:$C,$A17,'Cost Export'!$D:$D,$B17,'Cost Export'!$E:$E,$C17,'Cost Export'!$A:$A,"&gt;="&amp;V$1,'Cost Export'!$A:$A,"&lt;"&amp;V$1+1)</f>
        <v>0</v>
      </c>
      <c r="W17" s="458">
        <f>SUMIFS('Cost Export'!$G:$G,'Cost Export'!$C:$C,$A17,'Cost Export'!$D:$D,$B17,'Cost Export'!$E:$E,$C17,'Cost Export'!$A:$A,"&gt;="&amp;W$1,'Cost Export'!$A:$A,"&lt;"&amp;W$1+1)</f>
        <v>0</v>
      </c>
      <c r="X17" s="458">
        <f>SUMIFS('Cost Export'!$G:$G,'Cost Export'!$C:$C,$A17,'Cost Export'!$D:$D,$B17,'Cost Export'!$E:$E,$C17,'Cost Export'!$A:$A,"&gt;="&amp;X$1,'Cost Export'!$A:$A,"&lt;"&amp;X$1+1)</f>
        <v>0</v>
      </c>
      <c r="Y17" s="458">
        <f>SUMIFS('Cost Export'!$G:$G,'Cost Export'!$C:$C,$A17,'Cost Export'!$D:$D,$B17,'Cost Export'!$E:$E,$C17,'Cost Export'!$A:$A,"&gt;="&amp;Y$1,'Cost Export'!$A:$A,"&lt;"&amp;Y$1+1)</f>
        <v>0</v>
      </c>
      <c r="Z17" s="458">
        <f>SUMIFS('Cost Export'!$G:$G,'Cost Export'!$C:$C,$A17,'Cost Export'!$D:$D,$B17,'Cost Export'!$E:$E,$C17,'Cost Export'!$A:$A,"&gt;="&amp;Z$1,'Cost Export'!$A:$A,"&lt;"&amp;Z$1+1)</f>
        <v>0</v>
      </c>
      <c r="AA17" s="458">
        <f>SUMIFS('Cost Export'!$G:$G,'Cost Export'!$C:$C,$A17,'Cost Export'!$D:$D,$B17,'Cost Export'!$E:$E,$C17,'Cost Export'!$A:$A,"&gt;="&amp;AA$1,'Cost Export'!$A:$A,"&lt;"&amp;AA$1+1)</f>
        <v>0</v>
      </c>
      <c r="AB17" s="459">
        <f>SUMIFS('Cost Export'!$G:$G,'Cost Export'!$C:$C,$A17,'Cost Export'!$D:$D,$B17,'Cost Export'!$E:$E,$C17,'Cost Export'!$A:$A,"&gt;="&amp;AB$1,'Cost Export'!$A:$A,"&lt;"&amp;AB$1+1)</f>
        <v>0</v>
      </c>
    </row>
    <row r="18" spans="1:28">
      <c r="A18" s="6">
        <v>7340</v>
      </c>
      <c r="B18" s="7">
        <v>400</v>
      </c>
      <c r="C18" s="7">
        <v>11.1</v>
      </c>
      <c r="D18" s="8" t="s">
        <v>24</v>
      </c>
      <c r="E18" s="26">
        <f t="shared" si="0"/>
        <v>0</v>
      </c>
      <c r="F18" s="25">
        <f t="shared" si="1"/>
        <v>0</v>
      </c>
      <c r="G18" s="453">
        <f>SUMIFS('Cost Export'!$G:$G,'Cost Export'!$C:$C,$A18,'Cost Export'!$D:$D,$B18,'Cost Export'!$E:$E,$C18,'Cost Export'!$A:$A,"&gt;="&amp;G$1,'Cost Export'!$A:$A,"&lt;"&amp;G$1+1)</f>
        <v>0</v>
      </c>
      <c r="H18" s="458">
        <f>SUMIFS('Cost Export'!$G:$G,'Cost Export'!$C:$C,$A18,'Cost Export'!$D:$D,$B18,'Cost Export'!$E:$E,$C18,'Cost Export'!$A:$A,"&gt;="&amp;H$1,'Cost Export'!$A:$A,"&lt;"&amp;H$1+1)</f>
        <v>0</v>
      </c>
      <c r="I18" s="458">
        <f>SUMIFS('Cost Export'!$G:$G,'Cost Export'!$C:$C,$A18,'Cost Export'!$D:$D,$B18,'Cost Export'!$E:$E,$C18,'Cost Export'!$A:$A,"&gt;="&amp;I$1,'Cost Export'!$A:$A,"&lt;"&amp;I$1+1)</f>
        <v>0</v>
      </c>
      <c r="J18" s="458">
        <f>SUMIFS('Cost Export'!$G:$G,'Cost Export'!$C:$C,$A18,'Cost Export'!$D:$D,$B18,'Cost Export'!$E:$E,$C18,'Cost Export'!$A:$A,"&gt;="&amp;J$1,'Cost Export'!$A:$A,"&lt;"&amp;J$1+1)</f>
        <v>0</v>
      </c>
      <c r="K18" s="458">
        <f>SUMIFS('Cost Export'!$G:$G,'Cost Export'!$C:$C,$A18,'Cost Export'!$D:$D,$B18,'Cost Export'!$E:$E,$C18,'Cost Export'!$A:$A,"&gt;="&amp;K$1,'Cost Export'!$A:$A,"&lt;"&amp;K$1+1)</f>
        <v>0</v>
      </c>
      <c r="L18" s="458">
        <f>SUMIFS('Cost Export'!$G:$G,'Cost Export'!$C:$C,$A18,'Cost Export'!$D:$D,$B18,'Cost Export'!$E:$E,$C18,'Cost Export'!$A:$A,"&gt;="&amp;L$1,'Cost Export'!$A:$A,"&lt;"&amp;L$1+1)</f>
        <v>0</v>
      </c>
      <c r="M18" s="458">
        <f>SUMIFS('Cost Export'!$G:$G,'Cost Export'!$C:$C,$A18,'Cost Export'!$D:$D,$B18,'Cost Export'!$E:$E,$C18,'Cost Export'!$A:$A,"&gt;="&amp;M$1,'Cost Export'!$A:$A,"&lt;"&amp;M$1+1)</f>
        <v>0</v>
      </c>
      <c r="N18" s="458">
        <f>SUMIFS('Cost Export'!$G:$G,'Cost Export'!$C:$C,$A18,'Cost Export'!$D:$D,$B18,'Cost Export'!$E:$E,$C18,'Cost Export'!$A:$A,"&gt;="&amp;N$1,'Cost Export'!$A:$A,"&lt;"&amp;N$1+1)</f>
        <v>0</v>
      </c>
      <c r="O18" s="458">
        <f>SUMIFS('Cost Export'!$G:$G,'Cost Export'!$C:$C,$A18,'Cost Export'!$D:$D,$B18,'Cost Export'!$E:$E,$C18,'Cost Export'!$A:$A,"&gt;="&amp;O$1,'Cost Export'!$A:$A,"&lt;"&amp;O$1+1)</f>
        <v>0</v>
      </c>
      <c r="P18" s="458">
        <f>SUMIFS('Cost Export'!$G:$G,'Cost Export'!$C:$C,$A18,'Cost Export'!$D:$D,$B18,'Cost Export'!$E:$E,$C18,'Cost Export'!$A:$A,"&gt;="&amp;P$1,'Cost Export'!$A:$A,"&lt;"&amp;P$1+1)</f>
        <v>0</v>
      </c>
      <c r="Q18" s="458">
        <f>SUMIFS('Cost Export'!$G:$G,'Cost Export'!$C:$C,$A18,'Cost Export'!$D:$D,$B18,'Cost Export'!$E:$E,$C18,'Cost Export'!$A:$A,"&gt;="&amp;Q$1,'Cost Export'!$A:$A,"&lt;"&amp;Q$1+1)</f>
        <v>0</v>
      </c>
      <c r="R18" s="458">
        <f>SUMIFS('Cost Export'!$G:$G,'Cost Export'!$C:$C,$A18,'Cost Export'!$D:$D,$B18,'Cost Export'!$E:$E,$C18,'Cost Export'!$A:$A,"&gt;="&amp;R$1,'Cost Export'!$A:$A,"&lt;"&amp;R$1+1)</f>
        <v>0</v>
      </c>
      <c r="S18" s="458">
        <f>SUMIFS('Cost Export'!$G:$G,'Cost Export'!$C:$C,$A18,'Cost Export'!$D:$D,$B18,'Cost Export'!$E:$E,$C18,'Cost Export'!$A:$A,"&gt;="&amp;S$1,'Cost Export'!$A:$A,"&lt;"&amp;S$1+1)</f>
        <v>0</v>
      </c>
      <c r="T18" s="458">
        <f>SUMIFS('Cost Export'!$G:$G,'Cost Export'!$C:$C,$A18,'Cost Export'!$D:$D,$B18,'Cost Export'!$E:$E,$C18,'Cost Export'!$A:$A,"&gt;="&amp;T$1,'Cost Export'!$A:$A,"&lt;"&amp;T$1+1)</f>
        <v>0</v>
      </c>
      <c r="U18" s="458">
        <f>SUMIFS('Cost Export'!$G:$G,'Cost Export'!$C:$C,$A18,'Cost Export'!$D:$D,$B18,'Cost Export'!$E:$E,$C18,'Cost Export'!$A:$A,"&gt;="&amp;U$1,'Cost Export'!$A:$A,"&lt;"&amp;U$1+1)</f>
        <v>0</v>
      </c>
      <c r="V18" s="458">
        <f>SUMIFS('Cost Export'!$G:$G,'Cost Export'!$C:$C,$A18,'Cost Export'!$D:$D,$B18,'Cost Export'!$E:$E,$C18,'Cost Export'!$A:$A,"&gt;="&amp;V$1,'Cost Export'!$A:$A,"&lt;"&amp;V$1+1)</f>
        <v>0</v>
      </c>
      <c r="W18" s="458">
        <f>SUMIFS('Cost Export'!$G:$G,'Cost Export'!$C:$C,$A18,'Cost Export'!$D:$D,$B18,'Cost Export'!$E:$E,$C18,'Cost Export'!$A:$A,"&gt;="&amp;W$1,'Cost Export'!$A:$A,"&lt;"&amp;W$1+1)</f>
        <v>0</v>
      </c>
      <c r="X18" s="458">
        <f>SUMIFS('Cost Export'!$G:$G,'Cost Export'!$C:$C,$A18,'Cost Export'!$D:$D,$B18,'Cost Export'!$E:$E,$C18,'Cost Export'!$A:$A,"&gt;="&amp;X$1,'Cost Export'!$A:$A,"&lt;"&amp;X$1+1)</f>
        <v>0</v>
      </c>
      <c r="Y18" s="458">
        <f>SUMIFS('Cost Export'!$G:$G,'Cost Export'!$C:$C,$A18,'Cost Export'!$D:$D,$B18,'Cost Export'!$E:$E,$C18,'Cost Export'!$A:$A,"&gt;="&amp;Y$1,'Cost Export'!$A:$A,"&lt;"&amp;Y$1+1)</f>
        <v>0</v>
      </c>
      <c r="Z18" s="458">
        <f>SUMIFS('Cost Export'!$G:$G,'Cost Export'!$C:$C,$A18,'Cost Export'!$D:$D,$B18,'Cost Export'!$E:$E,$C18,'Cost Export'!$A:$A,"&gt;="&amp;Z$1,'Cost Export'!$A:$A,"&lt;"&amp;Z$1+1)</f>
        <v>0</v>
      </c>
      <c r="AA18" s="458">
        <f>SUMIFS('Cost Export'!$G:$G,'Cost Export'!$C:$C,$A18,'Cost Export'!$D:$D,$B18,'Cost Export'!$E:$E,$C18,'Cost Export'!$A:$A,"&gt;="&amp;AA$1,'Cost Export'!$A:$A,"&lt;"&amp;AA$1+1)</f>
        <v>0</v>
      </c>
      <c r="AB18" s="459">
        <f>SUMIFS('Cost Export'!$G:$G,'Cost Export'!$C:$C,$A18,'Cost Export'!$D:$D,$B18,'Cost Export'!$E:$E,$C18,'Cost Export'!$A:$A,"&gt;="&amp;AB$1,'Cost Export'!$A:$A,"&lt;"&amp;AB$1+1)</f>
        <v>0</v>
      </c>
    </row>
    <row r="19" spans="1:28">
      <c r="A19" s="6">
        <v>7340</v>
      </c>
      <c r="B19" s="7">
        <v>500</v>
      </c>
      <c r="C19" s="7">
        <v>11.11</v>
      </c>
      <c r="D19" s="8" t="s">
        <v>24</v>
      </c>
      <c r="E19" s="26">
        <f t="shared" si="0"/>
        <v>221326.7</v>
      </c>
      <c r="F19" s="25">
        <f t="shared" si="1"/>
        <v>416555.8</v>
      </c>
      <c r="G19" s="453">
        <f>SUMIFS('Cost Export'!$G:$G,'Cost Export'!$C:$C,$A19,'Cost Export'!$D:$D,$B19,'Cost Export'!$E:$E,$C19,'Cost Export'!$A:$A,"&gt;="&amp;G$1,'Cost Export'!$A:$A,"&lt;"&amp;G$1+1)</f>
        <v>1982237</v>
      </c>
      <c r="H19" s="458">
        <f>SUMIFS('Cost Export'!$G:$G,'Cost Export'!$C:$C,$A19,'Cost Export'!$D:$D,$B19,'Cost Export'!$E:$E,$C19,'Cost Export'!$A:$A,"&gt;="&amp;H$1,'Cost Export'!$A:$A,"&lt;"&amp;H$1+1)</f>
        <v>57949</v>
      </c>
      <c r="I19" s="458">
        <f>SUMIFS('Cost Export'!$G:$G,'Cost Export'!$C:$C,$A19,'Cost Export'!$D:$D,$B19,'Cost Export'!$E:$E,$C19,'Cost Export'!$A:$A,"&gt;="&amp;I$1,'Cost Export'!$A:$A,"&lt;"&amp;I$1+1)</f>
        <v>0</v>
      </c>
      <c r="J19" s="458">
        <f>SUMIFS('Cost Export'!$G:$G,'Cost Export'!$C:$C,$A19,'Cost Export'!$D:$D,$B19,'Cost Export'!$E:$E,$C19,'Cost Export'!$A:$A,"&gt;="&amp;J$1,'Cost Export'!$A:$A,"&lt;"&amp;J$1+1)</f>
        <v>0</v>
      </c>
      <c r="K19" s="458">
        <f>SUMIFS('Cost Export'!$G:$G,'Cost Export'!$C:$C,$A19,'Cost Export'!$D:$D,$B19,'Cost Export'!$E:$E,$C19,'Cost Export'!$A:$A,"&gt;="&amp;K$1,'Cost Export'!$A:$A,"&lt;"&amp;K$1+1)</f>
        <v>42593</v>
      </c>
      <c r="L19" s="458">
        <f>SUMIFS('Cost Export'!$G:$G,'Cost Export'!$C:$C,$A19,'Cost Export'!$D:$D,$B19,'Cost Export'!$E:$E,$C19,'Cost Export'!$A:$A,"&gt;="&amp;L$1,'Cost Export'!$A:$A,"&lt;"&amp;L$1+1)</f>
        <v>2868</v>
      </c>
      <c r="M19" s="458">
        <f>SUMIFS('Cost Export'!$G:$G,'Cost Export'!$C:$C,$A19,'Cost Export'!$D:$D,$B19,'Cost Export'!$E:$E,$C19,'Cost Export'!$A:$A,"&gt;="&amp;M$1,'Cost Export'!$A:$A,"&lt;"&amp;M$1+1)</f>
        <v>47863</v>
      </c>
      <c r="N19" s="458">
        <f>SUMIFS('Cost Export'!$G:$G,'Cost Export'!$C:$C,$A19,'Cost Export'!$D:$D,$B19,'Cost Export'!$E:$E,$C19,'Cost Export'!$A:$A,"&gt;="&amp;N$1,'Cost Export'!$A:$A,"&lt;"&amp;N$1+1)</f>
        <v>47616</v>
      </c>
      <c r="O19" s="458">
        <f>SUMIFS('Cost Export'!$G:$G,'Cost Export'!$C:$C,$A19,'Cost Export'!$D:$D,$B19,'Cost Export'!$E:$E,$C19,'Cost Export'!$A:$A,"&gt;="&amp;O$1,'Cost Export'!$A:$A,"&lt;"&amp;O$1+1)</f>
        <v>32141</v>
      </c>
      <c r="P19" s="458">
        <f>SUMIFS('Cost Export'!$G:$G,'Cost Export'!$C:$C,$A19,'Cost Export'!$D:$D,$B19,'Cost Export'!$E:$E,$C19,'Cost Export'!$A:$A,"&gt;="&amp;P$1,'Cost Export'!$A:$A,"&lt;"&amp;P$1+1)</f>
        <v>0</v>
      </c>
      <c r="Q19" s="458">
        <f>SUMIFS('Cost Export'!$G:$G,'Cost Export'!$C:$C,$A19,'Cost Export'!$D:$D,$B19,'Cost Export'!$E:$E,$C19,'Cost Export'!$A:$A,"&gt;="&amp;Q$1,'Cost Export'!$A:$A,"&lt;"&amp;Q$1+1)</f>
        <v>0</v>
      </c>
      <c r="R19" s="458">
        <f>SUMIFS('Cost Export'!$G:$G,'Cost Export'!$C:$C,$A19,'Cost Export'!$D:$D,$B19,'Cost Export'!$E:$E,$C19,'Cost Export'!$A:$A,"&gt;="&amp;R$1,'Cost Export'!$A:$A,"&lt;"&amp;R$1+1)</f>
        <v>30117</v>
      </c>
      <c r="S19" s="458">
        <f>SUMIFS('Cost Export'!$G:$G,'Cost Export'!$C:$C,$A19,'Cost Export'!$D:$D,$B19,'Cost Export'!$E:$E,$C19,'Cost Export'!$A:$A,"&gt;="&amp;S$1,'Cost Export'!$A:$A,"&lt;"&amp;S$1+1)</f>
        <v>7171</v>
      </c>
      <c r="T19" s="458">
        <f>SUMIFS('Cost Export'!$G:$G,'Cost Export'!$C:$C,$A19,'Cost Export'!$D:$D,$B19,'Cost Export'!$E:$E,$C19,'Cost Export'!$A:$A,"&gt;="&amp;T$1,'Cost Export'!$A:$A,"&lt;"&amp;T$1+1)</f>
        <v>49646</v>
      </c>
      <c r="U19" s="458">
        <f>SUMIFS('Cost Export'!$G:$G,'Cost Export'!$C:$C,$A19,'Cost Export'!$D:$D,$B19,'Cost Export'!$E:$E,$C19,'Cost Export'!$A:$A,"&gt;="&amp;U$1,'Cost Export'!$A:$A,"&lt;"&amp;U$1+1)</f>
        <v>27839</v>
      </c>
      <c r="V19" s="458">
        <f>SUMIFS('Cost Export'!$G:$G,'Cost Export'!$C:$C,$A19,'Cost Export'!$D:$D,$B19,'Cost Export'!$E:$E,$C19,'Cost Export'!$A:$A,"&gt;="&amp;V$1,'Cost Export'!$A:$A,"&lt;"&amp;V$1+1)</f>
        <v>27106</v>
      </c>
      <c r="W19" s="458">
        <f>SUMIFS('Cost Export'!$G:$G,'Cost Export'!$C:$C,$A19,'Cost Export'!$D:$D,$B19,'Cost Export'!$E:$E,$C19,'Cost Export'!$A:$A,"&gt;="&amp;W$1,'Cost Export'!$A:$A,"&lt;"&amp;W$1+1)</f>
        <v>1465</v>
      </c>
      <c r="X19" s="458">
        <f>SUMIFS('Cost Export'!$G:$G,'Cost Export'!$C:$C,$A19,'Cost Export'!$D:$D,$B19,'Cost Export'!$E:$E,$C19,'Cost Export'!$A:$A,"&gt;="&amp;X$1,'Cost Export'!$A:$A,"&lt;"&amp;X$1+1)</f>
        <v>12454</v>
      </c>
      <c r="Y19" s="458">
        <f>SUMIFS('Cost Export'!$G:$G,'Cost Export'!$C:$C,$A19,'Cost Export'!$D:$D,$B19,'Cost Export'!$E:$E,$C19,'Cost Export'!$A:$A,"&gt;="&amp;Y$1,'Cost Export'!$A:$A,"&lt;"&amp;Y$1+1)</f>
        <v>17209</v>
      </c>
      <c r="Z19" s="458">
        <f>SUMIFS('Cost Export'!$G:$G,'Cost Export'!$C:$C,$A19,'Cost Export'!$D:$D,$B19,'Cost Export'!$E:$E,$C19,'Cost Export'!$A:$A,"&gt;="&amp;Z$1,'Cost Export'!$A:$A,"&lt;"&amp;Z$1+1)</f>
        <v>4302</v>
      </c>
      <c r="AA19" s="458">
        <f>SUMIFS('Cost Export'!$G:$G,'Cost Export'!$C:$C,$A19,'Cost Export'!$D:$D,$B19,'Cost Export'!$E:$E,$C19,'Cost Export'!$A:$A,"&gt;="&amp;AA$1,'Cost Export'!$A:$A,"&lt;"&amp;AA$1+1)</f>
        <v>34277</v>
      </c>
      <c r="AB19" s="459">
        <f>SUMIFS('Cost Export'!$G:$G,'Cost Export'!$C:$C,$A19,'Cost Export'!$D:$D,$B19,'Cost Export'!$E:$E,$C19,'Cost Export'!$A:$A,"&gt;="&amp;AB$1,'Cost Export'!$A:$A,"&lt;"&amp;AB$1+1)</f>
        <v>19048</v>
      </c>
    </row>
    <row r="20" spans="1:28">
      <c r="A20" s="6">
        <v>7320</v>
      </c>
      <c r="B20" s="7">
        <v>200</v>
      </c>
      <c r="C20" s="7">
        <v>11.02</v>
      </c>
      <c r="D20" s="8" t="s">
        <v>56</v>
      </c>
      <c r="E20" s="26">
        <f t="shared" si="0"/>
        <v>254601</v>
      </c>
      <c r="F20" s="25">
        <f t="shared" si="1"/>
        <v>390532.2</v>
      </c>
      <c r="G20" s="453">
        <f>SUMIFS('Cost Export'!$G:$G,'Cost Export'!$C:$C,$A20,'Cost Export'!$D:$D,$B20,'Cost Export'!$E:$E,$C20,'Cost Export'!$A:$A,"&gt;="&amp;G$1,'Cost Export'!$A:$A,"&lt;"&amp;G$1+1)</f>
        <v>1773345</v>
      </c>
      <c r="H20" s="458">
        <f>SUMIFS('Cost Export'!$G:$G,'Cost Export'!$C:$C,$A20,'Cost Export'!$D:$D,$B20,'Cost Export'!$E:$E,$C20,'Cost Export'!$A:$A,"&gt;="&amp;H$1,'Cost Export'!$A:$A,"&lt;"&amp;H$1+1)</f>
        <v>44829</v>
      </c>
      <c r="I20" s="458">
        <f>SUMIFS('Cost Export'!$G:$G,'Cost Export'!$C:$C,$A20,'Cost Export'!$D:$D,$B20,'Cost Export'!$E:$E,$C20,'Cost Export'!$A:$A,"&gt;="&amp;I$1,'Cost Export'!$A:$A,"&lt;"&amp;I$1+1)</f>
        <v>44829</v>
      </c>
      <c r="J20" s="458">
        <f>SUMIFS('Cost Export'!$G:$G,'Cost Export'!$C:$C,$A20,'Cost Export'!$D:$D,$B20,'Cost Export'!$E:$E,$C20,'Cost Export'!$A:$A,"&gt;="&amp;J$1,'Cost Export'!$A:$A,"&lt;"&amp;J$1+1)</f>
        <v>44829</v>
      </c>
      <c r="K20" s="458">
        <f>SUMIFS('Cost Export'!$G:$G,'Cost Export'!$C:$C,$A20,'Cost Export'!$D:$D,$B20,'Cost Export'!$E:$E,$C20,'Cost Export'!$A:$A,"&gt;="&amp;K$1,'Cost Export'!$A:$A,"&lt;"&amp;K$1+1)</f>
        <v>44829</v>
      </c>
      <c r="L20" s="458">
        <f>SUMIFS('Cost Export'!$G:$G,'Cost Export'!$C:$C,$A20,'Cost Export'!$D:$D,$B20,'Cost Export'!$E:$E,$C20,'Cost Export'!$A:$A,"&gt;="&amp;L$1,'Cost Export'!$A:$A,"&lt;"&amp;L$1+1)</f>
        <v>44829</v>
      </c>
      <c r="M20" s="458">
        <f>SUMIFS('Cost Export'!$G:$G,'Cost Export'!$C:$C,$A20,'Cost Export'!$D:$D,$B20,'Cost Export'!$E:$E,$C20,'Cost Export'!$A:$A,"&gt;="&amp;M$1,'Cost Export'!$A:$A,"&lt;"&amp;M$1+1)</f>
        <v>44829</v>
      </c>
      <c r="N20" s="458">
        <f>SUMIFS('Cost Export'!$G:$G,'Cost Export'!$C:$C,$A20,'Cost Export'!$D:$D,$B20,'Cost Export'!$E:$E,$C20,'Cost Export'!$A:$A,"&gt;="&amp;N$1,'Cost Export'!$A:$A,"&lt;"&amp;N$1+1)</f>
        <v>44829</v>
      </c>
      <c r="O20" s="458">
        <f>SUMIFS('Cost Export'!$G:$G,'Cost Export'!$C:$C,$A20,'Cost Export'!$D:$D,$B20,'Cost Export'!$E:$E,$C20,'Cost Export'!$A:$A,"&gt;="&amp;O$1,'Cost Export'!$A:$A,"&lt;"&amp;O$1+1)</f>
        <v>414033</v>
      </c>
      <c r="P20" s="458">
        <f>SUMIFS('Cost Export'!$G:$G,'Cost Export'!$C:$C,$A20,'Cost Export'!$D:$D,$B20,'Cost Export'!$E:$E,$C20,'Cost Export'!$A:$A,"&gt;="&amp;P$1,'Cost Export'!$A:$A,"&lt;"&amp;P$1+1)</f>
        <v>44829</v>
      </c>
      <c r="Q20" s="458">
        <f>SUMIFS('Cost Export'!$G:$G,'Cost Export'!$C:$C,$A20,'Cost Export'!$D:$D,$B20,'Cost Export'!$E:$E,$C20,'Cost Export'!$A:$A,"&gt;="&amp;Q$1,'Cost Export'!$A:$A,"&lt;"&amp;Q$1+1)</f>
        <v>44829</v>
      </c>
      <c r="R20" s="458">
        <f>SUMIFS('Cost Export'!$G:$G,'Cost Export'!$C:$C,$A20,'Cost Export'!$D:$D,$B20,'Cost Export'!$E:$E,$C20,'Cost Export'!$A:$A,"&gt;="&amp;R$1,'Cost Export'!$A:$A,"&lt;"&amp;R$1+1)</f>
        <v>44829</v>
      </c>
      <c r="S20" s="458">
        <f>SUMIFS('Cost Export'!$G:$G,'Cost Export'!$C:$C,$A20,'Cost Export'!$D:$D,$B20,'Cost Export'!$E:$E,$C20,'Cost Export'!$A:$A,"&gt;="&amp;S$1,'Cost Export'!$A:$A,"&lt;"&amp;S$1+1)</f>
        <v>44829</v>
      </c>
      <c r="T20" s="458">
        <f>SUMIFS('Cost Export'!$G:$G,'Cost Export'!$C:$C,$A20,'Cost Export'!$D:$D,$B20,'Cost Export'!$E:$E,$C20,'Cost Export'!$A:$A,"&gt;="&amp;T$1,'Cost Export'!$A:$A,"&lt;"&amp;T$1+1)</f>
        <v>44491</v>
      </c>
      <c r="U20" s="458">
        <f>SUMIFS('Cost Export'!$G:$G,'Cost Export'!$C:$C,$A20,'Cost Export'!$D:$D,$B20,'Cost Export'!$E:$E,$C20,'Cost Export'!$A:$A,"&gt;="&amp;U$1,'Cost Export'!$A:$A,"&lt;"&amp;U$1+1)</f>
        <v>44491</v>
      </c>
      <c r="V20" s="458">
        <f>SUMIFS('Cost Export'!$G:$G,'Cost Export'!$C:$C,$A20,'Cost Export'!$D:$D,$B20,'Cost Export'!$E:$E,$C20,'Cost Export'!$A:$A,"&gt;="&amp;V$1,'Cost Export'!$A:$A,"&lt;"&amp;V$1+1)</f>
        <v>44491</v>
      </c>
      <c r="W20" s="458">
        <f>SUMIFS('Cost Export'!$G:$G,'Cost Export'!$C:$C,$A20,'Cost Export'!$D:$D,$B20,'Cost Export'!$E:$E,$C20,'Cost Export'!$A:$A,"&gt;="&amp;W$1,'Cost Export'!$A:$A,"&lt;"&amp;W$1+1)</f>
        <v>72491</v>
      </c>
      <c r="X20" s="458">
        <f>SUMIFS('Cost Export'!$G:$G,'Cost Export'!$C:$C,$A20,'Cost Export'!$D:$D,$B20,'Cost Export'!$E:$E,$C20,'Cost Export'!$A:$A,"&gt;="&amp;X$1,'Cost Export'!$A:$A,"&lt;"&amp;X$1+1)</f>
        <v>54991</v>
      </c>
      <c r="Y20" s="458">
        <f>SUMIFS('Cost Export'!$G:$G,'Cost Export'!$C:$C,$A20,'Cost Export'!$D:$D,$B20,'Cost Export'!$E:$E,$C20,'Cost Export'!$A:$A,"&gt;="&amp;Y$1,'Cost Export'!$A:$A,"&lt;"&amp;Y$1+1)</f>
        <v>72491</v>
      </c>
      <c r="Z20" s="458">
        <f>SUMIFS('Cost Export'!$G:$G,'Cost Export'!$C:$C,$A20,'Cost Export'!$D:$D,$B20,'Cost Export'!$E:$E,$C20,'Cost Export'!$A:$A,"&gt;="&amp;Z$1,'Cost Export'!$A:$A,"&lt;"&amp;Z$1+1)</f>
        <v>72491</v>
      </c>
      <c r="AA20" s="458">
        <f>SUMIFS('Cost Export'!$G:$G,'Cost Export'!$C:$C,$A20,'Cost Export'!$D:$D,$B20,'Cost Export'!$E:$E,$C20,'Cost Export'!$A:$A,"&gt;="&amp;AA$1,'Cost Export'!$A:$A,"&lt;"&amp;AA$1+1)</f>
        <v>72491</v>
      </c>
      <c r="AB20" s="459">
        <f>SUMIFS('Cost Export'!$G:$G,'Cost Export'!$C:$C,$A20,'Cost Export'!$D:$D,$B20,'Cost Export'!$E:$E,$C20,'Cost Export'!$A:$A,"&gt;="&amp;AB$1,'Cost Export'!$A:$A,"&lt;"&amp;AB$1+1)</f>
        <v>72491</v>
      </c>
    </row>
    <row r="21" spans="1:28">
      <c r="A21" s="6">
        <v>7320</v>
      </c>
      <c r="B21" s="7">
        <v>200</v>
      </c>
      <c r="C21" s="7">
        <v>11.2</v>
      </c>
      <c r="D21" s="8" t="s">
        <v>56</v>
      </c>
      <c r="E21" s="26">
        <f t="shared" si="0"/>
        <v>0</v>
      </c>
      <c r="F21" s="25">
        <f t="shared" si="1"/>
        <v>0</v>
      </c>
      <c r="G21" s="453">
        <f>SUMIFS('Cost Export'!$G:$G,'Cost Export'!$C:$C,$A21,'Cost Export'!$D:$D,$B21,'Cost Export'!$E:$E,$C21,'Cost Export'!$A:$A,"&gt;="&amp;G$1,'Cost Export'!$A:$A,"&lt;"&amp;G$1+1)</f>
        <v>0</v>
      </c>
      <c r="H21" s="458">
        <f>SUMIFS('Cost Export'!$G:$G,'Cost Export'!$C:$C,$A21,'Cost Export'!$D:$D,$B21,'Cost Export'!$E:$E,$C21,'Cost Export'!$A:$A,"&gt;="&amp;H$1,'Cost Export'!$A:$A,"&lt;"&amp;H$1+1)</f>
        <v>0</v>
      </c>
      <c r="I21" s="458">
        <f>SUMIFS('Cost Export'!$G:$G,'Cost Export'!$C:$C,$A21,'Cost Export'!$D:$D,$B21,'Cost Export'!$E:$E,$C21,'Cost Export'!$A:$A,"&gt;="&amp;I$1,'Cost Export'!$A:$A,"&lt;"&amp;I$1+1)</f>
        <v>0</v>
      </c>
      <c r="J21" s="458">
        <f>SUMIFS('Cost Export'!$G:$G,'Cost Export'!$C:$C,$A21,'Cost Export'!$D:$D,$B21,'Cost Export'!$E:$E,$C21,'Cost Export'!$A:$A,"&gt;="&amp;J$1,'Cost Export'!$A:$A,"&lt;"&amp;J$1+1)</f>
        <v>0</v>
      </c>
      <c r="K21" s="458">
        <f>SUMIFS('Cost Export'!$G:$G,'Cost Export'!$C:$C,$A21,'Cost Export'!$D:$D,$B21,'Cost Export'!$E:$E,$C21,'Cost Export'!$A:$A,"&gt;="&amp;K$1,'Cost Export'!$A:$A,"&lt;"&amp;K$1+1)</f>
        <v>0</v>
      </c>
      <c r="L21" s="458">
        <f>SUMIFS('Cost Export'!$G:$G,'Cost Export'!$C:$C,$A21,'Cost Export'!$D:$D,$B21,'Cost Export'!$E:$E,$C21,'Cost Export'!$A:$A,"&gt;="&amp;L$1,'Cost Export'!$A:$A,"&lt;"&amp;L$1+1)</f>
        <v>0</v>
      </c>
      <c r="M21" s="458">
        <f>SUMIFS('Cost Export'!$G:$G,'Cost Export'!$C:$C,$A21,'Cost Export'!$D:$D,$B21,'Cost Export'!$E:$E,$C21,'Cost Export'!$A:$A,"&gt;="&amp;M$1,'Cost Export'!$A:$A,"&lt;"&amp;M$1+1)</f>
        <v>0</v>
      </c>
      <c r="N21" s="458">
        <f>SUMIFS('Cost Export'!$G:$G,'Cost Export'!$C:$C,$A21,'Cost Export'!$D:$D,$B21,'Cost Export'!$E:$E,$C21,'Cost Export'!$A:$A,"&gt;="&amp;N$1,'Cost Export'!$A:$A,"&lt;"&amp;N$1+1)</f>
        <v>0</v>
      </c>
      <c r="O21" s="458">
        <f>SUMIFS('Cost Export'!$G:$G,'Cost Export'!$C:$C,$A21,'Cost Export'!$D:$D,$B21,'Cost Export'!$E:$E,$C21,'Cost Export'!$A:$A,"&gt;="&amp;O$1,'Cost Export'!$A:$A,"&lt;"&amp;O$1+1)</f>
        <v>0</v>
      </c>
      <c r="P21" s="458">
        <f>SUMIFS('Cost Export'!$G:$G,'Cost Export'!$C:$C,$A21,'Cost Export'!$D:$D,$B21,'Cost Export'!$E:$E,$C21,'Cost Export'!$A:$A,"&gt;="&amp;P$1,'Cost Export'!$A:$A,"&lt;"&amp;P$1+1)</f>
        <v>0</v>
      </c>
      <c r="Q21" s="458">
        <f>SUMIFS('Cost Export'!$G:$G,'Cost Export'!$C:$C,$A21,'Cost Export'!$D:$D,$B21,'Cost Export'!$E:$E,$C21,'Cost Export'!$A:$A,"&gt;="&amp;Q$1,'Cost Export'!$A:$A,"&lt;"&amp;Q$1+1)</f>
        <v>0</v>
      </c>
      <c r="R21" s="458">
        <f>SUMIFS('Cost Export'!$G:$G,'Cost Export'!$C:$C,$A21,'Cost Export'!$D:$D,$B21,'Cost Export'!$E:$E,$C21,'Cost Export'!$A:$A,"&gt;="&amp;R$1,'Cost Export'!$A:$A,"&lt;"&amp;R$1+1)</f>
        <v>0</v>
      </c>
      <c r="S21" s="458">
        <f>SUMIFS('Cost Export'!$G:$G,'Cost Export'!$C:$C,$A21,'Cost Export'!$D:$D,$B21,'Cost Export'!$E:$E,$C21,'Cost Export'!$A:$A,"&gt;="&amp;S$1,'Cost Export'!$A:$A,"&lt;"&amp;S$1+1)</f>
        <v>0</v>
      </c>
      <c r="T21" s="458">
        <f>SUMIFS('Cost Export'!$G:$G,'Cost Export'!$C:$C,$A21,'Cost Export'!$D:$D,$B21,'Cost Export'!$E:$E,$C21,'Cost Export'!$A:$A,"&gt;="&amp;T$1,'Cost Export'!$A:$A,"&lt;"&amp;T$1+1)</f>
        <v>0</v>
      </c>
      <c r="U21" s="458">
        <f>SUMIFS('Cost Export'!$G:$G,'Cost Export'!$C:$C,$A21,'Cost Export'!$D:$D,$B21,'Cost Export'!$E:$E,$C21,'Cost Export'!$A:$A,"&gt;="&amp;U$1,'Cost Export'!$A:$A,"&lt;"&amp;U$1+1)</f>
        <v>0</v>
      </c>
      <c r="V21" s="458">
        <f>SUMIFS('Cost Export'!$G:$G,'Cost Export'!$C:$C,$A21,'Cost Export'!$D:$D,$B21,'Cost Export'!$E:$E,$C21,'Cost Export'!$A:$A,"&gt;="&amp;V$1,'Cost Export'!$A:$A,"&lt;"&amp;V$1+1)</f>
        <v>0</v>
      </c>
      <c r="W21" s="458">
        <f>SUMIFS('Cost Export'!$G:$G,'Cost Export'!$C:$C,$A21,'Cost Export'!$D:$D,$B21,'Cost Export'!$E:$E,$C21,'Cost Export'!$A:$A,"&gt;="&amp;W$1,'Cost Export'!$A:$A,"&lt;"&amp;W$1+1)</f>
        <v>0</v>
      </c>
      <c r="X21" s="458">
        <f>SUMIFS('Cost Export'!$G:$G,'Cost Export'!$C:$C,$A21,'Cost Export'!$D:$D,$B21,'Cost Export'!$E:$E,$C21,'Cost Export'!$A:$A,"&gt;="&amp;X$1,'Cost Export'!$A:$A,"&lt;"&amp;X$1+1)</f>
        <v>0</v>
      </c>
      <c r="Y21" s="458">
        <f>SUMIFS('Cost Export'!$G:$G,'Cost Export'!$C:$C,$A21,'Cost Export'!$D:$D,$B21,'Cost Export'!$E:$E,$C21,'Cost Export'!$A:$A,"&gt;="&amp;Y$1,'Cost Export'!$A:$A,"&lt;"&amp;Y$1+1)</f>
        <v>0</v>
      </c>
      <c r="Z21" s="458">
        <f>SUMIFS('Cost Export'!$G:$G,'Cost Export'!$C:$C,$A21,'Cost Export'!$D:$D,$B21,'Cost Export'!$E:$E,$C21,'Cost Export'!$A:$A,"&gt;="&amp;Z$1,'Cost Export'!$A:$A,"&lt;"&amp;Z$1+1)</f>
        <v>0</v>
      </c>
      <c r="AA21" s="458">
        <f>SUMIFS('Cost Export'!$G:$G,'Cost Export'!$C:$C,$A21,'Cost Export'!$D:$D,$B21,'Cost Export'!$E:$E,$C21,'Cost Export'!$A:$A,"&gt;="&amp;AA$1,'Cost Export'!$A:$A,"&lt;"&amp;AA$1+1)</f>
        <v>0</v>
      </c>
      <c r="AB21" s="459">
        <f>SUMIFS('Cost Export'!$G:$G,'Cost Export'!$C:$C,$A21,'Cost Export'!$D:$D,$B21,'Cost Export'!$E:$E,$C21,'Cost Export'!$A:$A,"&gt;="&amp;AB$1,'Cost Export'!$A:$A,"&lt;"&amp;AB$1+1)</f>
        <v>0</v>
      </c>
    </row>
    <row r="22" spans="1:28">
      <c r="A22" s="6">
        <v>7440</v>
      </c>
      <c r="B22" s="7">
        <v>6</v>
      </c>
      <c r="C22" s="7">
        <v>12</v>
      </c>
      <c r="D22" s="8" t="s">
        <v>33</v>
      </c>
      <c r="E22" s="26">
        <f t="shared" si="0"/>
        <v>0</v>
      </c>
      <c r="F22" s="25">
        <f t="shared" si="1"/>
        <v>0</v>
      </c>
      <c r="G22" s="453">
        <f>SUMIFS('Cost Export'!$G:$G,'Cost Export'!$C:$C,$A22,'Cost Export'!$D:$D,$B22,'Cost Export'!$E:$E,$C22,'Cost Export'!$A:$A,"&gt;="&amp;G$1,'Cost Export'!$A:$A,"&lt;"&amp;G$1+1)</f>
        <v>0</v>
      </c>
      <c r="H22" s="458">
        <f>SUMIFS('Cost Export'!$G:$G,'Cost Export'!$C:$C,$A22,'Cost Export'!$D:$D,$B22,'Cost Export'!$E:$E,$C22,'Cost Export'!$A:$A,"&gt;="&amp;H$1,'Cost Export'!$A:$A,"&lt;"&amp;H$1+1)</f>
        <v>0</v>
      </c>
      <c r="I22" s="458">
        <f>SUMIFS('Cost Export'!$G:$G,'Cost Export'!$C:$C,$A22,'Cost Export'!$D:$D,$B22,'Cost Export'!$E:$E,$C22,'Cost Export'!$A:$A,"&gt;="&amp;I$1,'Cost Export'!$A:$A,"&lt;"&amp;I$1+1)</f>
        <v>0</v>
      </c>
      <c r="J22" s="458">
        <f>SUMIFS('Cost Export'!$G:$G,'Cost Export'!$C:$C,$A22,'Cost Export'!$D:$D,$B22,'Cost Export'!$E:$E,$C22,'Cost Export'!$A:$A,"&gt;="&amp;J$1,'Cost Export'!$A:$A,"&lt;"&amp;J$1+1)</f>
        <v>0</v>
      </c>
      <c r="K22" s="458">
        <f>SUMIFS('Cost Export'!$G:$G,'Cost Export'!$C:$C,$A22,'Cost Export'!$D:$D,$B22,'Cost Export'!$E:$E,$C22,'Cost Export'!$A:$A,"&gt;="&amp;K$1,'Cost Export'!$A:$A,"&lt;"&amp;K$1+1)</f>
        <v>0</v>
      </c>
      <c r="L22" s="458">
        <f>SUMIFS('Cost Export'!$G:$G,'Cost Export'!$C:$C,$A22,'Cost Export'!$D:$D,$B22,'Cost Export'!$E:$E,$C22,'Cost Export'!$A:$A,"&gt;="&amp;L$1,'Cost Export'!$A:$A,"&lt;"&amp;L$1+1)</f>
        <v>0</v>
      </c>
      <c r="M22" s="458">
        <f>SUMIFS('Cost Export'!$G:$G,'Cost Export'!$C:$C,$A22,'Cost Export'!$D:$D,$B22,'Cost Export'!$E:$E,$C22,'Cost Export'!$A:$A,"&gt;="&amp;M$1,'Cost Export'!$A:$A,"&lt;"&amp;M$1+1)</f>
        <v>0</v>
      </c>
      <c r="N22" s="458">
        <f>SUMIFS('Cost Export'!$G:$G,'Cost Export'!$C:$C,$A22,'Cost Export'!$D:$D,$B22,'Cost Export'!$E:$E,$C22,'Cost Export'!$A:$A,"&gt;="&amp;N$1,'Cost Export'!$A:$A,"&lt;"&amp;N$1+1)</f>
        <v>0</v>
      </c>
      <c r="O22" s="458">
        <f>SUMIFS('Cost Export'!$G:$G,'Cost Export'!$C:$C,$A22,'Cost Export'!$D:$D,$B22,'Cost Export'!$E:$E,$C22,'Cost Export'!$A:$A,"&gt;="&amp;O$1,'Cost Export'!$A:$A,"&lt;"&amp;O$1+1)</f>
        <v>0</v>
      </c>
      <c r="P22" s="458">
        <f>SUMIFS('Cost Export'!$G:$G,'Cost Export'!$C:$C,$A22,'Cost Export'!$D:$D,$B22,'Cost Export'!$E:$E,$C22,'Cost Export'!$A:$A,"&gt;="&amp;P$1,'Cost Export'!$A:$A,"&lt;"&amp;P$1+1)</f>
        <v>0</v>
      </c>
      <c r="Q22" s="458">
        <f>SUMIFS('Cost Export'!$G:$G,'Cost Export'!$C:$C,$A22,'Cost Export'!$D:$D,$B22,'Cost Export'!$E:$E,$C22,'Cost Export'!$A:$A,"&gt;="&amp;Q$1,'Cost Export'!$A:$A,"&lt;"&amp;Q$1+1)</f>
        <v>0</v>
      </c>
      <c r="R22" s="458">
        <f>SUMIFS('Cost Export'!$G:$G,'Cost Export'!$C:$C,$A22,'Cost Export'!$D:$D,$B22,'Cost Export'!$E:$E,$C22,'Cost Export'!$A:$A,"&gt;="&amp;R$1,'Cost Export'!$A:$A,"&lt;"&amp;R$1+1)</f>
        <v>0</v>
      </c>
      <c r="S22" s="458">
        <f>SUMIFS('Cost Export'!$G:$G,'Cost Export'!$C:$C,$A22,'Cost Export'!$D:$D,$B22,'Cost Export'!$E:$E,$C22,'Cost Export'!$A:$A,"&gt;="&amp;S$1,'Cost Export'!$A:$A,"&lt;"&amp;S$1+1)</f>
        <v>0</v>
      </c>
      <c r="T22" s="458">
        <f>SUMIFS('Cost Export'!$G:$G,'Cost Export'!$C:$C,$A22,'Cost Export'!$D:$D,$B22,'Cost Export'!$E:$E,$C22,'Cost Export'!$A:$A,"&gt;="&amp;T$1,'Cost Export'!$A:$A,"&lt;"&amp;T$1+1)</f>
        <v>0</v>
      </c>
      <c r="U22" s="458">
        <f>SUMIFS('Cost Export'!$G:$G,'Cost Export'!$C:$C,$A22,'Cost Export'!$D:$D,$B22,'Cost Export'!$E:$E,$C22,'Cost Export'!$A:$A,"&gt;="&amp;U$1,'Cost Export'!$A:$A,"&lt;"&amp;U$1+1)</f>
        <v>0</v>
      </c>
      <c r="V22" s="458">
        <f>SUMIFS('Cost Export'!$G:$G,'Cost Export'!$C:$C,$A22,'Cost Export'!$D:$D,$B22,'Cost Export'!$E:$E,$C22,'Cost Export'!$A:$A,"&gt;="&amp;V$1,'Cost Export'!$A:$A,"&lt;"&amp;V$1+1)</f>
        <v>0</v>
      </c>
      <c r="W22" s="458">
        <f>SUMIFS('Cost Export'!$G:$G,'Cost Export'!$C:$C,$A22,'Cost Export'!$D:$D,$B22,'Cost Export'!$E:$E,$C22,'Cost Export'!$A:$A,"&gt;="&amp;W$1,'Cost Export'!$A:$A,"&lt;"&amp;W$1+1)</f>
        <v>0</v>
      </c>
      <c r="X22" s="458">
        <f>SUMIFS('Cost Export'!$G:$G,'Cost Export'!$C:$C,$A22,'Cost Export'!$D:$D,$B22,'Cost Export'!$E:$E,$C22,'Cost Export'!$A:$A,"&gt;="&amp;X$1,'Cost Export'!$A:$A,"&lt;"&amp;X$1+1)</f>
        <v>0</v>
      </c>
      <c r="Y22" s="458">
        <f>SUMIFS('Cost Export'!$G:$G,'Cost Export'!$C:$C,$A22,'Cost Export'!$D:$D,$B22,'Cost Export'!$E:$E,$C22,'Cost Export'!$A:$A,"&gt;="&amp;Y$1,'Cost Export'!$A:$A,"&lt;"&amp;Y$1+1)</f>
        <v>1422</v>
      </c>
      <c r="Z22" s="458">
        <f>SUMIFS('Cost Export'!$G:$G,'Cost Export'!$C:$C,$A22,'Cost Export'!$D:$D,$B22,'Cost Export'!$E:$E,$C22,'Cost Export'!$A:$A,"&gt;="&amp;Z$1,'Cost Export'!$A:$A,"&lt;"&amp;Z$1+1)</f>
        <v>1422</v>
      </c>
      <c r="AA22" s="458">
        <f>SUMIFS('Cost Export'!$G:$G,'Cost Export'!$C:$C,$A22,'Cost Export'!$D:$D,$B22,'Cost Export'!$E:$E,$C22,'Cost Export'!$A:$A,"&gt;="&amp;AA$1,'Cost Export'!$A:$A,"&lt;"&amp;AA$1+1)</f>
        <v>1422</v>
      </c>
      <c r="AB22" s="459">
        <f>SUMIFS('Cost Export'!$G:$G,'Cost Export'!$C:$C,$A22,'Cost Export'!$D:$D,$B22,'Cost Export'!$E:$E,$C22,'Cost Export'!$A:$A,"&gt;="&amp;AB$1,'Cost Export'!$A:$A,"&lt;"&amp;AB$1+1)</f>
        <v>1422</v>
      </c>
    </row>
    <row r="23" spans="1:28">
      <c r="A23" s="6">
        <v>7440</v>
      </c>
      <c r="B23" s="7">
        <v>6</v>
      </c>
      <c r="C23" s="7">
        <v>12.02</v>
      </c>
      <c r="D23" s="8" t="s">
        <v>33</v>
      </c>
      <c r="E23" s="26">
        <f t="shared" si="0"/>
        <v>0</v>
      </c>
      <c r="F23" s="25">
        <f t="shared" si="1"/>
        <v>0</v>
      </c>
      <c r="G23" s="453">
        <f>SUMIFS('Cost Export'!$G:$G,'Cost Export'!$C:$C,$A23,'Cost Export'!$D:$D,$B23,'Cost Export'!$E:$E,$C23,'Cost Export'!$A:$A,"&gt;="&amp;G$1,'Cost Export'!$A:$A,"&lt;"&amp;G$1+1)</f>
        <v>0</v>
      </c>
      <c r="H23" s="458">
        <f>SUMIFS('Cost Export'!$G:$G,'Cost Export'!$C:$C,$A23,'Cost Export'!$D:$D,$B23,'Cost Export'!$E:$E,$C23,'Cost Export'!$A:$A,"&gt;="&amp;H$1,'Cost Export'!$A:$A,"&lt;"&amp;H$1+1)</f>
        <v>0</v>
      </c>
      <c r="I23" s="458">
        <f>SUMIFS('Cost Export'!$G:$G,'Cost Export'!$C:$C,$A23,'Cost Export'!$D:$D,$B23,'Cost Export'!$E:$E,$C23,'Cost Export'!$A:$A,"&gt;="&amp;I$1,'Cost Export'!$A:$A,"&lt;"&amp;I$1+1)</f>
        <v>0</v>
      </c>
      <c r="J23" s="458">
        <f>SUMIFS('Cost Export'!$G:$G,'Cost Export'!$C:$C,$A23,'Cost Export'!$D:$D,$B23,'Cost Export'!$E:$E,$C23,'Cost Export'!$A:$A,"&gt;="&amp;J$1,'Cost Export'!$A:$A,"&lt;"&amp;J$1+1)</f>
        <v>0</v>
      </c>
      <c r="K23" s="458">
        <f>SUMIFS('Cost Export'!$G:$G,'Cost Export'!$C:$C,$A23,'Cost Export'!$D:$D,$B23,'Cost Export'!$E:$E,$C23,'Cost Export'!$A:$A,"&gt;="&amp;K$1,'Cost Export'!$A:$A,"&lt;"&amp;K$1+1)</f>
        <v>0</v>
      </c>
      <c r="L23" s="458">
        <f>SUMIFS('Cost Export'!$G:$G,'Cost Export'!$C:$C,$A23,'Cost Export'!$D:$D,$B23,'Cost Export'!$E:$E,$C23,'Cost Export'!$A:$A,"&gt;="&amp;L$1,'Cost Export'!$A:$A,"&lt;"&amp;L$1+1)</f>
        <v>0</v>
      </c>
      <c r="M23" s="458">
        <f>SUMIFS('Cost Export'!$G:$G,'Cost Export'!$C:$C,$A23,'Cost Export'!$D:$D,$B23,'Cost Export'!$E:$E,$C23,'Cost Export'!$A:$A,"&gt;="&amp;M$1,'Cost Export'!$A:$A,"&lt;"&amp;M$1+1)</f>
        <v>0</v>
      </c>
      <c r="N23" s="458">
        <f>SUMIFS('Cost Export'!$G:$G,'Cost Export'!$C:$C,$A23,'Cost Export'!$D:$D,$B23,'Cost Export'!$E:$E,$C23,'Cost Export'!$A:$A,"&gt;="&amp;N$1,'Cost Export'!$A:$A,"&lt;"&amp;N$1+1)</f>
        <v>0</v>
      </c>
      <c r="O23" s="458">
        <f>SUMIFS('Cost Export'!$G:$G,'Cost Export'!$C:$C,$A23,'Cost Export'!$D:$D,$B23,'Cost Export'!$E:$E,$C23,'Cost Export'!$A:$A,"&gt;="&amp;O$1,'Cost Export'!$A:$A,"&lt;"&amp;O$1+1)</f>
        <v>0</v>
      </c>
      <c r="P23" s="458">
        <f>SUMIFS('Cost Export'!$G:$G,'Cost Export'!$C:$C,$A23,'Cost Export'!$D:$D,$B23,'Cost Export'!$E:$E,$C23,'Cost Export'!$A:$A,"&gt;="&amp;P$1,'Cost Export'!$A:$A,"&lt;"&amp;P$1+1)</f>
        <v>0</v>
      </c>
      <c r="Q23" s="458">
        <f>SUMIFS('Cost Export'!$G:$G,'Cost Export'!$C:$C,$A23,'Cost Export'!$D:$D,$B23,'Cost Export'!$E:$E,$C23,'Cost Export'!$A:$A,"&gt;="&amp;Q$1,'Cost Export'!$A:$A,"&lt;"&amp;Q$1+1)</f>
        <v>0</v>
      </c>
      <c r="R23" s="458">
        <f>SUMIFS('Cost Export'!$G:$G,'Cost Export'!$C:$C,$A23,'Cost Export'!$D:$D,$B23,'Cost Export'!$E:$E,$C23,'Cost Export'!$A:$A,"&gt;="&amp;R$1,'Cost Export'!$A:$A,"&lt;"&amp;R$1+1)</f>
        <v>0</v>
      </c>
      <c r="S23" s="458">
        <f>SUMIFS('Cost Export'!$G:$G,'Cost Export'!$C:$C,$A23,'Cost Export'!$D:$D,$B23,'Cost Export'!$E:$E,$C23,'Cost Export'!$A:$A,"&gt;="&amp;S$1,'Cost Export'!$A:$A,"&lt;"&amp;S$1+1)</f>
        <v>0</v>
      </c>
      <c r="T23" s="458">
        <f>SUMIFS('Cost Export'!$G:$G,'Cost Export'!$C:$C,$A23,'Cost Export'!$D:$D,$B23,'Cost Export'!$E:$E,$C23,'Cost Export'!$A:$A,"&gt;="&amp;T$1,'Cost Export'!$A:$A,"&lt;"&amp;T$1+1)</f>
        <v>0</v>
      </c>
      <c r="U23" s="458">
        <f>SUMIFS('Cost Export'!$G:$G,'Cost Export'!$C:$C,$A23,'Cost Export'!$D:$D,$B23,'Cost Export'!$E:$E,$C23,'Cost Export'!$A:$A,"&gt;="&amp;U$1,'Cost Export'!$A:$A,"&lt;"&amp;U$1+1)</f>
        <v>0</v>
      </c>
      <c r="V23" s="458">
        <f>SUMIFS('Cost Export'!$G:$G,'Cost Export'!$C:$C,$A23,'Cost Export'!$D:$D,$B23,'Cost Export'!$E:$E,$C23,'Cost Export'!$A:$A,"&gt;="&amp;V$1,'Cost Export'!$A:$A,"&lt;"&amp;V$1+1)</f>
        <v>0</v>
      </c>
      <c r="W23" s="458">
        <f>SUMIFS('Cost Export'!$G:$G,'Cost Export'!$C:$C,$A23,'Cost Export'!$D:$D,$B23,'Cost Export'!$E:$E,$C23,'Cost Export'!$A:$A,"&gt;="&amp;W$1,'Cost Export'!$A:$A,"&lt;"&amp;W$1+1)</f>
        <v>0</v>
      </c>
      <c r="X23" s="458">
        <f>SUMIFS('Cost Export'!$G:$G,'Cost Export'!$C:$C,$A23,'Cost Export'!$D:$D,$B23,'Cost Export'!$E:$E,$C23,'Cost Export'!$A:$A,"&gt;="&amp;X$1,'Cost Export'!$A:$A,"&lt;"&amp;X$1+1)</f>
        <v>0</v>
      </c>
      <c r="Y23" s="458">
        <f>SUMIFS('Cost Export'!$G:$G,'Cost Export'!$C:$C,$A23,'Cost Export'!$D:$D,$B23,'Cost Export'!$E:$E,$C23,'Cost Export'!$A:$A,"&gt;="&amp;Y$1,'Cost Export'!$A:$A,"&lt;"&amp;Y$1+1)</f>
        <v>0</v>
      </c>
      <c r="Z23" s="458">
        <f>SUMIFS('Cost Export'!$G:$G,'Cost Export'!$C:$C,$A23,'Cost Export'!$D:$D,$B23,'Cost Export'!$E:$E,$C23,'Cost Export'!$A:$A,"&gt;="&amp;Z$1,'Cost Export'!$A:$A,"&lt;"&amp;Z$1+1)</f>
        <v>0</v>
      </c>
      <c r="AA23" s="458">
        <f>SUMIFS('Cost Export'!$G:$G,'Cost Export'!$C:$C,$A23,'Cost Export'!$D:$D,$B23,'Cost Export'!$E:$E,$C23,'Cost Export'!$A:$A,"&gt;="&amp;AA$1,'Cost Export'!$A:$A,"&lt;"&amp;AA$1+1)</f>
        <v>0</v>
      </c>
      <c r="AB23" s="459">
        <f>SUMIFS('Cost Export'!$G:$G,'Cost Export'!$C:$C,$A23,'Cost Export'!$D:$D,$B23,'Cost Export'!$E:$E,$C23,'Cost Export'!$A:$A,"&gt;="&amp;AB$1,'Cost Export'!$A:$A,"&lt;"&amp;AB$1+1)</f>
        <v>0</v>
      </c>
    </row>
    <row r="24" spans="1:28">
      <c r="A24" s="6">
        <v>7440</v>
      </c>
      <c r="B24" s="7">
        <v>6</v>
      </c>
      <c r="C24" s="7">
        <v>12.03</v>
      </c>
      <c r="D24" s="8" t="s">
        <v>33</v>
      </c>
      <c r="E24" s="26">
        <f t="shared" si="0"/>
        <v>0</v>
      </c>
      <c r="F24" s="25">
        <f t="shared" si="1"/>
        <v>0</v>
      </c>
      <c r="G24" s="453">
        <f>SUMIFS('Cost Export'!$G:$G,'Cost Export'!$C:$C,$A24,'Cost Export'!$D:$D,$B24,'Cost Export'!$E:$E,$C24,'Cost Export'!$A:$A,"&gt;="&amp;G$1,'Cost Export'!$A:$A,"&lt;"&amp;G$1+1)</f>
        <v>0</v>
      </c>
      <c r="H24" s="458">
        <f>SUMIFS('Cost Export'!$G:$G,'Cost Export'!$C:$C,$A24,'Cost Export'!$D:$D,$B24,'Cost Export'!$E:$E,$C24,'Cost Export'!$A:$A,"&gt;="&amp;H$1,'Cost Export'!$A:$A,"&lt;"&amp;H$1+1)</f>
        <v>0</v>
      </c>
      <c r="I24" s="458">
        <f>SUMIFS('Cost Export'!$G:$G,'Cost Export'!$C:$C,$A24,'Cost Export'!$D:$D,$B24,'Cost Export'!$E:$E,$C24,'Cost Export'!$A:$A,"&gt;="&amp;I$1,'Cost Export'!$A:$A,"&lt;"&amp;I$1+1)</f>
        <v>0</v>
      </c>
      <c r="J24" s="458">
        <f>SUMIFS('Cost Export'!$G:$G,'Cost Export'!$C:$C,$A24,'Cost Export'!$D:$D,$B24,'Cost Export'!$E:$E,$C24,'Cost Export'!$A:$A,"&gt;="&amp;J$1,'Cost Export'!$A:$A,"&lt;"&amp;J$1+1)</f>
        <v>0</v>
      </c>
      <c r="K24" s="458">
        <f>SUMIFS('Cost Export'!$G:$G,'Cost Export'!$C:$C,$A24,'Cost Export'!$D:$D,$B24,'Cost Export'!$E:$E,$C24,'Cost Export'!$A:$A,"&gt;="&amp;K$1,'Cost Export'!$A:$A,"&lt;"&amp;K$1+1)</f>
        <v>0</v>
      </c>
      <c r="L24" s="458">
        <f>SUMIFS('Cost Export'!$G:$G,'Cost Export'!$C:$C,$A24,'Cost Export'!$D:$D,$B24,'Cost Export'!$E:$E,$C24,'Cost Export'!$A:$A,"&gt;="&amp;L$1,'Cost Export'!$A:$A,"&lt;"&amp;L$1+1)</f>
        <v>0</v>
      </c>
      <c r="M24" s="458">
        <f>SUMIFS('Cost Export'!$G:$G,'Cost Export'!$C:$C,$A24,'Cost Export'!$D:$D,$B24,'Cost Export'!$E:$E,$C24,'Cost Export'!$A:$A,"&gt;="&amp;M$1,'Cost Export'!$A:$A,"&lt;"&amp;M$1+1)</f>
        <v>0</v>
      </c>
      <c r="N24" s="458">
        <f>SUMIFS('Cost Export'!$G:$G,'Cost Export'!$C:$C,$A24,'Cost Export'!$D:$D,$B24,'Cost Export'!$E:$E,$C24,'Cost Export'!$A:$A,"&gt;="&amp;N$1,'Cost Export'!$A:$A,"&lt;"&amp;N$1+1)</f>
        <v>0</v>
      </c>
      <c r="O24" s="458">
        <f>SUMIFS('Cost Export'!$G:$G,'Cost Export'!$C:$C,$A24,'Cost Export'!$D:$D,$B24,'Cost Export'!$E:$E,$C24,'Cost Export'!$A:$A,"&gt;="&amp;O$1,'Cost Export'!$A:$A,"&lt;"&amp;O$1+1)</f>
        <v>0</v>
      </c>
      <c r="P24" s="458">
        <f>SUMIFS('Cost Export'!$G:$G,'Cost Export'!$C:$C,$A24,'Cost Export'!$D:$D,$B24,'Cost Export'!$E:$E,$C24,'Cost Export'!$A:$A,"&gt;="&amp;P$1,'Cost Export'!$A:$A,"&lt;"&amp;P$1+1)</f>
        <v>0</v>
      </c>
      <c r="Q24" s="458">
        <f>SUMIFS('Cost Export'!$G:$G,'Cost Export'!$C:$C,$A24,'Cost Export'!$D:$D,$B24,'Cost Export'!$E:$E,$C24,'Cost Export'!$A:$A,"&gt;="&amp;Q$1,'Cost Export'!$A:$A,"&lt;"&amp;Q$1+1)</f>
        <v>0</v>
      </c>
      <c r="R24" s="458">
        <f>SUMIFS('Cost Export'!$G:$G,'Cost Export'!$C:$C,$A24,'Cost Export'!$D:$D,$B24,'Cost Export'!$E:$E,$C24,'Cost Export'!$A:$A,"&gt;="&amp;R$1,'Cost Export'!$A:$A,"&lt;"&amp;R$1+1)</f>
        <v>0</v>
      </c>
      <c r="S24" s="458">
        <f>SUMIFS('Cost Export'!$G:$G,'Cost Export'!$C:$C,$A24,'Cost Export'!$D:$D,$B24,'Cost Export'!$E:$E,$C24,'Cost Export'!$A:$A,"&gt;="&amp;S$1,'Cost Export'!$A:$A,"&lt;"&amp;S$1+1)</f>
        <v>0</v>
      </c>
      <c r="T24" s="458">
        <f>SUMIFS('Cost Export'!$G:$G,'Cost Export'!$C:$C,$A24,'Cost Export'!$D:$D,$B24,'Cost Export'!$E:$E,$C24,'Cost Export'!$A:$A,"&gt;="&amp;T$1,'Cost Export'!$A:$A,"&lt;"&amp;T$1+1)</f>
        <v>0</v>
      </c>
      <c r="U24" s="458">
        <f>SUMIFS('Cost Export'!$G:$G,'Cost Export'!$C:$C,$A24,'Cost Export'!$D:$D,$B24,'Cost Export'!$E:$E,$C24,'Cost Export'!$A:$A,"&gt;="&amp;U$1,'Cost Export'!$A:$A,"&lt;"&amp;U$1+1)</f>
        <v>0</v>
      </c>
      <c r="V24" s="458">
        <f>SUMIFS('Cost Export'!$G:$G,'Cost Export'!$C:$C,$A24,'Cost Export'!$D:$D,$B24,'Cost Export'!$E:$E,$C24,'Cost Export'!$A:$A,"&gt;="&amp;V$1,'Cost Export'!$A:$A,"&lt;"&amp;V$1+1)</f>
        <v>0</v>
      </c>
      <c r="W24" s="458">
        <f>SUMIFS('Cost Export'!$G:$G,'Cost Export'!$C:$C,$A24,'Cost Export'!$D:$D,$B24,'Cost Export'!$E:$E,$C24,'Cost Export'!$A:$A,"&gt;="&amp;W$1,'Cost Export'!$A:$A,"&lt;"&amp;W$1+1)</f>
        <v>0</v>
      </c>
      <c r="X24" s="458">
        <f>SUMIFS('Cost Export'!$G:$G,'Cost Export'!$C:$C,$A24,'Cost Export'!$D:$D,$B24,'Cost Export'!$E:$E,$C24,'Cost Export'!$A:$A,"&gt;="&amp;X$1,'Cost Export'!$A:$A,"&lt;"&amp;X$1+1)</f>
        <v>0</v>
      </c>
      <c r="Y24" s="458">
        <f>SUMIFS('Cost Export'!$G:$G,'Cost Export'!$C:$C,$A24,'Cost Export'!$D:$D,$B24,'Cost Export'!$E:$E,$C24,'Cost Export'!$A:$A,"&gt;="&amp;Y$1,'Cost Export'!$A:$A,"&lt;"&amp;Y$1+1)</f>
        <v>0</v>
      </c>
      <c r="Z24" s="458">
        <f>SUMIFS('Cost Export'!$G:$G,'Cost Export'!$C:$C,$A24,'Cost Export'!$D:$D,$B24,'Cost Export'!$E:$E,$C24,'Cost Export'!$A:$A,"&gt;="&amp;Z$1,'Cost Export'!$A:$A,"&lt;"&amp;Z$1+1)</f>
        <v>0</v>
      </c>
      <c r="AA24" s="458">
        <f>SUMIFS('Cost Export'!$G:$G,'Cost Export'!$C:$C,$A24,'Cost Export'!$D:$D,$B24,'Cost Export'!$E:$E,$C24,'Cost Export'!$A:$A,"&gt;="&amp;AA$1,'Cost Export'!$A:$A,"&lt;"&amp;AA$1+1)</f>
        <v>0</v>
      </c>
      <c r="AB24" s="459">
        <f>SUMIFS('Cost Export'!$G:$G,'Cost Export'!$C:$C,$A24,'Cost Export'!$D:$D,$B24,'Cost Export'!$E:$E,$C24,'Cost Export'!$A:$A,"&gt;="&amp;AB$1,'Cost Export'!$A:$A,"&lt;"&amp;AB$1+1)</f>
        <v>0</v>
      </c>
    </row>
    <row r="25" spans="1:28">
      <c r="A25" s="6">
        <v>7440</v>
      </c>
      <c r="B25" s="7">
        <v>7</v>
      </c>
      <c r="C25" s="7">
        <v>13</v>
      </c>
      <c r="D25" s="8" t="s">
        <v>27</v>
      </c>
      <c r="E25" s="26">
        <f t="shared" si="0"/>
        <v>94893.4</v>
      </c>
      <c r="F25" s="25">
        <f t="shared" si="1"/>
        <v>170862.8</v>
      </c>
      <c r="G25" s="453">
        <f>SUMIFS('Cost Export'!$G:$G,'Cost Export'!$C:$C,$A25,'Cost Export'!$D:$D,$B25,'Cost Export'!$E:$E,$C25,'Cost Export'!$A:$A,"&gt;="&amp;G$1,'Cost Export'!$A:$A,"&lt;"&amp;G$1+1)</f>
        <v>786410</v>
      </c>
      <c r="H25" s="458">
        <f>SUMIFS('Cost Export'!$G:$G,'Cost Export'!$C:$C,$A25,'Cost Export'!$D:$D,$B25,'Cost Export'!$E:$E,$C25,'Cost Export'!$A:$A,"&gt;="&amp;H$1,'Cost Export'!$A:$A,"&lt;"&amp;H$1+1)</f>
        <v>16976</v>
      </c>
      <c r="I25" s="458">
        <f>SUMIFS('Cost Export'!$G:$G,'Cost Export'!$C:$C,$A25,'Cost Export'!$D:$D,$B25,'Cost Export'!$E:$E,$C25,'Cost Export'!$A:$A,"&gt;="&amp;I$1,'Cost Export'!$A:$A,"&lt;"&amp;I$1+1)</f>
        <v>16976</v>
      </c>
      <c r="J25" s="458">
        <f>SUMIFS('Cost Export'!$G:$G,'Cost Export'!$C:$C,$A25,'Cost Export'!$D:$D,$B25,'Cost Export'!$E:$E,$C25,'Cost Export'!$A:$A,"&gt;="&amp;J$1,'Cost Export'!$A:$A,"&lt;"&amp;J$1+1)</f>
        <v>16976</v>
      </c>
      <c r="K25" s="458">
        <f>SUMIFS('Cost Export'!$G:$G,'Cost Export'!$C:$C,$A25,'Cost Export'!$D:$D,$B25,'Cost Export'!$E:$E,$C25,'Cost Export'!$A:$A,"&gt;="&amp;K$1,'Cost Export'!$A:$A,"&lt;"&amp;K$1+1)</f>
        <v>16976</v>
      </c>
      <c r="L25" s="458">
        <f>SUMIFS('Cost Export'!$G:$G,'Cost Export'!$C:$C,$A25,'Cost Export'!$D:$D,$B25,'Cost Export'!$E:$E,$C25,'Cost Export'!$A:$A,"&gt;="&amp;L$1,'Cost Export'!$A:$A,"&lt;"&amp;L$1+1)</f>
        <v>18924</v>
      </c>
      <c r="M25" s="458">
        <f>SUMIFS('Cost Export'!$G:$G,'Cost Export'!$C:$C,$A25,'Cost Export'!$D:$D,$B25,'Cost Export'!$E:$E,$C25,'Cost Export'!$A:$A,"&gt;="&amp;M$1,'Cost Export'!$A:$A,"&lt;"&amp;M$1+1)</f>
        <v>18924</v>
      </c>
      <c r="N25" s="458">
        <f>SUMIFS('Cost Export'!$G:$G,'Cost Export'!$C:$C,$A25,'Cost Export'!$D:$D,$B25,'Cost Export'!$E:$E,$C25,'Cost Export'!$A:$A,"&gt;="&amp;N$1,'Cost Export'!$A:$A,"&lt;"&amp;N$1+1)</f>
        <v>18924</v>
      </c>
      <c r="O25" s="458">
        <f>SUMIFS('Cost Export'!$G:$G,'Cost Export'!$C:$C,$A25,'Cost Export'!$D:$D,$B25,'Cost Export'!$E:$E,$C25,'Cost Export'!$A:$A,"&gt;="&amp;O$1,'Cost Export'!$A:$A,"&lt;"&amp;O$1+1)</f>
        <v>18924</v>
      </c>
      <c r="P25" s="458">
        <f>SUMIFS('Cost Export'!$G:$G,'Cost Export'!$C:$C,$A25,'Cost Export'!$D:$D,$B25,'Cost Export'!$E:$E,$C25,'Cost Export'!$A:$A,"&gt;="&amp;P$1,'Cost Export'!$A:$A,"&lt;"&amp;P$1+1)</f>
        <v>18924</v>
      </c>
      <c r="Q25" s="458">
        <f>SUMIFS('Cost Export'!$G:$G,'Cost Export'!$C:$C,$A25,'Cost Export'!$D:$D,$B25,'Cost Export'!$E:$E,$C25,'Cost Export'!$A:$A,"&gt;="&amp;Q$1,'Cost Export'!$A:$A,"&lt;"&amp;Q$1+1)</f>
        <v>18924</v>
      </c>
      <c r="R25" s="458">
        <f>SUMIFS('Cost Export'!$G:$G,'Cost Export'!$C:$C,$A25,'Cost Export'!$D:$D,$B25,'Cost Export'!$E:$E,$C25,'Cost Export'!$A:$A,"&gt;="&amp;R$1,'Cost Export'!$A:$A,"&lt;"&amp;R$1+1)</f>
        <v>18924</v>
      </c>
      <c r="S25" s="458">
        <f>SUMIFS('Cost Export'!$G:$G,'Cost Export'!$C:$C,$A25,'Cost Export'!$D:$D,$B25,'Cost Export'!$E:$E,$C25,'Cost Export'!$A:$A,"&gt;="&amp;S$1,'Cost Export'!$A:$A,"&lt;"&amp;S$1+1)</f>
        <v>23743</v>
      </c>
      <c r="T25" s="458">
        <f>SUMIFS('Cost Export'!$G:$G,'Cost Export'!$C:$C,$A25,'Cost Export'!$D:$D,$B25,'Cost Export'!$E:$E,$C25,'Cost Export'!$A:$A,"&gt;="&amp;T$1,'Cost Export'!$A:$A,"&lt;"&amp;T$1+1)</f>
        <v>18924</v>
      </c>
      <c r="U25" s="458">
        <f>SUMIFS('Cost Export'!$G:$G,'Cost Export'!$C:$C,$A25,'Cost Export'!$D:$D,$B25,'Cost Export'!$E:$E,$C25,'Cost Export'!$A:$A,"&gt;="&amp;U$1,'Cost Export'!$A:$A,"&lt;"&amp;U$1+1)</f>
        <v>18924</v>
      </c>
      <c r="V25" s="458">
        <f>SUMIFS('Cost Export'!$G:$G,'Cost Export'!$C:$C,$A25,'Cost Export'!$D:$D,$B25,'Cost Export'!$E:$E,$C25,'Cost Export'!$A:$A,"&gt;="&amp;V$1,'Cost Export'!$A:$A,"&lt;"&amp;V$1+1)</f>
        <v>18924</v>
      </c>
      <c r="W25" s="458">
        <f>SUMIFS('Cost Export'!$G:$G,'Cost Export'!$C:$C,$A25,'Cost Export'!$D:$D,$B25,'Cost Export'!$E:$E,$C25,'Cost Export'!$A:$A,"&gt;="&amp;W$1,'Cost Export'!$A:$A,"&lt;"&amp;W$1+1)</f>
        <v>19045</v>
      </c>
      <c r="X25" s="458">
        <f>SUMIFS('Cost Export'!$G:$G,'Cost Export'!$C:$C,$A25,'Cost Export'!$D:$D,$B25,'Cost Export'!$E:$E,$C25,'Cost Export'!$A:$A,"&gt;="&amp;X$1,'Cost Export'!$A:$A,"&lt;"&amp;X$1+1)</f>
        <v>2916</v>
      </c>
      <c r="Y25" s="458">
        <f>SUMIFS('Cost Export'!$G:$G,'Cost Export'!$C:$C,$A25,'Cost Export'!$D:$D,$B25,'Cost Export'!$E:$E,$C25,'Cost Export'!$A:$A,"&gt;="&amp;Y$1,'Cost Export'!$A:$A,"&lt;"&amp;Y$1+1)</f>
        <v>-84988</v>
      </c>
      <c r="Z25" s="458">
        <f>SUMIFS('Cost Export'!$G:$G,'Cost Export'!$C:$C,$A25,'Cost Export'!$D:$D,$B25,'Cost Export'!$E:$E,$C25,'Cost Export'!$A:$A,"&gt;="&amp;Z$1,'Cost Export'!$A:$A,"&lt;"&amp;Z$1+1)</f>
        <v>19747</v>
      </c>
      <c r="AA25" s="458">
        <f>SUMIFS('Cost Export'!$G:$G,'Cost Export'!$C:$C,$A25,'Cost Export'!$D:$D,$B25,'Cost Export'!$E:$E,$C25,'Cost Export'!$A:$A,"&gt;="&amp;AA$1,'Cost Export'!$A:$A,"&lt;"&amp;AA$1+1)</f>
        <v>-43980</v>
      </c>
      <c r="AB25" s="459">
        <f>SUMIFS('Cost Export'!$G:$G,'Cost Export'!$C:$C,$A25,'Cost Export'!$D:$D,$B25,'Cost Export'!$E:$E,$C25,'Cost Export'!$A:$A,"&gt;="&amp;AB$1,'Cost Export'!$A:$A,"&lt;"&amp;AB$1+1)</f>
        <v>20887</v>
      </c>
    </row>
    <row r="26" spans="1:28">
      <c r="A26" s="6">
        <v>7440</v>
      </c>
      <c r="B26" s="7">
        <v>7</v>
      </c>
      <c r="C26" s="7">
        <v>13.1</v>
      </c>
      <c r="D26" s="8" t="s">
        <v>27</v>
      </c>
      <c r="E26" s="26">
        <f t="shared" si="0"/>
        <v>0</v>
      </c>
      <c r="F26" s="25">
        <f t="shared" si="1"/>
        <v>0</v>
      </c>
      <c r="G26" s="453">
        <f>SUMIFS('Cost Export'!$G:$G,'Cost Export'!$C:$C,$A26,'Cost Export'!$D:$D,$B26,'Cost Export'!$E:$E,$C26,'Cost Export'!$A:$A,"&gt;="&amp;G$1,'Cost Export'!$A:$A,"&lt;"&amp;G$1+1)</f>
        <v>0</v>
      </c>
      <c r="H26" s="458">
        <f>SUMIFS('Cost Export'!$G:$G,'Cost Export'!$C:$C,$A26,'Cost Export'!$D:$D,$B26,'Cost Export'!$E:$E,$C26,'Cost Export'!$A:$A,"&gt;="&amp;H$1,'Cost Export'!$A:$A,"&lt;"&amp;H$1+1)</f>
        <v>0</v>
      </c>
      <c r="I26" s="458">
        <f>SUMIFS('Cost Export'!$G:$G,'Cost Export'!$C:$C,$A26,'Cost Export'!$D:$D,$B26,'Cost Export'!$E:$E,$C26,'Cost Export'!$A:$A,"&gt;="&amp;I$1,'Cost Export'!$A:$A,"&lt;"&amp;I$1+1)</f>
        <v>0</v>
      </c>
      <c r="J26" s="458">
        <f>SUMIFS('Cost Export'!$G:$G,'Cost Export'!$C:$C,$A26,'Cost Export'!$D:$D,$B26,'Cost Export'!$E:$E,$C26,'Cost Export'!$A:$A,"&gt;="&amp;J$1,'Cost Export'!$A:$A,"&lt;"&amp;J$1+1)</f>
        <v>0</v>
      </c>
      <c r="K26" s="458">
        <f>SUMIFS('Cost Export'!$G:$G,'Cost Export'!$C:$C,$A26,'Cost Export'!$D:$D,$B26,'Cost Export'!$E:$E,$C26,'Cost Export'!$A:$A,"&gt;="&amp;K$1,'Cost Export'!$A:$A,"&lt;"&amp;K$1+1)</f>
        <v>0</v>
      </c>
      <c r="L26" s="458">
        <f>SUMIFS('Cost Export'!$G:$G,'Cost Export'!$C:$C,$A26,'Cost Export'!$D:$D,$B26,'Cost Export'!$E:$E,$C26,'Cost Export'!$A:$A,"&gt;="&amp;L$1,'Cost Export'!$A:$A,"&lt;"&amp;L$1+1)</f>
        <v>0</v>
      </c>
      <c r="M26" s="458">
        <f>SUMIFS('Cost Export'!$G:$G,'Cost Export'!$C:$C,$A26,'Cost Export'!$D:$D,$B26,'Cost Export'!$E:$E,$C26,'Cost Export'!$A:$A,"&gt;="&amp;M$1,'Cost Export'!$A:$A,"&lt;"&amp;M$1+1)</f>
        <v>0</v>
      </c>
      <c r="N26" s="458">
        <f>SUMIFS('Cost Export'!$G:$G,'Cost Export'!$C:$C,$A26,'Cost Export'!$D:$D,$B26,'Cost Export'!$E:$E,$C26,'Cost Export'!$A:$A,"&gt;="&amp;N$1,'Cost Export'!$A:$A,"&lt;"&amp;N$1+1)</f>
        <v>0</v>
      </c>
      <c r="O26" s="458">
        <f>SUMIFS('Cost Export'!$G:$G,'Cost Export'!$C:$C,$A26,'Cost Export'!$D:$D,$B26,'Cost Export'!$E:$E,$C26,'Cost Export'!$A:$A,"&gt;="&amp;O$1,'Cost Export'!$A:$A,"&lt;"&amp;O$1+1)</f>
        <v>0</v>
      </c>
      <c r="P26" s="458">
        <f>SUMIFS('Cost Export'!$G:$G,'Cost Export'!$C:$C,$A26,'Cost Export'!$D:$D,$B26,'Cost Export'!$E:$E,$C26,'Cost Export'!$A:$A,"&gt;="&amp;P$1,'Cost Export'!$A:$A,"&lt;"&amp;P$1+1)</f>
        <v>0</v>
      </c>
      <c r="Q26" s="458">
        <f>SUMIFS('Cost Export'!$G:$G,'Cost Export'!$C:$C,$A26,'Cost Export'!$D:$D,$B26,'Cost Export'!$E:$E,$C26,'Cost Export'!$A:$A,"&gt;="&amp;Q$1,'Cost Export'!$A:$A,"&lt;"&amp;Q$1+1)</f>
        <v>0</v>
      </c>
      <c r="R26" s="458">
        <f>SUMIFS('Cost Export'!$G:$G,'Cost Export'!$C:$C,$A26,'Cost Export'!$D:$D,$B26,'Cost Export'!$E:$E,$C26,'Cost Export'!$A:$A,"&gt;="&amp;R$1,'Cost Export'!$A:$A,"&lt;"&amp;R$1+1)</f>
        <v>0</v>
      </c>
      <c r="S26" s="458">
        <f>SUMIFS('Cost Export'!$G:$G,'Cost Export'!$C:$C,$A26,'Cost Export'!$D:$D,$B26,'Cost Export'!$E:$E,$C26,'Cost Export'!$A:$A,"&gt;="&amp;S$1,'Cost Export'!$A:$A,"&lt;"&amp;S$1+1)</f>
        <v>0</v>
      </c>
      <c r="T26" s="458">
        <f>SUMIFS('Cost Export'!$G:$G,'Cost Export'!$C:$C,$A26,'Cost Export'!$D:$D,$B26,'Cost Export'!$E:$E,$C26,'Cost Export'!$A:$A,"&gt;="&amp;T$1,'Cost Export'!$A:$A,"&lt;"&amp;T$1+1)</f>
        <v>0</v>
      </c>
      <c r="U26" s="458">
        <f>SUMIFS('Cost Export'!$G:$G,'Cost Export'!$C:$C,$A26,'Cost Export'!$D:$D,$B26,'Cost Export'!$E:$E,$C26,'Cost Export'!$A:$A,"&gt;="&amp;U$1,'Cost Export'!$A:$A,"&lt;"&amp;U$1+1)</f>
        <v>0</v>
      </c>
      <c r="V26" s="458">
        <f>SUMIFS('Cost Export'!$G:$G,'Cost Export'!$C:$C,$A26,'Cost Export'!$D:$D,$B26,'Cost Export'!$E:$E,$C26,'Cost Export'!$A:$A,"&gt;="&amp;V$1,'Cost Export'!$A:$A,"&lt;"&amp;V$1+1)</f>
        <v>0</v>
      </c>
      <c r="W26" s="458">
        <f>SUMIFS('Cost Export'!$G:$G,'Cost Export'!$C:$C,$A26,'Cost Export'!$D:$D,$B26,'Cost Export'!$E:$E,$C26,'Cost Export'!$A:$A,"&gt;="&amp;W$1,'Cost Export'!$A:$A,"&lt;"&amp;W$1+1)</f>
        <v>0</v>
      </c>
      <c r="X26" s="458">
        <f>SUMIFS('Cost Export'!$G:$G,'Cost Export'!$C:$C,$A26,'Cost Export'!$D:$D,$B26,'Cost Export'!$E:$E,$C26,'Cost Export'!$A:$A,"&gt;="&amp;X$1,'Cost Export'!$A:$A,"&lt;"&amp;X$1+1)</f>
        <v>0</v>
      </c>
      <c r="Y26" s="458">
        <f>SUMIFS('Cost Export'!$G:$G,'Cost Export'!$C:$C,$A26,'Cost Export'!$D:$D,$B26,'Cost Export'!$E:$E,$C26,'Cost Export'!$A:$A,"&gt;="&amp;Y$1,'Cost Export'!$A:$A,"&lt;"&amp;Y$1+1)</f>
        <v>0</v>
      </c>
      <c r="Z26" s="458">
        <f>SUMIFS('Cost Export'!$G:$G,'Cost Export'!$C:$C,$A26,'Cost Export'!$D:$D,$B26,'Cost Export'!$E:$E,$C26,'Cost Export'!$A:$A,"&gt;="&amp;Z$1,'Cost Export'!$A:$A,"&lt;"&amp;Z$1+1)</f>
        <v>0</v>
      </c>
      <c r="AA26" s="458">
        <f>SUMIFS('Cost Export'!$G:$G,'Cost Export'!$C:$C,$A26,'Cost Export'!$D:$D,$B26,'Cost Export'!$E:$E,$C26,'Cost Export'!$A:$A,"&gt;="&amp;AA$1,'Cost Export'!$A:$A,"&lt;"&amp;AA$1+1)</f>
        <v>0</v>
      </c>
      <c r="AB26" s="459">
        <f>SUMIFS('Cost Export'!$G:$G,'Cost Export'!$C:$C,$A26,'Cost Export'!$D:$D,$B26,'Cost Export'!$E:$E,$C26,'Cost Export'!$A:$A,"&gt;="&amp;AB$1,'Cost Export'!$A:$A,"&lt;"&amp;AB$1+1)</f>
        <v>0</v>
      </c>
    </row>
    <row r="27" spans="1:28">
      <c r="A27" s="6">
        <v>7440</v>
      </c>
      <c r="B27" s="7">
        <v>7</v>
      </c>
      <c r="C27" s="7">
        <v>13.11</v>
      </c>
      <c r="D27" s="8" t="s">
        <v>27</v>
      </c>
      <c r="E27" s="26">
        <f t="shared" si="0"/>
        <v>0</v>
      </c>
      <c r="F27" s="25">
        <f t="shared" si="1"/>
        <v>0</v>
      </c>
      <c r="G27" s="453">
        <f>SUMIFS('Cost Export'!$G:$G,'Cost Export'!$C:$C,$A27,'Cost Export'!$D:$D,$B27,'Cost Export'!$E:$E,$C27,'Cost Export'!$A:$A,"&gt;="&amp;G$1,'Cost Export'!$A:$A,"&lt;"&amp;G$1+1)</f>
        <v>0</v>
      </c>
      <c r="H27" s="458">
        <f>SUMIFS('Cost Export'!$G:$G,'Cost Export'!$C:$C,$A27,'Cost Export'!$D:$D,$B27,'Cost Export'!$E:$E,$C27,'Cost Export'!$A:$A,"&gt;="&amp;H$1,'Cost Export'!$A:$A,"&lt;"&amp;H$1+1)</f>
        <v>0</v>
      </c>
      <c r="I27" s="458">
        <f>SUMIFS('Cost Export'!$G:$G,'Cost Export'!$C:$C,$A27,'Cost Export'!$D:$D,$B27,'Cost Export'!$E:$E,$C27,'Cost Export'!$A:$A,"&gt;="&amp;I$1,'Cost Export'!$A:$A,"&lt;"&amp;I$1+1)</f>
        <v>0</v>
      </c>
      <c r="J27" s="458">
        <f>SUMIFS('Cost Export'!$G:$G,'Cost Export'!$C:$C,$A27,'Cost Export'!$D:$D,$B27,'Cost Export'!$E:$E,$C27,'Cost Export'!$A:$A,"&gt;="&amp;J$1,'Cost Export'!$A:$A,"&lt;"&amp;J$1+1)</f>
        <v>0</v>
      </c>
      <c r="K27" s="458">
        <f>SUMIFS('Cost Export'!$G:$G,'Cost Export'!$C:$C,$A27,'Cost Export'!$D:$D,$B27,'Cost Export'!$E:$E,$C27,'Cost Export'!$A:$A,"&gt;="&amp;K$1,'Cost Export'!$A:$A,"&lt;"&amp;K$1+1)</f>
        <v>0</v>
      </c>
      <c r="L27" s="458">
        <f>SUMIFS('Cost Export'!$G:$G,'Cost Export'!$C:$C,$A27,'Cost Export'!$D:$D,$B27,'Cost Export'!$E:$E,$C27,'Cost Export'!$A:$A,"&gt;="&amp;L$1,'Cost Export'!$A:$A,"&lt;"&amp;L$1+1)</f>
        <v>0</v>
      </c>
      <c r="M27" s="458">
        <f>SUMIFS('Cost Export'!$G:$G,'Cost Export'!$C:$C,$A27,'Cost Export'!$D:$D,$B27,'Cost Export'!$E:$E,$C27,'Cost Export'!$A:$A,"&gt;="&amp;M$1,'Cost Export'!$A:$A,"&lt;"&amp;M$1+1)</f>
        <v>0</v>
      </c>
      <c r="N27" s="458">
        <f>SUMIFS('Cost Export'!$G:$G,'Cost Export'!$C:$C,$A27,'Cost Export'!$D:$D,$B27,'Cost Export'!$E:$E,$C27,'Cost Export'!$A:$A,"&gt;="&amp;N$1,'Cost Export'!$A:$A,"&lt;"&amp;N$1+1)</f>
        <v>0</v>
      </c>
      <c r="O27" s="458">
        <f>SUMIFS('Cost Export'!$G:$G,'Cost Export'!$C:$C,$A27,'Cost Export'!$D:$D,$B27,'Cost Export'!$E:$E,$C27,'Cost Export'!$A:$A,"&gt;="&amp;O$1,'Cost Export'!$A:$A,"&lt;"&amp;O$1+1)</f>
        <v>0</v>
      </c>
      <c r="P27" s="458">
        <f>SUMIFS('Cost Export'!$G:$G,'Cost Export'!$C:$C,$A27,'Cost Export'!$D:$D,$B27,'Cost Export'!$E:$E,$C27,'Cost Export'!$A:$A,"&gt;="&amp;P$1,'Cost Export'!$A:$A,"&lt;"&amp;P$1+1)</f>
        <v>0</v>
      </c>
      <c r="Q27" s="458">
        <f>SUMIFS('Cost Export'!$G:$G,'Cost Export'!$C:$C,$A27,'Cost Export'!$D:$D,$B27,'Cost Export'!$E:$E,$C27,'Cost Export'!$A:$A,"&gt;="&amp;Q$1,'Cost Export'!$A:$A,"&lt;"&amp;Q$1+1)</f>
        <v>0</v>
      </c>
      <c r="R27" s="458">
        <f>SUMIFS('Cost Export'!$G:$G,'Cost Export'!$C:$C,$A27,'Cost Export'!$D:$D,$B27,'Cost Export'!$E:$E,$C27,'Cost Export'!$A:$A,"&gt;="&amp;R$1,'Cost Export'!$A:$A,"&lt;"&amp;R$1+1)</f>
        <v>0</v>
      </c>
      <c r="S27" s="458">
        <f>SUMIFS('Cost Export'!$G:$G,'Cost Export'!$C:$C,$A27,'Cost Export'!$D:$D,$B27,'Cost Export'!$E:$E,$C27,'Cost Export'!$A:$A,"&gt;="&amp;S$1,'Cost Export'!$A:$A,"&lt;"&amp;S$1+1)</f>
        <v>0</v>
      </c>
      <c r="T27" s="458">
        <f>SUMIFS('Cost Export'!$G:$G,'Cost Export'!$C:$C,$A27,'Cost Export'!$D:$D,$B27,'Cost Export'!$E:$E,$C27,'Cost Export'!$A:$A,"&gt;="&amp;T$1,'Cost Export'!$A:$A,"&lt;"&amp;T$1+1)</f>
        <v>0</v>
      </c>
      <c r="U27" s="458">
        <f>SUMIFS('Cost Export'!$G:$G,'Cost Export'!$C:$C,$A27,'Cost Export'!$D:$D,$B27,'Cost Export'!$E:$E,$C27,'Cost Export'!$A:$A,"&gt;="&amp;U$1,'Cost Export'!$A:$A,"&lt;"&amp;U$1+1)</f>
        <v>0</v>
      </c>
      <c r="V27" s="458">
        <f>SUMIFS('Cost Export'!$G:$G,'Cost Export'!$C:$C,$A27,'Cost Export'!$D:$D,$B27,'Cost Export'!$E:$E,$C27,'Cost Export'!$A:$A,"&gt;="&amp;V$1,'Cost Export'!$A:$A,"&lt;"&amp;V$1+1)</f>
        <v>0</v>
      </c>
      <c r="W27" s="458">
        <f>SUMIFS('Cost Export'!$G:$G,'Cost Export'!$C:$C,$A27,'Cost Export'!$D:$D,$B27,'Cost Export'!$E:$E,$C27,'Cost Export'!$A:$A,"&gt;="&amp;W$1,'Cost Export'!$A:$A,"&lt;"&amp;W$1+1)</f>
        <v>0</v>
      </c>
      <c r="X27" s="458">
        <f>SUMIFS('Cost Export'!$G:$G,'Cost Export'!$C:$C,$A27,'Cost Export'!$D:$D,$B27,'Cost Export'!$E:$E,$C27,'Cost Export'!$A:$A,"&gt;="&amp;X$1,'Cost Export'!$A:$A,"&lt;"&amp;X$1+1)</f>
        <v>0</v>
      </c>
      <c r="Y27" s="458">
        <f>SUMIFS('Cost Export'!$G:$G,'Cost Export'!$C:$C,$A27,'Cost Export'!$D:$D,$B27,'Cost Export'!$E:$E,$C27,'Cost Export'!$A:$A,"&gt;="&amp;Y$1,'Cost Export'!$A:$A,"&lt;"&amp;Y$1+1)</f>
        <v>0</v>
      </c>
      <c r="Z27" s="458">
        <f>SUMIFS('Cost Export'!$G:$G,'Cost Export'!$C:$C,$A27,'Cost Export'!$D:$D,$B27,'Cost Export'!$E:$E,$C27,'Cost Export'!$A:$A,"&gt;="&amp;Z$1,'Cost Export'!$A:$A,"&lt;"&amp;Z$1+1)</f>
        <v>0</v>
      </c>
      <c r="AA27" s="458">
        <f>SUMIFS('Cost Export'!$G:$G,'Cost Export'!$C:$C,$A27,'Cost Export'!$D:$D,$B27,'Cost Export'!$E:$E,$C27,'Cost Export'!$A:$A,"&gt;="&amp;AA$1,'Cost Export'!$A:$A,"&lt;"&amp;AA$1+1)</f>
        <v>0</v>
      </c>
      <c r="AB27" s="459">
        <f>SUMIFS('Cost Export'!$G:$G,'Cost Export'!$C:$C,$A27,'Cost Export'!$D:$D,$B27,'Cost Export'!$E:$E,$C27,'Cost Export'!$A:$A,"&gt;="&amp;AB$1,'Cost Export'!$A:$A,"&lt;"&amp;AB$1+1)</f>
        <v>0</v>
      </c>
    </row>
    <row r="28" spans="1:28">
      <c r="A28" s="6">
        <v>7230</v>
      </c>
      <c r="B28" s="7">
        <v>100</v>
      </c>
      <c r="C28" s="7">
        <v>14</v>
      </c>
      <c r="D28" s="8" t="s">
        <v>11</v>
      </c>
      <c r="E28" s="26">
        <f t="shared" si="0"/>
        <v>77232.5</v>
      </c>
      <c r="F28" s="25">
        <f t="shared" si="1"/>
        <v>128894.6</v>
      </c>
      <c r="G28" s="453">
        <f>SUMIFS('Cost Export'!$G:$G,'Cost Export'!$C:$C,$A28,'Cost Export'!$D:$D,$B28,'Cost Export'!$E:$E,$C28,'Cost Export'!$A:$A,"&gt;="&amp;G$1,'Cost Export'!$A:$A,"&lt;"&amp;G$1+1)</f>
        <v>538969</v>
      </c>
      <c r="H28" s="458">
        <f>SUMIFS('Cost Export'!$G:$G,'Cost Export'!$C:$C,$A28,'Cost Export'!$D:$D,$B28,'Cost Export'!$E:$E,$C28,'Cost Export'!$A:$A,"&gt;="&amp;H$1,'Cost Export'!$A:$A,"&lt;"&amp;H$1+1)</f>
        <v>26376</v>
      </c>
      <c r="I28" s="458">
        <f>SUMIFS('Cost Export'!$G:$G,'Cost Export'!$C:$C,$A28,'Cost Export'!$D:$D,$B28,'Cost Export'!$E:$E,$C28,'Cost Export'!$A:$A,"&gt;="&amp;I$1,'Cost Export'!$A:$A,"&lt;"&amp;I$1+1)</f>
        <v>26376</v>
      </c>
      <c r="J28" s="458">
        <f>SUMIFS('Cost Export'!$G:$G,'Cost Export'!$C:$C,$A28,'Cost Export'!$D:$D,$B28,'Cost Export'!$E:$E,$C28,'Cost Export'!$A:$A,"&gt;="&amp;J$1,'Cost Export'!$A:$A,"&lt;"&amp;J$1+1)</f>
        <v>26376</v>
      </c>
      <c r="K28" s="458">
        <f>SUMIFS('Cost Export'!$G:$G,'Cost Export'!$C:$C,$A28,'Cost Export'!$D:$D,$B28,'Cost Export'!$E:$E,$C28,'Cost Export'!$A:$A,"&gt;="&amp;K$1,'Cost Export'!$A:$A,"&lt;"&amp;K$1+1)</f>
        <v>26376</v>
      </c>
      <c r="L28" s="458">
        <f>SUMIFS('Cost Export'!$G:$G,'Cost Export'!$C:$C,$A28,'Cost Export'!$D:$D,$B28,'Cost Export'!$E:$E,$C28,'Cost Export'!$A:$A,"&gt;="&amp;L$1,'Cost Export'!$A:$A,"&lt;"&amp;L$1+1)</f>
        <v>28288</v>
      </c>
      <c r="M28" s="458">
        <f>SUMIFS('Cost Export'!$G:$G,'Cost Export'!$C:$C,$A28,'Cost Export'!$D:$D,$B28,'Cost Export'!$E:$E,$C28,'Cost Export'!$A:$A,"&gt;="&amp;M$1,'Cost Export'!$A:$A,"&lt;"&amp;M$1+1)</f>
        <v>32963</v>
      </c>
      <c r="N28" s="458">
        <f>SUMIFS('Cost Export'!$G:$G,'Cost Export'!$C:$C,$A28,'Cost Export'!$D:$D,$B28,'Cost Export'!$E:$E,$C28,'Cost Export'!$A:$A,"&gt;="&amp;N$1,'Cost Export'!$A:$A,"&lt;"&amp;N$1+1)</f>
        <v>28549</v>
      </c>
      <c r="O28" s="458">
        <f>SUMIFS('Cost Export'!$G:$G,'Cost Export'!$C:$C,$A28,'Cost Export'!$D:$D,$B28,'Cost Export'!$E:$E,$C28,'Cost Export'!$A:$A,"&gt;="&amp;O$1,'Cost Export'!$A:$A,"&lt;"&amp;O$1+1)</f>
        <v>19026</v>
      </c>
      <c r="P28" s="458">
        <f>SUMIFS('Cost Export'!$G:$G,'Cost Export'!$C:$C,$A28,'Cost Export'!$D:$D,$B28,'Cost Export'!$E:$E,$C28,'Cost Export'!$A:$A,"&gt;="&amp;P$1,'Cost Export'!$A:$A,"&lt;"&amp;P$1+1)</f>
        <v>19026</v>
      </c>
      <c r="Q28" s="458">
        <f>SUMIFS('Cost Export'!$G:$G,'Cost Export'!$C:$C,$A28,'Cost Export'!$D:$D,$B28,'Cost Export'!$E:$E,$C28,'Cost Export'!$A:$A,"&gt;="&amp;Q$1,'Cost Export'!$A:$A,"&lt;"&amp;Q$1+1)</f>
        <v>19026</v>
      </c>
      <c r="R28" s="458">
        <f>SUMIFS('Cost Export'!$G:$G,'Cost Export'!$C:$C,$A28,'Cost Export'!$D:$D,$B28,'Cost Export'!$E:$E,$C28,'Cost Export'!$A:$A,"&gt;="&amp;R$1,'Cost Export'!$A:$A,"&lt;"&amp;R$1+1)</f>
        <v>19026</v>
      </c>
      <c r="S28" s="458">
        <f>SUMIFS('Cost Export'!$G:$G,'Cost Export'!$C:$C,$A28,'Cost Export'!$D:$D,$B28,'Cost Export'!$E:$E,$C28,'Cost Export'!$A:$A,"&gt;="&amp;S$1,'Cost Export'!$A:$A,"&lt;"&amp;S$1+1)</f>
        <v>-7203</v>
      </c>
      <c r="T28" s="458">
        <f>SUMIFS('Cost Export'!$G:$G,'Cost Export'!$C:$C,$A28,'Cost Export'!$D:$D,$B28,'Cost Export'!$E:$E,$C28,'Cost Export'!$A:$A,"&gt;="&amp;T$1,'Cost Export'!$A:$A,"&lt;"&amp;T$1+1)</f>
        <v>19026</v>
      </c>
      <c r="U28" s="458">
        <f>SUMIFS('Cost Export'!$G:$G,'Cost Export'!$C:$C,$A28,'Cost Export'!$D:$D,$B28,'Cost Export'!$E:$E,$C28,'Cost Export'!$A:$A,"&gt;="&amp;U$1,'Cost Export'!$A:$A,"&lt;"&amp;U$1+1)</f>
        <v>19666</v>
      </c>
      <c r="V28" s="458">
        <f>SUMIFS('Cost Export'!$G:$G,'Cost Export'!$C:$C,$A28,'Cost Export'!$D:$D,$B28,'Cost Export'!$E:$E,$C28,'Cost Export'!$A:$A,"&gt;="&amp;V$1,'Cost Export'!$A:$A,"&lt;"&amp;V$1+1)</f>
        <v>19026</v>
      </c>
      <c r="W28" s="458">
        <f>SUMIFS('Cost Export'!$G:$G,'Cost Export'!$C:$C,$A28,'Cost Export'!$D:$D,$B28,'Cost Export'!$E:$E,$C28,'Cost Export'!$A:$A,"&gt;="&amp;W$1,'Cost Export'!$A:$A,"&lt;"&amp;W$1+1)</f>
        <v>19026</v>
      </c>
      <c r="X28" s="458">
        <f>SUMIFS('Cost Export'!$G:$G,'Cost Export'!$C:$C,$A28,'Cost Export'!$D:$D,$B28,'Cost Export'!$E:$E,$C28,'Cost Export'!$A:$A,"&gt;="&amp;X$1,'Cost Export'!$A:$A,"&lt;"&amp;X$1+1)</f>
        <v>41017</v>
      </c>
      <c r="Y28" s="458">
        <f>SUMIFS('Cost Export'!$G:$G,'Cost Export'!$C:$C,$A28,'Cost Export'!$D:$D,$B28,'Cost Export'!$E:$E,$C28,'Cost Export'!$A:$A,"&gt;="&amp;Y$1,'Cost Export'!$A:$A,"&lt;"&amp;Y$1+1)</f>
        <v>31890</v>
      </c>
      <c r="Z28" s="458">
        <f>SUMIFS('Cost Export'!$G:$G,'Cost Export'!$C:$C,$A28,'Cost Export'!$D:$D,$B28,'Cost Export'!$E:$E,$C28,'Cost Export'!$A:$A,"&gt;="&amp;Z$1,'Cost Export'!$A:$A,"&lt;"&amp;Z$1+1)</f>
        <v>26851</v>
      </c>
      <c r="AA28" s="458">
        <f>SUMIFS('Cost Export'!$G:$G,'Cost Export'!$C:$C,$A28,'Cost Export'!$D:$D,$B28,'Cost Export'!$E:$E,$C28,'Cost Export'!$A:$A,"&gt;="&amp;AA$1,'Cost Export'!$A:$A,"&lt;"&amp;AA$1+1)</f>
        <v>140719</v>
      </c>
      <c r="AB28" s="459">
        <f>SUMIFS('Cost Export'!$G:$G,'Cost Export'!$C:$C,$A28,'Cost Export'!$D:$D,$B28,'Cost Export'!$E:$E,$C28,'Cost Export'!$A:$A,"&gt;="&amp;AB$1,'Cost Export'!$A:$A,"&lt;"&amp;AB$1+1)</f>
        <v>19926</v>
      </c>
    </row>
    <row r="29" spans="1:28">
      <c r="A29" s="6">
        <v>7440</v>
      </c>
      <c r="B29" s="7">
        <v>10</v>
      </c>
      <c r="C29" s="7">
        <v>14.1</v>
      </c>
      <c r="D29" s="8" t="s">
        <v>57</v>
      </c>
      <c r="E29" s="26">
        <f t="shared" si="0"/>
        <v>0</v>
      </c>
      <c r="F29" s="25">
        <f t="shared" si="1"/>
        <v>0</v>
      </c>
      <c r="G29" s="453">
        <f>SUMIFS('Cost Export'!$G:$G,'Cost Export'!$C:$C,$A29,'Cost Export'!$D:$D,$B29,'Cost Export'!$E:$E,$C29,'Cost Export'!$A:$A,"&gt;="&amp;G$1,'Cost Export'!$A:$A,"&lt;"&amp;G$1+1)</f>
        <v>0</v>
      </c>
      <c r="H29" s="458">
        <f>SUMIFS('Cost Export'!$G:$G,'Cost Export'!$C:$C,$A29,'Cost Export'!$D:$D,$B29,'Cost Export'!$E:$E,$C29,'Cost Export'!$A:$A,"&gt;="&amp;H$1,'Cost Export'!$A:$A,"&lt;"&amp;H$1+1)</f>
        <v>0</v>
      </c>
      <c r="I29" s="458">
        <f>SUMIFS('Cost Export'!$G:$G,'Cost Export'!$C:$C,$A29,'Cost Export'!$D:$D,$B29,'Cost Export'!$E:$E,$C29,'Cost Export'!$A:$A,"&gt;="&amp;I$1,'Cost Export'!$A:$A,"&lt;"&amp;I$1+1)</f>
        <v>0</v>
      </c>
      <c r="J29" s="458">
        <f>SUMIFS('Cost Export'!$G:$G,'Cost Export'!$C:$C,$A29,'Cost Export'!$D:$D,$B29,'Cost Export'!$E:$E,$C29,'Cost Export'!$A:$A,"&gt;="&amp;J$1,'Cost Export'!$A:$A,"&lt;"&amp;J$1+1)</f>
        <v>0</v>
      </c>
      <c r="K29" s="458">
        <f>SUMIFS('Cost Export'!$G:$G,'Cost Export'!$C:$C,$A29,'Cost Export'!$D:$D,$B29,'Cost Export'!$E:$E,$C29,'Cost Export'!$A:$A,"&gt;="&amp;K$1,'Cost Export'!$A:$A,"&lt;"&amp;K$1+1)</f>
        <v>0</v>
      </c>
      <c r="L29" s="458">
        <f>SUMIFS('Cost Export'!$G:$G,'Cost Export'!$C:$C,$A29,'Cost Export'!$D:$D,$B29,'Cost Export'!$E:$E,$C29,'Cost Export'!$A:$A,"&gt;="&amp;L$1,'Cost Export'!$A:$A,"&lt;"&amp;L$1+1)</f>
        <v>0</v>
      </c>
      <c r="M29" s="458">
        <f>SUMIFS('Cost Export'!$G:$G,'Cost Export'!$C:$C,$A29,'Cost Export'!$D:$D,$B29,'Cost Export'!$E:$E,$C29,'Cost Export'!$A:$A,"&gt;="&amp;M$1,'Cost Export'!$A:$A,"&lt;"&amp;M$1+1)</f>
        <v>0</v>
      </c>
      <c r="N29" s="458">
        <f>SUMIFS('Cost Export'!$G:$G,'Cost Export'!$C:$C,$A29,'Cost Export'!$D:$D,$B29,'Cost Export'!$E:$E,$C29,'Cost Export'!$A:$A,"&gt;="&amp;N$1,'Cost Export'!$A:$A,"&lt;"&amp;N$1+1)</f>
        <v>0</v>
      </c>
      <c r="O29" s="458">
        <f>SUMIFS('Cost Export'!$G:$G,'Cost Export'!$C:$C,$A29,'Cost Export'!$D:$D,$B29,'Cost Export'!$E:$E,$C29,'Cost Export'!$A:$A,"&gt;="&amp;O$1,'Cost Export'!$A:$A,"&lt;"&amp;O$1+1)</f>
        <v>0</v>
      </c>
      <c r="P29" s="458">
        <f>SUMIFS('Cost Export'!$G:$G,'Cost Export'!$C:$C,$A29,'Cost Export'!$D:$D,$B29,'Cost Export'!$E:$E,$C29,'Cost Export'!$A:$A,"&gt;="&amp;P$1,'Cost Export'!$A:$A,"&lt;"&amp;P$1+1)</f>
        <v>0</v>
      </c>
      <c r="Q29" s="458">
        <f>SUMIFS('Cost Export'!$G:$G,'Cost Export'!$C:$C,$A29,'Cost Export'!$D:$D,$B29,'Cost Export'!$E:$E,$C29,'Cost Export'!$A:$A,"&gt;="&amp;Q$1,'Cost Export'!$A:$A,"&lt;"&amp;Q$1+1)</f>
        <v>0</v>
      </c>
      <c r="R29" s="458">
        <f>SUMIFS('Cost Export'!$G:$G,'Cost Export'!$C:$C,$A29,'Cost Export'!$D:$D,$B29,'Cost Export'!$E:$E,$C29,'Cost Export'!$A:$A,"&gt;="&amp;R$1,'Cost Export'!$A:$A,"&lt;"&amp;R$1+1)</f>
        <v>0</v>
      </c>
      <c r="S29" s="458">
        <f>SUMIFS('Cost Export'!$G:$G,'Cost Export'!$C:$C,$A29,'Cost Export'!$D:$D,$B29,'Cost Export'!$E:$E,$C29,'Cost Export'!$A:$A,"&gt;="&amp;S$1,'Cost Export'!$A:$A,"&lt;"&amp;S$1+1)</f>
        <v>0</v>
      </c>
      <c r="T29" s="458">
        <f>SUMIFS('Cost Export'!$G:$G,'Cost Export'!$C:$C,$A29,'Cost Export'!$D:$D,$B29,'Cost Export'!$E:$E,$C29,'Cost Export'!$A:$A,"&gt;="&amp;T$1,'Cost Export'!$A:$A,"&lt;"&amp;T$1+1)</f>
        <v>0</v>
      </c>
      <c r="U29" s="458">
        <f>SUMIFS('Cost Export'!$G:$G,'Cost Export'!$C:$C,$A29,'Cost Export'!$D:$D,$B29,'Cost Export'!$E:$E,$C29,'Cost Export'!$A:$A,"&gt;="&amp;U$1,'Cost Export'!$A:$A,"&lt;"&amp;U$1+1)</f>
        <v>0</v>
      </c>
      <c r="V29" s="458">
        <f>SUMIFS('Cost Export'!$G:$G,'Cost Export'!$C:$C,$A29,'Cost Export'!$D:$D,$B29,'Cost Export'!$E:$E,$C29,'Cost Export'!$A:$A,"&gt;="&amp;V$1,'Cost Export'!$A:$A,"&lt;"&amp;V$1+1)</f>
        <v>0</v>
      </c>
      <c r="W29" s="458">
        <f>SUMIFS('Cost Export'!$G:$G,'Cost Export'!$C:$C,$A29,'Cost Export'!$D:$D,$B29,'Cost Export'!$E:$E,$C29,'Cost Export'!$A:$A,"&gt;="&amp;W$1,'Cost Export'!$A:$A,"&lt;"&amp;W$1+1)</f>
        <v>0</v>
      </c>
      <c r="X29" s="458">
        <f>SUMIFS('Cost Export'!$G:$G,'Cost Export'!$C:$C,$A29,'Cost Export'!$D:$D,$B29,'Cost Export'!$E:$E,$C29,'Cost Export'!$A:$A,"&gt;="&amp;X$1,'Cost Export'!$A:$A,"&lt;"&amp;X$1+1)</f>
        <v>0</v>
      </c>
      <c r="Y29" s="458">
        <f>SUMIFS('Cost Export'!$G:$G,'Cost Export'!$C:$C,$A29,'Cost Export'!$D:$D,$B29,'Cost Export'!$E:$E,$C29,'Cost Export'!$A:$A,"&gt;="&amp;Y$1,'Cost Export'!$A:$A,"&lt;"&amp;Y$1+1)</f>
        <v>0</v>
      </c>
      <c r="Z29" s="458">
        <f>SUMIFS('Cost Export'!$G:$G,'Cost Export'!$C:$C,$A29,'Cost Export'!$D:$D,$B29,'Cost Export'!$E:$E,$C29,'Cost Export'!$A:$A,"&gt;="&amp;Z$1,'Cost Export'!$A:$A,"&lt;"&amp;Z$1+1)</f>
        <v>0</v>
      </c>
      <c r="AA29" s="458">
        <f>SUMIFS('Cost Export'!$G:$G,'Cost Export'!$C:$C,$A29,'Cost Export'!$D:$D,$B29,'Cost Export'!$E:$E,$C29,'Cost Export'!$A:$A,"&gt;="&amp;AA$1,'Cost Export'!$A:$A,"&lt;"&amp;AA$1+1)</f>
        <v>0</v>
      </c>
      <c r="AB29" s="459">
        <f>SUMIFS('Cost Export'!$G:$G,'Cost Export'!$C:$C,$A29,'Cost Export'!$D:$D,$B29,'Cost Export'!$E:$E,$C29,'Cost Export'!$A:$A,"&gt;="&amp;AB$1,'Cost Export'!$A:$A,"&lt;"&amp;AB$1+1)</f>
        <v>0</v>
      </c>
    </row>
    <row r="30" spans="1:28">
      <c r="A30" s="6">
        <v>7440</v>
      </c>
      <c r="B30" s="7">
        <v>10</v>
      </c>
      <c r="C30" s="7">
        <v>14.11</v>
      </c>
      <c r="D30" s="8" t="s">
        <v>57</v>
      </c>
      <c r="E30" s="26">
        <f t="shared" si="0"/>
        <v>0</v>
      </c>
      <c r="F30" s="25">
        <f t="shared" si="1"/>
        <v>0</v>
      </c>
      <c r="G30" s="453">
        <f>SUMIFS('Cost Export'!$G:$G,'Cost Export'!$C:$C,$A30,'Cost Export'!$D:$D,$B30,'Cost Export'!$E:$E,$C30,'Cost Export'!$A:$A,"&gt;="&amp;G$1,'Cost Export'!$A:$A,"&lt;"&amp;G$1+1)</f>
        <v>0</v>
      </c>
      <c r="H30" s="458">
        <f>SUMIFS('Cost Export'!$G:$G,'Cost Export'!$C:$C,$A30,'Cost Export'!$D:$D,$B30,'Cost Export'!$E:$E,$C30,'Cost Export'!$A:$A,"&gt;="&amp;H$1,'Cost Export'!$A:$A,"&lt;"&amp;H$1+1)</f>
        <v>0</v>
      </c>
      <c r="I30" s="458">
        <f>SUMIFS('Cost Export'!$G:$G,'Cost Export'!$C:$C,$A30,'Cost Export'!$D:$D,$B30,'Cost Export'!$E:$E,$C30,'Cost Export'!$A:$A,"&gt;="&amp;I$1,'Cost Export'!$A:$A,"&lt;"&amp;I$1+1)</f>
        <v>0</v>
      </c>
      <c r="J30" s="458">
        <f>SUMIFS('Cost Export'!$G:$G,'Cost Export'!$C:$C,$A30,'Cost Export'!$D:$D,$B30,'Cost Export'!$E:$E,$C30,'Cost Export'!$A:$A,"&gt;="&amp;J$1,'Cost Export'!$A:$A,"&lt;"&amp;J$1+1)</f>
        <v>0</v>
      </c>
      <c r="K30" s="458">
        <f>SUMIFS('Cost Export'!$G:$G,'Cost Export'!$C:$C,$A30,'Cost Export'!$D:$D,$B30,'Cost Export'!$E:$E,$C30,'Cost Export'!$A:$A,"&gt;="&amp;K$1,'Cost Export'!$A:$A,"&lt;"&amp;K$1+1)</f>
        <v>0</v>
      </c>
      <c r="L30" s="458">
        <f>SUMIFS('Cost Export'!$G:$G,'Cost Export'!$C:$C,$A30,'Cost Export'!$D:$D,$B30,'Cost Export'!$E:$E,$C30,'Cost Export'!$A:$A,"&gt;="&amp;L$1,'Cost Export'!$A:$A,"&lt;"&amp;L$1+1)</f>
        <v>0</v>
      </c>
      <c r="M30" s="458">
        <f>SUMIFS('Cost Export'!$G:$G,'Cost Export'!$C:$C,$A30,'Cost Export'!$D:$D,$B30,'Cost Export'!$E:$E,$C30,'Cost Export'!$A:$A,"&gt;="&amp;M$1,'Cost Export'!$A:$A,"&lt;"&amp;M$1+1)</f>
        <v>0</v>
      </c>
      <c r="N30" s="458">
        <f>SUMIFS('Cost Export'!$G:$G,'Cost Export'!$C:$C,$A30,'Cost Export'!$D:$D,$B30,'Cost Export'!$E:$E,$C30,'Cost Export'!$A:$A,"&gt;="&amp;N$1,'Cost Export'!$A:$A,"&lt;"&amp;N$1+1)</f>
        <v>0</v>
      </c>
      <c r="O30" s="458">
        <f>SUMIFS('Cost Export'!$G:$G,'Cost Export'!$C:$C,$A30,'Cost Export'!$D:$D,$B30,'Cost Export'!$E:$E,$C30,'Cost Export'!$A:$A,"&gt;="&amp;O$1,'Cost Export'!$A:$A,"&lt;"&amp;O$1+1)</f>
        <v>0</v>
      </c>
      <c r="P30" s="458">
        <f>SUMIFS('Cost Export'!$G:$G,'Cost Export'!$C:$C,$A30,'Cost Export'!$D:$D,$B30,'Cost Export'!$E:$E,$C30,'Cost Export'!$A:$A,"&gt;="&amp;P$1,'Cost Export'!$A:$A,"&lt;"&amp;P$1+1)</f>
        <v>0</v>
      </c>
      <c r="Q30" s="458">
        <f>SUMIFS('Cost Export'!$G:$G,'Cost Export'!$C:$C,$A30,'Cost Export'!$D:$D,$B30,'Cost Export'!$E:$E,$C30,'Cost Export'!$A:$A,"&gt;="&amp;Q$1,'Cost Export'!$A:$A,"&lt;"&amp;Q$1+1)</f>
        <v>0</v>
      </c>
      <c r="R30" s="458">
        <f>SUMIFS('Cost Export'!$G:$G,'Cost Export'!$C:$C,$A30,'Cost Export'!$D:$D,$B30,'Cost Export'!$E:$E,$C30,'Cost Export'!$A:$A,"&gt;="&amp;R$1,'Cost Export'!$A:$A,"&lt;"&amp;R$1+1)</f>
        <v>0</v>
      </c>
      <c r="S30" s="458">
        <f>SUMIFS('Cost Export'!$G:$G,'Cost Export'!$C:$C,$A30,'Cost Export'!$D:$D,$B30,'Cost Export'!$E:$E,$C30,'Cost Export'!$A:$A,"&gt;="&amp;S$1,'Cost Export'!$A:$A,"&lt;"&amp;S$1+1)</f>
        <v>0</v>
      </c>
      <c r="T30" s="458">
        <f>SUMIFS('Cost Export'!$G:$G,'Cost Export'!$C:$C,$A30,'Cost Export'!$D:$D,$B30,'Cost Export'!$E:$E,$C30,'Cost Export'!$A:$A,"&gt;="&amp;T$1,'Cost Export'!$A:$A,"&lt;"&amp;T$1+1)</f>
        <v>0</v>
      </c>
      <c r="U30" s="458">
        <f>SUMIFS('Cost Export'!$G:$G,'Cost Export'!$C:$C,$A30,'Cost Export'!$D:$D,$B30,'Cost Export'!$E:$E,$C30,'Cost Export'!$A:$A,"&gt;="&amp;U$1,'Cost Export'!$A:$A,"&lt;"&amp;U$1+1)</f>
        <v>0</v>
      </c>
      <c r="V30" s="458">
        <f>SUMIFS('Cost Export'!$G:$G,'Cost Export'!$C:$C,$A30,'Cost Export'!$D:$D,$B30,'Cost Export'!$E:$E,$C30,'Cost Export'!$A:$A,"&gt;="&amp;V$1,'Cost Export'!$A:$A,"&lt;"&amp;V$1+1)</f>
        <v>0</v>
      </c>
      <c r="W30" s="458">
        <f>SUMIFS('Cost Export'!$G:$G,'Cost Export'!$C:$C,$A30,'Cost Export'!$D:$D,$B30,'Cost Export'!$E:$E,$C30,'Cost Export'!$A:$A,"&gt;="&amp;W$1,'Cost Export'!$A:$A,"&lt;"&amp;W$1+1)</f>
        <v>0</v>
      </c>
      <c r="X30" s="458">
        <f>SUMIFS('Cost Export'!$G:$G,'Cost Export'!$C:$C,$A30,'Cost Export'!$D:$D,$B30,'Cost Export'!$E:$E,$C30,'Cost Export'!$A:$A,"&gt;="&amp;X$1,'Cost Export'!$A:$A,"&lt;"&amp;X$1+1)</f>
        <v>0</v>
      </c>
      <c r="Y30" s="458">
        <f>SUMIFS('Cost Export'!$G:$G,'Cost Export'!$C:$C,$A30,'Cost Export'!$D:$D,$B30,'Cost Export'!$E:$E,$C30,'Cost Export'!$A:$A,"&gt;="&amp;Y$1,'Cost Export'!$A:$A,"&lt;"&amp;Y$1+1)</f>
        <v>0</v>
      </c>
      <c r="Z30" s="458">
        <f>SUMIFS('Cost Export'!$G:$G,'Cost Export'!$C:$C,$A30,'Cost Export'!$D:$D,$B30,'Cost Export'!$E:$E,$C30,'Cost Export'!$A:$A,"&gt;="&amp;Z$1,'Cost Export'!$A:$A,"&lt;"&amp;Z$1+1)</f>
        <v>0</v>
      </c>
      <c r="AA30" s="458">
        <f>SUMIFS('Cost Export'!$G:$G,'Cost Export'!$C:$C,$A30,'Cost Export'!$D:$D,$B30,'Cost Export'!$E:$E,$C30,'Cost Export'!$A:$A,"&gt;="&amp;AA$1,'Cost Export'!$A:$A,"&lt;"&amp;AA$1+1)</f>
        <v>0</v>
      </c>
      <c r="AB30" s="459">
        <f>SUMIFS('Cost Export'!$G:$G,'Cost Export'!$C:$C,$A30,'Cost Export'!$D:$D,$B30,'Cost Export'!$E:$E,$C30,'Cost Export'!$A:$A,"&gt;="&amp;AB$1,'Cost Export'!$A:$A,"&lt;"&amp;AB$1+1)</f>
        <v>0</v>
      </c>
    </row>
    <row r="31" spans="1:28">
      <c r="A31" s="6">
        <v>7440</v>
      </c>
      <c r="B31" s="7">
        <v>10</v>
      </c>
      <c r="C31" s="7">
        <v>14.12</v>
      </c>
      <c r="D31" s="8" t="s">
        <v>57</v>
      </c>
      <c r="E31" s="26">
        <f t="shared" si="0"/>
        <v>0</v>
      </c>
      <c r="F31" s="25">
        <f t="shared" si="1"/>
        <v>0</v>
      </c>
      <c r="G31" s="453">
        <f>SUMIFS('Cost Export'!$G:$G,'Cost Export'!$C:$C,$A31,'Cost Export'!$D:$D,$B31,'Cost Export'!$E:$E,$C31,'Cost Export'!$A:$A,"&gt;="&amp;G$1,'Cost Export'!$A:$A,"&lt;"&amp;G$1+1)</f>
        <v>0</v>
      </c>
      <c r="H31" s="458">
        <f>SUMIFS('Cost Export'!$G:$G,'Cost Export'!$C:$C,$A31,'Cost Export'!$D:$D,$B31,'Cost Export'!$E:$E,$C31,'Cost Export'!$A:$A,"&gt;="&amp;H$1,'Cost Export'!$A:$A,"&lt;"&amp;H$1+1)</f>
        <v>0</v>
      </c>
      <c r="I31" s="458">
        <f>SUMIFS('Cost Export'!$G:$G,'Cost Export'!$C:$C,$A31,'Cost Export'!$D:$D,$B31,'Cost Export'!$E:$E,$C31,'Cost Export'!$A:$A,"&gt;="&amp;I$1,'Cost Export'!$A:$A,"&lt;"&amp;I$1+1)</f>
        <v>0</v>
      </c>
      <c r="J31" s="458">
        <f>SUMIFS('Cost Export'!$G:$G,'Cost Export'!$C:$C,$A31,'Cost Export'!$D:$D,$B31,'Cost Export'!$E:$E,$C31,'Cost Export'!$A:$A,"&gt;="&amp;J$1,'Cost Export'!$A:$A,"&lt;"&amp;J$1+1)</f>
        <v>0</v>
      </c>
      <c r="K31" s="458">
        <f>SUMIFS('Cost Export'!$G:$G,'Cost Export'!$C:$C,$A31,'Cost Export'!$D:$D,$B31,'Cost Export'!$E:$E,$C31,'Cost Export'!$A:$A,"&gt;="&amp;K$1,'Cost Export'!$A:$A,"&lt;"&amp;K$1+1)</f>
        <v>0</v>
      </c>
      <c r="L31" s="458">
        <f>SUMIFS('Cost Export'!$G:$G,'Cost Export'!$C:$C,$A31,'Cost Export'!$D:$D,$B31,'Cost Export'!$E:$E,$C31,'Cost Export'!$A:$A,"&gt;="&amp;L$1,'Cost Export'!$A:$A,"&lt;"&amp;L$1+1)</f>
        <v>0</v>
      </c>
      <c r="M31" s="458">
        <f>SUMIFS('Cost Export'!$G:$G,'Cost Export'!$C:$C,$A31,'Cost Export'!$D:$D,$B31,'Cost Export'!$E:$E,$C31,'Cost Export'!$A:$A,"&gt;="&amp;M$1,'Cost Export'!$A:$A,"&lt;"&amp;M$1+1)</f>
        <v>0</v>
      </c>
      <c r="N31" s="458">
        <f>SUMIFS('Cost Export'!$G:$G,'Cost Export'!$C:$C,$A31,'Cost Export'!$D:$D,$B31,'Cost Export'!$E:$E,$C31,'Cost Export'!$A:$A,"&gt;="&amp;N$1,'Cost Export'!$A:$A,"&lt;"&amp;N$1+1)</f>
        <v>0</v>
      </c>
      <c r="O31" s="458">
        <f>SUMIFS('Cost Export'!$G:$G,'Cost Export'!$C:$C,$A31,'Cost Export'!$D:$D,$B31,'Cost Export'!$E:$E,$C31,'Cost Export'!$A:$A,"&gt;="&amp;O$1,'Cost Export'!$A:$A,"&lt;"&amp;O$1+1)</f>
        <v>0</v>
      </c>
      <c r="P31" s="458">
        <f>SUMIFS('Cost Export'!$G:$G,'Cost Export'!$C:$C,$A31,'Cost Export'!$D:$D,$B31,'Cost Export'!$E:$E,$C31,'Cost Export'!$A:$A,"&gt;="&amp;P$1,'Cost Export'!$A:$A,"&lt;"&amp;P$1+1)</f>
        <v>0</v>
      </c>
      <c r="Q31" s="458">
        <f>SUMIFS('Cost Export'!$G:$G,'Cost Export'!$C:$C,$A31,'Cost Export'!$D:$D,$B31,'Cost Export'!$E:$E,$C31,'Cost Export'!$A:$A,"&gt;="&amp;Q$1,'Cost Export'!$A:$A,"&lt;"&amp;Q$1+1)</f>
        <v>0</v>
      </c>
      <c r="R31" s="458">
        <f>SUMIFS('Cost Export'!$G:$G,'Cost Export'!$C:$C,$A31,'Cost Export'!$D:$D,$B31,'Cost Export'!$E:$E,$C31,'Cost Export'!$A:$A,"&gt;="&amp;R$1,'Cost Export'!$A:$A,"&lt;"&amp;R$1+1)</f>
        <v>0</v>
      </c>
      <c r="S31" s="458">
        <f>SUMIFS('Cost Export'!$G:$G,'Cost Export'!$C:$C,$A31,'Cost Export'!$D:$D,$B31,'Cost Export'!$E:$E,$C31,'Cost Export'!$A:$A,"&gt;="&amp;S$1,'Cost Export'!$A:$A,"&lt;"&amp;S$1+1)</f>
        <v>0</v>
      </c>
      <c r="T31" s="458">
        <f>SUMIFS('Cost Export'!$G:$G,'Cost Export'!$C:$C,$A31,'Cost Export'!$D:$D,$B31,'Cost Export'!$E:$E,$C31,'Cost Export'!$A:$A,"&gt;="&amp;T$1,'Cost Export'!$A:$A,"&lt;"&amp;T$1+1)</f>
        <v>0</v>
      </c>
      <c r="U31" s="458">
        <f>SUMIFS('Cost Export'!$G:$G,'Cost Export'!$C:$C,$A31,'Cost Export'!$D:$D,$B31,'Cost Export'!$E:$E,$C31,'Cost Export'!$A:$A,"&gt;="&amp;U$1,'Cost Export'!$A:$A,"&lt;"&amp;U$1+1)</f>
        <v>0</v>
      </c>
      <c r="V31" s="458">
        <f>SUMIFS('Cost Export'!$G:$G,'Cost Export'!$C:$C,$A31,'Cost Export'!$D:$D,$B31,'Cost Export'!$E:$E,$C31,'Cost Export'!$A:$A,"&gt;="&amp;V$1,'Cost Export'!$A:$A,"&lt;"&amp;V$1+1)</f>
        <v>0</v>
      </c>
      <c r="W31" s="458">
        <f>SUMIFS('Cost Export'!$G:$G,'Cost Export'!$C:$C,$A31,'Cost Export'!$D:$D,$B31,'Cost Export'!$E:$E,$C31,'Cost Export'!$A:$A,"&gt;="&amp;W$1,'Cost Export'!$A:$A,"&lt;"&amp;W$1+1)</f>
        <v>0</v>
      </c>
      <c r="X31" s="458">
        <f>SUMIFS('Cost Export'!$G:$G,'Cost Export'!$C:$C,$A31,'Cost Export'!$D:$D,$B31,'Cost Export'!$E:$E,$C31,'Cost Export'!$A:$A,"&gt;="&amp;X$1,'Cost Export'!$A:$A,"&lt;"&amp;X$1+1)</f>
        <v>0</v>
      </c>
      <c r="Y31" s="458">
        <f>SUMIFS('Cost Export'!$G:$G,'Cost Export'!$C:$C,$A31,'Cost Export'!$D:$D,$B31,'Cost Export'!$E:$E,$C31,'Cost Export'!$A:$A,"&gt;="&amp;Y$1,'Cost Export'!$A:$A,"&lt;"&amp;Y$1+1)</f>
        <v>0</v>
      </c>
      <c r="Z31" s="458">
        <f>SUMIFS('Cost Export'!$G:$G,'Cost Export'!$C:$C,$A31,'Cost Export'!$D:$D,$B31,'Cost Export'!$E:$E,$C31,'Cost Export'!$A:$A,"&gt;="&amp;Z$1,'Cost Export'!$A:$A,"&lt;"&amp;Z$1+1)</f>
        <v>0</v>
      </c>
      <c r="AA31" s="458">
        <f>SUMIFS('Cost Export'!$G:$G,'Cost Export'!$C:$C,$A31,'Cost Export'!$D:$D,$B31,'Cost Export'!$E:$E,$C31,'Cost Export'!$A:$A,"&gt;="&amp;AA$1,'Cost Export'!$A:$A,"&lt;"&amp;AA$1+1)</f>
        <v>0</v>
      </c>
      <c r="AB31" s="459">
        <f>SUMIFS('Cost Export'!$G:$G,'Cost Export'!$C:$C,$A31,'Cost Export'!$D:$D,$B31,'Cost Export'!$E:$E,$C31,'Cost Export'!$A:$A,"&gt;="&amp;AB$1,'Cost Export'!$A:$A,"&lt;"&amp;AB$1+1)</f>
        <v>0</v>
      </c>
    </row>
    <row r="32" spans="1:28">
      <c r="A32" s="6">
        <v>7440</v>
      </c>
      <c r="B32" s="7">
        <v>10</v>
      </c>
      <c r="C32" s="7">
        <v>14.13</v>
      </c>
      <c r="D32" s="8" t="s">
        <v>57</v>
      </c>
      <c r="E32" s="26">
        <f t="shared" si="0"/>
        <v>0</v>
      </c>
      <c r="F32" s="25">
        <f t="shared" si="1"/>
        <v>0</v>
      </c>
      <c r="G32" s="453">
        <f>SUMIFS('Cost Export'!$G:$G,'Cost Export'!$C:$C,$A32,'Cost Export'!$D:$D,$B32,'Cost Export'!$E:$E,$C32,'Cost Export'!$A:$A,"&gt;="&amp;G$1,'Cost Export'!$A:$A,"&lt;"&amp;G$1+1)</f>
        <v>0</v>
      </c>
      <c r="H32" s="458">
        <f>SUMIFS('Cost Export'!$G:$G,'Cost Export'!$C:$C,$A32,'Cost Export'!$D:$D,$B32,'Cost Export'!$E:$E,$C32,'Cost Export'!$A:$A,"&gt;="&amp;H$1,'Cost Export'!$A:$A,"&lt;"&amp;H$1+1)</f>
        <v>0</v>
      </c>
      <c r="I32" s="458">
        <f>SUMIFS('Cost Export'!$G:$G,'Cost Export'!$C:$C,$A32,'Cost Export'!$D:$D,$B32,'Cost Export'!$E:$E,$C32,'Cost Export'!$A:$A,"&gt;="&amp;I$1,'Cost Export'!$A:$A,"&lt;"&amp;I$1+1)</f>
        <v>0</v>
      </c>
      <c r="J32" s="458">
        <f>SUMIFS('Cost Export'!$G:$G,'Cost Export'!$C:$C,$A32,'Cost Export'!$D:$D,$B32,'Cost Export'!$E:$E,$C32,'Cost Export'!$A:$A,"&gt;="&amp;J$1,'Cost Export'!$A:$A,"&lt;"&amp;J$1+1)</f>
        <v>0</v>
      </c>
      <c r="K32" s="458">
        <f>SUMIFS('Cost Export'!$G:$G,'Cost Export'!$C:$C,$A32,'Cost Export'!$D:$D,$B32,'Cost Export'!$E:$E,$C32,'Cost Export'!$A:$A,"&gt;="&amp;K$1,'Cost Export'!$A:$A,"&lt;"&amp;K$1+1)</f>
        <v>0</v>
      </c>
      <c r="L32" s="458">
        <f>SUMIFS('Cost Export'!$G:$G,'Cost Export'!$C:$C,$A32,'Cost Export'!$D:$D,$B32,'Cost Export'!$E:$E,$C32,'Cost Export'!$A:$A,"&gt;="&amp;L$1,'Cost Export'!$A:$A,"&lt;"&amp;L$1+1)</f>
        <v>0</v>
      </c>
      <c r="M32" s="458">
        <f>SUMIFS('Cost Export'!$G:$G,'Cost Export'!$C:$C,$A32,'Cost Export'!$D:$D,$B32,'Cost Export'!$E:$E,$C32,'Cost Export'!$A:$A,"&gt;="&amp;M$1,'Cost Export'!$A:$A,"&lt;"&amp;M$1+1)</f>
        <v>0</v>
      </c>
      <c r="N32" s="458">
        <f>SUMIFS('Cost Export'!$G:$G,'Cost Export'!$C:$C,$A32,'Cost Export'!$D:$D,$B32,'Cost Export'!$E:$E,$C32,'Cost Export'!$A:$A,"&gt;="&amp;N$1,'Cost Export'!$A:$A,"&lt;"&amp;N$1+1)</f>
        <v>0</v>
      </c>
      <c r="O32" s="458">
        <f>SUMIFS('Cost Export'!$G:$G,'Cost Export'!$C:$C,$A32,'Cost Export'!$D:$D,$B32,'Cost Export'!$E:$E,$C32,'Cost Export'!$A:$A,"&gt;="&amp;O$1,'Cost Export'!$A:$A,"&lt;"&amp;O$1+1)</f>
        <v>0</v>
      </c>
      <c r="P32" s="458">
        <f>SUMIFS('Cost Export'!$G:$G,'Cost Export'!$C:$C,$A32,'Cost Export'!$D:$D,$B32,'Cost Export'!$E:$E,$C32,'Cost Export'!$A:$A,"&gt;="&amp;P$1,'Cost Export'!$A:$A,"&lt;"&amp;P$1+1)</f>
        <v>0</v>
      </c>
      <c r="Q32" s="458">
        <f>SUMIFS('Cost Export'!$G:$G,'Cost Export'!$C:$C,$A32,'Cost Export'!$D:$D,$B32,'Cost Export'!$E:$E,$C32,'Cost Export'!$A:$A,"&gt;="&amp;Q$1,'Cost Export'!$A:$A,"&lt;"&amp;Q$1+1)</f>
        <v>0</v>
      </c>
      <c r="R32" s="458">
        <f>SUMIFS('Cost Export'!$G:$G,'Cost Export'!$C:$C,$A32,'Cost Export'!$D:$D,$B32,'Cost Export'!$E:$E,$C32,'Cost Export'!$A:$A,"&gt;="&amp;R$1,'Cost Export'!$A:$A,"&lt;"&amp;R$1+1)</f>
        <v>0</v>
      </c>
      <c r="S32" s="458">
        <f>SUMIFS('Cost Export'!$G:$G,'Cost Export'!$C:$C,$A32,'Cost Export'!$D:$D,$B32,'Cost Export'!$E:$E,$C32,'Cost Export'!$A:$A,"&gt;="&amp;S$1,'Cost Export'!$A:$A,"&lt;"&amp;S$1+1)</f>
        <v>0</v>
      </c>
      <c r="T32" s="458">
        <f>SUMIFS('Cost Export'!$G:$G,'Cost Export'!$C:$C,$A32,'Cost Export'!$D:$D,$B32,'Cost Export'!$E:$E,$C32,'Cost Export'!$A:$A,"&gt;="&amp;T$1,'Cost Export'!$A:$A,"&lt;"&amp;T$1+1)</f>
        <v>0</v>
      </c>
      <c r="U32" s="458">
        <f>SUMIFS('Cost Export'!$G:$G,'Cost Export'!$C:$C,$A32,'Cost Export'!$D:$D,$B32,'Cost Export'!$E:$E,$C32,'Cost Export'!$A:$A,"&gt;="&amp;U$1,'Cost Export'!$A:$A,"&lt;"&amp;U$1+1)</f>
        <v>0</v>
      </c>
      <c r="V32" s="458">
        <f>SUMIFS('Cost Export'!$G:$G,'Cost Export'!$C:$C,$A32,'Cost Export'!$D:$D,$B32,'Cost Export'!$E:$E,$C32,'Cost Export'!$A:$A,"&gt;="&amp;V$1,'Cost Export'!$A:$A,"&lt;"&amp;V$1+1)</f>
        <v>0</v>
      </c>
      <c r="W32" s="458">
        <f>SUMIFS('Cost Export'!$G:$G,'Cost Export'!$C:$C,$A32,'Cost Export'!$D:$D,$B32,'Cost Export'!$E:$E,$C32,'Cost Export'!$A:$A,"&gt;="&amp;W$1,'Cost Export'!$A:$A,"&lt;"&amp;W$1+1)</f>
        <v>0</v>
      </c>
      <c r="X32" s="458">
        <f>SUMIFS('Cost Export'!$G:$G,'Cost Export'!$C:$C,$A32,'Cost Export'!$D:$D,$B32,'Cost Export'!$E:$E,$C32,'Cost Export'!$A:$A,"&gt;="&amp;X$1,'Cost Export'!$A:$A,"&lt;"&amp;X$1+1)</f>
        <v>0</v>
      </c>
      <c r="Y32" s="458">
        <f>SUMIFS('Cost Export'!$G:$G,'Cost Export'!$C:$C,$A32,'Cost Export'!$D:$D,$B32,'Cost Export'!$E:$E,$C32,'Cost Export'!$A:$A,"&gt;="&amp;Y$1,'Cost Export'!$A:$A,"&lt;"&amp;Y$1+1)</f>
        <v>0</v>
      </c>
      <c r="Z32" s="458">
        <f>SUMIFS('Cost Export'!$G:$G,'Cost Export'!$C:$C,$A32,'Cost Export'!$D:$D,$B32,'Cost Export'!$E:$E,$C32,'Cost Export'!$A:$A,"&gt;="&amp;Z$1,'Cost Export'!$A:$A,"&lt;"&amp;Z$1+1)</f>
        <v>0</v>
      </c>
      <c r="AA32" s="458">
        <f>SUMIFS('Cost Export'!$G:$G,'Cost Export'!$C:$C,$A32,'Cost Export'!$D:$D,$B32,'Cost Export'!$E:$E,$C32,'Cost Export'!$A:$A,"&gt;="&amp;AA$1,'Cost Export'!$A:$A,"&lt;"&amp;AA$1+1)</f>
        <v>0</v>
      </c>
      <c r="AB32" s="459">
        <f>SUMIFS('Cost Export'!$G:$G,'Cost Export'!$C:$C,$A32,'Cost Export'!$D:$D,$B32,'Cost Export'!$E:$E,$C32,'Cost Export'!$A:$A,"&gt;="&amp;AB$1,'Cost Export'!$A:$A,"&lt;"&amp;AB$1+1)</f>
        <v>0</v>
      </c>
    </row>
    <row r="33" spans="1:28">
      <c r="A33" s="6">
        <v>7230</v>
      </c>
      <c r="B33" s="7">
        <v>200</v>
      </c>
      <c r="C33" s="7">
        <v>14.2</v>
      </c>
      <c r="D33" s="8" t="s">
        <v>21</v>
      </c>
      <c r="E33" s="26">
        <f t="shared" si="0"/>
        <v>674546.2</v>
      </c>
      <c r="F33" s="25">
        <f t="shared" si="1"/>
        <v>1306139</v>
      </c>
      <c r="G33" s="453">
        <f>SUMIFS('Cost Export'!$G:$G,'Cost Export'!$C:$C,$A33,'Cost Export'!$D:$D,$B33,'Cost Export'!$E:$E,$C33,'Cost Export'!$A:$A,"&gt;="&amp;G$1,'Cost Export'!$A:$A,"&lt;"&amp;G$1+1)</f>
        <v>6484071</v>
      </c>
      <c r="H33" s="458">
        <f>SUMIFS('Cost Export'!$G:$G,'Cost Export'!$C:$C,$A33,'Cost Export'!$D:$D,$B33,'Cost Export'!$E:$E,$C33,'Cost Export'!$A:$A,"&gt;="&amp;H$1,'Cost Export'!$A:$A,"&lt;"&amp;H$1+1)</f>
        <v>11656</v>
      </c>
      <c r="I33" s="458">
        <f>SUMIFS('Cost Export'!$G:$G,'Cost Export'!$C:$C,$A33,'Cost Export'!$D:$D,$B33,'Cost Export'!$E:$E,$C33,'Cost Export'!$A:$A,"&gt;="&amp;I$1,'Cost Export'!$A:$A,"&lt;"&amp;I$1+1)</f>
        <v>11656</v>
      </c>
      <c r="J33" s="458">
        <f>SUMIFS('Cost Export'!$G:$G,'Cost Export'!$C:$C,$A33,'Cost Export'!$D:$D,$B33,'Cost Export'!$E:$E,$C33,'Cost Export'!$A:$A,"&gt;="&amp;J$1,'Cost Export'!$A:$A,"&lt;"&amp;J$1+1)</f>
        <v>11656</v>
      </c>
      <c r="K33" s="458">
        <f>SUMIFS('Cost Export'!$G:$G,'Cost Export'!$C:$C,$A33,'Cost Export'!$D:$D,$B33,'Cost Export'!$E:$E,$C33,'Cost Export'!$A:$A,"&gt;="&amp;K$1,'Cost Export'!$A:$A,"&lt;"&amp;K$1+1)</f>
        <v>11656</v>
      </c>
      <c r="L33" s="458">
        <f>SUMIFS('Cost Export'!$G:$G,'Cost Export'!$C:$C,$A33,'Cost Export'!$D:$D,$B33,'Cost Export'!$E:$E,$C33,'Cost Export'!$A:$A,"&gt;="&amp;L$1,'Cost Export'!$A:$A,"&lt;"&amp;L$1+1)</f>
        <v>109038</v>
      </c>
      <c r="M33" s="458">
        <f>SUMIFS('Cost Export'!$G:$G,'Cost Export'!$C:$C,$A33,'Cost Export'!$D:$D,$B33,'Cost Export'!$E:$E,$C33,'Cost Export'!$A:$A,"&gt;="&amp;M$1,'Cost Export'!$A:$A,"&lt;"&amp;M$1+1)</f>
        <v>70761</v>
      </c>
      <c r="N33" s="458">
        <f>SUMIFS('Cost Export'!$G:$G,'Cost Export'!$C:$C,$A33,'Cost Export'!$D:$D,$B33,'Cost Export'!$E:$E,$C33,'Cost Export'!$A:$A,"&gt;="&amp;N$1,'Cost Export'!$A:$A,"&lt;"&amp;N$1+1)</f>
        <v>11656</v>
      </c>
      <c r="O33" s="458">
        <f>SUMIFS('Cost Export'!$G:$G,'Cost Export'!$C:$C,$A33,'Cost Export'!$D:$D,$B33,'Cost Export'!$E:$E,$C33,'Cost Export'!$A:$A,"&gt;="&amp;O$1,'Cost Export'!$A:$A,"&lt;"&amp;O$1+1)</f>
        <v>11656</v>
      </c>
      <c r="P33" s="458">
        <f>SUMIFS('Cost Export'!$G:$G,'Cost Export'!$C:$C,$A33,'Cost Export'!$D:$D,$B33,'Cost Export'!$E:$E,$C33,'Cost Export'!$A:$A,"&gt;="&amp;P$1,'Cost Export'!$A:$A,"&lt;"&amp;P$1+1)</f>
        <v>11656</v>
      </c>
      <c r="Q33" s="458">
        <f>SUMIFS('Cost Export'!$G:$G,'Cost Export'!$C:$C,$A33,'Cost Export'!$D:$D,$B33,'Cost Export'!$E:$E,$C33,'Cost Export'!$A:$A,"&gt;="&amp;Q$1,'Cost Export'!$A:$A,"&lt;"&amp;Q$1+1)</f>
        <v>11656</v>
      </c>
      <c r="R33" s="458">
        <f>SUMIFS('Cost Export'!$G:$G,'Cost Export'!$C:$C,$A33,'Cost Export'!$D:$D,$B33,'Cost Export'!$E:$E,$C33,'Cost Export'!$A:$A,"&gt;="&amp;R$1,'Cost Export'!$A:$A,"&lt;"&amp;R$1+1)</f>
        <v>11656</v>
      </c>
      <c r="S33" s="458">
        <f>SUMIFS('Cost Export'!$G:$G,'Cost Export'!$C:$C,$A33,'Cost Export'!$D:$D,$B33,'Cost Export'!$E:$E,$C33,'Cost Export'!$A:$A,"&gt;="&amp;S$1,'Cost Export'!$A:$A,"&lt;"&amp;S$1+1)</f>
        <v>29056</v>
      </c>
      <c r="T33" s="458">
        <f>SUMIFS('Cost Export'!$G:$G,'Cost Export'!$C:$C,$A33,'Cost Export'!$D:$D,$B33,'Cost Export'!$E:$E,$C33,'Cost Export'!$A:$A,"&gt;="&amp;T$1,'Cost Export'!$A:$A,"&lt;"&amp;T$1+1)</f>
        <v>17283</v>
      </c>
      <c r="U33" s="458">
        <f>SUMIFS('Cost Export'!$G:$G,'Cost Export'!$C:$C,$A33,'Cost Export'!$D:$D,$B33,'Cost Export'!$E:$E,$C33,'Cost Export'!$A:$A,"&gt;="&amp;U$1,'Cost Export'!$A:$A,"&lt;"&amp;U$1+1)</f>
        <v>15324</v>
      </c>
      <c r="V33" s="458">
        <f>SUMIFS('Cost Export'!$G:$G,'Cost Export'!$C:$C,$A33,'Cost Export'!$D:$D,$B33,'Cost Export'!$E:$E,$C33,'Cost Export'!$A:$A,"&gt;="&amp;V$1,'Cost Export'!$A:$A,"&lt;"&amp;V$1+1)</f>
        <v>23959</v>
      </c>
      <c r="W33" s="458">
        <f>SUMIFS('Cost Export'!$G:$G,'Cost Export'!$C:$C,$A33,'Cost Export'!$D:$D,$B33,'Cost Export'!$E:$E,$C33,'Cost Export'!$A:$A,"&gt;="&amp;W$1,'Cost Export'!$A:$A,"&lt;"&amp;W$1+1)</f>
        <v>15324</v>
      </c>
      <c r="X33" s="458">
        <f>SUMIFS('Cost Export'!$G:$G,'Cost Export'!$C:$C,$A33,'Cost Export'!$D:$D,$B33,'Cost Export'!$E:$E,$C33,'Cost Export'!$A:$A,"&gt;="&amp;X$1,'Cost Export'!$A:$A,"&lt;"&amp;X$1+1)</f>
        <v>15324</v>
      </c>
      <c r="Y33" s="458">
        <f>SUMIFS('Cost Export'!$G:$G,'Cost Export'!$C:$C,$A33,'Cost Export'!$D:$D,$B33,'Cost Export'!$E:$E,$C33,'Cost Export'!$A:$A,"&gt;="&amp;Y$1,'Cost Export'!$A:$A,"&lt;"&amp;Y$1+1)</f>
        <v>15324</v>
      </c>
      <c r="Z33" s="458">
        <f>SUMIFS('Cost Export'!$G:$G,'Cost Export'!$C:$C,$A33,'Cost Export'!$D:$D,$B33,'Cost Export'!$E:$E,$C33,'Cost Export'!$A:$A,"&gt;="&amp;Z$1,'Cost Export'!$A:$A,"&lt;"&amp;Z$1+1)</f>
        <v>20795</v>
      </c>
      <c r="AA33" s="458">
        <f>SUMIFS('Cost Export'!$G:$G,'Cost Export'!$C:$C,$A33,'Cost Export'!$D:$D,$B33,'Cost Export'!$E:$E,$C33,'Cost Export'!$A:$A,"&gt;="&amp;AA$1,'Cost Export'!$A:$A,"&lt;"&amp;AA$1+1)</f>
        <v>12552</v>
      </c>
      <c r="AB33" s="459">
        <f>SUMIFS('Cost Export'!$G:$G,'Cost Export'!$C:$C,$A33,'Cost Export'!$D:$D,$B33,'Cost Export'!$E:$E,$C33,'Cost Export'!$A:$A,"&gt;="&amp;AB$1,'Cost Export'!$A:$A,"&lt;"&amp;AB$1+1)</f>
        <v>16624</v>
      </c>
    </row>
    <row r="34" spans="1:28">
      <c r="A34" s="6">
        <v>7230</v>
      </c>
      <c r="B34" s="7">
        <v>200</v>
      </c>
      <c r="C34" s="7">
        <v>14.21</v>
      </c>
      <c r="D34" s="8" t="s">
        <v>21</v>
      </c>
      <c r="E34" s="26">
        <f t="shared" si="0"/>
        <v>0</v>
      </c>
      <c r="F34" s="25">
        <f t="shared" si="1"/>
        <v>0</v>
      </c>
      <c r="G34" s="453">
        <f>SUMIFS('Cost Export'!$G:$G,'Cost Export'!$C:$C,$A34,'Cost Export'!$D:$D,$B34,'Cost Export'!$E:$E,$C34,'Cost Export'!$A:$A,"&gt;="&amp;G$1,'Cost Export'!$A:$A,"&lt;"&amp;G$1+1)</f>
        <v>0</v>
      </c>
      <c r="H34" s="458">
        <f>SUMIFS('Cost Export'!$G:$G,'Cost Export'!$C:$C,$A34,'Cost Export'!$D:$D,$B34,'Cost Export'!$E:$E,$C34,'Cost Export'!$A:$A,"&gt;="&amp;H$1,'Cost Export'!$A:$A,"&lt;"&amp;H$1+1)</f>
        <v>0</v>
      </c>
      <c r="I34" s="458">
        <f>SUMIFS('Cost Export'!$G:$G,'Cost Export'!$C:$C,$A34,'Cost Export'!$D:$D,$B34,'Cost Export'!$E:$E,$C34,'Cost Export'!$A:$A,"&gt;="&amp;I$1,'Cost Export'!$A:$A,"&lt;"&amp;I$1+1)</f>
        <v>0</v>
      </c>
      <c r="J34" s="458">
        <f>SUMIFS('Cost Export'!$G:$G,'Cost Export'!$C:$C,$A34,'Cost Export'!$D:$D,$B34,'Cost Export'!$E:$E,$C34,'Cost Export'!$A:$A,"&gt;="&amp;J$1,'Cost Export'!$A:$A,"&lt;"&amp;J$1+1)</f>
        <v>0</v>
      </c>
      <c r="K34" s="458">
        <f>SUMIFS('Cost Export'!$G:$G,'Cost Export'!$C:$C,$A34,'Cost Export'!$D:$D,$B34,'Cost Export'!$E:$E,$C34,'Cost Export'!$A:$A,"&gt;="&amp;K$1,'Cost Export'!$A:$A,"&lt;"&amp;K$1+1)</f>
        <v>0</v>
      </c>
      <c r="L34" s="458">
        <f>SUMIFS('Cost Export'!$G:$G,'Cost Export'!$C:$C,$A34,'Cost Export'!$D:$D,$B34,'Cost Export'!$E:$E,$C34,'Cost Export'!$A:$A,"&gt;="&amp;L$1,'Cost Export'!$A:$A,"&lt;"&amp;L$1+1)</f>
        <v>0</v>
      </c>
      <c r="M34" s="458">
        <f>SUMIFS('Cost Export'!$G:$G,'Cost Export'!$C:$C,$A34,'Cost Export'!$D:$D,$B34,'Cost Export'!$E:$E,$C34,'Cost Export'!$A:$A,"&gt;="&amp;M$1,'Cost Export'!$A:$A,"&lt;"&amp;M$1+1)</f>
        <v>0</v>
      </c>
      <c r="N34" s="458">
        <f>SUMIFS('Cost Export'!$G:$G,'Cost Export'!$C:$C,$A34,'Cost Export'!$D:$D,$B34,'Cost Export'!$E:$E,$C34,'Cost Export'!$A:$A,"&gt;="&amp;N$1,'Cost Export'!$A:$A,"&lt;"&amp;N$1+1)</f>
        <v>0</v>
      </c>
      <c r="O34" s="458">
        <f>SUMIFS('Cost Export'!$G:$G,'Cost Export'!$C:$C,$A34,'Cost Export'!$D:$D,$B34,'Cost Export'!$E:$E,$C34,'Cost Export'!$A:$A,"&gt;="&amp;O$1,'Cost Export'!$A:$A,"&lt;"&amp;O$1+1)</f>
        <v>0</v>
      </c>
      <c r="P34" s="458">
        <f>SUMIFS('Cost Export'!$G:$G,'Cost Export'!$C:$C,$A34,'Cost Export'!$D:$D,$B34,'Cost Export'!$E:$E,$C34,'Cost Export'!$A:$A,"&gt;="&amp;P$1,'Cost Export'!$A:$A,"&lt;"&amp;P$1+1)</f>
        <v>0</v>
      </c>
      <c r="Q34" s="458">
        <f>SUMIFS('Cost Export'!$G:$G,'Cost Export'!$C:$C,$A34,'Cost Export'!$D:$D,$B34,'Cost Export'!$E:$E,$C34,'Cost Export'!$A:$A,"&gt;="&amp;Q$1,'Cost Export'!$A:$A,"&lt;"&amp;Q$1+1)</f>
        <v>0</v>
      </c>
      <c r="R34" s="458">
        <f>SUMIFS('Cost Export'!$G:$G,'Cost Export'!$C:$C,$A34,'Cost Export'!$D:$D,$B34,'Cost Export'!$E:$E,$C34,'Cost Export'!$A:$A,"&gt;="&amp;R$1,'Cost Export'!$A:$A,"&lt;"&amp;R$1+1)</f>
        <v>0</v>
      </c>
      <c r="S34" s="458">
        <f>SUMIFS('Cost Export'!$G:$G,'Cost Export'!$C:$C,$A34,'Cost Export'!$D:$D,$B34,'Cost Export'!$E:$E,$C34,'Cost Export'!$A:$A,"&gt;="&amp;S$1,'Cost Export'!$A:$A,"&lt;"&amp;S$1+1)</f>
        <v>0</v>
      </c>
      <c r="T34" s="458">
        <f>SUMIFS('Cost Export'!$G:$G,'Cost Export'!$C:$C,$A34,'Cost Export'!$D:$D,$B34,'Cost Export'!$E:$E,$C34,'Cost Export'!$A:$A,"&gt;="&amp;T$1,'Cost Export'!$A:$A,"&lt;"&amp;T$1+1)</f>
        <v>0</v>
      </c>
      <c r="U34" s="458">
        <f>SUMIFS('Cost Export'!$G:$G,'Cost Export'!$C:$C,$A34,'Cost Export'!$D:$D,$B34,'Cost Export'!$E:$E,$C34,'Cost Export'!$A:$A,"&gt;="&amp;U$1,'Cost Export'!$A:$A,"&lt;"&amp;U$1+1)</f>
        <v>0</v>
      </c>
      <c r="V34" s="458">
        <f>SUMIFS('Cost Export'!$G:$G,'Cost Export'!$C:$C,$A34,'Cost Export'!$D:$D,$B34,'Cost Export'!$E:$E,$C34,'Cost Export'!$A:$A,"&gt;="&amp;V$1,'Cost Export'!$A:$A,"&lt;"&amp;V$1+1)</f>
        <v>0</v>
      </c>
      <c r="W34" s="458">
        <f>SUMIFS('Cost Export'!$G:$G,'Cost Export'!$C:$C,$A34,'Cost Export'!$D:$D,$B34,'Cost Export'!$E:$E,$C34,'Cost Export'!$A:$A,"&gt;="&amp;W$1,'Cost Export'!$A:$A,"&lt;"&amp;W$1+1)</f>
        <v>0</v>
      </c>
      <c r="X34" s="458">
        <f>SUMIFS('Cost Export'!$G:$G,'Cost Export'!$C:$C,$A34,'Cost Export'!$D:$D,$B34,'Cost Export'!$E:$E,$C34,'Cost Export'!$A:$A,"&gt;="&amp;X$1,'Cost Export'!$A:$A,"&lt;"&amp;X$1+1)</f>
        <v>0</v>
      </c>
      <c r="Y34" s="458">
        <f>SUMIFS('Cost Export'!$G:$G,'Cost Export'!$C:$C,$A34,'Cost Export'!$D:$D,$B34,'Cost Export'!$E:$E,$C34,'Cost Export'!$A:$A,"&gt;="&amp;Y$1,'Cost Export'!$A:$A,"&lt;"&amp;Y$1+1)</f>
        <v>0</v>
      </c>
      <c r="Z34" s="458">
        <f>SUMIFS('Cost Export'!$G:$G,'Cost Export'!$C:$C,$A34,'Cost Export'!$D:$D,$B34,'Cost Export'!$E:$E,$C34,'Cost Export'!$A:$A,"&gt;="&amp;Z$1,'Cost Export'!$A:$A,"&lt;"&amp;Z$1+1)</f>
        <v>0</v>
      </c>
      <c r="AA34" s="458">
        <f>SUMIFS('Cost Export'!$G:$G,'Cost Export'!$C:$C,$A34,'Cost Export'!$D:$D,$B34,'Cost Export'!$E:$E,$C34,'Cost Export'!$A:$A,"&gt;="&amp;AA$1,'Cost Export'!$A:$A,"&lt;"&amp;AA$1+1)</f>
        <v>0</v>
      </c>
      <c r="AB34" s="459">
        <f>SUMIFS('Cost Export'!$G:$G,'Cost Export'!$C:$C,$A34,'Cost Export'!$D:$D,$B34,'Cost Export'!$E:$E,$C34,'Cost Export'!$A:$A,"&gt;="&amp;AB$1,'Cost Export'!$A:$A,"&lt;"&amp;AB$1+1)</f>
        <v>0</v>
      </c>
    </row>
    <row r="35" spans="1:28">
      <c r="A35" s="6">
        <v>7230</v>
      </c>
      <c r="B35" s="7">
        <v>200</v>
      </c>
      <c r="C35" s="7">
        <v>14.22</v>
      </c>
      <c r="D35" s="8" t="s">
        <v>21</v>
      </c>
      <c r="E35" s="26">
        <f t="shared" si="0"/>
        <v>0</v>
      </c>
      <c r="F35" s="25">
        <f t="shared" si="1"/>
        <v>0</v>
      </c>
      <c r="G35" s="453">
        <f>SUMIFS('Cost Export'!$G:$G,'Cost Export'!$C:$C,$A35,'Cost Export'!$D:$D,$B35,'Cost Export'!$E:$E,$C35,'Cost Export'!$A:$A,"&gt;="&amp;G$1,'Cost Export'!$A:$A,"&lt;"&amp;G$1+1)</f>
        <v>0</v>
      </c>
      <c r="H35" s="458">
        <f>SUMIFS('Cost Export'!$G:$G,'Cost Export'!$C:$C,$A35,'Cost Export'!$D:$D,$B35,'Cost Export'!$E:$E,$C35,'Cost Export'!$A:$A,"&gt;="&amp;H$1,'Cost Export'!$A:$A,"&lt;"&amp;H$1+1)</f>
        <v>0</v>
      </c>
      <c r="I35" s="458">
        <f>SUMIFS('Cost Export'!$G:$G,'Cost Export'!$C:$C,$A35,'Cost Export'!$D:$D,$B35,'Cost Export'!$E:$E,$C35,'Cost Export'!$A:$A,"&gt;="&amp;I$1,'Cost Export'!$A:$A,"&lt;"&amp;I$1+1)</f>
        <v>0</v>
      </c>
      <c r="J35" s="458">
        <f>SUMIFS('Cost Export'!$G:$G,'Cost Export'!$C:$C,$A35,'Cost Export'!$D:$D,$B35,'Cost Export'!$E:$E,$C35,'Cost Export'!$A:$A,"&gt;="&amp;J$1,'Cost Export'!$A:$A,"&lt;"&amp;J$1+1)</f>
        <v>0</v>
      </c>
      <c r="K35" s="458">
        <f>SUMIFS('Cost Export'!$G:$G,'Cost Export'!$C:$C,$A35,'Cost Export'!$D:$D,$B35,'Cost Export'!$E:$E,$C35,'Cost Export'!$A:$A,"&gt;="&amp;K$1,'Cost Export'!$A:$A,"&lt;"&amp;K$1+1)</f>
        <v>0</v>
      </c>
      <c r="L35" s="458">
        <f>SUMIFS('Cost Export'!$G:$G,'Cost Export'!$C:$C,$A35,'Cost Export'!$D:$D,$B35,'Cost Export'!$E:$E,$C35,'Cost Export'!$A:$A,"&gt;="&amp;L$1,'Cost Export'!$A:$A,"&lt;"&amp;L$1+1)</f>
        <v>0</v>
      </c>
      <c r="M35" s="458">
        <f>SUMIFS('Cost Export'!$G:$G,'Cost Export'!$C:$C,$A35,'Cost Export'!$D:$D,$B35,'Cost Export'!$E:$E,$C35,'Cost Export'!$A:$A,"&gt;="&amp;M$1,'Cost Export'!$A:$A,"&lt;"&amp;M$1+1)</f>
        <v>0</v>
      </c>
      <c r="N35" s="458">
        <f>SUMIFS('Cost Export'!$G:$G,'Cost Export'!$C:$C,$A35,'Cost Export'!$D:$D,$B35,'Cost Export'!$E:$E,$C35,'Cost Export'!$A:$A,"&gt;="&amp;N$1,'Cost Export'!$A:$A,"&lt;"&amp;N$1+1)</f>
        <v>0</v>
      </c>
      <c r="O35" s="458">
        <f>SUMIFS('Cost Export'!$G:$G,'Cost Export'!$C:$C,$A35,'Cost Export'!$D:$D,$B35,'Cost Export'!$E:$E,$C35,'Cost Export'!$A:$A,"&gt;="&amp;O$1,'Cost Export'!$A:$A,"&lt;"&amp;O$1+1)</f>
        <v>0</v>
      </c>
      <c r="P35" s="458">
        <f>SUMIFS('Cost Export'!$G:$G,'Cost Export'!$C:$C,$A35,'Cost Export'!$D:$D,$B35,'Cost Export'!$E:$E,$C35,'Cost Export'!$A:$A,"&gt;="&amp;P$1,'Cost Export'!$A:$A,"&lt;"&amp;P$1+1)</f>
        <v>0</v>
      </c>
      <c r="Q35" s="458">
        <f>SUMIFS('Cost Export'!$G:$G,'Cost Export'!$C:$C,$A35,'Cost Export'!$D:$D,$B35,'Cost Export'!$E:$E,$C35,'Cost Export'!$A:$A,"&gt;="&amp;Q$1,'Cost Export'!$A:$A,"&lt;"&amp;Q$1+1)</f>
        <v>0</v>
      </c>
      <c r="R35" s="458">
        <f>SUMIFS('Cost Export'!$G:$G,'Cost Export'!$C:$C,$A35,'Cost Export'!$D:$D,$B35,'Cost Export'!$E:$E,$C35,'Cost Export'!$A:$A,"&gt;="&amp;R$1,'Cost Export'!$A:$A,"&lt;"&amp;R$1+1)</f>
        <v>0</v>
      </c>
      <c r="S35" s="458">
        <f>SUMIFS('Cost Export'!$G:$G,'Cost Export'!$C:$C,$A35,'Cost Export'!$D:$D,$B35,'Cost Export'!$E:$E,$C35,'Cost Export'!$A:$A,"&gt;="&amp;S$1,'Cost Export'!$A:$A,"&lt;"&amp;S$1+1)</f>
        <v>0</v>
      </c>
      <c r="T35" s="458">
        <f>SUMIFS('Cost Export'!$G:$G,'Cost Export'!$C:$C,$A35,'Cost Export'!$D:$D,$B35,'Cost Export'!$E:$E,$C35,'Cost Export'!$A:$A,"&gt;="&amp;T$1,'Cost Export'!$A:$A,"&lt;"&amp;T$1+1)</f>
        <v>0</v>
      </c>
      <c r="U35" s="458">
        <f>SUMIFS('Cost Export'!$G:$G,'Cost Export'!$C:$C,$A35,'Cost Export'!$D:$D,$B35,'Cost Export'!$E:$E,$C35,'Cost Export'!$A:$A,"&gt;="&amp;U$1,'Cost Export'!$A:$A,"&lt;"&amp;U$1+1)</f>
        <v>0</v>
      </c>
      <c r="V35" s="458">
        <f>SUMIFS('Cost Export'!$G:$G,'Cost Export'!$C:$C,$A35,'Cost Export'!$D:$D,$B35,'Cost Export'!$E:$E,$C35,'Cost Export'!$A:$A,"&gt;="&amp;V$1,'Cost Export'!$A:$A,"&lt;"&amp;V$1+1)</f>
        <v>0</v>
      </c>
      <c r="W35" s="458">
        <f>SUMIFS('Cost Export'!$G:$G,'Cost Export'!$C:$C,$A35,'Cost Export'!$D:$D,$B35,'Cost Export'!$E:$E,$C35,'Cost Export'!$A:$A,"&gt;="&amp;W$1,'Cost Export'!$A:$A,"&lt;"&amp;W$1+1)</f>
        <v>0</v>
      </c>
      <c r="X35" s="458">
        <f>SUMIFS('Cost Export'!$G:$G,'Cost Export'!$C:$C,$A35,'Cost Export'!$D:$D,$B35,'Cost Export'!$E:$E,$C35,'Cost Export'!$A:$A,"&gt;="&amp;X$1,'Cost Export'!$A:$A,"&lt;"&amp;X$1+1)</f>
        <v>0</v>
      </c>
      <c r="Y35" s="458">
        <f>SUMIFS('Cost Export'!$G:$G,'Cost Export'!$C:$C,$A35,'Cost Export'!$D:$D,$B35,'Cost Export'!$E:$E,$C35,'Cost Export'!$A:$A,"&gt;="&amp;Y$1,'Cost Export'!$A:$A,"&lt;"&amp;Y$1+1)</f>
        <v>0</v>
      </c>
      <c r="Z35" s="458">
        <f>SUMIFS('Cost Export'!$G:$G,'Cost Export'!$C:$C,$A35,'Cost Export'!$D:$D,$B35,'Cost Export'!$E:$E,$C35,'Cost Export'!$A:$A,"&gt;="&amp;Z$1,'Cost Export'!$A:$A,"&lt;"&amp;Z$1+1)</f>
        <v>0</v>
      </c>
      <c r="AA35" s="458">
        <f>SUMIFS('Cost Export'!$G:$G,'Cost Export'!$C:$C,$A35,'Cost Export'!$D:$D,$B35,'Cost Export'!$E:$E,$C35,'Cost Export'!$A:$A,"&gt;="&amp;AA$1,'Cost Export'!$A:$A,"&lt;"&amp;AA$1+1)</f>
        <v>0</v>
      </c>
      <c r="AB35" s="459">
        <f>SUMIFS('Cost Export'!$G:$G,'Cost Export'!$C:$C,$A35,'Cost Export'!$D:$D,$B35,'Cost Export'!$E:$E,$C35,'Cost Export'!$A:$A,"&gt;="&amp;AB$1,'Cost Export'!$A:$A,"&lt;"&amp;AB$1+1)</f>
        <v>0</v>
      </c>
    </row>
    <row r="36" spans="1:28">
      <c r="A36" s="6">
        <v>7230</v>
      </c>
      <c r="B36" s="7">
        <v>200</v>
      </c>
      <c r="C36" s="7">
        <v>14.23</v>
      </c>
      <c r="D36" s="8" t="s">
        <v>21</v>
      </c>
      <c r="E36" s="26">
        <f t="shared" si="0"/>
        <v>0</v>
      </c>
      <c r="F36" s="25">
        <f t="shared" si="1"/>
        <v>0</v>
      </c>
      <c r="G36" s="453">
        <f>SUMIFS('Cost Export'!$G:$G,'Cost Export'!$C:$C,$A36,'Cost Export'!$D:$D,$B36,'Cost Export'!$E:$E,$C36,'Cost Export'!$A:$A,"&gt;="&amp;G$1,'Cost Export'!$A:$A,"&lt;"&amp;G$1+1)</f>
        <v>0</v>
      </c>
      <c r="H36" s="458">
        <f>SUMIFS('Cost Export'!$G:$G,'Cost Export'!$C:$C,$A36,'Cost Export'!$D:$D,$B36,'Cost Export'!$E:$E,$C36,'Cost Export'!$A:$A,"&gt;="&amp;H$1,'Cost Export'!$A:$A,"&lt;"&amp;H$1+1)</f>
        <v>0</v>
      </c>
      <c r="I36" s="458">
        <f>SUMIFS('Cost Export'!$G:$G,'Cost Export'!$C:$C,$A36,'Cost Export'!$D:$D,$B36,'Cost Export'!$E:$E,$C36,'Cost Export'!$A:$A,"&gt;="&amp;I$1,'Cost Export'!$A:$A,"&lt;"&amp;I$1+1)</f>
        <v>0</v>
      </c>
      <c r="J36" s="458">
        <f>SUMIFS('Cost Export'!$G:$G,'Cost Export'!$C:$C,$A36,'Cost Export'!$D:$D,$B36,'Cost Export'!$E:$E,$C36,'Cost Export'!$A:$A,"&gt;="&amp;J$1,'Cost Export'!$A:$A,"&lt;"&amp;J$1+1)</f>
        <v>0</v>
      </c>
      <c r="K36" s="458">
        <f>SUMIFS('Cost Export'!$G:$G,'Cost Export'!$C:$C,$A36,'Cost Export'!$D:$D,$B36,'Cost Export'!$E:$E,$C36,'Cost Export'!$A:$A,"&gt;="&amp;K$1,'Cost Export'!$A:$A,"&lt;"&amp;K$1+1)</f>
        <v>0</v>
      </c>
      <c r="L36" s="458">
        <f>SUMIFS('Cost Export'!$G:$G,'Cost Export'!$C:$C,$A36,'Cost Export'!$D:$D,$B36,'Cost Export'!$E:$E,$C36,'Cost Export'!$A:$A,"&gt;="&amp;L$1,'Cost Export'!$A:$A,"&lt;"&amp;L$1+1)</f>
        <v>0</v>
      </c>
      <c r="M36" s="458">
        <f>SUMIFS('Cost Export'!$G:$G,'Cost Export'!$C:$C,$A36,'Cost Export'!$D:$D,$B36,'Cost Export'!$E:$E,$C36,'Cost Export'!$A:$A,"&gt;="&amp;M$1,'Cost Export'!$A:$A,"&lt;"&amp;M$1+1)</f>
        <v>0</v>
      </c>
      <c r="N36" s="458">
        <f>SUMIFS('Cost Export'!$G:$G,'Cost Export'!$C:$C,$A36,'Cost Export'!$D:$D,$B36,'Cost Export'!$E:$E,$C36,'Cost Export'!$A:$A,"&gt;="&amp;N$1,'Cost Export'!$A:$A,"&lt;"&amp;N$1+1)</f>
        <v>0</v>
      </c>
      <c r="O36" s="458">
        <f>SUMIFS('Cost Export'!$G:$G,'Cost Export'!$C:$C,$A36,'Cost Export'!$D:$D,$B36,'Cost Export'!$E:$E,$C36,'Cost Export'!$A:$A,"&gt;="&amp;O$1,'Cost Export'!$A:$A,"&lt;"&amp;O$1+1)</f>
        <v>0</v>
      </c>
      <c r="P36" s="458">
        <f>SUMIFS('Cost Export'!$G:$G,'Cost Export'!$C:$C,$A36,'Cost Export'!$D:$D,$B36,'Cost Export'!$E:$E,$C36,'Cost Export'!$A:$A,"&gt;="&amp;P$1,'Cost Export'!$A:$A,"&lt;"&amp;P$1+1)</f>
        <v>0</v>
      </c>
      <c r="Q36" s="458">
        <f>SUMIFS('Cost Export'!$G:$G,'Cost Export'!$C:$C,$A36,'Cost Export'!$D:$D,$B36,'Cost Export'!$E:$E,$C36,'Cost Export'!$A:$A,"&gt;="&amp;Q$1,'Cost Export'!$A:$A,"&lt;"&amp;Q$1+1)</f>
        <v>0</v>
      </c>
      <c r="R36" s="458">
        <f>SUMIFS('Cost Export'!$G:$G,'Cost Export'!$C:$C,$A36,'Cost Export'!$D:$D,$B36,'Cost Export'!$E:$E,$C36,'Cost Export'!$A:$A,"&gt;="&amp;R$1,'Cost Export'!$A:$A,"&lt;"&amp;R$1+1)</f>
        <v>0</v>
      </c>
      <c r="S36" s="458">
        <f>SUMIFS('Cost Export'!$G:$G,'Cost Export'!$C:$C,$A36,'Cost Export'!$D:$D,$B36,'Cost Export'!$E:$E,$C36,'Cost Export'!$A:$A,"&gt;="&amp;S$1,'Cost Export'!$A:$A,"&lt;"&amp;S$1+1)</f>
        <v>0</v>
      </c>
      <c r="T36" s="458">
        <f>SUMIFS('Cost Export'!$G:$G,'Cost Export'!$C:$C,$A36,'Cost Export'!$D:$D,$B36,'Cost Export'!$E:$E,$C36,'Cost Export'!$A:$A,"&gt;="&amp;T$1,'Cost Export'!$A:$A,"&lt;"&amp;T$1+1)</f>
        <v>0</v>
      </c>
      <c r="U36" s="458">
        <f>SUMIFS('Cost Export'!$G:$G,'Cost Export'!$C:$C,$A36,'Cost Export'!$D:$D,$B36,'Cost Export'!$E:$E,$C36,'Cost Export'!$A:$A,"&gt;="&amp;U$1,'Cost Export'!$A:$A,"&lt;"&amp;U$1+1)</f>
        <v>0</v>
      </c>
      <c r="V36" s="458">
        <f>SUMIFS('Cost Export'!$G:$G,'Cost Export'!$C:$C,$A36,'Cost Export'!$D:$D,$B36,'Cost Export'!$E:$E,$C36,'Cost Export'!$A:$A,"&gt;="&amp;V$1,'Cost Export'!$A:$A,"&lt;"&amp;V$1+1)</f>
        <v>0</v>
      </c>
      <c r="W36" s="458">
        <f>SUMIFS('Cost Export'!$G:$G,'Cost Export'!$C:$C,$A36,'Cost Export'!$D:$D,$B36,'Cost Export'!$E:$E,$C36,'Cost Export'!$A:$A,"&gt;="&amp;W$1,'Cost Export'!$A:$A,"&lt;"&amp;W$1+1)</f>
        <v>0</v>
      </c>
      <c r="X36" s="458">
        <f>SUMIFS('Cost Export'!$G:$G,'Cost Export'!$C:$C,$A36,'Cost Export'!$D:$D,$B36,'Cost Export'!$E:$E,$C36,'Cost Export'!$A:$A,"&gt;="&amp;X$1,'Cost Export'!$A:$A,"&lt;"&amp;X$1+1)</f>
        <v>0</v>
      </c>
      <c r="Y36" s="458">
        <f>SUMIFS('Cost Export'!$G:$G,'Cost Export'!$C:$C,$A36,'Cost Export'!$D:$D,$B36,'Cost Export'!$E:$E,$C36,'Cost Export'!$A:$A,"&gt;="&amp;Y$1,'Cost Export'!$A:$A,"&lt;"&amp;Y$1+1)</f>
        <v>0</v>
      </c>
      <c r="Z36" s="458">
        <f>SUMIFS('Cost Export'!$G:$G,'Cost Export'!$C:$C,$A36,'Cost Export'!$D:$D,$B36,'Cost Export'!$E:$E,$C36,'Cost Export'!$A:$A,"&gt;="&amp;Z$1,'Cost Export'!$A:$A,"&lt;"&amp;Z$1+1)</f>
        <v>0</v>
      </c>
      <c r="AA36" s="458">
        <f>SUMIFS('Cost Export'!$G:$G,'Cost Export'!$C:$C,$A36,'Cost Export'!$D:$D,$B36,'Cost Export'!$E:$E,$C36,'Cost Export'!$A:$A,"&gt;="&amp;AA$1,'Cost Export'!$A:$A,"&lt;"&amp;AA$1+1)</f>
        <v>0</v>
      </c>
      <c r="AB36" s="459">
        <f>SUMIFS('Cost Export'!$G:$G,'Cost Export'!$C:$C,$A36,'Cost Export'!$D:$D,$B36,'Cost Export'!$E:$E,$C36,'Cost Export'!$A:$A,"&gt;="&amp;AB$1,'Cost Export'!$A:$A,"&lt;"&amp;AB$1+1)</f>
        <v>0</v>
      </c>
    </row>
    <row r="37" spans="1:28">
      <c r="A37" s="6">
        <v>7230</v>
      </c>
      <c r="B37" s="7">
        <v>200</v>
      </c>
      <c r="C37" s="7">
        <v>14.24</v>
      </c>
      <c r="D37" s="8" t="s">
        <v>21</v>
      </c>
      <c r="E37" s="26">
        <f t="shared" si="0"/>
        <v>0</v>
      </c>
      <c r="F37" s="25">
        <f t="shared" si="1"/>
        <v>0</v>
      </c>
      <c r="G37" s="453">
        <f>SUMIFS('Cost Export'!$G:$G,'Cost Export'!$C:$C,$A37,'Cost Export'!$D:$D,$B37,'Cost Export'!$E:$E,$C37,'Cost Export'!$A:$A,"&gt;="&amp;G$1,'Cost Export'!$A:$A,"&lt;"&amp;G$1+1)</f>
        <v>0</v>
      </c>
      <c r="H37" s="458">
        <f>SUMIFS('Cost Export'!$G:$G,'Cost Export'!$C:$C,$A37,'Cost Export'!$D:$D,$B37,'Cost Export'!$E:$E,$C37,'Cost Export'!$A:$A,"&gt;="&amp;H$1,'Cost Export'!$A:$A,"&lt;"&amp;H$1+1)</f>
        <v>0</v>
      </c>
      <c r="I37" s="458">
        <f>SUMIFS('Cost Export'!$G:$G,'Cost Export'!$C:$C,$A37,'Cost Export'!$D:$D,$B37,'Cost Export'!$E:$E,$C37,'Cost Export'!$A:$A,"&gt;="&amp;I$1,'Cost Export'!$A:$A,"&lt;"&amp;I$1+1)</f>
        <v>0</v>
      </c>
      <c r="J37" s="458">
        <f>SUMIFS('Cost Export'!$G:$G,'Cost Export'!$C:$C,$A37,'Cost Export'!$D:$D,$B37,'Cost Export'!$E:$E,$C37,'Cost Export'!$A:$A,"&gt;="&amp;J$1,'Cost Export'!$A:$A,"&lt;"&amp;J$1+1)</f>
        <v>0</v>
      </c>
      <c r="K37" s="458">
        <f>SUMIFS('Cost Export'!$G:$G,'Cost Export'!$C:$C,$A37,'Cost Export'!$D:$D,$B37,'Cost Export'!$E:$E,$C37,'Cost Export'!$A:$A,"&gt;="&amp;K$1,'Cost Export'!$A:$A,"&lt;"&amp;K$1+1)</f>
        <v>0</v>
      </c>
      <c r="L37" s="458">
        <f>SUMIFS('Cost Export'!$G:$G,'Cost Export'!$C:$C,$A37,'Cost Export'!$D:$D,$B37,'Cost Export'!$E:$E,$C37,'Cost Export'!$A:$A,"&gt;="&amp;L$1,'Cost Export'!$A:$A,"&lt;"&amp;L$1+1)</f>
        <v>0</v>
      </c>
      <c r="M37" s="458">
        <f>SUMIFS('Cost Export'!$G:$G,'Cost Export'!$C:$C,$A37,'Cost Export'!$D:$D,$B37,'Cost Export'!$E:$E,$C37,'Cost Export'!$A:$A,"&gt;="&amp;M$1,'Cost Export'!$A:$A,"&lt;"&amp;M$1+1)</f>
        <v>0</v>
      </c>
      <c r="N37" s="458">
        <f>SUMIFS('Cost Export'!$G:$G,'Cost Export'!$C:$C,$A37,'Cost Export'!$D:$D,$B37,'Cost Export'!$E:$E,$C37,'Cost Export'!$A:$A,"&gt;="&amp;N$1,'Cost Export'!$A:$A,"&lt;"&amp;N$1+1)</f>
        <v>0</v>
      </c>
      <c r="O37" s="458">
        <f>SUMIFS('Cost Export'!$G:$G,'Cost Export'!$C:$C,$A37,'Cost Export'!$D:$D,$B37,'Cost Export'!$E:$E,$C37,'Cost Export'!$A:$A,"&gt;="&amp;O$1,'Cost Export'!$A:$A,"&lt;"&amp;O$1+1)</f>
        <v>0</v>
      </c>
      <c r="P37" s="458">
        <f>SUMIFS('Cost Export'!$G:$G,'Cost Export'!$C:$C,$A37,'Cost Export'!$D:$D,$B37,'Cost Export'!$E:$E,$C37,'Cost Export'!$A:$A,"&gt;="&amp;P$1,'Cost Export'!$A:$A,"&lt;"&amp;P$1+1)</f>
        <v>0</v>
      </c>
      <c r="Q37" s="458">
        <f>SUMIFS('Cost Export'!$G:$G,'Cost Export'!$C:$C,$A37,'Cost Export'!$D:$D,$B37,'Cost Export'!$E:$E,$C37,'Cost Export'!$A:$A,"&gt;="&amp;Q$1,'Cost Export'!$A:$A,"&lt;"&amp;Q$1+1)</f>
        <v>0</v>
      </c>
      <c r="R37" s="458">
        <f>SUMIFS('Cost Export'!$G:$G,'Cost Export'!$C:$C,$A37,'Cost Export'!$D:$D,$B37,'Cost Export'!$E:$E,$C37,'Cost Export'!$A:$A,"&gt;="&amp;R$1,'Cost Export'!$A:$A,"&lt;"&amp;R$1+1)</f>
        <v>0</v>
      </c>
      <c r="S37" s="458">
        <f>SUMIFS('Cost Export'!$G:$G,'Cost Export'!$C:$C,$A37,'Cost Export'!$D:$D,$B37,'Cost Export'!$E:$E,$C37,'Cost Export'!$A:$A,"&gt;="&amp;S$1,'Cost Export'!$A:$A,"&lt;"&amp;S$1+1)</f>
        <v>0</v>
      </c>
      <c r="T37" s="458">
        <f>SUMIFS('Cost Export'!$G:$G,'Cost Export'!$C:$C,$A37,'Cost Export'!$D:$D,$B37,'Cost Export'!$E:$E,$C37,'Cost Export'!$A:$A,"&gt;="&amp;T$1,'Cost Export'!$A:$A,"&lt;"&amp;T$1+1)</f>
        <v>0</v>
      </c>
      <c r="U37" s="458">
        <f>SUMIFS('Cost Export'!$G:$G,'Cost Export'!$C:$C,$A37,'Cost Export'!$D:$D,$B37,'Cost Export'!$E:$E,$C37,'Cost Export'!$A:$A,"&gt;="&amp;U$1,'Cost Export'!$A:$A,"&lt;"&amp;U$1+1)</f>
        <v>0</v>
      </c>
      <c r="V37" s="458">
        <f>SUMIFS('Cost Export'!$G:$G,'Cost Export'!$C:$C,$A37,'Cost Export'!$D:$D,$B37,'Cost Export'!$E:$E,$C37,'Cost Export'!$A:$A,"&gt;="&amp;V$1,'Cost Export'!$A:$A,"&lt;"&amp;V$1+1)</f>
        <v>0</v>
      </c>
      <c r="W37" s="458">
        <f>SUMIFS('Cost Export'!$G:$G,'Cost Export'!$C:$C,$A37,'Cost Export'!$D:$D,$B37,'Cost Export'!$E:$E,$C37,'Cost Export'!$A:$A,"&gt;="&amp;W$1,'Cost Export'!$A:$A,"&lt;"&amp;W$1+1)</f>
        <v>0</v>
      </c>
      <c r="X37" s="458">
        <f>SUMIFS('Cost Export'!$G:$G,'Cost Export'!$C:$C,$A37,'Cost Export'!$D:$D,$B37,'Cost Export'!$E:$E,$C37,'Cost Export'!$A:$A,"&gt;="&amp;X$1,'Cost Export'!$A:$A,"&lt;"&amp;X$1+1)</f>
        <v>0</v>
      </c>
      <c r="Y37" s="458">
        <f>SUMIFS('Cost Export'!$G:$G,'Cost Export'!$C:$C,$A37,'Cost Export'!$D:$D,$B37,'Cost Export'!$E:$E,$C37,'Cost Export'!$A:$A,"&gt;="&amp;Y$1,'Cost Export'!$A:$A,"&lt;"&amp;Y$1+1)</f>
        <v>0</v>
      </c>
      <c r="Z37" s="458">
        <f>SUMIFS('Cost Export'!$G:$G,'Cost Export'!$C:$C,$A37,'Cost Export'!$D:$D,$B37,'Cost Export'!$E:$E,$C37,'Cost Export'!$A:$A,"&gt;="&amp;Z$1,'Cost Export'!$A:$A,"&lt;"&amp;Z$1+1)</f>
        <v>0</v>
      </c>
      <c r="AA37" s="458">
        <f>SUMIFS('Cost Export'!$G:$G,'Cost Export'!$C:$C,$A37,'Cost Export'!$D:$D,$B37,'Cost Export'!$E:$E,$C37,'Cost Export'!$A:$A,"&gt;="&amp;AA$1,'Cost Export'!$A:$A,"&lt;"&amp;AA$1+1)</f>
        <v>0</v>
      </c>
      <c r="AB37" s="459">
        <f>SUMIFS('Cost Export'!$G:$G,'Cost Export'!$C:$C,$A37,'Cost Export'!$D:$D,$B37,'Cost Export'!$E:$E,$C37,'Cost Export'!$A:$A,"&gt;="&amp;AB$1,'Cost Export'!$A:$A,"&lt;"&amp;AB$1+1)</f>
        <v>0</v>
      </c>
    </row>
    <row r="38" spans="1:28">
      <c r="A38" s="6">
        <v>7230</v>
      </c>
      <c r="B38" s="7">
        <v>200</v>
      </c>
      <c r="C38" s="7">
        <v>14.25</v>
      </c>
      <c r="D38" s="8" t="s">
        <v>21</v>
      </c>
      <c r="E38" s="26">
        <f t="shared" si="0"/>
        <v>0</v>
      </c>
      <c r="F38" s="25">
        <f t="shared" si="1"/>
        <v>0</v>
      </c>
      <c r="G38" s="453">
        <f>SUMIFS('Cost Export'!$G:$G,'Cost Export'!$C:$C,$A38,'Cost Export'!$D:$D,$B38,'Cost Export'!$E:$E,$C38,'Cost Export'!$A:$A,"&gt;="&amp;G$1,'Cost Export'!$A:$A,"&lt;"&amp;G$1+1)</f>
        <v>0</v>
      </c>
      <c r="H38" s="458">
        <f>SUMIFS('Cost Export'!$G:$G,'Cost Export'!$C:$C,$A38,'Cost Export'!$D:$D,$B38,'Cost Export'!$E:$E,$C38,'Cost Export'!$A:$A,"&gt;="&amp;H$1,'Cost Export'!$A:$A,"&lt;"&amp;H$1+1)</f>
        <v>0</v>
      </c>
      <c r="I38" s="458">
        <f>SUMIFS('Cost Export'!$G:$G,'Cost Export'!$C:$C,$A38,'Cost Export'!$D:$D,$B38,'Cost Export'!$E:$E,$C38,'Cost Export'!$A:$A,"&gt;="&amp;I$1,'Cost Export'!$A:$A,"&lt;"&amp;I$1+1)</f>
        <v>0</v>
      </c>
      <c r="J38" s="458">
        <f>SUMIFS('Cost Export'!$G:$G,'Cost Export'!$C:$C,$A38,'Cost Export'!$D:$D,$B38,'Cost Export'!$E:$E,$C38,'Cost Export'!$A:$A,"&gt;="&amp;J$1,'Cost Export'!$A:$A,"&lt;"&amp;J$1+1)</f>
        <v>0</v>
      </c>
      <c r="K38" s="458">
        <f>SUMIFS('Cost Export'!$G:$G,'Cost Export'!$C:$C,$A38,'Cost Export'!$D:$D,$B38,'Cost Export'!$E:$E,$C38,'Cost Export'!$A:$A,"&gt;="&amp;K$1,'Cost Export'!$A:$A,"&lt;"&amp;K$1+1)</f>
        <v>0</v>
      </c>
      <c r="L38" s="458">
        <f>SUMIFS('Cost Export'!$G:$G,'Cost Export'!$C:$C,$A38,'Cost Export'!$D:$D,$B38,'Cost Export'!$E:$E,$C38,'Cost Export'!$A:$A,"&gt;="&amp;L$1,'Cost Export'!$A:$A,"&lt;"&amp;L$1+1)</f>
        <v>0</v>
      </c>
      <c r="M38" s="458">
        <f>SUMIFS('Cost Export'!$G:$G,'Cost Export'!$C:$C,$A38,'Cost Export'!$D:$D,$B38,'Cost Export'!$E:$E,$C38,'Cost Export'!$A:$A,"&gt;="&amp;M$1,'Cost Export'!$A:$A,"&lt;"&amp;M$1+1)</f>
        <v>0</v>
      </c>
      <c r="N38" s="458">
        <f>SUMIFS('Cost Export'!$G:$G,'Cost Export'!$C:$C,$A38,'Cost Export'!$D:$D,$B38,'Cost Export'!$E:$E,$C38,'Cost Export'!$A:$A,"&gt;="&amp;N$1,'Cost Export'!$A:$A,"&lt;"&amp;N$1+1)</f>
        <v>0</v>
      </c>
      <c r="O38" s="458">
        <f>SUMIFS('Cost Export'!$G:$G,'Cost Export'!$C:$C,$A38,'Cost Export'!$D:$D,$B38,'Cost Export'!$E:$E,$C38,'Cost Export'!$A:$A,"&gt;="&amp;O$1,'Cost Export'!$A:$A,"&lt;"&amp;O$1+1)</f>
        <v>0</v>
      </c>
      <c r="P38" s="458">
        <f>SUMIFS('Cost Export'!$G:$G,'Cost Export'!$C:$C,$A38,'Cost Export'!$D:$D,$B38,'Cost Export'!$E:$E,$C38,'Cost Export'!$A:$A,"&gt;="&amp;P$1,'Cost Export'!$A:$A,"&lt;"&amp;P$1+1)</f>
        <v>0</v>
      </c>
      <c r="Q38" s="458">
        <f>SUMIFS('Cost Export'!$G:$G,'Cost Export'!$C:$C,$A38,'Cost Export'!$D:$D,$B38,'Cost Export'!$E:$E,$C38,'Cost Export'!$A:$A,"&gt;="&amp;Q$1,'Cost Export'!$A:$A,"&lt;"&amp;Q$1+1)</f>
        <v>0</v>
      </c>
      <c r="R38" s="458">
        <f>SUMIFS('Cost Export'!$G:$G,'Cost Export'!$C:$C,$A38,'Cost Export'!$D:$D,$B38,'Cost Export'!$E:$E,$C38,'Cost Export'!$A:$A,"&gt;="&amp;R$1,'Cost Export'!$A:$A,"&lt;"&amp;R$1+1)</f>
        <v>0</v>
      </c>
      <c r="S38" s="458">
        <f>SUMIFS('Cost Export'!$G:$G,'Cost Export'!$C:$C,$A38,'Cost Export'!$D:$D,$B38,'Cost Export'!$E:$E,$C38,'Cost Export'!$A:$A,"&gt;="&amp;S$1,'Cost Export'!$A:$A,"&lt;"&amp;S$1+1)</f>
        <v>0</v>
      </c>
      <c r="T38" s="458">
        <f>SUMIFS('Cost Export'!$G:$G,'Cost Export'!$C:$C,$A38,'Cost Export'!$D:$D,$B38,'Cost Export'!$E:$E,$C38,'Cost Export'!$A:$A,"&gt;="&amp;T$1,'Cost Export'!$A:$A,"&lt;"&amp;T$1+1)</f>
        <v>0</v>
      </c>
      <c r="U38" s="458">
        <f>SUMIFS('Cost Export'!$G:$G,'Cost Export'!$C:$C,$A38,'Cost Export'!$D:$D,$B38,'Cost Export'!$E:$E,$C38,'Cost Export'!$A:$A,"&gt;="&amp;U$1,'Cost Export'!$A:$A,"&lt;"&amp;U$1+1)</f>
        <v>0</v>
      </c>
      <c r="V38" s="458">
        <f>SUMIFS('Cost Export'!$G:$G,'Cost Export'!$C:$C,$A38,'Cost Export'!$D:$D,$B38,'Cost Export'!$E:$E,$C38,'Cost Export'!$A:$A,"&gt;="&amp;V$1,'Cost Export'!$A:$A,"&lt;"&amp;V$1+1)</f>
        <v>0</v>
      </c>
      <c r="W38" s="458">
        <f>SUMIFS('Cost Export'!$G:$G,'Cost Export'!$C:$C,$A38,'Cost Export'!$D:$D,$B38,'Cost Export'!$E:$E,$C38,'Cost Export'!$A:$A,"&gt;="&amp;W$1,'Cost Export'!$A:$A,"&lt;"&amp;W$1+1)</f>
        <v>0</v>
      </c>
      <c r="X38" s="458">
        <f>SUMIFS('Cost Export'!$G:$G,'Cost Export'!$C:$C,$A38,'Cost Export'!$D:$D,$B38,'Cost Export'!$E:$E,$C38,'Cost Export'!$A:$A,"&gt;="&amp;X$1,'Cost Export'!$A:$A,"&lt;"&amp;X$1+1)</f>
        <v>0</v>
      </c>
      <c r="Y38" s="458">
        <f>SUMIFS('Cost Export'!$G:$G,'Cost Export'!$C:$C,$A38,'Cost Export'!$D:$D,$B38,'Cost Export'!$E:$E,$C38,'Cost Export'!$A:$A,"&gt;="&amp;Y$1,'Cost Export'!$A:$A,"&lt;"&amp;Y$1+1)</f>
        <v>0</v>
      </c>
      <c r="Z38" s="458">
        <f>SUMIFS('Cost Export'!$G:$G,'Cost Export'!$C:$C,$A38,'Cost Export'!$D:$D,$B38,'Cost Export'!$E:$E,$C38,'Cost Export'!$A:$A,"&gt;="&amp;Z$1,'Cost Export'!$A:$A,"&lt;"&amp;Z$1+1)</f>
        <v>0</v>
      </c>
      <c r="AA38" s="458">
        <f>SUMIFS('Cost Export'!$G:$G,'Cost Export'!$C:$C,$A38,'Cost Export'!$D:$D,$B38,'Cost Export'!$E:$E,$C38,'Cost Export'!$A:$A,"&gt;="&amp;AA$1,'Cost Export'!$A:$A,"&lt;"&amp;AA$1+1)</f>
        <v>0</v>
      </c>
      <c r="AB38" s="459">
        <f>SUMIFS('Cost Export'!$G:$G,'Cost Export'!$C:$C,$A38,'Cost Export'!$D:$D,$B38,'Cost Export'!$E:$E,$C38,'Cost Export'!$A:$A,"&gt;="&amp;AB$1,'Cost Export'!$A:$A,"&lt;"&amp;AB$1+1)</f>
        <v>0</v>
      </c>
    </row>
    <row r="39" spans="1:28">
      <c r="A39" s="6">
        <v>7230</v>
      </c>
      <c r="B39" s="7">
        <v>200</v>
      </c>
      <c r="C39" s="7">
        <v>14.26</v>
      </c>
      <c r="D39" s="8" t="s">
        <v>21</v>
      </c>
      <c r="E39" s="26">
        <f t="shared" si="0"/>
        <v>0</v>
      </c>
      <c r="F39" s="25">
        <f t="shared" si="1"/>
        <v>0</v>
      </c>
      <c r="G39" s="453">
        <f>SUMIFS('Cost Export'!$G:$G,'Cost Export'!$C:$C,$A39,'Cost Export'!$D:$D,$B39,'Cost Export'!$E:$E,$C39,'Cost Export'!$A:$A,"&gt;="&amp;G$1,'Cost Export'!$A:$A,"&lt;"&amp;G$1+1)</f>
        <v>0</v>
      </c>
      <c r="H39" s="458">
        <f>SUMIFS('Cost Export'!$G:$G,'Cost Export'!$C:$C,$A39,'Cost Export'!$D:$D,$B39,'Cost Export'!$E:$E,$C39,'Cost Export'!$A:$A,"&gt;="&amp;H$1,'Cost Export'!$A:$A,"&lt;"&amp;H$1+1)</f>
        <v>0</v>
      </c>
      <c r="I39" s="458">
        <f>SUMIFS('Cost Export'!$G:$G,'Cost Export'!$C:$C,$A39,'Cost Export'!$D:$D,$B39,'Cost Export'!$E:$E,$C39,'Cost Export'!$A:$A,"&gt;="&amp;I$1,'Cost Export'!$A:$A,"&lt;"&amp;I$1+1)</f>
        <v>0</v>
      </c>
      <c r="J39" s="458">
        <f>SUMIFS('Cost Export'!$G:$G,'Cost Export'!$C:$C,$A39,'Cost Export'!$D:$D,$B39,'Cost Export'!$E:$E,$C39,'Cost Export'!$A:$A,"&gt;="&amp;J$1,'Cost Export'!$A:$A,"&lt;"&amp;J$1+1)</f>
        <v>0</v>
      </c>
      <c r="K39" s="458">
        <f>SUMIFS('Cost Export'!$G:$G,'Cost Export'!$C:$C,$A39,'Cost Export'!$D:$D,$B39,'Cost Export'!$E:$E,$C39,'Cost Export'!$A:$A,"&gt;="&amp;K$1,'Cost Export'!$A:$A,"&lt;"&amp;K$1+1)</f>
        <v>0</v>
      </c>
      <c r="L39" s="458">
        <f>SUMIFS('Cost Export'!$G:$G,'Cost Export'!$C:$C,$A39,'Cost Export'!$D:$D,$B39,'Cost Export'!$E:$E,$C39,'Cost Export'!$A:$A,"&gt;="&amp;L$1,'Cost Export'!$A:$A,"&lt;"&amp;L$1+1)</f>
        <v>0</v>
      </c>
      <c r="M39" s="458">
        <f>SUMIFS('Cost Export'!$G:$G,'Cost Export'!$C:$C,$A39,'Cost Export'!$D:$D,$B39,'Cost Export'!$E:$E,$C39,'Cost Export'!$A:$A,"&gt;="&amp;M$1,'Cost Export'!$A:$A,"&lt;"&amp;M$1+1)</f>
        <v>0</v>
      </c>
      <c r="N39" s="458">
        <f>SUMIFS('Cost Export'!$G:$G,'Cost Export'!$C:$C,$A39,'Cost Export'!$D:$D,$B39,'Cost Export'!$E:$E,$C39,'Cost Export'!$A:$A,"&gt;="&amp;N$1,'Cost Export'!$A:$A,"&lt;"&amp;N$1+1)</f>
        <v>0</v>
      </c>
      <c r="O39" s="458">
        <f>SUMIFS('Cost Export'!$G:$G,'Cost Export'!$C:$C,$A39,'Cost Export'!$D:$D,$B39,'Cost Export'!$E:$E,$C39,'Cost Export'!$A:$A,"&gt;="&amp;O$1,'Cost Export'!$A:$A,"&lt;"&amp;O$1+1)</f>
        <v>0</v>
      </c>
      <c r="P39" s="458">
        <f>SUMIFS('Cost Export'!$G:$G,'Cost Export'!$C:$C,$A39,'Cost Export'!$D:$D,$B39,'Cost Export'!$E:$E,$C39,'Cost Export'!$A:$A,"&gt;="&amp;P$1,'Cost Export'!$A:$A,"&lt;"&amp;P$1+1)</f>
        <v>0</v>
      </c>
      <c r="Q39" s="458">
        <f>SUMIFS('Cost Export'!$G:$G,'Cost Export'!$C:$C,$A39,'Cost Export'!$D:$D,$B39,'Cost Export'!$E:$E,$C39,'Cost Export'!$A:$A,"&gt;="&amp;Q$1,'Cost Export'!$A:$A,"&lt;"&amp;Q$1+1)</f>
        <v>0</v>
      </c>
      <c r="R39" s="458">
        <f>SUMIFS('Cost Export'!$G:$G,'Cost Export'!$C:$C,$A39,'Cost Export'!$D:$D,$B39,'Cost Export'!$E:$E,$C39,'Cost Export'!$A:$A,"&gt;="&amp;R$1,'Cost Export'!$A:$A,"&lt;"&amp;R$1+1)</f>
        <v>0</v>
      </c>
      <c r="S39" s="458">
        <f>SUMIFS('Cost Export'!$G:$G,'Cost Export'!$C:$C,$A39,'Cost Export'!$D:$D,$B39,'Cost Export'!$E:$E,$C39,'Cost Export'!$A:$A,"&gt;="&amp;S$1,'Cost Export'!$A:$A,"&lt;"&amp;S$1+1)</f>
        <v>0</v>
      </c>
      <c r="T39" s="458">
        <f>SUMIFS('Cost Export'!$G:$G,'Cost Export'!$C:$C,$A39,'Cost Export'!$D:$D,$B39,'Cost Export'!$E:$E,$C39,'Cost Export'!$A:$A,"&gt;="&amp;T$1,'Cost Export'!$A:$A,"&lt;"&amp;T$1+1)</f>
        <v>0</v>
      </c>
      <c r="U39" s="458">
        <f>SUMIFS('Cost Export'!$G:$G,'Cost Export'!$C:$C,$A39,'Cost Export'!$D:$D,$B39,'Cost Export'!$E:$E,$C39,'Cost Export'!$A:$A,"&gt;="&amp;U$1,'Cost Export'!$A:$A,"&lt;"&amp;U$1+1)</f>
        <v>0</v>
      </c>
      <c r="V39" s="458">
        <f>SUMIFS('Cost Export'!$G:$G,'Cost Export'!$C:$C,$A39,'Cost Export'!$D:$D,$B39,'Cost Export'!$E:$E,$C39,'Cost Export'!$A:$A,"&gt;="&amp;V$1,'Cost Export'!$A:$A,"&lt;"&amp;V$1+1)</f>
        <v>0</v>
      </c>
      <c r="W39" s="458">
        <f>SUMIFS('Cost Export'!$G:$G,'Cost Export'!$C:$C,$A39,'Cost Export'!$D:$D,$B39,'Cost Export'!$E:$E,$C39,'Cost Export'!$A:$A,"&gt;="&amp;W$1,'Cost Export'!$A:$A,"&lt;"&amp;W$1+1)</f>
        <v>0</v>
      </c>
      <c r="X39" s="458">
        <f>SUMIFS('Cost Export'!$G:$G,'Cost Export'!$C:$C,$A39,'Cost Export'!$D:$D,$B39,'Cost Export'!$E:$E,$C39,'Cost Export'!$A:$A,"&gt;="&amp;X$1,'Cost Export'!$A:$A,"&lt;"&amp;X$1+1)</f>
        <v>0</v>
      </c>
      <c r="Y39" s="458">
        <f>SUMIFS('Cost Export'!$G:$G,'Cost Export'!$C:$C,$A39,'Cost Export'!$D:$D,$B39,'Cost Export'!$E:$E,$C39,'Cost Export'!$A:$A,"&gt;="&amp;Y$1,'Cost Export'!$A:$A,"&lt;"&amp;Y$1+1)</f>
        <v>0</v>
      </c>
      <c r="Z39" s="458">
        <f>SUMIFS('Cost Export'!$G:$G,'Cost Export'!$C:$C,$A39,'Cost Export'!$D:$D,$B39,'Cost Export'!$E:$E,$C39,'Cost Export'!$A:$A,"&gt;="&amp;Z$1,'Cost Export'!$A:$A,"&lt;"&amp;Z$1+1)</f>
        <v>0</v>
      </c>
      <c r="AA39" s="458">
        <f>SUMIFS('Cost Export'!$G:$G,'Cost Export'!$C:$C,$A39,'Cost Export'!$D:$D,$B39,'Cost Export'!$E:$E,$C39,'Cost Export'!$A:$A,"&gt;="&amp;AA$1,'Cost Export'!$A:$A,"&lt;"&amp;AA$1+1)</f>
        <v>0</v>
      </c>
      <c r="AB39" s="459">
        <f>SUMIFS('Cost Export'!$G:$G,'Cost Export'!$C:$C,$A39,'Cost Export'!$D:$D,$B39,'Cost Export'!$E:$E,$C39,'Cost Export'!$A:$A,"&gt;="&amp;AB$1,'Cost Export'!$A:$A,"&lt;"&amp;AB$1+1)</f>
        <v>0</v>
      </c>
    </row>
    <row r="40" spans="1:28">
      <c r="A40" s="6">
        <v>7230</v>
      </c>
      <c r="B40" s="7">
        <v>200</v>
      </c>
      <c r="C40" s="7">
        <v>14.27</v>
      </c>
      <c r="D40" s="8" t="s">
        <v>21</v>
      </c>
      <c r="E40" s="26">
        <f t="shared" si="0"/>
        <v>0</v>
      </c>
      <c r="F40" s="25">
        <f t="shared" si="1"/>
        <v>0</v>
      </c>
      <c r="G40" s="453">
        <f>SUMIFS('Cost Export'!$G:$G,'Cost Export'!$C:$C,$A40,'Cost Export'!$D:$D,$B40,'Cost Export'!$E:$E,$C40,'Cost Export'!$A:$A,"&gt;="&amp;G$1,'Cost Export'!$A:$A,"&lt;"&amp;G$1+1)</f>
        <v>0</v>
      </c>
      <c r="H40" s="458">
        <f>SUMIFS('Cost Export'!$G:$G,'Cost Export'!$C:$C,$A40,'Cost Export'!$D:$D,$B40,'Cost Export'!$E:$E,$C40,'Cost Export'!$A:$A,"&gt;="&amp;H$1,'Cost Export'!$A:$A,"&lt;"&amp;H$1+1)</f>
        <v>0</v>
      </c>
      <c r="I40" s="458">
        <f>SUMIFS('Cost Export'!$G:$G,'Cost Export'!$C:$C,$A40,'Cost Export'!$D:$D,$B40,'Cost Export'!$E:$E,$C40,'Cost Export'!$A:$A,"&gt;="&amp;I$1,'Cost Export'!$A:$A,"&lt;"&amp;I$1+1)</f>
        <v>0</v>
      </c>
      <c r="J40" s="458">
        <f>SUMIFS('Cost Export'!$G:$G,'Cost Export'!$C:$C,$A40,'Cost Export'!$D:$D,$B40,'Cost Export'!$E:$E,$C40,'Cost Export'!$A:$A,"&gt;="&amp;J$1,'Cost Export'!$A:$A,"&lt;"&amp;J$1+1)</f>
        <v>0</v>
      </c>
      <c r="K40" s="458">
        <f>SUMIFS('Cost Export'!$G:$G,'Cost Export'!$C:$C,$A40,'Cost Export'!$D:$D,$B40,'Cost Export'!$E:$E,$C40,'Cost Export'!$A:$A,"&gt;="&amp;K$1,'Cost Export'!$A:$A,"&lt;"&amp;K$1+1)</f>
        <v>0</v>
      </c>
      <c r="L40" s="458">
        <f>SUMIFS('Cost Export'!$G:$G,'Cost Export'!$C:$C,$A40,'Cost Export'!$D:$D,$B40,'Cost Export'!$E:$E,$C40,'Cost Export'!$A:$A,"&gt;="&amp;L$1,'Cost Export'!$A:$A,"&lt;"&amp;L$1+1)</f>
        <v>0</v>
      </c>
      <c r="M40" s="458">
        <f>SUMIFS('Cost Export'!$G:$G,'Cost Export'!$C:$C,$A40,'Cost Export'!$D:$D,$B40,'Cost Export'!$E:$E,$C40,'Cost Export'!$A:$A,"&gt;="&amp;M$1,'Cost Export'!$A:$A,"&lt;"&amp;M$1+1)</f>
        <v>0</v>
      </c>
      <c r="N40" s="458">
        <f>SUMIFS('Cost Export'!$G:$G,'Cost Export'!$C:$C,$A40,'Cost Export'!$D:$D,$B40,'Cost Export'!$E:$E,$C40,'Cost Export'!$A:$A,"&gt;="&amp;N$1,'Cost Export'!$A:$A,"&lt;"&amp;N$1+1)</f>
        <v>0</v>
      </c>
      <c r="O40" s="458">
        <f>SUMIFS('Cost Export'!$G:$G,'Cost Export'!$C:$C,$A40,'Cost Export'!$D:$D,$B40,'Cost Export'!$E:$E,$C40,'Cost Export'!$A:$A,"&gt;="&amp;O$1,'Cost Export'!$A:$A,"&lt;"&amp;O$1+1)</f>
        <v>0</v>
      </c>
      <c r="P40" s="458">
        <f>SUMIFS('Cost Export'!$G:$G,'Cost Export'!$C:$C,$A40,'Cost Export'!$D:$D,$B40,'Cost Export'!$E:$E,$C40,'Cost Export'!$A:$A,"&gt;="&amp;P$1,'Cost Export'!$A:$A,"&lt;"&amp;P$1+1)</f>
        <v>0</v>
      </c>
      <c r="Q40" s="458">
        <f>SUMIFS('Cost Export'!$G:$G,'Cost Export'!$C:$C,$A40,'Cost Export'!$D:$D,$B40,'Cost Export'!$E:$E,$C40,'Cost Export'!$A:$A,"&gt;="&amp;Q$1,'Cost Export'!$A:$A,"&lt;"&amp;Q$1+1)</f>
        <v>0</v>
      </c>
      <c r="R40" s="458">
        <f>SUMIFS('Cost Export'!$G:$G,'Cost Export'!$C:$C,$A40,'Cost Export'!$D:$D,$B40,'Cost Export'!$E:$E,$C40,'Cost Export'!$A:$A,"&gt;="&amp;R$1,'Cost Export'!$A:$A,"&lt;"&amp;R$1+1)</f>
        <v>0</v>
      </c>
      <c r="S40" s="458">
        <f>SUMIFS('Cost Export'!$G:$G,'Cost Export'!$C:$C,$A40,'Cost Export'!$D:$D,$B40,'Cost Export'!$E:$E,$C40,'Cost Export'!$A:$A,"&gt;="&amp;S$1,'Cost Export'!$A:$A,"&lt;"&amp;S$1+1)</f>
        <v>0</v>
      </c>
      <c r="T40" s="458">
        <f>SUMIFS('Cost Export'!$G:$G,'Cost Export'!$C:$C,$A40,'Cost Export'!$D:$D,$B40,'Cost Export'!$E:$E,$C40,'Cost Export'!$A:$A,"&gt;="&amp;T$1,'Cost Export'!$A:$A,"&lt;"&amp;T$1+1)</f>
        <v>0</v>
      </c>
      <c r="U40" s="458">
        <f>SUMIFS('Cost Export'!$G:$G,'Cost Export'!$C:$C,$A40,'Cost Export'!$D:$D,$B40,'Cost Export'!$E:$E,$C40,'Cost Export'!$A:$A,"&gt;="&amp;U$1,'Cost Export'!$A:$A,"&lt;"&amp;U$1+1)</f>
        <v>0</v>
      </c>
      <c r="V40" s="458">
        <f>SUMIFS('Cost Export'!$G:$G,'Cost Export'!$C:$C,$A40,'Cost Export'!$D:$D,$B40,'Cost Export'!$E:$E,$C40,'Cost Export'!$A:$A,"&gt;="&amp;V$1,'Cost Export'!$A:$A,"&lt;"&amp;V$1+1)</f>
        <v>0</v>
      </c>
      <c r="W40" s="458">
        <f>SUMIFS('Cost Export'!$G:$G,'Cost Export'!$C:$C,$A40,'Cost Export'!$D:$D,$B40,'Cost Export'!$E:$E,$C40,'Cost Export'!$A:$A,"&gt;="&amp;W$1,'Cost Export'!$A:$A,"&lt;"&amp;W$1+1)</f>
        <v>0</v>
      </c>
      <c r="X40" s="458">
        <f>SUMIFS('Cost Export'!$G:$G,'Cost Export'!$C:$C,$A40,'Cost Export'!$D:$D,$B40,'Cost Export'!$E:$E,$C40,'Cost Export'!$A:$A,"&gt;="&amp;X$1,'Cost Export'!$A:$A,"&lt;"&amp;X$1+1)</f>
        <v>0</v>
      </c>
      <c r="Y40" s="458">
        <f>SUMIFS('Cost Export'!$G:$G,'Cost Export'!$C:$C,$A40,'Cost Export'!$D:$D,$B40,'Cost Export'!$E:$E,$C40,'Cost Export'!$A:$A,"&gt;="&amp;Y$1,'Cost Export'!$A:$A,"&lt;"&amp;Y$1+1)</f>
        <v>0</v>
      </c>
      <c r="Z40" s="458">
        <f>SUMIFS('Cost Export'!$G:$G,'Cost Export'!$C:$C,$A40,'Cost Export'!$D:$D,$B40,'Cost Export'!$E:$E,$C40,'Cost Export'!$A:$A,"&gt;="&amp;Z$1,'Cost Export'!$A:$A,"&lt;"&amp;Z$1+1)</f>
        <v>0</v>
      </c>
      <c r="AA40" s="458">
        <f>SUMIFS('Cost Export'!$G:$G,'Cost Export'!$C:$C,$A40,'Cost Export'!$D:$D,$B40,'Cost Export'!$E:$E,$C40,'Cost Export'!$A:$A,"&gt;="&amp;AA$1,'Cost Export'!$A:$A,"&lt;"&amp;AA$1+1)</f>
        <v>0</v>
      </c>
      <c r="AB40" s="459">
        <f>SUMIFS('Cost Export'!$G:$G,'Cost Export'!$C:$C,$A40,'Cost Export'!$D:$D,$B40,'Cost Export'!$E:$E,$C40,'Cost Export'!$A:$A,"&gt;="&amp;AB$1,'Cost Export'!$A:$A,"&lt;"&amp;AB$1+1)</f>
        <v>0</v>
      </c>
    </row>
    <row r="41" spans="1:28">
      <c r="A41" s="6">
        <v>7230</v>
      </c>
      <c r="B41" s="7">
        <v>200</v>
      </c>
      <c r="C41" s="7">
        <v>14.28</v>
      </c>
      <c r="D41" s="8" t="s">
        <v>21</v>
      </c>
      <c r="E41" s="26">
        <f t="shared" si="0"/>
        <v>0</v>
      </c>
      <c r="F41" s="25">
        <f t="shared" si="1"/>
        <v>0</v>
      </c>
      <c r="G41" s="453">
        <f>SUMIFS('Cost Export'!$G:$G,'Cost Export'!$C:$C,$A41,'Cost Export'!$D:$D,$B41,'Cost Export'!$E:$E,$C41,'Cost Export'!$A:$A,"&gt;="&amp;G$1,'Cost Export'!$A:$A,"&lt;"&amp;G$1+1)</f>
        <v>0</v>
      </c>
      <c r="H41" s="458">
        <f>SUMIFS('Cost Export'!$G:$G,'Cost Export'!$C:$C,$A41,'Cost Export'!$D:$D,$B41,'Cost Export'!$E:$E,$C41,'Cost Export'!$A:$A,"&gt;="&amp;H$1,'Cost Export'!$A:$A,"&lt;"&amp;H$1+1)</f>
        <v>0</v>
      </c>
      <c r="I41" s="458">
        <f>SUMIFS('Cost Export'!$G:$G,'Cost Export'!$C:$C,$A41,'Cost Export'!$D:$D,$B41,'Cost Export'!$E:$E,$C41,'Cost Export'!$A:$A,"&gt;="&amp;I$1,'Cost Export'!$A:$A,"&lt;"&amp;I$1+1)</f>
        <v>0</v>
      </c>
      <c r="J41" s="458">
        <f>SUMIFS('Cost Export'!$G:$G,'Cost Export'!$C:$C,$A41,'Cost Export'!$D:$D,$B41,'Cost Export'!$E:$E,$C41,'Cost Export'!$A:$A,"&gt;="&amp;J$1,'Cost Export'!$A:$A,"&lt;"&amp;J$1+1)</f>
        <v>0</v>
      </c>
      <c r="K41" s="458">
        <f>SUMIFS('Cost Export'!$G:$G,'Cost Export'!$C:$C,$A41,'Cost Export'!$D:$D,$B41,'Cost Export'!$E:$E,$C41,'Cost Export'!$A:$A,"&gt;="&amp;K$1,'Cost Export'!$A:$A,"&lt;"&amp;K$1+1)</f>
        <v>0</v>
      </c>
      <c r="L41" s="458">
        <f>SUMIFS('Cost Export'!$G:$G,'Cost Export'!$C:$C,$A41,'Cost Export'!$D:$D,$B41,'Cost Export'!$E:$E,$C41,'Cost Export'!$A:$A,"&gt;="&amp;L$1,'Cost Export'!$A:$A,"&lt;"&amp;L$1+1)</f>
        <v>0</v>
      </c>
      <c r="M41" s="458">
        <f>SUMIFS('Cost Export'!$G:$G,'Cost Export'!$C:$C,$A41,'Cost Export'!$D:$D,$B41,'Cost Export'!$E:$E,$C41,'Cost Export'!$A:$A,"&gt;="&amp;M$1,'Cost Export'!$A:$A,"&lt;"&amp;M$1+1)</f>
        <v>0</v>
      </c>
      <c r="N41" s="458">
        <f>SUMIFS('Cost Export'!$G:$G,'Cost Export'!$C:$C,$A41,'Cost Export'!$D:$D,$B41,'Cost Export'!$E:$E,$C41,'Cost Export'!$A:$A,"&gt;="&amp;N$1,'Cost Export'!$A:$A,"&lt;"&amp;N$1+1)</f>
        <v>0</v>
      </c>
      <c r="O41" s="458">
        <f>SUMIFS('Cost Export'!$G:$G,'Cost Export'!$C:$C,$A41,'Cost Export'!$D:$D,$B41,'Cost Export'!$E:$E,$C41,'Cost Export'!$A:$A,"&gt;="&amp;O$1,'Cost Export'!$A:$A,"&lt;"&amp;O$1+1)</f>
        <v>0</v>
      </c>
      <c r="P41" s="458">
        <f>SUMIFS('Cost Export'!$G:$G,'Cost Export'!$C:$C,$A41,'Cost Export'!$D:$D,$B41,'Cost Export'!$E:$E,$C41,'Cost Export'!$A:$A,"&gt;="&amp;P$1,'Cost Export'!$A:$A,"&lt;"&amp;P$1+1)</f>
        <v>0</v>
      </c>
      <c r="Q41" s="458">
        <f>SUMIFS('Cost Export'!$G:$G,'Cost Export'!$C:$C,$A41,'Cost Export'!$D:$D,$B41,'Cost Export'!$E:$E,$C41,'Cost Export'!$A:$A,"&gt;="&amp;Q$1,'Cost Export'!$A:$A,"&lt;"&amp;Q$1+1)</f>
        <v>0</v>
      </c>
      <c r="R41" s="458">
        <f>SUMIFS('Cost Export'!$G:$G,'Cost Export'!$C:$C,$A41,'Cost Export'!$D:$D,$B41,'Cost Export'!$E:$E,$C41,'Cost Export'!$A:$A,"&gt;="&amp;R$1,'Cost Export'!$A:$A,"&lt;"&amp;R$1+1)</f>
        <v>0</v>
      </c>
      <c r="S41" s="458">
        <f>SUMIFS('Cost Export'!$G:$G,'Cost Export'!$C:$C,$A41,'Cost Export'!$D:$D,$B41,'Cost Export'!$E:$E,$C41,'Cost Export'!$A:$A,"&gt;="&amp;S$1,'Cost Export'!$A:$A,"&lt;"&amp;S$1+1)</f>
        <v>0</v>
      </c>
      <c r="T41" s="458">
        <f>SUMIFS('Cost Export'!$G:$G,'Cost Export'!$C:$C,$A41,'Cost Export'!$D:$D,$B41,'Cost Export'!$E:$E,$C41,'Cost Export'!$A:$A,"&gt;="&amp;T$1,'Cost Export'!$A:$A,"&lt;"&amp;T$1+1)</f>
        <v>0</v>
      </c>
      <c r="U41" s="458">
        <f>SUMIFS('Cost Export'!$G:$G,'Cost Export'!$C:$C,$A41,'Cost Export'!$D:$D,$B41,'Cost Export'!$E:$E,$C41,'Cost Export'!$A:$A,"&gt;="&amp;U$1,'Cost Export'!$A:$A,"&lt;"&amp;U$1+1)</f>
        <v>0</v>
      </c>
      <c r="V41" s="458">
        <f>SUMIFS('Cost Export'!$G:$G,'Cost Export'!$C:$C,$A41,'Cost Export'!$D:$D,$B41,'Cost Export'!$E:$E,$C41,'Cost Export'!$A:$A,"&gt;="&amp;V$1,'Cost Export'!$A:$A,"&lt;"&amp;V$1+1)</f>
        <v>0</v>
      </c>
      <c r="W41" s="458">
        <f>SUMIFS('Cost Export'!$G:$G,'Cost Export'!$C:$C,$A41,'Cost Export'!$D:$D,$B41,'Cost Export'!$E:$E,$C41,'Cost Export'!$A:$A,"&gt;="&amp;W$1,'Cost Export'!$A:$A,"&lt;"&amp;W$1+1)</f>
        <v>0</v>
      </c>
      <c r="X41" s="458">
        <f>SUMIFS('Cost Export'!$G:$G,'Cost Export'!$C:$C,$A41,'Cost Export'!$D:$D,$B41,'Cost Export'!$E:$E,$C41,'Cost Export'!$A:$A,"&gt;="&amp;X$1,'Cost Export'!$A:$A,"&lt;"&amp;X$1+1)</f>
        <v>0</v>
      </c>
      <c r="Y41" s="458">
        <f>SUMIFS('Cost Export'!$G:$G,'Cost Export'!$C:$C,$A41,'Cost Export'!$D:$D,$B41,'Cost Export'!$E:$E,$C41,'Cost Export'!$A:$A,"&gt;="&amp;Y$1,'Cost Export'!$A:$A,"&lt;"&amp;Y$1+1)</f>
        <v>0</v>
      </c>
      <c r="Z41" s="458">
        <f>SUMIFS('Cost Export'!$G:$G,'Cost Export'!$C:$C,$A41,'Cost Export'!$D:$D,$B41,'Cost Export'!$E:$E,$C41,'Cost Export'!$A:$A,"&gt;="&amp;Z$1,'Cost Export'!$A:$A,"&lt;"&amp;Z$1+1)</f>
        <v>0</v>
      </c>
      <c r="AA41" s="458">
        <f>SUMIFS('Cost Export'!$G:$G,'Cost Export'!$C:$C,$A41,'Cost Export'!$D:$D,$B41,'Cost Export'!$E:$E,$C41,'Cost Export'!$A:$A,"&gt;="&amp;AA$1,'Cost Export'!$A:$A,"&lt;"&amp;AA$1+1)</f>
        <v>0</v>
      </c>
      <c r="AB41" s="459">
        <f>SUMIFS('Cost Export'!$G:$G,'Cost Export'!$C:$C,$A41,'Cost Export'!$D:$D,$B41,'Cost Export'!$E:$E,$C41,'Cost Export'!$A:$A,"&gt;="&amp;AB$1,'Cost Export'!$A:$A,"&lt;"&amp;AB$1+1)</f>
        <v>0</v>
      </c>
    </row>
    <row r="42" spans="1:28">
      <c r="A42" s="6">
        <v>7440</v>
      </c>
      <c r="B42" s="7">
        <v>9</v>
      </c>
      <c r="C42" s="7">
        <v>14.3</v>
      </c>
      <c r="D42" s="8" t="s">
        <v>58</v>
      </c>
      <c r="E42" s="26">
        <f t="shared" si="0"/>
        <v>0</v>
      </c>
      <c r="F42" s="25">
        <f t="shared" si="1"/>
        <v>0</v>
      </c>
      <c r="G42" s="453">
        <f>SUMIFS('Cost Export'!$G:$G,'Cost Export'!$C:$C,$A42,'Cost Export'!$D:$D,$B42,'Cost Export'!$E:$E,$C42,'Cost Export'!$A:$A,"&gt;="&amp;G$1,'Cost Export'!$A:$A,"&lt;"&amp;G$1+1)</f>
        <v>0</v>
      </c>
      <c r="H42" s="458">
        <f>SUMIFS('Cost Export'!$G:$G,'Cost Export'!$C:$C,$A42,'Cost Export'!$D:$D,$B42,'Cost Export'!$E:$E,$C42,'Cost Export'!$A:$A,"&gt;="&amp;H$1,'Cost Export'!$A:$A,"&lt;"&amp;H$1+1)</f>
        <v>0</v>
      </c>
      <c r="I42" s="458">
        <f>SUMIFS('Cost Export'!$G:$G,'Cost Export'!$C:$C,$A42,'Cost Export'!$D:$D,$B42,'Cost Export'!$E:$E,$C42,'Cost Export'!$A:$A,"&gt;="&amp;I$1,'Cost Export'!$A:$A,"&lt;"&amp;I$1+1)</f>
        <v>0</v>
      </c>
      <c r="J42" s="458">
        <f>SUMIFS('Cost Export'!$G:$G,'Cost Export'!$C:$C,$A42,'Cost Export'!$D:$D,$B42,'Cost Export'!$E:$E,$C42,'Cost Export'!$A:$A,"&gt;="&amp;J$1,'Cost Export'!$A:$A,"&lt;"&amp;J$1+1)</f>
        <v>0</v>
      </c>
      <c r="K42" s="458">
        <f>SUMIFS('Cost Export'!$G:$G,'Cost Export'!$C:$C,$A42,'Cost Export'!$D:$D,$B42,'Cost Export'!$E:$E,$C42,'Cost Export'!$A:$A,"&gt;="&amp;K$1,'Cost Export'!$A:$A,"&lt;"&amp;K$1+1)</f>
        <v>0</v>
      </c>
      <c r="L42" s="458">
        <f>SUMIFS('Cost Export'!$G:$G,'Cost Export'!$C:$C,$A42,'Cost Export'!$D:$D,$B42,'Cost Export'!$E:$E,$C42,'Cost Export'!$A:$A,"&gt;="&amp;L$1,'Cost Export'!$A:$A,"&lt;"&amp;L$1+1)</f>
        <v>0</v>
      </c>
      <c r="M42" s="458">
        <f>SUMIFS('Cost Export'!$G:$G,'Cost Export'!$C:$C,$A42,'Cost Export'!$D:$D,$B42,'Cost Export'!$E:$E,$C42,'Cost Export'!$A:$A,"&gt;="&amp;M$1,'Cost Export'!$A:$A,"&lt;"&amp;M$1+1)</f>
        <v>0</v>
      </c>
      <c r="N42" s="458">
        <f>SUMIFS('Cost Export'!$G:$G,'Cost Export'!$C:$C,$A42,'Cost Export'!$D:$D,$B42,'Cost Export'!$E:$E,$C42,'Cost Export'!$A:$A,"&gt;="&amp;N$1,'Cost Export'!$A:$A,"&lt;"&amp;N$1+1)</f>
        <v>0</v>
      </c>
      <c r="O42" s="458">
        <f>SUMIFS('Cost Export'!$G:$G,'Cost Export'!$C:$C,$A42,'Cost Export'!$D:$D,$B42,'Cost Export'!$E:$E,$C42,'Cost Export'!$A:$A,"&gt;="&amp;O$1,'Cost Export'!$A:$A,"&lt;"&amp;O$1+1)</f>
        <v>0</v>
      </c>
      <c r="P42" s="458">
        <f>SUMIFS('Cost Export'!$G:$G,'Cost Export'!$C:$C,$A42,'Cost Export'!$D:$D,$B42,'Cost Export'!$E:$E,$C42,'Cost Export'!$A:$A,"&gt;="&amp;P$1,'Cost Export'!$A:$A,"&lt;"&amp;P$1+1)</f>
        <v>0</v>
      </c>
      <c r="Q42" s="458">
        <f>SUMIFS('Cost Export'!$G:$G,'Cost Export'!$C:$C,$A42,'Cost Export'!$D:$D,$B42,'Cost Export'!$E:$E,$C42,'Cost Export'!$A:$A,"&gt;="&amp;Q$1,'Cost Export'!$A:$A,"&lt;"&amp;Q$1+1)</f>
        <v>0</v>
      </c>
      <c r="R42" s="458">
        <f>SUMIFS('Cost Export'!$G:$G,'Cost Export'!$C:$C,$A42,'Cost Export'!$D:$D,$B42,'Cost Export'!$E:$E,$C42,'Cost Export'!$A:$A,"&gt;="&amp;R$1,'Cost Export'!$A:$A,"&lt;"&amp;R$1+1)</f>
        <v>0</v>
      </c>
      <c r="S42" s="458">
        <f>SUMIFS('Cost Export'!$G:$G,'Cost Export'!$C:$C,$A42,'Cost Export'!$D:$D,$B42,'Cost Export'!$E:$E,$C42,'Cost Export'!$A:$A,"&gt;="&amp;S$1,'Cost Export'!$A:$A,"&lt;"&amp;S$1+1)</f>
        <v>0</v>
      </c>
      <c r="T42" s="458">
        <f>SUMIFS('Cost Export'!$G:$G,'Cost Export'!$C:$C,$A42,'Cost Export'!$D:$D,$B42,'Cost Export'!$E:$E,$C42,'Cost Export'!$A:$A,"&gt;="&amp;T$1,'Cost Export'!$A:$A,"&lt;"&amp;T$1+1)</f>
        <v>0</v>
      </c>
      <c r="U42" s="458">
        <f>SUMIFS('Cost Export'!$G:$G,'Cost Export'!$C:$C,$A42,'Cost Export'!$D:$D,$B42,'Cost Export'!$E:$E,$C42,'Cost Export'!$A:$A,"&gt;="&amp;U$1,'Cost Export'!$A:$A,"&lt;"&amp;U$1+1)</f>
        <v>0</v>
      </c>
      <c r="V42" s="458">
        <f>SUMIFS('Cost Export'!$G:$G,'Cost Export'!$C:$C,$A42,'Cost Export'!$D:$D,$B42,'Cost Export'!$E:$E,$C42,'Cost Export'!$A:$A,"&gt;="&amp;V$1,'Cost Export'!$A:$A,"&lt;"&amp;V$1+1)</f>
        <v>0</v>
      </c>
      <c r="W42" s="458">
        <f>SUMIFS('Cost Export'!$G:$G,'Cost Export'!$C:$C,$A42,'Cost Export'!$D:$D,$B42,'Cost Export'!$E:$E,$C42,'Cost Export'!$A:$A,"&gt;="&amp;W$1,'Cost Export'!$A:$A,"&lt;"&amp;W$1+1)</f>
        <v>0</v>
      </c>
      <c r="X42" s="458">
        <f>SUMIFS('Cost Export'!$G:$G,'Cost Export'!$C:$C,$A42,'Cost Export'!$D:$D,$B42,'Cost Export'!$E:$E,$C42,'Cost Export'!$A:$A,"&gt;="&amp;X$1,'Cost Export'!$A:$A,"&lt;"&amp;X$1+1)</f>
        <v>0</v>
      </c>
      <c r="Y42" s="458">
        <f>SUMIFS('Cost Export'!$G:$G,'Cost Export'!$C:$C,$A42,'Cost Export'!$D:$D,$B42,'Cost Export'!$E:$E,$C42,'Cost Export'!$A:$A,"&gt;="&amp;Y$1,'Cost Export'!$A:$A,"&lt;"&amp;Y$1+1)</f>
        <v>0</v>
      </c>
      <c r="Z42" s="458">
        <f>SUMIFS('Cost Export'!$G:$G,'Cost Export'!$C:$C,$A42,'Cost Export'!$D:$D,$B42,'Cost Export'!$E:$E,$C42,'Cost Export'!$A:$A,"&gt;="&amp;Z$1,'Cost Export'!$A:$A,"&lt;"&amp;Z$1+1)</f>
        <v>0</v>
      </c>
      <c r="AA42" s="458">
        <f>SUMIFS('Cost Export'!$G:$G,'Cost Export'!$C:$C,$A42,'Cost Export'!$D:$D,$B42,'Cost Export'!$E:$E,$C42,'Cost Export'!$A:$A,"&gt;="&amp;AA$1,'Cost Export'!$A:$A,"&lt;"&amp;AA$1+1)</f>
        <v>0</v>
      </c>
      <c r="AB42" s="459">
        <f>SUMIFS('Cost Export'!$G:$G,'Cost Export'!$C:$C,$A42,'Cost Export'!$D:$D,$B42,'Cost Export'!$E:$E,$C42,'Cost Export'!$A:$A,"&gt;="&amp;AB$1,'Cost Export'!$A:$A,"&lt;"&amp;AB$1+1)</f>
        <v>0</v>
      </c>
    </row>
    <row r="43" spans="1:28">
      <c r="A43" s="6">
        <v>7440</v>
      </c>
      <c r="B43" s="7">
        <v>9</v>
      </c>
      <c r="C43" s="7">
        <v>14.32</v>
      </c>
      <c r="D43" s="8" t="s">
        <v>58</v>
      </c>
      <c r="E43" s="26">
        <f t="shared" si="0"/>
        <v>0</v>
      </c>
      <c r="F43" s="25">
        <f t="shared" si="1"/>
        <v>0</v>
      </c>
      <c r="G43" s="453">
        <f>SUMIFS('Cost Export'!$G:$G,'Cost Export'!$C:$C,$A43,'Cost Export'!$D:$D,$B43,'Cost Export'!$E:$E,$C43,'Cost Export'!$A:$A,"&gt;="&amp;G$1,'Cost Export'!$A:$A,"&lt;"&amp;G$1+1)</f>
        <v>0</v>
      </c>
      <c r="H43" s="458">
        <f>SUMIFS('Cost Export'!$G:$G,'Cost Export'!$C:$C,$A43,'Cost Export'!$D:$D,$B43,'Cost Export'!$E:$E,$C43,'Cost Export'!$A:$A,"&gt;="&amp;H$1,'Cost Export'!$A:$A,"&lt;"&amp;H$1+1)</f>
        <v>0</v>
      </c>
      <c r="I43" s="458">
        <f>SUMIFS('Cost Export'!$G:$G,'Cost Export'!$C:$C,$A43,'Cost Export'!$D:$D,$B43,'Cost Export'!$E:$E,$C43,'Cost Export'!$A:$A,"&gt;="&amp;I$1,'Cost Export'!$A:$A,"&lt;"&amp;I$1+1)</f>
        <v>0</v>
      </c>
      <c r="J43" s="458">
        <f>SUMIFS('Cost Export'!$G:$G,'Cost Export'!$C:$C,$A43,'Cost Export'!$D:$D,$B43,'Cost Export'!$E:$E,$C43,'Cost Export'!$A:$A,"&gt;="&amp;J$1,'Cost Export'!$A:$A,"&lt;"&amp;J$1+1)</f>
        <v>0</v>
      </c>
      <c r="K43" s="458">
        <f>SUMIFS('Cost Export'!$G:$G,'Cost Export'!$C:$C,$A43,'Cost Export'!$D:$D,$B43,'Cost Export'!$E:$E,$C43,'Cost Export'!$A:$A,"&gt;="&amp;K$1,'Cost Export'!$A:$A,"&lt;"&amp;K$1+1)</f>
        <v>0</v>
      </c>
      <c r="L43" s="458">
        <f>SUMIFS('Cost Export'!$G:$G,'Cost Export'!$C:$C,$A43,'Cost Export'!$D:$D,$B43,'Cost Export'!$E:$E,$C43,'Cost Export'!$A:$A,"&gt;="&amp;L$1,'Cost Export'!$A:$A,"&lt;"&amp;L$1+1)</f>
        <v>0</v>
      </c>
      <c r="M43" s="458">
        <f>SUMIFS('Cost Export'!$G:$G,'Cost Export'!$C:$C,$A43,'Cost Export'!$D:$D,$B43,'Cost Export'!$E:$E,$C43,'Cost Export'!$A:$A,"&gt;="&amp;M$1,'Cost Export'!$A:$A,"&lt;"&amp;M$1+1)</f>
        <v>0</v>
      </c>
      <c r="N43" s="458">
        <f>SUMIFS('Cost Export'!$G:$G,'Cost Export'!$C:$C,$A43,'Cost Export'!$D:$D,$B43,'Cost Export'!$E:$E,$C43,'Cost Export'!$A:$A,"&gt;="&amp;N$1,'Cost Export'!$A:$A,"&lt;"&amp;N$1+1)</f>
        <v>0</v>
      </c>
      <c r="O43" s="458">
        <f>SUMIFS('Cost Export'!$G:$G,'Cost Export'!$C:$C,$A43,'Cost Export'!$D:$D,$B43,'Cost Export'!$E:$E,$C43,'Cost Export'!$A:$A,"&gt;="&amp;O$1,'Cost Export'!$A:$A,"&lt;"&amp;O$1+1)</f>
        <v>0</v>
      </c>
      <c r="P43" s="458">
        <f>SUMIFS('Cost Export'!$G:$G,'Cost Export'!$C:$C,$A43,'Cost Export'!$D:$D,$B43,'Cost Export'!$E:$E,$C43,'Cost Export'!$A:$A,"&gt;="&amp;P$1,'Cost Export'!$A:$A,"&lt;"&amp;P$1+1)</f>
        <v>0</v>
      </c>
      <c r="Q43" s="458">
        <f>SUMIFS('Cost Export'!$G:$G,'Cost Export'!$C:$C,$A43,'Cost Export'!$D:$D,$B43,'Cost Export'!$E:$E,$C43,'Cost Export'!$A:$A,"&gt;="&amp;Q$1,'Cost Export'!$A:$A,"&lt;"&amp;Q$1+1)</f>
        <v>0</v>
      </c>
      <c r="R43" s="458">
        <f>SUMIFS('Cost Export'!$G:$G,'Cost Export'!$C:$C,$A43,'Cost Export'!$D:$D,$B43,'Cost Export'!$E:$E,$C43,'Cost Export'!$A:$A,"&gt;="&amp;R$1,'Cost Export'!$A:$A,"&lt;"&amp;R$1+1)</f>
        <v>0</v>
      </c>
      <c r="S43" s="458">
        <f>SUMIFS('Cost Export'!$G:$G,'Cost Export'!$C:$C,$A43,'Cost Export'!$D:$D,$B43,'Cost Export'!$E:$E,$C43,'Cost Export'!$A:$A,"&gt;="&amp;S$1,'Cost Export'!$A:$A,"&lt;"&amp;S$1+1)</f>
        <v>0</v>
      </c>
      <c r="T43" s="458">
        <f>SUMIFS('Cost Export'!$G:$G,'Cost Export'!$C:$C,$A43,'Cost Export'!$D:$D,$B43,'Cost Export'!$E:$E,$C43,'Cost Export'!$A:$A,"&gt;="&amp;T$1,'Cost Export'!$A:$A,"&lt;"&amp;T$1+1)</f>
        <v>0</v>
      </c>
      <c r="U43" s="458">
        <f>SUMIFS('Cost Export'!$G:$G,'Cost Export'!$C:$C,$A43,'Cost Export'!$D:$D,$B43,'Cost Export'!$E:$E,$C43,'Cost Export'!$A:$A,"&gt;="&amp;U$1,'Cost Export'!$A:$A,"&lt;"&amp;U$1+1)</f>
        <v>0</v>
      </c>
      <c r="V43" s="458">
        <f>SUMIFS('Cost Export'!$G:$G,'Cost Export'!$C:$C,$A43,'Cost Export'!$D:$D,$B43,'Cost Export'!$E:$E,$C43,'Cost Export'!$A:$A,"&gt;="&amp;V$1,'Cost Export'!$A:$A,"&lt;"&amp;V$1+1)</f>
        <v>0</v>
      </c>
      <c r="W43" s="458">
        <f>SUMIFS('Cost Export'!$G:$G,'Cost Export'!$C:$C,$A43,'Cost Export'!$D:$D,$B43,'Cost Export'!$E:$E,$C43,'Cost Export'!$A:$A,"&gt;="&amp;W$1,'Cost Export'!$A:$A,"&lt;"&amp;W$1+1)</f>
        <v>0</v>
      </c>
      <c r="X43" s="458">
        <f>SUMIFS('Cost Export'!$G:$G,'Cost Export'!$C:$C,$A43,'Cost Export'!$D:$D,$B43,'Cost Export'!$E:$E,$C43,'Cost Export'!$A:$A,"&gt;="&amp;X$1,'Cost Export'!$A:$A,"&lt;"&amp;X$1+1)</f>
        <v>0</v>
      </c>
      <c r="Y43" s="458">
        <f>SUMIFS('Cost Export'!$G:$G,'Cost Export'!$C:$C,$A43,'Cost Export'!$D:$D,$B43,'Cost Export'!$E:$E,$C43,'Cost Export'!$A:$A,"&gt;="&amp;Y$1,'Cost Export'!$A:$A,"&lt;"&amp;Y$1+1)</f>
        <v>0</v>
      </c>
      <c r="Z43" s="458">
        <f>SUMIFS('Cost Export'!$G:$G,'Cost Export'!$C:$C,$A43,'Cost Export'!$D:$D,$B43,'Cost Export'!$E:$E,$C43,'Cost Export'!$A:$A,"&gt;="&amp;Z$1,'Cost Export'!$A:$A,"&lt;"&amp;Z$1+1)</f>
        <v>0</v>
      </c>
      <c r="AA43" s="458">
        <f>SUMIFS('Cost Export'!$G:$G,'Cost Export'!$C:$C,$A43,'Cost Export'!$D:$D,$B43,'Cost Export'!$E:$E,$C43,'Cost Export'!$A:$A,"&gt;="&amp;AA$1,'Cost Export'!$A:$A,"&lt;"&amp;AA$1+1)</f>
        <v>0</v>
      </c>
      <c r="AB43" s="459">
        <f>SUMIFS('Cost Export'!$G:$G,'Cost Export'!$C:$C,$A43,'Cost Export'!$D:$D,$B43,'Cost Export'!$E:$E,$C43,'Cost Export'!$A:$A,"&gt;="&amp;AB$1,'Cost Export'!$A:$A,"&lt;"&amp;AB$1+1)</f>
        <v>0</v>
      </c>
    </row>
    <row r="44" spans="1:28">
      <c r="A44" s="6">
        <v>7440</v>
      </c>
      <c r="B44" s="7">
        <v>11</v>
      </c>
      <c r="C44" s="7">
        <v>14.4</v>
      </c>
      <c r="D44" s="8" t="s">
        <v>59</v>
      </c>
      <c r="E44" s="26">
        <f t="shared" si="0"/>
        <v>0</v>
      </c>
      <c r="F44" s="25">
        <f t="shared" si="1"/>
        <v>0</v>
      </c>
      <c r="G44" s="453">
        <f>SUMIFS('Cost Export'!$G:$G,'Cost Export'!$C:$C,$A44,'Cost Export'!$D:$D,$B44,'Cost Export'!$E:$E,$C44,'Cost Export'!$A:$A,"&gt;="&amp;G$1,'Cost Export'!$A:$A,"&lt;"&amp;G$1+1)</f>
        <v>0</v>
      </c>
      <c r="H44" s="458">
        <f>SUMIFS('Cost Export'!$G:$G,'Cost Export'!$C:$C,$A44,'Cost Export'!$D:$D,$B44,'Cost Export'!$E:$E,$C44,'Cost Export'!$A:$A,"&gt;="&amp;H$1,'Cost Export'!$A:$A,"&lt;"&amp;H$1+1)</f>
        <v>0</v>
      </c>
      <c r="I44" s="458">
        <f>SUMIFS('Cost Export'!$G:$G,'Cost Export'!$C:$C,$A44,'Cost Export'!$D:$D,$B44,'Cost Export'!$E:$E,$C44,'Cost Export'!$A:$A,"&gt;="&amp;I$1,'Cost Export'!$A:$A,"&lt;"&amp;I$1+1)</f>
        <v>0</v>
      </c>
      <c r="J44" s="458">
        <f>SUMIFS('Cost Export'!$G:$G,'Cost Export'!$C:$C,$A44,'Cost Export'!$D:$D,$B44,'Cost Export'!$E:$E,$C44,'Cost Export'!$A:$A,"&gt;="&amp;J$1,'Cost Export'!$A:$A,"&lt;"&amp;J$1+1)</f>
        <v>0</v>
      </c>
      <c r="K44" s="458">
        <f>SUMIFS('Cost Export'!$G:$G,'Cost Export'!$C:$C,$A44,'Cost Export'!$D:$D,$B44,'Cost Export'!$E:$E,$C44,'Cost Export'!$A:$A,"&gt;="&amp;K$1,'Cost Export'!$A:$A,"&lt;"&amp;K$1+1)</f>
        <v>0</v>
      </c>
      <c r="L44" s="458">
        <f>SUMIFS('Cost Export'!$G:$G,'Cost Export'!$C:$C,$A44,'Cost Export'!$D:$D,$B44,'Cost Export'!$E:$E,$C44,'Cost Export'!$A:$A,"&gt;="&amp;L$1,'Cost Export'!$A:$A,"&lt;"&amp;L$1+1)</f>
        <v>0</v>
      </c>
      <c r="M44" s="458">
        <f>SUMIFS('Cost Export'!$G:$G,'Cost Export'!$C:$C,$A44,'Cost Export'!$D:$D,$B44,'Cost Export'!$E:$E,$C44,'Cost Export'!$A:$A,"&gt;="&amp;M$1,'Cost Export'!$A:$A,"&lt;"&amp;M$1+1)</f>
        <v>0</v>
      </c>
      <c r="N44" s="458">
        <f>SUMIFS('Cost Export'!$G:$G,'Cost Export'!$C:$C,$A44,'Cost Export'!$D:$D,$B44,'Cost Export'!$E:$E,$C44,'Cost Export'!$A:$A,"&gt;="&amp;N$1,'Cost Export'!$A:$A,"&lt;"&amp;N$1+1)</f>
        <v>0</v>
      </c>
      <c r="O44" s="458">
        <f>SUMIFS('Cost Export'!$G:$G,'Cost Export'!$C:$C,$A44,'Cost Export'!$D:$D,$B44,'Cost Export'!$E:$E,$C44,'Cost Export'!$A:$A,"&gt;="&amp;O$1,'Cost Export'!$A:$A,"&lt;"&amp;O$1+1)</f>
        <v>0</v>
      </c>
      <c r="P44" s="458">
        <f>SUMIFS('Cost Export'!$G:$G,'Cost Export'!$C:$C,$A44,'Cost Export'!$D:$D,$B44,'Cost Export'!$E:$E,$C44,'Cost Export'!$A:$A,"&gt;="&amp;P$1,'Cost Export'!$A:$A,"&lt;"&amp;P$1+1)</f>
        <v>0</v>
      </c>
      <c r="Q44" s="458">
        <f>SUMIFS('Cost Export'!$G:$G,'Cost Export'!$C:$C,$A44,'Cost Export'!$D:$D,$B44,'Cost Export'!$E:$E,$C44,'Cost Export'!$A:$A,"&gt;="&amp;Q$1,'Cost Export'!$A:$A,"&lt;"&amp;Q$1+1)</f>
        <v>0</v>
      </c>
      <c r="R44" s="458">
        <f>SUMIFS('Cost Export'!$G:$G,'Cost Export'!$C:$C,$A44,'Cost Export'!$D:$D,$B44,'Cost Export'!$E:$E,$C44,'Cost Export'!$A:$A,"&gt;="&amp;R$1,'Cost Export'!$A:$A,"&lt;"&amp;R$1+1)</f>
        <v>0</v>
      </c>
      <c r="S44" s="458">
        <f>SUMIFS('Cost Export'!$G:$G,'Cost Export'!$C:$C,$A44,'Cost Export'!$D:$D,$B44,'Cost Export'!$E:$E,$C44,'Cost Export'!$A:$A,"&gt;="&amp;S$1,'Cost Export'!$A:$A,"&lt;"&amp;S$1+1)</f>
        <v>0</v>
      </c>
      <c r="T44" s="458">
        <f>SUMIFS('Cost Export'!$G:$G,'Cost Export'!$C:$C,$A44,'Cost Export'!$D:$D,$B44,'Cost Export'!$E:$E,$C44,'Cost Export'!$A:$A,"&gt;="&amp;T$1,'Cost Export'!$A:$A,"&lt;"&amp;T$1+1)</f>
        <v>0</v>
      </c>
      <c r="U44" s="458">
        <f>SUMIFS('Cost Export'!$G:$G,'Cost Export'!$C:$C,$A44,'Cost Export'!$D:$D,$B44,'Cost Export'!$E:$E,$C44,'Cost Export'!$A:$A,"&gt;="&amp;U$1,'Cost Export'!$A:$A,"&lt;"&amp;U$1+1)</f>
        <v>0</v>
      </c>
      <c r="V44" s="458">
        <f>SUMIFS('Cost Export'!$G:$G,'Cost Export'!$C:$C,$A44,'Cost Export'!$D:$D,$B44,'Cost Export'!$E:$E,$C44,'Cost Export'!$A:$A,"&gt;="&amp;V$1,'Cost Export'!$A:$A,"&lt;"&amp;V$1+1)</f>
        <v>0</v>
      </c>
      <c r="W44" s="458">
        <f>SUMIFS('Cost Export'!$G:$G,'Cost Export'!$C:$C,$A44,'Cost Export'!$D:$D,$B44,'Cost Export'!$E:$E,$C44,'Cost Export'!$A:$A,"&gt;="&amp;W$1,'Cost Export'!$A:$A,"&lt;"&amp;W$1+1)</f>
        <v>0</v>
      </c>
      <c r="X44" s="458">
        <f>SUMIFS('Cost Export'!$G:$G,'Cost Export'!$C:$C,$A44,'Cost Export'!$D:$D,$B44,'Cost Export'!$E:$E,$C44,'Cost Export'!$A:$A,"&gt;="&amp;X$1,'Cost Export'!$A:$A,"&lt;"&amp;X$1+1)</f>
        <v>0</v>
      </c>
      <c r="Y44" s="458">
        <f>SUMIFS('Cost Export'!$G:$G,'Cost Export'!$C:$C,$A44,'Cost Export'!$D:$D,$B44,'Cost Export'!$E:$E,$C44,'Cost Export'!$A:$A,"&gt;="&amp;Y$1,'Cost Export'!$A:$A,"&lt;"&amp;Y$1+1)</f>
        <v>0</v>
      </c>
      <c r="Z44" s="458">
        <f>SUMIFS('Cost Export'!$G:$G,'Cost Export'!$C:$C,$A44,'Cost Export'!$D:$D,$B44,'Cost Export'!$E:$E,$C44,'Cost Export'!$A:$A,"&gt;="&amp;Z$1,'Cost Export'!$A:$A,"&lt;"&amp;Z$1+1)</f>
        <v>0</v>
      </c>
      <c r="AA44" s="458">
        <f>SUMIFS('Cost Export'!$G:$G,'Cost Export'!$C:$C,$A44,'Cost Export'!$D:$D,$B44,'Cost Export'!$E:$E,$C44,'Cost Export'!$A:$A,"&gt;="&amp;AA$1,'Cost Export'!$A:$A,"&lt;"&amp;AA$1+1)</f>
        <v>0</v>
      </c>
      <c r="AB44" s="459">
        <f>SUMIFS('Cost Export'!$G:$G,'Cost Export'!$C:$C,$A44,'Cost Export'!$D:$D,$B44,'Cost Export'!$E:$E,$C44,'Cost Export'!$A:$A,"&gt;="&amp;AB$1,'Cost Export'!$A:$A,"&lt;"&amp;AB$1+1)</f>
        <v>0</v>
      </c>
    </row>
    <row r="45" spans="1:28">
      <c r="A45" s="6">
        <v>7615</v>
      </c>
      <c r="B45" s="7">
        <v>500</v>
      </c>
      <c r="C45" s="7">
        <v>14.5</v>
      </c>
      <c r="D45" s="8" t="s">
        <v>60</v>
      </c>
      <c r="E45" s="26">
        <f t="shared" si="0"/>
        <v>0</v>
      </c>
      <c r="F45" s="25">
        <f t="shared" si="1"/>
        <v>0</v>
      </c>
      <c r="G45" s="453">
        <f>SUMIFS('Cost Export'!$G:$G,'Cost Export'!$C:$C,$A45,'Cost Export'!$D:$D,$B45,'Cost Export'!$E:$E,$C45,'Cost Export'!$A:$A,"&gt;="&amp;G$1,'Cost Export'!$A:$A,"&lt;"&amp;G$1+1)</f>
        <v>0</v>
      </c>
      <c r="H45" s="458">
        <f>SUMIFS('Cost Export'!$G:$G,'Cost Export'!$C:$C,$A45,'Cost Export'!$D:$D,$B45,'Cost Export'!$E:$E,$C45,'Cost Export'!$A:$A,"&gt;="&amp;H$1,'Cost Export'!$A:$A,"&lt;"&amp;H$1+1)</f>
        <v>0</v>
      </c>
      <c r="I45" s="458">
        <f>SUMIFS('Cost Export'!$G:$G,'Cost Export'!$C:$C,$A45,'Cost Export'!$D:$D,$B45,'Cost Export'!$E:$E,$C45,'Cost Export'!$A:$A,"&gt;="&amp;I$1,'Cost Export'!$A:$A,"&lt;"&amp;I$1+1)</f>
        <v>0</v>
      </c>
      <c r="J45" s="458">
        <f>SUMIFS('Cost Export'!$G:$G,'Cost Export'!$C:$C,$A45,'Cost Export'!$D:$D,$B45,'Cost Export'!$E:$E,$C45,'Cost Export'!$A:$A,"&gt;="&amp;J$1,'Cost Export'!$A:$A,"&lt;"&amp;J$1+1)</f>
        <v>0</v>
      </c>
      <c r="K45" s="458">
        <f>SUMIFS('Cost Export'!$G:$G,'Cost Export'!$C:$C,$A45,'Cost Export'!$D:$D,$B45,'Cost Export'!$E:$E,$C45,'Cost Export'!$A:$A,"&gt;="&amp;K$1,'Cost Export'!$A:$A,"&lt;"&amp;K$1+1)</f>
        <v>0</v>
      </c>
      <c r="L45" s="458">
        <f>SUMIFS('Cost Export'!$G:$G,'Cost Export'!$C:$C,$A45,'Cost Export'!$D:$D,$B45,'Cost Export'!$E:$E,$C45,'Cost Export'!$A:$A,"&gt;="&amp;L$1,'Cost Export'!$A:$A,"&lt;"&amp;L$1+1)</f>
        <v>0</v>
      </c>
      <c r="M45" s="458">
        <f>SUMIFS('Cost Export'!$G:$G,'Cost Export'!$C:$C,$A45,'Cost Export'!$D:$D,$B45,'Cost Export'!$E:$E,$C45,'Cost Export'!$A:$A,"&gt;="&amp;M$1,'Cost Export'!$A:$A,"&lt;"&amp;M$1+1)</f>
        <v>0</v>
      </c>
      <c r="N45" s="458">
        <f>SUMIFS('Cost Export'!$G:$G,'Cost Export'!$C:$C,$A45,'Cost Export'!$D:$D,$B45,'Cost Export'!$E:$E,$C45,'Cost Export'!$A:$A,"&gt;="&amp;N$1,'Cost Export'!$A:$A,"&lt;"&amp;N$1+1)</f>
        <v>0</v>
      </c>
      <c r="O45" s="458">
        <f>SUMIFS('Cost Export'!$G:$G,'Cost Export'!$C:$C,$A45,'Cost Export'!$D:$D,$B45,'Cost Export'!$E:$E,$C45,'Cost Export'!$A:$A,"&gt;="&amp;O$1,'Cost Export'!$A:$A,"&lt;"&amp;O$1+1)</f>
        <v>0</v>
      </c>
      <c r="P45" s="458">
        <f>SUMIFS('Cost Export'!$G:$G,'Cost Export'!$C:$C,$A45,'Cost Export'!$D:$D,$B45,'Cost Export'!$E:$E,$C45,'Cost Export'!$A:$A,"&gt;="&amp;P$1,'Cost Export'!$A:$A,"&lt;"&amp;P$1+1)</f>
        <v>0</v>
      </c>
      <c r="Q45" s="458">
        <f>SUMIFS('Cost Export'!$G:$G,'Cost Export'!$C:$C,$A45,'Cost Export'!$D:$D,$B45,'Cost Export'!$E:$E,$C45,'Cost Export'!$A:$A,"&gt;="&amp;Q$1,'Cost Export'!$A:$A,"&lt;"&amp;Q$1+1)</f>
        <v>0</v>
      </c>
      <c r="R45" s="458">
        <f>SUMIFS('Cost Export'!$G:$G,'Cost Export'!$C:$C,$A45,'Cost Export'!$D:$D,$B45,'Cost Export'!$E:$E,$C45,'Cost Export'!$A:$A,"&gt;="&amp;R$1,'Cost Export'!$A:$A,"&lt;"&amp;R$1+1)</f>
        <v>0</v>
      </c>
      <c r="S45" s="458">
        <f>SUMIFS('Cost Export'!$G:$G,'Cost Export'!$C:$C,$A45,'Cost Export'!$D:$D,$B45,'Cost Export'!$E:$E,$C45,'Cost Export'!$A:$A,"&gt;="&amp;S$1,'Cost Export'!$A:$A,"&lt;"&amp;S$1+1)</f>
        <v>0</v>
      </c>
      <c r="T45" s="458">
        <f>SUMIFS('Cost Export'!$G:$G,'Cost Export'!$C:$C,$A45,'Cost Export'!$D:$D,$B45,'Cost Export'!$E:$E,$C45,'Cost Export'!$A:$A,"&gt;="&amp;T$1,'Cost Export'!$A:$A,"&lt;"&amp;T$1+1)</f>
        <v>0</v>
      </c>
      <c r="U45" s="458">
        <f>SUMIFS('Cost Export'!$G:$G,'Cost Export'!$C:$C,$A45,'Cost Export'!$D:$D,$B45,'Cost Export'!$E:$E,$C45,'Cost Export'!$A:$A,"&gt;="&amp;U$1,'Cost Export'!$A:$A,"&lt;"&amp;U$1+1)</f>
        <v>0</v>
      </c>
      <c r="V45" s="458">
        <f>SUMIFS('Cost Export'!$G:$G,'Cost Export'!$C:$C,$A45,'Cost Export'!$D:$D,$B45,'Cost Export'!$E:$E,$C45,'Cost Export'!$A:$A,"&gt;="&amp;V$1,'Cost Export'!$A:$A,"&lt;"&amp;V$1+1)</f>
        <v>0</v>
      </c>
      <c r="W45" s="458">
        <f>SUMIFS('Cost Export'!$G:$G,'Cost Export'!$C:$C,$A45,'Cost Export'!$D:$D,$B45,'Cost Export'!$E:$E,$C45,'Cost Export'!$A:$A,"&gt;="&amp;W$1,'Cost Export'!$A:$A,"&lt;"&amp;W$1+1)</f>
        <v>0</v>
      </c>
      <c r="X45" s="458">
        <f>SUMIFS('Cost Export'!$G:$G,'Cost Export'!$C:$C,$A45,'Cost Export'!$D:$D,$B45,'Cost Export'!$E:$E,$C45,'Cost Export'!$A:$A,"&gt;="&amp;X$1,'Cost Export'!$A:$A,"&lt;"&amp;X$1+1)</f>
        <v>0</v>
      </c>
      <c r="Y45" s="458">
        <f>SUMIFS('Cost Export'!$G:$G,'Cost Export'!$C:$C,$A45,'Cost Export'!$D:$D,$B45,'Cost Export'!$E:$E,$C45,'Cost Export'!$A:$A,"&gt;="&amp;Y$1,'Cost Export'!$A:$A,"&lt;"&amp;Y$1+1)</f>
        <v>0</v>
      </c>
      <c r="Z45" s="458">
        <f>SUMIFS('Cost Export'!$G:$G,'Cost Export'!$C:$C,$A45,'Cost Export'!$D:$D,$B45,'Cost Export'!$E:$E,$C45,'Cost Export'!$A:$A,"&gt;="&amp;Z$1,'Cost Export'!$A:$A,"&lt;"&amp;Z$1+1)</f>
        <v>0</v>
      </c>
      <c r="AA45" s="458">
        <f>SUMIFS('Cost Export'!$G:$G,'Cost Export'!$C:$C,$A45,'Cost Export'!$D:$D,$B45,'Cost Export'!$E:$E,$C45,'Cost Export'!$A:$A,"&gt;="&amp;AA$1,'Cost Export'!$A:$A,"&lt;"&amp;AA$1+1)</f>
        <v>0</v>
      </c>
      <c r="AB45" s="459">
        <f>SUMIFS('Cost Export'!$G:$G,'Cost Export'!$C:$C,$A45,'Cost Export'!$D:$D,$B45,'Cost Export'!$E:$E,$C45,'Cost Export'!$A:$A,"&gt;="&amp;AB$1,'Cost Export'!$A:$A,"&lt;"&amp;AB$1+1)</f>
        <v>0</v>
      </c>
    </row>
    <row r="46" spans="1:28">
      <c r="A46" s="6">
        <v>7615</v>
      </c>
      <c r="B46" s="7">
        <v>600</v>
      </c>
      <c r="C46" s="7">
        <v>14.6</v>
      </c>
      <c r="D46" s="8" t="s">
        <v>37</v>
      </c>
      <c r="E46" s="26">
        <f t="shared" si="0"/>
        <v>1800</v>
      </c>
      <c r="F46" s="25">
        <f t="shared" si="1"/>
        <v>1800</v>
      </c>
      <c r="G46" s="453">
        <f>SUMIFS('Cost Export'!$G:$G,'Cost Export'!$C:$C,$A46,'Cost Export'!$D:$D,$B46,'Cost Export'!$E:$E,$C46,'Cost Export'!$A:$A,"&gt;="&amp;G$1,'Cost Export'!$A:$A,"&lt;"&amp;G$1+1)</f>
        <v>1800</v>
      </c>
      <c r="H46" s="458">
        <f>SUMIFS('Cost Export'!$G:$G,'Cost Export'!$C:$C,$A46,'Cost Export'!$D:$D,$B46,'Cost Export'!$E:$E,$C46,'Cost Export'!$A:$A,"&gt;="&amp;H$1,'Cost Export'!$A:$A,"&lt;"&amp;H$1+1)</f>
        <v>1800</v>
      </c>
      <c r="I46" s="458">
        <f>SUMIFS('Cost Export'!$G:$G,'Cost Export'!$C:$C,$A46,'Cost Export'!$D:$D,$B46,'Cost Export'!$E:$E,$C46,'Cost Export'!$A:$A,"&gt;="&amp;I$1,'Cost Export'!$A:$A,"&lt;"&amp;I$1+1)</f>
        <v>1800</v>
      </c>
      <c r="J46" s="458">
        <f>SUMIFS('Cost Export'!$G:$G,'Cost Export'!$C:$C,$A46,'Cost Export'!$D:$D,$B46,'Cost Export'!$E:$E,$C46,'Cost Export'!$A:$A,"&gt;="&amp;J$1,'Cost Export'!$A:$A,"&lt;"&amp;J$1+1)</f>
        <v>1800</v>
      </c>
      <c r="K46" s="458">
        <f>SUMIFS('Cost Export'!$G:$G,'Cost Export'!$C:$C,$A46,'Cost Export'!$D:$D,$B46,'Cost Export'!$E:$E,$C46,'Cost Export'!$A:$A,"&gt;="&amp;K$1,'Cost Export'!$A:$A,"&lt;"&amp;K$1+1)</f>
        <v>1800</v>
      </c>
      <c r="L46" s="458">
        <f>SUMIFS('Cost Export'!$G:$G,'Cost Export'!$C:$C,$A46,'Cost Export'!$D:$D,$B46,'Cost Export'!$E:$E,$C46,'Cost Export'!$A:$A,"&gt;="&amp;L$1,'Cost Export'!$A:$A,"&lt;"&amp;L$1+1)</f>
        <v>1800</v>
      </c>
      <c r="M46" s="458">
        <f>SUMIFS('Cost Export'!$G:$G,'Cost Export'!$C:$C,$A46,'Cost Export'!$D:$D,$B46,'Cost Export'!$E:$E,$C46,'Cost Export'!$A:$A,"&gt;="&amp;M$1,'Cost Export'!$A:$A,"&lt;"&amp;M$1+1)</f>
        <v>1800</v>
      </c>
      <c r="N46" s="458">
        <f>SUMIFS('Cost Export'!$G:$G,'Cost Export'!$C:$C,$A46,'Cost Export'!$D:$D,$B46,'Cost Export'!$E:$E,$C46,'Cost Export'!$A:$A,"&gt;="&amp;N$1,'Cost Export'!$A:$A,"&lt;"&amp;N$1+1)</f>
        <v>1800</v>
      </c>
      <c r="O46" s="458">
        <f>SUMIFS('Cost Export'!$G:$G,'Cost Export'!$C:$C,$A46,'Cost Export'!$D:$D,$B46,'Cost Export'!$E:$E,$C46,'Cost Export'!$A:$A,"&gt;="&amp;O$1,'Cost Export'!$A:$A,"&lt;"&amp;O$1+1)</f>
        <v>1800</v>
      </c>
      <c r="P46" s="458">
        <f>SUMIFS('Cost Export'!$G:$G,'Cost Export'!$C:$C,$A46,'Cost Export'!$D:$D,$B46,'Cost Export'!$E:$E,$C46,'Cost Export'!$A:$A,"&gt;="&amp;P$1,'Cost Export'!$A:$A,"&lt;"&amp;P$1+1)</f>
        <v>1800</v>
      </c>
      <c r="Q46" s="458">
        <f>SUMIFS('Cost Export'!$G:$G,'Cost Export'!$C:$C,$A46,'Cost Export'!$D:$D,$B46,'Cost Export'!$E:$E,$C46,'Cost Export'!$A:$A,"&gt;="&amp;Q$1,'Cost Export'!$A:$A,"&lt;"&amp;Q$1+1)</f>
        <v>1800</v>
      </c>
      <c r="R46" s="458">
        <f>SUMIFS('Cost Export'!$G:$G,'Cost Export'!$C:$C,$A46,'Cost Export'!$D:$D,$B46,'Cost Export'!$E:$E,$C46,'Cost Export'!$A:$A,"&gt;="&amp;R$1,'Cost Export'!$A:$A,"&lt;"&amp;R$1+1)</f>
        <v>1800</v>
      </c>
      <c r="S46" s="458">
        <f>SUMIFS('Cost Export'!$G:$G,'Cost Export'!$C:$C,$A46,'Cost Export'!$D:$D,$B46,'Cost Export'!$E:$E,$C46,'Cost Export'!$A:$A,"&gt;="&amp;S$1,'Cost Export'!$A:$A,"&lt;"&amp;S$1+1)</f>
        <v>1800</v>
      </c>
      <c r="T46" s="458">
        <f>SUMIFS('Cost Export'!$G:$G,'Cost Export'!$C:$C,$A46,'Cost Export'!$D:$D,$B46,'Cost Export'!$E:$E,$C46,'Cost Export'!$A:$A,"&gt;="&amp;T$1,'Cost Export'!$A:$A,"&lt;"&amp;T$1+1)</f>
        <v>1800</v>
      </c>
      <c r="U46" s="458">
        <f>SUMIFS('Cost Export'!$G:$G,'Cost Export'!$C:$C,$A46,'Cost Export'!$D:$D,$B46,'Cost Export'!$E:$E,$C46,'Cost Export'!$A:$A,"&gt;="&amp;U$1,'Cost Export'!$A:$A,"&lt;"&amp;U$1+1)</f>
        <v>1800</v>
      </c>
      <c r="V46" s="458">
        <f>SUMIFS('Cost Export'!$G:$G,'Cost Export'!$C:$C,$A46,'Cost Export'!$D:$D,$B46,'Cost Export'!$E:$E,$C46,'Cost Export'!$A:$A,"&gt;="&amp;V$1,'Cost Export'!$A:$A,"&lt;"&amp;V$1+1)</f>
        <v>1800</v>
      </c>
      <c r="W46" s="458">
        <f>SUMIFS('Cost Export'!$G:$G,'Cost Export'!$C:$C,$A46,'Cost Export'!$D:$D,$B46,'Cost Export'!$E:$E,$C46,'Cost Export'!$A:$A,"&gt;="&amp;W$1,'Cost Export'!$A:$A,"&lt;"&amp;W$1+1)</f>
        <v>1800</v>
      </c>
      <c r="X46" s="458">
        <f>SUMIFS('Cost Export'!$G:$G,'Cost Export'!$C:$C,$A46,'Cost Export'!$D:$D,$B46,'Cost Export'!$E:$E,$C46,'Cost Export'!$A:$A,"&gt;="&amp;X$1,'Cost Export'!$A:$A,"&lt;"&amp;X$1+1)</f>
        <v>1800</v>
      </c>
      <c r="Y46" s="458">
        <f>SUMIFS('Cost Export'!$G:$G,'Cost Export'!$C:$C,$A46,'Cost Export'!$D:$D,$B46,'Cost Export'!$E:$E,$C46,'Cost Export'!$A:$A,"&gt;="&amp;Y$1,'Cost Export'!$A:$A,"&lt;"&amp;Y$1+1)</f>
        <v>1800</v>
      </c>
      <c r="Z46" s="458">
        <f>SUMIFS('Cost Export'!$G:$G,'Cost Export'!$C:$C,$A46,'Cost Export'!$D:$D,$B46,'Cost Export'!$E:$E,$C46,'Cost Export'!$A:$A,"&gt;="&amp;Z$1,'Cost Export'!$A:$A,"&lt;"&amp;Z$1+1)</f>
        <v>1800</v>
      </c>
      <c r="AA46" s="458">
        <f>SUMIFS('Cost Export'!$G:$G,'Cost Export'!$C:$C,$A46,'Cost Export'!$D:$D,$B46,'Cost Export'!$E:$E,$C46,'Cost Export'!$A:$A,"&gt;="&amp;AA$1,'Cost Export'!$A:$A,"&lt;"&amp;AA$1+1)</f>
        <v>1800</v>
      </c>
      <c r="AB46" s="459">
        <f>SUMIFS('Cost Export'!$G:$G,'Cost Export'!$C:$C,$A46,'Cost Export'!$D:$D,$B46,'Cost Export'!$E:$E,$C46,'Cost Export'!$A:$A,"&gt;="&amp;AB$1,'Cost Export'!$A:$A,"&lt;"&amp;AB$1+1)</f>
        <v>1800</v>
      </c>
    </row>
    <row r="47" spans="1:28">
      <c r="A47" s="6">
        <v>7620</v>
      </c>
      <c r="B47" s="7">
        <v>300</v>
      </c>
      <c r="C47" s="7">
        <v>14.65</v>
      </c>
      <c r="D47" s="8" t="s">
        <v>52</v>
      </c>
      <c r="E47" s="26">
        <f t="shared" si="0"/>
        <v>0</v>
      </c>
      <c r="F47" s="25">
        <f t="shared" si="1"/>
        <v>0</v>
      </c>
      <c r="G47" s="453">
        <f>SUMIFS('Cost Export'!$G:$G,'Cost Export'!$C:$C,$A47,'Cost Export'!$D:$D,$B47,'Cost Export'!$E:$E,$C47,'Cost Export'!$A:$A,"&gt;="&amp;G$1,'Cost Export'!$A:$A,"&lt;"&amp;G$1+1)</f>
        <v>0</v>
      </c>
      <c r="H47" s="458">
        <f>SUMIFS('Cost Export'!$G:$G,'Cost Export'!$C:$C,$A47,'Cost Export'!$D:$D,$B47,'Cost Export'!$E:$E,$C47,'Cost Export'!$A:$A,"&gt;="&amp;H$1,'Cost Export'!$A:$A,"&lt;"&amp;H$1+1)</f>
        <v>0</v>
      </c>
      <c r="I47" s="458">
        <f>SUMIFS('Cost Export'!$G:$G,'Cost Export'!$C:$C,$A47,'Cost Export'!$D:$D,$B47,'Cost Export'!$E:$E,$C47,'Cost Export'!$A:$A,"&gt;="&amp;I$1,'Cost Export'!$A:$A,"&lt;"&amp;I$1+1)</f>
        <v>0</v>
      </c>
      <c r="J47" s="458">
        <f>SUMIFS('Cost Export'!$G:$G,'Cost Export'!$C:$C,$A47,'Cost Export'!$D:$D,$B47,'Cost Export'!$E:$E,$C47,'Cost Export'!$A:$A,"&gt;="&amp;J$1,'Cost Export'!$A:$A,"&lt;"&amp;J$1+1)</f>
        <v>0</v>
      </c>
      <c r="K47" s="458">
        <f>SUMIFS('Cost Export'!$G:$G,'Cost Export'!$C:$C,$A47,'Cost Export'!$D:$D,$B47,'Cost Export'!$E:$E,$C47,'Cost Export'!$A:$A,"&gt;="&amp;K$1,'Cost Export'!$A:$A,"&lt;"&amp;K$1+1)</f>
        <v>0</v>
      </c>
      <c r="L47" s="458">
        <f>SUMIFS('Cost Export'!$G:$G,'Cost Export'!$C:$C,$A47,'Cost Export'!$D:$D,$B47,'Cost Export'!$E:$E,$C47,'Cost Export'!$A:$A,"&gt;="&amp;L$1,'Cost Export'!$A:$A,"&lt;"&amp;L$1+1)</f>
        <v>0</v>
      </c>
      <c r="M47" s="458">
        <f>SUMIFS('Cost Export'!$G:$G,'Cost Export'!$C:$C,$A47,'Cost Export'!$D:$D,$B47,'Cost Export'!$E:$E,$C47,'Cost Export'!$A:$A,"&gt;="&amp;M$1,'Cost Export'!$A:$A,"&lt;"&amp;M$1+1)</f>
        <v>0</v>
      </c>
      <c r="N47" s="458">
        <f>SUMIFS('Cost Export'!$G:$G,'Cost Export'!$C:$C,$A47,'Cost Export'!$D:$D,$B47,'Cost Export'!$E:$E,$C47,'Cost Export'!$A:$A,"&gt;="&amp;N$1,'Cost Export'!$A:$A,"&lt;"&amp;N$1+1)</f>
        <v>0</v>
      </c>
      <c r="O47" s="458">
        <f>SUMIFS('Cost Export'!$G:$G,'Cost Export'!$C:$C,$A47,'Cost Export'!$D:$D,$B47,'Cost Export'!$E:$E,$C47,'Cost Export'!$A:$A,"&gt;="&amp;O$1,'Cost Export'!$A:$A,"&lt;"&amp;O$1+1)</f>
        <v>0</v>
      </c>
      <c r="P47" s="458">
        <f>SUMIFS('Cost Export'!$G:$G,'Cost Export'!$C:$C,$A47,'Cost Export'!$D:$D,$B47,'Cost Export'!$E:$E,$C47,'Cost Export'!$A:$A,"&gt;="&amp;P$1,'Cost Export'!$A:$A,"&lt;"&amp;P$1+1)</f>
        <v>0</v>
      </c>
      <c r="Q47" s="458">
        <f>SUMIFS('Cost Export'!$G:$G,'Cost Export'!$C:$C,$A47,'Cost Export'!$D:$D,$B47,'Cost Export'!$E:$E,$C47,'Cost Export'!$A:$A,"&gt;="&amp;Q$1,'Cost Export'!$A:$A,"&lt;"&amp;Q$1+1)</f>
        <v>0</v>
      </c>
      <c r="R47" s="458">
        <f>SUMIFS('Cost Export'!$G:$G,'Cost Export'!$C:$C,$A47,'Cost Export'!$D:$D,$B47,'Cost Export'!$E:$E,$C47,'Cost Export'!$A:$A,"&gt;="&amp;R$1,'Cost Export'!$A:$A,"&lt;"&amp;R$1+1)</f>
        <v>0</v>
      </c>
      <c r="S47" s="458">
        <f>SUMIFS('Cost Export'!$G:$G,'Cost Export'!$C:$C,$A47,'Cost Export'!$D:$D,$B47,'Cost Export'!$E:$E,$C47,'Cost Export'!$A:$A,"&gt;="&amp;S$1,'Cost Export'!$A:$A,"&lt;"&amp;S$1+1)</f>
        <v>0</v>
      </c>
      <c r="T47" s="458">
        <f>SUMIFS('Cost Export'!$G:$G,'Cost Export'!$C:$C,$A47,'Cost Export'!$D:$D,$B47,'Cost Export'!$E:$E,$C47,'Cost Export'!$A:$A,"&gt;="&amp;T$1,'Cost Export'!$A:$A,"&lt;"&amp;T$1+1)</f>
        <v>0</v>
      </c>
      <c r="U47" s="458">
        <f>SUMIFS('Cost Export'!$G:$G,'Cost Export'!$C:$C,$A47,'Cost Export'!$D:$D,$B47,'Cost Export'!$E:$E,$C47,'Cost Export'!$A:$A,"&gt;="&amp;U$1,'Cost Export'!$A:$A,"&lt;"&amp;U$1+1)</f>
        <v>0</v>
      </c>
      <c r="V47" s="458">
        <f>SUMIFS('Cost Export'!$G:$G,'Cost Export'!$C:$C,$A47,'Cost Export'!$D:$D,$B47,'Cost Export'!$E:$E,$C47,'Cost Export'!$A:$A,"&gt;="&amp;V$1,'Cost Export'!$A:$A,"&lt;"&amp;V$1+1)</f>
        <v>0</v>
      </c>
      <c r="W47" s="458">
        <f>SUMIFS('Cost Export'!$G:$G,'Cost Export'!$C:$C,$A47,'Cost Export'!$D:$D,$B47,'Cost Export'!$E:$E,$C47,'Cost Export'!$A:$A,"&gt;="&amp;W$1,'Cost Export'!$A:$A,"&lt;"&amp;W$1+1)</f>
        <v>0</v>
      </c>
      <c r="X47" s="458">
        <f>SUMIFS('Cost Export'!$G:$G,'Cost Export'!$C:$C,$A47,'Cost Export'!$D:$D,$B47,'Cost Export'!$E:$E,$C47,'Cost Export'!$A:$A,"&gt;="&amp;X$1,'Cost Export'!$A:$A,"&lt;"&amp;X$1+1)</f>
        <v>0</v>
      </c>
      <c r="Y47" s="458">
        <f>SUMIFS('Cost Export'!$G:$G,'Cost Export'!$C:$C,$A47,'Cost Export'!$D:$D,$B47,'Cost Export'!$E:$E,$C47,'Cost Export'!$A:$A,"&gt;="&amp;Y$1,'Cost Export'!$A:$A,"&lt;"&amp;Y$1+1)</f>
        <v>0</v>
      </c>
      <c r="Z47" s="458">
        <f>SUMIFS('Cost Export'!$G:$G,'Cost Export'!$C:$C,$A47,'Cost Export'!$D:$D,$B47,'Cost Export'!$E:$E,$C47,'Cost Export'!$A:$A,"&gt;="&amp;Z$1,'Cost Export'!$A:$A,"&lt;"&amp;Z$1+1)</f>
        <v>0</v>
      </c>
      <c r="AA47" s="458">
        <f>SUMIFS('Cost Export'!$G:$G,'Cost Export'!$C:$C,$A47,'Cost Export'!$D:$D,$B47,'Cost Export'!$E:$E,$C47,'Cost Export'!$A:$A,"&gt;="&amp;AA$1,'Cost Export'!$A:$A,"&lt;"&amp;AA$1+1)</f>
        <v>0</v>
      </c>
      <c r="AB47" s="459">
        <f>SUMIFS('Cost Export'!$G:$G,'Cost Export'!$C:$C,$A47,'Cost Export'!$D:$D,$B47,'Cost Export'!$E:$E,$C47,'Cost Export'!$A:$A,"&gt;="&amp;AB$1,'Cost Export'!$A:$A,"&lt;"&amp;AB$1+1)</f>
        <v>0</v>
      </c>
    </row>
    <row r="48" spans="1:28">
      <c r="A48" s="6">
        <v>7230</v>
      </c>
      <c r="B48" s="7">
        <v>100</v>
      </c>
      <c r="C48" s="7">
        <v>14.72</v>
      </c>
      <c r="D48" s="8" t="s">
        <v>11</v>
      </c>
      <c r="E48" s="26">
        <f t="shared" si="0"/>
        <v>0</v>
      </c>
      <c r="F48" s="25">
        <f t="shared" si="1"/>
        <v>0</v>
      </c>
      <c r="G48" s="453">
        <f>SUMIFS('Cost Export'!$G:$G,'Cost Export'!$C:$C,$A48,'Cost Export'!$D:$D,$B48,'Cost Export'!$E:$E,$C48,'Cost Export'!$A:$A,"&gt;="&amp;G$1,'Cost Export'!$A:$A,"&lt;"&amp;G$1+1)</f>
        <v>0</v>
      </c>
      <c r="H48" s="458">
        <f>SUMIFS('Cost Export'!$G:$G,'Cost Export'!$C:$C,$A48,'Cost Export'!$D:$D,$B48,'Cost Export'!$E:$E,$C48,'Cost Export'!$A:$A,"&gt;="&amp;H$1,'Cost Export'!$A:$A,"&lt;"&amp;H$1+1)</f>
        <v>0</v>
      </c>
      <c r="I48" s="458">
        <f>SUMIFS('Cost Export'!$G:$G,'Cost Export'!$C:$C,$A48,'Cost Export'!$D:$D,$B48,'Cost Export'!$E:$E,$C48,'Cost Export'!$A:$A,"&gt;="&amp;I$1,'Cost Export'!$A:$A,"&lt;"&amp;I$1+1)</f>
        <v>0</v>
      </c>
      <c r="J48" s="458">
        <f>SUMIFS('Cost Export'!$G:$G,'Cost Export'!$C:$C,$A48,'Cost Export'!$D:$D,$B48,'Cost Export'!$E:$E,$C48,'Cost Export'!$A:$A,"&gt;="&amp;J$1,'Cost Export'!$A:$A,"&lt;"&amp;J$1+1)</f>
        <v>0</v>
      </c>
      <c r="K48" s="458">
        <f>SUMIFS('Cost Export'!$G:$G,'Cost Export'!$C:$C,$A48,'Cost Export'!$D:$D,$B48,'Cost Export'!$E:$E,$C48,'Cost Export'!$A:$A,"&gt;="&amp;K$1,'Cost Export'!$A:$A,"&lt;"&amp;K$1+1)</f>
        <v>0</v>
      </c>
      <c r="L48" s="458">
        <f>SUMIFS('Cost Export'!$G:$G,'Cost Export'!$C:$C,$A48,'Cost Export'!$D:$D,$B48,'Cost Export'!$E:$E,$C48,'Cost Export'!$A:$A,"&gt;="&amp;L$1,'Cost Export'!$A:$A,"&lt;"&amp;L$1+1)</f>
        <v>0</v>
      </c>
      <c r="M48" s="458">
        <f>SUMIFS('Cost Export'!$G:$G,'Cost Export'!$C:$C,$A48,'Cost Export'!$D:$D,$B48,'Cost Export'!$E:$E,$C48,'Cost Export'!$A:$A,"&gt;="&amp;M$1,'Cost Export'!$A:$A,"&lt;"&amp;M$1+1)</f>
        <v>0</v>
      </c>
      <c r="N48" s="458">
        <f>SUMIFS('Cost Export'!$G:$G,'Cost Export'!$C:$C,$A48,'Cost Export'!$D:$D,$B48,'Cost Export'!$E:$E,$C48,'Cost Export'!$A:$A,"&gt;="&amp;N$1,'Cost Export'!$A:$A,"&lt;"&amp;N$1+1)</f>
        <v>0</v>
      </c>
      <c r="O48" s="458">
        <f>SUMIFS('Cost Export'!$G:$G,'Cost Export'!$C:$C,$A48,'Cost Export'!$D:$D,$B48,'Cost Export'!$E:$E,$C48,'Cost Export'!$A:$A,"&gt;="&amp;O$1,'Cost Export'!$A:$A,"&lt;"&amp;O$1+1)</f>
        <v>0</v>
      </c>
      <c r="P48" s="458">
        <f>SUMIFS('Cost Export'!$G:$G,'Cost Export'!$C:$C,$A48,'Cost Export'!$D:$D,$B48,'Cost Export'!$E:$E,$C48,'Cost Export'!$A:$A,"&gt;="&amp;P$1,'Cost Export'!$A:$A,"&lt;"&amp;P$1+1)</f>
        <v>0</v>
      </c>
      <c r="Q48" s="458">
        <f>SUMIFS('Cost Export'!$G:$G,'Cost Export'!$C:$C,$A48,'Cost Export'!$D:$D,$B48,'Cost Export'!$E:$E,$C48,'Cost Export'!$A:$A,"&gt;="&amp;Q$1,'Cost Export'!$A:$A,"&lt;"&amp;Q$1+1)</f>
        <v>0</v>
      </c>
      <c r="R48" s="458">
        <f>SUMIFS('Cost Export'!$G:$G,'Cost Export'!$C:$C,$A48,'Cost Export'!$D:$D,$B48,'Cost Export'!$E:$E,$C48,'Cost Export'!$A:$A,"&gt;="&amp;R$1,'Cost Export'!$A:$A,"&lt;"&amp;R$1+1)</f>
        <v>0</v>
      </c>
      <c r="S48" s="458">
        <f>SUMIFS('Cost Export'!$G:$G,'Cost Export'!$C:$C,$A48,'Cost Export'!$D:$D,$B48,'Cost Export'!$E:$E,$C48,'Cost Export'!$A:$A,"&gt;="&amp;S$1,'Cost Export'!$A:$A,"&lt;"&amp;S$1+1)</f>
        <v>0</v>
      </c>
      <c r="T48" s="458">
        <f>SUMIFS('Cost Export'!$G:$G,'Cost Export'!$C:$C,$A48,'Cost Export'!$D:$D,$B48,'Cost Export'!$E:$E,$C48,'Cost Export'!$A:$A,"&gt;="&amp;T$1,'Cost Export'!$A:$A,"&lt;"&amp;T$1+1)</f>
        <v>0</v>
      </c>
      <c r="U48" s="458">
        <f>SUMIFS('Cost Export'!$G:$G,'Cost Export'!$C:$C,$A48,'Cost Export'!$D:$D,$B48,'Cost Export'!$E:$E,$C48,'Cost Export'!$A:$A,"&gt;="&amp;U$1,'Cost Export'!$A:$A,"&lt;"&amp;U$1+1)</f>
        <v>0</v>
      </c>
      <c r="V48" s="458">
        <f>SUMIFS('Cost Export'!$G:$G,'Cost Export'!$C:$C,$A48,'Cost Export'!$D:$D,$B48,'Cost Export'!$E:$E,$C48,'Cost Export'!$A:$A,"&gt;="&amp;V$1,'Cost Export'!$A:$A,"&lt;"&amp;V$1+1)</f>
        <v>0</v>
      </c>
      <c r="W48" s="458">
        <f>SUMIFS('Cost Export'!$G:$G,'Cost Export'!$C:$C,$A48,'Cost Export'!$D:$D,$B48,'Cost Export'!$E:$E,$C48,'Cost Export'!$A:$A,"&gt;="&amp;W$1,'Cost Export'!$A:$A,"&lt;"&amp;W$1+1)</f>
        <v>0</v>
      </c>
      <c r="X48" s="458">
        <f>SUMIFS('Cost Export'!$G:$G,'Cost Export'!$C:$C,$A48,'Cost Export'!$D:$D,$B48,'Cost Export'!$E:$E,$C48,'Cost Export'!$A:$A,"&gt;="&amp;X$1,'Cost Export'!$A:$A,"&lt;"&amp;X$1+1)</f>
        <v>0</v>
      </c>
      <c r="Y48" s="458">
        <f>SUMIFS('Cost Export'!$G:$G,'Cost Export'!$C:$C,$A48,'Cost Export'!$D:$D,$B48,'Cost Export'!$E:$E,$C48,'Cost Export'!$A:$A,"&gt;="&amp;Y$1,'Cost Export'!$A:$A,"&lt;"&amp;Y$1+1)</f>
        <v>0</v>
      </c>
      <c r="Z48" s="458">
        <f>SUMIFS('Cost Export'!$G:$G,'Cost Export'!$C:$C,$A48,'Cost Export'!$D:$D,$B48,'Cost Export'!$E:$E,$C48,'Cost Export'!$A:$A,"&gt;="&amp;Z$1,'Cost Export'!$A:$A,"&lt;"&amp;Z$1+1)</f>
        <v>0</v>
      </c>
      <c r="AA48" s="458">
        <f>SUMIFS('Cost Export'!$G:$G,'Cost Export'!$C:$C,$A48,'Cost Export'!$D:$D,$B48,'Cost Export'!$E:$E,$C48,'Cost Export'!$A:$A,"&gt;="&amp;AA$1,'Cost Export'!$A:$A,"&lt;"&amp;AA$1+1)</f>
        <v>0</v>
      </c>
      <c r="AB48" s="459">
        <f>SUMIFS('Cost Export'!$G:$G,'Cost Export'!$C:$C,$A48,'Cost Export'!$D:$D,$B48,'Cost Export'!$E:$E,$C48,'Cost Export'!$A:$A,"&gt;="&amp;AB$1,'Cost Export'!$A:$A,"&lt;"&amp;AB$1+1)</f>
        <v>0</v>
      </c>
    </row>
    <row r="49" spans="1:28">
      <c r="A49" s="6">
        <v>7230</v>
      </c>
      <c r="B49" s="7">
        <v>100</v>
      </c>
      <c r="C49" s="7">
        <v>14.73</v>
      </c>
      <c r="D49" s="8" t="s">
        <v>11</v>
      </c>
      <c r="E49" s="26">
        <f t="shared" si="0"/>
        <v>0</v>
      </c>
      <c r="F49" s="25">
        <f t="shared" si="1"/>
        <v>0</v>
      </c>
      <c r="G49" s="453">
        <f>SUMIFS('Cost Export'!$G:$G,'Cost Export'!$C:$C,$A49,'Cost Export'!$D:$D,$B49,'Cost Export'!$E:$E,$C49,'Cost Export'!$A:$A,"&gt;="&amp;G$1,'Cost Export'!$A:$A,"&lt;"&amp;G$1+1)</f>
        <v>0</v>
      </c>
      <c r="H49" s="458">
        <f>SUMIFS('Cost Export'!$G:$G,'Cost Export'!$C:$C,$A49,'Cost Export'!$D:$D,$B49,'Cost Export'!$E:$E,$C49,'Cost Export'!$A:$A,"&gt;="&amp;H$1,'Cost Export'!$A:$A,"&lt;"&amp;H$1+1)</f>
        <v>0</v>
      </c>
      <c r="I49" s="458">
        <f>SUMIFS('Cost Export'!$G:$G,'Cost Export'!$C:$C,$A49,'Cost Export'!$D:$D,$B49,'Cost Export'!$E:$E,$C49,'Cost Export'!$A:$A,"&gt;="&amp;I$1,'Cost Export'!$A:$A,"&lt;"&amp;I$1+1)</f>
        <v>0</v>
      </c>
      <c r="J49" s="458">
        <f>SUMIFS('Cost Export'!$G:$G,'Cost Export'!$C:$C,$A49,'Cost Export'!$D:$D,$B49,'Cost Export'!$E:$E,$C49,'Cost Export'!$A:$A,"&gt;="&amp;J$1,'Cost Export'!$A:$A,"&lt;"&amp;J$1+1)</f>
        <v>0</v>
      </c>
      <c r="K49" s="458">
        <f>SUMIFS('Cost Export'!$G:$G,'Cost Export'!$C:$C,$A49,'Cost Export'!$D:$D,$B49,'Cost Export'!$E:$E,$C49,'Cost Export'!$A:$A,"&gt;="&amp;K$1,'Cost Export'!$A:$A,"&lt;"&amp;K$1+1)</f>
        <v>0</v>
      </c>
      <c r="L49" s="458">
        <f>SUMIFS('Cost Export'!$G:$G,'Cost Export'!$C:$C,$A49,'Cost Export'!$D:$D,$B49,'Cost Export'!$E:$E,$C49,'Cost Export'!$A:$A,"&gt;="&amp;L$1,'Cost Export'!$A:$A,"&lt;"&amp;L$1+1)</f>
        <v>0</v>
      </c>
      <c r="M49" s="458">
        <f>SUMIFS('Cost Export'!$G:$G,'Cost Export'!$C:$C,$A49,'Cost Export'!$D:$D,$B49,'Cost Export'!$E:$E,$C49,'Cost Export'!$A:$A,"&gt;="&amp;M$1,'Cost Export'!$A:$A,"&lt;"&amp;M$1+1)</f>
        <v>0</v>
      </c>
      <c r="N49" s="458">
        <f>SUMIFS('Cost Export'!$G:$G,'Cost Export'!$C:$C,$A49,'Cost Export'!$D:$D,$B49,'Cost Export'!$E:$E,$C49,'Cost Export'!$A:$A,"&gt;="&amp;N$1,'Cost Export'!$A:$A,"&lt;"&amp;N$1+1)</f>
        <v>0</v>
      </c>
      <c r="O49" s="458">
        <f>SUMIFS('Cost Export'!$G:$G,'Cost Export'!$C:$C,$A49,'Cost Export'!$D:$D,$B49,'Cost Export'!$E:$E,$C49,'Cost Export'!$A:$A,"&gt;="&amp;O$1,'Cost Export'!$A:$A,"&lt;"&amp;O$1+1)</f>
        <v>0</v>
      </c>
      <c r="P49" s="458">
        <f>SUMIFS('Cost Export'!$G:$G,'Cost Export'!$C:$C,$A49,'Cost Export'!$D:$D,$B49,'Cost Export'!$E:$E,$C49,'Cost Export'!$A:$A,"&gt;="&amp;P$1,'Cost Export'!$A:$A,"&lt;"&amp;P$1+1)</f>
        <v>0</v>
      </c>
      <c r="Q49" s="458">
        <f>SUMIFS('Cost Export'!$G:$G,'Cost Export'!$C:$C,$A49,'Cost Export'!$D:$D,$B49,'Cost Export'!$E:$E,$C49,'Cost Export'!$A:$A,"&gt;="&amp;Q$1,'Cost Export'!$A:$A,"&lt;"&amp;Q$1+1)</f>
        <v>0</v>
      </c>
      <c r="R49" s="458">
        <f>SUMIFS('Cost Export'!$G:$G,'Cost Export'!$C:$C,$A49,'Cost Export'!$D:$D,$B49,'Cost Export'!$E:$E,$C49,'Cost Export'!$A:$A,"&gt;="&amp;R$1,'Cost Export'!$A:$A,"&lt;"&amp;R$1+1)</f>
        <v>0</v>
      </c>
      <c r="S49" s="458">
        <f>SUMIFS('Cost Export'!$G:$G,'Cost Export'!$C:$C,$A49,'Cost Export'!$D:$D,$B49,'Cost Export'!$E:$E,$C49,'Cost Export'!$A:$A,"&gt;="&amp;S$1,'Cost Export'!$A:$A,"&lt;"&amp;S$1+1)</f>
        <v>0</v>
      </c>
      <c r="T49" s="458">
        <f>SUMIFS('Cost Export'!$G:$G,'Cost Export'!$C:$C,$A49,'Cost Export'!$D:$D,$B49,'Cost Export'!$E:$E,$C49,'Cost Export'!$A:$A,"&gt;="&amp;T$1,'Cost Export'!$A:$A,"&lt;"&amp;T$1+1)</f>
        <v>0</v>
      </c>
      <c r="U49" s="458">
        <f>SUMIFS('Cost Export'!$G:$G,'Cost Export'!$C:$C,$A49,'Cost Export'!$D:$D,$B49,'Cost Export'!$E:$E,$C49,'Cost Export'!$A:$A,"&gt;="&amp;U$1,'Cost Export'!$A:$A,"&lt;"&amp;U$1+1)</f>
        <v>0</v>
      </c>
      <c r="V49" s="458">
        <f>SUMIFS('Cost Export'!$G:$G,'Cost Export'!$C:$C,$A49,'Cost Export'!$D:$D,$B49,'Cost Export'!$E:$E,$C49,'Cost Export'!$A:$A,"&gt;="&amp;V$1,'Cost Export'!$A:$A,"&lt;"&amp;V$1+1)</f>
        <v>0</v>
      </c>
      <c r="W49" s="458">
        <f>SUMIFS('Cost Export'!$G:$G,'Cost Export'!$C:$C,$A49,'Cost Export'!$D:$D,$B49,'Cost Export'!$E:$E,$C49,'Cost Export'!$A:$A,"&gt;="&amp;W$1,'Cost Export'!$A:$A,"&lt;"&amp;W$1+1)</f>
        <v>0</v>
      </c>
      <c r="X49" s="458">
        <f>SUMIFS('Cost Export'!$G:$G,'Cost Export'!$C:$C,$A49,'Cost Export'!$D:$D,$B49,'Cost Export'!$E:$E,$C49,'Cost Export'!$A:$A,"&gt;="&amp;X$1,'Cost Export'!$A:$A,"&lt;"&amp;X$1+1)</f>
        <v>0</v>
      </c>
      <c r="Y49" s="458">
        <f>SUMIFS('Cost Export'!$G:$G,'Cost Export'!$C:$C,$A49,'Cost Export'!$D:$D,$B49,'Cost Export'!$E:$E,$C49,'Cost Export'!$A:$A,"&gt;="&amp;Y$1,'Cost Export'!$A:$A,"&lt;"&amp;Y$1+1)</f>
        <v>0</v>
      </c>
      <c r="Z49" s="458">
        <f>SUMIFS('Cost Export'!$G:$G,'Cost Export'!$C:$C,$A49,'Cost Export'!$D:$D,$B49,'Cost Export'!$E:$E,$C49,'Cost Export'!$A:$A,"&gt;="&amp;Z$1,'Cost Export'!$A:$A,"&lt;"&amp;Z$1+1)</f>
        <v>0</v>
      </c>
      <c r="AA49" s="458">
        <f>SUMIFS('Cost Export'!$G:$G,'Cost Export'!$C:$C,$A49,'Cost Export'!$D:$D,$B49,'Cost Export'!$E:$E,$C49,'Cost Export'!$A:$A,"&gt;="&amp;AA$1,'Cost Export'!$A:$A,"&lt;"&amp;AA$1+1)</f>
        <v>0</v>
      </c>
      <c r="AB49" s="459">
        <f>SUMIFS('Cost Export'!$G:$G,'Cost Export'!$C:$C,$A49,'Cost Export'!$D:$D,$B49,'Cost Export'!$E:$E,$C49,'Cost Export'!$A:$A,"&gt;="&amp;AB$1,'Cost Export'!$A:$A,"&lt;"&amp;AB$1+1)</f>
        <v>0</v>
      </c>
    </row>
    <row r="50" spans="1:28">
      <c r="A50" s="6">
        <v>7230</v>
      </c>
      <c r="B50" s="7">
        <v>100</v>
      </c>
      <c r="C50" s="7">
        <v>14.74</v>
      </c>
      <c r="D50" s="8" t="s">
        <v>11</v>
      </c>
      <c r="E50" s="26">
        <f t="shared" si="0"/>
        <v>0</v>
      </c>
      <c r="F50" s="25">
        <f t="shared" si="1"/>
        <v>0</v>
      </c>
      <c r="G50" s="453">
        <f>SUMIFS('Cost Export'!$G:$G,'Cost Export'!$C:$C,$A50,'Cost Export'!$D:$D,$B50,'Cost Export'!$E:$E,$C50,'Cost Export'!$A:$A,"&gt;="&amp;G$1,'Cost Export'!$A:$A,"&lt;"&amp;G$1+1)</f>
        <v>0</v>
      </c>
      <c r="H50" s="458">
        <f>SUMIFS('Cost Export'!$G:$G,'Cost Export'!$C:$C,$A50,'Cost Export'!$D:$D,$B50,'Cost Export'!$E:$E,$C50,'Cost Export'!$A:$A,"&gt;="&amp;H$1,'Cost Export'!$A:$A,"&lt;"&amp;H$1+1)</f>
        <v>0</v>
      </c>
      <c r="I50" s="458">
        <f>SUMIFS('Cost Export'!$G:$G,'Cost Export'!$C:$C,$A50,'Cost Export'!$D:$D,$B50,'Cost Export'!$E:$E,$C50,'Cost Export'!$A:$A,"&gt;="&amp;I$1,'Cost Export'!$A:$A,"&lt;"&amp;I$1+1)</f>
        <v>0</v>
      </c>
      <c r="J50" s="458">
        <f>SUMIFS('Cost Export'!$G:$G,'Cost Export'!$C:$C,$A50,'Cost Export'!$D:$D,$B50,'Cost Export'!$E:$E,$C50,'Cost Export'!$A:$A,"&gt;="&amp;J$1,'Cost Export'!$A:$A,"&lt;"&amp;J$1+1)</f>
        <v>0</v>
      </c>
      <c r="K50" s="458">
        <f>SUMIFS('Cost Export'!$G:$G,'Cost Export'!$C:$C,$A50,'Cost Export'!$D:$D,$B50,'Cost Export'!$E:$E,$C50,'Cost Export'!$A:$A,"&gt;="&amp;K$1,'Cost Export'!$A:$A,"&lt;"&amp;K$1+1)</f>
        <v>0</v>
      </c>
      <c r="L50" s="458">
        <f>SUMIFS('Cost Export'!$G:$G,'Cost Export'!$C:$C,$A50,'Cost Export'!$D:$D,$B50,'Cost Export'!$E:$E,$C50,'Cost Export'!$A:$A,"&gt;="&amp;L$1,'Cost Export'!$A:$A,"&lt;"&amp;L$1+1)</f>
        <v>0</v>
      </c>
      <c r="M50" s="458">
        <f>SUMIFS('Cost Export'!$G:$G,'Cost Export'!$C:$C,$A50,'Cost Export'!$D:$D,$B50,'Cost Export'!$E:$E,$C50,'Cost Export'!$A:$A,"&gt;="&amp;M$1,'Cost Export'!$A:$A,"&lt;"&amp;M$1+1)</f>
        <v>0</v>
      </c>
      <c r="N50" s="458">
        <f>SUMIFS('Cost Export'!$G:$G,'Cost Export'!$C:$C,$A50,'Cost Export'!$D:$D,$B50,'Cost Export'!$E:$E,$C50,'Cost Export'!$A:$A,"&gt;="&amp;N$1,'Cost Export'!$A:$A,"&lt;"&amp;N$1+1)</f>
        <v>0</v>
      </c>
      <c r="O50" s="458">
        <f>SUMIFS('Cost Export'!$G:$G,'Cost Export'!$C:$C,$A50,'Cost Export'!$D:$D,$B50,'Cost Export'!$E:$E,$C50,'Cost Export'!$A:$A,"&gt;="&amp;O$1,'Cost Export'!$A:$A,"&lt;"&amp;O$1+1)</f>
        <v>0</v>
      </c>
      <c r="P50" s="458">
        <f>SUMIFS('Cost Export'!$G:$G,'Cost Export'!$C:$C,$A50,'Cost Export'!$D:$D,$B50,'Cost Export'!$E:$E,$C50,'Cost Export'!$A:$A,"&gt;="&amp;P$1,'Cost Export'!$A:$A,"&lt;"&amp;P$1+1)</f>
        <v>0</v>
      </c>
      <c r="Q50" s="458">
        <f>SUMIFS('Cost Export'!$G:$G,'Cost Export'!$C:$C,$A50,'Cost Export'!$D:$D,$B50,'Cost Export'!$E:$E,$C50,'Cost Export'!$A:$A,"&gt;="&amp;Q$1,'Cost Export'!$A:$A,"&lt;"&amp;Q$1+1)</f>
        <v>0</v>
      </c>
      <c r="R50" s="458">
        <f>SUMIFS('Cost Export'!$G:$G,'Cost Export'!$C:$C,$A50,'Cost Export'!$D:$D,$B50,'Cost Export'!$E:$E,$C50,'Cost Export'!$A:$A,"&gt;="&amp;R$1,'Cost Export'!$A:$A,"&lt;"&amp;R$1+1)</f>
        <v>0</v>
      </c>
      <c r="S50" s="458">
        <f>SUMIFS('Cost Export'!$G:$G,'Cost Export'!$C:$C,$A50,'Cost Export'!$D:$D,$B50,'Cost Export'!$E:$E,$C50,'Cost Export'!$A:$A,"&gt;="&amp;S$1,'Cost Export'!$A:$A,"&lt;"&amp;S$1+1)</f>
        <v>0</v>
      </c>
      <c r="T50" s="458">
        <f>SUMIFS('Cost Export'!$G:$G,'Cost Export'!$C:$C,$A50,'Cost Export'!$D:$D,$B50,'Cost Export'!$E:$E,$C50,'Cost Export'!$A:$A,"&gt;="&amp;T$1,'Cost Export'!$A:$A,"&lt;"&amp;T$1+1)</f>
        <v>0</v>
      </c>
      <c r="U50" s="458">
        <f>SUMIFS('Cost Export'!$G:$G,'Cost Export'!$C:$C,$A50,'Cost Export'!$D:$D,$B50,'Cost Export'!$E:$E,$C50,'Cost Export'!$A:$A,"&gt;="&amp;U$1,'Cost Export'!$A:$A,"&lt;"&amp;U$1+1)</f>
        <v>0</v>
      </c>
      <c r="V50" s="458">
        <f>SUMIFS('Cost Export'!$G:$G,'Cost Export'!$C:$C,$A50,'Cost Export'!$D:$D,$B50,'Cost Export'!$E:$E,$C50,'Cost Export'!$A:$A,"&gt;="&amp;V$1,'Cost Export'!$A:$A,"&lt;"&amp;V$1+1)</f>
        <v>0</v>
      </c>
      <c r="W50" s="458">
        <f>SUMIFS('Cost Export'!$G:$G,'Cost Export'!$C:$C,$A50,'Cost Export'!$D:$D,$B50,'Cost Export'!$E:$E,$C50,'Cost Export'!$A:$A,"&gt;="&amp;W$1,'Cost Export'!$A:$A,"&lt;"&amp;W$1+1)</f>
        <v>0</v>
      </c>
      <c r="X50" s="458">
        <f>SUMIFS('Cost Export'!$G:$G,'Cost Export'!$C:$C,$A50,'Cost Export'!$D:$D,$B50,'Cost Export'!$E:$E,$C50,'Cost Export'!$A:$A,"&gt;="&amp;X$1,'Cost Export'!$A:$A,"&lt;"&amp;X$1+1)</f>
        <v>0</v>
      </c>
      <c r="Y50" s="458">
        <f>SUMIFS('Cost Export'!$G:$G,'Cost Export'!$C:$C,$A50,'Cost Export'!$D:$D,$B50,'Cost Export'!$E:$E,$C50,'Cost Export'!$A:$A,"&gt;="&amp;Y$1,'Cost Export'!$A:$A,"&lt;"&amp;Y$1+1)</f>
        <v>0</v>
      </c>
      <c r="Z50" s="458">
        <f>SUMIFS('Cost Export'!$G:$G,'Cost Export'!$C:$C,$A50,'Cost Export'!$D:$D,$B50,'Cost Export'!$E:$E,$C50,'Cost Export'!$A:$A,"&gt;="&amp;Z$1,'Cost Export'!$A:$A,"&lt;"&amp;Z$1+1)</f>
        <v>0</v>
      </c>
      <c r="AA50" s="458">
        <f>SUMIFS('Cost Export'!$G:$G,'Cost Export'!$C:$C,$A50,'Cost Export'!$D:$D,$B50,'Cost Export'!$E:$E,$C50,'Cost Export'!$A:$A,"&gt;="&amp;AA$1,'Cost Export'!$A:$A,"&lt;"&amp;AA$1+1)</f>
        <v>0</v>
      </c>
      <c r="AB50" s="459">
        <f>SUMIFS('Cost Export'!$G:$G,'Cost Export'!$C:$C,$A50,'Cost Export'!$D:$D,$B50,'Cost Export'!$E:$E,$C50,'Cost Export'!$A:$A,"&gt;="&amp;AB$1,'Cost Export'!$A:$A,"&lt;"&amp;AB$1+1)</f>
        <v>0</v>
      </c>
    </row>
    <row r="51" spans="1:28">
      <c r="A51" s="6">
        <v>7230</v>
      </c>
      <c r="B51" s="7">
        <v>100</v>
      </c>
      <c r="C51" s="7">
        <v>14.78</v>
      </c>
      <c r="D51" s="8" t="s">
        <v>11</v>
      </c>
      <c r="E51" s="26">
        <f t="shared" si="0"/>
        <v>0</v>
      </c>
      <c r="F51" s="25">
        <f t="shared" si="1"/>
        <v>0</v>
      </c>
      <c r="G51" s="453">
        <f>SUMIFS('Cost Export'!$G:$G,'Cost Export'!$C:$C,$A51,'Cost Export'!$D:$D,$B51,'Cost Export'!$E:$E,$C51,'Cost Export'!$A:$A,"&gt;="&amp;G$1,'Cost Export'!$A:$A,"&lt;"&amp;G$1+1)</f>
        <v>0</v>
      </c>
      <c r="H51" s="458">
        <f>SUMIFS('Cost Export'!$G:$G,'Cost Export'!$C:$C,$A51,'Cost Export'!$D:$D,$B51,'Cost Export'!$E:$E,$C51,'Cost Export'!$A:$A,"&gt;="&amp;H$1,'Cost Export'!$A:$A,"&lt;"&amp;H$1+1)</f>
        <v>0</v>
      </c>
      <c r="I51" s="458">
        <f>SUMIFS('Cost Export'!$G:$G,'Cost Export'!$C:$C,$A51,'Cost Export'!$D:$D,$B51,'Cost Export'!$E:$E,$C51,'Cost Export'!$A:$A,"&gt;="&amp;I$1,'Cost Export'!$A:$A,"&lt;"&amp;I$1+1)</f>
        <v>0</v>
      </c>
      <c r="J51" s="458">
        <f>SUMIFS('Cost Export'!$G:$G,'Cost Export'!$C:$C,$A51,'Cost Export'!$D:$D,$B51,'Cost Export'!$E:$E,$C51,'Cost Export'!$A:$A,"&gt;="&amp;J$1,'Cost Export'!$A:$A,"&lt;"&amp;J$1+1)</f>
        <v>0</v>
      </c>
      <c r="K51" s="458">
        <f>SUMIFS('Cost Export'!$G:$G,'Cost Export'!$C:$C,$A51,'Cost Export'!$D:$D,$B51,'Cost Export'!$E:$E,$C51,'Cost Export'!$A:$A,"&gt;="&amp;K$1,'Cost Export'!$A:$A,"&lt;"&amp;K$1+1)</f>
        <v>0</v>
      </c>
      <c r="L51" s="458">
        <f>SUMIFS('Cost Export'!$G:$G,'Cost Export'!$C:$C,$A51,'Cost Export'!$D:$D,$B51,'Cost Export'!$E:$E,$C51,'Cost Export'!$A:$A,"&gt;="&amp;L$1,'Cost Export'!$A:$A,"&lt;"&amp;L$1+1)</f>
        <v>0</v>
      </c>
      <c r="M51" s="458">
        <f>SUMIFS('Cost Export'!$G:$G,'Cost Export'!$C:$C,$A51,'Cost Export'!$D:$D,$B51,'Cost Export'!$E:$E,$C51,'Cost Export'!$A:$A,"&gt;="&amp;M$1,'Cost Export'!$A:$A,"&lt;"&amp;M$1+1)</f>
        <v>0</v>
      </c>
      <c r="N51" s="458">
        <f>SUMIFS('Cost Export'!$G:$G,'Cost Export'!$C:$C,$A51,'Cost Export'!$D:$D,$B51,'Cost Export'!$E:$E,$C51,'Cost Export'!$A:$A,"&gt;="&amp;N$1,'Cost Export'!$A:$A,"&lt;"&amp;N$1+1)</f>
        <v>0</v>
      </c>
      <c r="O51" s="458">
        <f>SUMIFS('Cost Export'!$G:$G,'Cost Export'!$C:$C,$A51,'Cost Export'!$D:$D,$B51,'Cost Export'!$E:$E,$C51,'Cost Export'!$A:$A,"&gt;="&amp;O$1,'Cost Export'!$A:$A,"&lt;"&amp;O$1+1)</f>
        <v>0</v>
      </c>
      <c r="P51" s="458">
        <f>SUMIFS('Cost Export'!$G:$G,'Cost Export'!$C:$C,$A51,'Cost Export'!$D:$D,$B51,'Cost Export'!$E:$E,$C51,'Cost Export'!$A:$A,"&gt;="&amp;P$1,'Cost Export'!$A:$A,"&lt;"&amp;P$1+1)</f>
        <v>0</v>
      </c>
      <c r="Q51" s="458">
        <f>SUMIFS('Cost Export'!$G:$G,'Cost Export'!$C:$C,$A51,'Cost Export'!$D:$D,$B51,'Cost Export'!$E:$E,$C51,'Cost Export'!$A:$A,"&gt;="&amp;Q$1,'Cost Export'!$A:$A,"&lt;"&amp;Q$1+1)</f>
        <v>0</v>
      </c>
      <c r="R51" s="458">
        <f>SUMIFS('Cost Export'!$G:$G,'Cost Export'!$C:$C,$A51,'Cost Export'!$D:$D,$B51,'Cost Export'!$E:$E,$C51,'Cost Export'!$A:$A,"&gt;="&amp;R$1,'Cost Export'!$A:$A,"&lt;"&amp;R$1+1)</f>
        <v>0</v>
      </c>
      <c r="S51" s="458">
        <f>SUMIFS('Cost Export'!$G:$G,'Cost Export'!$C:$C,$A51,'Cost Export'!$D:$D,$B51,'Cost Export'!$E:$E,$C51,'Cost Export'!$A:$A,"&gt;="&amp;S$1,'Cost Export'!$A:$A,"&lt;"&amp;S$1+1)</f>
        <v>0</v>
      </c>
      <c r="T51" s="458">
        <f>SUMIFS('Cost Export'!$G:$G,'Cost Export'!$C:$C,$A51,'Cost Export'!$D:$D,$B51,'Cost Export'!$E:$E,$C51,'Cost Export'!$A:$A,"&gt;="&amp;T$1,'Cost Export'!$A:$A,"&lt;"&amp;T$1+1)</f>
        <v>0</v>
      </c>
      <c r="U51" s="458">
        <f>SUMIFS('Cost Export'!$G:$G,'Cost Export'!$C:$C,$A51,'Cost Export'!$D:$D,$B51,'Cost Export'!$E:$E,$C51,'Cost Export'!$A:$A,"&gt;="&amp;U$1,'Cost Export'!$A:$A,"&lt;"&amp;U$1+1)</f>
        <v>0</v>
      </c>
      <c r="V51" s="458">
        <f>SUMIFS('Cost Export'!$G:$G,'Cost Export'!$C:$C,$A51,'Cost Export'!$D:$D,$B51,'Cost Export'!$E:$E,$C51,'Cost Export'!$A:$A,"&gt;="&amp;V$1,'Cost Export'!$A:$A,"&lt;"&amp;V$1+1)</f>
        <v>0</v>
      </c>
      <c r="W51" s="458">
        <f>SUMIFS('Cost Export'!$G:$G,'Cost Export'!$C:$C,$A51,'Cost Export'!$D:$D,$B51,'Cost Export'!$E:$E,$C51,'Cost Export'!$A:$A,"&gt;="&amp;W$1,'Cost Export'!$A:$A,"&lt;"&amp;W$1+1)</f>
        <v>0</v>
      </c>
      <c r="X51" s="458">
        <f>SUMIFS('Cost Export'!$G:$G,'Cost Export'!$C:$C,$A51,'Cost Export'!$D:$D,$B51,'Cost Export'!$E:$E,$C51,'Cost Export'!$A:$A,"&gt;="&amp;X$1,'Cost Export'!$A:$A,"&lt;"&amp;X$1+1)</f>
        <v>0</v>
      </c>
      <c r="Y51" s="458">
        <f>SUMIFS('Cost Export'!$G:$G,'Cost Export'!$C:$C,$A51,'Cost Export'!$D:$D,$B51,'Cost Export'!$E:$E,$C51,'Cost Export'!$A:$A,"&gt;="&amp;Y$1,'Cost Export'!$A:$A,"&lt;"&amp;Y$1+1)</f>
        <v>0</v>
      </c>
      <c r="Z51" s="458">
        <f>SUMIFS('Cost Export'!$G:$G,'Cost Export'!$C:$C,$A51,'Cost Export'!$D:$D,$B51,'Cost Export'!$E:$E,$C51,'Cost Export'!$A:$A,"&gt;="&amp;Z$1,'Cost Export'!$A:$A,"&lt;"&amp;Z$1+1)</f>
        <v>0</v>
      </c>
      <c r="AA51" s="458">
        <f>SUMIFS('Cost Export'!$G:$G,'Cost Export'!$C:$C,$A51,'Cost Export'!$D:$D,$B51,'Cost Export'!$E:$E,$C51,'Cost Export'!$A:$A,"&gt;="&amp;AA$1,'Cost Export'!$A:$A,"&lt;"&amp;AA$1+1)</f>
        <v>0</v>
      </c>
      <c r="AB51" s="459">
        <f>SUMIFS('Cost Export'!$G:$G,'Cost Export'!$C:$C,$A51,'Cost Export'!$D:$D,$B51,'Cost Export'!$E:$E,$C51,'Cost Export'!$A:$A,"&gt;="&amp;AB$1,'Cost Export'!$A:$A,"&lt;"&amp;AB$1+1)</f>
        <v>0</v>
      </c>
    </row>
    <row r="52" spans="1:28">
      <c r="A52" s="6">
        <v>7230</v>
      </c>
      <c r="B52" s="7">
        <v>100</v>
      </c>
      <c r="C52" s="7">
        <v>14.79</v>
      </c>
      <c r="D52" s="8" t="s">
        <v>11</v>
      </c>
      <c r="E52" s="26">
        <f t="shared" si="0"/>
        <v>0</v>
      </c>
      <c r="F52" s="25">
        <f t="shared" si="1"/>
        <v>0</v>
      </c>
      <c r="G52" s="453">
        <f>SUMIFS('Cost Export'!$G:$G,'Cost Export'!$C:$C,$A52,'Cost Export'!$D:$D,$B52,'Cost Export'!$E:$E,$C52,'Cost Export'!$A:$A,"&gt;="&amp;G$1,'Cost Export'!$A:$A,"&lt;"&amp;G$1+1)</f>
        <v>0</v>
      </c>
      <c r="H52" s="458">
        <f>SUMIFS('Cost Export'!$G:$G,'Cost Export'!$C:$C,$A52,'Cost Export'!$D:$D,$B52,'Cost Export'!$E:$E,$C52,'Cost Export'!$A:$A,"&gt;="&amp;H$1,'Cost Export'!$A:$A,"&lt;"&amp;H$1+1)</f>
        <v>0</v>
      </c>
      <c r="I52" s="458">
        <f>SUMIFS('Cost Export'!$G:$G,'Cost Export'!$C:$C,$A52,'Cost Export'!$D:$D,$B52,'Cost Export'!$E:$E,$C52,'Cost Export'!$A:$A,"&gt;="&amp;I$1,'Cost Export'!$A:$A,"&lt;"&amp;I$1+1)</f>
        <v>0</v>
      </c>
      <c r="J52" s="458">
        <f>SUMIFS('Cost Export'!$G:$G,'Cost Export'!$C:$C,$A52,'Cost Export'!$D:$D,$B52,'Cost Export'!$E:$E,$C52,'Cost Export'!$A:$A,"&gt;="&amp;J$1,'Cost Export'!$A:$A,"&lt;"&amp;J$1+1)</f>
        <v>0</v>
      </c>
      <c r="K52" s="458">
        <f>SUMIFS('Cost Export'!$G:$G,'Cost Export'!$C:$C,$A52,'Cost Export'!$D:$D,$B52,'Cost Export'!$E:$E,$C52,'Cost Export'!$A:$A,"&gt;="&amp;K$1,'Cost Export'!$A:$A,"&lt;"&amp;K$1+1)</f>
        <v>0</v>
      </c>
      <c r="L52" s="458">
        <f>SUMIFS('Cost Export'!$G:$G,'Cost Export'!$C:$C,$A52,'Cost Export'!$D:$D,$B52,'Cost Export'!$E:$E,$C52,'Cost Export'!$A:$A,"&gt;="&amp;L$1,'Cost Export'!$A:$A,"&lt;"&amp;L$1+1)</f>
        <v>0</v>
      </c>
      <c r="M52" s="458">
        <f>SUMIFS('Cost Export'!$G:$G,'Cost Export'!$C:$C,$A52,'Cost Export'!$D:$D,$B52,'Cost Export'!$E:$E,$C52,'Cost Export'!$A:$A,"&gt;="&amp;M$1,'Cost Export'!$A:$A,"&lt;"&amp;M$1+1)</f>
        <v>0</v>
      </c>
      <c r="N52" s="458">
        <f>SUMIFS('Cost Export'!$G:$G,'Cost Export'!$C:$C,$A52,'Cost Export'!$D:$D,$B52,'Cost Export'!$E:$E,$C52,'Cost Export'!$A:$A,"&gt;="&amp;N$1,'Cost Export'!$A:$A,"&lt;"&amp;N$1+1)</f>
        <v>0</v>
      </c>
      <c r="O52" s="458">
        <f>SUMIFS('Cost Export'!$G:$G,'Cost Export'!$C:$C,$A52,'Cost Export'!$D:$D,$B52,'Cost Export'!$E:$E,$C52,'Cost Export'!$A:$A,"&gt;="&amp;O$1,'Cost Export'!$A:$A,"&lt;"&amp;O$1+1)</f>
        <v>0</v>
      </c>
      <c r="P52" s="458">
        <f>SUMIFS('Cost Export'!$G:$G,'Cost Export'!$C:$C,$A52,'Cost Export'!$D:$D,$B52,'Cost Export'!$E:$E,$C52,'Cost Export'!$A:$A,"&gt;="&amp;P$1,'Cost Export'!$A:$A,"&lt;"&amp;P$1+1)</f>
        <v>0</v>
      </c>
      <c r="Q52" s="458">
        <f>SUMIFS('Cost Export'!$G:$G,'Cost Export'!$C:$C,$A52,'Cost Export'!$D:$D,$B52,'Cost Export'!$E:$E,$C52,'Cost Export'!$A:$A,"&gt;="&amp;Q$1,'Cost Export'!$A:$A,"&lt;"&amp;Q$1+1)</f>
        <v>0</v>
      </c>
      <c r="R52" s="458">
        <f>SUMIFS('Cost Export'!$G:$G,'Cost Export'!$C:$C,$A52,'Cost Export'!$D:$D,$B52,'Cost Export'!$E:$E,$C52,'Cost Export'!$A:$A,"&gt;="&amp;R$1,'Cost Export'!$A:$A,"&lt;"&amp;R$1+1)</f>
        <v>0</v>
      </c>
      <c r="S52" s="458">
        <f>SUMIFS('Cost Export'!$G:$G,'Cost Export'!$C:$C,$A52,'Cost Export'!$D:$D,$B52,'Cost Export'!$E:$E,$C52,'Cost Export'!$A:$A,"&gt;="&amp;S$1,'Cost Export'!$A:$A,"&lt;"&amp;S$1+1)</f>
        <v>0</v>
      </c>
      <c r="T52" s="458">
        <f>SUMIFS('Cost Export'!$G:$G,'Cost Export'!$C:$C,$A52,'Cost Export'!$D:$D,$B52,'Cost Export'!$E:$E,$C52,'Cost Export'!$A:$A,"&gt;="&amp;T$1,'Cost Export'!$A:$A,"&lt;"&amp;T$1+1)</f>
        <v>0</v>
      </c>
      <c r="U52" s="458">
        <f>SUMIFS('Cost Export'!$G:$G,'Cost Export'!$C:$C,$A52,'Cost Export'!$D:$D,$B52,'Cost Export'!$E:$E,$C52,'Cost Export'!$A:$A,"&gt;="&amp;U$1,'Cost Export'!$A:$A,"&lt;"&amp;U$1+1)</f>
        <v>0</v>
      </c>
      <c r="V52" s="458">
        <f>SUMIFS('Cost Export'!$G:$G,'Cost Export'!$C:$C,$A52,'Cost Export'!$D:$D,$B52,'Cost Export'!$E:$E,$C52,'Cost Export'!$A:$A,"&gt;="&amp;V$1,'Cost Export'!$A:$A,"&lt;"&amp;V$1+1)</f>
        <v>0</v>
      </c>
      <c r="W52" s="458">
        <f>SUMIFS('Cost Export'!$G:$G,'Cost Export'!$C:$C,$A52,'Cost Export'!$D:$D,$B52,'Cost Export'!$E:$E,$C52,'Cost Export'!$A:$A,"&gt;="&amp;W$1,'Cost Export'!$A:$A,"&lt;"&amp;W$1+1)</f>
        <v>0</v>
      </c>
      <c r="X52" s="458">
        <f>SUMIFS('Cost Export'!$G:$G,'Cost Export'!$C:$C,$A52,'Cost Export'!$D:$D,$B52,'Cost Export'!$E:$E,$C52,'Cost Export'!$A:$A,"&gt;="&amp;X$1,'Cost Export'!$A:$A,"&lt;"&amp;X$1+1)</f>
        <v>0</v>
      </c>
      <c r="Y52" s="458">
        <f>SUMIFS('Cost Export'!$G:$G,'Cost Export'!$C:$C,$A52,'Cost Export'!$D:$D,$B52,'Cost Export'!$E:$E,$C52,'Cost Export'!$A:$A,"&gt;="&amp;Y$1,'Cost Export'!$A:$A,"&lt;"&amp;Y$1+1)</f>
        <v>0</v>
      </c>
      <c r="Z52" s="458">
        <f>SUMIFS('Cost Export'!$G:$G,'Cost Export'!$C:$C,$A52,'Cost Export'!$D:$D,$B52,'Cost Export'!$E:$E,$C52,'Cost Export'!$A:$A,"&gt;="&amp;Z$1,'Cost Export'!$A:$A,"&lt;"&amp;Z$1+1)</f>
        <v>0</v>
      </c>
      <c r="AA52" s="458">
        <f>SUMIFS('Cost Export'!$G:$G,'Cost Export'!$C:$C,$A52,'Cost Export'!$D:$D,$B52,'Cost Export'!$E:$E,$C52,'Cost Export'!$A:$A,"&gt;="&amp;AA$1,'Cost Export'!$A:$A,"&lt;"&amp;AA$1+1)</f>
        <v>0</v>
      </c>
      <c r="AB52" s="459">
        <f>SUMIFS('Cost Export'!$G:$G,'Cost Export'!$C:$C,$A52,'Cost Export'!$D:$D,$B52,'Cost Export'!$E:$E,$C52,'Cost Export'!$A:$A,"&gt;="&amp;AB$1,'Cost Export'!$A:$A,"&lt;"&amp;AB$1+1)</f>
        <v>0</v>
      </c>
    </row>
    <row r="53" spans="1:28">
      <c r="A53" s="6">
        <v>7230</v>
      </c>
      <c r="B53" s="7">
        <v>100</v>
      </c>
      <c r="C53" s="7">
        <v>14.85</v>
      </c>
      <c r="D53" s="8" t="s">
        <v>11</v>
      </c>
      <c r="E53" s="26">
        <f t="shared" si="0"/>
        <v>0</v>
      </c>
      <c r="F53" s="25">
        <f t="shared" si="1"/>
        <v>0</v>
      </c>
      <c r="G53" s="453">
        <f>SUMIFS('Cost Export'!$G:$G,'Cost Export'!$C:$C,$A53,'Cost Export'!$D:$D,$B53,'Cost Export'!$E:$E,$C53,'Cost Export'!$A:$A,"&gt;="&amp;G$1,'Cost Export'!$A:$A,"&lt;"&amp;G$1+1)</f>
        <v>0</v>
      </c>
      <c r="H53" s="458">
        <f>SUMIFS('Cost Export'!$G:$G,'Cost Export'!$C:$C,$A53,'Cost Export'!$D:$D,$B53,'Cost Export'!$E:$E,$C53,'Cost Export'!$A:$A,"&gt;="&amp;H$1,'Cost Export'!$A:$A,"&lt;"&amp;H$1+1)</f>
        <v>0</v>
      </c>
      <c r="I53" s="458">
        <f>SUMIFS('Cost Export'!$G:$G,'Cost Export'!$C:$C,$A53,'Cost Export'!$D:$D,$B53,'Cost Export'!$E:$E,$C53,'Cost Export'!$A:$A,"&gt;="&amp;I$1,'Cost Export'!$A:$A,"&lt;"&amp;I$1+1)</f>
        <v>0</v>
      </c>
      <c r="J53" s="458">
        <f>SUMIFS('Cost Export'!$G:$G,'Cost Export'!$C:$C,$A53,'Cost Export'!$D:$D,$B53,'Cost Export'!$E:$E,$C53,'Cost Export'!$A:$A,"&gt;="&amp;J$1,'Cost Export'!$A:$A,"&lt;"&amp;J$1+1)</f>
        <v>0</v>
      </c>
      <c r="K53" s="458">
        <f>SUMIFS('Cost Export'!$G:$G,'Cost Export'!$C:$C,$A53,'Cost Export'!$D:$D,$B53,'Cost Export'!$E:$E,$C53,'Cost Export'!$A:$A,"&gt;="&amp;K$1,'Cost Export'!$A:$A,"&lt;"&amp;K$1+1)</f>
        <v>0</v>
      </c>
      <c r="L53" s="458">
        <f>SUMIFS('Cost Export'!$G:$G,'Cost Export'!$C:$C,$A53,'Cost Export'!$D:$D,$B53,'Cost Export'!$E:$E,$C53,'Cost Export'!$A:$A,"&gt;="&amp;L$1,'Cost Export'!$A:$A,"&lt;"&amp;L$1+1)</f>
        <v>0</v>
      </c>
      <c r="M53" s="458">
        <f>SUMIFS('Cost Export'!$G:$G,'Cost Export'!$C:$C,$A53,'Cost Export'!$D:$D,$B53,'Cost Export'!$E:$E,$C53,'Cost Export'!$A:$A,"&gt;="&amp;M$1,'Cost Export'!$A:$A,"&lt;"&amp;M$1+1)</f>
        <v>0</v>
      </c>
      <c r="N53" s="458">
        <f>SUMIFS('Cost Export'!$G:$G,'Cost Export'!$C:$C,$A53,'Cost Export'!$D:$D,$B53,'Cost Export'!$E:$E,$C53,'Cost Export'!$A:$A,"&gt;="&amp;N$1,'Cost Export'!$A:$A,"&lt;"&amp;N$1+1)</f>
        <v>0</v>
      </c>
      <c r="O53" s="458">
        <f>SUMIFS('Cost Export'!$G:$G,'Cost Export'!$C:$C,$A53,'Cost Export'!$D:$D,$B53,'Cost Export'!$E:$E,$C53,'Cost Export'!$A:$A,"&gt;="&amp;O$1,'Cost Export'!$A:$A,"&lt;"&amp;O$1+1)</f>
        <v>0</v>
      </c>
      <c r="P53" s="458">
        <f>SUMIFS('Cost Export'!$G:$G,'Cost Export'!$C:$C,$A53,'Cost Export'!$D:$D,$B53,'Cost Export'!$E:$E,$C53,'Cost Export'!$A:$A,"&gt;="&amp;P$1,'Cost Export'!$A:$A,"&lt;"&amp;P$1+1)</f>
        <v>0</v>
      </c>
      <c r="Q53" s="458">
        <f>SUMIFS('Cost Export'!$G:$G,'Cost Export'!$C:$C,$A53,'Cost Export'!$D:$D,$B53,'Cost Export'!$E:$E,$C53,'Cost Export'!$A:$A,"&gt;="&amp;Q$1,'Cost Export'!$A:$A,"&lt;"&amp;Q$1+1)</f>
        <v>0</v>
      </c>
      <c r="R53" s="458">
        <f>SUMIFS('Cost Export'!$G:$G,'Cost Export'!$C:$C,$A53,'Cost Export'!$D:$D,$B53,'Cost Export'!$E:$E,$C53,'Cost Export'!$A:$A,"&gt;="&amp;R$1,'Cost Export'!$A:$A,"&lt;"&amp;R$1+1)</f>
        <v>0</v>
      </c>
      <c r="S53" s="458">
        <f>SUMIFS('Cost Export'!$G:$G,'Cost Export'!$C:$C,$A53,'Cost Export'!$D:$D,$B53,'Cost Export'!$E:$E,$C53,'Cost Export'!$A:$A,"&gt;="&amp;S$1,'Cost Export'!$A:$A,"&lt;"&amp;S$1+1)</f>
        <v>0</v>
      </c>
      <c r="T53" s="458">
        <f>SUMIFS('Cost Export'!$G:$G,'Cost Export'!$C:$C,$A53,'Cost Export'!$D:$D,$B53,'Cost Export'!$E:$E,$C53,'Cost Export'!$A:$A,"&gt;="&amp;T$1,'Cost Export'!$A:$A,"&lt;"&amp;T$1+1)</f>
        <v>0</v>
      </c>
      <c r="U53" s="458">
        <f>SUMIFS('Cost Export'!$G:$G,'Cost Export'!$C:$C,$A53,'Cost Export'!$D:$D,$B53,'Cost Export'!$E:$E,$C53,'Cost Export'!$A:$A,"&gt;="&amp;U$1,'Cost Export'!$A:$A,"&lt;"&amp;U$1+1)</f>
        <v>0</v>
      </c>
      <c r="V53" s="458">
        <f>SUMIFS('Cost Export'!$G:$G,'Cost Export'!$C:$C,$A53,'Cost Export'!$D:$D,$B53,'Cost Export'!$E:$E,$C53,'Cost Export'!$A:$A,"&gt;="&amp;V$1,'Cost Export'!$A:$A,"&lt;"&amp;V$1+1)</f>
        <v>0</v>
      </c>
      <c r="W53" s="458">
        <f>SUMIFS('Cost Export'!$G:$G,'Cost Export'!$C:$C,$A53,'Cost Export'!$D:$D,$B53,'Cost Export'!$E:$E,$C53,'Cost Export'!$A:$A,"&gt;="&amp;W$1,'Cost Export'!$A:$A,"&lt;"&amp;W$1+1)</f>
        <v>0</v>
      </c>
      <c r="X53" s="458">
        <f>SUMIFS('Cost Export'!$G:$G,'Cost Export'!$C:$C,$A53,'Cost Export'!$D:$D,$B53,'Cost Export'!$E:$E,$C53,'Cost Export'!$A:$A,"&gt;="&amp;X$1,'Cost Export'!$A:$A,"&lt;"&amp;X$1+1)</f>
        <v>0</v>
      </c>
      <c r="Y53" s="458">
        <f>SUMIFS('Cost Export'!$G:$G,'Cost Export'!$C:$C,$A53,'Cost Export'!$D:$D,$B53,'Cost Export'!$E:$E,$C53,'Cost Export'!$A:$A,"&gt;="&amp;Y$1,'Cost Export'!$A:$A,"&lt;"&amp;Y$1+1)</f>
        <v>0</v>
      </c>
      <c r="Z53" s="458">
        <f>SUMIFS('Cost Export'!$G:$G,'Cost Export'!$C:$C,$A53,'Cost Export'!$D:$D,$B53,'Cost Export'!$E:$E,$C53,'Cost Export'!$A:$A,"&gt;="&amp;Z$1,'Cost Export'!$A:$A,"&lt;"&amp;Z$1+1)</f>
        <v>0</v>
      </c>
      <c r="AA53" s="458">
        <f>SUMIFS('Cost Export'!$G:$G,'Cost Export'!$C:$C,$A53,'Cost Export'!$D:$D,$B53,'Cost Export'!$E:$E,$C53,'Cost Export'!$A:$A,"&gt;="&amp;AA$1,'Cost Export'!$A:$A,"&lt;"&amp;AA$1+1)</f>
        <v>0</v>
      </c>
      <c r="AB53" s="459">
        <f>SUMIFS('Cost Export'!$G:$G,'Cost Export'!$C:$C,$A53,'Cost Export'!$D:$D,$B53,'Cost Export'!$E:$E,$C53,'Cost Export'!$A:$A,"&gt;="&amp;AB$1,'Cost Export'!$A:$A,"&lt;"&amp;AB$1+1)</f>
        <v>0</v>
      </c>
    </row>
    <row r="54" spans="1:28">
      <c r="A54" s="6">
        <v>7230</v>
      </c>
      <c r="B54" s="7">
        <v>100</v>
      </c>
      <c r="C54" s="7">
        <v>14.87</v>
      </c>
      <c r="D54" s="8" t="s">
        <v>11</v>
      </c>
      <c r="E54" s="26">
        <f t="shared" si="0"/>
        <v>0</v>
      </c>
      <c r="F54" s="25">
        <f t="shared" si="1"/>
        <v>0</v>
      </c>
      <c r="G54" s="453">
        <f>SUMIFS('Cost Export'!$G:$G,'Cost Export'!$C:$C,$A54,'Cost Export'!$D:$D,$B54,'Cost Export'!$E:$E,$C54,'Cost Export'!$A:$A,"&gt;="&amp;G$1,'Cost Export'!$A:$A,"&lt;"&amp;G$1+1)</f>
        <v>0</v>
      </c>
      <c r="H54" s="458">
        <f>SUMIFS('Cost Export'!$G:$G,'Cost Export'!$C:$C,$A54,'Cost Export'!$D:$D,$B54,'Cost Export'!$E:$E,$C54,'Cost Export'!$A:$A,"&gt;="&amp;H$1,'Cost Export'!$A:$A,"&lt;"&amp;H$1+1)</f>
        <v>0</v>
      </c>
      <c r="I54" s="458">
        <f>SUMIFS('Cost Export'!$G:$G,'Cost Export'!$C:$C,$A54,'Cost Export'!$D:$D,$B54,'Cost Export'!$E:$E,$C54,'Cost Export'!$A:$A,"&gt;="&amp;I$1,'Cost Export'!$A:$A,"&lt;"&amp;I$1+1)</f>
        <v>0</v>
      </c>
      <c r="J54" s="458">
        <f>SUMIFS('Cost Export'!$G:$G,'Cost Export'!$C:$C,$A54,'Cost Export'!$D:$D,$B54,'Cost Export'!$E:$E,$C54,'Cost Export'!$A:$A,"&gt;="&amp;J$1,'Cost Export'!$A:$A,"&lt;"&amp;J$1+1)</f>
        <v>0</v>
      </c>
      <c r="K54" s="458">
        <f>SUMIFS('Cost Export'!$G:$G,'Cost Export'!$C:$C,$A54,'Cost Export'!$D:$D,$B54,'Cost Export'!$E:$E,$C54,'Cost Export'!$A:$A,"&gt;="&amp;K$1,'Cost Export'!$A:$A,"&lt;"&amp;K$1+1)</f>
        <v>0</v>
      </c>
      <c r="L54" s="458">
        <f>SUMIFS('Cost Export'!$G:$G,'Cost Export'!$C:$C,$A54,'Cost Export'!$D:$D,$B54,'Cost Export'!$E:$E,$C54,'Cost Export'!$A:$A,"&gt;="&amp;L$1,'Cost Export'!$A:$A,"&lt;"&amp;L$1+1)</f>
        <v>0</v>
      </c>
      <c r="M54" s="458">
        <f>SUMIFS('Cost Export'!$G:$G,'Cost Export'!$C:$C,$A54,'Cost Export'!$D:$D,$B54,'Cost Export'!$E:$E,$C54,'Cost Export'!$A:$A,"&gt;="&amp;M$1,'Cost Export'!$A:$A,"&lt;"&amp;M$1+1)</f>
        <v>0</v>
      </c>
      <c r="N54" s="458">
        <f>SUMIFS('Cost Export'!$G:$G,'Cost Export'!$C:$C,$A54,'Cost Export'!$D:$D,$B54,'Cost Export'!$E:$E,$C54,'Cost Export'!$A:$A,"&gt;="&amp;N$1,'Cost Export'!$A:$A,"&lt;"&amp;N$1+1)</f>
        <v>0</v>
      </c>
      <c r="O54" s="458">
        <f>SUMIFS('Cost Export'!$G:$G,'Cost Export'!$C:$C,$A54,'Cost Export'!$D:$D,$B54,'Cost Export'!$E:$E,$C54,'Cost Export'!$A:$A,"&gt;="&amp;O$1,'Cost Export'!$A:$A,"&lt;"&amp;O$1+1)</f>
        <v>0</v>
      </c>
      <c r="P54" s="458">
        <f>SUMIFS('Cost Export'!$G:$G,'Cost Export'!$C:$C,$A54,'Cost Export'!$D:$D,$B54,'Cost Export'!$E:$E,$C54,'Cost Export'!$A:$A,"&gt;="&amp;P$1,'Cost Export'!$A:$A,"&lt;"&amp;P$1+1)</f>
        <v>0</v>
      </c>
      <c r="Q54" s="458">
        <f>SUMIFS('Cost Export'!$G:$G,'Cost Export'!$C:$C,$A54,'Cost Export'!$D:$D,$B54,'Cost Export'!$E:$E,$C54,'Cost Export'!$A:$A,"&gt;="&amp;Q$1,'Cost Export'!$A:$A,"&lt;"&amp;Q$1+1)</f>
        <v>0</v>
      </c>
      <c r="R54" s="458">
        <f>SUMIFS('Cost Export'!$G:$G,'Cost Export'!$C:$C,$A54,'Cost Export'!$D:$D,$B54,'Cost Export'!$E:$E,$C54,'Cost Export'!$A:$A,"&gt;="&amp;R$1,'Cost Export'!$A:$A,"&lt;"&amp;R$1+1)</f>
        <v>0</v>
      </c>
      <c r="S54" s="458">
        <f>SUMIFS('Cost Export'!$G:$G,'Cost Export'!$C:$C,$A54,'Cost Export'!$D:$D,$B54,'Cost Export'!$E:$E,$C54,'Cost Export'!$A:$A,"&gt;="&amp;S$1,'Cost Export'!$A:$A,"&lt;"&amp;S$1+1)</f>
        <v>0</v>
      </c>
      <c r="T54" s="458">
        <f>SUMIFS('Cost Export'!$G:$G,'Cost Export'!$C:$C,$A54,'Cost Export'!$D:$D,$B54,'Cost Export'!$E:$E,$C54,'Cost Export'!$A:$A,"&gt;="&amp;T$1,'Cost Export'!$A:$A,"&lt;"&amp;T$1+1)</f>
        <v>0</v>
      </c>
      <c r="U54" s="458">
        <f>SUMIFS('Cost Export'!$G:$G,'Cost Export'!$C:$C,$A54,'Cost Export'!$D:$D,$B54,'Cost Export'!$E:$E,$C54,'Cost Export'!$A:$A,"&gt;="&amp;U$1,'Cost Export'!$A:$A,"&lt;"&amp;U$1+1)</f>
        <v>0</v>
      </c>
      <c r="V54" s="458">
        <f>SUMIFS('Cost Export'!$G:$G,'Cost Export'!$C:$C,$A54,'Cost Export'!$D:$D,$B54,'Cost Export'!$E:$E,$C54,'Cost Export'!$A:$A,"&gt;="&amp;V$1,'Cost Export'!$A:$A,"&lt;"&amp;V$1+1)</f>
        <v>0</v>
      </c>
      <c r="W54" s="458">
        <f>SUMIFS('Cost Export'!$G:$G,'Cost Export'!$C:$C,$A54,'Cost Export'!$D:$D,$B54,'Cost Export'!$E:$E,$C54,'Cost Export'!$A:$A,"&gt;="&amp;W$1,'Cost Export'!$A:$A,"&lt;"&amp;W$1+1)</f>
        <v>0</v>
      </c>
      <c r="X54" s="458">
        <f>SUMIFS('Cost Export'!$G:$G,'Cost Export'!$C:$C,$A54,'Cost Export'!$D:$D,$B54,'Cost Export'!$E:$E,$C54,'Cost Export'!$A:$A,"&gt;="&amp;X$1,'Cost Export'!$A:$A,"&lt;"&amp;X$1+1)</f>
        <v>0</v>
      </c>
      <c r="Y54" s="458">
        <f>SUMIFS('Cost Export'!$G:$G,'Cost Export'!$C:$C,$A54,'Cost Export'!$D:$D,$B54,'Cost Export'!$E:$E,$C54,'Cost Export'!$A:$A,"&gt;="&amp;Y$1,'Cost Export'!$A:$A,"&lt;"&amp;Y$1+1)</f>
        <v>0</v>
      </c>
      <c r="Z54" s="458">
        <f>SUMIFS('Cost Export'!$G:$G,'Cost Export'!$C:$C,$A54,'Cost Export'!$D:$D,$B54,'Cost Export'!$E:$E,$C54,'Cost Export'!$A:$A,"&gt;="&amp;Z$1,'Cost Export'!$A:$A,"&lt;"&amp;Z$1+1)</f>
        <v>0</v>
      </c>
      <c r="AA54" s="458">
        <f>SUMIFS('Cost Export'!$G:$G,'Cost Export'!$C:$C,$A54,'Cost Export'!$D:$D,$B54,'Cost Export'!$E:$E,$C54,'Cost Export'!$A:$A,"&gt;="&amp;AA$1,'Cost Export'!$A:$A,"&lt;"&amp;AA$1+1)</f>
        <v>0</v>
      </c>
      <c r="AB54" s="459">
        <f>SUMIFS('Cost Export'!$G:$G,'Cost Export'!$C:$C,$A54,'Cost Export'!$D:$D,$B54,'Cost Export'!$E:$E,$C54,'Cost Export'!$A:$A,"&gt;="&amp;AB$1,'Cost Export'!$A:$A,"&lt;"&amp;AB$1+1)</f>
        <v>0</v>
      </c>
    </row>
    <row r="55" spans="1:28">
      <c r="A55" s="6">
        <v>7230</v>
      </c>
      <c r="B55" s="7">
        <v>100</v>
      </c>
      <c r="C55" s="7">
        <v>14.88</v>
      </c>
      <c r="D55" s="8" t="s">
        <v>11</v>
      </c>
      <c r="E55" s="26">
        <f t="shared" si="0"/>
        <v>0</v>
      </c>
      <c r="F55" s="25">
        <f t="shared" si="1"/>
        <v>0</v>
      </c>
      <c r="G55" s="453">
        <f>SUMIFS('Cost Export'!$G:$G,'Cost Export'!$C:$C,$A55,'Cost Export'!$D:$D,$B55,'Cost Export'!$E:$E,$C55,'Cost Export'!$A:$A,"&gt;="&amp;G$1,'Cost Export'!$A:$A,"&lt;"&amp;G$1+1)</f>
        <v>0</v>
      </c>
      <c r="H55" s="458">
        <f>SUMIFS('Cost Export'!$G:$G,'Cost Export'!$C:$C,$A55,'Cost Export'!$D:$D,$B55,'Cost Export'!$E:$E,$C55,'Cost Export'!$A:$A,"&gt;="&amp;H$1,'Cost Export'!$A:$A,"&lt;"&amp;H$1+1)</f>
        <v>0</v>
      </c>
      <c r="I55" s="458">
        <f>SUMIFS('Cost Export'!$G:$G,'Cost Export'!$C:$C,$A55,'Cost Export'!$D:$D,$B55,'Cost Export'!$E:$E,$C55,'Cost Export'!$A:$A,"&gt;="&amp;I$1,'Cost Export'!$A:$A,"&lt;"&amp;I$1+1)</f>
        <v>0</v>
      </c>
      <c r="J55" s="458">
        <f>SUMIFS('Cost Export'!$G:$G,'Cost Export'!$C:$C,$A55,'Cost Export'!$D:$D,$B55,'Cost Export'!$E:$E,$C55,'Cost Export'!$A:$A,"&gt;="&amp;J$1,'Cost Export'!$A:$A,"&lt;"&amp;J$1+1)</f>
        <v>0</v>
      </c>
      <c r="K55" s="458">
        <f>SUMIFS('Cost Export'!$G:$G,'Cost Export'!$C:$C,$A55,'Cost Export'!$D:$D,$B55,'Cost Export'!$E:$E,$C55,'Cost Export'!$A:$A,"&gt;="&amp;K$1,'Cost Export'!$A:$A,"&lt;"&amp;K$1+1)</f>
        <v>0</v>
      </c>
      <c r="L55" s="458">
        <f>SUMIFS('Cost Export'!$G:$G,'Cost Export'!$C:$C,$A55,'Cost Export'!$D:$D,$B55,'Cost Export'!$E:$E,$C55,'Cost Export'!$A:$A,"&gt;="&amp;L$1,'Cost Export'!$A:$A,"&lt;"&amp;L$1+1)</f>
        <v>0</v>
      </c>
      <c r="M55" s="458">
        <f>SUMIFS('Cost Export'!$G:$G,'Cost Export'!$C:$C,$A55,'Cost Export'!$D:$D,$B55,'Cost Export'!$E:$E,$C55,'Cost Export'!$A:$A,"&gt;="&amp;M$1,'Cost Export'!$A:$A,"&lt;"&amp;M$1+1)</f>
        <v>0</v>
      </c>
      <c r="N55" s="458">
        <f>SUMIFS('Cost Export'!$G:$G,'Cost Export'!$C:$C,$A55,'Cost Export'!$D:$D,$B55,'Cost Export'!$E:$E,$C55,'Cost Export'!$A:$A,"&gt;="&amp;N$1,'Cost Export'!$A:$A,"&lt;"&amp;N$1+1)</f>
        <v>0</v>
      </c>
      <c r="O55" s="458">
        <f>SUMIFS('Cost Export'!$G:$G,'Cost Export'!$C:$C,$A55,'Cost Export'!$D:$D,$B55,'Cost Export'!$E:$E,$C55,'Cost Export'!$A:$A,"&gt;="&amp;O$1,'Cost Export'!$A:$A,"&lt;"&amp;O$1+1)</f>
        <v>0</v>
      </c>
      <c r="P55" s="458">
        <f>SUMIFS('Cost Export'!$G:$G,'Cost Export'!$C:$C,$A55,'Cost Export'!$D:$D,$B55,'Cost Export'!$E:$E,$C55,'Cost Export'!$A:$A,"&gt;="&amp;P$1,'Cost Export'!$A:$A,"&lt;"&amp;P$1+1)</f>
        <v>0</v>
      </c>
      <c r="Q55" s="458">
        <f>SUMIFS('Cost Export'!$G:$G,'Cost Export'!$C:$C,$A55,'Cost Export'!$D:$D,$B55,'Cost Export'!$E:$E,$C55,'Cost Export'!$A:$A,"&gt;="&amp;Q$1,'Cost Export'!$A:$A,"&lt;"&amp;Q$1+1)</f>
        <v>0</v>
      </c>
      <c r="R55" s="458">
        <f>SUMIFS('Cost Export'!$G:$G,'Cost Export'!$C:$C,$A55,'Cost Export'!$D:$D,$B55,'Cost Export'!$E:$E,$C55,'Cost Export'!$A:$A,"&gt;="&amp;R$1,'Cost Export'!$A:$A,"&lt;"&amp;R$1+1)</f>
        <v>0</v>
      </c>
      <c r="S55" s="458">
        <f>SUMIFS('Cost Export'!$G:$G,'Cost Export'!$C:$C,$A55,'Cost Export'!$D:$D,$B55,'Cost Export'!$E:$E,$C55,'Cost Export'!$A:$A,"&gt;="&amp;S$1,'Cost Export'!$A:$A,"&lt;"&amp;S$1+1)</f>
        <v>0</v>
      </c>
      <c r="T55" s="458">
        <f>SUMIFS('Cost Export'!$G:$G,'Cost Export'!$C:$C,$A55,'Cost Export'!$D:$D,$B55,'Cost Export'!$E:$E,$C55,'Cost Export'!$A:$A,"&gt;="&amp;T$1,'Cost Export'!$A:$A,"&lt;"&amp;T$1+1)</f>
        <v>0</v>
      </c>
      <c r="U55" s="458">
        <f>SUMIFS('Cost Export'!$G:$G,'Cost Export'!$C:$C,$A55,'Cost Export'!$D:$D,$B55,'Cost Export'!$E:$E,$C55,'Cost Export'!$A:$A,"&gt;="&amp;U$1,'Cost Export'!$A:$A,"&lt;"&amp;U$1+1)</f>
        <v>0</v>
      </c>
      <c r="V55" s="458">
        <f>SUMIFS('Cost Export'!$G:$G,'Cost Export'!$C:$C,$A55,'Cost Export'!$D:$D,$B55,'Cost Export'!$E:$E,$C55,'Cost Export'!$A:$A,"&gt;="&amp;V$1,'Cost Export'!$A:$A,"&lt;"&amp;V$1+1)</f>
        <v>0</v>
      </c>
      <c r="W55" s="458">
        <f>SUMIFS('Cost Export'!$G:$G,'Cost Export'!$C:$C,$A55,'Cost Export'!$D:$D,$B55,'Cost Export'!$E:$E,$C55,'Cost Export'!$A:$A,"&gt;="&amp;W$1,'Cost Export'!$A:$A,"&lt;"&amp;W$1+1)</f>
        <v>0</v>
      </c>
      <c r="X55" s="458">
        <f>SUMIFS('Cost Export'!$G:$G,'Cost Export'!$C:$C,$A55,'Cost Export'!$D:$D,$B55,'Cost Export'!$E:$E,$C55,'Cost Export'!$A:$A,"&gt;="&amp;X$1,'Cost Export'!$A:$A,"&lt;"&amp;X$1+1)</f>
        <v>0</v>
      </c>
      <c r="Y55" s="458">
        <f>SUMIFS('Cost Export'!$G:$G,'Cost Export'!$C:$C,$A55,'Cost Export'!$D:$D,$B55,'Cost Export'!$E:$E,$C55,'Cost Export'!$A:$A,"&gt;="&amp;Y$1,'Cost Export'!$A:$A,"&lt;"&amp;Y$1+1)</f>
        <v>0</v>
      </c>
      <c r="Z55" s="458">
        <f>SUMIFS('Cost Export'!$G:$G,'Cost Export'!$C:$C,$A55,'Cost Export'!$D:$D,$B55,'Cost Export'!$E:$E,$C55,'Cost Export'!$A:$A,"&gt;="&amp;Z$1,'Cost Export'!$A:$A,"&lt;"&amp;Z$1+1)</f>
        <v>0</v>
      </c>
      <c r="AA55" s="458">
        <f>SUMIFS('Cost Export'!$G:$G,'Cost Export'!$C:$C,$A55,'Cost Export'!$D:$D,$B55,'Cost Export'!$E:$E,$C55,'Cost Export'!$A:$A,"&gt;="&amp;AA$1,'Cost Export'!$A:$A,"&lt;"&amp;AA$1+1)</f>
        <v>0</v>
      </c>
      <c r="AB55" s="459">
        <f>SUMIFS('Cost Export'!$G:$G,'Cost Export'!$C:$C,$A55,'Cost Export'!$D:$D,$B55,'Cost Export'!$E:$E,$C55,'Cost Export'!$A:$A,"&gt;="&amp;AB$1,'Cost Export'!$A:$A,"&lt;"&amp;AB$1+1)</f>
        <v>0</v>
      </c>
    </row>
    <row r="56" spans="1:28">
      <c r="A56" s="6">
        <v>7420</v>
      </c>
      <c r="B56" s="7">
        <v>300</v>
      </c>
      <c r="C56" s="7">
        <v>15</v>
      </c>
      <c r="D56" s="8" t="s">
        <v>39</v>
      </c>
      <c r="E56" s="26">
        <f t="shared" si="0"/>
        <v>1971.4</v>
      </c>
      <c r="F56" s="25">
        <f t="shared" si="1"/>
        <v>3942.8</v>
      </c>
      <c r="G56" s="453">
        <f>SUMIFS('Cost Export'!$G:$G,'Cost Export'!$C:$C,$A56,'Cost Export'!$D:$D,$B56,'Cost Export'!$E:$E,$C56,'Cost Export'!$A:$A,"&gt;="&amp;G$1,'Cost Export'!$A:$A,"&lt;"&amp;G$1+1)</f>
        <v>19714</v>
      </c>
      <c r="H56" s="458">
        <f>SUMIFS('Cost Export'!$G:$G,'Cost Export'!$C:$C,$A56,'Cost Export'!$D:$D,$B56,'Cost Export'!$E:$E,$C56,'Cost Export'!$A:$A,"&gt;="&amp;H$1,'Cost Export'!$A:$A,"&lt;"&amp;H$1+1)</f>
        <v>0</v>
      </c>
      <c r="I56" s="458">
        <f>SUMIFS('Cost Export'!$G:$G,'Cost Export'!$C:$C,$A56,'Cost Export'!$D:$D,$B56,'Cost Export'!$E:$E,$C56,'Cost Export'!$A:$A,"&gt;="&amp;I$1,'Cost Export'!$A:$A,"&lt;"&amp;I$1+1)</f>
        <v>0</v>
      </c>
      <c r="J56" s="458">
        <f>SUMIFS('Cost Export'!$G:$G,'Cost Export'!$C:$C,$A56,'Cost Export'!$D:$D,$B56,'Cost Export'!$E:$E,$C56,'Cost Export'!$A:$A,"&gt;="&amp;J$1,'Cost Export'!$A:$A,"&lt;"&amp;J$1+1)</f>
        <v>0</v>
      </c>
      <c r="K56" s="458">
        <f>SUMIFS('Cost Export'!$G:$G,'Cost Export'!$C:$C,$A56,'Cost Export'!$D:$D,$B56,'Cost Export'!$E:$E,$C56,'Cost Export'!$A:$A,"&gt;="&amp;K$1,'Cost Export'!$A:$A,"&lt;"&amp;K$1+1)</f>
        <v>0</v>
      </c>
      <c r="L56" s="458">
        <f>SUMIFS('Cost Export'!$G:$G,'Cost Export'!$C:$C,$A56,'Cost Export'!$D:$D,$B56,'Cost Export'!$E:$E,$C56,'Cost Export'!$A:$A,"&gt;="&amp;L$1,'Cost Export'!$A:$A,"&lt;"&amp;L$1+1)</f>
        <v>0</v>
      </c>
      <c r="M56" s="458">
        <f>SUMIFS('Cost Export'!$G:$G,'Cost Export'!$C:$C,$A56,'Cost Export'!$D:$D,$B56,'Cost Export'!$E:$E,$C56,'Cost Export'!$A:$A,"&gt;="&amp;M$1,'Cost Export'!$A:$A,"&lt;"&amp;M$1+1)</f>
        <v>0</v>
      </c>
      <c r="N56" s="458">
        <f>SUMIFS('Cost Export'!$G:$G,'Cost Export'!$C:$C,$A56,'Cost Export'!$D:$D,$B56,'Cost Export'!$E:$E,$C56,'Cost Export'!$A:$A,"&gt;="&amp;N$1,'Cost Export'!$A:$A,"&lt;"&amp;N$1+1)</f>
        <v>0</v>
      </c>
      <c r="O56" s="458">
        <f>SUMIFS('Cost Export'!$G:$G,'Cost Export'!$C:$C,$A56,'Cost Export'!$D:$D,$B56,'Cost Export'!$E:$E,$C56,'Cost Export'!$A:$A,"&gt;="&amp;O$1,'Cost Export'!$A:$A,"&lt;"&amp;O$1+1)</f>
        <v>0</v>
      </c>
      <c r="P56" s="458">
        <f>SUMIFS('Cost Export'!$G:$G,'Cost Export'!$C:$C,$A56,'Cost Export'!$D:$D,$B56,'Cost Export'!$E:$E,$C56,'Cost Export'!$A:$A,"&gt;="&amp;P$1,'Cost Export'!$A:$A,"&lt;"&amp;P$1+1)</f>
        <v>0</v>
      </c>
      <c r="Q56" s="458">
        <f>SUMIFS('Cost Export'!$G:$G,'Cost Export'!$C:$C,$A56,'Cost Export'!$D:$D,$B56,'Cost Export'!$E:$E,$C56,'Cost Export'!$A:$A,"&gt;="&amp;Q$1,'Cost Export'!$A:$A,"&lt;"&amp;Q$1+1)</f>
        <v>0</v>
      </c>
      <c r="R56" s="458">
        <f>SUMIFS('Cost Export'!$G:$G,'Cost Export'!$C:$C,$A56,'Cost Export'!$D:$D,$B56,'Cost Export'!$E:$E,$C56,'Cost Export'!$A:$A,"&gt;="&amp;R$1,'Cost Export'!$A:$A,"&lt;"&amp;R$1+1)</f>
        <v>0</v>
      </c>
      <c r="S56" s="458">
        <f>SUMIFS('Cost Export'!$G:$G,'Cost Export'!$C:$C,$A56,'Cost Export'!$D:$D,$B56,'Cost Export'!$E:$E,$C56,'Cost Export'!$A:$A,"&gt;="&amp;S$1,'Cost Export'!$A:$A,"&lt;"&amp;S$1+1)</f>
        <v>0</v>
      </c>
      <c r="T56" s="458">
        <f>SUMIFS('Cost Export'!$G:$G,'Cost Export'!$C:$C,$A56,'Cost Export'!$D:$D,$B56,'Cost Export'!$E:$E,$C56,'Cost Export'!$A:$A,"&gt;="&amp;T$1,'Cost Export'!$A:$A,"&lt;"&amp;T$1+1)</f>
        <v>0</v>
      </c>
      <c r="U56" s="458">
        <f>SUMIFS('Cost Export'!$G:$G,'Cost Export'!$C:$C,$A56,'Cost Export'!$D:$D,$B56,'Cost Export'!$E:$E,$C56,'Cost Export'!$A:$A,"&gt;="&amp;U$1,'Cost Export'!$A:$A,"&lt;"&amp;U$1+1)</f>
        <v>0</v>
      </c>
      <c r="V56" s="458">
        <f>SUMIFS('Cost Export'!$G:$G,'Cost Export'!$C:$C,$A56,'Cost Export'!$D:$D,$B56,'Cost Export'!$E:$E,$C56,'Cost Export'!$A:$A,"&gt;="&amp;V$1,'Cost Export'!$A:$A,"&lt;"&amp;V$1+1)</f>
        <v>0</v>
      </c>
      <c r="W56" s="458">
        <f>SUMIFS('Cost Export'!$G:$G,'Cost Export'!$C:$C,$A56,'Cost Export'!$D:$D,$B56,'Cost Export'!$E:$E,$C56,'Cost Export'!$A:$A,"&gt;="&amp;W$1,'Cost Export'!$A:$A,"&lt;"&amp;W$1+1)</f>
        <v>0</v>
      </c>
      <c r="X56" s="458">
        <f>SUMIFS('Cost Export'!$G:$G,'Cost Export'!$C:$C,$A56,'Cost Export'!$D:$D,$B56,'Cost Export'!$E:$E,$C56,'Cost Export'!$A:$A,"&gt;="&amp;X$1,'Cost Export'!$A:$A,"&lt;"&amp;X$1+1)</f>
        <v>0</v>
      </c>
      <c r="Y56" s="458">
        <f>SUMIFS('Cost Export'!$G:$G,'Cost Export'!$C:$C,$A56,'Cost Export'!$D:$D,$B56,'Cost Export'!$E:$E,$C56,'Cost Export'!$A:$A,"&gt;="&amp;Y$1,'Cost Export'!$A:$A,"&lt;"&amp;Y$1+1)</f>
        <v>0</v>
      </c>
      <c r="Z56" s="458">
        <f>SUMIFS('Cost Export'!$G:$G,'Cost Export'!$C:$C,$A56,'Cost Export'!$D:$D,$B56,'Cost Export'!$E:$E,$C56,'Cost Export'!$A:$A,"&gt;="&amp;Z$1,'Cost Export'!$A:$A,"&lt;"&amp;Z$1+1)</f>
        <v>0</v>
      </c>
      <c r="AA56" s="458">
        <f>SUMIFS('Cost Export'!$G:$G,'Cost Export'!$C:$C,$A56,'Cost Export'!$D:$D,$B56,'Cost Export'!$E:$E,$C56,'Cost Export'!$A:$A,"&gt;="&amp;AA$1,'Cost Export'!$A:$A,"&lt;"&amp;AA$1+1)</f>
        <v>0</v>
      </c>
      <c r="AB56" s="459">
        <f>SUMIFS('Cost Export'!$G:$G,'Cost Export'!$C:$C,$A56,'Cost Export'!$D:$D,$B56,'Cost Export'!$E:$E,$C56,'Cost Export'!$A:$A,"&gt;="&amp;AB$1,'Cost Export'!$A:$A,"&lt;"&amp;AB$1+1)</f>
        <v>0</v>
      </c>
    </row>
    <row r="57" spans="1:28">
      <c r="A57" s="6">
        <v>7440</v>
      </c>
      <c r="B57" s="7">
        <v>13</v>
      </c>
      <c r="C57" s="7">
        <v>15.1</v>
      </c>
      <c r="D57" s="8" t="s">
        <v>61</v>
      </c>
      <c r="E57" s="26">
        <f t="shared" si="0"/>
        <v>0</v>
      </c>
      <c r="F57" s="25">
        <f t="shared" si="1"/>
        <v>0</v>
      </c>
      <c r="G57" s="453">
        <f>SUMIFS('Cost Export'!$G:$G,'Cost Export'!$C:$C,$A57,'Cost Export'!$D:$D,$B57,'Cost Export'!$E:$E,$C57,'Cost Export'!$A:$A,"&gt;="&amp;G$1,'Cost Export'!$A:$A,"&lt;"&amp;G$1+1)</f>
        <v>0</v>
      </c>
      <c r="H57" s="458">
        <f>SUMIFS('Cost Export'!$G:$G,'Cost Export'!$C:$C,$A57,'Cost Export'!$D:$D,$B57,'Cost Export'!$E:$E,$C57,'Cost Export'!$A:$A,"&gt;="&amp;H$1,'Cost Export'!$A:$A,"&lt;"&amp;H$1+1)</f>
        <v>0</v>
      </c>
      <c r="I57" s="458">
        <f>SUMIFS('Cost Export'!$G:$G,'Cost Export'!$C:$C,$A57,'Cost Export'!$D:$D,$B57,'Cost Export'!$E:$E,$C57,'Cost Export'!$A:$A,"&gt;="&amp;I$1,'Cost Export'!$A:$A,"&lt;"&amp;I$1+1)</f>
        <v>0</v>
      </c>
      <c r="J57" s="458">
        <f>SUMIFS('Cost Export'!$G:$G,'Cost Export'!$C:$C,$A57,'Cost Export'!$D:$D,$B57,'Cost Export'!$E:$E,$C57,'Cost Export'!$A:$A,"&gt;="&amp;J$1,'Cost Export'!$A:$A,"&lt;"&amp;J$1+1)</f>
        <v>0</v>
      </c>
      <c r="K57" s="458">
        <f>SUMIFS('Cost Export'!$G:$G,'Cost Export'!$C:$C,$A57,'Cost Export'!$D:$D,$B57,'Cost Export'!$E:$E,$C57,'Cost Export'!$A:$A,"&gt;="&amp;K$1,'Cost Export'!$A:$A,"&lt;"&amp;K$1+1)</f>
        <v>0</v>
      </c>
      <c r="L57" s="458">
        <f>SUMIFS('Cost Export'!$G:$G,'Cost Export'!$C:$C,$A57,'Cost Export'!$D:$D,$B57,'Cost Export'!$E:$E,$C57,'Cost Export'!$A:$A,"&gt;="&amp;L$1,'Cost Export'!$A:$A,"&lt;"&amp;L$1+1)</f>
        <v>0</v>
      </c>
      <c r="M57" s="458">
        <f>SUMIFS('Cost Export'!$G:$G,'Cost Export'!$C:$C,$A57,'Cost Export'!$D:$D,$B57,'Cost Export'!$E:$E,$C57,'Cost Export'!$A:$A,"&gt;="&amp;M$1,'Cost Export'!$A:$A,"&lt;"&amp;M$1+1)</f>
        <v>0</v>
      </c>
      <c r="N57" s="458">
        <f>SUMIFS('Cost Export'!$G:$G,'Cost Export'!$C:$C,$A57,'Cost Export'!$D:$D,$B57,'Cost Export'!$E:$E,$C57,'Cost Export'!$A:$A,"&gt;="&amp;N$1,'Cost Export'!$A:$A,"&lt;"&amp;N$1+1)</f>
        <v>0</v>
      </c>
      <c r="O57" s="458">
        <f>SUMIFS('Cost Export'!$G:$G,'Cost Export'!$C:$C,$A57,'Cost Export'!$D:$D,$B57,'Cost Export'!$E:$E,$C57,'Cost Export'!$A:$A,"&gt;="&amp;O$1,'Cost Export'!$A:$A,"&lt;"&amp;O$1+1)</f>
        <v>0</v>
      </c>
      <c r="P57" s="458">
        <f>SUMIFS('Cost Export'!$G:$G,'Cost Export'!$C:$C,$A57,'Cost Export'!$D:$D,$B57,'Cost Export'!$E:$E,$C57,'Cost Export'!$A:$A,"&gt;="&amp;P$1,'Cost Export'!$A:$A,"&lt;"&amp;P$1+1)</f>
        <v>0</v>
      </c>
      <c r="Q57" s="458">
        <f>SUMIFS('Cost Export'!$G:$G,'Cost Export'!$C:$C,$A57,'Cost Export'!$D:$D,$B57,'Cost Export'!$E:$E,$C57,'Cost Export'!$A:$A,"&gt;="&amp;Q$1,'Cost Export'!$A:$A,"&lt;"&amp;Q$1+1)</f>
        <v>0</v>
      </c>
      <c r="R57" s="458">
        <f>SUMIFS('Cost Export'!$G:$G,'Cost Export'!$C:$C,$A57,'Cost Export'!$D:$D,$B57,'Cost Export'!$E:$E,$C57,'Cost Export'!$A:$A,"&gt;="&amp;R$1,'Cost Export'!$A:$A,"&lt;"&amp;R$1+1)</f>
        <v>0</v>
      </c>
      <c r="S57" s="458">
        <f>SUMIFS('Cost Export'!$G:$G,'Cost Export'!$C:$C,$A57,'Cost Export'!$D:$D,$B57,'Cost Export'!$E:$E,$C57,'Cost Export'!$A:$A,"&gt;="&amp;S$1,'Cost Export'!$A:$A,"&lt;"&amp;S$1+1)</f>
        <v>0</v>
      </c>
      <c r="T57" s="458">
        <f>SUMIFS('Cost Export'!$G:$G,'Cost Export'!$C:$C,$A57,'Cost Export'!$D:$D,$B57,'Cost Export'!$E:$E,$C57,'Cost Export'!$A:$A,"&gt;="&amp;T$1,'Cost Export'!$A:$A,"&lt;"&amp;T$1+1)</f>
        <v>0</v>
      </c>
      <c r="U57" s="458">
        <f>SUMIFS('Cost Export'!$G:$G,'Cost Export'!$C:$C,$A57,'Cost Export'!$D:$D,$B57,'Cost Export'!$E:$E,$C57,'Cost Export'!$A:$A,"&gt;="&amp;U$1,'Cost Export'!$A:$A,"&lt;"&amp;U$1+1)</f>
        <v>0</v>
      </c>
      <c r="V57" s="458">
        <f>SUMIFS('Cost Export'!$G:$G,'Cost Export'!$C:$C,$A57,'Cost Export'!$D:$D,$B57,'Cost Export'!$E:$E,$C57,'Cost Export'!$A:$A,"&gt;="&amp;V$1,'Cost Export'!$A:$A,"&lt;"&amp;V$1+1)</f>
        <v>0</v>
      </c>
      <c r="W57" s="458">
        <f>SUMIFS('Cost Export'!$G:$G,'Cost Export'!$C:$C,$A57,'Cost Export'!$D:$D,$B57,'Cost Export'!$E:$E,$C57,'Cost Export'!$A:$A,"&gt;="&amp;W$1,'Cost Export'!$A:$A,"&lt;"&amp;W$1+1)</f>
        <v>0</v>
      </c>
      <c r="X57" s="458">
        <f>SUMIFS('Cost Export'!$G:$G,'Cost Export'!$C:$C,$A57,'Cost Export'!$D:$D,$B57,'Cost Export'!$E:$E,$C57,'Cost Export'!$A:$A,"&gt;="&amp;X$1,'Cost Export'!$A:$A,"&lt;"&amp;X$1+1)</f>
        <v>0</v>
      </c>
      <c r="Y57" s="458">
        <f>SUMIFS('Cost Export'!$G:$G,'Cost Export'!$C:$C,$A57,'Cost Export'!$D:$D,$B57,'Cost Export'!$E:$E,$C57,'Cost Export'!$A:$A,"&gt;="&amp;Y$1,'Cost Export'!$A:$A,"&lt;"&amp;Y$1+1)</f>
        <v>0</v>
      </c>
      <c r="Z57" s="458">
        <f>SUMIFS('Cost Export'!$G:$G,'Cost Export'!$C:$C,$A57,'Cost Export'!$D:$D,$B57,'Cost Export'!$E:$E,$C57,'Cost Export'!$A:$A,"&gt;="&amp;Z$1,'Cost Export'!$A:$A,"&lt;"&amp;Z$1+1)</f>
        <v>0</v>
      </c>
      <c r="AA57" s="458">
        <f>SUMIFS('Cost Export'!$G:$G,'Cost Export'!$C:$C,$A57,'Cost Export'!$D:$D,$B57,'Cost Export'!$E:$E,$C57,'Cost Export'!$A:$A,"&gt;="&amp;AA$1,'Cost Export'!$A:$A,"&lt;"&amp;AA$1+1)</f>
        <v>0</v>
      </c>
      <c r="AB57" s="459">
        <f>SUMIFS('Cost Export'!$G:$G,'Cost Export'!$C:$C,$A57,'Cost Export'!$D:$D,$B57,'Cost Export'!$E:$E,$C57,'Cost Export'!$A:$A,"&gt;="&amp;AB$1,'Cost Export'!$A:$A,"&lt;"&amp;AB$1+1)</f>
        <v>0</v>
      </c>
    </row>
    <row r="58" spans="1:28">
      <c r="A58" s="6">
        <v>7440</v>
      </c>
      <c r="B58" s="7">
        <v>14</v>
      </c>
      <c r="C58" s="7">
        <v>15.3</v>
      </c>
      <c r="D58" s="8" t="s">
        <v>62</v>
      </c>
      <c r="E58" s="26">
        <f t="shared" si="0"/>
        <v>0</v>
      </c>
      <c r="F58" s="25">
        <f t="shared" si="1"/>
        <v>0</v>
      </c>
      <c r="G58" s="453">
        <f>SUMIFS('Cost Export'!$G:$G,'Cost Export'!$C:$C,$A58,'Cost Export'!$D:$D,$B58,'Cost Export'!$E:$E,$C58,'Cost Export'!$A:$A,"&gt;="&amp;G$1,'Cost Export'!$A:$A,"&lt;"&amp;G$1+1)</f>
        <v>0</v>
      </c>
      <c r="H58" s="458">
        <f>SUMIFS('Cost Export'!$G:$G,'Cost Export'!$C:$C,$A58,'Cost Export'!$D:$D,$B58,'Cost Export'!$E:$E,$C58,'Cost Export'!$A:$A,"&gt;="&amp;H$1,'Cost Export'!$A:$A,"&lt;"&amp;H$1+1)</f>
        <v>0</v>
      </c>
      <c r="I58" s="458">
        <f>SUMIFS('Cost Export'!$G:$G,'Cost Export'!$C:$C,$A58,'Cost Export'!$D:$D,$B58,'Cost Export'!$E:$E,$C58,'Cost Export'!$A:$A,"&gt;="&amp;I$1,'Cost Export'!$A:$A,"&lt;"&amp;I$1+1)</f>
        <v>0</v>
      </c>
      <c r="J58" s="458">
        <f>SUMIFS('Cost Export'!$G:$G,'Cost Export'!$C:$C,$A58,'Cost Export'!$D:$D,$B58,'Cost Export'!$E:$E,$C58,'Cost Export'!$A:$A,"&gt;="&amp;J$1,'Cost Export'!$A:$A,"&lt;"&amp;J$1+1)</f>
        <v>0</v>
      </c>
      <c r="K58" s="458">
        <f>SUMIFS('Cost Export'!$G:$G,'Cost Export'!$C:$C,$A58,'Cost Export'!$D:$D,$B58,'Cost Export'!$E:$E,$C58,'Cost Export'!$A:$A,"&gt;="&amp;K$1,'Cost Export'!$A:$A,"&lt;"&amp;K$1+1)</f>
        <v>0</v>
      </c>
      <c r="L58" s="458">
        <f>SUMIFS('Cost Export'!$G:$G,'Cost Export'!$C:$C,$A58,'Cost Export'!$D:$D,$B58,'Cost Export'!$E:$E,$C58,'Cost Export'!$A:$A,"&gt;="&amp;L$1,'Cost Export'!$A:$A,"&lt;"&amp;L$1+1)</f>
        <v>0</v>
      </c>
      <c r="M58" s="458">
        <f>SUMIFS('Cost Export'!$G:$G,'Cost Export'!$C:$C,$A58,'Cost Export'!$D:$D,$B58,'Cost Export'!$E:$E,$C58,'Cost Export'!$A:$A,"&gt;="&amp;M$1,'Cost Export'!$A:$A,"&lt;"&amp;M$1+1)</f>
        <v>0</v>
      </c>
      <c r="N58" s="458">
        <f>SUMIFS('Cost Export'!$G:$G,'Cost Export'!$C:$C,$A58,'Cost Export'!$D:$D,$B58,'Cost Export'!$E:$E,$C58,'Cost Export'!$A:$A,"&gt;="&amp;N$1,'Cost Export'!$A:$A,"&lt;"&amp;N$1+1)</f>
        <v>0</v>
      </c>
      <c r="O58" s="458">
        <f>SUMIFS('Cost Export'!$G:$G,'Cost Export'!$C:$C,$A58,'Cost Export'!$D:$D,$B58,'Cost Export'!$E:$E,$C58,'Cost Export'!$A:$A,"&gt;="&amp;O$1,'Cost Export'!$A:$A,"&lt;"&amp;O$1+1)</f>
        <v>0</v>
      </c>
      <c r="P58" s="458">
        <f>SUMIFS('Cost Export'!$G:$G,'Cost Export'!$C:$C,$A58,'Cost Export'!$D:$D,$B58,'Cost Export'!$E:$E,$C58,'Cost Export'!$A:$A,"&gt;="&amp;P$1,'Cost Export'!$A:$A,"&lt;"&amp;P$1+1)</f>
        <v>0</v>
      </c>
      <c r="Q58" s="458">
        <f>SUMIFS('Cost Export'!$G:$G,'Cost Export'!$C:$C,$A58,'Cost Export'!$D:$D,$B58,'Cost Export'!$E:$E,$C58,'Cost Export'!$A:$A,"&gt;="&amp;Q$1,'Cost Export'!$A:$A,"&lt;"&amp;Q$1+1)</f>
        <v>0</v>
      </c>
      <c r="R58" s="458">
        <f>SUMIFS('Cost Export'!$G:$G,'Cost Export'!$C:$C,$A58,'Cost Export'!$D:$D,$B58,'Cost Export'!$E:$E,$C58,'Cost Export'!$A:$A,"&gt;="&amp;R$1,'Cost Export'!$A:$A,"&lt;"&amp;R$1+1)</f>
        <v>0</v>
      </c>
      <c r="S58" s="458">
        <f>SUMIFS('Cost Export'!$G:$G,'Cost Export'!$C:$C,$A58,'Cost Export'!$D:$D,$B58,'Cost Export'!$E:$E,$C58,'Cost Export'!$A:$A,"&gt;="&amp;S$1,'Cost Export'!$A:$A,"&lt;"&amp;S$1+1)</f>
        <v>0</v>
      </c>
      <c r="T58" s="458">
        <f>SUMIFS('Cost Export'!$G:$G,'Cost Export'!$C:$C,$A58,'Cost Export'!$D:$D,$B58,'Cost Export'!$E:$E,$C58,'Cost Export'!$A:$A,"&gt;="&amp;T$1,'Cost Export'!$A:$A,"&lt;"&amp;T$1+1)</f>
        <v>0</v>
      </c>
      <c r="U58" s="458">
        <f>SUMIFS('Cost Export'!$G:$G,'Cost Export'!$C:$C,$A58,'Cost Export'!$D:$D,$B58,'Cost Export'!$E:$E,$C58,'Cost Export'!$A:$A,"&gt;="&amp;U$1,'Cost Export'!$A:$A,"&lt;"&amp;U$1+1)</f>
        <v>0</v>
      </c>
      <c r="V58" s="458">
        <f>SUMIFS('Cost Export'!$G:$G,'Cost Export'!$C:$C,$A58,'Cost Export'!$D:$D,$B58,'Cost Export'!$E:$E,$C58,'Cost Export'!$A:$A,"&gt;="&amp;V$1,'Cost Export'!$A:$A,"&lt;"&amp;V$1+1)</f>
        <v>0</v>
      </c>
      <c r="W58" s="458">
        <f>SUMIFS('Cost Export'!$G:$G,'Cost Export'!$C:$C,$A58,'Cost Export'!$D:$D,$B58,'Cost Export'!$E:$E,$C58,'Cost Export'!$A:$A,"&gt;="&amp;W$1,'Cost Export'!$A:$A,"&lt;"&amp;W$1+1)</f>
        <v>0</v>
      </c>
      <c r="X58" s="458">
        <f>SUMIFS('Cost Export'!$G:$G,'Cost Export'!$C:$C,$A58,'Cost Export'!$D:$D,$B58,'Cost Export'!$E:$E,$C58,'Cost Export'!$A:$A,"&gt;="&amp;X$1,'Cost Export'!$A:$A,"&lt;"&amp;X$1+1)</f>
        <v>0</v>
      </c>
      <c r="Y58" s="458">
        <f>SUMIFS('Cost Export'!$G:$G,'Cost Export'!$C:$C,$A58,'Cost Export'!$D:$D,$B58,'Cost Export'!$E:$E,$C58,'Cost Export'!$A:$A,"&gt;="&amp;Y$1,'Cost Export'!$A:$A,"&lt;"&amp;Y$1+1)</f>
        <v>0</v>
      </c>
      <c r="Z58" s="458">
        <f>SUMIFS('Cost Export'!$G:$G,'Cost Export'!$C:$C,$A58,'Cost Export'!$D:$D,$B58,'Cost Export'!$E:$E,$C58,'Cost Export'!$A:$A,"&gt;="&amp;Z$1,'Cost Export'!$A:$A,"&lt;"&amp;Z$1+1)</f>
        <v>0</v>
      </c>
      <c r="AA58" s="458">
        <f>SUMIFS('Cost Export'!$G:$G,'Cost Export'!$C:$C,$A58,'Cost Export'!$D:$D,$B58,'Cost Export'!$E:$E,$C58,'Cost Export'!$A:$A,"&gt;="&amp;AA$1,'Cost Export'!$A:$A,"&lt;"&amp;AA$1+1)</f>
        <v>0</v>
      </c>
      <c r="AB58" s="459">
        <f>SUMIFS('Cost Export'!$G:$G,'Cost Export'!$C:$C,$A58,'Cost Export'!$D:$D,$B58,'Cost Export'!$E:$E,$C58,'Cost Export'!$A:$A,"&gt;="&amp;AB$1,'Cost Export'!$A:$A,"&lt;"&amp;AB$1+1)</f>
        <v>0</v>
      </c>
    </row>
    <row r="59" spans="1:28">
      <c r="A59" s="6">
        <v>7440</v>
      </c>
      <c r="B59" s="7">
        <v>14</v>
      </c>
      <c r="C59" s="7">
        <v>15.32</v>
      </c>
      <c r="D59" s="8" t="s">
        <v>62</v>
      </c>
      <c r="E59" s="26">
        <f t="shared" si="0"/>
        <v>0</v>
      </c>
      <c r="F59" s="25">
        <f t="shared" si="1"/>
        <v>0</v>
      </c>
      <c r="G59" s="453">
        <f>SUMIFS('Cost Export'!$G:$G,'Cost Export'!$C:$C,$A59,'Cost Export'!$D:$D,$B59,'Cost Export'!$E:$E,$C59,'Cost Export'!$A:$A,"&gt;="&amp;G$1,'Cost Export'!$A:$A,"&lt;"&amp;G$1+1)</f>
        <v>0</v>
      </c>
      <c r="H59" s="458">
        <f>SUMIFS('Cost Export'!$G:$G,'Cost Export'!$C:$C,$A59,'Cost Export'!$D:$D,$B59,'Cost Export'!$E:$E,$C59,'Cost Export'!$A:$A,"&gt;="&amp;H$1,'Cost Export'!$A:$A,"&lt;"&amp;H$1+1)</f>
        <v>0</v>
      </c>
      <c r="I59" s="458">
        <f>SUMIFS('Cost Export'!$G:$G,'Cost Export'!$C:$C,$A59,'Cost Export'!$D:$D,$B59,'Cost Export'!$E:$E,$C59,'Cost Export'!$A:$A,"&gt;="&amp;I$1,'Cost Export'!$A:$A,"&lt;"&amp;I$1+1)</f>
        <v>0</v>
      </c>
      <c r="J59" s="458">
        <f>SUMIFS('Cost Export'!$G:$G,'Cost Export'!$C:$C,$A59,'Cost Export'!$D:$D,$B59,'Cost Export'!$E:$E,$C59,'Cost Export'!$A:$A,"&gt;="&amp;J$1,'Cost Export'!$A:$A,"&lt;"&amp;J$1+1)</f>
        <v>0</v>
      </c>
      <c r="K59" s="458">
        <f>SUMIFS('Cost Export'!$G:$G,'Cost Export'!$C:$C,$A59,'Cost Export'!$D:$D,$B59,'Cost Export'!$E:$E,$C59,'Cost Export'!$A:$A,"&gt;="&amp;K$1,'Cost Export'!$A:$A,"&lt;"&amp;K$1+1)</f>
        <v>0</v>
      </c>
      <c r="L59" s="458">
        <f>SUMIFS('Cost Export'!$G:$G,'Cost Export'!$C:$C,$A59,'Cost Export'!$D:$D,$B59,'Cost Export'!$E:$E,$C59,'Cost Export'!$A:$A,"&gt;="&amp;L$1,'Cost Export'!$A:$A,"&lt;"&amp;L$1+1)</f>
        <v>0</v>
      </c>
      <c r="M59" s="458">
        <f>SUMIFS('Cost Export'!$G:$G,'Cost Export'!$C:$C,$A59,'Cost Export'!$D:$D,$B59,'Cost Export'!$E:$E,$C59,'Cost Export'!$A:$A,"&gt;="&amp;M$1,'Cost Export'!$A:$A,"&lt;"&amp;M$1+1)</f>
        <v>0</v>
      </c>
      <c r="N59" s="458">
        <f>SUMIFS('Cost Export'!$G:$G,'Cost Export'!$C:$C,$A59,'Cost Export'!$D:$D,$B59,'Cost Export'!$E:$E,$C59,'Cost Export'!$A:$A,"&gt;="&amp;N$1,'Cost Export'!$A:$A,"&lt;"&amp;N$1+1)</f>
        <v>0</v>
      </c>
      <c r="O59" s="458">
        <f>SUMIFS('Cost Export'!$G:$G,'Cost Export'!$C:$C,$A59,'Cost Export'!$D:$D,$B59,'Cost Export'!$E:$E,$C59,'Cost Export'!$A:$A,"&gt;="&amp;O$1,'Cost Export'!$A:$A,"&lt;"&amp;O$1+1)</f>
        <v>0</v>
      </c>
      <c r="P59" s="458">
        <f>SUMIFS('Cost Export'!$G:$G,'Cost Export'!$C:$C,$A59,'Cost Export'!$D:$D,$B59,'Cost Export'!$E:$E,$C59,'Cost Export'!$A:$A,"&gt;="&amp;P$1,'Cost Export'!$A:$A,"&lt;"&amp;P$1+1)</f>
        <v>0</v>
      </c>
      <c r="Q59" s="458">
        <f>SUMIFS('Cost Export'!$G:$G,'Cost Export'!$C:$C,$A59,'Cost Export'!$D:$D,$B59,'Cost Export'!$E:$E,$C59,'Cost Export'!$A:$A,"&gt;="&amp;Q$1,'Cost Export'!$A:$A,"&lt;"&amp;Q$1+1)</f>
        <v>0</v>
      </c>
      <c r="R59" s="458">
        <f>SUMIFS('Cost Export'!$G:$G,'Cost Export'!$C:$C,$A59,'Cost Export'!$D:$D,$B59,'Cost Export'!$E:$E,$C59,'Cost Export'!$A:$A,"&gt;="&amp;R$1,'Cost Export'!$A:$A,"&lt;"&amp;R$1+1)</f>
        <v>0</v>
      </c>
      <c r="S59" s="458">
        <f>SUMIFS('Cost Export'!$G:$G,'Cost Export'!$C:$C,$A59,'Cost Export'!$D:$D,$B59,'Cost Export'!$E:$E,$C59,'Cost Export'!$A:$A,"&gt;="&amp;S$1,'Cost Export'!$A:$A,"&lt;"&amp;S$1+1)</f>
        <v>0</v>
      </c>
      <c r="T59" s="458">
        <f>SUMIFS('Cost Export'!$G:$G,'Cost Export'!$C:$C,$A59,'Cost Export'!$D:$D,$B59,'Cost Export'!$E:$E,$C59,'Cost Export'!$A:$A,"&gt;="&amp;T$1,'Cost Export'!$A:$A,"&lt;"&amp;T$1+1)</f>
        <v>0</v>
      </c>
      <c r="U59" s="458">
        <f>SUMIFS('Cost Export'!$G:$G,'Cost Export'!$C:$C,$A59,'Cost Export'!$D:$D,$B59,'Cost Export'!$E:$E,$C59,'Cost Export'!$A:$A,"&gt;="&amp;U$1,'Cost Export'!$A:$A,"&lt;"&amp;U$1+1)</f>
        <v>0</v>
      </c>
      <c r="V59" s="458">
        <f>SUMIFS('Cost Export'!$G:$G,'Cost Export'!$C:$C,$A59,'Cost Export'!$D:$D,$B59,'Cost Export'!$E:$E,$C59,'Cost Export'!$A:$A,"&gt;="&amp;V$1,'Cost Export'!$A:$A,"&lt;"&amp;V$1+1)</f>
        <v>0</v>
      </c>
      <c r="W59" s="458">
        <f>SUMIFS('Cost Export'!$G:$G,'Cost Export'!$C:$C,$A59,'Cost Export'!$D:$D,$B59,'Cost Export'!$E:$E,$C59,'Cost Export'!$A:$A,"&gt;="&amp;W$1,'Cost Export'!$A:$A,"&lt;"&amp;W$1+1)</f>
        <v>0</v>
      </c>
      <c r="X59" s="458">
        <f>SUMIFS('Cost Export'!$G:$G,'Cost Export'!$C:$C,$A59,'Cost Export'!$D:$D,$B59,'Cost Export'!$E:$E,$C59,'Cost Export'!$A:$A,"&gt;="&amp;X$1,'Cost Export'!$A:$A,"&lt;"&amp;X$1+1)</f>
        <v>0</v>
      </c>
      <c r="Y59" s="458">
        <f>SUMIFS('Cost Export'!$G:$G,'Cost Export'!$C:$C,$A59,'Cost Export'!$D:$D,$B59,'Cost Export'!$E:$E,$C59,'Cost Export'!$A:$A,"&gt;="&amp;Y$1,'Cost Export'!$A:$A,"&lt;"&amp;Y$1+1)</f>
        <v>0</v>
      </c>
      <c r="Z59" s="458">
        <f>SUMIFS('Cost Export'!$G:$G,'Cost Export'!$C:$C,$A59,'Cost Export'!$D:$D,$B59,'Cost Export'!$E:$E,$C59,'Cost Export'!$A:$A,"&gt;="&amp;Z$1,'Cost Export'!$A:$A,"&lt;"&amp;Z$1+1)</f>
        <v>0</v>
      </c>
      <c r="AA59" s="458">
        <f>SUMIFS('Cost Export'!$G:$G,'Cost Export'!$C:$C,$A59,'Cost Export'!$D:$D,$B59,'Cost Export'!$E:$E,$C59,'Cost Export'!$A:$A,"&gt;="&amp;AA$1,'Cost Export'!$A:$A,"&lt;"&amp;AA$1+1)</f>
        <v>0</v>
      </c>
      <c r="AB59" s="459">
        <f>SUMIFS('Cost Export'!$G:$G,'Cost Export'!$C:$C,$A59,'Cost Export'!$D:$D,$B59,'Cost Export'!$E:$E,$C59,'Cost Export'!$A:$A,"&gt;="&amp;AB$1,'Cost Export'!$A:$A,"&lt;"&amp;AB$1+1)</f>
        <v>0</v>
      </c>
    </row>
    <row r="60" spans="1:28">
      <c r="A60" s="6">
        <v>7440</v>
      </c>
      <c r="B60" s="7">
        <v>14</v>
      </c>
      <c r="C60" s="7">
        <v>15.33</v>
      </c>
      <c r="D60" s="8" t="s">
        <v>62</v>
      </c>
      <c r="E60" s="26">
        <f t="shared" si="0"/>
        <v>0</v>
      </c>
      <c r="F60" s="25">
        <f t="shared" si="1"/>
        <v>0</v>
      </c>
      <c r="G60" s="453">
        <f>SUMIFS('Cost Export'!$G:$G,'Cost Export'!$C:$C,$A60,'Cost Export'!$D:$D,$B60,'Cost Export'!$E:$E,$C60,'Cost Export'!$A:$A,"&gt;="&amp;G$1,'Cost Export'!$A:$A,"&lt;"&amp;G$1+1)</f>
        <v>0</v>
      </c>
      <c r="H60" s="458">
        <f>SUMIFS('Cost Export'!$G:$G,'Cost Export'!$C:$C,$A60,'Cost Export'!$D:$D,$B60,'Cost Export'!$E:$E,$C60,'Cost Export'!$A:$A,"&gt;="&amp;H$1,'Cost Export'!$A:$A,"&lt;"&amp;H$1+1)</f>
        <v>0</v>
      </c>
      <c r="I60" s="458">
        <f>SUMIFS('Cost Export'!$G:$G,'Cost Export'!$C:$C,$A60,'Cost Export'!$D:$D,$B60,'Cost Export'!$E:$E,$C60,'Cost Export'!$A:$A,"&gt;="&amp;I$1,'Cost Export'!$A:$A,"&lt;"&amp;I$1+1)</f>
        <v>0</v>
      </c>
      <c r="J60" s="458">
        <f>SUMIFS('Cost Export'!$G:$G,'Cost Export'!$C:$C,$A60,'Cost Export'!$D:$D,$B60,'Cost Export'!$E:$E,$C60,'Cost Export'!$A:$A,"&gt;="&amp;J$1,'Cost Export'!$A:$A,"&lt;"&amp;J$1+1)</f>
        <v>0</v>
      </c>
      <c r="K60" s="458">
        <f>SUMIFS('Cost Export'!$G:$G,'Cost Export'!$C:$C,$A60,'Cost Export'!$D:$D,$B60,'Cost Export'!$E:$E,$C60,'Cost Export'!$A:$A,"&gt;="&amp;K$1,'Cost Export'!$A:$A,"&lt;"&amp;K$1+1)</f>
        <v>0</v>
      </c>
      <c r="L60" s="458">
        <f>SUMIFS('Cost Export'!$G:$G,'Cost Export'!$C:$C,$A60,'Cost Export'!$D:$D,$B60,'Cost Export'!$E:$E,$C60,'Cost Export'!$A:$A,"&gt;="&amp;L$1,'Cost Export'!$A:$A,"&lt;"&amp;L$1+1)</f>
        <v>0</v>
      </c>
      <c r="M60" s="458">
        <f>SUMIFS('Cost Export'!$G:$G,'Cost Export'!$C:$C,$A60,'Cost Export'!$D:$D,$B60,'Cost Export'!$E:$E,$C60,'Cost Export'!$A:$A,"&gt;="&amp;M$1,'Cost Export'!$A:$A,"&lt;"&amp;M$1+1)</f>
        <v>0</v>
      </c>
      <c r="N60" s="458">
        <f>SUMIFS('Cost Export'!$G:$G,'Cost Export'!$C:$C,$A60,'Cost Export'!$D:$D,$B60,'Cost Export'!$E:$E,$C60,'Cost Export'!$A:$A,"&gt;="&amp;N$1,'Cost Export'!$A:$A,"&lt;"&amp;N$1+1)</f>
        <v>0</v>
      </c>
      <c r="O60" s="458">
        <f>SUMIFS('Cost Export'!$G:$G,'Cost Export'!$C:$C,$A60,'Cost Export'!$D:$D,$B60,'Cost Export'!$E:$E,$C60,'Cost Export'!$A:$A,"&gt;="&amp;O$1,'Cost Export'!$A:$A,"&lt;"&amp;O$1+1)</f>
        <v>0</v>
      </c>
      <c r="P60" s="458">
        <f>SUMIFS('Cost Export'!$G:$G,'Cost Export'!$C:$C,$A60,'Cost Export'!$D:$D,$B60,'Cost Export'!$E:$E,$C60,'Cost Export'!$A:$A,"&gt;="&amp;P$1,'Cost Export'!$A:$A,"&lt;"&amp;P$1+1)</f>
        <v>0</v>
      </c>
      <c r="Q60" s="458">
        <f>SUMIFS('Cost Export'!$G:$G,'Cost Export'!$C:$C,$A60,'Cost Export'!$D:$D,$B60,'Cost Export'!$E:$E,$C60,'Cost Export'!$A:$A,"&gt;="&amp;Q$1,'Cost Export'!$A:$A,"&lt;"&amp;Q$1+1)</f>
        <v>0</v>
      </c>
      <c r="R60" s="458">
        <f>SUMIFS('Cost Export'!$G:$G,'Cost Export'!$C:$C,$A60,'Cost Export'!$D:$D,$B60,'Cost Export'!$E:$E,$C60,'Cost Export'!$A:$A,"&gt;="&amp;R$1,'Cost Export'!$A:$A,"&lt;"&amp;R$1+1)</f>
        <v>0</v>
      </c>
      <c r="S60" s="458">
        <f>SUMIFS('Cost Export'!$G:$G,'Cost Export'!$C:$C,$A60,'Cost Export'!$D:$D,$B60,'Cost Export'!$E:$E,$C60,'Cost Export'!$A:$A,"&gt;="&amp;S$1,'Cost Export'!$A:$A,"&lt;"&amp;S$1+1)</f>
        <v>0</v>
      </c>
      <c r="T60" s="458">
        <f>SUMIFS('Cost Export'!$G:$G,'Cost Export'!$C:$C,$A60,'Cost Export'!$D:$D,$B60,'Cost Export'!$E:$E,$C60,'Cost Export'!$A:$A,"&gt;="&amp;T$1,'Cost Export'!$A:$A,"&lt;"&amp;T$1+1)</f>
        <v>0</v>
      </c>
      <c r="U60" s="458">
        <f>SUMIFS('Cost Export'!$G:$G,'Cost Export'!$C:$C,$A60,'Cost Export'!$D:$D,$B60,'Cost Export'!$E:$E,$C60,'Cost Export'!$A:$A,"&gt;="&amp;U$1,'Cost Export'!$A:$A,"&lt;"&amp;U$1+1)</f>
        <v>0</v>
      </c>
      <c r="V60" s="458">
        <f>SUMIFS('Cost Export'!$G:$G,'Cost Export'!$C:$C,$A60,'Cost Export'!$D:$D,$B60,'Cost Export'!$E:$E,$C60,'Cost Export'!$A:$A,"&gt;="&amp;V$1,'Cost Export'!$A:$A,"&lt;"&amp;V$1+1)</f>
        <v>0</v>
      </c>
      <c r="W60" s="458">
        <f>SUMIFS('Cost Export'!$G:$G,'Cost Export'!$C:$C,$A60,'Cost Export'!$D:$D,$B60,'Cost Export'!$E:$E,$C60,'Cost Export'!$A:$A,"&gt;="&amp;W$1,'Cost Export'!$A:$A,"&lt;"&amp;W$1+1)</f>
        <v>0</v>
      </c>
      <c r="X60" s="458">
        <f>SUMIFS('Cost Export'!$G:$G,'Cost Export'!$C:$C,$A60,'Cost Export'!$D:$D,$B60,'Cost Export'!$E:$E,$C60,'Cost Export'!$A:$A,"&gt;="&amp;X$1,'Cost Export'!$A:$A,"&lt;"&amp;X$1+1)</f>
        <v>0</v>
      </c>
      <c r="Y60" s="458">
        <f>SUMIFS('Cost Export'!$G:$G,'Cost Export'!$C:$C,$A60,'Cost Export'!$D:$D,$B60,'Cost Export'!$E:$E,$C60,'Cost Export'!$A:$A,"&gt;="&amp;Y$1,'Cost Export'!$A:$A,"&lt;"&amp;Y$1+1)</f>
        <v>0</v>
      </c>
      <c r="Z60" s="458">
        <f>SUMIFS('Cost Export'!$G:$G,'Cost Export'!$C:$C,$A60,'Cost Export'!$D:$D,$B60,'Cost Export'!$E:$E,$C60,'Cost Export'!$A:$A,"&gt;="&amp;Z$1,'Cost Export'!$A:$A,"&lt;"&amp;Z$1+1)</f>
        <v>0</v>
      </c>
      <c r="AA60" s="458">
        <f>SUMIFS('Cost Export'!$G:$G,'Cost Export'!$C:$C,$A60,'Cost Export'!$D:$D,$B60,'Cost Export'!$E:$E,$C60,'Cost Export'!$A:$A,"&gt;="&amp;AA$1,'Cost Export'!$A:$A,"&lt;"&amp;AA$1+1)</f>
        <v>0</v>
      </c>
      <c r="AB60" s="459">
        <f>SUMIFS('Cost Export'!$G:$G,'Cost Export'!$C:$C,$A60,'Cost Export'!$D:$D,$B60,'Cost Export'!$E:$E,$C60,'Cost Export'!$A:$A,"&gt;="&amp;AB$1,'Cost Export'!$A:$A,"&lt;"&amp;AB$1+1)</f>
        <v>0</v>
      </c>
    </row>
    <row r="61" spans="1:28">
      <c r="A61" s="6">
        <v>7420</v>
      </c>
      <c r="B61" s="7">
        <v>600</v>
      </c>
      <c r="C61" s="7">
        <v>15.4</v>
      </c>
      <c r="D61" s="8" t="s">
        <v>46</v>
      </c>
      <c r="E61" s="26">
        <f t="shared" si="0"/>
        <v>56563.4</v>
      </c>
      <c r="F61" s="25">
        <f t="shared" si="1"/>
        <v>111945</v>
      </c>
      <c r="G61" s="453">
        <f>SUMIFS('Cost Export'!$G:$G,'Cost Export'!$C:$C,$A61,'Cost Export'!$D:$D,$B61,'Cost Export'!$E:$E,$C61,'Cost Export'!$A:$A,"&gt;="&amp;G$1,'Cost Export'!$A:$A,"&lt;"&amp;G$1+1)</f>
        <v>559725</v>
      </c>
      <c r="H61" s="458">
        <f>SUMIFS('Cost Export'!$G:$G,'Cost Export'!$C:$C,$A61,'Cost Export'!$D:$D,$B61,'Cost Export'!$E:$E,$C61,'Cost Export'!$A:$A,"&gt;="&amp;H$1,'Cost Export'!$A:$A,"&lt;"&amp;H$1+1)</f>
        <v>0</v>
      </c>
      <c r="I61" s="458">
        <f>SUMIFS('Cost Export'!$G:$G,'Cost Export'!$C:$C,$A61,'Cost Export'!$D:$D,$B61,'Cost Export'!$E:$E,$C61,'Cost Export'!$A:$A,"&gt;="&amp;I$1,'Cost Export'!$A:$A,"&lt;"&amp;I$1+1)</f>
        <v>0</v>
      </c>
      <c r="J61" s="458">
        <f>SUMIFS('Cost Export'!$G:$G,'Cost Export'!$C:$C,$A61,'Cost Export'!$D:$D,$B61,'Cost Export'!$E:$E,$C61,'Cost Export'!$A:$A,"&gt;="&amp;J$1,'Cost Export'!$A:$A,"&lt;"&amp;J$1+1)</f>
        <v>0</v>
      </c>
      <c r="K61" s="458">
        <f>SUMIFS('Cost Export'!$G:$G,'Cost Export'!$C:$C,$A61,'Cost Export'!$D:$D,$B61,'Cost Export'!$E:$E,$C61,'Cost Export'!$A:$A,"&gt;="&amp;K$1,'Cost Export'!$A:$A,"&lt;"&amp;K$1+1)</f>
        <v>0</v>
      </c>
      <c r="L61" s="458">
        <f>SUMIFS('Cost Export'!$G:$G,'Cost Export'!$C:$C,$A61,'Cost Export'!$D:$D,$B61,'Cost Export'!$E:$E,$C61,'Cost Export'!$A:$A,"&gt;="&amp;L$1,'Cost Export'!$A:$A,"&lt;"&amp;L$1+1)</f>
        <v>0</v>
      </c>
      <c r="M61" s="458">
        <f>SUMIFS('Cost Export'!$G:$G,'Cost Export'!$C:$C,$A61,'Cost Export'!$D:$D,$B61,'Cost Export'!$E:$E,$C61,'Cost Export'!$A:$A,"&gt;="&amp;M$1,'Cost Export'!$A:$A,"&lt;"&amp;M$1+1)</f>
        <v>0</v>
      </c>
      <c r="N61" s="458">
        <f>SUMIFS('Cost Export'!$G:$G,'Cost Export'!$C:$C,$A61,'Cost Export'!$D:$D,$B61,'Cost Export'!$E:$E,$C61,'Cost Export'!$A:$A,"&gt;="&amp;N$1,'Cost Export'!$A:$A,"&lt;"&amp;N$1+1)</f>
        <v>5909</v>
      </c>
      <c r="O61" s="458">
        <f>SUMIFS('Cost Export'!$G:$G,'Cost Export'!$C:$C,$A61,'Cost Export'!$D:$D,$B61,'Cost Export'!$E:$E,$C61,'Cost Export'!$A:$A,"&gt;="&amp;O$1,'Cost Export'!$A:$A,"&lt;"&amp;O$1+1)</f>
        <v>0</v>
      </c>
      <c r="P61" s="458">
        <f>SUMIFS('Cost Export'!$G:$G,'Cost Export'!$C:$C,$A61,'Cost Export'!$D:$D,$B61,'Cost Export'!$E:$E,$C61,'Cost Export'!$A:$A,"&gt;="&amp;P$1,'Cost Export'!$A:$A,"&lt;"&amp;P$1+1)</f>
        <v>0</v>
      </c>
      <c r="Q61" s="458">
        <f>SUMIFS('Cost Export'!$G:$G,'Cost Export'!$C:$C,$A61,'Cost Export'!$D:$D,$B61,'Cost Export'!$E:$E,$C61,'Cost Export'!$A:$A,"&gt;="&amp;Q$1,'Cost Export'!$A:$A,"&lt;"&amp;Q$1+1)</f>
        <v>0</v>
      </c>
      <c r="R61" s="458">
        <f>SUMIFS('Cost Export'!$G:$G,'Cost Export'!$C:$C,$A61,'Cost Export'!$D:$D,$B61,'Cost Export'!$E:$E,$C61,'Cost Export'!$A:$A,"&gt;="&amp;R$1,'Cost Export'!$A:$A,"&lt;"&amp;R$1+1)</f>
        <v>0</v>
      </c>
      <c r="S61" s="458">
        <f>SUMIFS('Cost Export'!$G:$G,'Cost Export'!$C:$C,$A61,'Cost Export'!$D:$D,$B61,'Cost Export'!$E:$E,$C61,'Cost Export'!$A:$A,"&gt;="&amp;S$1,'Cost Export'!$A:$A,"&lt;"&amp;S$1+1)</f>
        <v>0</v>
      </c>
      <c r="T61" s="458">
        <f>SUMIFS('Cost Export'!$G:$G,'Cost Export'!$C:$C,$A61,'Cost Export'!$D:$D,$B61,'Cost Export'!$E:$E,$C61,'Cost Export'!$A:$A,"&gt;="&amp;T$1,'Cost Export'!$A:$A,"&lt;"&amp;T$1+1)</f>
        <v>14477</v>
      </c>
      <c r="U61" s="458">
        <f>SUMIFS('Cost Export'!$G:$G,'Cost Export'!$C:$C,$A61,'Cost Export'!$D:$D,$B61,'Cost Export'!$E:$E,$C61,'Cost Export'!$A:$A,"&gt;="&amp;U$1,'Cost Export'!$A:$A,"&lt;"&amp;U$1+1)</f>
        <v>0</v>
      </c>
      <c r="V61" s="458">
        <f>SUMIFS('Cost Export'!$G:$G,'Cost Export'!$C:$C,$A61,'Cost Export'!$D:$D,$B61,'Cost Export'!$E:$E,$C61,'Cost Export'!$A:$A,"&gt;="&amp;V$1,'Cost Export'!$A:$A,"&lt;"&amp;V$1+1)</f>
        <v>0</v>
      </c>
      <c r="W61" s="458">
        <f>SUMIFS('Cost Export'!$G:$G,'Cost Export'!$C:$C,$A61,'Cost Export'!$D:$D,$B61,'Cost Export'!$E:$E,$C61,'Cost Export'!$A:$A,"&gt;="&amp;W$1,'Cost Export'!$A:$A,"&lt;"&amp;W$1+1)</f>
        <v>0</v>
      </c>
      <c r="X61" s="458">
        <f>SUMIFS('Cost Export'!$G:$G,'Cost Export'!$C:$C,$A61,'Cost Export'!$D:$D,$B61,'Cost Export'!$E:$E,$C61,'Cost Export'!$A:$A,"&gt;="&amp;X$1,'Cost Export'!$A:$A,"&lt;"&amp;X$1+1)</f>
        <v>0</v>
      </c>
      <c r="Y61" s="458">
        <f>SUMIFS('Cost Export'!$G:$G,'Cost Export'!$C:$C,$A61,'Cost Export'!$D:$D,$B61,'Cost Export'!$E:$E,$C61,'Cost Export'!$A:$A,"&gt;="&amp;Y$1,'Cost Export'!$A:$A,"&lt;"&amp;Y$1+1)</f>
        <v>0</v>
      </c>
      <c r="Z61" s="458">
        <f>SUMIFS('Cost Export'!$G:$G,'Cost Export'!$C:$C,$A61,'Cost Export'!$D:$D,$B61,'Cost Export'!$E:$E,$C61,'Cost Export'!$A:$A,"&gt;="&amp;Z$1,'Cost Export'!$A:$A,"&lt;"&amp;Z$1+1)</f>
        <v>0</v>
      </c>
      <c r="AA61" s="458">
        <f>SUMIFS('Cost Export'!$G:$G,'Cost Export'!$C:$C,$A61,'Cost Export'!$D:$D,$B61,'Cost Export'!$E:$E,$C61,'Cost Export'!$A:$A,"&gt;="&amp;AA$1,'Cost Export'!$A:$A,"&lt;"&amp;AA$1+1)</f>
        <v>2868</v>
      </c>
      <c r="AB61" s="459">
        <f>SUMIFS('Cost Export'!$G:$G,'Cost Export'!$C:$C,$A61,'Cost Export'!$D:$D,$B61,'Cost Export'!$E:$E,$C61,'Cost Export'!$A:$A,"&gt;="&amp;AB$1,'Cost Export'!$A:$A,"&lt;"&amp;AB$1+1)</f>
        <v>0</v>
      </c>
    </row>
    <row r="62" spans="1:28">
      <c r="A62" s="6">
        <v>7440</v>
      </c>
      <c r="B62" s="7">
        <v>15</v>
      </c>
      <c r="C62" s="7">
        <v>15.5</v>
      </c>
      <c r="D62" s="8" t="s">
        <v>63</v>
      </c>
      <c r="E62" s="26">
        <f t="shared" si="0"/>
        <v>0</v>
      </c>
      <c r="F62" s="25">
        <f t="shared" si="1"/>
        <v>0</v>
      </c>
      <c r="G62" s="453">
        <f>SUMIFS('Cost Export'!$G:$G,'Cost Export'!$C:$C,$A62,'Cost Export'!$D:$D,$B62,'Cost Export'!$E:$E,$C62,'Cost Export'!$A:$A,"&gt;="&amp;G$1,'Cost Export'!$A:$A,"&lt;"&amp;G$1+1)</f>
        <v>0</v>
      </c>
      <c r="H62" s="458">
        <f>SUMIFS('Cost Export'!$G:$G,'Cost Export'!$C:$C,$A62,'Cost Export'!$D:$D,$B62,'Cost Export'!$E:$E,$C62,'Cost Export'!$A:$A,"&gt;="&amp;H$1,'Cost Export'!$A:$A,"&lt;"&amp;H$1+1)</f>
        <v>0</v>
      </c>
      <c r="I62" s="458">
        <f>SUMIFS('Cost Export'!$G:$G,'Cost Export'!$C:$C,$A62,'Cost Export'!$D:$D,$B62,'Cost Export'!$E:$E,$C62,'Cost Export'!$A:$A,"&gt;="&amp;I$1,'Cost Export'!$A:$A,"&lt;"&amp;I$1+1)</f>
        <v>0</v>
      </c>
      <c r="J62" s="458">
        <f>SUMIFS('Cost Export'!$G:$G,'Cost Export'!$C:$C,$A62,'Cost Export'!$D:$D,$B62,'Cost Export'!$E:$E,$C62,'Cost Export'!$A:$A,"&gt;="&amp;J$1,'Cost Export'!$A:$A,"&lt;"&amp;J$1+1)</f>
        <v>0</v>
      </c>
      <c r="K62" s="458">
        <f>SUMIFS('Cost Export'!$G:$G,'Cost Export'!$C:$C,$A62,'Cost Export'!$D:$D,$B62,'Cost Export'!$E:$E,$C62,'Cost Export'!$A:$A,"&gt;="&amp;K$1,'Cost Export'!$A:$A,"&lt;"&amp;K$1+1)</f>
        <v>0</v>
      </c>
      <c r="L62" s="458">
        <f>SUMIFS('Cost Export'!$G:$G,'Cost Export'!$C:$C,$A62,'Cost Export'!$D:$D,$B62,'Cost Export'!$E:$E,$C62,'Cost Export'!$A:$A,"&gt;="&amp;L$1,'Cost Export'!$A:$A,"&lt;"&amp;L$1+1)</f>
        <v>0</v>
      </c>
      <c r="M62" s="458">
        <f>SUMIFS('Cost Export'!$G:$G,'Cost Export'!$C:$C,$A62,'Cost Export'!$D:$D,$B62,'Cost Export'!$E:$E,$C62,'Cost Export'!$A:$A,"&gt;="&amp;M$1,'Cost Export'!$A:$A,"&lt;"&amp;M$1+1)</f>
        <v>0</v>
      </c>
      <c r="N62" s="458">
        <f>SUMIFS('Cost Export'!$G:$G,'Cost Export'!$C:$C,$A62,'Cost Export'!$D:$D,$B62,'Cost Export'!$E:$E,$C62,'Cost Export'!$A:$A,"&gt;="&amp;N$1,'Cost Export'!$A:$A,"&lt;"&amp;N$1+1)</f>
        <v>0</v>
      </c>
      <c r="O62" s="458">
        <f>SUMIFS('Cost Export'!$G:$G,'Cost Export'!$C:$C,$A62,'Cost Export'!$D:$D,$B62,'Cost Export'!$E:$E,$C62,'Cost Export'!$A:$A,"&gt;="&amp;O$1,'Cost Export'!$A:$A,"&lt;"&amp;O$1+1)</f>
        <v>0</v>
      </c>
      <c r="P62" s="458">
        <f>SUMIFS('Cost Export'!$G:$G,'Cost Export'!$C:$C,$A62,'Cost Export'!$D:$D,$B62,'Cost Export'!$E:$E,$C62,'Cost Export'!$A:$A,"&gt;="&amp;P$1,'Cost Export'!$A:$A,"&lt;"&amp;P$1+1)</f>
        <v>0</v>
      </c>
      <c r="Q62" s="458">
        <f>SUMIFS('Cost Export'!$G:$G,'Cost Export'!$C:$C,$A62,'Cost Export'!$D:$D,$B62,'Cost Export'!$E:$E,$C62,'Cost Export'!$A:$A,"&gt;="&amp;Q$1,'Cost Export'!$A:$A,"&lt;"&amp;Q$1+1)</f>
        <v>0</v>
      </c>
      <c r="R62" s="458">
        <f>SUMIFS('Cost Export'!$G:$G,'Cost Export'!$C:$C,$A62,'Cost Export'!$D:$D,$B62,'Cost Export'!$E:$E,$C62,'Cost Export'!$A:$A,"&gt;="&amp;R$1,'Cost Export'!$A:$A,"&lt;"&amp;R$1+1)</f>
        <v>0</v>
      </c>
      <c r="S62" s="458">
        <f>SUMIFS('Cost Export'!$G:$G,'Cost Export'!$C:$C,$A62,'Cost Export'!$D:$D,$B62,'Cost Export'!$E:$E,$C62,'Cost Export'!$A:$A,"&gt;="&amp;S$1,'Cost Export'!$A:$A,"&lt;"&amp;S$1+1)</f>
        <v>0</v>
      </c>
      <c r="T62" s="458">
        <f>SUMIFS('Cost Export'!$G:$G,'Cost Export'!$C:$C,$A62,'Cost Export'!$D:$D,$B62,'Cost Export'!$E:$E,$C62,'Cost Export'!$A:$A,"&gt;="&amp;T$1,'Cost Export'!$A:$A,"&lt;"&amp;T$1+1)</f>
        <v>0</v>
      </c>
      <c r="U62" s="458">
        <f>SUMIFS('Cost Export'!$G:$G,'Cost Export'!$C:$C,$A62,'Cost Export'!$D:$D,$B62,'Cost Export'!$E:$E,$C62,'Cost Export'!$A:$A,"&gt;="&amp;U$1,'Cost Export'!$A:$A,"&lt;"&amp;U$1+1)</f>
        <v>0</v>
      </c>
      <c r="V62" s="458">
        <f>SUMIFS('Cost Export'!$G:$G,'Cost Export'!$C:$C,$A62,'Cost Export'!$D:$D,$B62,'Cost Export'!$E:$E,$C62,'Cost Export'!$A:$A,"&gt;="&amp;V$1,'Cost Export'!$A:$A,"&lt;"&amp;V$1+1)</f>
        <v>0</v>
      </c>
      <c r="W62" s="458">
        <f>SUMIFS('Cost Export'!$G:$G,'Cost Export'!$C:$C,$A62,'Cost Export'!$D:$D,$B62,'Cost Export'!$E:$E,$C62,'Cost Export'!$A:$A,"&gt;="&amp;W$1,'Cost Export'!$A:$A,"&lt;"&amp;W$1+1)</f>
        <v>0</v>
      </c>
      <c r="X62" s="458">
        <f>SUMIFS('Cost Export'!$G:$G,'Cost Export'!$C:$C,$A62,'Cost Export'!$D:$D,$B62,'Cost Export'!$E:$E,$C62,'Cost Export'!$A:$A,"&gt;="&amp;X$1,'Cost Export'!$A:$A,"&lt;"&amp;X$1+1)</f>
        <v>0</v>
      </c>
      <c r="Y62" s="458">
        <f>SUMIFS('Cost Export'!$G:$G,'Cost Export'!$C:$C,$A62,'Cost Export'!$D:$D,$B62,'Cost Export'!$E:$E,$C62,'Cost Export'!$A:$A,"&gt;="&amp;Y$1,'Cost Export'!$A:$A,"&lt;"&amp;Y$1+1)</f>
        <v>0</v>
      </c>
      <c r="Z62" s="458">
        <f>SUMIFS('Cost Export'!$G:$G,'Cost Export'!$C:$C,$A62,'Cost Export'!$D:$D,$B62,'Cost Export'!$E:$E,$C62,'Cost Export'!$A:$A,"&gt;="&amp;Z$1,'Cost Export'!$A:$A,"&lt;"&amp;Z$1+1)</f>
        <v>0</v>
      </c>
      <c r="AA62" s="458">
        <f>SUMIFS('Cost Export'!$G:$G,'Cost Export'!$C:$C,$A62,'Cost Export'!$D:$D,$B62,'Cost Export'!$E:$E,$C62,'Cost Export'!$A:$A,"&gt;="&amp;AA$1,'Cost Export'!$A:$A,"&lt;"&amp;AA$1+1)</f>
        <v>0</v>
      </c>
      <c r="AB62" s="459">
        <f>SUMIFS('Cost Export'!$G:$G,'Cost Export'!$C:$C,$A62,'Cost Export'!$D:$D,$B62,'Cost Export'!$E:$E,$C62,'Cost Export'!$A:$A,"&gt;="&amp;AB$1,'Cost Export'!$A:$A,"&lt;"&amp;AB$1+1)</f>
        <v>0</v>
      </c>
    </row>
    <row r="63" spans="1:28">
      <c r="A63" s="6">
        <v>7440</v>
      </c>
      <c r="B63" s="7">
        <v>17</v>
      </c>
      <c r="C63" s="7">
        <v>20</v>
      </c>
      <c r="D63" s="8" t="s">
        <v>64</v>
      </c>
      <c r="E63" s="26">
        <f t="shared" si="0"/>
        <v>0</v>
      </c>
      <c r="F63" s="25">
        <f t="shared" si="1"/>
        <v>0</v>
      </c>
      <c r="G63" s="453">
        <f>SUMIFS('Cost Export'!$G:$G,'Cost Export'!$C:$C,$A63,'Cost Export'!$D:$D,$B63,'Cost Export'!$E:$E,$C63,'Cost Export'!$A:$A,"&gt;="&amp;G$1,'Cost Export'!$A:$A,"&lt;"&amp;G$1+1)</f>
        <v>0</v>
      </c>
      <c r="H63" s="458">
        <f>SUMIFS('Cost Export'!$G:$G,'Cost Export'!$C:$C,$A63,'Cost Export'!$D:$D,$B63,'Cost Export'!$E:$E,$C63,'Cost Export'!$A:$A,"&gt;="&amp;H$1,'Cost Export'!$A:$A,"&lt;"&amp;H$1+1)</f>
        <v>0</v>
      </c>
      <c r="I63" s="458">
        <f>SUMIFS('Cost Export'!$G:$G,'Cost Export'!$C:$C,$A63,'Cost Export'!$D:$D,$B63,'Cost Export'!$E:$E,$C63,'Cost Export'!$A:$A,"&gt;="&amp;I$1,'Cost Export'!$A:$A,"&lt;"&amp;I$1+1)</f>
        <v>0</v>
      </c>
      <c r="J63" s="458">
        <f>SUMIFS('Cost Export'!$G:$G,'Cost Export'!$C:$C,$A63,'Cost Export'!$D:$D,$B63,'Cost Export'!$E:$E,$C63,'Cost Export'!$A:$A,"&gt;="&amp;J$1,'Cost Export'!$A:$A,"&lt;"&amp;J$1+1)</f>
        <v>0</v>
      </c>
      <c r="K63" s="458">
        <f>SUMIFS('Cost Export'!$G:$G,'Cost Export'!$C:$C,$A63,'Cost Export'!$D:$D,$B63,'Cost Export'!$E:$E,$C63,'Cost Export'!$A:$A,"&gt;="&amp;K$1,'Cost Export'!$A:$A,"&lt;"&amp;K$1+1)</f>
        <v>0</v>
      </c>
      <c r="L63" s="458">
        <f>SUMIFS('Cost Export'!$G:$G,'Cost Export'!$C:$C,$A63,'Cost Export'!$D:$D,$B63,'Cost Export'!$E:$E,$C63,'Cost Export'!$A:$A,"&gt;="&amp;L$1,'Cost Export'!$A:$A,"&lt;"&amp;L$1+1)</f>
        <v>0</v>
      </c>
      <c r="M63" s="458">
        <f>SUMIFS('Cost Export'!$G:$G,'Cost Export'!$C:$C,$A63,'Cost Export'!$D:$D,$B63,'Cost Export'!$E:$E,$C63,'Cost Export'!$A:$A,"&gt;="&amp;M$1,'Cost Export'!$A:$A,"&lt;"&amp;M$1+1)</f>
        <v>0</v>
      </c>
      <c r="N63" s="458">
        <f>SUMIFS('Cost Export'!$G:$G,'Cost Export'!$C:$C,$A63,'Cost Export'!$D:$D,$B63,'Cost Export'!$E:$E,$C63,'Cost Export'!$A:$A,"&gt;="&amp;N$1,'Cost Export'!$A:$A,"&lt;"&amp;N$1+1)</f>
        <v>0</v>
      </c>
      <c r="O63" s="458">
        <f>SUMIFS('Cost Export'!$G:$G,'Cost Export'!$C:$C,$A63,'Cost Export'!$D:$D,$B63,'Cost Export'!$E:$E,$C63,'Cost Export'!$A:$A,"&gt;="&amp;O$1,'Cost Export'!$A:$A,"&lt;"&amp;O$1+1)</f>
        <v>0</v>
      </c>
      <c r="P63" s="458">
        <f>SUMIFS('Cost Export'!$G:$G,'Cost Export'!$C:$C,$A63,'Cost Export'!$D:$D,$B63,'Cost Export'!$E:$E,$C63,'Cost Export'!$A:$A,"&gt;="&amp;P$1,'Cost Export'!$A:$A,"&lt;"&amp;P$1+1)</f>
        <v>0</v>
      </c>
      <c r="Q63" s="458">
        <f>SUMIFS('Cost Export'!$G:$G,'Cost Export'!$C:$C,$A63,'Cost Export'!$D:$D,$B63,'Cost Export'!$E:$E,$C63,'Cost Export'!$A:$A,"&gt;="&amp;Q$1,'Cost Export'!$A:$A,"&lt;"&amp;Q$1+1)</f>
        <v>0</v>
      </c>
      <c r="R63" s="458">
        <f>SUMIFS('Cost Export'!$G:$G,'Cost Export'!$C:$C,$A63,'Cost Export'!$D:$D,$B63,'Cost Export'!$E:$E,$C63,'Cost Export'!$A:$A,"&gt;="&amp;R$1,'Cost Export'!$A:$A,"&lt;"&amp;R$1+1)</f>
        <v>1202</v>
      </c>
      <c r="S63" s="458">
        <f>SUMIFS('Cost Export'!$G:$G,'Cost Export'!$C:$C,$A63,'Cost Export'!$D:$D,$B63,'Cost Export'!$E:$E,$C63,'Cost Export'!$A:$A,"&gt;="&amp;S$1,'Cost Export'!$A:$A,"&lt;"&amp;S$1+1)</f>
        <v>2440</v>
      </c>
      <c r="T63" s="458">
        <f>SUMIFS('Cost Export'!$G:$G,'Cost Export'!$C:$C,$A63,'Cost Export'!$D:$D,$B63,'Cost Export'!$E:$E,$C63,'Cost Export'!$A:$A,"&gt;="&amp;T$1,'Cost Export'!$A:$A,"&lt;"&amp;T$1+1)</f>
        <v>2440</v>
      </c>
      <c r="U63" s="458">
        <f>SUMIFS('Cost Export'!$G:$G,'Cost Export'!$C:$C,$A63,'Cost Export'!$D:$D,$B63,'Cost Export'!$E:$E,$C63,'Cost Export'!$A:$A,"&gt;="&amp;U$1,'Cost Export'!$A:$A,"&lt;"&amp;U$1+1)</f>
        <v>2440</v>
      </c>
      <c r="V63" s="458">
        <f>SUMIFS('Cost Export'!$G:$G,'Cost Export'!$C:$C,$A63,'Cost Export'!$D:$D,$B63,'Cost Export'!$E:$E,$C63,'Cost Export'!$A:$A,"&gt;="&amp;V$1,'Cost Export'!$A:$A,"&lt;"&amp;V$1+1)</f>
        <v>2440</v>
      </c>
      <c r="W63" s="458">
        <f>SUMIFS('Cost Export'!$G:$G,'Cost Export'!$C:$C,$A63,'Cost Export'!$D:$D,$B63,'Cost Export'!$E:$E,$C63,'Cost Export'!$A:$A,"&gt;="&amp;W$1,'Cost Export'!$A:$A,"&lt;"&amp;W$1+1)</f>
        <v>0</v>
      </c>
      <c r="X63" s="458">
        <f>SUMIFS('Cost Export'!$G:$G,'Cost Export'!$C:$C,$A63,'Cost Export'!$D:$D,$B63,'Cost Export'!$E:$E,$C63,'Cost Export'!$A:$A,"&gt;="&amp;X$1,'Cost Export'!$A:$A,"&lt;"&amp;X$1+1)</f>
        <v>0</v>
      </c>
      <c r="Y63" s="458">
        <f>SUMIFS('Cost Export'!$G:$G,'Cost Export'!$C:$C,$A63,'Cost Export'!$D:$D,$B63,'Cost Export'!$E:$E,$C63,'Cost Export'!$A:$A,"&gt;="&amp;Y$1,'Cost Export'!$A:$A,"&lt;"&amp;Y$1+1)</f>
        <v>0</v>
      </c>
      <c r="Z63" s="458">
        <f>SUMIFS('Cost Export'!$G:$G,'Cost Export'!$C:$C,$A63,'Cost Export'!$D:$D,$B63,'Cost Export'!$E:$E,$C63,'Cost Export'!$A:$A,"&gt;="&amp;Z$1,'Cost Export'!$A:$A,"&lt;"&amp;Z$1+1)</f>
        <v>0</v>
      </c>
      <c r="AA63" s="458">
        <f>SUMIFS('Cost Export'!$G:$G,'Cost Export'!$C:$C,$A63,'Cost Export'!$D:$D,$B63,'Cost Export'!$E:$E,$C63,'Cost Export'!$A:$A,"&gt;="&amp;AA$1,'Cost Export'!$A:$A,"&lt;"&amp;AA$1+1)</f>
        <v>0</v>
      </c>
      <c r="AB63" s="459">
        <f>SUMIFS('Cost Export'!$G:$G,'Cost Export'!$C:$C,$A63,'Cost Export'!$D:$D,$B63,'Cost Export'!$E:$E,$C63,'Cost Export'!$A:$A,"&gt;="&amp;AB$1,'Cost Export'!$A:$A,"&lt;"&amp;AB$1+1)</f>
        <v>0</v>
      </c>
    </row>
    <row r="64" spans="1:28">
      <c r="A64" s="6">
        <v>7440</v>
      </c>
      <c r="B64" s="7">
        <v>17</v>
      </c>
      <c r="C64" s="7">
        <v>20.010000000000002</v>
      </c>
      <c r="D64" s="8" t="s">
        <v>64</v>
      </c>
      <c r="E64" s="26">
        <f t="shared" si="0"/>
        <v>0</v>
      </c>
      <c r="F64" s="25">
        <f t="shared" si="1"/>
        <v>0</v>
      </c>
      <c r="G64" s="453">
        <f>SUMIFS('Cost Export'!$G:$G,'Cost Export'!$C:$C,$A64,'Cost Export'!$D:$D,$B64,'Cost Export'!$E:$E,$C64,'Cost Export'!$A:$A,"&gt;="&amp;G$1,'Cost Export'!$A:$A,"&lt;"&amp;G$1+1)</f>
        <v>0</v>
      </c>
      <c r="H64" s="458">
        <f>SUMIFS('Cost Export'!$G:$G,'Cost Export'!$C:$C,$A64,'Cost Export'!$D:$D,$B64,'Cost Export'!$E:$E,$C64,'Cost Export'!$A:$A,"&gt;="&amp;H$1,'Cost Export'!$A:$A,"&lt;"&amp;H$1+1)</f>
        <v>0</v>
      </c>
      <c r="I64" s="458">
        <f>SUMIFS('Cost Export'!$G:$G,'Cost Export'!$C:$C,$A64,'Cost Export'!$D:$D,$B64,'Cost Export'!$E:$E,$C64,'Cost Export'!$A:$A,"&gt;="&amp;I$1,'Cost Export'!$A:$A,"&lt;"&amp;I$1+1)</f>
        <v>0</v>
      </c>
      <c r="J64" s="458">
        <f>SUMIFS('Cost Export'!$G:$G,'Cost Export'!$C:$C,$A64,'Cost Export'!$D:$D,$B64,'Cost Export'!$E:$E,$C64,'Cost Export'!$A:$A,"&gt;="&amp;J$1,'Cost Export'!$A:$A,"&lt;"&amp;J$1+1)</f>
        <v>0</v>
      </c>
      <c r="K64" s="458">
        <f>SUMIFS('Cost Export'!$G:$G,'Cost Export'!$C:$C,$A64,'Cost Export'!$D:$D,$B64,'Cost Export'!$E:$E,$C64,'Cost Export'!$A:$A,"&gt;="&amp;K$1,'Cost Export'!$A:$A,"&lt;"&amp;K$1+1)</f>
        <v>0</v>
      </c>
      <c r="L64" s="458">
        <f>SUMIFS('Cost Export'!$G:$G,'Cost Export'!$C:$C,$A64,'Cost Export'!$D:$D,$B64,'Cost Export'!$E:$E,$C64,'Cost Export'!$A:$A,"&gt;="&amp;L$1,'Cost Export'!$A:$A,"&lt;"&amp;L$1+1)</f>
        <v>0</v>
      </c>
      <c r="M64" s="458">
        <f>SUMIFS('Cost Export'!$G:$G,'Cost Export'!$C:$C,$A64,'Cost Export'!$D:$D,$B64,'Cost Export'!$E:$E,$C64,'Cost Export'!$A:$A,"&gt;="&amp;M$1,'Cost Export'!$A:$A,"&lt;"&amp;M$1+1)</f>
        <v>0</v>
      </c>
      <c r="N64" s="458">
        <f>SUMIFS('Cost Export'!$G:$G,'Cost Export'!$C:$C,$A64,'Cost Export'!$D:$D,$B64,'Cost Export'!$E:$E,$C64,'Cost Export'!$A:$A,"&gt;="&amp;N$1,'Cost Export'!$A:$A,"&lt;"&amp;N$1+1)</f>
        <v>0</v>
      </c>
      <c r="O64" s="458">
        <f>SUMIFS('Cost Export'!$G:$G,'Cost Export'!$C:$C,$A64,'Cost Export'!$D:$D,$B64,'Cost Export'!$E:$E,$C64,'Cost Export'!$A:$A,"&gt;="&amp;O$1,'Cost Export'!$A:$A,"&lt;"&amp;O$1+1)</f>
        <v>0</v>
      </c>
      <c r="P64" s="458">
        <f>SUMIFS('Cost Export'!$G:$G,'Cost Export'!$C:$C,$A64,'Cost Export'!$D:$D,$B64,'Cost Export'!$E:$E,$C64,'Cost Export'!$A:$A,"&gt;="&amp;P$1,'Cost Export'!$A:$A,"&lt;"&amp;P$1+1)</f>
        <v>0</v>
      </c>
      <c r="Q64" s="458">
        <f>SUMIFS('Cost Export'!$G:$G,'Cost Export'!$C:$C,$A64,'Cost Export'!$D:$D,$B64,'Cost Export'!$E:$E,$C64,'Cost Export'!$A:$A,"&gt;="&amp;Q$1,'Cost Export'!$A:$A,"&lt;"&amp;Q$1+1)</f>
        <v>0</v>
      </c>
      <c r="R64" s="458">
        <f>SUMIFS('Cost Export'!$G:$G,'Cost Export'!$C:$C,$A64,'Cost Export'!$D:$D,$B64,'Cost Export'!$E:$E,$C64,'Cost Export'!$A:$A,"&gt;="&amp;R$1,'Cost Export'!$A:$A,"&lt;"&amp;R$1+1)</f>
        <v>0</v>
      </c>
      <c r="S64" s="458">
        <f>SUMIFS('Cost Export'!$G:$G,'Cost Export'!$C:$C,$A64,'Cost Export'!$D:$D,$B64,'Cost Export'!$E:$E,$C64,'Cost Export'!$A:$A,"&gt;="&amp;S$1,'Cost Export'!$A:$A,"&lt;"&amp;S$1+1)</f>
        <v>0</v>
      </c>
      <c r="T64" s="458">
        <f>SUMIFS('Cost Export'!$G:$G,'Cost Export'!$C:$C,$A64,'Cost Export'!$D:$D,$B64,'Cost Export'!$E:$E,$C64,'Cost Export'!$A:$A,"&gt;="&amp;T$1,'Cost Export'!$A:$A,"&lt;"&amp;T$1+1)</f>
        <v>0</v>
      </c>
      <c r="U64" s="458">
        <f>SUMIFS('Cost Export'!$G:$G,'Cost Export'!$C:$C,$A64,'Cost Export'!$D:$D,$B64,'Cost Export'!$E:$E,$C64,'Cost Export'!$A:$A,"&gt;="&amp;U$1,'Cost Export'!$A:$A,"&lt;"&amp;U$1+1)</f>
        <v>0</v>
      </c>
      <c r="V64" s="458">
        <f>SUMIFS('Cost Export'!$G:$G,'Cost Export'!$C:$C,$A64,'Cost Export'!$D:$D,$B64,'Cost Export'!$E:$E,$C64,'Cost Export'!$A:$A,"&gt;="&amp;V$1,'Cost Export'!$A:$A,"&lt;"&amp;V$1+1)</f>
        <v>0</v>
      </c>
      <c r="W64" s="458">
        <f>SUMIFS('Cost Export'!$G:$G,'Cost Export'!$C:$C,$A64,'Cost Export'!$D:$D,$B64,'Cost Export'!$E:$E,$C64,'Cost Export'!$A:$A,"&gt;="&amp;W$1,'Cost Export'!$A:$A,"&lt;"&amp;W$1+1)</f>
        <v>0</v>
      </c>
      <c r="X64" s="458">
        <f>SUMIFS('Cost Export'!$G:$G,'Cost Export'!$C:$C,$A64,'Cost Export'!$D:$D,$B64,'Cost Export'!$E:$E,$C64,'Cost Export'!$A:$A,"&gt;="&amp;X$1,'Cost Export'!$A:$A,"&lt;"&amp;X$1+1)</f>
        <v>0</v>
      </c>
      <c r="Y64" s="458">
        <f>SUMIFS('Cost Export'!$G:$G,'Cost Export'!$C:$C,$A64,'Cost Export'!$D:$D,$B64,'Cost Export'!$E:$E,$C64,'Cost Export'!$A:$A,"&gt;="&amp;Y$1,'Cost Export'!$A:$A,"&lt;"&amp;Y$1+1)</f>
        <v>0</v>
      </c>
      <c r="Z64" s="458">
        <f>SUMIFS('Cost Export'!$G:$G,'Cost Export'!$C:$C,$A64,'Cost Export'!$D:$D,$B64,'Cost Export'!$E:$E,$C64,'Cost Export'!$A:$A,"&gt;="&amp;Z$1,'Cost Export'!$A:$A,"&lt;"&amp;Z$1+1)</f>
        <v>0</v>
      </c>
      <c r="AA64" s="458">
        <f>SUMIFS('Cost Export'!$G:$G,'Cost Export'!$C:$C,$A64,'Cost Export'!$D:$D,$B64,'Cost Export'!$E:$E,$C64,'Cost Export'!$A:$A,"&gt;="&amp;AA$1,'Cost Export'!$A:$A,"&lt;"&amp;AA$1+1)</f>
        <v>0</v>
      </c>
      <c r="AB64" s="459">
        <f>SUMIFS('Cost Export'!$G:$G,'Cost Export'!$C:$C,$A64,'Cost Export'!$D:$D,$B64,'Cost Export'!$E:$E,$C64,'Cost Export'!$A:$A,"&gt;="&amp;AB$1,'Cost Export'!$A:$A,"&lt;"&amp;AB$1+1)</f>
        <v>0</v>
      </c>
    </row>
    <row r="65" spans="1:28">
      <c r="A65" s="6">
        <v>7440</v>
      </c>
      <c r="B65" s="7">
        <v>17</v>
      </c>
      <c r="C65" s="7">
        <v>20.02</v>
      </c>
      <c r="D65" s="8" t="s">
        <v>64</v>
      </c>
      <c r="E65" s="26">
        <f t="shared" si="0"/>
        <v>0</v>
      </c>
      <c r="F65" s="25">
        <f t="shared" si="1"/>
        <v>0</v>
      </c>
      <c r="G65" s="453">
        <f>SUMIFS('Cost Export'!$G:$G,'Cost Export'!$C:$C,$A65,'Cost Export'!$D:$D,$B65,'Cost Export'!$E:$E,$C65,'Cost Export'!$A:$A,"&gt;="&amp;G$1,'Cost Export'!$A:$A,"&lt;"&amp;G$1+1)</f>
        <v>0</v>
      </c>
      <c r="H65" s="458">
        <f>SUMIFS('Cost Export'!$G:$G,'Cost Export'!$C:$C,$A65,'Cost Export'!$D:$D,$B65,'Cost Export'!$E:$E,$C65,'Cost Export'!$A:$A,"&gt;="&amp;H$1,'Cost Export'!$A:$A,"&lt;"&amp;H$1+1)</f>
        <v>0</v>
      </c>
      <c r="I65" s="458">
        <f>SUMIFS('Cost Export'!$G:$G,'Cost Export'!$C:$C,$A65,'Cost Export'!$D:$D,$B65,'Cost Export'!$E:$E,$C65,'Cost Export'!$A:$A,"&gt;="&amp;I$1,'Cost Export'!$A:$A,"&lt;"&amp;I$1+1)</f>
        <v>0</v>
      </c>
      <c r="J65" s="458">
        <f>SUMIFS('Cost Export'!$G:$G,'Cost Export'!$C:$C,$A65,'Cost Export'!$D:$D,$B65,'Cost Export'!$E:$E,$C65,'Cost Export'!$A:$A,"&gt;="&amp;J$1,'Cost Export'!$A:$A,"&lt;"&amp;J$1+1)</f>
        <v>0</v>
      </c>
      <c r="K65" s="458">
        <f>SUMIFS('Cost Export'!$G:$G,'Cost Export'!$C:$C,$A65,'Cost Export'!$D:$D,$B65,'Cost Export'!$E:$E,$C65,'Cost Export'!$A:$A,"&gt;="&amp;K$1,'Cost Export'!$A:$A,"&lt;"&amp;K$1+1)</f>
        <v>0</v>
      </c>
      <c r="L65" s="458">
        <f>SUMIFS('Cost Export'!$G:$G,'Cost Export'!$C:$C,$A65,'Cost Export'!$D:$D,$B65,'Cost Export'!$E:$E,$C65,'Cost Export'!$A:$A,"&gt;="&amp;L$1,'Cost Export'!$A:$A,"&lt;"&amp;L$1+1)</f>
        <v>0</v>
      </c>
      <c r="M65" s="458">
        <f>SUMIFS('Cost Export'!$G:$G,'Cost Export'!$C:$C,$A65,'Cost Export'!$D:$D,$B65,'Cost Export'!$E:$E,$C65,'Cost Export'!$A:$A,"&gt;="&amp;M$1,'Cost Export'!$A:$A,"&lt;"&amp;M$1+1)</f>
        <v>0</v>
      </c>
      <c r="N65" s="458">
        <f>SUMIFS('Cost Export'!$G:$G,'Cost Export'!$C:$C,$A65,'Cost Export'!$D:$D,$B65,'Cost Export'!$E:$E,$C65,'Cost Export'!$A:$A,"&gt;="&amp;N$1,'Cost Export'!$A:$A,"&lt;"&amp;N$1+1)</f>
        <v>0</v>
      </c>
      <c r="O65" s="458">
        <f>SUMIFS('Cost Export'!$G:$G,'Cost Export'!$C:$C,$A65,'Cost Export'!$D:$D,$B65,'Cost Export'!$E:$E,$C65,'Cost Export'!$A:$A,"&gt;="&amp;O$1,'Cost Export'!$A:$A,"&lt;"&amp;O$1+1)</f>
        <v>0</v>
      </c>
      <c r="P65" s="458">
        <f>SUMIFS('Cost Export'!$G:$G,'Cost Export'!$C:$C,$A65,'Cost Export'!$D:$D,$B65,'Cost Export'!$E:$E,$C65,'Cost Export'!$A:$A,"&gt;="&amp;P$1,'Cost Export'!$A:$A,"&lt;"&amp;P$1+1)</f>
        <v>0</v>
      </c>
      <c r="Q65" s="458">
        <f>SUMIFS('Cost Export'!$G:$G,'Cost Export'!$C:$C,$A65,'Cost Export'!$D:$D,$B65,'Cost Export'!$E:$E,$C65,'Cost Export'!$A:$A,"&gt;="&amp;Q$1,'Cost Export'!$A:$A,"&lt;"&amp;Q$1+1)</f>
        <v>0</v>
      </c>
      <c r="R65" s="458">
        <f>SUMIFS('Cost Export'!$G:$G,'Cost Export'!$C:$C,$A65,'Cost Export'!$D:$D,$B65,'Cost Export'!$E:$E,$C65,'Cost Export'!$A:$A,"&gt;="&amp;R$1,'Cost Export'!$A:$A,"&lt;"&amp;R$1+1)</f>
        <v>0</v>
      </c>
      <c r="S65" s="458">
        <f>SUMIFS('Cost Export'!$G:$G,'Cost Export'!$C:$C,$A65,'Cost Export'!$D:$D,$B65,'Cost Export'!$E:$E,$C65,'Cost Export'!$A:$A,"&gt;="&amp;S$1,'Cost Export'!$A:$A,"&lt;"&amp;S$1+1)</f>
        <v>0</v>
      </c>
      <c r="T65" s="458">
        <f>SUMIFS('Cost Export'!$G:$G,'Cost Export'!$C:$C,$A65,'Cost Export'!$D:$D,$B65,'Cost Export'!$E:$E,$C65,'Cost Export'!$A:$A,"&gt;="&amp;T$1,'Cost Export'!$A:$A,"&lt;"&amp;T$1+1)</f>
        <v>0</v>
      </c>
      <c r="U65" s="458">
        <f>SUMIFS('Cost Export'!$G:$G,'Cost Export'!$C:$C,$A65,'Cost Export'!$D:$D,$B65,'Cost Export'!$E:$E,$C65,'Cost Export'!$A:$A,"&gt;="&amp;U$1,'Cost Export'!$A:$A,"&lt;"&amp;U$1+1)</f>
        <v>0</v>
      </c>
      <c r="V65" s="458">
        <f>SUMIFS('Cost Export'!$G:$G,'Cost Export'!$C:$C,$A65,'Cost Export'!$D:$D,$B65,'Cost Export'!$E:$E,$C65,'Cost Export'!$A:$A,"&gt;="&amp;V$1,'Cost Export'!$A:$A,"&lt;"&amp;V$1+1)</f>
        <v>0</v>
      </c>
      <c r="W65" s="458">
        <f>SUMIFS('Cost Export'!$G:$G,'Cost Export'!$C:$C,$A65,'Cost Export'!$D:$D,$B65,'Cost Export'!$E:$E,$C65,'Cost Export'!$A:$A,"&gt;="&amp;W$1,'Cost Export'!$A:$A,"&lt;"&amp;W$1+1)</f>
        <v>0</v>
      </c>
      <c r="X65" s="458">
        <f>SUMIFS('Cost Export'!$G:$G,'Cost Export'!$C:$C,$A65,'Cost Export'!$D:$D,$B65,'Cost Export'!$E:$E,$C65,'Cost Export'!$A:$A,"&gt;="&amp;X$1,'Cost Export'!$A:$A,"&lt;"&amp;X$1+1)</f>
        <v>0</v>
      </c>
      <c r="Y65" s="458">
        <f>SUMIFS('Cost Export'!$G:$G,'Cost Export'!$C:$C,$A65,'Cost Export'!$D:$D,$B65,'Cost Export'!$E:$E,$C65,'Cost Export'!$A:$A,"&gt;="&amp;Y$1,'Cost Export'!$A:$A,"&lt;"&amp;Y$1+1)</f>
        <v>0</v>
      </c>
      <c r="Z65" s="458">
        <f>SUMIFS('Cost Export'!$G:$G,'Cost Export'!$C:$C,$A65,'Cost Export'!$D:$D,$B65,'Cost Export'!$E:$E,$C65,'Cost Export'!$A:$A,"&gt;="&amp;Z$1,'Cost Export'!$A:$A,"&lt;"&amp;Z$1+1)</f>
        <v>0</v>
      </c>
      <c r="AA65" s="458">
        <f>SUMIFS('Cost Export'!$G:$G,'Cost Export'!$C:$C,$A65,'Cost Export'!$D:$D,$B65,'Cost Export'!$E:$E,$C65,'Cost Export'!$A:$A,"&gt;="&amp;AA$1,'Cost Export'!$A:$A,"&lt;"&amp;AA$1+1)</f>
        <v>0</v>
      </c>
      <c r="AB65" s="459">
        <f>SUMIFS('Cost Export'!$G:$G,'Cost Export'!$C:$C,$A65,'Cost Export'!$D:$D,$B65,'Cost Export'!$E:$E,$C65,'Cost Export'!$A:$A,"&gt;="&amp;AB$1,'Cost Export'!$A:$A,"&lt;"&amp;AB$1+1)</f>
        <v>0</v>
      </c>
    </row>
    <row r="66" spans="1:28">
      <c r="A66" s="6">
        <v>7440</v>
      </c>
      <c r="B66" s="7">
        <v>18</v>
      </c>
      <c r="C66" s="7">
        <v>21</v>
      </c>
      <c r="D66" s="8" t="s">
        <v>65</v>
      </c>
      <c r="E66" s="26">
        <f t="shared" si="0"/>
        <v>0</v>
      </c>
      <c r="F66" s="25">
        <f t="shared" si="1"/>
        <v>0</v>
      </c>
      <c r="G66" s="453">
        <f>SUMIFS('Cost Export'!$G:$G,'Cost Export'!$C:$C,$A66,'Cost Export'!$D:$D,$B66,'Cost Export'!$E:$E,$C66,'Cost Export'!$A:$A,"&gt;="&amp;G$1,'Cost Export'!$A:$A,"&lt;"&amp;G$1+1)</f>
        <v>0</v>
      </c>
      <c r="H66" s="458">
        <f>SUMIFS('Cost Export'!$G:$G,'Cost Export'!$C:$C,$A66,'Cost Export'!$D:$D,$B66,'Cost Export'!$E:$E,$C66,'Cost Export'!$A:$A,"&gt;="&amp;H$1,'Cost Export'!$A:$A,"&lt;"&amp;H$1+1)</f>
        <v>0</v>
      </c>
      <c r="I66" s="458">
        <f>SUMIFS('Cost Export'!$G:$G,'Cost Export'!$C:$C,$A66,'Cost Export'!$D:$D,$B66,'Cost Export'!$E:$E,$C66,'Cost Export'!$A:$A,"&gt;="&amp;I$1,'Cost Export'!$A:$A,"&lt;"&amp;I$1+1)</f>
        <v>0</v>
      </c>
      <c r="J66" s="458">
        <f>SUMIFS('Cost Export'!$G:$G,'Cost Export'!$C:$C,$A66,'Cost Export'!$D:$D,$B66,'Cost Export'!$E:$E,$C66,'Cost Export'!$A:$A,"&gt;="&amp;J$1,'Cost Export'!$A:$A,"&lt;"&amp;J$1+1)</f>
        <v>0</v>
      </c>
      <c r="K66" s="458">
        <f>SUMIFS('Cost Export'!$G:$G,'Cost Export'!$C:$C,$A66,'Cost Export'!$D:$D,$B66,'Cost Export'!$E:$E,$C66,'Cost Export'!$A:$A,"&gt;="&amp;K$1,'Cost Export'!$A:$A,"&lt;"&amp;K$1+1)</f>
        <v>0</v>
      </c>
      <c r="L66" s="458">
        <f>SUMIFS('Cost Export'!$G:$G,'Cost Export'!$C:$C,$A66,'Cost Export'!$D:$D,$B66,'Cost Export'!$E:$E,$C66,'Cost Export'!$A:$A,"&gt;="&amp;L$1,'Cost Export'!$A:$A,"&lt;"&amp;L$1+1)</f>
        <v>0</v>
      </c>
      <c r="M66" s="458">
        <f>SUMIFS('Cost Export'!$G:$G,'Cost Export'!$C:$C,$A66,'Cost Export'!$D:$D,$B66,'Cost Export'!$E:$E,$C66,'Cost Export'!$A:$A,"&gt;="&amp;M$1,'Cost Export'!$A:$A,"&lt;"&amp;M$1+1)</f>
        <v>0</v>
      </c>
      <c r="N66" s="458">
        <f>SUMIFS('Cost Export'!$G:$G,'Cost Export'!$C:$C,$A66,'Cost Export'!$D:$D,$B66,'Cost Export'!$E:$E,$C66,'Cost Export'!$A:$A,"&gt;="&amp;N$1,'Cost Export'!$A:$A,"&lt;"&amp;N$1+1)</f>
        <v>0</v>
      </c>
      <c r="O66" s="458">
        <f>SUMIFS('Cost Export'!$G:$G,'Cost Export'!$C:$C,$A66,'Cost Export'!$D:$D,$B66,'Cost Export'!$E:$E,$C66,'Cost Export'!$A:$A,"&gt;="&amp;O$1,'Cost Export'!$A:$A,"&lt;"&amp;O$1+1)</f>
        <v>0</v>
      </c>
      <c r="P66" s="458">
        <f>SUMIFS('Cost Export'!$G:$G,'Cost Export'!$C:$C,$A66,'Cost Export'!$D:$D,$B66,'Cost Export'!$E:$E,$C66,'Cost Export'!$A:$A,"&gt;="&amp;P$1,'Cost Export'!$A:$A,"&lt;"&amp;P$1+1)</f>
        <v>0</v>
      </c>
      <c r="Q66" s="458">
        <f>SUMIFS('Cost Export'!$G:$G,'Cost Export'!$C:$C,$A66,'Cost Export'!$D:$D,$B66,'Cost Export'!$E:$E,$C66,'Cost Export'!$A:$A,"&gt;="&amp;Q$1,'Cost Export'!$A:$A,"&lt;"&amp;Q$1+1)</f>
        <v>0</v>
      </c>
      <c r="R66" s="458">
        <f>SUMIFS('Cost Export'!$G:$G,'Cost Export'!$C:$C,$A66,'Cost Export'!$D:$D,$B66,'Cost Export'!$E:$E,$C66,'Cost Export'!$A:$A,"&gt;="&amp;R$1,'Cost Export'!$A:$A,"&lt;"&amp;R$1+1)</f>
        <v>0</v>
      </c>
      <c r="S66" s="458">
        <f>SUMIFS('Cost Export'!$G:$G,'Cost Export'!$C:$C,$A66,'Cost Export'!$D:$D,$B66,'Cost Export'!$E:$E,$C66,'Cost Export'!$A:$A,"&gt;="&amp;S$1,'Cost Export'!$A:$A,"&lt;"&amp;S$1+1)</f>
        <v>0</v>
      </c>
      <c r="T66" s="458">
        <f>SUMIFS('Cost Export'!$G:$G,'Cost Export'!$C:$C,$A66,'Cost Export'!$D:$D,$B66,'Cost Export'!$E:$E,$C66,'Cost Export'!$A:$A,"&gt;="&amp;T$1,'Cost Export'!$A:$A,"&lt;"&amp;T$1+1)</f>
        <v>0</v>
      </c>
      <c r="U66" s="458">
        <f>SUMIFS('Cost Export'!$G:$G,'Cost Export'!$C:$C,$A66,'Cost Export'!$D:$D,$B66,'Cost Export'!$E:$E,$C66,'Cost Export'!$A:$A,"&gt;="&amp;U$1,'Cost Export'!$A:$A,"&lt;"&amp;U$1+1)</f>
        <v>0</v>
      </c>
      <c r="V66" s="458">
        <f>SUMIFS('Cost Export'!$G:$G,'Cost Export'!$C:$C,$A66,'Cost Export'!$D:$D,$B66,'Cost Export'!$E:$E,$C66,'Cost Export'!$A:$A,"&gt;="&amp;V$1,'Cost Export'!$A:$A,"&lt;"&amp;V$1+1)</f>
        <v>0</v>
      </c>
      <c r="W66" s="458">
        <f>SUMIFS('Cost Export'!$G:$G,'Cost Export'!$C:$C,$A66,'Cost Export'!$D:$D,$B66,'Cost Export'!$E:$E,$C66,'Cost Export'!$A:$A,"&gt;="&amp;W$1,'Cost Export'!$A:$A,"&lt;"&amp;W$1+1)</f>
        <v>0</v>
      </c>
      <c r="X66" s="458">
        <f>SUMIFS('Cost Export'!$G:$G,'Cost Export'!$C:$C,$A66,'Cost Export'!$D:$D,$B66,'Cost Export'!$E:$E,$C66,'Cost Export'!$A:$A,"&gt;="&amp;X$1,'Cost Export'!$A:$A,"&lt;"&amp;X$1+1)</f>
        <v>0</v>
      </c>
      <c r="Y66" s="458">
        <f>SUMIFS('Cost Export'!$G:$G,'Cost Export'!$C:$C,$A66,'Cost Export'!$D:$D,$B66,'Cost Export'!$E:$E,$C66,'Cost Export'!$A:$A,"&gt;="&amp;Y$1,'Cost Export'!$A:$A,"&lt;"&amp;Y$1+1)</f>
        <v>0</v>
      </c>
      <c r="Z66" s="458">
        <f>SUMIFS('Cost Export'!$G:$G,'Cost Export'!$C:$C,$A66,'Cost Export'!$D:$D,$B66,'Cost Export'!$E:$E,$C66,'Cost Export'!$A:$A,"&gt;="&amp;Z$1,'Cost Export'!$A:$A,"&lt;"&amp;Z$1+1)</f>
        <v>0</v>
      </c>
      <c r="AA66" s="458">
        <f>SUMIFS('Cost Export'!$G:$G,'Cost Export'!$C:$C,$A66,'Cost Export'!$D:$D,$B66,'Cost Export'!$E:$E,$C66,'Cost Export'!$A:$A,"&gt;="&amp;AA$1,'Cost Export'!$A:$A,"&lt;"&amp;AA$1+1)</f>
        <v>0</v>
      </c>
      <c r="AB66" s="459">
        <f>SUMIFS('Cost Export'!$G:$G,'Cost Export'!$C:$C,$A66,'Cost Export'!$D:$D,$B66,'Cost Export'!$E:$E,$C66,'Cost Export'!$A:$A,"&gt;="&amp;AB$1,'Cost Export'!$A:$A,"&lt;"&amp;AB$1+1)</f>
        <v>0</v>
      </c>
    </row>
    <row r="67" spans="1:28">
      <c r="A67" s="6">
        <v>7440</v>
      </c>
      <c r="B67" s="7">
        <v>19</v>
      </c>
      <c r="C67" s="7">
        <v>22</v>
      </c>
      <c r="D67" s="8" t="s">
        <v>66</v>
      </c>
      <c r="E67" s="26">
        <f t="shared" ref="E67:E105" si="2">AVERAGE(G67:P67)</f>
        <v>107864.8</v>
      </c>
      <c r="F67" s="25">
        <f t="shared" ref="F67:F105" si="3">AVERAGE(G67:K67)</f>
        <v>0</v>
      </c>
      <c r="G67" s="453">
        <f>SUMIFS('Cost Export'!$G:$G,'Cost Export'!$C:$C,$A67,'Cost Export'!$D:$D,$B67,'Cost Export'!$E:$E,$C67,'Cost Export'!$A:$A,"&gt;="&amp;G$1,'Cost Export'!$A:$A,"&lt;"&amp;G$1+1)</f>
        <v>0</v>
      </c>
      <c r="H67" s="458">
        <f>SUMIFS('Cost Export'!$G:$G,'Cost Export'!$C:$C,$A67,'Cost Export'!$D:$D,$B67,'Cost Export'!$E:$E,$C67,'Cost Export'!$A:$A,"&gt;="&amp;H$1,'Cost Export'!$A:$A,"&lt;"&amp;H$1+1)</f>
        <v>0</v>
      </c>
      <c r="I67" s="458">
        <f>SUMIFS('Cost Export'!$G:$G,'Cost Export'!$C:$C,$A67,'Cost Export'!$D:$D,$B67,'Cost Export'!$E:$E,$C67,'Cost Export'!$A:$A,"&gt;="&amp;I$1,'Cost Export'!$A:$A,"&lt;"&amp;I$1+1)</f>
        <v>0</v>
      </c>
      <c r="J67" s="458">
        <f>SUMIFS('Cost Export'!$G:$G,'Cost Export'!$C:$C,$A67,'Cost Export'!$D:$D,$B67,'Cost Export'!$E:$E,$C67,'Cost Export'!$A:$A,"&gt;="&amp;J$1,'Cost Export'!$A:$A,"&lt;"&amp;J$1+1)</f>
        <v>0</v>
      </c>
      <c r="K67" s="458">
        <f>SUMIFS('Cost Export'!$G:$G,'Cost Export'!$C:$C,$A67,'Cost Export'!$D:$D,$B67,'Cost Export'!$E:$E,$C67,'Cost Export'!$A:$A,"&gt;="&amp;K$1,'Cost Export'!$A:$A,"&lt;"&amp;K$1+1)</f>
        <v>0</v>
      </c>
      <c r="L67" s="458">
        <f>SUMIFS('Cost Export'!$G:$G,'Cost Export'!$C:$C,$A67,'Cost Export'!$D:$D,$B67,'Cost Export'!$E:$E,$C67,'Cost Export'!$A:$A,"&gt;="&amp;L$1,'Cost Export'!$A:$A,"&lt;"&amp;L$1+1)</f>
        <v>1078648</v>
      </c>
      <c r="M67" s="458">
        <f>SUMIFS('Cost Export'!$G:$G,'Cost Export'!$C:$C,$A67,'Cost Export'!$D:$D,$B67,'Cost Export'!$E:$E,$C67,'Cost Export'!$A:$A,"&gt;="&amp;M$1,'Cost Export'!$A:$A,"&lt;"&amp;M$1+1)</f>
        <v>0</v>
      </c>
      <c r="N67" s="458">
        <f>SUMIFS('Cost Export'!$G:$G,'Cost Export'!$C:$C,$A67,'Cost Export'!$D:$D,$B67,'Cost Export'!$E:$E,$C67,'Cost Export'!$A:$A,"&gt;="&amp;N$1,'Cost Export'!$A:$A,"&lt;"&amp;N$1+1)</f>
        <v>0</v>
      </c>
      <c r="O67" s="458">
        <f>SUMIFS('Cost Export'!$G:$G,'Cost Export'!$C:$C,$A67,'Cost Export'!$D:$D,$B67,'Cost Export'!$E:$E,$C67,'Cost Export'!$A:$A,"&gt;="&amp;O$1,'Cost Export'!$A:$A,"&lt;"&amp;O$1+1)</f>
        <v>0</v>
      </c>
      <c r="P67" s="458">
        <f>SUMIFS('Cost Export'!$G:$G,'Cost Export'!$C:$C,$A67,'Cost Export'!$D:$D,$B67,'Cost Export'!$E:$E,$C67,'Cost Export'!$A:$A,"&gt;="&amp;P$1,'Cost Export'!$A:$A,"&lt;"&amp;P$1+1)</f>
        <v>0</v>
      </c>
      <c r="Q67" s="458">
        <f>SUMIFS('Cost Export'!$G:$G,'Cost Export'!$C:$C,$A67,'Cost Export'!$D:$D,$B67,'Cost Export'!$E:$E,$C67,'Cost Export'!$A:$A,"&gt;="&amp;Q$1,'Cost Export'!$A:$A,"&lt;"&amp;Q$1+1)</f>
        <v>0</v>
      </c>
      <c r="R67" s="458">
        <f>SUMIFS('Cost Export'!$G:$G,'Cost Export'!$C:$C,$A67,'Cost Export'!$D:$D,$B67,'Cost Export'!$E:$E,$C67,'Cost Export'!$A:$A,"&gt;="&amp;R$1,'Cost Export'!$A:$A,"&lt;"&amp;R$1+1)</f>
        <v>0</v>
      </c>
      <c r="S67" s="458">
        <f>SUMIFS('Cost Export'!$G:$G,'Cost Export'!$C:$C,$A67,'Cost Export'!$D:$D,$B67,'Cost Export'!$E:$E,$C67,'Cost Export'!$A:$A,"&gt;="&amp;S$1,'Cost Export'!$A:$A,"&lt;"&amp;S$1+1)</f>
        <v>0</v>
      </c>
      <c r="T67" s="458">
        <f>SUMIFS('Cost Export'!$G:$G,'Cost Export'!$C:$C,$A67,'Cost Export'!$D:$D,$B67,'Cost Export'!$E:$E,$C67,'Cost Export'!$A:$A,"&gt;="&amp;T$1,'Cost Export'!$A:$A,"&lt;"&amp;T$1+1)</f>
        <v>0</v>
      </c>
      <c r="U67" s="458">
        <f>SUMIFS('Cost Export'!$G:$G,'Cost Export'!$C:$C,$A67,'Cost Export'!$D:$D,$B67,'Cost Export'!$E:$E,$C67,'Cost Export'!$A:$A,"&gt;="&amp;U$1,'Cost Export'!$A:$A,"&lt;"&amp;U$1+1)</f>
        <v>0</v>
      </c>
      <c r="V67" s="458">
        <f>SUMIFS('Cost Export'!$G:$G,'Cost Export'!$C:$C,$A67,'Cost Export'!$D:$D,$B67,'Cost Export'!$E:$E,$C67,'Cost Export'!$A:$A,"&gt;="&amp;V$1,'Cost Export'!$A:$A,"&lt;"&amp;V$1+1)</f>
        <v>0</v>
      </c>
      <c r="W67" s="458">
        <f>SUMIFS('Cost Export'!$G:$G,'Cost Export'!$C:$C,$A67,'Cost Export'!$D:$D,$B67,'Cost Export'!$E:$E,$C67,'Cost Export'!$A:$A,"&gt;="&amp;W$1,'Cost Export'!$A:$A,"&lt;"&amp;W$1+1)</f>
        <v>0</v>
      </c>
      <c r="X67" s="458">
        <f>SUMIFS('Cost Export'!$G:$G,'Cost Export'!$C:$C,$A67,'Cost Export'!$D:$D,$B67,'Cost Export'!$E:$E,$C67,'Cost Export'!$A:$A,"&gt;="&amp;X$1,'Cost Export'!$A:$A,"&lt;"&amp;X$1+1)</f>
        <v>0</v>
      </c>
      <c r="Y67" s="458">
        <f>SUMIFS('Cost Export'!$G:$G,'Cost Export'!$C:$C,$A67,'Cost Export'!$D:$D,$B67,'Cost Export'!$E:$E,$C67,'Cost Export'!$A:$A,"&gt;="&amp;Y$1,'Cost Export'!$A:$A,"&lt;"&amp;Y$1+1)</f>
        <v>0</v>
      </c>
      <c r="Z67" s="458">
        <f>SUMIFS('Cost Export'!$G:$G,'Cost Export'!$C:$C,$A67,'Cost Export'!$D:$D,$B67,'Cost Export'!$E:$E,$C67,'Cost Export'!$A:$A,"&gt;="&amp;Z$1,'Cost Export'!$A:$A,"&lt;"&amp;Z$1+1)</f>
        <v>0</v>
      </c>
      <c r="AA67" s="458">
        <f>SUMIFS('Cost Export'!$G:$G,'Cost Export'!$C:$C,$A67,'Cost Export'!$D:$D,$B67,'Cost Export'!$E:$E,$C67,'Cost Export'!$A:$A,"&gt;="&amp;AA$1,'Cost Export'!$A:$A,"&lt;"&amp;AA$1+1)</f>
        <v>0</v>
      </c>
      <c r="AB67" s="459">
        <f>SUMIFS('Cost Export'!$G:$G,'Cost Export'!$C:$C,$A67,'Cost Export'!$D:$D,$B67,'Cost Export'!$E:$E,$C67,'Cost Export'!$A:$A,"&gt;="&amp;AB$1,'Cost Export'!$A:$A,"&lt;"&amp;AB$1+1)</f>
        <v>0</v>
      </c>
    </row>
    <row r="68" spans="1:28">
      <c r="A68" s="6">
        <v>7440</v>
      </c>
      <c r="B68" s="7">
        <v>19</v>
      </c>
      <c r="C68" s="7">
        <v>22.06</v>
      </c>
      <c r="D68" s="8" t="s">
        <v>66</v>
      </c>
      <c r="E68" s="26">
        <f t="shared" si="2"/>
        <v>0</v>
      </c>
      <c r="F68" s="25">
        <f t="shared" si="3"/>
        <v>0</v>
      </c>
      <c r="G68" s="453">
        <f>SUMIFS('Cost Export'!$G:$G,'Cost Export'!$C:$C,$A68,'Cost Export'!$D:$D,$B68,'Cost Export'!$E:$E,$C68,'Cost Export'!$A:$A,"&gt;="&amp;G$1,'Cost Export'!$A:$A,"&lt;"&amp;G$1+1)</f>
        <v>0</v>
      </c>
      <c r="H68" s="458">
        <f>SUMIFS('Cost Export'!$G:$G,'Cost Export'!$C:$C,$A68,'Cost Export'!$D:$D,$B68,'Cost Export'!$E:$E,$C68,'Cost Export'!$A:$A,"&gt;="&amp;H$1,'Cost Export'!$A:$A,"&lt;"&amp;H$1+1)</f>
        <v>0</v>
      </c>
      <c r="I68" s="458">
        <f>SUMIFS('Cost Export'!$G:$G,'Cost Export'!$C:$C,$A68,'Cost Export'!$D:$D,$B68,'Cost Export'!$E:$E,$C68,'Cost Export'!$A:$A,"&gt;="&amp;I$1,'Cost Export'!$A:$A,"&lt;"&amp;I$1+1)</f>
        <v>0</v>
      </c>
      <c r="J68" s="458">
        <f>SUMIFS('Cost Export'!$G:$G,'Cost Export'!$C:$C,$A68,'Cost Export'!$D:$D,$B68,'Cost Export'!$E:$E,$C68,'Cost Export'!$A:$A,"&gt;="&amp;J$1,'Cost Export'!$A:$A,"&lt;"&amp;J$1+1)</f>
        <v>0</v>
      </c>
      <c r="K68" s="458">
        <f>SUMIFS('Cost Export'!$G:$G,'Cost Export'!$C:$C,$A68,'Cost Export'!$D:$D,$B68,'Cost Export'!$E:$E,$C68,'Cost Export'!$A:$A,"&gt;="&amp;K$1,'Cost Export'!$A:$A,"&lt;"&amp;K$1+1)</f>
        <v>0</v>
      </c>
      <c r="L68" s="458">
        <f>SUMIFS('Cost Export'!$G:$G,'Cost Export'!$C:$C,$A68,'Cost Export'!$D:$D,$B68,'Cost Export'!$E:$E,$C68,'Cost Export'!$A:$A,"&gt;="&amp;L$1,'Cost Export'!$A:$A,"&lt;"&amp;L$1+1)</f>
        <v>0</v>
      </c>
      <c r="M68" s="458">
        <f>SUMIFS('Cost Export'!$G:$G,'Cost Export'!$C:$C,$A68,'Cost Export'!$D:$D,$B68,'Cost Export'!$E:$E,$C68,'Cost Export'!$A:$A,"&gt;="&amp;M$1,'Cost Export'!$A:$A,"&lt;"&amp;M$1+1)</f>
        <v>0</v>
      </c>
      <c r="N68" s="458">
        <f>SUMIFS('Cost Export'!$G:$G,'Cost Export'!$C:$C,$A68,'Cost Export'!$D:$D,$B68,'Cost Export'!$E:$E,$C68,'Cost Export'!$A:$A,"&gt;="&amp;N$1,'Cost Export'!$A:$A,"&lt;"&amp;N$1+1)</f>
        <v>0</v>
      </c>
      <c r="O68" s="458">
        <f>SUMIFS('Cost Export'!$G:$G,'Cost Export'!$C:$C,$A68,'Cost Export'!$D:$D,$B68,'Cost Export'!$E:$E,$C68,'Cost Export'!$A:$A,"&gt;="&amp;O$1,'Cost Export'!$A:$A,"&lt;"&amp;O$1+1)</f>
        <v>0</v>
      </c>
      <c r="P68" s="458">
        <f>SUMIFS('Cost Export'!$G:$G,'Cost Export'!$C:$C,$A68,'Cost Export'!$D:$D,$B68,'Cost Export'!$E:$E,$C68,'Cost Export'!$A:$A,"&gt;="&amp;P$1,'Cost Export'!$A:$A,"&lt;"&amp;P$1+1)</f>
        <v>0</v>
      </c>
      <c r="Q68" s="458">
        <f>SUMIFS('Cost Export'!$G:$G,'Cost Export'!$C:$C,$A68,'Cost Export'!$D:$D,$B68,'Cost Export'!$E:$E,$C68,'Cost Export'!$A:$A,"&gt;="&amp;Q$1,'Cost Export'!$A:$A,"&lt;"&amp;Q$1+1)</f>
        <v>0</v>
      </c>
      <c r="R68" s="458">
        <f>SUMIFS('Cost Export'!$G:$G,'Cost Export'!$C:$C,$A68,'Cost Export'!$D:$D,$B68,'Cost Export'!$E:$E,$C68,'Cost Export'!$A:$A,"&gt;="&amp;R$1,'Cost Export'!$A:$A,"&lt;"&amp;R$1+1)</f>
        <v>0</v>
      </c>
      <c r="S68" s="458">
        <f>SUMIFS('Cost Export'!$G:$G,'Cost Export'!$C:$C,$A68,'Cost Export'!$D:$D,$B68,'Cost Export'!$E:$E,$C68,'Cost Export'!$A:$A,"&gt;="&amp;S$1,'Cost Export'!$A:$A,"&lt;"&amp;S$1+1)</f>
        <v>0</v>
      </c>
      <c r="T68" s="458">
        <f>SUMIFS('Cost Export'!$G:$G,'Cost Export'!$C:$C,$A68,'Cost Export'!$D:$D,$B68,'Cost Export'!$E:$E,$C68,'Cost Export'!$A:$A,"&gt;="&amp;T$1,'Cost Export'!$A:$A,"&lt;"&amp;T$1+1)</f>
        <v>0</v>
      </c>
      <c r="U68" s="458">
        <f>SUMIFS('Cost Export'!$G:$G,'Cost Export'!$C:$C,$A68,'Cost Export'!$D:$D,$B68,'Cost Export'!$E:$E,$C68,'Cost Export'!$A:$A,"&gt;="&amp;U$1,'Cost Export'!$A:$A,"&lt;"&amp;U$1+1)</f>
        <v>0</v>
      </c>
      <c r="V68" s="458">
        <f>SUMIFS('Cost Export'!$G:$G,'Cost Export'!$C:$C,$A68,'Cost Export'!$D:$D,$B68,'Cost Export'!$E:$E,$C68,'Cost Export'!$A:$A,"&gt;="&amp;V$1,'Cost Export'!$A:$A,"&lt;"&amp;V$1+1)</f>
        <v>0</v>
      </c>
      <c r="W68" s="458">
        <f>SUMIFS('Cost Export'!$G:$G,'Cost Export'!$C:$C,$A68,'Cost Export'!$D:$D,$B68,'Cost Export'!$E:$E,$C68,'Cost Export'!$A:$A,"&gt;="&amp;W$1,'Cost Export'!$A:$A,"&lt;"&amp;W$1+1)</f>
        <v>0</v>
      </c>
      <c r="X68" s="458">
        <f>SUMIFS('Cost Export'!$G:$G,'Cost Export'!$C:$C,$A68,'Cost Export'!$D:$D,$B68,'Cost Export'!$E:$E,$C68,'Cost Export'!$A:$A,"&gt;="&amp;X$1,'Cost Export'!$A:$A,"&lt;"&amp;X$1+1)</f>
        <v>0</v>
      </c>
      <c r="Y68" s="458">
        <f>SUMIFS('Cost Export'!$G:$G,'Cost Export'!$C:$C,$A68,'Cost Export'!$D:$D,$B68,'Cost Export'!$E:$E,$C68,'Cost Export'!$A:$A,"&gt;="&amp;Y$1,'Cost Export'!$A:$A,"&lt;"&amp;Y$1+1)</f>
        <v>0</v>
      </c>
      <c r="Z68" s="458">
        <f>SUMIFS('Cost Export'!$G:$G,'Cost Export'!$C:$C,$A68,'Cost Export'!$D:$D,$B68,'Cost Export'!$E:$E,$C68,'Cost Export'!$A:$A,"&gt;="&amp;Z$1,'Cost Export'!$A:$A,"&lt;"&amp;Z$1+1)</f>
        <v>0</v>
      </c>
      <c r="AA68" s="458">
        <f>SUMIFS('Cost Export'!$G:$G,'Cost Export'!$C:$C,$A68,'Cost Export'!$D:$D,$B68,'Cost Export'!$E:$E,$C68,'Cost Export'!$A:$A,"&gt;="&amp;AA$1,'Cost Export'!$A:$A,"&lt;"&amp;AA$1+1)</f>
        <v>0</v>
      </c>
      <c r="AB68" s="459">
        <f>SUMIFS('Cost Export'!$G:$G,'Cost Export'!$C:$C,$A68,'Cost Export'!$D:$D,$B68,'Cost Export'!$E:$E,$C68,'Cost Export'!$A:$A,"&gt;="&amp;AB$1,'Cost Export'!$A:$A,"&lt;"&amp;AB$1+1)</f>
        <v>0</v>
      </c>
    </row>
    <row r="69" spans="1:28">
      <c r="A69" s="6">
        <v>7440</v>
      </c>
      <c r="B69" s="7">
        <v>19</v>
      </c>
      <c r="C69" s="7">
        <v>22.07</v>
      </c>
      <c r="D69" s="8" t="s">
        <v>66</v>
      </c>
      <c r="E69" s="26">
        <f t="shared" si="2"/>
        <v>0</v>
      </c>
      <c r="F69" s="25">
        <f t="shared" si="3"/>
        <v>0</v>
      </c>
      <c r="G69" s="453">
        <f>SUMIFS('Cost Export'!$G:$G,'Cost Export'!$C:$C,$A69,'Cost Export'!$D:$D,$B69,'Cost Export'!$E:$E,$C69,'Cost Export'!$A:$A,"&gt;="&amp;G$1,'Cost Export'!$A:$A,"&lt;"&amp;G$1+1)</f>
        <v>0</v>
      </c>
      <c r="H69" s="458">
        <f>SUMIFS('Cost Export'!$G:$G,'Cost Export'!$C:$C,$A69,'Cost Export'!$D:$D,$B69,'Cost Export'!$E:$E,$C69,'Cost Export'!$A:$A,"&gt;="&amp;H$1,'Cost Export'!$A:$A,"&lt;"&amp;H$1+1)</f>
        <v>0</v>
      </c>
      <c r="I69" s="458">
        <f>SUMIFS('Cost Export'!$G:$G,'Cost Export'!$C:$C,$A69,'Cost Export'!$D:$D,$B69,'Cost Export'!$E:$E,$C69,'Cost Export'!$A:$A,"&gt;="&amp;I$1,'Cost Export'!$A:$A,"&lt;"&amp;I$1+1)</f>
        <v>0</v>
      </c>
      <c r="J69" s="458">
        <f>SUMIFS('Cost Export'!$G:$G,'Cost Export'!$C:$C,$A69,'Cost Export'!$D:$D,$B69,'Cost Export'!$E:$E,$C69,'Cost Export'!$A:$A,"&gt;="&amp;J$1,'Cost Export'!$A:$A,"&lt;"&amp;J$1+1)</f>
        <v>0</v>
      </c>
      <c r="K69" s="458">
        <f>SUMIFS('Cost Export'!$G:$G,'Cost Export'!$C:$C,$A69,'Cost Export'!$D:$D,$B69,'Cost Export'!$E:$E,$C69,'Cost Export'!$A:$A,"&gt;="&amp;K$1,'Cost Export'!$A:$A,"&lt;"&amp;K$1+1)</f>
        <v>0</v>
      </c>
      <c r="L69" s="458">
        <f>SUMIFS('Cost Export'!$G:$G,'Cost Export'!$C:$C,$A69,'Cost Export'!$D:$D,$B69,'Cost Export'!$E:$E,$C69,'Cost Export'!$A:$A,"&gt;="&amp;L$1,'Cost Export'!$A:$A,"&lt;"&amp;L$1+1)</f>
        <v>0</v>
      </c>
      <c r="M69" s="458">
        <f>SUMIFS('Cost Export'!$G:$G,'Cost Export'!$C:$C,$A69,'Cost Export'!$D:$D,$B69,'Cost Export'!$E:$E,$C69,'Cost Export'!$A:$A,"&gt;="&amp;M$1,'Cost Export'!$A:$A,"&lt;"&amp;M$1+1)</f>
        <v>0</v>
      </c>
      <c r="N69" s="458">
        <f>SUMIFS('Cost Export'!$G:$G,'Cost Export'!$C:$C,$A69,'Cost Export'!$D:$D,$B69,'Cost Export'!$E:$E,$C69,'Cost Export'!$A:$A,"&gt;="&amp;N$1,'Cost Export'!$A:$A,"&lt;"&amp;N$1+1)</f>
        <v>0</v>
      </c>
      <c r="O69" s="458">
        <f>SUMIFS('Cost Export'!$G:$G,'Cost Export'!$C:$C,$A69,'Cost Export'!$D:$D,$B69,'Cost Export'!$E:$E,$C69,'Cost Export'!$A:$A,"&gt;="&amp;O$1,'Cost Export'!$A:$A,"&lt;"&amp;O$1+1)</f>
        <v>0</v>
      </c>
      <c r="P69" s="458">
        <f>SUMIFS('Cost Export'!$G:$G,'Cost Export'!$C:$C,$A69,'Cost Export'!$D:$D,$B69,'Cost Export'!$E:$E,$C69,'Cost Export'!$A:$A,"&gt;="&amp;P$1,'Cost Export'!$A:$A,"&lt;"&amp;P$1+1)</f>
        <v>0</v>
      </c>
      <c r="Q69" s="458">
        <f>SUMIFS('Cost Export'!$G:$G,'Cost Export'!$C:$C,$A69,'Cost Export'!$D:$D,$B69,'Cost Export'!$E:$E,$C69,'Cost Export'!$A:$A,"&gt;="&amp;Q$1,'Cost Export'!$A:$A,"&lt;"&amp;Q$1+1)</f>
        <v>0</v>
      </c>
      <c r="R69" s="458">
        <f>SUMIFS('Cost Export'!$G:$G,'Cost Export'!$C:$C,$A69,'Cost Export'!$D:$D,$B69,'Cost Export'!$E:$E,$C69,'Cost Export'!$A:$A,"&gt;="&amp;R$1,'Cost Export'!$A:$A,"&lt;"&amp;R$1+1)</f>
        <v>0</v>
      </c>
      <c r="S69" s="458">
        <f>SUMIFS('Cost Export'!$G:$G,'Cost Export'!$C:$C,$A69,'Cost Export'!$D:$D,$B69,'Cost Export'!$E:$E,$C69,'Cost Export'!$A:$A,"&gt;="&amp;S$1,'Cost Export'!$A:$A,"&lt;"&amp;S$1+1)</f>
        <v>0</v>
      </c>
      <c r="T69" s="458">
        <f>SUMIFS('Cost Export'!$G:$G,'Cost Export'!$C:$C,$A69,'Cost Export'!$D:$D,$B69,'Cost Export'!$E:$E,$C69,'Cost Export'!$A:$A,"&gt;="&amp;T$1,'Cost Export'!$A:$A,"&lt;"&amp;T$1+1)</f>
        <v>0</v>
      </c>
      <c r="U69" s="458">
        <f>SUMIFS('Cost Export'!$G:$G,'Cost Export'!$C:$C,$A69,'Cost Export'!$D:$D,$B69,'Cost Export'!$E:$E,$C69,'Cost Export'!$A:$A,"&gt;="&amp;U$1,'Cost Export'!$A:$A,"&lt;"&amp;U$1+1)</f>
        <v>0</v>
      </c>
      <c r="V69" s="458">
        <f>SUMIFS('Cost Export'!$G:$G,'Cost Export'!$C:$C,$A69,'Cost Export'!$D:$D,$B69,'Cost Export'!$E:$E,$C69,'Cost Export'!$A:$A,"&gt;="&amp;V$1,'Cost Export'!$A:$A,"&lt;"&amp;V$1+1)</f>
        <v>0</v>
      </c>
      <c r="W69" s="458">
        <f>SUMIFS('Cost Export'!$G:$G,'Cost Export'!$C:$C,$A69,'Cost Export'!$D:$D,$B69,'Cost Export'!$E:$E,$C69,'Cost Export'!$A:$A,"&gt;="&amp;W$1,'Cost Export'!$A:$A,"&lt;"&amp;W$1+1)</f>
        <v>0</v>
      </c>
      <c r="X69" s="458">
        <f>SUMIFS('Cost Export'!$G:$G,'Cost Export'!$C:$C,$A69,'Cost Export'!$D:$D,$B69,'Cost Export'!$E:$E,$C69,'Cost Export'!$A:$A,"&gt;="&amp;X$1,'Cost Export'!$A:$A,"&lt;"&amp;X$1+1)</f>
        <v>0</v>
      </c>
      <c r="Y69" s="458">
        <f>SUMIFS('Cost Export'!$G:$G,'Cost Export'!$C:$C,$A69,'Cost Export'!$D:$D,$B69,'Cost Export'!$E:$E,$C69,'Cost Export'!$A:$A,"&gt;="&amp;Y$1,'Cost Export'!$A:$A,"&lt;"&amp;Y$1+1)</f>
        <v>0</v>
      </c>
      <c r="Z69" s="458">
        <f>SUMIFS('Cost Export'!$G:$G,'Cost Export'!$C:$C,$A69,'Cost Export'!$D:$D,$B69,'Cost Export'!$E:$E,$C69,'Cost Export'!$A:$A,"&gt;="&amp;Z$1,'Cost Export'!$A:$A,"&lt;"&amp;Z$1+1)</f>
        <v>0</v>
      </c>
      <c r="AA69" s="458">
        <f>SUMIFS('Cost Export'!$G:$G,'Cost Export'!$C:$C,$A69,'Cost Export'!$D:$D,$B69,'Cost Export'!$E:$E,$C69,'Cost Export'!$A:$A,"&gt;="&amp;AA$1,'Cost Export'!$A:$A,"&lt;"&amp;AA$1+1)</f>
        <v>0</v>
      </c>
      <c r="AB69" s="459">
        <f>SUMIFS('Cost Export'!$G:$G,'Cost Export'!$C:$C,$A69,'Cost Export'!$D:$D,$B69,'Cost Export'!$E:$E,$C69,'Cost Export'!$A:$A,"&gt;="&amp;AB$1,'Cost Export'!$A:$A,"&lt;"&amp;AB$1+1)</f>
        <v>0</v>
      </c>
    </row>
    <row r="70" spans="1:28">
      <c r="A70" s="6">
        <v>7440</v>
      </c>
      <c r="B70" s="7">
        <v>20</v>
      </c>
      <c r="C70" s="7">
        <v>22.2</v>
      </c>
      <c r="D70" s="8" t="s">
        <v>67</v>
      </c>
      <c r="E70" s="26">
        <f t="shared" si="2"/>
        <v>0</v>
      </c>
      <c r="F70" s="25">
        <f t="shared" si="3"/>
        <v>0</v>
      </c>
      <c r="G70" s="453">
        <f>SUMIFS('Cost Export'!$G:$G,'Cost Export'!$C:$C,$A70,'Cost Export'!$D:$D,$B70,'Cost Export'!$E:$E,$C70,'Cost Export'!$A:$A,"&gt;="&amp;G$1,'Cost Export'!$A:$A,"&lt;"&amp;G$1+1)</f>
        <v>0</v>
      </c>
      <c r="H70" s="458">
        <f>SUMIFS('Cost Export'!$G:$G,'Cost Export'!$C:$C,$A70,'Cost Export'!$D:$D,$B70,'Cost Export'!$E:$E,$C70,'Cost Export'!$A:$A,"&gt;="&amp;H$1,'Cost Export'!$A:$A,"&lt;"&amp;H$1+1)</f>
        <v>0</v>
      </c>
      <c r="I70" s="458">
        <f>SUMIFS('Cost Export'!$G:$G,'Cost Export'!$C:$C,$A70,'Cost Export'!$D:$D,$B70,'Cost Export'!$E:$E,$C70,'Cost Export'!$A:$A,"&gt;="&amp;I$1,'Cost Export'!$A:$A,"&lt;"&amp;I$1+1)</f>
        <v>0</v>
      </c>
      <c r="J70" s="458">
        <f>SUMIFS('Cost Export'!$G:$G,'Cost Export'!$C:$C,$A70,'Cost Export'!$D:$D,$B70,'Cost Export'!$E:$E,$C70,'Cost Export'!$A:$A,"&gt;="&amp;J$1,'Cost Export'!$A:$A,"&lt;"&amp;J$1+1)</f>
        <v>0</v>
      </c>
      <c r="K70" s="458">
        <f>SUMIFS('Cost Export'!$G:$G,'Cost Export'!$C:$C,$A70,'Cost Export'!$D:$D,$B70,'Cost Export'!$E:$E,$C70,'Cost Export'!$A:$A,"&gt;="&amp;K$1,'Cost Export'!$A:$A,"&lt;"&amp;K$1+1)</f>
        <v>0</v>
      </c>
      <c r="L70" s="458">
        <f>SUMIFS('Cost Export'!$G:$G,'Cost Export'!$C:$C,$A70,'Cost Export'!$D:$D,$B70,'Cost Export'!$E:$E,$C70,'Cost Export'!$A:$A,"&gt;="&amp;L$1,'Cost Export'!$A:$A,"&lt;"&amp;L$1+1)</f>
        <v>0</v>
      </c>
      <c r="M70" s="458">
        <f>SUMIFS('Cost Export'!$G:$G,'Cost Export'!$C:$C,$A70,'Cost Export'!$D:$D,$B70,'Cost Export'!$E:$E,$C70,'Cost Export'!$A:$A,"&gt;="&amp;M$1,'Cost Export'!$A:$A,"&lt;"&amp;M$1+1)</f>
        <v>0</v>
      </c>
      <c r="N70" s="458">
        <f>SUMIFS('Cost Export'!$G:$G,'Cost Export'!$C:$C,$A70,'Cost Export'!$D:$D,$B70,'Cost Export'!$E:$E,$C70,'Cost Export'!$A:$A,"&gt;="&amp;N$1,'Cost Export'!$A:$A,"&lt;"&amp;N$1+1)</f>
        <v>0</v>
      </c>
      <c r="O70" s="458">
        <f>SUMIFS('Cost Export'!$G:$G,'Cost Export'!$C:$C,$A70,'Cost Export'!$D:$D,$B70,'Cost Export'!$E:$E,$C70,'Cost Export'!$A:$A,"&gt;="&amp;O$1,'Cost Export'!$A:$A,"&lt;"&amp;O$1+1)</f>
        <v>0</v>
      </c>
      <c r="P70" s="458">
        <f>SUMIFS('Cost Export'!$G:$G,'Cost Export'!$C:$C,$A70,'Cost Export'!$D:$D,$B70,'Cost Export'!$E:$E,$C70,'Cost Export'!$A:$A,"&gt;="&amp;P$1,'Cost Export'!$A:$A,"&lt;"&amp;P$1+1)</f>
        <v>0</v>
      </c>
      <c r="Q70" s="458">
        <f>SUMIFS('Cost Export'!$G:$G,'Cost Export'!$C:$C,$A70,'Cost Export'!$D:$D,$B70,'Cost Export'!$E:$E,$C70,'Cost Export'!$A:$A,"&gt;="&amp;Q$1,'Cost Export'!$A:$A,"&lt;"&amp;Q$1+1)</f>
        <v>0</v>
      </c>
      <c r="R70" s="458">
        <f>SUMIFS('Cost Export'!$G:$G,'Cost Export'!$C:$C,$A70,'Cost Export'!$D:$D,$B70,'Cost Export'!$E:$E,$C70,'Cost Export'!$A:$A,"&gt;="&amp;R$1,'Cost Export'!$A:$A,"&lt;"&amp;R$1+1)</f>
        <v>0</v>
      </c>
      <c r="S70" s="458">
        <f>SUMIFS('Cost Export'!$G:$G,'Cost Export'!$C:$C,$A70,'Cost Export'!$D:$D,$B70,'Cost Export'!$E:$E,$C70,'Cost Export'!$A:$A,"&gt;="&amp;S$1,'Cost Export'!$A:$A,"&lt;"&amp;S$1+1)</f>
        <v>0</v>
      </c>
      <c r="T70" s="458">
        <f>SUMIFS('Cost Export'!$G:$G,'Cost Export'!$C:$C,$A70,'Cost Export'!$D:$D,$B70,'Cost Export'!$E:$E,$C70,'Cost Export'!$A:$A,"&gt;="&amp;T$1,'Cost Export'!$A:$A,"&lt;"&amp;T$1+1)</f>
        <v>0</v>
      </c>
      <c r="U70" s="458">
        <f>SUMIFS('Cost Export'!$G:$G,'Cost Export'!$C:$C,$A70,'Cost Export'!$D:$D,$B70,'Cost Export'!$E:$E,$C70,'Cost Export'!$A:$A,"&gt;="&amp;U$1,'Cost Export'!$A:$A,"&lt;"&amp;U$1+1)</f>
        <v>0</v>
      </c>
      <c r="V70" s="458">
        <f>SUMIFS('Cost Export'!$G:$G,'Cost Export'!$C:$C,$A70,'Cost Export'!$D:$D,$B70,'Cost Export'!$E:$E,$C70,'Cost Export'!$A:$A,"&gt;="&amp;V$1,'Cost Export'!$A:$A,"&lt;"&amp;V$1+1)</f>
        <v>0</v>
      </c>
      <c r="W70" s="458">
        <f>SUMIFS('Cost Export'!$G:$G,'Cost Export'!$C:$C,$A70,'Cost Export'!$D:$D,$B70,'Cost Export'!$E:$E,$C70,'Cost Export'!$A:$A,"&gt;="&amp;W$1,'Cost Export'!$A:$A,"&lt;"&amp;W$1+1)</f>
        <v>0</v>
      </c>
      <c r="X70" s="458">
        <f>SUMIFS('Cost Export'!$G:$G,'Cost Export'!$C:$C,$A70,'Cost Export'!$D:$D,$B70,'Cost Export'!$E:$E,$C70,'Cost Export'!$A:$A,"&gt;="&amp;X$1,'Cost Export'!$A:$A,"&lt;"&amp;X$1+1)</f>
        <v>0</v>
      </c>
      <c r="Y70" s="458">
        <f>SUMIFS('Cost Export'!$G:$G,'Cost Export'!$C:$C,$A70,'Cost Export'!$D:$D,$B70,'Cost Export'!$E:$E,$C70,'Cost Export'!$A:$A,"&gt;="&amp;Y$1,'Cost Export'!$A:$A,"&lt;"&amp;Y$1+1)</f>
        <v>0</v>
      </c>
      <c r="Z70" s="458">
        <f>SUMIFS('Cost Export'!$G:$G,'Cost Export'!$C:$C,$A70,'Cost Export'!$D:$D,$B70,'Cost Export'!$E:$E,$C70,'Cost Export'!$A:$A,"&gt;="&amp;Z$1,'Cost Export'!$A:$A,"&lt;"&amp;Z$1+1)</f>
        <v>0</v>
      </c>
      <c r="AA70" s="458">
        <f>SUMIFS('Cost Export'!$G:$G,'Cost Export'!$C:$C,$A70,'Cost Export'!$D:$D,$B70,'Cost Export'!$E:$E,$C70,'Cost Export'!$A:$A,"&gt;="&amp;AA$1,'Cost Export'!$A:$A,"&lt;"&amp;AA$1+1)</f>
        <v>0</v>
      </c>
      <c r="AB70" s="459">
        <f>SUMIFS('Cost Export'!$G:$G,'Cost Export'!$C:$C,$A70,'Cost Export'!$D:$D,$B70,'Cost Export'!$E:$E,$C70,'Cost Export'!$A:$A,"&gt;="&amp;AB$1,'Cost Export'!$A:$A,"&lt;"&amp;AB$1+1)</f>
        <v>0</v>
      </c>
    </row>
    <row r="71" spans="1:28">
      <c r="A71" s="6">
        <v>7440</v>
      </c>
      <c r="B71" s="7">
        <v>20</v>
      </c>
      <c r="C71" s="7">
        <v>22.21</v>
      </c>
      <c r="D71" s="8" t="s">
        <v>67</v>
      </c>
      <c r="E71" s="26">
        <f t="shared" si="2"/>
        <v>0</v>
      </c>
      <c r="F71" s="25">
        <f t="shared" si="3"/>
        <v>0</v>
      </c>
      <c r="G71" s="453">
        <f>SUMIFS('Cost Export'!$G:$G,'Cost Export'!$C:$C,$A71,'Cost Export'!$D:$D,$B71,'Cost Export'!$E:$E,$C71,'Cost Export'!$A:$A,"&gt;="&amp;G$1,'Cost Export'!$A:$A,"&lt;"&amp;G$1+1)</f>
        <v>0</v>
      </c>
      <c r="H71" s="458">
        <f>SUMIFS('Cost Export'!$G:$G,'Cost Export'!$C:$C,$A71,'Cost Export'!$D:$D,$B71,'Cost Export'!$E:$E,$C71,'Cost Export'!$A:$A,"&gt;="&amp;H$1,'Cost Export'!$A:$A,"&lt;"&amp;H$1+1)</f>
        <v>0</v>
      </c>
      <c r="I71" s="458">
        <f>SUMIFS('Cost Export'!$G:$G,'Cost Export'!$C:$C,$A71,'Cost Export'!$D:$D,$B71,'Cost Export'!$E:$E,$C71,'Cost Export'!$A:$A,"&gt;="&amp;I$1,'Cost Export'!$A:$A,"&lt;"&amp;I$1+1)</f>
        <v>0</v>
      </c>
      <c r="J71" s="458">
        <f>SUMIFS('Cost Export'!$G:$G,'Cost Export'!$C:$C,$A71,'Cost Export'!$D:$D,$B71,'Cost Export'!$E:$E,$C71,'Cost Export'!$A:$A,"&gt;="&amp;J$1,'Cost Export'!$A:$A,"&lt;"&amp;J$1+1)</f>
        <v>0</v>
      </c>
      <c r="K71" s="458">
        <f>SUMIFS('Cost Export'!$G:$G,'Cost Export'!$C:$C,$A71,'Cost Export'!$D:$D,$B71,'Cost Export'!$E:$E,$C71,'Cost Export'!$A:$A,"&gt;="&amp;K$1,'Cost Export'!$A:$A,"&lt;"&amp;K$1+1)</f>
        <v>0</v>
      </c>
      <c r="L71" s="458">
        <f>SUMIFS('Cost Export'!$G:$G,'Cost Export'!$C:$C,$A71,'Cost Export'!$D:$D,$B71,'Cost Export'!$E:$E,$C71,'Cost Export'!$A:$A,"&gt;="&amp;L$1,'Cost Export'!$A:$A,"&lt;"&amp;L$1+1)</f>
        <v>0</v>
      </c>
      <c r="M71" s="458">
        <f>SUMIFS('Cost Export'!$G:$G,'Cost Export'!$C:$C,$A71,'Cost Export'!$D:$D,$B71,'Cost Export'!$E:$E,$C71,'Cost Export'!$A:$A,"&gt;="&amp;M$1,'Cost Export'!$A:$A,"&lt;"&amp;M$1+1)</f>
        <v>0</v>
      </c>
      <c r="N71" s="458">
        <f>SUMIFS('Cost Export'!$G:$G,'Cost Export'!$C:$C,$A71,'Cost Export'!$D:$D,$B71,'Cost Export'!$E:$E,$C71,'Cost Export'!$A:$A,"&gt;="&amp;N$1,'Cost Export'!$A:$A,"&lt;"&amp;N$1+1)</f>
        <v>0</v>
      </c>
      <c r="O71" s="458">
        <f>SUMIFS('Cost Export'!$G:$G,'Cost Export'!$C:$C,$A71,'Cost Export'!$D:$D,$B71,'Cost Export'!$E:$E,$C71,'Cost Export'!$A:$A,"&gt;="&amp;O$1,'Cost Export'!$A:$A,"&lt;"&amp;O$1+1)</f>
        <v>0</v>
      </c>
      <c r="P71" s="458">
        <f>SUMIFS('Cost Export'!$G:$G,'Cost Export'!$C:$C,$A71,'Cost Export'!$D:$D,$B71,'Cost Export'!$E:$E,$C71,'Cost Export'!$A:$A,"&gt;="&amp;P$1,'Cost Export'!$A:$A,"&lt;"&amp;P$1+1)</f>
        <v>0</v>
      </c>
      <c r="Q71" s="458">
        <f>SUMIFS('Cost Export'!$G:$G,'Cost Export'!$C:$C,$A71,'Cost Export'!$D:$D,$B71,'Cost Export'!$E:$E,$C71,'Cost Export'!$A:$A,"&gt;="&amp;Q$1,'Cost Export'!$A:$A,"&lt;"&amp;Q$1+1)</f>
        <v>0</v>
      </c>
      <c r="R71" s="458">
        <f>SUMIFS('Cost Export'!$G:$G,'Cost Export'!$C:$C,$A71,'Cost Export'!$D:$D,$B71,'Cost Export'!$E:$E,$C71,'Cost Export'!$A:$A,"&gt;="&amp;R$1,'Cost Export'!$A:$A,"&lt;"&amp;R$1+1)</f>
        <v>0</v>
      </c>
      <c r="S71" s="458">
        <f>SUMIFS('Cost Export'!$G:$G,'Cost Export'!$C:$C,$A71,'Cost Export'!$D:$D,$B71,'Cost Export'!$E:$E,$C71,'Cost Export'!$A:$A,"&gt;="&amp;S$1,'Cost Export'!$A:$A,"&lt;"&amp;S$1+1)</f>
        <v>0</v>
      </c>
      <c r="T71" s="458">
        <f>SUMIFS('Cost Export'!$G:$G,'Cost Export'!$C:$C,$A71,'Cost Export'!$D:$D,$B71,'Cost Export'!$E:$E,$C71,'Cost Export'!$A:$A,"&gt;="&amp;T$1,'Cost Export'!$A:$A,"&lt;"&amp;T$1+1)</f>
        <v>0</v>
      </c>
      <c r="U71" s="458">
        <f>SUMIFS('Cost Export'!$G:$G,'Cost Export'!$C:$C,$A71,'Cost Export'!$D:$D,$B71,'Cost Export'!$E:$E,$C71,'Cost Export'!$A:$A,"&gt;="&amp;U$1,'Cost Export'!$A:$A,"&lt;"&amp;U$1+1)</f>
        <v>0</v>
      </c>
      <c r="V71" s="458">
        <f>SUMIFS('Cost Export'!$G:$G,'Cost Export'!$C:$C,$A71,'Cost Export'!$D:$D,$B71,'Cost Export'!$E:$E,$C71,'Cost Export'!$A:$A,"&gt;="&amp;V$1,'Cost Export'!$A:$A,"&lt;"&amp;V$1+1)</f>
        <v>0</v>
      </c>
      <c r="W71" s="458">
        <f>SUMIFS('Cost Export'!$G:$G,'Cost Export'!$C:$C,$A71,'Cost Export'!$D:$D,$B71,'Cost Export'!$E:$E,$C71,'Cost Export'!$A:$A,"&gt;="&amp;W$1,'Cost Export'!$A:$A,"&lt;"&amp;W$1+1)</f>
        <v>0</v>
      </c>
      <c r="X71" s="458">
        <f>SUMIFS('Cost Export'!$G:$G,'Cost Export'!$C:$C,$A71,'Cost Export'!$D:$D,$B71,'Cost Export'!$E:$E,$C71,'Cost Export'!$A:$A,"&gt;="&amp;X$1,'Cost Export'!$A:$A,"&lt;"&amp;X$1+1)</f>
        <v>0</v>
      </c>
      <c r="Y71" s="458">
        <f>SUMIFS('Cost Export'!$G:$G,'Cost Export'!$C:$C,$A71,'Cost Export'!$D:$D,$B71,'Cost Export'!$E:$E,$C71,'Cost Export'!$A:$A,"&gt;="&amp;Y$1,'Cost Export'!$A:$A,"&lt;"&amp;Y$1+1)</f>
        <v>0</v>
      </c>
      <c r="Z71" s="458">
        <f>SUMIFS('Cost Export'!$G:$G,'Cost Export'!$C:$C,$A71,'Cost Export'!$D:$D,$B71,'Cost Export'!$E:$E,$C71,'Cost Export'!$A:$A,"&gt;="&amp;Z$1,'Cost Export'!$A:$A,"&lt;"&amp;Z$1+1)</f>
        <v>0</v>
      </c>
      <c r="AA71" s="458">
        <f>SUMIFS('Cost Export'!$G:$G,'Cost Export'!$C:$C,$A71,'Cost Export'!$D:$D,$B71,'Cost Export'!$E:$E,$C71,'Cost Export'!$A:$A,"&gt;="&amp;AA$1,'Cost Export'!$A:$A,"&lt;"&amp;AA$1+1)</f>
        <v>0</v>
      </c>
      <c r="AB71" s="459">
        <f>SUMIFS('Cost Export'!$G:$G,'Cost Export'!$C:$C,$A71,'Cost Export'!$D:$D,$B71,'Cost Export'!$E:$E,$C71,'Cost Export'!$A:$A,"&gt;="&amp;AB$1,'Cost Export'!$A:$A,"&lt;"&amp;AB$1+1)</f>
        <v>0</v>
      </c>
    </row>
    <row r="72" spans="1:28">
      <c r="A72" s="6">
        <v>7440</v>
      </c>
      <c r="B72" s="7">
        <v>20</v>
      </c>
      <c r="C72" s="7">
        <v>22.22</v>
      </c>
      <c r="D72" s="8" t="s">
        <v>67</v>
      </c>
      <c r="E72" s="26">
        <f t="shared" si="2"/>
        <v>0</v>
      </c>
      <c r="F72" s="25">
        <f t="shared" si="3"/>
        <v>0</v>
      </c>
      <c r="G72" s="453">
        <f>SUMIFS('Cost Export'!$G:$G,'Cost Export'!$C:$C,$A72,'Cost Export'!$D:$D,$B72,'Cost Export'!$E:$E,$C72,'Cost Export'!$A:$A,"&gt;="&amp;G$1,'Cost Export'!$A:$A,"&lt;"&amp;G$1+1)</f>
        <v>0</v>
      </c>
      <c r="H72" s="458">
        <f>SUMIFS('Cost Export'!$G:$G,'Cost Export'!$C:$C,$A72,'Cost Export'!$D:$D,$B72,'Cost Export'!$E:$E,$C72,'Cost Export'!$A:$A,"&gt;="&amp;H$1,'Cost Export'!$A:$A,"&lt;"&amp;H$1+1)</f>
        <v>0</v>
      </c>
      <c r="I72" s="458">
        <f>SUMIFS('Cost Export'!$G:$G,'Cost Export'!$C:$C,$A72,'Cost Export'!$D:$D,$B72,'Cost Export'!$E:$E,$C72,'Cost Export'!$A:$A,"&gt;="&amp;I$1,'Cost Export'!$A:$A,"&lt;"&amp;I$1+1)</f>
        <v>0</v>
      </c>
      <c r="J72" s="458">
        <f>SUMIFS('Cost Export'!$G:$G,'Cost Export'!$C:$C,$A72,'Cost Export'!$D:$D,$B72,'Cost Export'!$E:$E,$C72,'Cost Export'!$A:$A,"&gt;="&amp;J$1,'Cost Export'!$A:$A,"&lt;"&amp;J$1+1)</f>
        <v>0</v>
      </c>
      <c r="K72" s="458">
        <f>SUMIFS('Cost Export'!$G:$G,'Cost Export'!$C:$C,$A72,'Cost Export'!$D:$D,$B72,'Cost Export'!$E:$E,$C72,'Cost Export'!$A:$A,"&gt;="&amp;K$1,'Cost Export'!$A:$A,"&lt;"&amp;K$1+1)</f>
        <v>0</v>
      </c>
      <c r="L72" s="458">
        <f>SUMIFS('Cost Export'!$G:$G,'Cost Export'!$C:$C,$A72,'Cost Export'!$D:$D,$B72,'Cost Export'!$E:$E,$C72,'Cost Export'!$A:$A,"&gt;="&amp;L$1,'Cost Export'!$A:$A,"&lt;"&amp;L$1+1)</f>
        <v>0</v>
      </c>
      <c r="M72" s="458">
        <f>SUMIFS('Cost Export'!$G:$G,'Cost Export'!$C:$C,$A72,'Cost Export'!$D:$D,$B72,'Cost Export'!$E:$E,$C72,'Cost Export'!$A:$A,"&gt;="&amp;M$1,'Cost Export'!$A:$A,"&lt;"&amp;M$1+1)</f>
        <v>0</v>
      </c>
      <c r="N72" s="458">
        <f>SUMIFS('Cost Export'!$G:$G,'Cost Export'!$C:$C,$A72,'Cost Export'!$D:$D,$B72,'Cost Export'!$E:$E,$C72,'Cost Export'!$A:$A,"&gt;="&amp;N$1,'Cost Export'!$A:$A,"&lt;"&amp;N$1+1)</f>
        <v>0</v>
      </c>
      <c r="O72" s="458">
        <f>SUMIFS('Cost Export'!$G:$G,'Cost Export'!$C:$C,$A72,'Cost Export'!$D:$D,$B72,'Cost Export'!$E:$E,$C72,'Cost Export'!$A:$A,"&gt;="&amp;O$1,'Cost Export'!$A:$A,"&lt;"&amp;O$1+1)</f>
        <v>0</v>
      </c>
      <c r="P72" s="458">
        <f>SUMIFS('Cost Export'!$G:$G,'Cost Export'!$C:$C,$A72,'Cost Export'!$D:$D,$B72,'Cost Export'!$E:$E,$C72,'Cost Export'!$A:$A,"&gt;="&amp;P$1,'Cost Export'!$A:$A,"&lt;"&amp;P$1+1)</f>
        <v>0</v>
      </c>
      <c r="Q72" s="458">
        <f>SUMIFS('Cost Export'!$G:$G,'Cost Export'!$C:$C,$A72,'Cost Export'!$D:$D,$B72,'Cost Export'!$E:$E,$C72,'Cost Export'!$A:$A,"&gt;="&amp;Q$1,'Cost Export'!$A:$A,"&lt;"&amp;Q$1+1)</f>
        <v>0</v>
      </c>
      <c r="R72" s="458">
        <f>SUMIFS('Cost Export'!$G:$G,'Cost Export'!$C:$C,$A72,'Cost Export'!$D:$D,$B72,'Cost Export'!$E:$E,$C72,'Cost Export'!$A:$A,"&gt;="&amp;R$1,'Cost Export'!$A:$A,"&lt;"&amp;R$1+1)</f>
        <v>0</v>
      </c>
      <c r="S72" s="458">
        <f>SUMIFS('Cost Export'!$G:$G,'Cost Export'!$C:$C,$A72,'Cost Export'!$D:$D,$B72,'Cost Export'!$E:$E,$C72,'Cost Export'!$A:$A,"&gt;="&amp;S$1,'Cost Export'!$A:$A,"&lt;"&amp;S$1+1)</f>
        <v>0</v>
      </c>
      <c r="T72" s="458">
        <f>SUMIFS('Cost Export'!$G:$G,'Cost Export'!$C:$C,$A72,'Cost Export'!$D:$D,$B72,'Cost Export'!$E:$E,$C72,'Cost Export'!$A:$A,"&gt;="&amp;T$1,'Cost Export'!$A:$A,"&lt;"&amp;T$1+1)</f>
        <v>0</v>
      </c>
      <c r="U72" s="458">
        <f>SUMIFS('Cost Export'!$G:$G,'Cost Export'!$C:$C,$A72,'Cost Export'!$D:$D,$B72,'Cost Export'!$E:$E,$C72,'Cost Export'!$A:$A,"&gt;="&amp;U$1,'Cost Export'!$A:$A,"&lt;"&amp;U$1+1)</f>
        <v>0</v>
      </c>
      <c r="V72" s="458">
        <f>SUMIFS('Cost Export'!$G:$G,'Cost Export'!$C:$C,$A72,'Cost Export'!$D:$D,$B72,'Cost Export'!$E:$E,$C72,'Cost Export'!$A:$A,"&gt;="&amp;V$1,'Cost Export'!$A:$A,"&lt;"&amp;V$1+1)</f>
        <v>0</v>
      </c>
      <c r="W72" s="458">
        <f>SUMIFS('Cost Export'!$G:$G,'Cost Export'!$C:$C,$A72,'Cost Export'!$D:$D,$B72,'Cost Export'!$E:$E,$C72,'Cost Export'!$A:$A,"&gt;="&amp;W$1,'Cost Export'!$A:$A,"&lt;"&amp;W$1+1)</f>
        <v>0</v>
      </c>
      <c r="X72" s="458">
        <f>SUMIFS('Cost Export'!$G:$G,'Cost Export'!$C:$C,$A72,'Cost Export'!$D:$D,$B72,'Cost Export'!$E:$E,$C72,'Cost Export'!$A:$A,"&gt;="&amp;X$1,'Cost Export'!$A:$A,"&lt;"&amp;X$1+1)</f>
        <v>0</v>
      </c>
      <c r="Y72" s="458">
        <f>SUMIFS('Cost Export'!$G:$G,'Cost Export'!$C:$C,$A72,'Cost Export'!$D:$D,$B72,'Cost Export'!$E:$E,$C72,'Cost Export'!$A:$A,"&gt;="&amp;Y$1,'Cost Export'!$A:$A,"&lt;"&amp;Y$1+1)</f>
        <v>0</v>
      </c>
      <c r="Z72" s="458">
        <f>SUMIFS('Cost Export'!$G:$G,'Cost Export'!$C:$C,$A72,'Cost Export'!$D:$D,$B72,'Cost Export'!$E:$E,$C72,'Cost Export'!$A:$A,"&gt;="&amp;Z$1,'Cost Export'!$A:$A,"&lt;"&amp;Z$1+1)</f>
        <v>0</v>
      </c>
      <c r="AA72" s="458">
        <f>SUMIFS('Cost Export'!$G:$G,'Cost Export'!$C:$C,$A72,'Cost Export'!$D:$D,$B72,'Cost Export'!$E:$E,$C72,'Cost Export'!$A:$A,"&gt;="&amp;AA$1,'Cost Export'!$A:$A,"&lt;"&amp;AA$1+1)</f>
        <v>0</v>
      </c>
      <c r="AB72" s="459">
        <f>SUMIFS('Cost Export'!$G:$G,'Cost Export'!$C:$C,$A72,'Cost Export'!$D:$D,$B72,'Cost Export'!$E:$E,$C72,'Cost Export'!$A:$A,"&gt;="&amp;AB$1,'Cost Export'!$A:$A,"&lt;"&amp;AB$1+1)</f>
        <v>0</v>
      </c>
    </row>
    <row r="73" spans="1:28">
      <c r="A73" s="6">
        <v>7440</v>
      </c>
      <c r="B73" s="7">
        <v>21</v>
      </c>
      <c r="C73" s="7">
        <v>23</v>
      </c>
      <c r="D73" s="8" t="s">
        <v>35</v>
      </c>
      <c r="E73" s="26">
        <f t="shared" si="2"/>
        <v>8672.2000000000007</v>
      </c>
      <c r="F73" s="25">
        <f t="shared" si="3"/>
        <v>8162.4</v>
      </c>
      <c r="G73" s="453">
        <f>SUMIFS('Cost Export'!$G:$G,'Cost Export'!$C:$C,$A73,'Cost Export'!$D:$D,$B73,'Cost Export'!$E:$E,$C73,'Cost Export'!$A:$A,"&gt;="&amp;G$1,'Cost Export'!$A:$A,"&lt;"&amp;G$1+1)</f>
        <v>4084</v>
      </c>
      <c r="H73" s="458">
        <f>SUMIFS('Cost Export'!$G:$G,'Cost Export'!$C:$C,$A73,'Cost Export'!$D:$D,$B73,'Cost Export'!$E:$E,$C73,'Cost Export'!$A:$A,"&gt;="&amp;H$1,'Cost Export'!$A:$A,"&lt;"&amp;H$1+1)</f>
        <v>9182</v>
      </c>
      <c r="I73" s="458">
        <f>SUMIFS('Cost Export'!$G:$G,'Cost Export'!$C:$C,$A73,'Cost Export'!$D:$D,$B73,'Cost Export'!$E:$E,$C73,'Cost Export'!$A:$A,"&gt;="&amp;I$1,'Cost Export'!$A:$A,"&lt;"&amp;I$1+1)</f>
        <v>9182</v>
      </c>
      <c r="J73" s="458">
        <f>SUMIFS('Cost Export'!$G:$G,'Cost Export'!$C:$C,$A73,'Cost Export'!$D:$D,$B73,'Cost Export'!$E:$E,$C73,'Cost Export'!$A:$A,"&gt;="&amp;J$1,'Cost Export'!$A:$A,"&lt;"&amp;J$1+1)</f>
        <v>9182</v>
      </c>
      <c r="K73" s="458">
        <f>SUMIFS('Cost Export'!$G:$G,'Cost Export'!$C:$C,$A73,'Cost Export'!$D:$D,$B73,'Cost Export'!$E:$E,$C73,'Cost Export'!$A:$A,"&gt;="&amp;K$1,'Cost Export'!$A:$A,"&lt;"&amp;K$1+1)</f>
        <v>9182</v>
      </c>
      <c r="L73" s="458">
        <f>SUMIFS('Cost Export'!$G:$G,'Cost Export'!$C:$C,$A73,'Cost Export'!$D:$D,$B73,'Cost Export'!$E:$E,$C73,'Cost Export'!$A:$A,"&gt;="&amp;L$1,'Cost Export'!$A:$A,"&lt;"&amp;L$1+1)</f>
        <v>9182</v>
      </c>
      <c r="M73" s="458">
        <f>SUMIFS('Cost Export'!$G:$G,'Cost Export'!$C:$C,$A73,'Cost Export'!$D:$D,$B73,'Cost Export'!$E:$E,$C73,'Cost Export'!$A:$A,"&gt;="&amp;M$1,'Cost Export'!$A:$A,"&lt;"&amp;M$1+1)</f>
        <v>9182</v>
      </c>
      <c r="N73" s="458">
        <f>SUMIFS('Cost Export'!$G:$G,'Cost Export'!$C:$C,$A73,'Cost Export'!$D:$D,$B73,'Cost Export'!$E:$E,$C73,'Cost Export'!$A:$A,"&gt;="&amp;N$1,'Cost Export'!$A:$A,"&lt;"&amp;N$1+1)</f>
        <v>9182</v>
      </c>
      <c r="O73" s="458">
        <f>SUMIFS('Cost Export'!$G:$G,'Cost Export'!$C:$C,$A73,'Cost Export'!$D:$D,$B73,'Cost Export'!$E:$E,$C73,'Cost Export'!$A:$A,"&gt;="&amp;O$1,'Cost Export'!$A:$A,"&lt;"&amp;O$1+1)</f>
        <v>9182</v>
      </c>
      <c r="P73" s="458">
        <f>SUMIFS('Cost Export'!$G:$G,'Cost Export'!$C:$C,$A73,'Cost Export'!$D:$D,$B73,'Cost Export'!$E:$E,$C73,'Cost Export'!$A:$A,"&gt;="&amp;P$1,'Cost Export'!$A:$A,"&lt;"&amp;P$1+1)</f>
        <v>9182</v>
      </c>
      <c r="Q73" s="458">
        <f>SUMIFS('Cost Export'!$G:$G,'Cost Export'!$C:$C,$A73,'Cost Export'!$D:$D,$B73,'Cost Export'!$E:$E,$C73,'Cost Export'!$A:$A,"&gt;="&amp;Q$1,'Cost Export'!$A:$A,"&lt;"&amp;Q$1+1)</f>
        <v>9182</v>
      </c>
      <c r="R73" s="458">
        <f>SUMIFS('Cost Export'!$G:$G,'Cost Export'!$C:$C,$A73,'Cost Export'!$D:$D,$B73,'Cost Export'!$E:$E,$C73,'Cost Export'!$A:$A,"&gt;="&amp;R$1,'Cost Export'!$A:$A,"&lt;"&amp;R$1+1)</f>
        <v>9182</v>
      </c>
      <c r="S73" s="458">
        <f>SUMIFS('Cost Export'!$G:$G,'Cost Export'!$C:$C,$A73,'Cost Export'!$D:$D,$B73,'Cost Export'!$E:$E,$C73,'Cost Export'!$A:$A,"&gt;="&amp;S$1,'Cost Export'!$A:$A,"&lt;"&amp;S$1+1)</f>
        <v>9182</v>
      </c>
      <c r="T73" s="458">
        <f>SUMIFS('Cost Export'!$G:$G,'Cost Export'!$C:$C,$A73,'Cost Export'!$D:$D,$B73,'Cost Export'!$E:$E,$C73,'Cost Export'!$A:$A,"&gt;="&amp;T$1,'Cost Export'!$A:$A,"&lt;"&amp;T$1+1)</f>
        <v>9182</v>
      </c>
      <c r="U73" s="458">
        <f>SUMIFS('Cost Export'!$G:$G,'Cost Export'!$C:$C,$A73,'Cost Export'!$D:$D,$B73,'Cost Export'!$E:$E,$C73,'Cost Export'!$A:$A,"&gt;="&amp;U$1,'Cost Export'!$A:$A,"&lt;"&amp;U$1+1)</f>
        <v>9182</v>
      </c>
      <c r="V73" s="458">
        <f>SUMIFS('Cost Export'!$G:$G,'Cost Export'!$C:$C,$A73,'Cost Export'!$D:$D,$B73,'Cost Export'!$E:$E,$C73,'Cost Export'!$A:$A,"&gt;="&amp;V$1,'Cost Export'!$A:$A,"&lt;"&amp;V$1+1)</f>
        <v>9182</v>
      </c>
      <c r="W73" s="458">
        <f>SUMIFS('Cost Export'!$G:$G,'Cost Export'!$C:$C,$A73,'Cost Export'!$D:$D,$B73,'Cost Export'!$E:$E,$C73,'Cost Export'!$A:$A,"&gt;="&amp;W$1,'Cost Export'!$A:$A,"&lt;"&amp;W$1+1)</f>
        <v>9182</v>
      </c>
      <c r="X73" s="458">
        <f>SUMIFS('Cost Export'!$G:$G,'Cost Export'!$C:$C,$A73,'Cost Export'!$D:$D,$B73,'Cost Export'!$E:$E,$C73,'Cost Export'!$A:$A,"&gt;="&amp;X$1,'Cost Export'!$A:$A,"&lt;"&amp;X$1+1)</f>
        <v>9182</v>
      </c>
      <c r="Y73" s="458">
        <f>SUMIFS('Cost Export'!$G:$G,'Cost Export'!$C:$C,$A73,'Cost Export'!$D:$D,$B73,'Cost Export'!$E:$E,$C73,'Cost Export'!$A:$A,"&gt;="&amp;Y$1,'Cost Export'!$A:$A,"&lt;"&amp;Y$1+1)</f>
        <v>9182</v>
      </c>
      <c r="Z73" s="458">
        <f>SUMIFS('Cost Export'!$G:$G,'Cost Export'!$C:$C,$A73,'Cost Export'!$D:$D,$B73,'Cost Export'!$E:$E,$C73,'Cost Export'!$A:$A,"&gt;="&amp;Z$1,'Cost Export'!$A:$A,"&lt;"&amp;Z$1+1)</f>
        <v>9182</v>
      </c>
      <c r="AA73" s="458">
        <f>SUMIFS('Cost Export'!$G:$G,'Cost Export'!$C:$C,$A73,'Cost Export'!$D:$D,$B73,'Cost Export'!$E:$E,$C73,'Cost Export'!$A:$A,"&gt;="&amp;AA$1,'Cost Export'!$A:$A,"&lt;"&amp;AA$1+1)</f>
        <v>9182</v>
      </c>
      <c r="AB73" s="459">
        <f>SUMIFS('Cost Export'!$G:$G,'Cost Export'!$C:$C,$A73,'Cost Export'!$D:$D,$B73,'Cost Export'!$E:$E,$C73,'Cost Export'!$A:$A,"&gt;="&amp;AB$1,'Cost Export'!$A:$A,"&lt;"&amp;AB$1+1)</f>
        <v>9182</v>
      </c>
    </row>
    <row r="74" spans="1:28">
      <c r="A74" s="6">
        <v>7190</v>
      </c>
      <c r="B74" s="7">
        <v>22</v>
      </c>
      <c r="C74" s="7">
        <v>30</v>
      </c>
      <c r="D74" s="8" t="s">
        <v>68</v>
      </c>
      <c r="E74" s="26">
        <f t="shared" si="2"/>
        <v>0</v>
      </c>
      <c r="F74" s="25">
        <f t="shared" si="3"/>
        <v>0</v>
      </c>
      <c r="G74" s="453">
        <f>SUMIFS('Cost Export'!$G:$G,'Cost Export'!$C:$C,$A74,'Cost Export'!$D:$D,$B74,'Cost Export'!$E:$E,$C74,'Cost Export'!$A:$A,"&gt;="&amp;G$1,'Cost Export'!$A:$A,"&lt;"&amp;G$1+1)</f>
        <v>0</v>
      </c>
      <c r="H74" s="458">
        <f>SUMIFS('Cost Export'!$G:$G,'Cost Export'!$C:$C,$A74,'Cost Export'!$D:$D,$B74,'Cost Export'!$E:$E,$C74,'Cost Export'!$A:$A,"&gt;="&amp;H$1,'Cost Export'!$A:$A,"&lt;"&amp;H$1+1)</f>
        <v>0</v>
      </c>
      <c r="I74" s="458">
        <f>SUMIFS('Cost Export'!$G:$G,'Cost Export'!$C:$C,$A74,'Cost Export'!$D:$D,$B74,'Cost Export'!$E:$E,$C74,'Cost Export'!$A:$A,"&gt;="&amp;I$1,'Cost Export'!$A:$A,"&lt;"&amp;I$1+1)</f>
        <v>0</v>
      </c>
      <c r="J74" s="458">
        <f>SUMIFS('Cost Export'!$G:$G,'Cost Export'!$C:$C,$A74,'Cost Export'!$D:$D,$B74,'Cost Export'!$E:$E,$C74,'Cost Export'!$A:$A,"&gt;="&amp;J$1,'Cost Export'!$A:$A,"&lt;"&amp;J$1+1)</f>
        <v>0</v>
      </c>
      <c r="K74" s="458">
        <f>SUMIFS('Cost Export'!$G:$G,'Cost Export'!$C:$C,$A74,'Cost Export'!$D:$D,$B74,'Cost Export'!$E:$E,$C74,'Cost Export'!$A:$A,"&gt;="&amp;K$1,'Cost Export'!$A:$A,"&lt;"&amp;K$1+1)</f>
        <v>0</v>
      </c>
      <c r="L74" s="458">
        <f>SUMIFS('Cost Export'!$G:$G,'Cost Export'!$C:$C,$A74,'Cost Export'!$D:$D,$B74,'Cost Export'!$E:$E,$C74,'Cost Export'!$A:$A,"&gt;="&amp;L$1,'Cost Export'!$A:$A,"&lt;"&amp;L$1+1)</f>
        <v>0</v>
      </c>
      <c r="M74" s="458">
        <f>SUMIFS('Cost Export'!$G:$G,'Cost Export'!$C:$C,$A74,'Cost Export'!$D:$D,$B74,'Cost Export'!$E:$E,$C74,'Cost Export'!$A:$A,"&gt;="&amp;M$1,'Cost Export'!$A:$A,"&lt;"&amp;M$1+1)</f>
        <v>0</v>
      </c>
      <c r="N74" s="458">
        <f>SUMIFS('Cost Export'!$G:$G,'Cost Export'!$C:$C,$A74,'Cost Export'!$D:$D,$B74,'Cost Export'!$E:$E,$C74,'Cost Export'!$A:$A,"&gt;="&amp;N$1,'Cost Export'!$A:$A,"&lt;"&amp;N$1+1)</f>
        <v>0</v>
      </c>
      <c r="O74" s="458">
        <f>SUMIFS('Cost Export'!$G:$G,'Cost Export'!$C:$C,$A74,'Cost Export'!$D:$D,$B74,'Cost Export'!$E:$E,$C74,'Cost Export'!$A:$A,"&gt;="&amp;O$1,'Cost Export'!$A:$A,"&lt;"&amp;O$1+1)</f>
        <v>0</v>
      </c>
      <c r="P74" s="458">
        <f>SUMIFS('Cost Export'!$G:$G,'Cost Export'!$C:$C,$A74,'Cost Export'!$D:$D,$B74,'Cost Export'!$E:$E,$C74,'Cost Export'!$A:$A,"&gt;="&amp;P$1,'Cost Export'!$A:$A,"&lt;"&amp;P$1+1)</f>
        <v>0</v>
      </c>
      <c r="Q74" s="458">
        <f>SUMIFS('Cost Export'!$G:$G,'Cost Export'!$C:$C,$A74,'Cost Export'!$D:$D,$B74,'Cost Export'!$E:$E,$C74,'Cost Export'!$A:$A,"&gt;="&amp;Q$1,'Cost Export'!$A:$A,"&lt;"&amp;Q$1+1)</f>
        <v>0</v>
      </c>
      <c r="R74" s="458">
        <f>SUMIFS('Cost Export'!$G:$G,'Cost Export'!$C:$C,$A74,'Cost Export'!$D:$D,$B74,'Cost Export'!$E:$E,$C74,'Cost Export'!$A:$A,"&gt;="&amp;R$1,'Cost Export'!$A:$A,"&lt;"&amp;R$1+1)</f>
        <v>0</v>
      </c>
      <c r="S74" s="458">
        <f>SUMIFS('Cost Export'!$G:$G,'Cost Export'!$C:$C,$A74,'Cost Export'!$D:$D,$B74,'Cost Export'!$E:$E,$C74,'Cost Export'!$A:$A,"&gt;="&amp;S$1,'Cost Export'!$A:$A,"&lt;"&amp;S$1+1)</f>
        <v>0</v>
      </c>
      <c r="T74" s="458">
        <f>SUMIFS('Cost Export'!$G:$G,'Cost Export'!$C:$C,$A74,'Cost Export'!$D:$D,$B74,'Cost Export'!$E:$E,$C74,'Cost Export'!$A:$A,"&gt;="&amp;T$1,'Cost Export'!$A:$A,"&lt;"&amp;T$1+1)</f>
        <v>0</v>
      </c>
      <c r="U74" s="458">
        <f>SUMIFS('Cost Export'!$G:$G,'Cost Export'!$C:$C,$A74,'Cost Export'!$D:$D,$B74,'Cost Export'!$E:$E,$C74,'Cost Export'!$A:$A,"&gt;="&amp;U$1,'Cost Export'!$A:$A,"&lt;"&amp;U$1+1)</f>
        <v>0</v>
      </c>
      <c r="V74" s="458">
        <f>SUMIFS('Cost Export'!$G:$G,'Cost Export'!$C:$C,$A74,'Cost Export'!$D:$D,$B74,'Cost Export'!$E:$E,$C74,'Cost Export'!$A:$A,"&gt;="&amp;V$1,'Cost Export'!$A:$A,"&lt;"&amp;V$1+1)</f>
        <v>0</v>
      </c>
      <c r="W74" s="458">
        <f>SUMIFS('Cost Export'!$G:$G,'Cost Export'!$C:$C,$A74,'Cost Export'!$D:$D,$B74,'Cost Export'!$E:$E,$C74,'Cost Export'!$A:$A,"&gt;="&amp;W$1,'Cost Export'!$A:$A,"&lt;"&amp;W$1+1)</f>
        <v>0</v>
      </c>
      <c r="X74" s="458">
        <f>SUMIFS('Cost Export'!$G:$G,'Cost Export'!$C:$C,$A74,'Cost Export'!$D:$D,$B74,'Cost Export'!$E:$E,$C74,'Cost Export'!$A:$A,"&gt;="&amp;X$1,'Cost Export'!$A:$A,"&lt;"&amp;X$1+1)</f>
        <v>0</v>
      </c>
      <c r="Y74" s="458">
        <f>SUMIFS('Cost Export'!$G:$G,'Cost Export'!$C:$C,$A74,'Cost Export'!$D:$D,$B74,'Cost Export'!$E:$E,$C74,'Cost Export'!$A:$A,"&gt;="&amp;Y$1,'Cost Export'!$A:$A,"&lt;"&amp;Y$1+1)</f>
        <v>0</v>
      </c>
      <c r="Z74" s="458">
        <f>SUMIFS('Cost Export'!$G:$G,'Cost Export'!$C:$C,$A74,'Cost Export'!$D:$D,$B74,'Cost Export'!$E:$E,$C74,'Cost Export'!$A:$A,"&gt;="&amp;Z$1,'Cost Export'!$A:$A,"&lt;"&amp;Z$1+1)</f>
        <v>0</v>
      </c>
      <c r="AA74" s="458">
        <f>SUMIFS('Cost Export'!$G:$G,'Cost Export'!$C:$C,$A74,'Cost Export'!$D:$D,$B74,'Cost Export'!$E:$E,$C74,'Cost Export'!$A:$A,"&gt;="&amp;AA$1,'Cost Export'!$A:$A,"&lt;"&amp;AA$1+1)</f>
        <v>0</v>
      </c>
      <c r="AB74" s="459">
        <f>SUMIFS('Cost Export'!$G:$G,'Cost Export'!$C:$C,$A74,'Cost Export'!$D:$D,$B74,'Cost Export'!$E:$E,$C74,'Cost Export'!$A:$A,"&gt;="&amp;AB$1,'Cost Export'!$A:$A,"&lt;"&amp;AB$1+1)</f>
        <v>0</v>
      </c>
    </row>
    <row r="75" spans="1:28">
      <c r="A75" s="6">
        <v>7190</v>
      </c>
      <c r="B75" s="7">
        <v>22</v>
      </c>
      <c r="C75" s="7">
        <v>30.07</v>
      </c>
      <c r="D75" s="8" t="s">
        <v>68</v>
      </c>
      <c r="E75" s="26">
        <f t="shared" si="2"/>
        <v>0</v>
      </c>
      <c r="F75" s="25">
        <f t="shared" si="3"/>
        <v>0</v>
      </c>
      <c r="G75" s="453">
        <f>SUMIFS('Cost Export'!$G:$G,'Cost Export'!$C:$C,$A75,'Cost Export'!$D:$D,$B75,'Cost Export'!$E:$E,$C75,'Cost Export'!$A:$A,"&gt;="&amp;G$1,'Cost Export'!$A:$A,"&lt;"&amp;G$1+1)</f>
        <v>0</v>
      </c>
      <c r="H75" s="458">
        <f>SUMIFS('Cost Export'!$G:$G,'Cost Export'!$C:$C,$A75,'Cost Export'!$D:$D,$B75,'Cost Export'!$E:$E,$C75,'Cost Export'!$A:$A,"&gt;="&amp;H$1,'Cost Export'!$A:$A,"&lt;"&amp;H$1+1)</f>
        <v>0</v>
      </c>
      <c r="I75" s="458">
        <f>SUMIFS('Cost Export'!$G:$G,'Cost Export'!$C:$C,$A75,'Cost Export'!$D:$D,$B75,'Cost Export'!$E:$E,$C75,'Cost Export'!$A:$A,"&gt;="&amp;I$1,'Cost Export'!$A:$A,"&lt;"&amp;I$1+1)</f>
        <v>0</v>
      </c>
      <c r="J75" s="458">
        <f>SUMIFS('Cost Export'!$G:$G,'Cost Export'!$C:$C,$A75,'Cost Export'!$D:$D,$B75,'Cost Export'!$E:$E,$C75,'Cost Export'!$A:$A,"&gt;="&amp;J$1,'Cost Export'!$A:$A,"&lt;"&amp;J$1+1)</f>
        <v>0</v>
      </c>
      <c r="K75" s="458">
        <f>SUMIFS('Cost Export'!$G:$G,'Cost Export'!$C:$C,$A75,'Cost Export'!$D:$D,$B75,'Cost Export'!$E:$E,$C75,'Cost Export'!$A:$A,"&gt;="&amp;K$1,'Cost Export'!$A:$A,"&lt;"&amp;K$1+1)</f>
        <v>0</v>
      </c>
      <c r="L75" s="458">
        <f>SUMIFS('Cost Export'!$G:$G,'Cost Export'!$C:$C,$A75,'Cost Export'!$D:$D,$B75,'Cost Export'!$E:$E,$C75,'Cost Export'!$A:$A,"&gt;="&amp;L$1,'Cost Export'!$A:$A,"&lt;"&amp;L$1+1)</f>
        <v>0</v>
      </c>
      <c r="M75" s="458">
        <f>SUMIFS('Cost Export'!$G:$G,'Cost Export'!$C:$C,$A75,'Cost Export'!$D:$D,$B75,'Cost Export'!$E:$E,$C75,'Cost Export'!$A:$A,"&gt;="&amp;M$1,'Cost Export'!$A:$A,"&lt;"&amp;M$1+1)</f>
        <v>0</v>
      </c>
      <c r="N75" s="458">
        <f>SUMIFS('Cost Export'!$G:$G,'Cost Export'!$C:$C,$A75,'Cost Export'!$D:$D,$B75,'Cost Export'!$E:$E,$C75,'Cost Export'!$A:$A,"&gt;="&amp;N$1,'Cost Export'!$A:$A,"&lt;"&amp;N$1+1)</f>
        <v>0</v>
      </c>
      <c r="O75" s="458">
        <f>SUMIFS('Cost Export'!$G:$G,'Cost Export'!$C:$C,$A75,'Cost Export'!$D:$D,$B75,'Cost Export'!$E:$E,$C75,'Cost Export'!$A:$A,"&gt;="&amp;O$1,'Cost Export'!$A:$A,"&lt;"&amp;O$1+1)</f>
        <v>0</v>
      </c>
      <c r="P75" s="458">
        <f>SUMIFS('Cost Export'!$G:$G,'Cost Export'!$C:$C,$A75,'Cost Export'!$D:$D,$B75,'Cost Export'!$E:$E,$C75,'Cost Export'!$A:$A,"&gt;="&amp;P$1,'Cost Export'!$A:$A,"&lt;"&amp;P$1+1)</f>
        <v>0</v>
      </c>
      <c r="Q75" s="458">
        <f>SUMIFS('Cost Export'!$G:$G,'Cost Export'!$C:$C,$A75,'Cost Export'!$D:$D,$B75,'Cost Export'!$E:$E,$C75,'Cost Export'!$A:$A,"&gt;="&amp;Q$1,'Cost Export'!$A:$A,"&lt;"&amp;Q$1+1)</f>
        <v>0</v>
      </c>
      <c r="R75" s="458">
        <f>SUMIFS('Cost Export'!$G:$G,'Cost Export'!$C:$C,$A75,'Cost Export'!$D:$D,$B75,'Cost Export'!$E:$E,$C75,'Cost Export'!$A:$A,"&gt;="&amp;R$1,'Cost Export'!$A:$A,"&lt;"&amp;R$1+1)</f>
        <v>0</v>
      </c>
      <c r="S75" s="458">
        <f>SUMIFS('Cost Export'!$G:$G,'Cost Export'!$C:$C,$A75,'Cost Export'!$D:$D,$B75,'Cost Export'!$E:$E,$C75,'Cost Export'!$A:$A,"&gt;="&amp;S$1,'Cost Export'!$A:$A,"&lt;"&amp;S$1+1)</f>
        <v>0</v>
      </c>
      <c r="T75" s="458">
        <f>SUMIFS('Cost Export'!$G:$G,'Cost Export'!$C:$C,$A75,'Cost Export'!$D:$D,$B75,'Cost Export'!$E:$E,$C75,'Cost Export'!$A:$A,"&gt;="&amp;T$1,'Cost Export'!$A:$A,"&lt;"&amp;T$1+1)</f>
        <v>0</v>
      </c>
      <c r="U75" s="458">
        <f>SUMIFS('Cost Export'!$G:$G,'Cost Export'!$C:$C,$A75,'Cost Export'!$D:$D,$B75,'Cost Export'!$E:$E,$C75,'Cost Export'!$A:$A,"&gt;="&amp;U$1,'Cost Export'!$A:$A,"&lt;"&amp;U$1+1)</f>
        <v>0</v>
      </c>
      <c r="V75" s="458">
        <f>SUMIFS('Cost Export'!$G:$G,'Cost Export'!$C:$C,$A75,'Cost Export'!$D:$D,$B75,'Cost Export'!$E:$E,$C75,'Cost Export'!$A:$A,"&gt;="&amp;V$1,'Cost Export'!$A:$A,"&lt;"&amp;V$1+1)</f>
        <v>0</v>
      </c>
      <c r="W75" s="458">
        <f>SUMIFS('Cost Export'!$G:$G,'Cost Export'!$C:$C,$A75,'Cost Export'!$D:$D,$B75,'Cost Export'!$E:$E,$C75,'Cost Export'!$A:$A,"&gt;="&amp;W$1,'Cost Export'!$A:$A,"&lt;"&amp;W$1+1)</f>
        <v>0</v>
      </c>
      <c r="X75" s="458">
        <f>SUMIFS('Cost Export'!$G:$G,'Cost Export'!$C:$C,$A75,'Cost Export'!$D:$D,$B75,'Cost Export'!$E:$E,$C75,'Cost Export'!$A:$A,"&gt;="&amp;X$1,'Cost Export'!$A:$A,"&lt;"&amp;X$1+1)</f>
        <v>0</v>
      </c>
      <c r="Y75" s="458">
        <f>SUMIFS('Cost Export'!$G:$G,'Cost Export'!$C:$C,$A75,'Cost Export'!$D:$D,$B75,'Cost Export'!$E:$E,$C75,'Cost Export'!$A:$A,"&gt;="&amp;Y$1,'Cost Export'!$A:$A,"&lt;"&amp;Y$1+1)</f>
        <v>0</v>
      </c>
      <c r="Z75" s="458">
        <f>SUMIFS('Cost Export'!$G:$G,'Cost Export'!$C:$C,$A75,'Cost Export'!$D:$D,$B75,'Cost Export'!$E:$E,$C75,'Cost Export'!$A:$A,"&gt;="&amp;Z$1,'Cost Export'!$A:$A,"&lt;"&amp;Z$1+1)</f>
        <v>0</v>
      </c>
      <c r="AA75" s="458">
        <f>SUMIFS('Cost Export'!$G:$G,'Cost Export'!$C:$C,$A75,'Cost Export'!$D:$D,$B75,'Cost Export'!$E:$E,$C75,'Cost Export'!$A:$A,"&gt;="&amp;AA$1,'Cost Export'!$A:$A,"&lt;"&amp;AA$1+1)</f>
        <v>0</v>
      </c>
      <c r="AB75" s="459">
        <f>SUMIFS('Cost Export'!$G:$G,'Cost Export'!$C:$C,$A75,'Cost Export'!$D:$D,$B75,'Cost Export'!$E:$E,$C75,'Cost Export'!$A:$A,"&gt;="&amp;AB$1,'Cost Export'!$A:$A,"&lt;"&amp;AB$1+1)</f>
        <v>0</v>
      </c>
    </row>
    <row r="76" spans="1:28">
      <c r="A76" s="6">
        <v>7190</v>
      </c>
      <c r="B76" s="7">
        <v>20</v>
      </c>
      <c r="C76" s="7">
        <v>30.1</v>
      </c>
      <c r="D76" s="8" t="s">
        <v>69</v>
      </c>
      <c r="E76" s="26">
        <f t="shared" si="2"/>
        <v>0</v>
      </c>
      <c r="F76" s="25">
        <f t="shared" si="3"/>
        <v>0</v>
      </c>
      <c r="G76" s="453">
        <f>SUMIFS('Cost Export'!$G:$G,'Cost Export'!$C:$C,$A76,'Cost Export'!$D:$D,$B76,'Cost Export'!$E:$E,$C76,'Cost Export'!$A:$A,"&gt;="&amp;G$1,'Cost Export'!$A:$A,"&lt;"&amp;G$1+1)</f>
        <v>0</v>
      </c>
      <c r="H76" s="458">
        <f>SUMIFS('Cost Export'!$G:$G,'Cost Export'!$C:$C,$A76,'Cost Export'!$D:$D,$B76,'Cost Export'!$E:$E,$C76,'Cost Export'!$A:$A,"&gt;="&amp;H$1,'Cost Export'!$A:$A,"&lt;"&amp;H$1+1)</f>
        <v>0</v>
      </c>
      <c r="I76" s="458">
        <f>SUMIFS('Cost Export'!$G:$G,'Cost Export'!$C:$C,$A76,'Cost Export'!$D:$D,$B76,'Cost Export'!$E:$E,$C76,'Cost Export'!$A:$A,"&gt;="&amp;I$1,'Cost Export'!$A:$A,"&lt;"&amp;I$1+1)</f>
        <v>0</v>
      </c>
      <c r="J76" s="458">
        <f>SUMIFS('Cost Export'!$G:$G,'Cost Export'!$C:$C,$A76,'Cost Export'!$D:$D,$B76,'Cost Export'!$E:$E,$C76,'Cost Export'!$A:$A,"&gt;="&amp;J$1,'Cost Export'!$A:$A,"&lt;"&amp;J$1+1)</f>
        <v>0</v>
      </c>
      <c r="K76" s="458">
        <f>SUMIFS('Cost Export'!$G:$G,'Cost Export'!$C:$C,$A76,'Cost Export'!$D:$D,$B76,'Cost Export'!$E:$E,$C76,'Cost Export'!$A:$A,"&gt;="&amp;K$1,'Cost Export'!$A:$A,"&lt;"&amp;K$1+1)</f>
        <v>0</v>
      </c>
      <c r="L76" s="458">
        <f>SUMIFS('Cost Export'!$G:$G,'Cost Export'!$C:$C,$A76,'Cost Export'!$D:$D,$B76,'Cost Export'!$E:$E,$C76,'Cost Export'!$A:$A,"&gt;="&amp;L$1,'Cost Export'!$A:$A,"&lt;"&amp;L$1+1)</f>
        <v>0</v>
      </c>
      <c r="M76" s="458">
        <f>SUMIFS('Cost Export'!$G:$G,'Cost Export'!$C:$C,$A76,'Cost Export'!$D:$D,$B76,'Cost Export'!$E:$E,$C76,'Cost Export'!$A:$A,"&gt;="&amp;M$1,'Cost Export'!$A:$A,"&lt;"&amp;M$1+1)</f>
        <v>0</v>
      </c>
      <c r="N76" s="458">
        <f>SUMIFS('Cost Export'!$G:$G,'Cost Export'!$C:$C,$A76,'Cost Export'!$D:$D,$B76,'Cost Export'!$E:$E,$C76,'Cost Export'!$A:$A,"&gt;="&amp;N$1,'Cost Export'!$A:$A,"&lt;"&amp;N$1+1)</f>
        <v>0</v>
      </c>
      <c r="O76" s="458">
        <f>SUMIFS('Cost Export'!$G:$G,'Cost Export'!$C:$C,$A76,'Cost Export'!$D:$D,$B76,'Cost Export'!$E:$E,$C76,'Cost Export'!$A:$A,"&gt;="&amp;O$1,'Cost Export'!$A:$A,"&lt;"&amp;O$1+1)</f>
        <v>0</v>
      </c>
      <c r="P76" s="458">
        <f>SUMIFS('Cost Export'!$G:$G,'Cost Export'!$C:$C,$A76,'Cost Export'!$D:$D,$B76,'Cost Export'!$E:$E,$C76,'Cost Export'!$A:$A,"&gt;="&amp;P$1,'Cost Export'!$A:$A,"&lt;"&amp;P$1+1)</f>
        <v>0</v>
      </c>
      <c r="Q76" s="458">
        <f>SUMIFS('Cost Export'!$G:$G,'Cost Export'!$C:$C,$A76,'Cost Export'!$D:$D,$B76,'Cost Export'!$E:$E,$C76,'Cost Export'!$A:$A,"&gt;="&amp;Q$1,'Cost Export'!$A:$A,"&lt;"&amp;Q$1+1)</f>
        <v>0</v>
      </c>
      <c r="R76" s="458">
        <f>SUMIFS('Cost Export'!$G:$G,'Cost Export'!$C:$C,$A76,'Cost Export'!$D:$D,$B76,'Cost Export'!$E:$E,$C76,'Cost Export'!$A:$A,"&gt;="&amp;R$1,'Cost Export'!$A:$A,"&lt;"&amp;R$1+1)</f>
        <v>0</v>
      </c>
      <c r="S76" s="458">
        <f>SUMIFS('Cost Export'!$G:$G,'Cost Export'!$C:$C,$A76,'Cost Export'!$D:$D,$B76,'Cost Export'!$E:$E,$C76,'Cost Export'!$A:$A,"&gt;="&amp;S$1,'Cost Export'!$A:$A,"&lt;"&amp;S$1+1)</f>
        <v>0</v>
      </c>
      <c r="T76" s="458">
        <f>SUMIFS('Cost Export'!$G:$G,'Cost Export'!$C:$C,$A76,'Cost Export'!$D:$D,$B76,'Cost Export'!$E:$E,$C76,'Cost Export'!$A:$A,"&gt;="&amp;T$1,'Cost Export'!$A:$A,"&lt;"&amp;T$1+1)</f>
        <v>0</v>
      </c>
      <c r="U76" s="458">
        <f>SUMIFS('Cost Export'!$G:$G,'Cost Export'!$C:$C,$A76,'Cost Export'!$D:$D,$B76,'Cost Export'!$E:$E,$C76,'Cost Export'!$A:$A,"&gt;="&amp;U$1,'Cost Export'!$A:$A,"&lt;"&amp;U$1+1)</f>
        <v>0</v>
      </c>
      <c r="V76" s="458">
        <f>SUMIFS('Cost Export'!$G:$G,'Cost Export'!$C:$C,$A76,'Cost Export'!$D:$D,$B76,'Cost Export'!$E:$E,$C76,'Cost Export'!$A:$A,"&gt;="&amp;V$1,'Cost Export'!$A:$A,"&lt;"&amp;V$1+1)</f>
        <v>0</v>
      </c>
      <c r="W76" s="458">
        <f>SUMIFS('Cost Export'!$G:$G,'Cost Export'!$C:$C,$A76,'Cost Export'!$D:$D,$B76,'Cost Export'!$E:$E,$C76,'Cost Export'!$A:$A,"&gt;="&amp;W$1,'Cost Export'!$A:$A,"&lt;"&amp;W$1+1)</f>
        <v>0</v>
      </c>
      <c r="X76" s="458">
        <f>SUMIFS('Cost Export'!$G:$G,'Cost Export'!$C:$C,$A76,'Cost Export'!$D:$D,$B76,'Cost Export'!$E:$E,$C76,'Cost Export'!$A:$A,"&gt;="&amp;X$1,'Cost Export'!$A:$A,"&lt;"&amp;X$1+1)</f>
        <v>0</v>
      </c>
      <c r="Y76" s="458">
        <f>SUMIFS('Cost Export'!$G:$G,'Cost Export'!$C:$C,$A76,'Cost Export'!$D:$D,$B76,'Cost Export'!$E:$E,$C76,'Cost Export'!$A:$A,"&gt;="&amp;Y$1,'Cost Export'!$A:$A,"&lt;"&amp;Y$1+1)</f>
        <v>0</v>
      </c>
      <c r="Z76" s="458">
        <f>SUMIFS('Cost Export'!$G:$G,'Cost Export'!$C:$C,$A76,'Cost Export'!$D:$D,$B76,'Cost Export'!$E:$E,$C76,'Cost Export'!$A:$A,"&gt;="&amp;Z$1,'Cost Export'!$A:$A,"&lt;"&amp;Z$1+1)</f>
        <v>0</v>
      </c>
      <c r="AA76" s="458">
        <f>SUMIFS('Cost Export'!$G:$G,'Cost Export'!$C:$C,$A76,'Cost Export'!$D:$D,$B76,'Cost Export'!$E:$E,$C76,'Cost Export'!$A:$A,"&gt;="&amp;AA$1,'Cost Export'!$A:$A,"&lt;"&amp;AA$1+1)</f>
        <v>0</v>
      </c>
      <c r="AB76" s="459">
        <f>SUMIFS('Cost Export'!$G:$G,'Cost Export'!$C:$C,$A76,'Cost Export'!$D:$D,$B76,'Cost Export'!$E:$E,$C76,'Cost Export'!$A:$A,"&gt;="&amp;AB$1,'Cost Export'!$A:$A,"&lt;"&amp;AB$1+1)</f>
        <v>0</v>
      </c>
    </row>
    <row r="77" spans="1:28">
      <c r="A77" s="6">
        <v>7190</v>
      </c>
      <c r="B77" s="7">
        <v>21</v>
      </c>
      <c r="C77" s="7">
        <v>30.2</v>
      </c>
      <c r="D77" s="8" t="s">
        <v>41</v>
      </c>
      <c r="E77" s="26">
        <f t="shared" si="2"/>
        <v>62465</v>
      </c>
      <c r="F77" s="25">
        <f t="shared" si="3"/>
        <v>124930</v>
      </c>
      <c r="G77" s="453">
        <f>SUMIFS('Cost Export'!$G:$G,'Cost Export'!$C:$C,$A77,'Cost Export'!$D:$D,$B77,'Cost Export'!$E:$E,$C77,'Cost Export'!$A:$A,"&gt;="&amp;G$1,'Cost Export'!$A:$A,"&lt;"&amp;G$1+1)</f>
        <v>624650</v>
      </c>
      <c r="H77" s="458">
        <f>SUMIFS('Cost Export'!$G:$G,'Cost Export'!$C:$C,$A77,'Cost Export'!$D:$D,$B77,'Cost Export'!$E:$E,$C77,'Cost Export'!$A:$A,"&gt;="&amp;H$1,'Cost Export'!$A:$A,"&lt;"&amp;H$1+1)</f>
        <v>0</v>
      </c>
      <c r="I77" s="458">
        <f>SUMIFS('Cost Export'!$G:$G,'Cost Export'!$C:$C,$A77,'Cost Export'!$D:$D,$B77,'Cost Export'!$E:$E,$C77,'Cost Export'!$A:$A,"&gt;="&amp;I$1,'Cost Export'!$A:$A,"&lt;"&amp;I$1+1)</f>
        <v>0</v>
      </c>
      <c r="J77" s="458">
        <f>SUMIFS('Cost Export'!$G:$G,'Cost Export'!$C:$C,$A77,'Cost Export'!$D:$D,$B77,'Cost Export'!$E:$E,$C77,'Cost Export'!$A:$A,"&gt;="&amp;J$1,'Cost Export'!$A:$A,"&lt;"&amp;J$1+1)</f>
        <v>0</v>
      </c>
      <c r="K77" s="458">
        <f>SUMIFS('Cost Export'!$G:$G,'Cost Export'!$C:$C,$A77,'Cost Export'!$D:$D,$B77,'Cost Export'!$E:$E,$C77,'Cost Export'!$A:$A,"&gt;="&amp;K$1,'Cost Export'!$A:$A,"&lt;"&amp;K$1+1)</f>
        <v>0</v>
      </c>
      <c r="L77" s="458">
        <f>SUMIFS('Cost Export'!$G:$G,'Cost Export'!$C:$C,$A77,'Cost Export'!$D:$D,$B77,'Cost Export'!$E:$E,$C77,'Cost Export'!$A:$A,"&gt;="&amp;L$1,'Cost Export'!$A:$A,"&lt;"&amp;L$1+1)</f>
        <v>0</v>
      </c>
      <c r="M77" s="458">
        <f>SUMIFS('Cost Export'!$G:$G,'Cost Export'!$C:$C,$A77,'Cost Export'!$D:$D,$B77,'Cost Export'!$E:$E,$C77,'Cost Export'!$A:$A,"&gt;="&amp;M$1,'Cost Export'!$A:$A,"&lt;"&amp;M$1+1)</f>
        <v>0</v>
      </c>
      <c r="N77" s="458">
        <f>SUMIFS('Cost Export'!$G:$G,'Cost Export'!$C:$C,$A77,'Cost Export'!$D:$D,$B77,'Cost Export'!$E:$E,$C77,'Cost Export'!$A:$A,"&gt;="&amp;N$1,'Cost Export'!$A:$A,"&lt;"&amp;N$1+1)</f>
        <v>0</v>
      </c>
      <c r="O77" s="458">
        <f>SUMIFS('Cost Export'!$G:$G,'Cost Export'!$C:$C,$A77,'Cost Export'!$D:$D,$B77,'Cost Export'!$E:$E,$C77,'Cost Export'!$A:$A,"&gt;="&amp;O$1,'Cost Export'!$A:$A,"&lt;"&amp;O$1+1)</f>
        <v>0</v>
      </c>
      <c r="P77" s="458">
        <f>SUMIFS('Cost Export'!$G:$G,'Cost Export'!$C:$C,$A77,'Cost Export'!$D:$D,$B77,'Cost Export'!$E:$E,$C77,'Cost Export'!$A:$A,"&gt;="&amp;P$1,'Cost Export'!$A:$A,"&lt;"&amp;P$1+1)</f>
        <v>0</v>
      </c>
      <c r="Q77" s="458">
        <f>SUMIFS('Cost Export'!$G:$G,'Cost Export'!$C:$C,$A77,'Cost Export'!$D:$D,$B77,'Cost Export'!$E:$E,$C77,'Cost Export'!$A:$A,"&gt;="&amp;Q$1,'Cost Export'!$A:$A,"&lt;"&amp;Q$1+1)</f>
        <v>0</v>
      </c>
      <c r="R77" s="458">
        <f>SUMIFS('Cost Export'!$G:$G,'Cost Export'!$C:$C,$A77,'Cost Export'!$D:$D,$B77,'Cost Export'!$E:$E,$C77,'Cost Export'!$A:$A,"&gt;="&amp;R$1,'Cost Export'!$A:$A,"&lt;"&amp;R$1+1)</f>
        <v>0</v>
      </c>
      <c r="S77" s="458">
        <f>SUMIFS('Cost Export'!$G:$G,'Cost Export'!$C:$C,$A77,'Cost Export'!$D:$D,$B77,'Cost Export'!$E:$E,$C77,'Cost Export'!$A:$A,"&gt;="&amp;S$1,'Cost Export'!$A:$A,"&lt;"&amp;S$1+1)</f>
        <v>0</v>
      </c>
      <c r="T77" s="458">
        <f>SUMIFS('Cost Export'!$G:$G,'Cost Export'!$C:$C,$A77,'Cost Export'!$D:$D,$B77,'Cost Export'!$E:$E,$C77,'Cost Export'!$A:$A,"&gt;="&amp;T$1,'Cost Export'!$A:$A,"&lt;"&amp;T$1+1)</f>
        <v>0</v>
      </c>
      <c r="U77" s="458">
        <f>SUMIFS('Cost Export'!$G:$G,'Cost Export'!$C:$C,$A77,'Cost Export'!$D:$D,$B77,'Cost Export'!$E:$E,$C77,'Cost Export'!$A:$A,"&gt;="&amp;U$1,'Cost Export'!$A:$A,"&lt;"&amp;U$1+1)</f>
        <v>0</v>
      </c>
      <c r="V77" s="458">
        <f>SUMIFS('Cost Export'!$G:$G,'Cost Export'!$C:$C,$A77,'Cost Export'!$D:$D,$B77,'Cost Export'!$E:$E,$C77,'Cost Export'!$A:$A,"&gt;="&amp;V$1,'Cost Export'!$A:$A,"&lt;"&amp;V$1+1)</f>
        <v>0</v>
      </c>
      <c r="W77" s="458">
        <f>SUMIFS('Cost Export'!$G:$G,'Cost Export'!$C:$C,$A77,'Cost Export'!$D:$D,$B77,'Cost Export'!$E:$E,$C77,'Cost Export'!$A:$A,"&gt;="&amp;W$1,'Cost Export'!$A:$A,"&lt;"&amp;W$1+1)</f>
        <v>0</v>
      </c>
      <c r="X77" s="458">
        <f>SUMIFS('Cost Export'!$G:$G,'Cost Export'!$C:$C,$A77,'Cost Export'!$D:$D,$B77,'Cost Export'!$E:$E,$C77,'Cost Export'!$A:$A,"&gt;="&amp;X$1,'Cost Export'!$A:$A,"&lt;"&amp;X$1+1)</f>
        <v>0</v>
      </c>
      <c r="Y77" s="458">
        <f>SUMIFS('Cost Export'!$G:$G,'Cost Export'!$C:$C,$A77,'Cost Export'!$D:$D,$B77,'Cost Export'!$E:$E,$C77,'Cost Export'!$A:$A,"&gt;="&amp;Y$1,'Cost Export'!$A:$A,"&lt;"&amp;Y$1+1)</f>
        <v>0</v>
      </c>
      <c r="Z77" s="458">
        <f>SUMIFS('Cost Export'!$G:$G,'Cost Export'!$C:$C,$A77,'Cost Export'!$D:$D,$B77,'Cost Export'!$E:$E,$C77,'Cost Export'!$A:$A,"&gt;="&amp;Z$1,'Cost Export'!$A:$A,"&lt;"&amp;Z$1+1)</f>
        <v>0</v>
      </c>
      <c r="AA77" s="458">
        <f>SUMIFS('Cost Export'!$G:$G,'Cost Export'!$C:$C,$A77,'Cost Export'!$D:$D,$B77,'Cost Export'!$E:$E,$C77,'Cost Export'!$A:$A,"&gt;="&amp;AA$1,'Cost Export'!$A:$A,"&lt;"&amp;AA$1+1)</f>
        <v>0</v>
      </c>
      <c r="AB77" s="459">
        <f>SUMIFS('Cost Export'!$G:$G,'Cost Export'!$C:$C,$A77,'Cost Export'!$D:$D,$B77,'Cost Export'!$E:$E,$C77,'Cost Export'!$A:$A,"&gt;="&amp;AB$1,'Cost Export'!$A:$A,"&lt;"&amp;AB$1+1)</f>
        <v>0</v>
      </c>
    </row>
    <row r="78" spans="1:28">
      <c r="A78" s="6">
        <v>7190</v>
      </c>
      <c r="B78" s="7">
        <v>100</v>
      </c>
      <c r="C78" s="7">
        <v>31</v>
      </c>
      <c r="D78" s="8" t="s">
        <v>47</v>
      </c>
      <c r="E78" s="26">
        <f t="shared" si="2"/>
        <v>-9048.6</v>
      </c>
      <c r="F78" s="25">
        <f t="shared" si="3"/>
        <v>-18097.2</v>
      </c>
      <c r="G78" s="453">
        <f>SUMIFS('Cost Export'!$G:$G,'Cost Export'!$C:$C,$A78,'Cost Export'!$D:$D,$B78,'Cost Export'!$E:$E,$C78,'Cost Export'!$A:$A,"&gt;="&amp;G$1,'Cost Export'!$A:$A,"&lt;"&amp;G$1+1)</f>
        <v>-90486</v>
      </c>
      <c r="H78" s="458">
        <f>SUMIFS('Cost Export'!$G:$G,'Cost Export'!$C:$C,$A78,'Cost Export'!$D:$D,$B78,'Cost Export'!$E:$E,$C78,'Cost Export'!$A:$A,"&gt;="&amp;H$1,'Cost Export'!$A:$A,"&lt;"&amp;H$1+1)</f>
        <v>0</v>
      </c>
      <c r="I78" s="458">
        <f>SUMIFS('Cost Export'!$G:$G,'Cost Export'!$C:$C,$A78,'Cost Export'!$D:$D,$B78,'Cost Export'!$E:$E,$C78,'Cost Export'!$A:$A,"&gt;="&amp;I$1,'Cost Export'!$A:$A,"&lt;"&amp;I$1+1)</f>
        <v>0</v>
      </c>
      <c r="J78" s="458">
        <f>SUMIFS('Cost Export'!$G:$G,'Cost Export'!$C:$C,$A78,'Cost Export'!$D:$D,$B78,'Cost Export'!$E:$E,$C78,'Cost Export'!$A:$A,"&gt;="&amp;J$1,'Cost Export'!$A:$A,"&lt;"&amp;J$1+1)</f>
        <v>0</v>
      </c>
      <c r="K78" s="458">
        <f>SUMIFS('Cost Export'!$G:$G,'Cost Export'!$C:$C,$A78,'Cost Export'!$D:$D,$B78,'Cost Export'!$E:$E,$C78,'Cost Export'!$A:$A,"&gt;="&amp;K$1,'Cost Export'!$A:$A,"&lt;"&amp;K$1+1)</f>
        <v>0</v>
      </c>
      <c r="L78" s="458">
        <f>SUMIFS('Cost Export'!$G:$G,'Cost Export'!$C:$C,$A78,'Cost Export'!$D:$D,$B78,'Cost Export'!$E:$E,$C78,'Cost Export'!$A:$A,"&gt;="&amp;L$1,'Cost Export'!$A:$A,"&lt;"&amp;L$1+1)</f>
        <v>0</v>
      </c>
      <c r="M78" s="458">
        <f>SUMIFS('Cost Export'!$G:$G,'Cost Export'!$C:$C,$A78,'Cost Export'!$D:$D,$B78,'Cost Export'!$E:$E,$C78,'Cost Export'!$A:$A,"&gt;="&amp;M$1,'Cost Export'!$A:$A,"&lt;"&amp;M$1+1)</f>
        <v>0</v>
      </c>
      <c r="N78" s="458">
        <f>SUMIFS('Cost Export'!$G:$G,'Cost Export'!$C:$C,$A78,'Cost Export'!$D:$D,$B78,'Cost Export'!$E:$E,$C78,'Cost Export'!$A:$A,"&gt;="&amp;N$1,'Cost Export'!$A:$A,"&lt;"&amp;N$1+1)</f>
        <v>0</v>
      </c>
      <c r="O78" s="458">
        <f>SUMIFS('Cost Export'!$G:$G,'Cost Export'!$C:$C,$A78,'Cost Export'!$D:$D,$B78,'Cost Export'!$E:$E,$C78,'Cost Export'!$A:$A,"&gt;="&amp;O$1,'Cost Export'!$A:$A,"&lt;"&amp;O$1+1)</f>
        <v>0</v>
      </c>
      <c r="P78" s="458">
        <f>SUMIFS('Cost Export'!$G:$G,'Cost Export'!$C:$C,$A78,'Cost Export'!$D:$D,$B78,'Cost Export'!$E:$E,$C78,'Cost Export'!$A:$A,"&gt;="&amp;P$1,'Cost Export'!$A:$A,"&lt;"&amp;P$1+1)</f>
        <v>0</v>
      </c>
      <c r="Q78" s="458">
        <f>SUMIFS('Cost Export'!$G:$G,'Cost Export'!$C:$C,$A78,'Cost Export'!$D:$D,$B78,'Cost Export'!$E:$E,$C78,'Cost Export'!$A:$A,"&gt;="&amp;Q$1,'Cost Export'!$A:$A,"&lt;"&amp;Q$1+1)</f>
        <v>0</v>
      </c>
      <c r="R78" s="458">
        <f>SUMIFS('Cost Export'!$G:$G,'Cost Export'!$C:$C,$A78,'Cost Export'!$D:$D,$B78,'Cost Export'!$E:$E,$C78,'Cost Export'!$A:$A,"&gt;="&amp;R$1,'Cost Export'!$A:$A,"&lt;"&amp;R$1+1)</f>
        <v>0</v>
      </c>
      <c r="S78" s="458">
        <f>SUMIFS('Cost Export'!$G:$G,'Cost Export'!$C:$C,$A78,'Cost Export'!$D:$D,$B78,'Cost Export'!$E:$E,$C78,'Cost Export'!$A:$A,"&gt;="&amp;S$1,'Cost Export'!$A:$A,"&lt;"&amp;S$1+1)</f>
        <v>0</v>
      </c>
      <c r="T78" s="458">
        <f>SUMIFS('Cost Export'!$G:$G,'Cost Export'!$C:$C,$A78,'Cost Export'!$D:$D,$B78,'Cost Export'!$E:$E,$C78,'Cost Export'!$A:$A,"&gt;="&amp;T$1,'Cost Export'!$A:$A,"&lt;"&amp;T$1+1)</f>
        <v>0</v>
      </c>
      <c r="U78" s="458">
        <f>SUMIFS('Cost Export'!$G:$G,'Cost Export'!$C:$C,$A78,'Cost Export'!$D:$D,$B78,'Cost Export'!$E:$E,$C78,'Cost Export'!$A:$A,"&gt;="&amp;U$1,'Cost Export'!$A:$A,"&lt;"&amp;U$1+1)</f>
        <v>0</v>
      </c>
      <c r="V78" s="458">
        <f>SUMIFS('Cost Export'!$G:$G,'Cost Export'!$C:$C,$A78,'Cost Export'!$D:$D,$B78,'Cost Export'!$E:$E,$C78,'Cost Export'!$A:$A,"&gt;="&amp;V$1,'Cost Export'!$A:$A,"&lt;"&amp;V$1+1)</f>
        <v>0</v>
      </c>
      <c r="W78" s="458">
        <f>SUMIFS('Cost Export'!$G:$G,'Cost Export'!$C:$C,$A78,'Cost Export'!$D:$D,$B78,'Cost Export'!$E:$E,$C78,'Cost Export'!$A:$A,"&gt;="&amp;W$1,'Cost Export'!$A:$A,"&lt;"&amp;W$1+1)</f>
        <v>0</v>
      </c>
      <c r="X78" s="458">
        <f>SUMIFS('Cost Export'!$G:$G,'Cost Export'!$C:$C,$A78,'Cost Export'!$D:$D,$B78,'Cost Export'!$E:$E,$C78,'Cost Export'!$A:$A,"&gt;="&amp;X$1,'Cost Export'!$A:$A,"&lt;"&amp;X$1+1)</f>
        <v>0</v>
      </c>
      <c r="Y78" s="458">
        <f>SUMIFS('Cost Export'!$G:$G,'Cost Export'!$C:$C,$A78,'Cost Export'!$D:$D,$B78,'Cost Export'!$E:$E,$C78,'Cost Export'!$A:$A,"&gt;="&amp;Y$1,'Cost Export'!$A:$A,"&lt;"&amp;Y$1+1)</f>
        <v>0</v>
      </c>
      <c r="Z78" s="458">
        <f>SUMIFS('Cost Export'!$G:$G,'Cost Export'!$C:$C,$A78,'Cost Export'!$D:$D,$B78,'Cost Export'!$E:$E,$C78,'Cost Export'!$A:$A,"&gt;="&amp;Z$1,'Cost Export'!$A:$A,"&lt;"&amp;Z$1+1)</f>
        <v>0</v>
      </c>
      <c r="AA78" s="458">
        <f>SUMIFS('Cost Export'!$G:$G,'Cost Export'!$C:$C,$A78,'Cost Export'!$D:$D,$B78,'Cost Export'!$E:$E,$C78,'Cost Export'!$A:$A,"&gt;="&amp;AA$1,'Cost Export'!$A:$A,"&lt;"&amp;AA$1+1)</f>
        <v>0</v>
      </c>
      <c r="AB78" s="459">
        <f>SUMIFS('Cost Export'!$G:$G,'Cost Export'!$C:$C,$A78,'Cost Export'!$D:$D,$B78,'Cost Export'!$E:$E,$C78,'Cost Export'!$A:$A,"&gt;="&amp;AB$1,'Cost Export'!$A:$A,"&lt;"&amp;AB$1+1)</f>
        <v>0</v>
      </c>
    </row>
    <row r="79" spans="1:28">
      <c r="A79" s="6">
        <v>7190</v>
      </c>
      <c r="B79" s="7">
        <v>100</v>
      </c>
      <c r="C79" s="7">
        <v>31.01</v>
      </c>
      <c r="D79" s="8" t="s">
        <v>47</v>
      </c>
      <c r="E79" s="26">
        <f t="shared" si="2"/>
        <v>0</v>
      </c>
      <c r="F79" s="25">
        <f t="shared" si="3"/>
        <v>0</v>
      </c>
      <c r="G79" s="453">
        <f>SUMIFS('Cost Export'!$G:$G,'Cost Export'!$C:$C,$A79,'Cost Export'!$D:$D,$B79,'Cost Export'!$E:$E,$C79,'Cost Export'!$A:$A,"&gt;="&amp;G$1,'Cost Export'!$A:$A,"&lt;"&amp;G$1+1)</f>
        <v>0</v>
      </c>
      <c r="H79" s="458">
        <f>SUMIFS('Cost Export'!$G:$G,'Cost Export'!$C:$C,$A79,'Cost Export'!$D:$D,$B79,'Cost Export'!$E:$E,$C79,'Cost Export'!$A:$A,"&gt;="&amp;H$1,'Cost Export'!$A:$A,"&lt;"&amp;H$1+1)</f>
        <v>0</v>
      </c>
      <c r="I79" s="458">
        <f>SUMIFS('Cost Export'!$G:$G,'Cost Export'!$C:$C,$A79,'Cost Export'!$D:$D,$B79,'Cost Export'!$E:$E,$C79,'Cost Export'!$A:$A,"&gt;="&amp;I$1,'Cost Export'!$A:$A,"&lt;"&amp;I$1+1)</f>
        <v>0</v>
      </c>
      <c r="J79" s="458">
        <f>SUMIFS('Cost Export'!$G:$G,'Cost Export'!$C:$C,$A79,'Cost Export'!$D:$D,$B79,'Cost Export'!$E:$E,$C79,'Cost Export'!$A:$A,"&gt;="&amp;J$1,'Cost Export'!$A:$A,"&lt;"&amp;J$1+1)</f>
        <v>0</v>
      </c>
      <c r="K79" s="458">
        <f>SUMIFS('Cost Export'!$G:$G,'Cost Export'!$C:$C,$A79,'Cost Export'!$D:$D,$B79,'Cost Export'!$E:$E,$C79,'Cost Export'!$A:$A,"&gt;="&amp;K$1,'Cost Export'!$A:$A,"&lt;"&amp;K$1+1)</f>
        <v>0</v>
      </c>
      <c r="L79" s="458">
        <f>SUMIFS('Cost Export'!$G:$G,'Cost Export'!$C:$C,$A79,'Cost Export'!$D:$D,$B79,'Cost Export'!$E:$E,$C79,'Cost Export'!$A:$A,"&gt;="&amp;L$1,'Cost Export'!$A:$A,"&lt;"&amp;L$1+1)</f>
        <v>0</v>
      </c>
      <c r="M79" s="458">
        <f>SUMIFS('Cost Export'!$G:$G,'Cost Export'!$C:$C,$A79,'Cost Export'!$D:$D,$B79,'Cost Export'!$E:$E,$C79,'Cost Export'!$A:$A,"&gt;="&amp;M$1,'Cost Export'!$A:$A,"&lt;"&amp;M$1+1)</f>
        <v>0</v>
      </c>
      <c r="N79" s="458">
        <f>SUMIFS('Cost Export'!$G:$G,'Cost Export'!$C:$C,$A79,'Cost Export'!$D:$D,$B79,'Cost Export'!$E:$E,$C79,'Cost Export'!$A:$A,"&gt;="&amp;N$1,'Cost Export'!$A:$A,"&lt;"&amp;N$1+1)</f>
        <v>0</v>
      </c>
      <c r="O79" s="458">
        <f>SUMIFS('Cost Export'!$G:$G,'Cost Export'!$C:$C,$A79,'Cost Export'!$D:$D,$B79,'Cost Export'!$E:$E,$C79,'Cost Export'!$A:$A,"&gt;="&amp;O$1,'Cost Export'!$A:$A,"&lt;"&amp;O$1+1)</f>
        <v>0</v>
      </c>
      <c r="P79" s="458">
        <f>SUMIFS('Cost Export'!$G:$G,'Cost Export'!$C:$C,$A79,'Cost Export'!$D:$D,$B79,'Cost Export'!$E:$E,$C79,'Cost Export'!$A:$A,"&gt;="&amp;P$1,'Cost Export'!$A:$A,"&lt;"&amp;P$1+1)</f>
        <v>0</v>
      </c>
      <c r="Q79" s="458">
        <f>SUMIFS('Cost Export'!$G:$G,'Cost Export'!$C:$C,$A79,'Cost Export'!$D:$D,$B79,'Cost Export'!$E:$E,$C79,'Cost Export'!$A:$A,"&gt;="&amp;Q$1,'Cost Export'!$A:$A,"&lt;"&amp;Q$1+1)</f>
        <v>0</v>
      </c>
      <c r="R79" s="458">
        <f>SUMIFS('Cost Export'!$G:$G,'Cost Export'!$C:$C,$A79,'Cost Export'!$D:$D,$B79,'Cost Export'!$E:$E,$C79,'Cost Export'!$A:$A,"&gt;="&amp;R$1,'Cost Export'!$A:$A,"&lt;"&amp;R$1+1)</f>
        <v>0</v>
      </c>
      <c r="S79" s="458">
        <f>SUMIFS('Cost Export'!$G:$G,'Cost Export'!$C:$C,$A79,'Cost Export'!$D:$D,$B79,'Cost Export'!$E:$E,$C79,'Cost Export'!$A:$A,"&gt;="&amp;S$1,'Cost Export'!$A:$A,"&lt;"&amp;S$1+1)</f>
        <v>0</v>
      </c>
      <c r="T79" s="458">
        <f>SUMIFS('Cost Export'!$G:$G,'Cost Export'!$C:$C,$A79,'Cost Export'!$D:$D,$B79,'Cost Export'!$E:$E,$C79,'Cost Export'!$A:$A,"&gt;="&amp;T$1,'Cost Export'!$A:$A,"&lt;"&amp;T$1+1)</f>
        <v>0</v>
      </c>
      <c r="U79" s="458">
        <f>SUMIFS('Cost Export'!$G:$G,'Cost Export'!$C:$C,$A79,'Cost Export'!$D:$D,$B79,'Cost Export'!$E:$E,$C79,'Cost Export'!$A:$A,"&gt;="&amp;U$1,'Cost Export'!$A:$A,"&lt;"&amp;U$1+1)</f>
        <v>0</v>
      </c>
      <c r="V79" s="458">
        <f>SUMIFS('Cost Export'!$G:$G,'Cost Export'!$C:$C,$A79,'Cost Export'!$D:$D,$B79,'Cost Export'!$E:$E,$C79,'Cost Export'!$A:$A,"&gt;="&amp;V$1,'Cost Export'!$A:$A,"&lt;"&amp;V$1+1)</f>
        <v>0</v>
      </c>
      <c r="W79" s="458">
        <f>SUMIFS('Cost Export'!$G:$G,'Cost Export'!$C:$C,$A79,'Cost Export'!$D:$D,$B79,'Cost Export'!$E:$E,$C79,'Cost Export'!$A:$A,"&gt;="&amp;W$1,'Cost Export'!$A:$A,"&lt;"&amp;W$1+1)</f>
        <v>0</v>
      </c>
      <c r="X79" s="458">
        <f>SUMIFS('Cost Export'!$G:$G,'Cost Export'!$C:$C,$A79,'Cost Export'!$D:$D,$B79,'Cost Export'!$E:$E,$C79,'Cost Export'!$A:$A,"&gt;="&amp;X$1,'Cost Export'!$A:$A,"&lt;"&amp;X$1+1)</f>
        <v>0</v>
      </c>
      <c r="Y79" s="458">
        <f>SUMIFS('Cost Export'!$G:$G,'Cost Export'!$C:$C,$A79,'Cost Export'!$D:$D,$B79,'Cost Export'!$E:$E,$C79,'Cost Export'!$A:$A,"&gt;="&amp;Y$1,'Cost Export'!$A:$A,"&lt;"&amp;Y$1+1)</f>
        <v>0</v>
      </c>
      <c r="Z79" s="458">
        <f>SUMIFS('Cost Export'!$G:$G,'Cost Export'!$C:$C,$A79,'Cost Export'!$D:$D,$B79,'Cost Export'!$E:$E,$C79,'Cost Export'!$A:$A,"&gt;="&amp;Z$1,'Cost Export'!$A:$A,"&lt;"&amp;Z$1+1)</f>
        <v>0</v>
      </c>
      <c r="AA79" s="458">
        <f>SUMIFS('Cost Export'!$G:$G,'Cost Export'!$C:$C,$A79,'Cost Export'!$D:$D,$B79,'Cost Export'!$E:$E,$C79,'Cost Export'!$A:$A,"&gt;="&amp;AA$1,'Cost Export'!$A:$A,"&lt;"&amp;AA$1+1)</f>
        <v>0</v>
      </c>
      <c r="AB79" s="459">
        <f>SUMIFS('Cost Export'!$G:$G,'Cost Export'!$C:$C,$A79,'Cost Export'!$D:$D,$B79,'Cost Export'!$E:$E,$C79,'Cost Export'!$A:$A,"&gt;="&amp;AB$1,'Cost Export'!$A:$A,"&lt;"&amp;AB$1+1)</f>
        <v>0</v>
      </c>
    </row>
    <row r="80" spans="1:28">
      <c r="A80" s="6">
        <v>7190</v>
      </c>
      <c r="B80" s="7">
        <v>100</v>
      </c>
      <c r="C80" s="7">
        <v>31.02</v>
      </c>
      <c r="D80" s="8" t="s">
        <v>47</v>
      </c>
      <c r="E80" s="26">
        <f t="shared" si="2"/>
        <v>0</v>
      </c>
      <c r="F80" s="25">
        <f t="shared" si="3"/>
        <v>0</v>
      </c>
      <c r="G80" s="453">
        <f>SUMIFS('Cost Export'!$G:$G,'Cost Export'!$C:$C,$A80,'Cost Export'!$D:$D,$B80,'Cost Export'!$E:$E,$C80,'Cost Export'!$A:$A,"&gt;="&amp;G$1,'Cost Export'!$A:$A,"&lt;"&amp;G$1+1)</f>
        <v>0</v>
      </c>
      <c r="H80" s="458">
        <f>SUMIFS('Cost Export'!$G:$G,'Cost Export'!$C:$C,$A80,'Cost Export'!$D:$D,$B80,'Cost Export'!$E:$E,$C80,'Cost Export'!$A:$A,"&gt;="&amp;H$1,'Cost Export'!$A:$A,"&lt;"&amp;H$1+1)</f>
        <v>0</v>
      </c>
      <c r="I80" s="458">
        <f>SUMIFS('Cost Export'!$G:$G,'Cost Export'!$C:$C,$A80,'Cost Export'!$D:$D,$B80,'Cost Export'!$E:$E,$C80,'Cost Export'!$A:$A,"&gt;="&amp;I$1,'Cost Export'!$A:$A,"&lt;"&amp;I$1+1)</f>
        <v>0</v>
      </c>
      <c r="J80" s="458">
        <f>SUMIFS('Cost Export'!$G:$G,'Cost Export'!$C:$C,$A80,'Cost Export'!$D:$D,$B80,'Cost Export'!$E:$E,$C80,'Cost Export'!$A:$A,"&gt;="&amp;J$1,'Cost Export'!$A:$A,"&lt;"&amp;J$1+1)</f>
        <v>0</v>
      </c>
      <c r="K80" s="458">
        <f>SUMIFS('Cost Export'!$G:$G,'Cost Export'!$C:$C,$A80,'Cost Export'!$D:$D,$B80,'Cost Export'!$E:$E,$C80,'Cost Export'!$A:$A,"&gt;="&amp;K$1,'Cost Export'!$A:$A,"&lt;"&amp;K$1+1)</f>
        <v>0</v>
      </c>
      <c r="L80" s="458">
        <f>SUMIFS('Cost Export'!$G:$G,'Cost Export'!$C:$C,$A80,'Cost Export'!$D:$D,$B80,'Cost Export'!$E:$E,$C80,'Cost Export'!$A:$A,"&gt;="&amp;L$1,'Cost Export'!$A:$A,"&lt;"&amp;L$1+1)</f>
        <v>0</v>
      </c>
      <c r="M80" s="458">
        <f>SUMIFS('Cost Export'!$G:$G,'Cost Export'!$C:$C,$A80,'Cost Export'!$D:$D,$B80,'Cost Export'!$E:$E,$C80,'Cost Export'!$A:$A,"&gt;="&amp;M$1,'Cost Export'!$A:$A,"&lt;"&amp;M$1+1)</f>
        <v>0</v>
      </c>
      <c r="N80" s="458">
        <f>SUMIFS('Cost Export'!$G:$G,'Cost Export'!$C:$C,$A80,'Cost Export'!$D:$D,$B80,'Cost Export'!$E:$E,$C80,'Cost Export'!$A:$A,"&gt;="&amp;N$1,'Cost Export'!$A:$A,"&lt;"&amp;N$1+1)</f>
        <v>0</v>
      </c>
      <c r="O80" s="458">
        <f>SUMIFS('Cost Export'!$G:$G,'Cost Export'!$C:$C,$A80,'Cost Export'!$D:$D,$B80,'Cost Export'!$E:$E,$C80,'Cost Export'!$A:$A,"&gt;="&amp;O$1,'Cost Export'!$A:$A,"&lt;"&amp;O$1+1)</f>
        <v>0</v>
      </c>
      <c r="P80" s="458">
        <f>SUMIFS('Cost Export'!$G:$G,'Cost Export'!$C:$C,$A80,'Cost Export'!$D:$D,$B80,'Cost Export'!$E:$E,$C80,'Cost Export'!$A:$A,"&gt;="&amp;P$1,'Cost Export'!$A:$A,"&lt;"&amp;P$1+1)</f>
        <v>0</v>
      </c>
      <c r="Q80" s="458">
        <f>SUMIFS('Cost Export'!$G:$G,'Cost Export'!$C:$C,$A80,'Cost Export'!$D:$D,$B80,'Cost Export'!$E:$E,$C80,'Cost Export'!$A:$A,"&gt;="&amp;Q$1,'Cost Export'!$A:$A,"&lt;"&amp;Q$1+1)</f>
        <v>0</v>
      </c>
      <c r="R80" s="458">
        <f>SUMIFS('Cost Export'!$G:$G,'Cost Export'!$C:$C,$A80,'Cost Export'!$D:$D,$B80,'Cost Export'!$E:$E,$C80,'Cost Export'!$A:$A,"&gt;="&amp;R$1,'Cost Export'!$A:$A,"&lt;"&amp;R$1+1)</f>
        <v>0</v>
      </c>
      <c r="S80" s="458">
        <f>SUMIFS('Cost Export'!$G:$G,'Cost Export'!$C:$C,$A80,'Cost Export'!$D:$D,$B80,'Cost Export'!$E:$E,$C80,'Cost Export'!$A:$A,"&gt;="&amp;S$1,'Cost Export'!$A:$A,"&lt;"&amp;S$1+1)</f>
        <v>0</v>
      </c>
      <c r="T80" s="458">
        <f>SUMIFS('Cost Export'!$G:$G,'Cost Export'!$C:$C,$A80,'Cost Export'!$D:$D,$B80,'Cost Export'!$E:$E,$C80,'Cost Export'!$A:$A,"&gt;="&amp;T$1,'Cost Export'!$A:$A,"&lt;"&amp;T$1+1)</f>
        <v>0</v>
      </c>
      <c r="U80" s="458">
        <f>SUMIFS('Cost Export'!$G:$G,'Cost Export'!$C:$C,$A80,'Cost Export'!$D:$D,$B80,'Cost Export'!$E:$E,$C80,'Cost Export'!$A:$A,"&gt;="&amp;U$1,'Cost Export'!$A:$A,"&lt;"&amp;U$1+1)</f>
        <v>0</v>
      </c>
      <c r="V80" s="458">
        <f>SUMIFS('Cost Export'!$G:$G,'Cost Export'!$C:$C,$A80,'Cost Export'!$D:$D,$B80,'Cost Export'!$E:$E,$C80,'Cost Export'!$A:$A,"&gt;="&amp;V$1,'Cost Export'!$A:$A,"&lt;"&amp;V$1+1)</f>
        <v>0</v>
      </c>
      <c r="W80" s="458">
        <f>SUMIFS('Cost Export'!$G:$G,'Cost Export'!$C:$C,$A80,'Cost Export'!$D:$D,$B80,'Cost Export'!$E:$E,$C80,'Cost Export'!$A:$A,"&gt;="&amp;W$1,'Cost Export'!$A:$A,"&lt;"&amp;W$1+1)</f>
        <v>0</v>
      </c>
      <c r="X80" s="458">
        <f>SUMIFS('Cost Export'!$G:$G,'Cost Export'!$C:$C,$A80,'Cost Export'!$D:$D,$B80,'Cost Export'!$E:$E,$C80,'Cost Export'!$A:$A,"&gt;="&amp;X$1,'Cost Export'!$A:$A,"&lt;"&amp;X$1+1)</f>
        <v>0</v>
      </c>
      <c r="Y80" s="458">
        <f>SUMIFS('Cost Export'!$G:$G,'Cost Export'!$C:$C,$A80,'Cost Export'!$D:$D,$B80,'Cost Export'!$E:$E,$C80,'Cost Export'!$A:$A,"&gt;="&amp;Y$1,'Cost Export'!$A:$A,"&lt;"&amp;Y$1+1)</f>
        <v>0</v>
      </c>
      <c r="Z80" s="458">
        <f>SUMIFS('Cost Export'!$G:$G,'Cost Export'!$C:$C,$A80,'Cost Export'!$D:$D,$B80,'Cost Export'!$E:$E,$C80,'Cost Export'!$A:$A,"&gt;="&amp;Z$1,'Cost Export'!$A:$A,"&lt;"&amp;Z$1+1)</f>
        <v>0</v>
      </c>
      <c r="AA80" s="458">
        <f>SUMIFS('Cost Export'!$G:$G,'Cost Export'!$C:$C,$A80,'Cost Export'!$D:$D,$B80,'Cost Export'!$E:$E,$C80,'Cost Export'!$A:$A,"&gt;="&amp;AA$1,'Cost Export'!$A:$A,"&lt;"&amp;AA$1+1)</f>
        <v>0</v>
      </c>
      <c r="AB80" s="459">
        <f>SUMIFS('Cost Export'!$G:$G,'Cost Export'!$C:$C,$A80,'Cost Export'!$D:$D,$B80,'Cost Export'!$E:$E,$C80,'Cost Export'!$A:$A,"&gt;="&amp;AB$1,'Cost Export'!$A:$A,"&lt;"&amp;AB$1+1)</f>
        <v>0</v>
      </c>
    </row>
    <row r="81" spans="1:28">
      <c r="A81" s="6">
        <v>7190</v>
      </c>
      <c r="B81" s="7">
        <v>100</v>
      </c>
      <c r="C81" s="7">
        <v>31.04</v>
      </c>
      <c r="D81" s="8" t="s">
        <v>47</v>
      </c>
      <c r="E81" s="26">
        <f t="shared" si="2"/>
        <v>0</v>
      </c>
      <c r="F81" s="25">
        <f t="shared" si="3"/>
        <v>0</v>
      </c>
      <c r="G81" s="453">
        <f>SUMIFS('Cost Export'!$G:$G,'Cost Export'!$C:$C,$A81,'Cost Export'!$D:$D,$B81,'Cost Export'!$E:$E,$C81,'Cost Export'!$A:$A,"&gt;="&amp;G$1,'Cost Export'!$A:$A,"&lt;"&amp;G$1+1)</f>
        <v>0</v>
      </c>
      <c r="H81" s="458">
        <f>SUMIFS('Cost Export'!$G:$G,'Cost Export'!$C:$C,$A81,'Cost Export'!$D:$D,$B81,'Cost Export'!$E:$E,$C81,'Cost Export'!$A:$A,"&gt;="&amp;H$1,'Cost Export'!$A:$A,"&lt;"&amp;H$1+1)</f>
        <v>0</v>
      </c>
      <c r="I81" s="458">
        <f>SUMIFS('Cost Export'!$G:$G,'Cost Export'!$C:$C,$A81,'Cost Export'!$D:$D,$B81,'Cost Export'!$E:$E,$C81,'Cost Export'!$A:$A,"&gt;="&amp;I$1,'Cost Export'!$A:$A,"&lt;"&amp;I$1+1)</f>
        <v>0</v>
      </c>
      <c r="J81" s="458">
        <f>SUMIFS('Cost Export'!$G:$G,'Cost Export'!$C:$C,$A81,'Cost Export'!$D:$D,$B81,'Cost Export'!$E:$E,$C81,'Cost Export'!$A:$A,"&gt;="&amp;J$1,'Cost Export'!$A:$A,"&lt;"&amp;J$1+1)</f>
        <v>0</v>
      </c>
      <c r="K81" s="458">
        <f>SUMIFS('Cost Export'!$G:$G,'Cost Export'!$C:$C,$A81,'Cost Export'!$D:$D,$B81,'Cost Export'!$E:$E,$C81,'Cost Export'!$A:$A,"&gt;="&amp;K$1,'Cost Export'!$A:$A,"&lt;"&amp;K$1+1)</f>
        <v>0</v>
      </c>
      <c r="L81" s="458">
        <f>SUMIFS('Cost Export'!$G:$G,'Cost Export'!$C:$C,$A81,'Cost Export'!$D:$D,$B81,'Cost Export'!$E:$E,$C81,'Cost Export'!$A:$A,"&gt;="&amp;L$1,'Cost Export'!$A:$A,"&lt;"&amp;L$1+1)</f>
        <v>0</v>
      </c>
      <c r="M81" s="458">
        <f>SUMIFS('Cost Export'!$G:$G,'Cost Export'!$C:$C,$A81,'Cost Export'!$D:$D,$B81,'Cost Export'!$E:$E,$C81,'Cost Export'!$A:$A,"&gt;="&amp;M$1,'Cost Export'!$A:$A,"&lt;"&amp;M$1+1)</f>
        <v>0</v>
      </c>
      <c r="N81" s="458">
        <f>SUMIFS('Cost Export'!$G:$G,'Cost Export'!$C:$C,$A81,'Cost Export'!$D:$D,$B81,'Cost Export'!$E:$E,$C81,'Cost Export'!$A:$A,"&gt;="&amp;N$1,'Cost Export'!$A:$A,"&lt;"&amp;N$1+1)</f>
        <v>0</v>
      </c>
      <c r="O81" s="458">
        <f>SUMIFS('Cost Export'!$G:$G,'Cost Export'!$C:$C,$A81,'Cost Export'!$D:$D,$B81,'Cost Export'!$E:$E,$C81,'Cost Export'!$A:$A,"&gt;="&amp;O$1,'Cost Export'!$A:$A,"&lt;"&amp;O$1+1)</f>
        <v>0</v>
      </c>
      <c r="P81" s="458">
        <f>SUMIFS('Cost Export'!$G:$G,'Cost Export'!$C:$C,$A81,'Cost Export'!$D:$D,$B81,'Cost Export'!$E:$E,$C81,'Cost Export'!$A:$A,"&gt;="&amp;P$1,'Cost Export'!$A:$A,"&lt;"&amp;P$1+1)</f>
        <v>0</v>
      </c>
      <c r="Q81" s="458">
        <f>SUMIFS('Cost Export'!$G:$G,'Cost Export'!$C:$C,$A81,'Cost Export'!$D:$D,$B81,'Cost Export'!$E:$E,$C81,'Cost Export'!$A:$A,"&gt;="&amp;Q$1,'Cost Export'!$A:$A,"&lt;"&amp;Q$1+1)</f>
        <v>0</v>
      </c>
      <c r="R81" s="458">
        <f>SUMIFS('Cost Export'!$G:$G,'Cost Export'!$C:$C,$A81,'Cost Export'!$D:$D,$B81,'Cost Export'!$E:$E,$C81,'Cost Export'!$A:$A,"&gt;="&amp;R$1,'Cost Export'!$A:$A,"&lt;"&amp;R$1+1)</f>
        <v>0</v>
      </c>
      <c r="S81" s="458">
        <f>SUMIFS('Cost Export'!$G:$G,'Cost Export'!$C:$C,$A81,'Cost Export'!$D:$D,$B81,'Cost Export'!$E:$E,$C81,'Cost Export'!$A:$A,"&gt;="&amp;S$1,'Cost Export'!$A:$A,"&lt;"&amp;S$1+1)</f>
        <v>0</v>
      </c>
      <c r="T81" s="458">
        <f>SUMIFS('Cost Export'!$G:$G,'Cost Export'!$C:$C,$A81,'Cost Export'!$D:$D,$B81,'Cost Export'!$E:$E,$C81,'Cost Export'!$A:$A,"&gt;="&amp;T$1,'Cost Export'!$A:$A,"&lt;"&amp;T$1+1)</f>
        <v>0</v>
      </c>
      <c r="U81" s="458">
        <f>SUMIFS('Cost Export'!$G:$G,'Cost Export'!$C:$C,$A81,'Cost Export'!$D:$D,$B81,'Cost Export'!$E:$E,$C81,'Cost Export'!$A:$A,"&gt;="&amp;U$1,'Cost Export'!$A:$A,"&lt;"&amp;U$1+1)</f>
        <v>0</v>
      </c>
      <c r="V81" s="458">
        <f>SUMIFS('Cost Export'!$G:$G,'Cost Export'!$C:$C,$A81,'Cost Export'!$D:$D,$B81,'Cost Export'!$E:$E,$C81,'Cost Export'!$A:$A,"&gt;="&amp;V$1,'Cost Export'!$A:$A,"&lt;"&amp;V$1+1)</f>
        <v>0</v>
      </c>
      <c r="W81" s="458">
        <f>SUMIFS('Cost Export'!$G:$G,'Cost Export'!$C:$C,$A81,'Cost Export'!$D:$D,$B81,'Cost Export'!$E:$E,$C81,'Cost Export'!$A:$A,"&gt;="&amp;W$1,'Cost Export'!$A:$A,"&lt;"&amp;W$1+1)</f>
        <v>0</v>
      </c>
      <c r="X81" s="458">
        <f>SUMIFS('Cost Export'!$G:$G,'Cost Export'!$C:$C,$A81,'Cost Export'!$D:$D,$B81,'Cost Export'!$E:$E,$C81,'Cost Export'!$A:$A,"&gt;="&amp;X$1,'Cost Export'!$A:$A,"&lt;"&amp;X$1+1)</f>
        <v>0</v>
      </c>
      <c r="Y81" s="458">
        <f>SUMIFS('Cost Export'!$G:$G,'Cost Export'!$C:$C,$A81,'Cost Export'!$D:$D,$B81,'Cost Export'!$E:$E,$C81,'Cost Export'!$A:$A,"&gt;="&amp;Y$1,'Cost Export'!$A:$A,"&lt;"&amp;Y$1+1)</f>
        <v>0</v>
      </c>
      <c r="Z81" s="458">
        <f>SUMIFS('Cost Export'!$G:$G,'Cost Export'!$C:$C,$A81,'Cost Export'!$D:$D,$B81,'Cost Export'!$E:$E,$C81,'Cost Export'!$A:$A,"&gt;="&amp;Z$1,'Cost Export'!$A:$A,"&lt;"&amp;Z$1+1)</f>
        <v>0</v>
      </c>
      <c r="AA81" s="458">
        <f>SUMIFS('Cost Export'!$G:$G,'Cost Export'!$C:$C,$A81,'Cost Export'!$D:$D,$B81,'Cost Export'!$E:$E,$C81,'Cost Export'!$A:$A,"&gt;="&amp;AA$1,'Cost Export'!$A:$A,"&lt;"&amp;AA$1+1)</f>
        <v>0</v>
      </c>
      <c r="AB81" s="459">
        <f>SUMIFS('Cost Export'!$G:$G,'Cost Export'!$C:$C,$A81,'Cost Export'!$D:$D,$B81,'Cost Export'!$E:$E,$C81,'Cost Export'!$A:$A,"&gt;="&amp;AB$1,'Cost Export'!$A:$A,"&lt;"&amp;AB$1+1)</f>
        <v>0</v>
      </c>
    </row>
    <row r="82" spans="1:28">
      <c r="A82" s="6">
        <v>7190</v>
      </c>
      <c r="B82" s="7">
        <v>100</v>
      </c>
      <c r="C82" s="7">
        <v>31.05</v>
      </c>
      <c r="D82" s="8" t="s">
        <v>47</v>
      </c>
      <c r="E82" s="26">
        <f t="shared" si="2"/>
        <v>0</v>
      </c>
      <c r="F82" s="25">
        <f t="shared" si="3"/>
        <v>0</v>
      </c>
      <c r="G82" s="453">
        <f>SUMIFS('Cost Export'!$G:$G,'Cost Export'!$C:$C,$A82,'Cost Export'!$D:$D,$B82,'Cost Export'!$E:$E,$C82,'Cost Export'!$A:$A,"&gt;="&amp;G$1,'Cost Export'!$A:$A,"&lt;"&amp;G$1+1)</f>
        <v>0</v>
      </c>
      <c r="H82" s="458">
        <f>SUMIFS('Cost Export'!$G:$G,'Cost Export'!$C:$C,$A82,'Cost Export'!$D:$D,$B82,'Cost Export'!$E:$E,$C82,'Cost Export'!$A:$A,"&gt;="&amp;H$1,'Cost Export'!$A:$A,"&lt;"&amp;H$1+1)</f>
        <v>0</v>
      </c>
      <c r="I82" s="458">
        <f>SUMIFS('Cost Export'!$G:$G,'Cost Export'!$C:$C,$A82,'Cost Export'!$D:$D,$B82,'Cost Export'!$E:$E,$C82,'Cost Export'!$A:$A,"&gt;="&amp;I$1,'Cost Export'!$A:$A,"&lt;"&amp;I$1+1)</f>
        <v>0</v>
      </c>
      <c r="J82" s="458">
        <f>SUMIFS('Cost Export'!$G:$G,'Cost Export'!$C:$C,$A82,'Cost Export'!$D:$D,$B82,'Cost Export'!$E:$E,$C82,'Cost Export'!$A:$A,"&gt;="&amp;J$1,'Cost Export'!$A:$A,"&lt;"&amp;J$1+1)</f>
        <v>0</v>
      </c>
      <c r="K82" s="458">
        <f>SUMIFS('Cost Export'!$G:$G,'Cost Export'!$C:$C,$A82,'Cost Export'!$D:$D,$B82,'Cost Export'!$E:$E,$C82,'Cost Export'!$A:$A,"&gt;="&amp;K$1,'Cost Export'!$A:$A,"&lt;"&amp;K$1+1)</f>
        <v>0</v>
      </c>
      <c r="L82" s="458">
        <f>SUMIFS('Cost Export'!$G:$G,'Cost Export'!$C:$C,$A82,'Cost Export'!$D:$D,$B82,'Cost Export'!$E:$E,$C82,'Cost Export'!$A:$A,"&gt;="&amp;L$1,'Cost Export'!$A:$A,"&lt;"&amp;L$1+1)</f>
        <v>0</v>
      </c>
      <c r="M82" s="458">
        <f>SUMIFS('Cost Export'!$G:$G,'Cost Export'!$C:$C,$A82,'Cost Export'!$D:$D,$B82,'Cost Export'!$E:$E,$C82,'Cost Export'!$A:$A,"&gt;="&amp;M$1,'Cost Export'!$A:$A,"&lt;"&amp;M$1+1)</f>
        <v>0</v>
      </c>
      <c r="N82" s="458">
        <f>SUMIFS('Cost Export'!$G:$G,'Cost Export'!$C:$C,$A82,'Cost Export'!$D:$D,$B82,'Cost Export'!$E:$E,$C82,'Cost Export'!$A:$A,"&gt;="&amp;N$1,'Cost Export'!$A:$A,"&lt;"&amp;N$1+1)</f>
        <v>0</v>
      </c>
      <c r="O82" s="458">
        <f>SUMIFS('Cost Export'!$G:$G,'Cost Export'!$C:$C,$A82,'Cost Export'!$D:$D,$B82,'Cost Export'!$E:$E,$C82,'Cost Export'!$A:$A,"&gt;="&amp;O$1,'Cost Export'!$A:$A,"&lt;"&amp;O$1+1)</f>
        <v>0</v>
      </c>
      <c r="P82" s="458">
        <f>SUMIFS('Cost Export'!$G:$G,'Cost Export'!$C:$C,$A82,'Cost Export'!$D:$D,$B82,'Cost Export'!$E:$E,$C82,'Cost Export'!$A:$A,"&gt;="&amp;P$1,'Cost Export'!$A:$A,"&lt;"&amp;P$1+1)</f>
        <v>0</v>
      </c>
      <c r="Q82" s="458">
        <f>SUMIFS('Cost Export'!$G:$G,'Cost Export'!$C:$C,$A82,'Cost Export'!$D:$D,$B82,'Cost Export'!$E:$E,$C82,'Cost Export'!$A:$A,"&gt;="&amp;Q$1,'Cost Export'!$A:$A,"&lt;"&amp;Q$1+1)</f>
        <v>0</v>
      </c>
      <c r="R82" s="458">
        <f>SUMIFS('Cost Export'!$G:$G,'Cost Export'!$C:$C,$A82,'Cost Export'!$D:$D,$B82,'Cost Export'!$E:$E,$C82,'Cost Export'!$A:$A,"&gt;="&amp;R$1,'Cost Export'!$A:$A,"&lt;"&amp;R$1+1)</f>
        <v>0</v>
      </c>
      <c r="S82" s="458">
        <f>SUMIFS('Cost Export'!$G:$G,'Cost Export'!$C:$C,$A82,'Cost Export'!$D:$D,$B82,'Cost Export'!$E:$E,$C82,'Cost Export'!$A:$A,"&gt;="&amp;S$1,'Cost Export'!$A:$A,"&lt;"&amp;S$1+1)</f>
        <v>0</v>
      </c>
      <c r="T82" s="458">
        <f>SUMIFS('Cost Export'!$G:$G,'Cost Export'!$C:$C,$A82,'Cost Export'!$D:$D,$B82,'Cost Export'!$E:$E,$C82,'Cost Export'!$A:$A,"&gt;="&amp;T$1,'Cost Export'!$A:$A,"&lt;"&amp;T$1+1)</f>
        <v>0</v>
      </c>
      <c r="U82" s="458">
        <f>SUMIFS('Cost Export'!$G:$G,'Cost Export'!$C:$C,$A82,'Cost Export'!$D:$D,$B82,'Cost Export'!$E:$E,$C82,'Cost Export'!$A:$A,"&gt;="&amp;U$1,'Cost Export'!$A:$A,"&lt;"&amp;U$1+1)</f>
        <v>0</v>
      </c>
      <c r="V82" s="458">
        <f>SUMIFS('Cost Export'!$G:$G,'Cost Export'!$C:$C,$A82,'Cost Export'!$D:$D,$B82,'Cost Export'!$E:$E,$C82,'Cost Export'!$A:$A,"&gt;="&amp;V$1,'Cost Export'!$A:$A,"&lt;"&amp;V$1+1)</f>
        <v>0</v>
      </c>
      <c r="W82" s="458">
        <f>SUMIFS('Cost Export'!$G:$G,'Cost Export'!$C:$C,$A82,'Cost Export'!$D:$D,$B82,'Cost Export'!$E:$E,$C82,'Cost Export'!$A:$A,"&gt;="&amp;W$1,'Cost Export'!$A:$A,"&lt;"&amp;W$1+1)</f>
        <v>0</v>
      </c>
      <c r="X82" s="458">
        <f>SUMIFS('Cost Export'!$G:$G,'Cost Export'!$C:$C,$A82,'Cost Export'!$D:$D,$B82,'Cost Export'!$E:$E,$C82,'Cost Export'!$A:$A,"&gt;="&amp;X$1,'Cost Export'!$A:$A,"&lt;"&amp;X$1+1)</f>
        <v>0</v>
      </c>
      <c r="Y82" s="458">
        <f>SUMIFS('Cost Export'!$G:$G,'Cost Export'!$C:$C,$A82,'Cost Export'!$D:$D,$B82,'Cost Export'!$E:$E,$C82,'Cost Export'!$A:$A,"&gt;="&amp;Y$1,'Cost Export'!$A:$A,"&lt;"&amp;Y$1+1)</f>
        <v>0</v>
      </c>
      <c r="Z82" s="458">
        <f>SUMIFS('Cost Export'!$G:$G,'Cost Export'!$C:$C,$A82,'Cost Export'!$D:$D,$B82,'Cost Export'!$E:$E,$C82,'Cost Export'!$A:$A,"&gt;="&amp;Z$1,'Cost Export'!$A:$A,"&lt;"&amp;Z$1+1)</f>
        <v>0</v>
      </c>
      <c r="AA82" s="458">
        <f>SUMIFS('Cost Export'!$G:$G,'Cost Export'!$C:$C,$A82,'Cost Export'!$D:$D,$B82,'Cost Export'!$E:$E,$C82,'Cost Export'!$A:$A,"&gt;="&amp;AA$1,'Cost Export'!$A:$A,"&lt;"&amp;AA$1+1)</f>
        <v>0</v>
      </c>
      <c r="AB82" s="459">
        <f>SUMIFS('Cost Export'!$G:$G,'Cost Export'!$C:$C,$A82,'Cost Export'!$D:$D,$B82,'Cost Export'!$E:$E,$C82,'Cost Export'!$A:$A,"&gt;="&amp;AB$1,'Cost Export'!$A:$A,"&lt;"&amp;AB$1+1)</f>
        <v>0</v>
      </c>
    </row>
    <row r="83" spans="1:28">
      <c r="A83" s="6">
        <v>7190</v>
      </c>
      <c r="B83" s="7">
        <v>110</v>
      </c>
      <c r="C83" s="7">
        <v>31.1</v>
      </c>
      <c r="D83" s="8" t="s">
        <v>70</v>
      </c>
      <c r="E83" s="26">
        <f t="shared" si="2"/>
        <v>5769.7</v>
      </c>
      <c r="F83" s="25">
        <f t="shared" si="3"/>
        <v>11539.4</v>
      </c>
      <c r="G83" s="453">
        <f>SUMIFS('Cost Export'!$G:$G,'Cost Export'!$C:$C,$A83,'Cost Export'!$D:$D,$B83,'Cost Export'!$E:$E,$C83,'Cost Export'!$A:$A,"&gt;="&amp;G$1,'Cost Export'!$A:$A,"&lt;"&amp;G$1+1)</f>
        <v>57697</v>
      </c>
      <c r="H83" s="458">
        <f>SUMIFS('Cost Export'!$G:$G,'Cost Export'!$C:$C,$A83,'Cost Export'!$D:$D,$B83,'Cost Export'!$E:$E,$C83,'Cost Export'!$A:$A,"&gt;="&amp;H$1,'Cost Export'!$A:$A,"&lt;"&amp;H$1+1)</f>
        <v>0</v>
      </c>
      <c r="I83" s="458">
        <f>SUMIFS('Cost Export'!$G:$G,'Cost Export'!$C:$C,$A83,'Cost Export'!$D:$D,$B83,'Cost Export'!$E:$E,$C83,'Cost Export'!$A:$A,"&gt;="&amp;I$1,'Cost Export'!$A:$A,"&lt;"&amp;I$1+1)</f>
        <v>0</v>
      </c>
      <c r="J83" s="458">
        <f>SUMIFS('Cost Export'!$G:$G,'Cost Export'!$C:$C,$A83,'Cost Export'!$D:$D,$B83,'Cost Export'!$E:$E,$C83,'Cost Export'!$A:$A,"&gt;="&amp;J$1,'Cost Export'!$A:$A,"&lt;"&amp;J$1+1)</f>
        <v>0</v>
      </c>
      <c r="K83" s="458">
        <f>SUMIFS('Cost Export'!$G:$G,'Cost Export'!$C:$C,$A83,'Cost Export'!$D:$D,$B83,'Cost Export'!$E:$E,$C83,'Cost Export'!$A:$A,"&gt;="&amp;K$1,'Cost Export'!$A:$A,"&lt;"&amp;K$1+1)</f>
        <v>0</v>
      </c>
      <c r="L83" s="458">
        <f>SUMIFS('Cost Export'!$G:$G,'Cost Export'!$C:$C,$A83,'Cost Export'!$D:$D,$B83,'Cost Export'!$E:$E,$C83,'Cost Export'!$A:$A,"&gt;="&amp;L$1,'Cost Export'!$A:$A,"&lt;"&amp;L$1+1)</f>
        <v>0</v>
      </c>
      <c r="M83" s="458">
        <f>SUMIFS('Cost Export'!$G:$G,'Cost Export'!$C:$C,$A83,'Cost Export'!$D:$D,$B83,'Cost Export'!$E:$E,$C83,'Cost Export'!$A:$A,"&gt;="&amp;M$1,'Cost Export'!$A:$A,"&lt;"&amp;M$1+1)</f>
        <v>0</v>
      </c>
      <c r="N83" s="458">
        <f>SUMIFS('Cost Export'!$G:$G,'Cost Export'!$C:$C,$A83,'Cost Export'!$D:$D,$B83,'Cost Export'!$E:$E,$C83,'Cost Export'!$A:$A,"&gt;="&amp;N$1,'Cost Export'!$A:$A,"&lt;"&amp;N$1+1)</f>
        <v>0</v>
      </c>
      <c r="O83" s="458">
        <f>SUMIFS('Cost Export'!$G:$G,'Cost Export'!$C:$C,$A83,'Cost Export'!$D:$D,$B83,'Cost Export'!$E:$E,$C83,'Cost Export'!$A:$A,"&gt;="&amp;O$1,'Cost Export'!$A:$A,"&lt;"&amp;O$1+1)</f>
        <v>0</v>
      </c>
      <c r="P83" s="458">
        <f>SUMIFS('Cost Export'!$G:$G,'Cost Export'!$C:$C,$A83,'Cost Export'!$D:$D,$B83,'Cost Export'!$E:$E,$C83,'Cost Export'!$A:$A,"&gt;="&amp;P$1,'Cost Export'!$A:$A,"&lt;"&amp;P$1+1)</f>
        <v>0</v>
      </c>
      <c r="Q83" s="458">
        <f>SUMIFS('Cost Export'!$G:$G,'Cost Export'!$C:$C,$A83,'Cost Export'!$D:$D,$B83,'Cost Export'!$E:$E,$C83,'Cost Export'!$A:$A,"&gt;="&amp;Q$1,'Cost Export'!$A:$A,"&lt;"&amp;Q$1+1)</f>
        <v>0</v>
      </c>
      <c r="R83" s="458">
        <f>SUMIFS('Cost Export'!$G:$G,'Cost Export'!$C:$C,$A83,'Cost Export'!$D:$D,$B83,'Cost Export'!$E:$E,$C83,'Cost Export'!$A:$A,"&gt;="&amp;R$1,'Cost Export'!$A:$A,"&lt;"&amp;R$1+1)</f>
        <v>0</v>
      </c>
      <c r="S83" s="458">
        <f>SUMIFS('Cost Export'!$G:$G,'Cost Export'!$C:$C,$A83,'Cost Export'!$D:$D,$B83,'Cost Export'!$E:$E,$C83,'Cost Export'!$A:$A,"&gt;="&amp;S$1,'Cost Export'!$A:$A,"&lt;"&amp;S$1+1)</f>
        <v>0</v>
      </c>
      <c r="T83" s="458">
        <f>SUMIFS('Cost Export'!$G:$G,'Cost Export'!$C:$C,$A83,'Cost Export'!$D:$D,$B83,'Cost Export'!$E:$E,$C83,'Cost Export'!$A:$A,"&gt;="&amp;T$1,'Cost Export'!$A:$A,"&lt;"&amp;T$1+1)</f>
        <v>0</v>
      </c>
      <c r="U83" s="458">
        <f>SUMIFS('Cost Export'!$G:$G,'Cost Export'!$C:$C,$A83,'Cost Export'!$D:$D,$B83,'Cost Export'!$E:$E,$C83,'Cost Export'!$A:$A,"&gt;="&amp;U$1,'Cost Export'!$A:$A,"&lt;"&amp;U$1+1)</f>
        <v>0</v>
      </c>
      <c r="V83" s="458">
        <f>SUMIFS('Cost Export'!$G:$G,'Cost Export'!$C:$C,$A83,'Cost Export'!$D:$D,$B83,'Cost Export'!$E:$E,$C83,'Cost Export'!$A:$A,"&gt;="&amp;V$1,'Cost Export'!$A:$A,"&lt;"&amp;V$1+1)</f>
        <v>0</v>
      </c>
      <c r="W83" s="458">
        <f>SUMIFS('Cost Export'!$G:$G,'Cost Export'!$C:$C,$A83,'Cost Export'!$D:$D,$B83,'Cost Export'!$E:$E,$C83,'Cost Export'!$A:$A,"&gt;="&amp;W$1,'Cost Export'!$A:$A,"&lt;"&amp;W$1+1)</f>
        <v>0</v>
      </c>
      <c r="X83" s="458">
        <f>SUMIFS('Cost Export'!$G:$G,'Cost Export'!$C:$C,$A83,'Cost Export'!$D:$D,$B83,'Cost Export'!$E:$E,$C83,'Cost Export'!$A:$A,"&gt;="&amp;X$1,'Cost Export'!$A:$A,"&lt;"&amp;X$1+1)</f>
        <v>0</v>
      </c>
      <c r="Y83" s="458">
        <f>SUMIFS('Cost Export'!$G:$G,'Cost Export'!$C:$C,$A83,'Cost Export'!$D:$D,$B83,'Cost Export'!$E:$E,$C83,'Cost Export'!$A:$A,"&gt;="&amp;Y$1,'Cost Export'!$A:$A,"&lt;"&amp;Y$1+1)</f>
        <v>0</v>
      </c>
      <c r="Z83" s="458">
        <f>SUMIFS('Cost Export'!$G:$G,'Cost Export'!$C:$C,$A83,'Cost Export'!$D:$D,$B83,'Cost Export'!$E:$E,$C83,'Cost Export'!$A:$A,"&gt;="&amp;Z$1,'Cost Export'!$A:$A,"&lt;"&amp;Z$1+1)</f>
        <v>0</v>
      </c>
      <c r="AA83" s="458">
        <f>SUMIFS('Cost Export'!$G:$G,'Cost Export'!$C:$C,$A83,'Cost Export'!$D:$D,$B83,'Cost Export'!$E:$E,$C83,'Cost Export'!$A:$A,"&gt;="&amp;AA$1,'Cost Export'!$A:$A,"&lt;"&amp;AA$1+1)</f>
        <v>0</v>
      </c>
      <c r="AB83" s="459">
        <f>SUMIFS('Cost Export'!$G:$G,'Cost Export'!$C:$C,$A83,'Cost Export'!$D:$D,$B83,'Cost Export'!$E:$E,$C83,'Cost Export'!$A:$A,"&gt;="&amp;AB$1,'Cost Export'!$A:$A,"&lt;"&amp;AB$1+1)</f>
        <v>0</v>
      </c>
    </row>
    <row r="84" spans="1:28">
      <c r="A84" s="6">
        <v>7190</v>
      </c>
      <c r="B84" s="7">
        <v>110</v>
      </c>
      <c r="C84" s="7">
        <v>31.15</v>
      </c>
      <c r="D84" s="8" t="s">
        <v>70</v>
      </c>
      <c r="E84" s="26">
        <f t="shared" si="2"/>
        <v>0</v>
      </c>
      <c r="F84" s="25">
        <f t="shared" si="3"/>
        <v>0</v>
      </c>
      <c r="G84" s="453">
        <f>SUMIFS('Cost Export'!$G:$G,'Cost Export'!$C:$C,$A84,'Cost Export'!$D:$D,$B84,'Cost Export'!$E:$E,$C84,'Cost Export'!$A:$A,"&gt;="&amp;G$1,'Cost Export'!$A:$A,"&lt;"&amp;G$1+1)</f>
        <v>0</v>
      </c>
      <c r="H84" s="458">
        <f>SUMIFS('Cost Export'!$G:$G,'Cost Export'!$C:$C,$A84,'Cost Export'!$D:$D,$B84,'Cost Export'!$E:$E,$C84,'Cost Export'!$A:$A,"&gt;="&amp;H$1,'Cost Export'!$A:$A,"&lt;"&amp;H$1+1)</f>
        <v>0</v>
      </c>
      <c r="I84" s="458">
        <f>SUMIFS('Cost Export'!$G:$G,'Cost Export'!$C:$C,$A84,'Cost Export'!$D:$D,$B84,'Cost Export'!$E:$E,$C84,'Cost Export'!$A:$A,"&gt;="&amp;I$1,'Cost Export'!$A:$A,"&lt;"&amp;I$1+1)</f>
        <v>0</v>
      </c>
      <c r="J84" s="458">
        <f>SUMIFS('Cost Export'!$G:$G,'Cost Export'!$C:$C,$A84,'Cost Export'!$D:$D,$B84,'Cost Export'!$E:$E,$C84,'Cost Export'!$A:$A,"&gt;="&amp;J$1,'Cost Export'!$A:$A,"&lt;"&amp;J$1+1)</f>
        <v>0</v>
      </c>
      <c r="K84" s="458">
        <f>SUMIFS('Cost Export'!$G:$G,'Cost Export'!$C:$C,$A84,'Cost Export'!$D:$D,$B84,'Cost Export'!$E:$E,$C84,'Cost Export'!$A:$A,"&gt;="&amp;K$1,'Cost Export'!$A:$A,"&lt;"&amp;K$1+1)</f>
        <v>0</v>
      </c>
      <c r="L84" s="458">
        <f>SUMIFS('Cost Export'!$G:$G,'Cost Export'!$C:$C,$A84,'Cost Export'!$D:$D,$B84,'Cost Export'!$E:$E,$C84,'Cost Export'!$A:$A,"&gt;="&amp;L$1,'Cost Export'!$A:$A,"&lt;"&amp;L$1+1)</f>
        <v>0</v>
      </c>
      <c r="M84" s="458">
        <f>SUMIFS('Cost Export'!$G:$G,'Cost Export'!$C:$C,$A84,'Cost Export'!$D:$D,$B84,'Cost Export'!$E:$E,$C84,'Cost Export'!$A:$A,"&gt;="&amp;M$1,'Cost Export'!$A:$A,"&lt;"&amp;M$1+1)</f>
        <v>0</v>
      </c>
      <c r="N84" s="458">
        <f>SUMIFS('Cost Export'!$G:$G,'Cost Export'!$C:$C,$A84,'Cost Export'!$D:$D,$B84,'Cost Export'!$E:$E,$C84,'Cost Export'!$A:$A,"&gt;="&amp;N$1,'Cost Export'!$A:$A,"&lt;"&amp;N$1+1)</f>
        <v>0</v>
      </c>
      <c r="O84" s="458">
        <f>SUMIFS('Cost Export'!$G:$G,'Cost Export'!$C:$C,$A84,'Cost Export'!$D:$D,$B84,'Cost Export'!$E:$E,$C84,'Cost Export'!$A:$A,"&gt;="&amp;O$1,'Cost Export'!$A:$A,"&lt;"&amp;O$1+1)</f>
        <v>0</v>
      </c>
      <c r="P84" s="458">
        <f>SUMIFS('Cost Export'!$G:$G,'Cost Export'!$C:$C,$A84,'Cost Export'!$D:$D,$B84,'Cost Export'!$E:$E,$C84,'Cost Export'!$A:$A,"&gt;="&amp;P$1,'Cost Export'!$A:$A,"&lt;"&amp;P$1+1)</f>
        <v>0</v>
      </c>
      <c r="Q84" s="458">
        <f>SUMIFS('Cost Export'!$G:$G,'Cost Export'!$C:$C,$A84,'Cost Export'!$D:$D,$B84,'Cost Export'!$E:$E,$C84,'Cost Export'!$A:$A,"&gt;="&amp;Q$1,'Cost Export'!$A:$A,"&lt;"&amp;Q$1+1)</f>
        <v>0</v>
      </c>
      <c r="R84" s="458">
        <f>SUMIFS('Cost Export'!$G:$G,'Cost Export'!$C:$C,$A84,'Cost Export'!$D:$D,$B84,'Cost Export'!$E:$E,$C84,'Cost Export'!$A:$A,"&gt;="&amp;R$1,'Cost Export'!$A:$A,"&lt;"&amp;R$1+1)</f>
        <v>0</v>
      </c>
      <c r="S84" s="458">
        <f>SUMIFS('Cost Export'!$G:$G,'Cost Export'!$C:$C,$A84,'Cost Export'!$D:$D,$B84,'Cost Export'!$E:$E,$C84,'Cost Export'!$A:$A,"&gt;="&amp;S$1,'Cost Export'!$A:$A,"&lt;"&amp;S$1+1)</f>
        <v>0</v>
      </c>
      <c r="T84" s="458">
        <f>SUMIFS('Cost Export'!$G:$G,'Cost Export'!$C:$C,$A84,'Cost Export'!$D:$D,$B84,'Cost Export'!$E:$E,$C84,'Cost Export'!$A:$A,"&gt;="&amp;T$1,'Cost Export'!$A:$A,"&lt;"&amp;T$1+1)</f>
        <v>0</v>
      </c>
      <c r="U84" s="458">
        <f>SUMIFS('Cost Export'!$G:$G,'Cost Export'!$C:$C,$A84,'Cost Export'!$D:$D,$B84,'Cost Export'!$E:$E,$C84,'Cost Export'!$A:$A,"&gt;="&amp;U$1,'Cost Export'!$A:$A,"&lt;"&amp;U$1+1)</f>
        <v>0</v>
      </c>
      <c r="V84" s="458">
        <f>SUMIFS('Cost Export'!$G:$G,'Cost Export'!$C:$C,$A84,'Cost Export'!$D:$D,$B84,'Cost Export'!$E:$E,$C84,'Cost Export'!$A:$A,"&gt;="&amp;V$1,'Cost Export'!$A:$A,"&lt;"&amp;V$1+1)</f>
        <v>0</v>
      </c>
      <c r="W84" s="458">
        <f>SUMIFS('Cost Export'!$G:$G,'Cost Export'!$C:$C,$A84,'Cost Export'!$D:$D,$B84,'Cost Export'!$E:$E,$C84,'Cost Export'!$A:$A,"&gt;="&amp;W$1,'Cost Export'!$A:$A,"&lt;"&amp;W$1+1)</f>
        <v>0</v>
      </c>
      <c r="X84" s="458">
        <f>SUMIFS('Cost Export'!$G:$G,'Cost Export'!$C:$C,$A84,'Cost Export'!$D:$D,$B84,'Cost Export'!$E:$E,$C84,'Cost Export'!$A:$A,"&gt;="&amp;X$1,'Cost Export'!$A:$A,"&lt;"&amp;X$1+1)</f>
        <v>0</v>
      </c>
      <c r="Y84" s="458">
        <f>SUMIFS('Cost Export'!$G:$G,'Cost Export'!$C:$C,$A84,'Cost Export'!$D:$D,$B84,'Cost Export'!$E:$E,$C84,'Cost Export'!$A:$A,"&gt;="&amp;Y$1,'Cost Export'!$A:$A,"&lt;"&amp;Y$1+1)</f>
        <v>0</v>
      </c>
      <c r="Z84" s="458">
        <f>SUMIFS('Cost Export'!$G:$G,'Cost Export'!$C:$C,$A84,'Cost Export'!$D:$D,$B84,'Cost Export'!$E:$E,$C84,'Cost Export'!$A:$A,"&gt;="&amp;Z$1,'Cost Export'!$A:$A,"&lt;"&amp;Z$1+1)</f>
        <v>0</v>
      </c>
      <c r="AA84" s="458">
        <f>SUMIFS('Cost Export'!$G:$G,'Cost Export'!$C:$C,$A84,'Cost Export'!$D:$D,$B84,'Cost Export'!$E:$E,$C84,'Cost Export'!$A:$A,"&gt;="&amp;AA$1,'Cost Export'!$A:$A,"&lt;"&amp;AA$1+1)</f>
        <v>0</v>
      </c>
      <c r="AB84" s="459">
        <f>SUMIFS('Cost Export'!$G:$G,'Cost Export'!$C:$C,$A84,'Cost Export'!$D:$D,$B84,'Cost Export'!$E:$E,$C84,'Cost Export'!$A:$A,"&gt;="&amp;AB$1,'Cost Export'!$A:$A,"&lt;"&amp;AB$1+1)</f>
        <v>0</v>
      </c>
    </row>
    <row r="85" spans="1:28">
      <c r="A85" s="6">
        <v>7190</v>
      </c>
      <c r="B85" s="7">
        <v>110</v>
      </c>
      <c r="C85" s="7">
        <v>31.16</v>
      </c>
      <c r="D85" s="8" t="s">
        <v>70</v>
      </c>
      <c r="E85" s="26">
        <f t="shared" si="2"/>
        <v>0</v>
      </c>
      <c r="F85" s="25">
        <f t="shared" si="3"/>
        <v>0</v>
      </c>
      <c r="G85" s="453">
        <f>SUMIFS('Cost Export'!$G:$G,'Cost Export'!$C:$C,$A85,'Cost Export'!$D:$D,$B85,'Cost Export'!$E:$E,$C85,'Cost Export'!$A:$A,"&gt;="&amp;G$1,'Cost Export'!$A:$A,"&lt;"&amp;G$1+1)</f>
        <v>0</v>
      </c>
      <c r="H85" s="458">
        <f>SUMIFS('Cost Export'!$G:$G,'Cost Export'!$C:$C,$A85,'Cost Export'!$D:$D,$B85,'Cost Export'!$E:$E,$C85,'Cost Export'!$A:$A,"&gt;="&amp;H$1,'Cost Export'!$A:$A,"&lt;"&amp;H$1+1)</f>
        <v>0</v>
      </c>
      <c r="I85" s="458">
        <f>SUMIFS('Cost Export'!$G:$G,'Cost Export'!$C:$C,$A85,'Cost Export'!$D:$D,$B85,'Cost Export'!$E:$E,$C85,'Cost Export'!$A:$A,"&gt;="&amp;I$1,'Cost Export'!$A:$A,"&lt;"&amp;I$1+1)</f>
        <v>0</v>
      </c>
      <c r="J85" s="458">
        <f>SUMIFS('Cost Export'!$G:$G,'Cost Export'!$C:$C,$A85,'Cost Export'!$D:$D,$B85,'Cost Export'!$E:$E,$C85,'Cost Export'!$A:$A,"&gt;="&amp;J$1,'Cost Export'!$A:$A,"&lt;"&amp;J$1+1)</f>
        <v>0</v>
      </c>
      <c r="K85" s="458">
        <f>SUMIFS('Cost Export'!$G:$G,'Cost Export'!$C:$C,$A85,'Cost Export'!$D:$D,$B85,'Cost Export'!$E:$E,$C85,'Cost Export'!$A:$A,"&gt;="&amp;K$1,'Cost Export'!$A:$A,"&lt;"&amp;K$1+1)</f>
        <v>0</v>
      </c>
      <c r="L85" s="458">
        <f>SUMIFS('Cost Export'!$G:$G,'Cost Export'!$C:$C,$A85,'Cost Export'!$D:$D,$B85,'Cost Export'!$E:$E,$C85,'Cost Export'!$A:$A,"&gt;="&amp;L$1,'Cost Export'!$A:$A,"&lt;"&amp;L$1+1)</f>
        <v>0</v>
      </c>
      <c r="M85" s="458">
        <f>SUMIFS('Cost Export'!$G:$G,'Cost Export'!$C:$C,$A85,'Cost Export'!$D:$D,$B85,'Cost Export'!$E:$E,$C85,'Cost Export'!$A:$A,"&gt;="&amp;M$1,'Cost Export'!$A:$A,"&lt;"&amp;M$1+1)</f>
        <v>0</v>
      </c>
      <c r="N85" s="458">
        <f>SUMIFS('Cost Export'!$G:$G,'Cost Export'!$C:$C,$A85,'Cost Export'!$D:$D,$B85,'Cost Export'!$E:$E,$C85,'Cost Export'!$A:$A,"&gt;="&amp;N$1,'Cost Export'!$A:$A,"&lt;"&amp;N$1+1)</f>
        <v>0</v>
      </c>
      <c r="O85" s="458">
        <f>SUMIFS('Cost Export'!$G:$G,'Cost Export'!$C:$C,$A85,'Cost Export'!$D:$D,$B85,'Cost Export'!$E:$E,$C85,'Cost Export'!$A:$A,"&gt;="&amp;O$1,'Cost Export'!$A:$A,"&lt;"&amp;O$1+1)</f>
        <v>0</v>
      </c>
      <c r="P85" s="458">
        <f>SUMIFS('Cost Export'!$G:$G,'Cost Export'!$C:$C,$A85,'Cost Export'!$D:$D,$B85,'Cost Export'!$E:$E,$C85,'Cost Export'!$A:$A,"&gt;="&amp;P$1,'Cost Export'!$A:$A,"&lt;"&amp;P$1+1)</f>
        <v>0</v>
      </c>
      <c r="Q85" s="458">
        <f>SUMIFS('Cost Export'!$G:$G,'Cost Export'!$C:$C,$A85,'Cost Export'!$D:$D,$B85,'Cost Export'!$E:$E,$C85,'Cost Export'!$A:$A,"&gt;="&amp;Q$1,'Cost Export'!$A:$A,"&lt;"&amp;Q$1+1)</f>
        <v>0</v>
      </c>
      <c r="R85" s="458">
        <f>SUMIFS('Cost Export'!$G:$G,'Cost Export'!$C:$C,$A85,'Cost Export'!$D:$D,$B85,'Cost Export'!$E:$E,$C85,'Cost Export'!$A:$A,"&gt;="&amp;R$1,'Cost Export'!$A:$A,"&lt;"&amp;R$1+1)</f>
        <v>0</v>
      </c>
      <c r="S85" s="458">
        <f>SUMIFS('Cost Export'!$G:$G,'Cost Export'!$C:$C,$A85,'Cost Export'!$D:$D,$B85,'Cost Export'!$E:$E,$C85,'Cost Export'!$A:$A,"&gt;="&amp;S$1,'Cost Export'!$A:$A,"&lt;"&amp;S$1+1)</f>
        <v>0</v>
      </c>
      <c r="T85" s="458">
        <f>SUMIFS('Cost Export'!$G:$G,'Cost Export'!$C:$C,$A85,'Cost Export'!$D:$D,$B85,'Cost Export'!$E:$E,$C85,'Cost Export'!$A:$A,"&gt;="&amp;T$1,'Cost Export'!$A:$A,"&lt;"&amp;T$1+1)</f>
        <v>0</v>
      </c>
      <c r="U85" s="458">
        <f>SUMIFS('Cost Export'!$G:$G,'Cost Export'!$C:$C,$A85,'Cost Export'!$D:$D,$B85,'Cost Export'!$E:$E,$C85,'Cost Export'!$A:$A,"&gt;="&amp;U$1,'Cost Export'!$A:$A,"&lt;"&amp;U$1+1)</f>
        <v>0</v>
      </c>
      <c r="V85" s="458">
        <f>SUMIFS('Cost Export'!$G:$G,'Cost Export'!$C:$C,$A85,'Cost Export'!$D:$D,$B85,'Cost Export'!$E:$E,$C85,'Cost Export'!$A:$A,"&gt;="&amp;V$1,'Cost Export'!$A:$A,"&lt;"&amp;V$1+1)</f>
        <v>0</v>
      </c>
      <c r="W85" s="458">
        <f>SUMIFS('Cost Export'!$G:$G,'Cost Export'!$C:$C,$A85,'Cost Export'!$D:$D,$B85,'Cost Export'!$E:$E,$C85,'Cost Export'!$A:$A,"&gt;="&amp;W$1,'Cost Export'!$A:$A,"&lt;"&amp;W$1+1)</f>
        <v>0</v>
      </c>
      <c r="X85" s="458">
        <f>SUMIFS('Cost Export'!$G:$G,'Cost Export'!$C:$C,$A85,'Cost Export'!$D:$D,$B85,'Cost Export'!$E:$E,$C85,'Cost Export'!$A:$A,"&gt;="&amp;X$1,'Cost Export'!$A:$A,"&lt;"&amp;X$1+1)</f>
        <v>0</v>
      </c>
      <c r="Y85" s="458">
        <f>SUMIFS('Cost Export'!$G:$G,'Cost Export'!$C:$C,$A85,'Cost Export'!$D:$D,$B85,'Cost Export'!$E:$E,$C85,'Cost Export'!$A:$A,"&gt;="&amp;Y$1,'Cost Export'!$A:$A,"&lt;"&amp;Y$1+1)</f>
        <v>0</v>
      </c>
      <c r="Z85" s="458">
        <f>SUMIFS('Cost Export'!$G:$G,'Cost Export'!$C:$C,$A85,'Cost Export'!$D:$D,$B85,'Cost Export'!$E:$E,$C85,'Cost Export'!$A:$A,"&gt;="&amp;Z$1,'Cost Export'!$A:$A,"&lt;"&amp;Z$1+1)</f>
        <v>0</v>
      </c>
      <c r="AA85" s="458">
        <f>SUMIFS('Cost Export'!$G:$G,'Cost Export'!$C:$C,$A85,'Cost Export'!$D:$D,$B85,'Cost Export'!$E:$E,$C85,'Cost Export'!$A:$A,"&gt;="&amp;AA$1,'Cost Export'!$A:$A,"&lt;"&amp;AA$1+1)</f>
        <v>0</v>
      </c>
      <c r="AB85" s="459">
        <f>SUMIFS('Cost Export'!$G:$G,'Cost Export'!$C:$C,$A85,'Cost Export'!$D:$D,$B85,'Cost Export'!$E:$E,$C85,'Cost Export'!$A:$A,"&gt;="&amp;AB$1,'Cost Export'!$A:$A,"&lt;"&amp;AB$1+1)</f>
        <v>0</v>
      </c>
    </row>
    <row r="86" spans="1:28">
      <c r="A86" s="6">
        <v>7190</v>
      </c>
      <c r="B86" s="7">
        <v>110</v>
      </c>
      <c r="C86" s="7">
        <v>31.17</v>
      </c>
      <c r="D86" s="8" t="s">
        <v>70</v>
      </c>
      <c r="E86" s="26">
        <f t="shared" si="2"/>
        <v>0</v>
      </c>
      <c r="F86" s="25">
        <f t="shared" si="3"/>
        <v>0</v>
      </c>
      <c r="G86" s="453">
        <f>SUMIFS('Cost Export'!$G:$G,'Cost Export'!$C:$C,$A86,'Cost Export'!$D:$D,$B86,'Cost Export'!$E:$E,$C86,'Cost Export'!$A:$A,"&gt;="&amp;G$1,'Cost Export'!$A:$A,"&lt;"&amp;G$1+1)</f>
        <v>0</v>
      </c>
      <c r="H86" s="458">
        <f>SUMIFS('Cost Export'!$G:$G,'Cost Export'!$C:$C,$A86,'Cost Export'!$D:$D,$B86,'Cost Export'!$E:$E,$C86,'Cost Export'!$A:$A,"&gt;="&amp;H$1,'Cost Export'!$A:$A,"&lt;"&amp;H$1+1)</f>
        <v>0</v>
      </c>
      <c r="I86" s="458">
        <f>SUMIFS('Cost Export'!$G:$G,'Cost Export'!$C:$C,$A86,'Cost Export'!$D:$D,$B86,'Cost Export'!$E:$E,$C86,'Cost Export'!$A:$A,"&gt;="&amp;I$1,'Cost Export'!$A:$A,"&lt;"&amp;I$1+1)</f>
        <v>0</v>
      </c>
      <c r="J86" s="458">
        <f>SUMIFS('Cost Export'!$G:$G,'Cost Export'!$C:$C,$A86,'Cost Export'!$D:$D,$B86,'Cost Export'!$E:$E,$C86,'Cost Export'!$A:$A,"&gt;="&amp;J$1,'Cost Export'!$A:$A,"&lt;"&amp;J$1+1)</f>
        <v>0</v>
      </c>
      <c r="K86" s="458">
        <f>SUMIFS('Cost Export'!$G:$G,'Cost Export'!$C:$C,$A86,'Cost Export'!$D:$D,$B86,'Cost Export'!$E:$E,$C86,'Cost Export'!$A:$A,"&gt;="&amp;K$1,'Cost Export'!$A:$A,"&lt;"&amp;K$1+1)</f>
        <v>0</v>
      </c>
      <c r="L86" s="458">
        <f>SUMIFS('Cost Export'!$G:$G,'Cost Export'!$C:$C,$A86,'Cost Export'!$D:$D,$B86,'Cost Export'!$E:$E,$C86,'Cost Export'!$A:$A,"&gt;="&amp;L$1,'Cost Export'!$A:$A,"&lt;"&amp;L$1+1)</f>
        <v>0</v>
      </c>
      <c r="M86" s="458">
        <f>SUMIFS('Cost Export'!$G:$G,'Cost Export'!$C:$C,$A86,'Cost Export'!$D:$D,$B86,'Cost Export'!$E:$E,$C86,'Cost Export'!$A:$A,"&gt;="&amp;M$1,'Cost Export'!$A:$A,"&lt;"&amp;M$1+1)</f>
        <v>0</v>
      </c>
      <c r="N86" s="458">
        <f>SUMIFS('Cost Export'!$G:$G,'Cost Export'!$C:$C,$A86,'Cost Export'!$D:$D,$B86,'Cost Export'!$E:$E,$C86,'Cost Export'!$A:$A,"&gt;="&amp;N$1,'Cost Export'!$A:$A,"&lt;"&amp;N$1+1)</f>
        <v>0</v>
      </c>
      <c r="O86" s="458">
        <f>SUMIFS('Cost Export'!$G:$G,'Cost Export'!$C:$C,$A86,'Cost Export'!$D:$D,$B86,'Cost Export'!$E:$E,$C86,'Cost Export'!$A:$A,"&gt;="&amp;O$1,'Cost Export'!$A:$A,"&lt;"&amp;O$1+1)</f>
        <v>0</v>
      </c>
      <c r="P86" s="458">
        <f>SUMIFS('Cost Export'!$G:$G,'Cost Export'!$C:$C,$A86,'Cost Export'!$D:$D,$B86,'Cost Export'!$E:$E,$C86,'Cost Export'!$A:$A,"&gt;="&amp;P$1,'Cost Export'!$A:$A,"&lt;"&amp;P$1+1)</f>
        <v>0</v>
      </c>
      <c r="Q86" s="458">
        <f>SUMIFS('Cost Export'!$G:$G,'Cost Export'!$C:$C,$A86,'Cost Export'!$D:$D,$B86,'Cost Export'!$E:$E,$C86,'Cost Export'!$A:$A,"&gt;="&amp;Q$1,'Cost Export'!$A:$A,"&lt;"&amp;Q$1+1)</f>
        <v>0</v>
      </c>
      <c r="R86" s="458">
        <f>SUMIFS('Cost Export'!$G:$G,'Cost Export'!$C:$C,$A86,'Cost Export'!$D:$D,$B86,'Cost Export'!$E:$E,$C86,'Cost Export'!$A:$A,"&gt;="&amp;R$1,'Cost Export'!$A:$A,"&lt;"&amp;R$1+1)</f>
        <v>0</v>
      </c>
      <c r="S86" s="458">
        <f>SUMIFS('Cost Export'!$G:$G,'Cost Export'!$C:$C,$A86,'Cost Export'!$D:$D,$B86,'Cost Export'!$E:$E,$C86,'Cost Export'!$A:$A,"&gt;="&amp;S$1,'Cost Export'!$A:$A,"&lt;"&amp;S$1+1)</f>
        <v>0</v>
      </c>
      <c r="T86" s="458">
        <f>SUMIFS('Cost Export'!$G:$G,'Cost Export'!$C:$C,$A86,'Cost Export'!$D:$D,$B86,'Cost Export'!$E:$E,$C86,'Cost Export'!$A:$A,"&gt;="&amp;T$1,'Cost Export'!$A:$A,"&lt;"&amp;T$1+1)</f>
        <v>0</v>
      </c>
      <c r="U86" s="458">
        <f>SUMIFS('Cost Export'!$G:$G,'Cost Export'!$C:$C,$A86,'Cost Export'!$D:$D,$B86,'Cost Export'!$E:$E,$C86,'Cost Export'!$A:$A,"&gt;="&amp;U$1,'Cost Export'!$A:$A,"&lt;"&amp;U$1+1)</f>
        <v>0</v>
      </c>
      <c r="V86" s="458">
        <f>SUMIFS('Cost Export'!$G:$G,'Cost Export'!$C:$C,$A86,'Cost Export'!$D:$D,$B86,'Cost Export'!$E:$E,$C86,'Cost Export'!$A:$A,"&gt;="&amp;V$1,'Cost Export'!$A:$A,"&lt;"&amp;V$1+1)</f>
        <v>0</v>
      </c>
      <c r="W86" s="458">
        <f>SUMIFS('Cost Export'!$G:$G,'Cost Export'!$C:$C,$A86,'Cost Export'!$D:$D,$B86,'Cost Export'!$E:$E,$C86,'Cost Export'!$A:$A,"&gt;="&amp;W$1,'Cost Export'!$A:$A,"&lt;"&amp;W$1+1)</f>
        <v>0</v>
      </c>
      <c r="X86" s="458">
        <f>SUMIFS('Cost Export'!$G:$G,'Cost Export'!$C:$C,$A86,'Cost Export'!$D:$D,$B86,'Cost Export'!$E:$E,$C86,'Cost Export'!$A:$A,"&gt;="&amp;X$1,'Cost Export'!$A:$A,"&lt;"&amp;X$1+1)</f>
        <v>0</v>
      </c>
      <c r="Y86" s="458">
        <f>SUMIFS('Cost Export'!$G:$G,'Cost Export'!$C:$C,$A86,'Cost Export'!$D:$D,$B86,'Cost Export'!$E:$E,$C86,'Cost Export'!$A:$A,"&gt;="&amp;Y$1,'Cost Export'!$A:$A,"&lt;"&amp;Y$1+1)</f>
        <v>0</v>
      </c>
      <c r="Z86" s="458">
        <f>SUMIFS('Cost Export'!$G:$G,'Cost Export'!$C:$C,$A86,'Cost Export'!$D:$D,$B86,'Cost Export'!$E:$E,$C86,'Cost Export'!$A:$A,"&gt;="&amp;Z$1,'Cost Export'!$A:$A,"&lt;"&amp;Z$1+1)</f>
        <v>0</v>
      </c>
      <c r="AA86" s="458">
        <f>SUMIFS('Cost Export'!$G:$G,'Cost Export'!$C:$C,$A86,'Cost Export'!$D:$D,$B86,'Cost Export'!$E:$E,$C86,'Cost Export'!$A:$A,"&gt;="&amp;AA$1,'Cost Export'!$A:$A,"&lt;"&amp;AA$1+1)</f>
        <v>0</v>
      </c>
      <c r="AB86" s="459">
        <f>SUMIFS('Cost Export'!$G:$G,'Cost Export'!$C:$C,$A86,'Cost Export'!$D:$D,$B86,'Cost Export'!$E:$E,$C86,'Cost Export'!$A:$A,"&gt;="&amp;AB$1,'Cost Export'!$A:$A,"&lt;"&amp;AB$1+1)</f>
        <v>0</v>
      </c>
    </row>
    <row r="87" spans="1:28">
      <c r="A87" s="6">
        <v>7440</v>
      </c>
      <c r="B87" s="7">
        <v>24</v>
      </c>
      <c r="C87" s="7">
        <v>32</v>
      </c>
      <c r="D87" s="8" t="s">
        <v>31</v>
      </c>
      <c r="E87" s="26">
        <f t="shared" si="2"/>
        <v>-110908.1</v>
      </c>
      <c r="F87" s="25">
        <f t="shared" si="3"/>
        <v>-234193.2</v>
      </c>
      <c r="G87" s="453">
        <f>SUMIFS('Cost Export'!$G:$G,'Cost Export'!$C:$C,$A87,'Cost Export'!$D:$D,$B87,'Cost Export'!$E:$E,$C87,'Cost Export'!$A:$A,"&gt;="&amp;G$1,'Cost Export'!$A:$A,"&lt;"&amp;G$1+1)</f>
        <v>-1222442</v>
      </c>
      <c r="H87" s="458">
        <f>SUMIFS('Cost Export'!$G:$G,'Cost Export'!$C:$C,$A87,'Cost Export'!$D:$D,$B87,'Cost Export'!$E:$E,$C87,'Cost Export'!$A:$A,"&gt;="&amp;H$1,'Cost Export'!$A:$A,"&lt;"&amp;H$1+1)</f>
        <v>10197</v>
      </c>
      <c r="I87" s="458">
        <f>SUMIFS('Cost Export'!$G:$G,'Cost Export'!$C:$C,$A87,'Cost Export'!$D:$D,$B87,'Cost Export'!$E:$E,$C87,'Cost Export'!$A:$A,"&gt;="&amp;I$1,'Cost Export'!$A:$A,"&lt;"&amp;I$1+1)</f>
        <v>14794</v>
      </c>
      <c r="J87" s="458">
        <f>SUMIFS('Cost Export'!$G:$G,'Cost Export'!$C:$C,$A87,'Cost Export'!$D:$D,$B87,'Cost Export'!$E:$E,$C87,'Cost Export'!$A:$A,"&gt;="&amp;J$1,'Cost Export'!$A:$A,"&lt;"&amp;J$1+1)</f>
        <v>14794</v>
      </c>
      <c r="K87" s="458">
        <f>SUMIFS('Cost Export'!$G:$G,'Cost Export'!$C:$C,$A87,'Cost Export'!$D:$D,$B87,'Cost Export'!$E:$E,$C87,'Cost Export'!$A:$A,"&gt;="&amp;K$1,'Cost Export'!$A:$A,"&lt;"&amp;K$1+1)</f>
        <v>11691</v>
      </c>
      <c r="L87" s="458">
        <f>SUMIFS('Cost Export'!$G:$G,'Cost Export'!$C:$C,$A87,'Cost Export'!$D:$D,$B87,'Cost Export'!$E:$E,$C87,'Cost Export'!$A:$A,"&gt;="&amp;L$1,'Cost Export'!$A:$A,"&lt;"&amp;L$1+1)</f>
        <v>12948</v>
      </c>
      <c r="M87" s="458">
        <f>SUMIFS('Cost Export'!$G:$G,'Cost Export'!$C:$C,$A87,'Cost Export'!$D:$D,$B87,'Cost Export'!$E:$E,$C87,'Cost Export'!$A:$A,"&gt;="&amp;M$1,'Cost Export'!$A:$A,"&lt;"&amp;M$1+1)</f>
        <v>18346</v>
      </c>
      <c r="N87" s="458">
        <f>SUMIFS('Cost Export'!$G:$G,'Cost Export'!$C:$C,$A87,'Cost Export'!$D:$D,$B87,'Cost Export'!$E:$E,$C87,'Cost Export'!$A:$A,"&gt;="&amp;N$1,'Cost Export'!$A:$A,"&lt;"&amp;N$1+1)</f>
        <v>10197</v>
      </c>
      <c r="O87" s="458">
        <f>SUMIFS('Cost Export'!$G:$G,'Cost Export'!$C:$C,$A87,'Cost Export'!$D:$D,$B87,'Cost Export'!$E:$E,$C87,'Cost Export'!$A:$A,"&gt;="&amp;O$1,'Cost Export'!$A:$A,"&lt;"&amp;O$1+1)</f>
        <v>10197</v>
      </c>
      <c r="P87" s="458">
        <f>SUMIFS('Cost Export'!$G:$G,'Cost Export'!$C:$C,$A87,'Cost Export'!$D:$D,$B87,'Cost Export'!$E:$E,$C87,'Cost Export'!$A:$A,"&gt;="&amp;P$1,'Cost Export'!$A:$A,"&lt;"&amp;P$1+1)</f>
        <v>10197</v>
      </c>
      <c r="Q87" s="458">
        <f>SUMIFS('Cost Export'!$G:$G,'Cost Export'!$C:$C,$A87,'Cost Export'!$D:$D,$B87,'Cost Export'!$E:$E,$C87,'Cost Export'!$A:$A,"&gt;="&amp;Q$1,'Cost Export'!$A:$A,"&lt;"&amp;Q$1+1)</f>
        <v>10197</v>
      </c>
      <c r="R87" s="458">
        <f>SUMIFS('Cost Export'!$G:$G,'Cost Export'!$C:$C,$A87,'Cost Export'!$D:$D,$B87,'Cost Export'!$E:$E,$C87,'Cost Export'!$A:$A,"&gt;="&amp;R$1,'Cost Export'!$A:$A,"&lt;"&amp;R$1+1)</f>
        <v>10197</v>
      </c>
      <c r="S87" s="458">
        <f>SUMIFS('Cost Export'!$G:$G,'Cost Export'!$C:$C,$A87,'Cost Export'!$D:$D,$B87,'Cost Export'!$E:$E,$C87,'Cost Export'!$A:$A,"&gt;="&amp;S$1,'Cost Export'!$A:$A,"&lt;"&amp;S$1+1)</f>
        <v>19049</v>
      </c>
      <c r="T87" s="458">
        <f>SUMIFS('Cost Export'!$G:$G,'Cost Export'!$C:$C,$A87,'Cost Export'!$D:$D,$B87,'Cost Export'!$E:$E,$C87,'Cost Export'!$A:$A,"&gt;="&amp;T$1,'Cost Export'!$A:$A,"&lt;"&amp;T$1+1)</f>
        <v>10197</v>
      </c>
      <c r="U87" s="458">
        <f>SUMIFS('Cost Export'!$G:$G,'Cost Export'!$C:$C,$A87,'Cost Export'!$D:$D,$B87,'Cost Export'!$E:$E,$C87,'Cost Export'!$A:$A,"&gt;="&amp;U$1,'Cost Export'!$A:$A,"&lt;"&amp;U$1+1)</f>
        <v>10197</v>
      </c>
      <c r="V87" s="458">
        <f>SUMIFS('Cost Export'!$G:$G,'Cost Export'!$C:$C,$A87,'Cost Export'!$D:$D,$B87,'Cost Export'!$E:$E,$C87,'Cost Export'!$A:$A,"&gt;="&amp;V$1,'Cost Export'!$A:$A,"&lt;"&amp;V$1+1)</f>
        <v>10197</v>
      </c>
      <c r="W87" s="458">
        <f>SUMIFS('Cost Export'!$G:$G,'Cost Export'!$C:$C,$A87,'Cost Export'!$D:$D,$B87,'Cost Export'!$E:$E,$C87,'Cost Export'!$A:$A,"&gt;="&amp;W$1,'Cost Export'!$A:$A,"&lt;"&amp;W$1+1)</f>
        <v>10197</v>
      </c>
      <c r="X87" s="458">
        <f>SUMIFS('Cost Export'!$G:$G,'Cost Export'!$C:$C,$A87,'Cost Export'!$D:$D,$B87,'Cost Export'!$E:$E,$C87,'Cost Export'!$A:$A,"&gt;="&amp;X$1,'Cost Export'!$A:$A,"&lt;"&amp;X$1+1)</f>
        <v>10197</v>
      </c>
      <c r="Y87" s="458">
        <f>SUMIFS('Cost Export'!$G:$G,'Cost Export'!$C:$C,$A87,'Cost Export'!$D:$D,$B87,'Cost Export'!$E:$E,$C87,'Cost Export'!$A:$A,"&gt;="&amp;Y$1,'Cost Export'!$A:$A,"&lt;"&amp;Y$1+1)</f>
        <v>24018</v>
      </c>
      <c r="Z87" s="458">
        <f>SUMIFS('Cost Export'!$G:$G,'Cost Export'!$C:$C,$A87,'Cost Export'!$D:$D,$B87,'Cost Export'!$E:$E,$C87,'Cost Export'!$A:$A,"&gt;="&amp;Z$1,'Cost Export'!$A:$A,"&lt;"&amp;Z$1+1)</f>
        <v>10197</v>
      </c>
      <c r="AA87" s="458">
        <f>SUMIFS('Cost Export'!$G:$G,'Cost Export'!$C:$C,$A87,'Cost Export'!$D:$D,$B87,'Cost Export'!$E:$E,$C87,'Cost Export'!$A:$A,"&gt;="&amp;AA$1,'Cost Export'!$A:$A,"&lt;"&amp;AA$1+1)</f>
        <v>30490</v>
      </c>
      <c r="AB87" s="459">
        <f>SUMIFS('Cost Export'!$G:$G,'Cost Export'!$C:$C,$A87,'Cost Export'!$D:$D,$B87,'Cost Export'!$E:$E,$C87,'Cost Export'!$A:$A,"&gt;="&amp;AB$1,'Cost Export'!$A:$A,"&lt;"&amp;AB$1+1)</f>
        <v>5997</v>
      </c>
    </row>
    <row r="88" spans="1:28">
      <c r="A88" s="6">
        <v>7440</v>
      </c>
      <c r="B88" s="7">
        <v>24</v>
      </c>
      <c r="C88" s="7">
        <v>32.01</v>
      </c>
      <c r="D88" s="8" t="s">
        <v>31</v>
      </c>
      <c r="E88" s="26">
        <f t="shared" si="2"/>
        <v>0</v>
      </c>
      <c r="F88" s="25">
        <f t="shared" si="3"/>
        <v>0</v>
      </c>
      <c r="G88" s="453">
        <f>SUMIFS('Cost Export'!$G:$G,'Cost Export'!$C:$C,$A88,'Cost Export'!$D:$D,$B88,'Cost Export'!$E:$E,$C88,'Cost Export'!$A:$A,"&gt;="&amp;G$1,'Cost Export'!$A:$A,"&lt;"&amp;G$1+1)</f>
        <v>0</v>
      </c>
      <c r="H88" s="458">
        <f>SUMIFS('Cost Export'!$G:$G,'Cost Export'!$C:$C,$A88,'Cost Export'!$D:$D,$B88,'Cost Export'!$E:$E,$C88,'Cost Export'!$A:$A,"&gt;="&amp;H$1,'Cost Export'!$A:$A,"&lt;"&amp;H$1+1)</f>
        <v>0</v>
      </c>
      <c r="I88" s="458">
        <f>SUMIFS('Cost Export'!$G:$G,'Cost Export'!$C:$C,$A88,'Cost Export'!$D:$D,$B88,'Cost Export'!$E:$E,$C88,'Cost Export'!$A:$A,"&gt;="&amp;I$1,'Cost Export'!$A:$A,"&lt;"&amp;I$1+1)</f>
        <v>0</v>
      </c>
      <c r="J88" s="458">
        <f>SUMIFS('Cost Export'!$G:$G,'Cost Export'!$C:$C,$A88,'Cost Export'!$D:$D,$B88,'Cost Export'!$E:$E,$C88,'Cost Export'!$A:$A,"&gt;="&amp;J$1,'Cost Export'!$A:$A,"&lt;"&amp;J$1+1)</f>
        <v>0</v>
      </c>
      <c r="K88" s="458">
        <f>SUMIFS('Cost Export'!$G:$G,'Cost Export'!$C:$C,$A88,'Cost Export'!$D:$D,$B88,'Cost Export'!$E:$E,$C88,'Cost Export'!$A:$A,"&gt;="&amp;K$1,'Cost Export'!$A:$A,"&lt;"&amp;K$1+1)</f>
        <v>0</v>
      </c>
      <c r="L88" s="458">
        <f>SUMIFS('Cost Export'!$G:$G,'Cost Export'!$C:$C,$A88,'Cost Export'!$D:$D,$B88,'Cost Export'!$E:$E,$C88,'Cost Export'!$A:$A,"&gt;="&amp;L$1,'Cost Export'!$A:$A,"&lt;"&amp;L$1+1)</f>
        <v>0</v>
      </c>
      <c r="M88" s="458">
        <f>SUMIFS('Cost Export'!$G:$G,'Cost Export'!$C:$C,$A88,'Cost Export'!$D:$D,$B88,'Cost Export'!$E:$E,$C88,'Cost Export'!$A:$A,"&gt;="&amp;M$1,'Cost Export'!$A:$A,"&lt;"&amp;M$1+1)</f>
        <v>0</v>
      </c>
      <c r="N88" s="458">
        <f>SUMIFS('Cost Export'!$G:$G,'Cost Export'!$C:$C,$A88,'Cost Export'!$D:$D,$B88,'Cost Export'!$E:$E,$C88,'Cost Export'!$A:$A,"&gt;="&amp;N$1,'Cost Export'!$A:$A,"&lt;"&amp;N$1+1)</f>
        <v>0</v>
      </c>
      <c r="O88" s="458">
        <f>SUMIFS('Cost Export'!$G:$G,'Cost Export'!$C:$C,$A88,'Cost Export'!$D:$D,$B88,'Cost Export'!$E:$E,$C88,'Cost Export'!$A:$A,"&gt;="&amp;O$1,'Cost Export'!$A:$A,"&lt;"&amp;O$1+1)</f>
        <v>0</v>
      </c>
      <c r="P88" s="458">
        <f>SUMIFS('Cost Export'!$G:$G,'Cost Export'!$C:$C,$A88,'Cost Export'!$D:$D,$B88,'Cost Export'!$E:$E,$C88,'Cost Export'!$A:$A,"&gt;="&amp;P$1,'Cost Export'!$A:$A,"&lt;"&amp;P$1+1)</f>
        <v>0</v>
      </c>
      <c r="Q88" s="458">
        <f>SUMIFS('Cost Export'!$G:$G,'Cost Export'!$C:$C,$A88,'Cost Export'!$D:$D,$B88,'Cost Export'!$E:$E,$C88,'Cost Export'!$A:$A,"&gt;="&amp;Q$1,'Cost Export'!$A:$A,"&lt;"&amp;Q$1+1)</f>
        <v>0</v>
      </c>
      <c r="R88" s="458">
        <f>SUMIFS('Cost Export'!$G:$G,'Cost Export'!$C:$C,$A88,'Cost Export'!$D:$D,$B88,'Cost Export'!$E:$E,$C88,'Cost Export'!$A:$A,"&gt;="&amp;R$1,'Cost Export'!$A:$A,"&lt;"&amp;R$1+1)</f>
        <v>0</v>
      </c>
      <c r="S88" s="458">
        <f>SUMIFS('Cost Export'!$G:$G,'Cost Export'!$C:$C,$A88,'Cost Export'!$D:$D,$B88,'Cost Export'!$E:$E,$C88,'Cost Export'!$A:$A,"&gt;="&amp;S$1,'Cost Export'!$A:$A,"&lt;"&amp;S$1+1)</f>
        <v>0</v>
      </c>
      <c r="T88" s="458">
        <f>SUMIFS('Cost Export'!$G:$G,'Cost Export'!$C:$C,$A88,'Cost Export'!$D:$D,$B88,'Cost Export'!$E:$E,$C88,'Cost Export'!$A:$A,"&gt;="&amp;T$1,'Cost Export'!$A:$A,"&lt;"&amp;T$1+1)</f>
        <v>0</v>
      </c>
      <c r="U88" s="458">
        <f>SUMIFS('Cost Export'!$G:$G,'Cost Export'!$C:$C,$A88,'Cost Export'!$D:$D,$B88,'Cost Export'!$E:$E,$C88,'Cost Export'!$A:$A,"&gt;="&amp;U$1,'Cost Export'!$A:$A,"&lt;"&amp;U$1+1)</f>
        <v>0</v>
      </c>
      <c r="V88" s="458">
        <f>SUMIFS('Cost Export'!$G:$G,'Cost Export'!$C:$C,$A88,'Cost Export'!$D:$D,$B88,'Cost Export'!$E:$E,$C88,'Cost Export'!$A:$A,"&gt;="&amp;V$1,'Cost Export'!$A:$A,"&lt;"&amp;V$1+1)</f>
        <v>0</v>
      </c>
      <c r="W88" s="458">
        <f>SUMIFS('Cost Export'!$G:$G,'Cost Export'!$C:$C,$A88,'Cost Export'!$D:$D,$B88,'Cost Export'!$E:$E,$C88,'Cost Export'!$A:$A,"&gt;="&amp;W$1,'Cost Export'!$A:$A,"&lt;"&amp;W$1+1)</f>
        <v>0</v>
      </c>
      <c r="X88" s="458">
        <f>SUMIFS('Cost Export'!$G:$G,'Cost Export'!$C:$C,$A88,'Cost Export'!$D:$D,$B88,'Cost Export'!$E:$E,$C88,'Cost Export'!$A:$A,"&gt;="&amp;X$1,'Cost Export'!$A:$A,"&lt;"&amp;X$1+1)</f>
        <v>0</v>
      </c>
      <c r="Y88" s="458">
        <f>SUMIFS('Cost Export'!$G:$G,'Cost Export'!$C:$C,$A88,'Cost Export'!$D:$D,$B88,'Cost Export'!$E:$E,$C88,'Cost Export'!$A:$A,"&gt;="&amp;Y$1,'Cost Export'!$A:$A,"&lt;"&amp;Y$1+1)</f>
        <v>0</v>
      </c>
      <c r="Z88" s="458">
        <f>SUMIFS('Cost Export'!$G:$G,'Cost Export'!$C:$C,$A88,'Cost Export'!$D:$D,$B88,'Cost Export'!$E:$E,$C88,'Cost Export'!$A:$A,"&gt;="&amp;Z$1,'Cost Export'!$A:$A,"&lt;"&amp;Z$1+1)</f>
        <v>0</v>
      </c>
      <c r="AA88" s="458">
        <f>SUMIFS('Cost Export'!$G:$G,'Cost Export'!$C:$C,$A88,'Cost Export'!$D:$D,$B88,'Cost Export'!$E:$E,$C88,'Cost Export'!$A:$A,"&gt;="&amp;AA$1,'Cost Export'!$A:$A,"&lt;"&amp;AA$1+1)</f>
        <v>0</v>
      </c>
      <c r="AB88" s="459">
        <f>SUMIFS('Cost Export'!$G:$G,'Cost Export'!$C:$C,$A88,'Cost Export'!$D:$D,$B88,'Cost Export'!$E:$E,$C88,'Cost Export'!$A:$A,"&gt;="&amp;AB$1,'Cost Export'!$A:$A,"&lt;"&amp;AB$1+1)</f>
        <v>0</v>
      </c>
    </row>
    <row r="89" spans="1:28">
      <c r="A89" s="6">
        <v>7440</v>
      </c>
      <c r="B89" s="7">
        <v>24</v>
      </c>
      <c r="C89" s="7">
        <v>32.020000000000003</v>
      </c>
      <c r="D89" s="8" t="s">
        <v>31</v>
      </c>
      <c r="E89" s="26">
        <f t="shared" si="2"/>
        <v>0</v>
      </c>
      <c r="F89" s="25">
        <f t="shared" si="3"/>
        <v>0</v>
      </c>
      <c r="G89" s="453">
        <f>SUMIFS('Cost Export'!$G:$G,'Cost Export'!$C:$C,$A89,'Cost Export'!$D:$D,$B89,'Cost Export'!$E:$E,$C89,'Cost Export'!$A:$A,"&gt;="&amp;G$1,'Cost Export'!$A:$A,"&lt;"&amp;G$1+1)</f>
        <v>0</v>
      </c>
      <c r="H89" s="458">
        <f>SUMIFS('Cost Export'!$G:$G,'Cost Export'!$C:$C,$A89,'Cost Export'!$D:$D,$B89,'Cost Export'!$E:$E,$C89,'Cost Export'!$A:$A,"&gt;="&amp;H$1,'Cost Export'!$A:$A,"&lt;"&amp;H$1+1)</f>
        <v>0</v>
      </c>
      <c r="I89" s="458">
        <f>SUMIFS('Cost Export'!$G:$G,'Cost Export'!$C:$C,$A89,'Cost Export'!$D:$D,$B89,'Cost Export'!$E:$E,$C89,'Cost Export'!$A:$A,"&gt;="&amp;I$1,'Cost Export'!$A:$A,"&lt;"&amp;I$1+1)</f>
        <v>0</v>
      </c>
      <c r="J89" s="458">
        <f>SUMIFS('Cost Export'!$G:$G,'Cost Export'!$C:$C,$A89,'Cost Export'!$D:$D,$B89,'Cost Export'!$E:$E,$C89,'Cost Export'!$A:$A,"&gt;="&amp;J$1,'Cost Export'!$A:$A,"&lt;"&amp;J$1+1)</f>
        <v>0</v>
      </c>
      <c r="K89" s="458">
        <f>SUMIFS('Cost Export'!$G:$G,'Cost Export'!$C:$C,$A89,'Cost Export'!$D:$D,$B89,'Cost Export'!$E:$E,$C89,'Cost Export'!$A:$A,"&gt;="&amp;K$1,'Cost Export'!$A:$A,"&lt;"&amp;K$1+1)</f>
        <v>0</v>
      </c>
      <c r="L89" s="458">
        <f>SUMIFS('Cost Export'!$G:$G,'Cost Export'!$C:$C,$A89,'Cost Export'!$D:$D,$B89,'Cost Export'!$E:$E,$C89,'Cost Export'!$A:$A,"&gt;="&amp;L$1,'Cost Export'!$A:$A,"&lt;"&amp;L$1+1)</f>
        <v>0</v>
      </c>
      <c r="M89" s="458">
        <f>SUMIFS('Cost Export'!$G:$G,'Cost Export'!$C:$C,$A89,'Cost Export'!$D:$D,$B89,'Cost Export'!$E:$E,$C89,'Cost Export'!$A:$A,"&gt;="&amp;M$1,'Cost Export'!$A:$A,"&lt;"&amp;M$1+1)</f>
        <v>0</v>
      </c>
      <c r="N89" s="458">
        <f>SUMIFS('Cost Export'!$G:$G,'Cost Export'!$C:$C,$A89,'Cost Export'!$D:$D,$B89,'Cost Export'!$E:$E,$C89,'Cost Export'!$A:$A,"&gt;="&amp;N$1,'Cost Export'!$A:$A,"&lt;"&amp;N$1+1)</f>
        <v>0</v>
      </c>
      <c r="O89" s="458">
        <f>SUMIFS('Cost Export'!$G:$G,'Cost Export'!$C:$C,$A89,'Cost Export'!$D:$D,$B89,'Cost Export'!$E:$E,$C89,'Cost Export'!$A:$A,"&gt;="&amp;O$1,'Cost Export'!$A:$A,"&lt;"&amp;O$1+1)</f>
        <v>0</v>
      </c>
      <c r="P89" s="458">
        <f>SUMIFS('Cost Export'!$G:$G,'Cost Export'!$C:$C,$A89,'Cost Export'!$D:$D,$B89,'Cost Export'!$E:$E,$C89,'Cost Export'!$A:$A,"&gt;="&amp;P$1,'Cost Export'!$A:$A,"&lt;"&amp;P$1+1)</f>
        <v>0</v>
      </c>
      <c r="Q89" s="458">
        <f>SUMIFS('Cost Export'!$G:$G,'Cost Export'!$C:$C,$A89,'Cost Export'!$D:$D,$B89,'Cost Export'!$E:$E,$C89,'Cost Export'!$A:$A,"&gt;="&amp;Q$1,'Cost Export'!$A:$A,"&lt;"&amp;Q$1+1)</f>
        <v>0</v>
      </c>
      <c r="R89" s="458">
        <f>SUMIFS('Cost Export'!$G:$G,'Cost Export'!$C:$C,$A89,'Cost Export'!$D:$D,$B89,'Cost Export'!$E:$E,$C89,'Cost Export'!$A:$A,"&gt;="&amp;R$1,'Cost Export'!$A:$A,"&lt;"&amp;R$1+1)</f>
        <v>0</v>
      </c>
      <c r="S89" s="458">
        <f>SUMIFS('Cost Export'!$G:$G,'Cost Export'!$C:$C,$A89,'Cost Export'!$D:$D,$B89,'Cost Export'!$E:$E,$C89,'Cost Export'!$A:$A,"&gt;="&amp;S$1,'Cost Export'!$A:$A,"&lt;"&amp;S$1+1)</f>
        <v>0</v>
      </c>
      <c r="T89" s="458">
        <f>SUMIFS('Cost Export'!$G:$G,'Cost Export'!$C:$C,$A89,'Cost Export'!$D:$D,$B89,'Cost Export'!$E:$E,$C89,'Cost Export'!$A:$A,"&gt;="&amp;T$1,'Cost Export'!$A:$A,"&lt;"&amp;T$1+1)</f>
        <v>0</v>
      </c>
      <c r="U89" s="458">
        <f>SUMIFS('Cost Export'!$G:$G,'Cost Export'!$C:$C,$A89,'Cost Export'!$D:$D,$B89,'Cost Export'!$E:$E,$C89,'Cost Export'!$A:$A,"&gt;="&amp;U$1,'Cost Export'!$A:$A,"&lt;"&amp;U$1+1)</f>
        <v>0</v>
      </c>
      <c r="V89" s="458">
        <f>SUMIFS('Cost Export'!$G:$G,'Cost Export'!$C:$C,$A89,'Cost Export'!$D:$D,$B89,'Cost Export'!$E:$E,$C89,'Cost Export'!$A:$A,"&gt;="&amp;V$1,'Cost Export'!$A:$A,"&lt;"&amp;V$1+1)</f>
        <v>0</v>
      </c>
      <c r="W89" s="458">
        <f>SUMIFS('Cost Export'!$G:$G,'Cost Export'!$C:$C,$A89,'Cost Export'!$D:$D,$B89,'Cost Export'!$E:$E,$C89,'Cost Export'!$A:$A,"&gt;="&amp;W$1,'Cost Export'!$A:$A,"&lt;"&amp;W$1+1)</f>
        <v>0</v>
      </c>
      <c r="X89" s="458">
        <f>SUMIFS('Cost Export'!$G:$G,'Cost Export'!$C:$C,$A89,'Cost Export'!$D:$D,$B89,'Cost Export'!$E:$E,$C89,'Cost Export'!$A:$A,"&gt;="&amp;X$1,'Cost Export'!$A:$A,"&lt;"&amp;X$1+1)</f>
        <v>0</v>
      </c>
      <c r="Y89" s="458">
        <f>SUMIFS('Cost Export'!$G:$G,'Cost Export'!$C:$C,$A89,'Cost Export'!$D:$D,$B89,'Cost Export'!$E:$E,$C89,'Cost Export'!$A:$A,"&gt;="&amp;Y$1,'Cost Export'!$A:$A,"&lt;"&amp;Y$1+1)</f>
        <v>0</v>
      </c>
      <c r="Z89" s="458">
        <f>SUMIFS('Cost Export'!$G:$G,'Cost Export'!$C:$C,$A89,'Cost Export'!$D:$D,$B89,'Cost Export'!$E:$E,$C89,'Cost Export'!$A:$A,"&gt;="&amp;Z$1,'Cost Export'!$A:$A,"&lt;"&amp;Z$1+1)</f>
        <v>0</v>
      </c>
      <c r="AA89" s="458">
        <f>SUMIFS('Cost Export'!$G:$G,'Cost Export'!$C:$C,$A89,'Cost Export'!$D:$D,$B89,'Cost Export'!$E:$E,$C89,'Cost Export'!$A:$A,"&gt;="&amp;AA$1,'Cost Export'!$A:$A,"&lt;"&amp;AA$1+1)</f>
        <v>0</v>
      </c>
      <c r="AB89" s="459">
        <f>SUMIFS('Cost Export'!$G:$G,'Cost Export'!$C:$C,$A89,'Cost Export'!$D:$D,$B89,'Cost Export'!$E:$E,$C89,'Cost Export'!$A:$A,"&gt;="&amp;AB$1,'Cost Export'!$A:$A,"&lt;"&amp;AB$1+1)</f>
        <v>0</v>
      </c>
    </row>
    <row r="90" spans="1:28">
      <c r="A90" s="6">
        <v>7440</v>
      </c>
      <c r="B90" s="7">
        <v>24</v>
      </c>
      <c r="C90" s="7">
        <v>32.03</v>
      </c>
      <c r="D90" s="8" t="s">
        <v>31</v>
      </c>
      <c r="E90" s="26">
        <f t="shared" si="2"/>
        <v>0</v>
      </c>
      <c r="F90" s="25">
        <f t="shared" si="3"/>
        <v>0</v>
      </c>
      <c r="G90" s="453">
        <f>SUMIFS('Cost Export'!$G:$G,'Cost Export'!$C:$C,$A90,'Cost Export'!$D:$D,$B90,'Cost Export'!$E:$E,$C90,'Cost Export'!$A:$A,"&gt;="&amp;G$1,'Cost Export'!$A:$A,"&lt;"&amp;G$1+1)</f>
        <v>0</v>
      </c>
      <c r="H90" s="458">
        <f>SUMIFS('Cost Export'!$G:$G,'Cost Export'!$C:$C,$A90,'Cost Export'!$D:$D,$B90,'Cost Export'!$E:$E,$C90,'Cost Export'!$A:$A,"&gt;="&amp;H$1,'Cost Export'!$A:$A,"&lt;"&amp;H$1+1)</f>
        <v>0</v>
      </c>
      <c r="I90" s="458">
        <f>SUMIFS('Cost Export'!$G:$G,'Cost Export'!$C:$C,$A90,'Cost Export'!$D:$D,$B90,'Cost Export'!$E:$E,$C90,'Cost Export'!$A:$A,"&gt;="&amp;I$1,'Cost Export'!$A:$A,"&lt;"&amp;I$1+1)</f>
        <v>0</v>
      </c>
      <c r="J90" s="458">
        <f>SUMIFS('Cost Export'!$G:$G,'Cost Export'!$C:$C,$A90,'Cost Export'!$D:$D,$B90,'Cost Export'!$E:$E,$C90,'Cost Export'!$A:$A,"&gt;="&amp;J$1,'Cost Export'!$A:$A,"&lt;"&amp;J$1+1)</f>
        <v>0</v>
      </c>
      <c r="K90" s="458">
        <f>SUMIFS('Cost Export'!$G:$G,'Cost Export'!$C:$C,$A90,'Cost Export'!$D:$D,$B90,'Cost Export'!$E:$E,$C90,'Cost Export'!$A:$A,"&gt;="&amp;K$1,'Cost Export'!$A:$A,"&lt;"&amp;K$1+1)</f>
        <v>0</v>
      </c>
      <c r="L90" s="458">
        <f>SUMIFS('Cost Export'!$G:$G,'Cost Export'!$C:$C,$A90,'Cost Export'!$D:$D,$B90,'Cost Export'!$E:$E,$C90,'Cost Export'!$A:$A,"&gt;="&amp;L$1,'Cost Export'!$A:$A,"&lt;"&amp;L$1+1)</f>
        <v>0</v>
      </c>
      <c r="M90" s="458">
        <f>SUMIFS('Cost Export'!$G:$G,'Cost Export'!$C:$C,$A90,'Cost Export'!$D:$D,$B90,'Cost Export'!$E:$E,$C90,'Cost Export'!$A:$A,"&gt;="&amp;M$1,'Cost Export'!$A:$A,"&lt;"&amp;M$1+1)</f>
        <v>0</v>
      </c>
      <c r="N90" s="458">
        <f>SUMIFS('Cost Export'!$G:$G,'Cost Export'!$C:$C,$A90,'Cost Export'!$D:$D,$B90,'Cost Export'!$E:$E,$C90,'Cost Export'!$A:$A,"&gt;="&amp;N$1,'Cost Export'!$A:$A,"&lt;"&amp;N$1+1)</f>
        <v>0</v>
      </c>
      <c r="O90" s="458">
        <f>SUMIFS('Cost Export'!$G:$G,'Cost Export'!$C:$C,$A90,'Cost Export'!$D:$D,$B90,'Cost Export'!$E:$E,$C90,'Cost Export'!$A:$A,"&gt;="&amp;O$1,'Cost Export'!$A:$A,"&lt;"&amp;O$1+1)</f>
        <v>0</v>
      </c>
      <c r="P90" s="458">
        <f>SUMIFS('Cost Export'!$G:$G,'Cost Export'!$C:$C,$A90,'Cost Export'!$D:$D,$B90,'Cost Export'!$E:$E,$C90,'Cost Export'!$A:$A,"&gt;="&amp;P$1,'Cost Export'!$A:$A,"&lt;"&amp;P$1+1)</f>
        <v>0</v>
      </c>
      <c r="Q90" s="458">
        <f>SUMIFS('Cost Export'!$G:$G,'Cost Export'!$C:$C,$A90,'Cost Export'!$D:$D,$B90,'Cost Export'!$E:$E,$C90,'Cost Export'!$A:$A,"&gt;="&amp;Q$1,'Cost Export'!$A:$A,"&lt;"&amp;Q$1+1)</f>
        <v>0</v>
      </c>
      <c r="R90" s="458">
        <f>SUMIFS('Cost Export'!$G:$G,'Cost Export'!$C:$C,$A90,'Cost Export'!$D:$D,$B90,'Cost Export'!$E:$E,$C90,'Cost Export'!$A:$A,"&gt;="&amp;R$1,'Cost Export'!$A:$A,"&lt;"&amp;R$1+1)</f>
        <v>0</v>
      </c>
      <c r="S90" s="458">
        <f>SUMIFS('Cost Export'!$G:$G,'Cost Export'!$C:$C,$A90,'Cost Export'!$D:$D,$B90,'Cost Export'!$E:$E,$C90,'Cost Export'!$A:$A,"&gt;="&amp;S$1,'Cost Export'!$A:$A,"&lt;"&amp;S$1+1)</f>
        <v>0</v>
      </c>
      <c r="T90" s="458">
        <f>SUMIFS('Cost Export'!$G:$G,'Cost Export'!$C:$C,$A90,'Cost Export'!$D:$D,$B90,'Cost Export'!$E:$E,$C90,'Cost Export'!$A:$A,"&gt;="&amp;T$1,'Cost Export'!$A:$A,"&lt;"&amp;T$1+1)</f>
        <v>0</v>
      </c>
      <c r="U90" s="458">
        <f>SUMIFS('Cost Export'!$G:$G,'Cost Export'!$C:$C,$A90,'Cost Export'!$D:$D,$B90,'Cost Export'!$E:$E,$C90,'Cost Export'!$A:$A,"&gt;="&amp;U$1,'Cost Export'!$A:$A,"&lt;"&amp;U$1+1)</f>
        <v>0</v>
      </c>
      <c r="V90" s="458">
        <f>SUMIFS('Cost Export'!$G:$G,'Cost Export'!$C:$C,$A90,'Cost Export'!$D:$D,$B90,'Cost Export'!$E:$E,$C90,'Cost Export'!$A:$A,"&gt;="&amp;V$1,'Cost Export'!$A:$A,"&lt;"&amp;V$1+1)</f>
        <v>0</v>
      </c>
      <c r="W90" s="458">
        <f>SUMIFS('Cost Export'!$G:$G,'Cost Export'!$C:$C,$A90,'Cost Export'!$D:$D,$B90,'Cost Export'!$E:$E,$C90,'Cost Export'!$A:$A,"&gt;="&amp;W$1,'Cost Export'!$A:$A,"&lt;"&amp;W$1+1)</f>
        <v>0</v>
      </c>
      <c r="X90" s="458">
        <f>SUMIFS('Cost Export'!$G:$G,'Cost Export'!$C:$C,$A90,'Cost Export'!$D:$D,$B90,'Cost Export'!$E:$E,$C90,'Cost Export'!$A:$A,"&gt;="&amp;X$1,'Cost Export'!$A:$A,"&lt;"&amp;X$1+1)</f>
        <v>0</v>
      </c>
      <c r="Y90" s="458">
        <f>SUMIFS('Cost Export'!$G:$G,'Cost Export'!$C:$C,$A90,'Cost Export'!$D:$D,$B90,'Cost Export'!$E:$E,$C90,'Cost Export'!$A:$A,"&gt;="&amp;Y$1,'Cost Export'!$A:$A,"&lt;"&amp;Y$1+1)</f>
        <v>0</v>
      </c>
      <c r="Z90" s="458">
        <f>SUMIFS('Cost Export'!$G:$G,'Cost Export'!$C:$C,$A90,'Cost Export'!$D:$D,$B90,'Cost Export'!$E:$E,$C90,'Cost Export'!$A:$A,"&gt;="&amp;Z$1,'Cost Export'!$A:$A,"&lt;"&amp;Z$1+1)</f>
        <v>0</v>
      </c>
      <c r="AA90" s="458">
        <f>SUMIFS('Cost Export'!$G:$G,'Cost Export'!$C:$C,$A90,'Cost Export'!$D:$D,$B90,'Cost Export'!$E:$E,$C90,'Cost Export'!$A:$A,"&gt;="&amp;AA$1,'Cost Export'!$A:$A,"&lt;"&amp;AA$1+1)</f>
        <v>0</v>
      </c>
      <c r="AB90" s="459">
        <f>SUMIFS('Cost Export'!$G:$G,'Cost Export'!$C:$C,$A90,'Cost Export'!$D:$D,$B90,'Cost Export'!$E:$E,$C90,'Cost Export'!$A:$A,"&gt;="&amp;AB$1,'Cost Export'!$A:$A,"&lt;"&amp;AB$1+1)</f>
        <v>0</v>
      </c>
    </row>
    <row r="91" spans="1:28">
      <c r="A91" s="6">
        <v>7440</v>
      </c>
      <c r="B91" s="7">
        <v>24</v>
      </c>
      <c r="C91" s="7">
        <v>32.04</v>
      </c>
      <c r="D91" s="8" t="s">
        <v>31</v>
      </c>
      <c r="E91" s="26">
        <f t="shared" si="2"/>
        <v>0</v>
      </c>
      <c r="F91" s="25">
        <f t="shared" si="3"/>
        <v>0</v>
      </c>
      <c r="G91" s="453">
        <f>SUMIFS('Cost Export'!$G:$G,'Cost Export'!$C:$C,$A91,'Cost Export'!$D:$D,$B91,'Cost Export'!$E:$E,$C91,'Cost Export'!$A:$A,"&gt;="&amp;G$1,'Cost Export'!$A:$A,"&lt;"&amp;G$1+1)</f>
        <v>0</v>
      </c>
      <c r="H91" s="458">
        <f>SUMIFS('Cost Export'!$G:$G,'Cost Export'!$C:$C,$A91,'Cost Export'!$D:$D,$B91,'Cost Export'!$E:$E,$C91,'Cost Export'!$A:$A,"&gt;="&amp;H$1,'Cost Export'!$A:$A,"&lt;"&amp;H$1+1)</f>
        <v>0</v>
      </c>
      <c r="I91" s="458">
        <f>SUMIFS('Cost Export'!$G:$G,'Cost Export'!$C:$C,$A91,'Cost Export'!$D:$D,$B91,'Cost Export'!$E:$E,$C91,'Cost Export'!$A:$A,"&gt;="&amp;I$1,'Cost Export'!$A:$A,"&lt;"&amp;I$1+1)</f>
        <v>0</v>
      </c>
      <c r="J91" s="458">
        <f>SUMIFS('Cost Export'!$G:$G,'Cost Export'!$C:$C,$A91,'Cost Export'!$D:$D,$B91,'Cost Export'!$E:$E,$C91,'Cost Export'!$A:$A,"&gt;="&amp;J$1,'Cost Export'!$A:$A,"&lt;"&amp;J$1+1)</f>
        <v>0</v>
      </c>
      <c r="K91" s="458">
        <f>SUMIFS('Cost Export'!$G:$G,'Cost Export'!$C:$C,$A91,'Cost Export'!$D:$D,$B91,'Cost Export'!$E:$E,$C91,'Cost Export'!$A:$A,"&gt;="&amp;K$1,'Cost Export'!$A:$A,"&lt;"&amp;K$1+1)</f>
        <v>0</v>
      </c>
      <c r="L91" s="458">
        <f>SUMIFS('Cost Export'!$G:$G,'Cost Export'!$C:$C,$A91,'Cost Export'!$D:$D,$B91,'Cost Export'!$E:$E,$C91,'Cost Export'!$A:$A,"&gt;="&amp;L$1,'Cost Export'!$A:$A,"&lt;"&amp;L$1+1)</f>
        <v>0</v>
      </c>
      <c r="M91" s="458">
        <f>SUMIFS('Cost Export'!$G:$G,'Cost Export'!$C:$C,$A91,'Cost Export'!$D:$D,$B91,'Cost Export'!$E:$E,$C91,'Cost Export'!$A:$A,"&gt;="&amp;M$1,'Cost Export'!$A:$A,"&lt;"&amp;M$1+1)</f>
        <v>0</v>
      </c>
      <c r="N91" s="458">
        <f>SUMIFS('Cost Export'!$G:$G,'Cost Export'!$C:$C,$A91,'Cost Export'!$D:$D,$B91,'Cost Export'!$E:$E,$C91,'Cost Export'!$A:$A,"&gt;="&amp;N$1,'Cost Export'!$A:$A,"&lt;"&amp;N$1+1)</f>
        <v>0</v>
      </c>
      <c r="O91" s="458">
        <f>SUMIFS('Cost Export'!$G:$G,'Cost Export'!$C:$C,$A91,'Cost Export'!$D:$D,$B91,'Cost Export'!$E:$E,$C91,'Cost Export'!$A:$A,"&gt;="&amp;O$1,'Cost Export'!$A:$A,"&lt;"&amp;O$1+1)</f>
        <v>0</v>
      </c>
      <c r="P91" s="458">
        <f>SUMIFS('Cost Export'!$G:$G,'Cost Export'!$C:$C,$A91,'Cost Export'!$D:$D,$B91,'Cost Export'!$E:$E,$C91,'Cost Export'!$A:$A,"&gt;="&amp;P$1,'Cost Export'!$A:$A,"&lt;"&amp;P$1+1)</f>
        <v>0</v>
      </c>
      <c r="Q91" s="458">
        <f>SUMIFS('Cost Export'!$G:$G,'Cost Export'!$C:$C,$A91,'Cost Export'!$D:$D,$B91,'Cost Export'!$E:$E,$C91,'Cost Export'!$A:$A,"&gt;="&amp;Q$1,'Cost Export'!$A:$A,"&lt;"&amp;Q$1+1)</f>
        <v>0</v>
      </c>
      <c r="R91" s="458">
        <f>SUMIFS('Cost Export'!$G:$G,'Cost Export'!$C:$C,$A91,'Cost Export'!$D:$D,$B91,'Cost Export'!$E:$E,$C91,'Cost Export'!$A:$A,"&gt;="&amp;R$1,'Cost Export'!$A:$A,"&lt;"&amp;R$1+1)</f>
        <v>0</v>
      </c>
      <c r="S91" s="458">
        <f>SUMIFS('Cost Export'!$G:$G,'Cost Export'!$C:$C,$A91,'Cost Export'!$D:$D,$B91,'Cost Export'!$E:$E,$C91,'Cost Export'!$A:$A,"&gt;="&amp;S$1,'Cost Export'!$A:$A,"&lt;"&amp;S$1+1)</f>
        <v>0</v>
      </c>
      <c r="T91" s="458">
        <f>SUMIFS('Cost Export'!$G:$G,'Cost Export'!$C:$C,$A91,'Cost Export'!$D:$D,$B91,'Cost Export'!$E:$E,$C91,'Cost Export'!$A:$A,"&gt;="&amp;T$1,'Cost Export'!$A:$A,"&lt;"&amp;T$1+1)</f>
        <v>0</v>
      </c>
      <c r="U91" s="458">
        <f>SUMIFS('Cost Export'!$G:$G,'Cost Export'!$C:$C,$A91,'Cost Export'!$D:$D,$B91,'Cost Export'!$E:$E,$C91,'Cost Export'!$A:$A,"&gt;="&amp;U$1,'Cost Export'!$A:$A,"&lt;"&amp;U$1+1)</f>
        <v>0</v>
      </c>
      <c r="V91" s="458">
        <f>SUMIFS('Cost Export'!$G:$G,'Cost Export'!$C:$C,$A91,'Cost Export'!$D:$D,$B91,'Cost Export'!$E:$E,$C91,'Cost Export'!$A:$A,"&gt;="&amp;V$1,'Cost Export'!$A:$A,"&lt;"&amp;V$1+1)</f>
        <v>0</v>
      </c>
      <c r="W91" s="458">
        <f>SUMIFS('Cost Export'!$G:$G,'Cost Export'!$C:$C,$A91,'Cost Export'!$D:$D,$B91,'Cost Export'!$E:$E,$C91,'Cost Export'!$A:$A,"&gt;="&amp;W$1,'Cost Export'!$A:$A,"&lt;"&amp;W$1+1)</f>
        <v>0</v>
      </c>
      <c r="X91" s="458">
        <f>SUMIFS('Cost Export'!$G:$G,'Cost Export'!$C:$C,$A91,'Cost Export'!$D:$D,$B91,'Cost Export'!$E:$E,$C91,'Cost Export'!$A:$A,"&gt;="&amp;X$1,'Cost Export'!$A:$A,"&lt;"&amp;X$1+1)</f>
        <v>0</v>
      </c>
      <c r="Y91" s="458">
        <f>SUMIFS('Cost Export'!$G:$G,'Cost Export'!$C:$C,$A91,'Cost Export'!$D:$D,$B91,'Cost Export'!$E:$E,$C91,'Cost Export'!$A:$A,"&gt;="&amp;Y$1,'Cost Export'!$A:$A,"&lt;"&amp;Y$1+1)</f>
        <v>0</v>
      </c>
      <c r="Z91" s="458">
        <f>SUMIFS('Cost Export'!$G:$G,'Cost Export'!$C:$C,$A91,'Cost Export'!$D:$D,$B91,'Cost Export'!$E:$E,$C91,'Cost Export'!$A:$A,"&gt;="&amp;Z$1,'Cost Export'!$A:$A,"&lt;"&amp;Z$1+1)</f>
        <v>0</v>
      </c>
      <c r="AA91" s="458">
        <f>SUMIFS('Cost Export'!$G:$G,'Cost Export'!$C:$C,$A91,'Cost Export'!$D:$D,$B91,'Cost Export'!$E:$E,$C91,'Cost Export'!$A:$A,"&gt;="&amp;AA$1,'Cost Export'!$A:$A,"&lt;"&amp;AA$1+1)</f>
        <v>0</v>
      </c>
      <c r="AB91" s="459">
        <f>SUMIFS('Cost Export'!$G:$G,'Cost Export'!$C:$C,$A91,'Cost Export'!$D:$D,$B91,'Cost Export'!$E:$E,$C91,'Cost Export'!$A:$A,"&gt;="&amp;AB$1,'Cost Export'!$A:$A,"&lt;"&amp;AB$1+1)</f>
        <v>0</v>
      </c>
    </row>
    <row r="92" spans="1:28">
      <c r="A92" s="6">
        <v>7440</v>
      </c>
      <c r="B92" s="7">
        <v>24</v>
      </c>
      <c r="C92" s="7">
        <v>32.049999999999997</v>
      </c>
      <c r="D92" s="8" t="s">
        <v>31</v>
      </c>
      <c r="E92" s="26">
        <f t="shared" si="2"/>
        <v>0</v>
      </c>
      <c r="F92" s="25">
        <f t="shared" si="3"/>
        <v>0</v>
      </c>
      <c r="G92" s="453">
        <f>SUMIFS('Cost Export'!$G:$G,'Cost Export'!$C:$C,$A92,'Cost Export'!$D:$D,$B92,'Cost Export'!$E:$E,$C92,'Cost Export'!$A:$A,"&gt;="&amp;G$1,'Cost Export'!$A:$A,"&lt;"&amp;G$1+1)</f>
        <v>0</v>
      </c>
      <c r="H92" s="458">
        <f>SUMIFS('Cost Export'!$G:$G,'Cost Export'!$C:$C,$A92,'Cost Export'!$D:$D,$B92,'Cost Export'!$E:$E,$C92,'Cost Export'!$A:$A,"&gt;="&amp;H$1,'Cost Export'!$A:$A,"&lt;"&amp;H$1+1)</f>
        <v>0</v>
      </c>
      <c r="I92" s="458">
        <f>SUMIFS('Cost Export'!$G:$G,'Cost Export'!$C:$C,$A92,'Cost Export'!$D:$D,$B92,'Cost Export'!$E:$E,$C92,'Cost Export'!$A:$A,"&gt;="&amp;I$1,'Cost Export'!$A:$A,"&lt;"&amp;I$1+1)</f>
        <v>0</v>
      </c>
      <c r="J92" s="458">
        <f>SUMIFS('Cost Export'!$G:$G,'Cost Export'!$C:$C,$A92,'Cost Export'!$D:$D,$B92,'Cost Export'!$E:$E,$C92,'Cost Export'!$A:$A,"&gt;="&amp;J$1,'Cost Export'!$A:$A,"&lt;"&amp;J$1+1)</f>
        <v>0</v>
      </c>
      <c r="K92" s="458">
        <f>SUMIFS('Cost Export'!$G:$G,'Cost Export'!$C:$C,$A92,'Cost Export'!$D:$D,$B92,'Cost Export'!$E:$E,$C92,'Cost Export'!$A:$A,"&gt;="&amp;K$1,'Cost Export'!$A:$A,"&lt;"&amp;K$1+1)</f>
        <v>0</v>
      </c>
      <c r="L92" s="458">
        <f>SUMIFS('Cost Export'!$G:$G,'Cost Export'!$C:$C,$A92,'Cost Export'!$D:$D,$B92,'Cost Export'!$E:$E,$C92,'Cost Export'!$A:$A,"&gt;="&amp;L$1,'Cost Export'!$A:$A,"&lt;"&amp;L$1+1)</f>
        <v>0</v>
      </c>
      <c r="M92" s="458">
        <f>SUMIFS('Cost Export'!$G:$G,'Cost Export'!$C:$C,$A92,'Cost Export'!$D:$D,$B92,'Cost Export'!$E:$E,$C92,'Cost Export'!$A:$A,"&gt;="&amp;M$1,'Cost Export'!$A:$A,"&lt;"&amp;M$1+1)</f>
        <v>0</v>
      </c>
      <c r="N92" s="458">
        <f>SUMIFS('Cost Export'!$G:$G,'Cost Export'!$C:$C,$A92,'Cost Export'!$D:$D,$B92,'Cost Export'!$E:$E,$C92,'Cost Export'!$A:$A,"&gt;="&amp;N$1,'Cost Export'!$A:$A,"&lt;"&amp;N$1+1)</f>
        <v>0</v>
      </c>
      <c r="O92" s="458">
        <f>SUMIFS('Cost Export'!$G:$G,'Cost Export'!$C:$C,$A92,'Cost Export'!$D:$D,$B92,'Cost Export'!$E:$E,$C92,'Cost Export'!$A:$A,"&gt;="&amp;O$1,'Cost Export'!$A:$A,"&lt;"&amp;O$1+1)</f>
        <v>0</v>
      </c>
      <c r="P92" s="458">
        <f>SUMIFS('Cost Export'!$G:$G,'Cost Export'!$C:$C,$A92,'Cost Export'!$D:$D,$B92,'Cost Export'!$E:$E,$C92,'Cost Export'!$A:$A,"&gt;="&amp;P$1,'Cost Export'!$A:$A,"&lt;"&amp;P$1+1)</f>
        <v>0</v>
      </c>
      <c r="Q92" s="458">
        <f>SUMIFS('Cost Export'!$G:$G,'Cost Export'!$C:$C,$A92,'Cost Export'!$D:$D,$B92,'Cost Export'!$E:$E,$C92,'Cost Export'!$A:$A,"&gt;="&amp;Q$1,'Cost Export'!$A:$A,"&lt;"&amp;Q$1+1)</f>
        <v>0</v>
      </c>
      <c r="R92" s="458">
        <f>SUMIFS('Cost Export'!$G:$G,'Cost Export'!$C:$C,$A92,'Cost Export'!$D:$D,$B92,'Cost Export'!$E:$E,$C92,'Cost Export'!$A:$A,"&gt;="&amp;R$1,'Cost Export'!$A:$A,"&lt;"&amp;R$1+1)</f>
        <v>0</v>
      </c>
      <c r="S92" s="458">
        <f>SUMIFS('Cost Export'!$G:$G,'Cost Export'!$C:$C,$A92,'Cost Export'!$D:$D,$B92,'Cost Export'!$E:$E,$C92,'Cost Export'!$A:$A,"&gt;="&amp;S$1,'Cost Export'!$A:$A,"&lt;"&amp;S$1+1)</f>
        <v>0</v>
      </c>
      <c r="T92" s="458">
        <f>SUMIFS('Cost Export'!$G:$G,'Cost Export'!$C:$C,$A92,'Cost Export'!$D:$D,$B92,'Cost Export'!$E:$E,$C92,'Cost Export'!$A:$A,"&gt;="&amp;T$1,'Cost Export'!$A:$A,"&lt;"&amp;T$1+1)</f>
        <v>0</v>
      </c>
      <c r="U92" s="458">
        <f>SUMIFS('Cost Export'!$G:$G,'Cost Export'!$C:$C,$A92,'Cost Export'!$D:$D,$B92,'Cost Export'!$E:$E,$C92,'Cost Export'!$A:$A,"&gt;="&amp;U$1,'Cost Export'!$A:$A,"&lt;"&amp;U$1+1)</f>
        <v>0</v>
      </c>
      <c r="V92" s="458">
        <f>SUMIFS('Cost Export'!$G:$G,'Cost Export'!$C:$C,$A92,'Cost Export'!$D:$D,$B92,'Cost Export'!$E:$E,$C92,'Cost Export'!$A:$A,"&gt;="&amp;V$1,'Cost Export'!$A:$A,"&lt;"&amp;V$1+1)</f>
        <v>0</v>
      </c>
      <c r="W92" s="458">
        <f>SUMIFS('Cost Export'!$G:$G,'Cost Export'!$C:$C,$A92,'Cost Export'!$D:$D,$B92,'Cost Export'!$E:$E,$C92,'Cost Export'!$A:$A,"&gt;="&amp;W$1,'Cost Export'!$A:$A,"&lt;"&amp;W$1+1)</f>
        <v>0</v>
      </c>
      <c r="X92" s="458">
        <f>SUMIFS('Cost Export'!$G:$G,'Cost Export'!$C:$C,$A92,'Cost Export'!$D:$D,$B92,'Cost Export'!$E:$E,$C92,'Cost Export'!$A:$A,"&gt;="&amp;X$1,'Cost Export'!$A:$A,"&lt;"&amp;X$1+1)</f>
        <v>0</v>
      </c>
      <c r="Y92" s="458">
        <f>SUMIFS('Cost Export'!$G:$G,'Cost Export'!$C:$C,$A92,'Cost Export'!$D:$D,$B92,'Cost Export'!$E:$E,$C92,'Cost Export'!$A:$A,"&gt;="&amp;Y$1,'Cost Export'!$A:$A,"&lt;"&amp;Y$1+1)</f>
        <v>0</v>
      </c>
      <c r="Z92" s="458">
        <f>SUMIFS('Cost Export'!$G:$G,'Cost Export'!$C:$C,$A92,'Cost Export'!$D:$D,$B92,'Cost Export'!$E:$E,$C92,'Cost Export'!$A:$A,"&gt;="&amp;Z$1,'Cost Export'!$A:$A,"&lt;"&amp;Z$1+1)</f>
        <v>0</v>
      </c>
      <c r="AA92" s="458">
        <f>SUMIFS('Cost Export'!$G:$G,'Cost Export'!$C:$C,$A92,'Cost Export'!$D:$D,$B92,'Cost Export'!$E:$E,$C92,'Cost Export'!$A:$A,"&gt;="&amp;AA$1,'Cost Export'!$A:$A,"&lt;"&amp;AA$1+1)</f>
        <v>0</v>
      </c>
      <c r="AB92" s="459">
        <f>SUMIFS('Cost Export'!$G:$G,'Cost Export'!$C:$C,$A92,'Cost Export'!$D:$D,$B92,'Cost Export'!$E:$E,$C92,'Cost Export'!$A:$A,"&gt;="&amp;AB$1,'Cost Export'!$A:$A,"&lt;"&amp;AB$1+1)</f>
        <v>0</v>
      </c>
    </row>
    <row r="93" spans="1:28">
      <c r="A93" s="6">
        <v>7440</v>
      </c>
      <c r="B93" s="7">
        <v>25</v>
      </c>
      <c r="C93" s="7">
        <v>40</v>
      </c>
      <c r="D93" s="8" t="s">
        <v>28</v>
      </c>
      <c r="E93" s="26">
        <f t="shared" si="2"/>
        <v>1768</v>
      </c>
      <c r="F93" s="25">
        <f t="shared" si="3"/>
        <v>2018</v>
      </c>
      <c r="G93" s="453">
        <f>SUMIFS('Cost Export'!$G:$G,'Cost Export'!$C:$C,$A93,'Cost Export'!$D:$D,$B93,'Cost Export'!$E:$E,$C93,'Cost Export'!$A:$A,"&gt;="&amp;G$1,'Cost Export'!$A:$A,"&lt;"&amp;G$1+1)</f>
        <v>4018</v>
      </c>
      <c r="H93" s="458">
        <f>SUMIFS('Cost Export'!$G:$G,'Cost Export'!$C:$C,$A93,'Cost Export'!$D:$D,$B93,'Cost Export'!$E:$E,$C93,'Cost Export'!$A:$A,"&gt;="&amp;H$1,'Cost Export'!$A:$A,"&lt;"&amp;H$1+1)</f>
        <v>1518</v>
      </c>
      <c r="I93" s="458">
        <f>SUMIFS('Cost Export'!$G:$G,'Cost Export'!$C:$C,$A93,'Cost Export'!$D:$D,$B93,'Cost Export'!$E:$E,$C93,'Cost Export'!$A:$A,"&gt;="&amp;I$1,'Cost Export'!$A:$A,"&lt;"&amp;I$1+1)</f>
        <v>1518</v>
      </c>
      <c r="J93" s="458">
        <f>SUMIFS('Cost Export'!$G:$G,'Cost Export'!$C:$C,$A93,'Cost Export'!$D:$D,$B93,'Cost Export'!$E:$E,$C93,'Cost Export'!$A:$A,"&gt;="&amp;J$1,'Cost Export'!$A:$A,"&lt;"&amp;J$1+1)</f>
        <v>1518</v>
      </c>
      <c r="K93" s="458">
        <f>SUMIFS('Cost Export'!$G:$G,'Cost Export'!$C:$C,$A93,'Cost Export'!$D:$D,$B93,'Cost Export'!$E:$E,$C93,'Cost Export'!$A:$A,"&gt;="&amp;K$1,'Cost Export'!$A:$A,"&lt;"&amp;K$1+1)</f>
        <v>1518</v>
      </c>
      <c r="L93" s="458">
        <f>SUMIFS('Cost Export'!$G:$G,'Cost Export'!$C:$C,$A93,'Cost Export'!$D:$D,$B93,'Cost Export'!$E:$E,$C93,'Cost Export'!$A:$A,"&gt;="&amp;L$1,'Cost Export'!$A:$A,"&lt;"&amp;L$1+1)</f>
        <v>1518</v>
      </c>
      <c r="M93" s="458">
        <f>SUMIFS('Cost Export'!$G:$G,'Cost Export'!$C:$C,$A93,'Cost Export'!$D:$D,$B93,'Cost Export'!$E:$E,$C93,'Cost Export'!$A:$A,"&gt;="&amp;M$1,'Cost Export'!$A:$A,"&lt;"&amp;M$1+1)</f>
        <v>1518</v>
      </c>
      <c r="N93" s="458">
        <f>SUMIFS('Cost Export'!$G:$G,'Cost Export'!$C:$C,$A93,'Cost Export'!$D:$D,$B93,'Cost Export'!$E:$E,$C93,'Cost Export'!$A:$A,"&gt;="&amp;N$1,'Cost Export'!$A:$A,"&lt;"&amp;N$1+1)</f>
        <v>1518</v>
      </c>
      <c r="O93" s="458">
        <f>SUMIFS('Cost Export'!$G:$G,'Cost Export'!$C:$C,$A93,'Cost Export'!$D:$D,$B93,'Cost Export'!$E:$E,$C93,'Cost Export'!$A:$A,"&gt;="&amp;O$1,'Cost Export'!$A:$A,"&lt;"&amp;O$1+1)</f>
        <v>1518</v>
      </c>
      <c r="P93" s="458">
        <f>SUMIFS('Cost Export'!$G:$G,'Cost Export'!$C:$C,$A93,'Cost Export'!$D:$D,$B93,'Cost Export'!$E:$E,$C93,'Cost Export'!$A:$A,"&gt;="&amp;P$1,'Cost Export'!$A:$A,"&lt;"&amp;P$1+1)</f>
        <v>1518</v>
      </c>
      <c r="Q93" s="458">
        <f>SUMIFS('Cost Export'!$G:$G,'Cost Export'!$C:$C,$A93,'Cost Export'!$D:$D,$B93,'Cost Export'!$E:$E,$C93,'Cost Export'!$A:$A,"&gt;="&amp;Q$1,'Cost Export'!$A:$A,"&lt;"&amp;Q$1+1)</f>
        <v>1518</v>
      </c>
      <c r="R93" s="458">
        <f>SUMIFS('Cost Export'!$G:$G,'Cost Export'!$C:$C,$A93,'Cost Export'!$D:$D,$B93,'Cost Export'!$E:$E,$C93,'Cost Export'!$A:$A,"&gt;="&amp;R$1,'Cost Export'!$A:$A,"&lt;"&amp;R$1+1)</f>
        <v>1518</v>
      </c>
      <c r="S93" s="458">
        <f>SUMIFS('Cost Export'!$G:$G,'Cost Export'!$C:$C,$A93,'Cost Export'!$D:$D,$B93,'Cost Export'!$E:$E,$C93,'Cost Export'!$A:$A,"&gt;="&amp;S$1,'Cost Export'!$A:$A,"&lt;"&amp;S$1+1)</f>
        <v>-5686</v>
      </c>
      <c r="T93" s="458">
        <f>SUMIFS('Cost Export'!$G:$G,'Cost Export'!$C:$C,$A93,'Cost Export'!$D:$D,$B93,'Cost Export'!$E:$E,$C93,'Cost Export'!$A:$A,"&gt;="&amp;T$1,'Cost Export'!$A:$A,"&lt;"&amp;T$1+1)</f>
        <v>3718</v>
      </c>
      <c r="U93" s="458">
        <f>SUMIFS('Cost Export'!$G:$G,'Cost Export'!$C:$C,$A93,'Cost Export'!$D:$D,$B93,'Cost Export'!$E:$E,$C93,'Cost Export'!$A:$A,"&gt;="&amp;U$1,'Cost Export'!$A:$A,"&lt;"&amp;U$1+1)</f>
        <v>13122</v>
      </c>
      <c r="V93" s="458">
        <f>SUMIFS('Cost Export'!$G:$G,'Cost Export'!$C:$C,$A93,'Cost Export'!$D:$D,$B93,'Cost Export'!$E:$E,$C93,'Cost Export'!$A:$A,"&gt;="&amp;V$1,'Cost Export'!$A:$A,"&lt;"&amp;V$1+1)</f>
        <v>3718</v>
      </c>
      <c r="W93" s="458">
        <f>SUMIFS('Cost Export'!$G:$G,'Cost Export'!$C:$C,$A93,'Cost Export'!$D:$D,$B93,'Cost Export'!$E:$E,$C93,'Cost Export'!$A:$A,"&gt;="&amp;W$1,'Cost Export'!$A:$A,"&lt;"&amp;W$1+1)</f>
        <v>3718</v>
      </c>
      <c r="X93" s="458">
        <f>SUMIFS('Cost Export'!$G:$G,'Cost Export'!$C:$C,$A93,'Cost Export'!$D:$D,$B93,'Cost Export'!$E:$E,$C93,'Cost Export'!$A:$A,"&gt;="&amp;X$1,'Cost Export'!$A:$A,"&lt;"&amp;X$1+1)</f>
        <v>3718</v>
      </c>
      <c r="Y93" s="458">
        <f>SUMIFS('Cost Export'!$G:$G,'Cost Export'!$C:$C,$A93,'Cost Export'!$D:$D,$B93,'Cost Export'!$E:$E,$C93,'Cost Export'!$A:$A,"&gt;="&amp;Y$1,'Cost Export'!$A:$A,"&lt;"&amp;Y$1+1)</f>
        <v>198926</v>
      </c>
      <c r="Z93" s="458">
        <f>SUMIFS('Cost Export'!$G:$G,'Cost Export'!$C:$C,$A93,'Cost Export'!$D:$D,$B93,'Cost Export'!$E:$E,$C93,'Cost Export'!$A:$A,"&gt;="&amp;Z$1,'Cost Export'!$A:$A,"&lt;"&amp;Z$1+1)</f>
        <v>31147</v>
      </c>
      <c r="AA93" s="458">
        <f>SUMIFS('Cost Export'!$G:$G,'Cost Export'!$C:$C,$A93,'Cost Export'!$D:$D,$B93,'Cost Export'!$E:$E,$C93,'Cost Export'!$A:$A,"&gt;="&amp;AA$1,'Cost Export'!$A:$A,"&lt;"&amp;AA$1+1)</f>
        <v>36018</v>
      </c>
      <c r="AB93" s="459">
        <f>SUMIFS('Cost Export'!$G:$G,'Cost Export'!$C:$C,$A93,'Cost Export'!$D:$D,$B93,'Cost Export'!$E:$E,$C93,'Cost Export'!$A:$A,"&gt;="&amp;AB$1,'Cost Export'!$A:$A,"&lt;"&amp;AB$1+1)</f>
        <v>421918</v>
      </c>
    </row>
    <row r="94" spans="1:28">
      <c r="A94" s="6">
        <v>7190</v>
      </c>
      <c r="B94" s="7">
        <v>120</v>
      </c>
      <c r="C94" s="7">
        <v>45</v>
      </c>
      <c r="D94" s="8" t="s">
        <v>71</v>
      </c>
      <c r="E94" s="26">
        <f t="shared" si="2"/>
        <v>0</v>
      </c>
      <c r="F94" s="25">
        <f t="shared" si="3"/>
        <v>0</v>
      </c>
      <c r="G94" s="453">
        <f>SUMIFS('Cost Export'!$G:$G,'Cost Export'!$C:$C,$A94,'Cost Export'!$D:$D,$B94,'Cost Export'!$E:$E,$C94,'Cost Export'!$A:$A,"&gt;="&amp;G$1,'Cost Export'!$A:$A,"&lt;"&amp;G$1+1)</f>
        <v>0</v>
      </c>
      <c r="H94" s="458">
        <f>SUMIFS('Cost Export'!$G:$G,'Cost Export'!$C:$C,$A94,'Cost Export'!$D:$D,$B94,'Cost Export'!$E:$E,$C94,'Cost Export'!$A:$A,"&gt;="&amp;H$1,'Cost Export'!$A:$A,"&lt;"&amp;H$1+1)</f>
        <v>0</v>
      </c>
      <c r="I94" s="458">
        <f>SUMIFS('Cost Export'!$G:$G,'Cost Export'!$C:$C,$A94,'Cost Export'!$D:$D,$B94,'Cost Export'!$E:$E,$C94,'Cost Export'!$A:$A,"&gt;="&amp;I$1,'Cost Export'!$A:$A,"&lt;"&amp;I$1+1)</f>
        <v>0</v>
      </c>
      <c r="J94" s="458">
        <f>SUMIFS('Cost Export'!$G:$G,'Cost Export'!$C:$C,$A94,'Cost Export'!$D:$D,$B94,'Cost Export'!$E:$E,$C94,'Cost Export'!$A:$A,"&gt;="&amp;J$1,'Cost Export'!$A:$A,"&lt;"&amp;J$1+1)</f>
        <v>0</v>
      </c>
      <c r="K94" s="458">
        <f>SUMIFS('Cost Export'!$G:$G,'Cost Export'!$C:$C,$A94,'Cost Export'!$D:$D,$B94,'Cost Export'!$E:$E,$C94,'Cost Export'!$A:$A,"&gt;="&amp;K$1,'Cost Export'!$A:$A,"&lt;"&amp;K$1+1)</f>
        <v>0</v>
      </c>
      <c r="L94" s="458">
        <f>SUMIFS('Cost Export'!$G:$G,'Cost Export'!$C:$C,$A94,'Cost Export'!$D:$D,$B94,'Cost Export'!$E:$E,$C94,'Cost Export'!$A:$A,"&gt;="&amp;L$1,'Cost Export'!$A:$A,"&lt;"&amp;L$1+1)</f>
        <v>0</v>
      </c>
      <c r="M94" s="458">
        <f>SUMIFS('Cost Export'!$G:$G,'Cost Export'!$C:$C,$A94,'Cost Export'!$D:$D,$B94,'Cost Export'!$E:$E,$C94,'Cost Export'!$A:$A,"&gt;="&amp;M$1,'Cost Export'!$A:$A,"&lt;"&amp;M$1+1)</f>
        <v>0</v>
      </c>
      <c r="N94" s="458">
        <f>SUMIFS('Cost Export'!$G:$G,'Cost Export'!$C:$C,$A94,'Cost Export'!$D:$D,$B94,'Cost Export'!$E:$E,$C94,'Cost Export'!$A:$A,"&gt;="&amp;N$1,'Cost Export'!$A:$A,"&lt;"&amp;N$1+1)</f>
        <v>0</v>
      </c>
      <c r="O94" s="458">
        <f>SUMIFS('Cost Export'!$G:$G,'Cost Export'!$C:$C,$A94,'Cost Export'!$D:$D,$B94,'Cost Export'!$E:$E,$C94,'Cost Export'!$A:$A,"&gt;="&amp;O$1,'Cost Export'!$A:$A,"&lt;"&amp;O$1+1)</f>
        <v>0</v>
      </c>
      <c r="P94" s="458">
        <f>SUMIFS('Cost Export'!$G:$G,'Cost Export'!$C:$C,$A94,'Cost Export'!$D:$D,$B94,'Cost Export'!$E:$E,$C94,'Cost Export'!$A:$A,"&gt;="&amp;P$1,'Cost Export'!$A:$A,"&lt;"&amp;P$1+1)</f>
        <v>0</v>
      </c>
      <c r="Q94" s="458">
        <f>SUMIFS('Cost Export'!$G:$G,'Cost Export'!$C:$C,$A94,'Cost Export'!$D:$D,$B94,'Cost Export'!$E:$E,$C94,'Cost Export'!$A:$A,"&gt;="&amp;Q$1,'Cost Export'!$A:$A,"&lt;"&amp;Q$1+1)</f>
        <v>0</v>
      </c>
      <c r="R94" s="458">
        <f>SUMIFS('Cost Export'!$G:$G,'Cost Export'!$C:$C,$A94,'Cost Export'!$D:$D,$B94,'Cost Export'!$E:$E,$C94,'Cost Export'!$A:$A,"&gt;="&amp;R$1,'Cost Export'!$A:$A,"&lt;"&amp;R$1+1)</f>
        <v>0</v>
      </c>
      <c r="S94" s="458">
        <f>SUMIFS('Cost Export'!$G:$G,'Cost Export'!$C:$C,$A94,'Cost Export'!$D:$D,$B94,'Cost Export'!$E:$E,$C94,'Cost Export'!$A:$A,"&gt;="&amp;S$1,'Cost Export'!$A:$A,"&lt;"&amp;S$1+1)</f>
        <v>0</v>
      </c>
      <c r="T94" s="458">
        <f>SUMIFS('Cost Export'!$G:$G,'Cost Export'!$C:$C,$A94,'Cost Export'!$D:$D,$B94,'Cost Export'!$E:$E,$C94,'Cost Export'!$A:$A,"&gt;="&amp;T$1,'Cost Export'!$A:$A,"&lt;"&amp;T$1+1)</f>
        <v>0</v>
      </c>
      <c r="U94" s="458">
        <f>SUMIFS('Cost Export'!$G:$G,'Cost Export'!$C:$C,$A94,'Cost Export'!$D:$D,$B94,'Cost Export'!$E:$E,$C94,'Cost Export'!$A:$A,"&gt;="&amp;U$1,'Cost Export'!$A:$A,"&lt;"&amp;U$1+1)</f>
        <v>0</v>
      </c>
      <c r="V94" s="458">
        <f>SUMIFS('Cost Export'!$G:$G,'Cost Export'!$C:$C,$A94,'Cost Export'!$D:$D,$B94,'Cost Export'!$E:$E,$C94,'Cost Export'!$A:$A,"&gt;="&amp;V$1,'Cost Export'!$A:$A,"&lt;"&amp;V$1+1)</f>
        <v>0</v>
      </c>
      <c r="W94" s="458">
        <f>SUMIFS('Cost Export'!$G:$G,'Cost Export'!$C:$C,$A94,'Cost Export'!$D:$D,$B94,'Cost Export'!$E:$E,$C94,'Cost Export'!$A:$A,"&gt;="&amp;W$1,'Cost Export'!$A:$A,"&lt;"&amp;W$1+1)</f>
        <v>0</v>
      </c>
      <c r="X94" s="458">
        <f>SUMIFS('Cost Export'!$G:$G,'Cost Export'!$C:$C,$A94,'Cost Export'!$D:$D,$B94,'Cost Export'!$E:$E,$C94,'Cost Export'!$A:$A,"&gt;="&amp;X$1,'Cost Export'!$A:$A,"&lt;"&amp;X$1+1)</f>
        <v>0</v>
      </c>
      <c r="Y94" s="458">
        <f>SUMIFS('Cost Export'!$G:$G,'Cost Export'!$C:$C,$A94,'Cost Export'!$D:$D,$B94,'Cost Export'!$E:$E,$C94,'Cost Export'!$A:$A,"&gt;="&amp;Y$1,'Cost Export'!$A:$A,"&lt;"&amp;Y$1+1)</f>
        <v>0</v>
      </c>
      <c r="Z94" s="458">
        <f>SUMIFS('Cost Export'!$G:$G,'Cost Export'!$C:$C,$A94,'Cost Export'!$D:$D,$B94,'Cost Export'!$E:$E,$C94,'Cost Export'!$A:$A,"&gt;="&amp;Z$1,'Cost Export'!$A:$A,"&lt;"&amp;Z$1+1)</f>
        <v>0</v>
      </c>
      <c r="AA94" s="458">
        <f>SUMIFS('Cost Export'!$G:$G,'Cost Export'!$C:$C,$A94,'Cost Export'!$D:$D,$B94,'Cost Export'!$E:$E,$C94,'Cost Export'!$A:$A,"&gt;="&amp;AA$1,'Cost Export'!$A:$A,"&lt;"&amp;AA$1+1)</f>
        <v>0</v>
      </c>
      <c r="AB94" s="459">
        <f>SUMIFS('Cost Export'!$G:$G,'Cost Export'!$C:$C,$A94,'Cost Export'!$D:$D,$B94,'Cost Export'!$E:$E,$C94,'Cost Export'!$A:$A,"&gt;="&amp;AB$1,'Cost Export'!$A:$A,"&lt;"&amp;AB$1+1)</f>
        <v>0</v>
      </c>
    </row>
    <row r="95" spans="1:28">
      <c r="A95" s="6">
        <v>7140</v>
      </c>
      <c r="B95" s="7">
        <v>100</v>
      </c>
      <c r="C95" s="7">
        <v>52</v>
      </c>
      <c r="D95" s="8" t="s">
        <v>72</v>
      </c>
      <c r="E95" s="26">
        <f t="shared" si="2"/>
        <v>0</v>
      </c>
      <c r="F95" s="25">
        <f t="shared" si="3"/>
        <v>0</v>
      </c>
      <c r="G95" s="453">
        <f>SUMIFS('Cost Export'!$G:$G,'Cost Export'!$C:$C,$A95,'Cost Export'!$D:$D,$B95,'Cost Export'!$E:$E,$C95,'Cost Export'!$A:$A,"&gt;="&amp;G$1,'Cost Export'!$A:$A,"&lt;"&amp;G$1+1)</f>
        <v>0</v>
      </c>
      <c r="H95" s="458">
        <f>SUMIFS('Cost Export'!$G:$G,'Cost Export'!$C:$C,$A95,'Cost Export'!$D:$D,$B95,'Cost Export'!$E:$E,$C95,'Cost Export'!$A:$A,"&gt;="&amp;H$1,'Cost Export'!$A:$A,"&lt;"&amp;H$1+1)</f>
        <v>0</v>
      </c>
      <c r="I95" s="458">
        <f>SUMIFS('Cost Export'!$G:$G,'Cost Export'!$C:$C,$A95,'Cost Export'!$D:$D,$B95,'Cost Export'!$E:$E,$C95,'Cost Export'!$A:$A,"&gt;="&amp;I$1,'Cost Export'!$A:$A,"&lt;"&amp;I$1+1)</f>
        <v>0</v>
      </c>
      <c r="J95" s="458">
        <f>SUMIFS('Cost Export'!$G:$G,'Cost Export'!$C:$C,$A95,'Cost Export'!$D:$D,$B95,'Cost Export'!$E:$E,$C95,'Cost Export'!$A:$A,"&gt;="&amp;J$1,'Cost Export'!$A:$A,"&lt;"&amp;J$1+1)</f>
        <v>0</v>
      </c>
      <c r="K95" s="458">
        <f>SUMIFS('Cost Export'!$G:$G,'Cost Export'!$C:$C,$A95,'Cost Export'!$D:$D,$B95,'Cost Export'!$E:$E,$C95,'Cost Export'!$A:$A,"&gt;="&amp;K$1,'Cost Export'!$A:$A,"&lt;"&amp;K$1+1)</f>
        <v>0</v>
      </c>
      <c r="L95" s="458">
        <f>SUMIFS('Cost Export'!$G:$G,'Cost Export'!$C:$C,$A95,'Cost Export'!$D:$D,$B95,'Cost Export'!$E:$E,$C95,'Cost Export'!$A:$A,"&gt;="&amp;L$1,'Cost Export'!$A:$A,"&lt;"&amp;L$1+1)</f>
        <v>0</v>
      </c>
      <c r="M95" s="458">
        <f>SUMIFS('Cost Export'!$G:$G,'Cost Export'!$C:$C,$A95,'Cost Export'!$D:$D,$B95,'Cost Export'!$E:$E,$C95,'Cost Export'!$A:$A,"&gt;="&amp;M$1,'Cost Export'!$A:$A,"&lt;"&amp;M$1+1)</f>
        <v>0</v>
      </c>
      <c r="N95" s="458">
        <f>SUMIFS('Cost Export'!$G:$G,'Cost Export'!$C:$C,$A95,'Cost Export'!$D:$D,$B95,'Cost Export'!$E:$E,$C95,'Cost Export'!$A:$A,"&gt;="&amp;N$1,'Cost Export'!$A:$A,"&lt;"&amp;N$1+1)</f>
        <v>0</v>
      </c>
      <c r="O95" s="458">
        <f>SUMIFS('Cost Export'!$G:$G,'Cost Export'!$C:$C,$A95,'Cost Export'!$D:$D,$B95,'Cost Export'!$E:$E,$C95,'Cost Export'!$A:$A,"&gt;="&amp;O$1,'Cost Export'!$A:$A,"&lt;"&amp;O$1+1)</f>
        <v>0</v>
      </c>
      <c r="P95" s="458">
        <f>SUMIFS('Cost Export'!$G:$G,'Cost Export'!$C:$C,$A95,'Cost Export'!$D:$D,$B95,'Cost Export'!$E:$E,$C95,'Cost Export'!$A:$A,"&gt;="&amp;P$1,'Cost Export'!$A:$A,"&lt;"&amp;P$1+1)</f>
        <v>0</v>
      </c>
      <c r="Q95" s="458">
        <f>SUMIFS('Cost Export'!$G:$G,'Cost Export'!$C:$C,$A95,'Cost Export'!$D:$D,$B95,'Cost Export'!$E:$E,$C95,'Cost Export'!$A:$A,"&gt;="&amp;Q$1,'Cost Export'!$A:$A,"&lt;"&amp;Q$1+1)</f>
        <v>0</v>
      </c>
      <c r="R95" s="458">
        <f>SUMIFS('Cost Export'!$G:$G,'Cost Export'!$C:$C,$A95,'Cost Export'!$D:$D,$B95,'Cost Export'!$E:$E,$C95,'Cost Export'!$A:$A,"&gt;="&amp;R$1,'Cost Export'!$A:$A,"&lt;"&amp;R$1+1)</f>
        <v>0</v>
      </c>
      <c r="S95" s="458">
        <f>SUMIFS('Cost Export'!$G:$G,'Cost Export'!$C:$C,$A95,'Cost Export'!$D:$D,$B95,'Cost Export'!$E:$E,$C95,'Cost Export'!$A:$A,"&gt;="&amp;S$1,'Cost Export'!$A:$A,"&lt;"&amp;S$1+1)</f>
        <v>0</v>
      </c>
      <c r="T95" s="458">
        <f>SUMIFS('Cost Export'!$G:$G,'Cost Export'!$C:$C,$A95,'Cost Export'!$D:$D,$B95,'Cost Export'!$E:$E,$C95,'Cost Export'!$A:$A,"&gt;="&amp;T$1,'Cost Export'!$A:$A,"&lt;"&amp;T$1+1)</f>
        <v>0</v>
      </c>
      <c r="U95" s="458">
        <f>SUMIFS('Cost Export'!$G:$G,'Cost Export'!$C:$C,$A95,'Cost Export'!$D:$D,$B95,'Cost Export'!$E:$E,$C95,'Cost Export'!$A:$A,"&gt;="&amp;U$1,'Cost Export'!$A:$A,"&lt;"&amp;U$1+1)</f>
        <v>0</v>
      </c>
      <c r="V95" s="458">
        <f>SUMIFS('Cost Export'!$G:$G,'Cost Export'!$C:$C,$A95,'Cost Export'!$D:$D,$B95,'Cost Export'!$E:$E,$C95,'Cost Export'!$A:$A,"&gt;="&amp;V$1,'Cost Export'!$A:$A,"&lt;"&amp;V$1+1)</f>
        <v>0</v>
      </c>
      <c r="W95" s="458">
        <f>SUMIFS('Cost Export'!$G:$G,'Cost Export'!$C:$C,$A95,'Cost Export'!$D:$D,$B95,'Cost Export'!$E:$E,$C95,'Cost Export'!$A:$A,"&gt;="&amp;W$1,'Cost Export'!$A:$A,"&lt;"&amp;W$1+1)</f>
        <v>0</v>
      </c>
      <c r="X95" s="458">
        <f>SUMIFS('Cost Export'!$G:$G,'Cost Export'!$C:$C,$A95,'Cost Export'!$D:$D,$B95,'Cost Export'!$E:$E,$C95,'Cost Export'!$A:$A,"&gt;="&amp;X$1,'Cost Export'!$A:$A,"&lt;"&amp;X$1+1)</f>
        <v>0</v>
      </c>
      <c r="Y95" s="458">
        <f>SUMIFS('Cost Export'!$G:$G,'Cost Export'!$C:$C,$A95,'Cost Export'!$D:$D,$B95,'Cost Export'!$E:$E,$C95,'Cost Export'!$A:$A,"&gt;="&amp;Y$1,'Cost Export'!$A:$A,"&lt;"&amp;Y$1+1)</f>
        <v>0</v>
      </c>
      <c r="Z95" s="458">
        <f>SUMIFS('Cost Export'!$G:$G,'Cost Export'!$C:$C,$A95,'Cost Export'!$D:$D,$B95,'Cost Export'!$E:$E,$C95,'Cost Export'!$A:$A,"&gt;="&amp;Z$1,'Cost Export'!$A:$A,"&lt;"&amp;Z$1+1)</f>
        <v>0</v>
      </c>
      <c r="AA95" s="458">
        <f>SUMIFS('Cost Export'!$G:$G,'Cost Export'!$C:$C,$A95,'Cost Export'!$D:$D,$B95,'Cost Export'!$E:$E,$C95,'Cost Export'!$A:$A,"&gt;="&amp;AA$1,'Cost Export'!$A:$A,"&lt;"&amp;AA$1+1)</f>
        <v>0</v>
      </c>
      <c r="AB95" s="459">
        <f>SUMIFS('Cost Export'!$G:$G,'Cost Export'!$C:$C,$A95,'Cost Export'!$D:$D,$B95,'Cost Export'!$E:$E,$C95,'Cost Export'!$A:$A,"&gt;="&amp;AB$1,'Cost Export'!$A:$A,"&lt;"&amp;AB$1+1)</f>
        <v>0</v>
      </c>
    </row>
    <row r="96" spans="1:28">
      <c r="A96" s="6">
        <v>7150</v>
      </c>
      <c r="B96" s="7">
        <v>100</v>
      </c>
      <c r="C96" s="7">
        <v>53</v>
      </c>
      <c r="D96" s="8" t="s">
        <v>73</v>
      </c>
      <c r="E96" s="26">
        <f t="shared" si="2"/>
        <v>0</v>
      </c>
      <c r="F96" s="25">
        <f t="shared" si="3"/>
        <v>0</v>
      </c>
      <c r="G96" s="453">
        <f>SUMIFS('Cost Export'!$G:$G,'Cost Export'!$C:$C,$A96,'Cost Export'!$D:$D,$B96,'Cost Export'!$E:$E,$C96,'Cost Export'!$A:$A,"&gt;="&amp;G$1,'Cost Export'!$A:$A,"&lt;"&amp;G$1+1)</f>
        <v>0</v>
      </c>
      <c r="H96" s="458">
        <f>SUMIFS('Cost Export'!$G:$G,'Cost Export'!$C:$C,$A96,'Cost Export'!$D:$D,$B96,'Cost Export'!$E:$E,$C96,'Cost Export'!$A:$A,"&gt;="&amp;H$1,'Cost Export'!$A:$A,"&lt;"&amp;H$1+1)</f>
        <v>0</v>
      </c>
      <c r="I96" s="458">
        <f>SUMIFS('Cost Export'!$G:$G,'Cost Export'!$C:$C,$A96,'Cost Export'!$D:$D,$B96,'Cost Export'!$E:$E,$C96,'Cost Export'!$A:$A,"&gt;="&amp;I$1,'Cost Export'!$A:$A,"&lt;"&amp;I$1+1)</f>
        <v>0</v>
      </c>
      <c r="J96" s="458">
        <f>SUMIFS('Cost Export'!$G:$G,'Cost Export'!$C:$C,$A96,'Cost Export'!$D:$D,$B96,'Cost Export'!$E:$E,$C96,'Cost Export'!$A:$A,"&gt;="&amp;J$1,'Cost Export'!$A:$A,"&lt;"&amp;J$1+1)</f>
        <v>0</v>
      </c>
      <c r="K96" s="458">
        <f>SUMIFS('Cost Export'!$G:$G,'Cost Export'!$C:$C,$A96,'Cost Export'!$D:$D,$B96,'Cost Export'!$E:$E,$C96,'Cost Export'!$A:$A,"&gt;="&amp;K$1,'Cost Export'!$A:$A,"&lt;"&amp;K$1+1)</f>
        <v>0</v>
      </c>
      <c r="L96" s="458">
        <f>SUMIFS('Cost Export'!$G:$G,'Cost Export'!$C:$C,$A96,'Cost Export'!$D:$D,$B96,'Cost Export'!$E:$E,$C96,'Cost Export'!$A:$A,"&gt;="&amp;L$1,'Cost Export'!$A:$A,"&lt;"&amp;L$1+1)</f>
        <v>0</v>
      </c>
      <c r="M96" s="458">
        <f>SUMIFS('Cost Export'!$G:$G,'Cost Export'!$C:$C,$A96,'Cost Export'!$D:$D,$B96,'Cost Export'!$E:$E,$C96,'Cost Export'!$A:$A,"&gt;="&amp;M$1,'Cost Export'!$A:$A,"&lt;"&amp;M$1+1)</f>
        <v>0</v>
      </c>
      <c r="N96" s="458">
        <f>SUMIFS('Cost Export'!$G:$G,'Cost Export'!$C:$C,$A96,'Cost Export'!$D:$D,$B96,'Cost Export'!$E:$E,$C96,'Cost Export'!$A:$A,"&gt;="&amp;N$1,'Cost Export'!$A:$A,"&lt;"&amp;N$1+1)</f>
        <v>0</v>
      </c>
      <c r="O96" s="458">
        <f>SUMIFS('Cost Export'!$G:$G,'Cost Export'!$C:$C,$A96,'Cost Export'!$D:$D,$B96,'Cost Export'!$E:$E,$C96,'Cost Export'!$A:$A,"&gt;="&amp;O$1,'Cost Export'!$A:$A,"&lt;"&amp;O$1+1)</f>
        <v>0</v>
      </c>
      <c r="P96" s="458">
        <f>SUMIFS('Cost Export'!$G:$G,'Cost Export'!$C:$C,$A96,'Cost Export'!$D:$D,$B96,'Cost Export'!$E:$E,$C96,'Cost Export'!$A:$A,"&gt;="&amp;P$1,'Cost Export'!$A:$A,"&lt;"&amp;P$1+1)</f>
        <v>0</v>
      </c>
      <c r="Q96" s="458">
        <f>SUMIFS('Cost Export'!$G:$G,'Cost Export'!$C:$C,$A96,'Cost Export'!$D:$D,$B96,'Cost Export'!$E:$E,$C96,'Cost Export'!$A:$A,"&gt;="&amp;Q$1,'Cost Export'!$A:$A,"&lt;"&amp;Q$1+1)</f>
        <v>0</v>
      </c>
      <c r="R96" s="458">
        <f>SUMIFS('Cost Export'!$G:$G,'Cost Export'!$C:$C,$A96,'Cost Export'!$D:$D,$B96,'Cost Export'!$E:$E,$C96,'Cost Export'!$A:$A,"&gt;="&amp;R$1,'Cost Export'!$A:$A,"&lt;"&amp;R$1+1)</f>
        <v>0</v>
      </c>
      <c r="S96" s="458">
        <f>SUMIFS('Cost Export'!$G:$G,'Cost Export'!$C:$C,$A96,'Cost Export'!$D:$D,$B96,'Cost Export'!$E:$E,$C96,'Cost Export'!$A:$A,"&gt;="&amp;S$1,'Cost Export'!$A:$A,"&lt;"&amp;S$1+1)</f>
        <v>0</v>
      </c>
      <c r="T96" s="458">
        <f>SUMIFS('Cost Export'!$G:$G,'Cost Export'!$C:$C,$A96,'Cost Export'!$D:$D,$B96,'Cost Export'!$E:$E,$C96,'Cost Export'!$A:$A,"&gt;="&amp;T$1,'Cost Export'!$A:$A,"&lt;"&amp;T$1+1)</f>
        <v>0</v>
      </c>
      <c r="U96" s="458">
        <f>SUMIFS('Cost Export'!$G:$G,'Cost Export'!$C:$C,$A96,'Cost Export'!$D:$D,$B96,'Cost Export'!$E:$E,$C96,'Cost Export'!$A:$A,"&gt;="&amp;U$1,'Cost Export'!$A:$A,"&lt;"&amp;U$1+1)</f>
        <v>0</v>
      </c>
      <c r="V96" s="458">
        <f>SUMIFS('Cost Export'!$G:$G,'Cost Export'!$C:$C,$A96,'Cost Export'!$D:$D,$B96,'Cost Export'!$E:$E,$C96,'Cost Export'!$A:$A,"&gt;="&amp;V$1,'Cost Export'!$A:$A,"&lt;"&amp;V$1+1)</f>
        <v>0</v>
      </c>
      <c r="W96" s="458">
        <f>SUMIFS('Cost Export'!$G:$G,'Cost Export'!$C:$C,$A96,'Cost Export'!$D:$D,$B96,'Cost Export'!$E:$E,$C96,'Cost Export'!$A:$A,"&gt;="&amp;W$1,'Cost Export'!$A:$A,"&lt;"&amp;W$1+1)</f>
        <v>0</v>
      </c>
      <c r="X96" s="458">
        <f>SUMIFS('Cost Export'!$G:$G,'Cost Export'!$C:$C,$A96,'Cost Export'!$D:$D,$B96,'Cost Export'!$E:$E,$C96,'Cost Export'!$A:$A,"&gt;="&amp;X$1,'Cost Export'!$A:$A,"&lt;"&amp;X$1+1)</f>
        <v>0</v>
      </c>
      <c r="Y96" s="458">
        <f>SUMIFS('Cost Export'!$G:$G,'Cost Export'!$C:$C,$A96,'Cost Export'!$D:$D,$B96,'Cost Export'!$E:$E,$C96,'Cost Export'!$A:$A,"&gt;="&amp;Y$1,'Cost Export'!$A:$A,"&lt;"&amp;Y$1+1)</f>
        <v>0</v>
      </c>
      <c r="Z96" s="458">
        <f>SUMIFS('Cost Export'!$G:$G,'Cost Export'!$C:$C,$A96,'Cost Export'!$D:$D,$B96,'Cost Export'!$E:$E,$C96,'Cost Export'!$A:$A,"&gt;="&amp;Z$1,'Cost Export'!$A:$A,"&lt;"&amp;Z$1+1)</f>
        <v>0</v>
      </c>
      <c r="AA96" s="458">
        <f>SUMIFS('Cost Export'!$G:$G,'Cost Export'!$C:$C,$A96,'Cost Export'!$D:$D,$B96,'Cost Export'!$E:$E,$C96,'Cost Export'!$A:$A,"&gt;="&amp;AA$1,'Cost Export'!$A:$A,"&lt;"&amp;AA$1+1)</f>
        <v>0</v>
      </c>
      <c r="AB96" s="459">
        <f>SUMIFS('Cost Export'!$G:$G,'Cost Export'!$C:$C,$A96,'Cost Export'!$D:$D,$B96,'Cost Export'!$E:$E,$C96,'Cost Export'!$A:$A,"&gt;="&amp;AB$1,'Cost Export'!$A:$A,"&lt;"&amp;AB$1+1)</f>
        <v>0</v>
      </c>
    </row>
    <row r="97" spans="1:28">
      <c r="A97" s="6">
        <v>7150</v>
      </c>
      <c r="B97" s="7">
        <v>100</v>
      </c>
      <c r="C97" s="7">
        <v>53.01</v>
      </c>
      <c r="D97" s="8" t="s">
        <v>73</v>
      </c>
      <c r="E97" s="26">
        <f t="shared" si="2"/>
        <v>0</v>
      </c>
      <c r="F97" s="25">
        <f t="shared" si="3"/>
        <v>0</v>
      </c>
      <c r="G97" s="453">
        <f>SUMIFS('Cost Export'!$G:$G,'Cost Export'!$C:$C,$A97,'Cost Export'!$D:$D,$B97,'Cost Export'!$E:$E,$C97,'Cost Export'!$A:$A,"&gt;="&amp;G$1,'Cost Export'!$A:$A,"&lt;"&amp;G$1+1)</f>
        <v>0</v>
      </c>
      <c r="H97" s="458">
        <f>SUMIFS('Cost Export'!$G:$G,'Cost Export'!$C:$C,$A97,'Cost Export'!$D:$D,$B97,'Cost Export'!$E:$E,$C97,'Cost Export'!$A:$A,"&gt;="&amp;H$1,'Cost Export'!$A:$A,"&lt;"&amp;H$1+1)</f>
        <v>0</v>
      </c>
      <c r="I97" s="458">
        <f>SUMIFS('Cost Export'!$G:$G,'Cost Export'!$C:$C,$A97,'Cost Export'!$D:$D,$B97,'Cost Export'!$E:$E,$C97,'Cost Export'!$A:$A,"&gt;="&amp;I$1,'Cost Export'!$A:$A,"&lt;"&amp;I$1+1)</f>
        <v>0</v>
      </c>
      <c r="J97" s="458">
        <f>SUMIFS('Cost Export'!$G:$G,'Cost Export'!$C:$C,$A97,'Cost Export'!$D:$D,$B97,'Cost Export'!$E:$E,$C97,'Cost Export'!$A:$A,"&gt;="&amp;J$1,'Cost Export'!$A:$A,"&lt;"&amp;J$1+1)</f>
        <v>0</v>
      </c>
      <c r="K97" s="458">
        <f>SUMIFS('Cost Export'!$G:$G,'Cost Export'!$C:$C,$A97,'Cost Export'!$D:$D,$B97,'Cost Export'!$E:$E,$C97,'Cost Export'!$A:$A,"&gt;="&amp;K$1,'Cost Export'!$A:$A,"&lt;"&amp;K$1+1)</f>
        <v>0</v>
      </c>
      <c r="L97" s="458">
        <f>SUMIFS('Cost Export'!$G:$G,'Cost Export'!$C:$C,$A97,'Cost Export'!$D:$D,$B97,'Cost Export'!$E:$E,$C97,'Cost Export'!$A:$A,"&gt;="&amp;L$1,'Cost Export'!$A:$A,"&lt;"&amp;L$1+1)</f>
        <v>0</v>
      </c>
      <c r="M97" s="458">
        <f>SUMIFS('Cost Export'!$G:$G,'Cost Export'!$C:$C,$A97,'Cost Export'!$D:$D,$B97,'Cost Export'!$E:$E,$C97,'Cost Export'!$A:$A,"&gt;="&amp;M$1,'Cost Export'!$A:$A,"&lt;"&amp;M$1+1)</f>
        <v>0</v>
      </c>
      <c r="N97" s="458">
        <f>SUMIFS('Cost Export'!$G:$G,'Cost Export'!$C:$C,$A97,'Cost Export'!$D:$D,$B97,'Cost Export'!$E:$E,$C97,'Cost Export'!$A:$A,"&gt;="&amp;N$1,'Cost Export'!$A:$A,"&lt;"&amp;N$1+1)</f>
        <v>0</v>
      </c>
      <c r="O97" s="458">
        <f>SUMIFS('Cost Export'!$G:$G,'Cost Export'!$C:$C,$A97,'Cost Export'!$D:$D,$B97,'Cost Export'!$E:$E,$C97,'Cost Export'!$A:$A,"&gt;="&amp;O$1,'Cost Export'!$A:$A,"&lt;"&amp;O$1+1)</f>
        <v>0</v>
      </c>
      <c r="P97" s="458">
        <f>SUMIFS('Cost Export'!$G:$G,'Cost Export'!$C:$C,$A97,'Cost Export'!$D:$D,$B97,'Cost Export'!$E:$E,$C97,'Cost Export'!$A:$A,"&gt;="&amp;P$1,'Cost Export'!$A:$A,"&lt;"&amp;P$1+1)</f>
        <v>0</v>
      </c>
      <c r="Q97" s="458">
        <f>SUMIFS('Cost Export'!$G:$G,'Cost Export'!$C:$C,$A97,'Cost Export'!$D:$D,$B97,'Cost Export'!$E:$E,$C97,'Cost Export'!$A:$A,"&gt;="&amp;Q$1,'Cost Export'!$A:$A,"&lt;"&amp;Q$1+1)</f>
        <v>0</v>
      </c>
      <c r="R97" s="458">
        <f>SUMIFS('Cost Export'!$G:$G,'Cost Export'!$C:$C,$A97,'Cost Export'!$D:$D,$B97,'Cost Export'!$E:$E,$C97,'Cost Export'!$A:$A,"&gt;="&amp;R$1,'Cost Export'!$A:$A,"&lt;"&amp;R$1+1)</f>
        <v>0</v>
      </c>
      <c r="S97" s="458">
        <f>SUMIFS('Cost Export'!$G:$G,'Cost Export'!$C:$C,$A97,'Cost Export'!$D:$D,$B97,'Cost Export'!$E:$E,$C97,'Cost Export'!$A:$A,"&gt;="&amp;S$1,'Cost Export'!$A:$A,"&lt;"&amp;S$1+1)</f>
        <v>0</v>
      </c>
      <c r="T97" s="458">
        <f>SUMIFS('Cost Export'!$G:$G,'Cost Export'!$C:$C,$A97,'Cost Export'!$D:$D,$B97,'Cost Export'!$E:$E,$C97,'Cost Export'!$A:$A,"&gt;="&amp;T$1,'Cost Export'!$A:$A,"&lt;"&amp;T$1+1)</f>
        <v>0</v>
      </c>
      <c r="U97" s="458">
        <f>SUMIFS('Cost Export'!$G:$G,'Cost Export'!$C:$C,$A97,'Cost Export'!$D:$D,$B97,'Cost Export'!$E:$E,$C97,'Cost Export'!$A:$A,"&gt;="&amp;U$1,'Cost Export'!$A:$A,"&lt;"&amp;U$1+1)</f>
        <v>0</v>
      </c>
      <c r="V97" s="458">
        <f>SUMIFS('Cost Export'!$G:$G,'Cost Export'!$C:$C,$A97,'Cost Export'!$D:$D,$B97,'Cost Export'!$E:$E,$C97,'Cost Export'!$A:$A,"&gt;="&amp;V$1,'Cost Export'!$A:$A,"&lt;"&amp;V$1+1)</f>
        <v>0</v>
      </c>
      <c r="W97" s="458">
        <f>SUMIFS('Cost Export'!$G:$G,'Cost Export'!$C:$C,$A97,'Cost Export'!$D:$D,$B97,'Cost Export'!$E:$E,$C97,'Cost Export'!$A:$A,"&gt;="&amp;W$1,'Cost Export'!$A:$A,"&lt;"&amp;W$1+1)</f>
        <v>0</v>
      </c>
      <c r="X97" s="458">
        <f>SUMIFS('Cost Export'!$G:$G,'Cost Export'!$C:$C,$A97,'Cost Export'!$D:$D,$B97,'Cost Export'!$E:$E,$C97,'Cost Export'!$A:$A,"&gt;="&amp;X$1,'Cost Export'!$A:$A,"&lt;"&amp;X$1+1)</f>
        <v>0</v>
      </c>
      <c r="Y97" s="458">
        <f>SUMIFS('Cost Export'!$G:$G,'Cost Export'!$C:$C,$A97,'Cost Export'!$D:$D,$B97,'Cost Export'!$E:$E,$C97,'Cost Export'!$A:$A,"&gt;="&amp;Y$1,'Cost Export'!$A:$A,"&lt;"&amp;Y$1+1)</f>
        <v>0</v>
      </c>
      <c r="Z97" s="458">
        <f>SUMIFS('Cost Export'!$G:$G,'Cost Export'!$C:$C,$A97,'Cost Export'!$D:$D,$B97,'Cost Export'!$E:$E,$C97,'Cost Export'!$A:$A,"&gt;="&amp;Z$1,'Cost Export'!$A:$A,"&lt;"&amp;Z$1+1)</f>
        <v>0</v>
      </c>
      <c r="AA97" s="458">
        <f>SUMIFS('Cost Export'!$G:$G,'Cost Export'!$C:$C,$A97,'Cost Export'!$D:$D,$B97,'Cost Export'!$E:$E,$C97,'Cost Export'!$A:$A,"&gt;="&amp;AA$1,'Cost Export'!$A:$A,"&lt;"&amp;AA$1+1)</f>
        <v>0</v>
      </c>
      <c r="AB97" s="459">
        <f>SUMIFS('Cost Export'!$G:$G,'Cost Export'!$C:$C,$A97,'Cost Export'!$D:$D,$B97,'Cost Export'!$E:$E,$C97,'Cost Export'!$A:$A,"&gt;="&amp;AB$1,'Cost Export'!$A:$A,"&lt;"&amp;AB$1+1)</f>
        <v>0</v>
      </c>
    </row>
    <row r="98" spans="1:28">
      <c r="A98" s="6">
        <v>7450</v>
      </c>
      <c r="B98" s="7">
        <v>21</v>
      </c>
      <c r="C98" s="7">
        <v>54</v>
      </c>
      <c r="D98" s="8" t="s">
        <v>74</v>
      </c>
      <c r="E98" s="26">
        <f t="shared" si="2"/>
        <v>0</v>
      </c>
      <c r="F98" s="25">
        <f t="shared" si="3"/>
        <v>0</v>
      </c>
      <c r="G98" s="453">
        <f>SUMIFS('Cost Export'!$G:$G,'Cost Export'!$C:$C,$A98,'Cost Export'!$D:$D,$B98,'Cost Export'!$E:$E,$C98,'Cost Export'!$A:$A,"&gt;="&amp;G$1,'Cost Export'!$A:$A,"&lt;"&amp;G$1+1)</f>
        <v>0</v>
      </c>
      <c r="H98" s="458">
        <f>SUMIFS('Cost Export'!$G:$G,'Cost Export'!$C:$C,$A98,'Cost Export'!$D:$D,$B98,'Cost Export'!$E:$E,$C98,'Cost Export'!$A:$A,"&gt;="&amp;H$1,'Cost Export'!$A:$A,"&lt;"&amp;H$1+1)</f>
        <v>0</v>
      </c>
      <c r="I98" s="458">
        <f>SUMIFS('Cost Export'!$G:$G,'Cost Export'!$C:$C,$A98,'Cost Export'!$D:$D,$B98,'Cost Export'!$E:$E,$C98,'Cost Export'!$A:$A,"&gt;="&amp;I$1,'Cost Export'!$A:$A,"&lt;"&amp;I$1+1)</f>
        <v>0</v>
      </c>
      <c r="J98" s="458">
        <f>SUMIFS('Cost Export'!$G:$G,'Cost Export'!$C:$C,$A98,'Cost Export'!$D:$D,$B98,'Cost Export'!$E:$E,$C98,'Cost Export'!$A:$A,"&gt;="&amp;J$1,'Cost Export'!$A:$A,"&lt;"&amp;J$1+1)</f>
        <v>0</v>
      </c>
      <c r="K98" s="458">
        <f>SUMIFS('Cost Export'!$G:$G,'Cost Export'!$C:$C,$A98,'Cost Export'!$D:$D,$B98,'Cost Export'!$E:$E,$C98,'Cost Export'!$A:$A,"&gt;="&amp;K$1,'Cost Export'!$A:$A,"&lt;"&amp;K$1+1)</f>
        <v>0</v>
      </c>
      <c r="L98" s="458">
        <f>SUMIFS('Cost Export'!$G:$G,'Cost Export'!$C:$C,$A98,'Cost Export'!$D:$D,$B98,'Cost Export'!$E:$E,$C98,'Cost Export'!$A:$A,"&gt;="&amp;L$1,'Cost Export'!$A:$A,"&lt;"&amp;L$1+1)</f>
        <v>0</v>
      </c>
      <c r="M98" s="458">
        <f>SUMIFS('Cost Export'!$G:$G,'Cost Export'!$C:$C,$A98,'Cost Export'!$D:$D,$B98,'Cost Export'!$E:$E,$C98,'Cost Export'!$A:$A,"&gt;="&amp;M$1,'Cost Export'!$A:$A,"&lt;"&amp;M$1+1)</f>
        <v>0</v>
      </c>
      <c r="N98" s="458">
        <f>SUMIFS('Cost Export'!$G:$G,'Cost Export'!$C:$C,$A98,'Cost Export'!$D:$D,$B98,'Cost Export'!$E:$E,$C98,'Cost Export'!$A:$A,"&gt;="&amp;N$1,'Cost Export'!$A:$A,"&lt;"&amp;N$1+1)</f>
        <v>0</v>
      </c>
      <c r="O98" s="458">
        <f>SUMIFS('Cost Export'!$G:$G,'Cost Export'!$C:$C,$A98,'Cost Export'!$D:$D,$B98,'Cost Export'!$E:$E,$C98,'Cost Export'!$A:$A,"&gt;="&amp;O$1,'Cost Export'!$A:$A,"&lt;"&amp;O$1+1)</f>
        <v>0</v>
      </c>
      <c r="P98" s="458">
        <f>SUMIFS('Cost Export'!$G:$G,'Cost Export'!$C:$C,$A98,'Cost Export'!$D:$D,$B98,'Cost Export'!$E:$E,$C98,'Cost Export'!$A:$A,"&gt;="&amp;P$1,'Cost Export'!$A:$A,"&lt;"&amp;P$1+1)</f>
        <v>0</v>
      </c>
      <c r="Q98" s="458">
        <f>SUMIFS('Cost Export'!$G:$G,'Cost Export'!$C:$C,$A98,'Cost Export'!$D:$D,$B98,'Cost Export'!$E:$E,$C98,'Cost Export'!$A:$A,"&gt;="&amp;Q$1,'Cost Export'!$A:$A,"&lt;"&amp;Q$1+1)</f>
        <v>0</v>
      </c>
      <c r="R98" s="458">
        <f>SUMIFS('Cost Export'!$G:$G,'Cost Export'!$C:$C,$A98,'Cost Export'!$D:$D,$B98,'Cost Export'!$E:$E,$C98,'Cost Export'!$A:$A,"&gt;="&amp;R$1,'Cost Export'!$A:$A,"&lt;"&amp;R$1+1)</f>
        <v>0</v>
      </c>
      <c r="S98" s="458">
        <f>SUMIFS('Cost Export'!$G:$G,'Cost Export'!$C:$C,$A98,'Cost Export'!$D:$D,$B98,'Cost Export'!$E:$E,$C98,'Cost Export'!$A:$A,"&gt;="&amp;S$1,'Cost Export'!$A:$A,"&lt;"&amp;S$1+1)</f>
        <v>0</v>
      </c>
      <c r="T98" s="458">
        <f>SUMIFS('Cost Export'!$G:$G,'Cost Export'!$C:$C,$A98,'Cost Export'!$D:$D,$B98,'Cost Export'!$E:$E,$C98,'Cost Export'!$A:$A,"&gt;="&amp;T$1,'Cost Export'!$A:$A,"&lt;"&amp;T$1+1)</f>
        <v>0</v>
      </c>
      <c r="U98" s="458">
        <f>SUMIFS('Cost Export'!$G:$G,'Cost Export'!$C:$C,$A98,'Cost Export'!$D:$D,$B98,'Cost Export'!$E:$E,$C98,'Cost Export'!$A:$A,"&gt;="&amp;U$1,'Cost Export'!$A:$A,"&lt;"&amp;U$1+1)</f>
        <v>0</v>
      </c>
      <c r="V98" s="458">
        <f>SUMIFS('Cost Export'!$G:$G,'Cost Export'!$C:$C,$A98,'Cost Export'!$D:$D,$B98,'Cost Export'!$E:$E,$C98,'Cost Export'!$A:$A,"&gt;="&amp;V$1,'Cost Export'!$A:$A,"&lt;"&amp;V$1+1)</f>
        <v>0</v>
      </c>
      <c r="W98" s="458">
        <f>SUMIFS('Cost Export'!$G:$G,'Cost Export'!$C:$C,$A98,'Cost Export'!$D:$D,$B98,'Cost Export'!$E:$E,$C98,'Cost Export'!$A:$A,"&gt;="&amp;W$1,'Cost Export'!$A:$A,"&lt;"&amp;W$1+1)</f>
        <v>0</v>
      </c>
      <c r="X98" s="458">
        <f>SUMIFS('Cost Export'!$G:$G,'Cost Export'!$C:$C,$A98,'Cost Export'!$D:$D,$B98,'Cost Export'!$E:$E,$C98,'Cost Export'!$A:$A,"&gt;="&amp;X$1,'Cost Export'!$A:$A,"&lt;"&amp;X$1+1)</f>
        <v>0</v>
      </c>
      <c r="Y98" s="458">
        <f>SUMIFS('Cost Export'!$G:$G,'Cost Export'!$C:$C,$A98,'Cost Export'!$D:$D,$B98,'Cost Export'!$E:$E,$C98,'Cost Export'!$A:$A,"&gt;="&amp;Y$1,'Cost Export'!$A:$A,"&lt;"&amp;Y$1+1)</f>
        <v>0</v>
      </c>
      <c r="Z98" s="458">
        <f>SUMIFS('Cost Export'!$G:$G,'Cost Export'!$C:$C,$A98,'Cost Export'!$D:$D,$B98,'Cost Export'!$E:$E,$C98,'Cost Export'!$A:$A,"&gt;="&amp;Z$1,'Cost Export'!$A:$A,"&lt;"&amp;Z$1+1)</f>
        <v>0</v>
      </c>
      <c r="AA98" s="458">
        <f>SUMIFS('Cost Export'!$G:$G,'Cost Export'!$C:$C,$A98,'Cost Export'!$D:$D,$B98,'Cost Export'!$E:$E,$C98,'Cost Export'!$A:$A,"&gt;="&amp;AA$1,'Cost Export'!$A:$A,"&lt;"&amp;AA$1+1)</f>
        <v>0</v>
      </c>
      <c r="AB98" s="459">
        <f>SUMIFS('Cost Export'!$G:$G,'Cost Export'!$C:$C,$A98,'Cost Export'!$D:$D,$B98,'Cost Export'!$E:$E,$C98,'Cost Export'!$A:$A,"&gt;="&amp;AB$1,'Cost Export'!$A:$A,"&lt;"&amp;AB$1+1)</f>
        <v>0</v>
      </c>
    </row>
    <row r="99" spans="1:28">
      <c r="A99" s="6">
        <v>7450</v>
      </c>
      <c r="B99" s="7">
        <v>100</v>
      </c>
      <c r="C99" s="7">
        <v>55.5</v>
      </c>
      <c r="D99" s="8" t="s">
        <v>75</v>
      </c>
      <c r="E99" s="26">
        <f t="shared" si="2"/>
        <v>0</v>
      </c>
      <c r="F99" s="25">
        <f t="shared" si="3"/>
        <v>0</v>
      </c>
      <c r="G99" s="453">
        <f>SUMIFS('Cost Export'!$G:$G,'Cost Export'!$C:$C,$A99,'Cost Export'!$D:$D,$B99,'Cost Export'!$E:$E,$C99,'Cost Export'!$A:$A,"&gt;="&amp;G$1,'Cost Export'!$A:$A,"&lt;"&amp;G$1+1)</f>
        <v>0</v>
      </c>
      <c r="H99" s="458">
        <f>SUMIFS('Cost Export'!$G:$G,'Cost Export'!$C:$C,$A99,'Cost Export'!$D:$D,$B99,'Cost Export'!$E:$E,$C99,'Cost Export'!$A:$A,"&gt;="&amp;H$1,'Cost Export'!$A:$A,"&lt;"&amp;H$1+1)</f>
        <v>0</v>
      </c>
      <c r="I99" s="458">
        <f>SUMIFS('Cost Export'!$G:$G,'Cost Export'!$C:$C,$A99,'Cost Export'!$D:$D,$B99,'Cost Export'!$E:$E,$C99,'Cost Export'!$A:$A,"&gt;="&amp;I$1,'Cost Export'!$A:$A,"&lt;"&amp;I$1+1)</f>
        <v>0</v>
      </c>
      <c r="J99" s="458">
        <f>SUMIFS('Cost Export'!$G:$G,'Cost Export'!$C:$C,$A99,'Cost Export'!$D:$D,$B99,'Cost Export'!$E:$E,$C99,'Cost Export'!$A:$A,"&gt;="&amp;J$1,'Cost Export'!$A:$A,"&lt;"&amp;J$1+1)</f>
        <v>0</v>
      </c>
      <c r="K99" s="458">
        <f>SUMIFS('Cost Export'!$G:$G,'Cost Export'!$C:$C,$A99,'Cost Export'!$D:$D,$B99,'Cost Export'!$E:$E,$C99,'Cost Export'!$A:$A,"&gt;="&amp;K$1,'Cost Export'!$A:$A,"&lt;"&amp;K$1+1)</f>
        <v>0</v>
      </c>
      <c r="L99" s="458">
        <f>SUMIFS('Cost Export'!$G:$G,'Cost Export'!$C:$C,$A99,'Cost Export'!$D:$D,$B99,'Cost Export'!$E:$E,$C99,'Cost Export'!$A:$A,"&gt;="&amp;L$1,'Cost Export'!$A:$A,"&lt;"&amp;L$1+1)</f>
        <v>0</v>
      </c>
      <c r="M99" s="458">
        <f>SUMIFS('Cost Export'!$G:$G,'Cost Export'!$C:$C,$A99,'Cost Export'!$D:$D,$B99,'Cost Export'!$E:$E,$C99,'Cost Export'!$A:$A,"&gt;="&amp;M$1,'Cost Export'!$A:$A,"&lt;"&amp;M$1+1)</f>
        <v>0</v>
      </c>
      <c r="N99" s="458">
        <f>SUMIFS('Cost Export'!$G:$G,'Cost Export'!$C:$C,$A99,'Cost Export'!$D:$D,$B99,'Cost Export'!$E:$E,$C99,'Cost Export'!$A:$A,"&gt;="&amp;N$1,'Cost Export'!$A:$A,"&lt;"&amp;N$1+1)</f>
        <v>0</v>
      </c>
      <c r="O99" s="458">
        <f>SUMIFS('Cost Export'!$G:$G,'Cost Export'!$C:$C,$A99,'Cost Export'!$D:$D,$B99,'Cost Export'!$E:$E,$C99,'Cost Export'!$A:$A,"&gt;="&amp;O$1,'Cost Export'!$A:$A,"&lt;"&amp;O$1+1)</f>
        <v>0</v>
      </c>
      <c r="P99" s="458">
        <f>SUMIFS('Cost Export'!$G:$G,'Cost Export'!$C:$C,$A99,'Cost Export'!$D:$D,$B99,'Cost Export'!$E:$E,$C99,'Cost Export'!$A:$A,"&gt;="&amp;P$1,'Cost Export'!$A:$A,"&lt;"&amp;P$1+1)</f>
        <v>0</v>
      </c>
      <c r="Q99" s="458">
        <f>SUMIFS('Cost Export'!$G:$G,'Cost Export'!$C:$C,$A99,'Cost Export'!$D:$D,$B99,'Cost Export'!$E:$E,$C99,'Cost Export'!$A:$A,"&gt;="&amp;Q$1,'Cost Export'!$A:$A,"&lt;"&amp;Q$1+1)</f>
        <v>0</v>
      </c>
      <c r="R99" s="458">
        <f>SUMIFS('Cost Export'!$G:$G,'Cost Export'!$C:$C,$A99,'Cost Export'!$D:$D,$B99,'Cost Export'!$E:$E,$C99,'Cost Export'!$A:$A,"&gt;="&amp;R$1,'Cost Export'!$A:$A,"&lt;"&amp;R$1+1)</f>
        <v>0</v>
      </c>
      <c r="S99" s="458">
        <f>SUMIFS('Cost Export'!$G:$G,'Cost Export'!$C:$C,$A99,'Cost Export'!$D:$D,$B99,'Cost Export'!$E:$E,$C99,'Cost Export'!$A:$A,"&gt;="&amp;S$1,'Cost Export'!$A:$A,"&lt;"&amp;S$1+1)</f>
        <v>0</v>
      </c>
      <c r="T99" s="458">
        <f>SUMIFS('Cost Export'!$G:$G,'Cost Export'!$C:$C,$A99,'Cost Export'!$D:$D,$B99,'Cost Export'!$E:$E,$C99,'Cost Export'!$A:$A,"&gt;="&amp;T$1,'Cost Export'!$A:$A,"&lt;"&amp;T$1+1)</f>
        <v>0</v>
      </c>
      <c r="U99" s="458">
        <f>SUMIFS('Cost Export'!$G:$G,'Cost Export'!$C:$C,$A99,'Cost Export'!$D:$D,$B99,'Cost Export'!$E:$E,$C99,'Cost Export'!$A:$A,"&gt;="&amp;U$1,'Cost Export'!$A:$A,"&lt;"&amp;U$1+1)</f>
        <v>0</v>
      </c>
      <c r="V99" s="458">
        <f>SUMIFS('Cost Export'!$G:$G,'Cost Export'!$C:$C,$A99,'Cost Export'!$D:$D,$B99,'Cost Export'!$E:$E,$C99,'Cost Export'!$A:$A,"&gt;="&amp;V$1,'Cost Export'!$A:$A,"&lt;"&amp;V$1+1)</f>
        <v>0</v>
      </c>
      <c r="W99" s="458">
        <f>SUMIFS('Cost Export'!$G:$G,'Cost Export'!$C:$C,$A99,'Cost Export'!$D:$D,$B99,'Cost Export'!$E:$E,$C99,'Cost Export'!$A:$A,"&gt;="&amp;W$1,'Cost Export'!$A:$A,"&lt;"&amp;W$1+1)</f>
        <v>0</v>
      </c>
      <c r="X99" s="458">
        <f>SUMIFS('Cost Export'!$G:$G,'Cost Export'!$C:$C,$A99,'Cost Export'!$D:$D,$B99,'Cost Export'!$E:$E,$C99,'Cost Export'!$A:$A,"&gt;="&amp;X$1,'Cost Export'!$A:$A,"&lt;"&amp;X$1+1)</f>
        <v>0</v>
      </c>
      <c r="Y99" s="458">
        <f>SUMIFS('Cost Export'!$G:$G,'Cost Export'!$C:$C,$A99,'Cost Export'!$D:$D,$B99,'Cost Export'!$E:$E,$C99,'Cost Export'!$A:$A,"&gt;="&amp;Y$1,'Cost Export'!$A:$A,"&lt;"&amp;Y$1+1)</f>
        <v>0</v>
      </c>
      <c r="Z99" s="458">
        <f>SUMIFS('Cost Export'!$G:$G,'Cost Export'!$C:$C,$A99,'Cost Export'!$D:$D,$B99,'Cost Export'!$E:$E,$C99,'Cost Export'!$A:$A,"&gt;="&amp;Z$1,'Cost Export'!$A:$A,"&lt;"&amp;Z$1+1)</f>
        <v>0</v>
      </c>
      <c r="AA99" s="458">
        <f>SUMIFS('Cost Export'!$G:$G,'Cost Export'!$C:$C,$A99,'Cost Export'!$D:$D,$B99,'Cost Export'!$E:$E,$C99,'Cost Export'!$A:$A,"&gt;="&amp;AA$1,'Cost Export'!$A:$A,"&lt;"&amp;AA$1+1)</f>
        <v>0</v>
      </c>
      <c r="AB99" s="459">
        <f>SUMIFS('Cost Export'!$G:$G,'Cost Export'!$C:$C,$A99,'Cost Export'!$D:$D,$B99,'Cost Export'!$E:$E,$C99,'Cost Export'!$A:$A,"&gt;="&amp;AB$1,'Cost Export'!$A:$A,"&lt;"&amp;AB$1+1)</f>
        <v>0</v>
      </c>
    </row>
    <row r="100" spans="1:28">
      <c r="A100" s="6">
        <v>7450</v>
      </c>
      <c r="B100" s="7">
        <v>200</v>
      </c>
      <c r="C100" s="7">
        <v>56.01</v>
      </c>
      <c r="D100" s="8" t="s">
        <v>76</v>
      </c>
      <c r="E100" s="26">
        <f t="shared" si="2"/>
        <v>9410.6</v>
      </c>
      <c r="F100" s="25">
        <f t="shared" si="3"/>
        <v>7471.4</v>
      </c>
      <c r="G100" s="453">
        <f>SUMIFS('Cost Export'!$G:$G,'Cost Export'!$C:$C,$A100,'Cost Export'!$D:$D,$B100,'Cost Export'!$E:$E,$C100,'Cost Export'!$A:$A,"&gt;="&amp;G$1,'Cost Export'!$A:$A,"&lt;"&amp;G$1+1)</f>
        <v>21605</v>
      </c>
      <c r="H100" s="458">
        <f>SUMIFS('Cost Export'!$G:$G,'Cost Export'!$C:$C,$A100,'Cost Export'!$D:$D,$B100,'Cost Export'!$E:$E,$C100,'Cost Export'!$A:$A,"&gt;="&amp;H$1,'Cost Export'!$A:$A,"&lt;"&amp;H$1+1)</f>
        <v>3938</v>
      </c>
      <c r="I100" s="458">
        <f>SUMIFS('Cost Export'!$G:$G,'Cost Export'!$C:$C,$A100,'Cost Export'!$D:$D,$B100,'Cost Export'!$E:$E,$C100,'Cost Export'!$A:$A,"&gt;="&amp;I$1,'Cost Export'!$A:$A,"&lt;"&amp;I$1+1)</f>
        <v>3938</v>
      </c>
      <c r="J100" s="458">
        <f>SUMIFS('Cost Export'!$G:$G,'Cost Export'!$C:$C,$A100,'Cost Export'!$D:$D,$B100,'Cost Export'!$E:$E,$C100,'Cost Export'!$A:$A,"&gt;="&amp;J$1,'Cost Export'!$A:$A,"&lt;"&amp;J$1+1)</f>
        <v>3938</v>
      </c>
      <c r="K100" s="458">
        <f>SUMIFS('Cost Export'!$G:$G,'Cost Export'!$C:$C,$A100,'Cost Export'!$D:$D,$B100,'Cost Export'!$E:$E,$C100,'Cost Export'!$A:$A,"&gt;="&amp;K$1,'Cost Export'!$A:$A,"&lt;"&amp;K$1+1)</f>
        <v>3938</v>
      </c>
      <c r="L100" s="458">
        <f>SUMIFS('Cost Export'!$G:$G,'Cost Export'!$C:$C,$A100,'Cost Export'!$D:$D,$B100,'Cost Export'!$E:$E,$C100,'Cost Export'!$A:$A,"&gt;="&amp;L$1,'Cost Export'!$A:$A,"&lt;"&amp;L$1+1)</f>
        <v>40997</v>
      </c>
      <c r="M100" s="458">
        <f>SUMIFS('Cost Export'!$G:$G,'Cost Export'!$C:$C,$A100,'Cost Export'!$D:$D,$B100,'Cost Export'!$E:$E,$C100,'Cost Export'!$A:$A,"&gt;="&amp;M$1,'Cost Export'!$A:$A,"&lt;"&amp;M$1+1)</f>
        <v>3938</v>
      </c>
      <c r="N100" s="458">
        <f>SUMIFS('Cost Export'!$G:$G,'Cost Export'!$C:$C,$A100,'Cost Export'!$D:$D,$B100,'Cost Export'!$E:$E,$C100,'Cost Export'!$A:$A,"&gt;="&amp;N$1,'Cost Export'!$A:$A,"&lt;"&amp;N$1+1)</f>
        <v>3938</v>
      </c>
      <c r="O100" s="458">
        <f>SUMIFS('Cost Export'!$G:$G,'Cost Export'!$C:$C,$A100,'Cost Export'!$D:$D,$B100,'Cost Export'!$E:$E,$C100,'Cost Export'!$A:$A,"&gt;="&amp;O$1,'Cost Export'!$A:$A,"&lt;"&amp;O$1+1)</f>
        <v>3938</v>
      </c>
      <c r="P100" s="458">
        <f>SUMIFS('Cost Export'!$G:$G,'Cost Export'!$C:$C,$A100,'Cost Export'!$D:$D,$B100,'Cost Export'!$E:$E,$C100,'Cost Export'!$A:$A,"&gt;="&amp;P$1,'Cost Export'!$A:$A,"&lt;"&amp;P$1+1)</f>
        <v>3938</v>
      </c>
      <c r="Q100" s="458">
        <f>SUMIFS('Cost Export'!$G:$G,'Cost Export'!$C:$C,$A100,'Cost Export'!$D:$D,$B100,'Cost Export'!$E:$E,$C100,'Cost Export'!$A:$A,"&gt;="&amp;Q$1,'Cost Export'!$A:$A,"&lt;"&amp;Q$1+1)</f>
        <v>3938</v>
      </c>
      <c r="R100" s="458">
        <f>SUMIFS('Cost Export'!$G:$G,'Cost Export'!$C:$C,$A100,'Cost Export'!$D:$D,$B100,'Cost Export'!$E:$E,$C100,'Cost Export'!$A:$A,"&gt;="&amp;R$1,'Cost Export'!$A:$A,"&lt;"&amp;R$1+1)</f>
        <v>3938</v>
      </c>
      <c r="S100" s="458">
        <f>SUMIFS('Cost Export'!$G:$G,'Cost Export'!$C:$C,$A100,'Cost Export'!$D:$D,$B100,'Cost Export'!$E:$E,$C100,'Cost Export'!$A:$A,"&gt;="&amp;S$1,'Cost Export'!$A:$A,"&lt;"&amp;S$1+1)</f>
        <v>3938</v>
      </c>
      <c r="T100" s="458">
        <f>SUMIFS('Cost Export'!$G:$G,'Cost Export'!$C:$C,$A100,'Cost Export'!$D:$D,$B100,'Cost Export'!$E:$E,$C100,'Cost Export'!$A:$A,"&gt;="&amp;T$1,'Cost Export'!$A:$A,"&lt;"&amp;T$1+1)</f>
        <v>3938</v>
      </c>
      <c r="U100" s="458">
        <f>SUMIFS('Cost Export'!$G:$G,'Cost Export'!$C:$C,$A100,'Cost Export'!$D:$D,$B100,'Cost Export'!$E:$E,$C100,'Cost Export'!$A:$A,"&gt;="&amp;U$1,'Cost Export'!$A:$A,"&lt;"&amp;U$1+1)</f>
        <v>3938</v>
      </c>
      <c r="V100" s="458">
        <f>SUMIFS('Cost Export'!$G:$G,'Cost Export'!$C:$C,$A100,'Cost Export'!$D:$D,$B100,'Cost Export'!$E:$E,$C100,'Cost Export'!$A:$A,"&gt;="&amp;V$1,'Cost Export'!$A:$A,"&lt;"&amp;V$1+1)</f>
        <v>3938</v>
      </c>
      <c r="W100" s="458">
        <f>SUMIFS('Cost Export'!$G:$G,'Cost Export'!$C:$C,$A100,'Cost Export'!$D:$D,$B100,'Cost Export'!$E:$E,$C100,'Cost Export'!$A:$A,"&gt;="&amp;W$1,'Cost Export'!$A:$A,"&lt;"&amp;W$1+1)</f>
        <v>3938</v>
      </c>
      <c r="X100" s="458">
        <f>SUMIFS('Cost Export'!$G:$G,'Cost Export'!$C:$C,$A100,'Cost Export'!$D:$D,$B100,'Cost Export'!$E:$E,$C100,'Cost Export'!$A:$A,"&gt;="&amp;X$1,'Cost Export'!$A:$A,"&lt;"&amp;X$1+1)</f>
        <v>3938</v>
      </c>
      <c r="Y100" s="458">
        <f>SUMIFS('Cost Export'!$G:$G,'Cost Export'!$C:$C,$A100,'Cost Export'!$D:$D,$B100,'Cost Export'!$E:$E,$C100,'Cost Export'!$A:$A,"&gt;="&amp;Y$1,'Cost Export'!$A:$A,"&lt;"&amp;Y$1+1)</f>
        <v>3938</v>
      </c>
      <c r="Z100" s="458">
        <f>SUMIFS('Cost Export'!$G:$G,'Cost Export'!$C:$C,$A100,'Cost Export'!$D:$D,$B100,'Cost Export'!$E:$E,$C100,'Cost Export'!$A:$A,"&gt;="&amp;Z$1,'Cost Export'!$A:$A,"&lt;"&amp;Z$1+1)</f>
        <v>3938</v>
      </c>
      <c r="AA100" s="458">
        <f>SUMIFS('Cost Export'!$G:$G,'Cost Export'!$C:$C,$A100,'Cost Export'!$D:$D,$B100,'Cost Export'!$E:$E,$C100,'Cost Export'!$A:$A,"&gt;="&amp;AA$1,'Cost Export'!$A:$A,"&lt;"&amp;AA$1+1)</f>
        <v>3938</v>
      </c>
      <c r="AB100" s="459">
        <f>SUMIFS('Cost Export'!$G:$G,'Cost Export'!$C:$C,$A100,'Cost Export'!$D:$D,$B100,'Cost Export'!$E:$E,$C100,'Cost Export'!$A:$A,"&gt;="&amp;AB$1,'Cost Export'!$A:$A,"&lt;"&amp;AB$1+1)</f>
        <v>3938</v>
      </c>
    </row>
    <row r="101" spans="1:28">
      <c r="A101" s="6">
        <v>7510</v>
      </c>
      <c r="B101" s="7">
        <v>500</v>
      </c>
      <c r="C101" s="7">
        <v>57</v>
      </c>
      <c r="D101" s="8" t="s">
        <v>77</v>
      </c>
      <c r="E101" s="26">
        <f t="shared" si="2"/>
        <v>0</v>
      </c>
      <c r="F101" s="25">
        <f t="shared" si="3"/>
        <v>0</v>
      </c>
      <c r="G101" s="453">
        <f>SUMIFS('Cost Export'!$G:$G,'Cost Export'!$C:$C,$A101,'Cost Export'!$D:$D,$B101,'Cost Export'!$E:$E,$C101,'Cost Export'!$A:$A,"&gt;="&amp;G$1,'Cost Export'!$A:$A,"&lt;"&amp;G$1+1)</f>
        <v>0</v>
      </c>
      <c r="H101" s="458">
        <f>SUMIFS('Cost Export'!$G:$G,'Cost Export'!$C:$C,$A101,'Cost Export'!$D:$D,$B101,'Cost Export'!$E:$E,$C101,'Cost Export'!$A:$A,"&gt;="&amp;H$1,'Cost Export'!$A:$A,"&lt;"&amp;H$1+1)</f>
        <v>0</v>
      </c>
      <c r="I101" s="458">
        <f>SUMIFS('Cost Export'!$G:$G,'Cost Export'!$C:$C,$A101,'Cost Export'!$D:$D,$B101,'Cost Export'!$E:$E,$C101,'Cost Export'!$A:$A,"&gt;="&amp;I$1,'Cost Export'!$A:$A,"&lt;"&amp;I$1+1)</f>
        <v>0</v>
      </c>
      <c r="J101" s="458">
        <f>SUMIFS('Cost Export'!$G:$G,'Cost Export'!$C:$C,$A101,'Cost Export'!$D:$D,$B101,'Cost Export'!$E:$E,$C101,'Cost Export'!$A:$A,"&gt;="&amp;J$1,'Cost Export'!$A:$A,"&lt;"&amp;J$1+1)</f>
        <v>0</v>
      </c>
      <c r="K101" s="458">
        <f>SUMIFS('Cost Export'!$G:$G,'Cost Export'!$C:$C,$A101,'Cost Export'!$D:$D,$B101,'Cost Export'!$E:$E,$C101,'Cost Export'!$A:$A,"&gt;="&amp;K$1,'Cost Export'!$A:$A,"&lt;"&amp;K$1+1)</f>
        <v>0</v>
      </c>
      <c r="L101" s="458">
        <f>SUMIFS('Cost Export'!$G:$G,'Cost Export'!$C:$C,$A101,'Cost Export'!$D:$D,$B101,'Cost Export'!$E:$E,$C101,'Cost Export'!$A:$A,"&gt;="&amp;L$1,'Cost Export'!$A:$A,"&lt;"&amp;L$1+1)</f>
        <v>0</v>
      </c>
      <c r="M101" s="458">
        <f>SUMIFS('Cost Export'!$G:$G,'Cost Export'!$C:$C,$A101,'Cost Export'!$D:$D,$B101,'Cost Export'!$E:$E,$C101,'Cost Export'!$A:$A,"&gt;="&amp;M$1,'Cost Export'!$A:$A,"&lt;"&amp;M$1+1)</f>
        <v>0</v>
      </c>
      <c r="N101" s="458">
        <f>SUMIFS('Cost Export'!$G:$G,'Cost Export'!$C:$C,$A101,'Cost Export'!$D:$D,$B101,'Cost Export'!$E:$E,$C101,'Cost Export'!$A:$A,"&gt;="&amp;N$1,'Cost Export'!$A:$A,"&lt;"&amp;N$1+1)</f>
        <v>0</v>
      </c>
      <c r="O101" s="458">
        <f>SUMIFS('Cost Export'!$G:$G,'Cost Export'!$C:$C,$A101,'Cost Export'!$D:$D,$B101,'Cost Export'!$E:$E,$C101,'Cost Export'!$A:$A,"&gt;="&amp;O$1,'Cost Export'!$A:$A,"&lt;"&amp;O$1+1)</f>
        <v>0</v>
      </c>
      <c r="P101" s="458">
        <f>SUMIFS('Cost Export'!$G:$G,'Cost Export'!$C:$C,$A101,'Cost Export'!$D:$D,$B101,'Cost Export'!$E:$E,$C101,'Cost Export'!$A:$A,"&gt;="&amp;P$1,'Cost Export'!$A:$A,"&lt;"&amp;P$1+1)</f>
        <v>0</v>
      </c>
      <c r="Q101" s="458">
        <f>SUMIFS('Cost Export'!$G:$G,'Cost Export'!$C:$C,$A101,'Cost Export'!$D:$D,$B101,'Cost Export'!$E:$E,$C101,'Cost Export'!$A:$A,"&gt;="&amp;Q$1,'Cost Export'!$A:$A,"&lt;"&amp;Q$1+1)</f>
        <v>0</v>
      </c>
      <c r="R101" s="458">
        <f>SUMIFS('Cost Export'!$G:$G,'Cost Export'!$C:$C,$A101,'Cost Export'!$D:$D,$B101,'Cost Export'!$E:$E,$C101,'Cost Export'!$A:$A,"&gt;="&amp;R$1,'Cost Export'!$A:$A,"&lt;"&amp;R$1+1)</f>
        <v>0</v>
      </c>
      <c r="S101" s="458">
        <f>SUMIFS('Cost Export'!$G:$G,'Cost Export'!$C:$C,$A101,'Cost Export'!$D:$D,$B101,'Cost Export'!$E:$E,$C101,'Cost Export'!$A:$A,"&gt;="&amp;S$1,'Cost Export'!$A:$A,"&lt;"&amp;S$1+1)</f>
        <v>0</v>
      </c>
      <c r="T101" s="458">
        <f>SUMIFS('Cost Export'!$G:$G,'Cost Export'!$C:$C,$A101,'Cost Export'!$D:$D,$B101,'Cost Export'!$E:$E,$C101,'Cost Export'!$A:$A,"&gt;="&amp;T$1,'Cost Export'!$A:$A,"&lt;"&amp;T$1+1)</f>
        <v>0</v>
      </c>
      <c r="U101" s="458">
        <f>SUMIFS('Cost Export'!$G:$G,'Cost Export'!$C:$C,$A101,'Cost Export'!$D:$D,$B101,'Cost Export'!$E:$E,$C101,'Cost Export'!$A:$A,"&gt;="&amp;U$1,'Cost Export'!$A:$A,"&lt;"&amp;U$1+1)</f>
        <v>0</v>
      </c>
      <c r="V101" s="458">
        <f>SUMIFS('Cost Export'!$G:$G,'Cost Export'!$C:$C,$A101,'Cost Export'!$D:$D,$B101,'Cost Export'!$E:$E,$C101,'Cost Export'!$A:$A,"&gt;="&amp;V$1,'Cost Export'!$A:$A,"&lt;"&amp;V$1+1)</f>
        <v>0</v>
      </c>
      <c r="W101" s="458">
        <f>SUMIFS('Cost Export'!$G:$G,'Cost Export'!$C:$C,$A101,'Cost Export'!$D:$D,$B101,'Cost Export'!$E:$E,$C101,'Cost Export'!$A:$A,"&gt;="&amp;W$1,'Cost Export'!$A:$A,"&lt;"&amp;W$1+1)</f>
        <v>0</v>
      </c>
      <c r="X101" s="458">
        <f>SUMIFS('Cost Export'!$G:$G,'Cost Export'!$C:$C,$A101,'Cost Export'!$D:$D,$B101,'Cost Export'!$E:$E,$C101,'Cost Export'!$A:$A,"&gt;="&amp;X$1,'Cost Export'!$A:$A,"&lt;"&amp;X$1+1)</f>
        <v>0</v>
      </c>
      <c r="Y101" s="458">
        <f>SUMIFS('Cost Export'!$G:$G,'Cost Export'!$C:$C,$A101,'Cost Export'!$D:$D,$B101,'Cost Export'!$E:$E,$C101,'Cost Export'!$A:$A,"&gt;="&amp;Y$1,'Cost Export'!$A:$A,"&lt;"&amp;Y$1+1)</f>
        <v>0</v>
      </c>
      <c r="Z101" s="458">
        <f>SUMIFS('Cost Export'!$G:$G,'Cost Export'!$C:$C,$A101,'Cost Export'!$D:$D,$B101,'Cost Export'!$E:$E,$C101,'Cost Export'!$A:$A,"&gt;="&amp;Z$1,'Cost Export'!$A:$A,"&lt;"&amp;Z$1+1)</f>
        <v>0</v>
      </c>
      <c r="AA101" s="458">
        <f>SUMIFS('Cost Export'!$G:$G,'Cost Export'!$C:$C,$A101,'Cost Export'!$D:$D,$B101,'Cost Export'!$E:$E,$C101,'Cost Export'!$A:$A,"&gt;="&amp;AA$1,'Cost Export'!$A:$A,"&lt;"&amp;AA$1+1)</f>
        <v>0</v>
      </c>
      <c r="AB101" s="459">
        <f>SUMIFS('Cost Export'!$G:$G,'Cost Export'!$C:$C,$A101,'Cost Export'!$D:$D,$B101,'Cost Export'!$E:$E,$C101,'Cost Export'!$A:$A,"&gt;="&amp;AB$1,'Cost Export'!$A:$A,"&lt;"&amp;AB$1+1)</f>
        <v>0</v>
      </c>
    </row>
    <row r="102" spans="1:28">
      <c r="A102" s="6">
        <v>7510</v>
      </c>
      <c r="B102" s="7">
        <v>503</v>
      </c>
      <c r="C102" s="7">
        <v>59</v>
      </c>
      <c r="D102" s="8" t="s">
        <v>49</v>
      </c>
      <c r="E102" s="26">
        <f t="shared" si="2"/>
        <v>0</v>
      </c>
      <c r="F102" s="25">
        <f t="shared" si="3"/>
        <v>0</v>
      </c>
      <c r="G102" s="453">
        <f>SUMIFS('Cost Export'!$G:$G,'Cost Export'!$C:$C,$A102,'Cost Export'!$D:$D,$B102,'Cost Export'!$E:$E,$C102,'Cost Export'!$A:$A,"&gt;="&amp;G$1,'Cost Export'!$A:$A,"&lt;"&amp;G$1+1)</f>
        <v>0</v>
      </c>
      <c r="H102" s="458">
        <f>SUMIFS('Cost Export'!$G:$G,'Cost Export'!$C:$C,$A102,'Cost Export'!$D:$D,$B102,'Cost Export'!$E:$E,$C102,'Cost Export'!$A:$A,"&gt;="&amp;H$1,'Cost Export'!$A:$A,"&lt;"&amp;H$1+1)</f>
        <v>0</v>
      </c>
      <c r="I102" s="458">
        <f>SUMIFS('Cost Export'!$G:$G,'Cost Export'!$C:$C,$A102,'Cost Export'!$D:$D,$B102,'Cost Export'!$E:$E,$C102,'Cost Export'!$A:$A,"&gt;="&amp;I$1,'Cost Export'!$A:$A,"&lt;"&amp;I$1+1)</f>
        <v>0</v>
      </c>
      <c r="J102" s="458">
        <f>SUMIFS('Cost Export'!$G:$G,'Cost Export'!$C:$C,$A102,'Cost Export'!$D:$D,$B102,'Cost Export'!$E:$E,$C102,'Cost Export'!$A:$A,"&gt;="&amp;J$1,'Cost Export'!$A:$A,"&lt;"&amp;J$1+1)</f>
        <v>0</v>
      </c>
      <c r="K102" s="458">
        <f>SUMIFS('Cost Export'!$G:$G,'Cost Export'!$C:$C,$A102,'Cost Export'!$D:$D,$B102,'Cost Export'!$E:$E,$C102,'Cost Export'!$A:$A,"&gt;="&amp;K$1,'Cost Export'!$A:$A,"&lt;"&amp;K$1+1)</f>
        <v>0</v>
      </c>
      <c r="L102" s="458">
        <f>SUMIFS('Cost Export'!$G:$G,'Cost Export'!$C:$C,$A102,'Cost Export'!$D:$D,$B102,'Cost Export'!$E:$E,$C102,'Cost Export'!$A:$A,"&gt;="&amp;L$1,'Cost Export'!$A:$A,"&lt;"&amp;L$1+1)</f>
        <v>0</v>
      </c>
      <c r="M102" s="458">
        <f>SUMIFS('Cost Export'!$G:$G,'Cost Export'!$C:$C,$A102,'Cost Export'!$D:$D,$B102,'Cost Export'!$E:$E,$C102,'Cost Export'!$A:$A,"&gt;="&amp;M$1,'Cost Export'!$A:$A,"&lt;"&amp;M$1+1)</f>
        <v>0</v>
      </c>
      <c r="N102" s="458">
        <f>SUMIFS('Cost Export'!$G:$G,'Cost Export'!$C:$C,$A102,'Cost Export'!$D:$D,$B102,'Cost Export'!$E:$E,$C102,'Cost Export'!$A:$A,"&gt;="&amp;N$1,'Cost Export'!$A:$A,"&lt;"&amp;N$1+1)</f>
        <v>0</v>
      </c>
      <c r="O102" s="458">
        <f>SUMIFS('Cost Export'!$G:$G,'Cost Export'!$C:$C,$A102,'Cost Export'!$D:$D,$B102,'Cost Export'!$E:$E,$C102,'Cost Export'!$A:$A,"&gt;="&amp;O$1,'Cost Export'!$A:$A,"&lt;"&amp;O$1+1)</f>
        <v>0</v>
      </c>
      <c r="P102" s="458">
        <f>SUMIFS('Cost Export'!$G:$G,'Cost Export'!$C:$C,$A102,'Cost Export'!$D:$D,$B102,'Cost Export'!$E:$E,$C102,'Cost Export'!$A:$A,"&gt;="&amp;P$1,'Cost Export'!$A:$A,"&lt;"&amp;P$1+1)</f>
        <v>0</v>
      </c>
      <c r="Q102" s="458">
        <f>SUMIFS('Cost Export'!$G:$G,'Cost Export'!$C:$C,$A102,'Cost Export'!$D:$D,$B102,'Cost Export'!$E:$E,$C102,'Cost Export'!$A:$A,"&gt;="&amp;Q$1,'Cost Export'!$A:$A,"&lt;"&amp;Q$1+1)</f>
        <v>0</v>
      </c>
      <c r="R102" s="458">
        <f>SUMIFS('Cost Export'!$G:$G,'Cost Export'!$C:$C,$A102,'Cost Export'!$D:$D,$B102,'Cost Export'!$E:$E,$C102,'Cost Export'!$A:$A,"&gt;="&amp;R$1,'Cost Export'!$A:$A,"&lt;"&amp;R$1+1)</f>
        <v>0</v>
      </c>
      <c r="S102" s="458">
        <f>SUMIFS('Cost Export'!$G:$G,'Cost Export'!$C:$C,$A102,'Cost Export'!$D:$D,$B102,'Cost Export'!$E:$E,$C102,'Cost Export'!$A:$A,"&gt;="&amp;S$1,'Cost Export'!$A:$A,"&lt;"&amp;S$1+1)</f>
        <v>0</v>
      </c>
      <c r="T102" s="458">
        <f>SUMIFS('Cost Export'!$G:$G,'Cost Export'!$C:$C,$A102,'Cost Export'!$D:$D,$B102,'Cost Export'!$E:$E,$C102,'Cost Export'!$A:$A,"&gt;="&amp;T$1,'Cost Export'!$A:$A,"&lt;"&amp;T$1+1)</f>
        <v>0</v>
      </c>
      <c r="U102" s="458">
        <f>SUMIFS('Cost Export'!$G:$G,'Cost Export'!$C:$C,$A102,'Cost Export'!$D:$D,$B102,'Cost Export'!$E:$E,$C102,'Cost Export'!$A:$A,"&gt;="&amp;U$1,'Cost Export'!$A:$A,"&lt;"&amp;U$1+1)</f>
        <v>0</v>
      </c>
      <c r="V102" s="458">
        <f>SUMIFS('Cost Export'!$G:$G,'Cost Export'!$C:$C,$A102,'Cost Export'!$D:$D,$B102,'Cost Export'!$E:$E,$C102,'Cost Export'!$A:$A,"&gt;="&amp;V$1,'Cost Export'!$A:$A,"&lt;"&amp;V$1+1)</f>
        <v>0</v>
      </c>
      <c r="W102" s="458">
        <f>SUMIFS('Cost Export'!$G:$G,'Cost Export'!$C:$C,$A102,'Cost Export'!$D:$D,$B102,'Cost Export'!$E:$E,$C102,'Cost Export'!$A:$A,"&gt;="&amp;W$1,'Cost Export'!$A:$A,"&lt;"&amp;W$1+1)</f>
        <v>0</v>
      </c>
      <c r="X102" s="458">
        <f>SUMIFS('Cost Export'!$G:$G,'Cost Export'!$C:$C,$A102,'Cost Export'!$D:$D,$B102,'Cost Export'!$E:$E,$C102,'Cost Export'!$A:$A,"&gt;="&amp;X$1,'Cost Export'!$A:$A,"&lt;"&amp;X$1+1)</f>
        <v>0</v>
      </c>
      <c r="Y102" s="458">
        <f>SUMIFS('Cost Export'!$G:$G,'Cost Export'!$C:$C,$A102,'Cost Export'!$D:$D,$B102,'Cost Export'!$E:$E,$C102,'Cost Export'!$A:$A,"&gt;="&amp;Y$1,'Cost Export'!$A:$A,"&lt;"&amp;Y$1+1)</f>
        <v>0</v>
      </c>
      <c r="Z102" s="458">
        <f>SUMIFS('Cost Export'!$G:$G,'Cost Export'!$C:$C,$A102,'Cost Export'!$D:$D,$B102,'Cost Export'!$E:$E,$C102,'Cost Export'!$A:$A,"&gt;="&amp;Z$1,'Cost Export'!$A:$A,"&lt;"&amp;Z$1+1)</f>
        <v>0</v>
      </c>
      <c r="AA102" s="458">
        <f>SUMIFS('Cost Export'!$G:$G,'Cost Export'!$C:$C,$A102,'Cost Export'!$D:$D,$B102,'Cost Export'!$E:$E,$C102,'Cost Export'!$A:$A,"&gt;="&amp;AA$1,'Cost Export'!$A:$A,"&lt;"&amp;AA$1+1)</f>
        <v>0</v>
      </c>
      <c r="AB102" s="459">
        <f>SUMIFS('Cost Export'!$G:$G,'Cost Export'!$C:$C,$A102,'Cost Export'!$D:$D,$B102,'Cost Export'!$E:$E,$C102,'Cost Export'!$A:$A,"&gt;="&amp;AB$1,'Cost Export'!$A:$A,"&lt;"&amp;AB$1+1)</f>
        <v>0</v>
      </c>
    </row>
    <row r="103" spans="1:28">
      <c r="A103" s="6">
        <v>7559</v>
      </c>
      <c r="B103" s="7">
        <v>200</v>
      </c>
      <c r="C103" s="7">
        <v>60</v>
      </c>
      <c r="D103" s="8" t="s">
        <v>53</v>
      </c>
      <c r="E103" s="26">
        <f t="shared" si="2"/>
        <v>0</v>
      </c>
      <c r="F103" s="25">
        <f t="shared" si="3"/>
        <v>0</v>
      </c>
      <c r="G103" s="453">
        <f>SUMIFS('Cost Export'!$G:$G,'Cost Export'!$C:$C,$A103,'Cost Export'!$D:$D,$B103,'Cost Export'!$E:$E,$C103,'Cost Export'!$A:$A,"&gt;="&amp;G$1,'Cost Export'!$A:$A,"&lt;"&amp;G$1+1)</f>
        <v>0</v>
      </c>
      <c r="H103" s="458">
        <f>SUMIFS('Cost Export'!$G:$G,'Cost Export'!$C:$C,$A103,'Cost Export'!$D:$D,$B103,'Cost Export'!$E:$E,$C103,'Cost Export'!$A:$A,"&gt;="&amp;H$1,'Cost Export'!$A:$A,"&lt;"&amp;H$1+1)</f>
        <v>0</v>
      </c>
      <c r="I103" s="458">
        <f>SUMIFS('Cost Export'!$G:$G,'Cost Export'!$C:$C,$A103,'Cost Export'!$D:$D,$B103,'Cost Export'!$E:$E,$C103,'Cost Export'!$A:$A,"&gt;="&amp;I$1,'Cost Export'!$A:$A,"&lt;"&amp;I$1+1)</f>
        <v>0</v>
      </c>
      <c r="J103" s="458">
        <f>SUMIFS('Cost Export'!$G:$G,'Cost Export'!$C:$C,$A103,'Cost Export'!$D:$D,$B103,'Cost Export'!$E:$E,$C103,'Cost Export'!$A:$A,"&gt;="&amp;J$1,'Cost Export'!$A:$A,"&lt;"&amp;J$1+1)</f>
        <v>0</v>
      </c>
      <c r="K103" s="458">
        <f>SUMIFS('Cost Export'!$G:$G,'Cost Export'!$C:$C,$A103,'Cost Export'!$D:$D,$B103,'Cost Export'!$E:$E,$C103,'Cost Export'!$A:$A,"&gt;="&amp;K$1,'Cost Export'!$A:$A,"&lt;"&amp;K$1+1)</f>
        <v>0</v>
      </c>
      <c r="L103" s="458">
        <f>SUMIFS('Cost Export'!$G:$G,'Cost Export'!$C:$C,$A103,'Cost Export'!$D:$D,$B103,'Cost Export'!$E:$E,$C103,'Cost Export'!$A:$A,"&gt;="&amp;L$1,'Cost Export'!$A:$A,"&lt;"&amp;L$1+1)</f>
        <v>0</v>
      </c>
      <c r="M103" s="458">
        <f>SUMIFS('Cost Export'!$G:$G,'Cost Export'!$C:$C,$A103,'Cost Export'!$D:$D,$B103,'Cost Export'!$E:$E,$C103,'Cost Export'!$A:$A,"&gt;="&amp;M$1,'Cost Export'!$A:$A,"&lt;"&amp;M$1+1)</f>
        <v>0</v>
      </c>
      <c r="N103" s="458">
        <f>SUMIFS('Cost Export'!$G:$G,'Cost Export'!$C:$C,$A103,'Cost Export'!$D:$D,$B103,'Cost Export'!$E:$E,$C103,'Cost Export'!$A:$A,"&gt;="&amp;N$1,'Cost Export'!$A:$A,"&lt;"&amp;N$1+1)</f>
        <v>0</v>
      </c>
      <c r="O103" s="458">
        <f>SUMIFS('Cost Export'!$G:$G,'Cost Export'!$C:$C,$A103,'Cost Export'!$D:$D,$B103,'Cost Export'!$E:$E,$C103,'Cost Export'!$A:$A,"&gt;="&amp;O$1,'Cost Export'!$A:$A,"&lt;"&amp;O$1+1)</f>
        <v>0</v>
      </c>
      <c r="P103" s="458">
        <f>SUMIFS('Cost Export'!$G:$G,'Cost Export'!$C:$C,$A103,'Cost Export'!$D:$D,$B103,'Cost Export'!$E:$E,$C103,'Cost Export'!$A:$A,"&gt;="&amp;P$1,'Cost Export'!$A:$A,"&lt;"&amp;P$1+1)</f>
        <v>0</v>
      </c>
      <c r="Q103" s="458">
        <f>SUMIFS('Cost Export'!$G:$G,'Cost Export'!$C:$C,$A103,'Cost Export'!$D:$D,$B103,'Cost Export'!$E:$E,$C103,'Cost Export'!$A:$A,"&gt;="&amp;Q$1,'Cost Export'!$A:$A,"&lt;"&amp;Q$1+1)</f>
        <v>0</v>
      </c>
      <c r="R103" s="458">
        <f>SUMIFS('Cost Export'!$G:$G,'Cost Export'!$C:$C,$A103,'Cost Export'!$D:$D,$B103,'Cost Export'!$E:$E,$C103,'Cost Export'!$A:$A,"&gt;="&amp;R$1,'Cost Export'!$A:$A,"&lt;"&amp;R$1+1)</f>
        <v>0</v>
      </c>
      <c r="S103" s="458">
        <f>SUMIFS('Cost Export'!$G:$G,'Cost Export'!$C:$C,$A103,'Cost Export'!$D:$D,$B103,'Cost Export'!$E:$E,$C103,'Cost Export'!$A:$A,"&gt;="&amp;S$1,'Cost Export'!$A:$A,"&lt;"&amp;S$1+1)</f>
        <v>0</v>
      </c>
      <c r="T103" s="458">
        <f>SUMIFS('Cost Export'!$G:$G,'Cost Export'!$C:$C,$A103,'Cost Export'!$D:$D,$B103,'Cost Export'!$E:$E,$C103,'Cost Export'!$A:$A,"&gt;="&amp;T$1,'Cost Export'!$A:$A,"&lt;"&amp;T$1+1)</f>
        <v>0</v>
      </c>
      <c r="U103" s="458">
        <f>SUMIFS('Cost Export'!$G:$G,'Cost Export'!$C:$C,$A103,'Cost Export'!$D:$D,$B103,'Cost Export'!$E:$E,$C103,'Cost Export'!$A:$A,"&gt;="&amp;U$1,'Cost Export'!$A:$A,"&lt;"&amp;U$1+1)</f>
        <v>0</v>
      </c>
      <c r="V103" s="458">
        <f>SUMIFS('Cost Export'!$G:$G,'Cost Export'!$C:$C,$A103,'Cost Export'!$D:$D,$B103,'Cost Export'!$E:$E,$C103,'Cost Export'!$A:$A,"&gt;="&amp;V$1,'Cost Export'!$A:$A,"&lt;"&amp;V$1+1)</f>
        <v>0</v>
      </c>
      <c r="W103" s="458">
        <f>SUMIFS('Cost Export'!$G:$G,'Cost Export'!$C:$C,$A103,'Cost Export'!$D:$D,$B103,'Cost Export'!$E:$E,$C103,'Cost Export'!$A:$A,"&gt;="&amp;W$1,'Cost Export'!$A:$A,"&lt;"&amp;W$1+1)</f>
        <v>0</v>
      </c>
      <c r="X103" s="458">
        <f>SUMIFS('Cost Export'!$G:$G,'Cost Export'!$C:$C,$A103,'Cost Export'!$D:$D,$B103,'Cost Export'!$E:$E,$C103,'Cost Export'!$A:$A,"&gt;="&amp;X$1,'Cost Export'!$A:$A,"&lt;"&amp;X$1+1)</f>
        <v>0</v>
      </c>
      <c r="Y103" s="458">
        <f>SUMIFS('Cost Export'!$G:$G,'Cost Export'!$C:$C,$A103,'Cost Export'!$D:$D,$B103,'Cost Export'!$E:$E,$C103,'Cost Export'!$A:$A,"&gt;="&amp;Y$1,'Cost Export'!$A:$A,"&lt;"&amp;Y$1+1)</f>
        <v>0</v>
      </c>
      <c r="Z103" s="458">
        <f>SUMIFS('Cost Export'!$G:$G,'Cost Export'!$C:$C,$A103,'Cost Export'!$D:$D,$B103,'Cost Export'!$E:$E,$C103,'Cost Export'!$A:$A,"&gt;="&amp;Z$1,'Cost Export'!$A:$A,"&lt;"&amp;Z$1+1)</f>
        <v>0</v>
      </c>
      <c r="AA103" s="458">
        <f>SUMIFS('Cost Export'!$G:$G,'Cost Export'!$C:$C,$A103,'Cost Export'!$D:$D,$B103,'Cost Export'!$E:$E,$C103,'Cost Export'!$A:$A,"&gt;="&amp;AA$1,'Cost Export'!$A:$A,"&lt;"&amp;AA$1+1)</f>
        <v>0</v>
      </c>
      <c r="AB103" s="459">
        <f>SUMIFS('Cost Export'!$G:$G,'Cost Export'!$C:$C,$A103,'Cost Export'!$D:$D,$B103,'Cost Export'!$E:$E,$C103,'Cost Export'!$A:$A,"&gt;="&amp;AB$1,'Cost Export'!$A:$A,"&lt;"&amp;AB$1+1)</f>
        <v>0</v>
      </c>
    </row>
    <row r="104" spans="1:28" ht="15" thickBot="1">
      <c r="A104" s="9">
        <v>9410</v>
      </c>
      <c r="B104" s="10">
        <v>700</v>
      </c>
      <c r="C104" s="10">
        <v>62</v>
      </c>
      <c r="D104" s="11" t="s">
        <v>78</v>
      </c>
      <c r="E104" s="27">
        <f t="shared" si="2"/>
        <v>0</v>
      </c>
      <c r="F104" s="28">
        <f t="shared" si="3"/>
        <v>0</v>
      </c>
      <c r="G104" s="453">
        <f>SUMIFS('Cost Export'!$G:$G,'Cost Export'!$C:$C,$A104,'Cost Export'!$D:$D,$B104,'Cost Export'!$E:$E,$C104,'Cost Export'!$A:$A,"&gt;="&amp;G$1,'Cost Export'!$A:$A,"&lt;"&amp;G$1+1)</f>
        <v>0</v>
      </c>
      <c r="H104" s="458">
        <f>SUMIFS('Cost Export'!$G:$G,'Cost Export'!$C:$C,$A104,'Cost Export'!$D:$D,$B104,'Cost Export'!$E:$E,$C104,'Cost Export'!$A:$A,"&gt;="&amp;H$1,'Cost Export'!$A:$A,"&lt;"&amp;H$1+1)</f>
        <v>0</v>
      </c>
      <c r="I104" s="458">
        <f>SUMIFS('Cost Export'!$G:$G,'Cost Export'!$C:$C,$A104,'Cost Export'!$D:$D,$B104,'Cost Export'!$E:$E,$C104,'Cost Export'!$A:$A,"&gt;="&amp;I$1,'Cost Export'!$A:$A,"&lt;"&amp;I$1+1)</f>
        <v>0</v>
      </c>
      <c r="J104" s="458">
        <f>SUMIFS('Cost Export'!$G:$G,'Cost Export'!$C:$C,$A104,'Cost Export'!$D:$D,$B104,'Cost Export'!$E:$E,$C104,'Cost Export'!$A:$A,"&gt;="&amp;J$1,'Cost Export'!$A:$A,"&lt;"&amp;J$1+1)</f>
        <v>0</v>
      </c>
      <c r="K104" s="458">
        <f>SUMIFS('Cost Export'!$G:$G,'Cost Export'!$C:$C,$A104,'Cost Export'!$D:$D,$B104,'Cost Export'!$E:$E,$C104,'Cost Export'!$A:$A,"&gt;="&amp;K$1,'Cost Export'!$A:$A,"&lt;"&amp;K$1+1)</f>
        <v>0</v>
      </c>
      <c r="L104" s="458">
        <f>SUMIFS('Cost Export'!$G:$G,'Cost Export'!$C:$C,$A104,'Cost Export'!$D:$D,$B104,'Cost Export'!$E:$E,$C104,'Cost Export'!$A:$A,"&gt;="&amp;L$1,'Cost Export'!$A:$A,"&lt;"&amp;L$1+1)</f>
        <v>0</v>
      </c>
      <c r="M104" s="458">
        <f>SUMIFS('Cost Export'!$G:$G,'Cost Export'!$C:$C,$A104,'Cost Export'!$D:$D,$B104,'Cost Export'!$E:$E,$C104,'Cost Export'!$A:$A,"&gt;="&amp;M$1,'Cost Export'!$A:$A,"&lt;"&amp;M$1+1)</f>
        <v>0</v>
      </c>
      <c r="N104" s="458">
        <f>SUMIFS('Cost Export'!$G:$G,'Cost Export'!$C:$C,$A104,'Cost Export'!$D:$D,$B104,'Cost Export'!$E:$E,$C104,'Cost Export'!$A:$A,"&gt;="&amp;N$1,'Cost Export'!$A:$A,"&lt;"&amp;N$1+1)</f>
        <v>0</v>
      </c>
      <c r="O104" s="458">
        <f>SUMIFS('Cost Export'!$G:$G,'Cost Export'!$C:$C,$A104,'Cost Export'!$D:$D,$B104,'Cost Export'!$E:$E,$C104,'Cost Export'!$A:$A,"&gt;="&amp;O$1,'Cost Export'!$A:$A,"&lt;"&amp;O$1+1)</f>
        <v>0</v>
      </c>
      <c r="P104" s="458">
        <f>SUMIFS('Cost Export'!$G:$G,'Cost Export'!$C:$C,$A104,'Cost Export'!$D:$D,$B104,'Cost Export'!$E:$E,$C104,'Cost Export'!$A:$A,"&gt;="&amp;P$1,'Cost Export'!$A:$A,"&lt;"&amp;P$1+1)</f>
        <v>0</v>
      </c>
      <c r="Q104" s="458">
        <f>SUMIFS('Cost Export'!$G:$G,'Cost Export'!$C:$C,$A104,'Cost Export'!$D:$D,$B104,'Cost Export'!$E:$E,$C104,'Cost Export'!$A:$A,"&gt;="&amp;Q$1,'Cost Export'!$A:$A,"&lt;"&amp;Q$1+1)</f>
        <v>0</v>
      </c>
      <c r="R104" s="458">
        <f>SUMIFS('Cost Export'!$G:$G,'Cost Export'!$C:$C,$A104,'Cost Export'!$D:$D,$B104,'Cost Export'!$E:$E,$C104,'Cost Export'!$A:$A,"&gt;="&amp;R$1,'Cost Export'!$A:$A,"&lt;"&amp;R$1+1)</f>
        <v>0</v>
      </c>
      <c r="S104" s="458">
        <f>SUMIFS('Cost Export'!$G:$G,'Cost Export'!$C:$C,$A104,'Cost Export'!$D:$D,$B104,'Cost Export'!$E:$E,$C104,'Cost Export'!$A:$A,"&gt;="&amp;S$1,'Cost Export'!$A:$A,"&lt;"&amp;S$1+1)</f>
        <v>0</v>
      </c>
      <c r="T104" s="458">
        <f>SUMIFS('Cost Export'!$G:$G,'Cost Export'!$C:$C,$A104,'Cost Export'!$D:$D,$B104,'Cost Export'!$E:$E,$C104,'Cost Export'!$A:$A,"&gt;="&amp;T$1,'Cost Export'!$A:$A,"&lt;"&amp;T$1+1)</f>
        <v>0</v>
      </c>
      <c r="U104" s="458">
        <f>SUMIFS('Cost Export'!$G:$G,'Cost Export'!$C:$C,$A104,'Cost Export'!$D:$D,$B104,'Cost Export'!$E:$E,$C104,'Cost Export'!$A:$A,"&gt;="&amp;U$1,'Cost Export'!$A:$A,"&lt;"&amp;U$1+1)</f>
        <v>0</v>
      </c>
      <c r="V104" s="458">
        <f>SUMIFS('Cost Export'!$G:$G,'Cost Export'!$C:$C,$A104,'Cost Export'!$D:$D,$B104,'Cost Export'!$E:$E,$C104,'Cost Export'!$A:$A,"&gt;="&amp;V$1,'Cost Export'!$A:$A,"&lt;"&amp;V$1+1)</f>
        <v>0</v>
      </c>
      <c r="W104" s="458">
        <f>SUMIFS('Cost Export'!$G:$G,'Cost Export'!$C:$C,$A104,'Cost Export'!$D:$D,$B104,'Cost Export'!$E:$E,$C104,'Cost Export'!$A:$A,"&gt;="&amp;W$1,'Cost Export'!$A:$A,"&lt;"&amp;W$1+1)</f>
        <v>0</v>
      </c>
      <c r="X104" s="458">
        <f>SUMIFS('Cost Export'!$G:$G,'Cost Export'!$C:$C,$A104,'Cost Export'!$D:$D,$B104,'Cost Export'!$E:$E,$C104,'Cost Export'!$A:$A,"&gt;="&amp;X$1,'Cost Export'!$A:$A,"&lt;"&amp;X$1+1)</f>
        <v>0</v>
      </c>
      <c r="Y104" s="458">
        <f>SUMIFS('Cost Export'!$G:$G,'Cost Export'!$C:$C,$A104,'Cost Export'!$D:$D,$B104,'Cost Export'!$E:$E,$C104,'Cost Export'!$A:$A,"&gt;="&amp;Y$1,'Cost Export'!$A:$A,"&lt;"&amp;Y$1+1)</f>
        <v>0</v>
      </c>
      <c r="Z104" s="458">
        <f>SUMIFS('Cost Export'!$G:$G,'Cost Export'!$C:$C,$A104,'Cost Export'!$D:$D,$B104,'Cost Export'!$E:$E,$C104,'Cost Export'!$A:$A,"&gt;="&amp;Z$1,'Cost Export'!$A:$A,"&lt;"&amp;Z$1+1)</f>
        <v>0</v>
      </c>
      <c r="AA104" s="458">
        <f>SUMIFS('Cost Export'!$G:$G,'Cost Export'!$C:$C,$A104,'Cost Export'!$D:$D,$B104,'Cost Export'!$E:$E,$C104,'Cost Export'!$A:$A,"&gt;="&amp;AA$1,'Cost Export'!$A:$A,"&lt;"&amp;AA$1+1)</f>
        <v>0</v>
      </c>
      <c r="AB104" s="459">
        <f>SUMIFS('Cost Export'!$G:$G,'Cost Export'!$C:$C,$A104,'Cost Export'!$D:$D,$B104,'Cost Export'!$E:$E,$C104,'Cost Export'!$A:$A,"&gt;="&amp;AB$1,'Cost Export'!$A:$A,"&lt;"&amp;AB$1+1)</f>
        <v>0</v>
      </c>
    </row>
    <row r="105" spans="1:28" ht="15" thickBot="1">
      <c r="A105" s="594" t="s">
        <v>79</v>
      </c>
      <c r="B105" s="595"/>
      <c r="C105" s="595"/>
      <c r="D105" s="596"/>
      <c r="E105" s="29">
        <f t="shared" si="2"/>
        <v>2354374.7999999998</v>
      </c>
      <c r="F105" s="30">
        <f t="shared" si="3"/>
        <v>3565299.4</v>
      </c>
      <c r="G105" s="460">
        <f>SUM(G2:G104)</f>
        <v>14269980</v>
      </c>
      <c r="H105" s="461">
        <f t="shared" ref="H105:AB105" si="4">SUM(H2:H104)</f>
        <v>818197</v>
      </c>
      <c r="I105" s="461">
        <f t="shared" si="4"/>
        <v>1186054</v>
      </c>
      <c r="J105" s="461">
        <f t="shared" si="4"/>
        <v>755413</v>
      </c>
      <c r="K105" s="461">
        <f t="shared" si="4"/>
        <v>796853</v>
      </c>
      <c r="L105" s="461">
        <f t="shared" si="4"/>
        <v>2033209</v>
      </c>
      <c r="M105" s="461">
        <f t="shared" si="4"/>
        <v>878254</v>
      </c>
      <c r="N105" s="461">
        <f t="shared" si="4"/>
        <v>872361</v>
      </c>
      <c r="O105" s="461">
        <f t="shared" si="4"/>
        <v>1148022</v>
      </c>
      <c r="P105" s="461">
        <f t="shared" si="4"/>
        <v>785405</v>
      </c>
      <c r="Q105" s="461">
        <f t="shared" si="4"/>
        <v>753420</v>
      </c>
      <c r="R105" s="461">
        <f t="shared" si="4"/>
        <v>793343</v>
      </c>
      <c r="S105" s="461">
        <f t="shared" si="4"/>
        <v>818768</v>
      </c>
      <c r="T105" s="461">
        <f t="shared" si="4"/>
        <v>840083</v>
      </c>
      <c r="U105" s="461">
        <f t="shared" si="4"/>
        <v>814713</v>
      </c>
      <c r="V105" s="461">
        <f t="shared" si="4"/>
        <v>801054</v>
      </c>
      <c r="W105" s="461">
        <f t="shared" si="4"/>
        <v>804837</v>
      </c>
      <c r="X105" s="461">
        <f t="shared" si="4"/>
        <v>787940</v>
      </c>
      <c r="Y105" s="461">
        <f t="shared" si="4"/>
        <v>925211</v>
      </c>
      <c r="Z105" s="461">
        <f t="shared" si="4"/>
        <v>843223</v>
      </c>
      <c r="AA105" s="461">
        <f t="shared" si="4"/>
        <v>949284</v>
      </c>
      <c r="AB105" s="462">
        <f t="shared" si="4"/>
        <v>1231470</v>
      </c>
    </row>
    <row r="106" spans="1:28" s="22" customFormat="1" ht="15" thickBot="1">
      <c r="A106" s="594" t="s">
        <v>195</v>
      </c>
      <c r="B106" s="595"/>
      <c r="C106" s="595"/>
      <c r="D106" s="596"/>
      <c r="E106" s="29">
        <f>E105-'User Inputs'!$B$7</f>
        <v>1157396.9262817053</v>
      </c>
      <c r="F106" s="30">
        <f>F105-'User Inputs'!$B$7</f>
        <v>2368321.5262817051</v>
      </c>
      <c r="G106" s="16">
        <f>G105-'User Inputs'!$B$7</f>
        <v>13073002.126281705</v>
      </c>
      <c r="H106" s="17">
        <f>H105-'User Inputs'!$B$7</f>
        <v>-378780.87371829455</v>
      </c>
      <c r="I106" s="17">
        <f>I105-'User Inputs'!$B$7</f>
        <v>-10923.873718294548</v>
      </c>
      <c r="J106" s="17">
        <f>J105-'User Inputs'!$B$7</f>
        <v>-441564.87371829455</v>
      </c>
      <c r="K106" s="17">
        <f>K105-'User Inputs'!$B$7</f>
        <v>-400124.87371829455</v>
      </c>
      <c r="L106" s="17">
        <f>L105-'User Inputs'!$B$7</f>
        <v>836231.12628170545</v>
      </c>
      <c r="M106" s="17">
        <f>M105-'User Inputs'!$B$7</f>
        <v>-318723.87371829455</v>
      </c>
      <c r="N106" s="17">
        <f>N105-'User Inputs'!$B$7</f>
        <v>-324616.87371829455</v>
      </c>
      <c r="O106" s="17">
        <f>O105-'User Inputs'!$B$7</f>
        <v>-48955.873718294548</v>
      </c>
      <c r="P106" s="17">
        <f>P105-'User Inputs'!$B$7</f>
        <v>-411572.87371829455</v>
      </c>
      <c r="Q106" s="17">
        <f>Q105-'User Inputs'!$B$7</f>
        <v>-443557.87371829455</v>
      </c>
      <c r="R106" s="17">
        <f>R105-'User Inputs'!$B$7</f>
        <v>-403634.87371829455</v>
      </c>
      <c r="S106" s="17">
        <f>S105-'User Inputs'!$B$7</f>
        <v>-378209.87371829455</v>
      </c>
      <c r="T106" s="17">
        <f>T105-'User Inputs'!$B$7</f>
        <v>-356894.87371829455</v>
      </c>
      <c r="U106" s="17">
        <f>U105-'User Inputs'!$B$7</f>
        <v>-382264.87371829455</v>
      </c>
      <c r="V106" s="17">
        <f>V105-'User Inputs'!$B$7</f>
        <v>-395923.87371829455</v>
      </c>
      <c r="W106" s="17">
        <f>W105-'User Inputs'!$B$7</f>
        <v>-392140.87371829455</v>
      </c>
      <c r="X106" s="17">
        <f>X105-'User Inputs'!$B$7</f>
        <v>-409037.87371829455</v>
      </c>
      <c r="Y106" s="17">
        <f>Y105-'User Inputs'!$B$7</f>
        <v>-271766.87371829455</v>
      </c>
      <c r="Z106" s="17">
        <f>Z105-'User Inputs'!$B$7</f>
        <v>-353754.87371829455</v>
      </c>
      <c r="AA106" s="17">
        <f>AA105-'User Inputs'!$B$7</f>
        <v>-247693.87371829455</v>
      </c>
      <c r="AB106" s="18">
        <f>AB105-'User Inputs'!$B$7</f>
        <v>34492.126281705452</v>
      </c>
    </row>
    <row r="107" spans="1:28" s="270" customFormat="1"/>
    <row r="108" spans="1:28" s="270" customFormat="1"/>
    <row r="109" spans="1:28" s="270" customFormat="1"/>
    <row r="110" spans="1:28" s="270" customFormat="1"/>
    <row r="111" spans="1:28" s="270" customFormat="1"/>
    <row r="112" spans="1:28" s="270" customFormat="1"/>
    <row r="113" spans="4:4" s="270" customFormat="1"/>
    <row r="114" spans="4:4">
      <c r="D114" s="67"/>
    </row>
    <row r="115" spans="4:4" s="270" customFormat="1"/>
    <row r="116" spans="4:4">
      <c r="D116" s="67"/>
    </row>
    <row r="117" spans="4:4">
      <c r="D117" s="67"/>
    </row>
    <row r="118" spans="4:4">
      <c r="D118" s="67"/>
    </row>
    <row r="119" spans="4:4">
      <c r="D119" s="67"/>
    </row>
    <row r="120" spans="4:4">
      <c r="D120" s="67"/>
    </row>
    <row r="122" spans="4:4" s="110" customFormat="1"/>
  </sheetData>
  <mergeCells count="2">
    <mergeCell ref="A105:D105"/>
    <mergeCell ref="A106:D106"/>
  </mergeCells>
  <conditionalFormatting sqref="E106:AB106">
    <cfRule type="cellIs" dxfId="2" priority="5" operator="lessThan">
      <formula>0</formula>
    </cfRule>
  </conditionalFormatting>
  <pageMargins left="0.7" right="0.7" top="0.75" bottom="0.75" header="0.3" footer="0.3"/>
  <pageSetup scale="56"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tabColor theme="4" tint="-0.249977111117893"/>
  </sheetPr>
  <dimension ref="A1:AD47"/>
  <sheetViews>
    <sheetView workbookViewId="0">
      <selection activeCell="I2" sqref="I2"/>
    </sheetView>
  </sheetViews>
  <sheetFormatPr defaultColWidth="9.109375" defaultRowHeight="14.4"/>
  <cols>
    <col min="1" max="3" width="9.109375" style="218"/>
    <col min="4" max="4" width="9.109375" style="241" customWidth="1"/>
    <col min="5" max="5" width="37.33203125" style="218" bestFit="1" customWidth="1"/>
    <col min="6" max="6" width="6.6640625" style="218" bestFit="1" customWidth="1"/>
    <col min="7" max="8" width="14" style="218" customWidth="1"/>
    <col min="9" max="30" width="11.6640625" style="218" customWidth="1"/>
    <col min="31" max="16384" width="9.109375" style="218"/>
  </cols>
  <sheetData>
    <row r="1" spans="1:30" ht="15" thickBot="1">
      <c r="A1" s="251" t="s">
        <v>135</v>
      </c>
      <c r="B1" s="252" t="s">
        <v>2</v>
      </c>
      <c r="C1" s="3" t="s">
        <v>3</v>
      </c>
      <c r="D1" s="239" t="s">
        <v>4</v>
      </c>
      <c r="E1" s="15" t="s">
        <v>1</v>
      </c>
      <c r="F1" s="254" t="s">
        <v>5</v>
      </c>
      <c r="G1" s="2" t="s">
        <v>81</v>
      </c>
      <c r="H1" s="15" t="s">
        <v>80</v>
      </c>
      <c r="I1" s="5">
        <f>MAX('Cost Export'!A:A)</f>
        <v>42150</v>
      </c>
      <c r="J1" s="4">
        <f>IF(COUNTIF('Cost Export'!$A:$A,I1-1)&gt;=1,I1-1,"N/A")</f>
        <v>42149</v>
      </c>
      <c r="K1" s="4">
        <f>IF(COUNTIF('Cost Export'!$A:$A,J1-1)&gt;=1,J1-1,"N/A")</f>
        <v>42148</v>
      </c>
      <c r="L1" s="4">
        <f>IF(COUNTIF('Cost Export'!$A:$A,K1-1)&gt;=1,K1-1,"N/A")</f>
        <v>42147</v>
      </c>
      <c r="M1" s="4">
        <f>IF(COUNTIF('Cost Export'!$A:$A,L1-1)&gt;=1,L1-1,"N/A")</f>
        <v>42146</v>
      </c>
      <c r="N1" s="4">
        <f>IF(COUNTIF('Cost Export'!$A:$A,M1-1)&gt;=1,M1-1,"N/A")</f>
        <v>42145</v>
      </c>
      <c r="O1" s="4">
        <f>IF(COUNTIF('Cost Export'!$A:$A,N1-1)&gt;=1,N1-1,"N/A")</f>
        <v>42144</v>
      </c>
      <c r="P1" s="4">
        <f>IF(COUNTIF('Cost Export'!$A:$A,O1-1)&gt;=1,O1-1,"N/A")</f>
        <v>42143</v>
      </c>
      <c r="Q1" s="4">
        <f>IF(COUNTIF('Cost Export'!$A:$A,P1-1)&gt;=1,P1-1,"N/A")</f>
        <v>42142</v>
      </c>
      <c r="R1" s="4">
        <f>IF(COUNTIF('Cost Export'!$A:$A,Q1-1)&gt;=1,Q1-1,"N/A")</f>
        <v>42141</v>
      </c>
      <c r="S1" s="4">
        <f>IF(COUNTIF('Cost Export'!$A:$A,R1-1)&gt;=1,R1-1,"N/A")</f>
        <v>42140</v>
      </c>
      <c r="T1" s="4">
        <f>IF(COUNTIF('Cost Export'!$A:$A,S1-1)&gt;=1,S1-1,"N/A")</f>
        <v>42139</v>
      </c>
      <c r="U1" s="4">
        <f>IF(COUNTIF('Cost Export'!$A:$A,T1-1)&gt;=1,T1-1,"N/A")</f>
        <v>42138</v>
      </c>
      <c r="V1" s="4">
        <f>IF(COUNTIF('Cost Export'!$A:$A,U1-1)&gt;=1,U1-1,"N/A")</f>
        <v>42137</v>
      </c>
      <c r="W1" s="4">
        <f>IF(COUNTIF('Cost Export'!$A:$A,V1-1)&gt;=1,V1-1,"N/A")</f>
        <v>42136</v>
      </c>
      <c r="X1" s="4">
        <f>IF(COUNTIF('Cost Export'!$A:$A,W1-1)&gt;=1,W1-1,"N/A")</f>
        <v>42135</v>
      </c>
      <c r="Y1" s="4">
        <f>IF(COUNTIF('Cost Export'!$A:$A,X1-1)&gt;=1,X1-1,"N/A")</f>
        <v>42134</v>
      </c>
      <c r="Z1" s="4">
        <f>IF(COUNTIF('Cost Export'!$A:$A,Y1-1)&gt;=1,Y1-1,"N/A")</f>
        <v>42133</v>
      </c>
      <c r="AA1" s="4">
        <f>IF(COUNTIF('Cost Export'!$A:$A,Z1-1)&gt;=1,Z1-1,"N/A")</f>
        <v>42132</v>
      </c>
      <c r="AB1" s="4">
        <f>IF(COUNTIF('Cost Export'!$A:$A,AA1-1)&gt;=1,AA1-1,"N/A")</f>
        <v>42131</v>
      </c>
      <c r="AC1" s="4">
        <f>IF(COUNTIF('Cost Export'!$A:$A,AB1-1)&gt;=1,AB1-1,"N/A")</f>
        <v>42130</v>
      </c>
      <c r="AD1" s="4">
        <f>IF(COUNTIF('Cost Export'!$A:$A,AC1-1)&gt;=1,AC1-1,"N/A")</f>
        <v>42129</v>
      </c>
    </row>
    <row r="2" spans="1:30">
      <c r="A2" s="246" t="s">
        <v>394</v>
      </c>
      <c r="B2" s="247">
        <v>7440</v>
      </c>
      <c r="C2" s="237" t="s">
        <v>9</v>
      </c>
      <c r="D2" s="240" t="str">
        <f>CONCATENATE(A2,"00")</f>
        <v>01000</v>
      </c>
      <c r="E2" s="14" t="s">
        <v>7</v>
      </c>
      <c r="F2" s="255" t="s">
        <v>10</v>
      </c>
      <c r="G2" s="24">
        <f>AVERAGE(I2:R2)</f>
        <v>603850</v>
      </c>
      <c r="H2" s="25">
        <f>AVERAGE(I2:M2)</f>
        <v>603837</v>
      </c>
      <c r="I2" s="242">
        <f>SUMIFS('Cost Export'!$G:$G,'Cost Export'!$C:$C,$B2,'Cost Export'!$D:$D,$C2,'Cost Export'!$A:$A,"&gt;="&amp;I$1,'Cost Export'!$A:$A,"&lt;"&amp;I$1+1)</f>
        <v>602355</v>
      </c>
      <c r="J2" s="242">
        <f>SUMIFS('Cost Export'!$G:$G,'Cost Export'!$C:$C,$B2,'Cost Export'!$D:$D,$C2,'Cost Export'!$A:$A,"&gt;="&amp;J$1,'Cost Export'!$A:$A,"&lt;"&amp;J$1+1)</f>
        <v>603525</v>
      </c>
      <c r="K2" s="242">
        <f>SUMIFS('Cost Export'!$G:$G,'Cost Export'!$C:$C,$B2,'Cost Export'!$D:$D,$C2,'Cost Export'!$A:$A,"&gt;="&amp;K$1,'Cost Export'!$A:$A,"&lt;"&amp;K$1+1)</f>
        <v>604435</v>
      </c>
      <c r="L2" s="242">
        <f>SUMIFS('Cost Export'!$G:$G,'Cost Export'!$C:$C,$B2,'Cost Export'!$D:$D,$C2,'Cost Export'!$A:$A,"&gt;="&amp;L$1,'Cost Export'!$A:$A,"&lt;"&amp;L$1+1)</f>
        <v>604435</v>
      </c>
      <c r="M2" s="242">
        <f>SUMIFS('Cost Export'!$G:$G,'Cost Export'!$C:$C,$B2,'Cost Export'!$D:$D,$C2,'Cost Export'!$A:$A,"&gt;="&amp;M$1,'Cost Export'!$A:$A,"&lt;"&amp;M$1+1)</f>
        <v>604435</v>
      </c>
      <c r="N2" s="242">
        <f>SUMIFS('Cost Export'!$G:$G,'Cost Export'!$C:$C,$B2,'Cost Export'!$D:$D,$C2,'Cost Export'!$A:$A,"&gt;="&amp;N$1,'Cost Export'!$A:$A,"&lt;"&amp;N$1+1)</f>
        <v>604045</v>
      </c>
      <c r="O2" s="242">
        <f>SUMIFS('Cost Export'!$G:$G,'Cost Export'!$C:$C,$B2,'Cost Export'!$D:$D,$C2,'Cost Export'!$A:$A,"&gt;="&amp;O$1,'Cost Export'!$A:$A,"&lt;"&amp;O$1+1)</f>
        <v>604175</v>
      </c>
      <c r="P2" s="242">
        <f>SUMIFS('Cost Export'!$G:$G,'Cost Export'!$C:$C,$B2,'Cost Export'!$D:$D,$C2,'Cost Export'!$A:$A,"&gt;="&amp;P$1,'Cost Export'!$A:$A,"&lt;"&amp;P$1+1)</f>
        <v>604305</v>
      </c>
      <c r="Q2" s="242">
        <f>SUMIFS('Cost Export'!$G:$G,'Cost Export'!$C:$C,$B2,'Cost Export'!$D:$D,$C2,'Cost Export'!$A:$A,"&gt;="&amp;Q$1,'Cost Export'!$A:$A,"&lt;"&amp;Q$1+1)</f>
        <v>603395</v>
      </c>
      <c r="R2" s="242">
        <f>SUMIFS('Cost Export'!$G:$G,'Cost Export'!$C:$C,$B2,'Cost Export'!$D:$D,$C2,'Cost Export'!$A:$A,"&gt;="&amp;R$1,'Cost Export'!$A:$A,"&lt;"&amp;R$1+1)</f>
        <v>603395</v>
      </c>
      <c r="S2" s="242">
        <f>SUMIFS('Cost Export'!$G:$G,'Cost Export'!$C:$C,$B2,'Cost Export'!$D:$D,$C2,'Cost Export'!$A:$A,"&gt;="&amp;S$1,'Cost Export'!$A:$A,"&lt;"&amp;S$1+1)</f>
        <v>603395</v>
      </c>
      <c r="T2" s="242">
        <f>SUMIFS('Cost Export'!$G:$G,'Cost Export'!$C:$C,$B2,'Cost Export'!$D:$D,$C2,'Cost Export'!$A:$A,"&gt;="&amp;T$1,'Cost Export'!$A:$A,"&lt;"&amp;T$1+1)</f>
        <v>603395</v>
      </c>
      <c r="U2" s="242">
        <f>SUMIFS('Cost Export'!$G:$G,'Cost Export'!$C:$C,$B2,'Cost Export'!$D:$D,$C2,'Cost Export'!$A:$A,"&gt;="&amp;U$1,'Cost Export'!$A:$A,"&lt;"&amp;U$1+1)</f>
        <v>603395</v>
      </c>
      <c r="V2" s="242">
        <f>SUMIFS('Cost Export'!$G:$G,'Cost Export'!$C:$C,$B2,'Cost Export'!$D:$D,$C2,'Cost Export'!$A:$A,"&gt;="&amp;V$1,'Cost Export'!$A:$A,"&lt;"&amp;V$1+1)</f>
        <v>603395</v>
      </c>
      <c r="W2" s="242">
        <f>SUMIFS('Cost Export'!$G:$G,'Cost Export'!$C:$C,$B2,'Cost Export'!$D:$D,$C2,'Cost Export'!$A:$A,"&gt;="&amp;W$1,'Cost Export'!$A:$A,"&lt;"&amp;W$1+1)</f>
        <v>604435</v>
      </c>
      <c r="X2" s="242">
        <f>SUMIFS('Cost Export'!$G:$G,'Cost Export'!$C:$C,$B2,'Cost Export'!$D:$D,$C2,'Cost Export'!$A:$A,"&gt;="&amp;X$1,'Cost Export'!$A:$A,"&lt;"&amp;X$1+1)</f>
        <v>604825</v>
      </c>
      <c r="Y2" s="242">
        <f>SUMIFS('Cost Export'!$G:$G,'Cost Export'!$C:$C,$B2,'Cost Export'!$D:$D,$C2,'Cost Export'!$A:$A,"&gt;="&amp;Y$1,'Cost Export'!$A:$A,"&lt;"&amp;Y$1+1)</f>
        <v>604695</v>
      </c>
      <c r="Z2" s="242">
        <f>SUMIFS('Cost Export'!$G:$G,'Cost Export'!$C:$C,$B2,'Cost Export'!$D:$D,$C2,'Cost Export'!$A:$A,"&gt;="&amp;Z$1,'Cost Export'!$A:$A,"&lt;"&amp;Z$1+1)</f>
        <v>604695</v>
      </c>
      <c r="AA2" s="242">
        <f>SUMIFS('Cost Export'!$G:$G,'Cost Export'!$C:$C,$B2,'Cost Export'!$D:$D,$C2,'Cost Export'!$A:$A,"&gt;="&amp;AA$1,'Cost Export'!$A:$A,"&lt;"&amp;AA$1+1)</f>
        <v>604825</v>
      </c>
      <c r="AB2" s="242">
        <f>SUMIFS('Cost Export'!$G:$G,'Cost Export'!$C:$C,$B2,'Cost Export'!$D:$D,$C2,'Cost Export'!$A:$A,"&gt;="&amp;AB$1,'Cost Export'!$A:$A,"&lt;"&amp;AB$1+1)</f>
        <v>605345</v>
      </c>
      <c r="AC2" s="242">
        <f>SUMIFS('Cost Export'!$G:$G,'Cost Export'!$C:$C,$B2,'Cost Export'!$D:$D,$C2,'Cost Export'!$A:$A,"&gt;="&amp;AC$1,'Cost Export'!$A:$A,"&lt;"&amp;AC$1+1)</f>
        <v>605215</v>
      </c>
      <c r="AD2" s="455">
        <f>SUMIFS('Cost Export'!$G:$G,'Cost Export'!$C:$C,$B2,'Cost Export'!$D:$D,$C2,'Cost Export'!$A:$A,"&gt;="&amp;AD$1,'Cost Export'!$A:$A,"&lt;"&amp;AD$1+1)</f>
        <v>604825</v>
      </c>
    </row>
    <row r="3" spans="1:30">
      <c r="A3" s="248" t="s">
        <v>395</v>
      </c>
      <c r="B3" s="249" t="s">
        <v>16</v>
      </c>
      <c r="C3" s="238" t="s">
        <v>13</v>
      </c>
      <c r="D3" s="240" t="str">
        <f t="shared" ref="D3:D34" si="0">CONCATENATE(A3,"00")</f>
        <v>04000</v>
      </c>
      <c r="E3" s="8" t="s">
        <v>15</v>
      </c>
      <c r="F3" s="256" t="s">
        <v>10</v>
      </c>
      <c r="G3" s="26">
        <f t="shared" ref="G3:G34" si="1">AVERAGE(I3:R3)</f>
        <v>11400</v>
      </c>
      <c r="H3" s="25">
        <f t="shared" ref="H3:H34" si="2">AVERAGE(I3:M3)</f>
        <v>10650</v>
      </c>
      <c r="I3" s="453">
        <f>SUMIFS('Cost Export'!$G:$G,'Cost Export'!$C:$C,$B3,'Cost Export'!$D:$D,$C3,'Cost Export'!$A:$A,"&gt;="&amp;I$1,'Cost Export'!$A:$A,"&lt;"&amp;I$1+1)</f>
        <v>12250</v>
      </c>
      <c r="J3" s="453">
        <f>SUMIFS('Cost Export'!$G:$G,'Cost Export'!$C:$C,$B3,'Cost Export'!$D:$D,$C3,'Cost Export'!$A:$A,"&gt;="&amp;J$1,'Cost Export'!$A:$A,"&lt;"&amp;J$1+1)</f>
        <v>8750</v>
      </c>
      <c r="K3" s="453">
        <f>SUMIFS('Cost Export'!$G:$G,'Cost Export'!$C:$C,$B3,'Cost Export'!$D:$D,$C3,'Cost Export'!$A:$A,"&gt;="&amp;K$1,'Cost Export'!$A:$A,"&lt;"&amp;K$1+1)</f>
        <v>8750</v>
      </c>
      <c r="L3" s="453">
        <f>SUMIFS('Cost Export'!$G:$G,'Cost Export'!$C:$C,$B3,'Cost Export'!$D:$D,$C3,'Cost Export'!$A:$A,"&gt;="&amp;L$1,'Cost Export'!$A:$A,"&lt;"&amp;L$1+1)</f>
        <v>11750</v>
      </c>
      <c r="M3" s="453">
        <f>SUMIFS('Cost Export'!$G:$G,'Cost Export'!$C:$C,$B3,'Cost Export'!$D:$D,$C3,'Cost Export'!$A:$A,"&gt;="&amp;M$1,'Cost Export'!$A:$A,"&lt;"&amp;M$1+1)</f>
        <v>11750</v>
      </c>
      <c r="N3" s="453">
        <f>SUMIFS('Cost Export'!$G:$G,'Cost Export'!$C:$C,$B3,'Cost Export'!$D:$D,$C3,'Cost Export'!$A:$A,"&gt;="&amp;N$1,'Cost Export'!$A:$A,"&lt;"&amp;N$1+1)</f>
        <v>11750</v>
      </c>
      <c r="O3" s="453">
        <f>SUMIFS('Cost Export'!$G:$G,'Cost Export'!$C:$C,$B3,'Cost Export'!$D:$D,$C3,'Cost Export'!$A:$A,"&gt;="&amp;O$1,'Cost Export'!$A:$A,"&lt;"&amp;O$1+1)</f>
        <v>11750</v>
      </c>
      <c r="P3" s="453">
        <f>SUMIFS('Cost Export'!$G:$G,'Cost Export'!$C:$C,$B3,'Cost Export'!$D:$D,$C3,'Cost Export'!$A:$A,"&gt;="&amp;P$1,'Cost Export'!$A:$A,"&lt;"&amp;P$1+1)</f>
        <v>11750</v>
      </c>
      <c r="Q3" s="453">
        <f>SUMIFS('Cost Export'!$G:$G,'Cost Export'!$C:$C,$B3,'Cost Export'!$D:$D,$C3,'Cost Export'!$A:$A,"&gt;="&amp;Q$1,'Cost Export'!$A:$A,"&lt;"&amp;Q$1+1)</f>
        <v>11750</v>
      </c>
      <c r="R3" s="453">
        <f>SUMIFS('Cost Export'!$G:$G,'Cost Export'!$C:$C,$B3,'Cost Export'!$D:$D,$C3,'Cost Export'!$A:$A,"&gt;="&amp;R$1,'Cost Export'!$A:$A,"&lt;"&amp;R$1+1)</f>
        <v>13750</v>
      </c>
      <c r="S3" s="453">
        <f>SUMIFS('Cost Export'!$G:$G,'Cost Export'!$C:$C,$B3,'Cost Export'!$D:$D,$C3,'Cost Export'!$A:$A,"&gt;="&amp;S$1,'Cost Export'!$A:$A,"&lt;"&amp;S$1+1)</f>
        <v>13750</v>
      </c>
      <c r="T3" s="453">
        <f>SUMIFS('Cost Export'!$G:$G,'Cost Export'!$C:$C,$B3,'Cost Export'!$D:$D,$C3,'Cost Export'!$A:$A,"&gt;="&amp;T$1,'Cost Export'!$A:$A,"&lt;"&amp;T$1+1)</f>
        <v>13750</v>
      </c>
      <c r="U3" s="453">
        <f>SUMIFS('Cost Export'!$G:$G,'Cost Export'!$C:$C,$B3,'Cost Export'!$D:$D,$C3,'Cost Export'!$A:$A,"&gt;="&amp;U$1,'Cost Export'!$A:$A,"&lt;"&amp;U$1+1)</f>
        <v>15750</v>
      </c>
      <c r="V3" s="453">
        <f>SUMIFS('Cost Export'!$G:$G,'Cost Export'!$C:$C,$B3,'Cost Export'!$D:$D,$C3,'Cost Export'!$A:$A,"&gt;="&amp;V$1,'Cost Export'!$A:$A,"&lt;"&amp;V$1+1)</f>
        <v>13750</v>
      </c>
      <c r="W3" s="453">
        <f>SUMIFS('Cost Export'!$G:$G,'Cost Export'!$C:$C,$B3,'Cost Export'!$D:$D,$C3,'Cost Export'!$A:$A,"&gt;="&amp;W$1,'Cost Export'!$A:$A,"&lt;"&amp;W$1+1)</f>
        <v>15050</v>
      </c>
      <c r="X3" s="453">
        <f>SUMIFS('Cost Export'!$G:$G,'Cost Export'!$C:$C,$B3,'Cost Export'!$D:$D,$C3,'Cost Export'!$A:$A,"&gt;="&amp;X$1,'Cost Export'!$A:$A,"&lt;"&amp;X$1+1)</f>
        <v>14300</v>
      </c>
      <c r="Y3" s="453">
        <f>SUMIFS('Cost Export'!$G:$G,'Cost Export'!$C:$C,$B3,'Cost Export'!$D:$D,$C3,'Cost Export'!$A:$A,"&gt;="&amp;Y$1,'Cost Export'!$A:$A,"&lt;"&amp;Y$1+1)</f>
        <v>14300</v>
      </c>
      <c r="Z3" s="453">
        <f>SUMIFS('Cost Export'!$G:$G,'Cost Export'!$C:$C,$B3,'Cost Export'!$D:$D,$C3,'Cost Export'!$A:$A,"&gt;="&amp;Z$1,'Cost Export'!$A:$A,"&lt;"&amp;Z$1+1)</f>
        <v>19000</v>
      </c>
      <c r="AA3" s="453">
        <f>SUMIFS('Cost Export'!$G:$G,'Cost Export'!$C:$C,$B3,'Cost Export'!$D:$D,$C3,'Cost Export'!$A:$A,"&gt;="&amp;AA$1,'Cost Export'!$A:$A,"&lt;"&amp;AA$1+1)</f>
        <v>19000</v>
      </c>
      <c r="AB3" s="453">
        <f>SUMIFS('Cost Export'!$G:$G,'Cost Export'!$C:$C,$B3,'Cost Export'!$D:$D,$C3,'Cost Export'!$A:$A,"&gt;="&amp;AB$1,'Cost Export'!$A:$A,"&lt;"&amp;AB$1+1)</f>
        <v>19000</v>
      </c>
      <c r="AC3" s="453">
        <f>SUMIFS('Cost Export'!$G:$G,'Cost Export'!$C:$C,$B3,'Cost Export'!$D:$D,$C3,'Cost Export'!$A:$A,"&gt;="&amp;AC$1,'Cost Export'!$A:$A,"&lt;"&amp;AC$1+1)</f>
        <v>19000</v>
      </c>
      <c r="AD3" s="456">
        <f>SUMIFS('Cost Export'!$G:$G,'Cost Export'!$C:$C,$B3,'Cost Export'!$D:$D,$C3,'Cost Export'!$A:$A,"&gt;="&amp;AD$1,'Cost Export'!$A:$A,"&lt;"&amp;AD$1+1)</f>
        <v>19000</v>
      </c>
    </row>
    <row r="4" spans="1:30">
      <c r="A4" s="248" t="s">
        <v>454</v>
      </c>
      <c r="B4" s="249" t="s">
        <v>18</v>
      </c>
      <c r="C4" s="238" t="s">
        <v>22</v>
      </c>
      <c r="D4" s="240" t="str">
        <f t="shared" si="0"/>
        <v>04100</v>
      </c>
      <c r="E4" s="8" t="s">
        <v>398</v>
      </c>
      <c r="F4" s="256" t="s">
        <v>10</v>
      </c>
      <c r="G4" s="26">
        <f t="shared" si="1"/>
        <v>0</v>
      </c>
      <c r="H4" s="25">
        <f t="shared" si="2"/>
        <v>0</v>
      </c>
      <c r="I4" s="453">
        <f>SUMIFS('Cost Export'!$G:$G,'Cost Export'!$C:$C,$B4,'Cost Export'!$D:$D,$C4,'Cost Export'!$A:$A,"&gt;="&amp;I$1,'Cost Export'!$A:$A,"&lt;"&amp;I$1+1)</f>
        <v>0</v>
      </c>
      <c r="J4" s="453">
        <f>SUMIFS('Cost Export'!$G:$G,'Cost Export'!$C:$C,$B4,'Cost Export'!$D:$D,$C4,'Cost Export'!$A:$A,"&gt;="&amp;J$1,'Cost Export'!$A:$A,"&lt;"&amp;J$1+1)</f>
        <v>0</v>
      </c>
      <c r="K4" s="453">
        <f>SUMIFS('Cost Export'!$G:$G,'Cost Export'!$C:$C,$B4,'Cost Export'!$D:$D,$C4,'Cost Export'!$A:$A,"&gt;="&amp;K$1,'Cost Export'!$A:$A,"&lt;"&amp;K$1+1)</f>
        <v>0</v>
      </c>
      <c r="L4" s="453">
        <f>SUMIFS('Cost Export'!$G:$G,'Cost Export'!$C:$C,$B4,'Cost Export'!$D:$D,$C4,'Cost Export'!$A:$A,"&gt;="&amp;L$1,'Cost Export'!$A:$A,"&lt;"&amp;L$1+1)</f>
        <v>0</v>
      </c>
      <c r="M4" s="453">
        <f>SUMIFS('Cost Export'!$G:$G,'Cost Export'!$C:$C,$B4,'Cost Export'!$D:$D,$C4,'Cost Export'!$A:$A,"&gt;="&amp;M$1,'Cost Export'!$A:$A,"&lt;"&amp;M$1+1)</f>
        <v>0</v>
      </c>
      <c r="N4" s="453">
        <f>SUMIFS('Cost Export'!$G:$G,'Cost Export'!$C:$C,$B4,'Cost Export'!$D:$D,$C4,'Cost Export'!$A:$A,"&gt;="&amp;N$1,'Cost Export'!$A:$A,"&lt;"&amp;N$1+1)</f>
        <v>0</v>
      </c>
      <c r="O4" s="453">
        <f>SUMIFS('Cost Export'!$G:$G,'Cost Export'!$C:$C,$B4,'Cost Export'!$D:$D,$C4,'Cost Export'!$A:$A,"&gt;="&amp;O$1,'Cost Export'!$A:$A,"&lt;"&amp;O$1+1)</f>
        <v>0</v>
      </c>
      <c r="P4" s="453">
        <f>SUMIFS('Cost Export'!$G:$G,'Cost Export'!$C:$C,$B4,'Cost Export'!$D:$D,$C4,'Cost Export'!$A:$A,"&gt;="&amp;P$1,'Cost Export'!$A:$A,"&lt;"&amp;P$1+1)</f>
        <v>0</v>
      </c>
      <c r="Q4" s="453">
        <f>SUMIFS('Cost Export'!$G:$G,'Cost Export'!$C:$C,$B4,'Cost Export'!$D:$D,$C4,'Cost Export'!$A:$A,"&gt;="&amp;Q$1,'Cost Export'!$A:$A,"&lt;"&amp;Q$1+1)</f>
        <v>0</v>
      </c>
      <c r="R4" s="453">
        <f>SUMIFS('Cost Export'!$G:$G,'Cost Export'!$C:$C,$B4,'Cost Export'!$D:$D,$C4,'Cost Export'!$A:$A,"&gt;="&amp;R$1,'Cost Export'!$A:$A,"&lt;"&amp;R$1+1)</f>
        <v>0</v>
      </c>
      <c r="S4" s="453">
        <f>SUMIFS('Cost Export'!$G:$G,'Cost Export'!$C:$C,$B4,'Cost Export'!$D:$D,$C4,'Cost Export'!$A:$A,"&gt;="&amp;S$1,'Cost Export'!$A:$A,"&lt;"&amp;S$1+1)</f>
        <v>0</v>
      </c>
      <c r="T4" s="453">
        <f>SUMIFS('Cost Export'!$G:$G,'Cost Export'!$C:$C,$B4,'Cost Export'!$D:$D,$C4,'Cost Export'!$A:$A,"&gt;="&amp;T$1,'Cost Export'!$A:$A,"&lt;"&amp;T$1+1)</f>
        <v>0</v>
      </c>
      <c r="U4" s="453">
        <f>SUMIFS('Cost Export'!$G:$G,'Cost Export'!$C:$C,$B4,'Cost Export'!$D:$D,$C4,'Cost Export'!$A:$A,"&gt;="&amp;U$1,'Cost Export'!$A:$A,"&lt;"&amp;U$1+1)</f>
        <v>0</v>
      </c>
      <c r="V4" s="453">
        <f>SUMIFS('Cost Export'!$G:$G,'Cost Export'!$C:$C,$B4,'Cost Export'!$D:$D,$C4,'Cost Export'!$A:$A,"&gt;="&amp;V$1,'Cost Export'!$A:$A,"&lt;"&amp;V$1+1)</f>
        <v>0</v>
      </c>
      <c r="W4" s="453">
        <f>SUMIFS('Cost Export'!$G:$G,'Cost Export'!$C:$C,$B4,'Cost Export'!$D:$D,$C4,'Cost Export'!$A:$A,"&gt;="&amp;W$1,'Cost Export'!$A:$A,"&lt;"&amp;W$1+1)</f>
        <v>0</v>
      </c>
      <c r="X4" s="453">
        <f>SUMIFS('Cost Export'!$G:$G,'Cost Export'!$C:$C,$B4,'Cost Export'!$D:$D,$C4,'Cost Export'!$A:$A,"&gt;="&amp;X$1,'Cost Export'!$A:$A,"&lt;"&amp;X$1+1)</f>
        <v>0</v>
      </c>
      <c r="Y4" s="453">
        <f>SUMIFS('Cost Export'!$G:$G,'Cost Export'!$C:$C,$B4,'Cost Export'!$D:$D,$C4,'Cost Export'!$A:$A,"&gt;="&amp;Y$1,'Cost Export'!$A:$A,"&lt;"&amp;Y$1+1)</f>
        <v>0</v>
      </c>
      <c r="Z4" s="453">
        <f>SUMIFS('Cost Export'!$G:$G,'Cost Export'!$C:$C,$B4,'Cost Export'!$D:$D,$C4,'Cost Export'!$A:$A,"&gt;="&amp;Z$1,'Cost Export'!$A:$A,"&lt;"&amp;Z$1+1)</f>
        <v>0</v>
      </c>
      <c r="AA4" s="453">
        <f>SUMIFS('Cost Export'!$G:$G,'Cost Export'!$C:$C,$B4,'Cost Export'!$D:$D,$C4,'Cost Export'!$A:$A,"&gt;="&amp;AA$1,'Cost Export'!$A:$A,"&lt;"&amp;AA$1+1)</f>
        <v>0</v>
      </c>
      <c r="AB4" s="453">
        <f>SUMIFS('Cost Export'!$G:$G,'Cost Export'!$C:$C,$B4,'Cost Export'!$D:$D,$C4,'Cost Export'!$A:$A,"&gt;="&amp;AB$1,'Cost Export'!$A:$A,"&lt;"&amp;AB$1+1)</f>
        <v>0</v>
      </c>
      <c r="AC4" s="453">
        <f>SUMIFS('Cost Export'!$G:$G,'Cost Export'!$C:$C,$B4,'Cost Export'!$D:$D,$C4,'Cost Export'!$A:$A,"&gt;="&amp;AC$1,'Cost Export'!$A:$A,"&lt;"&amp;AC$1+1)</f>
        <v>0</v>
      </c>
      <c r="AD4" s="456">
        <f>SUMIFS('Cost Export'!$G:$G,'Cost Export'!$C:$C,$B4,'Cost Export'!$D:$D,$C4,'Cost Export'!$A:$A,"&gt;="&amp;AD$1,'Cost Export'!$A:$A,"&lt;"&amp;AD$1+1)</f>
        <v>0</v>
      </c>
    </row>
    <row r="5" spans="1:30">
      <c r="A5" s="248" t="s">
        <v>455</v>
      </c>
      <c r="B5" s="249" t="s">
        <v>45</v>
      </c>
      <c r="C5" s="238" t="s">
        <v>13</v>
      </c>
      <c r="D5" s="240" t="str">
        <f t="shared" si="0"/>
        <v>06000</v>
      </c>
      <c r="E5" s="8" t="s">
        <v>399</v>
      </c>
      <c r="F5" s="256" t="s">
        <v>10</v>
      </c>
      <c r="G5" s="26">
        <f t="shared" si="1"/>
        <v>-58087.3</v>
      </c>
      <c r="H5" s="25">
        <f t="shared" si="2"/>
        <v>-116174.6</v>
      </c>
      <c r="I5" s="453">
        <f>SUMIFS('Cost Export'!$G:$G,'Cost Export'!$C:$C,$B5,'Cost Export'!$D:$D,$C5,'Cost Export'!$A:$A,"&gt;="&amp;I$1,'Cost Export'!$A:$A,"&lt;"&amp;I$1+1)</f>
        <v>-1014514</v>
      </c>
      <c r="J5" s="453">
        <f>SUMIFS('Cost Export'!$G:$G,'Cost Export'!$C:$C,$B5,'Cost Export'!$D:$D,$C5,'Cost Export'!$A:$A,"&gt;="&amp;J$1,'Cost Export'!$A:$A,"&lt;"&amp;J$1+1)</f>
        <v>0</v>
      </c>
      <c r="K5" s="453">
        <f>SUMIFS('Cost Export'!$G:$G,'Cost Export'!$C:$C,$B5,'Cost Export'!$D:$D,$C5,'Cost Export'!$A:$A,"&gt;="&amp;K$1,'Cost Export'!$A:$A,"&lt;"&amp;K$1+1)</f>
        <v>433641</v>
      </c>
      <c r="L5" s="453">
        <f>SUMIFS('Cost Export'!$G:$G,'Cost Export'!$C:$C,$B5,'Cost Export'!$D:$D,$C5,'Cost Export'!$A:$A,"&gt;="&amp;L$1,'Cost Export'!$A:$A,"&lt;"&amp;L$1+1)</f>
        <v>0</v>
      </c>
      <c r="M5" s="453">
        <f>SUMIFS('Cost Export'!$G:$G,'Cost Export'!$C:$C,$B5,'Cost Export'!$D:$D,$C5,'Cost Export'!$A:$A,"&gt;="&amp;M$1,'Cost Export'!$A:$A,"&lt;"&amp;M$1+1)</f>
        <v>0</v>
      </c>
      <c r="N5" s="453">
        <f>SUMIFS('Cost Export'!$G:$G,'Cost Export'!$C:$C,$B5,'Cost Export'!$D:$D,$C5,'Cost Export'!$A:$A,"&gt;="&amp;N$1,'Cost Export'!$A:$A,"&lt;"&amp;N$1+1)</f>
        <v>0</v>
      </c>
      <c r="O5" s="453">
        <f>SUMIFS('Cost Export'!$G:$G,'Cost Export'!$C:$C,$B5,'Cost Export'!$D:$D,$C5,'Cost Export'!$A:$A,"&gt;="&amp;O$1,'Cost Export'!$A:$A,"&lt;"&amp;O$1+1)</f>
        <v>0</v>
      </c>
      <c r="P5" s="453">
        <f>SUMIFS('Cost Export'!$G:$G,'Cost Export'!$C:$C,$B5,'Cost Export'!$D:$D,$C5,'Cost Export'!$A:$A,"&gt;="&amp;P$1,'Cost Export'!$A:$A,"&lt;"&amp;P$1+1)</f>
        <v>0</v>
      </c>
      <c r="Q5" s="453">
        <f>SUMIFS('Cost Export'!$G:$G,'Cost Export'!$C:$C,$B5,'Cost Export'!$D:$D,$C5,'Cost Export'!$A:$A,"&gt;="&amp;Q$1,'Cost Export'!$A:$A,"&lt;"&amp;Q$1+1)</f>
        <v>0</v>
      </c>
      <c r="R5" s="453">
        <f>SUMIFS('Cost Export'!$G:$G,'Cost Export'!$C:$C,$B5,'Cost Export'!$D:$D,$C5,'Cost Export'!$A:$A,"&gt;="&amp;R$1,'Cost Export'!$A:$A,"&lt;"&amp;R$1+1)</f>
        <v>0</v>
      </c>
      <c r="S5" s="453">
        <f>SUMIFS('Cost Export'!$G:$G,'Cost Export'!$C:$C,$B5,'Cost Export'!$D:$D,$C5,'Cost Export'!$A:$A,"&gt;="&amp;S$1,'Cost Export'!$A:$A,"&lt;"&amp;S$1+1)</f>
        <v>0</v>
      </c>
      <c r="T5" s="453">
        <f>SUMIFS('Cost Export'!$G:$G,'Cost Export'!$C:$C,$B5,'Cost Export'!$D:$D,$C5,'Cost Export'!$A:$A,"&gt;="&amp;T$1,'Cost Export'!$A:$A,"&lt;"&amp;T$1+1)</f>
        <v>0</v>
      </c>
      <c r="U5" s="453">
        <f>SUMIFS('Cost Export'!$G:$G,'Cost Export'!$C:$C,$B5,'Cost Export'!$D:$D,$C5,'Cost Export'!$A:$A,"&gt;="&amp;U$1,'Cost Export'!$A:$A,"&lt;"&amp;U$1+1)</f>
        <v>0</v>
      </c>
      <c r="V5" s="453">
        <f>SUMIFS('Cost Export'!$G:$G,'Cost Export'!$C:$C,$B5,'Cost Export'!$D:$D,$C5,'Cost Export'!$A:$A,"&gt;="&amp;V$1,'Cost Export'!$A:$A,"&lt;"&amp;V$1+1)</f>
        <v>0</v>
      </c>
      <c r="W5" s="453">
        <f>SUMIFS('Cost Export'!$G:$G,'Cost Export'!$C:$C,$B5,'Cost Export'!$D:$D,$C5,'Cost Export'!$A:$A,"&gt;="&amp;W$1,'Cost Export'!$A:$A,"&lt;"&amp;W$1+1)</f>
        <v>0</v>
      </c>
      <c r="X5" s="453">
        <f>SUMIFS('Cost Export'!$G:$G,'Cost Export'!$C:$C,$B5,'Cost Export'!$D:$D,$C5,'Cost Export'!$A:$A,"&gt;="&amp;X$1,'Cost Export'!$A:$A,"&lt;"&amp;X$1+1)</f>
        <v>0</v>
      </c>
      <c r="Y5" s="453">
        <f>SUMIFS('Cost Export'!$G:$G,'Cost Export'!$C:$C,$B5,'Cost Export'!$D:$D,$C5,'Cost Export'!$A:$A,"&gt;="&amp;Y$1,'Cost Export'!$A:$A,"&lt;"&amp;Y$1+1)</f>
        <v>0</v>
      </c>
      <c r="Z5" s="453">
        <f>SUMIFS('Cost Export'!$G:$G,'Cost Export'!$C:$C,$B5,'Cost Export'!$D:$D,$C5,'Cost Export'!$A:$A,"&gt;="&amp;Z$1,'Cost Export'!$A:$A,"&lt;"&amp;Z$1+1)</f>
        <v>0</v>
      </c>
      <c r="AA5" s="453">
        <f>SUMIFS('Cost Export'!$G:$G,'Cost Export'!$C:$C,$B5,'Cost Export'!$D:$D,$C5,'Cost Export'!$A:$A,"&gt;="&amp;AA$1,'Cost Export'!$A:$A,"&lt;"&amp;AA$1+1)</f>
        <v>0</v>
      </c>
      <c r="AB5" s="453">
        <f>SUMIFS('Cost Export'!$G:$G,'Cost Export'!$C:$C,$B5,'Cost Export'!$D:$D,$C5,'Cost Export'!$A:$A,"&gt;="&amp;AB$1,'Cost Export'!$A:$A,"&lt;"&amp;AB$1+1)</f>
        <v>0</v>
      </c>
      <c r="AC5" s="453">
        <f>SUMIFS('Cost Export'!$G:$G,'Cost Export'!$C:$C,$B5,'Cost Export'!$D:$D,$C5,'Cost Export'!$A:$A,"&gt;="&amp;AC$1,'Cost Export'!$A:$A,"&lt;"&amp;AC$1+1)</f>
        <v>0</v>
      </c>
      <c r="AD5" s="456">
        <f>SUMIFS('Cost Export'!$G:$G,'Cost Export'!$C:$C,$B5,'Cost Export'!$D:$D,$C5,'Cost Export'!$A:$A,"&gt;="&amp;AD$1,'Cost Export'!$A:$A,"&lt;"&amp;AD$1+1)</f>
        <v>0</v>
      </c>
    </row>
    <row r="6" spans="1:30">
      <c r="A6" s="248" t="s">
        <v>456</v>
      </c>
      <c r="B6" s="249" t="s">
        <v>42</v>
      </c>
      <c r="C6" s="238" t="s">
        <v>400</v>
      </c>
      <c r="D6" s="240" t="str">
        <f t="shared" si="0"/>
        <v>09000</v>
      </c>
      <c r="E6" s="8" t="s">
        <v>401</v>
      </c>
      <c r="F6" s="256" t="s">
        <v>10</v>
      </c>
      <c r="G6" s="26">
        <f t="shared" si="1"/>
        <v>0</v>
      </c>
      <c r="H6" s="25">
        <f t="shared" si="2"/>
        <v>0</v>
      </c>
      <c r="I6" s="453">
        <f>SUMIFS('Cost Export'!$G:$G,'Cost Export'!$C:$C,$B6,'Cost Export'!$D:$D,$C6,'Cost Export'!$A:$A,"&gt;="&amp;I$1,'Cost Export'!$A:$A,"&lt;"&amp;I$1+1)</f>
        <v>0</v>
      </c>
      <c r="J6" s="453">
        <f>SUMIFS('Cost Export'!$G:$G,'Cost Export'!$C:$C,$B6,'Cost Export'!$D:$D,$C6,'Cost Export'!$A:$A,"&gt;="&amp;J$1,'Cost Export'!$A:$A,"&lt;"&amp;J$1+1)</f>
        <v>0</v>
      </c>
      <c r="K6" s="453">
        <f>SUMIFS('Cost Export'!$G:$G,'Cost Export'!$C:$C,$B6,'Cost Export'!$D:$D,$C6,'Cost Export'!$A:$A,"&gt;="&amp;K$1,'Cost Export'!$A:$A,"&lt;"&amp;K$1+1)</f>
        <v>0</v>
      </c>
      <c r="L6" s="453">
        <f>SUMIFS('Cost Export'!$G:$G,'Cost Export'!$C:$C,$B6,'Cost Export'!$D:$D,$C6,'Cost Export'!$A:$A,"&gt;="&amp;L$1,'Cost Export'!$A:$A,"&lt;"&amp;L$1+1)</f>
        <v>0</v>
      </c>
      <c r="M6" s="453">
        <f>SUMIFS('Cost Export'!$G:$G,'Cost Export'!$C:$C,$B6,'Cost Export'!$D:$D,$C6,'Cost Export'!$A:$A,"&gt;="&amp;M$1,'Cost Export'!$A:$A,"&lt;"&amp;M$1+1)</f>
        <v>0</v>
      </c>
      <c r="N6" s="453">
        <f>SUMIFS('Cost Export'!$G:$G,'Cost Export'!$C:$C,$B6,'Cost Export'!$D:$D,$C6,'Cost Export'!$A:$A,"&gt;="&amp;N$1,'Cost Export'!$A:$A,"&lt;"&amp;N$1+1)</f>
        <v>0</v>
      </c>
      <c r="O6" s="453">
        <f>SUMIFS('Cost Export'!$G:$G,'Cost Export'!$C:$C,$B6,'Cost Export'!$D:$D,$C6,'Cost Export'!$A:$A,"&gt;="&amp;O$1,'Cost Export'!$A:$A,"&lt;"&amp;O$1+1)</f>
        <v>0</v>
      </c>
      <c r="P6" s="453">
        <f>SUMIFS('Cost Export'!$G:$G,'Cost Export'!$C:$C,$B6,'Cost Export'!$D:$D,$C6,'Cost Export'!$A:$A,"&gt;="&amp;P$1,'Cost Export'!$A:$A,"&lt;"&amp;P$1+1)</f>
        <v>0</v>
      </c>
      <c r="Q6" s="453">
        <f>SUMIFS('Cost Export'!$G:$G,'Cost Export'!$C:$C,$B6,'Cost Export'!$D:$D,$C6,'Cost Export'!$A:$A,"&gt;="&amp;Q$1,'Cost Export'!$A:$A,"&lt;"&amp;Q$1+1)</f>
        <v>0</v>
      </c>
      <c r="R6" s="453">
        <f>SUMIFS('Cost Export'!$G:$G,'Cost Export'!$C:$C,$B6,'Cost Export'!$D:$D,$C6,'Cost Export'!$A:$A,"&gt;="&amp;R$1,'Cost Export'!$A:$A,"&lt;"&amp;R$1+1)</f>
        <v>0</v>
      </c>
      <c r="S6" s="453">
        <f>SUMIFS('Cost Export'!$G:$G,'Cost Export'!$C:$C,$B6,'Cost Export'!$D:$D,$C6,'Cost Export'!$A:$A,"&gt;="&amp;S$1,'Cost Export'!$A:$A,"&lt;"&amp;S$1+1)</f>
        <v>0</v>
      </c>
      <c r="T6" s="453">
        <f>SUMIFS('Cost Export'!$G:$G,'Cost Export'!$C:$C,$B6,'Cost Export'!$D:$D,$C6,'Cost Export'!$A:$A,"&gt;="&amp;T$1,'Cost Export'!$A:$A,"&lt;"&amp;T$1+1)</f>
        <v>0</v>
      </c>
      <c r="U6" s="453">
        <f>SUMIFS('Cost Export'!$G:$G,'Cost Export'!$C:$C,$B6,'Cost Export'!$D:$D,$C6,'Cost Export'!$A:$A,"&gt;="&amp;U$1,'Cost Export'!$A:$A,"&lt;"&amp;U$1+1)</f>
        <v>0</v>
      </c>
      <c r="V6" s="453">
        <f>SUMIFS('Cost Export'!$G:$G,'Cost Export'!$C:$C,$B6,'Cost Export'!$D:$D,$C6,'Cost Export'!$A:$A,"&gt;="&amp;V$1,'Cost Export'!$A:$A,"&lt;"&amp;V$1+1)</f>
        <v>0</v>
      </c>
      <c r="W6" s="453">
        <f>SUMIFS('Cost Export'!$G:$G,'Cost Export'!$C:$C,$B6,'Cost Export'!$D:$D,$C6,'Cost Export'!$A:$A,"&gt;="&amp;W$1,'Cost Export'!$A:$A,"&lt;"&amp;W$1+1)</f>
        <v>0</v>
      </c>
      <c r="X6" s="453">
        <f>SUMIFS('Cost Export'!$G:$G,'Cost Export'!$C:$C,$B6,'Cost Export'!$D:$D,$C6,'Cost Export'!$A:$A,"&gt;="&amp;X$1,'Cost Export'!$A:$A,"&lt;"&amp;X$1+1)</f>
        <v>0</v>
      </c>
      <c r="Y6" s="453">
        <f>SUMIFS('Cost Export'!$G:$G,'Cost Export'!$C:$C,$B6,'Cost Export'!$D:$D,$C6,'Cost Export'!$A:$A,"&gt;="&amp;Y$1,'Cost Export'!$A:$A,"&lt;"&amp;Y$1+1)</f>
        <v>0</v>
      </c>
      <c r="Z6" s="453">
        <f>SUMIFS('Cost Export'!$G:$G,'Cost Export'!$C:$C,$B6,'Cost Export'!$D:$D,$C6,'Cost Export'!$A:$A,"&gt;="&amp;Z$1,'Cost Export'!$A:$A,"&lt;"&amp;Z$1+1)</f>
        <v>0</v>
      </c>
      <c r="AA6" s="453">
        <f>SUMIFS('Cost Export'!$G:$G,'Cost Export'!$C:$C,$B6,'Cost Export'!$D:$D,$C6,'Cost Export'!$A:$A,"&gt;="&amp;AA$1,'Cost Export'!$A:$A,"&lt;"&amp;AA$1+1)</f>
        <v>0</v>
      </c>
      <c r="AB6" s="453">
        <f>SUMIFS('Cost Export'!$G:$G,'Cost Export'!$C:$C,$B6,'Cost Export'!$D:$D,$C6,'Cost Export'!$A:$A,"&gt;="&amp;AB$1,'Cost Export'!$A:$A,"&lt;"&amp;AB$1+1)</f>
        <v>0</v>
      </c>
      <c r="AC6" s="453">
        <f>SUMIFS('Cost Export'!$G:$G,'Cost Export'!$C:$C,$B6,'Cost Export'!$D:$D,$C6,'Cost Export'!$A:$A,"&gt;="&amp;AC$1,'Cost Export'!$A:$A,"&lt;"&amp;AC$1+1)</f>
        <v>0</v>
      </c>
      <c r="AD6" s="456">
        <f>SUMIFS('Cost Export'!$G:$G,'Cost Export'!$C:$C,$B6,'Cost Export'!$D:$D,$C6,'Cost Export'!$A:$A,"&gt;="&amp;AD$1,'Cost Export'!$A:$A,"&lt;"&amp;AD$1+1)</f>
        <v>0</v>
      </c>
    </row>
    <row r="7" spans="1:30">
      <c r="A7" s="248" t="s">
        <v>396</v>
      </c>
      <c r="B7" s="249" t="s">
        <v>42</v>
      </c>
      <c r="C7" s="238" t="s">
        <v>26</v>
      </c>
      <c r="D7" s="240" t="str">
        <f t="shared" si="0"/>
        <v>10000</v>
      </c>
      <c r="E7" s="8" t="s">
        <v>402</v>
      </c>
      <c r="F7" s="256" t="s">
        <v>10</v>
      </c>
      <c r="G7" s="26">
        <f t="shared" si="1"/>
        <v>0</v>
      </c>
      <c r="H7" s="25">
        <f t="shared" si="2"/>
        <v>0</v>
      </c>
      <c r="I7" s="453">
        <f>SUMIFS('Cost Export'!$G:$G,'Cost Export'!$C:$C,$B7,'Cost Export'!$D:$D,$C7,'Cost Export'!$A:$A,"&gt;="&amp;I$1,'Cost Export'!$A:$A,"&lt;"&amp;I$1+1)</f>
        <v>0</v>
      </c>
      <c r="J7" s="453">
        <f>SUMIFS('Cost Export'!$G:$G,'Cost Export'!$C:$C,$B7,'Cost Export'!$D:$D,$C7,'Cost Export'!$A:$A,"&gt;="&amp;J$1,'Cost Export'!$A:$A,"&lt;"&amp;J$1+1)</f>
        <v>0</v>
      </c>
      <c r="K7" s="453">
        <f>SUMIFS('Cost Export'!$G:$G,'Cost Export'!$C:$C,$B7,'Cost Export'!$D:$D,$C7,'Cost Export'!$A:$A,"&gt;="&amp;K$1,'Cost Export'!$A:$A,"&lt;"&amp;K$1+1)</f>
        <v>0</v>
      </c>
      <c r="L7" s="453">
        <f>SUMIFS('Cost Export'!$G:$G,'Cost Export'!$C:$C,$B7,'Cost Export'!$D:$D,$C7,'Cost Export'!$A:$A,"&gt;="&amp;L$1,'Cost Export'!$A:$A,"&lt;"&amp;L$1+1)</f>
        <v>0</v>
      </c>
      <c r="M7" s="453">
        <f>SUMIFS('Cost Export'!$G:$G,'Cost Export'!$C:$C,$B7,'Cost Export'!$D:$D,$C7,'Cost Export'!$A:$A,"&gt;="&amp;M$1,'Cost Export'!$A:$A,"&lt;"&amp;M$1+1)</f>
        <v>0</v>
      </c>
      <c r="N7" s="453">
        <f>SUMIFS('Cost Export'!$G:$G,'Cost Export'!$C:$C,$B7,'Cost Export'!$D:$D,$C7,'Cost Export'!$A:$A,"&gt;="&amp;N$1,'Cost Export'!$A:$A,"&lt;"&amp;N$1+1)</f>
        <v>0</v>
      </c>
      <c r="O7" s="453">
        <f>SUMIFS('Cost Export'!$G:$G,'Cost Export'!$C:$C,$B7,'Cost Export'!$D:$D,$C7,'Cost Export'!$A:$A,"&gt;="&amp;O$1,'Cost Export'!$A:$A,"&lt;"&amp;O$1+1)</f>
        <v>0</v>
      </c>
      <c r="P7" s="453">
        <f>SUMIFS('Cost Export'!$G:$G,'Cost Export'!$C:$C,$B7,'Cost Export'!$D:$D,$C7,'Cost Export'!$A:$A,"&gt;="&amp;P$1,'Cost Export'!$A:$A,"&lt;"&amp;P$1+1)</f>
        <v>0</v>
      </c>
      <c r="Q7" s="453">
        <f>SUMIFS('Cost Export'!$G:$G,'Cost Export'!$C:$C,$B7,'Cost Export'!$D:$D,$C7,'Cost Export'!$A:$A,"&gt;="&amp;Q$1,'Cost Export'!$A:$A,"&lt;"&amp;Q$1+1)</f>
        <v>0</v>
      </c>
      <c r="R7" s="453">
        <f>SUMIFS('Cost Export'!$G:$G,'Cost Export'!$C:$C,$B7,'Cost Export'!$D:$D,$C7,'Cost Export'!$A:$A,"&gt;="&amp;R$1,'Cost Export'!$A:$A,"&lt;"&amp;R$1+1)</f>
        <v>0</v>
      </c>
      <c r="S7" s="453">
        <f>SUMIFS('Cost Export'!$G:$G,'Cost Export'!$C:$C,$B7,'Cost Export'!$D:$D,$C7,'Cost Export'!$A:$A,"&gt;="&amp;S$1,'Cost Export'!$A:$A,"&lt;"&amp;S$1+1)</f>
        <v>0</v>
      </c>
      <c r="T7" s="453">
        <f>SUMIFS('Cost Export'!$G:$G,'Cost Export'!$C:$C,$B7,'Cost Export'!$D:$D,$C7,'Cost Export'!$A:$A,"&gt;="&amp;T$1,'Cost Export'!$A:$A,"&lt;"&amp;T$1+1)</f>
        <v>0</v>
      </c>
      <c r="U7" s="453">
        <f>SUMIFS('Cost Export'!$G:$G,'Cost Export'!$C:$C,$B7,'Cost Export'!$D:$D,$C7,'Cost Export'!$A:$A,"&gt;="&amp;U$1,'Cost Export'!$A:$A,"&lt;"&amp;U$1+1)</f>
        <v>0</v>
      </c>
      <c r="V7" s="453">
        <f>SUMIFS('Cost Export'!$G:$G,'Cost Export'!$C:$C,$B7,'Cost Export'!$D:$D,$C7,'Cost Export'!$A:$A,"&gt;="&amp;V$1,'Cost Export'!$A:$A,"&lt;"&amp;V$1+1)</f>
        <v>0</v>
      </c>
      <c r="W7" s="453">
        <f>SUMIFS('Cost Export'!$G:$G,'Cost Export'!$C:$C,$B7,'Cost Export'!$D:$D,$C7,'Cost Export'!$A:$A,"&gt;="&amp;W$1,'Cost Export'!$A:$A,"&lt;"&amp;W$1+1)</f>
        <v>0</v>
      </c>
      <c r="X7" s="453">
        <f>SUMIFS('Cost Export'!$G:$G,'Cost Export'!$C:$C,$B7,'Cost Export'!$D:$D,$C7,'Cost Export'!$A:$A,"&gt;="&amp;X$1,'Cost Export'!$A:$A,"&lt;"&amp;X$1+1)</f>
        <v>0</v>
      </c>
      <c r="Y7" s="453">
        <f>SUMIFS('Cost Export'!$G:$G,'Cost Export'!$C:$C,$B7,'Cost Export'!$D:$D,$C7,'Cost Export'!$A:$A,"&gt;="&amp;Y$1,'Cost Export'!$A:$A,"&lt;"&amp;Y$1+1)</f>
        <v>0</v>
      </c>
      <c r="Z7" s="453">
        <f>SUMIFS('Cost Export'!$G:$G,'Cost Export'!$C:$C,$B7,'Cost Export'!$D:$D,$C7,'Cost Export'!$A:$A,"&gt;="&amp;Z$1,'Cost Export'!$A:$A,"&lt;"&amp;Z$1+1)</f>
        <v>0</v>
      </c>
      <c r="AA7" s="453">
        <f>SUMIFS('Cost Export'!$G:$G,'Cost Export'!$C:$C,$B7,'Cost Export'!$D:$D,$C7,'Cost Export'!$A:$A,"&gt;="&amp;AA$1,'Cost Export'!$A:$A,"&lt;"&amp;AA$1+1)</f>
        <v>0</v>
      </c>
      <c r="AB7" s="453">
        <f>SUMIFS('Cost Export'!$G:$G,'Cost Export'!$C:$C,$B7,'Cost Export'!$D:$D,$C7,'Cost Export'!$A:$A,"&gt;="&amp;AB$1,'Cost Export'!$A:$A,"&lt;"&amp;AB$1+1)</f>
        <v>0</v>
      </c>
      <c r="AC7" s="453">
        <f>SUMIFS('Cost Export'!$G:$G,'Cost Export'!$C:$C,$B7,'Cost Export'!$D:$D,$C7,'Cost Export'!$A:$A,"&gt;="&amp;AC$1,'Cost Export'!$A:$A,"&lt;"&amp;AC$1+1)</f>
        <v>0</v>
      </c>
      <c r="AD7" s="456">
        <f>SUMIFS('Cost Export'!$G:$G,'Cost Export'!$C:$C,$B7,'Cost Export'!$D:$D,$C7,'Cost Export'!$A:$A,"&gt;="&amp;AD$1,'Cost Export'!$A:$A,"&lt;"&amp;AD$1+1)</f>
        <v>0</v>
      </c>
    </row>
    <row r="8" spans="1:30">
      <c r="A8" s="248" t="s">
        <v>403</v>
      </c>
      <c r="B8" s="249" t="s">
        <v>25</v>
      </c>
      <c r="C8" s="238" t="s">
        <v>19</v>
      </c>
      <c r="D8" s="240" t="str">
        <f t="shared" si="0"/>
        <v>11000</v>
      </c>
      <c r="E8" s="8" t="s">
        <v>405</v>
      </c>
      <c r="F8" s="256" t="s">
        <v>10</v>
      </c>
      <c r="G8" s="26">
        <f t="shared" si="1"/>
        <v>7228.3</v>
      </c>
      <c r="H8" s="25">
        <f t="shared" si="2"/>
        <v>9904.6</v>
      </c>
      <c r="I8" s="453">
        <f>SUMIFS('Cost Export'!$G:$G,'Cost Export'!$C:$C,$B8,'Cost Export'!$D:$D,$C8,'Cost Export'!$A:$A,"&gt;="&amp;I$1,'Cost Export'!$A:$A,"&lt;"&amp;I$1+1)</f>
        <v>36181</v>
      </c>
      <c r="J8" s="453">
        <f>SUMIFS('Cost Export'!$G:$G,'Cost Export'!$C:$C,$B8,'Cost Export'!$D:$D,$C8,'Cost Export'!$A:$A,"&gt;="&amp;J$1,'Cost Export'!$A:$A,"&lt;"&amp;J$1+1)</f>
        <v>13342</v>
      </c>
      <c r="K8" s="453">
        <f>SUMIFS('Cost Export'!$G:$G,'Cost Export'!$C:$C,$B8,'Cost Export'!$D:$D,$C8,'Cost Export'!$A:$A,"&gt;="&amp;K$1,'Cost Export'!$A:$A,"&lt;"&amp;K$1+1)</f>
        <v>0</v>
      </c>
      <c r="L8" s="453">
        <f>SUMIFS('Cost Export'!$G:$G,'Cost Export'!$C:$C,$B8,'Cost Export'!$D:$D,$C8,'Cost Export'!$A:$A,"&gt;="&amp;L$1,'Cost Export'!$A:$A,"&lt;"&amp;L$1+1)</f>
        <v>0</v>
      </c>
      <c r="M8" s="453">
        <f>SUMIFS('Cost Export'!$G:$G,'Cost Export'!$C:$C,$B8,'Cost Export'!$D:$D,$C8,'Cost Export'!$A:$A,"&gt;="&amp;M$1,'Cost Export'!$A:$A,"&lt;"&amp;M$1+1)</f>
        <v>0</v>
      </c>
      <c r="N8" s="453">
        <f>SUMIFS('Cost Export'!$G:$G,'Cost Export'!$C:$C,$B8,'Cost Export'!$D:$D,$C8,'Cost Export'!$A:$A,"&gt;="&amp;N$1,'Cost Export'!$A:$A,"&lt;"&amp;N$1+1)</f>
        <v>0</v>
      </c>
      <c r="O8" s="453">
        <f>SUMIFS('Cost Export'!$G:$G,'Cost Export'!$C:$C,$B8,'Cost Export'!$D:$D,$C8,'Cost Export'!$A:$A,"&gt;="&amp;O$1,'Cost Export'!$A:$A,"&lt;"&amp;O$1+1)</f>
        <v>0</v>
      </c>
      <c r="P8" s="453">
        <f>SUMIFS('Cost Export'!$G:$G,'Cost Export'!$C:$C,$B8,'Cost Export'!$D:$D,$C8,'Cost Export'!$A:$A,"&gt;="&amp;P$1,'Cost Export'!$A:$A,"&lt;"&amp;P$1+1)</f>
        <v>0</v>
      </c>
      <c r="Q8" s="453">
        <f>SUMIFS('Cost Export'!$G:$G,'Cost Export'!$C:$C,$B8,'Cost Export'!$D:$D,$C8,'Cost Export'!$A:$A,"&gt;="&amp;Q$1,'Cost Export'!$A:$A,"&lt;"&amp;Q$1+1)</f>
        <v>0</v>
      </c>
      <c r="R8" s="453">
        <f>SUMIFS('Cost Export'!$G:$G,'Cost Export'!$C:$C,$B8,'Cost Export'!$D:$D,$C8,'Cost Export'!$A:$A,"&gt;="&amp;R$1,'Cost Export'!$A:$A,"&lt;"&amp;R$1+1)</f>
        <v>22760</v>
      </c>
      <c r="S8" s="453">
        <f>SUMIFS('Cost Export'!$G:$G,'Cost Export'!$C:$C,$B8,'Cost Export'!$D:$D,$C8,'Cost Export'!$A:$A,"&gt;="&amp;S$1,'Cost Export'!$A:$A,"&lt;"&amp;S$1+1)</f>
        <v>0</v>
      </c>
      <c r="T8" s="453">
        <f>SUMIFS('Cost Export'!$G:$G,'Cost Export'!$C:$C,$B8,'Cost Export'!$D:$D,$C8,'Cost Export'!$A:$A,"&gt;="&amp;T$1,'Cost Export'!$A:$A,"&lt;"&amp;T$1+1)</f>
        <v>0</v>
      </c>
      <c r="U8" s="453">
        <f>SUMIFS('Cost Export'!$G:$G,'Cost Export'!$C:$C,$B8,'Cost Export'!$D:$D,$C8,'Cost Export'!$A:$A,"&gt;="&amp;U$1,'Cost Export'!$A:$A,"&lt;"&amp;U$1+1)</f>
        <v>0</v>
      </c>
      <c r="V8" s="453">
        <f>SUMIFS('Cost Export'!$G:$G,'Cost Export'!$C:$C,$B8,'Cost Export'!$D:$D,$C8,'Cost Export'!$A:$A,"&gt;="&amp;V$1,'Cost Export'!$A:$A,"&lt;"&amp;V$1+1)</f>
        <v>0</v>
      </c>
      <c r="W8" s="453">
        <f>SUMIFS('Cost Export'!$G:$G,'Cost Export'!$C:$C,$B8,'Cost Export'!$D:$D,$C8,'Cost Export'!$A:$A,"&gt;="&amp;W$1,'Cost Export'!$A:$A,"&lt;"&amp;W$1+1)</f>
        <v>0</v>
      </c>
      <c r="X8" s="453">
        <f>SUMIFS('Cost Export'!$G:$G,'Cost Export'!$C:$C,$B8,'Cost Export'!$D:$D,$C8,'Cost Export'!$A:$A,"&gt;="&amp;X$1,'Cost Export'!$A:$A,"&lt;"&amp;X$1+1)</f>
        <v>0</v>
      </c>
      <c r="Y8" s="453">
        <f>SUMIFS('Cost Export'!$G:$G,'Cost Export'!$C:$C,$B8,'Cost Export'!$D:$D,$C8,'Cost Export'!$A:$A,"&gt;="&amp;Y$1,'Cost Export'!$A:$A,"&lt;"&amp;Y$1+1)</f>
        <v>23497</v>
      </c>
      <c r="Z8" s="453">
        <f>SUMIFS('Cost Export'!$G:$G,'Cost Export'!$C:$C,$B8,'Cost Export'!$D:$D,$C8,'Cost Export'!$A:$A,"&gt;="&amp;Z$1,'Cost Export'!$A:$A,"&lt;"&amp;Z$1+1)</f>
        <v>0</v>
      </c>
      <c r="AA8" s="453">
        <f>SUMIFS('Cost Export'!$G:$G,'Cost Export'!$C:$C,$B8,'Cost Export'!$D:$D,$C8,'Cost Export'!$A:$A,"&gt;="&amp;AA$1,'Cost Export'!$A:$A,"&lt;"&amp;AA$1+1)</f>
        <v>0</v>
      </c>
      <c r="AB8" s="453">
        <f>SUMIFS('Cost Export'!$G:$G,'Cost Export'!$C:$C,$B8,'Cost Export'!$D:$D,$C8,'Cost Export'!$A:$A,"&gt;="&amp;AB$1,'Cost Export'!$A:$A,"&lt;"&amp;AB$1+1)</f>
        <v>0</v>
      </c>
      <c r="AC8" s="453">
        <f>SUMIFS('Cost Export'!$G:$G,'Cost Export'!$C:$C,$B8,'Cost Export'!$D:$D,$C8,'Cost Export'!$A:$A,"&gt;="&amp;AC$1,'Cost Export'!$A:$A,"&lt;"&amp;AC$1+1)</f>
        <v>0</v>
      </c>
      <c r="AD8" s="456">
        <f>SUMIFS('Cost Export'!$G:$G,'Cost Export'!$C:$C,$B8,'Cost Export'!$D:$D,$C8,'Cost Export'!$A:$A,"&gt;="&amp;AD$1,'Cost Export'!$A:$A,"&lt;"&amp;AD$1+1)</f>
        <v>0</v>
      </c>
    </row>
    <row r="9" spans="1:30">
      <c r="A9" s="248" t="s">
        <v>406</v>
      </c>
      <c r="B9" s="249" t="s">
        <v>8</v>
      </c>
      <c r="C9" s="238" t="s">
        <v>34</v>
      </c>
      <c r="D9" s="240" t="str">
        <f t="shared" si="0"/>
        <v>12000</v>
      </c>
      <c r="E9" s="8" t="s">
        <v>407</v>
      </c>
      <c r="F9" s="256" t="s">
        <v>10</v>
      </c>
      <c r="G9" s="26">
        <f t="shared" si="1"/>
        <v>0</v>
      </c>
      <c r="H9" s="25">
        <f t="shared" si="2"/>
        <v>0</v>
      </c>
      <c r="I9" s="453">
        <f>SUMIFS('Cost Export'!$G:$G,'Cost Export'!$C:$C,$B9,'Cost Export'!$D:$D,$C9,'Cost Export'!$A:$A,"&gt;="&amp;I$1,'Cost Export'!$A:$A,"&lt;"&amp;I$1+1)</f>
        <v>0</v>
      </c>
      <c r="J9" s="453">
        <f>SUMIFS('Cost Export'!$G:$G,'Cost Export'!$C:$C,$B9,'Cost Export'!$D:$D,$C9,'Cost Export'!$A:$A,"&gt;="&amp;J$1,'Cost Export'!$A:$A,"&lt;"&amp;J$1+1)</f>
        <v>0</v>
      </c>
      <c r="K9" s="453">
        <f>SUMIFS('Cost Export'!$G:$G,'Cost Export'!$C:$C,$B9,'Cost Export'!$D:$D,$C9,'Cost Export'!$A:$A,"&gt;="&amp;K$1,'Cost Export'!$A:$A,"&lt;"&amp;K$1+1)</f>
        <v>0</v>
      </c>
      <c r="L9" s="453">
        <f>SUMIFS('Cost Export'!$G:$G,'Cost Export'!$C:$C,$B9,'Cost Export'!$D:$D,$C9,'Cost Export'!$A:$A,"&gt;="&amp;L$1,'Cost Export'!$A:$A,"&lt;"&amp;L$1+1)</f>
        <v>0</v>
      </c>
      <c r="M9" s="453">
        <f>SUMIFS('Cost Export'!$G:$G,'Cost Export'!$C:$C,$B9,'Cost Export'!$D:$D,$C9,'Cost Export'!$A:$A,"&gt;="&amp;M$1,'Cost Export'!$A:$A,"&lt;"&amp;M$1+1)</f>
        <v>0</v>
      </c>
      <c r="N9" s="453">
        <f>SUMIFS('Cost Export'!$G:$G,'Cost Export'!$C:$C,$B9,'Cost Export'!$D:$D,$C9,'Cost Export'!$A:$A,"&gt;="&amp;N$1,'Cost Export'!$A:$A,"&lt;"&amp;N$1+1)</f>
        <v>0</v>
      </c>
      <c r="O9" s="453">
        <f>SUMIFS('Cost Export'!$G:$G,'Cost Export'!$C:$C,$B9,'Cost Export'!$D:$D,$C9,'Cost Export'!$A:$A,"&gt;="&amp;O$1,'Cost Export'!$A:$A,"&lt;"&amp;O$1+1)</f>
        <v>0</v>
      </c>
      <c r="P9" s="453">
        <f>SUMIFS('Cost Export'!$G:$G,'Cost Export'!$C:$C,$B9,'Cost Export'!$D:$D,$C9,'Cost Export'!$A:$A,"&gt;="&amp;P$1,'Cost Export'!$A:$A,"&lt;"&amp;P$1+1)</f>
        <v>0</v>
      </c>
      <c r="Q9" s="453">
        <f>SUMIFS('Cost Export'!$G:$G,'Cost Export'!$C:$C,$B9,'Cost Export'!$D:$D,$C9,'Cost Export'!$A:$A,"&gt;="&amp;Q$1,'Cost Export'!$A:$A,"&lt;"&amp;Q$1+1)</f>
        <v>0</v>
      </c>
      <c r="R9" s="453">
        <f>SUMIFS('Cost Export'!$G:$G,'Cost Export'!$C:$C,$B9,'Cost Export'!$D:$D,$C9,'Cost Export'!$A:$A,"&gt;="&amp;R$1,'Cost Export'!$A:$A,"&lt;"&amp;R$1+1)</f>
        <v>0</v>
      </c>
      <c r="S9" s="453">
        <f>SUMIFS('Cost Export'!$G:$G,'Cost Export'!$C:$C,$B9,'Cost Export'!$D:$D,$C9,'Cost Export'!$A:$A,"&gt;="&amp;S$1,'Cost Export'!$A:$A,"&lt;"&amp;S$1+1)</f>
        <v>0</v>
      </c>
      <c r="T9" s="453">
        <f>SUMIFS('Cost Export'!$G:$G,'Cost Export'!$C:$C,$B9,'Cost Export'!$D:$D,$C9,'Cost Export'!$A:$A,"&gt;="&amp;T$1,'Cost Export'!$A:$A,"&lt;"&amp;T$1+1)</f>
        <v>0</v>
      </c>
      <c r="U9" s="453">
        <f>SUMIFS('Cost Export'!$G:$G,'Cost Export'!$C:$C,$B9,'Cost Export'!$D:$D,$C9,'Cost Export'!$A:$A,"&gt;="&amp;U$1,'Cost Export'!$A:$A,"&lt;"&amp;U$1+1)</f>
        <v>0</v>
      </c>
      <c r="V9" s="453">
        <f>SUMIFS('Cost Export'!$G:$G,'Cost Export'!$C:$C,$B9,'Cost Export'!$D:$D,$C9,'Cost Export'!$A:$A,"&gt;="&amp;V$1,'Cost Export'!$A:$A,"&lt;"&amp;V$1+1)</f>
        <v>0</v>
      </c>
      <c r="W9" s="453">
        <f>SUMIFS('Cost Export'!$G:$G,'Cost Export'!$C:$C,$B9,'Cost Export'!$D:$D,$C9,'Cost Export'!$A:$A,"&gt;="&amp;W$1,'Cost Export'!$A:$A,"&lt;"&amp;W$1+1)</f>
        <v>0</v>
      </c>
      <c r="X9" s="453">
        <f>SUMIFS('Cost Export'!$G:$G,'Cost Export'!$C:$C,$B9,'Cost Export'!$D:$D,$C9,'Cost Export'!$A:$A,"&gt;="&amp;X$1,'Cost Export'!$A:$A,"&lt;"&amp;X$1+1)</f>
        <v>0</v>
      </c>
      <c r="Y9" s="453">
        <f>SUMIFS('Cost Export'!$G:$G,'Cost Export'!$C:$C,$B9,'Cost Export'!$D:$D,$C9,'Cost Export'!$A:$A,"&gt;="&amp;Y$1,'Cost Export'!$A:$A,"&lt;"&amp;Y$1+1)</f>
        <v>0</v>
      </c>
      <c r="Z9" s="453">
        <f>SUMIFS('Cost Export'!$G:$G,'Cost Export'!$C:$C,$B9,'Cost Export'!$D:$D,$C9,'Cost Export'!$A:$A,"&gt;="&amp;Z$1,'Cost Export'!$A:$A,"&lt;"&amp;Z$1+1)</f>
        <v>0</v>
      </c>
      <c r="AA9" s="453">
        <f>SUMIFS('Cost Export'!$G:$G,'Cost Export'!$C:$C,$B9,'Cost Export'!$D:$D,$C9,'Cost Export'!$A:$A,"&gt;="&amp;AA$1,'Cost Export'!$A:$A,"&lt;"&amp;AA$1+1)</f>
        <v>1422</v>
      </c>
      <c r="AB9" s="453">
        <f>SUMIFS('Cost Export'!$G:$G,'Cost Export'!$C:$C,$B9,'Cost Export'!$D:$D,$C9,'Cost Export'!$A:$A,"&gt;="&amp;AB$1,'Cost Export'!$A:$A,"&lt;"&amp;AB$1+1)</f>
        <v>1422</v>
      </c>
      <c r="AC9" s="453">
        <f>SUMIFS('Cost Export'!$G:$G,'Cost Export'!$C:$C,$B9,'Cost Export'!$D:$D,$C9,'Cost Export'!$A:$A,"&gt;="&amp;AC$1,'Cost Export'!$A:$A,"&lt;"&amp;AC$1+1)</f>
        <v>1422</v>
      </c>
      <c r="AD9" s="456">
        <f>SUMIFS('Cost Export'!$G:$G,'Cost Export'!$C:$C,$B9,'Cost Export'!$D:$D,$C9,'Cost Export'!$A:$A,"&gt;="&amp;AD$1,'Cost Export'!$A:$A,"&lt;"&amp;AD$1+1)</f>
        <v>1422</v>
      </c>
    </row>
    <row r="10" spans="1:30">
      <c r="A10" s="248" t="s">
        <v>408</v>
      </c>
      <c r="B10" s="249" t="s">
        <v>8</v>
      </c>
      <c r="C10" s="238" t="s">
        <v>51</v>
      </c>
      <c r="D10" s="240" t="str">
        <f t="shared" si="0"/>
        <v>12100</v>
      </c>
      <c r="E10" s="8" t="s">
        <v>409</v>
      </c>
      <c r="F10" s="256" t="s">
        <v>10</v>
      </c>
      <c r="G10" s="26">
        <f t="shared" si="1"/>
        <v>0</v>
      </c>
      <c r="H10" s="25">
        <f t="shared" si="2"/>
        <v>0</v>
      </c>
      <c r="I10" s="453">
        <f>SUMIFS('Cost Export'!$G:$G,'Cost Export'!$C:$C,$B10,'Cost Export'!$D:$D,$C10,'Cost Export'!$A:$A,"&gt;="&amp;I$1,'Cost Export'!$A:$A,"&lt;"&amp;I$1+1)</f>
        <v>0</v>
      </c>
      <c r="J10" s="453">
        <f>SUMIFS('Cost Export'!$G:$G,'Cost Export'!$C:$C,$B10,'Cost Export'!$D:$D,$C10,'Cost Export'!$A:$A,"&gt;="&amp;J$1,'Cost Export'!$A:$A,"&lt;"&amp;J$1+1)</f>
        <v>0</v>
      </c>
      <c r="K10" s="453">
        <f>SUMIFS('Cost Export'!$G:$G,'Cost Export'!$C:$C,$B10,'Cost Export'!$D:$D,$C10,'Cost Export'!$A:$A,"&gt;="&amp;K$1,'Cost Export'!$A:$A,"&lt;"&amp;K$1+1)</f>
        <v>0</v>
      </c>
      <c r="L10" s="453">
        <f>SUMIFS('Cost Export'!$G:$G,'Cost Export'!$C:$C,$B10,'Cost Export'!$D:$D,$C10,'Cost Export'!$A:$A,"&gt;="&amp;L$1,'Cost Export'!$A:$A,"&lt;"&amp;L$1+1)</f>
        <v>0</v>
      </c>
      <c r="M10" s="453">
        <f>SUMIFS('Cost Export'!$G:$G,'Cost Export'!$C:$C,$B10,'Cost Export'!$D:$D,$C10,'Cost Export'!$A:$A,"&gt;="&amp;M$1,'Cost Export'!$A:$A,"&lt;"&amp;M$1+1)</f>
        <v>0</v>
      </c>
      <c r="N10" s="453">
        <f>SUMIFS('Cost Export'!$G:$G,'Cost Export'!$C:$C,$B10,'Cost Export'!$D:$D,$C10,'Cost Export'!$A:$A,"&gt;="&amp;N$1,'Cost Export'!$A:$A,"&lt;"&amp;N$1+1)</f>
        <v>0</v>
      </c>
      <c r="O10" s="453">
        <f>SUMIFS('Cost Export'!$G:$G,'Cost Export'!$C:$C,$B10,'Cost Export'!$D:$D,$C10,'Cost Export'!$A:$A,"&gt;="&amp;O$1,'Cost Export'!$A:$A,"&lt;"&amp;O$1+1)</f>
        <v>0</v>
      </c>
      <c r="P10" s="453">
        <f>SUMIFS('Cost Export'!$G:$G,'Cost Export'!$C:$C,$B10,'Cost Export'!$D:$D,$C10,'Cost Export'!$A:$A,"&gt;="&amp;P$1,'Cost Export'!$A:$A,"&lt;"&amp;P$1+1)</f>
        <v>0</v>
      </c>
      <c r="Q10" s="453">
        <f>SUMIFS('Cost Export'!$G:$G,'Cost Export'!$C:$C,$B10,'Cost Export'!$D:$D,$C10,'Cost Export'!$A:$A,"&gt;="&amp;Q$1,'Cost Export'!$A:$A,"&lt;"&amp;Q$1+1)</f>
        <v>0</v>
      </c>
      <c r="R10" s="453">
        <f>SUMIFS('Cost Export'!$G:$G,'Cost Export'!$C:$C,$B10,'Cost Export'!$D:$D,$C10,'Cost Export'!$A:$A,"&gt;="&amp;R$1,'Cost Export'!$A:$A,"&lt;"&amp;R$1+1)</f>
        <v>0</v>
      </c>
      <c r="S10" s="453">
        <f>SUMIFS('Cost Export'!$G:$G,'Cost Export'!$C:$C,$B10,'Cost Export'!$D:$D,$C10,'Cost Export'!$A:$A,"&gt;="&amp;S$1,'Cost Export'!$A:$A,"&lt;"&amp;S$1+1)</f>
        <v>0</v>
      </c>
      <c r="T10" s="453">
        <f>SUMIFS('Cost Export'!$G:$G,'Cost Export'!$C:$C,$B10,'Cost Export'!$D:$D,$C10,'Cost Export'!$A:$A,"&gt;="&amp;T$1,'Cost Export'!$A:$A,"&lt;"&amp;T$1+1)</f>
        <v>0</v>
      </c>
      <c r="U10" s="453">
        <f>SUMIFS('Cost Export'!$G:$G,'Cost Export'!$C:$C,$B10,'Cost Export'!$D:$D,$C10,'Cost Export'!$A:$A,"&gt;="&amp;U$1,'Cost Export'!$A:$A,"&lt;"&amp;U$1+1)</f>
        <v>0</v>
      </c>
      <c r="V10" s="453">
        <f>SUMIFS('Cost Export'!$G:$G,'Cost Export'!$C:$C,$B10,'Cost Export'!$D:$D,$C10,'Cost Export'!$A:$A,"&gt;="&amp;V$1,'Cost Export'!$A:$A,"&lt;"&amp;V$1+1)</f>
        <v>0</v>
      </c>
      <c r="W10" s="453">
        <f>SUMIFS('Cost Export'!$G:$G,'Cost Export'!$C:$C,$B10,'Cost Export'!$D:$D,$C10,'Cost Export'!$A:$A,"&gt;="&amp;W$1,'Cost Export'!$A:$A,"&lt;"&amp;W$1+1)</f>
        <v>0</v>
      </c>
      <c r="X10" s="453">
        <f>SUMIFS('Cost Export'!$G:$G,'Cost Export'!$C:$C,$B10,'Cost Export'!$D:$D,$C10,'Cost Export'!$A:$A,"&gt;="&amp;X$1,'Cost Export'!$A:$A,"&lt;"&amp;X$1+1)</f>
        <v>0</v>
      </c>
      <c r="Y10" s="453">
        <f>SUMIFS('Cost Export'!$G:$G,'Cost Export'!$C:$C,$B10,'Cost Export'!$D:$D,$C10,'Cost Export'!$A:$A,"&gt;="&amp;Y$1,'Cost Export'!$A:$A,"&lt;"&amp;Y$1+1)</f>
        <v>0</v>
      </c>
      <c r="Z10" s="453">
        <f>SUMIFS('Cost Export'!$G:$G,'Cost Export'!$C:$C,$B10,'Cost Export'!$D:$D,$C10,'Cost Export'!$A:$A,"&gt;="&amp;Z$1,'Cost Export'!$A:$A,"&lt;"&amp;Z$1+1)</f>
        <v>0</v>
      </c>
      <c r="AA10" s="453">
        <f>SUMIFS('Cost Export'!$G:$G,'Cost Export'!$C:$C,$B10,'Cost Export'!$D:$D,$C10,'Cost Export'!$A:$A,"&gt;="&amp;AA$1,'Cost Export'!$A:$A,"&lt;"&amp;AA$1+1)</f>
        <v>0</v>
      </c>
      <c r="AB10" s="453">
        <f>SUMIFS('Cost Export'!$G:$G,'Cost Export'!$C:$C,$B10,'Cost Export'!$D:$D,$C10,'Cost Export'!$A:$A,"&gt;="&amp;AB$1,'Cost Export'!$A:$A,"&lt;"&amp;AB$1+1)</f>
        <v>0</v>
      </c>
      <c r="AC10" s="453">
        <f>SUMIFS('Cost Export'!$G:$G,'Cost Export'!$C:$C,$B10,'Cost Export'!$D:$D,$C10,'Cost Export'!$A:$A,"&gt;="&amp;AC$1,'Cost Export'!$A:$A,"&lt;"&amp;AC$1+1)</f>
        <v>0</v>
      </c>
      <c r="AD10" s="456">
        <f>SUMIFS('Cost Export'!$G:$G,'Cost Export'!$C:$C,$B10,'Cost Export'!$D:$D,$C10,'Cost Export'!$A:$A,"&gt;="&amp;AD$1,'Cost Export'!$A:$A,"&lt;"&amp;AD$1+1)</f>
        <v>0</v>
      </c>
    </row>
    <row r="11" spans="1:30">
      <c r="A11" s="248" t="s">
        <v>410</v>
      </c>
      <c r="B11" s="249" t="s">
        <v>8</v>
      </c>
      <c r="C11" s="238" t="s">
        <v>20</v>
      </c>
      <c r="D11" s="240" t="str">
        <f t="shared" si="0"/>
        <v>13000</v>
      </c>
      <c r="E11" s="8" t="s">
        <v>411</v>
      </c>
      <c r="F11" s="256" t="s">
        <v>10</v>
      </c>
      <c r="G11" s="26">
        <f t="shared" si="1"/>
        <v>94893.4</v>
      </c>
      <c r="H11" s="25">
        <f t="shared" si="2"/>
        <v>170862.8</v>
      </c>
      <c r="I11" s="453">
        <f>SUMIFS('Cost Export'!$G:$G,'Cost Export'!$C:$C,$B11,'Cost Export'!$D:$D,$C11,'Cost Export'!$A:$A,"&gt;="&amp;I$1,'Cost Export'!$A:$A,"&lt;"&amp;I$1+1)</f>
        <v>786410</v>
      </c>
      <c r="J11" s="453">
        <f>SUMIFS('Cost Export'!$G:$G,'Cost Export'!$C:$C,$B11,'Cost Export'!$D:$D,$C11,'Cost Export'!$A:$A,"&gt;="&amp;J$1,'Cost Export'!$A:$A,"&lt;"&amp;J$1+1)</f>
        <v>16976</v>
      </c>
      <c r="K11" s="453">
        <f>SUMIFS('Cost Export'!$G:$G,'Cost Export'!$C:$C,$B11,'Cost Export'!$D:$D,$C11,'Cost Export'!$A:$A,"&gt;="&amp;K$1,'Cost Export'!$A:$A,"&lt;"&amp;K$1+1)</f>
        <v>16976</v>
      </c>
      <c r="L11" s="453">
        <f>SUMIFS('Cost Export'!$G:$G,'Cost Export'!$C:$C,$B11,'Cost Export'!$D:$D,$C11,'Cost Export'!$A:$A,"&gt;="&amp;L$1,'Cost Export'!$A:$A,"&lt;"&amp;L$1+1)</f>
        <v>16976</v>
      </c>
      <c r="M11" s="453">
        <f>SUMIFS('Cost Export'!$G:$G,'Cost Export'!$C:$C,$B11,'Cost Export'!$D:$D,$C11,'Cost Export'!$A:$A,"&gt;="&amp;M$1,'Cost Export'!$A:$A,"&lt;"&amp;M$1+1)</f>
        <v>16976</v>
      </c>
      <c r="N11" s="453">
        <f>SUMIFS('Cost Export'!$G:$G,'Cost Export'!$C:$C,$B11,'Cost Export'!$D:$D,$C11,'Cost Export'!$A:$A,"&gt;="&amp;N$1,'Cost Export'!$A:$A,"&lt;"&amp;N$1+1)</f>
        <v>18924</v>
      </c>
      <c r="O11" s="453">
        <f>SUMIFS('Cost Export'!$G:$G,'Cost Export'!$C:$C,$B11,'Cost Export'!$D:$D,$C11,'Cost Export'!$A:$A,"&gt;="&amp;O$1,'Cost Export'!$A:$A,"&lt;"&amp;O$1+1)</f>
        <v>18924</v>
      </c>
      <c r="P11" s="453">
        <f>SUMIFS('Cost Export'!$G:$G,'Cost Export'!$C:$C,$B11,'Cost Export'!$D:$D,$C11,'Cost Export'!$A:$A,"&gt;="&amp;P$1,'Cost Export'!$A:$A,"&lt;"&amp;P$1+1)</f>
        <v>18924</v>
      </c>
      <c r="Q11" s="453">
        <f>SUMIFS('Cost Export'!$G:$G,'Cost Export'!$C:$C,$B11,'Cost Export'!$D:$D,$C11,'Cost Export'!$A:$A,"&gt;="&amp;Q$1,'Cost Export'!$A:$A,"&lt;"&amp;Q$1+1)</f>
        <v>18924</v>
      </c>
      <c r="R11" s="453">
        <f>SUMIFS('Cost Export'!$G:$G,'Cost Export'!$C:$C,$B11,'Cost Export'!$D:$D,$C11,'Cost Export'!$A:$A,"&gt;="&amp;R$1,'Cost Export'!$A:$A,"&lt;"&amp;R$1+1)</f>
        <v>18924</v>
      </c>
      <c r="S11" s="453">
        <f>SUMIFS('Cost Export'!$G:$G,'Cost Export'!$C:$C,$B11,'Cost Export'!$D:$D,$C11,'Cost Export'!$A:$A,"&gt;="&amp;S$1,'Cost Export'!$A:$A,"&lt;"&amp;S$1+1)</f>
        <v>18924</v>
      </c>
      <c r="T11" s="453">
        <f>SUMIFS('Cost Export'!$G:$G,'Cost Export'!$C:$C,$B11,'Cost Export'!$D:$D,$C11,'Cost Export'!$A:$A,"&gt;="&amp;T$1,'Cost Export'!$A:$A,"&lt;"&amp;T$1+1)</f>
        <v>18924</v>
      </c>
      <c r="U11" s="453">
        <f>SUMIFS('Cost Export'!$G:$G,'Cost Export'!$C:$C,$B11,'Cost Export'!$D:$D,$C11,'Cost Export'!$A:$A,"&gt;="&amp;U$1,'Cost Export'!$A:$A,"&lt;"&amp;U$1+1)</f>
        <v>23743</v>
      </c>
      <c r="V11" s="453">
        <f>SUMIFS('Cost Export'!$G:$G,'Cost Export'!$C:$C,$B11,'Cost Export'!$D:$D,$C11,'Cost Export'!$A:$A,"&gt;="&amp;V$1,'Cost Export'!$A:$A,"&lt;"&amp;V$1+1)</f>
        <v>18924</v>
      </c>
      <c r="W11" s="453">
        <f>SUMIFS('Cost Export'!$G:$G,'Cost Export'!$C:$C,$B11,'Cost Export'!$D:$D,$C11,'Cost Export'!$A:$A,"&gt;="&amp;W$1,'Cost Export'!$A:$A,"&lt;"&amp;W$1+1)</f>
        <v>18924</v>
      </c>
      <c r="X11" s="453">
        <f>SUMIFS('Cost Export'!$G:$G,'Cost Export'!$C:$C,$B11,'Cost Export'!$D:$D,$C11,'Cost Export'!$A:$A,"&gt;="&amp;X$1,'Cost Export'!$A:$A,"&lt;"&amp;X$1+1)</f>
        <v>18924</v>
      </c>
      <c r="Y11" s="453">
        <f>SUMIFS('Cost Export'!$G:$G,'Cost Export'!$C:$C,$B11,'Cost Export'!$D:$D,$C11,'Cost Export'!$A:$A,"&gt;="&amp;Y$1,'Cost Export'!$A:$A,"&lt;"&amp;Y$1+1)</f>
        <v>19045</v>
      </c>
      <c r="Z11" s="453">
        <f>SUMIFS('Cost Export'!$G:$G,'Cost Export'!$C:$C,$B11,'Cost Export'!$D:$D,$C11,'Cost Export'!$A:$A,"&gt;="&amp;Z$1,'Cost Export'!$A:$A,"&lt;"&amp;Z$1+1)</f>
        <v>2916</v>
      </c>
      <c r="AA11" s="453">
        <f>SUMIFS('Cost Export'!$G:$G,'Cost Export'!$C:$C,$B11,'Cost Export'!$D:$D,$C11,'Cost Export'!$A:$A,"&gt;="&amp;AA$1,'Cost Export'!$A:$A,"&lt;"&amp;AA$1+1)</f>
        <v>-84988</v>
      </c>
      <c r="AB11" s="453">
        <f>SUMIFS('Cost Export'!$G:$G,'Cost Export'!$C:$C,$B11,'Cost Export'!$D:$D,$C11,'Cost Export'!$A:$A,"&gt;="&amp;AB$1,'Cost Export'!$A:$A,"&lt;"&amp;AB$1+1)</f>
        <v>19747</v>
      </c>
      <c r="AC11" s="453">
        <f>SUMIFS('Cost Export'!$G:$G,'Cost Export'!$C:$C,$B11,'Cost Export'!$D:$D,$C11,'Cost Export'!$A:$A,"&gt;="&amp;AC$1,'Cost Export'!$A:$A,"&lt;"&amp;AC$1+1)</f>
        <v>-43980</v>
      </c>
      <c r="AD11" s="456">
        <f>SUMIFS('Cost Export'!$G:$G,'Cost Export'!$C:$C,$B11,'Cost Export'!$D:$D,$C11,'Cost Export'!$A:$A,"&gt;="&amp;AD$1,'Cost Export'!$A:$A,"&lt;"&amp;AD$1+1)</f>
        <v>20887</v>
      </c>
    </row>
    <row r="12" spans="1:30">
      <c r="A12" s="248" t="s">
        <v>412</v>
      </c>
      <c r="B12" s="249" t="s">
        <v>12</v>
      </c>
      <c r="C12" s="238" t="s">
        <v>13</v>
      </c>
      <c r="D12" s="240" t="str">
        <f t="shared" si="0"/>
        <v>14000</v>
      </c>
      <c r="E12" s="8" t="s">
        <v>413</v>
      </c>
      <c r="F12" s="256" t="s">
        <v>10</v>
      </c>
      <c r="G12" s="26">
        <f t="shared" si="1"/>
        <v>77232.5</v>
      </c>
      <c r="H12" s="25">
        <f t="shared" si="2"/>
        <v>128894.6</v>
      </c>
      <c r="I12" s="453">
        <f>SUMIFS('Cost Export'!$G:$G,'Cost Export'!$C:$C,$B12,'Cost Export'!$D:$D,$C12,'Cost Export'!$A:$A,"&gt;="&amp;I$1,'Cost Export'!$A:$A,"&lt;"&amp;I$1+1)</f>
        <v>538969</v>
      </c>
      <c r="J12" s="453">
        <f>SUMIFS('Cost Export'!$G:$G,'Cost Export'!$C:$C,$B12,'Cost Export'!$D:$D,$C12,'Cost Export'!$A:$A,"&gt;="&amp;J$1,'Cost Export'!$A:$A,"&lt;"&amp;J$1+1)</f>
        <v>26376</v>
      </c>
      <c r="K12" s="453">
        <f>SUMIFS('Cost Export'!$G:$G,'Cost Export'!$C:$C,$B12,'Cost Export'!$D:$D,$C12,'Cost Export'!$A:$A,"&gt;="&amp;K$1,'Cost Export'!$A:$A,"&lt;"&amp;K$1+1)</f>
        <v>26376</v>
      </c>
      <c r="L12" s="453">
        <f>SUMIFS('Cost Export'!$G:$G,'Cost Export'!$C:$C,$B12,'Cost Export'!$D:$D,$C12,'Cost Export'!$A:$A,"&gt;="&amp;L$1,'Cost Export'!$A:$A,"&lt;"&amp;L$1+1)</f>
        <v>26376</v>
      </c>
      <c r="M12" s="453">
        <f>SUMIFS('Cost Export'!$G:$G,'Cost Export'!$C:$C,$B12,'Cost Export'!$D:$D,$C12,'Cost Export'!$A:$A,"&gt;="&amp;M$1,'Cost Export'!$A:$A,"&lt;"&amp;M$1+1)</f>
        <v>26376</v>
      </c>
      <c r="N12" s="453">
        <f>SUMIFS('Cost Export'!$G:$G,'Cost Export'!$C:$C,$B12,'Cost Export'!$D:$D,$C12,'Cost Export'!$A:$A,"&gt;="&amp;N$1,'Cost Export'!$A:$A,"&lt;"&amp;N$1+1)</f>
        <v>28288</v>
      </c>
      <c r="O12" s="453">
        <f>SUMIFS('Cost Export'!$G:$G,'Cost Export'!$C:$C,$B12,'Cost Export'!$D:$D,$C12,'Cost Export'!$A:$A,"&gt;="&amp;O$1,'Cost Export'!$A:$A,"&lt;"&amp;O$1+1)</f>
        <v>32963</v>
      </c>
      <c r="P12" s="453">
        <f>SUMIFS('Cost Export'!$G:$G,'Cost Export'!$C:$C,$B12,'Cost Export'!$D:$D,$C12,'Cost Export'!$A:$A,"&gt;="&amp;P$1,'Cost Export'!$A:$A,"&lt;"&amp;P$1+1)</f>
        <v>28549</v>
      </c>
      <c r="Q12" s="453">
        <f>SUMIFS('Cost Export'!$G:$G,'Cost Export'!$C:$C,$B12,'Cost Export'!$D:$D,$C12,'Cost Export'!$A:$A,"&gt;="&amp;Q$1,'Cost Export'!$A:$A,"&lt;"&amp;Q$1+1)</f>
        <v>19026</v>
      </c>
      <c r="R12" s="453">
        <f>SUMIFS('Cost Export'!$G:$G,'Cost Export'!$C:$C,$B12,'Cost Export'!$D:$D,$C12,'Cost Export'!$A:$A,"&gt;="&amp;R$1,'Cost Export'!$A:$A,"&lt;"&amp;R$1+1)</f>
        <v>19026</v>
      </c>
      <c r="S12" s="453">
        <f>SUMIFS('Cost Export'!$G:$G,'Cost Export'!$C:$C,$B12,'Cost Export'!$D:$D,$C12,'Cost Export'!$A:$A,"&gt;="&amp;S$1,'Cost Export'!$A:$A,"&lt;"&amp;S$1+1)</f>
        <v>19026</v>
      </c>
      <c r="T12" s="453">
        <f>SUMIFS('Cost Export'!$G:$G,'Cost Export'!$C:$C,$B12,'Cost Export'!$D:$D,$C12,'Cost Export'!$A:$A,"&gt;="&amp;T$1,'Cost Export'!$A:$A,"&lt;"&amp;T$1+1)</f>
        <v>19026</v>
      </c>
      <c r="U12" s="453">
        <f>SUMIFS('Cost Export'!$G:$G,'Cost Export'!$C:$C,$B12,'Cost Export'!$D:$D,$C12,'Cost Export'!$A:$A,"&gt;="&amp;U$1,'Cost Export'!$A:$A,"&lt;"&amp;U$1+1)</f>
        <v>-7203</v>
      </c>
      <c r="V12" s="453">
        <f>SUMIFS('Cost Export'!$G:$G,'Cost Export'!$C:$C,$B12,'Cost Export'!$D:$D,$C12,'Cost Export'!$A:$A,"&gt;="&amp;V$1,'Cost Export'!$A:$A,"&lt;"&amp;V$1+1)</f>
        <v>19026</v>
      </c>
      <c r="W12" s="453">
        <f>SUMIFS('Cost Export'!$G:$G,'Cost Export'!$C:$C,$B12,'Cost Export'!$D:$D,$C12,'Cost Export'!$A:$A,"&gt;="&amp;W$1,'Cost Export'!$A:$A,"&lt;"&amp;W$1+1)</f>
        <v>19666</v>
      </c>
      <c r="X12" s="453">
        <f>SUMIFS('Cost Export'!$G:$G,'Cost Export'!$C:$C,$B12,'Cost Export'!$D:$D,$C12,'Cost Export'!$A:$A,"&gt;="&amp;X$1,'Cost Export'!$A:$A,"&lt;"&amp;X$1+1)</f>
        <v>19026</v>
      </c>
      <c r="Y12" s="453">
        <f>SUMIFS('Cost Export'!$G:$G,'Cost Export'!$C:$C,$B12,'Cost Export'!$D:$D,$C12,'Cost Export'!$A:$A,"&gt;="&amp;Y$1,'Cost Export'!$A:$A,"&lt;"&amp;Y$1+1)</f>
        <v>19026</v>
      </c>
      <c r="Z12" s="453">
        <f>SUMIFS('Cost Export'!$G:$G,'Cost Export'!$C:$C,$B12,'Cost Export'!$D:$D,$C12,'Cost Export'!$A:$A,"&gt;="&amp;Z$1,'Cost Export'!$A:$A,"&lt;"&amp;Z$1+1)</f>
        <v>41017</v>
      </c>
      <c r="AA12" s="453">
        <f>SUMIFS('Cost Export'!$G:$G,'Cost Export'!$C:$C,$B12,'Cost Export'!$D:$D,$C12,'Cost Export'!$A:$A,"&gt;="&amp;AA$1,'Cost Export'!$A:$A,"&lt;"&amp;AA$1+1)</f>
        <v>31890</v>
      </c>
      <c r="AB12" s="453">
        <f>SUMIFS('Cost Export'!$G:$G,'Cost Export'!$C:$C,$B12,'Cost Export'!$D:$D,$C12,'Cost Export'!$A:$A,"&gt;="&amp;AB$1,'Cost Export'!$A:$A,"&lt;"&amp;AB$1+1)</f>
        <v>26851</v>
      </c>
      <c r="AC12" s="453">
        <f>SUMIFS('Cost Export'!$G:$G,'Cost Export'!$C:$C,$B12,'Cost Export'!$D:$D,$C12,'Cost Export'!$A:$A,"&gt;="&amp;AC$1,'Cost Export'!$A:$A,"&lt;"&amp;AC$1+1)</f>
        <v>140719</v>
      </c>
      <c r="AD12" s="456">
        <f>SUMIFS('Cost Export'!$G:$G,'Cost Export'!$C:$C,$B12,'Cost Export'!$D:$D,$C12,'Cost Export'!$A:$A,"&gt;="&amp;AD$1,'Cost Export'!$A:$A,"&lt;"&amp;AD$1+1)</f>
        <v>19926</v>
      </c>
    </row>
    <row r="13" spans="1:30">
      <c r="A13" s="248" t="s">
        <v>414</v>
      </c>
      <c r="B13" s="249" t="s">
        <v>8</v>
      </c>
      <c r="C13" s="238" t="s">
        <v>457</v>
      </c>
      <c r="D13" s="240" t="str">
        <f t="shared" si="0"/>
        <v>14100</v>
      </c>
      <c r="E13" s="8" t="s">
        <v>415</v>
      </c>
      <c r="F13" s="256" t="s">
        <v>10</v>
      </c>
      <c r="G13" s="26">
        <f t="shared" si="1"/>
        <v>0</v>
      </c>
      <c r="H13" s="25">
        <f t="shared" si="2"/>
        <v>0</v>
      </c>
      <c r="I13" s="453">
        <f>SUMIFS('Cost Export'!$G:$G,'Cost Export'!$C:$C,$B13,'Cost Export'!$D:$D,$C13,'Cost Export'!$A:$A,"&gt;="&amp;I$1,'Cost Export'!$A:$A,"&lt;"&amp;I$1+1)</f>
        <v>0</v>
      </c>
      <c r="J13" s="453">
        <f>SUMIFS('Cost Export'!$G:$G,'Cost Export'!$C:$C,$B13,'Cost Export'!$D:$D,$C13,'Cost Export'!$A:$A,"&gt;="&amp;J$1,'Cost Export'!$A:$A,"&lt;"&amp;J$1+1)</f>
        <v>0</v>
      </c>
      <c r="K13" s="453">
        <f>SUMIFS('Cost Export'!$G:$G,'Cost Export'!$C:$C,$B13,'Cost Export'!$D:$D,$C13,'Cost Export'!$A:$A,"&gt;="&amp;K$1,'Cost Export'!$A:$A,"&lt;"&amp;K$1+1)</f>
        <v>0</v>
      </c>
      <c r="L13" s="453">
        <f>SUMIFS('Cost Export'!$G:$G,'Cost Export'!$C:$C,$B13,'Cost Export'!$D:$D,$C13,'Cost Export'!$A:$A,"&gt;="&amp;L$1,'Cost Export'!$A:$A,"&lt;"&amp;L$1+1)</f>
        <v>0</v>
      </c>
      <c r="M13" s="453">
        <f>SUMIFS('Cost Export'!$G:$G,'Cost Export'!$C:$C,$B13,'Cost Export'!$D:$D,$C13,'Cost Export'!$A:$A,"&gt;="&amp;M$1,'Cost Export'!$A:$A,"&lt;"&amp;M$1+1)</f>
        <v>0</v>
      </c>
      <c r="N13" s="453">
        <f>SUMIFS('Cost Export'!$G:$G,'Cost Export'!$C:$C,$B13,'Cost Export'!$D:$D,$C13,'Cost Export'!$A:$A,"&gt;="&amp;N$1,'Cost Export'!$A:$A,"&lt;"&amp;N$1+1)</f>
        <v>0</v>
      </c>
      <c r="O13" s="453">
        <f>SUMIFS('Cost Export'!$G:$G,'Cost Export'!$C:$C,$B13,'Cost Export'!$D:$D,$C13,'Cost Export'!$A:$A,"&gt;="&amp;O$1,'Cost Export'!$A:$A,"&lt;"&amp;O$1+1)</f>
        <v>0</v>
      </c>
      <c r="P13" s="453">
        <f>SUMIFS('Cost Export'!$G:$G,'Cost Export'!$C:$C,$B13,'Cost Export'!$D:$D,$C13,'Cost Export'!$A:$A,"&gt;="&amp;P$1,'Cost Export'!$A:$A,"&lt;"&amp;P$1+1)</f>
        <v>0</v>
      </c>
      <c r="Q13" s="453">
        <f>SUMIFS('Cost Export'!$G:$G,'Cost Export'!$C:$C,$B13,'Cost Export'!$D:$D,$C13,'Cost Export'!$A:$A,"&gt;="&amp;Q$1,'Cost Export'!$A:$A,"&lt;"&amp;Q$1+1)</f>
        <v>0</v>
      </c>
      <c r="R13" s="453">
        <f>SUMIFS('Cost Export'!$G:$G,'Cost Export'!$C:$C,$B13,'Cost Export'!$D:$D,$C13,'Cost Export'!$A:$A,"&gt;="&amp;R$1,'Cost Export'!$A:$A,"&lt;"&amp;R$1+1)</f>
        <v>0</v>
      </c>
      <c r="S13" s="453">
        <f>SUMIFS('Cost Export'!$G:$G,'Cost Export'!$C:$C,$B13,'Cost Export'!$D:$D,$C13,'Cost Export'!$A:$A,"&gt;="&amp;S$1,'Cost Export'!$A:$A,"&lt;"&amp;S$1+1)</f>
        <v>0</v>
      </c>
      <c r="T13" s="453">
        <f>SUMIFS('Cost Export'!$G:$G,'Cost Export'!$C:$C,$B13,'Cost Export'!$D:$D,$C13,'Cost Export'!$A:$A,"&gt;="&amp;T$1,'Cost Export'!$A:$A,"&lt;"&amp;T$1+1)</f>
        <v>0</v>
      </c>
      <c r="U13" s="453">
        <f>SUMIFS('Cost Export'!$G:$G,'Cost Export'!$C:$C,$B13,'Cost Export'!$D:$D,$C13,'Cost Export'!$A:$A,"&gt;="&amp;U$1,'Cost Export'!$A:$A,"&lt;"&amp;U$1+1)</f>
        <v>0</v>
      </c>
      <c r="V13" s="453">
        <f>SUMIFS('Cost Export'!$G:$G,'Cost Export'!$C:$C,$B13,'Cost Export'!$D:$D,$C13,'Cost Export'!$A:$A,"&gt;="&amp;V$1,'Cost Export'!$A:$A,"&lt;"&amp;V$1+1)</f>
        <v>0</v>
      </c>
      <c r="W13" s="453">
        <f>SUMIFS('Cost Export'!$G:$G,'Cost Export'!$C:$C,$B13,'Cost Export'!$D:$D,$C13,'Cost Export'!$A:$A,"&gt;="&amp;W$1,'Cost Export'!$A:$A,"&lt;"&amp;W$1+1)</f>
        <v>0</v>
      </c>
      <c r="X13" s="453">
        <f>SUMIFS('Cost Export'!$G:$G,'Cost Export'!$C:$C,$B13,'Cost Export'!$D:$D,$C13,'Cost Export'!$A:$A,"&gt;="&amp;X$1,'Cost Export'!$A:$A,"&lt;"&amp;X$1+1)</f>
        <v>0</v>
      </c>
      <c r="Y13" s="453">
        <f>SUMIFS('Cost Export'!$G:$G,'Cost Export'!$C:$C,$B13,'Cost Export'!$D:$D,$C13,'Cost Export'!$A:$A,"&gt;="&amp;Y$1,'Cost Export'!$A:$A,"&lt;"&amp;Y$1+1)</f>
        <v>0</v>
      </c>
      <c r="Z13" s="453">
        <f>SUMIFS('Cost Export'!$G:$G,'Cost Export'!$C:$C,$B13,'Cost Export'!$D:$D,$C13,'Cost Export'!$A:$A,"&gt;="&amp;Z$1,'Cost Export'!$A:$A,"&lt;"&amp;Z$1+1)</f>
        <v>0</v>
      </c>
      <c r="AA13" s="453">
        <f>SUMIFS('Cost Export'!$G:$G,'Cost Export'!$C:$C,$B13,'Cost Export'!$D:$D,$C13,'Cost Export'!$A:$A,"&gt;="&amp;AA$1,'Cost Export'!$A:$A,"&lt;"&amp;AA$1+1)</f>
        <v>0</v>
      </c>
      <c r="AB13" s="453">
        <f>SUMIFS('Cost Export'!$G:$G,'Cost Export'!$C:$C,$B13,'Cost Export'!$D:$D,$C13,'Cost Export'!$A:$A,"&gt;="&amp;AB$1,'Cost Export'!$A:$A,"&lt;"&amp;AB$1+1)</f>
        <v>0</v>
      </c>
      <c r="AC13" s="453">
        <f>SUMIFS('Cost Export'!$G:$G,'Cost Export'!$C:$C,$B13,'Cost Export'!$D:$D,$C13,'Cost Export'!$A:$A,"&gt;="&amp;AC$1,'Cost Export'!$A:$A,"&lt;"&amp;AC$1+1)</f>
        <v>0</v>
      </c>
      <c r="AD13" s="456">
        <f>SUMIFS('Cost Export'!$G:$G,'Cost Export'!$C:$C,$B13,'Cost Export'!$D:$D,$C13,'Cost Export'!$A:$A,"&gt;="&amp;AD$1,'Cost Export'!$A:$A,"&lt;"&amp;AD$1+1)</f>
        <v>0</v>
      </c>
    </row>
    <row r="14" spans="1:30">
      <c r="A14" s="248" t="s">
        <v>416</v>
      </c>
      <c r="B14" s="249" t="s">
        <v>12</v>
      </c>
      <c r="C14" s="238" t="s">
        <v>22</v>
      </c>
      <c r="D14" s="240" t="str">
        <f t="shared" si="0"/>
        <v>14200</v>
      </c>
      <c r="E14" s="8" t="s">
        <v>417</v>
      </c>
      <c r="F14" s="256" t="s">
        <v>10</v>
      </c>
      <c r="G14" s="26">
        <f t="shared" si="1"/>
        <v>674546.2</v>
      </c>
      <c r="H14" s="25">
        <f t="shared" si="2"/>
        <v>1306139</v>
      </c>
      <c r="I14" s="453">
        <f>SUMIFS('Cost Export'!$G:$G,'Cost Export'!$C:$C,$B14,'Cost Export'!$D:$D,$C14,'Cost Export'!$A:$A,"&gt;="&amp;I$1,'Cost Export'!$A:$A,"&lt;"&amp;I$1+1)</f>
        <v>6484071</v>
      </c>
      <c r="J14" s="453">
        <f>SUMIFS('Cost Export'!$G:$G,'Cost Export'!$C:$C,$B14,'Cost Export'!$D:$D,$C14,'Cost Export'!$A:$A,"&gt;="&amp;J$1,'Cost Export'!$A:$A,"&lt;"&amp;J$1+1)</f>
        <v>11656</v>
      </c>
      <c r="K14" s="453">
        <f>SUMIFS('Cost Export'!$G:$G,'Cost Export'!$C:$C,$B14,'Cost Export'!$D:$D,$C14,'Cost Export'!$A:$A,"&gt;="&amp;K$1,'Cost Export'!$A:$A,"&lt;"&amp;K$1+1)</f>
        <v>11656</v>
      </c>
      <c r="L14" s="453">
        <f>SUMIFS('Cost Export'!$G:$G,'Cost Export'!$C:$C,$B14,'Cost Export'!$D:$D,$C14,'Cost Export'!$A:$A,"&gt;="&amp;L$1,'Cost Export'!$A:$A,"&lt;"&amp;L$1+1)</f>
        <v>11656</v>
      </c>
      <c r="M14" s="453">
        <f>SUMIFS('Cost Export'!$G:$G,'Cost Export'!$C:$C,$B14,'Cost Export'!$D:$D,$C14,'Cost Export'!$A:$A,"&gt;="&amp;M$1,'Cost Export'!$A:$A,"&lt;"&amp;M$1+1)</f>
        <v>11656</v>
      </c>
      <c r="N14" s="453">
        <f>SUMIFS('Cost Export'!$G:$G,'Cost Export'!$C:$C,$B14,'Cost Export'!$D:$D,$C14,'Cost Export'!$A:$A,"&gt;="&amp;N$1,'Cost Export'!$A:$A,"&lt;"&amp;N$1+1)</f>
        <v>109038</v>
      </c>
      <c r="O14" s="453">
        <f>SUMIFS('Cost Export'!$G:$G,'Cost Export'!$C:$C,$B14,'Cost Export'!$D:$D,$C14,'Cost Export'!$A:$A,"&gt;="&amp;O$1,'Cost Export'!$A:$A,"&lt;"&amp;O$1+1)</f>
        <v>70761</v>
      </c>
      <c r="P14" s="453">
        <f>SUMIFS('Cost Export'!$G:$G,'Cost Export'!$C:$C,$B14,'Cost Export'!$D:$D,$C14,'Cost Export'!$A:$A,"&gt;="&amp;P$1,'Cost Export'!$A:$A,"&lt;"&amp;P$1+1)</f>
        <v>11656</v>
      </c>
      <c r="Q14" s="453">
        <f>SUMIFS('Cost Export'!$G:$G,'Cost Export'!$C:$C,$B14,'Cost Export'!$D:$D,$C14,'Cost Export'!$A:$A,"&gt;="&amp;Q$1,'Cost Export'!$A:$A,"&lt;"&amp;Q$1+1)</f>
        <v>11656</v>
      </c>
      <c r="R14" s="453">
        <f>SUMIFS('Cost Export'!$G:$G,'Cost Export'!$C:$C,$B14,'Cost Export'!$D:$D,$C14,'Cost Export'!$A:$A,"&gt;="&amp;R$1,'Cost Export'!$A:$A,"&lt;"&amp;R$1+1)</f>
        <v>11656</v>
      </c>
      <c r="S14" s="453">
        <f>SUMIFS('Cost Export'!$G:$G,'Cost Export'!$C:$C,$B14,'Cost Export'!$D:$D,$C14,'Cost Export'!$A:$A,"&gt;="&amp;S$1,'Cost Export'!$A:$A,"&lt;"&amp;S$1+1)</f>
        <v>11656</v>
      </c>
      <c r="T14" s="453">
        <f>SUMIFS('Cost Export'!$G:$G,'Cost Export'!$C:$C,$B14,'Cost Export'!$D:$D,$C14,'Cost Export'!$A:$A,"&gt;="&amp;T$1,'Cost Export'!$A:$A,"&lt;"&amp;T$1+1)</f>
        <v>11656</v>
      </c>
      <c r="U14" s="453">
        <f>SUMIFS('Cost Export'!$G:$G,'Cost Export'!$C:$C,$B14,'Cost Export'!$D:$D,$C14,'Cost Export'!$A:$A,"&gt;="&amp;U$1,'Cost Export'!$A:$A,"&lt;"&amp;U$1+1)</f>
        <v>29056</v>
      </c>
      <c r="V14" s="453">
        <f>SUMIFS('Cost Export'!$G:$G,'Cost Export'!$C:$C,$B14,'Cost Export'!$D:$D,$C14,'Cost Export'!$A:$A,"&gt;="&amp;V$1,'Cost Export'!$A:$A,"&lt;"&amp;V$1+1)</f>
        <v>17283</v>
      </c>
      <c r="W14" s="453">
        <f>SUMIFS('Cost Export'!$G:$G,'Cost Export'!$C:$C,$B14,'Cost Export'!$D:$D,$C14,'Cost Export'!$A:$A,"&gt;="&amp;W$1,'Cost Export'!$A:$A,"&lt;"&amp;W$1+1)</f>
        <v>15324</v>
      </c>
      <c r="X14" s="453">
        <f>SUMIFS('Cost Export'!$G:$G,'Cost Export'!$C:$C,$B14,'Cost Export'!$D:$D,$C14,'Cost Export'!$A:$A,"&gt;="&amp;X$1,'Cost Export'!$A:$A,"&lt;"&amp;X$1+1)</f>
        <v>23959</v>
      </c>
      <c r="Y14" s="453">
        <f>SUMIFS('Cost Export'!$G:$G,'Cost Export'!$C:$C,$B14,'Cost Export'!$D:$D,$C14,'Cost Export'!$A:$A,"&gt;="&amp;Y$1,'Cost Export'!$A:$A,"&lt;"&amp;Y$1+1)</f>
        <v>15324</v>
      </c>
      <c r="Z14" s="453">
        <f>SUMIFS('Cost Export'!$G:$G,'Cost Export'!$C:$C,$B14,'Cost Export'!$D:$D,$C14,'Cost Export'!$A:$A,"&gt;="&amp;Z$1,'Cost Export'!$A:$A,"&lt;"&amp;Z$1+1)</f>
        <v>15324</v>
      </c>
      <c r="AA14" s="453">
        <f>SUMIFS('Cost Export'!$G:$G,'Cost Export'!$C:$C,$B14,'Cost Export'!$D:$D,$C14,'Cost Export'!$A:$A,"&gt;="&amp;AA$1,'Cost Export'!$A:$A,"&lt;"&amp;AA$1+1)</f>
        <v>15324</v>
      </c>
      <c r="AB14" s="453">
        <f>SUMIFS('Cost Export'!$G:$G,'Cost Export'!$C:$C,$B14,'Cost Export'!$D:$D,$C14,'Cost Export'!$A:$A,"&gt;="&amp;AB$1,'Cost Export'!$A:$A,"&lt;"&amp;AB$1+1)</f>
        <v>20795</v>
      </c>
      <c r="AC14" s="453">
        <f>SUMIFS('Cost Export'!$G:$G,'Cost Export'!$C:$C,$B14,'Cost Export'!$D:$D,$C14,'Cost Export'!$A:$A,"&gt;="&amp;AC$1,'Cost Export'!$A:$A,"&lt;"&amp;AC$1+1)</f>
        <v>12552</v>
      </c>
      <c r="AD14" s="456">
        <f>SUMIFS('Cost Export'!$G:$G,'Cost Export'!$C:$C,$B14,'Cost Export'!$D:$D,$C14,'Cost Export'!$A:$A,"&gt;="&amp;AD$1,'Cost Export'!$A:$A,"&lt;"&amp;AD$1+1)</f>
        <v>16624</v>
      </c>
    </row>
    <row r="15" spans="1:30">
      <c r="A15" s="248" t="s">
        <v>418</v>
      </c>
      <c r="B15" s="249" t="s">
        <v>8</v>
      </c>
      <c r="C15" s="238" t="s">
        <v>458</v>
      </c>
      <c r="D15" s="240" t="str">
        <f t="shared" si="0"/>
        <v>14300</v>
      </c>
      <c r="E15" s="8" t="s">
        <v>419</v>
      </c>
      <c r="F15" s="256" t="s">
        <v>10</v>
      </c>
      <c r="G15" s="26">
        <f t="shared" si="1"/>
        <v>0</v>
      </c>
      <c r="H15" s="25">
        <f t="shared" si="2"/>
        <v>0</v>
      </c>
      <c r="I15" s="453">
        <f>SUMIFS('Cost Export'!$G:$G,'Cost Export'!$C:$C,$B15,'Cost Export'!$D:$D,$C15,'Cost Export'!$A:$A,"&gt;="&amp;I$1,'Cost Export'!$A:$A,"&lt;"&amp;I$1+1)</f>
        <v>0</v>
      </c>
      <c r="J15" s="453">
        <f>SUMIFS('Cost Export'!$G:$G,'Cost Export'!$C:$C,$B15,'Cost Export'!$D:$D,$C15,'Cost Export'!$A:$A,"&gt;="&amp;J$1,'Cost Export'!$A:$A,"&lt;"&amp;J$1+1)</f>
        <v>0</v>
      </c>
      <c r="K15" s="453">
        <f>SUMIFS('Cost Export'!$G:$G,'Cost Export'!$C:$C,$B15,'Cost Export'!$D:$D,$C15,'Cost Export'!$A:$A,"&gt;="&amp;K$1,'Cost Export'!$A:$A,"&lt;"&amp;K$1+1)</f>
        <v>0</v>
      </c>
      <c r="L15" s="453">
        <f>SUMIFS('Cost Export'!$G:$G,'Cost Export'!$C:$C,$B15,'Cost Export'!$D:$D,$C15,'Cost Export'!$A:$A,"&gt;="&amp;L$1,'Cost Export'!$A:$A,"&lt;"&amp;L$1+1)</f>
        <v>0</v>
      </c>
      <c r="M15" s="453">
        <f>SUMIFS('Cost Export'!$G:$G,'Cost Export'!$C:$C,$B15,'Cost Export'!$D:$D,$C15,'Cost Export'!$A:$A,"&gt;="&amp;M$1,'Cost Export'!$A:$A,"&lt;"&amp;M$1+1)</f>
        <v>0</v>
      </c>
      <c r="N15" s="453">
        <f>SUMIFS('Cost Export'!$G:$G,'Cost Export'!$C:$C,$B15,'Cost Export'!$D:$D,$C15,'Cost Export'!$A:$A,"&gt;="&amp;N$1,'Cost Export'!$A:$A,"&lt;"&amp;N$1+1)</f>
        <v>0</v>
      </c>
      <c r="O15" s="453">
        <f>SUMIFS('Cost Export'!$G:$G,'Cost Export'!$C:$C,$B15,'Cost Export'!$D:$D,$C15,'Cost Export'!$A:$A,"&gt;="&amp;O$1,'Cost Export'!$A:$A,"&lt;"&amp;O$1+1)</f>
        <v>0</v>
      </c>
      <c r="P15" s="453">
        <f>SUMIFS('Cost Export'!$G:$G,'Cost Export'!$C:$C,$B15,'Cost Export'!$D:$D,$C15,'Cost Export'!$A:$A,"&gt;="&amp;P$1,'Cost Export'!$A:$A,"&lt;"&amp;P$1+1)</f>
        <v>0</v>
      </c>
      <c r="Q15" s="453">
        <f>SUMIFS('Cost Export'!$G:$G,'Cost Export'!$C:$C,$B15,'Cost Export'!$D:$D,$C15,'Cost Export'!$A:$A,"&gt;="&amp;Q$1,'Cost Export'!$A:$A,"&lt;"&amp;Q$1+1)</f>
        <v>0</v>
      </c>
      <c r="R15" s="453">
        <f>SUMIFS('Cost Export'!$G:$G,'Cost Export'!$C:$C,$B15,'Cost Export'!$D:$D,$C15,'Cost Export'!$A:$A,"&gt;="&amp;R$1,'Cost Export'!$A:$A,"&lt;"&amp;R$1+1)</f>
        <v>0</v>
      </c>
      <c r="S15" s="453">
        <f>SUMIFS('Cost Export'!$G:$G,'Cost Export'!$C:$C,$B15,'Cost Export'!$D:$D,$C15,'Cost Export'!$A:$A,"&gt;="&amp;S$1,'Cost Export'!$A:$A,"&lt;"&amp;S$1+1)</f>
        <v>0</v>
      </c>
      <c r="T15" s="453">
        <f>SUMIFS('Cost Export'!$G:$G,'Cost Export'!$C:$C,$B15,'Cost Export'!$D:$D,$C15,'Cost Export'!$A:$A,"&gt;="&amp;T$1,'Cost Export'!$A:$A,"&lt;"&amp;T$1+1)</f>
        <v>0</v>
      </c>
      <c r="U15" s="453">
        <f>SUMIFS('Cost Export'!$G:$G,'Cost Export'!$C:$C,$B15,'Cost Export'!$D:$D,$C15,'Cost Export'!$A:$A,"&gt;="&amp;U$1,'Cost Export'!$A:$A,"&lt;"&amp;U$1+1)</f>
        <v>0</v>
      </c>
      <c r="V15" s="453">
        <f>SUMIFS('Cost Export'!$G:$G,'Cost Export'!$C:$C,$B15,'Cost Export'!$D:$D,$C15,'Cost Export'!$A:$A,"&gt;="&amp;V$1,'Cost Export'!$A:$A,"&lt;"&amp;V$1+1)</f>
        <v>0</v>
      </c>
      <c r="W15" s="453">
        <f>SUMIFS('Cost Export'!$G:$G,'Cost Export'!$C:$C,$B15,'Cost Export'!$D:$D,$C15,'Cost Export'!$A:$A,"&gt;="&amp;W$1,'Cost Export'!$A:$A,"&lt;"&amp;W$1+1)</f>
        <v>0</v>
      </c>
      <c r="X15" s="453">
        <f>SUMIFS('Cost Export'!$G:$G,'Cost Export'!$C:$C,$B15,'Cost Export'!$D:$D,$C15,'Cost Export'!$A:$A,"&gt;="&amp;X$1,'Cost Export'!$A:$A,"&lt;"&amp;X$1+1)</f>
        <v>0</v>
      </c>
      <c r="Y15" s="453">
        <f>SUMIFS('Cost Export'!$G:$G,'Cost Export'!$C:$C,$B15,'Cost Export'!$D:$D,$C15,'Cost Export'!$A:$A,"&gt;="&amp;Y$1,'Cost Export'!$A:$A,"&lt;"&amp;Y$1+1)</f>
        <v>0</v>
      </c>
      <c r="Z15" s="453">
        <f>SUMIFS('Cost Export'!$G:$G,'Cost Export'!$C:$C,$B15,'Cost Export'!$D:$D,$C15,'Cost Export'!$A:$A,"&gt;="&amp;Z$1,'Cost Export'!$A:$A,"&lt;"&amp;Z$1+1)</f>
        <v>0</v>
      </c>
      <c r="AA15" s="453">
        <f>SUMIFS('Cost Export'!$G:$G,'Cost Export'!$C:$C,$B15,'Cost Export'!$D:$D,$C15,'Cost Export'!$A:$A,"&gt;="&amp;AA$1,'Cost Export'!$A:$A,"&lt;"&amp;AA$1+1)</f>
        <v>0</v>
      </c>
      <c r="AB15" s="453">
        <f>SUMIFS('Cost Export'!$G:$G,'Cost Export'!$C:$C,$B15,'Cost Export'!$D:$D,$C15,'Cost Export'!$A:$A,"&gt;="&amp;AB$1,'Cost Export'!$A:$A,"&lt;"&amp;AB$1+1)</f>
        <v>0</v>
      </c>
      <c r="AC15" s="453">
        <f>SUMIFS('Cost Export'!$G:$G,'Cost Export'!$C:$C,$B15,'Cost Export'!$D:$D,$C15,'Cost Export'!$A:$A,"&gt;="&amp;AC$1,'Cost Export'!$A:$A,"&lt;"&amp;AC$1+1)</f>
        <v>0</v>
      </c>
      <c r="AD15" s="456">
        <f>SUMIFS('Cost Export'!$G:$G,'Cost Export'!$C:$C,$B15,'Cost Export'!$D:$D,$C15,'Cost Export'!$A:$A,"&gt;="&amp;AD$1,'Cost Export'!$A:$A,"&lt;"&amp;AD$1+1)</f>
        <v>0</v>
      </c>
    </row>
    <row r="16" spans="1:30">
      <c r="A16" s="248" t="s">
        <v>420</v>
      </c>
      <c r="B16" s="249" t="s">
        <v>40</v>
      </c>
      <c r="C16" s="238" t="s">
        <v>19</v>
      </c>
      <c r="D16" s="240" t="str">
        <f t="shared" si="0"/>
        <v>15000</v>
      </c>
      <c r="E16" s="8" t="s">
        <v>39</v>
      </c>
      <c r="F16" s="256" t="s">
        <v>10</v>
      </c>
      <c r="G16" s="26">
        <f t="shared" si="1"/>
        <v>1971.4</v>
      </c>
      <c r="H16" s="25">
        <f t="shared" si="2"/>
        <v>3942.8</v>
      </c>
      <c r="I16" s="453">
        <f>SUMIFS('Cost Export'!$G:$G,'Cost Export'!$C:$C,$B16,'Cost Export'!$D:$D,$C16,'Cost Export'!$A:$A,"&gt;="&amp;I$1,'Cost Export'!$A:$A,"&lt;"&amp;I$1+1)</f>
        <v>19714</v>
      </c>
      <c r="J16" s="453">
        <f>SUMIFS('Cost Export'!$G:$G,'Cost Export'!$C:$C,$B16,'Cost Export'!$D:$D,$C16,'Cost Export'!$A:$A,"&gt;="&amp;J$1,'Cost Export'!$A:$A,"&lt;"&amp;J$1+1)</f>
        <v>0</v>
      </c>
      <c r="K16" s="453">
        <f>SUMIFS('Cost Export'!$G:$G,'Cost Export'!$C:$C,$B16,'Cost Export'!$D:$D,$C16,'Cost Export'!$A:$A,"&gt;="&amp;K$1,'Cost Export'!$A:$A,"&lt;"&amp;K$1+1)</f>
        <v>0</v>
      </c>
      <c r="L16" s="453">
        <f>SUMIFS('Cost Export'!$G:$G,'Cost Export'!$C:$C,$B16,'Cost Export'!$D:$D,$C16,'Cost Export'!$A:$A,"&gt;="&amp;L$1,'Cost Export'!$A:$A,"&lt;"&amp;L$1+1)</f>
        <v>0</v>
      </c>
      <c r="M16" s="453">
        <f>SUMIFS('Cost Export'!$G:$G,'Cost Export'!$C:$C,$B16,'Cost Export'!$D:$D,$C16,'Cost Export'!$A:$A,"&gt;="&amp;M$1,'Cost Export'!$A:$A,"&lt;"&amp;M$1+1)</f>
        <v>0</v>
      </c>
      <c r="N16" s="453">
        <f>SUMIFS('Cost Export'!$G:$G,'Cost Export'!$C:$C,$B16,'Cost Export'!$D:$D,$C16,'Cost Export'!$A:$A,"&gt;="&amp;N$1,'Cost Export'!$A:$A,"&lt;"&amp;N$1+1)</f>
        <v>0</v>
      </c>
      <c r="O16" s="453">
        <f>SUMIFS('Cost Export'!$G:$G,'Cost Export'!$C:$C,$B16,'Cost Export'!$D:$D,$C16,'Cost Export'!$A:$A,"&gt;="&amp;O$1,'Cost Export'!$A:$A,"&lt;"&amp;O$1+1)</f>
        <v>0</v>
      </c>
      <c r="P16" s="453">
        <f>SUMIFS('Cost Export'!$G:$G,'Cost Export'!$C:$C,$B16,'Cost Export'!$D:$D,$C16,'Cost Export'!$A:$A,"&gt;="&amp;P$1,'Cost Export'!$A:$A,"&lt;"&amp;P$1+1)</f>
        <v>0</v>
      </c>
      <c r="Q16" s="453">
        <f>SUMIFS('Cost Export'!$G:$G,'Cost Export'!$C:$C,$B16,'Cost Export'!$D:$D,$C16,'Cost Export'!$A:$A,"&gt;="&amp;Q$1,'Cost Export'!$A:$A,"&lt;"&amp;Q$1+1)</f>
        <v>0</v>
      </c>
      <c r="R16" s="453">
        <f>SUMIFS('Cost Export'!$G:$G,'Cost Export'!$C:$C,$B16,'Cost Export'!$D:$D,$C16,'Cost Export'!$A:$A,"&gt;="&amp;R$1,'Cost Export'!$A:$A,"&lt;"&amp;R$1+1)</f>
        <v>0</v>
      </c>
      <c r="S16" s="453">
        <f>SUMIFS('Cost Export'!$G:$G,'Cost Export'!$C:$C,$B16,'Cost Export'!$D:$D,$C16,'Cost Export'!$A:$A,"&gt;="&amp;S$1,'Cost Export'!$A:$A,"&lt;"&amp;S$1+1)</f>
        <v>0</v>
      </c>
      <c r="T16" s="453">
        <f>SUMIFS('Cost Export'!$G:$G,'Cost Export'!$C:$C,$B16,'Cost Export'!$D:$D,$C16,'Cost Export'!$A:$A,"&gt;="&amp;T$1,'Cost Export'!$A:$A,"&lt;"&amp;T$1+1)</f>
        <v>0</v>
      </c>
      <c r="U16" s="453">
        <f>SUMIFS('Cost Export'!$G:$G,'Cost Export'!$C:$C,$B16,'Cost Export'!$D:$D,$C16,'Cost Export'!$A:$A,"&gt;="&amp;U$1,'Cost Export'!$A:$A,"&lt;"&amp;U$1+1)</f>
        <v>0</v>
      </c>
      <c r="V16" s="453">
        <f>SUMIFS('Cost Export'!$G:$G,'Cost Export'!$C:$C,$B16,'Cost Export'!$D:$D,$C16,'Cost Export'!$A:$A,"&gt;="&amp;V$1,'Cost Export'!$A:$A,"&lt;"&amp;V$1+1)</f>
        <v>0</v>
      </c>
      <c r="W16" s="453">
        <f>SUMIFS('Cost Export'!$G:$G,'Cost Export'!$C:$C,$B16,'Cost Export'!$D:$D,$C16,'Cost Export'!$A:$A,"&gt;="&amp;W$1,'Cost Export'!$A:$A,"&lt;"&amp;W$1+1)</f>
        <v>0</v>
      </c>
      <c r="X16" s="453">
        <f>SUMIFS('Cost Export'!$G:$G,'Cost Export'!$C:$C,$B16,'Cost Export'!$D:$D,$C16,'Cost Export'!$A:$A,"&gt;="&amp;X$1,'Cost Export'!$A:$A,"&lt;"&amp;X$1+1)</f>
        <v>0</v>
      </c>
      <c r="Y16" s="453">
        <f>SUMIFS('Cost Export'!$G:$G,'Cost Export'!$C:$C,$B16,'Cost Export'!$D:$D,$C16,'Cost Export'!$A:$A,"&gt;="&amp;Y$1,'Cost Export'!$A:$A,"&lt;"&amp;Y$1+1)</f>
        <v>0</v>
      </c>
      <c r="Z16" s="453">
        <f>SUMIFS('Cost Export'!$G:$G,'Cost Export'!$C:$C,$B16,'Cost Export'!$D:$D,$C16,'Cost Export'!$A:$A,"&gt;="&amp;Z$1,'Cost Export'!$A:$A,"&lt;"&amp;Z$1+1)</f>
        <v>0</v>
      </c>
      <c r="AA16" s="453">
        <f>SUMIFS('Cost Export'!$G:$G,'Cost Export'!$C:$C,$B16,'Cost Export'!$D:$D,$C16,'Cost Export'!$A:$A,"&gt;="&amp;AA$1,'Cost Export'!$A:$A,"&lt;"&amp;AA$1+1)</f>
        <v>0</v>
      </c>
      <c r="AB16" s="453">
        <f>SUMIFS('Cost Export'!$G:$G,'Cost Export'!$C:$C,$B16,'Cost Export'!$D:$D,$C16,'Cost Export'!$A:$A,"&gt;="&amp;AB$1,'Cost Export'!$A:$A,"&lt;"&amp;AB$1+1)</f>
        <v>0</v>
      </c>
      <c r="AC16" s="453">
        <f>SUMIFS('Cost Export'!$G:$G,'Cost Export'!$C:$C,$B16,'Cost Export'!$D:$D,$C16,'Cost Export'!$A:$A,"&gt;="&amp;AC$1,'Cost Export'!$A:$A,"&lt;"&amp;AC$1+1)</f>
        <v>0</v>
      </c>
      <c r="AD16" s="456">
        <f>SUMIFS('Cost Export'!$G:$G,'Cost Export'!$C:$C,$B16,'Cost Export'!$D:$D,$C16,'Cost Export'!$A:$A,"&gt;="&amp;AD$1,'Cost Export'!$A:$A,"&lt;"&amp;AD$1+1)</f>
        <v>0</v>
      </c>
    </row>
    <row r="17" spans="1:30">
      <c r="A17" s="248" t="s">
        <v>421</v>
      </c>
      <c r="B17" s="249" t="s">
        <v>8</v>
      </c>
      <c r="C17" s="238" t="s">
        <v>459</v>
      </c>
      <c r="D17" s="240" t="str">
        <f t="shared" si="0"/>
        <v>15100</v>
      </c>
      <c r="E17" s="8" t="s">
        <v>422</v>
      </c>
      <c r="F17" s="256" t="s">
        <v>10</v>
      </c>
      <c r="G17" s="26">
        <f t="shared" si="1"/>
        <v>0</v>
      </c>
      <c r="H17" s="25">
        <f t="shared" si="2"/>
        <v>0</v>
      </c>
      <c r="I17" s="453">
        <f>SUMIFS('Cost Export'!$G:$G,'Cost Export'!$C:$C,$B17,'Cost Export'!$D:$D,$C17,'Cost Export'!$A:$A,"&gt;="&amp;I$1,'Cost Export'!$A:$A,"&lt;"&amp;I$1+1)</f>
        <v>0</v>
      </c>
      <c r="J17" s="453">
        <f>SUMIFS('Cost Export'!$G:$G,'Cost Export'!$C:$C,$B17,'Cost Export'!$D:$D,$C17,'Cost Export'!$A:$A,"&gt;="&amp;J$1,'Cost Export'!$A:$A,"&lt;"&amp;J$1+1)</f>
        <v>0</v>
      </c>
      <c r="K17" s="453">
        <f>SUMIFS('Cost Export'!$G:$G,'Cost Export'!$C:$C,$B17,'Cost Export'!$D:$D,$C17,'Cost Export'!$A:$A,"&gt;="&amp;K$1,'Cost Export'!$A:$A,"&lt;"&amp;K$1+1)</f>
        <v>0</v>
      </c>
      <c r="L17" s="453">
        <f>SUMIFS('Cost Export'!$G:$G,'Cost Export'!$C:$C,$B17,'Cost Export'!$D:$D,$C17,'Cost Export'!$A:$A,"&gt;="&amp;L$1,'Cost Export'!$A:$A,"&lt;"&amp;L$1+1)</f>
        <v>0</v>
      </c>
      <c r="M17" s="453">
        <f>SUMIFS('Cost Export'!$G:$G,'Cost Export'!$C:$C,$B17,'Cost Export'!$D:$D,$C17,'Cost Export'!$A:$A,"&gt;="&amp;M$1,'Cost Export'!$A:$A,"&lt;"&amp;M$1+1)</f>
        <v>0</v>
      </c>
      <c r="N17" s="453">
        <f>SUMIFS('Cost Export'!$G:$G,'Cost Export'!$C:$C,$B17,'Cost Export'!$D:$D,$C17,'Cost Export'!$A:$A,"&gt;="&amp;N$1,'Cost Export'!$A:$A,"&lt;"&amp;N$1+1)</f>
        <v>0</v>
      </c>
      <c r="O17" s="453">
        <f>SUMIFS('Cost Export'!$G:$G,'Cost Export'!$C:$C,$B17,'Cost Export'!$D:$D,$C17,'Cost Export'!$A:$A,"&gt;="&amp;O$1,'Cost Export'!$A:$A,"&lt;"&amp;O$1+1)</f>
        <v>0</v>
      </c>
      <c r="P17" s="453">
        <f>SUMIFS('Cost Export'!$G:$G,'Cost Export'!$C:$C,$B17,'Cost Export'!$D:$D,$C17,'Cost Export'!$A:$A,"&gt;="&amp;P$1,'Cost Export'!$A:$A,"&lt;"&amp;P$1+1)</f>
        <v>0</v>
      </c>
      <c r="Q17" s="453">
        <f>SUMIFS('Cost Export'!$G:$G,'Cost Export'!$C:$C,$B17,'Cost Export'!$D:$D,$C17,'Cost Export'!$A:$A,"&gt;="&amp;Q$1,'Cost Export'!$A:$A,"&lt;"&amp;Q$1+1)</f>
        <v>0</v>
      </c>
      <c r="R17" s="453">
        <f>SUMIFS('Cost Export'!$G:$G,'Cost Export'!$C:$C,$B17,'Cost Export'!$D:$D,$C17,'Cost Export'!$A:$A,"&gt;="&amp;R$1,'Cost Export'!$A:$A,"&lt;"&amp;R$1+1)</f>
        <v>0</v>
      </c>
      <c r="S17" s="453">
        <f>SUMIFS('Cost Export'!$G:$G,'Cost Export'!$C:$C,$B17,'Cost Export'!$D:$D,$C17,'Cost Export'!$A:$A,"&gt;="&amp;S$1,'Cost Export'!$A:$A,"&lt;"&amp;S$1+1)</f>
        <v>0</v>
      </c>
      <c r="T17" s="453">
        <f>SUMIFS('Cost Export'!$G:$G,'Cost Export'!$C:$C,$B17,'Cost Export'!$D:$D,$C17,'Cost Export'!$A:$A,"&gt;="&amp;T$1,'Cost Export'!$A:$A,"&lt;"&amp;T$1+1)</f>
        <v>0</v>
      </c>
      <c r="U17" s="453">
        <f>SUMIFS('Cost Export'!$G:$G,'Cost Export'!$C:$C,$B17,'Cost Export'!$D:$D,$C17,'Cost Export'!$A:$A,"&gt;="&amp;U$1,'Cost Export'!$A:$A,"&lt;"&amp;U$1+1)</f>
        <v>0</v>
      </c>
      <c r="V17" s="453">
        <f>SUMIFS('Cost Export'!$G:$G,'Cost Export'!$C:$C,$B17,'Cost Export'!$D:$D,$C17,'Cost Export'!$A:$A,"&gt;="&amp;V$1,'Cost Export'!$A:$A,"&lt;"&amp;V$1+1)</f>
        <v>0</v>
      </c>
      <c r="W17" s="453">
        <f>SUMIFS('Cost Export'!$G:$G,'Cost Export'!$C:$C,$B17,'Cost Export'!$D:$D,$C17,'Cost Export'!$A:$A,"&gt;="&amp;W$1,'Cost Export'!$A:$A,"&lt;"&amp;W$1+1)</f>
        <v>0</v>
      </c>
      <c r="X17" s="453">
        <f>SUMIFS('Cost Export'!$G:$G,'Cost Export'!$C:$C,$B17,'Cost Export'!$D:$D,$C17,'Cost Export'!$A:$A,"&gt;="&amp;X$1,'Cost Export'!$A:$A,"&lt;"&amp;X$1+1)</f>
        <v>0</v>
      </c>
      <c r="Y17" s="453">
        <f>SUMIFS('Cost Export'!$G:$G,'Cost Export'!$C:$C,$B17,'Cost Export'!$D:$D,$C17,'Cost Export'!$A:$A,"&gt;="&amp;Y$1,'Cost Export'!$A:$A,"&lt;"&amp;Y$1+1)</f>
        <v>0</v>
      </c>
      <c r="Z17" s="453">
        <f>SUMIFS('Cost Export'!$G:$G,'Cost Export'!$C:$C,$B17,'Cost Export'!$D:$D,$C17,'Cost Export'!$A:$A,"&gt;="&amp;Z$1,'Cost Export'!$A:$A,"&lt;"&amp;Z$1+1)</f>
        <v>0</v>
      </c>
      <c r="AA17" s="453">
        <f>SUMIFS('Cost Export'!$G:$G,'Cost Export'!$C:$C,$B17,'Cost Export'!$D:$D,$C17,'Cost Export'!$A:$A,"&gt;="&amp;AA$1,'Cost Export'!$A:$A,"&lt;"&amp;AA$1+1)</f>
        <v>0</v>
      </c>
      <c r="AB17" s="453">
        <f>SUMIFS('Cost Export'!$G:$G,'Cost Export'!$C:$C,$B17,'Cost Export'!$D:$D,$C17,'Cost Export'!$A:$A,"&gt;="&amp;AB$1,'Cost Export'!$A:$A,"&lt;"&amp;AB$1+1)</f>
        <v>0</v>
      </c>
      <c r="AC17" s="453">
        <f>SUMIFS('Cost Export'!$G:$G,'Cost Export'!$C:$C,$B17,'Cost Export'!$D:$D,$C17,'Cost Export'!$A:$A,"&gt;="&amp;AC$1,'Cost Export'!$A:$A,"&lt;"&amp;AC$1+1)</f>
        <v>0</v>
      </c>
      <c r="AD17" s="456">
        <f>SUMIFS('Cost Export'!$G:$G,'Cost Export'!$C:$C,$B17,'Cost Export'!$D:$D,$C17,'Cost Export'!$A:$A,"&gt;="&amp;AD$1,'Cost Export'!$A:$A,"&lt;"&amp;AD$1+1)</f>
        <v>0</v>
      </c>
    </row>
    <row r="18" spans="1:30">
      <c r="A18" s="248" t="s">
        <v>423</v>
      </c>
      <c r="B18" s="249" t="s">
        <v>8</v>
      </c>
      <c r="C18" s="238" t="s">
        <v>460</v>
      </c>
      <c r="D18" s="240" t="str">
        <f t="shared" si="0"/>
        <v>15300</v>
      </c>
      <c r="E18" s="8" t="s">
        <v>424</v>
      </c>
      <c r="F18" s="256" t="s">
        <v>10</v>
      </c>
      <c r="G18" s="26">
        <f t="shared" si="1"/>
        <v>0</v>
      </c>
      <c r="H18" s="25">
        <f t="shared" si="2"/>
        <v>0</v>
      </c>
      <c r="I18" s="453">
        <f>SUMIFS('Cost Export'!$G:$G,'Cost Export'!$C:$C,$B18,'Cost Export'!$D:$D,$C18,'Cost Export'!$A:$A,"&gt;="&amp;I$1,'Cost Export'!$A:$A,"&lt;"&amp;I$1+1)</f>
        <v>0</v>
      </c>
      <c r="J18" s="453">
        <f>SUMIFS('Cost Export'!$G:$G,'Cost Export'!$C:$C,$B18,'Cost Export'!$D:$D,$C18,'Cost Export'!$A:$A,"&gt;="&amp;J$1,'Cost Export'!$A:$A,"&lt;"&amp;J$1+1)</f>
        <v>0</v>
      </c>
      <c r="K18" s="453">
        <f>SUMIFS('Cost Export'!$G:$G,'Cost Export'!$C:$C,$B18,'Cost Export'!$D:$D,$C18,'Cost Export'!$A:$A,"&gt;="&amp;K$1,'Cost Export'!$A:$A,"&lt;"&amp;K$1+1)</f>
        <v>0</v>
      </c>
      <c r="L18" s="453">
        <f>SUMIFS('Cost Export'!$G:$G,'Cost Export'!$C:$C,$B18,'Cost Export'!$D:$D,$C18,'Cost Export'!$A:$A,"&gt;="&amp;L$1,'Cost Export'!$A:$A,"&lt;"&amp;L$1+1)</f>
        <v>0</v>
      </c>
      <c r="M18" s="453">
        <f>SUMIFS('Cost Export'!$G:$G,'Cost Export'!$C:$C,$B18,'Cost Export'!$D:$D,$C18,'Cost Export'!$A:$A,"&gt;="&amp;M$1,'Cost Export'!$A:$A,"&lt;"&amp;M$1+1)</f>
        <v>0</v>
      </c>
      <c r="N18" s="453">
        <f>SUMIFS('Cost Export'!$G:$G,'Cost Export'!$C:$C,$B18,'Cost Export'!$D:$D,$C18,'Cost Export'!$A:$A,"&gt;="&amp;N$1,'Cost Export'!$A:$A,"&lt;"&amp;N$1+1)</f>
        <v>0</v>
      </c>
      <c r="O18" s="453">
        <f>SUMIFS('Cost Export'!$G:$G,'Cost Export'!$C:$C,$B18,'Cost Export'!$D:$D,$C18,'Cost Export'!$A:$A,"&gt;="&amp;O$1,'Cost Export'!$A:$A,"&lt;"&amp;O$1+1)</f>
        <v>0</v>
      </c>
      <c r="P18" s="453">
        <f>SUMIFS('Cost Export'!$G:$G,'Cost Export'!$C:$C,$B18,'Cost Export'!$D:$D,$C18,'Cost Export'!$A:$A,"&gt;="&amp;P$1,'Cost Export'!$A:$A,"&lt;"&amp;P$1+1)</f>
        <v>0</v>
      </c>
      <c r="Q18" s="453">
        <f>SUMIFS('Cost Export'!$G:$G,'Cost Export'!$C:$C,$B18,'Cost Export'!$D:$D,$C18,'Cost Export'!$A:$A,"&gt;="&amp;Q$1,'Cost Export'!$A:$A,"&lt;"&amp;Q$1+1)</f>
        <v>0</v>
      </c>
      <c r="R18" s="453">
        <f>SUMIFS('Cost Export'!$G:$G,'Cost Export'!$C:$C,$B18,'Cost Export'!$D:$D,$C18,'Cost Export'!$A:$A,"&gt;="&amp;R$1,'Cost Export'!$A:$A,"&lt;"&amp;R$1+1)</f>
        <v>0</v>
      </c>
      <c r="S18" s="453">
        <f>SUMIFS('Cost Export'!$G:$G,'Cost Export'!$C:$C,$B18,'Cost Export'!$D:$D,$C18,'Cost Export'!$A:$A,"&gt;="&amp;S$1,'Cost Export'!$A:$A,"&lt;"&amp;S$1+1)</f>
        <v>0</v>
      </c>
      <c r="T18" s="453">
        <f>SUMIFS('Cost Export'!$G:$G,'Cost Export'!$C:$C,$B18,'Cost Export'!$D:$D,$C18,'Cost Export'!$A:$A,"&gt;="&amp;T$1,'Cost Export'!$A:$A,"&lt;"&amp;T$1+1)</f>
        <v>0</v>
      </c>
      <c r="U18" s="453">
        <f>SUMIFS('Cost Export'!$G:$G,'Cost Export'!$C:$C,$B18,'Cost Export'!$D:$D,$C18,'Cost Export'!$A:$A,"&gt;="&amp;U$1,'Cost Export'!$A:$A,"&lt;"&amp;U$1+1)</f>
        <v>0</v>
      </c>
      <c r="V18" s="453">
        <f>SUMIFS('Cost Export'!$G:$G,'Cost Export'!$C:$C,$B18,'Cost Export'!$D:$D,$C18,'Cost Export'!$A:$A,"&gt;="&amp;V$1,'Cost Export'!$A:$A,"&lt;"&amp;V$1+1)</f>
        <v>0</v>
      </c>
      <c r="W18" s="453">
        <f>SUMIFS('Cost Export'!$G:$G,'Cost Export'!$C:$C,$B18,'Cost Export'!$D:$D,$C18,'Cost Export'!$A:$A,"&gt;="&amp;W$1,'Cost Export'!$A:$A,"&lt;"&amp;W$1+1)</f>
        <v>0</v>
      </c>
      <c r="X18" s="453">
        <f>SUMIFS('Cost Export'!$G:$G,'Cost Export'!$C:$C,$B18,'Cost Export'!$D:$D,$C18,'Cost Export'!$A:$A,"&gt;="&amp;X$1,'Cost Export'!$A:$A,"&lt;"&amp;X$1+1)</f>
        <v>0</v>
      </c>
      <c r="Y18" s="453">
        <f>SUMIFS('Cost Export'!$G:$G,'Cost Export'!$C:$C,$B18,'Cost Export'!$D:$D,$C18,'Cost Export'!$A:$A,"&gt;="&amp;Y$1,'Cost Export'!$A:$A,"&lt;"&amp;Y$1+1)</f>
        <v>0</v>
      </c>
      <c r="Z18" s="453">
        <f>SUMIFS('Cost Export'!$G:$G,'Cost Export'!$C:$C,$B18,'Cost Export'!$D:$D,$C18,'Cost Export'!$A:$A,"&gt;="&amp;Z$1,'Cost Export'!$A:$A,"&lt;"&amp;Z$1+1)</f>
        <v>0</v>
      </c>
      <c r="AA18" s="453">
        <f>SUMIFS('Cost Export'!$G:$G,'Cost Export'!$C:$C,$B18,'Cost Export'!$D:$D,$C18,'Cost Export'!$A:$A,"&gt;="&amp;AA$1,'Cost Export'!$A:$A,"&lt;"&amp;AA$1+1)</f>
        <v>0</v>
      </c>
      <c r="AB18" s="453">
        <f>SUMIFS('Cost Export'!$G:$G,'Cost Export'!$C:$C,$B18,'Cost Export'!$D:$D,$C18,'Cost Export'!$A:$A,"&gt;="&amp;AB$1,'Cost Export'!$A:$A,"&lt;"&amp;AB$1+1)</f>
        <v>0</v>
      </c>
      <c r="AC18" s="453">
        <f>SUMIFS('Cost Export'!$G:$G,'Cost Export'!$C:$C,$B18,'Cost Export'!$D:$D,$C18,'Cost Export'!$A:$A,"&gt;="&amp;AC$1,'Cost Export'!$A:$A,"&lt;"&amp;AC$1+1)</f>
        <v>0</v>
      </c>
      <c r="AD18" s="456">
        <f>SUMIFS('Cost Export'!$G:$G,'Cost Export'!$C:$C,$B18,'Cost Export'!$D:$D,$C18,'Cost Export'!$A:$A,"&gt;="&amp;AD$1,'Cost Export'!$A:$A,"&lt;"&amp;AD$1+1)</f>
        <v>0</v>
      </c>
    </row>
    <row r="19" spans="1:30">
      <c r="A19" s="248" t="s">
        <v>425</v>
      </c>
      <c r="B19" s="249" t="s">
        <v>40</v>
      </c>
      <c r="C19" s="238" t="s">
        <v>38</v>
      </c>
      <c r="D19" s="240" t="str">
        <f t="shared" si="0"/>
        <v>15400</v>
      </c>
      <c r="E19" s="8" t="s">
        <v>46</v>
      </c>
      <c r="F19" s="256" t="s">
        <v>10</v>
      </c>
      <c r="G19" s="26">
        <f t="shared" si="1"/>
        <v>56563.4</v>
      </c>
      <c r="H19" s="25">
        <f t="shared" si="2"/>
        <v>111945</v>
      </c>
      <c r="I19" s="453">
        <f>SUMIFS('Cost Export'!$G:$G,'Cost Export'!$C:$C,$B19,'Cost Export'!$D:$D,$C19,'Cost Export'!$A:$A,"&gt;="&amp;I$1,'Cost Export'!$A:$A,"&lt;"&amp;I$1+1)</f>
        <v>559725</v>
      </c>
      <c r="J19" s="453">
        <f>SUMIFS('Cost Export'!$G:$G,'Cost Export'!$C:$C,$B19,'Cost Export'!$D:$D,$C19,'Cost Export'!$A:$A,"&gt;="&amp;J$1,'Cost Export'!$A:$A,"&lt;"&amp;J$1+1)</f>
        <v>0</v>
      </c>
      <c r="K19" s="453">
        <f>SUMIFS('Cost Export'!$G:$G,'Cost Export'!$C:$C,$B19,'Cost Export'!$D:$D,$C19,'Cost Export'!$A:$A,"&gt;="&amp;K$1,'Cost Export'!$A:$A,"&lt;"&amp;K$1+1)</f>
        <v>0</v>
      </c>
      <c r="L19" s="453">
        <f>SUMIFS('Cost Export'!$G:$G,'Cost Export'!$C:$C,$B19,'Cost Export'!$D:$D,$C19,'Cost Export'!$A:$A,"&gt;="&amp;L$1,'Cost Export'!$A:$A,"&lt;"&amp;L$1+1)</f>
        <v>0</v>
      </c>
      <c r="M19" s="453">
        <f>SUMIFS('Cost Export'!$G:$G,'Cost Export'!$C:$C,$B19,'Cost Export'!$D:$D,$C19,'Cost Export'!$A:$A,"&gt;="&amp;M$1,'Cost Export'!$A:$A,"&lt;"&amp;M$1+1)</f>
        <v>0</v>
      </c>
      <c r="N19" s="453">
        <f>SUMIFS('Cost Export'!$G:$G,'Cost Export'!$C:$C,$B19,'Cost Export'!$D:$D,$C19,'Cost Export'!$A:$A,"&gt;="&amp;N$1,'Cost Export'!$A:$A,"&lt;"&amp;N$1+1)</f>
        <v>0</v>
      </c>
      <c r="O19" s="453">
        <f>SUMIFS('Cost Export'!$G:$G,'Cost Export'!$C:$C,$B19,'Cost Export'!$D:$D,$C19,'Cost Export'!$A:$A,"&gt;="&amp;O$1,'Cost Export'!$A:$A,"&lt;"&amp;O$1+1)</f>
        <v>0</v>
      </c>
      <c r="P19" s="453">
        <f>SUMIFS('Cost Export'!$G:$G,'Cost Export'!$C:$C,$B19,'Cost Export'!$D:$D,$C19,'Cost Export'!$A:$A,"&gt;="&amp;P$1,'Cost Export'!$A:$A,"&lt;"&amp;P$1+1)</f>
        <v>5909</v>
      </c>
      <c r="Q19" s="453">
        <f>SUMIFS('Cost Export'!$G:$G,'Cost Export'!$C:$C,$B19,'Cost Export'!$D:$D,$C19,'Cost Export'!$A:$A,"&gt;="&amp;Q$1,'Cost Export'!$A:$A,"&lt;"&amp;Q$1+1)</f>
        <v>0</v>
      </c>
      <c r="R19" s="453">
        <f>SUMIFS('Cost Export'!$G:$G,'Cost Export'!$C:$C,$B19,'Cost Export'!$D:$D,$C19,'Cost Export'!$A:$A,"&gt;="&amp;R$1,'Cost Export'!$A:$A,"&lt;"&amp;R$1+1)</f>
        <v>0</v>
      </c>
      <c r="S19" s="453">
        <f>SUMIFS('Cost Export'!$G:$G,'Cost Export'!$C:$C,$B19,'Cost Export'!$D:$D,$C19,'Cost Export'!$A:$A,"&gt;="&amp;S$1,'Cost Export'!$A:$A,"&lt;"&amp;S$1+1)</f>
        <v>0</v>
      </c>
      <c r="T19" s="453">
        <f>SUMIFS('Cost Export'!$G:$G,'Cost Export'!$C:$C,$B19,'Cost Export'!$D:$D,$C19,'Cost Export'!$A:$A,"&gt;="&amp;T$1,'Cost Export'!$A:$A,"&lt;"&amp;T$1+1)</f>
        <v>0</v>
      </c>
      <c r="U19" s="453">
        <f>SUMIFS('Cost Export'!$G:$G,'Cost Export'!$C:$C,$B19,'Cost Export'!$D:$D,$C19,'Cost Export'!$A:$A,"&gt;="&amp;U$1,'Cost Export'!$A:$A,"&lt;"&amp;U$1+1)</f>
        <v>0</v>
      </c>
      <c r="V19" s="453">
        <f>SUMIFS('Cost Export'!$G:$G,'Cost Export'!$C:$C,$B19,'Cost Export'!$D:$D,$C19,'Cost Export'!$A:$A,"&gt;="&amp;V$1,'Cost Export'!$A:$A,"&lt;"&amp;V$1+1)</f>
        <v>14477</v>
      </c>
      <c r="W19" s="453">
        <f>SUMIFS('Cost Export'!$G:$G,'Cost Export'!$C:$C,$B19,'Cost Export'!$D:$D,$C19,'Cost Export'!$A:$A,"&gt;="&amp;W$1,'Cost Export'!$A:$A,"&lt;"&amp;W$1+1)</f>
        <v>0</v>
      </c>
      <c r="X19" s="453">
        <f>SUMIFS('Cost Export'!$G:$G,'Cost Export'!$C:$C,$B19,'Cost Export'!$D:$D,$C19,'Cost Export'!$A:$A,"&gt;="&amp;X$1,'Cost Export'!$A:$A,"&lt;"&amp;X$1+1)</f>
        <v>0</v>
      </c>
      <c r="Y19" s="453">
        <f>SUMIFS('Cost Export'!$G:$G,'Cost Export'!$C:$C,$B19,'Cost Export'!$D:$D,$C19,'Cost Export'!$A:$A,"&gt;="&amp;Y$1,'Cost Export'!$A:$A,"&lt;"&amp;Y$1+1)</f>
        <v>0</v>
      </c>
      <c r="Z19" s="453">
        <f>SUMIFS('Cost Export'!$G:$G,'Cost Export'!$C:$C,$B19,'Cost Export'!$D:$D,$C19,'Cost Export'!$A:$A,"&gt;="&amp;Z$1,'Cost Export'!$A:$A,"&lt;"&amp;Z$1+1)</f>
        <v>0</v>
      </c>
      <c r="AA19" s="453">
        <f>SUMIFS('Cost Export'!$G:$G,'Cost Export'!$C:$C,$B19,'Cost Export'!$D:$D,$C19,'Cost Export'!$A:$A,"&gt;="&amp;AA$1,'Cost Export'!$A:$A,"&lt;"&amp;AA$1+1)</f>
        <v>0</v>
      </c>
      <c r="AB19" s="453">
        <f>SUMIFS('Cost Export'!$G:$G,'Cost Export'!$C:$C,$B19,'Cost Export'!$D:$D,$C19,'Cost Export'!$A:$A,"&gt;="&amp;AB$1,'Cost Export'!$A:$A,"&lt;"&amp;AB$1+1)</f>
        <v>0</v>
      </c>
      <c r="AC19" s="453">
        <f>SUMIFS('Cost Export'!$G:$G,'Cost Export'!$C:$C,$B19,'Cost Export'!$D:$D,$C19,'Cost Export'!$A:$A,"&gt;="&amp;AC$1,'Cost Export'!$A:$A,"&lt;"&amp;AC$1+1)</f>
        <v>2868</v>
      </c>
      <c r="AD19" s="456">
        <f>SUMIFS('Cost Export'!$G:$G,'Cost Export'!$C:$C,$B19,'Cost Export'!$D:$D,$C19,'Cost Export'!$A:$A,"&gt;="&amp;AD$1,'Cost Export'!$A:$A,"&lt;"&amp;AD$1+1)</f>
        <v>0</v>
      </c>
    </row>
    <row r="20" spans="1:30">
      <c r="A20" s="248" t="s">
        <v>426</v>
      </c>
      <c r="B20" s="249" t="s">
        <v>8</v>
      </c>
      <c r="C20" s="238" t="s">
        <v>461</v>
      </c>
      <c r="D20" s="240" t="str">
        <f t="shared" si="0"/>
        <v>15500</v>
      </c>
      <c r="E20" s="8" t="s">
        <v>427</v>
      </c>
      <c r="F20" s="256" t="s">
        <v>10</v>
      </c>
      <c r="G20" s="26">
        <f t="shared" si="1"/>
        <v>0</v>
      </c>
      <c r="H20" s="25">
        <f t="shared" si="2"/>
        <v>0</v>
      </c>
      <c r="I20" s="453">
        <f>SUMIFS('Cost Export'!$G:$G,'Cost Export'!$C:$C,$B20,'Cost Export'!$D:$D,$C20,'Cost Export'!$A:$A,"&gt;="&amp;I$1,'Cost Export'!$A:$A,"&lt;"&amp;I$1+1)</f>
        <v>0</v>
      </c>
      <c r="J20" s="453">
        <f>SUMIFS('Cost Export'!$G:$G,'Cost Export'!$C:$C,$B20,'Cost Export'!$D:$D,$C20,'Cost Export'!$A:$A,"&gt;="&amp;J$1,'Cost Export'!$A:$A,"&lt;"&amp;J$1+1)</f>
        <v>0</v>
      </c>
      <c r="K20" s="453">
        <f>SUMIFS('Cost Export'!$G:$G,'Cost Export'!$C:$C,$B20,'Cost Export'!$D:$D,$C20,'Cost Export'!$A:$A,"&gt;="&amp;K$1,'Cost Export'!$A:$A,"&lt;"&amp;K$1+1)</f>
        <v>0</v>
      </c>
      <c r="L20" s="453">
        <f>SUMIFS('Cost Export'!$G:$G,'Cost Export'!$C:$C,$B20,'Cost Export'!$D:$D,$C20,'Cost Export'!$A:$A,"&gt;="&amp;L$1,'Cost Export'!$A:$A,"&lt;"&amp;L$1+1)</f>
        <v>0</v>
      </c>
      <c r="M20" s="453">
        <f>SUMIFS('Cost Export'!$G:$G,'Cost Export'!$C:$C,$B20,'Cost Export'!$D:$D,$C20,'Cost Export'!$A:$A,"&gt;="&amp;M$1,'Cost Export'!$A:$A,"&lt;"&amp;M$1+1)</f>
        <v>0</v>
      </c>
      <c r="N20" s="453">
        <f>SUMIFS('Cost Export'!$G:$G,'Cost Export'!$C:$C,$B20,'Cost Export'!$D:$D,$C20,'Cost Export'!$A:$A,"&gt;="&amp;N$1,'Cost Export'!$A:$A,"&lt;"&amp;N$1+1)</f>
        <v>0</v>
      </c>
      <c r="O20" s="453">
        <f>SUMIFS('Cost Export'!$G:$G,'Cost Export'!$C:$C,$B20,'Cost Export'!$D:$D,$C20,'Cost Export'!$A:$A,"&gt;="&amp;O$1,'Cost Export'!$A:$A,"&lt;"&amp;O$1+1)</f>
        <v>0</v>
      </c>
      <c r="P20" s="453">
        <f>SUMIFS('Cost Export'!$G:$G,'Cost Export'!$C:$C,$B20,'Cost Export'!$D:$D,$C20,'Cost Export'!$A:$A,"&gt;="&amp;P$1,'Cost Export'!$A:$A,"&lt;"&amp;P$1+1)</f>
        <v>0</v>
      </c>
      <c r="Q20" s="453">
        <f>SUMIFS('Cost Export'!$G:$G,'Cost Export'!$C:$C,$B20,'Cost Export'!$D:$D,$C20,'Cost Export'!$A:$A,"&gt;="&amp;Q$1,'Cost Export'!$A:$A,"&lt;"&amp;Q$1+1)</f>
        <v>0</v>
      </c>
      <c r="R20" s="453">
        <f>SUMIFS('Cost Export'!$G:$G,'Cost Export'!$C:$C,$B20,'Cost Export'!$D:$D,$C20,'Cost Export'!$A:$A,"&gt;="&amp;R$1,'Cost Export'!$A:$A,"&lt;"&amp;R$1+1)</f>
        <v>0</v>
      </c>
      <c r="S20" s="453">
        <f>SUMIFS('Cost Export'!$G:$G,'Cost Export'!$C:$C,$B20,'Cost Export'!$D:$D,$C20,'Cost Export'!$A:$A,"&gt;="&amp;S$1,'Cost Export'!$A:$A,"&lt;"&amp;S$1+1)</f>
        <v>0</v>
      </c>
      <c r="T20" s="453">
        <f>SUMIFS('Cost Export'!$G:$G,'Cost Export'!$C:$C,$B20,'Cost Export'!$D:$D,$C20,'Cost Export'!$A:$A,"&gt;="&amp;T$1,'Cost Export'!$A:$A,"&lt;"&amp;T$1+1)</f>
        <v>0</v>
      </c>
      <c r="U20" s="453">
        <f>SUMIFS('Cost Export'!$G:$G,'Cost Export'!$C:$C,$B20,'Cost Export'!$D:$D,$C20,'Cost Export'!$A:$A,"&gt;="&amp;U$1,'Cost Export'!$A:$A,"&lt;"&amp;U$1+1)</f>
        <v>0</v>
      </c>
      <c r="V20" s="453">
        <f>SUMIFS('Cost Export'!$G:$G,'Cost Export'!$C:$C,$B20,'Cost Export'!$D:$D,$C20,'Cost Export'!$A:$A,"&gt;="&amp;V$1,'Cost Export'!$A:$A,"&lt;"&amp;V$1+1)</f>
        <v>0</v>
      </c>
      <c r="W20" s="453">
        <f>SUMIFS('Cost Export'!$G:$G,'Cost Export'!$C:$C,$B20,'Cost Export'!$D:$D,$C20,'Cost Export'!$A:$A,"&gt;="&amp;W$1,'Cost Export'!$A:$A,"&lt;"&amp;W$1+1)</f>
        <v>0</v>
      </c>
      <c r="X20" s="453">
        <f>SUMIFS('Cost Export'!$G:$G,'Cost Export'!$C:$C,$B20,'Cost Export'!$D:$D,$C20,'Cost Export'!$A:$A,"&gt;="&amp;X$1,'Cost Export'!$A:$A,"&lt;"&amp;X$1+1)</f>
        <v>0</v>
      </c>
      <c r="Y20" s="453">
        <f>SUMIFS('Cost Export'!$G:$G,'Cost Export'!$C:$C,$B20,'Cost Export'!$D:$D,$C20,'Cost Export'!$A:$A,"&gt;="&amp;Y$1,'Cost Export'!$A:$A,"&lt;"&amp;Y$1+1)</f>
        <v>0</v>
      </c>
      <c r="Z20" s="453">
        <f>SUMIFS('Cost Export'!$G:$G,'Cost Export'!$C:$C,$B20,'Cost Export'!$D:$D,$C20,'Cost Export'!$A:$A,"&gt;="&amp;Z$1,'Cost Export'!$A:$A,"&lt;"&amp;Z$1+1)</f>
        <v>0</v>
      </c>
      <c r="AA20" s="453">
        <f>SUMIFS('Cost Export'!$G:$G,'Cost Export'!$C:$C,$B20,'Cost Export'!$D:$D,$C20,'Cost Export'!$A:$A,"&gt;="&amp;AA$1,'Cost Export'!$A:$A,"&lt;"&amp;AA$1+1)</f>
        <v>0</v>
      </c>
      <c r="AB20" s="453">
        <f>SUMIFS('Cost Export'!$G:$G,'Cost Export'!$C:$C,$B20,'Cost Export'!$D:$D,$C20,'Cost Export'!$A:$A,"&gt;="&amp;AB$1,'Cost Export'!$A:$A,"&lt;"&amp;AB$1+1)</f>
        <v>0</v>
      </c>
      <c r="AC20" s="453">
        <f>SUMIFS('Cost Export'!$G:$G,'Cost Export'!$C:$C,$B20,'Cost Export'!$D:$D,$C20,'Cost Export'!$A:$A,"&gt;="&amp;AC$1,'Cost Export'!$A:$A,"&lt;"&amp;AC$1+1)</f>
        <v>0</v>
      </c>
      <c r="AD20" s="456">
        <f>SUMIFS('Cost Export'!$G:$G,'Cost Export'!$C:$C,$B20,'Cost Export'!$D:$D,$C20,'Cost Export'!$A:$A,"&gt;="&amp;AD$1,'Cost Export'!$A:$A,"&lt;"&amp;AD$1+1)</f>
        <v>0</v>
      </c>
    </row>
    <row r="21" spans="1:30">
      <c r="A21" s="248" t="s">
        <v>397</v>
      </c>
      <c r="B21" s="249" t="s">
        <v>8</v>
      </c>
      <c r="C21" s="238" t="s">
        <v>462</v>
      </c>
      <c r="D21" s="240" t="str">
        <f t="shared" si="0"/>
        <v>20000</v>
      </c>
      <c r="E21" s="8" t="s">
        <v>257</v>
      </c>
      <c r="F21" s="256" t="s">
        <v>10</v>
      </c>
      <c r="G21" s="26">
        <f t="shared" si="1"/>
        <v>0</v>
      </c>
      <c r="H21" s="25">
        <f t="shared" si="2"/>
        <v>0</v>
      </c>
      <c r="I21" s="453">
        <f>SUMIFS('Cost Export'!$G:$G,'Cost Export'!$C:$C,$B21,'Cost Export'!$D:$D,$C21,'Cost Export'!$A:$A,"&gt;="&amp;I$1,'Cost Export'!$A:$A,"&lt;"&amp;I$1+1)</f>
        <v>0</v>
      </c>
      <c r="J21" s="453">
        <f>SUMIFS('Cost Export'!$G:$G,'Cost Export'!$C:$C,$B21,'Cost Export'!$D:$D,$C21,'Cost Export'!$A:$A,"&gt;="&amp;J$1,'Cost Export'!$A:$A,"&lt;"&amp;J$1+1)</f>
        <v>0</v>
      </c>
      <c r="K21" s="453">
        <f>SUMIFS('Cost Export'!$G:$G,'Cost Export'!$C:$C,$B21,'Cost Export'!$D:$D,$C21,'Cost Export'!$A:$A,"&gt;="&amp;K$1,'Cost Export'!$A:$A,"&lt;"&amp;K$1+1)</f>
        <v>0</v>
      </c>
      <c r="L21" s="453">
        <f>SUMIFS('Cost Export'!$G:$G,'Cost Export'!$C:$C,$B21,'Cost Export'!$D:$D,$C21,'Cost Export'!$A:$A,"&gt;="&amp;L$1,'Cost Export'!$A:$A,"&lt;"&amp;L$1+1)</f>
        <v>0</v>
      </c>
      <c r="M21" s="453">
        <f>SUMIFS('Cost Export'!$G:$G,'Cost Export'!$C:$C,$B21,'Cost Export'!$D:$D,$C21,'Cost Export'!$A:$A,"&gt;="&amp;M$1,'Cost Export'!$A:$A,"&lt;"&amp;M$1+1)</f>
        <v>0</v>
      </c>
      <c r="N21" s="453">
        <f>SUMIFS('Cost Export'!$G:$G,'Cost Export'!$C:$C,$B21,'Cost Export'!$D:$D,$C21,'Cost Export'!$A:$A,"&gt;="&amp;N$1,'Cost Export'!$A:$A,"&lt;"&amp;N$1+1)</f>
        <v>0</v>
      </c>
      <c r="O21" s="453">
        <f>SUMIFS('Cost Export'!$G:$G,'Cost Export'!$C:$C,$B21,'Cost Export'!$D:$D,$C21,'Cost Export'!$A:$A,"&gt;="&amp;O$1,'Cost Export'!$A:$A,"&lt;"&amp;O$1+1)</f>
        <v>0</v>
      </c>
      <c r="P21" s="453">
        <f>SUMIFS('Cost Export'!$G:$G,'Cost Export'!$C:$C,$B21,'Cost Export'!$D:$D,$C21,'Cost Export'!$A:$A,"&gt;="&amp;P$1,'Cost Export'!$A:$A,"&lt;"&amp;P$1+1)</f>
        <v>0</v>
      </c>
      <c r="Q21" s="453">
        <f>SUMIFS('Cost Export'!$G:$G,'Cost Export'!$C:$C,$B21,'Cost Export'!$D:$D,$C21,'Cost Export'!$A:$A,"&gt;="&amp;Q$1,'Cost Export'!$A:$A,"&lt;"&amp;Q$1+1)</f>
        <v>0</v>
      </c>
      <c r="R21" s="453">
        <f>SUMIFS('Cost Export'!$G:$G,'Cost Export'!$C:$C,$B21,'Cost Export'!$D:$D,$C21,'Cost Export'!$A:$A,"&gt;="&amp;R$1,'Cost Export'!$A:$A,"&lt;"&amp;R$1+1)</f>
        <v>0</v>
      </c>
      <c r="S21" s="453">
        <f>SUMIFS('Cost Export'!$G:$G,'Cost Export'!$C:$C,$B21,'Cost Export'!$D:$D,$C21,'Cost Export'!$A:$A,"&gt;="&amp;S$1,'Cost Export'!$A:$A,"&lt;"&amp;S$1+1)</f>
        <v>0</v>
      </c>
      <c r="T21" s="453">
        <f>SUMIFS('Cost Export'!$G:$G,'Cost Export'!$C:$C,$B21,'Cost Export'!$D:$D,$C21,'Cost Export'!$A:$A,"&gt;="&amp;T$1,'Cost Export'!$A:$A,"&lt;"&amp;T$1+1)</f>
        <v>1202</v>
      </c>
      <c r="U21" s="453">
        <f>SUMIFS('Cost Export'!$G:$G,'Cost Export'!$C:$C,$B21,'Cost Export'!$D:$D,$C21,'Cost Export'!$A:$A,"&gt;="&amp;U$1,'Cost Export'!$A:$A,"&lt;"&amp;U$1+1)</f>
        <v>2440</v>
      </c>
      <c r="V21" s="453">
        <f>SUMIFS('Cost Export'!$G:$G,'Cost Export'!$C:$C,$B21,'Cost Export'!$D:$D,$C21,'Cost Export'!$A:$A,"&gt;="&amp;V$1,'Cost Export'!$A:$A,"&lt;"&amp;V$1+1)</f>
        <v>2440</v>
      </c>
      <c r="W21" s="453">
        <f>SUMIFS('Cost Export'!$G:$G,'Cost Export'!$C:$C,$B21,'Cost Export'!$D:$D,$C21,'Cost Export'!$A:$A,"&gt;="&amp;W$1,'Cost Export'!$A:$A,"&lt;"&amp;W$1+1)</f>
        <v>2440</v>
      </c>
      <c r="X21" s="453">
        <f>SUMIFS('Cost Export'!$G:$G,'Cost Export'!$C:$C,$B21,'Cost Export'!$D:$D,$C21,'Cost Export'!$A:$A,"&gt;="&amp;X$1,'Cost Export'!$A:$A,"&lt;"&amp;X$1+1)</f>
        <v>2440</v>
      </c>
      <c r="Y21" s="453">
        <f>SUMIFS('Cost Export'!$G:$G,'Cost Export'!$C:$C,$B21,'Cost Export'!$D:$D,$C21,'Cost Export'!$A:$A,"&gt;="&amp;Y$1,'Cost Export'!$A:$A,"&lt;"&amp;Y$1+1)</f>
        <v>0</v>
      </c>
      <c r="Z21" s="453">
        <f>SUMIFS('Cost Export'!$G:$G,'Cost Export'!$C:$C,$B21,'Cost Export'!$D:$D,$C21,'Cost Export'!$A:$A,"&gt;="&amp;Z$1,'Cost Export'!$A:$A,"&lt;"&amp;Z$1+1)</f>
        <v>0</v>
      </c>
      <c r="AA21" s="453">
        <f>SUMIFS('Cost Export'!$G:$G,'Cost Export'!$C:$C,$B21,'Cost Export'!$D:$D,$C21,'Cost Export'!$A:$A,"&gt;="&amp;AA$1,'Cost Export'!$A:$A,"&lt;"&amp;AA$1+1)</f>
        <v>0</v>
      </c>
      <c r="AB21" s="453">
        <f>SUMIFS('Cost Export'!$G:$G,'Cost Export'!$C:$C,$B21,'Cost Export'!$D:$D,$C21,'Cost Export'!$A:$A,"&gt;="&amp;AB$1,'Cost Export'!$A:$A,"&lt;"&amp;AB$1+1)</f>
        <v>0</v>
      </c>
      <c r="AC21" s="453">
        <f>SUMIFS('Cost Export'!$G:$G,'Cost Export'!$C:$C,$B21,'Cost Export'!$D:$D,$C21,'Cost Export'!$A:$A,"&gt;="&amp;AC$1,'Cost Export'!$A:$A,"&lt;"&amp;AC$1+1)</f>
        <v>0</v>
      </c>
      <c r="AD21" s="456">
        <f>SUMIFS('Cost Export'!$G:$G,'Cost Export'!$C:$C,$B21,'Cost Export'!$D:$D,$C21,'Cost Export'!$A:$A,"&gt;="&amp;AD$1,'Cost Export'!$A:$A,"&lt;"&amp;AD$1+1)</f>
        <v>0</v>
      </c>
    </row>
    <row r="22" spans="1:30">
      <c r="A22" s="248" t="s">
        <v>428</v>
      </c>
      <c r="B22" s="249" t="s">
        <v>8</v>
      </c>
      <c r="C22" s="238" t="s">
        <v>463</v>
      </c>
      <c r="D22" s="240" t="str">
        <f t="shared" si="0"/>
        <v>21000</v>
      </c>
      <c r="E22" s="8" t="s">
        <v>429</v>
      </c>
      <c r="F22" s="256" t="s">
        <v>10</v>
      </c>
      <c r="G22" s="26">
        <f t="shared" si="1"/>
        <v>0</v>
      </c>
      <c r="H22" s="25">
        <f t="shared" si="2"/>
        <v>0</v>
      </c>
      <c r="I22" s="453">
        <f>SUMIFS('Cost Export'!$G:$G,'Cost Export'!$C:$C,$B22,'Cost Export'!$D:$D,$C22,'Cost Export'!$A:$A,"&gt;="&amp;I$1,'Cost Export'!$A:$A,"&lt;"&amp;I$1+1)</f>
        <v>0</v>
      </c>
      <c r="J22" s="453">
        <f>SUMIFS('Cost Export'!$G:$G,'Cost Export'!$C:$C,$B22,'Cost Export'!$D:$D,$C22,'Cost Export'!$A:$A,"&gt;="&amp;J$1,'Cost Export'!$A:$A,"&lt;"&amp;J$1+1)</f>
        <v>0</v>
      </c>
      <c r="K22" s="453">
        <f>SUMIFS('Cost Export'!$G:$G,'Cost Export'!$C:$C,$B22,'Cost Export'!$D:$D,$C22,'Cost Export'!$A:$A,"&gt;="&amp;K$1,'Cost Export'!$A:$A,"&lt;"&amp;K$1+1)</f>
        <v>0</v>
      </c>
      <c r="L22" s="453">
        <f>SUMIFS('Cost Export'!$G:$G,'Cost Export'!$C:$C,$B22,'Cost Export'!$D:$D,$C22,'Cost Export'!$A:$A,"&gt;="&amp;L$1,'Cost Export'!$A:$A,"&lt;"&amp;L$1+1)</f>
        <v>0</v>
      </c>
      <c r="M22" s="453">
        <f>SUMIFS('Cost Export'!$G:$G,'Cost Export'!$C:$C,$B22,'Cost Export'!$D:$D,$C22,'Cost Export'!$A:$A,"&gt;="&amp;M$1,'Cost Export'!$A:$A,"&lt;"&amp;M$1+1)</f>
        <v>0</v>
      </c>
      <c r="N22" s="453">
        <f>SUMIFS('Cost Export'!$G:$G,'Cost Export'!$C:$C,$B22,'Cost Export'!$D:$D,$C22,'Cost Export'!$A:$A,"&gt;="&amp;N$1,'Cost Export'!$A:$A,"&lt;"&amp;N$1+1)</f>
        <v>0</v>
      </c>
      <c r="O22" s="453">
        <f>SUMIFS('Cost Export'!$G:$G,'Cost Export'!$C:$C,$B22,'Cost Export'!$D:$D,$C22,'Cost Export'!$A:$A,"&gt;="&amp;O$1,'Cost Export'!$A:$A,"&lt;"&amp;O$1+1)</f>
        <v>0</v>
      </c>
      <c r="P22" s="453">
        <f>SUMIFS('Cost Export'!$G:$G,'Cost Export'!$C:$C,$B22,'Cost Export'!$D:$D,$C22,'Cost Export'!$A:$A,"&gt;="&amp;P$1,'Cost Export'!$A:$A,"&lt;"&amp;P$1+1)</f>
        <v>0</v>
      </c>
      <c r="Q22" s="453">
        <f>SUMIFS('Cost Export'!$G:$G,'Cost Export'!$C:$C,$B22,'Cost Export'!$D:$D,$C22,'Cost Export'!$A:$A,"&gt;="&amp;Q$1,'Cost Export'!$A:$A,"&lt;"&amp;Q$1+1)</f>
        <v>0</v>
      </c>
      <c r="R22" s="453">
        <f>SUMIFS('Cost Export'!$G:$G,'Cost Export'!$C:$C,$B22,'Cost Export'!$D:$D,$C22,'Cost Export'!$A:$A,"&gt;="&amp;R$1,'Cost Export'!$A:$A,"&lt;"&amp;R$1+1)</f>
        <v>0</v>
      </c>
      <c r="S22" s="453">
        <f>SUMIFS('Cost Export'!$G:$G,'Cost Export'!$C:$C,$B22,'Cost Export'!$D:$D,$C22,'Cost Export'!$A:$A,"&gt;="&amp;S$1,'Cost Export'!$A:$A,"&lt;"&amp;S$1+1)</f>
        <v>0</v>
      </c>
      <c r="T22" s="453">
        <f>SUMIFS('Cost Export'!$G:$G,'Cost Export'!$C:$C,$B22,'Cost Export'!$D:$D,$C22,'Cost Export'!$A:$A,"&gt;="&amp;T$1,'Cost Export'!$A:$A,"&lt;"&amp;T$1+1)</f>
        <v>0</v>
      </c>
      <c r="U22" s="453">
        <f>SUMIFS('Cost Export'!$G:$G,'Cost Export'!$C:$C,$B22,'Cost Export'!$D:$D,$C22,'Cost Export'!$A:$A,"&gt;="&amp;U$1,'Cost Export'!$A:$A,"&lt;"&amp;U$1+1)</f>
        <v>0</v>
      </c>
      <c r="V22" s="453">
        <f>SUMIFS('Cost Export'!$G:$G,'Cost Export'!$C:$C,$B22,'Cost Export'!$D:$D,$C22,'Cost Export'!$A:$A,"&gt;="&amp;V$1,'Cost Export'!$A:$A,"&lt;"&amp;V$1+1)</f>
        <v>0</v>
      </c>
      <c r="W22" s="453">
        <f>SUMIFS('Cost Export'!$G:$G,'Cost Export'!$C:$C,$B22,'Cost Export'!$D:$D,$C22,'Cost Export'!$A:$A,"&gt;="&amp;W$1,'Cost Export'!$A:$A,"&lt;"&amp;W$1+1)</f>
        <v>0</v>
      </c>
      <c r="X22" s="453">
        <f>SUMIFS('Cost Export'!$G:$G,'Cost Export'!$C:$C,$B22,'Cost Export'!$D:$D,$C22,'Cost Export'!$A:$A,"&gt;="&amp;X$1,'Cost Export'!$A:$A,"&lt;"&amp;X$1+1)</f>
        <v>0</v>
      </c>
      <c r="Y22" s="453">
        <f>SUMIFS('Cost Export'!$G:$G,'Cost Export'!$C:$C,$B22,'Cost Export'!$D:$D,$C22,'Cost Export'!$A:$A,"&gt;="&amp;Y$1,'Cost Export'!$A:$A,"&lt;"&amp;Y$1+1)</f>
        <v>0</v>
      </c>
      <c r="Z22" s="453">
        <f>SUMIFS('Cost Export'!$G:$G,'Cost Export'!$C:$C,$B22,'Cost Export'!$D:$D,$C22,'Cost Export'!$A:$A,"&gt;="&amp;Z$1,'Cost Export'!$A:$A,"&lt;"&amp;Z$1+1)</f>
        <v>0</v>
      </c>
      <c r="AA22" s="453">
        <f>SUMIFS('Cost Export'!$G:$G,'Cost Export'!$C:$C,$B22,'Cost Export'!$D:$D,$C22,'Cost Export'!$A:$A,"&gt;="&amp;AA$1,'Cost Export'!$A:$A,"&lt;"&amp;AA$1+1)</f>
        <v>0</v>
      </c>
      <c r="AB22" s="453">
        <f>SUMIFS('Cost Export'!$G:$G,'Cost Export'!$C:$C,$B22,'Cost Export'!$D:$D,$C22,'Cost Export'!$A:$A,"&gt;="&amp;AB$1,'Cost Export'!$A:$A,"&lt;"&amp;AB$1+1)</f>
        <v>0</v>
      </c>
      <c r="AC22" s="453">
        <f>SUMIFS('Cost Export'!$G:$G,'Cost Export'!$C:$C,$B22,'Cost Export'!$D:$D,$C22,'Cost Export'!$A:$A,"&gt;="&amp;AC$1,'Cost Export'!$A:$A,"&lt;"&amp;AC$1+1)</f>
        <v>0</v>
      </c>
      <c r="AD22" s="456">
        <f>SUMIFS('Cost Export'!$G:$G,'Cost Export'!$C:$C,$B22,'Cost Export'!$D:$D,$C22,'Cost Export'!$A:$A,"&gt;="&amp;AD$1,'Cost Export'!$A:$A,"&lt;"&amp;AD$1+1)</f>
        <v>0</v>
      </c>
    </row>
    <row r="23" spans="1:30">
      <c r="A23" s="248" t="s">
        <v>430</v>
      </c>
      <c r="B23" s="249" t="s">
        <v>8</v>
      </c>
      <c r="C23" s="238" t="s">
        <v>174</v>
      </c>
      <c r="D23" s="240" t="str">
        <f t="shared" si="0"/>
        <v>22000</v>
      </c>
      <c r="E23" s="8" t="s">
        <v>431</v>
      </c>
      <c r="F23" s="256" t="s">
        <v>10</v>
      </c>
      <c r="G23" s="26">
        <f t="shared" si="1"/>
        <v>107864.8</v>
      </c>
      <c r="H23" s="25">
        <f t="shared" si="2"/>
        <v>0</v>
      </c>
      <c r="I23" s="453">
        <f>SUMIFS('Cost Export'!$G:$G,'Cost Export'!$C:$C,$B23,'Cost Export'!$D:$D,$C23,'Cost Export'!$A:$A,"&gt;="&amp;I$1,'Cost Export'!$A:$A,"&lt;"&amp;I$1+1)</f>
        <v>0</v>
      </c>
      <c r="J23" s="453">
        <f>SUMIFS('Cost Export'!$G:$G,'Cost Export'!$C:$C,$B23,'Cost Export'!$D:$D,$C23,'Cost Export'!$A:$A,"&gt;="&amp;J$1,'Cost Export'!$A:$A,"&lt;"&amp;J$1+1)</f>
        <v>0</v>
      </c>
      <c r="K23" s="453">
        <f>SUMIFS('Cost Export'!$G:$G,'Cost Export'!$C:$C,$B23,'Cost Export'!$D:$D,$C23,'Cost Export'!$A:$A,"&gt;="&amp;K$1,'Cost Export'!$A:$A,"&lt;"&amp;K$1+1)</f>
        <v>0</v>
      </c>
      <c r="L23" s="453">
        <f>SUMIFS('Cost Export'!$G:$G,'Cost Export'!$C:$C,$B23,'Cost Export'!$D:$D,$C23,'Cost Export'!$A:$A,"&gt;="&amp;L$1,'Cost Export'!$A:$A,"&lt;"&amp;L$1+1)</f>
        <v>0</v>
      </c>
      <c r="M23" s="453">
        <f>SUMIFS('Cost Export'!$G:$G,'Cost Export'!$C:$C,$B23,'Cost Export'!$D:$D,$C23,'Cost Export'!$A:$A,"&gt;="&amp;M$1,'Cost Export'!$A:$A,"&lt;"&amp;M$1+1)</f>
        <v>0</v>
      </c>
      <c r="N23" s="453">
        <f>SUMIFS('Cost Export'!$G:$G,'Cost Export'!$C:$C,$B23,'Cost Export'!$D:$D,$C23,'Cost Export'!$A:$A,"&gt;="&amp;N$1,'Cost Export'!$A:$A,"&lt;"&amp;N$1+1)</f>
        <v>1078648</v>
      </c>
      <c r="O23" s="453">
        <f>SUMIFS('Cost Export'!$G:$G,'Cost Export'!$C:$C,$B23,'Cost Export'!$D:$D,$C23,'Cost Export'!$A:$A,"&gt;="&amp;O$1,'Cost Export'!$A:$A,"&lt;"&amp;O$1+1)</f>
        <v>0</v>
      </c>
      <c r="P23" s="453">
        <f>SUMIFS('Cost Export'!$G:$G,'Cost Export'!$C:$C,$B23,'Cost Export'!$D:$D,$C23,'Cost Export'!$A:$A,"&gt;="&amp;P$1,'Cost Export'!$A:$A,"&lt;"&amp;P$1+1)</f>
        <v>0</v>
      </c>
      <c r="Q23" s="453">
        <f>SUMIFS('Cost Export'!$G:$G,'Cost Export'!$C:$C,$B23,'Cost Export'!$D:$D,$C23,'Cost Export'!$A:$A,"&gt;="&amp;Q$1,'Cost Export'!$A:$A,"&lt;"&amp;Q$1+1)</f>
        <v>0</v>
      </c>
      <c r="R23" s="453">
        <f>SUMIFS('Cost Export'!$G:$G,'Cost Export'!$C:$C,$B23,'Cost Export'!$D:$D,$C23,'Cost Export'!$A:$A,"&gt;="&amp;R$1,'Cost Export'!$A:$A,"&lt;"&amp;R$1+1)</f>
        <v>0</v>
      </c>
      <c r="S23" s="453">
        <f>SUMIFS('Cost Export'!$G:$G,'Cost Export'!$C:$C,$B23,'Cost Export'!$D:$D,$C23,'Cost Export'!$A:$A,"&gt;="&amp;S$1,'Cost Export'!$A:$A,"&lt;"&amp;S$1+1)</f>
        <v>0</v>
      </c>
      <c r="T23" s="453">
        <f>SUMIFS('Cost Export'!$G:$G,'Cost Export'!$C:$C,$B23,'Cost Export'!$D:$D,$C23,'Cost Export'!$A:$A,"&gt;="&amp;T$1,'Cost Export'!$A:$A,"&lt;"&amp;T$1+1)</f>
        <v>0</v>
      </c>
      <c r="U23" s="453">
        <f>SUMIFS('Cost Export'!$G:$G,'Cost Export'!$C:$C,$B23,'Cost Export'!$D:$D,$C23,'Cost Export'!$A:$A,"&gt;="&amp;U$1,'Cost Export'!$A:$A,"&lt;"&amp;U$1+1)</f>
        <v>0</v>
      </c>
      <c r="V23" s="453">
        <f>SUMIFS('Cost Export'!$G:$G,'Cost Export'!$C:$C,$B23,'Cost Export'!$D:$D,$C23,'Cost Export'!$A:$A,"&gt;="&amp;V$1,'Cost Export'!$A:$A,"&lt;"&amp;V$1+1)</f>
        <v>0</v>
      </c>
      <c r="W23" s="453">
        <f>SUMIFS('Cost Export'!$G:$G,'Cost Export'!$C:$C,$B23,'Cost Export'!$D:$D,$C23,'Cost Export'!$A:$A,"&gt;="&amp;W$1,'Cost Export'!$A:$A,"&lt;"&amp;W$1+1)</f>
        <v>0</v>
      </c>
      <c r="X23" s="453">
        <f>SUMIFS('Cost Export'!$G:$G,'Cost Export'!$C:$C,$B23,'Cost Export'!$D:$D,$C23,'Cost Export'!$A:$A,"&gt;="&amp;X$1,'Cost Export'!$A:$A,"&lt;"&amp;X$1+1)</f>
        <v>0</v>
      </c>
      <c r="Y23" s="453">
        <f>SUMIFS('Cost Export'!$G:$G,'Cost Export'!$C:$C,$B23,'Cost Export'!$D:$D,$C23,'Cost Export'!$A:$A,"&gt;="&amp;Y$1,'Cost Export'!$A:$A,"&lt;"&amp;Y$1+1)</f>
        <v>0</v>
      </c>
      <c r="Z23" s="453">
        <f>SUMIFS('Cost Export'!$G:$G,'Cost Export'!$C:$C,$B23,'Cost Export'!$D:$D,$C23,'Cost Export'!$A:$A,"&gt;="&amp;Z$1,'Cost Export'!$A:$A,"&lt;"&amp;Z$1+1)</f>
        <v>0</v>
      </c>
      <c r="AA23" s="453">
        <f>SUMIFS('Cost Export'!$G:$G,'Cost Export'!$C:$C,$B23,'Cost Export'!$D:$D,$C23,'Cost Export'!$A:$A,"&gt;="&amp;AA$1,'Cost Export'!$A:$A,"&lt;"&amp;AA$1+1)</f>
        <v>0</v>
      </c>
      <c r="AB23" s="453">
        <f>SUMIFS('Cost Export'!$G:$G,'Cost Export'!$C:$C,$B23,'Cost Export'!$D:$D,$C23,'Cost Export'!$A:$A,"&gt;="&amp;AB$1,'Cost Export'!$A:$A,"&lt;"&amp;AB$1+1)</f>
        <v>0</v>
      </c>
      <c r="AC23" s="453">
        <f>SUMIFS('Cost Export'!$G:$G,'Cost Export'!$C:$C,$B23,'Cost Export'!$D:$D,$C23,'Cost Export'!$A:$A,"&gt;="&amp;AC$1,'Cost Export'!$A:$A,"&lt;"&amp;AC$1+1)</f>
        <v>0</v>
      </c>
      <c r="AD23" s="456">
        <f>SUMIFS('Cost Export'!$G:$G,'Cost Export'!$C:$C,$B23,'Cost Export'!$D:$D,$C23,'Cost Export'!$A:$A,"&gt;="&amp;AD$1,'Cost Export'!$A:$A,"&lt;"&amp;AD$1+1)</f>
        <v>0</v>
      </c>
    </row>
    <row r="24" spans="1:30">
      <c r="A24" s="248" t="s">
        <v>432</v>
      </c>
      <c r="B24" s="249" t="s">
        <v>8</v>
      </c>
      <c r="C24" s="238" t="s">
        <v>36</v>
      </c>
      <c r="D24" s="240" t="str">
        <f t="shared" si="0"/>
        <v>23000</v>
      </c>
      <c r="E24" s="8" t="s">
        <v>433</v>
      </c>
      <c r="F24" s="256" t="s">
        <v>10</v>
      </c>
      <c r="G24" s="26">
        <f t="shared" si="1"/>
        <v>8672.2000000000007</v>
      </c>
      <c r="H24" s="25">
        <f t="shared" si="2"/>
        <v>8162.4</v>
      </c>
      <c r="I24" s="453">
        <f>SUMIFS('Cost Export'!$G:$G,'Cost Export'!$C:$C,$B24,'Cost Export'!$D:$D,$C24,'Cost Export'!$A:$A,"&gt;="&amp;I$1,'Cost Export'!$A:$A,"&lt;"&amp;I$1+1)</f>
        <v>4084</v>
      </c>
      <c r="J24" s="453">
        <f>SUMIFS('Cost Export'!$G:$G,'Cost Export'!$C:$C,$B24,'Cost Export'!$D:$D,$C24,'Cost Export'!$A:$A,"&gt;="&amp;J$1,'Cost Export'!$A:$A,"&lt;"&amp;J$1+1)</f>
        <v>9182</v>
      </c>
      <c r="K24" s="453">
        <f>SUMIFS('Cost Export'!$G:$G,'Cost Export'!$C:$C,$B24,'Cost Export'!$D:$D,$C24,'Cost Export'!$A:$A,"&gt;="&amp;K$1,'Cost Export'!$A:$A,"&lt;"&amp;K$1+1)</f>
        <v>9182</v>
      </c>
      <c r="L24" s="453">
        <f>SUMIFS('Cost Export'!$G:$G,'Cost Export'!$C:$C,$B24,'Cost Export'!$D:$D,$C24,'Cost Export'!$A:$A,"&gt;="&amp;L$1,'Cost Export'!$A:$A,"&lt;"&amp;L$1+1)</f>
        <v>9182</v>
      </c>
      <c r="M24" s="453">
        <f>SUMIFS('Cost Export'!$G:$G,'Cost Export'!$C:$C,$B24,'Cost Export'!$D:$D,$C24,'Cost Export'!$A:$A,"&gt;="&amp;M$1,'Cost Export'!$A:$A,"&lt;"&amp;M$1+1)</f>
        <v>9182</v>
      </c>
      <c r="N24" s="453">
        <f>SUMIFS('Cost Export'!$G:$G,'Cost Export'!$C:$C,$B24,'Cost Export'!$D:$D,$C24,'Cost Export'!$A:$A,"&gt;="&amp;N$1,'Cost Export'!$A:$A,"&lt;"&amp;N$1+1)</f>
        <v>9182</v>
      </c>
      <c r="O24" s="453">
        <f>SUMIFS('Cost Export'!$G:$G,'Cost Export'!$C:$C,$B24,'Cost Export'!$D:$D,$C24,'Cost Export'!$A:$A,"&gt;="&amp;O$1,'Cost Export'!$A:$A,"&lt;"&amp;O$1+1)</f>
        <v>9182</v>
      </c>
      <c r="P24" s="453">
        <f>SUMIFS('Cost Export'!$G:$G,'Cost Export'!$C:$C,$B24,'Cost Export'!$D:$D,$C24,'Cost Export'!$A:$A,"&gt;="&amp;P$1,'Cost Export'!$A:$A,"&lt;"&amp;P$1+1)</f>
        <v>9182</v>
      </c>
      <c r="Q24" s="453">
        <f>SUMIFS('Cost Export'!$G:$G,'Cost Export'!$C:$C,$B24,'Cost Export'!$D:$D,$C24,'Cost Export'!$A:$A,"&gt;="&amp;Q$1,'Cost Export'!$A:$A,"&lt;"&amp;Q$1+1)</f>
        <v>9182</v>
      </c>
      <c r="R24" s="453">
        <f>SUMIFS('Cost Export'!$G:$G,'Cost Export'!$C:$C,$B24,'Cost Export'!$D:$D,$C24,'Cost Export'!$A:$A,"&gt;="&amp;R$1,'Cost Export'!$A:$A,"&lt;"&amp;R$1+1)</f>
        <v>9182</v>
      </c>
      <c r="S24" s="453">
        <f>SUMIFS('Cost Export'!$G:$G,'Cost Export'!$C:$C,$B24,'Cost Export'!$D:$D,$C24,'Cost Export'!$A:$A,"&gt;="&amp;S$1,'Cost Export'!$A:$A,"&lt;"&amp;S$1+1)</f>
        <v>9182</v>
      </c>
      <c r="T24" s="453">
        <f>SUMIFS('Cost Export'!$G:$G,'Cost Export'!$C:$C,$B24,'Cost Export'!$D:$D,$C24,'Cost Export'!$A:$A,"&gt;="&amp;T$1,'Cost Export'!$A:$A,"&lt;"&amp;T$1+1)</f>
        <v>9182</v>
      </c>
      <c r="U24" s="453">
        <f>SUMIFS('Cost Export'!$G:$G,'Cost Export'!$C:$C,$B24,'Cost Export'!$D:$D,$C24,'Cost Export'!$A:$A,"&gt;="&amp;U$1,'Cost Export'!$A:$A,"&lt;"&amp;U$1+1)</f>
        <v>9182</v>
      </c>
      <c r="V24" s="453">
        <f>SUMIFS('Cost Export'!$G:$G,'Cost Export'!$C:$C,$B24,'Cost Export'!$D:$D,$C24,'Cost Export'!$A:$A,"&gt;="&amp;V$1,'Cost Export'!$A:$A,"&lt;"&amp;V$1+1)</f>
        <v>9182</v>
      </c>
      <c r="W24" s="453">
        <f>SUMIFS('Cost Export'!$G:$G,'Cost Export'!$C:$C,$B24,'Cost Export'!$D:$D,$C24,'Cost Export'!$A:$A,"&gt;="&amp;W$1,'Cost Export'!$A:$A,"&lt;"&amp;W$1+1)</f>
        <v>9182</v>
      </c>
      <c r="X24" s="453">
        <f>SUMIFS('Cost Export'!$G:$G,'Cost Export'!$C:$C,$B24,'Cost Export'!$D:$D,$C24,'Cost Export'!$A:$A,"&gt;="&amp;X$1,'Cost Export'!$A:$A,"&lt;"&amp;X$1+1)</f>
        <v>9182</v>
      </c>
      <c r="Y24" s="453">
        <f>SUMIFS('Cost Export'!$G:$G,'Cost Export'!$C:$C,$B24,'Cost Export'!$D:$D,$C24,'Cost Export'!$A:$A,"&gt;="&amp;Y$1,'Cost Export'!$A:$A,"&lt;"&amp;Y$1+1)</f>
        <v>9182</v>
      </c>
      <c r="Z24" s="453">
        <f>SUMIFS('Cost Export'!$G:$G,'Cost Export'!$C:$C,$B24,'Cost Export'!$D:$D,$C24,'Cost Export'!$A:$A,"&gt;="&amp;Z$1,'Cost Export'!$A:$A,"&lt;"&amp;Z$1+1)</f>
        <v>9182</v>
      </c>
      <c r="AA24" s="453">
        <f>SUMIFS('Cost Export'!$G:$G,'Cost Export'!$C:$C,$B24,'Cost Export'!$D:$D,$C24,'Cost Export'!$A:$A,"&gt;="&amp;AA$1,'Cost Export'!$A:$A,"&lt;"&amp;AA$1+1)</f>
        <v>9182</v>
      </c>
      <c r="AB24" s="453">
        <f>SUMIFS('Cost Export'!$G:$G,'Cost Export'!$C:$C,$B24,'Cost Export'!$D:$D,$C24,'Cost Export'!$A:$A,"&gt;="&amp;AB$1,'Cost Export'!$A:$A,"&lt;"&amp;AB$1+1)</f>
        <v>9182</v>
      </c>
      <c r="AC24" s="453">
        <f>SUMIFS('Cost Export'!$G:$G,'Cost Export'!$C:$C,$B24,'Cost Export'!$D:$D,$C24,'Cost Export'!$A:$A,"&gt;="&amp;AC$1,'Cost Export'!$A:$A,"&lt;"&amp;AC$1+1)</f>
        <v>9182</v>
      </c>
      <c r="AD24" s="456">
        <f>SUMIFS('Cost Export'!$G:$G,'Cost Export'!$C:$C,$B24,'Cost Export'!$D:$D,$C24,'Cost Export'!$A:$A,"&gt;="&amp;AD$1,'Cost Export'!$A:$A,"&lt;"&amp;AD$1+1)</f>
        <v>9182</v>
      </c>
    </row>
    <row r="25" spans="1:30">
      <c r="A25" s="248" t="s">
        <v>404</v>
      </c>
      <c r="B25" s="249" t="s">
        <v>42</v>
      </c>
      <c r="C25" s="238" t="s">
        <v>464</v>
      </c>
      <c r="D25" s="240" t="str">
        <f t="shared" si="0"/>
        <v>30000</v>
      </c>
      <c r="E25" s="8" t="s">
        <v>434</v>
      </c>
      <c r="F25" s="256" t="s">
        <v>43</v>
      </c>
      <c r="G25" s="26">
        <f t="shared" si="1"/>
        <v>0</v>
      </c>
      <c r="H25" s="25">
        <f t="shared" si="2"/>
        <v>0</v>
      </c>
      <c r="I25" s="453">
        <f>SUMIFS('Cost Export'!$G:$G,'Cost Export'!$C:$C,$B25,'Cost Export'!$D:$D,$C25,'Cost Export'!$A:$A,"&gt;="&amp;I$1,'Cost Export'!$A:$A,"&lt;"&amp;I$1+1)</f>
        <v>0</v>
      </c>
      <c r="J25" s="453">
        <f>SUMIFS('Cost Export'!$G:$G,'Cost Export'!$C:$C,$B25,'Cost Export'!$D:$D,$C25,'Cost Export'!$A:$A,"&gt;="&amp;J$1,'Cost Export'!$A:$A,"&lt;"&amp;J$1+1)</f>
        <v>0</v>
      </c>
      <c r="K25" s="453">
        <f>SUMIFS('Cost Export'!$G:$G,'Cost Export'!$C:$C,$B25,'Cost Export'!$D:$D,$C25,'Cost Export'!$A:$A,"&gt;="&amp;K$1,'Cost Export'!$A:$A,"&lt;"&amp;K$1+1)</f>
        <v>0</v>
      </c>
      <c r="L25" s="453">
        <f>SUMIFS('Cost Export'!$G:$G,'Cost Export'!$C:$C,$B25,'Cost Export'!$D:$D,$C25,'Cost Export'!$A:$A,"&gt;="&amp;L$1,'Cost Export'!$A:$A,"&lt;"&amp;L$1+1)</f>
        <v>0</v>
      </c>
      <c r="M25" s="453">
        <f>SUMIFS('Cost Export'!$G:$G,'Cost Export'!$C:$C,$B25,'Cost Export'!$D:$D,$C25,'Cost Export'!$A:$A,"&gt;="&amp;M$1,'Cost Export'!$A:$A,"&lt;"&amp;M$1+1)</f>
        <v>0</v>
      </c>
      <c r="N25" s="453">
        <f>SUMIFS('Cost Export'!$G:$G,'Cost Export'!$C:$C,$B25,'Cost Export'!$D:$D,$C25,'Cost Export'!$A:$A,"&gt;="&amp;N$1,'Cost Export'!$A:$A,"&lt;"&amp;N$1+1)</f>
        <v>0</v>
      </c>
      <c r="O25" s="453">
        <f>SUMIFS('Cost Export'!$G:$G,'Cost Export'!$C:$C,$B25,'Cost Export'!$D:$D,$C25,'Cost Export'!$A:$A,"&gt;="&amp;O$1,'Cost Export'!$A:$A,"&lt;"&amp;O$1+1)</f>
        <v>0</v>
      </c>
      <c r="P25" s="453">
        <f>SUMIFS('Cost Export'!$G:$G,'Cost Export'!$C:$C,$B25,'Cost Export'!$D:$D,$C25,'Cost Export'!$A:$A,"&gt;="&amp;P$1,'Cost Export'!$A:$A,"&lt;"&amp;P$1+1)</f>
        <v>0</v>
      </c>
      <c r="Q25" s="453">
        <f>SUMIFS('Cost Export'!$G:$G,'Cost Export'!$C:$C,$B25,'Cost Export'!$D:$D,$C25,'Cost Export'!$A:$A,"&gt;="&amp;Q$1,'Cost Export'!$A:$A,"&lt;"&amp;Q$1+1)</f>
        <v>0</v>
      </c>
      <c r="R25" s="453">
        <f>SUMIFS('Cost Export'!$G:$G,'Cost Export'!$C:$C,$B25,'Cost Export'!$D:$D,$C25,'Cost Export'!$A:$A,"&gt;="&amp;R$1,'Cost Export'!$A:$A,"&lt;"&amp;R$1+1)</f>
        <v>0</v>
      </c>
      <c r="S25" s="453">
        <f>SUMIFS('Cost Export'!$G:$G,'Cost Export'!$C:$C,$B25,'Cost Export'!$D:$D,$C25,'Cost Export'!$A:$A,"&gt;="&amp;S$1,'Cost Export'!$A:$A,"&lt;"&amp;S$1+1)</f>
        <v>0</v>
      </c>
      <c r="T25" s="453">
        <f>SUMIFS('Cost Export'!$G:$G,'Cost Export'!$C:$C,$B25,'Cost Export'!$D:$D,$C25,'Cost Export'!$A:$A,"&gt;="&amp;T$1,'Cost Export'!$A:$A,"&lt;"&amp;T$1+1)</f>
        <v>0</v>
      </c>
      <c r="U25" s="453">
        <f>SUMIFS('Cost Export'!$G:$G,'Cost Export'!$C:$C,$B25,'Cost Export'!$D:$D,$C25,'Cost Export'!$A:$A,"&gt;="&amp;U$1,'Cost Export'!$A:$A,"&lt;"&amp;U$1+1)</f>
        <v>0</v>
      </c>
      <c r="V25" s="453">
        <f>SUMIFS('Cost Export'!$G:$G,'Cost Export'!$C:$C,$B25,'Cost Export'!$D:$D,$C25,'Cost Export'!$A:$A,"&gt;="&amp;V$1,'Cost Export'!$A:$A,"&lt;"&amp;V$1+1)</f>
        <v>0</v>
      </c>
      <c r="W25" s="453">
        <f>SUMIFS('Cost Export'!$G:$G,'Cost Export'!$C:$C,$B25,'Cost Export'!$D:$D,$C25,'Cost Export'!$A:$A,"&gt;="&amp;W$1,'Cost Export'!$A:$A,"&lt;"&amp;W$1+1)</f>
        <v>0</v>
      </c>
      <c r="X25" s="453">
        <f>SUMIFS('Cost Export'!$G:$G,'Cost Export'!$C:$C,$B25,'Cost Export'!$D:$D,$C25,'Cost Export'!$A:$A,"&gt;="&amp;X$1,'Cost Export'!$A:$A,"&lt;"&amp;X$1+1)</f>
        <v>0</v>
      </c>
      <c r="Y25" s="453">
        <f>SUMIFS('Cost Export'!$G:$G,'Cost Export'!$C:$C,$B25,'Cost Export'!$D:$D,$C25,'Cost Export'!$A:$A,"&gt;="&amp;Y$1,'Cost Export'!$A:$A,"&lt;"&amp;Y$1+1)</f>
        <v>0</v>
      </c>
      <c r="Z25" s="453">
        <f>SUMIFS('Cost Export'!$G:$G,'Cost Export'!$C:$C,$B25,'Cost Export'!$D:$D,$C25,'Cost Export'!$A:$A,"&gt;="&amp;Z$1,'Cost Export'!$A:$A,"&lt;"&amp;Z$1+1)</f>
        <v>0</v>
      </c>
      <c r="AA25" s="453">
        <f>SUMIFS('Cost Export'!$G:$G,'Cost Export'!$C:$C,$B25,'Cost Export'!$D:$D,$C25,'Cost Export'!$A:$A,"&gt;="&amp;AA$1,'Cost Export'!$A:$A,"&lt;"&amp;AA$1+1)</f>
        <v>0</v>
      </c>
      <c r="AB25" s="453">
        <f>SUMIFS('Cost Export'!$G:$G,'Cost Export'!$C:$C,$B25,'Cost Export'!$D:$D,$C25,'Cost Export'!$A:$A,"&gt;="&amp;AB$1,'Cost Export'!$A:$A,"&lt;"&amp;AB$1+1)</f>
        <v>0</v>
      </c>
      <c r="AC25" s="453">
        <f>SUMIFS('Cost Export'!$G:$G,'Cost Export'!$C:$C,$B25,'Cost Export'!$D:$D,$C25,'Cost Export'!$A:$A,"&gt;="&amp;AC$1,'Cost Export'!$A:$A,"&lt;"&amp;AC$1+1)</f>
        <v>0</v>
      </c>
      <c r="AD25" s="456">
        <f>SUMIFS('Cost Export'!$G:$G,'Cost Export'!$C:$C,$B25,'Cost Export'!$D:$D,$C25,'Cost Export'!$A:$A,"&gt;="&amp;AD$1,'Cost Export'!$A:$A,"&lt;"&amp;AD$1+1)</f>
        <v>0</v>
      </c>
    </row>
    <row r="26" spans="1:30">
      <c r="A26" s="248" t="s">
        <v>435</v>
      </c>
      <c r="B26" s="249" t="s">
        <v>42</v>
      </c>
      <c r="C26" s="238" t="s">
        <v>36</v>
      </c>
      <c r="D26" s="240" t="str">
        <f t="shared" si="0"/>
        <v>30100</v>
      </c>
      <c r="E26" s="8" t="s">
        <v>436</v>
      </c>
      <c r="F26" s="256" t="s">
        <v>43</v>
      </c>
      <c r="G26" s="26">
        <f t="shared" si="1"/>
        <v>62465</v>
      </c>
      <c r="H26" s="25">
        <f t="shared" si="2"/>
        <v>124930</v>
      </c>
      <c r="I26" s="453">
        <f>SUMIFS('Cost Export'!$G:$G,'Cost Export'!$C:$C,$B26,'Cost Export'!$D:$D,$C26,'Cost Export'!$A:$A,"&gt;="&amp;I$1,'Cost Export'!$A:$A,"&lt;"&amp;I$1+1)</f>
        <v>624650</v>
      </c>
      <c r="J26" s="453">
        <f>SUMIFS('Cost Export'!$G:$G,'Cost Export'!$C:$C,$B26,'Cost Export'!$D:$D,$C26,'Cost Export'!$A:$A,"&gt;="&amp;J$1,'Cost Export'!$A:$A,"&lt;"&amp;J$1+1)</f>
        <v>0</v>
      </c>
      <c r="K26" s="453">
        <f>SUMIFS('Cost Export'!$G:$G,'Cost Export'!$C:$C,$B26,'Cost Export'!$D:$D,$C26,'Cost Export'!$A:$A,"&gt;="&amp;K$1,'Cost Export'!$A:$A,"&lt;"&amp;K$1+1)</f>
        <v>0</v>
      </c>
      <c r="L26" s="453">
        <f>SUMIFS('Cost Export'!$G:$G,'Cost Export'!$C:$C,$B26,'Cost Export'!$D:$D,$C26,'Cost Export'!$A:$A,"&gt;="&amp;L$1,'Cost Export'!$A:$A,"&lt;"&amp;L$1+1)</f>
        <v>0</v>
      </c>
      <c r="M26" s="453">
        <f>SUMIFS('Cost Export'!$G:$G,'Cost Export'!$C:$C,$B26,'Cost Export'!$D:$D,$C26,'Cost Export'!$A:$A,"&gt;="&amp;M$1,'Cost Export'!$A:$A,"&lt;"&amp;M$1+1)</f>
        <v>0</v>
      </c>
      <c r="N26" s="453">
        <f>SUMIFS('Cost Export'!$G:$G,'Cost Export'!$C:$C,$B26,'Cost Export'!$D:$D,$C26,'Cost Export'!$A:$A,"&gt;="&amp;N$1,'Cost Export'!$A:$A,"&lt;"&amp;N$1+1)</f>
        <v>0</v>
      </c>
      <c r="O26" s="453">
        <f>SUMIFS('Cost Export'!$G:$G,'Cost Export'!$C:$C,$B26,'Cost Export'!$D:$D,$C26,'Cost Export'!$A:$A,"&gt;="&amp;O$1,'Cost Export'!$A:$A,"&lt;"&amp;O$1+1)</f>
        <v>0</v>
      </c>
      <c r="P26" s="453">
        <f>SUMIFS('Cost Export'!$G:$G,'Cost Export'!$C:$C,$B26,'Cost Export'!$D:$D,$C26,'Cost Export'!$A:$A,"&gt;="&amp;P$1,'Cost Export'!$A:$A,"&lt;"&amp;P$1+1)</f>
        <v>0</v>
      </c>
      <c r="Q26" s="453">
        <f>SUMIFS('Cost Export'!$G:$G,'Cost Export'!$C:$C,$B26,'Cost Export'!$D:$D,$C26,'Cost Export'!$A:$A,"&gt;="&amp;Q$1,'Cost Export'!$A:$A,"&lt;"&amp;Q$1+1)</f>
        <v>0</v>
      </c>
      <c r="R26" s="453">
        <f>SUMIFS('Cost Export'!$G:$G,'Cost Export'!$C:$C,$B26,'Cost Export'!$D:$D,$C26,'Cost Export'!$A:$A,"&gt;="&amp;R$1,'Cost Export'!$A:$A,"&lt;"&amp;R$1+1)</f>
        <v>0</v>
      </c>
      <c r="S26" s="453">
        <f>SUMIFS('Cost Export'!$G:$G,'Cost Export'!$C:$C,$B26,'Cost Export'!$D:$D,$C26,'Cost Export'!$A:$A,"&gt;="&amp;S$1,'Cost Export'!$A:$A,"&lt;"&amp;S$1+1)</f>
        <v>0</v>
      </c>
      <c r="T26" s="453">
        <f>SUMIFS('Cost Export'!$G:$G,'Cost Export'!$C:$C,$B26,'Cost Export'!$D:$D,$C26,'Cost Export'!$A:$A,"&gt;="&amp;T$1,'Cost Export'!$A:$A,"&lt;"&amp;T$1+1)</f>
        <v>0</v>
      </c>
      <c r="U26" s="453">
        <f>SUMIFS('Cost Export'!$G:$G,'Cost Export'!$C:$C,$B26,'Cost Export'!$D:$D,$C26,'Cost Export'!$A:$A,"&gt;="&amp;U$1,'Cost Export'!$A:$A,"&lt;"&amp;U$1+1)</f>
        <v>0</v>
      </c>
      <c r="V26" s="453">
        <f>SUMIFS('Cost Export'!$G:$G,'Cost Export'!$C:$C,$B26,'Cost Export'!$D:$D,$C26,'Cost Export'!$A:$A,"&gt;="&amp;V$1,'Cost Export'!$A:$A,"&lt;"&amp;V$1+1)</f>
        <v>0</v>
      </c>
      <c r="W26" s="453">
        <f>SUMIFS('Cost Export'!$G:$G,'Cost Export'!$C:$C,$B26,'Cost Export'!$D:$D,$C26,'Cost Export'!$A:$A,"&gt;="&amp;W$1,'Cost Export'!$A:$A,"&lt;"&amp;W$1+1)</f>
        <v>0</v>
      </c>
      <c r="X26" s="453">
        <f>SUMIFS('Cost Export'!$G:$G,'Cost Export'!$C:$C,$B26,'Cost Export'!$D:$D,$C26,'Cost Export'!$A:$A,"&gt;="&amp;X$1,'Cost Export'!$A:$A,"&lt;"&amp;X$1+1)</f>
        <v>0</v>
      </c>
      <c r="Y26" s="453">
        <f>SUMIFS('Cost Export'!$G:$G,'Cost Export'!$C:$C,$B26,'Cost Export'!$D:$D,$C26,'Cost Export'!$A:$A,"&gt;="&amp;Y$1,'Cost Export'!$A:$A,"&lt;"&amp;Y$1+1)</f>
        <v>0</v>
      </c>
      <c r="Z26" s="453">
        <f>SUMIFS('Cost Export'!$G:$G,'Cost Export'!$C:$C,$B26,'Cost Export'!$D:$D,$C26,'Cost Export'!$A:$A,"&gt;="&amp;Z$1,'Cost Export'!$A:$A,"&lt;"&amp;Z$1+1)</f>
        <v>0</v>
      </c>
      <c r="AA26" s="453">
        <f>SUMIFS('Cost Export'!$G:$G,'Cost Export'!$C:$C,$B26,'Cost Export'!$D:$D,$C26,'Cost Export'!$A:$A,"&gt;="&amp;AA$1,'Cost Export'!$A:$A,"&lt;"&amp;AA$1+1)</f>
        <v>0</v>
      </c>
      <c r="AB26" s="453">
        <f>SUMIFS('Cost Export'!$G:$G,'Cost Export'!$C:$C,$B26,'Cost Export'!$D:$D,$C26,'Cost Export'!$A:$A,"&gt;="&amp;AB$1,'Cost Export'!$A:$A,"&lt;"&amp;AB$1+1)</f>
        <v>0</v>
      </c>
      <c r="AC26" s="453">
        <f>SUMIFS('Cost Export'!$G:$G,'Cost Export'!$C:$C,$B26,'Cost Export'!$D:$D,$C26,'Cost Export'!$A:$A,"&gt;="&amp;AC$1,'Cost Export'!$A:$A,"&lt;"&amp;AC$1+1)</f>
        <v>0</v>
      </c>
      <c r="AD26" s="456">
        <f>SUMIFS('Cost Export'!$G:$G,'Cost Export'!$C:$C,$B26,'Cost Export'!$D:$D,$C26,'Cost Export'!$A:$A,"&gt;="&amp;AD$1,'Cost Export'!$A:$A,"&lt;"&amp;AD$1+1)</f>
        <v>0</v>
      </c>
    </row>
    <row r="27" spans="1:30">
      <c r="A27" s="248" t="s">
        <v>437</v>
      </c>
      <c r="B27" s="249" t="s">
        <v>42</v>
      </c>
      <c r="C27" s="238" t="s">
        <v>13</v>
      </c>
      <c r="D27" s="240" t="str">
        <f t="shared" si="0"/>
        <v>31000</v>
      </c>
      <c r="E27" s="8" t="s">
        <v>438</v>
      </c>
      <c r="F27" s="256" t="s">
        <v>43</v>
      </c>
      <c r="G27" s="26">
        <f t="shared" si="1"/>
        <v>-9048.6</v>
      </c>
      <c r="H27" s="25">
        <f t="shared" si="2"/>
        <v>-18097.2</v>
      </c>
      <c r="I27" s="453">
        <f>SUMIFS('Cost Export'!$G:$G,'Cost Export'!$C:$C,$B27,'Cost Export'!$D:$D,$C27,'Cost Export'!$A:$A,"&gt;="&amp;I$1,'Cost Export'!$A:$A,"&lt;"&amp;I$1+1)</f>
        <v>-90486</v>
      </c>
      <c r="J27" s="453">
        <f>SUMIFS('Cost Export'!$G:$G,'Cost Export'!$C:$C,$B27,'Cost Export'!$D:$D,$C27,'Cost Export'!$A:$A,"&gt;="&amp;J$1,'Cost Export'!$A:$A,"&lt;"&amp;J$1+1)</f>
        <v>0</v>
      </c>
      <c r="K27" s="453">
        <f>SUMIFS('Cost Export'!$G:$G,'Cost Export'!$C:$C,$B27,'Cost Export'!$D:$D,$C27,'Cost Export'!$A:$A,"&gt;="&amp;K$1,'Cost Export'!$A:$A,"&lt;"&amp;K$1+1)</f>
        <v>0</v>
      </c>
      <c r="L27" s="453">
        <f>SUMIFS('Cost Export'!$G:$G,'Cost Export'!$C:$C,$B27,'Cost Export'!$D:$D,$C27,'Cost Export'!$A:$A,"&gt;="&amp;L$1,'Cost Export'!$A:$A,"&lt;"&amp;L$1+1)</f>
        <v>0</v>
      </c>
      <c r="M27" s="453">
        <f>SUMIFS('Cost Export'!$G:$G,'Cost Export'!$C:$C,$B27,'Cost Export'!$D:$D,$C27,'Cost Export'!$A:$A,"&gt;="&amp;M$1,'Cost Export'!$A:$A,"&lt;"&amp;M$1+1)</f>
        <v>0</v>
      </c>
      <c r="N27" s="453">
        <f>SUMIFS('Cost Export'!$G:$G,'Cost Export'!$C:$C,$B27,'Cost Export'!$D:$D,$C27,'Cost Export'!$A:$A,"&gt;="&amp;N$1,'Cost Export'!$A:$A,"&lt;"&amp;N$1+1)</f>
        <v>0</v>
      </c>
      <c r="O27" s="453">
        <f>SUMIFS('Cost Export'!$G:$G,'Cost Export'!$C:$C,$B27,'Cost Export'!$D:$D,$C27,'Cost Export'!$A:$A,"&gt;="&amp;O$1,'Cost Export'!$A:$A,"&lt;"&amp;O$1+1)</f>
        <v>0</v>
      </c>
      <c r="P27" s="453">
        <f>SUMIFS('Cost Export'!$G:$G,'Cost Export'!$C:$C,$B27,'Cost Export'!$D:$D,$C27,'Cost Export'!$A:$A,"&gt;="&amp;P$1,'Cost Export'!$A:$A,"&lt;"&amp;P$1+1)</f>
        <v>0</v>
      </c>
      <c r="Q27" s="453">
        <f>SUMIFS('Cost Export'!$G:$G,'Cost Export'!$C:$C,$B27,'Cost Export'!$D:$D,$C27,'Cost Export'!$A:$A,"&gt;="&amp;Q$1,'Cost Export'!$A:$A,"&lt;"&amp;Q$1+1)</f>
        <v>0</v>
      </c>
      <c r="R27" s="453">
        <f>SUMIFS('Cost Export'!$G:$G,'Cost Export'!$C:$C,$B27,'Cost Export'!$D:$D,$C27,'Cost Export'!$A:$A,"&gt;="&amp;R$1,'Cost Export'!$A:$A,"&lt;"&amp;R$1+1)</f>
        <v>0</v>
      </c>
      <c r="S27" s="453">
        <f>SUMIFS('Cost Export'!$G:$G,'Cost Export'!$C:$C,$B27,'Cost Export'!$D:$D,$C27,'Cost Export'!$A:$A,"&gt;="&amp;S$1,'Cost Export'!$A:$A,"&lt;"&amp;S$1+1)</f>
        <v>0</v>
      </c>
      <c r="T27" s="453">
        <f>SUMIFS('Cost Export'!$G:$G,'Cost Export'!$C:$C,$B27,'Cost Export'!$D:$D,$C27,'Cost Export'!$A:$A,"&gt;="&amp;T$1,'Cost Export'!$A:$A,"&lt;"&amp;T$1+1)</f>
        <v>0</v>
      </c>
      <c r="U27" s="453">
        <f>SUMIFS('Cost Export'!$G:$G,'Cost Export'!$C:$C,$B27,'Cost Export'!$D:$D,$C27,'Cost Export'!$A:$A,"&gt;="&amp;U$1,'Cost Export'!$A:$A,"&lt;"&amp;U$1+1)</f>
        <v>0</v>
      </c>
      <c r="V27" s="453">
        <f>SUMIFS('Cost Export'!$G:$G,'Cost Export'!$C:$C,$B27,'Cost Export'!$D:$D,$C27,'Cost Export'!$A:$A,"&gt;="&amp;V$1,'Cost Export'!$A:$A,"&lt;"&amp;V$1+1)</f>
        <v>0</v>
      </c>
      <c r="W27" s="453">
        <f>SUMIFS('Cost Export'!$G:$G,'Cost Export'!$C:$C,$B27,'Cost Export'!$D:$D,$C27,'Cost Export'!$A:$A,"&gt;="&amp;W$1,'Cost Export'!$A:$A,"&lt;"&amp;W$1+1)</f>
        <v>0</v>
      </c>
      <c r="X27" s="453">
        <f>SUMIFS('Cost Export'!$G:$G,'Cost Export'!$C:$C,$B27,'Cost Export'!$D:$D,$C27,'Cost Export'!$A:$A,"&gt;="&amp;X$1,'Cost Export'!$A:$A,"&lt;"&amp;X$1+1)</f>
        <v>0</v>
      </c>
      <c r="Y27" s="453">
        <f>SUMIFS('Cost Export'!$G:$G,'Cost Export'!$C:$C,$B27,'Cost Export'!$D:$D,$C27,'Cost Export'!$A:$A,"&gt;="&amp;Y$1,'Cost Export'!$A:$A,"&lt;"&amp;Y$1+1)</f>
        <v>0</v>
      </c>
      <c r="Z27" s="453">
        <f>SUMIFS('Cost Export'!$G:$G,'Cost Export'!$C:$C,$B27,'Cost Export'!$D:$D,$C27,'Cost Export'!$A:$A,"&gt;="&amp;Z$1,'Cost Export'!$A:$A,"&lt;"&amp;Z$1+1)</f>
        <v>0</v>
      </c>
      <c r="AA27" s="453">
        <f>SUMIFS('Cost Export'!$G:$G,'Cost Export'!$C:$C,$B27,'Cost Export'!$D:$D,$C27,'Cost Export'!$A:$A,"&gt;="&amp;AA$1,'Cost Export'!$A:$A,"&lt;"&amp;AA$1+1)</f>
        <v>0</v>
      </c>
      <c r="AB27" s="453">
        <f>SUMIFS('Cost Export'!$G:$G,'Cost Export'!$C:$C,$B27,'Cost Export'!$D:$D,$C27,'Cost Export'!$A:$A,"&gt;="&amp;AB$1,'Cost Export'!$A:$A,"&lt;"&amp;AB$1+1)</f>
        <v>0</v>
      </c>
      <c r="AC27" s="453">
        <f>SUMIFS('Cost Export'!$G:$G,'Cost Export'!$C:$C,$B27,'Cost Export'!$D:$D,$C27,'Cost Export'!$A:$A,"&gt;="&amp;AC$1,'Cost Export'!$A:$A,"&lt;"&amp;AC$1+1)</f>
        <v>0</v>
      </c>
      <c r="AD27" s="456">
        <f>SUMIFS('Cost Export'!$G:$G,'Cost Export'!$C:$C,$B27,'Cost Export'!$D:$D,$C27,'Cost Export'!$A:$A,"&gt;="&amp;AD$1,'Cost Export'!$A:$A,"&lt;"&amp;AD$1+1)</f>
        <v>0</v>
      </c>
    </row>
    <row r="28" spans="1:30">
      <c r="A28" s="248" t="s">
        <v>439</v>
      </c>
      <c r="B28" s="249" t="s">
        <v>42</v>
      </c>
      <c r="C28" s="238" t="s">
        <v>175</v>
      </c>
      <c r="D28" s="240" t="str">
        <f t="shared" si="0"/>
        <v>31100</v>
      </c>
      <c r="E28" s="8" t="s">
        <v>440</v>
      </c>
      <c r="F28" s="256" t="s">
        <v>43</v>
      </c>
      <c r="G28" s="26">
        <f t="shared" si="1"/>
        <v>5769.7</v>
      </c>
      <c r="H28" s="25">
        <f t="shared" si="2"/>
        <v>11539.4</v>
      </c>
      <c r="I28" s="453">
        <f>SUMIFS('Cost Export'!$G:$G,'Cost Export'!$C:$C,$B28,'Cost Export'!$D:$D,$C28,'Cost Export'!$A:$A,"&gt;="&amp;I$1,'Cost Export'!$A:$A,"&lt;"&amp;I$1+1)</f>
        <v>57697</v>
      </c>
      <c r="J28" s="453">
        <f>SUMIFS('Cost Export'!$G:$G,'Cost Export'!$C:$C,$B28,'Cost Export'!$D:$D,$C28,'Cost Export'!$A:$A,"&gt;="&amp;J$1,'Cost Export'!$A:$A,"&lt;"&amp;J$1+1)</f>
        <v>0</v>
      </c>
      <c r="K28" s="453">
        <f>SUMIFS('Cost Export'!$G:$G,'Cost Export'!$C:$C,$B28,'Cost Export'!$D:$D,$C28,'Cost Export'!$A:$A,"&gt;="&amp;K$1,'Cost Export'!$A:$A,"&lt;"&amp;K$1+1)</f>
        <v>0</v>
      </c>
      <c r="L28" s="453">
        <f>SUMIFS('Cost Export'!$G:$G,'Cost Export'!$C:$C,$B28,'Cost Export'!$D:$D,$C28,'Cost Export'!$A:$A,"&gt;="&amp;L$1,'Cost Export'!$A:$A,"&lt;"&amp;L$1+1)</f>
        <v>0</v>
      </c>
      <c r="M28" s="453">
        <f>SUMIFS('Cost Export'!$G:$G,'Cost Export'!$C:$C,$B28,'Cost Export'!$D:$D,$C28,'Cost Export'!$A:$A,"&gt;="&amp;M$1,'Cost Export'!$A:$A,"&lt;"&amp;M$1+1)</f>
        <v>0</v>
      </c>
      <c r="N28" s="453">
        <f>SUMIFS('Cost Export'!$G:$G,'Cost Export'!$C:$C,$B28,'Cost Export'!$D:$D,$C28,'Cost Export'!$A:$A,"&gt;="&amp;N$1,'Cost Export'!$A:$A,"&lt;"&amp;N$1+1)</f>
        <v>0</v>
      </c>
      <c r="O28" s="453">
        <f>SUMIFS('Cost Export'!$G:$G,'Cost Export'!$C:$C,$B28,'Cost Export'!$D:$D,$C28,'Cost Export'!$A:$A,"&gt;="&amp;O$1,'Cost Export'!$A:$A,"&lt;"&amp;O$1+1)</f>
        <v>0</v>
      </c>
      <c r="P28" s="453">
        <f>SUMIFS('Cost Export'!$G:$G,'Cost Export'!$C:$C,$B28,'Cost Export'!$D:$D,$C28,'Cost Export'!$A:$A,"&gt;="&amp;P$1,'Cost Export'!$A:$A,"&lt;"&amp;P$1+1)</f>
        <v>0</v>
      </c>
      <c r="Q28" s="453">
        <f>SUMIFS('Cost Export'!$G:$G,'Cost Export'!$C:$C,$B28,'Cost Export'!$D:$D,$C28,'Cost Export'!$A:$A,"&gt;="&amp;Q$1,'Cost Export'!$A:$A,"&lt;"&amp;Q$1+1)</f>
        <v>0</v>
      </c>
      <c r="R28" s="453">
        <f>SUMIFS('Cost Export'!$G:$G,'Cost Export'!$C:$C,$B28,'Cost Export'!$D:$D,$C28,'Cost Export'!$A:$A,"&gt;="&amp;R$1,'Cost Export'!$A:$A,"&lt;"&amp;R$1+1)</f>
        <v>0</v>
      </c>
      <c r="S28" s="453">
        <f>SUMIFS('Cost Export'!$G:$G,'Cost Export'!$C:$C,$B28,'Cost Export'!$D:$D,$C28,'Cost Export'!$A:$A,"&gt;="&amp;S$1,'Cost Export'!$A:$A,"&lt;"&amp;S$1+1)</f>
        <v>0</v>
      </c>
      <c r="T28" s="453">
        <f>SUMIFS('Cost Export'!$G:$G,'Cost Export'!$C:$C,$B28,'Cost Export'!$D:$D,$C28,'Cost Export'!$A:$A,"&gt;="&amp;T$1,'Cost Export'!$A:$A,"&lt;"&amp;T$1+1)</f>
        <v>0</v>
      </c>
      <c r="U28" s="453">
        <f>SUMIFS('Cost Export'!$G:$G,'Cost Export'!$C:$C,$B28,'Cost Export'!$D:$D,$C28,'Cost Export'!$A:$A,"&gt;="&amp;U$1,'Cost Export'!$A:$A,"&lt;"&amp;U$1+1)</f>
        <v>0</v>
      </c>
      <c r="V28" s="453">
        <f>SUMIFS('Cost Export'!$G:$G,'Cost Export'!$C:$C,$B28,'Cost Export'!$D:$D,$C28,'Cost Export'!$A:$A,"&gt;="&amp;V$1,'Cost Export'!$A:$A,"&lt;"&amp;V$1+1)</f>
        <v>0</v>
      </c>
      <c r="W28" s="453">
        <f>SUMIFS('Cost Export'!$G:$G,'Cost Export'!$C:$C,$B28,'Cost Export'!$D:$D,$C28,'Cost Export'!$A:$A,"&gt;="&amp;W$1,'Cost Export'!$A:$A,"&lt;"&amp;W$1+1)</f>
        <v>0</v>
      </c>
      <c r="X28" s="453">
        <f>SUMIFS('Cost Export'!$G:$G,'Cost Export'!$C:$C,$B28,'Cost Export'!$D:$D,$C28,'Cost Export'!$A:$A,"&gt;="&amp;X$1,'Cost Export'!$A:$A,"&lt;"&amp;X$1+1)</f>
        <v>0</v>
      </c>
      <c r="Y28" s="453">
        <f>SUMIFS('Cost Export'!$G:$G,'Cost Export'!$C:$C,$B28,'Cost Export'!$D:$D,$C28,'Cost Export'!$A:$A,"&gt;="&amp;Y$1,'Cost Export'!$A:$A,"&lt;"&amp;Y$1+1)</f>
        <v>0</v>
      </c>
      <c r="Z28" s="453">
        <f>SUMIFS('Cost Export'!$G:$G,'Cost Export'!$C:$C,$B28,'Cost Export'!$D:$D,$C28,'Cost Export'!$A:$A,"&gt;="&amp;Z$1,'Cost Export'!$A:$A,"&lt;"&amp;Z$1+1)</f>
        <v>0</v>
      </c>
      <c r="AA28" s="453">
        <f>SUMIFS('Cost Export'!$G:$G,'Cost Export'!$C:$C,$B28,'Cost Export'!$D:$D,$C28,'Cost Export'!$A:$A,"&gt;="&amp;AA$1,'Cost Export'!$A:$A,"&lt;"&amp;AA$1+1)</f>
        <v>0</v>
      </c>
      <c r="AB28" s="453">
        <f>SUMIFS('Cost Export'!$G:$G,'Cost Export'!$C:$C,$B28,'Cost Export'!$D:$D,$C28,'Cost Export'!$A:$A,"&gt;="&amp;AB$1,'Cost Export'!$A:$A,"&lt;"&amp;AB$1+1)</f>
        <v>0</v>
      </c>
      <c r="AC28" s="453">
        <f>SUMIFS('Cost Export'!$G:$G,'Cost Export'!$C:$C,$B28,'Cost Export'!$D:$D,$C28,'Cost Export'!$A:$A,"&gt;="&amp;AC$1,'Cost Export'!$A:$A,"&lt;"&amp;AC$1+1)</f>
        <v>0</v>
      </c>
      <c r="AD28" s="456">
        <f>SUMIFS('Cost Export'!$G:$G,'Cost Export'!$C:$C,$B28,'Cost Export'!$D:$D,$C28,'Cost Export'!$A:$A,"&gt;="&amp;AD$1,'Cost Export'!$A:$A,"&lt;"&amp;AD$1+1)</f>
        <v>0</v>
      </c>
    </row>
    <row r="29" spans="1:30">
      <c r="A29" s="248" t="s">
        <v>441</v>
      </c>
      <c r="B29" s="249" t="s">
        <v>8</v>
      </c>
      <c r="C29" s="238" t="s">
        <v>32</v>
      </c>
      <c r="D29" s="240" t="str">
        <f t="shared" si="0"/>
        <v>32000</v>
      </c>
      <c r="E29" s="8" t="s">
        <v>442</v>
      </c>
      <c r="F29" s="256" t="s">
        <v>10</v>
      </c>
      <c r="G29" s="26">
        <f t="shared" si="1"/>
        <v>-110908.1</v>
      </c>
      <c r="H29" s="25">
        <f t="shared" si="2"/>
        <v>-234193.2</v>
      </c>
      <c r="I29" s="453">
        <f>SUMIFS('Cost Export'!$G:$G,'Cost Export'!$C:$C,$B29,'Cost Export'!$D:$D,$C29,'Cost Export'!$A:$A,"&gt;="&amp;I$1,'Cost Export'!$A:$A,"&lt;"&amp;I$1+1)</f>
        <v>-1222442</v>
      </c>
      <c r="J29" s="453">
        <f>SUMIFS('Cost Export'!$G:$G,'Cost Export'!$C:$C,$B29,'Cost Export'!$D:$D,$C29,'Cost Export'!$A:$A,"&gt;="&amp;J$1,'Cost Export'!$A:$A,"&lt;"&amp;J$1+1)</f>
        <v>10197</v>
      </c>
      <c r="K29" s="453">
        <f>SUMIFS('Cost Export'!$G:$G,'Cost Export'!$C:$C,$B29,'Cost Export'!$D:$D,$C29,'Cost Export'!$A:$A,"&gt;="&amp;K$1,'Cost Export'!$A:$A,"&lt;"&amp;K$1+1)</f>
        <v>14794</v>
      </c>
      <c r="L29" s="453">
        <f>SUMIFS('Cost Export'!$G:$G,'Cost Export'!$C:$C,$B29,'Cost Export'!$D:$D,$C29,'Cost Export'!$A:$A,"&gt;="&amp;L$1,'Cost Export'!$A:$A,"&lt;"&amp;L$1+1)</f>
        <v>14794</v>
      </c>
      <c r="M29" s="453">
        <f>SUMIFS('Cost Export'!$G:$G,'Cost Export'!$C:$C,$B29,'Cost Export'!$D:$D,$C29,'Cost Export'!$A:$A,"&gt;="&amp;M$1,'Cost Export'!$A:$A,"&lt;"&amp;M$1+1)</f>
        <v>11691</v>
      </c>
      <c r="N29" s="453">
        <f>SUMIFS('Cost Export'!$G:$G,'Cost Export'!$C:$C,$B29,'Cost Export'!$D:$D,$C29,'Cost Export'!$A:$A,"&gt;="&amp;N$1,'Cost Export'!$A:$A,"&lt;"&amp;N$1+1)</f>
        <v>12948</v>
      </c>
      <c r="O29" s="453">
        <f>SUMIFS('Cost Export'!$G:$G,'Cost Export'!$C:$C,$B29,'Cost Export'!$D:$D,$C29,'Cost Export'!$A:$A,"&gt;="&amp;O$1,'Cost Export'!$A:$A,"&lt;"&amp;O$1+1)</f>
        <v>18346</v>
      </c>
      <c r="P29" s="453">
        <f>SUMIFS('Cost Export'!$G:$G,'Cost Export'!$C:$C,$B29,'Cost Export'!$D:$D,$C29,'Cost Export'!$A:$A,"&gt;="&amp;P$1,'Cost Export'!$A:$A,"&lt;"&amp;P$1+1)</f>
        <v>10197</v>
      </c>
      <c r="Q29" s="453">
        <f>SUMIFS('Cost Export'!$G:$G,'Cost Export'!$C:$C,$B29,'Cost Export'!$D:$D,$C29,'Cost Export'!$A:$A,"&gt;="&amp;Q$1,'Cost Export'!$A:$A,"&lt;"&amp;Q$1+1)</f>
        <v>10197</v>
      </c>
      <c r="R29" s="453">
        <f>SUMIFS('Cost Export'!$G:$G,'Cost Export'!$C:$C,$B29,'Cost Export'!$D:$D,$C29,'Cost Export'!$A:$A,"&gt;="&amp;R$1,'Cost Export'!$A:$A,"&lt;"&amp;R$1+1)</f>
        <v>10197</v>
      </c>
      <c r="S29" s="453">
        <f>SUMIFS('Cost Export'!$G:$G,'Cost Export'!$C:$C,$B29,'Cost Export'!$D:$D,$C29,'Cost Export'!$A:$A,"&gt;="&amp;S$1,'Cost Export'!$A:$A,"&lt;"&amp;S$1+1)</f>
        <v>10197</v>
      </c>
      <c r="T29" s="453">
        <f>SUMIFS('Cost Export'!$G:$G,'Cost Export'!$C:$C,$B29,'Cost Export'!$D:$D,$C29,'Cost Export'!$A:$A,"&gt;="&amp;T$1,'Cost Export'!$A:$A,"&lt;"&amp;T$1+1)</f>
        <v>10197</v>
      </c>
      <c r="U29" s="453">
        <f>SUMIFS('Cost Export'!$G:$G,'Cost Export'!$C:$C,$B29,'Cost Export'!$D:$D,$C29,'Cost Export'!$A:$A,"&gt;="&amp;U$1,'Cost Export'!$A:$A,"&lt;"&amp;U$1+1)</f>
        <v>19049</v>
      </c>
      <c r="V29" s="453">
        <f>SUMIFS('Cost Export'!$G:$G,'Cost Export'!$C:$C,$B29,'Cost Export'!$D:$D,$C29,'Cost Export'!$A:$A,"&gt;="&amp;V$1,'Cost Export'!$A:$A,"&lt;"&amp;V$1+1)</f>
        <v>10197</v>
      </c>
      <c r="W29" s="453">
        <f>SUMIFS('Cost Export'!$G:$G,'Cost Export'!$C:$C,$B29,'Cost Export'!$D:$D,$C29,'Cost Export'!$A:$A,"&gt;="&amp;W$1,'Cost Export'!$A:$A,"&lt;"&amp;W$1+1)</f>
        <v>10197</v>
      </c>
      <c r="X29" s="453">
        <f>SUMIFS('Cost Export'!$G:$G,'Cost Export'!$C:$C,$B29,'Cost Export'!$D:$D,$C29,'Cost Export'!$A:$A,"&gt;="&amp;X$1,'Cost Export'!$A:$A,"&lt;"&amp;X$1+1)</f>
        <v>10197</v>
      </c>
      <c r="Y29" s="453">
        <f>SUMIFS('Cost Export'!$G:$G,'Cost Export'!$C:$C,$B29,'Cost Export'!$D:$D,$C29,'Cost Export'!$A:$A,"&gt;="&amp;Y$1,'Cost Export'!$A:$A,"&lt;"&amp;Y$1+1)</f>
        <v>10197</v>
      </c>
      <c r="Z29" s="453">
        <f>SUMIFS('Cost Export'!$G:$G,'Cost Export'!$C:$C,$B29,'Cost Export'!$D:$D,$C29,'Cost Export'!$A:$A,"&gt;="&amp;Z$1,'Cost Export'!$A:$A,"&lt;"&amp;Z$1+1)</f>
        <v>10197</v>
      </c>
      <c r="AA29" s="453">
        <f>SUMIFS('Cost Export'!$G:$G,'Cost Export'!$C:$C,$B29,'Cost Export'!$D:$D,$C29,'Cost Export'!$A:$A,"&gt;="&amp;AA$1,'Cost Export'!$A:$A,"&lt;"&amp;AA$1+1)</f>
        <v>24018</v>
      </c>
      <c r="AB29" s="453">
        <f>SUMIFS('Cost Export'!$G:$G,'Cost Export'!$C:$C,$B29,'Cost Export'!$D:$D,$C29,'Cost Export'!$A:$A,"&gt;="&amp;AB$1,'Cost Export'!$A:$A,"&lt;"&amp;AB$1+1)</f>
        <v>10197</v>
      </c>
      <c r="AC29" s="453">
        <f>SUMIFS('Cost Export'!$G:$G,'Cost Export'!$C:$C,$B29,'Cost Export'!$D:$D,$C29,'Cost Export'!$A:$A,"&gt;="&amp;AC$1,'Cost Export'!$A:$A,"&lt;"&amp;AC$1+1)</f>
        <v>30490</v>
      </c>
      <c r="AD29" s="456">
        <f>SUMIFS('Cost Export'!$G:$G,'Cost Export'!$C:$C,$B29,'Cost Export'!$D:$D,$C29,'Cost Export'!$A:$A,"&gt;="&amp;AD$1,'Cost Export'!$A:$A,"&lt;"&amp;AD$1+1)</f>
        <v>5997</v>
      </c>
    </row>
    <row r="30" spans="1:30">
      <c r="A30" s="248" t="s">
        <v>443</v>
      </c>
      <c r="B30" s="249" t="s">
        <v>8</v>
      </c>
      <c r="C30" s="238" t="s">
        <v>29</v>
      </c>
      <c r="D30" s="240" t="str">
        <f t="shared" si="0"/>
        <v>40000</v>
      </c>
      <c r="E30" s="8" t="s">
        <v>444</v>
      </c>
      <c r="F30" s="256" t="s">
        <v>10</v>
      </c>
      <c r="G30" s="26">
        <f t="shared" si="1"/>
        <v>1768</v>
      </c>
      <c r="H30" s="25">
        <f t="shared" si="2"/>
        <v>2018</v>
      </c>
      <c r="I30" s="453">
        <f>SUMIFS('Cost Export'!$G:$G,'Cost Export'!$C:$C,$B30,'Cost Export'!$D:$D,$C30,'Cost Export'!$A:$A,"&gt;="&amp;I$1,'Cost Export'!$A:$A,"&lt;"&amp;I$1+1)</f>
        <v>4018</v>
      </c>
      <c r="J30" s="453">
        <f>SUMIFS('Cost Export'!$G:$G,'Cost Export'!$C:$C,$B30,'Cost Export'!$D:$D,$C30,'Cost Export'!$A:$A,"&gt;="&amp;J$1,'Cost Export'!$A:$A,"&lt;"&amp;J$1+1)</f>
        <v>1518</v>
      </c>
      <c r="K30" s="453">
        <f>SUMIFS('Cost Export'!$G:$G,'Cost Export'!$C:$C,$B30,'Cost Export'!$D:$D,$C30,'Cost Export'!$A:$A,"&gt;="&amp;K$1,'Cost Export'!$A:$A,"&lt;"&amp;K$1+1)</f>
        <v>1518</v>
      </c>
      <c r="L30" s="453">
        <f>SUMIFS('Cost Export'!$G:$G,'Cost Export'!$C:$C,$B30,'Cost Export'!$D:$D,$C30,'Cost Export'!$A:$A,"&gt;="&amp;L$1,'Cost Export'!$A:$A,"&lt;"&amp;L$1+1)</f>
        <v>1518</v>
      </c>
      <c r="M30" s="453">
        <f>SUMIFS('Cost Export'!$G:$G,'Cost Export'!$C:$C,$B30,'Cost Export'!$D:$D,$C30,'Cost Export'!$A:$A,"&gt;="&amp;M$1,'Cost Export'!$A:$A,"&lt;"&amp;M$1+1)</f>
        <v>1518</v>
      </c>
      <c r="N30" s="453">
        <f>SUMIFS('Cost Export'!$G:$G,'Cost Export'!$C:$C,$B30,'Cost Export'!$D:$D,$C30,'Cost Export'!$A:$A,"&gt;="&amp;N$1,'Cost Export'!$A:$A,"&lt;"&amp;N$1+1)</f>
        <v>1518</v>
      </c>
      <c r="O30" s="453">
        <f>SUMIFS('Cost Export'!$G:$G,'Cost Export'!$C:$C,$B30,'Cost Export'!$D:$D,$C30,'Cost Export'!$A:$A,"&gt;="&amp;O$1,'Cost Export'!$A:$A,"&lt;"&amp;O$1+1)</f>
        <v>1518</v>
      </c>
      <c r="P30" s="453">
        <f>SUMIFS('Cost Export'!$G:$G,'Cost Export'!$C:$C,$B30,'Cost Export'!$D:$D,$C30,'Cost Export'!$A:$A,"&gt;="&amp;P$1,'Cost Export'!$A:$A,"&lt;"&amp;P$1+1)</f>
        <v>1518</v>
      </c>
      <c r="Q30" s="453">
        <f>SUMIFS('Cost Export'!$G:$G,'Cost Export'!$C:$C,$B30,'Cost Export'!$D:$D,$C30,'Cost Export'!$A:$A,"&gt;="&amp;Q$1,'Cost Export'!$A:$A,"&lt;"&amp;Q$1+1)</f>
        <v>1518</v>
      </c>
      <c r="R30" s="453">
        <f>SUMIFS('Cost Export'!$G:$G,'Cost Export'!$C:$C,$B30,'Cost Export'!$D:$D,$C30,'Cost Export'!$A:$A,"&gt;="&amp;R$1,'Cost Export'!$A:$A,"&lt;"&amp;R$1+1)</f>
        <v>1518</v>
      </c>
      <c r="S30" s="453">
        <f>SUMIFS('Cost Export'!$G:$G,'Cost Export'!$C:$C,$B30,'Cost Export'!$D:$D,$C30,'Cost Export'!$A:$A,"&gt;="&amp;S$1,'Cost Export'!$A:$A,"&lt;"&amp;S$1+1)</f>
        <v>1518</v>
      </c>
      <c r="T30" s="453">
        <f>SUMIFS('Cost Export'!$G:$G,'Cost Export'!$C:$C,$B30,'Cost Export'!$D:$D,$C30,'Cost Export'!$A:$A,"&gt;="&amp;T$1,'Cost Export'!$A:$A,"&lt;"&amp;T$1+1)</f>
        <v>1518</v>
      </c>
      <c r="U30" s="453">
        <f>SUMIFS('Cost Export'!$G:$G,'Cost Export'!$C:$C,$B30,'Cost Export'!$D:$D,$C30,'Cost Export'!$A:$A,"&gt;="&amp;U$1,'Cost Export'!$A:$A,"&lt;"&amp;U$1+1)</f>
        <v>-5686</v>
      </c>
      <c r="V30" s="453">
        <f>SUMIFS('Cost Export'!$G:$G,'Cost Export'!$C:$C,$B30,'Cost Export'!$D:$D,$C30,'Cost Export'!$A:$A,"&gt;="&amp;V$1,'Cost Export'!$A:$A,"&lt;"&amp;V$1+1)</f>
        <v>3718</v>
      </c>
      <c r="W30" s="453">
        <f>SUMIFS('Cost Export'!$G:$G,'Cost Export'!$C:$C,$B30,'Cost Export'!$D:$D,$C30,'Cost Export'!$A:$A,"&gt;="&amp;W$1,'Cost Export'!$A:$A,"&lt;"&amp;W$1+1)</f>
        <v>13122</v>
      </c>
      <c r="X30" s="453">
        <f>SUMIFS('Cost Export'!$G:$G,'Cost Export'!$C:$C,$B30,'Cost Export'!$D:$D,$C30,'Cost Export'!$A:$A,"&gt;="&amp;X$1,'Cost Export'!$A:$A,"&lt;"&amp;X$1+1)</f>
        <v>3718</v>
      </c>
      <c r="Y30" s="453">
        <f>SUMIFS('Cost Export'!$G:$G,'Cost Export'!$C:$C,$B30,'Cost Export'!$D:$D,$C30,'Cost Export'!$A:$A,"&gt;="&amp;Y$1,'Cost Export'!$A:$A,"&lt;"&amp;Y$1+1)</f>
        <v>3718</v>
      </c>
      <c r="Z30" s="453">
        <f>SUMIFS('Cost Export'!$G:$G,'Cost Export'!$C:$C,$B30,'Cost Export'!$D:$D,$C30,'Cost Export'!$A:$A,"&gt;="&amp;Z$1,'Cost Export'!$A:$A,"&lt;"&amp;Z$1+1)</f>
        <v>3718</v>
      </c>
      <c r="AA30" s="453">
        <f>SUMIFS('Cost Export'!$G:$G,'Cost Export'!$C:$C,$B30,'Cost Export'!$D:$D,$C30,'Cost Export'!$A:$A,"&gt;="&amp;AA$1,'Cost Export'!$A:$A,"&lt;"&amp;AA$1+1)</f>
        <v>198926</v>
      </c>
      <c r="AB30" s="453">
        <f>SUMIFS('Cost Export'!$G:$G,'Cost Export'!$C:$C,$B30,'Cost Export'!$D:$D,$C30,'Cost Export'!$A:$A,"&gt;="&amp;AB$1,'Cost Export'!$A:$A,"&lt;"&amp;AB$1+1)</f>
        <v>31147</v>
      </c>
      <c r="AC30" s="453">
        <f>SUMIFS('Cost Export'!$G:$G,'Cost Export'!$C:$C,$B30,'Cost Export'!$D:$D,$C30,'Cost Export'!$A:$A,"&gt;="&amp;AC$1,'Cost Export'!$A:$A,"&lt;"&amp;AC$1+1)</f>
        <v>36018</v>
      </c>
      <c r="AD30" s="456">
        <f>SUMIFS('Cost Export'!$G:$G,'Cost Export'!$C:$C,$B30,'Cost Export'!$D:$D,$C30,'Cost Export'!$A:$A,"&gt;="&amp;AD$1,'Cost Export'!$A:$A,"&lt;"&amp;AD$1+1)</f>
        <v>421918</v>
      </c>
    </row>
    <row r="31" spans="1:30">
      <c r="A31" s="248" t="s">
        <v>445</v>
      </c>
      <c r="B31" s="249" t="s">
        <v>446</v>
      </c>
      <c r="C31" s="238" t="s">
        <v>13</v>
      </c>
      <c r="D31" s="240" t="str">
        <f t="shared" si="0"/>
        <v>53000</v>
      </c>
      <c r="E31" s="8" t="s">
        <v>447</v>
      </c>
      <c r="F31" s="256" t="s">
        <v>43</v>
      </c>
      <c r="G31" s="26">
        <f t="shared" si="1"/>
        <v>0</v>
      </c>
      <c r="H31" s="25">
        <f t="shared" si="2"/>
        <v>0</v>
      </c>
      <c r="I31" s="453">
        <f>SUMIFS('Cost Export'!$G:$G,'Cost Export'!$C:$C,$B31,'Cost Export'!$D:$D,$C31,'Cost Export'!$A:$A,"&gt;="&amp;I$1,'Cost Export'!$A:$A,"&lt;"&amp;I$1+1)</f>
        <v>0</v>
      </c>
      <c r="J31" s="453">
        <f>SUMIFS('Cost Export'!$G:$G,'Cost Export'!$C:$C,$B31,'Cost Export'!$D:$D,$C31,'Cost Export'!$A:$A,"&gt;="&amp;J$1,'Cost Export'!$A:$A,"&lt;"&amp;J$1+1)</f>
        <v>0</v>
      </c>
      <c r="K31" s="453">
        <f>SUMIFS('Cost Export'!$G:$G,'Cost Export'!$C:$C,$B31,'Cost Export'!$D:$D,$C31,'Cost Export'!$A:$A,"&gt;="&amp;K$1,'Cost Export'!$A:$A,"&lt;"&amp;K$1+1)</f>
        <v>0</v>
      </c>
      <c r="L31" s="453">
        <f>SUMIFS('Cost Export'!$G:$G,'Cost Export'!$C:$C,$B31,'Cost Export'!$D:$D,$C31,'Cost Export'!$A:$A,"&gt;="&amp;L$1,'Cost Export'!$A:$A,"&lt;"&amp;L$1+1)</f>
        <v>0</v>
      </c>
      <c r="M31" s="453">
        <f>SUMIFS('Cost Export'!$G:$G,'Cost Export'!$C:$C,$B31,'Cost Export'!$D:$D,$C31,'Cost Export'!$A:$A,"&gt;="&amp;M$1,'Cost Export'!$A:$A,"&lt;"&amp;M$1+1)</f>
        <v>0</v>
      </c>
      <c r="N31" s="453">
        <f>SUMIFS('Cost Export'!$G:$G,'Cost Export'!$C:$C,$B31,'Cost Export'!$D:$D,$C31,'Cost Export'!$A:$A,"&gt;="&amp;N$1,'Cost Export'!$A:$A,"&lt;"&amp;N$1+1)</f>
        <v>0</v>
      </c>
      <c r="O31" s="453">
        <f>SUMIFS('Cost Export'!$G:$G,'Cost Export'!$C:$C,$B31,'Cost Export'!$D:$D,$C31,'Cost Export'!$A:$A,"&gt;="&amp;O$1,'Cost Export'!$A:$A,"&lt;"&amp;O$1+1)</f>
        <v>0</v>
      </c>
      <c r="P31" s="453">
        <f>SUMIFS('Cost Export'!$G:$G,'Cost Export'!$C:$C,$B31,'Cost Export'!$D:$D,$C31,'Cost Export'!$A:$A,"&gt;="&amp;P$1,'Cost Export'!$A:$A,"&lt;"&amp;P$1+1)</f>
        <v>0</v>
      </c>
      <c r="Q31" s="453">
        <f>SUMIFS('Cost Export'!$G:$G,'Cost Export'!$C:$C,$B31,'Cost Export'!$D:$D,$C31,'Cost Export'!$A:$A,"&gt;="&amp;Q$1,'Cost Export'!$A:$A,"&lt;"&amp;Q$1+1)</f>
        <v>0</v>
      </c>
      <c r="R31" s="453">
        <f>SUMIFS('Cost Export'!$G:$G,'Cost Export'!$C:$C,$B31,'Cost Export'!$D:$D,$C31,'Cost Export'!$A:$A,"&gt;="&amp;R$1,'Cost Export'!$A:$A,"&lt;"&amp;R$1+1)</f>
        <v>0</v>
      </c>
      <c r="S31" s="453">
        <f>SUMIFS('Cost Export'!$G:$G,'Cost Export'!$C:$C,$B31,'Cost Export'!$D:$D,$C31,'Cost Export'!$A:$A,"&gt;="&amp;S$1,'Cost Export'!$A:$A,"&lt;"&amp;S$1+1)</f>
        <v>0</v>
      </c>
      <c r="T31" s="453">
        <f>SUMIFS('Cost Export'!$G:$G,'Cost Export'!$C:$C,$B31,'Cost Export'!$D:$D,$C31,'Cost Export'!$A:$A,"&gt;="&amp;T$1,'Cost Export'!$A:$A,"&lt;"&amp;T$1+1)</f>
        <v>0</v>
      </c>
      <c r="U31" s="453">
        <f>SUMIFS('Cost Export'!$G:$G,'Cost Export'!$C:$C,$B31,'Cost Export'!$D:$D,$C31,'Cost Export'!$A:$A,"&gt;="&amp;U$1,'Cost Export'!$A:$A,"&lt;"&amp;U$1+1)</f>
        <v>0</v>
      </c>
      <c r="V31" s="453">
        <f>SUMIFS('Cost Export'!$G:$G,'Cost Export'!$C:$C,$B31,'Cost Export'!$D:$D,$C31,'Cost Export'!$A:$A,"&gt;="&amp;V$1,'Cost Export'!$A:$A,"&lt;"&amp;V$1+1)</f>
        <v>0</v>
      </c>
      <c r="W31" s="453">
        <f>SUMIFS('Cost Export'!$G:$G,'Cost Export'!$C:$C,$B31,'Cost Export'!$D:$D,$C31,'Cost Export'!$A:$A,"&gt;="&amp;W$1,'Cost Export'!$A:$A,"&lt;"&amp;W$1+1)</f>
        <v>0</v>
      </c>
      <c r="X31" s="453">
        <f>SUMIFS('Cost Export'!$G:$G,'Cost Export'!$C:$C,$B31,'Cost Export'!$D:$D,$C31,'Cost Export'!$A:$A,"&gt;="&amp;X$1,'Cost Export'!$A:$A,"&lt;"&amp;X$1+1)</f>
        <v>0</v>
      </c>
      <c r="Y31" s="453">
        <f>SUMIFS('Cost Export'!$G:$G,'Cost Export'!$C:$C,$B31,'Cost Export'!$D:$D,$C31,'Cost Export'!$A:$A,"&gt;="&amp;Y$1,'Cost Export'!$A:$A,"&lt;"&amp;Y$1+1)</f>
        <v>0</v>
      </c>
      <c r="Z31" s="453">
        <f>SUMIFS('Cost Export'!$G:$G,'Cost Export'!$C:$C,$B31,'Cost Export'!$D:$D,$C31,'Cost Export'!$A:$A,"&gt;="&amp;Z$1,'Cost Export'!$A:$A,"&lt;"&amp;Z$1+1)</f>
        <v>0</v>
      </c>
      <c r="AA31" s="453">
        <f>SUMIFS('Cost Export'!$G:$G,'Cost Export'!$C:$C,$B31,'Cost Export'!$D:$D,$C31,'Cost Export'!$A:$A,"&gt;="&amp;AA$1,'Cost Export'!$A:$A,"&lt;"&amp;AA$1+1)</f>
        <v>0</v>
      </c>
      <c r="AB31" s="453">
        <f>SUMIFS('Cost Export'!$G:$G,'Cost Export'!$C:$C,$B31,'Cost Export'!$D:$D,$C31,'Cost Export'!$A:$A,"&gt;="&amp;AB$1,'Cost Export'!$A:$A,"&lt;"&amp;AB$1+1)</f>
        <v>0</v>
      </c>
      <c r="AC31" s="453">
        <f>SUMIFS('Cost Export'!$G:$G,'Cost Export'!$C:$C,$B31,'Cost Export'!$D:$D,$C31,'Cost Export'!$A:$A,"&gt;="&amp;AC$1,'Cost Export'!$A:$A,"&lt;"&amp;AC$1+1)</f>
        <v>0</v>
      </c>
      <c r="AD31" s="456">
        <f>SUMIFS('Cost Export'!$G:$G,'Cost Export'!$C:$C,$B31,'Cost Export'!$D:$D,$C31,'Cost Export'!$A:$A,"&gt;="&amp;AD$1,'Cost Export'!$A:$A,"&lt;"&amp;AD$1+1)</f>
        <v>0</v>
      </c>
    </row>
    <row r="32" spans="1:30">
      <c r="A32" s="248" t="s">
        <v>448</v>
      </c>
      <c r="B32" s="249" t="s">
        <v>23</v>
      </c>
      <c r="C32" s="238" t="s">
        <v>36</v>
      </c>
      <c r="D32" s="240" t="str">
        <f t="shared" si="0"/>
        <v>54000</v>
      </c>
      <c r="E32" s="8" t="s">
        <v>449</v>
      </c>
      <c r="F32" s="256" t="s">
        <v>10</v>
      </c>
      <c r="G32" s="26">
        <f t="shared" si="1"/>
        <v>0</v>
      </c>
      <c r="H32" s="25">
        <f t="shared" si="2"/>
        <v>0</v>
      </c>
      <c r="I32" s="453">
        <f>SUMIFS('Cost Export'!$G:$G,'Cost Export'!$C:$C,$B32,'Cost Export'!$D:$D,$C32,'Cost Export'!$A:$A,"&gt;="&amp;I$1,'Cost Export'!$A:$A,"&lt;"&amp;I$1+1)</f>
        <v>0</v>
      </c>
      <c r="J32" s="453">
        <f>SUMIFS('Cost Export'!$G:$G,'Cost Export'!$C:$C,$B32,'Cost Export'!$D:$D,$C32,'Cost Export'!$A:$A,"&gt;="&amp;J$1,'Cost Export'!$A:$A,"&lt;"&amp;J$1+1)</f>
        <v>0</v>
      </c>
      <c r="K32" s="453">
        <f>SUMIFS('Cost Export'!$G:$G,'Cost Export'!$C:$C,$B32,'Cost Export'!$D:$D,$C32,'Cost Export'!$A:$A,"&gt;="&amp;K$1,'Cost Export'!$A:$A,"&lt;"&amp;K$1+1)</f>
        <v>0</v>
      </c>
      <c r="L32" s="453">
        <f>SUMIFS('Cost Export'!$G:$G,'Cost Export'!$C:$C,$B32,'Cost Export'!$D:$D,$C32,'Cost Export'!$A:$A,"&gt;="&amp;L$1,'Cost Export'!$A:$A,"&lt;"&amp;L$1+1)</f>
        <v>0</v>
      </c>
      <c r="M32" s="453">
        <f>SUMIFS('Cost Export'!$G:$G,'Cost Export'!$C:$C,$B32,'Cost Export'!$D:$D,$C32,'Cost Export'!$A:$A,"&gt;="&amp;M$1,'Cost Export'!$A:$A,"&lt;"&amp;M$1+1)</f>
        <v>0</v>
      </c>
      <c r="N32" s="453">
        <f>SUMIFS('Cost Export'!$G:$G,'Cost Export'!$C:$C,$B32,'Cost Export'!$D:$D,$C32,'Cost Export'!$A:$A,"&gt;="&amp;N$1,'Cost Export'!$A:$A,"&lt;"&amp;N$1+1)</f>
        <v>0</v>
      </c>
      <c r="O32" s="453">
        <f>SUMIFS('Cost Export'!$G:$G,'Cost Export'!$C:$C,$B32,'Cost Export'!$D:$D,$C32,'Cost Export'!$A:$A,"&gt;="&amp;O$1,'Cost Export'!$A:$A,"&lt;"&amp;O$1+1)</f>
        <v>0</v>
      </c>
      <c r="P32" s="453">
        <f>SUMIFS('Cost Export'!$G:$G,'Cost Export'!$C:$C,$B32,'Cost Export'!$D:$D,$C32,'Cost Export'!$A:$A,"&gt;="&amp;P$1,'Cost Export'!$A:$A,"&lt;"&amp;P$1+1)</f>
        <v>0</v>
      </c>
      <c r="Q32" s="453">
        <f>SUMIFS('Cost Export'!$G:$G,'Cost Export'!$C:$C,$B32,'Cost Export'!$D:$D,$C32,'Cost Export'!$A:$A,"&gt;="&amp;Q$1,'Cost Export'!$A:$A,"&lt;"&amp;Q$1+1)</f>
        <v>0</v>
      </c>
      <c r="R32" s="453">
        <f>SUMIFS('Cost Export'!$G:$G,'Cost Export'!$C:$C,$B32,'Cost Export'!$D:$D,$C32,'Cost Export'!$A:$A,"&gt;="&amp;R$1,'Cost Export'!$A:$A,"&lt;"&amp;R$1+1)</f>
        <v>0</v>
      </c>
      <c r="S32" s="453">
        <f>SUMIFS('Cost Export'!$G:$G,'Cost Export'!$C:$C,$B32,'Cost Export'!$D:$D,$C32,'Cost Export'!$A:$A,"&gt;="&amp;S$1,'Cost Export'!$A:$A,"&lt;"&amp;S$1+1)</f>
        <v>0</v>
      </c>
      <c r="T32" s="453">
        <f>SUMIFS('Cost Export'!$G:$G,'Cost Export'!$C:$C,$B32,'Cost Export'!$D:$D,$C32,'Cost Export'!$A:$A,"&gt;="&amp;T$1,'Cost Export'!$A:$A,"&lt;"&amp;T$1+1)</f>
        <v>0</v>
      </c>
      <c r="U32" s="453">
        <f>SUMIFS('Cost Export'!$G:$G,'Cost Export'!$C:$C,$B32,'Cost Export'!$D:$D,$C32,'Cost Export'!$A:$A,"&gt;="&amp;U$1,'Cost Export'!$A:$A,"&lt;"&amp;U$1+1)</f>
        <v>0</v>
      </c>
      <c r="V32" s="453">
        <f>SUMIFS('Cost Export'!$G:$G,'Cost Export'!$C:$C,$B32,'Cost Export'!$D:$D,$C32,'Cost Export'!$A:$A,"&gt;="&amp;V$1,'Cost Export'!$A:$A,"&lt;"&amp;V$1+1)</f>
        <v>0</v>
      </c>
      <c r="W32" s="453">
        <f>SUMIFS('Cost Export'!$G:$G,'Cost Export'!$C:$C,$B32,'Cost Export'!$D:$D,$C32,'Cost Export'!$A:$A,"&gt;="&amp;W$1,'Cost Export'!$A:$A,"&lt;"&amp;W$1+1)</f>
        <v>0</v>
      </c>
      <c r="X32" s="453">
        <f>SUMIFS('Cost Export'!$G:$G,'Cost Export'!$C:$C,$B32,'Cost Export'!$D:$D,$C32,'Cost Export'!$A:$A,"&gt;="&amp;X$1,'Cost Export'!$A:$A,"&lt;"&amp;X$1+1)</f>
        <v>0</v>
      </c>
      <c r="Y32" s="453">
        <f>SUMIFS('Cost Export'!$G:$G,'Cost Export'!$C:$C,$B32,'Cost Export'!$D:$D,$C32,'Cost Export'!$A:$A,"&gt;="&amp;Y$1,'Cost Export'!$A:$A,"&lt;"&amp;Y$1+1)</f>
        <v>0</v>
      </c>
      <c r="Z32" s="453">
        <f>SUMIFS('Cost Export'!$G:$G,'Cost Export'!$C:$C,$B32,'Cost Export'!$D:$D,$C32,'Cost Export'!$A:$A,"&gt;="&amp;Z$1,'Cost Export'!$A:$A,"&lt;"&amp;Z$1+1)</f>
        <v>0</v>
      </c>
      <c r="AA32" s="453">
        <f>SUMIFS('Cost Export'!$G:$G,'Cost Export'!$C:$C,$B32,'Cost Export'!$D:$D,$C32,'Cost Export'!$A:$A,"&gt;="&amp;AA$1,'Cost Export'!$A:$A,"&lt;"&amp;AA$1+1)</f>
        <v>0</v>
      </c>
      <c r="AB32" s="453">
        <f>SUMIFS('Cost Export'!$G:$G,'Cost Export'!$C:$C,$B32,'Cost Export'!$D:$D,$C32,'Cost Export'!$A:$A,"&gt;="&amp;AB$1,'Cost Export'!$A:$A,"&lt;"&amp;AB$1+1)</f>
        <v>0</v>
      </c>
      <c r="AC32" s="453">
        <f>SUMIFS('Cost Export'!$G:$G,'Cost Export'!$C:$C,$B32,'Cost Export'!$D:$D,$C32,'Cost Export'!$A:$A,"&gt;="&amp;AC$1,'Cost Export'!$A:$A,"&lt;"&amp;AC$1+1)</f>
        <v>0</v>
      </c>
      <c r="AD32" s="456">
        <f>SUMIFS('Cost Export'!$G:$G,'Cost Export'!$C:$C,$B32,'Cost Export'!$D:$D,$C32,'Cost Export'!$A:$A,"&gt;="&amp;AD$1,'Cost Export'!$A:$A,"&lt;"&amp;AD$1+1)</f>
        <v>0</v>
      </c>
    </row>
    <row r="33" spans="1:30">
      <c r="A33" s="248" t="s">
        <v>450</v>
      </c>
      <c r="B33" s="249" t="s">
        <v>50</v>
      </c>
      <c r="C33" s="238" t="s">
        <v>26</v>
      </c>
      <c r="D33" s="240" t="str">
        <f t="shared" si="0"/>
        <v>55000</v>
      </c>
      <c r="E33" s="8" t="s">
        <v>451</v>
      </c>
      <c r="F33" s="256" t="s">
        <v>10</v>
      </c>
      <c r="G33" s="26">
        <f t="shared" si="1"/>
        <v>0</v>
      </c>
      <c r="H33" s="25">
        <f t="shared" si="2"/>
        <v>0</v>
      </c>
      <c r="I33" s="453">
        <f>SUMIFS('Cost Export'!$G:$G,'Cost Export'!$C:$C,$B33,'Cost Export'!$D:$D,$C33,'Cost Export'!$A:$A,"&gt;="&amp;I$1,'Cost Export'!$A:$A,"&lt;"&amp;I$1+1)</f>
        <v>0</v>
      </c>
      <c r="J33" s="453">
        <f>SUMIFS('Cost Export'!$G:$G,'Cost Export'!$C:$C,$B33,'Cost Export'!$D:$D,$C33,'Cost Export'!$A:$A,"&gt;="&amp;J$1,'Cost Export'!$A:$A,"&lt;"&amp;J$1+1)</f>
        <v>0</v>
      </c>
      <c r="K33" s="453">
        <f>SUMIFS('Cost Export'!$G:$G,'Cost Export'!$C:$C,$B33,'Cost Export'!$D:$D,$C33,'Cost Export'!$A:$A,"&gt;="&amp;K$1,'Cost Export'!$A:$A,"&lt;"&amp;K$1+1)</f>
        <v>0</v>
      </c>
      <c r="L33" s="453">
        <f>SUMIFS('Cost Export'!$G:$G,'Cost Export'!$C:$C,$B33,'Cost Export'!$D:$D,$C33,'Cost Export'!$A:$A,"&gt;="&amp;L$1,'Cost Export'!$A:$A,"&lt;"&amp;L$1+1)</f>
        <v>0</v>
      </c>
      <c r="M33" s="453">
        <f>SUMIFS('Cost Export'!$G:$G,'Cost Export'!$C:$C,$B33,'Cost Export'!$D:$D,$C33,'Cost Export'!$A:$A,"&gt;="&amp;M$1,'Cost Export'!$A:$A,"&lt;"&amp;M$1+1)</f>
        <v>0</v>
      </c>
      <c r="N33" s="453">
        <f>SUMIFS('Cost Export'!$G:$G,'Cost Export'!$C:$C,$B33,'Cost Export'!$D:$D,$C33,'Cost Export'!$A:$A,"&gt;="&amp;N$1,'Cost Export'!$A:$A,"&lt;"&amp;N$1+1)</f>
        <v>0</v>
      </c>
      <c r="O33" s="453">
        <f>SUMIFS('Cost Export'!$G:$G,'Cost Export'!$C:$C,$B33,'Cost Export'!$D:$D,$C33,'Cost Export'!$A:$A,"&gt;="&amp;O$1,'Cost Export'!$A:$A,"&lt;"&amp;O$1+1)</f>
        <v>0</v>
      </c>
      <c r="P33" s="453">
        <f>SUMIFS('Cost Export'!$G:$G,'Cost Export'!$C:$C,$B33,'Cost Export'!$D:$D,$C33,'Cost Export'!$A:$A,"&gt;="&amp;P$1,'Cost Export'!$A:$A,"&lt;"&amp;P$1+1)</f>
        <v>0</v>
      </c>
      <c r="Q33" s="453">
        <f>SUMIFS('Cost Export'!$G:$G,'Cost Export'!$C:$C,$B33,'Cost Export'!$D:$D,$C33,'Cost Export'!$A:$A,"&gt;="&amp;Q$1,'Cost Export'!$A:$A,"&lt;"&amp;Q$1+1)</f>
        <v>0</v>
      </c>
      <c r="R33" s="453">
        <f>SUMIFS('Cost Export'!$G:$G,'Cost Export'!$C:$C,$B33,'Cost Export'!$D:$D,$C33,'Cost Export'!$A:$A,"&gt;="&amp;R$1,'Cost Export'!$A:$A,"&lt;"&amp;R$1+1)</f>
        <v>0</v>
      </c>
      <c r="S33" s="453">
        <f>SUMIFS('Cost Export'!$G:$G,'Cost Export'!$C:$C,$B33,'Cost Export'!$D:$D,$C33,'Cost Export'!$A:$A,"&gt;="&amp;S$1,'Cost Export'!$A:$A,"&lt;"&amp;S$1+1)</f>
        <v>0</v>
      </c>
      <c r="T33" s="453">
        <f>SUMIFS('Cost Export'!$G:$G,'Cost Export'!$C:$C,$B33,'Cost Export'!$D:$D,$C33,'Cost Export'!$A:$A,"&gt;="&amp;T$1,'Cost Export'!$A:$A,"&lt;"&amp;T$1+1)</f>
        <v>0</v>
      </c>
      <c r="U33" s="453">
        <f>SUMIFS('Cost Export'!$G:$G,'Cost Export'!$C:$C,$B33,'Cost Export'!$D:$D,$C33,'Cost Export'!$A:$A,"&gt;="&amp;U$1,'Cost Export'!$A:$A,"&lt;"&amp;U$1+1)</f>
        <v>0</v>
      </c>
      <c r="V33" s="453">
        <f>SUMIFS('Cost Export'!$G:$G,'Cost Export'!$C:$C,$B33,'Cost Export'!$D:$D,$C33,'Cost Export'!$A:$A,"&gt;="&amp;V$1,'Cost Export'!$A:$A,"&lt;"&amp;V$1+1)</f>
        <v>0</v>
      </c>
      <c r="W33" s="453">
        <f>SUMIFS('Cost Export'!$G:$G,'Cost Export'!$C:$C,$B33,'Cost Export'!$D:$D,$C33,'Cost Export'!$A:$A,"&gt;="&amp;W$1,'Cost Export'!$A:$A,"&lt;"&amp;W$1+1)</f>
        <v>0</v>
      </c>
      <c r="X33" s="453">
        <f>SUMIFS('Cost Export'!$G:$G,'Cost Export'!$C:$C,$B33,'Cost Export'!$D:$D,$C33,'Cost Export'!$A:$A,"&gt;="&amp;X$1,'Cost Export'!$A:$A,"&lt;"&amp;X$1+1)</f>
        <v>0</v>
      </c>
      <c r="Y33" s="453">
        <f>SUMIFS('Cost Export'!$G:$G,'Cost Export'!$C:$C,$B33,'Cost Export'!$D:$D,$C33,'Cost Export'!$A:$A,"&gt;="&amp;Y$1,'Cost Export'!$A:$A,"&lt;"&amp;Y$1+1)</f>
        <v>0</v>
      </c>
      <c r="Z33" s="453">
        <f>SUMIFS('Cost Export'!$G:$G,'Cost Export'!$C:$C,$B33,'Cost Export'!$D:$D,$C33,'Cost Export'!$A:$A,"&gt;="&amp;Z$1,'Cost Export'!$A:$A,"&lt;"&amp;Z$1+1)</f>
        <v>0</v>
      </c>
      <c r="AA33" s="453">
        <f>SUMIFS('Cost Export'!$G:$G,'Cost Export'!$C:$C,$B33,'Cost Export'!$D:$D,$C33,'Cost Export'!$A:$A,"&gt;="&amp;AA$1,'Cost Export'!$A:$A,"&lt;"&amp;AA$1+1)</f>
        <v>0</v>
      </c>
      <c r="AB33" s="453">
        <f>SUMIFS('Cost Export'!$G:$G,'Cost Export'!$C:$C,$B33,'Cost Export'!$D:$D,$C33,'Cost Export'!$A:$A,"&gt;="&amp;AB$1,'Cost Export'!$A:$A,"&lt;"&amp;AB$1+1)</f>
        <v>0</v>
      </c>
      <c r="AC33" s="453">
        <f>SUMIFS('Cost Export'!$G:$G,'Cost Export'!$C:$C,$B33,'Cost Export'!$D:$D,$C33,'Cost Export'!$A:$A,"&gt;="&amp;AC$1,'Cost Export'!$A:$A,"&lt;"&amp;AC$1+1)</f>
        <v>0</v>
      </c>
      <c r="AD33" s="456">
        <f>SUMIFS('Cost Export'!$G:$G,'Cost Export'!$C:$C,$B33,'Cost Export'!$D:$D,$C33,'Cost Export'!$A:$A,"&gt;="&amp;AD$1,'Cost Export'!$A:$A,"&lt;"&amp;AD$1+1)</f>
        <v>0</v>
      </c>
    </row>
    <row r="34" spans="1:30" ht="15" thickBot="1">
      <c r="A34" s="250" t="s">
        <v>452</v>
      </c>
      <c r="B34" s="249" t="s">
        <v>23</v>
      </c>
      <c r="C34" s="238" t="s">
        <v>22</v>
      </c>
      <c r="D34" s="240" t="str">
        <f t="shared" si="0"/>
        <v>56000</v>
      </c>
      <c r="E34" s="8" t="s">
        <v>453</v>
      </c>
      <c r="F34" s="256" t="s">
        <v>10</v>
      </c>
      <c r="G34" s="26">
        <f t="shared" si="1"/>
        <v>9410.6</v>
      </c>
      <c r="H34" s="25">
        <f t="shared" si="2"/>
        <v>7471.4</v>
      </c>
      <c r="I34" s="454">
        <f>SUMIFS('Cost Export'!$G:$G,'Cost Export'!$C:$C,$B34,'Cost Export'!$D:$D,$C34,'Cost Export'!$A:$A,"&gt;="&amp;I$1,'Cost Export'!$A:$A,"&lt;"&amp;I$1+1)</f>
        <v>21605</v>
      </c>
      <c r="J34" s="454">
        <f>SUMIFS('Cost Export'!$G:$G,'Cost Export'!$C:$C,$B34,'Cost Export'!$D:$D,$C34,'Cost Export'!$A:$A,"&gt;="&amp;J$1,'Cost Export'!$A:$A,"&lt;"&amp;J$1+1)</f>
        <v>3938</v>
      </c>
      <c r="K34" s="454">
        <f>SUMIFS('Cost Export'!$G:$G,'Cost Export'!$C:$C,$B34,'Cost Export'!$D:$D,$C34,'Cost Export'!$A:$A,"&gt;="&amp;K$1,'Cost Export'!$A:$A,"&lt;"&amp;K$1+1)</f>
        <v>3938</v>
      </c>
      <c r="L34" s="454">
        <f>SUMIFS('Cost Export'!$G:$G,'Cost Export'!$C:$C,$B34,'Cost Export'!$D:$D,$C34,'Cost Export'!$A:$A,"&gt;="&amp;L$1,'Cost Export'!$A:$A,"&lt;"&amp;L$1+1)</f>
        <v>3938</v>
      </c>
      <c r="M34" s="454">
        <f>SUMIFS('Cost Export'!$G:$G,'Cost Export'!$C:$C,$B34,'Cost Export'!$D:$D,$C34,'Cost Export'!$A:$A,"&gt;="&amp;M$1,'Cost Export'!$A:$A,"&lt;"&amp;M$1+1)</f>
        <v>3938</v>
      </c>
      <c r="N34" s="454">
        <f>SUMIFS('Cost Export'!$G:$G,'Cost Export'!$C:$C,$B34,'Cost Export'!$D:$D,$C34,'Cost Export'!$A:$A,"&gt;="&amp;N$1,'Cost Export'!$A:$A,"&lt;"&amp;N$1+1)</f>
        <v>40997</v>
      </c>
      <c r="O34" s="454">
        <f>SUMIFS('Cost Export'!$G:$G,'Cost Export'!$C:$C,$B34,'Cost Export'!$D:$D,$C34,'Cost Export'!$A:$A,"&gt;="&amp;O$1,'Cost Export'!$A:$A,"&lt;"&amp;O$1+1)</f>
        <v>3938</v>
      </c>
      <c r="P34" s="454">
        <f>SUMIFS('Cost Export'!$G:$G,'Cost Export'!$C:$C,$B34,'Cost Export'!$D:$D,$C34,'Cost Export'!$A:$A,"&gt;="&amp;P$1,'Cost Export'!$A:$A,"&lt;"&amp;P$1+1)</f>
        <v>3938</v>
      </c>
      <c r="Q34" s="454">
        <f>SUMIFS('Cost Export'!$G:$G,'Cost Export'!$C:$C,$B34,'Cost Export'!$D:$D,$C34,'Cost Export'!$A:$A,"&gt;="&amp;Q$1,'Cost Export'!$A:$A,"&lt;"&amp;Q$1+1)</f>
        <v>3938</v>
      </c>
      <c r="R34" s="454">
        <f>SUMIFS('Cost Export'!$G:$G,'Cost Export'!$C:$C,$B34,'Cost Export'!$D:$D,$C34,'Cost Export'!$A:$A,"&gt;="&amp;R$1,'Cost Export'!$A:$A,"&lt;"&amp;R$1+1)</f>
        <v>3938</v>
      </c>
      <c r="S34" s="454">
        <f>SUMIFS('Cost Export'!$G:$G,'Cost Export'!$C:$C,$B34,'Cost Export'!$D:$D,$C34,'Cost Export'!$A:$A,"&gt;="&amp;S$1,'Cost Export'!$A:$A,"&lt;"&amp;S$1+1)</f>
        <v>3938</v>
      </c>
      <c r="T34" s="454">
        <f>SUMIFS('Cost Export'!$G:$G,'Cost Export'!$C:$C,$B34,'Cost Export'!$D:$D,$C34,'Cost Export'!$A:$A,"&gt;="&amp;T$1,'Cost Export'!$A:$A,"&lt;"&amp;T$1+1)</f>
        <v>3938</v>
      </c>
      <c r="U34" s="454">
        <f>SUMIFS('Cost Export'!$G:$G,'Cost Export'!$C:$C,$B34,'Cost Export'!$D:$D,$C34,'Cost Export'!$A:$A,"&gt;="&amp;U$1,'Cost Export'!$A:$A,"&lt;"&amp;U$1+1)</f>
        <v>3938</v>
      </c>
      <c r="V34" s="454">
        <f>SUMIFS('Cost Export'!$G:$G,'Cost Export'!$C:$C,$B34,'Cost Export'!$D:$D,$C34,'Cost Export'!$A:$A,"&gt;="&amp;V$1,'Cost Export'!$A:$A,"&lt;"&amp;V$1+1)</f>
        <v>3938</v>
      </c>
      <c r="W34" s="454">
        <f>SUMIFS('Cost Export'!$G:$G,'Cost Export'!$C:$C,$B34,'Cost Export'!$D:$D,$C34,'Cost Export'!$A:$A,"&gt;="&amp;W$1,'Cost Export'!$A:$A,"&lt;"&amp;W$1+1)</f>
        <v>3938</v>
      </c>
      <c r="X34" s="454">
        <f>SUMIFS('Cost Export'!$G:$G,'Cost Export'!$C:$C,$B34,'Cost Export'!$D:$D,$C34,'Cost Export'!$A:$A,"&gt;="&amp;X$1,'Cost Export'!$A:$A,"&lt;"&amp;X$1+1)</f>
        <v>3938</v>
      </c>
      <c r="Y34" s="454">
        <f>SUMIFS('Cost Export'!$G:$G,'Cost Export'!$C:$C,$B34,'Cost Export'!$D:$D,$C34,'Cost Export'!$A:$A,"&gt;="&amp;Y$1,'Cost Export'!$A:$A,"&lt;"&amp;Y$1+1)</f>
        <v>3938</v>
      </c>
      <c r="Z34" s="454">
        <f>SUMIFS('Cost Export'!$G:$G,'Cost Export'!$C:$C,$B34,'Cost Export'!$D:$D,$C34,'Cost Export'!$A:$A,"&gt;="&amp;Z$1,'Cost Export'!$A:$A,"&lt;"&amp;Z$1+1)</f>
        <v>3938</v>
      </c>
      <c r="AA34" s="454">
        <f>SUMIFS('Cost Export'!$G:$G,'Cost Export'!$C:$C,$B34,'Cost Export'!$D:$D,$C34,'Cost Export'!$A:$A,"&gt;="&amp;AA$1,'Cost Export'!$A:$A,"&lt;"&amp;AA$1+1)</f>
        <v>3938</v>
      </c>
      <c r="AB34" s="454">
        <f>SUMIFS('Cost Export'!$G:$G,'Cost Export'!$C:$C,$B34,'Cost Export'!$D:$D,$C34,'Cost Export'!$A:$A,"&gt;="&amp;AB$1,'Cost Export'!$A:$A,"&lt;"&amp;AB$1+1)</f>
        <v>3938</v>
      </c>
      <c r="AC34" s="454">
        <f>SUMIFS('Cost Export'!$G:$G,'Cost Export'!$C:$C,$B34,'Cost Export'!$D:$D,$C34,'Cost Export'!$A:$A,"&gt;="&amp;AC$1,'Cost Export'!$A:$A,"&lt;"&amp;AC$1+1)</f>
        <v>3938</v>
      </c>
      <c r="AD34" s="457">
        <f>SUMIFS('Cost Export'!$G:$G,'Cost Export'!$C:$C,$B34,'Cost Export'!$D:$D,$C34,'Cost Export'!$A:$A,"&gt;="&amp;AD$1,'Cost Export'!$A:$A,"&lt;"&amp;AD$1+1)</f>
        <v>3938</v>
      </c>
    </row>
    <row r="35" spans="1:30" ht="15" thickBot="1">
      <c r="A35" s="597" t="s">
        <v>79</v>
      </c>
      <c r="B35" s="598"/>
      <c r="C35" s="598"/>
      <c r="D35" s="598"/>
      <c r="E35" s="598"/>
      <c r="F35" s="599"/>
      <c r="G35" s="257">
        <f>AVERAGE(I35:R35)</f>
        <v>1545591.5</v>
      </c>
      <c r="H35" s="30">
        <f>AVERAGE(I35:M35)</f>
        <v>2131832</v>
      </c>
      <c r="I35" s="16">
        <f t="shared" ref="I35:AD35" si="3">SUM(I2:I34)</f>
        <v>7424287</v>
      </c>
      <c r="J35" s="17">
        <f t="shared" si="3"/>
        <v>705460</v>
      </c>
      <c r="K35" s="17">
        <f t="shared" si="3"/>
        <v>1131266</v>
      </c>
      <c r="L35" s="17">
        <f t="shared" si="3"/>
        <v>700625</v>
      </c>
      <c r="M35" s="17">
        <f t="shared" si="3"/>
        <v>697522</v>
      </c>
      <c r="N35" s="17">
        <f t="shared" si="3"/>
        <v>1915338</v>
      </c>
      <c r="O35" s="17">
        <f t="shared" si="3"/>
        <v>771557</v>
      </c>
      <c r="P35" s="17">
        <f t="shared" si="3"/>
        <v>705928</v>
      </c>
      <c r="Q35" s="17">
        <f t="shared" si="3"/>
        <v>689586</v>
      </c>
      <c r="R35" s="17">
        <f t="shared" si="3"/>
        <v>714346</v>
      </c>
      <c r="S35" s="17">
        <f t="shared" si="3"/>
        <v>691586</v>
      </c>
      <c r="T35" s="17">
        <f t="shared" si="3"/>
        <v>692788</v>
      </c>
      <c r="U35" s="17">
        <f t="shared" si="3"/>
        <v>693664</v>
      </c>
      <c r="V35" s="17">
        <f t="shared" si="3"/>
        <v>716330</v>
      </c>
      <c r="W35" s="17">
        <f t="shared" si="3"/>
        <v>712278</v>
      </c>
      <c r="X35" s="17">
        <f t="shared" si="3"/>
        <v>710509</v>
      </c>
      <c r="Y35" s="17">
        <f t="shared" si="3"/>
        <v>722922</v>
      </c>
      <c r="Z35" s="17">
        <f t="shared" si="3"/>
        <v>709987</v>
      </c>
      <c r="AA35" s="17">
        <f t="shared" si="3"/>
        <v>823537</v>
      </c>
      <c r="AB35" s="17">
        <f t="shared" si="3"/>
        <v>747624</v>
      </c>
      <c r="AC35" s="17">
        <f t="shared" si="3"/>
        <v>817424</v>
      </c>
      <c r="AD35" s="18">
        <f t="shared" si="3"/>
        <v>1123719</v>
      </c>
    </row>
    <row r="36" spans="1:30" ht="15" thickBot="1">
      <c r="A36" s="600" t="s">
        <v>195</v>
      </c>
      <c r="B36" s="601"/>
      <c r="C36" s="601"/>
      <c r="D36" s="601"/>
      <c r="E36" s="601"/>
      <c r="F36" s="602"/>
      <c r="G36" s="257">
        <f>G35-'User Inputs'!$B$7</f>
        <v>348613.62628170545</v>
      </c>
      <c r="H36" s="30">
        <f>H35-'User Inputs'!$B$7</f>
        <v>934854.12628170545</v>
      </c>
      <c r="I36" s="16">
        <f>I35-'User Inputs'!$B$7</f>
        <v>6227309.1262817057</v>
      </c>
      <c r="J36" s="17">
        <f>J35-'User Inputs'!$B$7</f>
        <v>-491517.87371829455</v>
      </c>
      <c r="K36" s="17">
        <f>K35-'User Inputs'!$B$7</f>
        <v>-65711.873718294548</v>
      </c>
      <c r="L36" s="17">
        <f>L35-'User Inputs'!$B$7</f>
        <v>-496352.87371829455</v>
      </c>
      <c r="M36" s="17">
        <f>M35-'User Inputs'!$B$7</f>
        <v>-499455.87371829455</v>
      </c>
      <c r="N36" s="17">
        <f>N35-'User Inputs'!$B$7</f>
        <v>718360.12628170545</v>
      </c>
      <c r="O36" s="17">
        <f>O35-'User Inputs'!$B$7</f>
        <v>-425420.87371829455</v>
      </c>
      <c r="P36" s="17">
        <f>P35-'User Inputs'!$B$7</f>
        <v>-491049.87371829455</v>
      </c>
      <c r="Q36" s="17">
        <f>Q35-'User Inputs'!$B$7</f>
        <v>-507391.87371829455</v>
      </c>
      <c r="R36" s="17">
        <f>R35-'User Inputs'!$B$7</f>
        <v>-482631.87371829455</v>
      </c>
      <c r="S36" s="17">
        <f>S35-'User Inputs'!$B$7</f>
        <v>-505391.87371829455</v>
      </c>
      <c r="T36" s="17">
        <f>T35-'User Inputs'!$B$7</f>
        <v>-504189.87371829455</v>
      </c>
      <c r="U36" s="17">
        <f>U35-'User Inputs'!$B$7</f>
        <v>-503313.87371829455</v>
      </c>
      <c r="V36" s="17">
        <f>V35-'User Inputs'!$B$7</f>
        <v>-480647.87371829455</v>
      </c>
      <c r="W36" s="17">
        <f>W35-'User Inputs'!$B$7</f>
        <v>-484699.87371829455</v>
      </c>
      <c r="X36" s="17">
        <f>X35-'User Inputs'!$B$7</f>
        <v>-486468.87371829455</v>
      </c>
      <c r="Y36" s="17">
        <f>Y35-'User Inputs'!$B$7</f>
        <v>-474055.87371829455</v>
      </c>
      <c r="Z36" s="17">
        <f>Z35-'User Inputs'!$B$7</f>
        <v>-486990.87371829455</v>
      </c>
      <c r="AA36" s="17">
        <f>AA35-'User Inputs'!$B$7</f>
        <v>-373440.87371829455</v>
      </c>
      <c r="AB36" s="17">
        <f>AB35-'User Inputs'!$B$7</f>
        <v>-449353.87371829455</v>
      </c>
      <c r="AC36" s="17">
        <f>AC35-'User Inputs'!$B$7</f>
        <v>-379553.87371829455</v>
      </c>
      <c r="AD36" s="18">
        <f>AD35-'User Inputs'!$B$7</f>
        <v>-73258.873718294548</v>
      </c>
    </row>
    <row r="37" spans="1:30">
      <c r="A37" s="600" t="s">
        <v>465</v>
      </c>
      <c r="B37" s="601"/>
      <c r="C37" s="601"/>
      <c r="D37" s="601"/>
      <c r="E37" s="601"/>
      <c r="F37" s="602"/>
      <c r="G37" s="253"/>
      <c r="H37" s="253"/>
      <c r="I37" s="21">
        <f>'AFE Cost'!$O$47+'Daily Cost Tracking-New'!I2</f>
        <v>1079084.0178089584</v>
      </c>
      <c r="J37" s="21">
        <f>'AFE Cost'!$O$47+'Daily Cost Tracking-New'!J2</f>
        <v>1080254.0178089584</v>
      </c>
      <c r="K37" s="21">
        <f>'AFE Cost'!$O$47+'Daily Cost Tracking-New'!K2</f>
        <v>1081164.0178089584</v>
      </c>
      <c r="L37" s="21">
        <f>'AFE Cost'!$O$47+'Daily Cost Tracking-New'!L2</f>
        <v>1081164.0178089584</v>
      </c>
      <c r="M37" s="21">
        <f>'AFE Cost'!$O$47+'Daily Cost Tracking-New'!M2</f>
        <v>1081164.0178089584</v>
      </c>
      <c r="N37" s="21">
        <f>'AFE Cost'!$O$47+'Daily Cost Tracking-New'!N2</f>
        <v>1080774.0178089584</v>
      </c>
      <c r="O37" s="21">
        <f>'AFE Cost'!$O$47+'Daily Cost Tracking-New'!O2</f>
        <v>1080904.0178089584</v>
      </c>
      <c r="P37" s="21">
        <f>'AFE Cost'!$O$47+'Daily Cost Tracking-New'!P2</f>
        <v>1081034.0178089584</v>
      </c>
      <c r="Q37" s="21">
        <f>'AFE Cost'!$O$47+'Daily Cost Tracking-New'!Q2</f>
        <v>1080124.0178089584</v>
      </c>
      <c r="R37" s="21">
        <f>'AFE Cost'!$O$47+'Daily Cost Tracking-New'!R2</f>
        <v>1080124.0178089584</v>
      </c>
      <c r="S37" s="21">
        <f>'AFE Cost'!$O$47+'Daily Cost Tracking-New'!S2</f>
        <v>1080124.0178089584</v>
      </c>
      <c r="T37" s="21">
        <f>'AFE Cost'!$O$47+'Daily Cost Tracking-New'!T2</f>
        <v>1080124.0178089584</v>
      </c>
      <c r="U37" s="21">
        <f>'AFE Cost'!$O$47+'Daily Cost Tracking-New'!U2</f>
        <v>1080124.0178089584</v>
      </c>
      <c r="V37" s="21">
        <f>'AFE Cost'!$O$47+'Daily Cost Tracking-New'!V2</f>
        <v>1080124.0178089584</v>
      </c>
      <c r="W37" s="21">
        <f>'AFE Cost'!$O$47+'Daily Cost Tracking-New'!W2</f>
        <v>1081164.0178089584</v>
      </c>
      <c r="X37" s="21">
        <f>'AFE Cost'!$O$47+'Daily Cost Tracking-New'!X2</f>
        <v>1081554.0178089584</v>
      </c>
      <c r="Y37" s="21">
        <f>'AFE Cost'!$O$47+'Daily Cost Tracking-New'!Y2</f>
        <v>1081424.0178089584</v>
      </c>
      <c r="Z37" s="21">
        <f>'AFE Cost'!$O$47+'Daily Cost Tracking-New'!Z2</f>
        <v>1081424.0178089584</v>
      </c>
      <c r="AA37" s="21">
        <f>'AFE Cost'!$O$47+'Daily Cost Tracking-New'!AA2</f>
        <v>1081554.0178089584</v>
      </c>
      <c r="AB37" s="21">
        <f>'AFE Cost'!$O$47+'Daily Cost Tracking-New'!AB2</f>
        <v>1082074.0178089584</v>
      </c>
      <c r="AC37" s="21">
        <f>'AFE Cost'!$O$47+'Daily Cost Tracking-New'!AC2</f>
        <v>1081944.0178089584</v>
      </c>
      <c r="AD37" s="21">
        <f>'AFE Cost'!$O$47+'Daily Cost Tracking-New'!AD2</f>
        <v>1081554.0178089584</v>
      </c>
    </row>
    <row r="38" spans="1:30" ht="15" thickBot="1">
      <c r="A38" s="603" t="s">
        <v>466</v>
      </c>
      <c r="B38" s="604"/>
      <c r="C38" s="604"/>
      <c r="D38" s="604"/>
      <c r="E38" s="604"/>
      <c r="F38" s="605"/>
      <c r="G38" s="253"/>
      <c r="H38" s="253"/>
      <c r="I38" s="21">
        <f>I35-I25-I26-I27-I28-I31-I29-I23-I21</f>
        <v>8054868</v>
      </c>
      <c r="J38" s="21">
        <f t="shared" ref="J38:AD38" si="4">J35-J25-J26-J27-J28-J31-J29-J23-J21</f>
        <v>695263</v>
      </c>
      <c r="K38" s="21">
        <f t="shared" si="4"/>
        <v>1116472</v>
      </c>
      <c r="L38" s="21">
        <f t="shared" si="4"/>
        <v>685831</v>
      </c>
      <c r="M38" s="21">
        <f t="shared" si="4"/>
        <v>685831</v>
      </c>
      <c r="N38" s="21">
        <f t="shared" si="4"/>
        <v>823742</v>
      </c>
      <c r="O38" s="21">
        <f t="shared" si="4"/>
        <v>753211</v>
      </c>
      <c r="P38" s="21">
        <f t="shared" si="4"/>
        <v>695731</v>
      </c>
      <c r="Q38" s="21">
        <f t="shared" si="4"/>
        <v>679389</v>
      </c>
      <c r="R38" s="21">
        <f t="shared" si="4"/>
        <v>704149</v>
      </c>
      <c r="S38" s="21">
        <f t="shared" si="4"/>
        <v>681389</v>
      </c>
      <c r="T38" s="21">
        <f t="shared" si="4"/>
        <v>681389</v>
      </c>
      <c r="U38" s="21">
        <f t="shared" si="4"/>
        <v>672175</v>
      </c>
      <c r="V38" s="21">
        <f t="shared" si="4"/>
        <v>703693</v>
      </c>
      <c r="W38" s="21">
        <f t="shared" si="4"/>
        <v>699641</v>
      </c>
      <c r="X38" s="21">
        <f t="shared" si="4"/>
        <v>697872</v>
      </c>
      <c r="Y38" s="21">
        <f t="shared" si="4"/>
        <v>712725</v>
      </c>
      <c r="Z38" s="21">
        <f t="shared" si="4"/>
        <v>699790</v>
      </c>
      <c r="AA38" s="21">
        <f t="shared" si="4"/>
        <v>799519</v>
      </c>
      <c r="AB38" s="21">
        <f t="shared" si="4"/>
        <v>737427</v>
      </c>
      <c r="AC38" s="21">
        <f t="shared" si="4"/>
        <v>786934</v>
      </c>
      <c r="AD38" s="21">
        <f t="shared" si="4"/>
        <v>1117722</v>
      </c>
    </row>
    <row r="39" spans="1:30">
      <c r="B39" s="218" t="s">
        <v>246</v>
      </c>
    </row>
    <row r="40" spans="1:30">
      <c r="B40" s="218" t="s">
        <v>251</v>
      </c>
    </row>
    <row r="41" spans="1:30">
      <c r="C41" s="218" t="s">
        <v>247</v>
      </c>
    </row>
    <row r="42" spans="1:30">
      <c r="D42" s="241" t="s">
        <v>248</v>
      </c>
    </row>
    <row r="43" spans="1:30">
      <c r="D43" s="241" t="s">
        <v>249</v>
      </c>
    </row>
    <row r="44" spans="1:30">
      <c r="D44" s="241" t="s">
        <v>250</v>
      </c>
    </row>
    <row r="45" spans="1:30">
      <c r="D45" s="241" t="s">
        <v>261</v>
      </c>
    </row>
    <row r="46" spans="1:30">
      <c r="D46" s="241" t="s">
        <v>252</v>
      </c>
    </row>
    <row r="47" spans="1:30">
      <c r="C47" s="218" t="s">
        <v>253</v>
      </c>
    </row>
  </sheetData>
  <mergeCells count="4">
    <mergeCell ref="A35:F35"/>
    <mergeCell ref="A36:F36"/>
    <mergeCell ref="A37:F37"/>
    <mergeCell ref="A38:F38"/>
  </mergeCells>
  <conditionalFormatting sqref="G36:AD36">
    <cfRule type="cellIs" dxfId="1" priority="3" operator="lessThan">
      <formula>0</formula>
    </cfRule>
  </conditionalFormatting>
  <pageMargins left="0.7" right="0.7" top="0.75" bottom="0.75" header="0.3" footer="0.3"/>
  <pageSetup scale="56"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tabColor theme="4" tint="-0.249977111117893"/>
    <pageSetUpPr fitToPage="1"/>
  </sheetPr>
  <dimension ref="A1:O7"/>
  <sheetViews>
    <sheetView zoomScale="80" zoomScaleNormal="80" workbookViewId="0">
      <selection activeCell="G1" sqref="A1:L41"/>
    </sheetView>
  </sheetViews>
  <sheetFormatPr defaultColWidth="9.109375" defaultRowHeight="14.4"/>
  <cols>
    <col min="1" max="1" width="17.33203125" style="87" bestFit="1" customWidth="1"/>
    <col min="2" max="2" width="10.5546875" style="87" customWidth="1"/>
    <col min="3" max="3" width="17" style="87" bestFit="1" customWidth="1"/>
    <col min="4" max="4" width="10" style="87" customWidth="1"/>
    <col min="5" max="5" width="21.6640625" style="87" bestFit="1" customWidth="1"/>
    <col min="6" max="6" width="7.5546875" style="87" bestFit="1" customWidth="1"/>
    <col min="7" max="7" width="17.33203125" style="87" bestFit="1" customWidth="1"/>
    <col min="8" max="8" width="11.6640625" style="87" customWidth="1"/>
    <col min="9" max="9" width="17" style="87" bestFit="1" customWidth="1"/>
    <col min="10" max="10" width="12.88671875" style="87" bestFit="1" customWidth="1"/>
    <col min="11" max="11" width="21.6640625" style="87" bestFit="1" customWidth="1"/>
    <col min="12" max="12" width="9.109375" style="87"/>
    <col min="13" max="13" width="7.88671875" style="87" customWidth="1"/>
    <col min="14" max="14" width="14.33203125" style="87" bestFit="1" customWidth="1"/>
    <col min="15" max="15" width="13.33203125" style="87" customWidth="1"/>
    <col min="16" max="16384" width="9.109375" style="87"/>
  </cols>
  <sheetData>
    <row r="1" spans="1:15" ht="15.6" thickTop="1" thickBot="1">
      <c r="A1" s="613" t="s">
        <v>172</v>
      </c>
      <c r="B1" s="613"/>
      <c r="C1" s="613"/>
      <c r="D1" s="613"/>
      <c r="E1" s="613"/>
      <c r="F1" s="613"/>
      <c r="G1" s="613" t="s">
        <v>0</v>
      </c>
      <c r="H1" s="613"/>
      <c r="I1" s="613"/>
      <c r="J1" s="613"/>
      <c r="K1" s="613"/>
      <c r="L1" s="613"/>
      <c r="M1" s="489"/>
      <c r="N1" s="606" t="s">
        <v>545</v>
      </c>
      <c r="O1" s="607"/>
    </row>
    <row r="2" spans="1:15">
      <c r="A2" s="608" t="s">
        <v>161</v>
      </c>
      <c r="B2" s="609"/>
      <c r="C2" s="610" t="s">
        <v>162</v>
      </c>
      <c r="D2" s="611"/>
      <c r="E2" s="611"/>
      <c r="F2" s="612"/>
      <c r="G2" s="608" t="s">
        <v>161</v>
      </c>
      <c r="H2" s="609"/>
      <c r="I2" s="610" t="s">
        <v>162</v>
      </c>
      <c r="J2" s="611"/>
      <c r="K2" s="611"/>
      <c r="L2" s="612"/>
      <c r="N2" s="492" t="s">
        <v>138</v>
      </c>
      <c r="O2" s="493">
        <f>B3</f>
        <v>88.96</v>
      </c>
    </row>
    <row r="3" spans="1:15">
      <c r="A3" s="77" t="s">
        <v>138</v>
      </c>
      <c r="B3" s="487">
        <f>MAX('DvD Export'!A:A)</f>
        <v>88.96</v>
      </c>
      <c r="C3" s="107" t="s">
        <v>82</v>
      </c>
      <c r="D3" s="116">
        <f>'Days v Depth'!E2</f>
        <v>185.3</v>
      </c>
      <c r="E3" s="123"/>
      <c r="F3" s="145"/>
      <c r="G3" s="77" t="s">
        <v>159</v>
      </c>
      <c r="H3" s="147">
        <f>MAX('DvD Export'!C:C)</f>
        <v>129898352</v>
      </c>
      <c r="I3" s="107" t="s">
        <v>150</v>
      </c>
      <c r="J3" s="131">
        <f>'Cost v Depth'!E2</f>
        <v>221800000</v>
      </c>
      <c r="K3" s="122"/>
      <c r="L3" s="143"/>
      <c r="N3" s="490" t="s">
        <v>2059</v>
      </c>
      <c r="O3" s="495">
        <f>MIN('Phase Export'!AF2:AF35)</f>
        <v>94</v>
      </c>
    </row>
    <row r="4" spans="1:15">
      <c r="A4" s="77" t="s">
        <v>140</v>
      </c>
      <c r="B4" s="146">
        <f>'Days v Depth'!C3</f>
        <v>125.30000000000001</v>
      </c>
      <c r="C4" s="107" t="s">
        <v>176</v>
      </c>
      <c r="D4" s="480">
        <f>'Days v Depth'!E3</f>
        <v>131.4</v>
      </c>
      <c r="E4" s="117" t="s">
        <v>179</v>
      </c>
      <c r="F4" s="141">
        <f>'Days v Depth'!G3</f>
        <v>0.70912034538586077</v>
      </c>
      <c r="G4" s="77" t="s">
        <v>160</v>
      </c>
      <c r="H4" s="147">
        <f>'Cost v Depth'!C3</f>
        <v>151415110.63140851</v>
      </c>
      <c r="I4" s="107" t="s">
        <v>176</v>
      </c>
      <c r="J4" s="131">
        <f>'Cost v Depth'!E3</f>
        <v>176858591.99109149</v>
      </c>
      <c r="K4" s="117" t="s">
        <v>179</v>
      </c>
      <c r="L4" s="141">
        <f>'Cost v Depth'!G3</f>
        <v>0.79737868345848284</v>
      </c>
      <c r="N4" s="490" t="s">
        <v>159</v>
      </c>
      <c r="O4" s="494">
        <f>H3</f>
        <v>129898352</v>
      </c>
    </row>
    <row r="5" spans="1:15" ht="15" thickBot="1">
      <c r="A5" s="78" t="s">
        <v>139</v>
      </c>
      <c r="B5" s="108">
        <f>'Days v Depth'!C4</f>
        <v>0</v>
      </c>
      <c r="C5" s="107" t="s">
        <v>177</v>
      </c>
      <c r="D5" s="480">
        <f>'Days v Depth'!E4</f>
        <v>148.99999999999994</v>
      </c>
      <c r="E5" s="117" t="s">
        <v>180</v>
      </c>
      <c r="F5" s="141">
        <f>'Days v Depth'!G4</f>
        <v>0.80410145709659975</v>
      </c>
      <c r="G5" s="78" t="s">
        <v>139</v>
      </c>
      <c r="H5" s="108">
        <f>'Cost v Depth'!C4</f>
        <v>0.80820006743181472</v>
      </c>
      <c r="I5" s="107" t="s">
        <v>177</v>
      </c>
      <c r="J5" s="131">
        <f>'Cost v Depth'!E4</f>
        <v>192758591.99109149</v>
      </c>
      <c r="K5" s="117" t="s">
        <v>180</v>
      </c>
      <c r="L5" s="141">
        <f>'Cost v Depth'!G4</f>
        <v>0.86906488724567854</v>
      </c>
      <c r="N5" s="491" t="s">
        <v>2060</v>
      </c>
      <c r="O5" s="496">
        <f>MIN('Phase Export'!AI2:AI35)</f>
        <v>128358591.99109152</v>
      </c>
    </row>
    <row r="6" spans="1:15" ht="15.6" thickTop="1" thickBot="1">
      <c r="A6" s="110"/>
      <c r="B6" s="110"/>
      <c r="C6" s="78" t="s">
        <v>178</v>
      </c>
      <c r="D6" s="488">
        <f>'Days v Depth'!E5</f>
        <v>169.8</v>
      </c>
      <c r="E6" s="142" t="s">
        <v>181</v>
      </c>
      <c r="F6" s="76">
        <f>'Days v Depth'!G5</f>
        <v>0.91635186184565565</v>
      </c>
      <c r="G6" s="110"/>
      <c r="H6" s="110"/>
      <c r="I6" s="78" t="s">
        <v>178</v>
      </c>
      <c r="J6" s="144">
        <f>'Cost v Depth'!E5</f>
        <v>212558591.99109149</v>
      </c>
      <c r="K6" s="142" t="s">
        <v>181</v>
      </c>
      <c r="L6" s="76">
        <f>'Cost v Depth'!G5</f>
        <v>0.95833449950897875</v>
      </c>
    </row>
    <row r="7" spans="1:15" ht="15" thickTop="1"/>
  </sheetData>
  <mergeCells count="7">
    <mergeCell ref="N1:O1"/>
    <mergeCell ref="A2:B2"/>
    <mergeCell ref="C2:F2"/>
    <mergeCell ref="A1:F1"/>
    <mergeCell ref="G2:H2"/>
    <mergeCell ref="I2:L2"/>
    <mergeCell ref="G1:L1"/>
  </mergeCells>
  <pageMargins left="0.25" right="0.25" top="0.75" bottom="0.75" header="0.3" footer="0.3"/>
  <pageSetup scale="77"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tabColor theme="4" tint="-0.249977111117893"/>
  </sheetPr>
  <dimension ref="N1:Q47"/>
  <sheetViews>
    <sheetView workbookViewId="0">
      <selection activeCell="P5" sqref="P5"/>
    </sheetView>
  </sheetViews>
  <sheetFormatPr defaultRowHeight="14.4"/>
  <cols>
    <col min="13" max="13" width="7.33203125" customWidth="1"/>
    <col min="14" max="14" width="28.33203125" customWidth="1"/>
    <col min="15" max="15" width="12.109375" bestFit="1" customWidth="1"/>
    <col min="16" max="16" width="11.88671875" customWidth="1"/>
    <col min="17" max="17" width="7" customWidth="1"/>
  </cols>
  <sheetData>
    <row r="1" spans="14:17" s="109" customFormat="1" ht="15" thickBot="1">
      <c r="N1" s="110"/>
      <c r="O1" s="110"/>
      <c r="P1" s="110"/>
      <c r="Q1" s="110"/>
    </row>
    <row r="2" spans="14:17" ht="15" thickBot="1">
      <c r="N2" s="73" t="s">
        <v>1</v>
      </c>
      <c r="O2" s="74" t="s">
        <v>158</v>
      </c>
      <c r="P2" s="74" t="s">
        <v>156</v>
      </c>
      <c r="Q2" s="75" t="s">
        <v>137</v>
      </c>
    </row>
    <row r="3" spans="14:17">
      <c r="N3" s="71" t="str">
        <f>IF(ISBLANK('AFE Export'!D2),"",'AFE Export'!D2)</f>
        <v>Utilities / Potable Water</v>
      </c>
      <c r="O3" s="417">
        <f>IF(ISBLANK('AFE Export'!D2),"",SUMIFS('Cost Export'!$G:$G,'Cost Export'!$C:$C,'AFE Export'!$A2,'Cost Export'!$D:$D,'AFE Export'!$B2))</f>
        <v>0</v>
      </c>
      <c r="P3" s="417">
        <f>IF(ISBLANK('AFE Export'!D2),"",'AFE Export'!G2)</f>
        <v>81881</v>
      </c>
      <c r="Q3" s="293">
        <f>IF(ISBLANK('AFE Export'!D2),"",O3/P3)</f>
        <v>0</v>
      </c>
    </row>
    <row r="4" spans="14:17">
      <c r="N4" s="68" t="str">
        <f>IF(ISBLANK('AFE Export'!D3),"",'AFE Export'!D3)</f>
        <v>Sitework / Locations</v>
      </c>
      <c r="O4" s="417">
        <f>IF(ISBLANK('AFE Export'!D3),"",SUMIFS('Cost Export'!$G:$G,'Cost Export'!$C:$C,'AFE Export'!$A3,'Cost Export'!$D:$D,'AFE Export'!$B3))</f>
        <v>10246</v>
      </c>
      <c r="P4" s="418">
        <f>IF(ISBLANK('AFE Export'!D3),"",'AFE Export'!G3)</f>
        <v>100000</v>
      </c>
      <c r="Q4" s="294">
        <f>IF(ISBLANK('AFE Export'!D3),"",O4/P4)</f>
        <v>0.10246</v>
      </c>
    </row>
    <row r="5" spans="14:17">
      <c r="N5" s="68" t="str">
        <f>IF(ISBLANK('AFE Export'!D4),"",'AFE Export'!D4)</f>
        <v>Well Service Equipment Rentals</v>
      </c>
      <c r="O5" s="417">
        <f>IF(ISBLANK('AFE Export'!D4),"",SUMIFS('Cost Export'!$G:$G,'Cost Export'!$C:$C,'AFE Export'!$A4,'Cost Export'!$D:$D,'AFE Export'!$B4))</f>
        <v>15544528</v>
      </c>
      <c r="P5" s="418">
        <f>IF(ISBLANK('AFE Export'!D4),"",'AFE Export'!G4)</f>
        <v>105632</v>
      </c>
      <c r="Q5" s="294">
        <f>IF(ISBLANK('AFE Export'!D4),"",O5/P5)</f>
        <v>147.15737655255984</v>
      </c>
    </row>
    <row r="6" spans="14:17">
      <c r="N6" s="68" t="str">
        <f>IF(ISBLANK('AFE Export'!D5),"",'AFE Export'!D5)</f>
        <v>Solid Waste Disposal</v>
      </c>
      <c r="O6" s="417">
        <f>IF(ISBLANK('AFE Export'!D5),"",SUMIFS('Cost Export'!$G:$G,'Cost Export'!$C:$C,'AFE Export'!$A5,'Cost Export'!$D:$D,'AFE Export'!$B5))</f>
        <v>167019</v>
      </c>
      <c r="P6" s="418">
        <f>IF(ISBLANK('AFE Export'!D5),"",'AFE Export'!G5)</f>
        <v>409405</v>
      </c>
      <c r="Q6" s="294">
        <f>IF(ISBLANK('AFE Export'!D5),"",O6/P6)</f>
        <v>0.40795544753972229</v>
      </c>
    </row>
    <row r="7" spans="14:17">
      <c r="N7" s="68" t="str">
        <f>IF(ISBLANK('AFE Export'!D6),"",'AFE Export'!D6)</f>
        <v>Communications - Telephone - CITC</v>
      </c>
      <c r="O7" s="417">
        <f>IF(ISBLANK('AFE Export'!D6),"",SUMIFS('Cost Export'!$G:$G,'Cost Export'!$C:$C,'AFE Export'!$A6,'Cost Export'!$D:$D,'AFE Export'!$B6))</f>
        <v>278200</v>
      </c>
      <c r="P7" s="418">
        <f>IF(ISBLANK('AFE Export'!D6),"",'AFE Export'!G6)</f>
        <v>412844</v>
      </c>
      <c r="Q7" s="294">
        <f>IF(ISBLANK('AFE Export'!D6),"",O7/P7)</f>
        <v>0.67386228212109178</v>
      </c>
    </row>
    <row r="8" spans="14:17">
      <c r="N8" s="68" t="str">
        <f>IF(ISBLANK('AFE Export'!D7),"",'AFE Export'!D7)</f>
        <v>Fishing Services And Tools</v>
      </c>
      <c r="O8" s="417">
        <f>IF(ISBLANK('AFE Export'!D7),"",SUMIFS('Cost Export'!$G:$G,'Cost Export'!$C:$C,'AFE Export'!$A7,'Cost Export'!$D:$D,'AFE Export'!$B7))</f>
        <v>1245301</v>
      </c>
      <c r="P8" s="418">
        <f>IF(ISBLANK('AFE Export'!D7),"",'AFE Export'!G7)</f>
        <v>843046</v>
      </c>
      <c r="Q8" s="294">
        <f>IF(ISBLANK('AFE Export'!D7),"",O8/P8)</f>
        <v>1.4771447821352572</v>
      </c>
    </row>
    <row r="9" spans="14:17">
      <c r="N9" s="68" t="str">
        <f>IF(ISBLANK('AFE Export'!D8),"",'AFE Export'!D8)</f>
        <v>Well Equipment &amp; Materials</v>
      </c>
      <c r="O9" s="417">
        <f>IF(ISBLANK('AFE Export'!D8),"",SUMIFS('Cost Export'!$G:$G,'Cost Export'!$C:$C,'AFE Export'!$A8,'Cost Export'!$D:$D,'AFE Export'!$B8))</f>
        <v>1080776</v>
      </c>
      <c r="P9" s="418">
        <f>IF(ISBLANK('AFE Export'!D8),"",'AFE Export'!G8)</f>
        <v>950000</v>
      </c>
      <c r="Q9" s="294">
        <f>IF(ISBLANK('AFE Export'!D8),"",O9/P9)</f>
        <v>1.1376589473684211</v>
      </c>
    </row>
    <row r="10" spans="14:17">
      <c r="N10" s="68" t="str">
        <f>IF(ISBLANK('AFE Export'!D9),"",'AFE Export'!D9)</f>
        <v>Contract Project Supervision</v>
      </c>
      <c r="O10" s="417">
        <f>IF(ISBLANK('AFE Export'!D9),"",SUMIFS('Cost Export'!$G:$G,'Cost Export'!$C:$C,'AFE Export'!$A9,'Cost Export'!$D:$D,'AFE Export'!$B9))</f>
        <v>1276366</v>
      </c>
      <c r="P10" s="418">
        <f>IF(ISBLANK('AFE Export'!D9),"",'AFE Export'!G9)</f>
        <v>1243005</v>
      </c>
      <c r="Q10" s="294">
        <f>IF(ISBLANK('AFE Export'!D9),"",O10/P10)</f>
        <v>1.0268389909936002</v>
      </c>
    </row>
    <row r="11" spans="14:17">
      <c r="N11" s="68" t="str">
        <f>IF(ISBLANK('AFE Export'!D10),"",'AFE Export'!D10)</f>
        <v>Materials, Parts &amp; Supplies</v>
      </c>
      <c r="O11" s="417">
        <f>IF(ISBLANK('AFE Export'!D10),"",SUMIFS('Cost Export'!$G:$G,'Cost Export'!$C:$C,'AFE Export'!$A10,'Cost Export'!$D:$D,'AFE Export'!$B10))</f>
        <v>13553</v>
      </c>
      <c r="P11" s="418">
        <f>IF(ISBLANK('AFE Export'!D10),"",'AFE Export'!G10)</f>
        <v>1310095</v>
      </c>
      <c r="Q11" s="294">
        <f>IF(ISBLANK('AFE Export'!D10),"",O11/P11)</f>
        <v>1.0345051313072716E-2</v>
      </c>
    </row>
    <row r="12" spans="14:17">
      <c r="N12" s="68" t="str">
        <f>IF(ISBLANK('AFE Export'!D11),"",'AFE Export'!D11)</f>
        <v>Wellheads</v>
      </c>
      <c r="O12" s="417">
        <f>IF(ISBLANK('AFE Export'!D11),"",SUMIFS('Cost Export'!$G:$G,'Cost Export'!$C:$C,'AFE Export'!$A11,'Cost Export'!$D:$D,'AFE Export'!$B11))</f>
        <v>574623</v>
      </c>
      <c r="P12" s="418">
        <f>IF(ISBLANK('AFE Export'!D11),"",'AFE Export'!G11)</f>
        <v>1444324</v>
      </c>
      <c r="Q12" s="294">
        <f>IF(ISBLANK('AFE Export'!D11),"",O12/P12)</f>
        <v>0.39784909757090514</v>
      </c>
    </row>
    <row r="13" spans="14:17">
      <c r="N13" s="68" t="str">
        <f>IF(ISBLANK('AFE Export'!D12),"",'AFE Export'!D12)</f>
        <v>Mud Logging</v>
      </c>
      <c r="O13" s="417">
        <f>IF(ISBLANK('AFE Export'!D12),"",SUMIFS('Cost Export'!$G:$G,'Cost Export'!$C:$C,'AFE Export'!$A12,'Cost Export'!$D:$D,'AFE Export'!$B12))</f>
        <v>2222294</v>
      </c>
      <c r="P13" s="418">
        <f>IF(ISBLANK('AFE Export'!D12),"",'AFE Export'!G12)</f>
        <v>1480391</v>
      </c>
      <c r="Q13" s="294">
        <f>IF(ISBLANK('AFE Export'!D12),"",O13/P13)</f>
        <v>1.5011534114973679</v>
      </c>
    </row>
    <row r="14" spans="14:17">
      <c r="N14" s="68" t="str">
        <f>IF(ISBLANK('AFE Export'!D13),"",'AFE Export'!D13)</f>
        <v>Tech, Affiliate &amp; 3rd Party Srvcs</v>
      </c>
      <c r="O14" s="417">
        <f>IF(ISBLANK('AFE Export'!D13),"",SUMIFS('Cost Export'!$G:$G,'Cost Export'!$C:$C,'AFE Export'!$A13,'Cost Export'!$D:$D,'AFE Export'!$B13))</f>
        <v>856550</v>
      </c>
      <c r="P14" s="418">
        <f>IF(ISBLANK('AFE Export'!D13),"",'AFE Export'!G13)</f>
        <v>2321222</v>
      </c>
      <c r="Q14" s="294">
        <f>IF(ISBLANK('AFE Export'!D13),"",O14/P14)</f>
        <v>0.36900822066997468</v>
      </c>
    </row>
    <row r="15" spans="14:17">
      <c r="N15" s="68" t="str">
        <f>IF(ISBLANK('AFE Export'!D14),"",'AFE Export'!D14)</f>
        <v>Company Labor</v>
      </c>
      <c r="O15" s="417">
        <f>IF(ISBLANK('AFE Export'!D14),"",SUMIFS('Cost Export'!$G:$G,'Cost Export'!$C:$C,'AFE Export'!$A14,'Cost Export'!$D:$D,'AFE Export'!$B14))</f>
        <v>2909800</v>
      </c>
      <c r="P15" s="418">
        <f>IF(ISBLANK('AFE Export'!D14),"",'AFE Export'!G14)</f>
        <v>3005031</v>
      </c>
      <c r="Q15" s="294">
        <f>IF(ISBLANK('AFE Export'!D14),"",O15/P15)</f>
        <v>0.96830947833816028</v>
      </c>
    </row>
    <row r="16" spans="14:17">
      <c r="N16" s="68" t="str">
        <f>IF(ISBLANK('AFE Export'!D15),"",'AFE Export'!D15)</f>
        <v>Logging Wireline</v>
      </c>
      <c r="O16" s="417">
        <f>IF(ISBLANK('AFE Export'!D15),"",SUMIFS('Cost Export'!$G:$G,'Cost Export'!$C:$C,'AFE Export'!$A15,'Cost Export'!$D:$D,'AFE Export'!$B15))</f>
        <v>8482924</v>
      </c>
      <c r="P16" s="418">
        <f>IF(ISBLANK('AFE Export'!D15),"",'AFE Export'!G15)</f>
        <v>3141000</v>
      </c>
      <c r="Q16" s="294">
        <f>IF(ISBLANK('AFE Export'!D15),"",O16/P16)</f>
        <v>2.7007080547596307</v>
      </c>
    </row>
    <row r="17" spans="14:17">
      <c r="N17" s="68" t="str">
        <f>IF(ISBLANK('AFE Export'!D16),"",'AFE Export'!D16)</f>
        <v>Transportation Land</v>
      </c>
      <c r="O17" s="417">
        <f>IF(ISBLANK('AFE Export'!D16),"",SUMIFS('Cost Export'!$G:$G,'Cost Export'!$C:$C,'AFE Export'!$A16,'Cost Export'!$D:$D,'AFE Export'!$B16))</f>
        <v>747237</v>
      </c>
      <c r="P17" s="418">
        <f>IF(ISBLANK('AFE Export'!D16),"",'AFE Export'!G16)</f>
        <v>3890351</v>
      </c>
      <c r="Q17" s="294">
        <f>IF(ISBLANK('AFE Export'!D16),"",O17/P17)</f>
        <v>0.19207444264026563</v>
      </c>
    </row>
    <row r="18" spans="14:17">
      <c r="N18" s="68" t="str">
        <f>IF(ISBLANK('AFE Export'!D17),"",'AFE Export'!D17)</f>
        <v>Transportation Air</v>
      </c>
      <c r="O18" s="417">
        <f>IF(ISBLANK('AFE Export'!D17),"",SUMIFS('Cost Export'!$G:$G,'Cost Export'!$C:$C,'AFE Export'!$A17,'Cost Export'!$D:$D,'AFE Export'!$B17))</f>
        <v>4987280</v>
      </c>
      <c r="P18" s="418">
        <f>IF(ISBLANK('AFE Export'!D17),"",'AFE Export'!G17)</f>
        <v>3990962</v>
      </c>
      <c r="Q18" s="294">
        <f>IF(ISBLANK('AFE Export'!D17),"",O18/P18)</f>
        <v>1.2496435696456143</v>
      </c>
    </row>
    <row r="19" spans="14:17">
      <c r="N19" s="68" t="str">
        <f>IF(ISBLANK('AFE Export'!D18),"",'AFE Export'!D18)</f>
        <v>LWD (Logging while Drilling)</v>
      </c>
      <c r="O19" s="417">
        <f>IF(ISBLANK('AFE Export'!D18),"",SUMIFS('Cost Export'!$G:$G,'Cost Export'!$C:$C,'AFE Export'!$A18,'Cost Export'!$D:$D,'AFE Export'!$B18))</f>
        <v>5276994</v>
      </c>
      <c r="P19" s="418">
        <f>IF(ISBLANK('AFE Export'!D18),"",'AFE Export'!G18)</f>
        <v>4586697</v>
      </c>
      <c r="Q19" s="294">
        <f>IF(ISBLANK('AFE Export'!D18),"",O19/P19)</f>
        <v>1.1504998041074002</v>
      </c>
    </row>
    <row r="20" spans="14:17">
      <c r="N20" s="68" t="str">
        <f>IF(ISBLANK('AFE Export'!D19),"",'AFE Export'!D19)</f>
        <v>HES, Permit, &amp; Fees</v>
      </c>
      <c r="O20" s="417">
        <f>IF(ISBLANK('AFE Export'!D19),"",SUMIFS('Cost Export'!$G:$G,'Cost Export'!$C:$C,'AFE Export'!$A19,'Cost Export'!$D:$D,'AFE Export'!$B19))</f>
        <v>4061000</v>
      </c>
      <c r="P20" s="418">
        <f>IF(ISBLANK('AFE Export'!D19),"",'AFE Export'!G19)</f>
        <v>4800000</v>
      </c>
      <c r="Q20" s="294">
        <f>IF(ISBLANK('AFE Export'!D19),"",O20/P20)</f>
        <v>0.84604166666666669</v>
      </c>
    </row>
    <row r="21" spans="14:17">
      <c r="N21" s="68" t="str">
        <f>IF(ISBLANK('AFE Export'!D20),"",'AFE Export'!D20)</f>
        <v>Directional Survey &amp; Services</v>
      </c>
      <c r="O21" s="417">
        <f>IF(ISBLANK('AFE Export'!D20),"",SUMIFS('Cost Export'!$G:$G,'Cost Export'!$C:$C,'AFE Export'!$A20,'Cost Export'!$D:$D,'AFE Export'!$B20))</f>
        <v>6528370</v>
      </c>
      <c r="P21" s="418">
        <f>IF(ISBLANK('AFE Export'!D20),"",'AFE Export'!G20)</f>
        <v>5195238</v>
      </c>
      <c r="Q21" s="294">
        <f>IF(ISBLANK('AFE Export'!D20),"",O21/P21)</f>
        <v>1.2566065308268841</v>
      </c>
    </row>
    <row r="22" spans="14:17">
      <c r="N22" s="68" t="str">
        <f>IF(ISBLANK('AFE Export'!D21),"",'AFE Export'!D21)</f>
        <v>Drill Pipe Rentals &amp; Bits</v>
      </c>
      <c r="O22" s="417">
        <f>IF(ISBLANK('AFE Export'!D21),"",SUMIFS('Cost Export'!$G:$G,'Cost Export'!$C:$C,'AFE Export'!$A21,'Cost Export'!$D:$D,'AFE Export'!$B21))</f>
        <v>5336404</v>
      </c>
      <c r="P22" s="418">
        <f>IF(ISBLANK('AFE Export'!D21),"",'AFE Export'!G21)</f>
        <v>5974808</v>
      </c>
      <c r="Q22" s="294">
        <f>IF(ISBLANK('AFE Export'!D21),"",O22/P22)</f>
        <v>0.89315070877591385</v>
      </c>
    </row>
    <row r="23" spans="14:17">
      <c r="N23" s="68" t="str">
        <f>IF(ISBLANK('AFE Export'!D22),"",'AFE Export'!D22)</f>
        <v>Cementing</v>
      </c>
      <c r="O23" s="417">
        <f>IF(ISBLANK('AFE Export'!D22),"",SUMIFS('Cost Export'!$G:$G,'Cost Export'!$C:$C,'AFE Export'!$A22,'Cost Export'!$D:$D,'AFE Export'!$B22))</f>
        <v>4954311</v>
      </c>
      <c r="P23" s="418">
        <f>IF(ISBLANK('AFE Export'!D22),"",'AFE Export'!G22)</f>
        <v>8228628</v>
      </c>
      <c r="Q23" s="294">
        <f>IF(ISBLANK('AFE Export'!D22),"",O23/P23)</f>
        <v>0.6020822669344148</v>
      </c>
    </row>
    <row r="24" spans="14:17">
      <c r="N24" s="68" t="str">
        <f>IF(ISBLANK('AFE Export'!D23),"",'AFE Export'!D23)</f>
        <v>Drilling / Completion Fluids</v>
      </c>
      <c r="O24" s="417">
        <f>IF(ISBLANK('AFE Export'!D23),"",SUMIFS('Cost Export'!$G:$G,'Cost Export'!$C:$C,'AFE Export'!$A23,'Cost Export'!$D:$D,'AFE Export'!$B23))</f>
        <v>10452398</v>
      </c>
      <c r="P24" s="418">
        <f>IF(ISBLANK('AFE Export'!D23),"",'AFE Export'!G23)</f>
        <v>9038887</v>
      </c>
      <c r="Q24" s="294">
        <f>IF(ISBLANK('AFE Export'!D23),"",O24/P24)</f>
        <v>1.1563810898399327</v>
      </c>
    </row>
    <row r="25" spans="14:17">
      <c r="N25" s="68" t="str">
        <f>IF(ISBLANK('AFE Export'!D24),"",'AFE Export'!D24)</f>
        <v>Fuel - Diesel</v>
      </c>
      <c r="O25" s="417">
        <f>IF(ISBLANK('AFE Export'!D24),"",SUMIFS('Cost Export'!$G:$G,'Cost Export'!$C:$C,'AFE Export'!$A24,'Cost Export'!$D:$D,'AFE Export'!$B24))</f>
        <v>5915235</v>
      </c>
      <c r="P25" s="418">
        <f>IF(ISBLANK('AFE Export'!D24),"",'AFE Export'!G24)</f>
        <v>9825716</v>
      </c>
      <c r="Q25" s="294">
        <f>IF(ISBLANK('AFE Export'!D24),"",O25/P25)</f>
        <v>0.60201566990130795</v>
      </c>
    </row>
    <row r="26" spans="14:17">
      <c r="N26" s="68" t="str">
        <f>IF(ISBLANK('AFE Export'!D25),"",'AFE Export'!D25)</f>
        <v>Casing &amp; Tubing</v>
      </c>
      <c r="O26" s="417">
        <f>IF(ISBLANK('AFE Export'!D25),"",SUMIFS('Cost Export'!$G:$G,'Cost Export'!$C:$C,'AFE Export'!$A25,'Cost Export'!$D:$D,'AFE Export'!$B25))</f>
        <v>13583120.07</v>
      </c>
      <c r="P26" s="418">
        <f>IF(ISBLANK('AFE Export'!D25),"",'AFE Export'!G25)</f>
        <v>12067288</v>
      </c>
      <c r="Q26" s="294">
        <f>IF(ISBLANK('AFE Export'!D25),"",O26/P26)</f>
        <v>1.1256149741350334</v>
      </c>
    </row>
    <row r="27" spans="14:17">
      <c r="N27" s="68" t="str">
        <f>IF(ISBLANK('AFE Export'!D26),"",'AFE Export'!D26)</f>
        <v>Surface Equipment Rentals</v>
      </c>
      <c r="O27" s="417">
        <f>IF(ISBLANK('AFE Export'!D26),"",SUMIFS('Cost Export'!$G:$G,'Cost Export'!$C:$C,'AFE Export'!$A26,'Cost Export'!$D:$D,'AFE Export'!$B26))</f>
        <v>4641887.0600000005</v>
      </c>
      <c r="P27" s="418">
        <f>IF(ISBLANK('AFE Export'!D26),"",'AFE Export'!G26)</f>
        <v>14161269</v>
      </c>
      <c r="Q27" s="294">
        <f>IF(ISBLANK('AFE Export'!D26),"",O27/P27)</f>
        <v>0.3277875068964512</v>
      </c>
    </row>
    <row r="28" spans="14:17">
      <c r="N28" s="68" t="str">
        <f>IF(ISBLANK('AFE Export'!D27),"",'AFE Export'!D27)</f>
        <v>Marine Shorebase &amp; Vessels</v>
      </c>
      <c r="O28" s="417">
        <f>IF(ISBLANK('AFE Export'!D27),"",SUMIFS('Cost Export'!$G:$G,'Cost Export'!$C:$C,'AFE Export'!$A27,'Cost Export'!$D:$D,'AFE Export'!$B27))</f>
        <v>14776865</v>
      </c>
      <c r="P28" s="418">
        <f>IF(ISBLANK('AFE Export'!D27),"",'AFE Export'!G27)</f>
        <v>15561407</v>
      </c>
      <c r="Q28" s="294">
        <f>IF(ISBLANK('AFE Export'!D27),"",O28/P28)</f>
        <v>0.94958412179567053</v>
      </c>
    </row>
    <row r="29" spans="14:17">
      <c r="N29" s="68" t="str">
        <f>IF(ISBLANK('AFE Export'!D28),"",'AFE Export'!D28)</f>
        <v>Rig Work</v>
      </c>
      <c r="O29" s="417">
        <f>IF(ISBLANK('AFE Export'!D28),"",SUMIFS('Cost Export'!$G:$G,'Cost Export'!$C:$C,'AFE Export'!$A28,'Cost Export'!$D:$D,'AFE Export'!$B28))</f>
        <v>93318236</v>
      </c>
      <c r="P29" s="418">
        <f>IF(ISBLANK('AFE Export'!D28),"",'AFE Export'!G28)</f>
        <v>96701114</v>
      </c>
      <c r="Q29" s="294">
        <f>IF(ISBLANK('AFE Export'!D28),"",O29/P29)</f>
        <v>0.96501717653428476</v>
      </c>
    </row>
    <row r="30" spans="14:17">
      <c r="N30" s="68" t="str">
        <f>IF(ISBLANK('AFE Export'!D29),"",'AFE Export'!D29)</f>
        <v>Coring</v>
      </c>
      <c r="O30" s="417">
        <f>IF(ISBLANK('AFE Export'!D29),"",SUMIFS('Cost Export'!$G:$G,'Cost Export'!$C:$C,'AFE Export'!$A29,'Cost Export'!$D:$D,'AFE Export'!$B29))</f>
        <v>36124</v>
      </c>
      <c r="P30" s="418">
        <f>IF(ISBLANK('AFE Export'!D29),"",'AFE Export'!G29)</f>
        <v>0</v>
      </c>
      <c r="Q30" s="294" t="e">
        <f>IF(ISBLANK('AFE Export'!D29),"",O30/P30)</f>
        <v>#DIV/0!</v>
      </c>
    </row>
    <row r="31" spans="14:17">
      <c r="N31" s="68" t="str">
        <f>IF(ISBLANK('AFE Export'!D30),"",'AFE Export'!D30)</f>
        <v/>
      </c>
      <c r="O31" s="72" t="str">
        <f>IF(ISBLANK('AFE Export'!D30),"",SUMIFS('Cost Export'!$G:$G,'Cost Export'!$C:$C,'AFE Export'!$A30,'Cost Export'!$D:$D,'AFE Export'!$B30))</f>
        <v/>
      </c>
      <c r="P31" s="69" t="str">
        <f>IF(ISBLANK('AFE Export'!D30),"",'AFE Export'!G30)</f>
        <v/>
      </c>
      <c r="Q31" s="294" t="str">
        <f>IF(ISBLANK('AFE Export'!D30),"",O31/P31)</f>
        <v/>
      </c>
    </row>
    <row r="32" spans="14:17">
      <c r="N32" s="68" t="str">
        <f>IF(ISBLANK('AFE Export'!D31),"",'AFE Export'!D31)</f>
        <v/>
      </c>
      <c r="O32" s="72" t="str">
        <f>IF(ISBLANK('AFE Export'!D31),"",SUMIFS('Cost Export'!$G:$G,'Cost Export'!$C:$C,'AFE Export'!$A31,'Cost Export'!$D:$D,'AFE Export'!$B31))</f>
        <v/>
      </c>
      <c r="P32" s="69" t="str">
        <f>IF(ISBLANK('AFE Export'!D31),"",'AFE Export'!G31)</f>
        <v/>
      </c>
      <c r="Q32" s="294" t="str">
        <f>IF(ISBLANK('AFE Export'!D31),"",O32/P32)</f>
        <v/>
      </c>
    </row>
    <row r="33" spans="14:17">
      <c r="N33" s="68" t="str">
        <f>IF(ISBLANK('AFE Export'!D32),"",'AFE Export'!D32)</f>
        <v/>
      </c>
      <c r="O33" s="72" t="str">
        <f>IF(ISBLANK('AFE Export'!D32),"",SUMIFS('Cost Export'!$G:$G,'Cost Export'!$C:$C,'AFE Export'!$A32,'Cost Export'!$D:$D,'AFE Export'!$B32))</f>
        <v/>
      </c>
      <c r="P33" s="69" t="str">
        <f>IF(ISBLANK('AFE Export'!D32),"",'AFE Export'!G32)</f>
        <v/>
      </c>
      <c r="Q33" s="294" t="str">
        <f>IF(ISBLANK('AFE Export'!D32),"",O33/P33)</f>
        <v/>
      </c>
    </row>
    <row r="34" spans="14:17">
      <c r="N34" s="68" t="str">
        <f>IF(ISBLANK('AFE Export'!D33),"",'AFE Export'!D33)</f>
        <v/>
      </c>
      <c r="O34" s="72" t="str">
        <f>IF(ISBLANK('AFE Export'!D33),"",SUMIFS('Cost Export'!$G:$G,'Cost Export'!$C:$C,'AFE Export'!$A33,'Cost Export'!$D:$D,'AFE Export'!$B33))</f>
        <v/>
      </c>
      <c r="P34" s="69" t="str">
        <f>IF(ISBLANK('AFE Export'!D33),"",'AFE Export'!G33)</f>
        <v/>
      </c>
      <c r="Q34" s="294" t="str">
        <f>IF(ISBLANK('AFE Export'!D33),"",O34/P34)</f>
        <v/>
      </c>
    </row>
    <row r="35" spans="14:17">
      <c r="N35" s="68" t="str">
        <f>IF(ISBLANK('AFE Export'!D34),"",'AFE Export'!D34)</f>
        <v/>
      </c>
      <c r="O35" s="72" t="str">
        <f>IF(ISBLANK('AFE Export'!D34),"",SUMIFS('Cost Export'!$G:$G,'Cost Export'!$C:$C,'AFE Export'!$A34,'Cost Export'!$D:$D,'AFE Export'!$B34))</f>
        <v/>
      </c>
      <c r="P35" s="69" t="str">
        <f>IF(ISBLANK('AFE Export'!D34),"",'AFE Export'!G34)</f>
        <v/>
      </c>
      <c r="Q35" s="294" t="str">
        <f>IF(ISBLANK('AFE Export'!D34),"",O35/P35)</f>
        <v/>
      </c>
    </row>
    <row r="36" spans="14:17">
      <c r="N36" s="68" t="str">
        <f>IF(ISBLANK('AFE Export'!D35),"",'AFE Export'!D35)</f>
        <v/>
      </c>
      <c r="O36" s="72" t="str">
        <f>IF(ISBLANK('AFE Export'!D35),"",SUMIFS('Cost Export'!$G:$G,'Cost Export'!$C:$C,'AFE Export'!$A35,'Cost Export'!$D:$D,'AFE Export'!$B35))</f>
        <v/>
      </c>
      <c r="P36" s="69" t="str">
        <f>IF(ISBLANK('AFE Export'!D35),"",'AFE Export'!G35)</f>
        <v/>
      </c>
      <c r="Q36" s="294" t="str">
        <f>IF(ISBLANK('AFE Export'!D35),"",O36/P36)</f>
        <v/>
      </c>
    </row>
    <row r="37" spans="14:17" ht="14.25" customHeight="1" thickBot="1">
      <c r="N37" s="70" t="str">
        <f>IF(ISBLANK('AFE Export'!D36),"",'AFE Export'!D36)</f>
        <v/>
      </c>
      <c r="O37" s="415" t="str">
        <f>IF(ISBLANK('AFE Export'!D36),"",SUMIFS('Cost Export'!$G:$G,'Cost Export'!$C:$C,'AFE Export'!$A36,'Cost Export'!$D:$D,'AFE Export'!$B36))</f>
        <v/>
      </c>
      <c r="P37" s="415" t="str">
        <f>IF(ISBLANK('AFE Export'!D36),"",'AFE Export'!G36)</f>
        <v/>
      </c>
      <c r="Q37" s="416" t="str">
        <f>IF(ISBLANK('AFE Export'!D36),"",O37/P37)</f>
        <v/>
      </c>
    </row>
    <row r="38" spans="14:17" s="270" customFormat="1" ht="15" thickBot="1">
      <c r="O38" s="21"/>
    </row>
    <row r="39" spans="14:17" s="270" customFormat="1" ht="15" thickBot="1">
      <c r="N39" s="614" t="s">
        <v>474</v>
      </c>
      <c r="O39" s="615"/>
    </row>
    <row r="40" spans="14:17">
      <c r="N40" s="299" t="s">
        <v>254</v>
      </c>
      <c r="O40" s="300">
        <f>SUM('AFE Export'!G:G)</f>
        <v>210870241</v>
      </c>
    </row>
    <row r="41" spans="14:17">
      <c r="N41" s="295" t="s">
        <v>258</v>
      </c>
      <c r="O41" s="296">
        <f>SUMIF('AFE Export'!F:F,"=Tan",'AFE Export'!G:G)</f>
        <v>14461612</v>
      </c>
    </row>
    <row r="42" spans="14:17">
      <c r="N42" s="297" t="s">
        <v>255</v>
      </c>
      <c r="O42" s="296">
        <f>SUMIFS('AFE Export'!G:G,'AFE Export'!A:A,"=7440",'AFE Export'!B:B,"=0024")</f>
        <v>8228628</v>
      </c>
      <c r="P42" s="110"/>
    </row>
    <row r="43" spans="14:17">
      <c r="N43" s="297" t="s">
        <v>157</v>
      </c>
      <c r="O43" s="296">
        <f>SUMIFS('AFE Export'!G:G,'AFE Export'!A:A,"=7440",'AFE Export'!B:B,"=0019")</f>
        <v>3141000</v>
      </c>
    </row>
    <row r="44" spans="14:17">
      <c r="N44" s="297" t="s">
        <v>257</v>
      </c>
      <c r="O44" s="296">
        <f>SUMIFS('AFE Export'!G:G,'AFE Export'!A:A,"=7440",'AFE Export'!B:B,"=0017")</f>
        <v>0</v>
      </c>
    </row>
    <row r="45" spans="14:17">
      <c r="N45" s="297" t="s">
        <v>256</v>
      </c>
      <c r="O45" s="296">
        <f>SUMIFS('AFE Export'!G:G,'AFE Export'!A:A,"=7440",'AFE Export'!B:B,"=0001")</f>
        <v>96701114</v>
      </c>
    </row>
    <row r="46" spans="14:17">
      <c r="N46" s="297" t="s">
        <v>260</v>
      </c>
      <c r="O46" s="296">
        <f>O40-SUM(O41:O45)</f>
        <v>88337887</v>
      </c>
    </row>
    <row r="47" spans="14:17" ht="15" thickBot="1">
      <c r="N47" s="298" t="s">
        <v>259</v>
      </c>
      <c r="O47" s="245">
        <f>O46/MAX('Phase Export'!I:I)</f>
        <v>476729.01780895842</v>
      </c>
    </row>
  </sheetData>
  <mergeCells count="1">
    <mergeCell ref="N39:O39"/>
  </mergeCells>
  <conditionalFormatting sqref="Q3:Q37">
    <cfRule type="expression" dxfId="0" priority="1">
      <formula>AND(NOT(Q3=""),Q3&gt;1)</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tabColor theme="7" tint="0.39997558519241921"/>
  </sheetPr>
  <dimension ref="A1:C42"/>
  <sheetViews>
    <sheetView workbookViewId="0">
      <selection activeCell="H20" sqref="H20"/>
    </sheetView>
  </sheetViews>
  <sheetFormatPr defaultRowHeight="14.4"/>
  <cols>
    <col min="1" max="1" width="4.6640625" customWidth="1"/>
    <col min="2" max="2" width="3.88671875" customWidth="1"/>
  </cols>
  <sheetData>
    <row r="1" spans="1:3" s="110" customFormat="1">
      <c r="A1" s="166" t="s">
        <v>243</v>
      </c>
    </row>
    <row r="2" spans="1:3" s="110" customFormat="1">
      <c r="B2" s="110" t="s">
        <v>204</v>
      </c>
      <c r="C2" s="110" t="s">
        <v>244</v>
      </c>
    </row>
    <row r="3" spans="1:3" s="110" customFormat="1">
      <c r="B3" s="110" t="s">
        <v>206</v>
      </c>
      <c r="C3" s="110" t="s">
        <v>245</v>
      </c>
    </row>
    <row r="4" spans="1:3" s="110" customFormat="1"/>
    <row r="5" spans="1:3">
      <c r="A5" s="166" t="s">
        <v>197</v>
      </c>
    </row>
    <row r="6" spans="1:3">
      <c r="B6" t="s">
        <v>204</v>
      </c>
      <c r="C6" t="s">
        <v>205</v>
      </c>
    </row>
    <row r="7" spans="1:3">
      <c r="B7" t="s">
        <v>206</v>
      </c>
      <c r="C7" t="s">
        <v>208</v>
      </c>
    </row>
    <row r="8" spans="1:3">
      <c r="C8" t="s">
        <v>207</v>
      </c>
    </row>
    <row r="9" spans="1:3" s="110" customFormat="1"/>
    <row r="10" spans="1:3">
      <c r="A10" s="166" t="s">
        <v>198</v>
      </c>
    </row>
    <row r="11" spans="1:3">
      <c r="B11" s="110" t="s">
        <v>204</v>
      </c>
      <c r="C11" s="110" t="s">
        <v>205</v>
      </c>
    </row>
    <row r="12" spans="1:3">
      <c r="B12" s="110" t="s">
        <v>206</v>
      </c>
      <c r="C12" s="110" t="s">
        <v>208</v>
      </c>
    </row>
    <row r="13" spans="1:3">
      <c r="C13" t="s">
        <v>207</v>
      </c>
    </row>
    <row r="14" spans="1:3" s="110" customFormat="1"/>
    <row r="15" spans="1:3">
      <c r="A15" s="166" t="s">
        <v>199</v>
      </c>
    </row>
    <row r="16" spans="1:3">
      <c r="B16" s="110"/>
      <c r="C16" s="110"/>
    </row>
    <row r="17" spans="1:3">
      <c r="B17" s="110"/>
      <c r="C17" s="110"/>
    </row>
    <row r="19" spans="1:3">
      <c r="A19" s="166" t="s">
        <v>200</v>
      </c>
    </row>
    <row r="20" spans="1:3">
      <c r="B20" t="s">
        <v>204</v>
      </c>
      <c r="C20" t="s">
        <v>209</v>
      </c>
    </row>
    <row r="21" spans="1:3">
      <c r="B21" t="s">
        <v>206</v>
      </c>
      <c r="C21" t="s">
        <v>210</v>
      </c>
    </row>
    <row r="22" spans="1:3">
      <c r="C22" t="s">
        <v>212</v>
      </c>
    </row>
    <row r="23" spans="1:3" s="110" customFormat="1">
      <c r="C23" s="110" t="s">
        <v>211</v>
      </c>
    </row>
    <row r="24" spans="1:3" s="110" customFormat="1">
      <c r="C24" s="110" t="s">
        <v>213</v>
      </c>
    </row>
    <row r="25" spans="1:3" s="110" customFormat="1"/>
    <row r="26" spans="1:3">
      <c r="A26" s="166" t="s">
        <v>201</v>
      </c>
    </row>
    <row r="30" spans="1:3">
      <c r="A30" s="166" t="s">
        <v>202</v>
      </c>
    </row>
    <row r="34" spans="1:1">
      <c r="A34" s="166" t="s">
        <v>150</v>
      </c>
    </row>
    <row r="38" spans="1:1">
      <c r="A38" s="166" t="s">
        <v>203</v>
      </c>
    </row>
    <row r="42" spans="1:1">
      <c r="A42" t="s">
        <v>115</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tabColor theme="9" tint="0.39997558519241921"/>
  </sheetPr>
  <dimension ref="A1:P3002"/>
  <sheetViews>
    <sheetView zoomScale="90" zoomScaleNormal="90" workbookViewId="0">
      <selection activeCell="G21" sqref="G21"/>
    </sheetView>
  </sheetViews>
  <sheetFormatPr defaultColWidth="9.109375" defaultRowHeight="14.4"/>
  <cols>
    <col min="1" max="1" width="22.5546875" style="336" customWidth="1"/>
    <col min="2" max="2" width="9.6640625" style="223" customWidth="1"/>
    <col min="3" max="3" width="11.33203125" style="223" customWidth="1"/>
    <col min="4" max="4" width="13.88671875" style="218" customWidth="1"/>
    <col min="5" max="5" width="13.88671875" style="438" customWidth="1"/>
    <col min="6" max="7" width="12.88671875" style="218" customWidth="1"/>
    <col min="8" max="8" width="13" style="218" customWidth="1"/>
    <col min="9" max="12" width="9.109375" style="218"/>
    <col min="13" max="13" width="20.44140625" style="218" customWidth="1"/>
    <col min="14" max="14" width="9.109375" style="218"/>
    <col min="15" max="15" width="18.44140625" style="218" bestFit="1" customWidth="1"/>
    <col min="16" max="16384" width="9.109375" style="218"/>
  </cols>
  <sheetData>
    <row r="1" spans="1:16" ht="43.8" thickBot="1">
      <c r="A1" s="351" t="s">
        <v>547</v>
      </c>
      <c r="B1" s="221" t="s">
        <v>381</v>
      </c>
      <c r="C1" s="221" t="s">
        <v>382</v>
      </c>
      <c r="D1" s="163" t="s">
        <v>389</v>
      </c>
      <c r="E1" s="163" t="s">
        <v>390</v>
      </c>
      <c r="F1" s="164" t="s">
        <v>391</v>
      </c>
      <c r="G1" s="164" t="s">
        <v>392</v>
      </c>
      <c r="H1" s="165" t="s">
        <v>393</v>
      </c>
      <c r="I1" s="617">
        <v>0.9</v>
      </c>
      <c r="J1" s="618"/>
      <c r="K1" s="618">
        <v>1.1000000000000001</v>
      </c>
      <c r="L1" s="618"/>
      <c r="M1" s="619" t="s">
        <v>506</v>
      </c>
      <c r="N1" s="620"/>
      <c r="O1" s="330" t="s">
        <v>510</v>
      </c>
    </row>
    <row r="2" spans="1:16" ht="15" thickBot="1">
      <c r="A2" s="352">
        <v>40</v>
      </c>
      <c r="B2" s="222">
        <v>224</v>
      </c>
      <c r="C2" s="222">
        <v>45</v>
      </c>
      <c r="D2" s="230">
        <f>IF(ISBLANK('Phase Export'!M2),"",LOOKUP('Phase Export'!M2/1000000,$B:$B,$C:$C)+$A$11)</f>
        <v>0.2</v>
      </c>
      <c r="E2" s="230">
        <f>IF(ISBLANK('Phase Export'!X2),"",VLOOKUP(ROUNDUP('Phase Export'!X2/1000000,1),B:C,2,TRUE)+$A$11)</f>
        <v>0.3</v>
      </c>
      <c r="F2" s="231" t="str">
        <f>IF('Phase Export'!AH2="","",LOOKUP('Phase Export'!AH2/1000000,$B:$B,$C:$C))</f>
        <v/>
      </c>
      <c r="G2" s="231" t="str">
        <f>IF('Phase Export'!AI2="","",LOOKUP('Phase Export'!AI2/1000000,$B:$B,$C:$C))</f>
        <v/>
      </c>
      <c r="H2" s="232" t="str">
        <f>IF('Phase Export'!AJ2="","",LOOKUP('Phase Export'!AJ2/1000000,$B:$B,$C:$C))</f>
        <v/>
      </c>
      <c r="I2" s="233">
        <v>0</v>
      </c>
      <c r="J2" s="234">
        <f>A3*0.9</f>
        <v>40.5</v>
      </c>
      <c r="K2" s="235">
        <v>0</v>
      </c>
      <c r="L2" s="328">
        <f>A3*1.1</f>
        <v>49.500000000000007</v>
      </c>
      <c r="M2" s="230" t="s">
        <v>507</v>
      </c>
      <c r="N2" s="421">
        <f>MAX('DvD Export'!E:E)</f>
        <v>22.2</v>
      </c>
      <c r="O2" s="424">
        <f>IF(MAX('Phase Export'!AF:AF)=0,"",'Phase Export'!O2+MAX('Phase Export'!AF:AF))</f>
        <v>42506</v>
      </c>
      <c r="P2" s="218" t="s">
        <v>511</v>
      </c>
    </row>
    <row r="3" spans="1:16" ht="15" thickBot="1">
      <c r="A3" s="352">
        <v>45</v>
      </c>
      <c r="B3" s="222">
        <v>0.1</v>
      </c>
      <c r="C3" s="222">
        <v>-3.2</v>
      </c>
      <c r="D3" s="230">
        <f>IF(ISBLANK('Phase Export'!M3),"",LOOKUP('Phase Export'!M3/1000000,$B:$B,$C:$C)+$A$11)</f>
        <v>1.8</v>
      </c>
      <c r="E3" s="230">
        <f>IF(ISBLANK('Phase Export'!X3),"",VLOOKUP(ROUNDUP('Phase Export'!X3/1000000,1),B:C,2,TRUE)+$A$11)</f>
        <v>0.9</v>
      </c>
      <c r="F3" s="225" t="str">
        <f>IF('Phase Export'!AH3="","",LOOKUP('Phase Export'!AH3/1000000,$B:$B,$C:$C))</f>
        <v/>
      </c>
      <c r="G3" s="225" t="str">
        <f>IF('Phase Export'!AI3="","",LOOKUP('Phase Export'!AI3/1000000,$B:$B,$C:$C))</f>
        <v/>
      </c>
      <c r="H3" s="226" t="str">
        <f>IF('Phase Export'!AJ3="","",LOOKUP('Phase Export'!AJ3/1000000,$B:$B,$C:$C))</f>
        <v/>
      </c>
      <c r="I3" s="227">
        <f>MAX('Phase Export'!R:R,'Phase Export'!AD:AD)</f>
        <v>31390</v>
      </c>
      <c r="J3" s="236">
        <f>A3*0.9</f>
        <v>40.5</v>
      </c>
      <c r="K3" s="228">
        <f>I3</f>
        <v>31390</v>
      </c>
      <c r="L3" s="329">
        <f>A3*1.1</f>
        <v>49.500000000000007</v>
      </c>
      <c r="M3" s="224" t="s">
        <v>509</v>
      </c>
      <c r="N3" s="422">
        <f>MIN(G:G)</f>
        <v>21.9</v>
      </c>
      <c r="O3" s="425">
        <f>IF(MAX('Phase Export'!AE:AE)=0,"",'Phase Export'!O2+MAX('Phase Export'!AE:AE))</f>
        <v>42488.4</v>
      </c>
      <c r="P3" s="218" t="s">
        <v>512</v>
      </c>
    </row>
    <row r="4" spans="1:16">
      <c r="A4" s="218" t="s">
        <v>1978</v>
      </c>
      <c r="B4" s="222">
        <v>0.2</v>
      </c>
      <c r="C4" s="222">
        <v>-3.2</v>
      </c>
      <c r="D4" s="230" t="str">
        <f>IF(ISBLANK('Phase Export'!M4),"",LOOKUP('Phase Export'!M4/1000000,$B:$B,$C:$C)+$A$11)</f>
        <v/>
      </c>
      <c r="E4" s="230" t="str">
        <f>IF(ISBLANK('Phase Export'!X4),"",VLOOKUP(ROUNDUP('Phase Export'!X4/1000000,1),B:C,2,TRUE)+$A$11)</f>
        <v/>
      </c>
      <c r="F4" s="225" t="str">
        <f>IF('Phase Export'!AH4="","",LOOKUP('Phase Export'!AH4/1000000,$B:$B,$C:$C))</f>
        <v/>
      </c>
      <c r="G4" s="225" t="str">
        <f>IF('Phase Export'!AI4="","",LOOKUP('Phase Export'!AI4/1000000,$B:$B,$C:$C))</f>
        <v/>
      </c>
      <c r="H4" s="226" t="str">
        <f>IF('Phase Export'!AJ4="","",LOOKUP('Phase Export'!AJ4/1000000,$B:$B,$C:$C))</f>
        <v/>
      </c>
      <c r="M4" s="224" t="s">
        <v>508</v>
      </c>
      <c r="N4" s="422">
        <f>'Phase Export'!AY3</f>
        <v>30150</v>
      </c>
      <c r="O4" s="425">
        <f>IF(MAX('Phase Export'!AG:AG)=0,"",'Phase Export'!O2+MAX('Phase Export'!AG:AG))</f>
        <v>42526.8</v>
      </c>
      <c r="P4" s="218" t="s">
        <v>513</v>
      </c>
    </row>
    <row r="5" spans="1:16" ht="15" thickBot="1">
      <c r="A5" s="218" t="s">
        <v>1977</v>
      </c>
      <c r="B5" s="222">
        <v>0.3</v>
      </c>
      <c r="C5" s="222">
        <v>-3.2</v>
      </c>
      <c r="D5" s="230">
        <f>IF(ISBLANK('Phase Export'!M5),"",LOOKUP('Phase Export'!M5/1000000,$B:$B,$C:$C)+$A$11)</f>
        <v>2.9</v>
      </c>
      <c r="E5" s="230">
        <f>IF(ISBLANK('Phase Export'!X5),"",VLOOKUP(ROUNDUP('Phase Export'!X5/1000000,1),B:C,2,TRUE)+$A$11)</f>
        <v>1.8</v>
      </c>
      <c r="F5" s="225" t="str">
        <f>IF('Phase Export'!AH5="","",LOOKUP('Phase Export'!AH5/1000000,$B:$B,$C:$C))</f>
        <v/>
      </c>
      <c r="G5" s="225" t="str">
        <f>IF('Phase Export'!AI5="","",LOOKUP('Phase Export'!AI5/1000000,$B:$B,$C:$C))</f>
        <v/>
      </c>
      <c r="H5" s="226" t="str">
        <f>IF('Phase Export'!AJ5="","",LOOKUP('Phase Export'!AJ5/1000000,$B:$B,$C:$C))</f>
        <v/>
      </c>
      <c r="M5" s="227" t="s">
        <v>371</v>
      </c>
      <c r="N5" s="423">
        <f>'Phase Export'!AY4</f>
        <v>31390</v>
      </c>
      <c r="O5" s="426">
        <f ca="1">IF(MAX('Phase Export'!AF:AF)=0,"",O2-TODAY())</f>
        <v>-1141</v>
      </c>
      <c r="P5" s="218" t="s">
        <v>1986</v>
      </c>
    </row>
    <row r="6" spans="1:16" ht="15" thickBot="1">
      <c r="B6" s="222">
        <v>0.4</v>
      </c>
      <c r="C6" s="222">
        <v>-3.2</v>
      </c>
      <c r="D6" s="230">
        <f>IF(ISBLANK('Phase Export'!M6),"",LOOKUP('Phase Export'!M6/1000000,$B:$B,$C:$C)+$A$11)</f>
        <v>3.7</v>
      </c>
      <c r="E6" s="230">
        <f>IF(ISBLANK('Phase Export'!X6),"",VLOOKUP(ROUNDUP('Phase Export'!X6/1000000,1),B:C,2,TRUE)+$A$11)</f>
        <v>2.6</v>
      </c>
      <c r="F6" s="225" t="str">
        <f>IF('Phase Export'!AH6="","",LOOKUP('Phase Export'!AH6/1000000,$B:$B,$C:$C))</f>
        <v/>
      </c>
      <c r="G6" s="225" t="str">
        <f>IF('Phase Export'!AI6="","",LOOKUP('Phase Export'!AI6/1000000,$B:$B,$C:$C))</f>
        <v/>
      </c>
      <c r="H6" s="226" t="str">
        <f>IF('Phase Export'!AJ6="","",LOOKUP('Phase Export'!AJ6/1000000,$B:$B,$C:$C))</f>
        <v/>
      </c>
      <c r="O6" s="426">
        <f ca="1">IF(MAX('Phase Export'!AE:AE)=0,"",O3-TODAY())</f>
        <v>-1158.5999999999985</v>
      </c>
      <c r="P6" s="420" t="s">
        <v>1987</v>
      </c>
    </row>
    <row r="7" spans="1:16">
      <c r="A7" s="432" t="s">
        <v>1997</v>
      </c>
      <c r="B7" s="222">
        <v>0.5</v>
      </c>
      <c r="C7" s="222">
        <v>-3.1</v>
      </c>
      <c r="D7" s="230">
        <f>IF(ISBLANK('Phase Export'!M7),"",LOOKUP('Phase Export'!M7/1000000,$B:$B,$C:$C)+$A$11)</f>
        <v>4.5999999999999996</v>
      </c>
      <c r="E7" s="230">
        <f>IF(ISBLANK('Phase Export'!X7),"",VLOOKUP(ROUNDUP('Phase Export'!X7/1000000,1),B:C,2,TRUE)+$A$11)</f>
        <v>3.5</v>
      </c>
      <c r="F7" s="225" t="str">
        <f>IF('Phase Export'!AH7="","",LOOKUP('Phase Export'!AH7/1000000,$B:$B,$C:$C))</f>
        <v/>
      </c>
      <c r="G7" s="225" t="str">
        <f>IF('Phase Export'!AI7="","",LOOKUP('Phase Export'!AI7/1000000,$B:$B,$C:$C))</f>
        <v/>
      </c>
      <c r="H7" s="226" t="str">
        <f>IF('Phase Export'!AJ7="","",LOOKUP('Phase Export'!AJ7/1000000,$B:$B,$C:$C))</f>
        <v/>
      </c>
      <c r="O7" s="426">
        <f ca="1">IF(MAX('Phase Export'!AG:AG)=0,"",O4-TODAY())</f>
        <v>-1120.1999999999971</v>
      </c>
      <c r="P7" s="420" t="s">
        <v>1988</v>
      </c>
    </row>
    <row r="8" spans="1:16" ht="15" thickBot="1">
      <c r="A8" s="433" t="s">
        <v>1996</v>
      </c>
      <c r="B8" s="222">
        <v>0.6</v>
      </c>
      <c r="C8" s="222">
        <v>-3.1</v>
      </c>
      <c r="D8" s="230">
        <f>IF(ISBLANK('Phase Export'!M8),"",LOOKUP('Phase Export'!M8/1000000,$B:$B,$C:$C)+$A$11)</f>
        <v>6.4</v>
      </c>
      <c r="E8" s="230">
        <f>IF(ISBLANK('Phase Export'!X8),"",VLOOKUP(ROUNDUP('Phase Export'!X8/1000000,1),B:C,2,TRUE)+$A$11)</f>
        <v>4.3</v>
      </c>
      <c r="F8" s="225" t="str">
        <f>IF('Phase Export'!AH8="","",LOOKUP('Phase Export'!AH8/1000000,$B:$B,$C:$C))</f>
        <v/>
      </c>
      <c r="G8" s="225" t="str">
        <f>IF('Phase Export'!AI8="","",LOOKUP('Phase Export'!AI8/1000000,$B:$B,$C:$C))</f>
        <v/>
      </c>
      <c r="H8" s="226" t="str">
        <f>IF('Phase Export'!AJ8="","",LOOKUP('Phase Export'!AJ8/1000000,$B:$B,$C:$C))</f>
        <v/>
      </c>
      <c r="I8" s="218">
        <v>0</v>
      </c>
      <c r="J8" s="218" t="s">
        <v>1979</v>
      </c>
    </row>
    <row r="9" spans="1:16" ht="15" thickBot="1">
      <c r="A9" s="436">
        <v>0</v>
      </c>
      <c r="B9" s="222">
        <v>0.7</v>
      </c>
      <c r="C9" s="222">
        <v>-3.1</v>
      </c>
      <c r="D9" s="230">
        <f>IF(ISBLANK('Phase Export'!M9),"",LOOKUP('Phase Export'!M9/1000000,$B:$B,$C:$C)+$A$11)</f>
        <v>7.4</v>
      </c>
      <c r="E9" s="230">
        <f>IF(ISBLANK('Phase Export'!X9),"",VLOOKUP(ROUNDUP('Phase Export'!X9/1000000,1),B:C,2,TRUE)+$A$11)</f>
        <v>5.6</v>
      </c>
      <c r="F9" s="225" t="str">
        <f>IF('Phase Export'!AH9="","",LOOKUP('Phase Export'!AH9/1000000,$B:$B,$C:$C))</f>
        <v/>
      </c>
      <c r="G9" s="225" t="str">
        <f>IF('Phase Export'!AI9="","",LOOKUP('Phase Export'!AI9/1000000,$B:$B,$C:$C))</f>
        <v/>
      </c>
      <c r="H9" s="226" t="str">
        <f>IF('Phase Export'!AJ9="","",LOOKUP('Phase Export'!AJ9/1000000,$B:$B,$C:$C))</f>
        <v/>
      </c>
    </row>
    <row r="10" spans="1:16">
      <c r="A10" s="434" t="s">
        <v>1998</v>
      </c>
      <c r="B10" s="222">
        <v>0.8</v>
      </c>
      <c r="C10" s="222">
        <v>-3.1</v>
      </c>
      <c r="D10" s="230">
        <f>IF(ISBLANK('Phase Export'!M10),"",LOOKUP('Phase Export'!M10/1000000,$B:$B,$C:$C)+$A$11)</f>
        <v>8.5</v>
      </c>
      <c r="E10" s="230">
        <f>IF(ISBLANK('Phase Export'!X10),"",VLOOKUP(ROUNDUP('Phase Export'!X10/1000000,1),B:C,2,TRUE)+$A$11)</f>
        <v>6.7</v>
      </c>
      <c r="F10" s="225" t="str">
        <f>IF('Phase Export'!AH10="","",LOOKUP('Phase Export'!AH10/1000000,$B:$B,$C:$C))</f>
        <v/>
      </c>
      <c r="G10" s="225" t="str">
        <f>IF('Phase Export'!AI10="","",LOOKUP('Phase Export'!AI10/1000000,$B:$B,$C:$C))</f>
        <v/>
      </c>
      <c r="H10" s="226" t="str">
        <f>IF('Phase Export'!AJ10="","",LOOKUP('Phase Export'!AJ10/1000000,$B:$B,$C:$C))</f>
        <v/>
      </c>
    </row>
    <row r="11" spans="1:16" ht="15" thickBot="1">
      <c r="A11" s="435">
        <f>IF(A9=0,0,VLOOKUP(A9,'GO-36 Data'!B:C,2,TRUE))</f>
        <v>0</v>
      </c>
      <c r="B11" s="222">
        <v>0.9</v>
      </c>
      <c r="C11" s="222">
        <v>-3.1</v>
      </c>
      <c r="D11" s="230">
        <f>IF(ISBLANK('Phase Export'!M11),"",LOOKUP('Phase Export'!M11/1000000,$B:$B,$C:$C)+$A$11)</f>
        <v>9.9</v>
      </c>
      <c r="E11" s="230">
        <f>IF(ISBLANK('Phase Export'!X11),"",VLOOKUP(ROUNDUP('Phase Export'!X11/1000000,1),B:C,2,TRUE)+$A$11)</f>
        <v>7.3</v>
      </c>
      <c r="F11" s="225" t="str">
        <f>IF('Phase Export'!AH11="","",LOOKUP('Phase Export'!AH11/1000000,$B:$B,$C:$C))</f>
        <v/>
      </c>
      <c r="G11" s="225" t="str">
        <f>IF('Phase Export'!AI11="","",LOOKUP('Phase Export'!AI11/1000000,$B:$B,$C:$C))</f>
        <v/>
      </c>
      <c r="H11" s="226" t="str">
        <f>IF('Phase Export'!AJ11="","",LOOKUP('Phase Export'!AJ11/1000000,$B:$B,$C:$C))</f>
        <v/>
      </c>
      <c r="K11" s="414"/>
      <c r="L11" s="414"/>
      <c r="M11" s="414"/>
      <c r="N11" s="414"/>
      <c r="O11" s="414"/>
    </row>
    <row r="12" spans="1:16">
      <c r="B12" s="222">
        <v>1</v>
      </c>
      <c r="C12" s="222">
        <v>-3</v>
      </c>
      <c r="D12" s="230">
        <f>IF(ISBLANK('Phase Export'!M12),"",LOOKUP('Phase Export'!M12/1000000,$B:$B,$C:$C)+$A$11)</f>
        <v>11.9</v>
      </c>
      <c r="E12" s="230">
        <f>IF(ISBLANK('Phase Export'!X12),"",VLOOKUP(ROUNDUP('Phase Export'!X12/1000000,1),B:C,2,TRUE)+$A$11)</f>
        <v>10.4</v>
      </c>
      <c r="F12" s="225" t="str">
        <f>IF('Phase Export'!AH12="","",LOOKUP('Phase Export'!AH12/1000000,$B:$B,$C:$C))</f>
        <v/>
      </c>
      <c r="G12" s="225" t="str">
        <f>IF('Phase Export'!AI12="","",LOOKUP('Phase Export'!AI12/1000000,$B:$B,$C:$C))</f>
        <v/>
      </c>
      <c r="H12" s="226" t="str">
        <f>IF('Phase Export'!AJ12="","",LOOKUP('Phase Export'!AJ12/1000000,$B:$B,$C:$C))</f>
        <v/>
      </c>
      <c r="K12" s="414"/>
      <c r="L12" s="414"/>
      <c r="M12" s="414"/>
      <c r="N12" s="414"/>
      <c r="O12" s="414"/>
    </row>
    <row r="13" spans="1:16">
      <c r="A13" s="616" t="s">
        <v>2000</v>
      </c>
      <c r="B13" s="222">
        <v>1.1000000000000001</v>
      </c>
      <c r="C13" s="222">
        <v>-3</v>
      </c>
      <c r="D13" s="230">
        <f>IF(ISBLANK('Phase Export'!M13),"",LOOKUP('Phase Export'!M13/1000000,$B:$B,$C:$C)+$A$11)</f>
        <v>15</v>
      </c>
      <c r="E13" s="230">
        <f>IF(ISBLANK('Phase Export'!X13),"",VLOOKUP(ROUNDUP('Phase Export'!X13/1000000,1),B:C,2,TRUE)+$A$11)</f>
        <v>14.5</v>
      </c>
      <c r="F13" s="225" t="str">
        <f>IF('Phase Export'!AH13="","",LOOKUP('Phase Export'!AH13/1000000,$B:$B,$C:$C))</f>
        <v/>
      </c>
      <c r="G13" s="225" t="str">
        <f>IF('Phase Export'!AI13="","",LOOKUP('Phase Export'!AI13/1000000,$B:$B,$C:$C))</f>
        <v/>
      </c>
      <c r="H13" s="226" t="str">
        <f>IF('Phase Export'!AJ13="","",LOOKUP('Phase Export'!AJ13/1000000,$B:$B,$C:$C))</f>
        <v/>
      </c>
      <c r="K13" s="414"/>
      <c r="L13" s="414"/>
      <c r="M13" s="414"/>
      <c r="N13" s="414"/>
      <c r="O13" s="414"/>
    </row>
    <row r="14" spans="1:16">
      <c r="A14" s="616"/>
      <c r="B14" s="222">
        <v>1.2</v>
      </c>
      <c r="C14" s="222">
        <v>-3</v>
      </c>
      <c r="D14" s="230">
        <f>IF(ISBLANK('Phase Export'!M14),"",LOOKUP('Phase Export'!M14/1000000,$B:$B,$C:$C)+$A$11)</f>
        <v>16.600000000000001</v>
      </c>
      <c r="E14" s="230">
        <f>IF(ISBLANK('Phase Export'!X14),"",VLOOKUP(ROUNDUP('Phase Export'!X14/1000000,1),B:C,2,TRUE)+$A$11)</f>
        <v>17.8</v>
      </c>
      <c r="F14" s="225" t="str">
        <f>IF('Phase Export'!AH14="","",LOOKUP('Phase Export'!AH14/1000000,$B:$B,$C:$C))</f>
        <v/>
      </c>
      <c r="G14" s="225" t="str">
        <f>IF('Phase Export'!AI14="","",LOOKUP('Phase Export'!AI14/1000000,$B:$B,$C:$C))</f>
        <v/>
      </c>
      <c r="H14" s="226" t="str">
        <f>IF('Phase Export'!AJ14="","",LOOKUP('Phase Export'!AJ14/1000000,$B:$B,$C:$C))</f>
        <v/>
      </c>
      <c r="K14" s="414"/>
      <c r="L14" s="414"/>
      <c r="M14" s="414"/>
      <c r="N14" s="414"/>
      <c r="O14" s="414"/>
    </row>
    <row r="15" spans="1:16">
      <c r="A15" s="616"/>
      <c r="B15" s="222">
        <v>1.3</v>
      </c>
      <c r="C15" s="222">
        <v>-3</v>
      </c>
      <c r="D15" s="230">
        <f>IF(ISBLANK('Phase Export'!M15),"",LOOKUP('Phase Export'!M15/1000000,$B:$B,$C:$C)+$A$11)</f>
        <v>18.2</v>
      </c>
      <c r="E15" s="230">
        <f>IF(ISBLANK('Phase Export'!X15),"",VLOOKUP(ROUNDUP('Phase Export'!X15/1000000,1),B:C,2,TRUE)+$A$11)</f>
        <v>18.600000000000001</v>
      </c>
      <c r="F15" s="225" t="str">
        <f>IF('Phase Export'!AH15="","",LOOKUP('Phase Export'!AH15/1000000,$B:$B,$C:$C))</f>
        <v/>
      </c>
      <c r="G15" s="225" t="str">
        <f>IF('Phase Export'!AI15="","",LOOKUP('Phase Export'!AI15/1000000,$B:$B,$C:$C))</f>
        <v/>
      </c>
      <c r="H15" s="226" t="str">
        <f>IF('Phase Export'!AJ15="","",LOOKUP('Phase Export'!AJ15/1000000,$B:$B,$C:$C))</f>
        <v/>
      </c>
      <c r="K15" s="414"/>
      <c r="L15" s="414"/>
      <c r="M15" s="414"/>
      <c r="N15" s="414"/>
      <c r="O15" s="414"/>
    </row>
    <row r="16" spans="1:16">
      <c r="A16" s="616"/>
      <c r="B16" s="222">
        <v>1.4</v>
      </c>
      <c r="C16" s="222">
        <v>-3</v>
      </c>
      <c r="D16" s="230">
        <f>IF(ISBLANK('Phase Export'!M16),"",LOOKUP('Phase Export'!M16/1000000,$B:$B,$C:$C)+$A$11)</f>
        <v>20.100000000000001</v>
      </c>
      <c r="E16" s="230">
        <f>IF(ISBLANK('Phase Export'!X16),"",VLOOKUP(ROUNDUP('Phase Export'!X16/1000000,1),B:C,2,TRUE)+$A$11)</f>
        <v>19.8</v>
      </c>
      <c r="F16" s="225" t="str">
        <f>IF('Phase Export'!AH16="","",LOOKUP('Phase Export'!AH16/1000000,$B:$B,$C:$C))</f>
        <v/>
      </c>
      <c r="G16" s="225" t="str">
        <f>IF('Phase Export'!AI16="","",LOOKUP('Phase Export'!AI16/1000000,$B:$B,$C:$C))</f>
        <v/>
      </c>
      <c r="H16" s="226" t="str">
        <f>IF('Phase Export'!AJ16="","",LOOKUP('Phase Export'!AJ16/1000000,$B:$B,$C:$C))</f>
        <v/>
      </c>
      <c r="K16" s="414"/>
      <c r="L16" s="414"/>
      <c r="M16" s="414"/>
      <c r="N16" s="414"/>
      <c r="O16" s="414"/>
    </row>
    <row r="17" spans="1:8">
      <c r="A17" s="616"/>
      <c r="B17" s="222">
        <v>1.5</v>
      </c>
      <c r="C17" s="222">
        <v>-2.9</v>
      </c>
      <c r="D17" s="230">
        <f>IF(ISBLANK('Phase Export'!M17),"",LOOKUP('Phase Export'!M17/1000000,$B:$B,$C:$C)+$A$11)</f>
        <v>27.6</v>
      </c>
      <c r="E17" s="230">
        <f>IF(ISBLANK('Phase Export'!X17),"",VLOOKUP(ROUNDUP('Phase Export'!X17/1000000,1),B:C,2,TRUE)+$A$11)</f>
        <v>20.7</v>
      </c>
      <c r="F17" s="225">
        <f>IF('Phase Export'!AH17="","",LOOKUP('Phase Export'!AH17/1000000,$B:$B,$C:$C))</f>
        <v>21.9</v>
      </c>
      <c r="G17" s="225">
        <f>IF('Phase Export'!AI17="","",LOOKUP('Phase Export'!AI17/1000000,$B:$B,$C:$C))</f>
        <v>21.9</v>
      </c>
      <c r="H17" s="226">
        <f>IF('Phase Export'!AJ17="","",LOOKUP('Phase Export'!AJ17/1000000,$B:$B,$C:$C))</f>
        <v>21.9</v>
      </c>
    </row>
    <row r="18" spans="1:8">
      <c r="B18" s="222">
        <v>1.6</v>
      </c>
      <c r="C18" s="222">
        <v>-2.9</v>
      </c>
      <c r="D18" s="230">
        <f>IF(ISBLANK('Phase Export'!M18),"",LOOKUP('Phase Export'!M18/1000000,$B:$B,$C:$C)+$A$11)</f>
        <v>32.6</v>
      </c>
      <c r="E18" s="230" t="str">
        <f>IF(ISBLANK('Phase Export'!X18),"",VLOOKUP(ROUNDUP('Phase Export'!X18/1000000,1),B:C,2,TRUE)+$A$11)</f>
        <v/>
      </c>
      <c r="F18" s="225">
        <f>IF('Phase Export'!AH18="","",LOOKUP('Phase Export'!AH18/1000000,$B:$B,$C:$C))</f>
        <v>26.1</v>
      </c>
      <c r="G18" s="225">
        <f>IF('Phase Export'!AI18="","",LOOKUP('Phase Export'!AI18/1000000,$B:$B,$C:$C))</f>
        <v>26.9</v>
      </c>
      <c r="H18" s="226">
        <f>IF('Phase Export'!AJ18="","",LOOKUP('Phase Export'!AJ18/1000000,$B:$B,$C:$C))</f>
        <v>28.3</v>
      </c>
    </row>
    <row r="19" spans="1:8">
      <c r="B19" s="222">
        <v>1.7</v>
      </c>
      <c r="C19" s="222">
        <v>-2.9</v>
      </c>
      <c r="D19" s="230">
        <f>IF(ISBLANK('Phase Export'!M19),"",LOOKUP('Phase Export'!M19/1000000,$B:$B,$C:$C)+$A$11)</f>
        <v>34.799999999999997</v>
      </c>
      <c r="E19" s="230" t="str">
        <f>IF(ISBLANK('Phase Export'!X19),"",VLOOKUP(ROUNDUP('Phase Export'!X19/1000000,1),B:C,2,TRUE)+$A$11)</f>
        <v/>
      </c>
      <c r="F19" s="225">
        <f>IF('Phase Export'!AH19="","",LOOKUP('Phase Export'!AH19/1000000,$B:$B,$C:$C))</f>
        <v>28</v>
      </c>
      <c r="G19" s="225">
        <f>IF('Phase Export'!AI19="","",LOOKUP('Phase Export'!AI19/1000000,$B:$B,$C:$C))</f>
        <v>29.1</v>
      </c>
      <c r="H19" s="226">
        <f>IF('Phase Export'!AJ19="","",LOOKUP('Phase Export'!AJ19/1000000,$B:$B,$C:$C))</f>
        <v>30.8</v>
      </c>
    </row>
    <row r="20" spans="1:8">
      <c r="B20" s="222">
        <v>1.8</v>
      </c>
      <c r="C20" s="222">
        <v>-2.9</v>
      </c>
      <c r="D20" s="230">
        <f>IF(ISBLANK('Phase Export'!M20),"",LOOKUP('Phase Export'!M20/1000000,$B:$B,$C:$C)+$A$11)</f>
        <v>35.299999999999997</v>
      </c>
      <c r="E20" s="230" t="str">
        <f>IF(ISBLANK('Phase Export'!X20),"",VLOOKUP(ROUNDUP('Phase Export'!X20/1000000,1),B:C,2,TRUE)+$A$11)</f>
        <v/>
      </c>
      <c r="F20" s="225">
        <f>IF('Phase Export'!AH20="","",LOOKUP('Phase Export'!AH20/1000000,$B:$B,$C:$C))</f>
        <v>28.5</v>
      </c>
      <c r="G20" s="225">
        <f>IF('Phase Export'!AI20="","",LOOKUP('Phase Export'!AI20/1000000,$B:$B,$C:$C))</f>
        <v>29.6</v>
      </c>
      <c r="H20" s="226">
        <f>IF('Phase Export'!AJ20="","",LOOKUP('Phase Export'!AJ20/1000000,$B:$B,$C:$C))</f>
        <v>31.6</v>
      </c>
    </row>
    <row r="21" spans="1:8">
      <c r="B21" s="222">
        <v>1.9</v>
      </c>
      <c r="C21" s="222">
        <v>-2.9</v>
      </c>
      <c r="D21" s="230">
        <f>IF(ISBLANK('Phase Export'!K21),"",LOOKUP('Phase Export'!K21/1000000,$B:$B,$C:$C)+$A$11)</f>
        <v>1.7</v>
      </c>
      <c r="E21" s="230" t="str">
        <f>IF(ISBLANK('Phase Export'!X21),"",VLOOKUP(ROUNDUP('Phase Export'!X21/1000000,1),B:C,2,TRUE)+$A$11)</f>
        <v/>
      </c>
      <c r="F21" s="225">
        <f>IF('Phase Export'!AH21="","",LOOKUP('Phase Export'!AH21/1000000,$B:$B,$C:$C))</f>
        <v>31.4</v>
      </c>
      <c r="G21" s="225">
        <f>IF('Phase Export'!AI21="","",LOOKUP('Phase Export'!AI21/1000000,$B:$B,$C:$C))</f>
        <v>34.5</v>
      </c>
      <c r="H21" s="226">
        <f>IF('Phase Export'!AJ21="","",LOOKUP('Phase Export'!AJ21/1000000,$B:$B,$C:$C))</f>
        <v>39.799999999999997</v>
      </c>
    </row>
    <row r="22" spans="1:8">
      <c r="B22" s="222">
        <v>2</v>
      </c>
      <c r="C22" s="222">
        <v>-2.8</v>
      </c>
      <c r="D22" s="230" t="str">
        <f>IF(ISBLANK('Phase Export'!M22),"",LOOKUP('Phase Export'!M22/1000000,$B:$B,$C:$C)+$A$11)</f>
        <v/>
      </c>
      <c r="E22" s="230" t="str">
        <f>IF(ISBLANK('Phase Export'!X22),"",VLOOKUP(ROUNDUP('Phase Export'!X22/1000000,1),B:C,2,TRUE)+$A$11)</f>
        <v/>
      </c>
      <c r="F22" s="225" t="str">
        <f>IF('Phase Export'!AH22="","",LOOKUP('Phase Export'!AH22/1000000,$B:$B,$C:$C))</f>
        <v/>
      </c>
      <c r="G22" s="225" t="str">
        <f>IF('Phase Export'!AI22="","",LOOKUP('Phase Export'!AI22/1000000,$B:$B,$C:$C))</f>
        <v/>
      </c>
      <c r="H22" s="226" t="str">
        <f>IF('Phase Export'!AJ22="","",LOOKUP('Phase Export'!AJ22/1000000,$B:$B,$C:$C))</f>
        <v/>
      </c>
    </row>
    <row r="23" spans="1:8">
      <c r="B23" s="222">
        <v>2.1</v>
      </c>
      <c r="C23" s="222">
        <v>-2.8</v>
      </c>
      <c r="D23" s="230" t="str">
        <f>IF(ISBLANK('Phase Export'!M23),"",LOOKUP('Phase Export'!M23/1000000,$B:$B,$C:$C)+$A$11)</f>
        <v/>
      </c>
      <c r="E23" s="230" t="str">
        <f>IF(ISBLANK('Phase Export'!X23),"",VLOOKUP(ROUNDUP('Phase Export'!X23/1000000,1),B:C,2,TRUE)+$A$11)</f>
        <v/>
      </c>
      <c r="F23" s="225" t="str">
        <f>IF('Phase Export'!AH23="","",LOOKUP('Phase Export'!AH23/1000000,$B:$B,$C:$C))</f>
        <v/>
      </c>
      <c r="G23" s="225" t="str">
        <f>IF('Phase Export'!AI23="","",LOOKUP('Phase Export'!AI23/1000000,$B:$B,$C:$C))</f>
        <v/>
      </c>
      <c r="H23" s="226" t="str">
        <f>IF('Phase Export'!AJ23="","",LOOKUP('Phase Export'!AJ23/1000000,$B:$B,$C:$C))</f>
        <v/>
      </c>
    </row>
    <row r="24" spans="1:8">
      <c r="B24" s="222">
        <v>2.2000000000000002</v>
      </c>
      <c r="C24" s="222">
        <v>-2.8</v>
      </c>
      <c r="D24" s="230" t="str">
        <f>IF(ISBLANK('Phase Export'!M24),"",LOOKUP('Phase Export'!M24/1000000,$B:$B,$C:$C)+$A$11)</f>
        <v/>
      </c>
      <c r="E24" s="230" t="str">
        <f>IF(ISBLANK('Phase Export'!X24),"",VLOOKUP(ROUNDUP('Phase Export'!X24/1000000,1),B:C,2,TRUE)+$A$11)</f>
        <v/>
      </c>
      <c r="F24" s="225" t="str">
        <f>IF('Phase Export'!AH24="","",LOOKUP('Phase Export'!AH24/1000000,$B:$B,$C:$C))</f>
        <v/>
      </c>
      <c r="G24" s="225" t="str">
        <f>IF('Phase Export'!AI24="","",LOOKUP('Phase Export'!AI24/1000000,$B:$B,$C:$C))</f>
        <v/>
      </c>
      <c r="H24" s="226" t="str">
        <f>IF('Phase Export'!AJ24="","",LOOKUP('Phase Export'!AJ24/1000000,$B:$B,$C:$C))</f>
        <v/>
      </c>
    </row>
    <row r="25" spans="1:8">
      <c r="B25" s="222">
        <v>2.2999999999999998</v>
      </c>
      <c r="C25" s="222">
        <v>-2.8</v>
      </c>
      <c r="D25" s="230" t="str">
        <f>IF(ISBLANK('Phase Export'!M25),"",LOOKUP('Phase Export'!M25/1000000,$B:$B,$C:$C)+$A$11)</f>
        <v/>
      </c>
      <c r="E25" s="230" t="str">
        <f>IF(ISBLANK('Phase Export'!X25),"",VLOOKUP(ROUNDUP('Phase Export'!X25/1000000,1),B:C,2,TRUE)+$A$11)</f>
        <v/>
      </c>
      <c r="F25" s="225" t="str">
        <f>IF('Phase Export'!AH25="","",LOOKUP('Phase Export'!AH25/1000000,$B:$B,$C:$C))</f>
        <v/>
      </c>
      <c r="G25" s="225" t="str">
        <f>IF('Phase Export'!AI25="","",LOOKUP('Phase Export'!AI25/1000000,$B:$B,$C:$C))</f>
        <v/>
      </c>
      <c r="H25" s="226" t="str">
        <f>IF('Phase Export'!AJ25="","",LOOKUP('Phase Export'!AJ25/1000000,$B:$B,$C:$C))</f>
        <v/>
      </c>
    </row>
    <row r="26" spans="1:8">
      <c r="B26" s="222">
        <v>2.4</v>
      </c>
      <c r="C26" s="222">
        <v>-2.8</v>
      </c>
      <c r="D26" s="230" t="str">
        <f>IF(ISBLANK('Phase Export'!M26),"",LOOKUP('Phase Export'!M26/1000000,$B:$B,$C:$C)+$A$11)</f>
        <v/>
      </c>
      <c r="E26" s="230" t="str">
        <f>IF(ISBLANK('Phase Export'!X26),"",VLOOKUP(ROUNDUP('Phase Export'!X26/1000000,1),B:C,2,TRUE)+$A$11)</f>
        <v/>
      </c>
      <c r="F26" s="225" t="str">
        <f>IF('Phase Export'!AH26="","",LOOKUP('Phase Export'!AH26/1000000,$B:$B,$C:$C))</f>
        <v/>
      </c>
      <c r="G26" s="225" t="str">
        <f>IF('Phase Export'!AI26="","",LOOKUP('Phase Export'!AI26/1000000,$B:$B,$C:$C))</f>
        <v/>
      </c>
      <c r="H26" s="226" t="str">
        <f>IF('Phase Export'!AJ26="","",LOOKUP('Phase Export'!AJ26/1000000,$B:$B,$C:$C))</f>
        <v/>
      </c>
    </row>
    <row r="27" spans="1:8">
      <c r="B27" s="222">
        <v>2.5</v>
      </c>
      <c r="C27" s="222">
        <v>-2.7</v>
      </c>
      <c r="D27" s="230" t="str">
        <f>IF(ISBLANK('Phase Export'!M27),"",LOOKUP('Phase Export'!M27/1000000,$B:$B,$C:$C)+$A$11)</f>
        <v/>
      </c>
      <c r="E27" s="230" t="str">
        <f>IF(ISBLANK('Phase Export'!X27),"",VLOOKUP(ROUNDUP('Phase Export'!X27/1000000,1),B:C,2,TRUE)+$A$11)</f>
        <v/>
      </c>
      <c r="F27" s="225" t="str">
        <f>IF('Phase Export'!AH27="","",LOOKUP('Phase Export'!AH27/1000000,$B:$B,$C:$C))</f>
        <v/>
      </c>
      <c r="G27" s="225" t="str">
        <f>IF('Phase Export'!AI27="","",LOOKUP('Phase Export'!AI27/1000000,$B:$B,$C:$C))</f>
        <v/>
      </c>
      <c r="H27" s="226" t="str">
        <f>IF('Phase Export'!AJ27="","",LOOKUP('Phase Export'!AJ27/1000000,$B:$B,$C:$C))</f>
        <v/>
      </c>
    </row>
    <row r="28" spans="1:8">
      <c r="B28" s="222">
        <v>2.6</v>
      </c>
      <c r="C28" s="222">
        <v>-2.7</v>
      </c>
      <c r="D28" s="230" t="str">
        <f>IF(ISBLANK('Phase Export'!M28),"",LOOKUP('Phase Export'!M28/1000000,$B:$B,$C:$C)+$A$11)</f>
        <v/>
      </c>
      <c r="E28" s="230" t="str">
        <f>IF(ISBLANK('Phase Export'!X28),"",VLOOKUP(ROUNDUP('Phase Export'!X28/1000000,1),B:C,2,TRUE)+$A$11)</f>
        <v/>
      </c>
      <c r="F28" s="225" t="str">
        <f>IF('Phase Export'!AH28="","",LOOKUP('Phase Export'!AH28/1000000,$B:$B,$C:$C))</f>
        <v/>
      </c>
      <c r="G28" s="225" t="str">
        <f>IF('Phase Export'!AI28="","",LOOKUP('Phase Export'!AI28/1000000,$B:$B,$C:$C))</f>
        <v/>
      </c>
      <c r="H28" s="226" t="str">
        <f>IF('Phase Export'!AJ28="","",LOOKUP('Phase Export'!AJ28/1000000,$B:$B,$C:$C))</f>
        <v/>
      </c>
    </row>
    <row r="29" spans="1:8">
      <c r="B29" s="222">
        <v>2.7</v>
      </c>
      <c r="C29" s="222">
        <v>-2.7</v>
      </c>
      <c r="D29" s="230" t="str">
        <f>IF(ISBLANK('Phase Export'!M29),"",LOOKUP('Phase Export'!M29/1000000,$B:$B,$C:$C)+$A$11)</f>
        <v/>
      </c>
      <c r="E29" s="230" t="str">
        <f>IF(ISBLANK('Phase Export'!X29),"",VLOOKUP(ROUNDUP('Phase Export'!X29/1000000,1),B:C,2,TRUE)+$A$11)</f>
        <v/>
      </c>
      <c r="F29" s="225" t="str">
        <f>IF('Phase Export'!AH29="","",LOOKUP('Phase Export'!AH29/1000000,$B:$B,$C:$C))</f>
        <v/>
      </c>
      <c r="G29" s="225" t="str">
        <f>IF('Phase Export'!AI29="","",LOOKUP('Phase Export'!AI29/1000000,$B:$B,$C:$C))</f>
        <v/>
      </c>
      <c r="H29" s="226" t="str">
        <f>IF('Phase Export'!AJ29="","",LOOKUP('Phase Export'!AJ29/1000000,$B:$B,$C:$C))</f>
        <v/>
      </c>
    </row>
    <row r="30" spans="1:8">
      <c r="B30" s="222">
        <v>2.8</v>
      </c>
      <c r="C30" s="222">
        <v>-2.7</v>
      </c>
      <c r="D30" s="230" t="str">
        <f>IF(ISBLANK('Phase Export'!M30),"",LOOKUP('Phase Export'!M30/1000000,$B:$B,$C:$C)+$A$11)</f>
        <v/>
      </c>
      <c r="E30" s="230" t="str">
        <f>IF(ISBLANK('Phase Export'!X30),"",VLOOKUP(ROUNDUP('Phase Export'!X30/1000000,1),B:C,2,TRUE)+$A$11)</f>
        <v/>
      </c>
      <c r="F30" s="225" t="str">
        <f>IF('Phase Export'!AH30="","",LOOKUP('Phase Export'!AH30/1000000,$B:$B,$C:$C))</f>
        <v/>
      </c>
      <c r="G30" s="225" t="str">
        <f>IF('Phase Export'!AI30="","",LOOKUP('Phase Export'!AI30/1000000,$B:$B,$C:$C))</f>
        <v/>
      </c>
      <c r="H30" s="226" t="str">
        <f>IF('Phase Export'!AJ30="","",LOOKUP('Phase Export'!AJ30/1000000,$B:$B,$C:$C))</f>
        <v/>
      </c>
    </row>
    <row r="31" spans="1:8">
      <c r="B31" s="222">
        <v>2.9</v>
      </c>
      <c r="C31" s="222">
        <v>-2.7</v>
      </c>
      <c r="D31" s="230" t="str">
        <f>IF(ISBLANK('Phase Export'!M31),"",LOOKUP('Phase Export'!M31/1000000,$B:$B,$C:$C)+$A$11)</f>
        <v/>
      </c>
      <c r="E31" s="230" t="str">
        <f>IF(ISBLANK('Phase Export'!X31),"",VLOOKUP(ROUNDUP('Phase Export'!X31/1000000,1),B:C,2,TRUE)+$A$11)</f>
        <v/>
      </c>
      <c r="F31" s="225" t="str">
        <f>IF('Phase Export'!AH31="","",LOOKUP('Phase Export'!AH31/1000000,$B:$B,$C:$C))</f>
        <v/>
      </c>
      <c r="G31" s="225" t="str">
        <f>IF('Phase Export'!AI31="","",LOOKUP('Phase Export'!AI31/1000000,$B:$B,$C:$C))</f>
        <v/>
      </c>
      <c r="H31" s="226" t="str">
        <f>IF('Phase Export'!AJ31="","",LOOKUP('Phase Export'!AJ31/1000000,$B:$B,$C:$C))</f>
        <v/>
      </c>
    </row>
    <row r="32" spans="1:8">
      <c r="B32" s="222">
        <v>3</v>
      </c>
      <c r="C32" s="222">
        <v>-2.6</v>
      </c>
      <c r="D32" s="230" t="str">
        <f>IF(ISBLANK('Phase Export'!M32),"",LOOKUP('Phase Export'!M32/1000000,$B:$B,$C:$C)+$A$11)</f>
        <v/>
      </c>
      <c r="E32" s="230" t="str">
        <f>IF(ISBLANK('Phase Export'!X32),"",VLOOKUP(ROUNDUP('Phase Export'!X32/1000000,1),B:C,2,TRUE)+$A$11)</f>
        <v/>
      </c>
      <c r="F32" s="225" t="str">
        <f>IF('Phase Export'!AH32="","",LOOKUP('Phase Export'!AH32/1000000,$B:$B,$C:$C))</f>
        <v/>
      </c>
      <c r="G32" s="225" t="str">
        <f>IF('Phase Export'!AI32="","",LOOKUP('Phase Export'!AI32/1000000,$B:$B,$C:$C))</f>
        <v/>
      </c>
      <c r="H32" s="226" t="str">
        <f>IF('Phase Export'!AJ32="","",LOOKUP('Phase Export'!AJ32/1000000,$B:$B,$C:$C))</f>
        <v/>
      </c>
    </row>
    <row r="33" spans="2:8">
      <c r="B33" s="222">
        <v>3.1</v>
      </c>
      <c r="C33" s="222">
        <v>-2.6</v>
      </c>
      <c r="D33" s="230" t="str">
        <f>IF(ISBLANK('Phase Export'!M33),"",LOOKUP('Phase Export'!M33/1000000,$B:$B,$C:$C)+$A$11)</f>
        <v/>
      </c>
      <c r="E33" s="230" t="str">
        <f>IF(ISBLANK('Phase Export'!X33),"",VLOOKUP(ROUNDUP('Phase Export'!X33/1000000,1),B:C,2,TRUE)+$A$11)</f>
        <v/>
      </c>
      <c r="F33" s="225" t="str">
        <f>IF('Phase Export'!AH33="","",LOOKUP('Phase Export'!AH33/1000000,$B:$B,$C:$C))</f>
        <v/>
      </c>
      <c r="G33" s="225" t="str">
        <f>IF('Phase Export'!AI33="","",LOOKUP('Phase Export'!AI33/1000000,$B:$B,$C:$C))</f>
        <v/>
      </c>
      <c r="H33" s="226" t="str">
        <f>IF('Phase Export'!AJ33="","",LOOKUP('Phase Export'!AJ33/1000000,$B:$B,$C:$C))</f>
        <v/>
      </c>
    </row>
    <row r="34" spans="2:8">
      <c r="B34" s="222">
        <v>3.2</v>
      </c>
      <c r="C34" s="222">
        <v>-2.6</v>
      </c>
      <c r="D34" s="230" t="str">
        <f>IF(ISBLANK('Phase Export'!M34),"",LOOKUP('Phase Export'!M34/1000000,$B:$B,$C:$C)+$A$11)</f>
        <v/>
      </c>
      <c r="E34" s="230" t="str">
        <f>IF(ISBLANK('Phase Export'!X34),"",VLOOKUP(ROUNDUP('Phase Export'!X34/1000000,1),B:C,2,TRUE)+$A$11)</f>
        <v/>
      </c>
      <c r="F34" s="225" t="str">
        <f>IF('Phase Export'!AH34="","",LOOKUP('Phase Export'!AH34/1000000,$B:$B,$C:$C))</f>
        <v/>
      </c>
      <c r="G34" s="225" t="str">
        <f>IF('Phase Export'!AI34="","",LOOKUP('Phase Export'!AI34/1000000,$B:$B,$C:$C))</f>
        <v/>
      </c>
      <c r="H34" s="226" t="str">
        <f>IF('Phase Export'!AJ34="","",LOOKUP('Phase Export'!AJ34/1000000,$B:$B,$C:$C))</f>
        <v/>
      </c>
    </row>
    <row r="35" spans="2:8" ht="15" thickBot="1">
      <c r="B35" s="222">
        <v>3.3</v>
      </c>
      <c r="C35" s="222">
        <v>-2.6</v>
      </c>
      <c r="D35" s="437" t="str">
        <f>IF(ISBLANK('Phase Export'!M35),"",LOOKUP('Phase Export'!M35/1000000,$B:$B,$C:$C)+$A$11)</f>
        <v/>
      </c>
      <c r="E35" s="437" t="str">
        <f>IF(ISBLANK('Phase Export'!X35),"",VLOOKUP(ROUNDUP('Phase Export'!X35/1000000,1),B:C,2,TRUE)+$A$11)</f>
        <v/>
      </c>
      <c r="F35" s="228" t="str">
        <f>IF('Phase Export'!AH35="","",LOOKUP('Phase Export'!AH35/1000000,$B:$B,$C:$C))</f>
        <v/>
      </c>
      <c r="G35" s="228" t="str">
        <f>IF('Phase Export'!AI35="","",LOOKUP('Phase Export'!AI35/1000000,$B:$B,$C:$C))</f>
        <v/>
      </c>
      <c r="H35" s="229" t="str">
        <f>IF('Phase Export'!AJ35="","",LOOKUP('Phase Export'!AJ35/1000000,$B:$B,$C:$C))</f>
        <v/>
      </c>
    </row>
    <row r="36" spans="2:8">
      <c r="B36" s="222">
        <v>3.4</v>
      </c>
      <c r="C36" s="222">
        <v>-2.6</v>
      </c>
    </row>
    <row r="37" spans="2:8">
      <c r="B37" s="222">
        <v>3.5</v>
      </c>
      <c r="C37" s="222">
        <v>-2.5</v>
      </c>
    </row>
    <row r="38" spans="2:8">
      <c r="B38" s="222">
        <v>3.6</v>
      </c>
      <c r="C38" s="222">
        <v>-2.5</v>
      </c>
    </row>
    <row r="39" spans="2:8">
      <c r="B39" s="222">
        <v>3.7</v>
      </c>
      <c r="C39" s="222">
        <v>-2.5</v>
      </c>
    </row>
    <row r="40" spans="2:8">
      <c r="B40" s="222">
        <v>3.8</v>
      </c>
      <c r="C40" s="222">
        <v>-2.5</v>
      </c>
    </row>
    <row r="41" spans="2:8">
      <c r="B41" s="222">
        <v>3.9</v>
      </c>
      <c r="C41" s="222">
        <v>-2.5</v>
      </c>
    </row>
    <row r="42" spans="2:8">
      <c r="B42" s="222">
        <v>4</v>
      </c>
      <c r="C42" s="222">
        <v>-2.4</v>
      </c>
    </row>
    <row r="43" spans="2:8">
      <c r="B43" s="222">
        <v>4.0999999999999996</v>
      </c>
      <c r="C43" s="222">
        <v>-2.4</v>
      </c>
    </row>
    <row r="44" spans="2:8">
      <c r="B44" s="222">
        <v>4.2</v>
      </c>
      <c r="C44" s="222">
        <v>-2.4</v>
      </c>
    </row>
    <row r="45" spans="2:8">
      <c r="B45" s="222">
        <v>4.3</v>
      </c>
      <c r="C45" s="222">
        <v>-2.4</v>
      </c>
    </row>
    <row r="46" spans="2:8">
      <c r="B46" s="222">
        <v>4.4000000000000004</v>
      </c>
      <c r="C46" s="222">
        <v>-2.4</v>
      </c>
    </row>
    <row r="47" spans="2:8">
      <c r="B47" s="222">
        <v>4.5</v>
      </c>
      <c r="C47" s="222">
        <v>-2.2999999999999998</v>
      </c>
    </row>
    <row r="48" spans="2:8">
      <c r="B48" s="222">
        <v>4.5999999999999996</v>
      </c>
      <c r="C48" s="222">
        <v>-2.2999999999999998</v>
      </c>
    </row>
    <row r="49" spans="2:3">
      <c r="B49" s="222">
        <v>4.7</v>
      </c>
      <c r="C49" s="222">
        <v>-2.2999999999999998</v>
      </c>
    </row>
    <row r="50" spans="2:3">
      <c r="B50" s="222">
        <v>4.8</v>
      </c>
      <c r="C50" s="222">
        <v>-2.2999999999999998</v>
      </c>
    </row>
    <row r="51" spans="2:3">
      <c r="B51" s="222">
        <v>4.9000000000000004</v>
      </c>
      <c r="C51" s="222">
        <v>-2.2999999999999998</v>
      </c>
    </row>
    <row r="52" spans="2:3">
      <c r="B52" s="222">
        <v>5</v>
      </c>
      <c r="C52" s="222">
        <v>-2.2999999999999998</v>
      </c>
    </row>
    <row r="53" spans="2:3">
      <c r="B53" s="222">
        <v>5.0999999999999996</v>
      </c>
      <c r="C53" s="222">
        <v>-2.2000000000000002</v>
      </c>
    </row>
    <row r="54" spans="2:3">
      <c r="B54" s="222">
        <v>5.2</v>
      </c>
      <c r="C54" s="222">
        <v>-2.2000000000000002</v>
      </c>
    </row>
    <row r="55" spans="2:3">
      <c r="B55" s="222">
        <v>5.3</v>
      </c>
      <c r="C55" s="222">
        <v>-2.2000000000000002</v>
      </c>
    </row>
    <row r="56" spans="2:3">
      <c r="B56" s="222">
        <v>5.4</v>
      </c>
      <c r="C56" s="222">
        <v>-2.2000000000000002</v>
      </c>
    </row>
    <row r="57" spans="2:3">
      <c r="B57" s="222">
        <v>5.5</v>
      </c>
      <c r="C57" s="222">
        <v>-2.2000000000000002</v>
      </c>
    </row>
    <row r="58" spans="2:3">
      <c r="B58" s="222">
        <v>5.6</v>
      </c>
      <c r="C58" s="222">
        <v>-2.1</v>
      </c>
    </row>
    <row r="59" spans="2:3">
      <c r="B59" s="222">
        <v>5.7</v>
      </c>
      <c r="C59" s="222">
        <v>-2.1</v>
      </c>
    </row>
    <row r="60" spans="2:3">
      <c r="B60" s="222">
        <v>5.8</v>
      </c>
      <c r="C60" s="222">
        <v>-2.1</v>
      </c>
    </row>
    <row r="61" spans="2:3">
      <c r="B61" s="222">
        <v>5.9</v>
      </c>
      <c r="C61" s="222">
        <v>-2.1</v>
      </c>
    </row>
    <row r="62" spans="2:3">
      <c r="B62" s="222">
        <v>6</v>
      </c>
      <c r="C62" s="222">
        <v>-2.1</v>
      </c>
    </row>
    <row r="63" spans="2:3">
      <c r="B63" s="222">
        <v>6.1</v>
      </c>
      <c r="C63" s="222">
        <v>-2</v>
      </c>
    </row>
    <row r="64" spans="2:3">
      <c r="B64" s="222">
        <v>6.2</v>
      </c>
      <c r="C64" s="222">
        <v>-2</v>
      </c>
    </row>
    <row r="65" spans="2:3">
      <c r="B65" s="222">
        <v>6.3</v>
      </c>
      <c r="C65" s="222">
        <v>-2</v>
      </c>
    </row>
    <row r="66" spans="2:3">
      <c r="B66" s="222">
        <v>6.4</v>
      </c>
      <c r="C66" s="222">
        <v>-2</v>
      </c>
    </row>
    <row r="67" spans="2:3">
      <c r="B67" s="222">
        <v>6.5</v>
      </c>
      <c r="C67" s="222">
        <v>-2</v>
      </c>
    </row>
    <row r="68" spans="2:3">
      <c r="B68" s="222">
        <v>6.6</v>
      </c>
      <c r="C68" s="222">
        <v>-1.9</v>
      </c>
    </row>
    <row r="69" spans="2:3">
      <c r="B69" s="222">
        <v>6.7</v>
      </c>
      <c r="C69" s="222">
        <v>-1.9</v>
      </c>
    </row>
    <row r="70" spans="2:3">
      <c r="B70" s="222">
        <v>6.8</v>
      </c>
      <c r="C70" s="222">
        <v>-1.9</v>
      </c>
    </row>
    <row r="71" spans="2:3">
      <c r="B71" s="222">
        <v>6.9</v>
      </c>
      <c r="C71" s="222">
        <v>-1.9</v>
      </c>
    </row>
    <row r="72" spans="2:3">
      <c r="B72" s="222">
        <v>7</v>
      </c>
      <c r="C72" s="222">
        <v>-1.9</v>
      </c>
    </row>
    <row r="73" spans="2:3">
      <c r="B73" s="222">
        <v>7.1</v>
      </c>
      <c r="C73" s="222">
        <v>-1.8</v>
      </c>
    </row>
    <row r="74" spans="2:3">
      <c r="B74" s="222">
        <v>7.2</v>
      </c>
      <c r="C74" s="222">
        <v>-1.8</v>
      </c>
    </row>
    <row r="75" spans="2:3">
      <c r="B75" s="222">
        <v>7.3</v>
      </c>
      <c r="C75" s="222">
        <v>-1.8</v>
      </c>
    </row>
    <row r="76" spans="2:3">
      <c r="B76" s="222">
        <v>7.4</v>
      </c>
      <c r="C76" s="222">
        <v>-1.8</v>
      </c>
    </row>
    <row r="77" spans="2:3">
      <c r="B77" s="222">
        <v>7.5</v>
      </c>
      <c r="C77" s="222">
        <v>-1.8</v>
      </c>
    </row>
    <row r="78" spans="2:3">
      <c r="B78" s="222">
        <v>7.6</v>
      </c>
      <c r="C78" s="222">
        <v>-1.7</v>
      </c>
    </row>
    <row r="79" spans="2:3">
      <c r="B79" s="222">
        <v>7.7</v>
      </c>
      <c r="C79" s="222">
        <v>-1.7</v>
      </c>
    </row>
    <row r="80" spans="2:3">
      <c r="B80" s="222">
        <v>7.8</v>
      </c>
      <c r="C80" s="222">
        <v>-1.7</v>
      </c>
    </row>
    <row r="81" spans="2:3">
      <c r="B81" s="222">
        <v>7.9</v>
      </c>
      <c r="C81" s="222">
        <v>-1.7</v>
      </c>
    </row>
    <row r="82" spans="2:3">
      <c r="B82" s="222">
        <v>8</v>
      </c>
      <c r="C82" s="222">
        <v>-1.7</v>
      </c>
    </row>
    <row r="83" spans="2:3">
      <c r="B83" s="222">
        <v>8.1</v>
      </c>
      <c r="C83" s="222">
        <v>-1.6</v>
      </c>
    </row>
    <row r="84" spans="2:3">
      <c r="B84" s="222">
        <v>8.1999999999999993</v>
      </c>
      <c r="C84" s="222">
        <v>-1.6</v>
      </c>
    </row>
    <row r="85" spans="2:3">
      <c r="B85" s="222">
        <v>8.3000000000000007</v>
      </c>
      <c r="C85" s="222">
        <v>-1.6</v>
      </c>
    </row>
    <row r="86" spans="2:3">
      <c r="B86" s="222">
        <v>8.4</v>
      </c>
      <c r="C86" s="222">
        <v>-1.6</v>
      </c>
    </row>
    <row r="87" spans="2:3">
      <c r="B87" s="222">
        <v>8.5</v>
      </c>
      <c r="C87" s="222">
        <v>-1.6</v>
      </c>
    </row>
    <row r="88" spans="2:3">
      <c r="B88" s="222">
        <v>8.6</v>
      </c>
      <c r="C88" s="222">
        <v>-1.5</v>
      </c>
    </row>
    <row r="89" spans="2:3">
      <c r="B89" s="222">
        <v>8.6999999999999993</v>
      </c>
      <c r="C89" s="222">
        <v>-1.5</v>
      </c>
    </row>
    <row r="90" spans="2:3">
      <c r="B90" s="222">
        <v>8.8000000000000007</v>
      </c>
      <c r="C90" s="222">
        <v>-1.5</v>
      </c>
    </row>
    <row r="91" spans="2:3">
      <c r="B91" s="222">
        <v>8.9</v>
      </c>
      <c r="C91" s="222">
        <v>-1.5</v>
      </c>
    </row>
    <row r="92" spans="2:3">
      <c r="B92" s="222">
        <v>9</v>
      </c>
      <c r="C92" s="222">
        <v>-1.5</v>
      </c>
    </row>
    <row r="93" spans="2:3">
      <c r="B93" s="222">
        <v>9.1</v>
      </c>
      <c r="C93" s="222">
        <v>-1.4</v>
      </c>
    </row>
    <row r="94" spans="2:3">
      <c r="B94" s="222">
        <v>9.1999999999999993</v>
      </c>
      <c r="C94" s="222">
        <v>-1.4</v>
      </c>
    </row>
    <row r="95" spans="2:3">
      <c r="B95" s="222">
        <v>9.3000000000000007</v>
      </c>
      <c r="C95" s="222">
        <v>-1.4</v>
      </c>
    </row>
    <row r="96" spans="2:3">
      <c r="B96" s="222">
        <v>9.4</v>
      </c>
      <c r="C96" s="222">
        <v>-1.4</v>
      </c>
    </row>
    <row r="97" spans="2:3">
      <c r="B97" s="222">
        <v>9.5</v>
      </c>
      <c r="C97" s="222">
        <v>-1.4</v>
      </c>
    </row>
    <row r="98" spans="2:3">
      <c r="B98" s="222">
        <v>9.6</v>
      </c>
      <c r="C98" s="222">
        <v>-1.3</v>
      </c>
    </row>
    <row r="99" spans="2:3">
      <c r="B99" s="222">
        <v>9.6999999999999993</v>
      </c>
      <c r="C99" s="222">
        <v>-1.3</v>
      </c>
    </row>
    <row r="100" spans="2:3">
      <c r="B100" s="222">
        <v>9.8000000000000007</v>
      </c>
      <c r="C100" s="222">
        <v>-1.3</v>
      </c>
    </row>
    <row r="101" spans="2:3">
      <c r="B101" s="222">
        <v>9.9</v>
      </c>
      <c r="C101" s="222">
        <v>-1.3</v>
      </c>
    </row>
    <row r="102" spans="2:3">
      <c r="B102" s="222">
        <v>10</v>
      </c>
      <c r="C102" s="222">
        <v>-1.3</v>
      </c>
    </row>
    <row r="103" spans="2:3">
      <c r="B103" s="222">
        <v>10.1</v>
      </c>
      <c r="C103" s="222">
        <v>-1.3</v>
      </c>
    </row>
    <row r="104" spans="2:3">
      <c r="B104" s="222">
        <v>10.199999999999999</v>
      </c>
      <c r="C104" s="222">
        <v>-1.2</v>
      </c>
    </row>
    <row r="105" spans="2:3">
      <c r="B105" s="222">
        <v>10.3</v>
      </c>
      <c r="C105" s="222">
        <v>-1.2</v>
      </c>
    </row>
    <row r="106" spans="2:3">
      <c r="B106" s="222">
        <v>10.4</v>
      </c>
      <c r="C106" s="222">
        <v>-1.2</v>
      </c>
    </row>
    <row r="107" spans="2:3">
      <c r="B107" s="222">
        <v>10.5</v>
      </c>
      <c r="C107" s="222">
        <v>-1.2</v>
      </c>
    </row>
    <row r="108" spans="2:3">
      <c r="B108" s="222">
        <v>10.6</v>
      </c>
      <c r="C108" s="222">
        <v>-1.2</v>
      </c>
    </row>
    <row r="109" spans="2:3">
      <c r="B109" s="222">
        <v>10.7</v>
      </c>
      <c r="C109" s="222">
        <v>-1.1000000000000001</v>
      </c>
    </row>
    <row r="110" spans="2:3">
      <c r="B110" s="222">
        <v>10.8</v>
      </c>
      <c r="C110" s="222">
        <v>-1.1000000000000001</v>
      </c>
    </row>
    <row r="111" spans="2:3">
      <c r="B111" s="222">
        <v>10.9</v>
      </c>
      <c r="C111" s="222">
        <v>-1.1000000000000001</v>
      </c>
    </row>
    <row r="112" spans="2:3">
      <c r="B112" s="222">
        <v>11</v>
      </c>
      <c r="C112" s="222">
        <v>-1.1000000000000001</v>
      </c>
    </row>
    <row r="113" spans="2:3">
      <c r="B113" s="222">
        <v>11.1</v>
      </c>
      <c r="C113" s="222">
        <v>-1.1000000000000001</v>
      </c>
    </row>
    <row r="114" spans="2:3">
      <c r="B114" s="222">
        <v>11.2</v>
      </c>
      <c r="C114" s="222">
        <v>-1</v>
      </c>
    </row>
    <row r="115" spans="2:3">
      <c r="B115" s="222">
        <v>11.3</v>
      </c>
      <c r="C115" s="222">
        <v>-1</v>
      </c>
    </row>
    <row r="116" spans="2:3">
      <c r="B116" s="222">
        <v>11.4</v>
      </c>
      <c r="C116" s="222">
        <v>-1</v>
      </c>
    </row>
    <row r="117" spans="2:3">
      <c r="B117" s="222">
        <v>11.5</v>
      </c>
      <c r="C117" s="222">
        <v>-1</v>
      </c>
    </row>
    <row r="118" spans="2:3">
      <c r="B118" s="222">
        <v>11.6</v>
      </c>
      <c r="C118" s="222">
        <v>-1</v>
      </c>
    </row>
    <row r="119" spans="2:3">
      <c r="B119" s="222">
        <v>11.7</v>
      </c>
      <c r="C119" s="222">
        <v>-0.9</v>
      </c>
    </row>
    <row r="120" spans="2:3">
      <c r="B120" s="222">
        <v>11.8</v>
      </c>
      <c r="C120" s="222">
        <v>-0.9</v>
      </c>
    </row>
    <row r="121" spans="2:3">
      <c r="B121" s="222">
        <v>11.9</v>
      </c>
      <c r="C121" s="222">
        <v>-0.9</v>
      </c>
    </row>
    <row r="122" spans="2:3">
      <c r="B122" s="222">
        <v>12</v>
      </c>
      <c r="C122" s="222">
        <v>-0.9</v>
      </c>
    </row>
    <row r="123" spans="2:3">
      <c r="B123" s="222">
        <v>12.1</v>
      </c>
      <c r="C123" s="222">
        <v>-0.9</v>
      </c>
    </row>
    <row r="124" spans="2:3">
      <c r="B124" s="222">
        <v>12.2</v>
      </c>
      <c r="C124" s="222">
        <v>-0.8</v>
      </c>
    </row>
    <row r="125" spans="2:3">
      <c r="B125" s="222">
        <v>12.3</v>
      </c>
      <c r="C125" s="222">
        <v>-0.8</v>
      </c>
    </row>
    <row r="126" spans="2:3">
      <c r="B126" s="222">
        <v>12.4</v>
      </c>
      <c r="C126" s="222">
        <v>-0.8</v>
      </c>
    </row>
    <row r="127" spans="2:3">
      <c r="B127" s="222">
        <v>12.5</v>
      </c>
      <c r="C127" s="222">
        <v>-0.8</v>
      </c>
    </row>
    <row r="128" spans="2:3">
      <c r="B128" s="222">
        <v>12.6</v>
      </c>
      <c r="C128" s="222">
        <v>-0.8</v>
      </c>
    </row>
    <row r="129" spans="2:3">
      <c r="B129" s="222">
        <v>12.7</v>
      </c>
      <c r="C129" s="222">
        <v>-0.7</v>
      </c>
    </row>
    <row r="130" spans="2:3">
      <c r="B130" s="222">
        <v>12.8</v>
      </c>
      <c r="C130" s="222">
        <v>-0.7</v>
      </c>
    </row>
    <row r="131" spans="2:3">
      <c r="B131" s="222">
        <v>12.9</v>
      </c>
      <c r="C131" s="222">
        <v>-0.7</v>
      </c>
    </row>
    <row r="132" spans="2:3">
      <c r="B132" s="222">
        <v>13</v>
      </c>
      <c r="C132" s="222">
        <v>-0.7</v>
      </c>
    </row>
    <row r="133" spans="2:3">
      <c r="B133" s="222">
        <v>13.1</v>
      </c>
      <c r="C133" s="222">
        <v>-0.7</v>
      </c>
    </row>
    <row r="134" spans="2:3">
      <c r="B134" s="222">
        <v>13.2</v>
      </c>
      <c r="C134" s="222">
        <v>-0.6</v>
      </c>
    </row>
    <row r="135" spans="2:3">
      <c r="B135" s="222">
        <v>13.3</v>
      </c>
      <c r="C135" s="222">
        <v>-0.6</v>
      </c>
    </row>
    <row r="136" spans="2:3">
      <c r="B136" s="222">
        <v>13.4</v>
      </c>
      <c r="C136" s="222">
        <v>-0.6</v>
      </c>
    </row>
    <row r="137" spans="2:3">
      <c r="B137" s="222">
        <v>13.5</v>
      </c>
      <c r="C137" s="222">
        <v>-0.6</v>
      </c>
    </row>
    <row r="138" spans="2:3">
      <c r="B138" s="222">
        <v>13.6</v>
      </c>
      <c r="C138" s="222">
        <v>-0.6</v>
      </c>
    </row>
    <row r="139" spans="2:3">
      <c r="B139" s="222">
        <v>13.7</v>
      </c>
      <c r="C139" s="222">
        <v>-0.5</v>
      </c>
    </row>
    <row r="140" spans="2:3">
      <c r="B140" s="222">
        <v>13.8</v>
      </c>
      <c r="C140" s="222">
        <v>-0.5</v>
      </c>
    </row>
    <row r="141" spans="2:3">
      <c r="B141" s="222">
        <v>13.9</v>
      </c>
      <c r="C141" s="222">
        <v>-0.5</v>
      </c>
    </row>
    <row r="142" spans="2:3">
      <c r="B142" s="222">
        <v>14</v>
      </c>
      <c r="C142" s="222">
        <v>-0.5</v>
      </c>
    </row>
    <row r="143" spans="2:3">
      <c r="B143" s="222">
        <v>14.1</v>
      </c>
      <c r="C143" s="222">
        <v>-0.5</v>
      </c>
    </row>
    <row r="144" spans="2:3">
      <c r="B144" s="222">
        <v>14.2</v>
      </c>
      <c r="C144" s="222">
        <v>-0.4</v>
      </c>
    </row>
    <row r="145" spans="2:3">
      <c r="B145" s="222">
        <v>14.3</v>
      </c>
      <c r="C145" s="222">
        <v>-0.4</v>
      </c>
    </row>
    <row r="146" spans="2:3">
      <c r="B146" s="222">
        <v>14.4</v>
      </c>
      <c r="C146" s="222">
        <v>-0.4</v>
      </c>
    </row>
    <row r="147" spans="2:3">
      <c r="B147" s="222">
        <v>14.5</v>
      </c>
      <c r="C147" s="222">
        <v>-0.4</v>
      </c>
    </row>
    <row r="148" spans="2:3">
      <c r="B148" s="222">
        <v>14.6</v>
      </c>
      <c r="C148" s="222">
        <v>-0.4</v>
      </c>
    </row>
    <row r="149" spans="2:3">
      <c r="B149" s="222">
        <v>14.7</v>
      </c>
      <c r="C149" s="222">
        <v>-0.3</v>
      </c>
    </row>
    <row r="150" spans="2:3">
      <c r="B150" s="222">
        <v>14.8</v>
      </c>
      <c r="C150" s="222">
        <v>-0.3</v>
      </c>
    </row>
    <row r="151" spans="2:3">
      <c r="B151" s="222">
        <v>14.9</v>
      </c>
      <c r="C151" s="222">
        <v>-0.3</v>
      </c>
    </row>
    <row r="152" spans="2:3">
      <c r="B152" s="222">
        <v>15</v>
      </c>
      <c r="C152" s="222">
        <v>-0.3</v>
      </c>
    </row>
    <row r="153" spans="2:3">
      <c r="B153" s="222">
        <v>15.1</v>
      </c>
      <c r="C153" s="222">
        <v>-0.3</v>
      </c>
    </row>
    <row r="154" spans="2:3">
      <c r="B154" s="222">
        <v>15.2</v>
      </c>
      <c r="C154" s="222">
        <v>-0.3</v>
      </c>
    </row>
    <row r="155" spans="2:3">
      <c r="B155" s="222">
        <v>15.3</v>
      </c>
      <c r="C155" s="222">
        <v>-0.2</v>
      </c>
    </row>
    <row r="156" spans="2:3">
      <c r="B156" s="222">
        <v>15.4</v>
      </c>
      <c r="C156" s="222">
        <v>-0.2</v>
      </c>
    </row>
    <row r="157" spans="2:3">
      <c r="B157" s="222">
        <v>15.5</v>
      </c>
      <c r="C157" s="222">
        <v>-0.2</v>
      </c>
    </row>
    <row r="158" spans="2:3">
      <c r="B158" s="222">
        <v>15.6</v>
      </c>
      <c r="C158" s="222">
        <v>-0.2</v>
      </c>
    </row>
    <row r="159" spans="2:3">
      <c r="B159" s="222">
        <v>15.7</v>
      </c>
      <c r="C159" s="222">
        <v>-0.2</v>
      </c>
    </row>
    <row r="160" spans="2:3">
      <c r="B160" s="222">
        <v>15.8</v>
      </c>
      <c r="C160" s="222">
        <v>-0.1</v>
      </c>
    </row>
    <row r="161" spans="2:3">
      <c r="B161" s="222">
        <v>15.9</v>
      </c>
      <c r="C161" s="222">
        <v>-0.1</v>
      </c>
    </row>
    <row r="162" spans="2:3">
      <c r="B162" s="222">
        <v>16</v>
      </c>
      <c r="C162" s="222">
        <v>-0.1</v>
      </c>
    </row>
    <row r="163" spans="2:3">
      <c r="B163" s="222">
        <v>16.100000000000001</v>
      </c>
      <c r="C163" s="222">
        <v>-0.1</v>
      </c>
    </row>
    <row r="164" spans="2:3">
      <c r="B164" s="222">
        <v>16.2</v>
      </c>
      <c r="C164" s="222">
        <v>-0.1</v>
      </c>
    </row>
    <row r="165" spans="2:3">
      <c r="B165" s="222">
        <v>16.3</v>
      </c>
      <c r="C165" s="222">
        <v>0</v>
      </c>
    </row>
    <row r="166" spans="2:3">
      <c r="B166" s="222">
        <v>16.399999999999999</v>
      </c>
      <c r="C166" s="222">
        <v>0</v>
      </c>
    </row>
    <row r="167" spans="2:3">
      <c r="B167" s="222">
        <v>16.5</v>
      </c>
      <c r="C167" s="222">
        <v>0</v>
      </c>
    </row>
    <row r="168" spans="2:3">
      <c r="B168" s="222">
        <v>16.600000000000001</v>
      </c>
      <c r="C168" s="222">
        <v>0</v>
      </c>
    </row>
    <row r="169" spans="2:3">
      <c r="B169" s="222">
        <v>16.7</v>
      </c>
      <c r="C169" s="222">
        <v>0</v>
      </c>
    </row>
    <row r="170" spans="2:3">
      <c r="B170" s="222">
        <v>16.8</v>
      </c>
      <c r="C170" s="222">
        <v>0.1</v>
      </c>
    </row>
    <row r="171" spans="2:3">
      <c r="B171" s="222">
        <v>16.899999999999999</v>
      </c>
      <c r="C171" s="222">
        <v>0.1</v>
      </c>
    </row>
    <row r="172" spans="2:3">
      <c r="B172" s="222">
        <v>17</v>
      </c>
      <c r="C172" s="222">
        <v>0.1</v>
      </c>
    </row>
    <row r="173" spans="2:3">
      <c r="B173" s="222">
        <v>17.100000000000001</v>
      </c>
      <c r="C173" s="222">
        <v>0.1</v>
      </c>
    </row>
    <row r="174" spans="2:3">
      <c r="B174" s="222">
        <v>17.2</v>
      </c>
      <c r="C174" s="222">
        <v>0.1</v>
      </c>
    </row>
    <row r="175" spans="2:3">
      <c r="B175" s="222">
        <v>17.3</v>
      </c>
      <c r="C175" s="222">
        <v>0.2</v>
      </c>
    </row>
    <row r="176" spans="2:3">
      <c r="B176" s="222">
        <v>17.399999999999999</v>
      </c>
      <c r="C176" s="222">
        <v>0.2</v>
      </c>
    </row>
    <row r="177" spans="2:3">
      <c r="B177" s="222">
        <v>17.5</v>
      </c>
      <c r="C177" s="222">
        <v>0.2</v>
      </c>
    </row>
    <row r="178" spans="2:3">
      <c r="B178" s="222">
        <v>17.600000000000001</v>
      </c>
      <c r="C178" s="222">
        <v>0.2</v>
      </c>
    </row>
    <row r="179" spans="2:3">
      <c r="B179" s="222">
        <v>17.7</v>
      </c>
      <c r="C179" s="222">
        <v>0.2</v>
      </c>
    </row>
    <row r="180" spans="2:3">
      <c r="B180" s="222">
        <v>17.8</v>
      </c>
      <c r="C180" s="222">
        <v>0.3</v>
      </c>
    </row>
    <row r="181" spans="2:3">
      <c r="B181" s="222">
        <v>17.899999999999999</v>
      </c>
      <c r="C181" s="222">
        <v>0.3</v>
      </c>
    </row>
    <row r="182" spans="2:3">
      <c r="B182" s="222">
        <v>18</v>
      </c>
      <c r="C182" s="222">
        <v>0.3</v>
      </c>
    </row>
    <row r="183" spans="2:3">
      <c r="B183" s="222">
        <v>18.100000000000001</v>
      </c>
      <c r="C183" s="222">
        <v>0.3</v>
      </c>
    </row>
    <row r="184" spans="2:3">
      <c r="B184" s="222">
        <v>18.2</v>
      </c>
      <c r="C184" s="222">
        <v>0.3</v>
      </c>
    </row>
    <row r="185" spans="2:3">
      <c r="B185" s="222">
        <v>18.3</v>
      </c>
      <c r="C185" s="222">
        <v>0.4</v>
      </c>
    </row>
    <row r="186" spans="2:3">
      <c r="B186" s="222">
        <v>18.399999999999999</v>
      </c>
      <c r="C186" s="222">
        <v>0.4</v>
      </c>
    </row>
    <row r="187" spans="2:3">
      <c r="B187" s="222">
        <v>18.5</v>
      </c>
      <c r="C187" s="222">
        <v>0.4</v>
      </c>
    </row>
    <row r="188" spans="2:3">
      <c r="B188" s="222">
        <v>18.600000000000001</v>
      </c>
      <c r="C188" s="222">
        <v>0.4</v>
      </c>
    </row>
    <row r="189" spans="2:3">
      <c r="B189" s="222">
        <v>18.7</v>
      </c>
      <c r="C189" s="222">
        <v>0.4</v>
      </c>
    </row>
    <row r="190" spans="2:3">
      <c r="B190" s="222">
        <v>18.8</v>
      </c>
      <c r="C190" s="222">
        <v>0.5</v>
      </c>
    </row>
    <row r="191" spans="2:3">
      <c r="B191" s="222">
        <v>18.899999999999999</v>
      </c>
      <c r="C191" s="222">
        <v>0.5</v>
      </c>
    </row>
    <row r="192" spans="2:3">
      <c r="B192" s="222">
        <v>19</v>
      </c>
      <c r="C192" s="222">
        <v>0.5</v>
      </c>
    </row>
    <row r="193" spans="2:3">
      <c r="B193" s="222">
        <v>19.100000000000001</v>
      </c>
      <c r="C193" s="222">
        <v>0.5</v>
      </c>
    </row>
    <row r="194" spans="2:3">
      <c r="B194" s="222">
        <v>19.2</v>
      </c>
      <c r="C194" s="222">
        <v>0.5</v>
      </c>
    </row>
    <row r="195" spans="2:3">
      <c r="B195" s="222">
        <v>19.3</v>
      </c>
      <c r="C195" s="222">
        <v>0.6</v>
      </c>
    </row>
    <row r="196" spans="2:3">
      <c r="B196" s="222">
        <v>19.399999999999999</v>
      </c>
      <c r="C196" s="222">
        <v>0.6</v>
      </c>
    </row>
    <row r="197" spans="2:3">
      <c r="B197" s="222">
        <v>19.5</v>
      </c>
      <c r="C197" s="222">
        <v>0.6</v>
      </c>
    </row>
    <row r="198" spans="2:3">
      <c r="B198" s="222">
        <v>19.600000000000001</v>
      </c>
      <c r="C198" s="222">
        <v>0.6</v>
      </c>
    </row>
    <row r="199" spans="2:3">
      <c r="B199" s="222">
        <v>19.7</v>
      </c>
      <c r="C199" s="222">
        <v>0.6</v>
      </c>
    </row>
    <row r="200" spans="2:3">
      <c r="B200" s="222">
        <v>19.8</v>
      </c>
      <c r="C200" s="222">
        <v>0.7</v>
      </c>
    </row>
    <row r="201" spans="2:3">
      <c r="B201" s="222">
        <v>19.899999999999999</v>
      </c>
      <c r="C201" s="222">
        <v>0.7</v>
      </c>
    </row>
    <row r="202" spans="2:3">
      <c r="B202" s="222">
        <v>20</v>
      </c>
      <c r="C202" s="222">
        <v>0.7</v>
      </c>
    </row>
    <row r="203" spans="2:3">
      <c r="B203" s="222">
        <v>20.100000000000001</v>
      </c>
      <c r="C203" s="222">
        <v>0.7</v>
      </c>
    </row>
    <row r="204" spans="2:3">
      <c r="B204" s="222">
        <v>20.2</v>
      </c>
      <c r="C204" s="222">
        <v>0.7</v>
      </c>
    </row>
    <row r="205" spans="2:3">
      <c r="B205" s="222">
        <v>20.3</v>
      </c>
      <c r="C205" s="222">
        <v>0.7</v>
      </c>
    </row>
    <row r="206" spans="2:3">
      <c r="B206" s="222">
        <v>20.399999999999999</v>
      </c>
      <c r="C206" s="222">
        <v>0.8</v>
      </c>
    </row>
    <row r="207" spans="2:3">
      <c r="B207" s="222">
        <v>20.5</v>
      </c>
      <c r="C207" s="222">
        <v>0.8</v>
      </c>
    </row>
    <row r="208" spans="2:3">
      <c r="B208" s="222">
        <v>20.6</v>
      </c>
      <c r="C208" s="222">
        <v>0.8</v>
      </c>
    </row>
    <row r="209" spans="2:3">
      <c r="B209" s="222">
        <v>20.7</v>
      </c>
      <c r="C209" s="222">
        <v>0.8</v>
      </c>
    </row>
    <row r="210" spans="2:3">
      <c r="B210" s="222">
        <v>20.8</v>
      </c>
      <c r="C210" s="222">
        <v>0.8</v>
      </c>
    </row>
    <row r="211" spans="2:3">
      <c r="B211" s="222">
        <v>20.9</v>
      </c>
      <c r="C211" s="222">
        <v>0.9</v>
      </c>
    </row>
    <row r="212" spans="2:3">
      <c r="B212" s="222">
        <v>21</v>
      </c>
      <c r="C212" s="222">
        <v>0.9</v>
      </c>
    </row>
    <row r="213" spans="2:3">
      <c r="B213" s="222">
        <v>21.1</v>
      </c>
      <c r="C213" s="222">
        <v>0.9</v>
      </c>
    </row>
    <row r="214" spans="2:3">
      <c r="B214" s="222">
        <v>21.2</v>
      </c>
      <c r="C214" s="222">
        <v>0.9</v>
      </c>
    </row>
    <row r="215" spans="2:3">
      <c r="B215" s="222">
        <v>21.3</v>
      </c>
      <c r="C215" s="222">
        <v>0.9</v>
      </c>
    </row>
    <row r="216" spans="2:3">
      <c r="B216" s="222">
        <v>21.4</v>
      </c>
      <c r="C216" s="222">
        <v>1</v>
      </c>
    </row>
    <row r="217" spans="2:3">
      <c r="B217" s="222">
        <v>21.5</v>
      </c>
      <c r="C217" s="222">
        <v>1</v>
      </c>
    </row>
    <row r="218" spans="2:3">
      <c r="B218" s="222">
        <v>21.6</v>
      </c>
      <c r="C218" s="222">
        <v>1</v>
      </c>
    </row>
    <row r="219" spans="2:3">
      <c r="B219" s="222">
        <v>21.7</v>
      </c>
      <c r="C219" s="222">
        <v>1</v>
      </c>
    </row>
    <row r="220" spans="2:3">
      <c r="B220" s="222">
        <v>21.8</v>
      </c>
      <c r="C220" s="222">
        <v>1</v>
      </c>
    </row>
    <row r="221" spans="2:3">
      <c r="B221" s="222">
        <v>21.9</v>
      </c>
      <c r="C221" s="222">
        <v>1.1000000000000001</v>
      </c>
    </row>
    <row r="222" spans="2:3">
      <c r="B222" s="222">
        <v>22</v>
      </c>
      <c r="C222" s="222">
        <v>1.1000000000000001</v>
      </c>
    </row>
    <row r="223" spans="2:3">
      <c r="B223" s="222">
        <v>22.1</v>
      </c>
      <c r="C223" s="222">
        <v>1.1000000000000001</v>
      </c>
    </row>
    <row r="224" spans="2:3">
      <c r="B224" s="222">
        <v>22.2</v>
      </c>
      <c r="C224" s="222">
        <v>1.1000000000000001</v>
      </c>
    </row>
    <row r="225" spans="2:3">
      <c r="B225" s="222">
        <v>22.3</v>
      </c>
      <c r="C225" s="222">
        <v>1.1000000000000001</v>
      </c>
    </row>
    <row r="226" spans="2:3">
      <c r="B226" s="222">
        <v>22.4</v>
      </c>
      <c r="C226" s="222">
        <v>1.2</v>
      </c>
    </row>
    <row r="227" spans="2:3">
      <c r="B227" s="222">
        <v>22.5</v>
      </c>
      <c r="C227" s="222">
        <v>1.2</v>
      </c>
    </row>
    <row r="228" spans="2:3">
      <c r="B228" s="222">
        <v>22.6</v>
      </c>
      <c r="C228" s="222">
        <v>1.2</v>
      </c>
    </row>
    <row r="229" spans="2:3">
      <c r="B229" s="222">
        <v>22.7</v>
      </c>
      <c r="C229" s="222">
        <v>1.2</v>
      </c>
    </row>
    <row r="230" spans="2:3">
      <c r="B230" s="222">
        <v>22.8</v>
      </c>
      <c r="C230" s="222">
        <v>1.2</v>
      </c>
    </row>
    <row r="231" spans="2:3">
      <c r="B231" s="222">
        <v>22.9</v>
      </c>
      <c r="C231" s="222">
        <v>1.3</v>
      </c>
    </row>
    <row r="232" spans="2:3">
      <c r="B232" s="222">
        <v>23</v>
      </c>
      <c r="C232" s="222">
        <v>1.3</v>
      </c>
    </row>
    <row r="233" spans="2:3">
      <c r="B233" s="222">
        <v>23.1</v>
      </c>
      <c r="C233" s="222">
        <v>1.3</v>
      </c>
    </row>
    <row r="234" spans="2:3">
      <c r="B234" s="222">
        <v>23.2</v>
      </c>
      <c r="C234" s="222">
        <v>1.3</v>
      </c>
    </row>
    <row r="235" spans="2:3">
      <c r="B235" s="222">
        <v>23.3</v>
      </c>
      <c r="C235" s="222">
        <v>1.3</v>
      </c>
    </row>
    <row r="236" spans="2:3">
      <c r="B236" s="222">
        <v>23.4</v>
      </c>
      <c r="C236" s="222">
        <v>1.4</v>
      </c>
    </row>
    <row r="237" spans="2:3">
      <c r="B237" s="222">
        <v>23.5</v>
      </c>
      <c r="C237" s="222">
        <v>1.4</v>
      </c>
    </row>
    <row r="238" spans="2:3">
      <c r="B238" s="222">
        <v>23.6</v>
      </c>
      <c r="C238" s="222">
        <v>1.4</v>
      </c>
    </row>
    <row r="239" spans="2:3">
      <c r="B239" s="222">
        <v>23.7</v>
      </c>
      <c r="C239" s="222">
        <v>1.4</v>
      </c>
    </row>
    <row r="240" spans="2:3">
      <c r="B240" s="222">
        <v>23.8</v>
      </c>
      <c r="C240" s="222">
        <v>1.4</v>
      </c>
    </row>
    <row r="241" spans="2:3">
      <c r="B241" s="222">
        <v>23.9</v>
      </c>
      <c r="C241" s="222">
        <v>1.5</v>
      </c>
    </row>
    <row r="242" spans="2:3">
      <c r="B242" s="222">
        <v>24</v>
      </c>
      <c r="C242" s="222">
        <v>1.5</v>
      </c>
    </row>
    <row r="243" spans="2:3">
      <c r="B243" s="222">
        <v>24.1</v>
      </c>
      <c r="C243" s="222">
        <v>1.5</v>
      </c>
    </row>
    <row r="244" spans="2:3">
      <c r="B244" s="222">
        <v>24.2</v>
      </c>
      <c r="C244" s="222">
        <v>1.5</v>
      </c>
    </row>
    <row r="245" spans="2:3">
      <c r="B245" s="222">
        <v>24.3</v>
      </c>
      <c r="C245" s="222">
        <v>1.5</v>
      </c>
    </row>
    <row r="246" spans="2:3">
      <c r="B246" s="222">
        <v>24.4</v>
      </c>
      <c r="C246" s="222">
        <v>1.6</v>
      </c>
    </row>
    <row r="247" spans="2:3">
      <c r="B247" s="222">
        <v>24.5</v>
      </c>
      <c r="C247" s="222">
        <v>1.6</v>
      </c>
    </row>
    <row r="248" spans="2:3">
      <c r="B248" s="222">
        <v>24.6</v>
      </c>
      <c r="C248" s="222">
        <v>1.6</v>
      </c>
    </row>
    <row r="249" spans="2:3">
      <c r="B249" s="222">
        <v>24.7</v>
      </c>
      <c r="C249" s="222">
        <v>1.6</v>
      </c>
    </row>
    <row r="250" spans="2:3">
      <c r="B250" s="222">
        <v>24.8</v>
      </c>
      <c r="C250" s="222">
        <v>1.6</v>
      </c>
    </row>
    <row r="251" spans="2:3">
      <c r="B251" s="222">
        <v>24.9</v>
      </c>
      <c r="C251" s="222">
        <v>1.7</v>
      </c>
    </row>
    <row r="252" spans="2:3">
      <c r="B252" s="222">
        <v>25</v>
      </c>
      <c r="C252" s="222">
        <v>1.7</v>
      </c>
    </row>
    <row r="253" spans="2:3">
      <c r="B253" s="222">
        <v>25.1</v>
      </c>
      <c r="C253" s="222">
        <v>1.7</v>
      </c>
    </row>
    <row r="254" spans="2:3">
      <c r="B254" s="222">
        <v>25.2</v>
      </c>
      <c r="C254" s="222">
        <v>1.7</v>
      </c>
    </row>
    <row r="255" spans="2:3">
      <c r="B255" s="222">
        <v>25.3</v>
      </c>
      <c r="C255" s="222">
        <v>1.7</v>
      </c>
    </row>
    <row r="256" spans="2:3">
      <c r="B256" s="222">
        <v>25.4</v>
      </c>
      <c r="C256" s="222">
        <v>1.7</v>
      </c>
    </row>
    <row r="257" spans="2:3">
      <c r="B257" s="222">
        <v>25.5</v>
      </c>
      <c r="C257" s="222">
        <v>1.8</v>
      </c>
    </row>
    <row r="258" spans="2:3">
      <c r="B258" s="222">
        <v>25.6</v>
      </c>
      <c r="C258" s="222">
        <v>1.8</v>
      </c>
    </row>
    <row r="259" spans="2:3">
      <c r="B259" s="222">
        <v>25.7</v>
      </c>
      <c r="C259" s="222">
        <v>1.8</v>
      </c>
    </row>
    <row r="260" spans="2:3">
      <c r="B260" s="222">
        <v>25.8</v>
      </c>
      <c r="C260" s="222">
        <v>1.8</v>
      </c>
    </row>
    <row r="261" spans="2:3">
      <c r="B261" s="222">
        <v>25.9</v>
      </c>
      <c r="C261" s="222">
        <v>1.8</v>
      </c>
    </row>
    <row r="262" spans="2:3">
      <c r="B262" s="222">
        <v>26</v>
      </c>
      <c r="C262" s="222">
        <v>1.9</v>
      </c>
    </row>
    <row r="263" spans="2:3">
      <c r="B263" s="222">
        <v>26.1</v>
      </c>
      <c r="C263" s="222">
        <v>1.9</v>
      </c>
    </row>
    <row r="264" spans="2:3">
      <c r="B264" s="222">
        <v>26.2</v>
      </c>
      <c r="C264" s="222">
        <v>1.9</v>
      </c>
    </row>
    <row r="265" spans="2:3">
      <c r="B265" s="222">
        <v>26.3</v>
      </c>
      <c r="C265" s="222">
        <v>1.9</v>
      </c>
    </row>
    <row r="266" spans="2:3">
      <c r="B266" s="222">
        <v>26.4</v>
      </c>
      <c r="C266" s="222">
        <v>1.9</v>
      </c>
    </row>
    <row r="267" spans="2:3">
      <c r="B267" s="222">
        <v>26.5</v>
      </c>
      <c r="C267" s="222">
        <v>2</v>
      </c>
    </row>
    <row r="268" spans="2:3">
      <c r="B268" s="222">
        <v>26.6</v>
      </c>
      <c r="C268" s="222">
        <v>2</v>
      </c>
    </row>
    <row r="269" spans="2:3">
      <c r="B269" s="222">
        <v>26.7</v>
      </c>
      <c r="C269" s="222">
        <v>2</v>
      </c>
    </row>
    <row r="270" spans="2:3">
      <c r="B270" s="222">
        <v>26.8</v>
      </c>
      <c r="C270" s="222">
        <v>2</v>
      </c>
    </row>
    <row r="271" spans="2:3">
      <c r="B271" s="222">
        <v>26.9</v>
      </c>
      <c r="C271" s="222">
        <v>2</v>
      </c>
    </row>
    <row r="272" spans="2:3">
      <c r="B272" s="222">
        <v>27</v>
      </c>
      <c r="C272" s="222">
        <v>2.1</v>
      </c>
    </row>
    <row r="273" spans="2:3">
      <c r="B273" s="222">
        <v>27.1</v>
      </c>
      <c r="C273" s="222">
        <v>2.1</v>
      </c>
    </row>
    <row r="274" spans="2:3">
      <c r="B274" s="222">
        <v>27.2</v>
      </c>
      <c r="C274" s="222">
        <v>2.1</v>
      </c>
    </row>
    <row r="275" spans="2:3">
      <c r="B275" s="222">
        <v>27.3</v>
      </c>
      <c r="C275" s="222">
        <v>2.1</v>
      </c>
    </row>
    <row r="276" spans="2:3">
      <c r="B276" s="222">
        <v>27.4</v>
      </c>
      <c r="C276" s="222">
        <v>2.1</v>
      </c>
    </row>
    <row r="277" spans="2:3">
      <c r="B277" s="222">
        <v>27.5</v>
      </c>
      <c r="C277" s="222">
        <v>2.2000000000000002</v>
      </c>
    </row>
    <row r="278" spans="2:3">
      <c r="B278" s="222">
        <v>27.6</v>
      </c>
      <c r="C278" s="222">
        <v>2.2000000000000002</v>
      </c>
    </row>
    <row r="279" spans="2:3">
      <c r="B279" s="222">
        <v>27.7</v>
      </c>
      <c r="C279" s="222">
        <v>2.2000000000000002</v>
      </c>
    </row>
    <row r="280" spans="2:3">
      <c r="B280" s="222">
        <v>27.8</v>
      </c>
      <c r="C280" s="222">
        <v>2.2000000000000002</v>
      </c>
    </row>
    <row r="281" spans="2:3">
      <c r="B281" s="222">
        <v>27.9</v>
      </c>
      <c r="C281" s="222">
        <v>2.2000000000000002</v>
      </c>
    </row>
    <row r="282" spans="2:3">
      <c r="B282" s="222">
        <v>28</v>
      </c>
      <c r="C282" s="222">
        <v>2.2999999999999998</v>
      </c>
    </row>
    <row r="283" spans="2:3">
      <c r="B283" s="222">
        <v>28.1</v>
      </c>
      <c r="C283" s="222">
        <v>2.2999999999999998</v>
      </c>
    </row>
    <row r="284" spans="2:3">
      <c r="B284" s="222">
        <v>28.2</v>
      </c>
      <c r="C284" s="222">
        <v>2.2999999999999998</v>
      </c>
    </row>
    <row r="285" spans="2:3">
      <c r="B285" s="222">
        <v>28.3</v>
      </c>
      <c r="C285" s="222">
        <v>2.2999999999999998</v>
      </c>
    </row>
    <row r="286" spans="2:3">
      <c r="B286" s="222">
        <v>28.4</v>
      </c>
      <c r="C286" s="222">
        <v>2.2999999999999998</v>
      </c>
    </row>
    <row r="287" spans="2:3">
      <c r="B287" s="222">
        <v>28.5</v>
      </c>
      <c r="C287" s="222">
        <v>2.4</v>
      </c>
    </row>
    <row r="288" spans="2:3">
      <c r="B288" s="222">
        <v>28.6</v>
      </c>
      <c r="C288" s="222">
        <v>2.4</v>
      </c>
    </row>
    <row r="289" spans="2:3">
      <c r="B289" s="222">
        <v>28.7</v>
      </c>
      <c r="C289" s="222">
        <v>2.4</v>
      </c>
    </row>
    <row r="290" spans="2:3">
      <c r="B290" s="222">
        <v>28.8</v>
      </c>
      <c r="C290" s="222">
        <v>2.4</v>
      </c>
    </row>
    <row r="291" spans="2:3">
      <c r="B291" s="222">
        <v>28.9</v>
      </c>
      <c r="C291" s="222">
        <v>2.4</v>
      </c>
    </row>
    <row r="292" spans="2:3">
      <c r="B292" s="222">
        <v>29</v>
      </c>
      <c r="C292" s="222">
        <v>2.5</v>
      </c>
    </row>
    <row r="293" spans="2:3">
      <c r="B293" s="222">
        <v>29.1</v>
      </c>
      <c r="C293" s="222">
        <v>2.5</v>
      </c>
    </row>
    <row r="294" spans="2:3">
      <c r="B294" s="222">
        <v>29.2</v>
      </c>
      <c r="C294" s="222">
        <v>2.5</v>
      </c>
    </row>
    <row r="295" spans="2:3">
      <c r="B295" s="222">
        <v>29.3</v>
      </c>
      <c r="C295" s="222">
        <v>2.5</v>
      </c>
    </row>
    <row r="296" spans="2:3">
      <c r="B296" s="222">
        <v>29.4</v>
      </c>
      <c r="C296" s="222">
        <v>2.5</v>
      </c>
    </row>
    <row r="297" spans="2:3">
      <c r="B297" s="222">
        <v>29.5</v>
      </c>
      <c r="C297" s="222">
        <v>2.6</v>
      </c>
    </row>
    <row r="298" spans="2:3">
      <c r="B298" s="222">
        <v>29.6</v>
      </c>
      <c r="C298" s="222">
        <v>2.6</v>
      </c>
    </row>
    <row r="299" spans="2:3">
      <c r="B299" s="222">
        <v>29.7</v>
      </c>
      <c r="C299" s="222">
        <v>2.6</v>
      </c>
    </row>
    <row r="300" spans="2:3">
      <c r="B300" s="222">
        <v>29.8</v>
      </c>
      <c r="C300" s="222">
        <v>2.6</v>
      </c>
    </row>
    <row r="301" spans="2:3">
      <c r="B301" s="222">
        <v>29.9</v>
      </c>
      <c r="C301" s="222">
        <v>2.6</v>
      </c>
    </row>
    <row r="302" spans="2:3">
      <c r="B302" s="222">
        <v>30</v>
      </c>
      <c r="C302" s="222">
        <v>2.7</v>
      </c>
    </row>
    <row r="303" spans="2:3">
      <c r="B303" s="222">
        <v>30.1</v>
      </c>
      <c r="C303" s="222">
        <v>2.7</v>
      </c>
    </row>
    <row r="304" spans="2:3">
      <c r="B304" s="222">
        <v>30.2</v>
      </c>
      <c r="C304" s="222">
        <v>2.7</v>
      </c>
    </row>
    <row r="305" spans="2:3">
      <c r="B305" s="222">
        <v>30.3</v>
      </c>
      <c r="C305" s="222">
        <v>2.7</v>
      </c>
    </row>
    <row r="306" spans="2:3">
      <c r="B306" s="222">
        <v>30.4</v>
      </c>
      <c r="C306" s="222">
        <v>2.7</v>
      </c>
    </row>
    <row r="307" spans="2:3">
      <c r="B307" s="222">
        <v>30.5</v>
      </c>
      <c r="C307" s="222">
        <v>2.7</v>
      </c>
    </row>
    <row r="308" spans="2:3">
      <c r="B308" s="222">
        <v>30.6</v>
      </c>
      <c r="C308" s="222">
        <v>2.8</v>
      </c>
    </row>
    <row r="309" spans="2:3">
      <c r="B309" s="222">
        <v>30.7</v>
      </c>
      <c r="C309" s="222">
        <v>2.8</v>
      </c>
    </row>
    <row r="310" spans="2:3">
      <c r="B310" s="222">
        <v>30.8</v>
      </c>
      <c r="C310" s="222">
        <v>2.8</v>
      </c>
    </row>
    <row r="311" spans="2:3">
      <c r="B311" s="222">
        <v>30.9</v>
      </c>
      <c r="C311" s="222">
        <v>2.8</v>
      </c>
    </row>
    <row r="312" spans="2:3">
      <c r="B312" s="222">
        <v>31</v>
      </c>
      <c r="C312" s="222">
        <v>2.8</v>
      </c>
    </row>
    <row r="313" spans="2:3">
      <c r="B313" s="222">
        <v>31.1</v>
      </c>
      <c r="C313" s="222">
        <v>2.9</v>
      </c>
    </row>
    <row r="314" spans="2:3">
      <c r="B314" s="222">
        <v>31.2</v>
      </c>
      <c r="C314" s="222">
        <v>2.9</v>
      </c>
    </row>
    <row r="315" spans="2:3">
      <c r="B315" s="222">
        <v>31.3</v>
      </c>
      <c r="C315" s="222">
        <v>2.9</v>
      </c>
    </row>
    <row r="316" spans="2:3">
      <c r="B316" s="222">
        <v>31.4</v>
      </c>
      <c r="C316" s="222">
        <v>2.9</v>
      </c>
    </row>
    <row r="317" spans="2:3">
      <c r="B317" s="222">
        <v>31.5</v>
      </c>
      <c r="C317" s="222">
        <v>2.9</v>
      </c>
    </row>
    <row r="318" spans="2:3">
      <c r="B318" s="222">
        <v>31.6</v>
      </c>
      <c r="C318" s="222">
        <v>3</v>
      </c>
    </row>
    <row r="319" spans="2:3">
      <c r="B319" s="222">
        <v>31.7</v>
      </c>
      <c r="C319" s="222">
        <v>3</v>
      </c>
    </row>
    <row r="320" spans="2:3">
      <c r="B320" s="222">
        <v>31.8</v>
      </c>
      <c r="C320" s="222">
        <v>3</v>
      </c>
    </row>
    <row r="321" spans="2:3">
      <c r="B321" s="222">
        <v>31.9</v>
      </c>
      <c r="C321" s="222">
        <v>3</v>
      </c>
    </row>
    <row r="322" spans="2:3">
      <c r="B322" s="222">
        <v>32</v>
      </c>
      <c r="C322" s="222">
        <v>3</v>
      </c>
    </row>
    <row r="323" spans="2:3">
      <c r="B323" s="222">
        <v>32.1</v>
      </c>
      <c r="C323" s="222">
        <v>3.1</v>
      </c>
    </row>
    <row r="324" spans="2:3">
      <c r="B324" s="222">
        <v>32.200000000000003</v>
      </c>
      <c r="C324" s="222">
        <v>3.1</v>
      </c>
    </row>
    <row r="325" spans="2:3">
      <c r="B325" s="222">
        <v>32.299999999999997</v>
      </c>
      <c r="C325" s="222">
        <v>3.1</v>
      </c>
    </row>
    <row r="326" spans="2:3">
      <c r="B326" s="222">
        <v>32.4</v>
      </c>
      <c r="C326" s="222">
        <v>3.1</v>
      </c>
    </row>
    <row r="327" spans="2:3">
      <c r="B327" s="222">
        <v>32.5</v>
      </c>
      <c r="C327" s="222">
        <v>3.1</v>
      </c>
    </row>
    <row r="328" spans="2:3">
      <c r="B328" s="222">
        <v>32.6</v>
      </c>
      <c r="C328" s="222">
        <v>3.2</v>
      </c>
    </row>
    <row r="329" spans="2:3">
      <c r="B329" s="222">
        <v>32.700000000000003</v>
      </c>
      <c r="C329" s="222">
        <v>3.2</v>
      </c>
    </row>
    <row r="330" spans="2:3">
      <c r="B330" s="222">
        <v>32.799999999999997</v>
      </c>
      <c r="C330" s="222">
        <v>3.2</v>
      </c>
    </row>
    <row r="331" spans="2:3">
      <c r="B331" s="222">
        <v>32.9</v>
      </c>
      <c r="C331" s="222">
        <v>3.2</v>
      </c>
    </row>
    <row r="332" spans="2:3">
      <c r="B332" s="222">
        <v>33</v>
      </c>
      <c r="C332" s="222">
        <v>3.2</v>
      </c>
    </row>
    <row r="333" spans="2:3">
      <c r="B333" s="222">
        <v>33.1</v>
      </c>
      <c r="C333" s="222">
        <v>3.3</v>
      </c>
    </row>
    <row r="334" spans="2:3">
      <c r="B334" s="222">
        <v>33.200000000000003</v>
      </c>
      <c r="C334" s="222">
        <v>3.3</v>
      </c>
    </row>
    <row r="335" spans="2:3">
      <c r="B335" s="222">
        <v>33.299999999999997</v>
      </c>
      <c r="C335" s="222">
        <v>3.3</v>
      </c>
    </row>
    <row r="336" spans="2:3">
      <c r="B336" s="222">
        <v>33.4</v>
      </c>
      <c r="C336" s="222">
        <v>3.3</v>
      </c>
    </row>
    <row r="337" spans="2:3">
      <c r="B337" s="222">
        <v>33.5</v>
      </c>
      <c r="C337" s="222">
        <v>3.3</v>
      </c>
    </row>
    <row r="338" spans="2:3">
      <c r="B338" s="222">
        <v>33.6</v>
      </c>
      <c r="C338" s="222">
        <v>3.4</v>
      </c>
    </row>
    <row r="339" spans="2:3">
      <c r="B339" s="222">
        <v>33.700000000000003</v>
      </c>
      <c r="C339" s="222">
        <v>3.4</v>
      </c>
    </row>
    <row r="340" spans="2:3">
      <c r="B340" s="222">
        <v>33.799999999999997</v>
      </c>
      <c r="C340" s="222">
        <v>3.4</v>
      </c>
    </row>
    <row r="341" spans="2:3">
      <c r="B341" s="222">
        <v>33.9</v>
      </c>
      <c r="C341" s="222">
        <v>3.4</v>
      </c>
    </row>
    <row r="342" spans="2:3">
      <c r="B342" s="222">
        <v>34</v>
      </c>
      <c r="C342" s="222">
        <v>3.4</v>
      </c>
    </row>
    <row r="343" spans="2:3">
      <c r="B343" s="222">
        <v>34.1</v>
      </c>
      <c r="C343" s="222">
        <v>3.5</v>
      </c>
    </row>
    <row r="344" spans="2:3">
      <c r="B344" s="222">
        <v>34.200000000000003</v>
      </c>
      <c r="C344" s="222">
        <v>3.5</v>
      </c>
    </row>
    <row r="345" spans="2:3">
      <c r="B345" s="222">
        <v>34.299999999999997</v>
      </c>
      <c r="C345" s="222">
        <v>3.5</v>
      </c>
    </row>
    <row r="346" spans="2:3">
      <c r="B346" s="222">
        <v>34.4</v>
      </c>
      <c r="C346" s="222">
        <v>3.5</v>
      </c>
    </row>
    <row r="347" spans="2:3">
      <c r="B347" s="222">
        <v>34.5</v>
      </c>
      <c r="C347" s="222">
        <v>3.5</v>
      </c>
    </row>
    <row r="348" spans="2:3">
      <c r="B348" s="222">
        <v>34.6</v>
      </c>
      <c r="C348" s="222">
        <v>3.6</v>
      </c>
    </row>
    <row r="349" spans="2:3">
      <c r="B349" s="222">
        <v>34.700000000000003</v>
      </c>
      <c r="C349" s="222">
        <v>3.6</v>
      </c>
    </row>
    <row r="350" spans="2:3">
      <c r="B350" s="222">
        <v>34.799999999999997</v>
      </c>
      <c r="C350" s="222">
        <v>3.6</v>
      </c>
    </row>
    <row r="351" spans="2:3">
      <c r="B351" s="222">
        <v>34.9</v>
      </c>
      <c r="C351" s="222">
        <v>3.6</v>
      </c>
    </row>
    <row r="352" spans="2:3">
      <c r="B352" s="222">
        <v>35</v>
      </c>
      <c r="C352" s="222">
        <v>3.6</v>
      </c>
    </row>
    <row r="353" spans="2:3">
      <c r="B353" s="222">
        <v>35.1</v>
      </c>
      <c r="C353" s="222">
        <v>3.6</v>
      </c>
    </row>
    <row r="354" spans="2:3">
      <c r="B354" s="222">
        <v>35.200000000000003</v>
      </c>
      <c r="C354" s="222">
        <v>3.7</v>
      </c>
    </row>
    <row r="355" spans="2:3">
      <c r="B355" s="222">
        <v>35.299999999999997</v>
      </c>
      <c r="C355" s="222">
        <v>3.7</v>
      </c>
    </row>
    <row r="356" spans="2:3">
      <c r="B356" s="222">
        <v>35.4</v>
      </c>
      <c r="C356" s="222">
        <v>3.7</v>
      </c>
    </row>
    <row r="357" spans="2:3">
      <c r="B357" s="222">
        <v>35.5</v>
      </c>
      <c r="C357" s="222">
        <v>3.7</v>
      </c>
    </row>
    <row r="358" spans="2:3">
      <c r="B358" s="222">
        <v>35.6</v>
      </c>
      <c r="C358" s="222">
        <v>3.7</v>
      </c>
    </row>
    <row r="359" spans="2:3">
      <c r="B359" s="222">
        <v>35.700000000000003</v>
      </c>
      <c r="C359" s="222">
        <v>3.8</v>
      </c>
    </row>
    <row r="360" spans="2:3">
      <c r="B360" s="222">
        <v>35.799999999999997</v>
      </c>
      <c r="C360" s="222">
        <v>3.8</v>
      </c>
    </row>
    <row r="361" spans="2:3">
      <c r="B361" s="222">
        <v>35.9</v>
      </c>
      <c r="C361" s="222">
        <v>3.8</v>
      </c>
    </row>
    <row r="362" spans="2:3">
      <c r="B362" s="222">
        <v>36</v>
      </c>
      <c r="C362" s="222">
        <v>3.8</v>
      </c>
    </row>
    <row r="363" spans="2:3">
      <c r="B363" s="222">
        <v>36.1</v>
      </c>
      <c r="C363" s="222">
        <v>3.8</v>
      </c>
    </row>
    <row r="364" spans="2:3">
      <c r="B364" s="222">
        <v>36.200000000000003</v>
      </c>
      <c r="C364" s="222">
        <v>3.9</v>
      </c>
    </row>
    <row r="365" spans="2:3">
      <c r="B365" s="222">
        <v>36.299999999999997</v>
      </c>
      <c r="C365" s="222">
        <v>3.9</v>
      </c>
    </row>
    <row r="366" spans="2:3">
      <c r="B366" s="222">
        <v>36.4</v>
      </c>
      <c r="C366" s="222">
        <v>3.9</v>
      </c>
    </row>
    <row r="367" spans="2:3">
      <c r="B367" s="222">
        <v>36.5</v>
      </c>
      <c r="C367" s="222">
        <v>3.9</v>
      </c>
    </row>
    <row r="368" spans="2:3">
      <c r="B368" s="222">
        <v>36.6</v>
      </c>
      <c r="C368" s="222">
        <v>3.9</v>
      </c>
    </row>
    <row r="369" spans="2:3">
      <c r="B369" s="222">
        <v>36.700000000000003</v>
      </c>
      <c r="C369" s="222">
        <v>4</v>
      </c>
    </row>
    <row r="370" spans="2:3">
      <c r="B370" s="222">
        <v>36.799999999999997</v>
      </c>
      <c r="C370" s="222">
        <v>4</v>
      </c>
    </row>
    <row r="371" spans="2:3">
      <c r="B371" s="222">
        <v>36.9</v>
      </c>
      <c r="C371" s="222">
        <v>4</v>
      </c>
    </row>
    <row r="372" spans="2:3">
      <c r="B372" s="222">
        <v>37</v>
      </c>
      <c r="C372" s="222">
        <v>4</v>
      </c>
    </row>
    <row r="373" spans="2:3">
      <c r="B373" s="222">
        <v>37.1</v>
      </c>
      <c r="C373" s="222">
        <v>4</v>
      </c>
    </row>
    <row r="374" spans="2:3">
      <c r="B374" s="222">
        <v>37.200000000000003</v>
      </c>
      <c r="C374" s="222">
        <v>4.0999999999999996</v>
      </c>
    </row>
    <row r="375" spans="2:3">
      <c r="B375" s="222">
        <v>37.299999999999997</v>
      </c>
      <c r="C375" s="222">
        <v>4.0999999999999996</v>
      </c>
    </row>
    <row r="376" spans="2:3">
      <c r="B376" s="222">
        <v>37.4</v>
      </c>
      <c r="C376" s="222">
        <v>4.0999999999999996</v>
      </c>
    </row>
    <row r="377" spans="2:3">
      <c r="B377" s="222">
        <v>37.5</v>
      </c>
      <c r="C377" s="222">
        <v>4.0999999999999996</v>
      </c>
    </row>
    <row r="378" spans="2:3">
      <c r="B378" s="222">
        <v>37.6</v>
      </c>
      <c r="C378" s="222">
        <v>4.0999999999999996</v>
      </c>
    </row>
    <row r="379" spans="2:3">
      <c r="B379" s="222">
        <v>37.700000000000003</v>
      </c>
      <c r="C379" s="222">
        <v>4.2</v>
      </c>
    </row>
    <row r="380" spans="2:3">
      <c r="B380" s="222">
        <v>37.799999999999997</v>
      </c>
      <c r="C380" s="222">
        <v>4.2</v>
      </c>
    </row>
    <row r="381" spans="2:3">
      <c r="B381" s="222">
        <v>37.9</v>
      </c>
      <c r="C381" s="222">
        <v>4.2</v>
      </c>
    </row>
    <row r="382" spans="2:3">
      <c r="B382" s="222">
        <v>38</v>
      </c>
      <c r="C382" s="222">
        <v>4.2</v>
      </c>
    </row>
    <row r="383" spans="2:3">
      <c r="B383" s="222">
        <v>38.1</v>
      </c>
      <c r="C383" s="222">
        <v>4.2</v>
      </c>
    </row>
    <row r="384" spans="2:3">
      <c r="B384" s="222">
        <v>38.200000000000003</v>
      </c>
      <c r="C384" s="222">
        <v>4.3</v>
      </c>
    </row>
    <row r="385" spans="2:3">
      <c r="B385" s="222">
        <v>38.299999999999997</v>
      </c>
      <c r="C385" s="222">
        <v>4.3</v>
      </c>
    </row>
    <row r="386" spans="2:3">
      <c r="B386" s="222">
        <v>38.4</v>
      </c>
      <c r="C386" s="222">
        <v>4.3</v>
      </c>
    </row>
    <row r="387" spans="2:3">
      <c r="B387" s="222">
        <v>38.5</v>
      </c>
      <c r="C387" s="222">
        <v>4.3</v>
      </c>
    </row>
    <row r="388" spans="2:3">
      <c r="B388" s="222">
        <v>38.6</v>
      </c>
      <c r="C388" s="222">
        <v>4.3</v>
      </c>
    </row>
    <row r="389" spans="2:3">
      <c r="B389" s="222">
        <v>38.700000000000003</v>
      </c>
      <c r="C389" s="222">
        <v>4.4000000000000004</v>
      </c>
    </row>
    <row r="390" spans="2:3">
      <c r="B390" s="222">
        <v>38.799999999999997</v>
      </c>
      <c r="C390" s="222">
        <v>4.4000000000000004</v>
      </c>
    </row>
    <row r="391" spans="2:3">
      <c r="B391" s="222">
        <v>38.9</v>
      </c>
      <c r="C391" s="222">
        <v>4.4000000000000004</v>
      </c>
    </row>
    <row r="392" spans="2:3">
      <c r="B392" s="222">
        <v>39</v>
      </c>
      <c r="C392" s="222">
        <v>4.4000000000000004</v>
      </c>
    </row>
    <row r="393" spans="2:3">
      <c r="B393" s="222">
        <v>39.1</v>
      </c>
      <c r="C393" s="222">
        <v>4.4000000000000004</v>
      </c>
    </row>
    <row r="394" spans="2:3">
      <c r="B394" s="222">
        <v>39.200000000000003</v>
      </c>
      <c r="C394" s="222">
        <v>4.5</v>
      </c>
    </row>
    <row r="395" spans="2:3">
      <c r="B395" s="222">
        <v>39.299999999999997</v>
      </c>
      <c r="C395" s="222">
        <v>4.5</v>
      </c>
    </row>
    <row r="396" spans="2:3">
      <c r="B396" s="222">
        <v>39.4</v>
      </c>
      <c r="C396" s="222">
        <v>4.5</v>
      </c>
    </row>
    <row r="397" spans="2:3">
      <c r="B397" s="222">
        <v>39.5</v>
      </c>
      <c r="C397" s="222">
        <v>4.5</v>
      </c>
    </row>
    <row r="398" spans="2:3">
      <c r="B398" s="222">
        <v>39.6</v>
      </c>
      <c r="C398" s="222">
        <v>4.5</v>
      </c>
    </row>
    <row r="399" spans="2:3">
      <c r="B399" s="222">
        <v>39.700000000000003</v>
      </c>
      <c r="C399" s="222">
        <v>4.5999999999999996</v>
      </c>
    </row>
    <row r="400" spans="2:3">
      <c r="B400" s="222">
        <v>39.799999999999997</v>
      </c>
      <c r="C400" s="222">
        <v>4.5999999999999996</v>
      </c>
    </row>
    <row r="401" spans="2:3">
      <c r="B401" s="222">
        <v>39.9</v>
      </c>
      <c r="C401" s="222">
        <v>4.5999999999999996</v>
      </c>
    </row>
    <row r="402" spans="2:3">
      <c r="B402" s="222">
        <v>40</v>
      </c>
      <c r="C402" s="222">
        <v>4.5999999999999996</v>
      </c>
    </row>
    <row r="403" spans="2:3">
      <c r="B403" s="222">
        <v>40.1</v>
      </c>
      <c r="C403" s="222">
        <v>4.5999999999999996</v>
      </c>
    </row>
    <row r="404" spans="2:3">
      <c r="B404" s="222">
        <v>40.200000000000003</v>
      </c>
      <c r="C404" s="222">
        <v>4.5999999999999996</v>
      </c>
    </row>
    <row r="405" spans="2:3">
      <c r="B405" s="222">
        <v>40.299999999999997</v>
      </c>
      <c r="C405" s="222">
        <v>4.7</v>
      </c>
    </row>
    <row r="406" spans="2:3">
      <c r="B406" s="222">
        <v>40.4</v>
      </c>
      <c r="C406" s="222">
        <v>4.7</v>
      </c>
    </row>
    <row r="407" spans="2:3">
      <c r="B407" s="222">
        <v>40.5</v>
      </c>
      <c r="C407" s="222">
        <v>4.7</v>
      </c>
    </row>
    <row r="408" spans="2:3">
      <c r="B408" s="222">
        <v>40.6</v>
      </c>
      <c r="C408" s="222">
        <v>4.7</v>
      </c>
    </row>
    <row r="409" spans="2:3">
      <c r="B409" s="222">
        <v>40.700000000000003</v>
      </c>
      <c r="C409" s="222">
        <v>4.7</v>
      </c>
    </row>
    <row r="410" spans="2:3">
      <c r="B410" s="222">
        <v>40.799999999999997</v>
      </c>
      <c r="C410" s="222">
        <v>4.8</v>
      </c>
    </row>
    <row r="411" spans="2:3">
      <c r="B411" s="222">
        <v>40.9</v>
      </c>
      <c r="C411" s="222">
        <v>4.8</v>
      </c>
    </row>
    <row r="412" spans="2:3">
      <c r="B412" s="222">
        <v>41</v>
      </c>
      <c r="C412" s="222">
        <v>4.8</v>
      </c>
    </row>
    <row r="413" spans="2:3">
      <c r="B413" s="222">
        <v>41.1</v>
      </c>
      <c r="C413" s="222">
        <v>4.8</v>
      </c>
    </row>
    <row r="414" spans="2:3">
      <c r="B414" s="222">
        <v>41.2</v>
      </c>
      <c r="C414" s="222">
        <v>4.8</v>
      </c>
    </row>
    <row r="415" spans="2:3">
      <c r="B415" s="222">
        <v>41.3</v>
      </c>
      <c r="C415" s="222">
        <v>4.9000000000000004</v>
      </c>
    </row>
    <row r="416" spans="2:3">
      <c r="B416" s="222">
        <v>41.4</v>
      </c>
      <c r="C416" s="222">
        <v>4.9000000000000004</v>
      </c>
    </row>
    <row r="417" spans="2:3">
      <c r="B417" s="222">
        <v>41.5</v>
      </c>
      <c r="C417" s="222">
        <v>4.9000000000000004</v>
      </c>
    </row>
    <row r="418" spans="2:3">
      <c r="B418" s="222">
        <v>41.6</v>
      </c>
      <c r="C418" s="222">
        <v>4.9000000000000004</v>
      </c>
    </row>
    <row r="419" spans="2:3">
      <c r="B419" s="222">
        <v>41.7</v>
      </c>
      <c r="C419" s="222">
        <v>4.9000000000000004</v>
      </c>
    </row>
    <row r="420" spans="2:3">
      <c r="B420" s="222">
        <v>41.8</v>
      </c>
      <c r="C420" s="222">
        <v>5</v>
      </c>
    </row>
    <row r="421" spans="2:3">
      <c r="B421" s="222">
        <v>41.9</v>
      </c>
      <c r="C421" s="222">
        <v>5</v>
      </c>
    </row>
    <row r="422" spans="2:3">
      <c r="B422" s="222">
        <v>42</v>
      </c>
      <c r="C422" s="222">
        <v>5</v>
      </c>
    </row>
    <row r="423" spans="2:3">
      <c r="B423" s="222">
        <v>42.1</v>
      </c>
      <c r="C423" s="222">
        <v>5</v>
      </c>
    </row>
    <row r="424" spans="2:3">
      <c r="B424" s="222">
        <v>42.2</v>
      </c>
      <c r="C424" s="222">
        <v>5</v>
      </c>
    </row>
    <row r="425" spans="2:3">
      <c r="B425" s="222">
        <v>42.3</v>
      </c>
      <c r="C425" s="222">
        <v>5.0999999999999996</v>
      </c>
    </row>
    <row r="426" spans="2:3">
      <c r="B426" s="222">
        <v>42.4</v>
      </c>
      <c r="C426" s="222">
        <v>5.0999999999999996</v>
      </c>
    </row>
    <row r="427" spans="2:3">
      <c r="B427" s="222">
        <v>42.5</v>
      </c>
      <c r="C427" s="222">
        <v>5.0999999999999996</v>
      </c>
    </row>
    <row r="428" spans="2:3">
      <c r="B428" s="222">
        <v>42.6</v>
      </c>
      <c r="C428" s="222">
        <v>5.0999999999999996</v>
      </c>
    </row>
    <row r="429" spans="2:3">
      <c r="B429" s="222">
        <v>42.7</v>
      </c>
      <c r="C429" s="222">
        <v>5.0999999999999996</v>
      </c>
    </row>
    <row r="430" spans="2:3">
      <c r="B430" s="222">
        <v>42.8</v>
      </c>
      <c r="C430" s="222">
        <v>5.2</v>
      </c>
    </row>
    <row r="431" spans="2:3">
      <c r="B431" s="222">
        <v>42.9</v>
      </c>
      <c r="C431" s="222">
        <v>5.2</v>
      </c>
    </row>
    <row r="432" spans="2:3">
      <c r="B432" s="222">
        <v>43</v>
      </c>
      <c r="C432" s="222">
        <v>5.2</v>
      </c>
    </row>
    <row r="433" spans="2:3">
      <c r="B433" s="222">
        <v>43.1</v>
      </c>
      <c r="C433" s="222">
        <v>5.2</v>
      </c>
    </row>
    <row r="434" spans="2:3">
      <c r="B434" s="222">
        <v>43.2</v>
      </c>
      <c r="C434" s="222">
        <v>5.2</v>
      </c>
    </row>
    <row r="435" spans="2:3">
      <c r="B435" s="222">
        <v>43.3</v>
      </c>
      <c r="C435" s="222">
        <v>5.3</v>
      </c>
    </row>
    <row r="436" spans="2:3">
      <c r="B436" s="222">
        <v>43.4</v>
      </c>
      <c r="C436" s="222">
        <v>5.3</v>
      </c>
    </row>
    <row r="437" spans="2:3">
      <c r="B437" s="222">
        <v>43.5</v>
      </c>
      <c r="C437" s="222">
        <v>5.3</v>
      </c>
    </row>
    <row r="438" spans="2:3">
      <c r="B438" s="222">
        <v>43.6</v>
      </c>
      <c r="C438" s="222">
        <v>5.3</v>
      </c>
    </row>
    <row r="439" spans="2:3">
      <c r="B439" s="222">
        <v>43.7</v>
      </c>
      <c r="C439" s="222">
        <v>5.3</v>
      </c>
    </row>
    <row r="440" spans="2:3">
      <c r="B440" s="222">
        <v>43.8</v>
      </c>
      <c r="C440" s="222">
        <v>5.4</v>
      </c>
    </row>
    <row r="441" spans="2:3">
      <c r="B441" s="222">
        <v>43.9</v>
      </c>
      <c r="C441" s="222">
        <v>5.4</v>
      </c>
    </row>
    <row r="442" spans="2:3">
      <c r="B442" s="222">
        <v>44</v>
      </c>
      <c r="C442" s="222">
        <v>5.4</v>
      </c>
    </row>
    <row r="443" spans="2:3">
      <c r="B443" s="222">
        <v>44.1</v>
      </c>
      <c r="C443" s="222">
        <v>5.4</v>
      </c>
    </row>
    <row r="444" spans="2:3">
      <c r="B444" s="222">
        <v>44.2</v>
      </c>
      <c r="C444" s="222">
        <v>5.4</v>
      </c>
    </row>
    <row r="445" spans="2:3">
      <c r="B445" s="222">
        <v>44.3</v>
      </c>
      <c r="C445" s="222">
        <v>5.5</v>
      </c>
    </row>
    <row r="446" spans="2:3">
      <c r="B446" s="222">
        <v>44.4</v>
      </c>
      <c r="C446" s="222">
        <v>5.5</v>
      </c>
    </row>
    <row r="447" spans="2:3">
      <c r="B447" s="222">
        <v>44.5</v>
      </c>
      <c r="C447" s="222">
        <v>5.5</v>
      </c>
    </row>
    <row r="448" spans="2:3">
      <c r="B448" s="222">
        <v>44.6</v>
      </c>
      <c r="C448" s="222">
        <v>5.5</v>
      </c>
    </row>
    <row r="449" spans="2:3">
      <c r="B449" s="222">
        <v>44.7</v>
      </c>
      <c r="C449" s="222">
        <v>5.5</v>
      </c>
    </row>
    <row r="450" spans="2:3">
      <c r="B450" s="222">
        <v>44.8</v>
      </c>
      <c r="C450" s="222">
        <v>5.6</v>
      </c>
    </row>
    <row r="451" spans="2:3">
      <c r="B451" s="222">
        <v>44.9</v>
      </c>
      <c r="C451" s="222">
        <v>5.6</v>
      </c>
    </row>
    <row r="452" spans="2:3">
      <c r="B452" s="222">
        <v>45</v>
      </c>
      <c r="C452" s="222">
        <v>5.6</v>
      </c>
    </row>
    <row r="453" spans="2:3">
      <c r="B453" s="222">
        <v>45.1</v>
      </c>
      <c r="C453" s="222">
        <v>5.6</v>
      </c>
    </row>
    <row r="454" spans="2:3">
      <c r="B454" s="222">
        <v>45.2</v>
      </c>
      <c r="C454" s="222">
        <v>5.6</v>
      </c>
    </row>
    <row r="455" spans="2:3">
      <c r="B455" s="222">
        <v>45.3</v>
      </c>
      <c r="C455" s="222">
        <v>5.6</v>
      </c>
    </row>
    <row r="456" spans="2:3">
      <c r="B456" s="222">
        <v>45.4</v>
      </c>
      <c r="C456" s="222">
        <v>5.7</v>
      </c>
    </row>
    <row r="457" spans="2:3">
      <c r="B457" s="222">
        <v>45.5</v>
      </c>
      <c r="C457" s="222">
        <v>5.7</v>
      </c>
    </row>
    <row r="458" spans="2:3">
      <c r="B458" s="222">
        <v>45.6</v>
      </c>
      <c r="C458" s="222">
        <v>5.7</v>
      </c>
    </row>
    <row r="459" spans="2:3">
      <c r="B459" s="222">
        <v>45.7</v>
      </c>
      <c r="C459" s="222">
        <v>5.7</v>
      </c>
    </row>
    <row r="460" spans="2:3">
      <c r="B460" s="222">
        <v>45.8</v>
      </c>
      <c r="C460" s="222">
        <v>5.7</v>
      </c>
    </row>
    <row r="461" spans="2:3">
      <c r="B461" s="222">
        <v>45.9</v>
      </c>
      <c r="C461" s="222">
        <v>5.8</v>
      </c>
    </row>
    <row r="462" spans="2:3">
      <c r="B462" s="222">
        <v>46</v>
      </c>
      <c r="C462" s="222">
        <v>5.8</v>
      </c>
    </row>
    <row r="463" spans="2:3">
      <c r="B463" s="222">
        <v>46.1</v>
      </c>
      <c r="C463" s="222">
        <v>5.8</v>
      </c>
    </row>
    <row r="464" spans="2:3">
      <c r="B464" s="222">
        <v>46.2</v>
      </c>
      <c r="C464" s="222">
        <v>5.8</v>
      </c>
    </row>
    <row r="465" spans="2:3">
      <c r="B465" s="222">
        <v>46.3</v>
      </c>
      <c r="C465" s="222">
        <v>5.8</v>
      </c>
    </row>
    <row r="466" spans="2:3">
      <c r="B466" s="222">
        <v>46.4</v>
      </c>
      <c r="C466" s="222">
        <v>5.9</v>
      </c>
    </row>
    <row r="467" spans="2:3">
      <c r="B467" s="222">
        <v>46.5</v>
      </c>
      <c r="C467" s="222">
        <v>5.9</v>
      </c>
    </row>
    <row r="468" spans="2:3">
      <c r="B468" s="222">
        <v>46.6</v>
      </c>
      <c r="C468" s="222">
        <v>5.9</v>
      </c>
    </row>
    <row r="469" spans="2:3">
      <c r="B469" s="222">
        <v>46.7</v>
      </c>
      <c r="C469" s="222">
        <v>5.9</v>
      </c>
    </row>
    <row r="470" spans="2:3">
      <c r="B470" s="222">
        <v>46.8</v>
      </c>
      <c r="C470" s="222">
        <v>5.9</v>
      </c>
    </row>
    <row r="471" spans="2:3">
      <c r="B471" s="222">
        <v>46.9</v>
      </c>
      <c r="C471" s="222">
        <v>6</v>
      </c>
    </row>
    <row r="472" spans="2:3">
      <c r="B472" s="222">
        <v>47</v>
      </c>
      <c r="C472" s="222">
        <v>6</v>
      </c>
    </row>
    <row r="473" spans="2:3">
      <c r="B473" s="222">
        <v>47.1</v>
      </c>
      <c r="C473" s="222">
        <v>6</v>
      </c>
    </row>
    <row r="474" spans="2:3">
      <c r="B474" s="222">
        <v>47.2</v>
      </c>
      <c r="C474" s="222">
        <v>6</v>
      </c>
    </row>
    <row r="475" spans="2:3">
      <c r="B475" s="222">
        <v>47.3</v>
      </c>
      <c r="C475" s="222">
        <v>6</v>
      </c>
    </row>
    <row r="476" spans="2:3">
      <c r="B476" s="222">
        <v>47.4</v>
      </c>
      <c r="C476" s="222">
        <v>6.1</v>
      </c>
    </row>
    <row r="477" spans="2:3">
      <c r="B477" s="222">
        <v>47.5</v>
      </c>
      <c r="C477" s="222">
        <v>6.1</v>
      </c>
    </row>
    <row r="478" spans="2:3">
      <c r="B478" s="222">
        <v>47.6</v>
      </c>
      <c r="C478" s="222">
        <v>6.1</v>
      </c>
    </row>
    <row r="479" spans="2:3">
      <c r="B479" s="222">
        <v>47.7</v>
      </c>
      <c r="C479" s="222">
        <v>6.1</v>
      </c>
    </row>
    <row r="480" spans="2:3">
      <c r="B480" s="222">
        <v>47.8</v>
      </c>
      <c r="C480" s="222">
        <v>6.1</v>
      </c>
    </row>
    <row r="481" spans="2:3">
      <c r="B481" s="222">
        <v>47.9</v>
      </c>
      <c r="C481" s="222">
        <v>6.2</v>
      </c>
    </row>
    <row r="482" spans="2:3">
      <c r="B482" s="222">
        <v>48</v>
      </c>
      <c r="C482" s="222">
        <v>6.2</v>
      </c>
    </row>
    <row r="483" spans="2:3">
      <c r="B483" s="222">
        <v>48.1</v>
      </c>
      <c r="C483" s="222">
        <v>6.2</v>
      </c>
    </row>
    <row r="484" spans="2:3">
      <c r="B484" s="222">
        <v>48.2</v>
      </c>
      <c r="C484" s="222">
        <v>6.2</v>
      </c>
    </row>
    <row r="485" spans="2:3">
      <c r="B485" s="222">
        <v>48.3</v>
      </c>
      <c r="C485" s="222">
        <v>6.2</v>
      </c>
    </row>
    <row r="486" spans="2:3">
      <c r="B486" s="222">
        <v>48.4</v>
      </c>
      <c r="C486" s="222">
        <v>6.3</v>
      </c>
    </row>
    <row r="487" spans="2:3">
      <c r="B487" s="222">
        <v>48.5</v>
      </c>
      <c r="C487" s="222">
        <v>6.3</v>
      </c>
    </row>
    <row r="488" spans="2:3">
      <c r="B488" s="222">
        <v>48.6</v>
      </c>
      <c r="C488" s="222">
        <v>6.3</v>
      </c>
    </row>
    <row r="489" spans="2:3">
      <c r="B489" s="222">
        <v>48.7</v>
      </c>
      <c r="C489" s="222">
        <v>6.3</v>
      </c>
    </row>
    <row r="490" spans="2:3">
      <c r="B490" s="222">
        <v>48.8</v>
      </c>
      <c r="C490" s="222">
        <v>6.3</v>
      </c>
    </row>
    <row r="491" spans="2:3">
      <c r="B491" s="222">
        <v>48.9</v>
      </c>
      <c r="C491" s="222">
        <v>6.4</v>
      </c>
    </row>
    <row r="492" spans="2:3">
      <c r="B492" s="222">
        <v>49</v>
      </c>
      <c r="C492" s="222">
        <v>6.4</v>
      </c>
    </row>
    <row r="493" spans="2:3">
      <c r="B493" s="222">
        <v>49.1</v>
      </c>
      <c r="C493" s="222">
        <v>6.4</v>
      </c>
    </row>
    <row r="494" spans="2:3">
      <c r="B494" s="222">
        <v>49.2</v>
      </c>
      <c r="C494" s="222">
        <v>6.4</v>
      </c>
    </row>
    <row r="495" spans="2:3">
      <c r="B495" s="222">
        <v>49.3</v>
      </c>
      <c r="C495" s="222">
        <v>6.4</v>
      </c>
    </row>
    <row r="496" spans="2:3">
      <c r="B496" s="222">
        <v>49.4</v>
      </c>
      <c r="C496" s="222">
        <v>6.5</v>
      </c>
    </row>
    <row r="497" spans="2:3">
      <c r="B497" s="222">
        <v>49.5</v>
      </c>
      <c r="C497" s="222">
        <v>6.5</v>
      </c>
    </row>
    <row r="498" spans="2:3">
      <c r="B498" s="222">
        <v>49.6</v>
      </c>
      <c r="C498" s="222">
        <v>6.5</v>
      </c>
    </row>
    <row r="499" spans="2:3">
      <c r="B499" s="222">
        <v>49.7</v>
      </c>
      <c r="C499" s="222">
        <v>6.5</v>
      </c>
    </row>
    <row r="500" spans="2:3">
      <c r="B500" s="222">
        <v>49.8</v>
      </c>
      <c r="C500" s="222">
        <v>6.5</v>
      </c>
    </row>
    <row r="501" spans="2:3">
      <c r="B501" s="222">
        <v>49.9</v>
      </c>
      <c r="C501" s="222">
        <v>6.6</v>
      </c>
    </row>
    <row r="502" spans="2:3">
      <c r="B502" s="222">
        <v>50</v>
      </c>
      <c r="C502" s="222">
        <v>6.6</v>
      </c>
    </row>
    <row r="503" spans="2:3">
      <c r="B503" s="222">
        <v>50.1</v>
      </c>
      <c r="C503" s="222">
        <v>6.6</v>
      </c>
    </row>
    <row r="504" spans="2:3">
      <c r="B504" s="222">
        <v>50.2</v>
      </c>
      <c r="C504" s="222">
        <v>6.6</v>
      </c>
    </row>
    <row r="505" spans="2:3">
      <c r="B505" s="222">
        <v>50.3</v>
      </c>
      <c r="C505" s="222">
        <v>6.6</v>
      </c>
    </row>
    <row r="506" spans="2:3">
      <c r="B506" s="222">
        <v>50.4</v>
      </c>
      <c r="C506" s="222">
        <v>6.6</v>
      </c>
    </row>
    <row r="507" spans="2:3">
      <c r="B507" s="222">
        <v>50.5</v>
      </c>
      <c r="C507" s="222">
        <v>6.7</v>
      </c>
    </row>
    <row r="508" spans="2:3">
      <c r="B508" s="222">
        <v>50.6</v>
      </c>
      <c r="C508" s="222">
        <v>6.7</v>
      </c>
    </row>
    <row r="509" spans="2:3">
      <c r="B509" s="222">
        <v>50.7</v>
      </c>
      <c r="C509" s="222">
        <v>6.7</v>
      </c>
    </row>
    <row r="510" spans="2:3">
      <c r="B510" s="222">
        <v>50.8</v>
      </c>
      <c r="C510" s="222">
        <v>6.7</v>
      </c>
    </row>
    <row r="511" spans="2:3">
      <c r="B511" s="222">
        <v>50.9</v>
      </c>
      <c r="C511" s="222">
        <v>6.7</v>
      </c>
    </row>
    <row r="512" spans="2:3">
      <c r="B512" s="222">
        <v>51</v>
      </c>
      <c r="C512" s="222">
        <v>6.8</v>
      </c>
    </row>
    <row r="513" spans="2:3">
      <c r="B513" s="222">
        <v>51.1</v>
      </c>
      <c r="C513" s="222">
        <v>6.8</v>
      </c>
    </row>
    <row r="514" spans="2:3">
      <c r="B514" s="222">
        <v>51.2</v>
      </c>
      <c r="C514" s="222">
        <v>6.8</v>
      </c>
    </row>
    <row r="515" spans="2:3">
      <c r="B515" s="222">
        <v>51.3</v>
      </c>
      <c r="C515" s="222">
        <v>6.8</v>
      </c>
    </row>
    <row r="516" spans="2:3">
      <c r="B516" s="222">
        <v>51.4</v>
      </c>
      <c r="C516" s="222">
        <v>6.8</v>
      </c>
    </row>
    <row r="517" spans="2:3">
      <c r="B517" s="222">
        <v>51.5</v>
      </c>
      <c r="C517" s="222">
        <v>6.9</v>
      </c>
    </row>
    <row r="518" spans="2:3">
      <c r="B518" s="222">
        <v>51.6</v>
      </c>
      <c r="C518" s="222">
        <v>6.9</v>
      </c>
    </row>
    <row r="519" spans="2:3">
      <c r="B519" s="222">
        <v>51.7</v>
      </c>
      <c r="C519" s="222">
        <v>6.9</v>
      </c>
    </row>
    <row r="520" spans="2:3">
      <c r="B520" s="222">
        <v>51.8</v>
      </c>
      <c r="C520" s="222">
        <v>6.9</v>
      </c>
    </row>
    <row r="521" spans="2:3">
      <c r="B521" s="222">
        <v>51.9</v>
      </c>
      <c r="C521" s="222">
        <v>6.9</v>
      </c>
    </row>
    <row r="522" spans="2:3">
      <c r="B522" s="222">
        <v>52</v>
      </c>
      <c r="C522" s="222">
        <v>7</v>
      </c>
    </row>
    <row r="523" spans="2:3">
      <c r="B523" s="222">
        <v>52.1</v>
      </c>
      <c r="C523" s="222">
        <v>7</v>
      </c>
    </row>
    <row r="524" spans="2:3">
      <c r="B524" s="222">
        <v>52.2</v>
      </c>
      <c r="C524" s="222">
        <v>7</v>
      </c>
    </row>
    <row r="525" spans="2:3">
      <c r="B525" s="222">
        <v>52.3</v>
      </c>
      <c r="C525" s="222">
        <v>7</v>
      </c>
    </row>
    <row r="526" spans="2:3">
      <c r="B526" s="222">
        <v>52.4</v>
      </c>
      <c r="C526" s="222">
        <v>7</v>
      </c>
    </row>
    <row r="527" spans="2:3">
      <c r="B527" s="222">
        <v>52.5</v>
      </c>
      <c r="C527" s="222">
        <v>7.1</v>
      </c>
    </row>
    <row r="528" spans="2:3">
      <c r="B528" s="222">
        <v>52.6</v>
      </c>
      <c r="C528" s="222">
        <v>7.1</v>
      </c>
    </row>
    <row r="529" spans="2:3">
      <c r="B529" s="222">
        <v>52.7</v>
      </c>
      <c r="C529" s="222">
        <v>7.1</v>
      </c>
    </row>
    <row r="530" spans="2:3">
      <c r="B530" s="222">
        <v>52.8</v>
      </c>
      <c r="C530" s="222">
        <v>7.1</v>
      </c>
    </row>
    <row r="531" spans="2:3">
      <c r="B531" s="222">
        <v>52.9</v>
      </c>
      <c r="C531" s="222">
        <v>7.1</v>
      </c>
    </row>
    <row r="532" spans="2:3">
      <c r="B532" s="222">
        <v>53</v>
      </c>
      <c r="C532" s="222">
        <v>7.2</v>
      </c>
    </row>
    <row r="533" spans="2:3">
      <c r="B533" s="222">
        <v>53.1</v>
      </c>
      <c r="C533" s="222">
        <v>7.2</v>
      </c>
    </row>
    <row r="534" spans="2:3">
      <c r="B534" s="222">
        <v>53.2</v>
      </c>
      <c r="C534" s="222">
        <v>7.2</v>
      </c>
    </row>
    <row r="535" spans="2:3">
      <c r="B535" s="222">
        <v>53.3</v>
      </c>
      <c r="C535" s="222">
        <v>7.2</v>
      </c>
    </row>
    <row r="536" spans="2:3">
      <c r="B536" s="222">
        <v>53.4</v>
      </c>
      <c r="C536" s="222">
        <v>7.2</v>
      </c>
    </row>
    <row r="537" spans="2:3">
      <c r="B537" s="222">
        <v>53.5</v>
      </c>
      <c r="C537" s="222">
        <v>7.3</v>
      </c>
    </row>
    <row r="538" spans="2:3">
      <c r="B538" s="222">
        <v>53.6</v>
      </c>
      <c r="C538" s="222">
        <v>7.3</v>
      </c>
    </row>
    <row r="539" spans="2:3">
      <c r="B539" s="222">
        <v>53.7</v>
      </c>
      <c r="C539" s="222">
        <v>7.3</v>
      </c>
    </row>
    <row r="540" spans="2:3">
      <c r="B540" s="222">
        <v>53.8</v>
      </c>
      <c r="C540" s="222">
        <v>7.3</v>
      </c>
    </row>
    <row r="541" spans="2:3">
      <c r="B541" s="222">
        <v>53.9</v>
      </c>
      <c r="C541" s="222">
        <v>7.3</v>
      </c>
    </row>
    <row r="542" spans="2:3">
      <c r="B542" s="222">
        <v>54</v>
      </c>
      <c r="C542" s="222">
        <v>7.4</v>
      </c>
    </row>
    <row r="543" spans="2:3">
      <c r="B543" s="222">
        <v>54.1</v>
      </c>
      <c r="C543" s="222">
        <v>7.4</v>
      </c>
    </row>
    <row r="544" spans="2:3">
      <c r="B544" s="222">
        <v>54.2</v>
      </c>
      <c r="C544" s="222">
        <v>7.4</v>
      </c>
    </row>
    <row r="545" spans="2:3">
      <c r="B545" s="222">
        <v>54.3</v>
      </c>
      <c r="C545" s="222">
        <v>7.4</v>
      </c>
    </row>
    <row r="546" spans="2:3">
      <c r="B546" s="222">
        <v>54.4</v>
      </c>
      <c r="C546" s="222">
        <v>7.4</v>
      </c>
    </row>
    <row r="547" spans="2:3">
      <c r="B547" s="222">
        <v>54.5</v>
      </c>
      <c r="C547" s="222">
        <v>7.5</v>
      </c>
    </row>
    <row r="548" spans="2:3">
      <c r="B548" s="222">
        <v>54.6</v>
      </c>
      <c r="C548" s="222">
        <v>7.5</v>
      </c>
    </row>
    <row r="549" spans="2:3">
      <c r="B549" s="222">
        <v>54.7</v>
      </c>
      <c r="C549" s="222">
        <v>7.5</v>
      </c>
    </row>
    <row r="550" spans="2:3">
      <c r="B550" s="222">
        <v>54.8</v>
      </c>
      <c r="C550" s="222">
        <v>7.5</v>
      </c>
    </row>
    <row r="551" spans="2:3">
      <c r="B551" s="222">
        <v>54.9</v>
      </c>
      <c r="C551" s="222">
        <v>7.5</v>
      </c>
    </row>
    <row r="552" spans="2:3">
      <c r="B552" s="222">
        <v>55</v>
      </c>
      <c r="C552" s="222">
        <v>7.6</v>
      </c>
    </row>
    <row r="553" spans="2:3">
      <c r="B553" s="222">
        <v>55.1</v>
      </c>
      <c r="C553" s="222">
        <v>7.6</v>
      </c>
    </row>
    <row r="554" spans="2:3">
      <c r="B554" s="222">
        <v>55.2</v>
      </c>
      <c r="C554" s="222">
        <v>7.6</v>
      </c>
    </row>
    <row r="555" spans="2:3">
      <c r="B555" s="222">
        <v>55.3</v>
      </c>
      <c r="C555" s="222">
        <v>7.6</v>
      </c>
    </row>
    <row r="556" spans="2:3">
      <c r="B556" s="222">
        <v>55.4</v>
      </c>
      <c r="C556" s="222">
        <v>7.6</v>
      </c>
    </row>
    <row r="557" spans="2:3">
      <c r="B557" s="222">
        <v>55.5</v>
      </c>
      <c r="C557" s="222">
        <v>7.6</v>
      </c>
    </row>
    <row r="558" spans="2:3">
      <c r="B558" s="222">
        <v>55.6</v>
      </c>
      <c r="C558" s="222">
        <v>7.7</v>
      </c>
    </row>
    <row r="559" spans="2:3">
      <c r="B559" s="222">
        <v>55.7</v>
      </c>
      <c r="C559" s="222">
        <v>7.7</v>
      </c>
    </row>
    <row r="560" spans="2:3">
      <c r="B560" s="222">
        <v>55.8</v>
      </c>
      <c r="C560" s="222">
        <v>7.7</v>
      </c>
    </row>
    <row r="561" spans="2:3">
      <c r="B561" s="222">
        <v>55.9</v>
      </c>
      <c r="C561" s="222">
        <v>7.7</v>
      </c>
    </row>
    <row r="562" spans="2:3">
      <c r="B562" s="222">
        <v>56</v>
      </c>
      <c r="C562" s="222">
        <v>7.7</v>
      </c>
    </row>
    <row r="563" spans="2:3">
      <c r="B563" s="222">
        <v>56.1</v>
      </c>
      <c r="C563" s="222">
        <v>7.8</v>
      </c>
    </row>
    <row r="564" spans="2:3">
      <c r="B564" s="222">
        <v>56.2</v>
      </c>
      <c r="C564" s="222">
        <v>7.8</v>
      </c>
    </row>
    <row r="565" spans="2:3">
      <c r="B565" s="222">
        <v>56.3</v>
      </c>
      <c r="C565" s="222">
        <v>7.8</v>
      </c>
    </row>
    <row r="566" spans="2:3">
      <c r="B566" s="222">
        <v>56.4</v>
      </c>
      <c r="C566" s="222">
        <v>7.8</v>
      </c>
    </row>
    <row r="567" spans="2:3">
      <c r="B567" s="222">
        <v>56.5</v>
      </c>
      <c r="C567" s="222">
        <v>7.8</v>
      </c>
    </row>
    <row r="568" spans="2:3">
      <c r="B568" s="222">
        <v>56.6</v>
      </c>
      <c r="C568" s="222">
        <v>7.9</v>
      </c>
    </row>
    <row r="569" spans="2:3">
      <c r="B569" s="222">
        <v>56.7</v>
      </c>
      <c r="C569" s="222">
        <v>7.9</v>
      </c>
    </row>
    <row r="570" spans="2:3">
      <c r="B570" s="222">
        <v>56.8</v>
      </c>
      <c r="C570" s="222">
        <v>7.9</v>
      </c>
    </row>
    <row r="571" spans="2:3">
      <c r="B571" s="222">
        <v>56.9</v>
      </c>
      <c r="C571" s="222">
        <v>7.9</v>
      </c>
    </row>
    <row r="572" spans="2:3">
      <c r="B572" s="222">
        <v>57</v>
      </c>
      <c r="C572" s="222">
        <v>7.9</v>
      </c>
    </row>
    <row r="573" spans="2:3">
      <c r="B573" s="222">
        <v>57.1</v>
      </c>
      <c r="C573" s="222">
        <v>8</v>
      </c>
    </row>
    <row r="574" spans="2:3">
      <c r="B574" s="222">
        <v>57.2</v>
      </c>
      <c r="C574" s="222">
        <v>8</v>
      </c>
    </row>
    <row r="575" spans="2:3">
      <c r="B575" s="222">
        <v>57.3</v>
      </c>
      <c r="C575" s="222">
        <v>8</v>
      </c>
    </row>
    <row r="576" spans="2:3">
      <c r="B576" s="222">
        <v>57.4</v>
      </c>
      <c r="C576" s="222">
        <v>8</v>
      </c>
    </row>
    <row r="577" spans="2:3">
      <c r="B577" s="222">
        <v>57.5</v>
      </c>
      <c r="C577" s="222">
        <v>8</v>
      </c>
    </row>
    <row r="578" spans="2:3">
      <c r="B578" s="222">
        <v>57.6</v>
      </c>
      <c r="C578" s="222">
        <v>8.1</v>
      </c>
    </row>
    <row r="579" spans="2:3">
      <c r="B579" s="222">
        <v>57.7</v>
      </c>
      <c r="C579" s="222">
        <v>8.1</v>
      </c>
    </row>
    <row r="580" spans="2:3">
      <c r="B580" s="222">
        <v>57.8</v>
      </c>
      <c r="C580" s="222">
        <v>8.1</v>
      </c>
    </row>
    <row r="581" spans="2:3">
      <c r="B581" s="222">
        <v>57.9</v>
      </c>
      <c r="C581" s="222">
        <v>8.1</v>
      </c>
    </row>
    <row r="582" spans="2:3">
      <c r="B582" s="222">
        <v>58</v>
      </c>
      <c r="C582" s="222">
        <v>8.1</v>
      </c>
    </row>
    <row r="583" spans="2:3">
      <c r="B583" s="222">
        <v>58.1</v>
      </c>
      <c r="C583" s="222">
        <v>8.1999999999999993</v>
      </c>
    </row>
    <row r="584" spans="2:3">
      <c r="B584" s="222">
        <v>58.2</v>
      </c>
      <c r="C584" s="222">
        <v>8.1999999999999993</v>
      </c>
    </row>
    <row r="585" spans="2:3">
      <c r="B585" s="222">
        <v>58.3</v>
      </c>
      <c r="C585" s="222">
        <v>8.1999999999999993</v>
      </c>
    </row>
    <row r="586" spans="2:3">
      <c r="B586" s="222">
        <v>58.4</v>
      </c>
      <c r="C586" s="222">
        <v>8.1999999999999993</v>
      </c>
    </row>
    <row r="587" spans="2:3">
      <c r="B587" s="222">
        <v>58.5</v>
      </c>
      <c r="C587" s="222">
        <v>8.1999999999999993</v>
      </c>
    </row>
    <row r="588" spans="2:3">
      <c r="B588" s="222">
        <v>58.6</v>
      </c>
      <c r="C588" s="222">
        <v>8.3000000000000007</v>
      </c>
    </row>
    <row r="589" spans="2:3">
      <c r="B589" s="222">
        <v>58.7</v>
      </c>
      <c r="C589" s="222">
        <v>8.3000000000000007</v>
      </c>
    </row>
    <row r="590" spans="2:3">
      <c r="B590" s="222">
        <v>58.8</v>
      </c>
      <c r="C590" s="222">
        <v>8.3000000000000007</v>
      </c>
    </row>
    <row r="591" spans="2:3">
      <c r="B591" s="222">
        <v>58.9</v>
      </c>
      <c r="C591" s="222">
        <v>8.3000000000000007</v>
      </c>
    </row>
    <row r="592" spans="2:3">
      <c r="B592" s="222">
        <v>59</v>
      </c>
      <c r="C592" s="222">
        <v>8.3000000000000007</v>
      </c>
    </row>
    <row r="593" spans="2:3">
      <c r="B593" s="222">
        <v>59.1</v>
      </c>
      <c r="C593" s="222">
        <v>8.4</v>
      </c>
    </row>
    <row r="594" spans="2:3">
      <c r="B594" s="222">
        <v>59.2</v>
      </c>
      <c r="C594" s="222">
        <v>8.4</v>
      </c>
    </row>
    <row r="595" spans="2:3">
      <c r="B595" s="222">
        <v>59.3</v>
      </c>
      <c r="C595" s="222">
        <v>8.4</v>
      </c>
    </row>
    <row r="596" spans="2:3">
      <c r="B596" s="222">
        <v>59.4</v>
      </c>
      <c r="C596" s="222">
        <v>8.4</v>
      </c>
    </row>
    <row r="597" spans="2:3">
      <c r="B597" s="222">
        <v>59.5</v>
      </c>
      <c r="C597" s="222">
        <v>8.4</v>
      </c>
    </row>
    <row r="598" spans="2:3">
      <c r="B598" s="222">
        <v>59.6</v>
      </c>
      <c r="C598" s="222">
        <v>8.5</v>
      </c>
    </row>
    <row r="599" spans="2:3">
      <c r="B599" s="222">
        <v>59.7</v>
      </c>
      <c r="C599" s="222">
        <v>8.5</v>
      </c>
    </row>
    <row r="600" spans="2:3">
      <c r="B600" s="222">
        <v>59.8</v>
      </c>
      <c r="C600" s="222">
        <v>8.5</v>
      </c>
    </row>
    <row r="601" spans="2:3">
      <c r="B601" s="222">
        <v>59.9</v>
      </c>
      <c r="C601" s="222">
        <v>8.5</v>
      </c>
    </row>
    <row r="602" spans="2:3">
      <c r="B602" s="222">
        <v>60</v>
      </c>
      <c r="C602" s="222">
        <v>8.5</v>
      </c>
    </row>
    <row r="603" spans="2:3">
      <c r="B603" s="222">
        <v>60.1</v>
      </c>
      <c r="C603" s="222">
        <v>8.5</v>
      </c>
    </row>
    <row r="604" spans="2:3">
      <c r="B604" s="222">
        <v>60.2</v>
      </c>
      <c r="C604" s="222">
        <v>8.6</v>
      </c>
    </row>
    <row r="605" spans="2:3">
      <c r="B605" s="222">
        <v>60.3</v>
      </c>
      <c r="C605" s="222">
        <v>8.6</v>
      </c>
    </row>
    <row r="606" spans="2:3">
      <c r="B606" s="222">
        <v>60.4</v>
      </c>
      <c r="C606" s="222">
        <v>8.6</v>
      </c>
    </row>
    <row r="607" spans="2:3">
      <c r="B607" s="222">
        <v>60.5</v>
      </c>
      <c r="C607" s="222">
        <v>8.6</v>
      </c>
    </row>
    <row r="608" spans="2:3">
      <c r="B608" s="222">
        <v>60.6</v>
      </c>
      <c r="C608" s="222">
        <v>8.6</v>
      </c>
    </row>
    <row r="609" spans="2:3">
      <c r="B609" s="222">
        <v>60.7</v>
      </c>
      <c r="C609" s="222">
        <v>8.6999999999999993</v>
      </c>
    </row>
    <row r="610" spans="2:3">
      <c r="B610" s="222">
        <v>60.8</v>
      </c>
      <c r="C610" s="222">
        <v>8.6999999999999993</v>
      </c>
    </row>
    <row r="611" spans="2:3">
      <c r="B611" s="222">
        <v>60.9</v>
      </c>
      <c r="C611" s="222">
        <v>8.6999999999999993</v>
      </c>
    </row>
    <row r="612" spans="2:3">
      <c r="B612" s="222">
        <v>61</v>
      </c>
      <c r="C612" s="222">
        <v>8.6999999999999993</v>
      </c>
    </row>
    <row r="613" spans="2:3">
      <c r="B613" s="222">
        <v>61.1</v>
      </c>
      <c r="C613" s="222">
        <v>8.6999999999999993</v>
      </c>
    </row>
    <row r="614" spans="2:3">
      <c r="B614" s="222">
        <v>61.2</v>
      </c>
      <c r="C614" s="222">
        <v>8.8000000000000007</v>
      </c>
    </row>
    <row r="615" spans="2:3">
      <c r="B615" s="222">
        <v>61.3</v>
      </c>
      <c r="C615" s="222">
        <v>8.8000000000000007</v>
      </c>
    </row>
    <row r="616" spans="2:3">
      <c r="B616" s="222">
        <v>61.4</v>
      </c>
      <c r="C616" s="222">
        <v>8.8000000000000007</v>
      </c>
    </row>
    <row r="617" spans="2:3">
      <c r="B617" s="222">
        <v>61.5</v>
      </c>
      <c r="C617" s="222">
        <v>8.8000000000000007</v>
      </c>
    </row>
    <row r="618" spans="2:3">
      <c r="B618" s="222">
        <v>61.6</v>
      </c>
      <c r="C618" s="222">
        <v>8.8000000000000007</v>
      </c>
    </row>
    <row r="619" spans="2:3">
      <c r="B619" s="222">
        <v>61.7</v>
      </c>
      <c r="C619" s="222">
        <v>8.9</v>
      </c>
    </row>
    <row r="620" spans="2:3">
      <c r="B620" s="222">
        <v>61.8</v>
      </c>
      <c r="C620" s="222">
        <v>8.9</v>
      </c>
    </row>
    <row r="621" spans="2:3">
      <c r="B621" s="222">
        <v>61.9</v>
      </c>
      <c r="C621" s="222">
        <v>8.9</v>
      </c>
    </row>
    <row r="622" spans="2:3">
      <c r="B622" s="222">
        <v>62</v>
      </c>
      <c r="C622" s="222">
        <v>8.9</v>
      </c>
    </row>
    <row r="623" spans="2:3">
      <c r="B623" s="222">
        <v>62.1</v>
      </c>
      <c r="C623" s="222">
        <v>8.9</v>
      </c>
    </row>
    <row r="624" spans="2:3">
      <c r="B624" s="222">
        <v>62.2</v>
      </c>
      <c r="C624" s="222">
        <v>9</v>
      </c>
    </row>
    <row r="625" spans="2:3">
      <c r="B625" s="222">
        <v>62.3</v>
      </c>
      <c r="C625" s="222">
        <v>9</v>
      </c>
    </row>
    <row r="626" spans="2:3">
      <c r="B626" s="222">
        <v>62.4</v>
      </c>
      <c r="C626" s="222">
        <v>9</v>
      </c>
    </row>
    <row r="627" spans="2:3">
      <c r="B627" s="222">
        <v>62.5</v>
      </c>
      <c r="C627" s="222">
        <v>9</v>
      </c>
    </row>
    <row r="628" spans="2:3">
      <c r="B628" s="222">
        <v>62.6</v>
      </c>
      <c r="C628" s="222">
        <v>9</v>
      </c>
    </row>
    <row r="629" spans="2:3">
      <c r="B629" s="222">
        <v>62.7</v>
      </c>
      <c r="C629" s="222">
        <v>9.1</v>
      </c>
    </row>
    <row r="630" spans="2:3">
      <c r="B630" s="222">
        <v>62.8</v>
      </c>
      <c r="C630" s="222">
        <v>9.1</v>
      </c>
    </row>
    <row r="631" spans="2:3">
      <c r="B631" s="222">
        <v>62.9</v>
      </c>
      <c r="C631" s="222">
        <v>9.1</v>
      </c>
    </row>
    <row r="632" spans="2:3">
      <c r="B632" s="222">
        <v>63</v>
      </c>
      <c r="C632" s="222">
        <v>9.1</v>
      </c>
    </row>
    <row r="633" spans="2:3">
      <c r="B633" s="222">
        <v>63.1</v>
      </c>
      <c r="C633" s="222">
        <v>9.1</v>
      </c>
    </row>
    <row r="634" spans="2:3">
      <c r="B634" s="222">
        <v>63.2</v>
      </c>
      <c r="C634" s="222">
        <v>9.1999999999999993</v>
      </c>
    </row>
    <row r="635" spans="2:3">
      <c r="B635" s="222">
        <v>63.3</v>
      </c>
      <c r="C635" s="222">
        <v>9.1999999999999993</v>
      </c>
    </row>
    <row r="636" spans="2:3">
      <c r="B636" s="222">
        <v>63.4</v>
      </c>
      <c r="C636" s="222">
        <v>9.1999999999999993</v>
      </c>
    </row>
    <row r="637" spans="2:3">
      <c r="B637" s="222">
        <v>63.5</v>
      </c>
      <c r="C637" s="222">
        <v>9.1999999999999993</v>
      </c>
    </row>
    <row r="638" spans="2:3">
      <c r="B638" s="222">
        <v>63.6</v>
      </c>
      <c r="C638" s="222">
        <v>9.1999999999999993</v>
      </c>
    </row>
    <row r="639" spans="2:3">
      <c r="B639" s="222">
        <v>63.7</v>
      </c>
      <c r="C639" s="222">
        <v>9.3000000000000007</v>
      </c>
    </row>
    <row r="640" spans="2:3">
      <c r="B640" s="222">
        <v>63.8</v>
      </c>
      <c r="C640" s="222">
        <v>9.3000000000000007</v>
      </c>
    </row>
    <row r="641" spans="2:3">
      <c r="B641" s="222">
        <v>63.9</v>
      </c>
      <c r="C641" s="222">
        <v>9.3000000000000007</v>
      </c>
    </row>
    <row r="642" spans="2:3">
      <c r="B642" s="222">
        <v>64</v>
      </c>
      <c r="C642" s="222">
        <v>9.3000000000000007</v>
      </c>
    </row>
    <row r="643" spans="2:3">
      <c r="B643" s="222">
        <v>64.099999999999994</v>
      </c>
      <c r="C643" s="222">
        <v>9.3000000000000007</v>
      </c>
    </row>
    <row r="644" spans="2:3">
      <c r="B644" s="222">
        <v>64.2</v>
      </c>
      <c r="C644" s="222">
        <v>9.4</v>
      </c>
    </row>
    <row r="645" spans="2:3">
      <c r="B645" s="222">
        <v>64.3</v>
      </c>
      <c r="C645" s="222">
        <v>9.4</v>
      </c>
    </row>
    <row r="646" spans="2:3">
      <c r="B646" s="222">
        <v>64.400000000000006</v>
      </c>
      <c r="C646" s="222">
        <v>9.4</v>
      </c>
    </row>
    <row r="647" spans="2:3">
      <c r="B647" s="222">
        <v>64.5</v>
      </c>
      <c r="C647" s="222">
        <v>9.4</v>
      </c>
    </row>
    <row r="648" spans="2:3">
      <c r="B648" s="222">
        <v>64.599999999999994</v>
      </c>
      <c r="C648" s="222">
        <v>9.4</v>
      </c>
    </row>
    <row r="649" spans="2:3">
      <c r="B649" s="222">
        <v>64.7</v>
      </c>
      <c r="C649" s="222">
        <v>9.5</v>
      </c>
    </row>
    <row r="650" spans="2:3">
      <c r="B650" s="222">
        <v>64.8</v>
      </c>
      <c r="C650" s="222">
        <v>9.5</v>
      </c>
    </row>
    <row r="651" spans="2:3">
      <c r="B651" s="222">
        <v>64.900000000000006</v>
      </c>
      <c r="C651" s="222">
        <v>9.5</v>
      </c>
    </row>
    <row r="652" spans="2:3">
      <c r="B652" s="222">
        <v>65</v>
      </c>
      <c r="C652" s="222">
        <v>9.5</v>
      </c>
    </row>
    <row r="653" spans="2:3">
      <c r="B653" s="222">
        <v>65.099999999999994</v>
      </c>
      <c r="C653" s="222">
        <v>9.5</v>
      </c>
    </row>
    <row r="654" spans="2:3">
      <c r="B654" s="222">
        <v>65.2</v>
      </c>
      <c r="C654" s="222">
        <v>9.5</v>
      </c>
    </row>
    <row r="655" spans="2:3">
      <c r="B655" s="222">
        <v>65.3</v>
      </c>
      <c r="C655" s="222">
        <v>9.6</v>
      </c>
    </row>
    <row r="656" spans="2:3">
      <c r="B656" s="222">
        <v>65.400000000000006</v>
      </c>
      <c r="C656" s="222">
        <v>9.6</v>
      </c>
    </row>
    <row r="657" spans="2:3">
      <c r="B657" s="222">
        <v>65.5</v>
      </c>
      <c r="C657" s="222">
        <v>9.6</v>
      </c>
    </row>
    <row r="658" spans="2:3">
      <c r="B658" s="222">
        <v>65.599999999999994</v>
      </c>
      <c r="C658" s="222">
        <v>9.6</v>
      </c>
    </row>
    <row r="659" spans="2:3">
      <c r="B659" s="222">
        <v>65.7</v>
      </c>
      <c r="C659" s="222">
        <v>9.6</v>
      </c>
    </row>
    <row r="660" spans="2:3">
      <c r="B660" s="222">
        <v>65.8</v>
      </c>
      <c r="C660" s="222">
        <v>9.6999999999999993</v>
      </c>
    </row>
    <row r="661" spans="2:3">
      <c r="B661" s="222">
        <v>65.900000000000006</v>
      </c>
      <c r="C661" s="222">
        <v>9.6999999999999993</v>
      </c>
    </row>
    <row r="662" spans="2:3">
      <c r="B662" s="222">
        <v>66</v>
      </c>
      <c r="C662" s="222">
        <v>9.6999999999999993</v>
      </c>
    </row>
    <row r="663" spans="2:3">
      <c r="B663" s="222">
        <v>66.099999999999994</v>
      </c>
      <c r="C663" s="222">
        <v>9.6999999999999993</v>
      </c>
    </row>
    <row r="664" spans="2:3">
      <c r="B664" s="222">
        <v>66.2</v>
      </c>
      <c r="C664" s="222">
        <v>9.6999999999999993</v>
      </c>
    </row>
    <row r="665" spans="2:3">
      <c r="B665" s="222">
        <v>66.3</v>
      </c>
      <c r="C665" s="222">
        <v>9.8000000000000007</v>
      </c>
    </row>
    <row r="666" spans="2:3">
      <c r="B666" s="222">
        <v>66.400000000000006</v>
      </c>
      <c r="C666" s="222">
        <v>9.8000000000000007</v>
      </c>
    </row>
    <row r="667" spans="2:3">
      <c r="B667" s="222">
        <v>66.5</v>
      </c>
      <c r="C667" s="222">
        <v>9.8000000000000007</v>
      </c>
    </row>
    <row r="668" spans="2:3">
      <c r="B668" s="222">
        <v>66.599999999999994</v>
      </c>
      <c r="C668" s="222">
        <v>9.8000000000000007</v>
      </c>
    </row>
    <row r="669" spans="2:3">
      <c r="B669" s="222">
        <v>66.7</v>
      </c>
      <c r="C669" s="222">
        <v>9.8000000000000007</v>
      </c>
    </row>
    <row r="670" spans="2:3">
      <c r="B670" s="222">
        <v>66.8</v>
      </c>
      <c r="C670" s="222">
        <v>9.9</v>
      </c>
    </row>
    <row r="671" spans="2:3">
      <c r="B671" s="222">
        <v>66.900000000000006</v>
      </c>
      <c r="C671" s="222">
        <v>9.9</v>
      </c>
    </row>
    <row r="672" spans="2:3">
      <c r="B672" s="222">
        <v>67</v>
      </c>
      <c r="C672" s="222">
        <v>9.9</v>
      </c>
    </row>
    <row r="673" spans="2:3">
      <c r="B673" s="222">
        <v>67.099999999999994</v>
      </c>
      <c r="C673" s="222">
        <v>9.9</v>
      </c>
    </row>
    <row r="674" spans="2:3">
      <c r="B674" s="222">
        <v>67.2</v>
      </c>
      <c r="C674" s="222">
        <v>9.9</v>
      </c>
    </row>
    <row r="675" spans="2:3">
      <c r="B675" s="222">
        <v>67.3</v>
      </c>
      <c r="C675" s="222">
        <v>10</v>
      </c>
    </row>
    <row r="676" spans="2:3">
      <c r="B676" s="222">
        <v>67.400000000000006</v>
      </c>
      <c r="C676" s="222">
        <v>10</v>
      </c>
    </row>
    <row r="677" spans="2:3">
      <c r="B677" s="222">
        <v>67.5</v>
      </c>
      <c r="C677" s="222">
        <v>10</v>
      </c>
    </row>
    <row r="678" spans="2:3">
      <c r="B678" s="222">
        <v>67.599999999999994</v>
      </c>
      <c r="C678" s="222">
        <v>10</v>
      </c>
    </row>
    <row r="679" spans="2:3">
      <c r="B679" s="222">
        <v>67.7</v>
      </c>
      <c r="C679" s="222">
        <v>10</v>
      </c>
    </row>
    <row r="680" spans="2:3">
      <c r="B680" s="222">
        <v>67.8</v>
      </c>
      <c r="C680" s="222">
        <v>10.1</v>
      </c>
    </row>
    <row r="681" spans="2:3">
      <c r="B681" s="222">
        <v>67.900000000000006</v>
      </c>
      <c r="C681" s="222">
        <v>10.1</v>
      </c>
    </row>
    <row r="682" spans="2:3">
      <c r="B682" s="222">
        <v>68</v>
      </c>
      <c r="C682" s="222">
        <v>10.1</v>
      </c>
    </row>
    <row r="683" spans="2:3">
      <c r="B683" s="222">
        <v>68.099999999999994</v>
      </c>
      <c r="C683" s="222">
        <v>10.1</v>
      </c>
    </row>
    <row r="684" spans="2:3">
      <c r="B684" s="222">
        <v>68.2</v>
      </c>
      <c r="C684" s="222">
        <v>10.1</v>
      </c>
    </row>
    <row r="685" spans="2:3">
      <c r="B685" s="222">
        <v>68.3</v>
      </c>
      <c r="C685" s="222">
        <v>10.199999999999999</v>
      </c>
    </row>
    <row r="686" spans="2:3">
      <c r="B686" s="222">
        <v>68.400000000000006</v>
      </c>
      <c r="C686" s="222">
        <v>10.199999999999999</v>
      </c>
    </row>
    <row r="687" spans="2:3">
      <c r="B687" s="222">
        <v>68.5</v>
      </c>
      <c r="C687" s="222">
        <v>10.199999999999999</v>
      </c>
    </row>
    <row r="688" spans="2:3">
      <c r="B688" s="222">
        <v>68.599999999999994</v>
      </c>
      <c r="C688" s="222">
        <v>10.199999999999999</v>
      </c>
    </row>
    <row r="689" spans="2:3">
      <c r="B689" s="222">
        <v>68.7</v>
      </c>
      <c r="C689" s="222">
        <v>10.199999999999999</v>
      </c>
    </row>
    <row r="690" spans="2:3">
      <c r="B690" s="222">
        <v>68.8</v>
      </c>
      <c r="C690" s="222">
        <v>10.3</v>
      </c>
    </row>
    <row r="691" spans="2:3">
      <c r="B691" s="222">
        <v>68.900000000000006</v>
      </c>
      <c r="C691" s="222">
        <v>10.3</v>
      </c>
    </row>
    <row r="692" spans="2:3">
      <c r="B692" s="222">
        <v>69</v>
      </c>
      <c r="C692" s="222">
        <v>10.3</v>
      </c>
    </row>
    <row r="693" spans="2:3">
      <c r="B693" s="222">
        <v>69.099999999999994</v>
      </c>
      <c r="C693" s="222">
        <v>10.3</v>
      </c>
    </row>
    <row r="694" spans="2:3">
      <c r="B694" s="222">
        <v>69.2</v>
      </c>
      <c r="C694" s="222">
        <v>10.3</v>
      </c>
    </row>
    <row r="695" spans="2:3">
      <c r="B695" s="222">
        <v>69.3</v>
      </c>
      <c r="C695" s="222">
        <v>10.4</v>
      </c>
    </row>
    <row r="696" spans="2:3">
      <c r="B696" s="222">
        <v>69.400000000000006</v>
      </c>
      <c r="C696" s="222">
        <v>10.4</v>
      </c>
    </row>
    <row r="697" spans="2:3">
      <c r="B697" s="222">
        <v>69.5</v>
      </c>
      <c r="C697" s="222">
        <v>10.4</v>
      </c>
    </row>
    <row r="698" spans="2:3">
      <c r="B698" s="222">
        <v>69.599999999999994</v>
      </c>
      <c r="C698" s="222">
        <v>10.4</v>
      </c>
    </row>
    <row r="699" spans="2:3">
      <c r="B699" s="222">
        <v>69.7</v>
      </c>
      <c r="C699" s="222">
        <v>10.4</v>
      </c>
    </row>
    <row r="700" spans="2:3">
      <c r="B700" s="222">
        <v>69.8</v>
      </c>
      <c r="C700" s="222">
        <v>10.5</v>
      </c>
    </row>
    <row r="701" spans="2:3">
      <c r="B701" s="222">
        <v>69.900000000000006</v>
      </c>
      <c r="C701" s="222">
        <v>10.5</v>
      </c>
    </row>
    <row r="702" spans="2:3">
      <c r="B702" s="222">
        <v>70</v>
      </c>
      <c r="C702" s="222">
        <v>10.5</v>
      </c>
    </row>
    <row r="703" spans="2:3">
      <c r="B703" s="222">
        <v>70.099999999999994</v>
      </c>
      <c r="C703" s="222">
        <v>10.5</v>
      </c>
    </row>
    <row r="704" spans="2:3">
      <c r="B704" s="222">
        <v>70.2</v>
      </c>
      <c r="C704" s="222">
        <v>10.5</v>
      </c>
    </row>
    <row r="705" spans="2:3">
      <c r="B705" s="222">
        <v>70.3</v>
      </c>
      <c r="C705" s="222">
        <v>10.5</v>
      </c>
    </row>
    <row r="706" spans="2:3">
      <c r="B706" s="222">
        <v>70.400000000000006</v>
      </c>
      <c r="C706" s="222">
        <v>10.6</v>
      </c>
    </row>
    <row r="707" spans="2:3">
      <c r="B707" s="222">
        <v>70.5</v>
      </c>
      <c r="C707" s="222">
        <v>10.6</v>
      </c>
    </row>
    <row r="708" spans="2:3">
      <c r="B708" s="222">
        <v>70.599999999999994</v>
      </c>
      <c r="C708" s="222">
        <v>10.6</v>
      </c>
    </row>
    <row r="709" spans="2:3">
      <c r="B709" s="222">
        <v>70.7</v>
      </c>
      <c r="C709" s="222">
        <v>10.6</v>
      </c>
    </row>
    <row r="710" spans="2:3">
      <c r="B710" s="222">
        <v>70.8</v>
      </c>
      <c r="C710" s="222">
        <v>10.6</v>
      </c>
    </row>
    <row r="711" spans="2:3">
      <c r="B711" s="222">
        <v>70.900000000000006</v>
      </c>
      <c r="C711" s="222">
        <v>10.7</v>
      </c>
    </row>
    <row r="712" spans="2:3">
      <c r="B712" s="222">
        <v>71</v>
      </c>
      <c r="C712" s="222">
        <v>10.7</v>
      </c>
    </row>
    <row r="713" spans="2:3">
      <c r="B713" s="222">
        <v>71.099999999999994</v>
      </c>
      <c r="C713" s="222">
        <v>10.7</v>
      </c>
    </row>
    <row r="714" spans="2:3">
      <c r="B714" s="222">
        <v>71.2</v>
      </c>
      <c r="C714" s="222">
        <v>10.7</v>
      </c>
    </row>
    <row r="715" spans="2:3">
      <c r="B715" s="222">
        <v>71.3</v>
      </c>
      <c r="C715" s="222">
        <v>10.7</v>
      </c>
    </row>
    <row r="716" spans="2:3">
      <c r="B716" s="222">
        <v>71.400000000000006</v>
      </c>
      <c r="C716" s="222">
        <v>10.8</v>
      </c>
    </row>
    <row r="717" spans="2:3">
      <c r="B717" s="222">
        <v>71.5</v>
      </c>
      <c r="C717" s="222">
        <v>10.8</v>
      </c>
    </row>
    <row r="718" spans="2:3">
      <c r="B718" s="222">
        <v>71.599999999999994</v>
      </c>
      <c r="C718" s="222">
        <v>10.8</v>
      </c>
    </row>
    <row r="719" spans="2:3">
      <c r="B719" s="222">
        <v>71.7</v>
      </c>
      <c r="C719" s="222">
        <v>10.8</v>
      </c>
    </row>
    <row r="720" spans="2:3">
      <c r="B720" s="222">
        <v>71.8</v>
      </c>
      <c r="C720" s="222">
        <v>10.8</v>
      </c>
    </row>
    <row r="721" spans="2:3">
      <c r="B721" s="222">
        <v>71.900000000000006</v>
      </c>
      <c r="C721" s="222">
        <v>10.9</v>
      </c>
    </row>
    <row r="722" spans="2:3">
      <c r="B722" s="222">
        <v>72</v>
      </c>
      <c r="C722" s="222">
        <v>10.9</v>
      </c>
    </row>
    <row r="723" spans="2:3">
      <c r="B723" s="222">
        <v>72.099999999999994</v>
      </c>
      <c r="C723" s="222">
        <v>10.9</v>
      </c>
    </row>
    <row r="724" spans="2:3">
      <c r="B724" s="222">
        <v>72.2</v>
      </c>
      <c r="C724" s="222">
        <v>10.9</v>
      </c>
    </row>
    <row r="725" spans="2:3">
      <c r="B725" s="222">
        <v>72.3</v>
      </c>
      <c r="C725" s="222">
        <v>10.9</v>
      </c>
    </row>
    <row r="726" spans="2:3">
      <c r="B726" s="222">
        <v>72.400000000000006</v>
      </c>
      <c r="C726" s="222">
        <v>11</v>
      </c>
    </row>
    <row r="727" spans="2:3">
      <c r="B727" s="222">
        <v>72.5</v>
      </c>
      <c r="C727" s="222">
        <v>11</v>
      </c>
    </row>
    <row r="728" spans="2:3">
      <c r="B728" s="222">
        <v>72.599999999999994</v>
      </c>
      <c r="C728" s="222">
        <v>11</v>
      </c>
    </row>
    <row r="729" spans="2:3">
      <c r="B729" s="222">
        <v>72.7</v>
      </c>
      <c r="C729" s="222">
        <v>11</v>
      </c>
    </row>
    <row r="730" spans="2:3">
      <c r="B730" s="222">
        <v>72.8</v>
      </c>
      <c r="C730" s="222">
        <v>11</v>
      </c>
    </row>
    <row r="731" spans="2:3">
      <c r="B731" s="222">
        <v>72.900000000000006</v>
      </c>
      <c r="C731" s="222">
        <v>11.1</v>
      </c>
    </row>
    <row r="732" spans="2:3">
      <c r="B732" s="222">
        <v>73</v>
      </c>
      <c r="C732" s="222">
        <v>11.1</v>
      </c>
    </row>
    <row r="733" spans="2:3">
      <c r="B733" s="222">
        <v>73.099999999999994</v>
      </c>
      <c r="C733" s="222">
        <v>11.1</v>
      </c>
    </row>
    <row r="734" spans="2:3">
      <c r="B734" s="222">
        <v>73.2</v>
      </c>
      <c r="C734" s="222">
        <v>11.1</v>
      </c>
    </row>
    <row r="735" spans="2:3">
      <c r="B735" s="222">
        <v>73.3</v>
      </c>
      <c r="C735" s="222">
        <v>11.1</v>
      </c>
    </row>
    <row r="736" spans="2:3">
      <c r="B736" s="222">
        <v>73.400000000000006</v>
      </c>
      <c r="C736" s="222">
        <v>11.2</v>
      </c>
    </row>
    <row r="737" spans="2:3">
      <c r="B737" s="222">
        <v>73.5</v>
      </c>
      <c r="C737" s="222">
        <v>11.2</v>
      </c>
    </row>
    <row r="738" spans="2:3">
      <c r="B738" s="222">
        <v>73.599999999999994</v>
      </c>
      <c r="C738" s="222">
        <v>11.2</v>
      </c>
    </row>
    <row r="739" spans="2:3">
      <c r="B739" s="222">
        <v>73.7</v>
      </c>
      <c r="C739" s="222">
        <v>11.2</v>
      </c>
    </row>
    <row r="740" spans="2:3">
      <c r="B740" s="222">
        <v>73.8</v>
      </c>
      <c r="C740" s="222">
        <v>11.2</v>
      </c>
    </row>
    <row r="741" spans="2:3">
      <c r="B741" s="222">
        <v>73.900000000000006</v>
      </c>
      <c r="C741" s="222">
        <v>11.3</v>
      </c>
    </row>
    <row r="742" spans="2:3">
      <c r="B742" s="222">
        <v>74</v>
      </c>
      <c r="C742" s="222">
        <v>11.3</v>
      </c>
    </row>
    <row r="743" spans="2:3">
      <c r="B743" s="222">
        <v>74.099999999999994</v>
      </c>
      <c r="C743" s="222">
        <v>11.3</v>
      </c>
    </row>
    <row r="744" spans="2:3">
      <c r="B744" s="222">
        <v>74.2</v>
      </c>
      <c r="C744" s="222">
        <v>11.3</v>
      </c>
    </row>
    <row r="745" spans="2:3">
      <c r="B745" s="222">
        <v>74.3</v>
      </c>
      <c r="C745" s="222">
        <v>11.3</v>
      </c>
    </row>
    <row r="746" spans="2:3">
      <c r="B746" s="222">
        <v>74.400000000000006</v>
      </c>
      <c r="C746" s="222">
        <v>11.4</v>
      </c>
    </row>
    <row r="747" spans="2:3">
      <c r="B747" s="222">
        <v>74.5</v>
      </c>
      <c r="C747" s="222">
        <v>11.4</v>
      </c>
    </row>
    <row r="748" spans="2:3">
      <c r="B748" s="222">
        <v>74.599999999999994</v>
      </c>
      <c r="C748" s="222">
        <v>11.4</v>
      </c>
    </row>
    <row r="749" spans="2:3">
      <c r="B749" s="222">
        <v>74.7</v>
      </c>
      <c r="C749" s="222">
        <v>11.4</v>
      </c>
    </row>
    <row r="750" spans="2:3">
      <c r="B750" s="222">
        <v>74.8</v>
      </c>
      <c r="C750" s="222">
        <v>11.4</v>
      </c>
    </row>
    <row r="751" spans="2:3">
      <c r="B751" s="222">
        <v>74.900000000000006</v>
      </c>
      <c r="C751" s="222">
        <v>11.5</v>
      </c>
    </row>
    <row r="752" spans="2:3">
      <c r="B752" s="222">
        <v>75</v>
      </c>
      <c r="C752" s="222">
        <v>11.5</v>
      </c>
    </row>
    <row r="753" spans="2:3">
      <c r="B753" s="222">
        <v>75.099999999999994</v>
      </c>
      <c r="C753" s="222">
        <v>11.5</v>
      </c>
    </row>
    <row r="754" spans="2:3">
      <c r="B754" s="222">
        <v>75.2</v>
      </c>
      <c r="C754" s="222">
        <v>11.5</v>
      </c>
    </row>
    <row r="755" spans="2:3">
      <c r="B755" s="222">
        <v>75.3</v>
      </c>
      <c r="C755" s="222">
        <v>11.5</v>
      </c>
    </row>
    <row r="756" spans="2:3">
      <c r="B756" s="222">
        <v>75.400000000000006</v>
      </c>
      <c r="C756" s="222">
        <v>11.5</v>
      </c>
    </row>
    <row r="757" spans="2:3">
      <c r="B757" s="222">
        <v>75.5</v>
      </c>
      <c r="C757" s="222">
        <v>11.6</v>
      </c>
    </row>
    <row r="758" spans="2:3">
      <c r="B758" s="222">
        <v>75.599999999999994</v>
      </c>
      <c r="C758" s="222">
        <v>11.6</v>
      </c>
    </row>
    <row r="759" spans="2:3">
      <c r="B759" s="222">
        <v>75.7</v>
      </c>
      <c r="C759" s="222">
        <v>11.6</v>
      </c>
    </row>
    <row r="760" spans="2:3">
      <c r="B760" s="222">
        <v>75.8</v>
      </c>
      <c r="C760" s="222">
        <v>11.6</v>
      </c>
    </row>
    <row r="761" spans="2:3">
      <c r="B761" s="222">
        <v>75.900000000000006</v>
      </c>
      <c r="C761" s="222">
        <v>11.6</v>
      </c>
    </row>
    <row r="762" spans="2:3">
      <c r="B762" s="222">
        <v>76</v>
      </c>
      <c r="C762" s="222">
        <v>11.7</v>
      </c>
    </row>
    <row r="763" spans="2:3">
      <c r="B763" s="222">
        <v>76.099999999999994</v>
      </c>
      <c r="C763" s="222">
        <v>11.7</v>
      </c>
    </row>
    <row r="764" spans="2:3">
      <c r="B764" s="222">
        <v>76.2</v>
      </c>
      <c r="C764" s="222">
        <v>11.7</v>
      </c>
    </row>
    <row r="765" spans="2:3">
      <c r="B765" s="222">
        <v>76.3</v>
      </c>
      <c r="C765" s="222">
        <v>11.7</v>
      </c>
    </row>
    <row r="766" spans="2:3">
      <c r="B766" s="222">
        <v>76.400000000000006</v>
      </c>
      <c r="C766" s="222">
        <v>11.7</v>
      </c>
    </row>
    <row r="767" spans="2:3">
      <c r="B767" s="222">
        <v>76.5</v>
      </c>
      <c r="C767" s="222">
        <v>11.8</v>
      </c>
    </row>
    <row r="768" spans="2:3">
      <c r="B768" s="222">
        <v>76.599999999999994</v>
      </c>
      <c r="C768" s="222">
        <v>11.8</v>
      </c>
    </row>
    <row r="769" spans="2:3">
      <c r="B769" s="222">
        <v>76.7</v>
      </c>
      <c r="C769" s="222">
        <v>11.8</v>
      </c>
    </row>
    <row r="770" spans="2:3">
      <c r="B770" s="222">
        <v>76.8</v>
      </c>
      <c r="C770" s="222">
        <v>11.8</v>
      </c>
    </row>
    <row r="771" spans="2:3">
      <c r="B771" s="222">
        <v>76.900000000000006</v>
      </c>
      <c r="C771" s="222">
        <v>11.8</v>
      </c>
    </row>
    <row r="772" spans="2:3">
      <c r="B772" s="222">
        <v>77</v>
      </c>
      <c r="C772" s="222">
        <v>11.9</v>
      </c>
    </row>
    <row r="773" spans="2:3">
      <c r="B773" s="222">
        <v>77.099999999999994</v>
      </c>
      <c r="C773" s="222">
        <v>11.9</v>
      </c>
    </row>
    <row r="774" spans="2:3">
      <c r="B774" s="222">
        <v>77.2</v>
      </c>
      <c r="C774" s="222">
        <v>11.9</v>
      </c>
    </row>
    <row r="775" spans="2:3">
      <c r="B775" s="222">
        <v>77.3</v>
      </c>
      <c r="C775" s="222">
        <v>11.9</v>
      </c>
    </row>
    <row r="776" spans="2:3">
      <c r="B776" s="222">
        <v>77.400000000000006</v>
      </c>
      <c r="C776" s="222">
        <v>11.9</v>
      </c>
    </row>
    <row r="777" spans="2:3">
      <c r="B777" s="222">
        <v>77.5</v>
      </c>
      <c r="C777" s="222">
        <v>12</v>
      </c>
    </row>
    <row r="778" spans="2:3">
      <c r="B778" s="222">
        <v>77.599999999999994</v>
      </c>
      <c r="C778" s="222">
        <v>12</v>
      </c>
    </row>
    <row r="779" spans="2:3">
      <c r="B779" s="222">
        <v>77.7</v>
      </c>
      <c r="C779" s="222">
        <v>12</v>
      </c>
    </row>
    <row r="780" spans="2:3">
      <c r="B780" s="222">
        <v>77.8</v>
      </c>
      <c r="C780" s="222">
        <v>12</v>
      </c>
    </row>
    <row r="781" spans="2:3">
      <c r="B781" s="222">
        <v>77.900000000000006</v>
      </c>
      <c r="C781" s="222">
        <v>12</v>
      </c>
    </row>
    <row r="782" spans="2:3">
      <c r="B782" s="222">
        <v>78</v>
      </c>
      <c r="C782" s="222">
        <v>12.1</v>
      </c>
    </row>
    <row r="783" spans="2:3">
      <c r="B783" s="222">
        <v>78.099999999999994</v>
      </c>
      <c r="C783" s="222">
        <v>12.1</v>
      </c>
    </row>
    <row r="784" spans="2:3">
      <c r="B784" s="222">
        <v>78.2</v>
      </c>
      <c r="C784" s="222">
        <v>12.1</v>
      </c>
    </row>
    <row r="785" spans="2:3">
      <c r="B785" s="222">
        <v>78.3</v>
      </c>
      <c r="C785" s="222">
        <v>12.1</v>
      </c>
    </row>
    <row r="786" spans="2:3">
      <c r="B786" s="222">
        <v>78.400000000000006</v>
      </c>
      <c r="C786" s="222">
        <v>12.1</v>
      </c>
    </row>
    <row r="787" spans="2:3">
      <c r="B787" s="222">
        <v>78.5</v>
      </c>
      <c r="C787" s="222">
        <v>12.2</v>
      </c>
    </row>
    <row r="788" spans="2:3">
      <c r="B788" s="222">
        <v>78.599999999999994</v>
      </c>
      <c r="C788" s="222">
        <v>12.2</v>
      </c>
    </row>
    <row r="789" spans="2:3">
      <c r="B789" s="222">
        <v>78.7</v>
      </c>
      <c r="C789" s="222">
        <v>12.2</v>
      </c>
    </row>
    <row r="790" spans="2:3">
      <c r="B790" s="222">
        <v>78.8</v>
      </c>
      <c r="C790" s="222">
        <v>12.2</v>
      </c>
    </row>
    <row r="791" spans="2:3">
      <c r="B791" s="222">
        <v>78.900000000000006</v>
      </c>
      <c r="C791" s="222">
        <v>12.2</v>
      </c>
    </row>
    <row r="792" spans="2:3">
      <c r="B792" s="222">
        <v>79</v>
      </c>
      <c r="C792" s="222">
        <v>12.3</v>
      </c>
    </row>
    <row r="793" spans="2:3">
      <c r="B793" s="222">
        <v>79.099999999999994</v>
      </c>
      <c r="C793" s="222">
        <v>12.3</v>
      </c>
    </row>
    <row r="794" spans="2:3">
      <c r="B794" s="222">
        <v>79.2</v>
      </c>
      <c r="C794" s="222">
        <v>12.3</v>
      </c>
    </row>
    <row r="795" spans="2:3">
      <c r="B795" s="222">
        <v>79.3</v>
      </c>
      <c r="C795" s="222">
        <v>12.3</v>
      </c>
    </row>
    <row r="796" spans="2:3">
      <c r="B796" s="222">
        <v>79.400000000000006</v>
      </c>
      <c r="C796" s="222">
        <v>12.3</v>
      </c>
    </row>
    <row r="797" spans="2:3">
      <c r="B797" s="222">
        <v>79.5</v>
      </c>
      <c r="C797" s="222">
        <v>12.4</v>
      </c>
    </row>
    <row r="798" spans="2:3">
      <c r="B798" s="222">
        <v>79.599999999999994</v>
      </c>
      <c r="C798" s="222">
        <v>12.4</v>
      </c>
    </row>
    <row r="799" spans="2:3">
      <c r="B799" s="222">
        <v>79.7</v>
      </c>
      <c r="C799" s="222">
        <v>12.4</v>
      </c>
    </row>
    <row r="800" spans="2:3">
      <c r="B800" s="222">
        <v>79.8</v>
      </c>
      <c r="C800" s="222">
        <v>12.4</v>
      </c>
    </row>
    <row r="801" spans="2:3">
      <c r="B801" s="222">
        <v>79.900000000000006</v>
      </c>
      <c r="C801" s="222">
        <v>12.4</v>
      </c>
    </row>
    <row r="802" spans="2:3">
      <c r="B802" s="222">
        <v>80</v>
      </c>
      <c r="C802" s="222">
        <v>12.5</v>
      </c>
    </row>
    <row r="803" spans="2:3">
      <c r="B803" s="222">
        <v>80.099999999999994</v>
      </c>
      <c r="C803" s="222">
        <v>12.5</v>
      </c>
    </row>
    <row r="804" spans="2:3">
      <c r="B804" s="222">
        <v>80.2</v>
      </c>
      <c r="C804" s="222">
        <v>12.5</v>
      </c>
    </row>
    <row r="805" spans="2:3">
      <c r="B805" s="222">
        <v>80.3</v>
      </c>
      <c r="C805" s="222">
        <v>12.5</v>
      </c>
    </row>
    <row r="806" spans="2:3">
      <c r="B806" s="222">
        <v>80.400000000000006</v>
      </c>
      <c r="C806" s="222">
        <v>12.5</v>
      </c>
    </row>
    <row r="807" spans="2:3">
      <c r="B807" s="222">
        <v>80.5</v>
      </c>
      <c r="C807" s="222">
        <v>12.5</v>
      </c>
    </row>
    <row r="808" spans="2:3">
      <c r="B808" s="222">
        <v>80.599999999999994</v>
      </c>
      <c r="C808" s="222">
        <v>12.6</v>
      </c>
    </row>
    <row r="809" spans="2:3">
      <c r="B809" s="222">
        <v>80.7</v>
      </c>
      <c r="C809" s="222">
        <v>12.6</v>
      </c>
    </row>
    <row r="810" spans="2:3">
      <c r="B810" s="222">
        <v>80.8</v>
      </c>
      <c r="C810" s="222">
        <v>12.6</v>
      </c>
    </row>
    <row r="811" spans="2:3">
      <c r="B811" s="222">
        <v>80.900000000000006</v>
      </c>
      <c r="C811" s="222">
        <v>12.6</v>
      </c>
    </row>
    <row r="812" spans="2:3">
      <c r="B812" s="222">
        <v>81</v>
      </c>
      <c r="C812" s="222">
        <v>12.6</v>
      </c>
    </row>
    <row r="813" spans="2:3">
      <c r="B813" s="222">
        <v>81.099999999999994</v>
      </c>
      <c r="C813" s="222">
        <v>12.7</v>
      </c>
    </row>
    <row r="814" spans="2:3">
      <c r="B814" s="222">
        <v>81.2</v>
      </c>
      <c r="C814" s="222">
        <v>12.7</v>
      </c>
    </row>
    <row r="815" spans="2:3">
      <c r="B815" s="222">
        <v>81.3</v>
      </c>
      <c r="C815" s="222">
        <v>12.7</v>
      </c>
    </row>
    <row r="816" spans="2:3">
      <c r="B816" s="222">
        <v>81.400000000000006</v>
      </c>
      <c r="C816" s="222">
        <v>12.7</v>
      </c>
    </row>
    <row r="817" spans="2:3">
      <c r="B817" s="222">
        <v>81.5</v>
      </c>
      <c r="C817" s="222">
        <v>12.7</v>
      </c>
    </row>
    <row r="818" spans="2:3">
      <c r="B818" s="222">
        <v>81.599999999999994</v>
      </c>
      <c r="C818" s="222">
        <v>12.8</v>
      </c>
    </row>
    <row r="819" spans="2:3">
      <c r="B819" s="222">
        <v>81.7</v>
      </c>
      <c r="C819" s="222">
        <v>12.8</v>
      </c>
    </row>
    <row r="820" spans="2:3">
      <c r="B820" s="222">
        <v>81.8</v>
      </c>
      <c r="C820" s="222">
        <v>12.8</v>
      </c>
    </row>
    <row r="821" spans="2:3">
      <c r="B821" s="222">
        <v>81.900000000000006</v>
      </c>
      <c r="C821" s="222">
        <v>12.8</v>
      </c>
    </row>
    <row r="822" spans="2:3">
      <c r="B822" s="222">
        <v>82</v>
      </c>
      <c r="C822" s="222">
        <v>12.8</v>
      </c>
    </row>
    <row r="823" spans="2:3">
      <c r="B823" s="222">
        <v>82.1</v>
      </c>
      <c r="C823" s="222">
        <v>12.9</v>
      </c>
    </row>
    <row r="824" spans="2:3">
      <c r="B824" s="222">
        <v>82.2</v>
      </c>
      <c r="C824" s="222">
        <v>12.9</v>
      </c>
    </row>
    <row r="825" spans="2:3">
      <c r="B825" s="222">
        <v>82.3</v>
      </c>
      <c r="C825" s="222">
        <v>12.9</v>
      </c>
    </row>
    <row r="826" spans="2:3">
      <c r="B826" s="222">
        <v>82.4</v>
      </c>
      <c r="C826" s="222">
        <v>12.9</v>
      </c>
    </row>
    <row r="827" spans="2:3">
      <c r="B827" s="222">
        <v>82.5</v>
      </c>
      <c r="C827" s="222">
        <v>12.9</v>
      </c>
    </row>
    <row r="828" spans="2:3">
      <c r="B828" s="222">
        <v>82.6</v>
      </c>
      <c r="C828" s="222">
        <v>13</v>
      </c>
    </row>
    <row r="829" spans="2:3">
      <c r="B829" s="222">
        <v>82.7</v>
      </c>
      <c r="C829" s="222">
        <v>13</v>
      </c>
    </row>
    <row r="830" spans="2:3">
      <c r="B830" s="222">
        <v>82.8</v>
      </c>
      <c r="C830" s="222">
        <v>13</v>
      </c>
    </row>
    <row r="831" spans="2:3">
      <c r="B831" s="222">
        <v>82.9</v>
      </c>
      <c r="C831" s="222">
        <v>13</v>
      </c>
    </row>
    <row r="832" spans="2:3">
      <c r="B832" s="222">
        <v>83</v>
      </c>
      <c r="C832" s="222">
        <v>13</v>
      </c>
    </row>
    <row r="833" spans="2:3">
      <c r="B833" s="222">
        <v>83.1</v>
      </c>
      <c r="C833" s="222">
        <v>13.1</v>
      </c>
    </row>
    <row r="834" spans="2:3">
      <c r="B834" s="222">
        <v>83.2</v>
      </c>
      <c r="C834" s="222">
        <v>13.1</v>
      </c>
    </row>
    <row r="835" spans="2:3">
      <c r="B835" s="222">
        <v>83.3</v>
      </c>
      <c r="C835" s="222">
        <v>13.1</v>
      </c>
    </row>
    <row r="836" spans="2:3">
      <c r="B836" s="222">
        <v>83.4</v>
      </c>
      <c r="C836" s="222">
        <v>13.1</v>
      </c>
    </row>
    <row r="837" spans="2:3">
      <c r="B837" s="222">
        <v>83.5</v>
      </c>
      <c r="C837" s="222">
        <v>13.1</v>
      </c>
    </row>
    <row r="838" spans="2:3">
      <c r="B838" s="222">
        <v>83.6</v>
      </c>
      <c r="C838" s="222">
        <v>13.2</v>
      </c>
    </row>
    <row r="839" spans="2:3">
      <c r="B839" s="222">
        <v>83.7</v>
      </c>
      <c r="C839" s="222">
        <v>13.2</v>
      </c>
    </row>
    <row r="840" spans="2:3">
      <c r="B840" s="222">
        <v>83.8</v>
      </c>
      <c r="C840" s="222">
        <v>13.2</v>
      </c>
    </row>
    <row r="841" spans="2:3">
      <c r="B841" s="222">
        <v>83.9</v>
      </c>
      <c r="C841" s="222">
        <v>13.2</v>
      </c>
    </row>
    <row r="842" spans="2:3">
      <c r="B842" s="222">
        <v>84</v>
      </c>
      <c r="C842" s="222">
        <v>13.2</v>
      </c>
    </row>
    <row r="843" spans="2:3">
      <c r="B843" s="222">
        <v>84.1</v>
      </c>
      <c r="C843" s="222">
        <v>13.3</v>
      </c>
    </row>
    <row r="844" spans="2:3">
      <c r="B844" s="222">
        <v>84.2</v>
      </c>
      <c r="C844" s="222">
        <v>13.3</v>
      </c>
    </row>
    <row r="845" spans="2:3">
      <c r="B845" s="222">
        <v>84.3</v>
      </c>
      <c r="C845" s="222">
        <v>13.3</v>
      </c>
    </row>
    <row r="846" spans="2:3">
      <c r="B846" s="222">
        <v>84.4</v>
      </c>
      <c r="C846" s="222">
        <v>13.3</v>
      </c>
    </row>
    <row r="847" spans="2:3">
      <c r="B847" s="222">
        <v>84.5</v>
      </c>
      <c r="C847" s="222">
        <v>13.3</v>
      </c>
    </row>
    <row r="848" spans="2:3">
      <c r="B848" s="222">
        <v>84.6</v>
      </c>
      <c r="C848" s="222">
        <v>13.4</v>
      </c>
    </row>
    <row r="849" spans="2:3">
      <c r="B849" s="222">
        <v>84.7</v>
      </c>
      <c r="C849" s="222">
        <v>13.4</v>
      </c>
    </row>
    <row r="850" spans="2:3">
      <c r="B850" s="222">
        <v>84.8</v>
      </c>
      <c r="C850" s="222">
        <v>13.4</v>
      </c>
    </row>
    <row r="851" spans="2:3">
      <c r="B851" s="222">
        <v>84.9</v>
      </c>
      <c r="C851" s="222">
        <v>13.4</v>
      </c>
    </row>
    <row r="852" spans="2:3">
      <c r="B852" s="222">
        <v>85</v>
      </c>
      <c r="C852" s="222">
        <v>13.4</v>
      </c>
    </row>
    <row r="853" spans="2:3">
      <c r="B853" s="222">
        <v>85.1</v>
      </c>
      <c r="C853" s="222">
        <v>13.4</v>
      </c>
    </row>
    <row r="854" spans="2:3">
      <c r="B854" s="222">
        <v>85.2</v>
      </c>
      <c r="C854" s="222">
        <v>13.5</v>
      </c>
    </row>
    <row r="855" spans="2:3">
      <c r="B855" s="222">
        <v>85.3</v>
      </c>
      <c r="C855" s="222">
        <v>13.5</v>
      </c>
    </row>
    <row r="856" spans="2:3">
      <c r="B856" s="222">
        <v>85.4</v>
      </c>
      <c r="C856" s="222">
        <v>13.5</v>
      </c>
    </row>
    <row r="857" spans="2:3">
      <c r="B857" s="222">
        <v>85.5</v>
      </c>
      <c r="C857" s="222">
        <v>13.5</v>
      </c>
    </row>
    <row r="858" spans="2:3">
      <c r="B858" s="222">
        <v>85.6</v>
      </c>
      <c r="C858" s="222">
        <v>13.5</v>
      </c>
    </row>
    <row r="859" spans="2:3">
      <c r="B859" s="222">
        <v>85.7</v>
      </c>
      <c r="C859" s="222">
        <v>13.6</v>
      </c>
    </row>
    <row r="860" spans="2:3">
      <c r="B860" s="222">
        <v>85.8</v>
      </c>
      <c r="C860" s="222">
        <v>13.6</v>
      </c>
    </row>
    <row r="861" spans="2:3">
      <c r="B861" s="222">
        <v>85.9</v>
      </c>
      <c r="C861" s="222">
        <v>13.6</v>
      </c>
    </row>
    <row r="862" spans="2:3">
      <c r="B862" s="222">
        <v>86</v>
      </c>
      <c r="C862" s="222">
        <v>13.6</v>
      </c>
    </row>
    <row r="863" spans="2:3">
      <c r="B863" s="222">
        <v>86.1</v>
      </c>
      <c r="C863" s="222">
        <v>13.6</v>
      </c>
    </row>
    <row r="864" spans="2:3">
      <c r="B864" s="222">
        <v>86.2</v>
      </c>
      <c r="C864" s="222">
        <v>13.7</v>
      </c>
    </row>
    <row r="865" spans="2:3">
      <c r="B865" s="222">
        <v>86.3</v>
      </c>
      <c r="C865" s="222">
        <v>13.7</v>
      </c>
    </row>
    <row r="866" spans="2:3">
      <c r="B866" s="222">
        <v>86.4</v>
      </c>
      <c r="C866" s="222">
        <v>13.7</v>
      </c>
    </row>
    <row r="867" spans="2:3">
      <c r="B867" s="222">
        <v>86.5</v>
      </c>
      <c r="C867" s="222">
        <v>13.7</v>
      </c>
    </row>
    <row r="868" spans="2:3">
      <c r="B868" s="222">
        <v>86.6</v>
      </c>
      <c r="C868" s="222">
        <v>13.7</v>
      </c>
    </row>
    <row r="869" spans="2:3">
      <c r="B869" s="222">
        <v>86.7</v>
      </c>
      <c r="C869" s="222">
        <v>13.8</v>
      </c>
    </row>
    <row r="870" spans="2:3">
      <c r="B870" s="222">
        <v>86.8</v>
      </c>
      <c r="C870" s="222">
        <v>13.8</v>
      </c>
    </row>
    <row r="871" spans="2:3">
      <c r="B871" s="222">
        <v>86.9</v>
      </c>
      <c r="C871" s="222">
        <v>13.8</v>
      </c>
    </row>
    <row r="872" spans="2:3">
      <c r="B872" s="222">
        <v>87</v>
      </c>
      <c r="C872" s="222">
        <v>13.8</v>
      </c>
    </row>
    <row r="873" spans="2:3">
      <c r="B873" s="222">
        <v>87.1</v>
      </c>
      <c r="C873" s="222">
        <v>13.8</v>
      </c>
    </row>
    <row r="874" spans="2:3">
      <c r="B874" s="222">
        <v>87.2</v>
      </c>
      <c r="C874" s="222">
        <v>13.9</v>
      </c>
    </row>
    <row r="875" spans="2:3">
      <c r="B875" s="222">
        <v>87.3</v>
      </c>
      <c r="C875" s="222">
        <v>13.9</v>
      </c>
    </row>
    <row r="876" spans="2:3">
      <c r="B876" s="222">
        <v>87.4</v>
      </c>
      <c r="C876" s="222">
        <v>13.9</v>
      </c>
    </row>
    <row r="877" spans="2:3">
      <c r="B877" s="222">
        <v>87.5</v>
      </c>
      <c r="C877" s="222">
        <v>13.9</v>
      </c>
    </row>
    <row r="878" spans="2:3">
      <c r="B878" s="222">
        <v>87.6</v>
      </c>
      <c r="C878" s="222">
        <v>13.9</v>
      </c>
    </row>
    <row r="879" spans="2:3">
      <c r="B879" s="222">
        <v>87.7</v>
      </c>
      <c r="C879" s="222">
        <v>14</v>
      </c>
    </row>
    <row r="880" spans="2:3">
      <c r="B880" s="222">
        <v>87.8</v>
      </c>
      <c r="C880" s="222">
        <v>14</v>
      </c>
    </row>
    <row r="881" spans="2:3">
      <c r="B881" s="222">
        <v>87.9</v>
      </c>
      <c r="C881" s="222">
        <v>14</v>
      </c>
    </row>
    <row r="882" spans="2:3">
      <c r="B882" s="222">
        <v>88</v>
      </c>
      <c r="C882" s="222">
        <v>14</v>
      </c>
    </row>
    <row r="883" spans="2:3">
      <c r="B883" s="222">
        <v>88.1</v>
      </c>
      <c r="C883" s="222">
        <v>14</v>
      </c>
    </row>
    <row r="884" spans="2:3">
      <c r="B884" s="222">
        <v>88.2</v>
      </c>
      <c r="C884" s="222">
        <v>14.1</v>
      </c>
    </row>
    <row r="885" spans="2:3">
      <c r="B885" s="222">
        <v>88.3</v>
      </c>
      <c r="C885" s="222">
        <v>14.1</v>
      </c>
    </row>
    <row r="886" spans="2:3">
      <c r="B886" s="222">
        <v>88.4</v>
      </c>
      <c r="C886" s="222">
        <v>14.1</v>
      </c>
    </row>
    <row r="887" spans="2:3">
      <c r="B887" s="222">
        <v>88.5</v>
      </c>
      <c r="C887" s="222">
        <v>14.1</v>
      </c>
    </row>
    <row r="888" spans="2:3">
      <c r="B888" s="222">
        <v>88.6</v>
      </c>
      <c r="C888" s="222">
        <v>14.1</v>
      </c>
    </row>
    <row r="889" spans="2:3">
      <c r="B889" s="222">
        <v>88.7</v>
      </c>
      <c r="C889" s="222">
        <v>14.2</v>
      </c>
    </row>
    <row r="890" spans="2:3">
      <c r="B890" s="222">
        <v>88.8</v>
      </c>
      <c r="C890" s="222">
        <v>14.2</v>
      </c>
    </row>
    <row r="891" spans="2:3">
      <c r="B891" s="222">
        <v>88.9</v>
      </c>
      <c r="C891" s="222">
        <v>14.2</v>
      </c>
    </row>
    <row r="892" spans="2:3">
      <c r="B892" s="222">
        <v>89</v>
      </c>
      <c r="C892" s="222">
        <v>14.2</v>
      </c>
    </row>
    <row r="893" spans="2:3">
      <c r="B893" s="222">
        <v>89.1</v>
      </c>
      <c r="C893" s="222">
        <v>14.2</v>
      </c>
    </row>
    <row r="894" spans="2:3">
      <c r="B894" s="222">
        <v>89.2</v>
      </c>
      <c r="C894" s="222">
        <v>14.3</v>
      </c>
    </row>
    <row r="895" spans="2:3">
      <c r="B895" s="222">
        <v>89.3</v>
      </c>
      <c r="C895" s="222">
        <v>14.3</v>
      </c>
    </row>
    <row r="896" spans="2:3">
      <c r="B896" s="222">
        <v>89.4</v>
      </c>
      <c r="C896" s="222">
        <v>14.3</v>
      </c>
    </row>
    <row r="897" spans="2:3">
      <c r="B897" s="222">
        <v>89.5</v>
      </c>
      <c r="C897" s="222">
        <v>14.3</v>
      </c>
    </row>
    <row r="898" spans="2:3">
      <c r="B898" s="222">
        <v>89.6</v>
      </c>
      <c r="C898" s="222">
        <v>14.3</v>
      </c>
    </row>
    <row r="899" spans="2:3">
      <c r="B899" s="222">
        <v>89.7</v>
      </c>
      <c r="C899" s="222">
        <v>14.4</v>
      </c>
    </row>
    <row r="900" spans="2:3">
      <c r="B900" s="222">
        <v>89.8</v>
      </c>
      <c r="C900" s="222">
        <v>14.4</v>
      </c>
    </row>
    <row r="901" spans="2:3">
      <c r="B901" s="222">
        <v>89.9</v>
      </c>
      <c r="C901" s="222">
        <v>14.4</v>
      </c>
    </row>
    <row r="902" spans="2:3">
      <c r="B902" s="222">
        <v>90</v>
      </c>
      <c r="C902" s="222">
        <v>14.4</v>
      </c>
    </row>
    <row r="903" spans="2:3">
      <c r="B903" s="222">
        <v>90.1</v>
      </c>
      <c r="C903" s="222">
        <v>14.4</v>
      </c>
    </row>
    <row r="904" spans="2:3">
      <c r="B904" s="222">
        <v>90.2</v>
      </c>
      <c r="C904" s="222">
        <v>14.4</v>
      </c>
    </row>
    <row r="905" spans="2:3">
      <c r="B905" s="222">
        <v>90.3</v>
      </c>
      <c r="C905" s="222">
        <v>14.5</v>
      </c>
    </row>
    <row r="906" spans="2:3">
      <c r="B906" s="222">
        <v>90.4</v>
      </c>
      <c r="C906" s="222">
        <v>14.5</v>
      </c>
    </row>
    <row r="907" spans="2:3">
      <c r="B907" s="222">
        <v>90.5</v>
      </c>
      <c r="C907" s="222">
        <v>14.5</v>
      </c>
    </row>
    <row r="908" spans="2:3">
      <c r="B908" s="222">
        <v>90.6</v>
      </c>
      <c r="C908" s="222">
        <v>14.5</v>
      </c>
    </row>
    <row r="909" spans="2:3">
      <c r="B909" s="222">
        <v>90.7</v>
      </c>
      <c r="C909" s="222">
        <v>14.5</v>
      </c>
    </row>
    <row r="910" spans="2:3">
      <c r="B910" s="222">
        <v>90.8</v>
      </c>
      <c r="C910" s="222">
        <v>14.6</v>
      </c>
    </row>
    <row r="911" spans="2:3">
      <c r="B911" s="222">
        <v>90.9</v>
      </c>
      <c r="C911" s="222">
        <v>14.6</v>
      </c>
    </row>
    <row r="912" spans="2:3">
      <c r="B912" s="222">
        <v>91</v>
      </c>
      <c r="C912" s="222">
        <v>14.6</v>
      </c>
    </row>
    <row r="913" spans="2:3">
      <c r="B913" s="222">
        <v>91.1</v>
      </c>
      <c r="C913" s="222">
        <v>14.6</v>
      </c>
    </row>
    <row r="914" spans="2:3">
      <c r="B914" s="222">
        <v>91.2</v>
      </c>
      <c r="C914" s="222">
        <v>14.6</v>
      </c>
    </row>
    <row r="915" spans="2:3">
      <c r="B915" s="222">
        <v>91.3</v>
      </c>
      <c r="C915" s="222">
        <v>14.7</v>
      </c>
    </row>
    <row r="916" spans="2:3">
      <c r="B916" s="222">
        <v>91.4</v>
      </c>
      <c r="C916" s="222">
        <v>14.7</v>
      </c>
    </row>
    <row r="917" spans="2:3">
      <c r="B917" s="222">
        <v>91.5</v>
      </c>
      <c r="C917" s="222">
        <v>14.7</v>
      </c>
    </row>
    <row r="918" spans="2:3">
      <c r="B918" s="222">
        <v>91.6</v>
      </c>
      <c r="C918" s="222">
        <v>14.7</v>
      </c>
    </row>
    <row r="919" spans="2:3">
      <c r="B919" s="222">
        <v>91.7</v>
      </c>
      <c r="C919" s="222">
        <v>14.7</v>
      </c>
    </row>
    <row r="920" spans="2:3">
      <c r="B920" s="222">
        <v>91.8</v>
      </c>
      <c r="C920" s="222">
        <v>14.8</v>
      </c>
    </row>
    <row r="921" spans="2:3">
      <c r="B921" s="222">
        <v>91.9</v>
      </c>
      <c r="C921" s="222">
        <v>14.8</v>
      </c>
    </row>
    <row r="922" spans="2:3">
      <c r="B922" s="222">
        <v>92</v>
      </c>
      <c r="C922" s="222">
        <v>14.8</v>
      </c>
    </row>
    <row r="923" spans="2:3">
      <c r="B923" s="222">
        <v>92.1</v>
      </c>
      <c r="C923" s="222">
        <v>14.8</v>
      </c>
    </row>
    <row r="924" spans="2:3">
      <c r="B924" s="222">
        <v>92.2</v>
      </c>
      <c r="C924" s="222">
        <v>14.8</v>
      </c>
    </row>
    <row r="925" spans="2:3">
      <c r="B925" s="222">
        <v>92.3</v>
      </c>
      <c r="C925" s="222">
        <v>14.9</v>
      </c>
    </row>
    <row r="926" spans="2:3">
      <c r="B926" s="222">
        <v>92.4</v>
      </c>
      <c r="C926" s="222">
        <v>14.9</v>
      </c>
    </row>
    <row r="927" spans="2:3">
      <c r="B927" s="222">
        <v>92.5</v>
      </c>
      <c r="C927" s="222">
        <v>14.9</v>
      </c>
    </row>
    <row r="928" spans="2:3">
      <c r="B928" s="222">
        <v>92.6</v>
      </c>
      <c r="C928" s="222">
        <v>14.9</v>
      </c>
    </row>
    <row r="929" spans="2:3">
      <c r="B929" s="222">
        <v>92.7</v>
      </c>
      <c r="C929" s="222">
        <v>14.9</v>
      </c>
    </row>
    <row r="930" spans="2:3">
      <c r="B930" s="222">
        <v>92.8</v>
      </c>
      <c r="C930" s="222">
        <v>15</v>
      </c>
    </row>
    <row r="931" spans="2:3">
      <c r="B931" s="222">
        <v>92.9</v>
      </c>
      <c r="C931" s="222">
        <v>15</v>
      </c>
    </row>
    <row r="932" spans="2:3">
      <c r="B932" s="222">
        <v>93</v>
      </c>
      <c r="C932" s="222">
        <v>15</v>
      </c>
    </row>
    <row r="933" spans="2:3">
      <c r="B933" s="222">
        <v>93.1</v>
      </c>
      <c r="C933" s="222">
        <v>15</v>
      </c>
    </row>
    <row r="934" spans="2:3">
      <c r="B934" s="222">
        <v>93.2</v>
      </c>
      <c r="C934" s="222">
        <v>15</v>
      </c>
    </row>
    <row r="935" spans="2:3">
      <c r="B935" s="222">
        <v>93.3</v>
      </c>
      <c r="C935" s="222">
        <v>15.1</v>
      </c>
    </row>
    <row r="936" spans="2:3">
      <c r="B936" s="222">
        <v>93.4</v>
      </c>
      <c r="C936" s="222">
        <v>15.1</v>
      </c>
    </row>
    <row r="937" spans="2:3">
      <c r="B937" s="222">
        <v>93.5</v>
      </c>
      <c r="C937" s="222">
        <v>15.1</v>
      </c>
    </row>
    <row r="938" spans="2:3">
      <c r="B938" s="222">
        <v>93.6</v>
      </c>
      <c r="C938" s="222">
        <v>15.1</v>
      </c>
    </row>
    <row r="939" spans="2:3">
      <c r="B939" s="222">
        <v>93.7</v>
      </c>
      <c r="C939" s="222">
        <v>15.1</v>
      </c>
    </row>
    <row r="940" spans="2:3">
      <c r="B940" s="222">
        <v>93.8</v>
      </c>
      <c r="C940" s="222">
        <v>15.2</v>
      </c>
    </row>
    <row r="941" spans="2:3">
      <c r="B941" s="222">
        <v>93.9</v>
      </c>
      <c r="C941" s="222">
        <v>15.2</v>
      </c>
    </row>
    <row r="942" spans="2:3">
      <c r="B942" s="222">
        <v>94</v>
      </c>
      <c r="C942" s="222">
        <v>15.2</v>
      </c>
    </row>
    <row r="943" spans="2:3">
      <c r="B943" s="222">
        <v>94.1</v>
      </c>
      <c r="C943" s="222">
        <v>15.2</v>
      </c>
    </row>
    <row r="944" spans="2:3">
      <c r="B944" s="222">
        <v>94.2</v>
      </c>
      <c r="C944" s="222">
        <v>15.2</v>
      </c>
    </row>
    <row r="945" spans="2:3">
      <c r="B945" s="222">
        <v>94.3</v>
      </c>
      <c r="C945" s="222">
        <v>15.3</v>
      </c>
    </row>
    <row r="946" spans="2:3">
      <c r="B946" s="222">
        <v>94.4</v>
      </c>
      <c r="C946" s="222">
        <v>15.3</v>
      </c>
    </row>
    <row r="947" spans="2:3">
      <c r="B947" s="222">
        <v>94.5</v>
      </c>
      <c r="C947" s="222">
        <v>15.3</v>
      </c>
    </row>
    <row r="948" spans="2:3">
      <c r="B948" s="222">
        <v>94.6</v>
      </c>
      <c r="C948" s="222">
        <v>15.3</v>
      </c>
    </row>
    <row r="949" spans="2:3">
      <c r="B949" s="222">
        <v>94.7</v>
      </c>
      <c r="C949" s="222">
        <v>15.3</v>
      </c>
    </row>
    <row r="950" spans="2:3">
      <c r="B950" s="222">
        <v>94.8</v>
      </c>
      <c r="C950" s="222">
        <v>15.4</v>
      </c>
    </row>
    <row r="951" spans="2:3">
      <c r="B951" s="222">
        <v>94.9</v>
      </c>
      <c r="C951" s="222">
        <v>15.4</v>
      </c>
    </row>
    <row r="952" spans="2:3">
      <c r="B952" s="222">
        <v>95</v>
      </c>
      <c r="C952" s="222">
        <v>15.4</v>
      </c>
    </row>
    <row r="953" spans="2:3">
      <c r="B953" s="222">
        <v>95.1</v>
      </c>
      <c r="C953" s="222">
        <v>15.4</v>
      </c>
    </row>
    <row r="954" spans="2:3">
      <c r="B954" s="222">
        <v>95.2</v>
      </c>
      <c r="C954" s="222">
        <v>15.4</v>
      </c>
    </row>
    <row r="955" spans="2:3">
      <c r="B955" s="222">
        <v>95.3</v>
      </c>
      <c r="C955" s="222">
        <v>15.4</v>
      </c>
    </row>
    <row r="956" spans="2:3">
      <c r="B956" s="222">
        <v>95.4</v>
      </c>
      <c r="C956" s="222">
        <v>15.5</v>
      </c>
    </row>
    <row r="957" spans="2:3">
      <c r="B957" s="222">
        <v>95.5</v>
      </c>
      <c r="C957" s="222">
        <v>15.5</v>
      </c>
    </row>
    <row r="958" spans="2:3">
      <c r="B958" s="222">
        <v>95.6</v>
      </c>
      <c r="C958" s="222">
        <v>15.5</v>
      </c>
    </row>
    <row r="959" spans="2:3">
      <c r="B959" s="222">
        <v>95.7</v>
      </c>
      <c r="C959" s="222">
        <v>15.5</v>
      </c>
    </row>
    <row r="960" spans="2:3">
      <c r="B960" s="222">
        <v>95.8</v>
      </c>
      <c r="C960" s="222">
        <v>15.5</v>
      </c>
    </row>
    <row r="961" spans="2:3">
      <c r="B961" s="222">
        <v>95.9</v>
      </c>
      <c r="C961" s="222">
        <v>15.6</v>
      </c>
    </row>
    <row r="962" spans="2:3">
      <c r="B962" s="222">
        <v>96</v>
      </c>
      <c r="C962" s="222">
        <v>15.6</v>
      </c>
    </row>
    <row r="963" spans="2:3">
      <c r="B963" s="222">
        <v>96.1</v>
      </c>
      <c r="C963" s="222">
        <v>15.6</v>
      </c>
    </row>
    <row r="964" spans="2:3">
      <c r="B964" s="222">
        <v>96.2</v>
      </c>
      <c r="C964" s="222">
        <v>15.6</v>
      </c>
    </row>
    <row r="965" spans="2:3">
      <c r="B965" s="222">
        <v>96.3</v>
      </c>
      <c r="C965" s="222">
        <v>15.6</v>
      </c>
    </row>
    <row r="966" spans="2:3">
      <c r="B966" s="222">
        <v>96.4</v>
      </c>
      <c r="C966" s="222">
        <v>15.7</v>
      </c>
    </row>
    <row r="967" spans="2:3">
      <c r="B967" s="222">
        <v>96.5</v>
      </c>
      <c r="C967" s="222">
        <v>15.7</v>
      </c>
    </row>
    <row r="968" spans="2:3">
      <c r="B968" s="222">
        <v>96.6</v>
      </c>
      <c r="C968" s="222">
        <v>15.7</v>
      </c>
    </row>
    <row r="969" spans="2:3">
      <c r="B969" s="222">
        <v>96.7</v>
      </c>
      <c r="C969" s="222">
        <v>15.7</v>
      </c>
    </row>
    <row r="970" spans="2:3">
      <c r="B970" s="222">
        <v>96.8</v>
      </c>
      <c r="C970" s="222">
        <v>15.7</v>
      </c>
    </row>
    <row r="971" spans="2:3">
      <c r="B971" s="222">
        <v>96.9</v>
      </c>
      <c r="C971" s="222">
        <v>15.8</v>
      </c>
    </row>
    <row r="972" spans="2:3">
      <c r="B972" s="222">
        <v>97</v>
      </c>
      <c r="C972" s="222">
        <v>15.8</v>
      </c>
    </row>
    <row r="973" spans="2:3">
      <c r="B973" s="222">
        <v>97.1</v>
      </c>
      <c r="C973" s="222">
        <v>15.8</v>
      </c>
    </row>
    <row r="974" spans="2:3">
      <c r="B974" s="222">
        <v>97.2</v>
      </c>
      <c r="C974" s="222">
        <v>15.8</v>
      </c>
    </row>
    <row r="975" spans="2:3">
      <c r="B975" s="222">
        <v>97.3</v>
      </c>
      <c r="C975" s="222">
        <v>15.8</v>
      </c>
    </row>
    <row r="976" spans="2:3">
      <c r="B976" s="222">
        <v>97.4</v>
      </c>
      <c r="C976" s="222">
        <v>15.9</v>
      </c>
    </row>
    <row r="977" spans="2:3">
      <c r="B977" s="222">
        <v>97.5</v>
      </c>
      <c r="C977" s="222">
        <v>15.9</v>
      </c>
    </row>
    <row r="978" spans="2:3">
      <c r="B978" s="222">
        <v>97.6</v>
      </c>
      <c r="C978" s="222">
        <v>15.9</v>
      </c>
    </row>
    <row r="979" spans="2:3">
      <c r="B979" s="222">
        <v>97.7</v>
      </c>
      <c r="C979" s="222">
        <v>15.9</v>
      </c>
    </row>
    <row r="980" spans="2:3">
      <c r="B980" s="222">
        <v>97.8</v>
      </c>
      <c r="C980" s="222">
        <v>15.9</v>
      </c>
    </row>
    <row r="981" spans="2:3">
      <c r="B981" s="222">
        <v>97.9</v>
      </c>
      <c r="C981" s="222">
        <v>16</v>
      </c>
    </row>
    <row r="982" spans="2:3">
      <c r="B982" s="222">
        <v>98</v>
      </c>
      <c r="C982" s="222">
        <v>16</v>
      </c>
    </row>
    <row r="983" spans="2:3">
      <c r="B983" s="222">
        <v>98.1</v>
      </c>
      <c r="C983" s="222">
        <v>16</v>
      </c>
    </row>
    <row r="984" spans="2:3">
      <c r="B984" s="222">
        <v>98.2</v>
      </c>
      <c r="C984" s="222">
        <v>16</v>
      </c>
    </row>
    <row r="985" spans="2:3">
      <c r="B985" s="222">
        <v>98.3</v>
      </c>
      <c r="C985" s="222">
        <v>16</v>
      </c>
    </row>
    <row r="986" spans="2:3">
      <c r="B986" s="222">
        <v>98.4</v>
      </c>
      <c r="C986" s="222">
        <v>16.100000000000001</v>
      </c>
    </row>
    <row r="987" spans="2:3">
      <c r="B987" s="222">
        <v>98.5</v>
      </c>
      <c r="C987" s="222">
        <v>16.100000000000001</v>
      </c>
    </row>
    <row r="988" spans="2:3">
      <c r="B988" s="222">
        <v>98.6</v>
      </c>
      <c r="C988" s="222">
        <v>16.100000000000001</v>
      </c>
    </row>
    <row r="989" spans="2:3">
      <c r="B989" s="222">
        <v>98.7</v>
      </c>
      <c r="C989" s="222">
        <v>16.100000000000001</v>
      </c>
    </row>
    <row r="990" spans="2:3">
      <c r="B990" s="222">
        <v>98.8</v>
      </c>
      <c r="C990" s="222">
        <v>16.100000000000001</v>
      </c>
    </row>
    <row r="991" spans="2:3">
      <c r="B991" s="222">
        <v>98.9</v>
      </c>
      <c r="C991" s="222">
        <v>16.2</v>
      </c>
    </row>
    <row r="992" spans="2:3">
      <c r="B992" s="222">
        <v>99</v>
      </c>
      <c r="C992" s="222">
        <v>16.2</v>
      </c>
    </row>
    <row r="993" spans="2:3">
      <c r="B993" s="222">
        <v>99.1</v>
      </c>
      <c r="C993" s="222">
        <v>16.2</v>
      </c>
    </row>
    <row r="994" spans="2:3">
      <c r="B994" s="222">
        <v>99.2</v>
      </c>
      <c r="C994" s="222">
        <v>16.2</v>
      </c>
    </row>
    <row r="995" spans="2:3">
      <c r="B995" s="222">
        <v>99.3</v>
      </c>
      <c r="C995" s="222">
        <v>16.2</v>
      </c>
    </row>
    <row r="996" spans="2:3">
      <c r="B996" s="222">
        <v>99.4</v>
      </c>
      <c r="C996" s="222">
        <v>16.3</v>
      </c>
    </row>
    <row r="997" spans="2:3">
      <c r="B997" s="222">
        <v>99.5</v>
      </c>
      <c r="C997" s="222">
        <v>16.3</v>
      </c>
    </row>
    <row r="998" spans="2:3">
      <c r="B998" s="222">
        <v>99.6</v>
      </c>
      <c r="C998" s="222">
        <v>16.3</v>
      </c>
    </row>
    <row r="999" spans="2:3">
      <c r="B999" s="222">
        <v>99.7</v>
      </c>
      <c r="C999" s="222">
        <v>16.3</v>
      </c>
    </row>
    <row r="1000" spans="2:3">
      <c r="B1000" s="222">
        <v>99.8</v>
      </c>
      <c r="C1000" s="222">
        <v>16.3</v>
      </c>
    </row>
    <row r="1001" spans="2:3">
      <c r="B1001" s="222">
        <v>99.9</v>
      </c>
      <c r="C1001" s="222">
        <v>16.399999999999999</v>
      </c>
    </row>
    <row r="1002" spans="2:3">
      <c r="B1002" s="222">
        <v>100</v>
      </c>
      <c r="C1002" s="222">
        <v>16.399999999999999</v>
      </c>
    </row>
    <row r="1003" spans="2:3">
      <c r="B1003" s="222">
        <v>100.1</v>
      </c>
      <c r="C1003" s="222">
        <v>16.399999999999999</v>
      </c>
    </row>
    <row r="1004" spans="2:3">
      <c r="B1004" s="222">
        <v>100.2</v>
      </c>
      <c r="C1004" s="222">
        <v>16.399999999999999</v>
      </c>
    </row>
    <row r="1005" spans="2:3">
      <c r="B1005" s="222">
        <v>100.3</v>
      </c>
      <c r="C1005" s="222">
        <v>16.399999999999999</v>
      </c>
    </row>
    <row r="1006" spans="2:3">
      <c r="B1006" s="222">
        <v>100.4</v>
      </c>
      <c r="C1006" s="222">
        <v>16.399999999999999</v>
      </c>
    </row>
    <row r="1007" spans="2:3">
      <c r="B1007" s="222">
        <v>100.5</v>
      </c>
      <c r="C1007" s="222">
        <v>16.5</v>
      </c>
    </row>
    <row r="1008" spans="2:3">
      <c r="B1008" s="222">
        <v>100.6</v>
      </c>
      <c r="C1008" s="222">
        <v>16.5</v>
      </c>
    </row>
    <row r="1009" spans="2:3">
      <c r="B1009" s="222">
        <v>100.7</v>
      </c>
      <c r="C1009" s="222">
        <v>16.5</v>
      </c>
    </row>
    <row r="1010" spans="2:3">
      <c r="B1010" s="222">
        <v>100.8</v>
      </c>
      <c r="C1010" s="222">
        <v>16.5</v>
      </c>
    </row>
    <row r="1011" spans="2:3">
      <c r="B1011" s="222">
        <v>100.9</v>
      </c>
      <c r="C1011" s="222">
        <v>16.5</v>
      </c>
    </row>
    <row r="1012" spans="2:3">
      <c r="B1012" s="222">
        <v>101</v>
      </c>
      <c r="C1012" s="222">
        <v>16.600000000000001</v>
      </c>
    </row>
    <row r="1013" spans="2:3">
      <c r="B1013" s="222">
        <v>101.1</v>
      </c>
      <c r="C1013" s="222">
        <v>16.600000000000001</v>
      </c>
    </row>
    <row r="1014" spans="2:3">
      <c r="B1014" s="222">
        <v>101.2</v>
      </c>
      <c r="C1014" s="222">
        <v>16.600000000000001</v>
      </c>
    </row>
    <row r="1015" spans="2:3">
      <c r="B1015" s="222">
        <v>101.3</v>
      </c>
      <c r="C1015" s="222">
        <v>16.600000000000001</v>
      </c>
    </row>
    <row r="1016" spans="2:3">
      <c r="B1016" s="222">
        <v>101.4</v>
      </c>
      <c r="C1016" s="222">
        <v>16.600000000000001</v>
      </c>
    </row>
    <row r="1017" spans="2:3">
      <c r="B1017" s="222">
        <v>101.5</v>
      </c>
      <c r="C1017" s="222">
        <v>16.7</v>
      </c>
    </row>
    <row r="1018" spans="2:3">
      <c r="B1018" s="222">
        <v>101.6</v>
      </c>
      <c r="C1018" s="222">
        <v>16.7</v>
      </c>
    </row>
    <row r="1019" spans="2:3">
      <c r="B1019" s="222">
        <v>101.7</v>
      </c>
      <c r="C1019" s="222">
        <v>16.7</v>
      </c>
    </row>
    <row r="1020" spans="2:3">
      <c r="B1020" s="222">
        <v>101.8</v>
      </c>
      <c r="C1020" s="222">
        <v>16.7</v>
      </c>
    </row>
    <row r="1021" spans="2:3">
      <c r="B1021" s="222">
        <v>101.9</v>
      </c>
      <c r="C1021" s="222">
        <v>16.7</v>
      </c>
    </row>
    <row r="1022" spans="2:3">
      <c r="B1022" s="222">
        <v>102</v>
      </c>
      <c r="C1022" s="222">
        <v>16.8</v>
      </c>
    </row>
    <row r="1023" spans="2:3">
      <c r="B1023" s="222">
        <v>102.1</v>
      </c>
      <c r="C1023" s="222">
        <v>16.8</v>
      </c>
    </row>
    <row r="1024" spans="2:3">
      <c r="B1024" s="222">
        <v>102.2</v>
      </c>
      <c r="C1024" s="222">
        <v>16.8</v>
      </c>
    </row>
    <row r="1025" spans="2:3">
      <c r="B1025" s="222">
        <v>102.3</v>
      </c>
      <c r="C1025" s="222">
        <v>16.8</v>
      </c>
    </row>
    <row r="1026" spans="2:3">
      <c r="B1026" s="222">
        <v>102.4</v>
      </c>
      <c r="C1026" s="222">
        <v>16.8</v>
      </c>
    </row>
    <row r="1027" spans="2:3">
      <c r="B1027" s="222">
        <v>102.5</v>
      </c>
      <c r="C1027" s="222">
        <v>16.899999999999999</v>
      </c>
    </row>
    <row r="1028" spans="2:3">
      <c r="B1028" s="222">
        <v>102.6</v>
      </c>
      <c r="C1028" s="222">
        <v>16.899999999999999</v>
      </c>
    </row>
    <row r="1029" spans="2:3">
      <c r="B1029" s="222">
        <v>102.7</v>
      </c>
      <c r="C1029" s="222">
        <v>16.899999999999999</v>
      </c>
    </row>
    <row r="1030" spans="2:3">
      <c r="B1030" s="222">
        <v>102.8</v>
      </c>
      <c r="C1030" s="222">
        <v>16.899999999999999</v>
      </c>
    </row>
    <row r="1031" spans="2:3">
      <c r="B1031" s="222">
        <v>102.9</v>
      </c>
      <c r="C1031" s="222">
        <v>16.899999999999999</v>
      </c>
    </row>
    <row r="1032" spans="2:3">
      <c r="B1032" s="222">
        <v>103</v>
      </c>
      <c r="C1032" s="222">
        <v>17</v>
      </c>
    </row>
    <row r="1033" spans="2:3">
      <c r="B1033" s="222">
        <v>103.1</v>
      </c>
      <c r="C1033" s="222">
        <v>17</v>
      </c>
    </row>
    <row r="1034" spans="2:3">
      <c r="B1034" s="222">
        <v>103.2</v>
      </c>
      <c r="C1034" s="222">
        <v>17</v>
      </c>
    </row>
    <row r="1035" spans="2:3">
      <c r="B1035" s="222">
        <v>103.3</v>
      </c>
      <c r="C1035" s="222">
        <v>17</v>
      </c>
    </row>
    <row r="1036" spans="2:3">
      <c r="B1036" s="222">
        <v>103.4</v>
      </c>
      <c r="C1036" s="222">
        <v>17</v>
      </c>
    </row>
    <row r="1037" spans="2:3">
      <c r="B1037" s="222">
        <v>103.5</v>
      </c>
      <c r="C1037" s="222">
        <v>17.100000000000001</v>
      </c>
    </row>
    <row r="1038" spans="2:3">
      <c r="B1038" s="222">
        <v>103.6</v>
      </c>
      <c r="C1038" s="222">
        <v>17.100000000000001</v>
      </c>
    </row>
    <row r="1039" spans="2:3">
      <c r="B1039" s="222">
        <v>103.7</v>
      </c>
      <c r="C1039" s="222">
        <v>17.100000000000001</v>
      </c>
    </row>
    <row r="1040" spans="2:3">
      <c r="B1040" s="222">
        <v>103.8</v>
      </c>
      <c r="C1040" s="222">
        <v>17.100000000000001</v>
      </c>
    </row>
    <row r="1041" spans="2:3">
      <c r="B1041" s="222">
        <v>103.9</v>
      </c>
      <c r="C1041" s="222">
        <v>17.100000000000001</v>
      </c>
    </row>
    <row r="1042" spans="2:3">
      <c r="B1042" s="222">
        <v>104</v>
      </c>
      <c r="C1042" s="222">
        <v>17.2</v>
      </c>
    </row>
    <row r="1043" spans="2:3">
      <c r="B1043" s="222">
        <v>104.1</v>
      </c>
      <c r="C1043" s="222">
        <v>17.2</v>
      </c>
    </row>
    <row r="1044" spans="2:3">
      <c r="B1044" s="222">
        <v>104.2</v>
      </c>
      <c r="C1044" s="222">
        <v>17.2</v>
      </c>
    </row>
    <row r="1045" spans="2:3">
      <c r="B1045" s="222">
        <v>104.3</v>
      </c>
      <c r="C1045" s="222">
        <v>17.2</v>
      </c>
    </row>
    <row r="1046" spans="2:3">
      <c r="B1046" s="222">
        <v>104.4</v>
      </c>
      <c r="C1046" s="222">
        <v>17.2</v>
      </c>
    </row>
    <row r="1047" spans="2:3">
      <c r="B1047" s="222">
        <v>104.5</v>
      </c>
      <c r="C1047" s="222">
        <v>17.3</v>
      </c>
    </row>
    <row r="1048" spans="2:3">
      <c r="B1048" s="222">
        <v>104.6</v>
      </c>
      <c r="C1048" s="222">
        <v>17.3</v>
      </c>
    </row>
    <row r="1049" spans="2:3">
      <c r="B1049" s="222">
        <v>104.7</v>
      </c>
      <c r="C1049" s="222">
        <v>17.3</v>
      </c>
    </row>
    <row r="1050" spans="2:3">
      <c r="B1050" s="222">
        <v>104.8</v>
      </c>
      <c r="C1050" s="222">
        <v>17.3</v>
      </c>
    </row>
    <row r="1051" spans="2:3">
      <c r="B1051" s="222">
        <v>104.9</v>
      </c>
      <c r="C1051" s="222">
        <v>17.3</v>
      </c>
    </row>
    <row r="1052" spans="2:3">
      <c r="B1052" s="222">
        <v>105</v>
      </c>
      <c r="C1052" s="222">
        <v>17.399999999999999</v>
      </c>
    </row>
    <row r="1053" spans="2:3">
      <c r="B1053" s="222">
        <v>105.1</v>
      </c>
      <c r="C1053" s="222">
        <v>17.399999999999999</v>
      </c>
    </row>
    <row r="1054" spans="2:3">
      <c r="B1054" s="222">
        <v>105.2</v>
      </c>
      <c r="C1054" s="222">
        <v>17.399999999999999</v>
      </c>
    </row>
    <row r="1055" spans="2:3">
      <c r="B1055" s="222">
        <v>105.3</v>
      </c>
      <c r="C1055" s="222">
        <v>17.399999999999999</v>
      </c>
    </row>
    <row r="1056" spans="2:3">
      <c r="B1056" s="222">
        <v>105.4</v>
      </c>
      <c r="C1056" s="222">
        <v>17.399999999999999</v>
      </c>
    </row>
    <row r="1057" spans="2:3">
      <c r="B1057" s="222">
        <v>105.5</v>
      </c>
      <c r="C1057" s="222">
        <v>17.399999999999999</v>
      </c>
    </row>
    <row r="1058" spans="2:3">
      <c r="B1058" s="222">
        <v>105.6</v>
      </c>
      <c r="C1058" s="222">
        <v>17.5</v>
      </c>
    </row>
    <row r="1059" spans="2:3">
      <c r="B1059" s="222">
        <v>105.7</v>
      </c>
      <c r="C1059" s="222">
        <v>17.5</v>
      </c>
    </row>
    <row r="1060" spans="2:3">
      <c r="B1060" s="222">
        <v>105.8</v>
      </c>
      <c r="C1060" s="222">
        <v>17.5</v>
      </c>
    </row>
    <row r="1061" spans="2:3">
      <c r="B1061" s="222">
        <v>105.9</v>
      </c>
      <c r="C1061" s="222">
        <v>17.5</v>
      </c>
    </row>
    <row r="1062" spans="2:3">
      <c r="B1062" s="222">
        <v>106</v>
      </c>
      <c r="C1062" s="222">
        <v>17.5</v>
      </c>
    </row>
    <row r="1063" spans="2:3">
      <c r="B1063" s="222">
        <v>106.1</v>
      </c>
      <c r="C1063" s="222">
        <v>17.600000000000001</v>
      </c>
    </row>
    <row r="1064" spans="2:3">
      <c r="B1064" s="222">
        <v>106.2</v>
      </c>
      <c r="C1064" s="222">
        <v>17.600000000000001</v>
      </c>
    </row>
    <row r="1065" spans="2:3">
      <c r="B1065" s="222">
        <v>106.3</v>
      </c>
      <c r="C1065" s="222">
        <v>17.600000000000001</v>
      </c>
    </row>
    <row r="1066" spans="2:3">
      <c r="B1066" s="222">
        <v>106.4</v>
      </c>
      <c r="C1066" s="222">
        <v>17.600000000000001</v>
      </c>
    </row>
    <row r="1067" spans="2:3">
      <c r="B1067" s="222">
        <v>106.5</v>
      </c>
      <c r="C1067" s="222">
        <v>17.600000000000001</v>
      </c>
    </row>
    <row r="1068" spans="2:3">
      <c r="B1068" s="222">
        <v>106.6</v>
      </c>
      <c r="C1068" s="222">
        <v>17.7</v>
      </c>
    </row>
    <row r="1069" spans="2:3">
      <c r="B1069" s="222">
        <v>106.7</v>
      </c>
      <c r="C1069" s="222">
        <v>17.7</v>
      </c>
    </row>
    <row r="1070" spans="2:3">
      <c r="B1070" s="222">
        <v>106.8</v>
      </c>
      <c r="C1070" s="222">
        <v>17.7</v>
      </c>
    </row>
    <row r="1071" spans="2:3">
      <c r="B1071" s="222">
        <v>106.9</v>
      </c>
      <c r="C1071" s="222">
        <v>17.7</v>
      </c>
    </row>
    <row r="1072" spans="2:3">
      <c r="B1072" s="222">
        <v>107</v>
      </c>
      <c r="C1072" s="222">
        <v>17.7</v>
      </c>
    </row>
    <row r="1073" spans="2:3">
      <c r="B1073" s="222">
        <v>107.1</v>
      </c>
      <c r="C1073" s="222">
        <v>17.8</v>
      </c>
    </row>
    <row r="1074" spans="2:3">
      <c r="B1074" s="222">
        <v>107.2</v>
      </c>
      <c r="C1074" s="222">
        <v>17.8</v>
      </c>
    </row>
    <row r="1075" spans="2:3">
      <c r="B1075" s="222">
        <v>107.3</v>
      </c>
      <c r="C1075" s="222">
        <v>17.8</v>
      </c>
    </row>
    <row r="1076" spans="2:3">
      <c r="B1076" s="222">
        <v>107.4</v>
      </c>
      <c r="C1076" s="222">
        <v>17.8</v>
      </c>
    </row>
    <row r="1077" spans="2:3">
      <c r="B1077" s="222">
        <v>107.5</v>
      </c>
      <c r="C1077" s="222">
        <v>17.8</v>
      </c>
    </row>
    <row r="1078" spans="2:3">
      <c r="B1078" s="222">
        <v>107.6</v>
      </c>
      <c r="C1078" s="222">
        <v>17.899999999999999</v>
      </c>
    </row>
    <row r="1079" spans="2:3">
      <c r="B1079" s="222">
        <v>107.7</v>
      </c>
      <c r="C1079" s="222">
        <v>17.899999999999999</v>
      </c>
    </row>
    <row r="1080" spans="2:3">
      <c r="B1080" s="222">
        <v>107.8</v>
      </c>
      <c r="C1080" s="222">
        <v>17.899999999999999</v>
      </c>
    </row>
    <row r="1081" spans="2:3">
      <c r="B1081" s="222">
        <v>107.9</v>
      </c>
      <c r="C1081" s="222">
        <v>17.899999999999999</v>
      </c>
    </row>
    <row r="1082" spans="2:3">
      <c r="B1082" s="222">
        <v>108</v>
      </c>
      <c r="C1082" s="222">
        <v>17.899999999999999</v>
      </c>
    </row>
    <row r="1083" spans="2:3">
      <c r="B1083" s="222">
        <v>108.1</v>
      </c>
      <c r="C1083" s="222">
        <v>18</v>
      </c>
    </row>
    <row r="1084" spans="2:3">
      <c r="B1084" s="222">
        <v>108.2</v>
      </c>
      <c r="C1084" s="222">
        <v>18</v>
      </c>
    </row>
    <row r="1085" spans="2:3">
      <c r="B1085" s="222">
        <v>108.3</v>
      </c>
      <c r="C1085" s="222">
        <v>18</v>
      </c>
    </row>
    <row r="1086" spans="2:3">
      <c r="B1086" s="222">
        <v>108.4</v>
      </c>
      <c r="C1086" s="222">
        <v>18</v>
      </c>
    </row>
    <row r="1087" spans="2:3">
      <c r="B1087" s="222">
        <v>108.5</v>
      </c>
      <c r="C1087" s="222">
        <v>18</v>
      </c>
    </row>
    <row r="1088" spans="2:3">
      <c r="B1088" s="222">
        <v>108.6</v>
      </c>
      <c r="C1088" s="222">
        <v>18.100000000000001</v>
      </c>
    </row>
    <row r="1089" spans="2:3">
      <c r="B1089" s="222">
        <v>108.7</v>
      </c>
      <c r="C1089" s="222">
        <v>18.100000000000001</v>
      </c>
    </row>
    <row r="1090" spans="2:3">
      <c r="B1090" s="222">
        <v>108.8</v>
      </c>
      <c r="C1090" s="222">
        <v>18.100000000000001</v>
      </c>
    </row>
    <row r="1091" spans="2:3">
      <c r="B1091" s="222">
        <v>108.9</v>
      </c>
      <c r="C1091" s="222">
        <v>18.100000000000001</v>
      </c>
    </row>
    <row r="1092" spans="2:3">
      <c r="B1092" s="222">
        <v>109</v>
      </c>
      <c r="C1092" s="222">
        <v>18.100000000000001</v>
      </c>
    </row>
    <row r="1093" spans="2:3">
      <c r="B1093" s="222">
        <v>109.1</v>
      </c>
      <c r="C1093" s="222">
        <v>18.2</v>
      </c>
    </row>
    <row r="1094" spans="2:3">
      <c r="B1094" s="222">
        <v>109.2</v>
      </c>
      <c r="C1094" s="222">
        <v>18.2</v>
      </c>
    </row>
    <row r="1095" spans="2:3">
      <c r="B1095" s="222">
        <v>109.3</v>
      </c>
      <c r="C1095" s="222">
        <v>18.2</v>
      </c>
    </row>
    <row r="1096" spans="2:3">
      <c r="B1096" s="222">
        <v>109.4</v>
      </c>
      <c r="C1096" s="222">
        <v>18.2</v>
      </c>
    </row>
    <row r="1097" spans="2:3">
      <c r="B1097" s="222">
        <v>109.5</v>
      </c>
      <c r="C1097" s="222">
        <v>18.2</v>
      </c>
    </row>
    <row r="1098" spans="2:3">
      <c r="B1098" s="222">
        <v>109.6</v>
      </c>
      <c r="C1098" s="222">
        <v>18.3</v>
      </c>
    </row>
    <row r="1099" spans="2:3">
      <c r="B1099" s="222">
        <v>109.7</v>
      </c>
      <c r="C1099" s="222">
        <v>18.3</v>
      </c>
    </row>
    <row r="1100" spans="2:3">
      <c r="B1100" s="222">
        <v>109.8</v>
      </c>
      <c r="C1100" s="222">
        <v>18.3</v>
      </c>
    </row>
    <row r="1101" spans="2:3">
      <c r="B1101" s="222">
        <v>109.9</v>
      </c>
      <c r="C1101" s="222">
        <v>18.3</v>
      </c>
    </row>
    <row r="1102" spans="2:3">
      <c r="B1102" s="222">
        <v>110</v>
      </c>
      <c r="C1102" s="222">
        <v>18.3</v>
      </c>
    </row>
    <row r="1103" spans="2:3">
      <c r="B1103" s="222">
        <v>110.1</v>
      </c>
      <c r="C1103" s="222">
        <v>18.3</v>
      </c>
    </row>
    <row r="1104" spans="2:3">
      <c r="B1104" s="222">
        <v>110.2</v>
      </c>
      <c r="C1104" s="222">
        <v>18.399999999999999</v>
      </c>
    </row>
    <row r="1105" spans="2:3">
      <c r="B1105" s="222">
        <v>110.3</v>
      </c>
      <c r="C1105" s="222">
        <v>18.399999999999999</v>
      </c>
    </row>
    <row r="1106" spans="2:3">
      <c r="B1106" s="222">
        <v>110.4</v>
      </c>
      <c r="C1106" s="222">
        <v>18.399999999999999</v>
      </c>
    </row>
    <row r="1107" spans="2:3">
      <c r="B1107" s="222">
        <v>110.5</v>
      </c>
      <c r="C1107" s="222">
        <v>18.399999999999999</v>
      </c>
    </row>
    <row r="1108" spans="2:3">
      <c r="B1108" s="222">
        <v>110.6</v>
      </c>
      <c r="C1108" s="222">
        <v>18.399999999999999</v>
      </c>
    </row>
    <row r="1109" spans="2:3">
      <c r="B1109" s="222">
        <v>110.7</v>
      </c>
      <c r="C1109" s="222">
        <v>18.5</v>
      </c>
    </row>
    <row r="1110" spans="2:3">
      <c r="B1110" s="222">
        <v>110.8</v>
      </c>
      <c r="C1110" s="222">
        <v>18.5</v>
      </c>
    </row>
    <row r="1111" spans="2:3">
      <c r="B1111" s="222">
        <v>110.9</v>
      </c>
      <c r="C1111" s="222">
        <v>18.5</v>
      </c>
    </row>
    <row r="1112" spans="2:3">
      <c r="B1112" s="222">
        <v>111</v>
      </c>
      <c r="C1112" s="222">
        <v>18.5</v>
      </c>
    </row>
    <row r="1113" spans="2:3">
      <c r="B1113" s="222">
        <v>111.1</v>
      </c>
      <c r="C1113" s="222">
        <v>18.5</v>
      </c>
    </row>
    <row r="1114" spans="2:3">
      <c r="B1114" s="222">
        <v>111.2</v>
      </c>
      <c r="C1114" s="222">
        <v>18.600000000000001</v>
      </c>
    </row>
    <row r="1115" spans="2:3">
      <c r="B1115" s="222">
        <v>111.3</v>
      </c>
      <c r="C1115" s="222">
        <v>18.600000000000001</v>
      </c>
    </row>
    <row r="1116" spans="2:3">
      <c r="B1116" s="222">
        <v>111.4</v>
      </c>
      <c r="C1116" s="222">
        <v>18.600000000000001</v>
      </c>
    </row>
    <row r="1117" spans="2:3">
      <c r="B1117" s="222">
        <v>111.5</v>
      </c>
      <c r="C1117" s="222">
        <v>18.600000000000001</v>
      </c>
    </row>
    <row r="1118" spans="2:3">
      <c r="B1118" s="222">
        <v>111.6</v>
      </c>
      <c r="C1118" s="222">
        <v>18.600000000000001</v>
      </c>
    </row>
    <row r="1119" spans="2:3">
      <c r="B1119" s="222">
        <v>111.7</v>
      </c>
      <c r="C1119" s="222">
        <v>18.7</v>
      </c>
    </row>
    <row r="1120" spans="2:3">
      <c r="B1120" s="222">
        <v>111.8</v>
      </c>
      <c r="C1120" s="222">
        <v>18.7</v>
      </c>
    </row>
    <row r="1121" spans="2:3">
      <c r="B1121" s="222">
        <v>111.9</v>
      </c>
      <c r="C1121" s="222">
        <v>18.7</v>
      </c>
    </row>
    <row r="1122" spans="2:3">
      <c r="B1122" s="222">
        <v>112</v>
      </c>
      <c r="C1122" s="222">
        <v>18.7</v>
      </c>
    </row>
    <row r="1123" spans="2:3">
      <c r="B1123" s="222">
        <v>112.1</v>
      </c>
      <c r="C1123" s="222">
        <v>18.7</v>
      </c>
    </row>
    <row r="1124" spans="2:3">
      <c r="B1124" s="222">
        <v>112.2</v>
      </c>
      <c r="C1124" s="222">
        <v>18.8</v>
      </c>
    </row>
    <row r="1125" spans="2:3">
      <c r="B1125" s="222">
        <v>112.3</v>
      </c>
      <c r="C1125" s="222">
        <v>18.8</v>
      </c>
    </row>
    <row r="1126" spans="2:3">
      <c r="B1126" s="222">
        <v>112.4</v>
      </c>
      <c r="C1126" s="222">
        <v>18.8</v>
      </c>
    </row>
    <row r="1127" spans="2:3">
      <c r="B1127" s="222">
        <v>112.5</v>
      </c>
      <c r="C1127" s="222">
        <v>18.8</v>
      </c>
    </row>
    <row r="1128" spans="2:3">
      <c r="B1128" s="222">
        <v>112.6</v>
      </c>
      <c r="C1128" s="222">
        <v>18.8</v>
      </c>
    </row>
    <row r="1129" spans="2:3">
      <c r="B1129" s="222">
        <v>112.7</v>
      </c>
      <c r="C1129" s="222">
        <v>18.899999999999999</v>
      </c>
    </row>
    <row r="1130" spans="2:3">
      <c r="B1130" s="222">
        <v>112.8</v>
      </c>
      <c r="C1130" s="222">
        <v>18.899999999999999</v>
      </c>
    </row>
    <row r="1131" spans="2:3">
      <c r="B1131" s="222">
        <v>112.9</v>
      </c>
      <c r="C1131" s="222">
        <v>18.899999999999999</v>
      </c>
    </row>
    <row r="1132" spans="2:3">
      <c r="B1132" s="222">
        <v>113</v>
      </c>
      <c r="C1132" s="222">
        <v>18.899999999999999</v>
      </c>
    </row>
    <row r="1133" spans="2:3">
      <c r="B1133" s="222">
        <v>113.1</v>
      </c>
      <c r="C1133" s="222">
        <v>18.899999999999999</v>
      </c>
    </row>
    <row r="1134" spans="2:3">
      <c r="B1134" s="222">
        <v>113.2</v>
      </c>
      <c r="C1134" s="222">
        <v>19</v>
      </c>
    </row>
    <row r="1135" spans="2:3">
      <c r="B1135" s="222">
        <v>113.3</v>
      </c>
      <c r="C1135" s="222">
        <v>19</v>
      </c>
    </row>
    <row r="1136" spans="2:3">
      <c r="B1136" s="222">
        <v>113.4</v>
      </c>
      <c r="C1136" s="222">
        <v>19</v>
      </c>
    </row>
    <row r="1137" spans="2:3">
      <c r="B1137" s="222">
        <v>113.5</v>
      </c>
      <c r="C1137" s="222">
        <v>19</v>
      </c>
    </row>
    <row r="1138" spans="2:3">
      <c r="B1138" s="222">
        <v>113.6</v>
      </c>
      <c r="C1138" s="222">
        <v>19</v>
      </c>
    </row>
    <row r="1139" spans="2:3">
      <c r="B1139" s="222">
        <v>113.7</v>
      </c>
      <c r="C1139" s="222">
        <v>19.100000000000001</v>
      </c>
    </row>
    <row r="1140" spans="2:3">
      <c r="B1140" s="222">
        <v>113.8</v>
      </c>
      <c r="C1140" s="222">
        <v>19.100000000000001</v>
      </c>
    </row>
    <row r="1141" spans="2:3">
      <c r="B1141" s="222">
        <v>113.9</v>
      </c>
      <c r="C1141" s="222">
        <v>19.100000000000001</v>
      </c>
    </row>
    <row r="1142" spans="2:3">
      <c r="B1142" s="222">
        <v>114</v>
      </c>
      <c r="C1142" s="222">
        <v>19.100000000000001</v>
      </c>
    </row>
    <row r="1143" spans="2:3">
      <c r="B1143" s="222">
        <v>114.1</v>
      </c>
      <c r="C1143" s="222">
        <v>19.100000000000001</v>
      </c>
    </row>
    <row r="1144" spans="2:3">
      <c r="B1144" s="222">
        <v>114.2</v>
      </c>
      <c r="C1144" s="222">
        <v>19.2</v>
      </c>
    </row>
    <row r="1145" spans="2:3">
      <c r="B1145" s="222">
        <v>114.3</v>
      </c>
      <c r="C1145" s="222">
        <v>19.2</v>
      </c>
    </row>
    <row r="1146" spans="2:3">
      <c r="B1146" s="222">
        <v>114.4</v>
      </c>
      <c r="C1146" s="222">
        <v>19.2</v>
      </c>
    </row>
    <row r="1147" spans="2:3">
      <c r="B1147" s="222">
        <v>114.5</v>
      </c>
      <c r="C1147" s="222">
        <v>19.2</v>
      </c>
    </row>
    <row r="1148" spans="2:3">
      <c r="B1148" s="222">
        <v>114.6</v>
      </c>
      <c r="C1148" s="222">
        <v>19.2</v>
      </c>
    </row>
    <row r="1149" spans="2:3">
      <c r="B1149" s="222">
        <v>114.7</v>
      </c>
      <c r="C1149" s="222">
        <v>19.3</v>
      </c>
    </row>
    <row r="1150" spans="2:3">
      <c r="B1150" s="222">
        <v>114.8</v>
      </c>
      <c r="C1150" s="222">
        <v>19.3</v>
      </c>
    </row>
    <row r="1151" spans="2:3">
      <c r="B1151" s="222">
        <v>114.9</v>
      </c>
      <c r="C1151" s="222">
        <v>19.3</v>
      </c>
    </row>
    <row r="1152" spans="2:3">
      <c r="B1152" s="222">
        <v>115</v>
      </c>
      <c r="C1152" s="222">
        <v>19.3</v>
      </c>
    </row>
    <row r="1153" spans="2:3">
      <c r="B1153" s="222">
        <v>115.1</v>
      </c>
      <c r="C1153" s="222">
        <v>19.3</v>
      </c>
    </row>
    <row r="1154" spans="2:3">
      <c r="B1154" s="222">
        <v>115.2</v>
      </c>
      <c r="C1154" s="222">
        <v>19.3</v>
      </c>
    </row>
    <row r="1155" spans="2:3">
      <c r="B1155" s="222">
        <v>115.3</v>
      </c>
      <c r="C1155" s="222">
        <v>19.399999999999999</v>
      </c>
    </row>
    <row r="1156" spans="2:3">
      <c r="B1156" s="222">
        <v>115.4</v>
      </c>
      <c r="C1156" s="222">
        <v>19.399999999999999</v>
      </c>
    </row>
    <row r="1157" spans="2:3">
      <c r="B1157" s="222">
        <v>115.5</v>
      </c>
      <c r="C1157" s="222">
        <v>19.399999999999999</v>
      </c>
    </row>
    <row r="1158" spans="2:3">
      <c r="B1158" s="222">
        <v>115.6</v>
      </c>
      <c r="C1158" s="222">
        <v>19.399999999999999</v>
      </c>
    </row>
    <row r="1159" spans="2:3">
      <c r="B1159" s="222">
        <v>115.7</v>
      </c>
      <c r="C1159" s="222">
        <v>19.399999999999999</v>
      </c>
    </row>
    <row r="1160" spans="2:3">
      <c r="B1160" s="222">
        <v>115.8</v>
      </c>
      <c r="C1160" s="222">
        <v>19.5</v>
      </c>
    </row>
    <row r="1161" spans="2:3">
      <c r="B1161" s="222">
        <v>115.9</v>
      </c>
      <c r="C1161" s="222">
        <v>19.5</v>
      </c>
    </row>
    <row r="1162" spans="2:3">
      <c r="B1162" s="222">
        <v>116</v>
      </c>
      <c r="C1162" s="222">
        <v>19.5</v>
      </c>
    </row>
    <row r="1163" spans="2:3">
      <c r="B1163" s="222">
        <v>116.1</v>
      </c>
      <c r="C1163" s="222">
        <v>19.5</v>
      </c>
    </row>
    <row r="1164" spans="2:3">
      <c r="B1164" s="222">
        <v>116.2</v>
      </c>
      <c r="C1164" s="222">
        <v>19.5</v>
      </c>
    </row>
    <row r="1165" spans="2:3">
      <c r="B1165" s="222">
        <v>116.3</v>
      </c>
      <c r="C1165" s="222">
        <v>19.600000000000001</v>
      </c>
    </row>
    <row r="1166" spans="2:3">
      <c r="B1166" s="222">
        <v>116.4</v>
      </c>
      <c r="C1166" s="222">
        <v>19.600000000000001</v>
      </c>
    </row>
    <row r="1167" spans="2:3">
      <c r="B1167" s="222">
        <v>116.5</v>
      </c>
      <c r="C1167" s="222">
        <v>19.600000000000001</v>
      </c>
    </row>
    <row r="1168" spans="2:3">
      <c r="B1168" s="222">
        <v>116.6</v>
      </c>
      <c r="C1168" s="222">
        <v>19.600000000000001</v>
      </c>
    </row>
    <row r="1169" spans="2:3">
      <c r="B1169" s="222">
        <v>116.7</v>
      </c>
      <c r="C1169" s="222">
        <v>19.600000000000001</v>
      </c>
    </row>
    <row r="1170" spans="2:3">
      <c r="B1170" s="222">
        <v>116.8</v>
      </c>
      <c r="C1170" s="222">
        <v>19.7</v>
      </c>
    </row>
    <row r="1171" spans="2:3">
      <c r="B1171" s="222">
        <v>116.9</v>
      </c>
      <c r="C1171" s="222">
        <v>19.7</v>
      </c>
    </row>
    <row r="1172" spans="2:3">
      <c r="B1172" s="222">
        <v>117</v>
      </c>
      <c r="C1172" s="222">
        <v>19.7</v>
      </c>
    </row>
    <row r="1173" spans="2:3">
      <c r="B1173" s="222">
        <v>117.1</v>
      </c>
      <c r="C1173" s="222">
        <v>19.7</v>
      </c>
    </row>
    <row r="1174" spans="2:3">
      <c r="B1174" s="222">
        <v>117.2</v>
      </c>
      <c r="C1174" s="222">
        <v>19.7</v>
      </c>
    </row>
    <row r="1175" spans="2:3">
      <c r="B1175" s="222">
        <v>117.3</v>
      </c>
      <c r="C1175" s="222">
        <v>19.8</v>
      </c>
    </row>
    <row r="1176" spans="2:3">
      <c r="B1176" s="222">
        <v>117.4</v>
      </c>
      <c r="C1176" s="222">
        <v>19.8</v>
      </c>
    </row>
    <row r="1177" spans="2:3">
      <c r="B1177" s="222">
        <v>117.5</v>
      </c>
      <c r="C1177" s="222">
        <v>19.8</v>
      </c>
    </row>
    <row r="1178" spans="2:3">
      <c r="B1178" s="222">
        <v>117.6</v>
      </c>
      <c r="C1178" s="222">
        <v>19.8</v>
      </c>
    </row>
    <row r="1179" spans="2:3">
      <c r="B1179" s="222">
        <v>117.7</v>
      </c>
      <c r="C1179" s="222">
        <v>19.8</v>
      </c>
    </row>
    <row r="1180" spans="2:3">
      <c r="B1180" s="222">
        <v>117.8</v>
      </c>
      <c r="C1180" s="222">
        <v>19.899999999999999</v>
      </c>
    </row>
    <row r="1181" spans="2:3">
      <c r="B1181" s="222">
        <v>117.9</v>
      </c>
      <c r="C1181" s="222">
        <v>19.899999999999999</v>
      </c>
    </row>
    <row r="1182" spans="2:3">
      <c r="B1182" s="222">
        <v>118</v>
      </c>
      <c r="C1182" s="222">
        <v>19.899999999999999</v>
      </c>
    </row>
    <row r="1183" spans="2:3">
      <c r="B1183" s="222">
        <v>118.1</v>
      </c>
      <c r="C1183" s="222">
        <v>19.899999999999999</v>
      </c>
    </row>
    <row r="1184" spans="2:3">
      <c r="B1184" s="222">
        <v>118.2</v>
      </c>
      <c r="C1184" s="222">
        <v>19.899999999999999</v>
      </c>
    </row>
    <row r="1185" spans="2:3">
      <c r="B1185" s="222">
        <v>118.3</v>
      </c>
      <c r="C1185" s="222">
        <v>20</v>
      </c>
    </row>
    <row r="1186" spans="2:3">
      <c r="B1186" s="222">
        <v>118.4</v>
      </c>
      <c r="C1186" s="222">
        <v>20</v>
      </c>
    </row>
    <row r="1187" spans="2:3">
      <c r="B1187" s="222">
        <v>118.5</v>
      </c>
      <c r="C1187" s="222">
        <v>20</v>
      </c>
    </row>
    <row r="1188" spans="2:3">
      <c r="B1188" s="222">
        <v>118.6</v>
      </c>
      <c r="C1188" s="222">
        <v>20</v>
      </c>
    </row>
    <row r="1189" spans="2:3">
      <c r="B1189" s="222">
        <v>118.7</v>
      </c>
      <c r="C1189" s="222">
        <v>20</v>
      </c>
    </row>
    <row r="1190" spans="2:3">
      <c r="B1190" s="222">
        <v>118.8</v>
      </c>
      <c r="C1190" s="222">
        <v>20.100000000000001</v>
      </c>
    </row>
    <row r="1191" spans="2:3">
      <c r="B1191" s="222">
        <v>118.9</v>
      </c>
      <c r="C1191" s="222">
        <v>20.100000000000001</v>
      </c>
    </row>
    <row r="1192" spans="2:3">
      <c r="B1192" s="222">
        <v>119</v>
      </c>
      <c r="C1192" s="222">
        <v>20.100000000000001</v>
      </c>
    </row>
    <row r="1193" spans="2:3">
      <c r="B1193" s="222">
        <v>119.1</v>
      </c>
      <c r="C1193" s="222">
        <v>20.100000000000001</v>
      </c>
    </row>
    <row r="1194" spans="2:3">
      <c r="B1194" s="222">
        <v>119.2</v>
      </c>
      <c r="C1194" s="222">
        <v>20.100000000000001</v>
      </c>
    </row>
    <row r="1195" spans="2:3">
      <c r="B1195" s="222">
        <v>119.3</v>
      </c>
      <c r="C1195" s="222">
        <v>20.2</v>
      </c>
    </row>
    <row r="1196" spans="2:3">
      <c r="B1196" s="222">
        <v>119.4</v>
      </c>
      <c r="C1196" s="222">
        <v>20.2</v>
      </c>
    </row>
    <row r="1197" spans="2:3">
      <c r="B1197" s="222">
        <v>119.5</v>
      </c>
      <c r="C1197" s="222">
        <v>20.2</v>
      </c>
    </row>
    <row r="1198" spans="2:3">
      <c r="B1198" s="222">
        <v>119.6</v>
      </c>
      <c r="C1198" s="222">
        <v>20.2</v>
      </c>
    </row>
    <row r="1199" spans="2:3">
      <c r="B1199" s="222">
        <v>119.7</v>
      </c>
      <c r="C1199" s="222">
        <v>20.2</v>
      </c>
    </row>
    <row r="1200" spans="2:3">
      <c r="B1200" s="222">
        <v>119.8</v>
      </c>
      <c r="C1200" s="222">
        <v>20.3</v>
      </c>
    </row>
    <row r="1201" spans="2:3">
      <c r="B1201" s="222">
        <v>119.9</v>
      </c>
      <c r="C1201" s="222">
        <v>20.3</v>
      </c>
    </row>
    <row r="1202" spans="2:3">
      <c r="B1202" s="222">
        <v>120</v>
      </c>
      <c r="C1202" s="222">
        <v>20.3</v>
      </c>
    </row>
    <row r="1203" spans="2:3">
      <c r="B1203" s="222">
        <v>120.1</v>
      </c>
      <c r="C1203" s="222">
        <v>20.3</v>
      </c>
    </row>
    <row r="1204" spans="2:3">
      <c r="B1204" s="222">
        <v>120.2</v>
      </c>
      <c r="C1204" s="222">
        <v>20.3</v>
      </c>
    </row>
    <row r="1205" spans="2:3">
      <c r="B1205" s="222">
        <v>120.3</v>
      </c>
      <c r="C1205" s="222">
        <v>20.3</v>
      </c>
    </row>
    <row r="1206" spans="2:3">
      <c r="B1206" s="222">
        <v>120.4</v>
      </c>
      <c r="C1206" s="222">
        <v>20.399999999999999</v>
      </c>
    </row>
    <row r="1207" spans="2:3">
      <c r="B1207" s="222">
        <v>120.5</v>
      </c>
      <c r="C1207" s="222">
        <v>20.399999999999999</v>
      </c>
    </row>
    <row r="1208" spans="2:3">
      <c r="B1208" s="222">
        <v>120.6</v>
      </c>
      <c r="C1208" s="222">
        <v>20.399999999999999</v>
      </c>
    </row>
    <row r="1209" spans="2:3">
      <c r="B1209" s="222">
        <v>120.7</v>
      </c>
      <c r="C1209" s="222">
        <v>20.399999999999999</v>
      </c>
    </row>
    <row r="1210" spans="2:3">
      <c r="B1210" s="222">
        <v>120.8</v>
      </c>
      <c r="C1210" s="222">
        <v>20.399999999999999</v>
      </c>
    </row>
    <row r="1211" spans="2:3">
      <c r="B1211" s="222">
        <v>120.9</v>
      </c>
      <c r="C1211" s="222">
        <v>20.5</v>
      </c>
    </row>
    <row r="1212" spans="2:3">
      <c r="B1212" s="222">
        <v>121</v>
      </c>
      <c r="C1212" s="222">
        <v>20.5</v>
      </c>
    </row>
    <row r="1213" spans="2:3">
      <c r="B1213" s="222">
        <v>121.1</v>
      </c>
      <c r="C1213" s="222">
        <v>20.5</v>
      </c>
    </row>
    <row r="1214" spans="2:3">
      <c r="B1214" s="222">
        <v>121.2</v>
      </c>
      <c r="C1214" s="222">
        <v>20.5</v>
      </c>
    </row>
    <row r="1215" spans="2:3">
      <c r="B1215" s="222">
        <v>121.3</v>
      </c>
      <c r="C1215" s="222">
        <v>20.5</v>
      </c>
    </row>
    <row r="1216" spans="2:3">
      <c r="B1216" s="222">
        <v>121.4</v>
      </c>
      <c r="C1216" s="222">
        <v>20.6</v>
      </c>
    </row>
    <row r="1217" spans="2:3">
      <c r="B1217" s="222">
        <v>121.5</v>
      </c>
      <c r="C1217" s="222">
        <v>20.6</v>
      </c>
    </row>
    <row r="1218" spans="2:3">
      <c r="B1218" s="222">
        <v>121.6</v>
      </c>
      <c r="C1218" s="222">
        <v>20.6</v>
      </c>
    </row>
    <row r="1219" spans="2:3">
      <c r="B1219" s="222">
        <v>121.7</v>
      </c>
      <c r="C1219" s="222">
        <v>20.6</v>
      </c>
    </row>
    <row r="1220" spans="2:3">
      <c r="B1220" s="222">
        <v>121.8</v>
      </c>
      <c r="C1220" s="222">
        <v>20.6</v>
      </c>
    </row>
    <row r="1221" spans="2:3">
      <c r="B1221" s="222">
        <v>121.9</v>
      </c>
      <c r="C1221" s="222">
        <v>20.7</v>
      </c>
    </row>
    <row r="1222" spans="2:3">
      <c r="B1222" s="222">
        <v>122</v>
      </c>
      <c r="C1222" s="222">
        <v>20.7</v>
      </c>
    </row>
    <row r="1223" spans="2:3">
      <c r="B1223" s="222">
        <v>122.1</v>
      </c>
      <c r="C1223" s="222">
        <v>20.7</v>
      </c>
    </row>
    <row r="1224" spans="2:3">
      <c r="B1224" s="222">
        <v>122.2</v>
      </c>
      <c r="C1224" s="222">
        <v>20.7</v>
      </c>
    </row>
    <row r="1225" spans="2:3">
      <c r="B1225" s="222">
        <v>122.3</v>
      </c>
      <c r="C1225" s="222">
        <v>20.7</v>
      </c>
    </row>
    <row r="1226" spans="2:3">
      <c r="B1226" s="222">
        <v>122.4</v>
      </c>
      <c r="C1226" s="222">
        <v>20.8</v>
      </c>
    </row>
    <row r="1227" spans="2:3">
      <c r="B1227" s="222">
        <v>122.5</v>
      </c>
      <c r="C1227" s="222">
        <v>20.8</v>
      </c>
    </row>
    <row r="1228" spans="2:3">
      <c r="B1228" s="222">
        <v>122.6</v>
      </c>
      <c r="C1228" s="222">
        <v>20.8</v>
      </c>
    </row>
    <row r="1229" spans="2:3">
      <c r="B1229" s="222">
        <v>122.7</v>
      </c>
      <c r="C1229" s="222">
        <v>20.8</v>
      </c>
    </row>
    <row r="1230" spans="2:3">
      <c r="B1230" s="222">
        <v>122.8</v>
      </c>
      <c r="C1230" s="222">
        <v>20.8</v>
      </c>
    </row>
    <row r="1231" spans="2:3">
      <c r="B1231" s="222">
        <v>122.9</v>
      </c>
      <c r="C1231" s="222">
        <v>20.9</v>
      </c>
    </row>
    <row r="1232" spans="2:3">
      <c r="B1232" s="222">
        <v>123</v>
      </c>
      <c r="C1232" s="222">
        <v>20.9</v>
      </c>
    </row>
    <row r="1233" spans="2:3">
      <c r="B1233" s="222">
        <v>123.1</v>
      </c>
      <c r="C1233" s="222">
        <v>20.9</v>
      </c>
    </row>
    <row r="1234" spans="2:3">
      <c r="B1234" s="222">
        <v>123.2</v>
      </c>
      <c r="C1234" s="222">
        <v>20.9</v>
      </c>
    </row>
    <row r="1235" spans="2:3">
      <c r="B1235" s="222">
        <v>123.3</v>
      </c>
      <c r="C1235" s="222">
        <v>20.9</v>
      </c>
    </row>
    <row r="1236" spans="2:3">
      <c r="B1236" s="222">
        <v>123.4</v>
      </c>
      <c r="C1236" s="222">
        <v>21</v>
      </c>
    </row>
    <row r="1237" spans="2:3">
      <c r="B1237" s="222">
        <v>123.5</v>
      </c>
      <c r="C1237" s="222">
        <v>21</v>
      </c>
    </row>
    <row r="1238" spans="2:3">
      <c r="B1238" s="222">
        <v>123.6</v>
      </c>
      <c r="C1238" s="222">
        <v>21</v>
      </c>
    </row>
    <row r="1239" spans="2:3">
      <c r="B1239" s="222">
        <v>123.7</v>
      </c>
      <c r="C1239" s="222">
        <v>21</v>
      </c>
    </row>
    <row r="1240" spans="2:3">
      <c r="B1240" s="222">
        <v>123.8</v>
      </c>
      <c r="C1240" s="222">
        <v>21</v>
      </c>
    </row>
    <row r="1241" spans="2:3">
      <c r="B1241" s="222">
        <v>123.9</v>
      </c>
      <c r="C1241" s="222">
        <v>21.1</v>
      </c>
    </row>
    <row r="1242" spans="2:3">
      <c r="B1242" s="222">
        <v>124</v>
      </c>
      <c r="C1242" s="222">
        <v>21.1</v>
      </c>
    </row>
    <row r="1243" spans="2:3">
      <c r="B1243" s="222">
        <v>124.1</v>
      </c>
      <c r="C1243" s="222">
        <v>21.1</v>
      </c>
    </row>
    <row r="1244" spans="2:3">
      <c r="B1244" s="222">
        <v>124.2</v>
      </c>
      <c r="C1244" s="222">
        <v>21.1</v>
      </c>
    </row>
    <row r="1245" spans="2:3">
      <c r="B1245" s="222">
        <v>124.3</v>
      </c>
      <c r="C1245" s="222">
        <v>21.1</v>
      </c>
    </row>
    <row r="1246" spans="2:3">
      <c r="B1246" s="222">
        <v>124.4</v>
      </c>
      <c r="C1246" s="222">
        <v>21.2</v>
      </c>
    </row>
    <row r="1247" spans="2:3">
      <c r="B1247" s="222">
        <v>124.5</v>
      </c>
      <c r="C1247" s="222">
        <v>21.2</v>
      </c>
    </row>
    <row r="1248" spans="2:3">
      <c r="B1248" s="222">
        <v>124.6</v>
      </c>
      <c r="C1248" s="222">
        <v>21.2</v>
      </c>
    </row>
    <row r="1249" spans="2:3">
      <c r="B1249" s="222">
        <v>124.7</v>
      </c>
      <c r="C1249" s="222">
        <v>21.2</v>
      </c>
    </row>
    <row r="1250" spans="2:3">
      <c r="B1250" s="222">
        <v>124.8</v>
      </c>
      <c r="C1250" s="222">
        <v>21.2</v>
      </c>
    </row>
    <row r="1251" spans="2:3">
      <c r="B1251" s="222">
        <v>124.9</v>
      </c>
      <c r="C1251" s="222">
        <v>21.3</v>
      </c>
    </row>
    <row r="1252" spans="2:3">
      <c r="B1252" s="222">
        <v>125</v>
      </c>
      <c r="C1252" s="222">
        <v>21.3</v>
      </c>
    </row>
    <row r="1253" spans="2:3">
      <c r="B1253" s="222">
        <v>125.1</v>
      </c>
      <c r="C1253" s="222">
        <v>21.3</v>
      </c>
    </row>
    <row r="1254" spans="2:3">
      <c r="B1254" s="222">
        <v>125.2</v>
      </c>
      <c r="C1254" s="222">
        <v>21.3</v>
      </c>
    </row>
    <row r="1255" spans="2:3">
      <c r="B1255" s="222">
        <v>125.3</v>
      </c>
      <c r="C1255" s="222">
        <v>21.3</v>
      </c>
    </row>
    <row r="1256" spans="2:3">
      <c r="B1256" s="222">
        <v>125.4</v>
      </c>
      <c r="C1256" s="222">
        <v>21.3</v>
      </c>
    </row>
    <row r="1257" spans="2:3">
      <c r="B1257" s="222">
        <v>125.5</v>
      </c>
      <c r="C1257" s="222">
        <v>21.4</v>
      </c>
    </row>
    <row r="1258" spans="2:3">
      <c r="B1258" s="222">
        <v>125.6</v>
      </c>
      <c r="C1258" s="222">
        <v>21.4</v>
      </c>
    </row>
    <row r="1259" spans="2:3">
      <c r="B1259" s="222">
        <v>125.7</v>
      </c>
      <c r="C1259" s="222">
        <v>21.4</v>
      </c>
    </row>
    <row r="1260" spans="2:3">
      <c r="B1260" s="222">
        <v>125.8</v>
      </c>
      <c r="C1260" s="222">
        <v>21.4</v>
      </c>
    </row>
    <row r="1261" spans="2:3">
      <c r="B1261" s="222">
        <v>125.9</v>
      </c>
      <c r="C1261" s="222">
        <v>21.4</v>
      </c>
    </row>
    <row r="1262" spans="2:3">
      <c r="B1262" s="222">
        <v>126</v>
      </c>
      <c r="C1262" s="222">
        <v>21.5</v>
      </c>
    </row>
    <row r="1263" spans="2:3">
      <c r="B1263" s="222">
        <v>126.1</v>
      </c>
      <c r="C1263" s="222">
        <v>21.5</v>
      </c>
    </row>
    <row r="1264" spans="2:3">
      <c r="B1264" s="222">
        <v>126.2</v>
      </c>
      <c r="C1264" s="222">
        <v>21.5</v>
      </c>
    </row>
    <row r="1265" spans="2:3">
      <c r="B1265" s="222">
        <v>126.3</v>
      </c>
      <c r="C1265" s="222">
        <v>21.5</v>
      </c>
    </row>
    <row r="1266" spans="2:3">
      <c r="B1266" s="222">
        <v>126.4</v>
      </c>
      <c r="C1266" s="222">
        <v>21.5</v>
      </c>
    </row>
    <row r="1267" spans="2:3">
      <c r="B1267" s="222">
        <v>126.5</v>
      </c>
      <c r="C1267" s="222">
        <v>21.6</v>
      </c>
    </row>
    <row r="1268" spans="2:3">
      <c r="B1268" s="222">
        <v>126.6</v>
      </c>
      <c r="C1268" s="222">
        <v>21.6</v>
      </c>
    </row>
    <row r="1269" spans="2:3">
      <c r="B1269" s="222">
        <v>126.7</v>
      </c>
      <c r="C1269" s="222">
        <v>21.6</v>
      </c>
    </row>
    <row r="1270" spans="2:3">
      <c r="B1270" s="222">
        <v>126.8</v>
      </c>
      <c r="C1270" s="222">
        <v>21.6</v>
      </c>
    </row>
    <row r="1271" spans="2:3">
      <c r="B1271" s="222">
        <v>126.9</v>
      </c>
      <c r="C1271" s="222">
        <v>21.6</v>
      </c>
    </row>
    <row r="1272" spans="2:3">
      <c r="B1272" s="222">
        <v>127</v>
      </c>
      <c r="C1272" s="222">
        <v>21.7</v>
      </c>
    </row>
    <row r="1273" spans="2:3">
      <c r="B1273" s="222">
        <v>127.1</v>
      </c>
      <c r="C1273" s="222">
        <v>21.7</v>
      </c>
    </row>
    <row r="1274" spans="2:3">
      <c r="B1274" s="222">
        <v>127.2</v>
      </c>
      <c r="C1274" s="222">
        <v>21.7</v>
      </c>
    </row>
    <row r="1275" spans="2:3">
      <c r="B1275" s="222">
        <v>127.3</v>
      </c>
      <c r="C1275" s="222">
        <v>21.7</v>
      </c>
    </row>
    <row r="1276" spans="2:3">
      <c r="B1276" s="222">
        <v>127.4</v>
      </c>
      <c r="C1276" s="222">
        <v>21.7</v>
      </c>
    </row>
    <row r="1277" spans="2:3">
      <c r="B1277" s="222">
        <v>127.5</v>
      </c>
      <c r="C1277" s="222">
        <v>21.8</v>
      </c>
    </row>
    <row r="1278" spans="2:3">
      <c r="B1278" s="222">
        <v>127.6</v>
      </c>
      <c r="C1278" s="222">
        <v>21.8</v>
      </c>
    </row>
    <row r="1279" spans="2:3">
      <c r="B1279" s="222">
        <v>127.7</v>
      </c>
      <c r="C1279" s="222">
        <v>21.8</v>
      </c>
    </row>
    <row r="1280" spans="2:3">
      <c r="B1280" s="222">
        <v>127.8</v>
      </c>
      <c r="C1280" s="222">
        <v>21.8</v>
      </c>
    </row>
    <row r="1281" spans="2:3">
      <c r="B1281" s="222">
        <v>127.9</v>
      </c>
      <c r="C1281" s="222">
        <v>21.8</v>
      </c>
    </row>
    <row r="1282" spans="2:3">
      <c r="B1282" s="222">
        <v>128</v>
      </c>
      <c r="C1282" s="222">
        <v>21.9</v>
      </c>
    </row>
    <row r="1283" spans="2:3">
      <c r="B1283" s="222">
        <v>128.1</v>
      </c>
      <c r="C1283" s="222">
        <v>21.9</v>
      </c>
    </row>
    <row r="1284" spans="2:3">
      <c r="B1284" s="222">
        <v>128.19999999999999</v>
      </c>
      <c r="C1284" s="222">
        <v>21.9</v>
      </c>
    </row>
    <row r="1285" spans="2:3">
      <c r="B1285" s="222">
        <v>128.30000000000001</v>
      </c>
      <c r="C1285" s="222">
        <v>21.9</v>
      </c>
    </row>
    <row r="1286" spans="2:3">
      <c r="B1286" s="222">
        <v>128.4</v>
      </c>
      <c r="C1286" s="222">
        <v>21.9</v>
      </c>
    </row>
    <row r="1287" spans="2:3">
      <c r="B1287" s="222">
        <v>128.5</v>
      </c>
      <c r="C1287" s="222">
        <v>22</v>
      </c>
    </row>
    <row r="1288" spans="2:3">
      <c r="B1288" s="222">
        <v>128.6</v>
      </c>
      <c r="C1288" s="222">
        <v>22</v>
      </c>
    </row>
    <row r="1289" spans="2:3">
      <c r="B1289" s="222">
        <v>128.69999999999999</v>
      </c>
      <c r="C1289" s="222">
        <v>22</v>
      </c>
    </row>
    <row r="1290" spans="2:3">
      <c r="B1290" s="222">
        <v>128.80000000000001</v>
      </c>
      <c r="C1290" s="222">
        <v>22</v>
      </c>
    </row>
    <row r="1291" spans="2:3">
      <c r="B1291" s="222">
        <v>128.9</v>
      </c>
      <c r="C1291" s="222">
        <v>22</v>
      </c>
    </row>
    <row r="1292" spans="2:3">
      <c r="B1292" s="222">
        <v>129</v>
      </c>
      <c r="C1292" s="222">
        <v>22.1</v>
      </c>
    </row>
    <row r="1293" spans="2:3">
      <c r="B1293" s="222">
        <v>129.1</v>
      </c>
      <c r="C1293" s="222">
        <v>22.1</v>
      </c>
    </row>
    <row r="1294" spans="2:3">
      <c r="B1294" s="222">
        <v>129.19999999999999</v>
      </c>
      <c r="C1294" s="222">
        <v>22.1</v>
      </c>
    </row>
    <row r="1295" spans="2:3">
      <c r="B1295" s="222">
        <v>129.30000000000001</v>
      </c>
      <c r="C1295" s="222">
        <v>22.1</v>
      </c>
    </row>
    <row r="1296" spans="2:3">
      <c r="B1296" s="222">
        <v>129.4</v>
      </c>
      <c r="C1296" s="222">
        <v>22.1</v>
      </c>
    </row>
    <row r="1297" spans="2:3">
      <c r="B1297" s="222">
        <v>129.5</v>
      </c>
      <c r="C1297" s="222">
        <v>22.2</v>
      </c>
    </row>
    <row r="1298" spans="2:3">
      <c r="B1298" s="222">
        <v>129.6</v>
      </c>
      <c r="C1298" s="222">
        <v>22.2</v>
      </c>
    </row>
    <row r="1299" spans="2:3">
      <c r="B1299" s="222">
        <v>129.69999999999999</v>
      </c>
      <c r="C1299" s="222">
        <v>22.2</v>
      </c>
    </row>
    <row r="1300" spans="2:3">
      <c r="B1300" s="222">
        <v>129.80000000000001</v>
      </c>
      <c r="C1300" s="222">
        <v>22.2</v>
      </c>
    </row>
    <row r="1301" spans="2:3">
      <c r="B1301" s="222">
        <v>129.9</v>
      </c>
      <c r="C1301" s="222">
        <v>22.2</v>
      </c>
    </row>
    <row r="1302" spans="2:3">
      <c r="B1302" s="222">
        <v>130</v>
      </c>
      <c r="C1302" s="222">
        <v>22.3</v>
      </c>
    </row>
    <row r="1303" spans="2:3">
      <c r="B1303" s="222">
        <v>130.1</v>
      </c>
      <c r="C1303" s="222">
        <v>22.3</v>
      </c>
    </row>
    <row r="1304" spans="2:3">
      <c r="B1304" s="222">
        <v>130.19999999999999</v>
      </c>
      <c r="C1304" s="222">
        <v>22.3</v>
      </c>
    </row>
    <row r="1305" spans="2:3">
      <c r="B1305" s="222">
        <v>130.30000000000001</v>
      </c>
      <c r="C1305" s="222">
        <v>22.3</v>
      </c>
    </row>
    <row r="1306" spans="2:3">
      <c r="B1306" s="222">
        <v>130.4</v>
      </c>
      <c r="C1306" s="222">
        <v>22.3</v>
      </c>
    </row>
    <row r="1307" spans="2:3">
      <c r="B1307" s="222">
        <v>130.5</v>
      </c>
      <c r="C1307" s="222">
        <v>22.3</v>
      </c>
    </row>
    <row r="1308" spans="2:3">
      <c r="B1308" s="222">
        <v>130.6</v>
      </c>
      <c r="C1308" s="222">
        <v>22.4</v>
      </c>
    </row>
    <row r="1309" spans="2:3">
      <c r="B1309" s="222">
        <v>130.69999999999999</v>
      </c>
      <c r="C1309" s="222">
        <v>22.4</v>
      </c>
    </row>
    <row r="1310" spans="2:3">
      <c r="B1310" s="222">
        <v>130.80000000000001</v>
      </c>
      <c r="C1310" s="222">
        <v>22.4</v>
      </c>
    </row>
    <row r="1311" spans="2:3">
      <c r="B1311" s="222">
        <v>130.9</v>
      </c>
      <c r="C1311" s="222">
        <v>22.4</v>
      </c>
    </row>
    <row r="1312" spans="2:3">
      <c r="B1312" s="222">
        <v>131</v>
      </c>
      <c r="C1312" s="222">
        <v>22.4</v>
      </c>
    </row>
    <row r="1313" spans="2:3">
      <c r="B1313" s="222">
        <v>131.1</v>
      </c>
      <c r="C1313" s="222">
        <v>22.5</v>
      </c>
    </row>
    <row r="1314" spans="2:3">
      <c r="B1314" s="222">
        <v>131.19999999999999</v>
      </c>
      <c r="C1314" s="222">
        <v>22.5</v>
      </c>
    </row>
    <row r="1315" spans="2:3">
      <c r="B1315" s="222">
        <v>131.30000000000001</v>
      </c>
      <c r="C1315" s="222">
        <v>22.5</v>
      </c>
    </row>
    <row r="1316" spans="2:3">
      <c r="B1316" s="222">
        <v>131.4</v>
      </c>
      <c r="C1316" s="222">
        <v>22.5</v>
      </c>
    </row>
    <row r="1317" spans="2:3">
      <c r="B1317" s="222">
        <v>131.5</v>
      </c>
      <c r="C1317" s="222">
        <v>22.5</v>
      </c>
    </row>
    <row r="1318" spans="2:3">
      <c r="B1318" s="222">
        <v>131.6</v>
      </c>
      <c r="C1318" s="222">
        <v>22.6</v>
      </c>
    </row>
    <row r="1319" spans="2:3">
      <c r="B1319" s="222">
        <v>131.69999999999999</v>
      </c>
      <c r="C1319" s="222">
        <v>22.6</v>
      </c>
    </row>
    <row r="1320" spans="2:3">
      <c r="B1320" s="222">
        <v>131.80000000000001</v>
      </c>
      <c r="C1320" s="222">
        <v>22.6</v>
      </c>
    </row>
    <row r="1321" spans="2:3">
      <c r="B1321" s="222">
        <v>131.9</v>
      </c>
      <c r="C1321" s="222">
        <v>22.6</v>
      </c>
    </row>
    <row r="1322" spans="2:3">
      <c r="B1322" s="222">
        <v>132</v>
      </c>
      <c r="C1322" s="222">
        <v>22.6</v>
      </c>
    </row>
    <row r="1323" spans="2:3">
      <c r="B1323" s="222">
        <v>132.1</v>
      </c>
      <c r="C1323" s="222">
        <v>22.7</v>
      </c>
    </row>
    <row r="1324" spans="2:3">
      <c r="B1324" s="222">
        <v>132.19999999999999</v>
      </c>
      <c r="C1324" s="222">
        <v>22.7</v>
      </c>
    </row>
    <row r="1325" spans="2:3">
      <c r="B1325" s="222">
        <v>132.30000000000001</v>
      </c>
      <c r="C1325" s="222">
        <v>22.7</v>
      </c>
    </row>
    <row r="1326" spans="2:3">
      <c r="B1326" s="222">
        <v>132.4</v>
      </c>
      <c r="C1326" s="222">
        <v>22.7</v>
      </c>
    </row>
    <row r="1327" spans="2:3">
      <c r="B1327" s="222">
        <v>132.5</v>
      </c>
      <c r="C1327" s="222">
        <v>22.7</v>
      </c>
    </row>
    <row r="1328" spans="2:3">
      <c r="B1328" s="222">
        <v>132.6</v>
      </c>
      <c r="C1328" s="222">
        <v>22.8</v>
      </c>
    </row>
    <row r="1329" spans="2:3">
      <c r="B1329" s="222">
        <v>132.69999999999999</v>
      </c>
      <c r="C1329" s="222">
        <v>22.8</v>
      </c>
    </row>
    <row r="1330" spans="2:3">
      <c r="B1330" s="222">
        <v>132.80000000000001</v>
      </c>
      <c r="C1330" s="222">
        <v>22.8</v>
      </c>
    </row>
    <row r="1331" spans="2:3">
      <c r="B1331" s="222">
        <v>132.9</v>
      </c>
      <c r="C1331" s="222">
        <v>22.8</v>
      </c>
    </row>
    <row r="1332" spans="2:3">
      <c r="B1332" s="222">
        <v>133</v>
      </c>
      <c r="C1332" s="222">
        <v>22.8</v>
      </c>
    </row>
    <row r="1333" spans="2:3">
      <c r="B1333" s="222">
        <v>133.1</v>
      </c>
      <c r="C1333" s="222">
        <v>22.9</v>
      </c>
    </row>
    <row r="1334" spans="2:3">
      <c r="B1334" s="222">
        <v>133.19999999999999</v>
      </c>
      <c r="C1334" s="222">
        <v>22.9</v>
      </c>
    </row>
    <row r="1335" spans="2:3">
      <c r="B1335" s="222">
        <v>133.30000000000001</v>
      </c>
      <c r="C1335" s="222">
        <v>22.9</v>
      </c>
    </row>
    <row r="1336" spans="2:3">
      <c r="B1336" s="222">
        <v>133.4</v>
      </c>
      <c r="C1336" s="222">
        <v>22.9</v>
      </c>
    </row>
    <row r="1337" spans="2:3">
      <c r="B1337" s="222">
        <v>133.5</v>
      </c>
      <c r="C1337" s="222">
        <v>22.9</v>
      </c>
    </row>
    <row r="1338" spans="2:3">
      <c r="B1338" s="222">
        <v>133.6</v>
      </c>
      <c r="C1338" s="222">
        <v>23</v>
      </c>
    </row>
    <row r="1339" spans="2:3">
      <c r="B1339" s="222">
        <v>133.69999999999999</v>
      </c>
      <c r="C1339" s="222">
        <v>23</v>
      </c>
    </row>
    <row r="1340" spans="2:3">
      <c r="B1340" s="222">
        <v>133.80000000000001</v>
      </c>
      <c r="C1340" s="222">
        <v>23</v>
      </c>
    </row>
    <row r="1341" spans="2:3">
      <c r="B1341" s="222">
        <v>133.9</v>
      </c>
      <c r="C1341" s="222">
        <v>23</v>
      </c>
    </row>
    <row r="1342" spans="2:3">
      <c r="B1342" s="222">
        <v>134</v>
      </c>
      <c r="C1342" s="222">
        <v>23</v>
      </c>
    </row>
    <row r="1343" spans="2:3">
      <c r="B1343" s="222">
        <v>134.1</v>
      </c>
      <c r="C1343" s="222">
        <v>23.1</v>
      </c>
    </row>
    <row r="1344" spans="2:3">
      <c r="B1344" s="222">
        <v>134.19999999999999</v>
      </c>
      <c r="C1344" s="222">
        <v>23.1</v>
      </c>
    </row>
    <row r="1345" spans="2:3">
      <c r="B1345" s="222">
        <v>134.30000000000001</v>
      </c>
      <c r="C1345" s="222">
        <v>23.1</v>
      </c>
    </row>
    <row r="1346" spans="2:3">
      <c r="B1346" s="222">
        <v>134.4</v>
      </c>
      <c r="C1346" s="222">
        <v>23.1</v>
      </c>
    </row>
    <row r="1347" spans="2:3">
      <c r="B1347" s="222">
        <v>134.5</v>
      </c>
      <c r="C1347" s="222">
        <v>23.1</v>
      </c>
    </row>
    <row r="1348" spans="2:3">
      <c r="B1348" s="222">
        <v>134.6</v>
      </c>
      <c r="C1348" s="222">
        <v>23.2</v>
      </c>
    </row>
    <row r="1349" spans="2:3">
      <c r="B1349" s="222">
        <v>134.69999999999999</v>
      </c>
      <c r="C1349" s="222">
        <v>23.2</v>
      </c>
    </row>
    <row r="1350" spans="2:3">
      <c r="B1350" s="222">
        <v>134.80000000000001</v>
      </c>
      <c r="C1350" s="222">
        <v>23.2</v>
      </c>
    </row>
    <row r="1351" spans="2:3">
      <c r="B1351" s="222">
        <v>134.9</v>
      </c>
      <c r="C1351" s="222">
        <v>23.2</v>
      </c>
    </row>
    <row r="1352" spans="2:3">
      <c r="B1352" s="222">
        <v>135</v>
      </c>
      <c r="C1352" s="222">
        <v>23.2</v>
      </c>
    </row>
    <row r="1353" spans="2:3">
      <c r="B1353" s="222">
        <v>135.1</v>
      </c>
      <c r="C1353" s="222">
        <v>23.2</v>
      </c>
    </row>
    <row r="1354" spans="2:3">
      <c r="B1354" s="222">
        <v>135.19999999999999</v>
      </c>
      <c r="C1354" s="222">
        <v>23.3</v>
      </c>
    </row>
    <row r="1355" spans="2:3">
      <c r="B1355" s="222">
        <v>135.30000000000001</v>
      </c>
      <c r="C1355" s="222">
        <v>23.3</v>
      </c>
    </row>
    <row r="1356" spans="2:3">
      <c r="B1356" s="222">
        <v>135.4</v>
      </c>
      <c r="C1356" s="222">
        <v>23.3</v>
      </c>
    </row>
    <row r="1357" spans="2:3">
      <c r="B1357" s="222">
        <v>135.5</v>
      </c>
      <c r="C1357" s="222">
        <v>23.3</v>
      </c>
    </row>
    <row r="1358" spans="2:3">
      <c r="B1358" s="222">
        <v>135.6</v>
      </c>
      <c r="C1358" s="222">
        <v>23.3</v>
      </c>
    </row>
    <row r="1359" spans="2:3">
      <c r="B1359" s="222">
        <v>135.69999999999999</v>
      </c>
      <c r="C1359" s="222">
        <v>23.4</v>
      </c>
    </row>
    <row r="1360" spans="2:3">
      <c r="B1360" s="222">
        <v>135.80000000000001</v>
      </c>
      <c r="C1360" s="222">
        <v>23.4</v>
      </c>
    </row>
    <row r="1361" spans="2:3">
      <c r="B1361" s="222">
        <v>135.9</v>
      </c>
      <c r="C1361" s="222">
        <v>23.4</v>
      </c>
    </row>
    <row r="1362" spans="2:3">
      <c r="B1362" s="222">
        <v>136</v>
      </c>
      <c r="C1362" s="222">
        <v>23.4</v>
      </c>
    </row>
    <row r="1363" spans="2:3">
      <c r="B1363" s="222">
        <v>136.1</v>
      </c>
      <c r="C1363" s="222">
        <v>23.4</v>
      </c>
    </row>
    <row r="1364" spans="2:3">
      <c r="B1364" s="222">
        <v>136.19999999999999</v>
      </c>
      <c r="C1364" s="222">
        <v>23.5</v>
      </c>
    </row>
    <row r="1365" spans="2:3">
      <c r="B1365" s="222">
        <v>136.30000000000001</v>
      </c>
      <c r="C1365" s="222">
        <v>23.5</v>
      </c>
    </row>
    <row r="1366" spans="2:3">
      <c r="B1366" s="222">
        <v>136.4</v>
      </c>
      <c r="C1366" s="222">
        <v>23.5</v>
      </c>
    </row>
    <row r="1367" spans="2:3">
      <c r="B1367" s="222">
        <v>136.5</v>
      </c>
      <c r="C1367" s="222">
        <v>23.5</v>
      </c>
    </row>
    <row r="1368" spans="2:3">
      <c r="B1368" s="222">
        <v>136.6</v>
      </c>
      <c r="C1368" s="222">
        <v>23.5</v>
      </c>
    </row>
    <row r="1369" spans="2:3">
      <c r="B1369" s="222">
        <v>136.69999999999999</v>
      </c>
      <c r="C1369" s="222">
        <v>23.6</v>
      </c>
    </row>
    <row r="1370" spans="2:3">
      <c r="B1370" s="222">
        <v>136.80000000000001</v>
      </c>
      <c r="C1370" s="222">
        <v>23.6</v>
      </c>
    </row>
    <row r="1371" spans="2:3">
      <c r="B1371" s="222">
        <v>136.9</v>
      </c>
      <c r="C1371" s="222">
        <v>23.6</v>
      </c>
    </row>
    <row r="1372" spans="2:3">
      <c r="B1372" s="222">
        <v>137</v>
      </c>
      <c r="C1372" s="222">
        <v>23.6</v>
      </c>
    </row>
    <row r="1373" spans="2:3">
      <c r="B1373" s="222">
        <v>137.1</v>
      </c>
      <c r="C1373" s="222">
        <v>23.6</v>
      </c>
    </row>
    <row r="1374" spans="2:3">
      <c r="B1374" s="222">
        <v>137.19999999999999</v>
      </c>
      <c r="C1374" s="222">
        <v>23.7</v>
      </c>
    </row>
    <row r="1375" spans="2:3">
      <c r="B1375" s="222">
        <v>137.30000000000001</v>
      </c>
      <c r="C1375" s="222">
        <v>23.7</v>
      </c>
    </row>
    <row r="1376" spans="2:3">
      <c r="B1376" s="222">
        <v>137.4</v>
      </c>
      <c r="C1376" s="222">
        <v>23.7</v>
      </c>
    </row>
    <row r="1377" spans="2:3">
      <c r="B1377" s="222">
        <v>137.5</v>
      </c>
      <c r="C1377" s="222">
        <v>23.7</v>
      </c>
    </row>
    <row r="1378" spans="2:3">
      <c r="B1378" s="222">
        <v>137.6</v>
      </c>
      <c r="C1378" s="222">
        <v>23.7</v>
      </c>
    </row>
    <row r="1379" spans="2:3">
      <c r="B1379" s="222">
        <v>137.69999999999999</v>
      </c>
      <c r="C1379" s="222">
        <v>23.8</v>
      </c>
    </row>
    <row r="1380" spans="2:3">
      <c r="B1380" s="222">
        <v>137.80000000000001</v>
      </c>
      <c r="C1380" s="222">
        <v>23.8</v>
      </c>
    </row>
    <row r="1381" spans="2:3">
      <c r="B1381" s="222">
        <v>137.9</v>
      </c>
      <c r="C1381" s="222">
        <v>23.8</v>
      </c>
    </row>
    <row r="1382" spans="2:3">
      <c r="B1382" s="222">
        <v>138</v>
      </c>
      <c r="C1382" s="222">
        <v>23.8</v>
      </c>
    </row>
    <row r="1383" spans="2:3">
      <c r="B1383" s="222">
        <v>138.1</v>
      </c>
      <c r="C1383" s="222">
        <v>23.8</v>
      </c>
    </row>
    <row r="1384" spans="2:3">
      <c r="B1384" s="222">
        <v>138.19999999999999</v>
      </c>
      <c r="C1384" s="222">
        <v>23.9</v>
      </c>
    </row>
    <row r="1385" spans="2:3">
      <c r="B1385" s="222">
        <v>138.30000000000001</v>
      </c>
      <c r="C1385" s="222">
        <v>23.9</v>
      </c>
    </row>
    <row r="1386" spans="2:3">
      <c r="B1386" s="222">
        <v>138.4</v>
      </c>
      <c r="C1386" s="222">
        <v>23.9</v>
      </c>
    </row>
    <row r="1387" spans="2:3">
      <c r="B1387" s="222">
        <v>138.5</v>
      </c>
      <c r="C1387" s="222">
        <v>23.9</v>
      </c>
    </row>
    <row r="1388" spans="2:3">
      <c r="B1388" s="222">
        <v>138.6</v>
      </c>
      <c r="C1388" s="222">
        <v>23.9</v>
      </c>
    </row>
    <row r="1389" spans="2:3">
      <c r="B1389" s="222">
        <v>138.69999999999999</v>
      </c>
      <c r="C1389" s="222">
        <v>24</v>
      </c>
    </row>
    <row r="1390" spans="2:3">
      <c r="B1390" s="222">
        <v>138.80000000000001</v>
      </c>
      <c r="C1390" s="222">
        <v>24</v>
      </c>
    </row>
    <row r="1391" spans="2:3">
      <c r="B1391" s="222">
        <v>138.9</v>
      </c>
      <c r="C1391" s="222">
        <v>24</v>
      </c>
    </row>
    <row r="1392" spans="2:3">
      <c r="B1392" s="222">
        <v>139</v>
      </c>
      <c r="C1392" s="222">
        <v>24</v>
      </c>
    </row>
    <row r="1393" spans="2:3">
      <c r="B1393" s="222">
        <v>139.1</v>
      </c>
      <c r="C1393" s="222">
        <v>24</v>
      </c>
    </row>
    <row r="1394" spans="2:3">
      <c r="B1394" s="222">
        <v>139.19999999999999</v>
      </c>
      <c r="C1394" s="222">
        <v>24.1</v>
      </c>
    </row>
    <row r="1395" spans="2:3">
      <c r="B1395" s="222">
        <v>139.30000000000001</v>
      </c>
      <c r="C1395" s="222">
        <v>24.1</v>
      </c>
    </row>
    <row r="1396" spans="2:3">
      <c r="B1396" s="222">
        <v>139.4</v>
      </c>
      <c r="C1396" s="222">
        <v>24.1</v>
      </c>
    </row>
    <row r="1397" spans="2:3">
      <c r="B1397" s="222">
        <v>139.5</v>
      </c>
      <c r="C1397" s="222">
        <v>24.1</v>
      </c>
    </row>
    <row r="1398" spans="2:3">
      <c r="B1398" s="222">
        <v>139.6</v>
      </c>
      <c r="C1398" s="222">
        <v>24.1</v>
      </c>
    </row>
    <row r="1399" spans="2:3">
      <c r="B1399" s="222">
        <v>139.69999999999999</v>
      </c>
      <c r="C1399" s="222">
        <v>24.2</v>
      </c>
    </row>
    <row r="1400" spans="2:3">
      <c r="B1400" s="222">
        <v>139.80000000000001</v>
      </c>
      <c r="C1400" s="222">
        <v>24.2</v>
      </c>
    </row>
    <row r="1401" spans="2:3">
      <c r="B1401" s="222">
        <v>139.9</v>
      </c>
      <c r="C1401" s="222">
        <v>24.2</v>
      </c>
    </row>
    <row r="1402" spans="2:3">
      <c r="B1402" s="222">
        <v>140</v>
      </c>
      <c r="C1402" s="222">
        <v>24.2</v>
      </c>
    </row>
    <row r="1403" spans="2:3">
      <c r="B1403" s="222">
        <v>140.1</v>
      </c>
      <c r="C1403" s="222">
        <v>24.2</v>
      </c>
    </row>
    <row r="1404" spans="2:3">
      <c r="B1404" s="222">
        <v>140.19999999999999</v>
      </c>
      <c r="C1404" s="222">
        <v>24.2</v>
      </c>
    </row>
    <row r="1405" spans="2:3">
      <c r="B1405" s="222">
        <v>140.30000000000001</v>
      </c>
      <c r="C1405" s="222">
        <v>24.3</v>
      </c>
    </row>
    <row r="1406" spans="2:3">
      <c r="B1406" s="222">
        <v>140.4</v>
      </c>
      <c r="C1406" s="222">
        <v>24.3</v>
      </c>
    </row>
    <row r="1407" spans="2:3">
      <c r="B1407" s="222">
        <v>140.5</v>
      </c>
      <c r="C1407" s="222">
        <v>24.3</v>
      </c>
    </row>
    <row r="1408" spans="2:3">
      <c r="B1408" s="222">
        <v>140.6</v>
      </c>
      <c r="C1408" s="222">
        <v>24.3</v>
      </c>
    </row>
    <row r="1409" spans="2:3">
      <c r="B1409" s="222">
        <v>140.69999999999999</v>
      </c>
      <c r="C1409" s="222">
        <v>24.3</v>
      </c>
    </row>
    <row r="1410" spans="2:3">
      <c r="B1410" s="222">
        <v>140.80000000000001</v>
      </c>
      <c r="C1410" s="222">
        <v>24.4</v>
      </c>
    </row>
    <row r="1411" spans="2:3">
      <c r="B1411" s="222">
        <v>140.9</v>
      </c>
      <c r="C1411" s="222">
        <v>24.4</v>
      </c>
    </row>
    <row r="1412" spans="2:3">
      <c r="B1412" s="222">
        <v>141</v>
      </c>
      <c r="C1412" s="222">
        <v>24.4</v>
      </c>
    </row>
    <row r="1413" spans="2:3">
      <c r="B1413" s="222">
        <v>141.1</v>
      </c>
      <c r="C1413" s="222">
        <v>24.4</v>
      </c>
    </row>
    <row r="1414" spans="2:3">
      <c r="B1414" s="222">
        <v>141.19999999999999</v>
      </c>
      <c r="C1414" s="222">
        <v>24.4</v>
      </c>
    </row>
    <row r="1415" spans="2:3">
      <c r="B1415" s="222">
        <v>141.30000000000001</v>
      </c>
      <c r="C1415" s="222">
        <v>24.5</v>
      </c>
    </row>
    <row r="1416" spans="2:3">
      <c r="B1416" s="222">
        <v>141.4</v>
      </c>
      <c r="C1416" s="222">
        <v>24.5</v>
      </c>
    </row>
    <row r="1417" spans="2:3">
      <c r="B1417" s="222">
        <v>141.5</v>
      </c>
      <c r="C1417" s="222">
        <v>24.5</v>
      </c>
    </row>
    <row r="1418" spans="2:3">
      <c r="B1418" s="222">
        <v>141.6</v>
      </c>
      <c r="C1418" s="222">
        <v>24.5</v>
      </c>
    </row>
    <row r="1419" spans="2:3">
      <c r="B1419" s="222">
        <v>141.69999999999999</v>
      </c>
      <c r="C1419" s="222">
        <v>24.5</v>
      </c>
    </row>
    <row r="1420" spans="2:3">
      <c r="B1420" s="222">
        <v>141.80000000000001</v>
      </c>
      <c r="C1420" s="222">
        <v>24.6</v>
      </c>
    </row>
    <row r="1421" spans="2:3">
      <c r="B1421" s="222">
        <v>141.9</v>
      </c>
      <c r="C1421" s="222">
        <v>24.6</v>
      </c>
    </row>
    <row r="1422" spans="2:3">
      <c r="B1422" s="222">
        <v>142</v>
      </c>
      <c r="C1422" s="222">
        <v>24.6</v>
      </c>
    </row>
    <row r="1423" spans="2:3">
      <c r="B1423" s="222">
        <v>142.1</v>
      </c>
      <c r="C1423" s="222">
        <v>24.6</v>
      </c>
    </row>
    <row r="1424" spans="2:3">
      <c r="B1424" s="222">
        <v>142.19999999999999</v>
      </c>
      <c r="C1424" s="222">
        <v>24.6</v>
      </c>
    </row>
    <row r="1425" spans="2:3">
      <c r="B1425" s="222">
        <v>142.30000000000001</v>
      </c>
      <c r="C1425" s="222">
        <v>24.7</v>
      </c>
    </row>
    <row r="1426" spans="2:3">
      <c r="B1426" s="222">
        <v>142.4</v>
      </c>
      <c r="C1426" s="222">
        <v>24.7</v>
      </c>
    </row>
    <row r="1427" spans="2:3">
      <c r="B1427" s="222">
        <v>142.5</v>
      </c>
      <c r="C1427" s="222">
        <v>24.7</v>
      </c>
    </row>
    <row r="1428" spans="2:3">
      <c r="B1428" s="222">
        <v>142.6</v>
      </c>
      <c r="C1428" s="222">
        <v>24.7</v>
      </c>
    </row>
    <row r="1429" spans="2:3">
      <c r="B1429" s="222">
        <v>142.69999999999999</v>
      </c>
      <c r="C1429" s="222">
        <v>24.7</v>
      </c>
    </row>
    <row r="1430" spans="2:3">
      <c r="B1430" s="222">
        <v>142.80000000000001</v>
      </c>
      <c r="C1430" s="222">
        <v>24.8</v>
      </c>
    </row>
    <row r="1431" spans="2:3">
      <c r="B1431" s="222">
        <v>142.9</v>
      </c>
      <c r="C1431" s="222">
        <v>24.8</v>
      </c>
    </row>
    <row r="1432" spans="2:3">
      <c r="B1432" s="222">
        <v>143</v>
      </c>
      <c r="C1432" s="222">
        <v>24.8</v>
      </c>
    </row>
    <row r="1433" spans="2:3">
      <c r="B1433" s="222">
        <v>143.1</v>
      </c>
      <c r="C1433" s="222">
        <v>24.8</v>
      </c>
    </row>
    <row r="1434" spans="2:3">
      <c r="B1434" s="222">
        <v>143.19999999999999</v>
      </c>
      <c r="C1434" s="222">
        <v>24.8</v>
      </c>
    </row>
    <row r="1435" spans="2:3">
      <c r="B1435" s="222">
        <v>143.30000000000001</v>
      </c>
      <c r="C1435" s="222">
        <v>24.9</v>
      </c>
    </row>
    <row r="1436" spans="2:3">
      <c r="B1436" s="222">
        <v>143.4</v>
      </c>
      <c r="C1436" s="222">
        <v>24.9</v>
      </c>
    </row>
    <row r="1437" spans="2:3">
      <c r="B1437" s="222">
        <v>143.5</v>
      </c>
      <c r="C1437" s="222">
        <v>24.9</v>
      </c>
    </row>
    <row r="1438" spans="2:3">
      <c r="B1438" s="222">
        <v>143.6</v>
      </c>
      <c r="C1438" s="222">
        <v>24.9</v>
      </c>
    </row>
    <row r="1439" spans="2:3">
      <c r="B1439" s="222">
        <v>143.69999999999999</v>
      </c>
      <c r="C1439" s="222">
        <v>24.9</v>
      </c>
    </row>
    <row r="1440" spans="2:3">
      <c r="B1440" s="222">
        <v>143.80000000000001</v>
      </c>
      <c r="C1440" s="222">
        <v>25</v>
      </c>
    </row>
    <row r="1441" spans="2:3">
      <c r="B1441" s="222">
        <v>143.9</v>
      </c>
      <c r="C1441" s="222">
        <v>25</v>
      </c>
    </row>
    <row r="1442" spans="2:3">
      <c r="B1442" s="222">
        <v>144</v>
      </c>
      <c r="C1442" s="222">
        <v>25</v>
      </c>
    </row>
    <row r="1443" spans="2:3">
      <c r="B1443" s="222">
        <v>144.1</v>
      </c>
      <c r="C1443" s="222">
        <v>25</v>
      </c>
    </row>
    <row r="1444" spans="2:3">
      <c r="B1444" s="222">
        <v>144.19999999999999</v>
      </c>
      <c r="C1444" s="222">
        <v>25</v>
      </c>
    </row>
    <row r="1445" spans="2:3">
      <c r="B1445" s="222">
        <v>144.30000000000001</v>
      </c>
      <c r="C1445" s="222">
        <v>25.1</v>
      </c>
    </row>
    <row r="1446" spans="2:3">
      <c r="B1446" s="222">
        <v>144.4</v>
      </c>
      <c r="C1446" s="222">
        <v>25.1</v>
      </c>
    </row>
    <row r="1447" spans="2:3">
      <c r="B1447" s="222">
        <v>144.5</v>
      </c>
      <c r="C1447" s="222">
        <v>25.1</v>
      </c>
    </row>
    <row r="1448" spans="2:3">
      <c r="B1448" s="222">
        <v>144.6</v>
      </c>
      <c r="C1448" s="222">
        <v>25.1</v>
      </c>
    </row>
    <row r="1449" spans="2:3">
      <c r="B1449" s="222">
        <v>144.69999999999999</v>
      </c>
      <c r="C1449" s="222">
        <v>25.1</v>
      </c>
    </row>
    <row r="1450" spans="2:3">
      <c r="B1450" s="222">
        <v>144.80000000000001</v>
      </c>
      <c r="C1450" s="222">
        <v>25.2</v>
      </c>
    </row>
    <row r="1451" spans="2:3">
      <c r="B1451" s="222">
        <v>144.9</v>
      </c>
      <c r="C1451" s="222">
        <v>25.2</v>
      </c>
    </row>
    <row r="1452" spans="2:3">
      <c r="B1452" s="222">
        <v>145</v>
      </c>
      <c r="C1452" s="222">
        <v>25.2</v>
      </c>
    </row>
    <row r="1453" spans="2:3">
      <c r="B1453" s="222">
        <v>145.1</v>
      </c>
      <c r="C1453" s="222">
        <v>25.2</v>
      </c>
    </row>
    <row r="1454" spans="2:3">
      <c r="B1454" s="222">
        <v>145.19999999999999</v>
      </c>
      <c r="C1454" s="222">
        <v>25.2</v>
      </c>
    </row>
    <row r="1455" spans="2:3">
      <c r="B1455" s="222">
        <v>145.30000000000001</v>
      </c>
      <c r="C1455" s="222">
        <v>25.2</v>
      </c>
    </row>
    <row r="1456" spans="2:3">
      <c r="B1456" s="222">
        <v>145.4</v>
      </c>
      <c r="C1456" s="222">
        <v>25.3</v>
      </c>
    </row>
    <row r="1457" spans="2:3">
      <c r="B1457" s="222">
        <v>145.5</v>
      </c>
      <c r="C1457" s="222">
        <v>25.3</v>
      </c>
    </row>
    <row r="1458" spans="2:3">
      <c r="B1458" s="222">
        <v>145.6</v>
      </c>
      <c r="C1458" s="222">
        <v>25.3</v>
      </c>
    </row>
    <row r="1459" spans="2:3">
      <c r="B1459" s="222">
        <v>145.69999999999999</v>
      </c>
      <c r="C1459" s="222">
        <v>25.3</v>
      </c>
    </row>
    <row r="1460" spans="2:3">
      <c r="B1460" s="222">
        <v>145.80000000000001</v>
      </c>
      <c r="C1460" s="222">
        <v>25.3</v>
      </c>
    </row>
    <row r="1461" spans="2:3">
      <c r="B1461" s="222">
        <v>145.9</v>
      </c>
      <c r="C1461" s="222">
        <v>25.4</v>
      </c>
    </row>
    <row r="1462" spans="2:3">
      <c r="B1462" s="222">
        <v>146</v>
      </c>
      <c r="C1462" s="222">
        <v>25.4</v>
      </c>
    </row>
    <row r="1463" spans="2:3">
      <c r="B1463" s="222">
        <v>146.1</v>
      </c>
      <c r="C1463" s="222">
        <v>25.4</v>
      </c>
    </row>
    <row r="1464" spans="2:3">
      <c r="B1464" s="222">
        <v>146.19999999999999</v>
      </c>
      <c r="C1464" s="222">
        <v>25.4</v>
      </c>
    </row>
    <row r="1465" spans="2:3">
      <c r="B1465" s="222">
        <v>146.30000000000001</v>
      </c>
      <c r="C1465" s="222">
        <v>25.4</v>
      </c>
    </row>
    <row r="1466" spans="2:3">
      <c r="B1466" s="222">
        <v>146.4</v>
      </c>
      <c r="C1466" s="222">
        <v>25.5</v>
      </c>
    </row>
    <row r="1467" spans="2:3">
      <c r="B1467" s="222">
        <v>146.5</v>
      </c>
      <c r="C1467" s="222">
        <v>25.5</v>
      </c>
    </row>
    <row r="1468" spans="2:3">
      <c r="B1468" s="222">
        <v>146.6</v>
      </c>
      <c r="C1468" s="222">
        <v>25.5</v>
      </c>
    </row>
    <row r="1469" spans="2:3">
      <c r="B1469" s="222">
        <v>146.69999999999999</v>
      </c>
      <c r="C1469" s="222">
        <v>25.5</v>
      </c>
    </row>
    <row r="1470" spans="2:3">
      <c r="B1470" s="222">
        <v>146.80000000000001</v>
      </c>
      <c r="C1470" s="222">
        <v>25.5</v>
      </c>
    </row>
    <row r="1471" spans="2:3">
      <c r="B1471" s="222">
        <v>146.9</v>
      </c>
      <c r="C1471" s="222">
        <v>25.6</v>
      </c>
    </row>
    <row r="1472" spans="2:3">
      <c r="B1472" s="222">
        <v>147</v>
      </c>
      <c r="C1472" s="222">
        <v>25.6</v>
      </c>
    </row>
    <row r="1473" spans="2:3">
      <c r="B1473" s="222">
        <v>147.1</v>
      </c>
      <c r="C1473" s="222">
        <v>25.6</v>
      </c>
    </row>
    <row r="1474" spans="2:3">
      <c r="B1474" s="222">
        <v>147.19999999999999</v>
      </c>
      <c r="C1474" s="222">
        <v>25.6</v>
      </c>
    </row>
    <row r="1475" spans="2:3">
      <c r="B1475" s="222">
        <v>147.30000000000001</v>
      </c>
      <c r="C1475" s="222">
        <v>25.6</v>
      </c>
    </row>
    <row r="1476" spans="2:3">
      <c r="B1476" s="222">
        <v>147.4</v>
      </c>
      <c r="C1476" s="222">
        <v>25.7</v>
      </c>
    </row>
    <row r="1477" spans="2:3">
      <c r="B1477" s="222">
        <v>147.5</v>
      </c>
      <c r="C1477" s="222">
        <v>25.7</v>
      </c>
    </row>
    <row r="1478" spans="2:3">
      <c r="B1478" s="222">
        <v>147.6</v>
      </c>
      <c r="C1478" s="222">
        <v>25.7</v>
      </c>
    </row>
    <row r="1479" spans="2:3">
      <c r="B1479" s="222">
        <v>147.69999999999999</v>
      </c>
      <c r="C1479" s="222">
        <v>25.7</v>
      </c>
    </row>
    <row r="1480" spans="2:3">
      <c r="B1480" s="222">
        <v>147.80000000000001</v>
      </c>
      <c r="C1480" s="222">
        <v>25.7</v>
      </c>
    </row>
    <row r="1481" spans="2:3">
      <c r="B1481" s="222">
        <v>147.9</v>
      </c>
      <c r="C1481" s="222">
        <v>25.8</v>
      </c>
    </row>
    <row r="1482" spans="2:3">
      <c r="B1482" s="222">
        <v>148</v>
      </c>
      <c r="C1482" s="222">
        <v>25.8</v>
      </c>
    </row>
    <row r="1483" spans="2:3">
      <c r="B1483" s="222">
        <v>148.1</v>
      </c>
      <c r="C1483" s="222">
        <v>25.8</v>
      </c>
    </row>
    <row r="1484" spans="2:3">
      <c r="B1484" s="222">
        <v>148.19999999999999</v>
      </c>
      <c r="C1484" s="222">
        <v>25.8</v>
      </c>
    </row>
    <row r="1485" spans="2:3">
      <c r="B1485" s="222">
        <v>148.30000000000001</v>
      </c>
      <c r="C1485" s="222">
        <v>25.8</v>
      </c>
    </row>
    <row r="1486" spans="2:3">
      <c r="B1486" s="222">
        <v>148.4</v>
      </c>
      <c r="C1486" s="222">
        <v>25.9</v>
      </c>
    </row>
    <row r="1487" spans="2:3">
      <c r="B1487" s="222">
        <v>148.5</v>
      </c>
      <c r="C1487" s="222">
        <v>25.9</v>
      </c>
    </row>
    <row r="1488" spans="2:3">
      <c r="B1488" s="222">
        <v>148.6</v>
      </c>
      <c r="C1488" s="222">
        <v>25.9</v>
      </c>
    </row>
    <row r="1489" spans="2:3">
      <c r="B1489" s="222">
        <v>148.69999999999999</v>
      </c>
      <c r="C1489" s="222">
        <v>25.9</v>
      </c>
    </row>
    <row r="1490" spans="2:3">
      <c r="B1490" s="222">
        <v>148.80000000000001</v>
      </c>
      <c r="C1490" s="222">
        <v>25.9</v>
      </c>
    </row>
    <row r="1491" spans="2:3">
      <c r="B1491" s="222">
        <v>148.9</v>
      </c>
      <c r="C1491" s="222">
        <v>26</v>
      </c>
    </row>
    <row r="1492" spans="2:3">
      <c r="B1492" s="222">
        <v>149</v>
      </c>
      <c r="C1492" s="222">
        <v>26</v>
      </c>
    </row>
    <row r="1493" spans="2:3">
      <c r="B1493" s="222">
        <v>149.1</v>
      </c>
      <c r="C1493" s="222">
        <v>26</v>
      </c>
    </row>
    <row r="1494" spans="2:3">
      <c r="B1494" s="222">
        <v>149.19999999999999</v>
      </c>
      <c r="C1494" s="222">
        <v>26</v>
      </c>
    </row>
    <row r="1495" spans="2:3">
      <c r="B1495" s="222">
        <v>149.30000000000001</v>
      </c>
      <c r="C1495" s="222">
        <v>26</v>
      </c>
    </row>
    <row r="1496" spans="2:3">
      <c r="B1496" s="222">
        <v>149.4</v>
      </c>
      <c r="C1496" s="222">
        <v>26.1</v>
      </c>
    </row>
    <row r="1497" spans="2:3">
      <c r="B1497" s="222">
        <v>149.5</v>
      </c>
      <c r="C1497" s="222">
        <v>26.1</v>
      </c>
    </row>
    <row r="1498" spans="2:3">
      <c r="B1498" s="222">
        <v>149.6</v>
      </c>
      <c r="C1498" s="222">
        <v>26.1</v>
      </c>
    </row>
    <row r="1499" spans="2:3">
      <c r="B1499" s="222">
        <v>149.69999999999999</v>
      </c>
      <c r="C1499" s="222">
        <v>26.1</v>
      </c>
    </row>
    <row r="1500" spans="2:3">
      <c r="B1500" s="222">
        <v>149.80000000000001</v>
      </c>
      <c r="C1500" s="222">
        <v>26.1</v>
      </c>
    </row>
    <row r="1501" spans="2:3">
      <c r="B1501" s="222">
        <v>149.9</v>
      </c>
      <c r="C1501" s="222">
        <v>26.2</v>
      </c>
    </row>
    <row r="1502" spans="2:3">
      <c r="B1502" s="222">
        <v>150</v>
      </c>
      <c r="C1502" s="222">
        <v>26.2</v>
      </c>
    </row>
    <row r="1503" spans="2:3">
      <c r="B1503" s="222">
        <v>150.1</v>
      </c>
      <c r="C1503" s="222">
        <v>26.2</v>
      </c>
    </row>
    <row r="1504" spans="2:3">
      <c r="B1504" s="222">
        <v>150.19999999999999</v>
      </c>
      <c r="C1504" s="222">
        <v>26.2</v>
      </c>
    </row>
    <row r="1505" spans="2:3">
      <c r="B1505" s="222">
        <v>150.30000000000001</v>
      </c>
      <c r="C1505" s="222">
        <v>26.2</v>
      </c>
    </row>
    <row r="1506" spans="2:3">
      <c r="B1506" s="222">
        <v>150.4</v>
      </c>
      <c r="C1506" s="222">
        <v>26.2</v>
      </c>
    </row>
    <row r="1507" spans="2:3">
      <c r="B1507" s="222">
        <v>150.5</v>
      </c>
      <c r="C1507" s="222">
        <v>26.3</v>
      </c>
    </row>
    <row r="1508" spans="2:3">
      <c r="B1508" s="222">
        <v>150.6</v>
      </c>
      <c r="C1508" s="222">
        <v>26.3</v>
      </c>
    </row>
    <row r="1509" spans="2:3">
      <c r="B1509" s="222">
        <v>150.69999999999999</v>
      </c>
      <c r="C1509" s="222">
        <v>26.3</v>
      </c>
    </row>
    <row r="1510" spans="2:3">
      <c r="B1510" s="222">
        <v>150.80000000000001</v>
      </c>
      <c r="C1510" s="222">
        <v>26.3</v>
      </c>
    </row>
    <row r="1511" spans="2:3">
      <c r="B1511" s="222">
        <v>150.9</v>
      </c>
      <c r="C1511" s="222">
        <v>26.3</v>
      </c>
    </row>
    <row r="1512" spans="2:3">
      <c r="B1512" s="222">
        <v>151</v>
      </c>
      <c r="C1512" s="222">
        <v>26.4</v>
      </c>
    </row>
    <row r="1513" spans="2:3">
      <c r="B1513" s="222">
        <v>151.1</v>
      </c>
      <c r="C1513" s="222">
        <v>26.4</v>
      </c>
    </row>
    <row r="1514" spans="2:3">
      <c r="B1514" s="222">
        <v>151.19999999999999</v>
      </c>
      <c r="C1514" s="222">
        <v>26.4</v>
      </c>
    </row>
    <row r="1515" spans="2:3">
      <c r="B1515" s="222">
        <v>151.30000000000001</v>
      </c>
      <c r="C1515" s="222">
        <v>26.4</v>
      </c>
    </row>
    <row r="1516" spans="2:3">
      <c r="B1516" s="222">
        <v>151.4</v>
      </c>
      <c r="C1516" s="222">
        <v>26.4</v>
      </c>
    </row>
    <row r="1517" spans="2:3">
      <c r="B1517" s="222">
        <v>151.5</v>
      </c>
      <c r="C1517" s="222">
        <v>26.5</v>
      </c>
    </row>
    <row r="1518" spans="2:3">
      <c r="B1518" s="222">
        <v>151.6</v>
      </c>
      <c r="C1518" s="222">
        <v>26.5</v>
      </c>
    </row>
    <row r="1519" spans="2:3">
      <c r="B1519" s="222">
        <v>151.69999999999999</v>
      </c>
      <c r="C1519" s="222">
        <v>26.5</v>
      </c>
    </row>
    <row r="1520" spans="2:3">
      <c r="B1520" s="222">
        <v>151.80000000000001</v>
      </c>
      <c r="C1520" s="222">
        <v>26.5</v>
      </c>
    </row>
    <row r="1521" spans="2:3">
      <c r="B1521" s="222">
        <v>151.9</v>
      </c>
      <c r="C1521" s="222">
        <v>26.5</v>
      </c>
    </row>
    <row r="1522" spans="2:3">
      <c r="B1522" s="222">
        <v>152</v>
      </c>
      <c r="C1522" s="222">
        <v>26.6</v>
      </c>
    </row>
    <row r="1523" spans="2:3">
      <c r="B1523" s="222">
        <v>152.1</v>
      </c>
      <c r="C1523" s="222">
        <v>26.6</v>
      </c>
    </row>
    <row r="1524" spans="2:3">
      <c r="B1524" s="222">
        <v>152.19999999999999</v>
      </c>
      <c r="C1524" s="222">
        <v>26.6</v>
      </c>
    </row>
    <row r="1525" spans="2:3">
      <c r="B1525" s="222">
        <v>152.30000000000001</v>
      </c>
      <c r="C1525" s="222">
        <v>26.6</v>
      </c>
    </row>
    <row r="1526" spans="2:3">
      <c r="B1526" s="222">
        <v>152.4</v>
      </c>
      <c r="C1526" s="222">
        <v>26.6</v>
      </c>
    </row>
    <row r="1527" spans="2:3">
      <c r="B1527" s="222">
        <v>152.5</v>
      </c>
      <c r="C1527" s="222">
        <v>26.7</v>
      </c>
    </row>
    <row r="1528" spans="2:3">
      <c r="B1528" s="222">
        <v>152.6</v>
      </c>
      <c r="C1528" s="222">
        <v>26.7</v>
      </c>
    </row>
    <row r="1529" spans="2:3">
      <c r="B1529" s="222">
        <v>152.69999999999999</v>
      </c>
      <c r="C1529" s="222">
        <v>26.7</v>
      </c>
    </row>
    <row r="1530" spans="2:3">
      <c r="B1530" s="222">
        <v>152.80000000000001</v>
      </c>
      <c r="C1530" s="222">
        <v>26.7</v>
      </c>
    </row>
    <row r="1531" spans="2:3">
      <c r="B1531" s="222">
        <v>152.9</v>
      </c>
      <c r="C1531" s="222">
        <v>26.7</v>
      </c>
    </row>
    <row r="1532" spans="2:3">
      <c r="B1532" s="222">
        <v>153</v>
      </c>
      <c r="C1532" s="222">
        <v>26.8</v>
      </c>
    </row>
    <row r="1533" spans="2:3">
      <c r="B1533" s="222">
        <v>153.1</v>
      </c>
      <c r="C1533" s="222">
        <v>26.8</v>
      </c>
    </row>
    <row r="1534" spans="2:3">
      <c r="B1534" s="222">
        <v>153.19999999999999</v>
      </c>
      <c r="C1534" s="222">
        <v>26.8</v>
      </c>
    </row>
    <row r="1535" spans="2:3">
      <c r="B1535" s="222">
        <v>153.30000000000001</v>
      </c>
      <c r="C1535" s="222">
        <v>26.8</v>
      </c>
    </row>
    <row r="1536" spans="2:3">
      <c r="B1536" s="222">
        <v>153.4</v>
      </c>
      <c r="C1536" s="222">
        <v>26.8</v>
      </c>
    </row>
    <row r="1537" spans="2:3">
      <c r="B1537" s="222">
        <v>153.5</v>
      </c>
      <c r="C1537" s="222">
        <v>26.9</v>
      </c>
    </row>
    <row r="1538" spans="2:3">
      <c r="B1538" s="222">
        <v>153.6</v>
      </c>
      <c r="C1538" s="222">
        <v>26.9</v>
      </c>
    </row>
    <row r="1539" spans="2:3">
      <c r="B1539" s="222">
        <v>153.69999999999999</v>
      </c>
      <c r="C1539" s="222">
        <v>26.9</v>
      </c>
    </row>
    <row r="1540" spans="2:3">
      <c r="B1540" s="222">
        <v>153.80000000000001</v>
      </c>
      <c r="C1540" s="222">
        <v>26.9</v>
      </c>
    </row>
    <row r="1541" spans="2:3">
      <c r="B1541" s="222">
        <v>153.9</v>
      </c>
      <c r="C1541" s="222">
        <v>26.9</v>
      </c>
    </row>
    <row r="1542" spans="2:3">
      <c r="B1542" s="222">
        <v>154</v>
      </c>
      <c r="C1542" s="222">
        <v>27</v>
      </c>
    </row>
    <row r="1543" spans="2:3">
      <c r="B1543" s="222">
        <v>154.1</v>
      </c>
      <c r="C1543" s="222">
        <v>27</v>
      </c>
    </row>
    <row r="1544" spans="2:3">
      <c r="B1544" s="222">
        <v>154.19999999999999</v>
      </c>
      <c r="C1544" s="222">
        <v>27</v>
      </c>
    </row>
    <row r="1545" spans="2:3">
      <c r="B1545" s="222">
        <v>154.30000000000001</v>
      </c>
      <c r="C1545" s="222">
        <v>27</v>
      </c>
    </row>
    <row r="1546" spans="2:3">
      <c r="B1546" s="222">
        <v>154.4</v>
      </c>
      <c r="C1546" s="222">
        <v>27</v>
      </c>
    </row>
    <row r="1547" spans="2:3">
      <c r="B1547" s="222">
        <v>154.5</v>
      </c>
      <c r="C1547" s="222">
        <v>27.1</v>
      </c>
    </row>
    <row r="1548" spans="2:3">
      <c r="B1548" s="222">
        <v>154.6</v>
      </c>
      <c r="C1548" s="222">
        <v>27.1</v>
      </c>
    </row>
    <row r="1549" spans="2:3">
      <c r="B1549" s="222">
        <v>154.69999999999999</v>
      </c>
      <c r="C1549" s="222">
        <v>27.1</v>
      </c>
    </row>
    <row r="1550" spans="2:3">
      <c r="B1550" s="222">
        <v>154.80000000000001</v>
      </c>
      <c r="C1550" s="222">
        <v>27.1</v>
      </c>
    </row>
    <row r="1551" spans="2:3">
      <c r="B1551" s="222">
        <v>154.9</v>
      </c>
      <c r="C1551" s="222">
        <v>27.1</v>
      </c>
    </row>
    <row r="1552" spans="2:3">
      <c r="B1552" s="222">
        <v>155</v>
      </c>
      <c r="C1552" s="222">
        <v>27.2</v>
      </c>
    </row>
    <row r="1553" spans="2:3">
      <c r="B1553" s="222">
        <v>155.1</v>
      </c>
      <c r="C1553" s="222">
        <v>27.2</v>
      </c>
    </row>
    <row r="1554" spans="2:3">
      <c r="B1554" s="222">
        <v>155.19999999999999</v>
      </c>
      <c r="C1554" s="222">
        <v>27.2</v>
      </c>
    </row>
    <row r="1555" spans="2:3">
      <c r="B1555" s="222">
        <v>155.30000000000001</v>
      </c>
      <c r="C1555" s="222">
        <v>27.2</v>
      </c>
    </row>
    <row r="1556" spans="2:3">
      <c r="B1556" s="222">
        <v>155.4</v>
      </c>
      <c r="C1556" s="222">
        <v>27.2</v>
      </c>
    </row>
    <row r="1557" spans="2:3">
      <c r="B1557" s="222">
        <v>155.5</v>
      </c>
      <c r="C1557" s="222">
        <v>27.2</v>
      </c>
    </row>
    <row r="1558" spans="2:3">
      <c r="B1558" s="222">
        <v>155.6</v>
      </c>
      <c r="C1558" s="222">
        <v>27.3</v>
      </c>
    </row>
    <row r="1559" spans="2:3">
      <c r="B1559" s="222">
        <v>155.69999999999999</v>
      </c>
      <c r="C1559" s="222">
        <v>27.3</v>
      </c>
    </row>
    <row r="1560" spans="2:3">
      <c r="B1560" s="222">
        <v>155.80000000000001</v>
      </c>
      <c r="C1560" s="222">
        <v>27.3</v>
      </c>
    </row>
    <row r="1561" spans="2:3">
      <c r="B1561" s="222">
        <v>155.9</v>
      </c>
      <c r="C1561" s="222">
        <v>27.3</v>
      </c>
    </row>
    <row r="1562" spans="2:3">
      <c r="B1562" s="222">
        <v>156</v>
      </c>
      <c r="C1562" s="222">
        <v>27.3</v>
      </c>
    </row>
    <row r="1563" spans="2:3">
      <c r="B1563" s="222">
        <v>156.1</v>
      </c>
      <c r="C1563" s="222">
        <v>27.4</v>
      </c>
    </row>
    <row r="1564" spans="2:3">
      <c r="B1564" s="222">
        <v>156.19999999999999</v>
      </c>
      <c r="C1564" s="222">
        <v>27.4</v>
      </c>
    </row>
    <row r="1565" spans="2:3">
      <c r="B1565" s="222">
        <v>156.30000000000001</v>
      </c>
      <c r="C1565" s="222">
        <v>27.4</v>
      </c>
    </row>
    <row r="1566" spans="2:3">
      <c r="B1566" s="222">
        <v>156.4</v>
      </c>
      <c r="C1566" s="222">
        <v>27.4</v>
      </c>
    </row>
    <row r="1567" spans="2:3">
      <c r="B1567" s="222">
        <v>156.5</v>
      </c>
      <c r="C1567" s="222">
        <v>27.4</v>
      </c>
    </row>
    <row r="1568" spans="2:3">
      <c r="B1568" s="222">
        <v>156.6</v>
      </c>
      <c r="C1568" s="222">
        <v>27.5</v>
      </c>
    </row>
    <row r="1569" spans="2:3">
      <c r="B1569" s="222">
        <v>156.69999999999999</v>
      </c>
      <c r="C1569" s="222">
        <v>27.5</v>
      </c>
    </row>
    <row r="1570" spans="2:3">
      <c r="B1570" s="222">
        <v>156.80000000000001</v>
      </c>
      <c r="C1570" s="222">
        <v>27.5</v>
      </c>
    </row>
    <row r="1571" spans="2:3">
      <c r="B1571" s="222">
        <v>156.9</v>
      </c>
      <c r="C1571" s="222">
        <v>27.5</v>
      </c>
    </row>
    <row r="1572" spans="2:3">
      <c r="B1572" s="222">
        <v>157</v>
      </c>
      <c r="C1572" s="222">
        <v>27.5</v>
      </c>
    </row>
    <row r="1573" spans="2:3">
      <c r="B1573" s="222">
        <v>157.1</v>
      </c>
      <c r="C1573" s="222">
        <v>27.6</v>
      </c>
    </row>
    <row r="1574" spans="2:3">
      <c r="B1574" s="222">
        <v>157.19999999999999</v>
      </c>
      <c r="C1574" s="222">
        <v>27.6</v>
      </c>
    </row>
    <row r="1575" spans="2:3">
      <c r="B1575" s="222">
        <v>157.30000000000001</v>
      </c>
      <c r="C1575" s="222">
        <v>27.6</v>
      </c>
    </row>
    <row r="1576" spans="2:3">
      <c r="B1576" s="222">
        <v>157.4</v>
      </c>
      <c r="C1576" s="222">
        <v>27.6</v>
      </c>
    </row>
    <row r="1577" spans="2:3">
      <c r="B1577" s="222">
        <v>157.5</v>
      </c>
      <c r="C1577" s="222">
        <v>27.6</v>
      </c>
    </row>
    <row r="1578" spans="2:3">
      <c r="B1578" s="222">
        <v>157.6</v>
      </c>
      <c r="C1578" s="222">
        <v>27.7</v>
      </c>
    </row>
    <row r="1579" spans="2:3">
      <c r="B1579" s="222">
        <v>157.69999999999999</v>
      </c>
      <c r="C1579" s="222">
        <v>27.7</v>
      </c>
    </row>
    <row r="1580" spans="2:3">
      <c r="B1580" s="222">
        <v>157.80000000000001</v>
      </c>
      <c r="C1580" s="222">
        <v>27.7</v>
      </c>
    </row>
    <row r="1581" spans="2:3">
      <c r="B1581" s="222">
        <v>157.9</v>
      </c>
      <c r="C1581" s="222">
        <v>27.7</v>
      </c>
    </row>
    <row r="1582" spans="2:3">
      <c r="B1582" s="222">
        <v>158</v>
      </c>
      <c r="C1582" s="222">
        <v>27.7</v>
      </c>
    </row>
    <row r="1583" spans="2:3">
      <c r="B1583" s="222">
        <v>158.1</v>
      </c>
      <c r="C1583" s="222">
        <v>27.8</v>
      </c>
    </row>
    <row r="1584" spans="2:3">
      <c r="B1584" s="222">
        <v>158.19999999999999</v>
      </c>
      <c r="C1584" s="222">
        <v>27.8</v>
      </c>
    </row>
    <row r="1585" spans="2:3">
      <c r="B1585" s="222">
        <v>158.30000000000001</v>
      </c>
      <c r="C1585" s="222">
        <v>27.8</v>
      </c>
    </row>
    <row r="1586" spans="2:3">
      <c r="B1586" s="222">
        <v>158.4</v>
      </c>
      <c r="C1586" s="222">
        <v>27.8</v>
      </c>
    </row>
    <row r="1587" spans="2:3">
      <c r="B1587" s="222">
        <v>158.5</v>
      </c>
      <c r="C1587" s="222">
        <v>27.8</v>
      </c>
    </row>
    <row r="1588" spans="2:3">
      <c r="B1588" s="222">
        <v>158.6</v>
      </c>
      <c r="C1588" s="222">
        <v>27.9</v>
      </c>
    </row>
    <row r="1589" spans="2:3">
      <c r="B1589" s="222">
        <v>158.69999999999999</v>
      </c>
      <c r="C1589" s="222">
        <v>27.9</v>
      </c>
    </row>
    <row r="1590" spans="2:3">
      <c r="B1590" s="222">
        <v>158.80000000000001</v>
      </c>
      <c r="C1590" s="222">
        <v>27.9</v>
      </c>
    </row>
    <row r="1591" spans="2:3">
      <c r="B1591" s="222">
        <v>158.9</v>
      </c>
      <c r="C1591" s="222">
        <v>27.9</v>
      </c>
    </row>
    <row r="1592" spans="2:3">
      <c r="B1592" s="222">
        <v>159</v>
      </c>
      <c r="C1592" s="222">
        <v>27.9</v>
      </c>
    </row>
    <row r="1593" spans="2:3">
      <c r="B1593" s="222">
        <v>159.1</v>
      </c>
      <c r="C1593" s="222">
        <v>28</v>
      </c>
    </row>
    <row r="1594" spans="2:3">
      <c r="B1594" s="222">
        <v>159.19999999999999</v>
      </c>
      <c r="C1594" s="222">
        <v>28</v>
      </c>
    </row>
    <row r="1595" spans="2:3">
      <c r="B1595" s="222">
        <v>159.30000000000001</v>
      </c>
      <c r="C1595" s="222">
        <v>28</v>
      </c>
    </row>
    <row r="1596" spans="2:3">
      <c r="B1596" s="222">
        <v>159.4</v>
      </c>
      <c r="C1596" s="222">
        <v>28</v>
      </c>
    </row>
    <row r="1597" spans="2:3">
      <c r="B1597" s="222">
        <v>159.5</v>
      </c>
      <c r="C1597" s="222">
        <v>28</v>
      </c>
    </row>
    <row r="1598" spans="2:3">
      <c r="B1598" s="222">
        <v>159.6</v>
      </c>
      <c r="C1598" s="222">
        <v>28.1</v>
      </c>
    </row>
    <row r="1599" spans="2:3">
      <c r="B1599" s="222">
        <v>159.69999999999999</v>
      </c>
      <c r="C1599" s="222">
        <v>28.1</v>
      </c>
    </row>
    <row r="1600" spans="2:3">
      <c r="B1600" s="222">
        <v>159.80000000000001</v>
      </c>
      <c r="C1600" s="222">
        <v>28.1</v>
      </c>
    </row>
    <row r="1601" spans="2:3">
      <c r="B1601" s="222">
        <v>159.9</v>
      </c>
      <c r="C1601" s="222">
        <v>28.1</v>
      </c>
    </row>
    <row r="1602" spans="2:3">
      <c r="B1602" s="222">
        <v>160</v>
      </c>
      <c r="C1602" s="222">
        <v>28.1</v>
      </c>
    </row>
    <row r="1603" spans="2:3">
      <c r="B1603" s="222">
        <v>160.1</v>
      </c>
      <c r="C1603" s="222">
        <v>28.1</v>
      </c>
    </row>
    <row r="1604" spans="2:3">
      <c r="B1604" s="222">
        <v>160.19999999999999</v>
      </c>
      <c r="C1604" s="222">
        <v>28.2</v>
      </c>
    </row>
    <row r="1605" spans="2:3">
      <c r="B1605" s="222">
        <v>160.30000000000001</v>
      </c>
      <c r="C1605" s="222">
        <v>28.2</v>
      </c>
    </row>
    <row r="1606" spans="2:3">
      <c r="B1606" s="222">
        <v>160.4</v>
      </c>
      <c r="C1606" s="222">
        <v>28.2</v>
      </c>
    </row>
    <row r="1607" spans="2:3">
      <c r="B1607" s="222">
        <v>160.5</v>
      </c>
      <c r="C1607" s="222">
        <v>28.2</v>
      </c>
    </row>
    <row r="1608" spans="2:3">
      <c r="B1608" s="222">
        <v>160.6</v>
      </c>
      <c r="C1608" s="222">
        <v>28.2</v>
      </c>
    </row>
    <row r="1609" spans="2:3">
      <c r="B1609" s="222">
        <v>160.69999999999999</v>
      </c>
      <c r="C1609" s="222">
        <v>28.3</v>
      </c>
    </row>
    <row r="1610" spans="2:3">
      <c r="B1610" s="222">
        <v>160.80000000000001</v>
      </c>
      <c r="C1610" s="222">
        <v>28.3</v>
      </c>
    </row>
    <row r="1611" spans="2:3">
      <c r="B1611" s="222">
        <v>160.9</v>
      </c>
      <c r="C1611" s="222">
        <v>28.3</v>
      </c>
    </row>
    <row r="1612" spans="2:3">
      <c r="B1612" s="222">
        <v>161</v>
      </c>
      <c r="C1612" s="222">
        <v>28.3</v>
      </c>
    </row>
    <row r="1613" spans="2:3">
      <c r="B1613" s="222">
        <v>161.1</v>
      </c>
      <c r="C1613" s="222">
        <v>28.3</v>
      </c>
    </row>
    <row r="1614" spans="2:3">
      <c r="B1614" s="222">
        <v>161.19999999999999</v>
      </c>
      <c r="C1614" s="222">
        <v>28.4</v>
      </c>
    </row>
    <row r="1615" spans="2:3">
      <c r="B1615" s="222">
        <v>161.30000000000001</v>
      </c>
      <c r="C1615" s="222">
        <v>28.4</v>
      </c>
    </row>
    <row r="1616" spans="2:3">
      <c r="B1616" s="222">
        <v>161.4</v>
      </c>
      <c r="C1616" s="222">
        <v>28.4</v>
      </c>
    </row>
    <row r="1617" spans="2:3">
      <c r="B1617" s="222">
        <v>161.5</v>
      </c>
      <c r="C1617" s="222">
        <v>28.4</v>
      </c>
    </row>
    <row r="1618" spans="2:3">
      <c r="B1618" s="222">
        <v>161.6</v>
      </c>
      <c r="C1618" s="222">
        <v>28.4</v>
      </c>
    </row>
    <row r="1619" spans="2:3">
      <c r="B1619" s="222">
        <v>161.69999999999999</v>
      </c>
      <c r="C1619" s="222">
        <v>28.5</v>
      </c>
    </row>
    <row r="1620" spans="2:3">
      <c r="B1620" s="222">
        <v>161.80000000000001</v>
      </c>
      <c r="C1620" s="222">
        <v>28.5</v>
      </c>
    </row>
    <row r="1621" spans="2:3">
      <c r="B1621" s="222">
        <v>161.9</v>
      </c>
      <c r="C1621" s="222">
        <v>28.5</v>
      </c>
    </row>
    <row r="1622" spans="2:3">
      <c r="B1622" s="222">
        <v>162</v>
      </c>
      <c r="C1622" s="222">
        <v>28.5</v>
      </c>
    </row>
    <row r="1623" spans="2:3">
      <c r="B1623" s="222">
        <v>162.1</v>
      </c>
      <c r="C1623" s="222">
        <v>28.5</v>
      </c>
    </row>
    <row r="1624" spans="2:3">
      <c r="B1624" s="222">
        <v>162.19999999999999</v>
      </c>
      <c r="C1624" s="222">
        <v>28.6</v>
      </c>
    </row>
    <row r="1625" spans="2:3">
      <c r="B1625" s="222">
        <v>162.30000000000001</v>
      </c>
      <c r="C1625" s="222">
        <v>28.6</v>
      </c>
    </row>
    <row r="1626" spans="2:3">
      <c r="B1626" s="222">
        <v>162.4</v>
      </c>
      <c r="C1626" s="222">
        <v>28.6</v>
      </c>
    </row>
    <row r="1627" spans="2:3">
      <c r="B1627" s="222">
        <v>162.5</v>
      </c>
      <c r="C1627" s="222">
        <v>28.6</v>
      </c>
    </row>
    <row r="1628" spans="2:3">
      <c r="B1628" s="222">
        <v>162.6</v>
      </c>
      <c r="C1628" s="222">
        <v>28.6</v>
      </c>
    </row>
    <row r="1629" spans="2:3">
      <c r="B1629" s="222">
        <v>162.69999999999999</v>
      </c>
      <c r="C1629" s="222">
        <v>28.7</v>
      </c>
    </row>
    <row r="1630" spans="2:3">
      <c r="B1630" s="222">
        <v>162.80000000000001</v>
      </c>
      <c r="C1630" s="222">
        <v>28.7</v>
      </c>
    </row>
    <row r="1631" spans="2:3">
      <c r="B1631" s="222">
        <v>162.9</v>
      </c>
      <c r="C1631" s="222">
        <v>28.7</v>
      </c>
    </row>
    <row r="1632" spans="2:3">
      <c r="B1632" s="222">
        <v>163</v>
      </c>
      <c r="C1632" s="222">
        <v>28.7</v>
      </c>
    </row>
    <row r="1633" spans="2:3">
      <c r="B1633" s="222">
        <v>163.1</v>
      </c>
      <c r="C1633" s="222">
        <v>28.7</v>
      </c>
    </row>
    <row r="1634" spans="2:3">
      <c r="B1634" s="222">
        <v>163.19999999999999</v>
      </c>
      <c r="C1634" s="222">
        <v>28.8</v>
      </c>
    </row>
    <row r="1635" spans="2:3">
      <c r="B1635" s="222">
        <v>163.30000000000001</v>
      </c>
      <c r="C1635" s="222">
        <v>28.8</v>
      </c>
    </row>
    <row r="1636" spans="2:3">
      <c r="B1636" s="222">
        <v>163.4</v>
      </c>
      <c r="C1636" s="222">
        <v>28.8</v>
      </c>
    </row>
    <row r="1637" spans="2:3">
      <c r="B1637" s="222">
        <v>163.5</v>
      </c>
      <c r="C1637" s="222">
        <v>28.8</v>
      </c>
    </row>
    <row r="1638" spans="2:3">
      <c r="B1638" s="222">
        <v>163.6</v>
      </c>
      <c r="C1638" s="222">
        <v>28.8</v>
      </c>
    </row>
    <row r="1639" spans="2:3">
      <c r="B1639" s="222">
        <v>163.69999999999999</v>
      </c>
      <c r="C1639" s="222">
        <v>28.9</v>
      </c>
    </row>
    <row r="1640" spans="2:3">
      <c r="B1640" s="222">
        <v>163.80000000000001</v>
      </c>
      <c r="C1640" s="222">
        <v>28.9</v>
      </c>
    </row>
    <row r="1641" spans="2:3">
      <c r="B1641" s="222">
        <v>163.9</v>
      </c>
      <c r="C1641" s="222">
        <v>28.9</v>
      </c>
    </row>
    <row r="1642" spans="2:3">
      <c r="B1642" s="222">
        <v>164</v>
      </c>
      <c r="C1642" s="222">
        <v>28.9</v>
      </c>
    </row>
    <row r="1643" spans="2:3">
      <c r="B1643" s="222">
        <v>164.1</v>
      </c>
      <c r="C1643" s="222">
        <v>28.9</v>
      </c>
    </row>
    <row r="1644" spans="2:3">
      <c r="B1644" s="222">
        <v>164.2</v>
      </c>
      <c r="C1644" s="222">
        <v>29</v>
      </c>
    </row>
    <row r="1645" spans="2:3">
      <c r="B1645" s="222">
        <v>164.3</v>
      </c>
      <c r="C1645" s="222">
        <v>29</v>
      </c>
    </row>
    <row r="1646" spans="2:3">
      <c r="B1646" s="222">
        <v>164.4</v>
      </c>
      <c r="C1646" s="222">
        <v>29</v>
      </c>
    </row>
    <row r="1647" spans="2:3">
      <c r="B1647" s="222">
        <v>164.5</v>
      </c>
      <c r="C1647" s="222">
        <v>29</v>
      </c>
    </row>
    <row r="1648" spans="2:3">
      <c r="B1648" s="222">
        <v>164.6</v>
      </c>
      <c r="C1648" s="222">
        <v>29</v>
      </c>
    </row>
    <row r="1649" spans="2:3">
      <c r="B1649" s="222">
        <v>164.7</v>
      </c>
      <c r="C1649" s="222">
        <v>29.1</v>
      </c>
    </row>
    <row r="1650" spans="2:3">
      <c r="B1650" s="222">
        <v>164.8</v>
      </c>
      <c r="C1650" s="222">
        <v>29.1</v>
      </c>
    </row>
    <row r="1651" spans="2:3">
      <c r="B1651" s="222">
        <v>164.9</v>
      </c>
      <c r="C1651" s="222">
        <v>29.1</v>
      </c>
    </row>
    <row r="1652" spans="2:3">
      <c r="B1652" s="222">
        <v>165</v>
      </c>
      <c r="C1652" s="222">
        <v>29.1</v>
      </c>
    </row>
    <row r="1653" spans="2:3">
      <c r="B1653" s="222">
        <v>165.1</v>
      </c>
      <c r="C1653" s="222">
        <v>29.1</v>
      </c>
    </row>
    <row r="1654" spans="2:3">
      <c r="B1654" s="222">
        <v>165.2</v>
      </c>
      <c r="C1654" s="222">
        <v>29.1</v>
      </c>
    </row>
    <row r="1655" spans="2:3">
      <c r="B1655" s="222">
        <v>165.3</v>
      </c>
      <c r="C1655" s="222">
        <v>29.2</v>
      </c>
    </row>
    <row r="1656" spans="2:3">
      <c r="B1656" s="222">
        <v>165.4</v>
      </c>
      <c r="C1656" s="222">
        <v>29.2</v>
      </c>
    </row>
    <row r="1657" spans="2:3">
      <c r="B1657" s="222">
        <v>165.5</v>
      </c>
      <c r="C1657" s="222">
        <v>29.2</v>
      </c>
    </row>
    <row r="1658" spans="2:3">
      <c r="B1658" s="222">
        <v>165.6</v>
      </c>
      <c r="C1658" s="222">
        <v>29.2</v>
      </c>
    </row>
    <row r="1659" spans="2:3">
      <c r="B1659" s="222">
        <v>165.7</v>
      </c>
      <c r="C1659" s="222">
        <v>29.2</v>
      </c>
    </row>
    <row r="1660" spans="2:3">
      <c r="B1660" s="222">
        <v>165.8</v>
      </c>
      <c r="C1660" s="222">
        <v>29.3</v>
      </c>
    </row>
    <row r="1661" spans="2:3">
      <c r="B1661" s="222">
        <v>165.9</v>
      </c>
      <c r="C1661" s="222">
        <v>29.3</v>
      </c>
    </row>
    <row r="1662" spans="2:3">
      <c r="B1662" s="222">
        <v>166</v>
      </c>
      <c r="C1662" s="222">
        <v>29.3</v>
      </c>
    </row>
    <row r="1663" spans="2:3">
      <c r="B1663" s="222">
        <v>166.1</v>
      </c>
      <c r="C1663" s="222">
        <v>29.3</v>
      </c>
    </row>
    <row r="1664" spans="2:3">
      <c r="B1664" s="222">
        <v>166.2</v>
      </c>
      <c r="C1664" s="222">
        <v>29.3</v>
      </c>
    </row>
    <row r="1665" spans="2:3">
      <c r="B1665" s="222">
        <v>166.3</v>
      </c>
      <c r="C1665" s="222">
        <v>29.4</v>
      </c>
    </row>
    <row r="1666" spans="2:3">
      <c r="B1666" s="222">
        <v>166.4</v>
      </c>
      <c r="C1666" s="222">
        <v>29.4</v>
      </c>
    </row>
    <row r="1667" spans="2:3">
      <c r="B1667" s="222">
        <v>166.5</v>
      </c>
      <c r="C1667" s="222">
        <v>29.4</v>
      </c>
    </row>
    <row r="1668" spans="2:3">
      <c r="B1668" s="222">
        <v>166.6</v>
      </c>
      <c r="C1668" s="222">
        <v>29.4</v>
      </c>
    </row>
    <row r="1669" spans="2:3">
      <c r="B1669" s="222">
        <v>166.7</v>
      </c>
      <c r="C1669" s="222">
        <v>29.4</v>
      </c>
    </row>
    <row r="1670" spans="2:3">
      <c r="B1670" s="222">
        <v>166.8</v>
      </c>
      <c r="C1670" s="222">
        <v>29.5</v>
      </c>
    </row>
    <row r="1671" spans="2:3">
      <c r="B1671" s="222">
        <v>166.9</v>
      </c>
      <c r="C1671" s="222">
        <v>29.5</v>
      </c>
    </row>
    <row r="1672" spans="2:3">
      <c r="B1672" s="222">
        <v>167</v>
      </c>
      <c r="C1672" s="222">
        <v>29.5</v>
      </c>
    </row>
    <row r="1673" spans="2:3">
      <c r="B1673" s="222">
        <v>167.1</v>
      </c>
      <c r="C1673" s="222">
        <v>29.5</v>
      </c>
    </row>
    <row r="1674" spans="2:3">
      <c r="B1674" s="222">
        <v>167.2</v>
      </c>
      <c r="C1674" s="222">
        <v>29.5</v>
      </c>
    </row>
    <row r="1675" spans="2:3">
      <c r="B1675" s="222">
        <v>167.3</v>
      </c>
      <c r="C1675" s="222">
        <v>29.6</v>
      </c>
    </row>
    <row r="1676" spans="2:3">
      <c r="B1676" s="222">
        <v>167.4</v>
      </c>
      <c r="C1676" s="222">
        <v>29.6</v>
      </c>
    </row>
    <row r="1677" spans="2:3">
      <c r="B1677" s="222">
        <v>167.5</v>
      </c>
      <c r="C1677" s="222">
        <v>29.6</v>
      </c>
    </row>
    <row r="1678" spans="2:3">
      <c r="B1678" s="222">
        <v>167.6</v>
      </c>
      <c r="C1678" s="222">
        <v>29.6</v>
      </c>
    </row>
    <row r="1679" spans="2:3">
      <c r="B1679" s="222">
        <v>167.7</v>
      </c>
      <c r="C1679" s="222">
        <v>29.6</v>
      </c>
    </row>
    <row r="1680" spans="2:3">
      <c r="B1680" s="222">
        <v>167.8</v>
      </c>
      <c r="C1680" s="222">
        <v>29.7</v>
      </c>
    </row>
    <row r="1681" spans="2:3">
      <c r="B1681" s="222">
        <v>167.9</v>
      </c>
      <c r="C1681" s="222">
        <v>29.7</v>
      </c>
    </row>
    <row r="1682" spans="2:3">
      <c r="B1682" s="222">
        <v>168</v>
      </c>
      <c r="C1682" s="222">
        <v>29.7</v>
      </c>
    </row>
    <row r="1683" spans="2:3">
      <c r="B1683" s="222">
        <v>168.1</v>
      </c>
      <c r="C1683" s="222">
        <v>29.7</v>
      </c>
    </row>
    <row r="1684" spans="2:3">
      <c r="B1684" s="222">
        <v>168.2</v>
      </c>
      <c r="C1684" s="222">
        <v>29.7</v>
      </c>
    </row>
    <row r="1685" spans="2:3">
      <c r="B1685" s="222">
        <v>168.3</v>
      </c>
      <c r="C1685" s="222">
        <v>29.8</v>
      </c>
    </row>
    <row r="1686" spans="2:3">
      <c r="B1686" s="222">
        <v>168.4</v>
      </c>
      <c r="C1686" s="222">
        <v>29.8</v>
      </c>
    </row>
    <row r="1687" spans="2:3">
      <c r="B1687" s="222">
        <v>168.5</v>
      </c>
      <c r="C1687" s="222">
        <v>29.8</v>
      </c>
    </row>
    <row r="1688" spans="2:3">
      <c r="B1688" s="222">
        <v>168.6</v>
      </c>
      <c r="C1688" s="222">
        <v>29.8</v>
      </c>
    </row>
    <row r="1689" spans="2:3">
      <c r="B1689" s="222">
        <v>168.7</v>
      </c>
      <c r="C1689" s="222">
        <v>29.8</v>
      </c>
    </row>
    <row r="1690" spans="2:3">
      <c r="B1690" s="222">
        <v>168.8</v>
      </c>
      <c r="C1690" s="222">
        <v>29.9</v>
      </c>
    </row>
    <row r="1691" spans="2:3">
      <c r="B1691" s="222">
        <v>168.9</v>
      </c>
      <c r="C1691" s="222">
        <v>29.9</v>
      </c>
    </row>
    <row r="1692" spans="2:3">
      <c r="B1692" s="222">
        <v>169</v>
      </c>
      <c r="C1692" s="222">
        <v>29.9</v>
      </c>
    </row>
    <row r="1693" spans="2:3">
      <c r="B1693" s="222">
        <v>169.1</v>
      </c>
      <c r="C1693" s="222">
        <v>29.9</v>
      </c>
    </row>
    <row r="1694" spans="2:3">
      <c r="B1694" s="222">
        <v>169.2</v>
      </c>
      <c r="C1694" s="222">
        <v>29.9</v>
      </c>
    </row>
    <row r="1695" spans="2:3">
      <c r="B1695" s="222">
        <v>169.3</v>
      </c>
      <c r="C1695" s="222">
        <v>30</v>
      </c>
    </row>
    <row r="1696" spans="2:3">
      <c r="B1696" s="222">
        <v>169.4</v>
      </c>
      <c r="C1696" s="222">
        <v>30</v>
      </c>
    </row>
    <row r="1697" spans="2:3">
      <c r="B1697" s="222">
        <v>169.5</v>
      </c>
      <c r="C1697" s="222">
        <v>30</v>
      </c>
    </row>
    <row r="1698" spans="2:3">
      <c r="B1698" s="222">
        <v>169.6</v>
      </c>
      <c r="C1698" s="222">
        <v>30</v>
      </c>
    </row>
    <row r="1699" spans="2:3">
      <c r="B1699" s="222">
        <v>169.7</v>
      </c>
      <c r="C1699" s="222">
        <v>30</v>
      </c>
    </row>
    <row r="1700" spans="2:3">
      <c r="B1700" s="222">
        <v>169.8</v>
      </c>
      <c r="C1700" s="222">
        <v>30.1</v>
      </c>
    </row>
    <row r="1701" spans="2:3">
      <c r="B1701" s="222">
        <v>169.9</v>
      </c>
      <c r="C1701" s="222">
        <v>30.1</v>
      </c>
    </row>
    <row r="1702" spans="2:3">
      <c r="B1702" s="222">
        <v>170</v>
      </c>
      <c r="C1702" s="222">
        <v>30.1</v>
      </c>
    </row>
    <row r="1703" spans="2:3">
      <c r="B1703" s="222">
        <v>170.1</v>
      </c>
      <c r="C1703" s="222">
        <v>30.1</v>
      </c>
    </row>
    <row r="1704" spans="2:3">
      <c r="B1704" s="222">
        <v>170.2</v>
      </c>
      <c r="C1704" s="222">
        <v>30.1</v>
      </c>
    </row>
    <row r="1705" spans="2:3">
      <c r="B1705" s="222">
        <v>170.3</v>
      </c>
      <c r="C1705" s="222">
        <v>30.1</v>
      </c>
    </row>
    <row r="1706" spans="2:3">
      <c r="B1706" s="222">
        <v>170.4</v>
      </c>
      <c r="C1706" s="222">
        <v>30.2</v>
      </c>
    </row>
    <row r="1707" spans="2:3">
      <c r="B1707" s="222">
        <v>170.5</v>
      </c>
      <c r="C1707" s="222">
        <v>30.2</v>
      </c>
    </row>
    <row r="1708" spans="2:3">
      <c r="B1708" s="222">
        <v>170.6</v>
      </c>
      <c r="C1708" s="222">
        <v>30.2</v>
      </c>
    </row>
    <row r="1709" spans="2:3">
      <c r="B1709" s="222">
        <v>170.7</v>
      </c>
      <c r="C1709" s="222">
        <v>30.2</v>
      </c>
    </row>
    <row r="1710" spans="2:3">
      <c r="B1710" s="222">
        <v>170.8</v>
      </c>
      <c r="C1710" s="222">
        <v>30.2</v>
      </c>
    </row>
    <row r="1711" spans="2:3">
      <c r="B1711" s="222">
        <v>170.9</v>
      </c>
      <c r="C1711" s="222">
        <v>30.3</v>
      </c>
    </row>
    <row r="1712" spans="2:3">
      <c r="B1712" s="222">
        <v>171</v>
      </c>
      <c r="C1712" s="222">
        <v>30.3</v>
      </c>
    </row>
    <row r="1713" spans="2:3">
      <c r="B1713" s="222">
        <v>171.1</v>
      </c>
      <c r="C1713" s="222">
        <v>30.3</v>
      </c>
    </row>
    <row r="1714" spans="2:3">
      <c r="B1714" s="222">
        <v>171.2</v>
      </c>
      <c r="C1714" s="222">
        <v>30.3</v>
      </c>
    </row>
    <row r="1715" spans="2:3">
      <c r="B1715" s="222">
        <v>171.3</v>
      </c>
      <c r="C1715" s="222">
        <v>30.3</v>
      </c>
    </row>
    <row r="1716" spans="2:3">
      <c r="B1716" s="222">
        <v>171.4</v>
      </c>
      <c r="C1716" s="222">
        <v>30.4</v>
      </c>
    </row>
    <row r="1717" spans="2:3">
      <c r="B1717" s="222">
        <v>171.5</v>
      </c>
      <c r="C1717" s="222">
        <v>30.4</v>
      </c>
    </row>
    <row r="1718" spans="2:3">
      <c r="B1718" s="222">
        <v>171.6</v>
      </c>
      <c r="C1718" s="222">
        <v>30.4</v>
      </c>
    </row>
    <row r="1719" spans="2:3">
      <c r="B1719" s="222">
        <v>171.7</v>
      </c>
      <c r="C1719" s="222">
        <v>30.4</v>
      </c>
    </row>
    <row r="1720" spans="2:3">
      <c r="B1720" s="222">
        <v>171.8</v>
      </c>
      <c r="C1720" s="222">
        <v>30.4</v>
      </c>
    </row>
    <row r="1721" spans="2:3">
      <c r="B1721" s="222">
        <v>171.9</v>
      </c>
      <c r="C1721" s="222">
        <v>30.5</v>
      </c>
    </row>
    <row r="1722" spans="2:3">
      <c r="B1722" s="222">
        <v>172</v>
      </c>
      <c r="C1722" s="222">
        <v>30.5</v>
      </c>
    </row>
    <row r="1723" spans="2:3">
      <c r="B1723" s="222">
        <v>172.1</v>
      </c>
      <c r="C1723" s="222">
        <v>30.5</v>
      </c>
    </row>
    <row r="1724" spans="2:3">
      <c r="B1724" s="222">
        <v>172.2</v>
      </c>
      <c r="C1724" s="222">
        <v>30.5</v>
      </c>
    </row>
    <row r="1725" spans="2:3">
      <c r="B1725" s="222">
        <v>172.3</v>
      </c>
      <c r="C1725" s="222">
        <v>30.5</v>
      </c>
    </row>
    <row r="1726" spans="2:3">
      <c r="B1726" s="222">
        <v>172.4</v>
      </c>
      <c r="C1726" s="222">
        <v>30.6</v>
      </c>
    </row>
    <row r="1727" spans="2:3">
      <c r="B1727" s="222">
        <v>172.5</v>
      </c>
      <c r="C1727" s="222">
        <v>30.6</v>
      </c>
    </row>
    <row r="1728" spans="2:3">
      <c r="B1728" s="222">
        <v>172.6</v>
      </c>
      <c r="C1728" s="222">
        <v>30.6</v>
      </c>
    </row>
    <row r="1729" spans="2:3">
      <c r="B1729" s="222">
        <v>172.7</v>
      </c>
      <c r="C1729" s="222">
        <v>30.6</v>
      </c>
    </row>
    <row r="1730" spans="2:3">
      <c r="B1730" s="222">
        <v>172.8</v>
      </c>
      <c r="C1730" s="222">
        <v>30.6</v>
      </c>
    </row>
    <row r="1731" spans="2:3">
      <c r="B1731" s="222">
        <v>172.9</v>
      </c>
      <c r="C1731" s="222">
        <v>30.7</v>
      </c>
    </row>
    <row r="1732" spans="2:3">
      <c r="B1732" s="222">
        <v>173</v>
      </c>
      <c r="C1732" s="222">
        <v>30.7</v>
      </c>
    </row>
    <row r="1733" spans="2:3">
      <c r="B1733" s="222">
        <v>173.1</v>
      </c>
      <c r="C1733" s="222">
        <v>30.7</v>
      </c>
    </row>
    <row r="1734" spans="2:3">
      <c r="B1734" s="222">
        <v>173.2</v>
      </c>
      <c r="C1734" s="222">
        <v>30.7</v>
      </c>
    </row>
    <row r="1735" spans="2:3">
      <c r="B1735" s="222">
        <v>173.3</v>
      </c>
      <c r="C1735" s="222">
        <v>30.7</v>
      </c>
    </row>
    <row r="1736" spans="2:3">
      <c r="B1736" s="222">
        <v>173.4</v>
      </c>
      <c r="C1736" s="222">
        <v>30.8</v>
      </c>
    </row>
    <row r="1737" spans="2:3">
      <c r="B1737" s="222">
        <v>173.5</v>
      </c>
      <c r="C1737" s="222">
        <v>30.8</v>
      </c>
    </row>
    <row r="1738" spans="2:3">
      <c r="B1738" s="222">
        <v>173.6</v>
      </c>
      <c r="C1738" s="222">
        <v>30.8</v>
      </c>
    </row>
    <row r="1739" spans="2:3">
      <c r="B1739" s="222">
        <v>173.7</v>
      </c>
      <c r="C1739" s="222">
        <v>30.8</v>
      </c>
    </row>
    <row r="1740" spans="2:3">
      <c r="B1740" s="222">
        <v>173.8</v>
      </c>
      <c r="C1740" s="222">
        <v>30.8</v>
      </c>
    </row>
    <row r="1741" spans="2:3">
      <c r="B1741" s="222">
        <v>173.9</v>
      </c>
      <c r="C1741" s="222">
        <v>30.9</v>
      </c>
    </row>
    <row r="1742" spans="2:3">
      <c r="B1742" s="222">
        <v>174</v>
      </c>
      <c r="C1742" s="222">
        <v>30.9</v>
      </c>
    </row>
    <row r="1743" spans="2:3">
      <c r="B1743" s="222">
        <v>174.1</v>
      </c>
      <c r="C1743" s="222">
        <v>30.9</v>
      </c>
    </row>
    <row r="1744" spans="2:3">
      <c r="B1744" s="222">
        <v>174.2</v>
      </c>
      <c r="C1744" s="222">
        <v>30.9</v>
      </c>
    </row>
    <row r="1745" spans="2:3">
      <c r="B1745" s="222">
        <v>174.3</v>
      </c>
      <c r="C1745" s="222">
        <v>30.9</v>
      </c>
    </row>
    <row r="1746" spans="2:3">
      <c r="B1746" s="222">
        <v>174.4</v>
      </c>
      <c r="C1746" s="222">
        <v>31</v>
      </c>
    </row>
    <row r="1747" spans="2:3">
      <c r="B1747" s="222">
        <v>174.5</v>
      </c>
      <c r="C1747" s="222">
        <v>31</v>
      </c>
    </row>
    <row r="1748" spans="2:3">
      <c r="B1748" s="222">
        <v>174.6</v>
      </c>
      <c r="C1748" s="222">
        <v>31</v>
      </c>
    </row>
    <row r="1749" spans="2:3">
      <c r="B1749" s="222">
        <v>174.7</v>
      </c>
      <c r="C1749" s="222">
        <v>31</v>
      </c>
    </row>
    <row r="1750" spans="2:3">
      <c r="B1750" s="222">
        <v>174.8</v>
      </c>
      <c r="C1750" s="222">
        <v>31</v>
      </c>
    </row>
    <row r="1751" spans="2:3">
      <c r="B1751" s="222">
        <v>174.9</v>
      </c>
      <c r="C1751" s="222">
        <v>31.1</v>
      </c>
    </row>
    <row r="1752" spans="2:3">
      <c r="B1752" s="222">
        <v>175</v>
      </c>
      <c r="C1752" s="222">
        <v>31.1</v>
      </c>
    </row>
    <row r="1753" spans="2:3">
      <c r="B1753" s="222">
        <v>175.1</v>
      </c>
      <c r="C1753" s="222">
        <v>31.1</v>
      </c>
    </row>
    <row r="1754" spans="2:3">
      <c r="B1754" s="222">
        <v>175.2</v>
      </c>
      <c r="C1754" s="222">
        <v>31.1</v>
      </c>
    </row>
    <row r="1755" spans="2:3">
      <c r="B1755" s="222">
        <v>175.3</v>
      </c>
      <c r="C1755" s="222">
        <v>31.1</v>
      </c>
    </row>
    <row r="1756" spans="2:3">
      <c r="B1756" s="222">
        <v>175.4</v>
      </c>
      <c r="C1756" s="222">
        <v>31.1</v>
      </c>
    </row>
    <row r="1757" spans="2:3">
      <c r="B1757" s="222">
        <v>175.5</v>
      </c>
      <c r="C1757" s="222">
        <v>31.2</v>
      </c>
    </row>
    <row r="1758" spans="2:3">
      <c r="B1758" s="222">
        <v>175.6</v>
      </c>
      <c r="C1758" s="222">
        <v>31.2</v>
      </c>
    </row>
    <row r="1759" spans="2:3">
      <c r="B1759" s="222">
        <v>175.7</v>
      </c>
      <c r="C1759" s="222">
        <v>31.2</v>
      </c>
    </row>
    <row r="1760" spans="2:3">
      <c r="B1760" s="222">
        <v>175.8</v>
      </c>
      <c r="C1760" s="222">
        <v>31.2</v>
      </c>
    </row>
    <row r="1761" spans="2:3">
      <c r="B1761" s="222">
        <v>175.9</v>
      </c>
      <c r="C1761" s="222">
        <v>31.2</v>
      </c>
    </row>
    <row r="1762" spans="2:3">
      <c r="B1762" s="222">
        <v>176</v>
      </c>
      <c r="C1762" s="222">
        <v>31.3</v>
      </c>
    </row>
    <row r="1763" spans="2:3">
      <c r="B1763" s="222">
        <v>176.1</v>
      </c>
      <c r="C1763" s="222">
        <v>31.3</v>
      </c>
    </row>
    <row r="1764" spans="2:3">
      <c r="B1764" s="222">
        <v>176.2</v>
      </c>
      <c r="C1764" s="222">
        <v>31.3</v>
      </c>
    </row>
    <row r="1765" spans="2:3">
      <c r="B1765" s="222">
        <v>176.3</v>
      </c>
      <c r="C1765" s="222">
        <v>31.3</v>
      </c>
    </row>
    <row r="1766" spans="2:3">
      <c r="B1766" s="222">
        <v>176.4</v>
      </c>
      <c r="C1766" s="222">
        <v>31.3</v>
      </c>
    </row>
    <row r="1767" spans="2:3">
      <c r="B1767" s="222">
        <v>176.5</v>
      </c>
      <c r="C1767" s="222">
        <v>31.4</v>
      </c>
    </row>
    <row r="1768" spans="2:3">
      <c r="B1768" s="222">
        <v>176.6</v>
      </c>
      <c r="C1768" s="222">
        <v>31.4</v>
      </c>
    </row>
    <row r="1769" spans="2:3">
      <c r="B1769" s="222">
        <v>176.7</v>
      </c>
      <c r="C1769" s="222">
        <v>31.4</v>
      </c>
    </row>
    <row r="1770" spans="2:3">
      <c r="B1770" s="222">
        <v>176.8</v>
      </c>
      <c r="C1770" s="222">
        <v>31.4</v>
      </c>
    </row>
    <row r="1771" spans="2:3">
      <c r="B1771" s="222">
        <v>176.9</v>
      </c>
      <c r="C1771" s="222">
        <v>31.4</v>
      </c>
    </row>
    <row r="1772" spans="2:3">
      <c r="B1772" s="222">
        <v>177</v>
      </c>
      <c r="C1772" s="222">
        <v>31.5</v>
      </c>
    </row>
    <row r="1773" spans="2:3">
      <c r="B1773" s="222">
        <v>177.1</v>
      </c>
      <c r="C1773" s="222">
        <v>31.5</v>
      </c>
    </row>
    <row r="1774" spans="2:3">
      <c r="B1774" s="222">
        <v>177.2</v>
      </c>
      <c r="C1774" s="222">
        <v>31.5</v>
      </c>
    </row>
    <row r="1775" spans="2:3">
      <c r="B1775" s="222">
        <v>177.3</v>
      </c>
      <c r="C1775" s="222">
        <v>31.5</v>
      </c>
    </row>
    <row r="1776" spans="2:3">
      <c r="B1776" s="222">
        <v>177.4</v>
      </c>
      <c r="C1776" s="222">
        <v>31.5</v>
      </c>
    </row>
    <row r="1777" spans="2:3">
      <c r="B1777" s="222">
        <v>177.5</v>
      </c>
      <c r="C1777" s="222">
        <v>31.6</v>
      </c>
    </row>
    <row r="1778" spans="2:3">
      <c r="B1778" s="222">
        <v>177.6</v>
      </c>
      <c r="C1778" s="222">
        <v>31.6</v>
      </c>
    </row>
    <row r="1779" spans="2:3">
      <c r="B1779" s="222">
        <v>177.7</v>
      </c>
      <c r="C1779" s="222">
        <v>31.6</v>
      </c>
    </row>
    <row r="1780" spans="2:3">
      <c r="B1780" s="222">
        <v>177.8</v>
      </c>
      <c r="C1780" s="222">
        <v>31.6</v>
      </c>
    </row>
    <row r="1781" spans="2:3">
      <c r="B1781" s="222">
        <v>177.9</v>
      </c>
      <c r="C1781" s="222">
        <v>31.6</v>
      </c>
    </row>
    <row r="1782" spans="2:3">
      <c r="B1782" s="222">
        <v>178</v>
      </c>
      <c r="C1782" s="222">
        <v>31.7</v>
      </c>
    </row>
    <row r="1783" spans="2:3">
      <c r="B1783" s="222">
        <v>178.1</v>
      </c>
      <c r="C1783" s="222">
        <v>31.7</v>
      </c>
    </row>
    <row r="1784" spans="2:3">
      <c r="B1784" s="222">
        <v>178.2</v>
      </c>
      <c r="C1784" s="222">
        <v>31.7</v>
      </c>
    </row>
    <row r="1785" spans="2:3">
      <c r="B1785" s="222">
        <v>178.3</v>
      </c>
      <c r="C1785" s="222">
        <v>31.7</v>
      </c>
    </row>
    <row r="1786" spans="2:3">
      <c r="B1786" s="222">
        <v>178.4</v>
      </c>
      <c r="C1786" s="222">
        <v>31.7</v>
      </c>
    </row>
    <row r="1787" spans="2:3">
      <c r="B1787" s="222">
        <v>178.5</v>
      </c>
      <c r="C1787" s="222">
        <v>31.8</v>
      </c>
    </row>
    <row r="1788" spans="2:3">
      <c r="B1788" s="222">
        <v>178.6</v>
      </c>
      <c r="C1788" s="222">
        <v>31.8</v>
      </c>
    </row>
    <row r="1789" spans="2:3">
      <c r="B1789" s="222">
        <v>178.7</v>
      </c>
      <c r="C1789" s="222">
        <v>31.8</v>
      </c>
    </row>
    <row r="1790" spans="2:3">
      <c r="B1790" s="222">
        <v>178.8</v>
      </c>
      <c r="C1790" s="222">
        <v>31.8</v>
      </c>
    </row>
    <row r="1791" spans="2:3">
      <c r="B1791" s="222">
        <v>178.9</v>
      </c>
      <c r="C1791" s="222">
        <v>31.8</v>
      </c>
    </row>
    <row r="1792" spans="2:3">
      <c r="B1792" s="222">
        <v>179</v>
      </c>
      <c r="C1792" s="222">
        <v>31.9</v>
      </c>
    </row>
    <row r="1793" spans="2:3">
      <c r="B1793" s="222">
        <v>179.1</v>
      </c>
      <c r="C1793" s="222">
        <v>31.9</v>
      </c>
    </row>
    <row r="1794" spans="2:3">
      <c r="B1794" s="222">
        <v>179.2</v>
      </c>
      <c r="C1794" s="222">
        <v>31.9</v>
      </c>
    </row>
    <row r="1795" spans="2:3">
      <c r="B1795" s="222">
        <v>179.3</v>
      </c>
      <c r="C1795" s="222">
        <v>31.9</v>
      </c>
    </row>
    <row r="1796" spans="2:3">
      <c r="B1796" s="222">
        <v>179.4</v>
      </c>
      <c r="C1796" s="222">
        <v>31.9</v>
      </c>
    </row>
    <row r="1797" spans="2:3">
      <c r="B1797" s="222">
        <v>179.5</v>
      </c>
      <c r="C1797" s="222">
        <v>32</v>
      </c>
    </row>
    <row r="1798" spans="2:3">
      <c r="B1798" s="222">
        <v>179.6</v>
      </c>
      <c r="C1798" s="222">
        <v>32</v>
      </c>
    </row>
    <row r="1799" spans="2:3">
      <c r="B1799" s="222">
        <v>179.7</v>
      </c>
      <c r="C1799" s="222">
        <v>32</v>
      </c>
    </row>
    <row r="1800" spans="2:3">
      <c r="B1800" s="222">
        <v>179.8</v>
      </c>
      <c r="C1800" s="222">
        <v>32</v>
      </c>
    </row>
    <row r="1801" spans="2:3">
      <c r="B1801" s="222">
        <v>179.9</v>
      </c>
      <c r="C1801" s="222">
        <v>32</v>
      </c>
    </row>
    <row r="1802" spans="2:3">
      <c r="B1802" s="222">
        <v>180</v>
      </c>
      <c r="C1802" s="222">
        <v>32.1</v>
      </c>
    </row>
    <row r="1803" spans="2:3">
      <c r="B1803" s="222">
        <v>180.1</v>
      </c>
      <c r="C1803" s="222">
        <v>32.1</v>
      </c>
    </row>
    <row r="1804" spans="2:3">
      <c r="B1804" s="222">
        <v>180.2</v>
      </c>
      <c r="C1804" s="222">
        <v>32.1</v>
      </c>
    </row>
    <row r="1805" spans="2:3">
      <c r="B1805" s="222">
        <v>180.3</v>
      </c>
      <c r="C1805" s="222">
        <v>32.1</v>
      </c>
    </row>
    <row r="1806" spans="2:3">
      <c r="B1806" s="222">
        <v>180.4</v>
      </c>
      <c r="C1806" s="222">
        <v>32.1</v>
      </c>
    </row>
    <row r="1807" spans="2:3">
      <c r="B1807" s="222">
        <v>180.5</v>
      </c>
      <c r="C1807" s="222">
        <v>32.1</v>
      </c>
    </row>
    <row r="1808" spans="2:3">
      <c r="B1808" s="222">
        <v>180.6</v>
      </c>
      <c r="C1808" s="222">
        <v>32.200000000000003</v>
      </c>
    </row>
    <row r="1809" spans="2:3">
      <c r="B1809" s="222">
        <v>180.7</v>
      </c>
      <c r="C1809" s="222">
        <v>32.200000000000003</v>
      </c>
    </row>
    <row r="1810" spans="2:3">
      <c r="B1810" s="222">
        <v>180.8</v>
      </c>
      <c r="C1810" s="222">
        <v>32.200000000000003</v>
      </c>
    </row>
    <row r="1811" spans="2:3">
      <c r="B1811" s="222">
        <v>180.9</v>
      </c>
      <c r="C1811" s="222">
        <v>32.200000000000003</v>
      </c>
    </row>
    <row r="1812" spans="2:3">
      <c r="B1812" s="222">
        <v>181</v>
      </c>
      <c r="C1812" s="222">
        <v>32.200000000000003</v>
      </c>
    </row>
    <row r="1813" spans="2:3">
      <c r="B1813" s="222">
        <v>181.1</v>
      </c>
      <c r="C1813" s="222">
        <v>32.299999999999997</v>
      </c>
    </row>
    <row r="1814" spans="2:3">
      <c r="B1814" s="222">
        <v>181.2</v>
      </c>
      <c r="C1814" s="222">
        <v>32.299999999999997</v>
      </c>
    </row>
    <row r="1815" spans="2:3">
      <c r="B1815" s="222">
        <v>181.3</v>
      </c>
      <c r="C1815" s="222">
        <v>32.299999999999997</v>
      </c>
    </row>
    <row r="1816" spans="2:3">
      <c r="B1816" s="222">
        <v>181.4</v>
      </c>
      <c r="C1816" s="222">
        <v>32.299999999999997</v>
      </c>
    </row>
    <row r="1817" spans="2:3">
      <c r="B1817" s="222">
        <v>181.5</v>
      </c>
      <c r="C1817" s="222">
        <v>32.299999999999997</v>
      </c>
    </row>
    <row r="1818" spans="2:3">
      <c r="B1818" s="222">
        <v>181.6</v>
      </c>
      <c r="C1818" s="222">
        <v>32.4</v>
      </c>
    </row>
    <row r="1819" spans="2:3">
      <c r="B1819" s="222">
        <v>181.7</v>
      </c>
      <c r="C1819" s="222">
        <v>32.4</v>
      </c>
    </row>
    <row r="1820" spans="2:3">
      <c r="B1820" s="222">
        <v>181.8</v>
      </c>
      <c r="C1820" s="222">
        <v>32.4</v>
      </c>
    </row>
    <row r="1821" spans="2:3">
      <c r="B1821" s="222">
        <v>181.9</v>
      </c>
      <c r="C1821" s="222">
        <v>32.4</v>
      </c>
    </row>
    <row r="1822" spans="2:3">
      <c r="B1822" s="222">
        <v>182</v>
      </c>
      <c r="C1822" s="222">
        <v>32.4</v>
      </c>
    </row>
    <row r="1823" spans="2:3">
      <c r="B1823" s="222">
        <v>182.1</v>
      </c>
      <c r="C1823" s="222">
        <v>32.5</v>
      </c>
    </row>
    <row r="1824" spans="2:3">
      <c r="B1824" s="222">
        <v>182.2</v>
      </c>
      <c r="C1824" s="222">
        <v>32.5</v>
      </c>
    </row>
    <row r="1825" spans="2:3">
      <c r="B1825" s="222">
        <v>182.3</v>
      </c>
      <c r="C1825" s="222">
        <v>32.5</v>
      </c>
    </row>
    <row r="1826" spans="2:3">
      <c r="B1826" s="222">
        <v>182.4</v>
      </c>
      <c r="C1826" s="222">
        <v>32.5</v>
      </c>
    </row>
    <row r="1827" spans="2:3">
      <c r="B1827" s="222">
        <v>182.5</v>
      </c>
      <c r="C1827" s="222">
        <v>32.5</v>
      </c>
    </row>
    <row r="1828" spans="2:3">
      <c r="B1828" s="222">
        <v>182.6</v>
      </c>
      <c r="C1828" s="222">
        <v>32.6</v>
      </c>
    </row>
    <row r="1829" spans="2:3">
      <c r="B1829" s="222">
        <v>182.7</v>
      </c>
      <c r="C1829" s="222">
        <v>32.6</v>
      </c>
    </row>
    <row r="1830" spans="2:3">
      <c r="B1830" s="222">
        <v>182.8</v>
      </c>
      <c r="C1830" s="222">
        <v>32.6</v>
      </c>
    </row>
    <row r="1831" spans="2:3">
      <c r="B1831" s="222">
        <v>182.9</v>
      </c>
      <c r="C1831" s="222">
        <v>32.6</v>
      </c>
    </row>
    <row r="1832" spans="2:3">
      <c r="B1832" s="222">
        <v>183</v>
      </c>
      <c r="C1832" s="222">
        <v>32.6</v>
      </c>
    </row>
    <row r="1833" spans="2:3">
      <c r="B1833" s="222">
        <v>183.1</v>
      </c>
      <c r="C1833" s="222">
        <v>32.700000000000003</v>
      </c>
    </row>
    <row r="1834" spans="2:3">
      <c r="B1834" s="222">
        <v>183.2</v>
      </c>
      <c r="C1834" s="222">
        <v>32.700000000000003</v>
      </c>
    </row>
    <row r="1835" spans="2:3">
      <c r="B1835" s="222">
        <v>183.3</v>
      </c>
      <c r="C1835" s="222">
        <v>32.700000000000003</v>
      </c>
    </row>
    <row r="1836" spans="2:3">
      <c r="B1836" s="222">
        <v>183.4</v>
      </c>
      <c r="C1836" s="222">
        <v>32.700000000000003</v>
      </c>
    </row>
    <row r="1837" spans="2:3">
      <c r="B1837" s="222">
        <v>183.5</v>
      </c>
      <c r="C1837" s="222">
        <v>32.700000000000003</v>
      </c>
    </row>
    <row r="1838" spans="2:3">
      <c r="B1838" s="222">
        <v>183.6</v>
      </c>
      <c r="C1838" s="222">
        <v>32.799999999999997</v>
      </c>
    </row>
    <row r="1839" spans="2:3">
      <c r="B1839" s="222">
        <v>183.7</v>
      </c>
      <c r="C1839" s="222">
        <v>32.799999999999997</v>
      </c>
    </row>
    <row r="1840" spans="2:3">
      <c r="B1840" s="222">
        <v>183.8</v>
      </c>
      <c r="C1840" s="222">
        <v>32.799999999999997</v>
      </c>
    </row>
    <row r="1841" spans="2:3">
      <c r="B1841" s="222">
        <v>183.9</v>
      </c>
      <c r="C1841" s="222">
        <v>32.799999999999997</v>
      </c>
    </row>
    <row r="1842" spans="2:3">
      <c r="B1842" s="222">
        <v>184</v>
      </c>
      <c r="C1842" s="222">
        <v>32.799999999999997</v>
      </c>
    </row>
    <row r="1843" spans="2:3">
      <c r="B1843" s="222">
        <v>184.1</v>
      </c>
      <c r="C1843" s="222">
        <v>32.9</v>
      </c>
    </row>
    <row r="1844" spans="2:3">
      <c r="B1844" s="222">
        <v>184.2</v>
      </c>
      <c r="C1844" s="222">
        <v>32.9</v>
      </c>
    </row>
    <row r="1845" spans="2:3">
      <c r="B1845" s="222">
        <v>184.3</v>
      </c>
      <c r="C1845" s="222">
        <v>32.9</v>
      </c>
    </row>
    <row r="1846" spans="2:3">
      <c r="B1846" s="222">
        <v>184.4</v>
      </c>
      <c r="C1846" s="222">
        <v>32.9</v>
      </c>
    </row>
    <row r="1847" spans="2:3">
      <c r="B1847" s="222">
        <v>184.5</v>
      </c>
      <c r="C1847" s="222">
        <v>32.9</v>
      </c>
    </row>
    <row r="1848" spans="2:3">
      <c r="B1848" s="222">
        <v>184.6</v>
      </c>
      <c r="C1848" s="222">
        <v>33</v>
      </c>
    </row>
    <row r="1849" spans="2:3">
      <c r="B1849" s="222">
        <v>184.7</v>
      </c>
      <c r="C1849" s="222">
        <v>33</v>
      </c>
    </row>
    <row r="1850" spans="2:3">
      <c r="B1850" s="222">
        <v>184.8</v>
      </c>
      <c r="C1850" s="222">
        <v>33</v>
      </c>
    </row>
    <row r="1851" spans="2:3">
      <c r="B1851" s="222">
        <v>184.9</v>
      </c>
      <c r="C1851" s="222">
        <v>33</v>
      </c>
    </row>
    <row r="1852" spans="2:3">
      <c r="B1852" s="222">
        <v>185</v>
      </c>
      <c r="C1852" s="222">
        <v>33</v>
      </c>
    </row>
    <row r="1853" spans="2:3">
      <c r="B1853" s="222">
        <v>185.1</v>
      </c>
      <c r="C1853" s="222">
        <v>33</v>
      </c>
    </row>
    <row r="1854" spans="2:3">
      <c r="B1854" s="222">
        <v>185.2</v>
      </c>
      <c r="C1854" s="222">
        <v>33.1</v>
      </c>
    </row>
    <row r="1855" spans="2:3">
      <c r="B1855" s="222">
        <v>185.3</v>
      </c>
      <c r="C1855" s="222">
        <v>33.1</v>
      </c>
    </row>
    <row r="1856" spans="2:3">
      <c r="B1856" s="222">
        <v>185.4</v>
      </c>
      <c r="C1856" s="222">
        <v>33.1</v>
      </c>
    </row>
    <row r="1857" spans="2:3">
      <c r="B1857" s="222">
        <v>185.5</v>
      </c>
      <c r="C1857" s="222">
        <v>33.1</v>
      </c>
    </row>
    <row r="1858" spans="2:3">
      <c r="B1858" s="222">
        <v>185.6</v>
      </c>
      <c r="C1858" s="222">
        <v>33.1</v>
      </c>
    </row>
    <row r="1859" spans="2:3">
      <c r="B1859" s="222">
        <v>185.7</v>
      </c>
      <c r="C1859" s="222">
        <v>33.200000000000003</v>
      </c>
    </row>
    <row r="1860" spans="2:3">
      <c r="B1860" s="222">
        <v>185.8</v>
      </c>
      <c r="C1860" s="222">
        <v>33.200000000000003</v>
      </c>
    </row>
    <row r="1861" spans="2:3">
      <c r="B1861" s="222">
        <v>185.9</v>
      </c>
      <c r="C1861" s="222">
        <v>33.200000000000003</v>
      </c>
    </row>
    <row r="1862" spans="2:3">
      <c r="B1862" s="222">
        <v>186</v>
      </c>
      <c r="C1862" s="222">
        <v>33.200000000000003</v>
      </c>
    </row>
    <row r="1863" spans="2:3">
      <c r="B1863" s="222">
        <v>186.1</v>
      </c>
      <c r="C1863" s="222">
        <v>33.200000000000003</v>
      </c>
    </row>
    <row r="1864" spans="2:3">
      <c r="B1864" s="222">
        <v>186.2</v>
      </c>
      <c r="C1864" s="222">
        <v>33.299999999999997</v>
      </c>
    </row>
    <row r="1865" spans="2:3">
      <c r="B1865" s="222">
        <v>186.3</v>
      </c>
      <c r="C1865" s="222">
        <v>33.299999999999997</v>
      </c>
    </row>
    <row r="1866" spans="2:3">
      <c r="B1866" s="222">
        <v>186.4</v>
      </c>
      <c r="C1866" s="222">
        <v>33.299999999999997</v>
      </c>
    </row>
    <row r="1867" spans="2:3">
      <c r="B1867" s="222">
        <v>186.5</v>
      </c>
      <c r="C1867" s="222">
        <v>33.299999999999997</v>
      </c>
    </row>
    <row r="1868" spans="2:3">
      <c r="B1868" s="222">
        <v>186.6</v>
      </c>
      <c r="C1868" s="222">
        <v>33.299999999999997</v>
      </c>
    </row>
    <row r="1869" spans="2:3">
      <c r="B1869" s="222">
        <v>186.7</v>
      </c>
      <c r="C1869" s="222">
        <v>33.4</v>
      </c>
    </row>
    <row r="1870" spans="2:3">
      <c r="B1870" s="222">
        <v>186.8</v>
      </c>
      <c r="C1870" s="222">
        <v>33.4</v>
      </c>
    </row>
    <row r="1871" spans="2:3">
      <c r="B1871" s="222">
        <v>186.9</v>
      </c>
      <c r="C1871" s="222">
        <v>33.4</v>
      </c>
    </row>
    <row r="1872" spans="2:3">
      <c r="B1872" s="222">
        <v>187</v>
      </c>
      <c r="C1872" s="222">
        <v>33.4</v>
      </c>
    </row>
    <row r="1873" spans="2:3">
      <c r="B1873" s="222">
        <v>187.1</v>
      </c>
      <c r="C1873" s="222">
        <v>33.4</v>
      </c>
    </row>
    <row r="1874" spans="2:3">
      <c r="B1874" s="222">
        <v>187.2</v>
      </c>
      <c r="C1874" s="222">
        <v>33.5</v>
      </c>
    </row>
    <row r="1875" spans="2:3">
      <c r="B1875" s="222">
        <v>187.3</v>
      </c>
      <c r="C1875" s="222">
        <v>33.5</v>
      </c>
    </row>
    <row r="1876" spans="2:3">
      <c r="B1876" s="222">
        <v>187.4</v>
      </c>
      <c r="C1876" s="222">
        <v>33.5</v>
      </c>
    </row>
    <row r="1877" spans="2:3">
      <c r="B1877" s="222">
        <v>187.5</v>
      </c>
      <c r="C1877" s="222">
        <v>33.5</v>
      </c>
    </row>
    <row r="1878" spans="2:3">
      <c r="B1878" s="222">
        <v>187.6</v>
      </c>
      <c r="C1878" s="222">
        <v>33.5</v>
      </c>
    </row>
    <row r="1879" spans="2:3">
      <c r="B1879" s="222">
        <v>187.7</v>
      </c>
      <c r="C1879" s="222">
        <v>33.6</v>
      </c>
    </row>
    <row r="1880" spans="2:3">
      <c r="B1880" s="222">
        <v>187.8</v>
      </c>
      <c r="C1880" s="222">
        <v>33.6</v>
      </c>
    </row>
    <row r="1881" spans="2:3">
      <c r="B1881" s="222">
        <v>187.9</v>
      </c>
      <c r="C1881" s="222">
        <v>33.6</v>
      </c>
    </row>
    <row r="1882" spans="2:3">
      <c r="B1882" s="222">
        <v>188</v>
      </c>
      <c r="C1882" s="222">
        <v>33.6</v>
      </c>
    </row>
    <row r="1883" spans="2:3">
      <c r="B1883" s="222">
        <v>188.1</v>
      </c>
      <c r="C1883" s="222">
        <v>33.6</v>
      </c>
    </row>
    <row r="1884" spans="2:3">
      <c r="B1884" s="222">
        <v>188.2</v>
      </c>
      <c r="C1884" s="222">
        <v>33.700000000000003</v>
      </c>
    </row>
    <row r="1885" spans="2:3">
      <c r="B1885" s="222">
        <v>188.3</v>
      </c>
      <c r="C1885" s="222">
        <v>33.700000000000003</v>
      </c>
    </row>
    <row r="1886" spans="2:3">
      <c r="B1886" s="222">
        <v>188.4</v>
      </c>
      <c r="C1886" s="222">
        <v>33.700000000000003</v>
      </c>
    </row>
    <row r="1887" spans="2:3">
      <c r="B1887" s="222">
        <v>188.5</v>
      </c>
      <c r="C1887" s="222">
        <v>33.700000000000003</v>
      </c>
    </row>
    <row r="1888" spans="2:3">
      <c r="B1888" s="222">
        <v>188.6</v>
      </c>
      <c r="C1888" s="222">
        <v>33.700000000000003</v>
      </c>
    </row>
    <row r="1889" spans="2:3">
      <c r="B1889" s="222">
        <v>188.7</v>
      </c>
      <c r="C1889" s="222">
        <v>33.799999999999997</v>
      </c>
    </row>
    <row r="1890" spans="2:3">
      <c r="B1890" s="222">
        <v>188.8</v>
      </c>
      <c r="C1890" s="222">
        <v>33.799999999999997</v>
      </c>
    </row>
    <row r="1891" spans="2:3">
      <c r="B1891" s="222">
        <v>188.9</v>
      </c>
      <c r="C1891" s="222">
        <v>33.799999999999997</v>
      </c>
    </row>
    <row r="1892" spans="2:3">
      <c r="B1892" s="222">
        <v>189</v>
      </c>
      <c r="C1892" s="222">
        <v>33.799999999999997</v>
      </c>
    </row>
    <row r="1893" spans="2:3">
      <c r="B1893" s="222">
        <v>189.1</v>
      </c>
      <c r="C1893" s="222">
        <v>33.799999999999997</v>
      </c>
    </row>
    <row r="1894" spans="2:3">
      <c r="B1894" s="222">
        <v>189.2</v>
      </c>
      <c r="C1894" s="222">
        <v>33.9</v>
      </c>
    </row>
    <row r="1895" spans="2:3">
      <c r="B1895" s="222">
        <v>189.3</v>
      </c>
      <c r="C1895" s="222">
        <v>33.9</v>
      </c>
    </row>
    <row r="1896" spans="2:3">
      <c r="B1896" s="222">
        <v>189.4</v>
      </c>
      <c r="C1896" s="222">
        <v>33.9</v>
      </c>
    </row>
    <row r="1897" spans="2:3">
      <c r="B1897" s="222">
        <v>189.5</v>
      </c>
      <c r="C1897" s="222">
        <v>33.9</v>
      </c>
    </row>
    <row r="1898" spans="2:3">
      <c r="B1898" s="222">
        <v>189.6</v>
      </c>
      <c r="C1898" s="222">
        <v>33.9</v>
      </c>
    </row>
    <row r="1899" spans="2:3">
      <c r="B1899" s="222">
        <v>189.7</v>
      </c>
      <c r="C1899" s="222">
        <v>34</v>
      </c>
    </row>
    <row r="1900" spans="2:3">
      <c r="B1900" s="222">
        <v>189.8</v>
      </c>
      <c r="C1900" s="222">
        <v>34</v>
      </c>
    </row>
    <row r="1901" spans="2:3">
      <c r="B1901" s="222">
        <v>189.9</v>
      </c>
      <c r="C1901" s="222">
        <v>34</v>
      </c>
    </row>
    <row r="1902" spans="2:3">
      <c r="B1902" s="222">
        <v>190</v>
      </c>
      <c r="C1902" s="222">
        <v>34</v>
      </c>
    </row>
    <row r="1903" spans="2:3">
      <c r="B1903" s="222">
        <v>190.1</v>
      </c>
      <c r="C1903" s="222">
        <v>34</v>
      </c>
    </row>
    <row r="1904" spans="2:3">
      <c r="B1904" s="222">
        <v>190.2</v>
      </c>
      <c r="C1904" s="222">
        <v>34</v>
      </c>
    </row>
    <row r="1905" spans="2:3">
      <c r="B1905" s="222">
        <v>190.3</v>
      </c>
      <c r="C1905" s="222">
        <v>34.1</v>
      </c>
    </row>
    <row r="1906" spans="2:3">
      <c r="B1906" s="222">
        <v>190.4</v>
      </c>
      <c r="C1906" s="222">
        <v>34.1</v>
      </c>
    </row>
    <row r="1907" spans="2:3">
      <c r="B1907" s="222">
        <v>190.5</v>
      </c>
      <c r="C1907" s="222">
        <v>34.1</v>
      </c>
    </row>
    <row r="1908" spans="2:3">
      <c r="B1908" s="222">
        <v>190.6</v>
      </c>
      <c r="C1908" s="222">
        <v>34.1</v>
      </c>
    </row>
    <row r="1909" spans="2:3">
      <c r="B1909" s="222">
        <v>190.7</v>
      </c>
      <c r="C1909" s="222">
        <v>34.1</v>
      </c>
    </row>
    <row r="1910" spans="2:3">
      <c r="B1910" s="222">
        <v>190.8</v>
      </c>
      <c r="C1910" s="222">
        <v>34.200000000000003</v>
      </c>
    </row>
    <row r="1911" spans="2:3">
      <c r="B1911" s="222">
        <v>190.9</v>
      </c>
      <c r="C1911" s="222">
        <v>34.200000000000003</v>
      </c>
    </row>
    <row r="1912" spans="2:3">
      <c r="B1912" s="222">
        <v>191</v>
      </c>
      <c r="C1912" s="222">
        <v>34.200000000000003</v>
      </c>
    </row>
    <row r="1913" spans="2:3">
      <c r="B1913" s="222">
        <v>191.1</v>
      </c>
      <c r="C1913" s="222">
        <v>34.200000000000003</v>
      </c>
    </row>
    <row r="1914" spans="2:3">
      <c r="B1914" s="222">
        <v>191.2</v>
      </c>
      <c r="C1914" s="222">
        <v>34.200000000000003</v>
      </c>
    </row>
    <row r="1915" spans="2:3">
      <c r="B1915" s="222">
        <v>191.3</v>
      </c>
      <c r="C1915" s="222">
        <v>34.299999999999997</v>
      </c>
    </row>
    <row r="1916" spans="2:3">
      <c r="B1916" s="222">
        <v>191.4</v>
      </c>
      <c r="C1916" s="222">
        <v>34.299999999999997</v>
      </c>
    </row>
    <row r="1917" spans="2:3">
      <c r="B1917" s="222">
        <v>191.5</v>
      </c>
      <c r="C1917" s="222">
        <v>34.299999999999997</v>
      </c>
    </row>
    <row r="1918" spans="2:3">
      <c r="B1918" s="222">
        <v>191.6</v>
      </c>
      <c r="C1918" s="222">
        <v>34.299999999999997</v>
      </c>
    </row>
    <row r="1919" spans="2:3">
      <c r="B1919" s="222">
        <v>191.7</v>
      </c>
      <c r="C1919" s="222">
        <v>34.299999999999997</v>
      </c>
    </row>
    <row r="1920" spans="2:3">
      <c r="B1920" s="222">
        <v>191.8</v>
      </c>
      <c r="C1920" s="222">
        <v>34.4</v>
      </c>
    </row>
    <row r="1921" spans="2:3">
      <c r="B1921" s="222">
        <v>191.9</v>
      </c>
      <c r="C1921" s="222">
        <v>34.4</v>
      </c>
    </row>
    <row r="1922" spans="2:3">
      <c r="B1922" s="222">
        <v>192</v>
      </c>
      <c r="C1922" s="222">
        <v>34.4</v>
      </c>
    </row>
    <row r="1923" spans="2:3">
      <c r="B1923" s="222">
        <v>192.1</v>
      </c>
      <c r="C1923" s="222">
        <v>34.4</v>
      </c>
    </row>
    <row r="1924" spans="2:3">
      <c r="B1924" s="222">
        <v>192.2</v>
      </c>
      <c r="C1924" s="222">
        <v>34.4</v>
      </c>
    </row>
    <row r="1925" spans="2:3">
      <c r="B1925" s="222">
        <v>192.3</v>
      </c>
      <c r="C1925" s="222">
        <v>34.5</v>
      </c>
    </row>
    <row r="1926" spans="2:3">
      <c r="B1926" s="222">
        <v>192.4</v>
      </c>
      <c r="C1926" s="222">
        <v>34.5</v>
      </c>
    </row>
    <row r="1927" spans="2:3">
      <c r="B1927" s="222">
        <v>192.5</v>
      </c>
      <c r="C1927" s="222">
        <v>34.5</v>
      </c>
    </row>
    <row r="1928" spans="2:3">
      <c r="B1928" s="222">
        <v>192.6</v>
      </c>
      <c r="C1928" s="222">
        <v>34.5</v>
      </c>
    </row>
    <row r="1929" spans="2:3">
      <c r="B1929" s="222">
        <v>192.7</v>
      </c>
      <c r="C1929" s="222">
        <v>34.5</v>
      </c>
    </row>
    <row r="1930" spans="2:3">
      <c r="B1930" s="222">
        <v>192.8</v>
      </c>
      <c r="C1930" s="222">
        <v>34.6</v>
      </c>
    </row>
    <row r="1931" spans="2:3">
      <c r="B1931" s="222">
        <v>192.9</v>
      </c>
      <c r="C1931" s="222">
        <v>34.6</v>
      </c>
    </row>
    <row r="1932" spans="2:3">
      <c r="B1932" s="222">
        <v>193</v>
      </c>
      <c r="C1932" s="222">
        <v>34.6</v>
      </c>
    </row>
    <row r="1933" spans="2:3">
      <c r="B1933" s="222">
        <v>193.1</v>
      </c>
      <c r="C1933" s="222">
        <v>34.6</v>
      </c>
    </row>
    <row r="1934" spans="2:3">
      <c r="B1934" s="222">
        <v>193.2</v>
      </c>
      <c r="C1934" s="222">
        <v>34.6</v>
      </c>
    </row>
    <row r="1935" spans="2:3">
      <c r="B1935" s="222">
        <v>193.3</v>
      </c>
      <c r="C1935" s="222">
        <v>34.700000000000003</v>
      </c>
    </row>
    <row r="1936" spans="2:3">
      <c r="B1936" s="222">
        <v>193.4</v>
      </c>
      <c r="C1936" s="222">
        <v>34.700000000000003</v>
      </c>
    </row>
    <row r="1937" spans="2:3">
      <c r="B1937" s="222">
        <v>193.5</v>
      </c>
      <c r="C1937" s="222">
        <v>34.700000000000003</v>
      </c>
    </row>
    <row r="1938" spans="2:3">
      <c r="B1938" s="222">
        <v>193.6</v>
      </c>
      <c r="C1938" s="222">
        <v>34.700000000000003</v>
      </c>
    </row>
    <row r="1939" spans="2:3">
      <c r="B1939" s="222">
        <v>193.7</v>
      </c>
      <c r="C1939" s="222">
        <v>34.700000000000003</v>
      </c>
    </row>
    <row r="1940" spans="2:3">
      <c r="B1940" s="222">
        <v>193.8</v>
      </c>
      <c r="C1940" s="222">
        <v>34.799999999999997</v>
      </c>
    </row>
    <row r="1941" spans="2:3">
      <c r="B1941" s="222">
        <v>193.9</v>
      </c>
      <c r="C1941" s="222">
        <v>34.799999999999997</v>
      </c>
    </row>
    <row r="1942" spans="2:3">
      <c r="B1942" s="222">
        <v>194</v>
      </c>
      <c r="C1942" s="222">
        <v>34.799999999999997</v>
      </c>
    </row>
    <row r="1943" spans="2:3">
      <c r="B1943" s="222">
        <v>194.1</v>
      </c>
      <c r="C1943" s="222">
        <v>34.799999999999997</v>
      </c>
    </row>
    <row r="1944" spans="2:3">
      <c r="B1944" s="222">
        <v>194.2</v>
      </c>
      <c r="C1944" s="222">
        <v>34.799999999999997</v>
      </c>
    </row>
    <row r="1945" spans="2:3">
      <c r="B1945" s="222">
        <v>194.3</v>
      </c>
      <c r="C1945" s="222">
        <v>34.9</v>
      </c>
    </row>
    <row r="1946" spans="2:3">
      <c r="B1946" s="222">
        <v>194.4</v>
      </c>
      <c r="C1946" s="222">
        <v>34.9</v>
      </c>
    </row>
    <row r="1947" spans="2:3">
      <c r="B1947" s="222">
        <v>194.5</v>
      </c>
      <c r="C1947" s="222">
        <v>34.9</v>
      </c>
    </row>
    <row r="1948" spans="2:3">
      <c r="B1948" s="222">
        <v>194.6</v>
      </c>
      <c r="C1948" s="222">
        <v>34.9</v>
      </c>
    </row>
    <row r="1949" spans="2:3">
      <c r="B1949" s="222">
        <v>194.7</v>
      </c>
      <c r="C1949" s="222">
        <v>34.9</v>
      </c>
    </row>
    <row r="1950" spans="2:3">
      <c r="B1950" s="222">
        <v>194.8</v>
      </c>
      <c r="C1950" s="222">
        <v>35</v>
      </c>
    </row>
    <row r="1951" spans="2:3">
      <c r="B1951" s="222">
        <v>194.9</v>
      </c>
      <c r="C1951" s="222">
        <v>35</v>
      </c>
    </row>
    <row r="1952" spans="2:3">
      <c r="B1952" s="222">
        <v>195</v>
      </c>
      <c r="C1952" s="222">
        <v>35</v>
      </c>
    </row>
    <row r="1953" spans="2:3">
      <c r="B1953" s="222">
        <v>195.1</v>
      </c>
      <c r="C1953" s="222">
        <v>35</v>
      </c>
    </row>
    <row r="1954" spans="2:3">
      <c r="B1954" s="222">
        <v>195.2</v>
      </c>
      <c r="C1954" s="222">
        <v>35</v>
      </c>
    </row>
    <row r="1955" spans="2:3">
      <c r="B1955" s="222">
        <v>195.3</v>
      </c>
      <c r="C1955" s="222">
        <v>35</v>
      </c>
    </row>
    <row r="1956" spans="2:3">
      <c r="B1956" s="222">
        <v>195.4</v>
      </c>
      <c r="C1956" s="222">
        <v>35.1</v>
      </c>
    </row>
    <row r="1957" spans="2:3">
      <c r="B1957" s="222">
        <v>195.5</v>
      </c>
      <c r="C1957" s="222">
        <v>35.1</v>
      </c>
    </row>
    <row r="1958" spans="2:3">
      <c r="B1958" s="222">
        <v>195.6</v>
      </c>
      <c r="C1958" s="222">
        <v>35.1</v>
      </c>
    </row>
    <row r="1959" spans="2:3">
      <c r="B1959" s="222">
        <v>195.7</v>
      </c>
      <c r="C1959" s="222">
        <v>35.1</v>
      </c>
    </row>
    <row r="1960" spans="2:3">
      <c r="B1960" s="222">
        <v>195.8</v>
      </c>
      <c r="C1960" s="222">
        <v>35.1</v>
      </c>
    </row>
    <row r="1961" spans="2:3">
      <c r="B1961" s="222">
        <v>195.9</v>
      </c>
      <c r="C1961" s="222">
        <v>35.200000000000003</v>
      </c>
    </row>
    <row r="1962" spans="2:3">
      <c r="B1962" s="222">
        <v>196</v>
      </c>
      <c r="C1962" s="222">
        <v>35.200000000000003</v>
      </c>
    </row>
    <row r="1963" spans="2:3">
      <c r="B1963" s="222">
        <v>196.1</v>
      </c>
      <c r="C1963" s="222">
        <v>35.200000000000003</v>
      </c>
    </row>
    <row r="1964" spans="2:3">
      <c r="B1964" s="222">
        <v>196.2</v>
      </c>
      <c r="C1964" s="222">
        <v>35.200000000000003</v>
      </c>
    </row>
    <row r="1965" spans="2:3">
      <c r="B1965" s="222">
        <v>196.3</v>
      </c>
      <c r="C1965" s="222">
        <v>35.200000000000003</v>
      </c>
    </row>
    <row r="1966" spans="2:3">
      <c r="B1966" s="222">
        <v>196.4</v>
      </c>
      <c r="C1966" s="222">
        <v>35.299999999999997</v>
      </c>
    </row>
    <row r="1967" spans="2:3">
      <c r="B1967" s="222">
        <v>196.5</v>
      </c>
      <c r="C1967" s="222">
        <v>35.299999999999997</v>
      </c>
    </row>
    <row r="1968" spans="2:3">
      <c r="B1968" s="222">
        <v>196.6</v>
      </c>
      <c r="C1968" s="222">
        <v>35.299999999999997</v>
      </c>
    </row>
    <row r="1969" spans="2:3">
      <c r="B1969" s="222">
        <v>196.7</v>
      </c>
      <c r="C1969" s="222">
        <v>35.299999999999997</v>
      </c>
    </row>
    <row r="1970" spans="2:3">
      <c r="B1970" s="222">
        <v>196.8</v>
      </c>
      <c r="C1970" s="222">
        <v>35.299999999999997</v>
      </c>
    </row>
    <row r="1971" spans="2:3">
      <c r="B1971" s="222">
        <v>196.9</v>
      </c>
      <c r="C1971" s="222">
        <v>35.4</v>
      </c>
    </row>
    <row r="1972" spans="2:3">
      <c r="B1972" s="222">
        <v>197</v>
      </c>
      <c r="C1972" s="222">
        <v>35.4</v>
      </c>
    </row>
    <row r="1973" spans="2:3">
      <c r="B1973" s="222">
        <v>197.1</v>
      </c>
      <c r="C1973" s="222">
        <v>35.4</v>
      </c>
    </row>
    <row r="1974" spans="2:3">
      <c r="B1974" s="222">
        <v>197.2</v>
      </c>
      <c r="C1974" s="222">
        <v>35.4</v>
      </c>
    </row>
    <row r="1975" spans="2:3">
      <c r="B1975" s="222">
        <v>197.3</v>
      </c>
      <c r="C1975" s="222">
        <v>35.4</v>
      </c>
    </row>
    <row r="1976" spans="2:3">
      <c r="B1976" s="222">
        <v>197.4</v>
      </c>
      <c r="C1976" s="222">
        <v>35.5</v>
      </c>
    </row>
    <row r="1977" spans="2:3">
      <c r="B1977" s="222">
        <v>197.5</v>
      </c>
      <c r="C1977" s="222">
        <v>35.5</v>
      </c>
    </row>
    <row r="1978" spans="2:3">
      <c r="B1978" s="222">
        <v>197.6</v>
      </c>
      <c r="C1978" s="222">
        <v>35.5</v>
      </c>
    </row>
    <row r="1979" spans="2:3">
      <c r="B1979" s="222">
        <v>197.7</v>
      </c>
      <c r="C1979" s="222">
        <v>35.5</v>
      </c>
    </row>
    <row r="1980" spans="2:3">
      <c r="B1980" s="222">
        <v>197.8</v>
      </c>
      <c r="C1980" s="222">
        <v>35.5</v>
      </c>
    </row>
    <row r="1981" spans="2:3">
      <c r="B1981" s="222">
        <v>197.9</v>
      </c>
      <c r="C1981" s="222">
        <v>35.6</v>
      </c>
    </row>
    <row r="1982" spans="2:3">
      <c r="B1982" s="222">
        <v>198</v>
      </c>
      <c r="C1982" s="222">
        <v>35.6</v>
      </c>
    </row>
    <row r="1983" spans="2:3">
      <c r="B1983" s="222">
        <v>198.1</v>
      </c>
      <c r="C1983" s="222">
        <v>35.6</v>
      </c>
    </row>
    <row r="1984" spans="2:3">
      <c r="B1984" s="222">
        <v>198.2</v>
      </c>
      <c r="C1984" s="222">
        <v>35.6</v>
      </c>
    </row>
    <row r="1985" spans="2:3">
      <c r="B1985" s="222">
        <v>198.3</v>
      </c>
      <c r="C1985" s="222">
        <v>35.6</v>
      </c>
    </row>
    <row r="1986" spans="2:3">
      <c r="B1986" s="222">
        <v>198.4</v>
      </c>
      <c r="C1986" s="222">
        <v>35.700000000000003</v>
      </c>
    </row>
    <row r="1987" spans="2:3">
      <c r="B1987" s="222">
        <v>198.5</v>
      </c>
      <c r="C1987" s="222">
        <v>35.700000000000003</v>
      </c>
    </row>
    <row r="1988" spans="2:3">
      <c r="B1988" s="222">
        <v>198.6</v>
      </c>
      <c r="C1988" s="222">
        <v>35.700000000000003</v>
      </c>
    </row>
    <row r="1989" spans="2:3">
      <c r="B1989" s="222">
        <v>198.7</v>
      </c>
      <c r="C1989" s="222">
        <v>35.700000000000003</v>
      </c>
    </row>
    <row r="1990" spans="2:3">
      <c r="B1990" s="222">
        <v>198.8</v>
      </c>
      <c r="C1990" s="222">
        <v>35.700000000000003</v>
      </c>
    </row>
    <row r="1991" spans="2:3">
      <c r="B1991" s="222">
        <v>198.9</v>
      </c>
      <c r="C1991" s="222">
        <v>35.799999999999997</v>
      </c>
    </row>
    <row r="1992" spans="2:3">
      <c r="B1992" s="222">
        <v>199</v>
      </c>
      <c r="C1992" s="222">
        <v>35.799999999999997</v>
      </c>
    </row>
    <row r="1993" spans="2:3">
      <c r="B1993" s="222">
        <v>199.1</v>
      </c>
      <c r="C1993" s="222">
        <v>35.799999999999997</v>
      </c>
    </row>
    <row r="1994" spans="2:3">
      <c r="B1994" s="222">
        <v>199.2</v>
      </c>
      <c r="C1994" s="222">
        <v>35.799999999999997</v>
      </c>
    </row>
    <row r="1995" spans="2:3">
      <c r="B1995" s="222">
        <v>199.3</v>
      </c>
      <c r="C1995" s="222">
        <v>35.799999999999997</v>
      </c>
    </row>
    <row r="1996" spans="2:3">
      <c r="B1996" s="222">
        <v>199.4</v>
      </c>
      <c r="C1996" s="222">
        <v>35.9</v>
      </c>
    </row>
    <row r="1997" spans="2:3">
      <c r="B1997" s="222">
        <v>199.5</v>
      </c>
      <c r="C1997" s="222">
        <v>35.9</v>
      </c>
    </row>
    <row r="1998" spans="2:3">
      <c r="B1998" s="222">
        <v>199.6</v>
      </c>
      <c r="C1998" s="222">
        <v>35.9</v>
      </c>
    </row>
    <row r="1999" spans="2:3">
      <c r="B1999" s="222">
        <v>199.7</v>
      </c>
      <c r="C1999" s="222">
        <v>35.9</v>
      </c>
    </row>
    <row r="2000" spans="2:3">
      <c r="B2000" s="222">
        <v>199.8</v>
      </c>
      <c r="C2000" s="222">
        <v>35.9</v>
      </c>
    </row>
    <row r="2001" spans="2:3">
      <c r="B2001" s="222">
        <v>199.9</v>
      </c>
      <c r="C2001" s="222">
        <v>36</v>
      </c>
    </row>
    <row r="2002" spans="2:3">
      <c r="B2002" s="222">
        <v>200</v>
      </c>
      <c r="C2002" s="222">
        <v>36</v>
      </c>
    </row>
    <row r="2003" spans="2:3">
      <c r="B2003" s="222">
        <v>200.1</v>
      </c>
      <c r="C2003" s="222">
        <v>36</v>
      </c>
    </row>
    <row r="2004" spans="2:3">
      <c r="B2004" s="222">
        <v>200.2</v>
      </c>
      <c r="C2004" s="222">
        <v>36</v>
      </c>
    </row>
    <row r="2005" spans="2:3">
      <c r="B2005" s="222">
        <v>200.3</v>
      </c>
      <c r="C2005" s="222">
        <v>36</v>
      </c>
    </row>
    <row r="2006" spans="2:3">
      <c r="B2006" s="222">
        <v>200.4</v>
      </c>
      <c r="C2006" s="222">
        <v>36</v>
      </c>
    </row>
    <row r="2007" spans="2:3">
      <c r="B2007" s="222">
        <v>200.5</v>
      </c>
      <c r="C2007" s="222">
        <v>36.1</v>
      </c>
    </row>
    <row r="2008" spans="2:3">
      <c r="B2008" s="222">
        <v>200.6</v>
      </c>
      <c r="C2008" s="222">
        <v>36.1</v>
      </c>
    </row>
    <row r="2009" spans="2:3">
      <c r="B2009" s="222">
        <v>200.7</v>
      </c>
      <c r="C2009" s="222">
        <v>36.1</v>
      </c>
    </row>
    <row r="2010" spans="2:3">
      <c r="B2010" s="222">
        <v>200.8</v>
      </c>
      <c r="C2010" s="222">
        <v>36.1</v>
      </c>
    </row>
    <row r="2011" spans="2:3">
      <c r="B2011" s="222">
        <v>200.9</v>
      </c>
      <c r="C2011" s="222">
        <v>36.1</v>
      </c>
    </row>
    <row r="2012" spans="2:3">
      <c r="B2012" s="222">
        <v>201</v>
      </c>
      <c r="C2012" s="222">
        <v>36.200000000000003</v>
      </c>
    </row>
    <row r="2013" spans="2:3">
      <c r="B2013" s="222">
        <v>201.1</v>
      </c>
      <c r="C2013" s="222">
        <v>36.200000000000003</v>
      </c>
    </row>
    <row r="2014" spans="2:3">
      <c r="B2014" s="222">
        <v>201.2</v>
      </c>
      <c r="C2014" s="222">
        <v>36.200000000000003</v>
      </c>
    </row>
    <row r="2015" spans="2:3">
      <c r="B2015" s="222">
        <v>201.3</v>
      </c>
      <c r="C2015" s="222">
        <v>36.200000000000003</v>
      </c>
    </row>
    <row r="2016" spans="2:3">
      <c r="B2016" s="222">
        <v>201.4</v>
      </c>
      <c r="C2016" s="222">
        <v>36.200000000000003</v>
      </c>
    </row>
    <row r="2017" spans="2:3">
      <c r="B2017" s="222">
        <v>201.5</v>
      </c>
      <c r="C2017" s="222">
        <v>36.299999999999997</v>
      </c>
    </row>
    <row r="2018" spans="2:3">
      <c r="B2018" s="222">
        <v>201.6</v>
      </c>
      <c r="C2018" s="222">
        <v>36.299999999999997</v>
      </c>
    </row>
    <row r="2019" spans="2:3">
      <c r="B2019" s="222">
        <v>201.7</v>
      </c>
      <c r="C2019" s="222">
        <v>36.299999999999997</v>
      </c>
    </row>
    <row r="2020" spans="2:3">
      <c r="B2020" s="222">
        <v>201.8</v>
      </c>
      <c r="C2020" s="222">
        <v>36.299999999999997</v>
      </c>
    </row>
    <row r="2021" spans="2:3">
      <c r="B2021" s="222">
        <v>201.9</v>
      </c>
      <c r="C2021" s="222">
        <v>36.299999999999997</v>
      </c>
    </row>
    <row r="2022" spans="2:3">
      <c r="B2022" s="222">
        <v>202</v>
      </c>
      <c r="C2022" s="222">
        <v>36.4</v>
      </c>
    </row>
    <row r="2023" spans="2:3">
      <c r="B2023" s="222">
        <v>202.1</v>
      </c>
      <c r="C2023" s="222">
        <v>36.4</v>
      </c>
    </row>
    <row r="2024" spans="2:3">
      <c r="B2024" s="222">
        <v>202.2</v>
      </c>
      <c r="C2024" s="222">
        <v>36.4</v>
      </c>
    </row>
    <row r="2025" spans="2:3">
      <c r="B2025" s="222">
        <v>202.3</v>
      </c>
      <c r="C2025" s="222">
        <v>36.4</v>
      </c>
    </row>
    <row r="2026" spans="2:3">
      <c r="B2026" s="222">
        <v>202.4</v>
      </c>
      <c r="C2026" s="222">
        <v>36.4</v>
      </c>
    </row>
    <row r="2027" spans="2:3">
      <c r="B2027" s="222">
        <v>202.5</v>
      </c>
      <c r="C2027" s="222">
        <v>36.5</v>
      </c>
    </row>
    <row r="2028" spans="2:3">
      <c r="B2028" s="222">
        <v>202.6</v>
      </c>
      <c r="C2028" s="222">
        <v>36.5</v>
      </c>
    </row>
    <row r="2029" spans="2:3">
      <c r="B2029" s="222">
        <v>202.7</v>
      </c>
      <c r="C2029" s="222">
        <v>36.5</v>
      </c>
    </row>
    <row r="2030" spans="2:3">
      <c r="B2030" s="222">
        <v>202.8</v>
      </c>
      <c r="C2030" s="222">
        <v>36.5</v>
      </c>
    </row>
    <row r="2031" spans="2:3">
      <c r="B2031" s="222">
        <v>202.9</v>
      </c>
      <c r="C2031" s="222">
        <v>36.5</v>
      </c>
    </row>
    <row r="2032" spans="2:3">
      <c r="B2032" s="222">
        <v>203</v>
      </c>
      <c r="C2032" s="222">
        <v>36.6</v>
      </c>
    </row>
    <row r="2033" spans="2:3">
      <c r="B2033" s="222">
        <v>203.1</v>
      </c>
      <c r="C2033" s="222">
        <v>36.6</v>
      </c>
    </row>
    <row r="2034" spans="2:3">
      <c r="B2034" s="222">
        <v>203.2</v>
      </c>
      <c r="C2034" s="222">
        <v>36.6</v>
      </c>
    </row>
    <row r="2035" spans="2:3">
      <c r="B2035" s="222">
        <v>203.3</v>
      </c>
      <c r="C2035" s="222">
        <v>36.6</v>
      </c>
    </row>
    <row r="2036" spans="2:3">
      <c r="B2036" s="222">
        <v>203.4</v>
      </c>
      <c r="C2036" s="222">
        <v>36.700000000000003</v>
      </c>
    </row>
    <row r="2037" spans="2:3">
      <c r="B2037" s="222">
        <v>203.5</v>
      </c>
      <c r="C2037" s="222">
        <v>36.700000000000003</v>
      </c>
    </row>
    <row r="2038" spans="2:3">
      <c r="B2038" s="222">
        <v>203.6</v>
      </c>
      <c r="C2038" s="222">
        <v>36.700000000000003</v>
      </c>
    </row>
    <row r="2039" spans="2:3">
      <c r="B2039" s="222">
        <v>203.7</v>
      </c>
      <c r="C2039" s="222">
        <v>36.700000000000003</v>
      </c>
    </row>
    <row r="2040" spans="2:3">
      <c r="B2040" s="222">
        <v>203.8</v>
      </c>
      <c r="C2040" s="222">
        <v>36.799999999999997</v>
      </c>
    </row>
    <row r="2041" spans="2:3">
      <c r="B2041" s="222">
        <v>203.9</v>
      </c>
      <c r="C2041" s="222">
        <v>36.799999999999997</v>
      </c>
    </row>
    <row r="2042" spans="2:3">
      <c r="B2042" s="222">
        <v>204</v>
      </c>
      <c r="C2042" s="222">
        <v>36.799999999999997</v>
      </c>
    </row>
    <row r="2043" spans="2:3">
      <c r="B2043" s="222">
        <v>204.1</v>
      </c>
      <c r="C2043" s="222">
        <v>36.9</v>
      </c>
    </row>
    <row r="2044" spans="2:3">
      <c r="B2044" s="222">
        <v>204.2</v>
      </c>
      <c r="C2044" s="222">
        <v>36.9</v>
      </c>
    </row>
    <row r="2045" spans="2:3">
      <c r="B2045" s="222">
        <v>204.3</v>
      </c>
      <c r="C2045" s="222">
        <v>36.9</v>
      </c>
    </row>
    <row r="2046" spans="2:3">
      <c r="B2046" s="222">
        <v>204.4</v>
      </c>
      <c r="C2046" s="222">
        <v>37</v>
      </c>
    </row>
    <row r="2047" spans="2:3">
      <c r="B2047" s="222">
        <v>204.5</v>
      </c>
      <c r="C2047" s="222">
        <v>37</v>
      </c>
    </row>
    <row r="2048" spans="2:3">
      <c r="B2048" s="222">
        <v>204.6</v>
      </c>
      <c r="C2048" s="222">
        <v>37</v>
      </c>
    </row>
    <row r="2049" spans="2:3">
      <c r="B2049" s="222">
        <v>204.7</v>
      </c>
      <c r="C2049" s="222">
        <v>37</v>
      </c>
    </row>
    <row r="2050" spans="2:3">
      <c r="B2050" s="222">
        <v>204.8</v>
      </c>
      <c r="C2050" s="222">
        <v>37.1</v>
      </c>
    </row>
    <row r="2051" spans="2:3">
      <c r="B2051" s="222">
        <v>204.9</v>
      </c>
      <c r="C2051" s="222">
        <v>37.1</v>
      </c>
    </row>
    <row r="2052" spans="2:3">
      <c r="B2052" s="222">
        <v>205</v>
      </c>
      <c r="C2052" s="222">
        <v>37.1</v>
      </c>
    </row>
    <row r="2053" spans="2:3">
      <c r="B2053" s="222">
        <v>205.1</v>
      </c>
      <c r="C2053" s="222">
        <v>37.200000000000003</v>
      </c>
    </row>
    <row r="2054" spans="2:3">
      <c r="B2054" s="222">
        <v>205.2</v>
      </c>
      <c r="C2054" s="222">
        <v>37.200000000000003</v>
      </c>
    </row>
    <row r="2055" spans="2:3">
      <c r="B2055" s="222">
        <v>205.3</v>
      </c>
      <c r="C2055" s="222">
        <v>37.200000000000003</v>
      </c>
    </row>
    <row r="2056" spans="2:3">
      <c r="B2056" s="222">
        <v>205.4</v>
      </c>
      <c r="C2056" s="222">
        <v>37.299999999999997</v>
      </c>
    </row>
    <row r="2057" spans="2:3">
      <c r="B2057" s="222">
        <v>205.5</v>
      </c>
      <c r="C2057" s="222">
        <v>37.299999999999997</v>
      </c>
    </row>
    <row r="2058" spans="2:3">
      <c r="B2058" s="222">
        <v>205.6</v>
      </c>
      <c r="C2058" s="222">
        <v>37.299999999999997</v>
      </c>
    </row>
    <row r="2059" spans="2:3">
      <c r="B2059" s="222">
        <v>205.7</v>
      </c>
      <c r="C2059" s="222">
        <v>37.299999999999997</v>
      </c>
    </row>
    <row r="2060" spans="2:3">
      <c r="B2060" s="222">
        <v>205.8</v>
      </c>
      <c r="C2060" s="222">
        <v>37.4</v>
      </c>
    </row>
    <row r="2061" spans="2:3">
      <c r="B2061" s="222">
        <v>205.9</v>
      </c>
      <c r="C2061" s="222">
        <v>37.4</v>
      </c>
    </row>
    <row r="2062" spans="2:3">
      <c r="B2062" s="222">
        <v>206</v>
      </c>
      <c r="C2062" s="222">
        <v>37.4</v>
      </c>
    </row>
    <row r="2063" spans="2:3">
      <c r="B2063" s="222">
        <v>206.1</v>
      </c>
      <c r="C2063" s="222">
        <v>37.5</v>
      </c>
    </row>
    <row r="2064" spans="2:3">
      <c r="B2064" s="222">
        <v>206.2</v>
      </c>
      <c r="C2064" s="222">
        <v>37.5</v>
      </c>
    </row>
    <row r="2065" spans="2:3">
      <c r="B2065" s="222">
        <v>206.3</v>
      </c>
      <c r="C2065" s="222">
        <v>37.5</v>
      </c>
    </row>
    <row r="2066" spans="2:3">
      <c r="B2066" s="222">
        <v>206.4</v>
      </c>
      <c r="C2066" s="222">
        <v>37.6</v>
      </c>
    </row>
    <row r="2067" spans="2:3">
      <c r="B2067" s="222">
        <v>206.5</v>
      </c>
      <c r="C2067" s="222">
        <v>37.6</v>
      </c>
    </row>
    <row r="2068" spans="2:3">
      <c r="B2068" s="222">
        <v>206.6</v>
      </c>
      <c r="C2068" s="222">
        <v>37.6</v>
      </c>
    </row>
    <row r="2069" spans="2:3">
      <c r="B2069" s="222">
        <v>206.7</v>
      </c>
      <c r="C2069" s="222">
        <v>37.6</v>
      </c>
    </row>
    <row r="2070" spans="2:3">
      <c r="B2070" s="222">
        <v>206.8</v>
      </c>
      <c r="C2070" s="222">
        <v>37.700000000000003</v>
      </c>
    </row>
    <row r="2071" spans="2:3">
      <c r="B2071" s="222">
        <v>206.9</v>
      </c>
      <c r="C2071" s="222">
        <v>37.700000000000003</v>
      </c>
    </row>
    <row r="2072" spans="2:3">
      <c r="B2072" s="222">
        <v>207</v>
      </c>
      <c r="C2072" s="222">
        <v>37.700000000000003</v>
      </c>
    </row>
    <row r="2073" spans="2:3">
      <c r="B2073" s="222">
        <v>207.1</v>
      </c>
      <c r="C2073" s="222">
        <v>37.799999999999997</v>
      </c>
    </row>
    <row r="2074" spans="2:3">
      <c r="B2074" s="222">
        <v>207.2</v>
      </c>
      <c r="C2074" s="222">
        <v>37.799999999999997</v>
      </c>
    </row>
    <row r="2075" spans="2:3">
      <c r="B2075" s="222">
        <v>207.3</v>
      </c>
      <c r="C2075" s="222">
        <v>37.799999999999997</v>
      </c>
    </row>
    <row r="2076" spans="2:3">
      <c r="B2076" s="222">
        <v>207.4</v>
      </c>
      <c r="C2076" s="222">
        <v>37.9</v>
      </c>
    </row>
    <row r="2077" spans="2:3">
      <c r="B2077" s="222">
        <v>207.5</v>
      </c>
      <c r="C2077" s="222">
        <v>37.9</v>
      </c>
    </row>
    <row r="2078" spans="2:3">
      <c r="B2078" s="222">
        <v>207.6</v>
      </c>
      <c r="C2078" s="222">
        <v>37.9</v>
      </c>
    </row>
    <row r="2079" spans="2:3">
      <c r="B2079" s="222">
        <v>207.7</v>
      </c>
      <c r="C2079" s="222">
        <v>37.9</v>
      </c>
    </row>
    <row r="2080" spans="2:3">
      <c r="B2080" s="222">
        <v>207.8</v>
      </c>
      <c r="C2080" s="222">
        <v>38</v>
      </c>
    </row>
    <row r="2081" spans="2:3">
      <c r="B2081" s="222">
        <v>207.9</v>
      </c>
      <c r="C2081" s="222">
        <v>38</v>
      </c>
    </row>
    <row r="2082" spans="2:3">
      <c r="B2082" s="222">
        <v>208</v>
      </c>
      <c r="C2082" s="222">
        <v>38</v>
      </c>
    </row>
    <row r="2083" spans="2:3">
      <c r="B2083" s="222">
        <v>208.1</v>
      </c>
      <c r="C2083" s="222">
        <v>38.1</v>
      </c>
    </row>
    <row r="2084" spans="2:3">
      <c r="B2084" s="222">
        <v>208.2</v>
      </c>
      <c r="C2084" s="222">
        <v>38.1</v>
      </c>
    </row>
    <row r="2085" spans="2:3">
      <c r="B2085" s="222">
        <v>208.3</v>
      </c>
      <c r="C2085" s="222">
        <v>38.1</v>
      </c>
    </row>
    <row r="2086" spans="2:3">
      <c r="B2086" s="222">
        <v>208.4</v>
      </c>
      <c r="C2086" s="222">
        <v>38.200000000000003</v>
      </c>
    </row>
    <row r="2087" spans="2:3">
      <c r="B2087" s="222">
        <v>208.5</v>
      </c>
      <c r="C2087" s="222">
        <v>38.200000000000003</v>
      </c>
    </row>
    <row r="2088" spans="2:3">
      <c r="B2088" s="222">
        <v>208.6</v>
      </c>
      <c r="C2088" s="222">
        <v>38.200000000000003</v>
      </c>
    </row>
    <row r="2089" spans="2:3">
      <c r="B2089" s="222">
        <v>208.7</v>
      </c>
      <c r="C2089" s="222">
        <v>38.200000000000003</v>
      </c>
    </row>
    <row r="2090" spans="2:3">
      <c r="B2090" s="222">
        <v>208.8</v>
      </c>
      <c r="C2090" s="222">
        <v>38.299999999999997</v>
      </c>
    </row>
    <row r="2091" spans="2:3">
      <c r="B2091" s="222">
        <v>208.9</v>
      </c>
      <c r="C2091" s="222">
        <v>38.299999999999997</v>
      </c>
    </row>
    <row r="2092" spans="2:3">
      <c r="B2092" s="222">
        <v>209</v>
      </c>
      <c r="C2092" s="222">
        <v>38.299999999999997</v>
      </c>
    </row>
    <row r="2093" spans="2:3">
      <c r="B2093" s="222">
        <v>209.1</v>
      </c>
      <c r="C2093" s="222">
        <v>38.4</v>
      </c>
    </row>
    <row r="2094" spans="2:3">
      <c r="B2094" s="222">
        <v>209.2</v>
      </c>
      <c r="C2094" s="222">
        <v>38.4</v>
      </c>
    </row>
    <row r="2095" spans="2:3">
      <c r="B2095" s="222">
        <v>209.3</v>
      </c>
      <c r="C2095" s="222">
        <v>38.4</v>
      </c>
    </row>
    <row r="2096" spans="2:3">
      <c r="B2096" s="222">
        <v>209.4</v>
      </c>
      <c r="C2096" s="222">
        <v>38.5</v>
      </c>
    </row>
    <row r="2097" spans="2:3">
      <c r="B2097" s="222">
        <v>209.5</v>
      </c>
      <c r="C2097" s="222">
        <v>38.5</v>
      </c>
    </row>
    <row r="2098" spans="2:3">
      <c r="B2098" s="222">
        <v>209.6</v>
      </c>
      <c r="C2098" s="222">
        <v>38.5</v>
      </c>
    </row>
    <row r="2099" spans="2:3">
      <c r="B2099" s="222">
        <v>209.7</v>
      </c>
      <c r="C2099" s="222">
        <v>38.5</v>
      </c>
    </row>
    <row r="2100" spans="2:3">
      <c r="B2100" s="222">
        <v>209.8</v>
      </c>
      <c r="C2100" s="222">
        <v>38.6</v>
      </c>
    </row>
    <row r="2101" spans="2:3">
      <c r="B2101" s="222">
        <v>209.9</v>
      </c>
      <c r="C2101" s="222">
        <v>38.6</v>
      </c>
    </row>
    <row r="2102" spans="2:3">
      <c r="B2102" s="222">
        <v>210</v>
      </c>
      <c r="C2102" s="222">
        <v>38.6</v>
      </c>
    </row>
    <row r="2103" spans="2:3">
      <c r="B2103" s="222">
        <v>210.1</v>
      </c>
      <c r="C2103" s="222">
        <v>38.700000000000003</v>
      </c>
    </row>
    <row r="2104" spans="2:3">
      <c r="B2104" s="222">
        <v>210.2</v>
      </c>
      <c r="C2104" s="222">
        <v>38.700000000000003</v>
      </c>
    </row>
    <row r="2105" spans="2:3">
      <c r="B2105" s="222">
        <v>210.3</v>
      </c>
      <c r="C2105" s="222">
        <v>38.799999999999997</v>
      </c>
    </row>
    <row r="2106" spans="2:3">
      <c r="B2106" s="222">
        <v>210.4</v>
      </c>
      <c r="C2106" s="222">
        <v>38.799999999999997</v>
      </c>
    </row>
    <row r="2107" spans="2:3">
      <c r="B2107" s="222">
        <v>210.5</v>
      </c>
      <c r="C2107" s="222">
        <v>38.9</v>
      </c>
    </row>
    <row r="2108" spans="2:3">
      <c r="B2108" s="222">
        <v>210.6</v>
      </c>
      <c r="C2108" s="222">
        <v>38.9</v>
      </c>
    </row>
    <row r="2109" spans="2:3">
      <c r="B2109" s="222">
        <v>210.7</v>
      </c>
      <c r="C2109" s="222">
        <v>39</v>
      </c>
    </row>
    <row r="2110" spans="2:3">
      <c r="B2110" s="222">
        <v>210.8</v>
      </c>
      <c r="C2110" s="222">
        <v>39</v>
      </c>
    </row>
    <row r="2111" spans="2:3">
      <c r="B2111" s="222">
        <v>210.9</v>
      </c>
      <c r="C2111" s="222">
        <v>39</v>
      </c>
    </row>
    <row r="2112" spans="2:3">
      <c r="B2112" s="222">
        <v>211</v>
      </c>
      <c r="C2112" s="222">
        <v>39.1</v>
      </c>
    </row>
    <row r="2113" spans="2:3">
      <c r="B2113" s="222">
        <v>211.1</v>
      </c>
      <c r="C2113" s="222">
        <v>39.1</v>
      </c>
    </row>
    <row r="2114" spans="2:3">
      <c r="B2114" s="222">
        <v>211.2</v>
      </c>
      <c r="C2114" s="222">
        <v>39.200000000000003</v>
      </c>
    </row>
    <row r="2115" spans="2:3">
      <c r="B2115" s="222">
        <v>211.3</v>
      </c>
      <c r="C2115" s="222">
        <v>39.200000000000003</v>
      </c>
    </row>
    <row r="2116" spans="2:3">
      <c r="B2116" s="222">
        <v>211.4</v>
      </c>
      <c r="C2116" s="222">
        <v>39.299999999999997</v>
      </c>
    </row>
    <row r="2117" spans="2:3">
      <c r="B2117" s="222">
        <v>211.5</v>
      </c>
      <c r="C2117" s="222">
        <v>39.299999999999997</v>
      </c>
    </row>
    <row r="2118" spans="2:3">
      <c r="B2118" s="222">
        <v>211.6</v>
      </c>
      <c r="C2118" s="222">
        <v>39.4</v>
      </c>
    </row>
    <row r="2119" spans="2:3">
      <c r="B2119" s="222">
        <v>211.7</v>
      </c>
      <c r="C2119" s="222">
        <v>39.4</v>
      </c>
    </row>
    <row r="2120" spans="2:3">
      <c r="B2120" s="222">
        <v>211.8</v>
      </c>
      <c r="C2120" s="222">
        <v>39.5</v>
      </c>
    </row>
    <row r="2121" spans="2:3">
      <c r="B2121" s="222">
        <v>211.9</v>
      </c>
      <c r="C2121" s="222">
        <v>39.5</v>
      </c>
    </row>
    <row r="2122" spans="2:3">
      <c r="B2122" s="222">
        <v>212</v>
      </c>
      <c r="C2122" s="222">
        <v>39.5</v>
      </c>
    </row>
    <row r="2123" spans="2:3">
      <c r="B2123" s="222">
        <v>212.1</v>
      </c>
      <c r="C2123" s="222">
        <v>39.6</v>
      </c>
    </row>
    <row r="2124" spans="2:3">
      <c r="B2124" s="222">
        <v>212.2</v>
      </c>
      <c r="C2124" s="222">
        <v>39.6</v>
      </c>
    </row>
    <row r="2125" spans="2:3">
      <c r="B2125" s="222">
        <v>212.3</v>
      </c>
      <c r="C2125" s="222">
        <v>39.700000000000003</v>
      </c>
    </row>
    <row r="2126" spans="2:3">
      <c r="B2126" s="222">
        <v>212.4</v>
      </c>
      <c r="C2126" s="222">
        <v>39.700000000000003</v>
      </c>
    </row>
    <row r="2127" spans="2:3">
      <c r="B2127" s="222">
        <v>212.5</v>
      </c>
      <c r="C2127" s="222">
        <v>39.799999999999997</v>
      </c>
    </row>
    <row r="2128" spans="2:3">
      <c r="B2128" s="222">
        <v>212.6</v>
      </c>
      <c r="C2128" s="222">
        <v>39.799999999999997</v>
      </c>
    </row>
    <row r="2129" spans="2:3">
      <c r="B2129" s="222">
        <v>212.7</v>
      </c>
      <c r="C2129" s="222">
        <v>39.9</v>
      </c>
    </row>
    <row r="2130" spans="2:3">
      <c r="B2130" s="222">
        <v>212.8</v>
      </c>
      <c r="C2130" s="222">
        <v>39.9</v>
      </c>
    </row>
    <row r="2131" spans="2:3">
      <c r="B2131" s="222">
        <v>212.9</v>
      </c>
      <c r="C2131" s="222">
        <v>40</v>
      </c>
    </row>
    <row r="2132" spans="2:3">
      <c r="B2132" s="222">
        <v>213</v>
      </c>
      <c r="C2132" s="222">
        <v>40</v>
      </c>
    </row>
    <row r="2133" spans="2:3">
      <c r="B2133" s="222">
        <v>213.1</v>
      </c>
      <c r="C2133" s="222">
        <v>40.1</v>
      </c>
    </row>
    <row r="2134" spans="2:3">
      <c r="B2134" s="222">
        <v>213.2</v>
      </c>
      <c r="C2134" s="222">
        <v>40.1</v>
      </c>
    </row>
    <row r="2135" spans="2:3">
      <c r="B2135" s="222">
        <v>213.3</v>
      </c>
      <c r="C2135" s="222">
        <v>40.1</v>
      </c>
    </row>
    <row r="2136" spans="2:3">
      <c r="B2136" s="222">
        <v>213.4</v>
      </c>
      <c r="C2136" s="222">
        <v>40.200000000000003</v>
      </c>
    </row>
    <row r="2137" spans="2:3">
      <c r="B2137" s="222">
        <v>213.5</v>
      </c>
      <c r="C2137" s="222">
        <v>40.200000000000003</v>
      </c>
    </row>
    <row r="2138" spans="2:3">
      <c r="B2138" s="222">
        <v>213.6</v>
      </c>
      <c r="C2138" s="222">
        <v>40.299999999999997</v>
      </c>
    </row>
    <row r="2139" spans="2:3">
      <c r="B2139" s="222">
        <v>213.7</v>
      </c>
      <c r="C2139" s="222">
        <v>40.299999999999997</v>
      </c>
    </row>
    <row r="2140" spans="2:3">
      <c r="B2140" s="222">
        <v>213.8</v>
      </c>
      <c r="C2140" s="222">
        <v>40.4</v>
      </c>
    </row>
    <row r="2141" spans="2:3">
      <c r="B2141" s="222">
        <v>213.9</v>
      </c>
      <c r="C2141" s="222">
        <v>40.4</v>
      </c>
    </row>
    <row r="2142" spans="2:3">
      <c r="B2142" s="222">
        <v>214</v>
      </c>
      <c r="C2142" s="222">
        <v>40.5</v>
      </c>
    </row>
    <row r="2143" spans="2:3">
      <c r="B2143" s="222">
        <v>214.1</v>
      </c>
      <c r="C2143" s="222">
        <v>40.5</v>
      </c>
    </row>
    <row r="2144" spans="2:3">
      <c r="B2144" s="222">
        <v>214.2</v>
      </c>
      <c r="C2144" s="222">
        <v>40.6</v>
      </c>
    </row>
    <row r="2145" spans="2:3">
      <c r="B2145" s="222">
        <v>214.3</v>
      </c>
      <c r="C2145" s="222">
        <v>40.6</v>
      </c>
    </row>
    <row r="2146" spans="2:3">
      <c r="B2146" s="222">
        <v>214.4</v>
      </c>
      <c r="C2146" s="222">
        <v>40.6</v>
      </c>
    </row>
    <row r="2147" spans="2:3">
      <c r="B2147" s="222">
        <v>214.5</v>
      </c>
      <c r="C2147" s="222">
        <v>40.700000000000003</v>
      </c>
    </row>
    <row r="2148" spans="2:3">
      <c r="B2148" s="222">
        <v>214.6</v>
      </c>
      <c r="C2148" s="222">
        <v>40.700000000000003</v>
      </c>
    </row>
    <row r="2149" spans="2:3">
      <c r="B2149" s="222">
        <v>214.7</v>
      </c>
      <c r="C2149" s="222">
        <v>40.799999999999997</v>
      </c>
    </row>
    <row r="2150" spans="2:3">
      <c r="B2150" s="222">
        <v>214.8</v>
      </c>
      <c r="C2150" s="222">
        <v>40.799999999999997</v>
      </c>
    </row>
    <row r="2151" spans="2:3">
      <c r="B2151" s="222">
        <v>214.9</v>
      </c>
      <c r="C2151" s="222">
        <v>40.9</v>
      </c>
    </row>
    <row r="2152" spans="2:3">
      <c r="B2152" s="222">
        <v>215</v>
      </c>
      <c r="C2152" s="222">
        <v>40.9</v>
      </c>
    </row>
    <row r="2153" spans="2:3">
      <c r="B2153" s="222">
        <v>215.1</v>
      </c>
      <c r="C2153" s="222">
        <v>41</v>
      </c>
    </row>
    <row r="2154" spans="2:3">
      <c r="B2154" s="222">
        <v>215.2</v>
      </c>
      <c r="C2154" s="222">
        <v>41</v>
      </c>
    </row>
    <row r="2155" spans="2:3">
      <c r="B2155" s="222">
        <v>215.3</v>
      </c>
      <c r="C2155" s="222">
        <v>41.1</v>
      </c>
    </row>
    <row r="2156" spans="2:3">
      <c r="B2156" s="222">
        <v>215.4</v>
      </c>
      <c r="C2156" s="222">
        <v>41.1</v>
      </c>
    </row>
    <row r="2157" spans="2:3">
      <c r="B2157" s="222">
        <v>215.5</v>
      </c>
      <c r="C2157" s="222">
        <v>41.1</v>
      </c>
    </row>
    <row r="2158" spans="2:3">
      <c r="B2158" s="222">
        <v>215.6</v>
      </c>
      <c r="C2158" s="222">
        <v>41.2</v>
      </c>
    </row>
    <row r="2159" spans="2:3">
      <c r="B2159" s="222">
        <v>215.7</v>
      </c>
      <c r="C2159" s="222">
        <v>41.2</v>
      </c>
    </row>
    <row r="2160" spans="2:3">
      <c r="B2160" s="222">
        <v>215.8</v>
      </c>
      <c r="C2160" s="222">
        <v>41.3</v>
      </c>
    </row>
    <row r="2161" spans="2:3">
      <c r="B2161" s="222">
        <v>215.9</v>
      </c>
      <c r="C2161" s="222">
        <v>41.3</v>
      </c>
    </row>
    <row r="2162" spans="2:3">
      <c r="B2162" s="222">
        <v>216</v>
      </c>
      <c r="C2162" s="222">
        <v>41.4</v>
      </c>
    </row>
    <row r="2163" spans="2:3">
      <c r="B2163" s="222">
        <v>216.1</v>
      </c>
      <c r="C2163" s="222">
        <v>41.4</v>
      </c>
    </row>
    <row r="2164" spans="2:3">
      <c r="B2164" s="222">
        <v>216.2</v>
      </c>
      <c r="C2164" s="222">
        <v>41.5</v>
      </c>
    </row>
    <row r="2165" spans="2:3">
      <c r="B2165" s="222">
        <v>216.3</v>
      </c>
      <c r="C2165" s="222">
        <v>41.5</v>
      </c>
    </row>
    <row r="2166" spans="2:3">
      <c r="B2166" s="222">
        <v>216.4</v>
      </c>
      <c r="C2166" s="222">
        <v>41.6</v>
      </c>
    </row>
    <row r="2167" spans="2:3">
      <c r="B2167" s="222">
        <v>216.5</v>
      </c>
      <c r="C2167" s="222">
        <v>41.6</v>
      </c>
    </row>
    <row r="2168" spans="2:3">
      <c r="B2168" s="222">
        <v>216.6</v>
      </c>
      <c r="C2168" s="222">
        <v>41.6</v>
      </c>
    </row>
    <row r="2169" spans="2:3">
      <c r="B2169" s="222">
        <v>216.7</v>
      </c>
      <c r="C2169" s="222">
        <v>41.7</v>
      </c>
    </row>
    <row r="2170" spans="2:3">
      <c r="B2170" s="222">
        <v>216.8</v>
      </c>
      <c r="C2170" s="222">
        <v>41.7</v>
      </c>
    </row>
    <row r="2171" spans="2:3">
      <c r="B2171" s="222">
        <v>216.9</v>
      </c>
      <c r="C2171" s="222">
        <v>41.8</v>
      </c>
    </row>
    <row r="2172" spans="2:3">
      <c r="B2172" s="222">
        <v>217</v>
      </c>
      <c r="C2172" s="222">
        <v>41.8</v>
      </c>
    </row>
    <row r="2173" spans="2:3">
      <c r="B2173" s="222">
        <v>217.1</v>
      </c>
      <c r="C2173" s="222">
        <v>41.9</v>
      </c>
    </row>
    <row r="2174" spans="2:3">
      <c r="B2174" s="222">
        <v>217.2</v>
      </c>
      <c r="C2174" s="222">
        <v>41.9</v>
      </c>
    </row>
    <row r="2175" spans="2:3">
      <c r="B2175" s="222">
        <v>217.3</v>
      </c>
      <c r="C2175" s="222">
        <v>42</v>
      </c>
    </row>
    <row r="2176" spans="2:3">
      <c r="B2176" s="222">
        <v>217.4</v>
      </c>
      <c r="C2176" s="222">
        <v>42</v>
      </c>
    </row>
    <row r="2177" spans="2:3">
      <c r="B2177" s="222">
        <v>217.5</v>
      </c>
      <c r="C2177" s="222">
        <v>42.1</v>
      </c>
    </row>
    <row r="2178" spans="2:3">
      <c r="B2178" s="222">
        <v>217.6</v>
      </c>
      <c r="C2178" s="222">
        <v>42.1</v>
      </c>
    </row>
    <row r="2179" spans="2:3">
      <c r="B2179" s="222">
        <v>217.7</v>
      </c>
      <c r="C2179" s="222">
        <v>42.1</v>
      </c>
    </row>
    <row r="2180" spans="2:3">
      <c r="B2180" s="222">
        <v>217.8</v>
      </c>
      <c r="C2180" s="222">
        <v>42.2</v>
      </c>
    </row>
    <row r="2181" spans="2:3">
      <c r="B2181" s="222">
        <v>217.9</v>
      </c>
      <c r="C2181" s="222">
        <v>42.2</v>
      </c>
    </row>
    <row r="2182" spans="2:3">
      <c r="B2182" s="222">
        <v>218</v>
      </c>
      <c r="C2182" s="222">
        <v>42.3</v>
      </c>
    </row>
    <row r="2183" spans="2:3">
      <c r="B2183" s="222">
        <v>218.1</v>
      </c>
      <c r="C2183" s="222">
        <v>42.3</v>
      </c>
    </row>
    <row r="2184" spans="2:3">
      <c r="B2184" s="222">
        <v>218.2</v>
      </c>
      <c r="C2184" s="222">
        <v>42.4</v>
      </c>
    </row>
    <row r="2185" spans="2:3">
      <c r="B2185" s="222">
        <v>218.3</v>
      </c>
      <c r="C2185" s="222">
        <v>42.4</v>
      </c>
    </row>
    <row r="2186" spans="2:3">
      <c r="B2186" s="222">
        <v>218.4</v>
      </c>
      <c r="C2186" s="222">
        <v>42.5</v>
      </c>
    </row>
    <row r="2187" spans="2:3">
      <c r="B2187" s="222">
        <v>218.5</v>
      </c>
      <c r="C2187" s="222">
        <v>42.5</v>
      </c>
    </row>
    <row r="2188" spans="2:3">
      <c r="B2188" s="222">
        <v>218.6</v>
      </c>
      <c r="C2188" s="222">
        <v>42.6</v>
      </c>
    </row>
    <row r="2189" spans="2:3">
      <c r="B2189" s="222">
        <v>218.7</v>
      </c>
      <c r="C2189" s="222">
        <v>42.6</v>
      </c>
    </row>
    <row r="2190" spans="2:3">
      <c r="B2190" s="222">
        <v>218.8</v>
      </c>
      <c r="C2190" s="222">
        <v>42.6</v>
      </c>
    </row>
    <row r="2191" spans="2:3">
      <c r="B2191" s="222">
        <v>218.9</v>
      </c>
      <c r="C2191" s="222">
        <v>42.7</v>
      </c>
    </row>
    <row r="2192" spans="2:3">
      <c r="B2192" s="222">
        <v>219</v>
      </c>
      <c r="C2192" s="222">
        <v>42.7</v>
      </c>
    </row>
    <row r="2193" spans="2:3">
      <c r="B2193" s="222">
        <v>219.1</v>
      </c>
      <c r="C2193" s="222">
        <v>42.8</v>
      </c>
    </row>
    <row r="2194" spans="2:3">
      <c r="B2194" s="222">
        <v>219.2</v>
      </c>
      <c r="C2194" s="222">
        <v>42.8</v>
      </c>
    </row>
    <row r="2195" spans="2:3">
      <c r="B2195" s="222">
        <v>219.3</v>
      </c>
      <c r="C2195" s="222">
        <v>42.9</v>
      </c>
    </row>
    <row r="2196" spans="2:3">
      <c r="B2196" s="222">
        <v>219.4</v>
      </c>
      <c r="C2196" s="222">
        <v>42.9</v>
      </c>
    </row>
    <row r="2197" spans="2:3">
      <c r="B2197" s="222">
        <v>219.5</v>
      </c>
      <c r="C2197" s="222">
        <v>43</v>
      </c>
    </row>
    <row r="2198" spans="2:3">
      <c r="B2198" s="222">
        <v>219.6</v>
      </c>
      <c r="C2198" s="222">
        <v>43</v>
      </c>
    </row>
    <row r="2199" spans="2:3">
      <c r="B2199" s="222">
        <v>219.7</v>
      </c>
      <c r="C2199" s="222">
        <v>43.1</v>
      </c>
    </row>
    <row r="2200" spans="2:3">
      <c r="B2200" s="222">
        <v>219.8</v>
      </c>
      <c r="C2200" s="222">
        <v>43.1</v>
      </c>
    </row>
    <row r="2201" spans="2:3">
      <c r="B2201" s="222">
        <v>219.9</v>
      </c>
      <c r="C2201" s="222">
        <v>43.2</v>
      </c>
    </row>
    <row r="2202" spans="2:3">
      <c r="B2202" s="222">
        <v>220</v>
      </c>
      <c r="C2202" s="222">
        <v>43.2</v>
      </c>
    </row>
    <row r="2203" spans="2:3">
      <c r="B2203" s="222">
        <v>220.1</v>
      </c>
      <c r="C2203" s="222">
        <v>43.2</v>
      </c>
    </row>
    <row r="2204" spans="2:3">
      <c r="B2204" s="222">
        <v>220.2</v>
      </c>
      <c r="C2204" s="222">
        <v>43.3</v>
      </c>
    </row>
    <row r="2205" spans="2:3">
      <c r="B2205" s="222">
        <v>220.3</v>
      </c>
      <c r="C2205" s="222">
        <v>43.3</v>
      </c>
    </row>
    <row r="2206" spans="2:3">
      <c r="B2206" s="222">
        <v>220.4</v>
      </c>
      <c r="C2206" s="222">
        <v>43.4</v>
      </c>
    </row>
    <row r="2207" spans="2:3">
      <c r="B2207" s="222">
        <v>220.5</v>
      </c>
      <c r="C2207" s="222">
        <v>43.4</v>
      </c>
    </row>
    <row r="2208" spans="2:3">
      <c r="B2208" s="222">
        <v>220.6</v>
      </c>
      <c r="C2208" s="222">
        <v>43.5</v>
      </c>
    </row>
    <row r="2209" spans="2:3">
      <c r="B2209" s="222">
        <v>220.7</v>
      </c>
      <c r="C2209" s="222">
        <v>43.5</v>
      </c>
    </row>
    <row r="2210" spans="2:3">
      <c r="B2210" s="222">
        <v>220.8</v>
      </c>
      <c r="C2210" s="222">
        <v>43.6</v>
      </c>
    </row>
    <row r="2211" spans="2:3">
      <c r="B2211" s="222">
        <v>220.9</v>
      </c>
      <c r="C2211" s="222">
        <v>43.6</v>
      </c>
    </row>
    <row r="2212" spans="2:3">
      <c r="B2212" s="222">
        <v>221</v>
      </c>
      <c r="C2212" s="222">
        <v>43.7</v>
      </c>
    </row>
    <row r="2213" spans="2:3">
      <c r="B2213" s="222">
        <v>221.1</v>
      </c>
      <c r="C2213" s="222">
        <v>43.7</v>
      </c>
    </row>
    <row r="2214" spans="2:3">
      <c r="B2214" s="222">
        <v>221.2</v>
      </c>
      <c r="C2214" s="222">
        <v>43.7</v>
      </c>
    </row>
    <row r="2215" spans="2:3">
      <c r="B2215" s="222">
        <v>221.3</v>
      </c>
      <c r="C2215" s="222">
        <v>43.8</v>
      </c>
    </row>
    <row r="2216" spans="2:3">
      <c r="B2216" s="222">
        <v>221.4</v>
      </c>
      <c r="C2216" s="222">
        <v>43.8</v>
      </c>
    </row>
    <row r="2217" spans="2:3">
      <c r="B2217" s="222">
        <v>221.5</v>
      </c>
      <c r="C2217" s="222">
        <v>43.9</v>
      </c>
    </row>
    <row r="2218" spans="2:3">
      <c r="B2218" s="222">
        <v>221.6</v>
      </c>
      <c r="C2218" s="222">
        <v>43.9</v>
      </c>
    </row>
    <row r="2219" spans="2:3">
      <c r="B2219" s="222">
        <v>221.7</v>
      </c>
      <c r="C2219" s="222">
        <v>44</v>
      </c>
    </row>
    <row r="2220" spans="2:3">
      <c r="B2220" s="222">
        <v>221.8</v>
      </c>
      <c r="C2220" s="222">
        <v>44</v>
      </c>
    </row>
    <row r="2221" spans="2:3">
      <c r="B2221" s="222">
        <v>221.9</v>
      </c>
      <c r="C2221" s="222">
        <v>44.1</v>
      </c>
    </row>
    <row r="2222" spans="2:3">
      <c r="B2222" s="222">
        <v>222</v>
      </c>
      <c r="C2222" s="222">
        <v>44.1</v>
      </c>
    </row>
    <row r="2223" spans="2:3">
      <c r="B2223" s="222">
        <v>222.1</v>
      </c>
      <c r="C2223" s="222">
        <v>44.2</v>
      </c>
    </row>
    <row r="2224" spans="2:3">
      <c r="B2224" s="222">
        <v>222.2</v>
      </c>
      <c r="C2224" s="222">
        <v>44.2</v>
      </c>
    </row>
    <row r="2225" spans="2:3">
      <c r="B2225" s="222">
        <v>222.3</v>
      </c>
      <c r="C2225" s="222">
        <v>44.2</v>
      </c>
    </row>
    <row r="2226" spans="2:3">
      <c r="B2226" s="222">
        <v>222.4</v>
      </c>
      <c r="C2226" s="222">
        <v>44.3</v>
      </c>
    </row>
    <row r="2227" spans="2:3">
      <c r="B2227" s="222">
        <v>222.5</v>
      </c>
      <c r="C2227" s="222">
        <v>44.3</v>
      </c>
    </row>
    <row r="2228" spans="2:3">
      <c r="B2228" s="222">
        <v>222.6</v>
      </c>
      <c r="C2228" s="222">
        <v>44.4</v>
      </c>
    </row>
    <row r="2229" spans="2:3">
      <c r="B2229" s="222">
        <v>222.7</v>
      </c>
      <c r="C2229" s="222">
        <v>44.4</v>
      </c>
    </row>
    <row r="2230" spans="2:3">
      <c r="B2230" s="222">
        <v>222.8</v>
      </c>
      <c r="C2230" s="222">
        <v>44.5</v>
      </c>
    </row>
    <row r="2231" spans="2:3">
      <c r="B2231" s="222">
        <v>222.9</v>
      </c>
      <c r="C2231" s="222">
        <v>44.5</v>
      </c>
    </row>
    <row r="2232" spans="2:3">
      <c r="B2232" s="222">
        <v>223</v>
      </c>
      <c r="C2232" s="222">
        <v>44.6</v>
      </c>
    </row>
    <row r="2233" spans="2:3">
      <c r="B2233" s="222">
        <v>223.1</v>
      </c>
      <c r="C2233" s="222">
        <v>44.6</v>
      </c>
    </row>
    <row r="2234" spans="2:3">
      <c r="B2234" s="222">
        <v>223.2</v>
      </c>
      <c r="C2234" s="222">
        <v>44.7</v>
      </c>
    </row>
    <row r="2235" spans="2:3">
      <c r="B2235" s="222">
        <v>223.3</v>
      </c>
      <c r="C2235" s="222">
        <v>44.7</v>
      </c>
    </row>
    <row r="2236" spans="2:3">
      <c r="B2236" s="222">
        <v>223.4</v>
      </c>
      <c r="C2236" s="222">
        <v>44.7</v>
      </c>
    </row>
    <row r="2237" spans="2:3">
      <c r="B2237" s="222">
        <v>223.5</v>
      </c>
      <c r="C2237" s="222">
        <v>44.8</v>
      </c>
    </row>
    <row r="2238" spans="2:3">
      <c r="B2238" s="222">
        <v>223.6</v>
      </c>
      <c r="C2238" s="222">
        <v>44.8</v>
      </c>
    </row>
    <row r="2239" spans="2:3">
      <c r="B2239" s="222">
        <v>223.7</v>
      </c>
      <c r="C2239" s="222">
        <v>44.9</v>
      </c>
    </row>
    <row r="2240" spans="2:3">
      <c r="B2240" s="222">
        <v>223.8</v>
      </c>
      <c r="C2240" s="222">
        <v>44.9</v>
      </c>
    </row>
    <row r="2241" spans="2:3">
      <c r="B2241" s="222">
        <v>223.9</v>
      </c>
      <c r="C2241" s="222">
        <v>45</v>
      </c>
    </row>
    <row r="2242" spans="2:3">
      <c r="B2242" s="222">
        <v>224</v>
      </c>
      <c r="C2242" s="222">
        <v>45</v>
      </c>
    </row>
    <row r="2243" spans="2:3">
      <c r="B2243" s="222">
        <v>224.1</v>
      </c>
      <c r="C2243" s="222">
        <v>45.1</v>
      </c>
    </row>
    <row r="2244" spans="2:3">
      <c r="B2244" s="222">
        <v>224.2</v>
      </c>
      <c r="C2244" s="222">
        <v>45.1</v>
      </c>
    </row>
    <row r="2245" spans="2:3">
      <c r="B2245" s="222">
        <v>224.3</v>
      </c>
      <c r="C2245" s="222">
        <v>45.2</v>
      </c>
    </row>
    <row r="2246" spans="2:3">
      <c r="B2246" s="222">
        <v>224.4</v>
      </c>
      <c r="C2246" s="222">
        <v>45.2</v>
      </c>
    </row>
    <row r="2247" spans="2:3">
      <c r="B2247" s="222">
        <v>224.5</v>
      </c>
      <c r="C2247" s="222">
        <v>45.2</v>
      </c>
    </row>
    <row r="2248" spans="2:3">
      <c r="B2248" s="222">
        <v>224.6</v>
      </c>
      <c r="C2248" s="222">
        <v>45.3</v>
      </c>
    </row>
    <row r="2249" spans="2:3">
      <c r="B2249" s="222">
        <v>224.7</v>
      </c>
      <c r="C2249" s="222">
        <v>45.3</v>
      </c>
    </row>
    <row r="2250" spans="2:3">
      <c r="B2250" s="222">
        <v>224.8</v>
      </c>
      <c r="C2250" s="222">
        <v>45.4</v>
      </c>
    </row>
    <row r="2251" spans="2:3">
      <c r="B2251" s="222">
        <v>224.9</v>
      </c>
      <c r="C2251" s="222">
        <v>45.4</v>
      </c>
    </row>
    <row r="2252" spans="2:3">
      <c r="B2252" s="222">
        <v>225</v>
      </c>
      <c r="C2252" s="222">
        <v>45.5</v>
      </c>
    </row>
    <row r="2253" spans="2:3">
      <c r="B2253" s="222">
        <v>225.1</v>
      </c>
      <c r="C2253" s="222">
        <v>45.5</v>
      </c>
    </row>
    <row r="2254" spans="2:3">
      <c r="B2254" s="222">
        <v>225.2</v>
      </c>
      <c r="C2254" s="222">
        <v>45.6</v>
      </c>
    </row>
    <row r="2255" spans="2:3">
      <c r="B2255" s="222">
        <v>225.3</v>
      </c>
      <c r="C2255" s="222">
        <v>45.6</v>
      </c>
    </row>
    <row r="2256" spans="2:3">
      <c r="B2256" s="222">
        <v>225.4</v>
      </c>
      <c r="C2256" s="222">
        <v>45.7</v>
      </c>
    </row>
    <row r="2257" spans="2:3">
      <c r="B2257" s="222">
        <v>225.5</v>
      </c>
      <c r="C2257" s="222">
        <v>45.7</v>
      </c>
    </row>
    <row r="2258" spans="2:3">
      <c r="B2258" s="222">
        <v>225.6</v>
      </c>
      <c r="C2258" s="222">
        <v>45.8</v>
      </c>
    </row>
    <row r="2259" spans="2:3">
      <c r="B2259" s="222">
        <v>225.7</v>
      </c>
      <c r="C2259" s="222">
        <v>45.8</v>
      </c>
    </row>
    <row r="2260" spans="2:3">
      <c r="B2260" s="222">
        <v>225.8</v>
      </c>
      <c r="C2260" s="222">
        <v>45.8</v>
      </c>
    </row>
    <row r="2261" spans="2:3">
      <c r="B2261" s="222">
        <v>225.9</v>
      </c>
      <c r="C2261" s="222">
        <v>45.9</v>
      </c>
    </row>
    <row r="2262" spans="2:3">
      <c r="B2262" s="222">
        <v>226</v>
      </c>
      <c r="C2262" s="222">
        <v>45.9</v>
      </c>
    </row>
    <row r="2263" spans="2:3">
      <c r="B2263" s="222">
        <v>226.1</v>
      </c>
      <c r="C2263" s="222">
        <v>46</v>
      </c>
    </row>
    <row r="2264" spans="2:3">
      <c r="B2264" s="222">
        <v>226.2</v>
      </c>
      <c r="C2264" s="222">
        <v>46</v>
      </c>
    </row>
    <row r="2265" spans="2:3">
      <c r="B2265" s="222">
        <v>226.3</v>
      </c>
      <c r="C2265" s="222">
        <v>46.1</v>
      </c>
    </row>
    <row r="2266" spans="2:3">
      <c r="B2266" s="222">
        <v>226.4</v>
      </c>
      <c r="C2266" s="222">
        <v>46.1</v>
      </c>
    </row>
    <row r="2267" spans="2:3">
      <c r="B2267" s="222">
        <v>226.5</v>
      </c>
      <c r="C2267" s="222">
        <v>46.2</v>
      </c>
    </row>
    <row r="2268" spans="2:3">
      <c r="B2268" s="222">
        <v>226.6</v>
      </c>
      <c r="C2268" s="222">
        <v>46.2</v>
      </c>
    </row>
    <row r="2269" spans="2:3">
      <c r="B2269" s="222">
        <v>226.7</v>
      </c>
      <c r="C2269" s="222">
        <v>46.3</v>
      </c>
    </row>
    <row r="2270" spans="2:3">
      <c r="B2270" s="222">
        <v>226.8</v>
      </c>
      <c r="C2270" s="222">
        <v>46.3</v>
      </c>
    </row>
    <row r="2271" spans="2:3">
      <c r="B2271" s="222">
        <v>226.9</v>
      </c>
      <c r="C2271" s="222">
        <v>46.3</v>
      </c>
    </row>
    <row r="2272" spans="2:3">
      <c r="B2272" s="222">
        <v>227</v>
      </c>
      <c r="C2272" s="222">
        <v>46.4</v>
      </c>
    </row>
    <row r="2273" spans="2:3">
      <c r="B2273" s="222">
        <v>227.1</v>
      </c>
      <c r="C2273" s="222">
        <v>46.4</v>
      </c>
    </row>
    <row r="2274" spans="2:3">
      <c r="B2274" s="222">
        <v>227.2</v>
      </c>
      <c r="C2274" s="222">
        <v>46.5</v>
      </c>
    </row>
    <row r="2275" spans="2:3">
      <c r="B2275" s="222">
        <v>227.3</v>
      </c>
      <c r="C2275" s="222">
        <v>46.5</v>
      </c>
    </row>
    <row r="2276" spans="2:3">
      <c r="B2276" s="222">
        <v>227.4</v>
      </c>
      <c r="C2276" s="222">
        <v>46.6</v>
      </c>
    </row>
    <row r="2277" spans="2:3">
      <c r="B2277" s="222">
        <v>227.5</v>
      </c>
      <c r="C2277" s="222">
        <v>46.6</v>
      </c>
    </row>
    <row r="2278" spans="2:3">
      <c r="B2278" s="222">
        <v>227.6</v>
      </c>
      <c r="C2278" s="222">
        <v>46.7</v>
      </c>
    </row>
    <row r="2279" spans="2:3">
      <c r="B2279" s="222">
        <v>227.7</v>
      </c>
      <c r="C2279" s="222">
        <v>46.7</v>
      </c>
    </row>
    <row r="2280" spans="2:3">
      <c r="B2280" s="222">
        <v>227.8</v>
      </c>
      <c r="C2280" s="222">
        <v>46.8</v>
      </c>
    </row>
    <row r="2281" spans="2:3">
      <c r="B2281" s="222">
        <v>227.9</v>
      </c>
      <c r="C2281" s="222">
        <v>46.8</v>
      </c>
    </row>
    <row r="2282" spans="2:3">
      <c r="B2282" s="222">
        <v>228</v>
      </c>
      <c r="C2282" s="222">
        <v>46.8</v>
      </c>
    </row>
    <row r="2283" spans="2:3">
      <c r="B2283" s="222">
        <v>228.1</v>
      </c>
      <c r="C2283" s="222">
        <v>46.9</v>
      </c>
    </row>
    <row r="2284" spans="2:3">
      <c r="B2284" s="222">
        <v>228.2</v>
      </c>
      <c r="C2284" s="222">
        <v>46.9</v>
      </c>
    </row>
    <row r="2285" spans="2:3">
      <c r="B2285" s="222">
        <v>228.3</v>
      </c>
      <c r="C2285" s="222">
        <v>47</v>
      </c>
    </row>
    <row r="2286" spans="2:3">
      <c r="B2286" s="222">
        <v>228.4</v>
      </c>
      <c r="C2286" s="222">
        <v>47</v>
      </c>
    </row>
    <row r="2287" spans="2:3">
      <c r="B2287" s="222">
        <v>228.5</v>
      </c>
      <c r="C2287" s="222">
        <v>47.1</v>
      </c>
    </row>
    <row r="2288" spans="2:3">
      <c r="B2288" s="222">
        <v>228.6</v>
      </c>
      <c r="C2288" s="222">
        <v>47.1</v>
      </c>
    </row>
    <row r="2289" spans="2:3">
      <c r="B2289" s="222">
        <v>228.7</v>
      </c>
      <c r="C2289" s="222">
        <v>47.2</v>
      </c>
    </row>
    <row r="2290" spans="2:3">
      <c r="B2290" s="222">
        <v>228.8</v>
      </c>
      <c r="C2290" s="222">
        <v>47.2</v>
      </c>
    </row>
    <row r="2291" spans="2:3">
      <c r="B2291" s="222">
        <v>228.9</v>
      </c>
      <c r="C2291" s="222">
        <v>47.3</v>
      </c>
    </row>
    <row r="2292" spans="2:3">
      <c r="B2292" s="222">
        <v>229</v>
      </c>
      <c r="C2292" s="222">
        <v>47.3</v>
      </c>
    </row>
    <row r="2293" spans="2:3">
      <c r="B2293" s="222">
        <v>229.1</v>
      </c>
      <c r="C2293" s="222">
        <v>47.3</v>
      </c>
    </row>
    <row r="2294" spans="2:3">
      <c r="B2294" s="222">
        <v>229.2</v>
      </c>
      <c r="C2294" s="222">
        <v>47.4</v>
      </c>
    </row>
    <row r="2295" spans="2:3">
      <c r="B2295" s="222">
        <v>229.3</v>
      </c>
      <c r="C2295" s="222">
        <v>47.4</v>
      </c>
    </row>
    <row r="2296" spans="2:3">
      <c r="B2296" s="222">
        <v>229.4</v>
      </c>
      <c r="C2296" s="222">
        <v>47.5</v>
      </c>
    </row>
    <row r="2297" spans="2:3">
      <c r="B2297" s="222">
        <v>229.5</v>
      </c>
      <c r="C2297" s="222">
        <v>47.5</v>
      </c>
    </row>
    <row r="2298" spans="2:3">
      <c r="B2298" s="222">
        <v>229.6</v>
      </c>
      <c r="C2298" s="222">
        <v>47.6</v>
      </c>
    </row>
    <row r="2299" spans="2:3">
      <c r="B2299" s="222">
        <v>229.7</v>
      </c>
      <c r="C2299" s="222">
        <v>47.6</v>
      </c>
    </row>
    <row r="2300" spans="2:3">
      <c r="B2300" s="222">
        <v>229.8</v>
      </c>
      <c r="C2300" s="222">
        <v>47.7</v>
      </c>
    </row>
    <row r="2301" spans="2:3">
      <c r="B2301" s="222">
        <v>229.9</v>
      </c>
      <c r="C2301" s="222">
        <v>47.7</v>
      </c>
    </row>
    <row r="2302" spans="2:3">
      <c r="B2302" s="222">
        <v>230</v>
      </c>
      <c r="C2302" s="222">
        <v>47.8</v>
      </c>
    </row>
    <row r="2303" spans="2:3">
      <c r="B2303" s="222">
        <v>230.1</v>
      </c>
      <c r="C2303" s="222">
        <v>47.8</v>
      </c>
    </row>
    <row r="2304" spans="2:3">
      <c r="B2304" s="222">
        <v>230.2</v>
      </c>
      <c r="C2304" s="222">
        <v>47.8</v>
      </c>
    </row>
    <row r="2305" spans="2:3">
      <c r="B2305" s="222">
        <v>230.3</v>
      </c>
      <c r="C2305" s="222">
        <v>47.9</v>
      </c>
    </row>
    <row r="2306" spans="2:3">
      <c r="B2306" s="222">
        <v>230.4</v>
      </c>
      <c r="C2306" s="222">
        <v>47.9</v>
      </c>
    </row>
    <row r="2307" spans="2:3">
      <c r="B2307" s="222">
        <v>230.5</v>
      </c>
      <c r="C2307" s="222">
        <v>48</v>
      </c>
    </row>
    <row r="2308" spans="2:3">
      <c r="B2308" s="222">
        <v>230.6</v>
      </c>
      <c r="C2308" s="222">
        <v>48</v>
      </c>
    </row>
    <row r="2309" spans="2:3">
      <c r="B2309" s="222">
        <v>230.7</v>
      </c>
      <c r="C2309" s="222">
        <v>48.1</v>
      </c>
    </row>
    <row r="2310" spans="2:3">
      <c r="B2310" s="222">
        <v>230.8</v>
      </c>
      <c r="C2310" s="222">
        <v>48.1</v>
      </c>
    </row>
    <row r="2311" spans="2:3">
      <c r="B2311" s="222">
        <v>230.9</v>
      </c>
      <c r="C2311" s="222">
        <v>48.2</v>
      </c>
    </row>
    <row r="2312" spans="2:3">
      <c r="B2312" s="222">
        <v>231</v>
      </c>
      <c r="C2312" s="222">
        <v>48.2</v>
      </c>
    </row>
    <row r="2313" spans="2:3">
      <c r="B2313" s="222">
        <v>231.1</v>
      </c>
      <c r="C2313" s="222">
        <v>48.3</v>
      </c>
    </row>
    <row r="2314" spans="2:3">
      <c r="B2314" s="222">
        <v>231.2</v>
      </c>
      <c r="C2314" s="222">
        <v>48.3</v>
      </c>
    </row>
    <row r="2315" spans="2:3">
      <c r="B2315" s="222">
        <v>231.3</v>
      </c>
      <c r="C2315" s="222">
        <v>48.3</v>
      </c>
    </row>
    <row r="2316" spans="2:3">
      <c r="B2316" s="222">
        <v>231.4</v>
      </c>
      <c r="C2316" s="222">
        <v>48.4</v>
      </c>
    </row>
    <row r="2317" spans="2:3">
      <c r="B2317" s="222">
        <v>231.5</v>
      </c>
      <c r="C2317" s="222">
        <v>48.4</v>
      </c>
    </row>
    <row r="2318" spans="2:3">
      <c r="B2318" s="222">
        <v>231.6</v>
      </c>
      <c r="C2318" s="222">
        <v>48.5</v>
      </c>
    </row>
    <row r="2319" spans="2:3">
      <c r="B2319" s="222">
        <v>231.7</v>
      </c>
      <c r="C2319" s="222">
        <v>48.5</v>
      </c>
    </row>
    <row r="2320" spans="2:3">
      <c r="B2320" s="222">
        <v>231.8</v>
      </c>
      <c r="C2320" s="222">
        <v>48.6</v>
      </c>
    </row>
    <row r="2321" spans="2:3">
      <c r="B2321" s="222">
        <v>231.9</v>
      </c>
      <c r="C2321" s="222">
        <v>48.6</v>
      </c>
    </row>
    <row r="2322" spans="2:3">
      <c r="B2322" s="222">
        <v>232</v>
      </c>
      <c r="C2322" s="222">
        <v>48.7</v>
      </c>
    </row>
    <row r="2323" spans="2:3">
      <c r="B2323" s="222">
        <v>232.1</v>
      </c>
      <c r="C2323" s="222">
        <v>48.7</v>
      </c>
    </row>
    <row r="2324" spans="2:3">
      <c r="B2324" s="222">
        <v>232.2</v>
      </c>
      <c r="C2324" s="222">
        <v>48.8</v>
      </c>
    </row>
    <row r="2325" spans="2:3">
      <c r="B2325" s="222">
        <v>232.3</v>
      </c>
      <c r="C2325" s="222">
        <v>48.8</v>
      </c>
    </row>
    <row r="2326" spans="2:3">
      <c r="B2326" s="222">
        <v>232.4</v>
      </c>
      <c r="C2326" s="222">
        <v>48.9</v>
      </c>
    </row>
    <row r="2327" spans="2:3">
      <c r="B2327" s="222">
        <v>232.5</v>
      </c>
      <c r="C2327" s="222">
        <v>48.9</v>
      </c>
    </row>
    <row r="2328" spans="2:3">
      <c r="B2328" s="222">
        <v>232.6</v>
      </c>
      <c r="C2328" s="222">
        <v>48.9</v>
      </c>
    </row>
    <row r="2329" spans="2:3">
      <c r="B2329" s="222">
        <v>232.7</v>
      </c>
      <c r="C2329" s="222">
        <v>49</v>
      </c>
    </row>
    <row r="2330" spans="2:3">
      <c r="B2330" s="222">
        <v>232.8</v>
      </c>
      <c r="C2330" s="222">
        <v>49</v>
      </c>
    </row>
    <row r="2331" spans="2:3">
      <c r="B2331" s="222">
        <v>232.9</v>
      </c>
      <c r="C2331" s="222">
        <v>49.1</v>
      </c>
    </row>
    <row r="2332" spans="2:3">
      <c r="B2332" s="222">
        <v>233</v>
      </c>
      <c r="C2332" s="222">
        <v>49.1</v>
      </c>
    </row>
    <row r="2333" spans="2:3">
      <c r="B2333" s="222">
        <v>233.1</v>
      </c>
      <c r="C2333" s="222">
        <v>49.2</v>
      </c>
    </row>
    <row r="2334" spans="2:3">
      <c r="B2334" s="222">
        <v>233.2</v>
      </c>
      <c r="C2334" s="222">
        <v>49.2</v>
      </c>
    </row>
    <row r="2335" spans="2:3">
      <c r="B2335" s="222">
        <v>233.3</v>
      </c>
      <c r="C2335" s="222">
        <v>49.3</v>
      </c>
    </row>
    <row r="2336" spans="2:3">
      <c r="B2336" s="222">
        <v>233.4</v>
      </c>
      <c r="C2336" s="222">
        <v>49.3</v>
      </c>
    </row>
    <row r="2337" spans="2:3">
      <c r="B2337" s="222">
        <v>233.5</v>
      </c>
      <c r="C2337" s="222">
        <v>49.4</v>
      </c>
    </row>
    <row r="2338" spans="2:3">
      <c r="B2338" s="222">
        <v>233.6</v>
      </c>
      <c r="C2338" s="222">
        <v>49.4</v>
      </c>
    </row>
    <row r="2339" spans="2:3">
      <c r="B2339" s="222">
        <v>233.7</v>
      </c>
      <c r="C2339" s="222">
        <v>49.4</v>
      </c>
    </row>
    <row r="2340" spans="2:3">
      <c r="B2340" s="222">
        <v>233.8</v>
      </c>
      <c r="C2340" s="222">
        <v>49.5</v>
      </c>
    </row>
    <row r="2341" spans="2:3">
      <c r="B2341" s="222">
        <v>233.9</v>
      </c>
      <c r="C2341" s="222">
        <v>49.5</v>
      </c>
    </row>
    <row r="2342" spans="2:3">
      <c r="B2342" s="222">
        <v>234</v>
      </c>
      <c r="C2342" s="222">
        <v>49.6</v>
      </c>
    </row>
    <row r="2343" spans="2:3">
      <c r="B2343" s="222">
        <v>234.1</v>
      </c>
      <c r="C2343" s="222">
        <v>49.6</v>
      </c>
    </row>
    <row r="2344" spans="2:3">
      <c r="B2344" s="222">
        <v>234.2</v>
      </c>
      <c r="C2344" s="222">
        <v>49.7</v>
      </c>
    </row>
    <row r="2345" spans="2:3">
      <c r="B2345" s="222">
        <v>234.3</v>
      </c>
      <c r="C2345" s="222">
        <v>49.7</v>
      </c>
    </row>
    <row r="2346" spans="2:3">
      <c r="B2346" s="222">
        <v>234.4</v>
      </c>
      <c r="C2346" s="222">
        <v>49.8</v>
      </c>
    </row>
    <row r="2347" spans="2:3">
      <c r="B2347" s="222">
        <v>234.5</v>
      </c>
      <c r="C2347" s="222">
        <v>49.8</v>
      </c>
    </row>
    <row r="2348" spans="2:3">
      <c r="B2348" s="222">
        <v>234.6</v>
      </c>
      <c r="C2348" s="222">
        <v>49.9</v>
      </c>
    </row>
    <row r="2349" spans="2:3">
      <c r="B2349" s="222">
        <v>234.7</v>
      </c>
      <c r="C2349" s="222">
        <v>49.9</v>
      </c>
    </row>
    <row r="2350" spans="2:3">
      <c r="B2350" s="222">
        <v>234.8</v>
      </c>
      <c r="C2350" s="222">
        <v>49.9</v>
      </c>
    </row>
    <row r="2351" spans="2:3">
      <c r="B2351" s="222">
        <v>234.9</v>
      </c>
      <c r="C2351" s="222">
        <v>50</v>
      </c>
    </row>
    <row r="2352" spans="2:3">
      <c r="B2352" s="222">
        <v>235</v>
      </c>
      <c r="C2352" s="222">
        <v>50</v>
      </c>
    </row>
    <row r="2353" spans="2:3">
      <c r="B2353" s="222">
        <v>235.1</v>
      </c>
      <c r="C2353" s="222">
        <v>50.1</v>
      </c>
    </row>
    <row r="2354" spans="2:3">
      <c r="B2354" s="222">
        <v>235.2</v>
      </c>
      <c r="C2354" s="222">
        <v>50.1</v>
      </c>
    </row>
    <row r="2355" spans="2:3">
      <c r="B2355" s="222">
        <v>235.3</v>
      </c>
      <c r="C2355" s="222">
        <v>50.2</v>
      </c>
    </row>
    <row r="2356" spans="2:3">
      <c r="B2356" s="222">
        <v>235.4</v>
      </c>
      <c r="C2356" s="222">
        <v>50.2</v>
      </c>
    </row>
    <row r="2357" spans="2:3">
      <c r="B2357" s="222">
        <v>235.5</v>
      </c>
      <c r="C2357" s="222">
        <v>50.3</v>
      </c>
    </row>
    <row r="2358" spans="2:3">
      <c r="B2358" s="222">
        <v>235.6</v>
      </c>
      <c r="C2358" s="222">
        <v>50.3</v>
      </c>
    </row>
    <row r="2359" spans="2:3">
      <c r="B2359" s="222">
        <v>235.7</v>
      </c>
      <c r="C2359" s="222">
        <v>50.4</v>
      </c>
    </row>
    <row r="2360" spans="2:3">
      <c r="B2360" s="222">
        <v>235.8</v>
      </c>
      <c r="C2360" s="222">
        <v>50.4</v>
      </c>
    </row>
    <row r="2361" spans="2:3">
      <c r="B2361" s="222">
        <v>235.9</v>
      </c>
      <c r="C2361" s="222">
        <v>50.4</v>
      </c>
    </row>
    <row r="2362" spans="2:3">
      <c r="B2362" s="222">
        <v>236</v>
      </c>
      <c r="C2362" s="222">
        <v>50.5</v>
      </c>
    </row>
    <row r="2363" spans="2:3">
      <c r="B2363" s="222">
        <v>236.1</v>
      </c>
      <c r="C2363" s="222">
        <v>50.5</v>
      </c>
    </row>
    <row r="2364" spans="2:3">
      <c r="B2364" s="222">
        <v>236.2</v>
      </c>
      <c r="C2364" s="222">
        <v>50.6</v>
      </c>
    </row>
    <row r="2365" spans="2:3">
      <c r="B2365" s="222">
        <v>236.3</v>
      </c>
      <c r="C2365" s="222">
        <v>50.6</v>
      </c>
    </row>
    <row r="2366" spans="2:3">
      <c r="B2366" s="222">
        <v>236.4</v>
      </c>
      <c r="C2366" s="222">
        <v>50.7</v>
      </c>
    </row>
    <row r="2367" spans="2:3">
      <c r="B2367" s="222">
        <v>236.5</v>
      </c>
      <c r="C2367" s="222">
        <v>50.7</v>
      </c>
    </row>
    <row r="2368" spans="2:3">
      <c r="B2368" s="222">
        <v>236.6</v>
      </c>
      <c r="C2368" s="222">
        <v>50.8</v>
      </c>
    </row>
    <row r="2369" spans="2:3">
      <c r="B2369" s="222">
        <v>236.7</v>
      </c>
      <c r="C2369" s="222">
        <v>50.8</v>
      </c>
    </row>
    <row r="2370" spans="2:3">
      <c r="B2370" s="222">
        <v>236.8</v>
      </c>
      <c r="C2370" s="222">
        <v>50.9</v>
      </c>
    </row>
    <row r="2371" spans="2:3">
      <c r="B2371" s="222">
        <v>236.9</v>
      </c>
      <c r="C2371" s="222">
        <v>50.9</v>
      </c>
    </row>
    <row r="2372" spans="2:3">
      <c r="B2372" s="222">
        <v>237</v>
      </c>
      <c r="C2372" s="222">
        <v>50.9</v>
      </c>
    </row>
    <row r="2373" spans="2:3">
      <c r="B2373" s="222">
        <v>237.1</v>
      </c>
      <c r="C2373" s="222">
        <v>51</v>
      </c>
    </row>
    <row r="2374" spans="2:3">
      <c r="B2374" s="222">
        <v>237.2</v>
      </c>
      <c r="C2374" s="222">
        <v>51</v>
      </c>
    </row>
    <row r="2375" spans="2:3">
      <c r="B2375" s="222">
        <v>237.3</v>
      </c>
      <c r="C2375" s="222">
        <v>51.1</v>
      </c>
    </row>
    <row r="2376" spans="2:3">
      <c r="B2376" s="222">
        <v>237.4</v>
      </c>
      <c r="C2376" s="222">
        <v>51.1</v>
      </c>
    </row>
    <row r="2377" spans="2:3">
      <c r="B2377" s="222">
        <v>237.5</v>
      </c>
      <c r="C2377" s="222">
        <v>51.2</v>
      </c>
    </row>
    <row r="2378" spans="2:3">
      <c r="B2378" s="222">
        <v>237.6</v>
      </c>
      <c r="C2378" s="222">
        <v>51.2</v>
      </c>
    </row>
    <row r="2379" spans="2:3">
      <c r="B2379" s="222">
        <v>237.7</v>
      </c>
      <c r="C2379" s="222">
        <v>51.3</v>
      </c>
    </row>
    <row r="2380" spans="2:3">
      <c r="B2380" s="222">
        <v>237.8</v>
      </c>
      <c r="C2380" s="222">
        <v>51.3</v>
      </c>
    </row>
    <row r="2381" spans="2:3">
      <c r="B2381" s="222">
        <v>237.9</v>
      </c>
      <c r="C2381" s="222">
        <v>51.4</v>
      </c>
    </row>
    <row r="2382" spans="2:3">
      <c r="B2382" s="222">
        <v>238</v>
      </c>
      <c r="C2382" s="222">
        <v>51.4</v>
      </c>
    </row>
    <row r="2383" spans="2:3">
      <c r="B2383" s="222">
        <v>238.1</v>
      </c>
      <c r="C2383" s="222">
        <v>51.5</v>
      </c>
    </row>
    <row r="2384" spans="2:3">
      <c r="B2384" s="222">
        <v>238.2</v>
      </c>
      <c r="C2384" s="222">
        <v>51.5</v>
      </c>
    </row>
    <row r="2385" spans="2:3">
      <c r="B2385" s="222">
        <v>238.3</v>
      </c>
      <c r="C2385" s="222">
        <v>51.5</v>
      </c>
    </row>
    <row r="2386" spans="2:3">
      <c r="B2386" s="222">
        <v>238.4</v>
      </c>
      <c r="C2386" s="222">
        <v>51.6</v>
      </c>
    </row>
    <row r="2387" spans="2:3">
      <c r="B2387" s="222">
        <v>238.5</v>
      </c>
      <c r="C2387" s="222">
        <v>51.6</v>
      </c>
    </row>
    <row r="2388" spans="2:3">
      <c r="B2388" s="222">
        <v>238.6</v>
      </c>
      <c r="C2388" s="222">
        <v>51.7</v>
      </c>
    </row>
    <row r="2389" spans="2:3">
      <c r="B2389" s="222">
        <v>238.7</v>
      </c>
      <c r="C2389" s="222">
        <v>51.7</v>
      </c>
    </row>
    <row r="2390" spans="2:3">
      <c r="B2390" s="222">
        <v>238.8</v>
      </c>
      <c r="C2390" s="222">
        <v>51.8</v>
      </c>
    </row>
    <row r="2391" spans="2:3">
      <c r="B2391" s="222">
        <v>238.9</v>
      </c>
      <c r="C2391" s="222">
        <v>51.8</v>
      </c>
    </row>
    <row r="2392" spans="2:3">
      <c r="B2392" s="222">
        <v>239</v>
      </c>
      <c r="C2392" s="222">
        <v>51.9</v>
      </c>
    </row>
    <row r="2393" spans="2:3">
      <c r="B2393" s="222">
        <v>239.1</v>
      </c>
      <c r="C2393" s="222">
        <v>51.9</v>
      </c>
    </row>
    <row r="2394" spans="2:3">
      <c r="B2394" s="222">
        <v>239.2</v>
      </c>
      <c r="C2394" s="222">
        <v>52</v>
      </c>
    </row>
    <row r="2395" spans="2:3">
      <c r="B2395" s="222">
        <v>239.3</v>
      </c>
      <c r="C2395" s="222">
        <v>52</v>
      </c>
    </row>
    <row r="2396" spans="2:3">
      <c r="B2396" s="222">
        <v>239.4</v>
      </c>
      <c r="C2396" s="222">
        <v>52</v>
      </c>
    </row>
    <row r="2397" spans="2:3">
      <c r="B2397" s="222">
        <v>239.5</v>
      </c>
      <c r="C2397" s="222">
        <v>52.1</v>
      </c>
    </row>
    <row r="2398" spans="2:3">
      <c r="B2398" s="222">
        <v>239.6</v>
      </c>
      <c r="C2398" s="222">
        <v>52.1</v>
      </c>
    </row>
    <row r="2399" spans="2:3">
      <c r="B2399" s="222">
        <v>239.7</v>
      </c>
      <c r="C2399" s="222">
        <v>52.2</v>
      </c>
    </row>
    <row r="2400" spans="2:3">
      <c r="B2400" s="222">
        <v>239.8</v>
      </c>
      <c r="C2400" s="222">
        <v>52.2</v>
      </c>
    </row>
    <row r="2401" spans="2:3">
      <c r="B2401" s="222">
        <v>239.9</v>
      </c>
      <c r="C2401" s="222">
        <v>52.3</v>
      </c>
    </row>
    <row r="2402" spans="2:3">
      <c r="B2402" s="222">
        <v>240</v>
      </c>
      <c r="C2402" s="222">
        <v>52.3</v>
      </c>
    </row>
    <row r="2403" spans="2:3">
      <c r="B2403" s="222">
        <v>240.1</v>
      </c>
      <c r="C2403" s="222">
        <v>52.4</v>
      </c>
    </row>
    <row r="2404" spans="2:3">
      <c r="B2404" s="222">
        <v>240.2</v>
      </c>
      <c r="C2404" s="222">
        <v>52.4</v>
      </c>
    </row>
    <row r="2405" spans="2:3">
      <c r="B2405" s="222">
        <v>240.3</v>
      </c>
      <c r="C2405" s="222">
        <v>52.5</v>
      </c>
    </row>
    <row r="2406" spans="2:3">
      <c r="B2406" s="222">
        <v>240.4</v>
      </c>
      <c r="C2406" s="222">
        <v>52.5</v>
      </c>
    </row>
    <row r="2407" spans="2:3">
      <c r="B2407" s="222">
        <v>240.5</v>
      </c>
      <c r="C2407" s="222">
        <v>52.5</v>
      </c>
    </row>
    <row r="2408" spans="2:3">
      <c r="B2408" s="222">
        <v>240.6</v>
      </c>
      <c r="C2408" s="222">
        <v>52.6</v>
      </c>
    </row>
    <row r="2409" spans="2:3">
      <c r="B2409" s="222">
        <v>240.7</v>
      </c>
      <c r="C2409" s="222">
        <v>52.6</v>
      </c>
    </row>
    <row r="2410" spans="2:3">
      <c r="B2410" s="222">
        <v>240.8</v>
      </c>
      <c r="C2410" s="222">
        <v>52.7</v>
      </c>
    </row>
    <row r="2411" spans="2:3">
      <c r="B2411" s="222">
        <v>240.9</v>
      </c>
      <c r="C2411" s="222">
        <v>52.7</v>
      </c>
    </row>
    <row r="2412" spans="2:3">
      <c r="B2412" s="222">
        <v>241</v>
      </c>
      <c r="C2412" s="222">
        <v>52.8</v>
      </c>
    </row>
    <row r="2413" spans="2:3">
      <c r="B2413" s="222">
        <v>241.1</v>
      </c>
      <c r="C2413" s="222">
        <v>52.8</v>
      </c>
    </row>
    <row r="2414" spans="2:3">
      <c r="B2414" s="222">
        <v>241.2</v>
      </c>
      <c r="C2414" s="222">
        <v>52.9</v>
      </c>
    </row>
    <row r="2415" spans="2:3">
      <c r="B2415" s="222">
        <v>241.3</v>
      </c>
      <c r="C2415" s="222">
        <v>52.9</v>
      </c>
    </row>
    <row r="2416" spans="2:3">
      <c r="B2416" s="222">
        <v>241.4</v>
      </c>
      <c r="C2416" s="222">
        <v>53</v>
      </c>
    </row>
    <row r="2417" spans="2:3">
      <c r="B2417" s="222">
        <v>241.5</v>
      </c>
      <c r="C2417" s="222">
        <v>53</v>
      </c>
    </row>
    <row r="2418" spans="2:3">
      <c r="B2418" s="222">
        <v>241.6</v>
      </c>
      <c r="C2418" s="222">
        <v>53</v>
      </c>
    </row>
    <row r="2419" spans="2:3">
      <c r="B2419" s="222">
        <v>241.7</v>
      </c>
      <c r="C2419" s="222">
        <v>53.1</v>
      </c>
    </row>
    <row r="2420" spans="2:3">
      <c r="B2420" s="222">
        <v>241.8</v>
      </c>
      <c r="C2420" s="222">
        <v>53.1</v>
      </c>
    </row>
    <row r="2421" spans="2:3">
      <c r="B2421" s="222">
        <v>241.9</v>
      </c>
      <c r="C2421" s="222">
        <v>53.2</v>
      </c>
    </row>
    <row r="2422" spans="2:3">
      <c r="B2422" s="222">
        <v>242</v>
      </c>
      <c r="C2422" s="222">
        <v>53.2</v>
      </c>
    </row>
    <row r="2423" spans="2:3">
      <c r="B2423" s="222">
        <v>242.1</v>
      </c>
      <c r="C2423" s="222">
        <v>53.3</v>
      </c>
    </row>
    <row r="2424" spans="2:3">
      <c r="B2424" s="222">
        <v>242.2</v>
      </c>
      <c r="C2424" s="222">
        <v>53.3</v>
      </c>
    </row>
    <row r="2425" spans="2:3">
      <c r="B2425" s="222">
        <v>242.3</v>
      </c>
      <c r="C2425" s="222">
        <v>53.4</v>
      </c>
    </row>
    <row r="2426" spans="2:3">
      <c r="B2426" s="222">
        <v>242.4</v>
      </c>
      <c r="C2426" s="222">
        <v>53.4</v>
      </c>
    </row>
    <row r="2427" spans="2:3">
      <c r="B2427" s="222">
        <v>242.5</v>
      </c>
      <c r="C2427" s="222">
        <v>53.5</v>
      </c>
    </row>
    <row r="2428" spans="2:3">
      <c r="B2428" s="222">
        <v>242.6</v>
      </c>
      <c r="C2428" s="222">
        <v>53.5</v>
      </c>
    </row>
    <row r="2429" spans="2:3">
      <c r="B2429" s="222">
        <v>242.7</v>
      </c>
      <c r="C2429" s="222">
        <v>53.5</v>
      </c>
    </row>
    <row r="2430" spans="2:3">
      <c r="B2430" s="222">
        <v>242.8</v>
      </c>
      <c r="C2430" s="222">
        <v>53.6</v>
      </c>
    </row>
    <row r="2431" spans="2:3">
      <c r="B2431" s="222">
        <v>242.9</v>
      </c>
      <c r="C2431" s="222">
        <v>53.6</v>
      </c>
    </row>
    <row r="2432" spans="2:3">
      <c r="B2432" s="222">
        <v>243</v>
      </c>
      <c r="C2432" s="222">
        <v>53.7</v>
      </c>
    </row>
    <row r="2433" spans="2:3">
      <c r="B2433" s="222">
        <v>243.1</v>
      </c>
      <c r="C2433" s="222">
        <v>53.7</v>
      </c>
    </row>
    <row r="2434" spans="2:3">
      <c r="B2434" s="222">
        <v>243.2</v>
      </c>
      <c r="C2434" s="222">
        <v>53.8</v>
      </c>
    </row>
    <row r="2435" spans="2:3">
      <c r="B2435" s="222">
        <v>243.3</v>
      </c>
      <c r="C2435" s="222">
        <v>53.8</v>
      </c>
    </row>
    <row r="2436" spans="2:3">
      <c r="B2436" s="222">
        <v>243.4</v>
      </c>
      <c r="C2436" s="222">
        <v>53.9</v>
      </c>
    </row>
    <row r="2437" spans="2:3">
      <c r="B2437" s="222">
        <v>243.5</v>
      </c>
      <c r="C2437" s="222">
        <v>53.9</v>
      </c>
    </row>
    <row r="2438" spans="2:3">
      <c r="B2438" s="222">
        <v>243.6</v>
      </c>
      <c r="C2438" s="222">
        <v>54</v>
      </c>
    </row>
    <row r="2439" spans="2:3">
      <c r="B2439" s="222">
        <v>243.7</v>
      </c>
      <c r="C2439" s="222">
        <v>54</v>
      </c>
    </row>
    <row r="2440" spans="2:3">
      <c r="B2440" s="222">
        <v>243.8</v>
      </c>
      <c r="C2440" s="222">
        <v>54</v>
      </c>
    </row>
    <row r="2441" spans="2:3">
      <c r="B2441" s="222">
        <v>243.9</v>
      </c>
      <c r="C2441" s="222">
        <v>54.1</v>
      </c>
    </row>
    <row r="2442" spans="2:3">
      <c r="B2442" s="222">
        <v>244</v>
      </c>
      <c r="C2442" s="222">
        <v>54.1</v>
      </c>
    </row>
    <row r="2443" spans="2:3">
      <c r="B2443" s="222">
        <v>244.1</v>
      </c>
      <c r="C2443" s="222">
        <v>54.2</v>
      </c>
    </row>
    <row r="2444" spans="2:3">
      <c r="B2444" s="222">
        <v>244.2</v>
      </c>
      <c r="C2444" s="222">
        <v>54.2</v>
      </c>
    </row>
    <row r="2445" spans="2:3">
      <c r="B2445" s="222">
        <v>244.3</v>
      </c>
      <c r="C2445" s="222">
        <v>54.3</v>
      </c>
    </row>
    <row r="2446" spans="2:3">
      <c r="B2446" s="222">
        <v>244.4</v>
      </c>
      <c r="C2446" s="222">
        <v>54.3</v>
      </c>
    </row>
    <row r="2447" spans="2:3">
      <c r="B2447" s="222">
        <v>244.5</v>
      </c>
      <c r="C2447" s="222">
        <v>54.4</v>
      </c>
    </row>
    <row r="2448" spans="2:3">
      <c r="B2448" s="222">
        <v>244.6</v>
      </c>
      <c r="C2448" s="222">
        <v>54.4</v>
      </c>
    </row>
    <row r="2449" spans="2:3">
      <c r="B2449" s="222">
        <v>244.7</v>
      </c>
      <c r="C2449" s="222">
        <v>54.5</v>
      </c>
    </row>
    <row r="2450" spans="2:3">
      <c r="B2450" s="222">
        <v>244.8</v>
      </c>
      <c r="C2450" s="222">
        <v>54.5</v>
      </c>
    </row>
    <row r="2451" spans="2:3">
      <c r="B2451" s="222">
        <v>244.9</v>
      </c>
      <c r="C2451" s="222">
        <v>54.6</v>
      </c>
    </row>
    <row r="2452" spans="2:3">
      <c r="B2452" s="222">
        <v>245</v>
      </c>
      <c r="C2452" s="222">
        <v>54.6</v>
      </c>
    </row>
    <row r="2453" spans="2:3">
      <c r="B2453" s="222">
        <v>245.1</v>
      </c>
      <c r="C2453" s="222">
        <v>54.6</v>
      </c>
    </row>
    <row r="2454" spans="2:3">
      <c r="B2454" s="222">
        <v>245.2</v>
      </c>
      <c r="C2454" s="222">
        <v>54.7</v>
      </c>
    </row>
    <row r="2455" spans="2:3">
      <c r="B2455" s="222">
        <v>245.3</v>
      </c>
      <c r="C2455" s="222">
        <v>54.7</v>
      </c>
    </row>
    <row r="2456" spans="2:3">
      <c r="B2456" s="222">
        <v>245.4</v>
      </c>
      <c r="C2456" s="222">
        <v>54.8</v>
      </c>
    </row>
    <row r="2457" spans="2:3">
      <c r="B2457" s="222">
        <v>245.5</v>
      </c>
      <c r="C2457" s="222">
        <v>54.8</v>
      </c>
    </row>
    <row r="2458" spans="2:3">
      <c r="B2458" s="222">
        <v>245.6</v>
      </c>
      <c r="C2458" s="222">
        <v>54.9</v>
      </c>
    </row>
    <row r="2459" spans="2:3">
      <c r="B2459" s="222">
        <v>245.7</v>
      </c>
      <c r="C2459" s="222">
        <v>54.9</v>
      </c>
    </row>
    <row r="2460" spans="2:3">
      <c r="B2460" s="222">
        <v>245.8</v>
      </c>
      <c r="C2460" s="222">
        <v>55</v>
      </c>
    </row>
    <row r="2461" spans="2:3">
      <c r="B2461" s="222">
        <v>245.9</v>
      </c>
      <c r="C2461" s="222">
        <v>55</v>
      </c>
    </row>
    <row r="2462" spans="2:3">
      <c r="B2462" s="222">
        <v>246</v>
      </c>
      <c r="C2462" s="222">
        <v>55.1</v>
      </c>
    </row>
    <row r="2463" spans="2:3">
      <c r="B2463" s="222">
        <v>246.1</v>
      </c>
      <c r="C2463" s="222">
        <v>55.1</v>
      </c>
    </row>
    <row r="2464" spans="2:3">
      <c r="B2464" s="222">
        <v>246.2</v>
      </c>
      <c r="C2464" s="222">
        <v>55.1</v>
      </c>
    </row>
    <row r="2465" spans="2:3">
      <c r="B2465" s="222">
        <v>246.3</v>
      </c>
      <c r="C2465" s="222">
        <v>55.2</v>
      </c>
    </row>
    <row r="2466" spans="2:3">
      <c r="B2466" s="222">
        <v>246.4</v>
      </c>
      <c r="C2466" s="222">
        <v>55.2</v>
      </c>
    </row>
    <row r="2467" spans="2:3">
      <c r="B2467" s="222">
        <v>246.5</v>
      </c>
      <c r="C2467" s="222">
        <v>55.3</v>
      </c>
    </row>
    <row r="2468" spans="2:3">
      <c r="B2468" s="222">
        <v>246.6</v>
      </c>
      <c r="C2468" s="222">
        <v>55.3</v>
      </c>
    </row>
    <row r="2469" spans="2:3">
      <c r="B2469" s="222">
        <v>246.7</v>
      </c>
      <c r="C2469" s="222">
        <v>55.4</v>
      </c>
    </row>
    <row r="2470" spans="2:3">
      <c r="B2470" s="222">
        <v>246.8</v>
      </c>
      <c r="C2470" s="222">
        <v>55.4</v>
      </c>
    </row>
    <row r="2471" spans="2:3">
      <c r="B2471" s="222">
        <v>246.9</v>
      </c>
      <c r="C2471" s="222">
        <v>55.5</v>
      </c>
    </row>
    <row r="2472" spans="2:3">
      <c r="B2472" s="222">
        <v>247</v>
      </c>
      <c r="C2472" s="222">
        <v>55.5</v>
      </c>
    </row>
    <row r="2473" spans="2:3">
      <c r="B2473" s="222">
        <v>247.1</v>
      </c>
      <c r="C2473" s="222">
        <v>55.6</v>
      </c>
    </row>
    <row r="2474" spans="2:3">
      <c r="B2474" s="222">
        <v>247.2</v>
      </c>
      <c r="C2474" s="222">
        <v>55.6</v>
      </c>
    </row>
    <row r="2475" spans="2:3">
      <c r="B2475" s="222">
        <v>247.3</v>
      </c>
      <c r="C2475" s="222">
        <v>55.6</v>
      </c>
    </row>
    <row r="2476" spans="2:3">
      <c r="B2476" s="222">
        <v>247.4</v>
      </c>
      <c r="C2476" s="222">
        <v>55.7</v>
      </c>
    </row>
    <row r="2477" spans="2:3">
      <c r="B2477" s="222">
        <v>247.5</v>
      </c>
      <c r="C2477" s="222">
        <v>55.7</v>
      </c>
    </row>
    <row r="2478" spans="2:3">
      <c r="B2478" s="222">
        <v>247.6</v>
      </c>
      <c r="C2478" s="222">
        <v>55.8</v>
      </c>
    </row>
    <row r="2479" spans="2:3">
      <c r="B2479" s="222">
        <v>247.7</v>
      </c>
      <c r="C2479" s="222">
        <v>55.8</v>
      </c>
    </row>
    <row r="2480" spans="2:3">
      <c r="B2480" s="222">
        <v>247.8</v>
      </c>
      <c r="C2480" s="222">
        <v>55.9</v>
      </c>
    </row>
    <row r="2481" spans="2:3">
      <c r="B2481" s="222">
        <v>247.9</v>
      </c>
      <c r="C2481" s="222">
        <v>55.9</v>
      </c>
    </row>
    <row r="2482" spans="2:3">
      <c r="B2482" s="222">
        <v>248</v>
      </c>
      <c r="C2482" s="222">
        <v>56</v>
      </c>
    </row>
    <row r="2483" spans="2:3">
      <c r="B2483" s="222">
        <v>248.1</v>
      </c>
      <c r="C2483" s="222">
        <v>56</v>
      </c>
    </row>
    <row r="2484" spans="2:3">
      <c r="B2484" s="222">
        <v>248.2</v>
      </c>
      <c r="C2484" s="222">
        <v>56.1</v>
      </c>
    </row>
    <row r="2485" spans="2:3">
      <c r="B2485" s="222">
        <v>248.3</v>
      </c>
      <c r="C2485" s="222">
        <v>56.1</v>
      </c>
    </row>
    <row r="2486" spans="2:3">
      <c r="B2486" s="222">
        <v>248.4</v>
      </c>
      <c r="C2486" s="222">
        <v>56.1</v>
      </c>
    </row>
    <row r="2487" spans="2:3">
      <c r="B2487" s="222">
        <v>248.5</v>
      </c>
      <c r="C2487" s="222">
        <v>56.2</v>
      </c>
    </row>
    <row r="2488" spans="2:3">
      <c r="B2488" s="222">
        <v>248.6</v>
      </c>
      <c r="C2488" s="222">
        <v>56.2</v>
      </c>
    </row>
    <row r="2489" spans="2:3">
      <c r="B2489" s="222">
        <v>248.7</v>
      </c>
      <c r="C2489" s="222">
        <v>56.3</v>
      </c>
    </row>
    <row r="2490" spans="2:3">
      <c r="B2490" s="222">
        <v>248.8</v>
      </c>
      <c r="C2490" s="222">
        <v>56.3</v>
      </c>
    </row>
    <row r="2491" spans="2:3">
      <c r="B2491" s="222">
        <v>248.9</v>
      </c>
      <c r="C2491" s="222">
        <v>56.4</v>
      </c>
    </row>
    <row r="2492" spans="2:3">
      <c r="B2492" s="222">
        <v>249</v>
      </c>
      <c r="C2492" s="222">
        <v>56.4</v>
      </c>
    </row>
    <row r="2493" spans="2:3">
      <c r="B2493" s="222">
        <v>249.1</v>
      </c>
      <c r="C2493" s="222">
        <v>56.5</v>
      </c>
    </row>
    <row r="2494" spans="2:3">
      <c r="B2494" s="222">
        <v>249.2</v>
      </c>
      <c r="C2494" s="222">
        <v>56.5</v>
      </c>
    </row>
    <row r="2495" spans="2:3">
      <c r="B2495" s="222">
        <v>249.3</v>
      </c>
      <c r="C2495" s="222">
        <v>56.6</v>
      </c>
    </row>
    <row r="2496" spans="2:3">
      <c r="B2496" s="222">
        <v>249.4</v>
      </c>
      <c r="C2496" s="222">
        <v>56.6</v>
      </c>
    </row>
    <row r="2497" spans="2:3">
      <c r="B2497" s="222">
        <v>249.5</v>
      </c>
      <c r="C2497" s="222">
        <v>56.6</v>
      </c>
    </row>
    <row r="2498" spans="2:3">
      <c r="B2498" s="222">
        <v>249.6</v>
      </c>
      <c r="C2498" s="222">
        <v>56.7</v>
      </c>
    </row>
    <row r="2499" spans="2:3">
      <c r="B2499" s="222">
        <v>249.7</v>
      </c>
      <c r="C2499" s="222">
        <v>56.7</v>
      </c>
    </row>
    <row r="2500" spans="2:3">
      <c r="B2500" s="222">
        <v>249.8</v>
      </c>
      <c r="C2500" s="222">
        <v>56.8</v>
      </c>
    </row>
    <row r="2501" spans="2:3">
      <c r="B2501" s="222">
        <v>249.9</v>
      </c>
      <c r="C2501" s="222">
        <v>56.8</v>
      </c>
    </row>
    <row r="2502" spans="2:3">
      <c r="B2502" s="222">
        <v>250</v>
      </c>
      <c r="C2502" s="222">
        <v>56.9</v>
      </c>
    </row>
    <row r="2503" spans="2:3">
      <c r="B2503" s="222">
        <v>250.1</v>
      </c>
      <c r="C2503" s="222">
        <v>56.9</v>
      </c>
    </row>
    <row r="2504" spans="2:3">
      <c r="B2504" s="222">
        <v>250.2</v>
      </c>
      <c r="C2504" s="222">
        <v>57</v>
      </c>
    </row>
    <row r="2505" spans="2:3">
      <c r="B2505" s="222">
        <v>250.3</v>
      </c>
      <c r="C2505" s="222">
        <v>57</v>
      </c>
    </row>
    <row r="2506" spans="2:3">
      <c r="B2506" s="222">
        <v>250.4</v>
      </c>
      <c r="C2506" s="222">
        <v>57.1</v>
      </c>
    </row>
    <row r="2507" spans="2:3">
      <c r="B2507" s="222">
        <v>250.5</v>
      </c>
      <c r="C2507" s="222">
        <v>57.1</v>
      </c>
    </row>
    <row r="2508" spans="2:3">
      <c r="B2508" s="222">
        <v>250.6</v>
      </c>
      <c r="C2508" s="222">
        <v>57.2</v>
      </c>
    </row>
    <row r="2509" spans="2:3">
      <c r="B2509" s="222">
        <v>250.7</v>
      </c>
      <c r="C2509" s="222">
        <v>57.2</v>
      </c>
    </row>
    <row r="2510" spans="2:3">
      <c r="B2510" s="222">
        <v>250.8</v>
      </c>
      <c r="C2510" s="222">
        <v>57.2</v>
      </c>
    </row>
    <row r="2511" spans="2:3">
      <c r="B2511" s="222">
        <v>250.9</v>
      </c>
      <c r="C2511" s="222">
        <v>57.3</v>
      </c>
    </row>
    <row r="2512" spans="2:3">
      <c r="B2512" s="222">
        <v>251</v>
      </c>
      <c r="C2512" s="222">
        <v>57.3</v>
      </c>
    </row>
    <row r="2513" spans="2:3">
      <c r="B2513" s="222">
        <v>251.1</v>
      </c>
      <c r="C2513" s="222">
        <v>57.4</v>
      </c>
    </row>
    <row r="2514" spans="2:3">
      <c r="B2514" s="222">
        <v>251.2</v>
      </c>
      <c r="C2514" s="222">
        <v>57.4</v>
      </c>
    </row>
    <row r="2515" spans="2:3">
      <c r="B2515" s="222">
        <v>251.3</v>
      </c>
      <c r="C2515" s="222">
        <v>57.5</v>
      </c>
    </row>
    <row r="2516" spans="2:3">
      <c r="B2516" s="222">
        <v>251.4</v>
      </c>
      <c r="C2516" s="222">
        <v>57.5</v>
      </c>
    </row>
    <row r="2517" spans="2:3">
      <c r="B2517" s="222">
        <v>251.5</v>
      </c>
      <c r="C2517" s="222">
        <v>57.6</v>
      </c>
    </row>
    <row r="2518" spans="2:3">
      <c r="B2518" s="222">
        <v>251.6</v>
      </c>
      <c r="C2518" s="222">
        <v>57.6</v>
      </c>
    </row>
    <row r="2519" spans="2:3">
      <c r="B2519" s="222">
        <v>251.7</v>
      </c>
      <c r="C2519" s="222">
        <v>57.7</v>
      </c>
    </row>
    <row r="2520" spans="2:3">
      <c r="B2520" s="222">
        <v>251.8</v>
      </c>
      <c r="C2520" s="222">
        <v>57.7</v>
      </c>
    </row>
    <row r="2521" spans="2:3">
      <c r="B2521" s="222">
        <v>251.9</v>
      </c>
      <c r="C2521" s="222">
        <v>57.7</v>
      </c>
    </row>
    <row r="2522" spans="2:3">
      <c r="B2522" s="222">
        <v>252</v>
      </c>
      <c r="C2522" s="222">
        <v>57.8</v>
      </c>
    </row>
    <row r="2523" spans="2:3">
      <c r="B2523" s="222">
        <v>252.1</v>
      </c>
      <c r="C2523" s="222">
        <v>57.8</v>
      </c>
    </row>
    <row r="2524" spans="2:3">
      <c r="B2524" s="222">
        <v>252.2</v>
      </c>
      <c r="C2524" s="222">
        <v>57.9</v>
      </c>
    </row>
    <row r="2525" spans="2:3">
      <c r="B2525" s="222">
        <v>252.3</v>
      </c>
      <c r="C2525" s="222">
        <v>57.9</v>
      </c>
    </row>
    <row r="2526" spans="2:3">
      <c r="B2526" s="222">
        <v>252.4</v>
      </c>
      <c r="C2526" s="222">
        <v>58</v>
      </c>
    </row>
    <row r="2527" spans="2:3">
      <c r="B2527" s="222">
        <v>252.5</v>
      </c>
      <c r="C2527" s="222">
        <v>58</v>
      </c>
    </row>
    <row r="2528" spans="2:3">
      <c r="B2528" s="222">
        <v>252.6</v>
      </c>
      <c r="C2528" s="222">
        <v>58.1</v>
      </c>
    </row>
    <row r="2529" spans="2:3">
      <c r="B2529" s="222">
        <v>252.7</v>
      </c>
      <c r="C2529" s="222">
        <v>58.1</v>
      </c>
    </row>
    <row r="2530" spans="2:3">
      <c r="B2530" s="222">
        <v>252.8</v>
      </c>
      <c r="C2530" s="222">
        <v>58.2</v>
      </c>
    </row>
    <row r="2531" spans="2:3">
      <c r="B2531" s="222">
        <v>252.9</v>
      </c>
      <c r="C2531" s="222">
        <v>58.2</v>
      </c>
    </row>
    <row r="2532" spans="2:3">
      <c r="B2532" s="222">
        <v>253</v>
      </c>
      <c r="C2532" s="222">
        <v>58.2</v>
      </c>
    </row>
    <row r="2533" spans="2:3">
      <c r="B2533" s="222">
        <v>253.1</v>
      </c>
      <c r="C2533" s="222">
        <v>58.3</v>
      </c>
    </row>
    <row r="2534" spans="2:3">
      <c r="B2534" s="222">
        <v>253.2</v>
      </c>
      <c r="C2534" s="222">
        <v>58.3</v>
      </c>
    </row>
    <row r="2535" spans="2:3">
      <c r="B2535" s="222">
        <v>253.3</v>
      </c>
      <c r="C2535" s="222">
        <v>58.4</v>
      </c>
    </row>
    <row r="2536" spans="2:3">
      <c r="B2536" s="222">
        <v>253.4</v>
      </c>
      <c r="C2536" s="222">
        <v>58.4</v>
      </c>
    </row>
    <row r="2537" spans="2:3">
      <c r="B2537" s="222">
        <v>253.5</v>
      </c>
      <c r="C2537" s="222">
        <v>58.5</v>
      </c>
    </row>
    <row r="2538" spans="2:3">
      <c r="B2538" s="222">
        <v>253.6</v>
      </c>
      <c r="C2538" s="222">
        <v>58.5</v>
      </c>
    </row>
    <row r="2539" spans="2:3">
      <c r="B2539" s="222">
        <v>253.7</v>
      </c>
      <c r="C2539" s="222">
        <v>58.6</v>
      </c>
    </row>
    <row r="2540" spans="2:3">
      <c r="B2540" s="222">
        <v>253.8</v>
      </c>
      <c r="C2540" s="222">
        <v>58.6</v>
      </c>
    </row>
    <row r="2541" spans="2:3">
      <c r="B2541" s="222">
        <v>253.9</v>
      </c>
      <c r="C2541" s="222">
        <v>58.7</v>
      </c>
    </row>
    <row r="2542" spans="2:3">
      <c r="B2542" s="222">
        <v>254</v>
      </c>
      <c r="C2542" s="222">
        <v>58.7</v>
      </c>
    </row>
    <row r="2543" spans="2:3">
      <c r="B2543" s="222">
        <v>254.1</v>
      </c>
      <c r="C2543" s="222">
        <v>58.7</v>
      </c>
    </row>
    <row r="2544" spans="2:3">
      <c r="B2544" s="222">
        <v>254.2</v>
      </c>
      <c r="C2544" s="222">
        <v>58.8</v>
      </c>
    </row>
    <row r="2545" spans="2:3">
      <c r="B2545" s="222">
        <v>254.3</v>
      </c>
      <c r="C2545" s="222">
        <v>58.8</v>
      </c>
    </row>
    <row r="2546" spans="2:3">
      <c r="B2546" s="222">
        <v>254.4</v>
      </c>
      <c r="C2546" s="222">
        <v>58.9</v>
      </c>
    </row>
    <row r="2547" spans="2:3">
      <c r="B2547" s="222">
        <v>254.5</v>
      </c>
      <c r="C2547" s="222">
        <v>58.9</v>
      </c>
    </row>
    <row r="2548" spans="2:3">
      <c r="B2548" s="222">
        <v>254.6</v>
      </c>
      <c r="C2548" s="222">
        <v>59</v>
      </c>
    </row>
    <row r="2549" spans="2:3">
      <c r="B2549" s="222">
        <v>254.7</v>
      </c>
      <c r="C2549" s="222">
        <v>59</v>
      </c>
    </row>
    <row r="2550" spans="2:3">
      <c r="B2550" s="222">
        <v>254.8</v>
      </c>
      <c r="C2550" s="222">
        <v>59.1</v>
      </c>
    </row>
    <row r="2551" spans="2:3">
      <c r="B2551" s="222">
        <v>254.9</v>
      </c>
      <c r="C2551" s="222">
        <v>59.1</v>
      </c>
    </row>
    <row r="2552" spans="2:3">
      <c r="B2552" s="222">
        <v>255</v>
      </c>
      <c r="C2552" s="222">
        <v>59.2</v>
      </c>
    </row>
    <row r="2553" spans="2:3">
      <c r="B2553" s="222">
        <v>255.1</v>
      </c>
      <c r="C2553" s="222">
        <v>59.2</v>
      </c>
    </row>
    <row r="2554" spans="2:3">
      <c r="B2554" s="222">
        <v>255.2</v>
      </c>
      <c r="C2554" s="222">
        <v>59.2</v>
      </c>
    </row>
    <row r="2555" spans="2:3">
      <c r="B2555" s="222">
        <v>255.3</v>
      </c>
      <c r="C2555" s="222">
        <v>59.3</v>
      </c>
    </row>
    <row r="2556" spans="2:3">
      <c r="B2556" s="222">
        <v>255.4</v>
      </c>
      <c r="C2556" s="222">
        <v>59.3</v>
      </c>
    </row>
    <row r="2557" spans="2:3">
      <c r="B2557" s="222">
        <v>255.5</v>
      </c>
      <c r="C2557" s="222">
        <v>59.4</v>
      </c>
    </row>
    <row r="2558" spans="2:3">
      <c r="B2558" s="222">
        <v>255.6</v>
      </c>
      <c r="C2558" s="222">
        <v>59.4</v>
      </c>
    </row>
    <row r="2559" spans="2:3">
      <c r="B2559" s="222">
        <v>255.7</v>
      </c>
      <c r="C2559" s="222">
        <v>59.5</v>
      </c>
    </row>
    <row r="2560" spans="2:3">
      <c r="B2560" s="222">
        <v>255.8</v>
      </c>
      <c r="C2560" s="222">
        <v>59.5</v>
      </c>
    </row>
    <row r="2561" spans="2:3">
      <c r="B2561" s="222">
        <v>255.9</v>
      </c>
      <c r="C2561" s="222">
        <v>59.6</v>
      </c>
    </row>
    <row r="2562" spans="2:3">
      <c r="B2562" s="222">
        <v>256</v>
      </c>
      <c r="C2562" s="222">
        <v>59.6</v>
      </c>
    </row>
    <row r="2563" spans="2:3">
      <c r="B2563" s="222">
        <v>256.10000000000002</v>
      </c>
      <c r="C2563" s="222">
        <v>59.7</v>
      </c>
    </row>
    <row r="2564" spans="2:3">
      <c r="B2564" s="222">
        <v>256.2</v>
      </c>
      <c r="C2564" s="222">
        <v>59.7</v>
      </c>
    </row>
    <row r="2565" spans="2:3">
      <c r="B2565" s="222">
        <v>256.3</v>
      </c>
      <c r="C2565" s="222">
        <v>59.7</v>
      </c>
    </row>
    <row r="2566" spans="2:3">
      <c r="B2566" s="222">
        <v>256.39999999999998</v>
      </c>
      <c r="C2566" s="222">
        <v>59.8</v>
      </c>
    </row>
    <row r="2567" spans="2:3">
      <c r="B2567" s="222">
        <v>256.5</v>
      </c>
      <c r="C2567" s="222">
        <v>59.8</v>
      </c>
    </row>
    <row r="2568" spans="2:3">
      <c r="B2568" s="222">
        <v>256.60000000000002</v>
      </c>
      <c r="C2568" s="222">
        <v>59.9</v>
      </c>
    </row>
    <row r="2569" spans="2:3">
      <c r="B2569" s="222">
        <v>256.7</v>
      </c>
      <c r="C2569" s="222">
        <v>59.9</v>
      </c>
    </row>
    <row r="2570" spans="2:3">
      <c r="B2570" s="222">
        <v>256.8</v>
      </c>
      <c r="C2570" s="222">
        <v>60</v>
      </c>
    </row>
    <row r="2571" spans="2:3">
      <c r="B2571" s="222">
        <v>256.89999999999998</v>
      </c>
      <c r="C2571" s="222">
        <v>60</v>
      </c>
    </row>
    <row r="2572" spans="2:3">
      <c r="B2572" s="222">
        <v>257</v>
      </c>
      <c r="C2572" s="222">
        <v>60.1</v>
      </c>
    </row>
    <row r="2573" spans="2:3">
      <c r="B2573" s="222">
        <v>257.10000000000002</v>
      </c>
      <c r="C2573" s="222">
        <v>60.1</v>
      </c>
    </row>
    <row r="2574" spans="2:3">
      <c r="B2574" s="222">
        <v>257.2</v>
      </c>
      <c r="C2574" s="222">
        <v>60.2</v>
      </c>
    </row>
    <row r="2575" spans="2:3">
      <c r="B2575" s="222">
        <v>257.3</v>
      </c>
      <c r="C2575" s="222">
        <v>60.2</v>
      </c>
    </row>
    <row r="2576" spans="2:3">
      <c r="B2576" s="222">
        <v>257.39999999999998</v>
      </c>
      <c r="C2576" s="222">
        <v>60.3</v>
      </c>
    </row>
    <row r="2577" spans="2:3">
      <c r="B2577" s="222">
        <v>257.5</v>
      </c>
      <c r="C2577" s="222">
        <v>60.3</v>
      </c>
    </row>
    <row r="2578" spans="2:3">
      <c r="B2578" s="222">
        <v>257.60000000000002</v>
      </c>
      <c r="C2578" s="222">
        <v>60.3</v>
      </c>
    </row>
    <row r="2579" spans="2:3">
      <c r="B2579" s="222">
        <v>257.7</v>
      </c>
      <c r="C2579" s="222">
        <v>60.4</v>
      </c>
    </row>
    <row r="2580" spans="2:3">
      <c r="B2580" s="222">
        <v>257.8</v>
      </c>
      <c r="C2580" s="222">
        <v>60.4</v>
      </c>
    </row>
    <row r="2581" spans="2:3">
      <c r="B2581" s="222">
        <v>257.89999999999998</v>
      </c>
      <c r="C2581" s="222">
        <v>60.5</v>
      </c>
    </row>
    <row r="2582" spans="2:3">
      <c r="B2582" s="222">
        <v>258</v>
      </c>
      <c r="C2582" s="222">
        <v>60.5</v>
      </c>
    </row>
    <row r="2583" spans="2:3">
      <c r="B2583" s="222">
        <v>258.10000000000002</v>
      </c>
      <c r="C2583" s="222">
        <v>60.6</v>
      </c>
    </row>
    <row r="2584" spans="2:3">
      <c r="B2584" s="222">
        <v>258.2</v>
      </c>
      <c r="C2584" s="222">
        <v>60.6</v>
      </c>
    </row>
    <row r="2585" spans="2:3">
      <c r="B2585" s="222">
        <v>258.3</v>
      </c>
      <c r="C2585" s="222">
        <v>60.7</v>
      </c>
    </row>
    <row r="2586" spans="2:3">
      <c r="B2586" s="222">
        <v>258.39999999999998</v>
      </c>
      <c r="C2586" s="222">
        <v>60.7</v>
      </c>
    </row>
    <row r="2587" spans="2:3">
      <c r="B2587" s="222">
        <v>258.5</v>
      </c>
      <c r="C2587" s="222">
        <v>60.8</v>
      </c>
    </row>
    <row r="2588" spans="2:3">
      <c r="B2588" s="222">
        <v>258.60000000000002</v>
      </c>
      <c r="C2588" s="222">
        <v>60.8</v>
      </c>
    </row>
    <row r="2589" spans="2:3">
      <c r="B2589" s="222">
        <v>258.7</v>
      </c>
      <c r="C2589" s="222">
        <v>60.8</v>
      </c>
    </row>
    <row r="2590" spans="2:3">
      <c r="B2590" s="222">
        <v>258.8</v>
      </c>
      <c r="C2590" s="222">
        <v>60.9</v>
      </c>
    </row>
    <row r="2591" spans="2:3">
      <c r="B2591" s="222">
        <v>258.89999999999998</v>
      </c>
      <c r="C2591" s="222">
        <v>60.9</v>
      </c>
    </row>
    <row r="2592" spans="2:3">
      <c r="B2592" s="222">
        <v>259</v>
      </c>
      <c r="C2592" s="222">
        <v>61</v>
      </c>
    </row>
    <row r="2593" spans="2:3">
      <c r="B2593" s="222">
        <v>259.10000000000002</v>
      </c>
      <c r="C2593" s="222">
        <v>61</v>
      </c>
    </row>
    <row r="2594" spans="2:3">
      <c r="B2594" s="222">
        <v>259.2</v>
      </c>
      <c r="C2594" s="222">
        <v>61.1</v>
      </c>
    </row>
    <row r="2595" spans="2:3">
      <c r="B2595" s="222">
        <v>259.3</v>
      </c>
      <c r="C2595" s="222">
        <v>61.1</v>
      </c>
    </row>
    <row r="2596" spans="2:3">
      <c r="B2596" s="222">
        <v>259.39999999999998</v>
      </c>
      <c r="C2596" s="222">
        <v>61.2</v>
      </c>
    </row>
    <row r="2597" spans="2:3">
      <c r="B2597" s="222">
        <v>259.5</v>
      </c>
      <c r="C2597" s="222">
        <v>61.2</v>
      </c>
    </row>
    <row r="2598" spans="2:3">
      <c r="B2598" s="222">
        <v>259.60000000000002</v>
      </c>
      <c r="C2598" s="222">
        <v>61.3</v>
      </c>
    </row>
    <row r="2599" spans="2:3">
      <c r="B2599" s="222">
        <v>259.7</v>
      </c>
      <c r="C2599" s="222">
        <v>61.3</v>
      </c>
    </row>
    <row r="2600" spans="2:3">
      <c r="B2600" s="222">
        <v>259.8</v>
      </c>
      <c r="C2600" s="222">
        <v>61.3</v>
      </c>
    </row>
    <row r="2601" spans="2:3">
      <c r="B2601" s="222">
        <v>259.89999999999998</v>
      </c>
      <c r="C2601" s="222">
        <v>61.4</v>
      </c>
    </row>
    <row r="2602" spans="2:3">
      <c r="B2602" s="222">
        <v>260</v>
      </c>
      <c r="C2602" s="222">
        <v>61.4</v>
      </c>
    </row>
    <row r="2603" spans="2:3">
      <c r="B2603" s="222">
        <v>260.10000000000002</v>
      </c>
      <c r="C2603" s="222">
        <v>61.5</v>
      </c>
    </row>
    <row r="2604" spans="2:3">
      <c r="B2604" s="222">
        <v>260.2</v>
      </c>
      <c r="C2604" s="222">
        <v>61.5</v>
      </c>
    </row>
    <row r="2605" spans="2:3">
      <c r="B2605" s="222">
        <v>260.3</v>
      </c>
      <c r="C2605" s="222">
        <v>61.6</v>
      </c>
    </row>
    <row r="2606" spans="2:3">
      <c r="B2606" s="222">
        <v>260.39999999999998</v>
      </c>
      <c r="C2606" s="222">
        <v>61.6</v>
      </c>
    </row>
    <row r="2607" spans="2:3">
      <c r="B2607" s="222">
        <v>260.5</v>
      </c>
      <c r="C2607" s="222">
        <v>61.7</v>
      </c>
    </row>
    <row r="2608" spans="2:3">
      <c r="B2608" s="222">
        <v>260.60000000000002</v>
      </c>
      <c r="C2608" s="222">
        <v>61.7</v>
      </c>
    </row>
    <row r="2609" spans="2:3">
      <c r="B2609" s="222">
        <v>260.7</v>
      </c>
      <c r="C2609" s="222">
        <v>61.8</v>
      </c>
    </row>
    <row r="2610" spans="2:3">
      <c r="B2610" s="222">
        <v>260.8</v>
      </c>
      <c r="C2610" s="222">
        <v>61.8</v>
      </c>
    </row>
    <row r="2611" spans="2:3">
      <c r="B2611" s="222">
        <v>260.89999999999998</v>
      </c>
      <c r="C2611" s="222">
        <v>61.8</v>
      </c>
    </row>
    <row r="2612" spans="2:3">
      <c r="B2612" s="222">
        <v>261</v>
      </c>
      <c r="C2612" s="222">
        <v>61.9</v>
      </c>
    </row>
    <row r="2613" spans="2:3">
      <c r="B2613" s="222">
        <v>261.10000000000002</v>
      </c>
      <c r="C2613" s="222">
        <v>61.9</v>
      </c>
    </row>
    <row r="2614" spans="2:3">
      <c r="B2614" s="222">
        <v>261.2</v>
      </c>
      <c r="C2614" s="222">
        <v>62</v>
      </c>
    </row>
    <row r="2615" spans="2:3">
      <c r="B2615" s="222">
        <v>261.3</v>
      </c>
      <c r="C2615" s="222">
        <v>62</v>
      </c>
    </row>
    <row r="2616" spans="2:3">
      <c r="B2616" s="222">
        <v>261.39999999999998</v>
      </c>
      <c r="C2616" s="222">
        <v>62.1</v>
      </c>
    </row>
    <row r="2617" spans="2:3">
      <c r="B2617" s="222">
        <v>261.5</v>
      </c>
      <c r="C2617" s="222">
        <v>62.1</v>
      </c>
    </row>
    <row r="2618" spans="2:3">
      <c r="B2618" s="222">
        <v>261.60000000000002</v>
      </c>
      <c r="C2618" s="222">
        <v>62.2</v>
      </c>
    </row>
    <row r="2619" spans="2:3">
      <c r="B2619" s="222">
        <v>261.7</v>
      </c>
      <c r="C2619" s="222">
        <v>62.2</v>
      </c>
    </row>
    <row r="2620" spans="2:3">
      <c r="B2620" s="222">
        <v>261.8</v>
      </c>
      <c r="C2620" s="222">
        <v>62.3</v>
      </c>
    </row>
    <row r="2621" spans="2:3">
      <c r="B2621" s="222">
        <v>261.89999999999998</v>
      </c>
      <c r="C2621" s="222">
        <v>62.3</v>
      </c>
    </row>
    <row r="2622" spans="2:3">
      <c r="B2622" s="222">
        <v>262</v>
      </c>
      <c r="C2622" s="222">
        <v>62.3</v>
      </c>
    </row>
    <row r="2623" spans="2:3">
      <c r="B2623" s="222">
        <v>262.10000000000002</v>
      </c>
      <c r="C2623" s="222">
        <v>62.4</v>
      </c>
    </row>
    <row r="2624" spans="2:3">
      <c r="B2624" s="222">
        <v>262.2</v>
      </c>
      <c r="C2624" s="222">
        <v>62.4</v>
      </c>
    </row>
    <row r="2625" spans="2:3">
      <c r="B2625" s="222">
        <v>262.3</v>
      </c>
      <c r="C2625" s="222">
        <v>62.5</v>
      </c>
    </row>
    <row r="2626" spans="2:3">
      <c r="B2626" s="222">
        <v>262.39999999999998</v>
      </c>
      <c r="C2626" s="222">
        <v>62.5</v>
      </c>
    </row>
    <row r="2627" spans="2:3">
      <c r="B2627" s="222">
        <v>262.5</v>
      </c>
      <c r="C2627" s="222">
        <v>62.6</v>
      </c>
    </row>
    <row r="2628" spans="2:3">
      <c r="B2628" s="222">
        <v>262.60000000000002</v>
      </c>
      <c r="C2628" s="222">
        <v>62.6</v>
      </c>
    </row>
    <row r="2629" spans="2:3">
      <c r="B2629" s="222">
        <v>262.7</v>
      </c>
      <c r="C2629" s="222">
        <v>62.7</v>
      </c>
    </row>
    <row r="2630" spans="2:3">
      <c r="B2630" s="222">
        <v>262.8</v>
      </c>
      <c r="C2630" s="222">
        <v>62.7</v>
      </c>
    </row>
    <row r="2631" spans="2:3">
      <c r="B2631" s="222">
        <v>262.89999999999998</v>
      </c>
      <c r="C2631" s="222">
        <v>62.8</v>
      </c>
    </row>
    <row r="2632" spans="2:3">
      <c r="B2632" s="222">
        <v>263</v>
      </c>
      <c r="C2632" s="222">
        <v>62.8</v>
      </c>
    </row>
    <row r="2633" spans="2:3">
      <c r="B2633" s="222">
        <v>263.10000000000002</v>
      </c>
      <c r="C2633" s="222">
        <v>62.9</v>
      </c>
    </row>
    <row r="2634" spans="2:3">
      <c r="B2634" s="222">
        <v>263.2</v>
      </c>
      <c r="C2634" s="222">
        <v>62.9</v>
      </c>
    </row>
    <row r="2635" spans="2:3">
      <c r="B2635" s="222">
        <v>263.3</v>
      </c>
      <c r="C2635" s="222">
        <v>62.9</v>
      </c>
    </row>
    <row r="2636" spans="2:3">
      <c r="B2636" s="222">
        <v>263.39999999999998</v>
      </c>
      <c r="C2636" s="222">
        <v>63</v>
      </c>
    </row>
    <row r="2637" spans="2:3">
      <c r="B2637" s="222">
        <v>263.5</v>
      </c>
      <c r="C2637" s="222">
        <v>63</v>
      </c>
    </row>
    <row r="2638" spans="2:3">
      <c r="B2638" s="222">
        <v>263.60000000000002</v>
      </c>
      <c r="C2638" s="222">
        <v>63.1</v>
      </c>
    </row>
    <row r="2639" spans="2:3">
      <c r="B2639" s="222">
        <v>263.7</v>
      </c>
      <c r="C2639" s="222">
        <v>63.1</v>
      </c>
    </row>
    <row r="2640" spans="2:3">
      <c r="B2640" s="222">
        <v>263.8</v>
      </c>
      <c r="C2640" s="222">
        <v>63.2</v>
      </c>
    </row>
    <row r="2641" spans="2:3">
      <c r="B2641" s="222">
        <v>263.89999999999998</v>
      </c>
      <c r="C2641" s="222">
        <v>63.2</v>
      </c>
    </row>
    <row r="2642" spans="2:3">
      <c r="B2642" s="222">
        <v>264</v>
      </c>
      <c r="C2642" s="222">
        <v>63.3</v>
      </c>
    </row>
    <row r="2643" spans="2:3">
      <c r="B2643" s="222">
        <v>264.10000000000002</v>
      </c>
      <c r="C2643" s="222">
        <v>63.3</v>
      </c>
    </row>
    <row r="2644" spans="2:3">
      <c r="B2644" s="222">
        <v>264.2</v>
      </c>
      <c r="C2644" s="222">
        <v>63.4</v>
      </c>
    </row>
    <row r="2645" spans="2:3">
      <c r="B2645" s="222">
        <v>264.3</v>
      </c>
      <c r="C2645" s="222">
        <v>63.4</v>
      </c>
    </row>
    <row r="2646" spans="2:3">
      <c r="B2646" s="222">
        <v>264.39999999999998</v>
      </c>
      <c r="C2646" s="222">
        <v>63.4</v>
      </c>
    </row>
    <row r="2647" spans="2:3">
      <c r="B2647" s="222">
        <v>264.5</v>
      </c>
      <c r="C2647" s="222">
        <v>63.5</v>
      </c>
    </row>
    <row r="2648" spans="2:3">
      <c r="B2648" s="222">
        <v>264.60000000000002</v>
      </c>
      <c r="C2648" s="222">
        <v>63.5</v>
      </c>
    </row>
    <row r="2649" spans="2:3">
      <c r="B2649" s="222">
        <v>264.7</v>
      </c>
      <c r="C2649" s="222">
        <v>63.6</v>
      </c>
    </row>
    <row r="2650" spans="2:3">
      <c r="B2650" s="222">
        <v>264.8</v>
      </c>
      <c r="C2650" s="222">
        <v>63.6</v>
      </c>
    </row>
    <row r="2651" spans="2:3">
      <c r="B2651" s="222">
        <v>264.89999999999998</v>
      </c>
      <c r="C2651" s="222">
        <v>63.7</v>
      </c>
    </row>
    <row r="2652" spans="2:3">
      <c r="B2652" s="222">
        <v>265</v>
      </c>
      <c r="C2652" s="222">
        <v>63.7</v>
      </c>
    </row>
    <row r="2653" spans="2:3">
      <c r="B2653" s="222">
        <v>265.10000000000002</v>
      </c>
      <c r="C2653" s="222">
        <v>63.8</v>
      </c>
    </row>
    <row r="2654" spans="2:3">
      <c r="B2654" s="222">
        <v>265.2</v>
      </c>
      <c r="C2654" s="222">
        <v>63.8</v>
      </c>
    </row>
    <row r="2655" spans="2:3">
      <c r="B2655" s="222">
        <v>265.3</v>
      </c>
      <c r="C2655" s="222">
        <v>63.9</v>
      </c>
    </row>
    <row r="2656" spans="2:3">
      <c r="B2656" s="222">
        <v>265.39999999999998</v>
      </c>
      <c r="C2656" s="222">
        <v>63.9</v>
      </c>
    </row>
    <row r="2657" spans="2:3">
      <c r="B2657" s="222">
        <v>265.5</v>
      </c>
      <c r="C2657" s="222">
        <v>63.9</v>
      </c>
    </row>
    <row r="2658" spans="2:3">
      <c r="B2658" s="222">
        <v>265.60000000000002</v>
      </c>
      <c r="C2658" s="222">
        <v>64</v>
      </c>
    </row>
    <row r="2659" spans="2:3">
      <c r="B2659" s="222">
        <v>265.7</v>
      </c>
      <c r="C2659" s="222">
        <v>64</v>
      </c>
    </row>
    <row r="2660" spans="2:3">
      <c r="B2660" s="222">
        <v>265.8</v>
      </c>
      <c r="C2660" s="222">
        <v>64.099999999999994</v>
      </c>
    </row>
    <row r="2661" spans="2:3">
      <c r="B2661" s="222">
        <v>265.89999999999998</v>
      </c>
      <c r="C2661" s="222">
        <v>64.099999999999994</v>
      </c>
    </row>
    <row r="2662" spans="2:3">
      <c r="B2662" s="222">
        <v>266</v>
      </c>
      <c r="C2662" s="222">
        <v>64.2</v>
      </c>
    </row>
    <row r="2663" spans="2:3">
      <c r="B2663" s="222">
        <v>266.10000000000002</v>
      </c>
      <c r="C2663" s="222">
        <v>64.2</v>
      </c>
    </row>
    <row r="2664" spans="2:3">
      <c r="B2664" s="222">
        <v>266.2</v>
      </c>
      <c r="C2664" s="222">
        <v>64.3</v>
      </c>
    </row>
    <row r="2665" spans="2:3">
      <c r="B2665" s="222">
        <v>266.3</v>
      </c>
      <c r="C2665" s="222">
        <v>64.3</v>
      </c>
    </row>
    <row r="2666" spans="2:3">
      <c r="B2666" s="222">
        <v>266.39999999999998</v>
      </c>
      <c r="C2666" s="222">
        <v>64.400000000000006</v>
      </c>
    </row>
    <row r="2667" spans="2:3">
      <c r="B2667" s="222">
        <v>266.5</v>
      </c>
      <c r="C2667" s="222">
        <v>64.400000000000006</v>
      </c>
    </row>
    <row r="2668" spans="2:3">
      <c r="B2668" s="222">
        <v>266.60000000000002</v>
      </c>
      <c r="C2668" s="222">
        <v>64.400000000000006</v>
      </c>
    </row>
    <row r="2669" spans="2:3">
      <c r="B2669" s="222">
        <v>266.7</v>
      </c>
      <c r="C2669" s="222">
        <v>64.5</v>
      </c>
    </row>
    <row r="2670" spans="2:3">
      <c r="B2670" s="222">
        <v>266.8</v>
      </c>
      <c r="C2670" s="222">
        <v>64.5</v>
      </c>
    </row>
    <row r="2671" spans="2:3">
      <c r="B2671" s="222">
        <v>266.89999999999998</v>
      </c>
      <c r="C2671" s="222">
        <v>64.599999999999994</v>
      </c>
    </row>
    <row r="2672" spans="2:3">
      <c r="B2672" s="222">
        <v>267</v>
      </c>
      <c r="C2672" s="222">
        <v>64.599999999999994</v>
      </c>
    </row>
    <row r="2673" spans="2:3">
      <c r="B2673" s="222">
        <v>267.10000000000002</v>
      </c>
      <c r="C2673" s="222">
        <v>64.7</v>
      </c>
    </row>
    <row r="2674" spans="2:3">
      <c r="B2674" s="222">
        <v>267.2</v>
      </c>
      <c r="C2674" s="222">
        <v>64.7</v>
      </c>
    </row>
    <row r="2675" spans="2:3">
      <c r="B2675" s="222">
        <v>267.3</v>
      </c>
      <c r="C2675" s="222">
        <v>64.8</v>
      </c>
    </row>
    <row r="2676" spans="2:3">
      <c r="B2676" s="222">
        <v>267.39999999999998</v>
      </c>
      <c r="C2676" s="222">
        <v>64.8</v>
      </c>
    </row>
    <row r="2677" spans="2:3">
      <c r="B2677" s="222">
        <v>267.5</v>
      </c>
      <c r="C2677" s="222">
        <v>64.900000000000006</v>
      </c>
    </row>
    <row r="2678" spans="2:3">
      <c r="B2678" s="222">
        <v>267.60000000000002</v>
      </c>
      <c r="C2678" s="222">
        <v>64.900000000000006</v>
      </c>
    </row>
    <row r="2679" spans="2:3">
      <c r="B2679" s="222">
        <v>267.7</v>
      </c>
      <c r="C2679" s="222">
        <v>64.900000000000006</v>
      </c>
    </row>
    <row r="2680" spans="2:3">
      <c r="B2680" s="222">
        <v>267.8</v>
      </c>
      <c r="C2680" s="222">
        <v>65</v>
      </c>
    </row>
    <row r="2681" spans="2:3">
      <c r="B2681" s="222">
        <v>267.89999999999998</v>
      </c>
      <c r="C2681" s="222">
        <v>65</v>
      </c>
    </row>
    <row r="2682" spans="2:3">
      <c r="B2682" s="222">
        <v>268</v>
      </c>
      <c r="C2682" s="222">
        <v>65.099999999999994</v>
      </c>
    </row>
    <row r="2683" spans="2:3">
      <c r="B2683" s="222">
        <v>268.10000000000002</v>
      </c>
      <c r="C2683" s="222">
        <v>65.099999999999994</v>
      </c>
    </row>
    <row r="2684" spans="2:3">
      <c r="B2684" s="222">
        <v>268.2</v>
      </c>
      <c r="C2684" s="222">
        <v>65.2</v>
      </c>
    </row>
    <row r="2685" spans="2:3">
      <c r="B2685" s="222">
        <v>268.3</v>
      </c>
      <c r="C2685" s="222">
        <v>65.2</v>
      </c>
    </row>
    <row r="2686" spans="2:3">
      <c r="B2686" s="222">
        <v>268.39999999999998</v>
      </c>
      <c r="C2686" s="222">
        <v>65.3</v>
      </c>
    </row>
    <row r="2687" spans="2:3">
      <c r="B2687" s="222">
        <v>268.5</v>
      </c>
      <c r="C2687" s="222">
        <v>65.3</v>
      </c>
    </row>
    <row r="2688" spans="2:3">
      <c r="B2688" s="222">
        <v>268.60000000000002</v>
      </c>
      <c r="C2688" s="222">
        <v>65.400000000000006</v>
      </c>
    </row>
    <row r="2689" spans="2:3">
      <c r="B2689" s="222">
        <v>268.7</v>
      </c>
      <c r="C2689" s="222">
        <v>65.400000000000006</v>
      </c>
    </row>
    <row r="2690" spans="2:3">
      <c r="B2690" s="222">
        <v>268.8</v>
      </c>
      <c r="C2690" s="222">
        <v>65.400000000000006</v>
      </c>
    </row>
    <row r="2691" spans="2:3">
      <c r="B2691" s="222">
        <v>268.89999999999998</v>
      </c>
      <c r="C2691" s="222">
        <v>65.5</v>
      </c>
    </row>
    <row r="2692" spans="2:3">
      <c r="B2692" s="222">
        <v>269</v>
      </c>
      <c r="C2692" s="222">
        <v>65.5</v>
      </c>
    </row>
    <row r="2693" spans="2:3">
      <c r="B2693" s="222">
        <v>269.10000000000002</v>
      </c>
      <c r="C2693" s="222">
        <v>65.599999999999994</v>
      </c>
    </row>
    <row r="2694" spans="2:3">
      <c r="B2694" s="222">
        <v>269.2</v>
      </c>
      <c r="C2694" s="222">
        <v>65.599999999999994</v>
      </c>
    </row>
    <row r="2695" spans="2:3">
      <c r="B2695" s="222">
        <v>269.3</v>
      </c>
      <c r="C2695" s="222">
        <v>65.7</v>
      </c>
    </row>
    <row r="2696" spans="2:3">
      <c r="B2696" s="222">
        <v>269.39999999999998</v>
      </c>
      <c r="C2696" s="222">
        <v>65.7</v>
      </c>
    </row>
    <row r="2697" spans="2:3">
      <c r="B2697" s="222">
        <v>269.5</v>
      </c>
      <c r="C2697" s="222">
        <v>65.8</v>
      </c>
    </row>
    <row r="2698" spans="2:3">
      <c r="B2698" s="222">
        <v>269.60000000000002</v>
      </c>
      <c r="C2698" s="222">
        <v>65.8</v>
      </c>
    </row>
    <row r="2699" spans="2:3">
      <c r="B2699" s="222">
        <v>269.7</v>
      </c>
      <c r="C2699" s="222">
        <v>65.900000000000006</v>
      </c>
    </row>
    <row r="2700" spans="2:3">
      <c r="B2700" s="222">
        <v>269.8</v>
      </c>
      <c r="C2700" s="222">
        <v>65.900000000000006</v>
      </c>
    </row>
    <row r="2701" spans="2:3">
      <c r="B2701" s="222">
        <v>269.89999999999998</v>
      </c>
      <c r="C2701" s="222">
        <v>66</v>
      </c>
    </row>
    <row r="2702" spans="2:3">
      <c r="B2702" s="222">
        <v>270</v>
      </c>
      <c r="C2702" s="222">
        <v>66</v>
      </c>
    </row>
    <row r="2703" spans="2:3">
      <c r="B2703" s="222">
        <v>270.10000000000002</v>
      </c>
      <c r="C2703" s="222">
        <v>66</v>
      </c>
    </row>
    <row r="2704" spans="2:3">
      <c r="B2704" s="222">
        <v>270.2</v>
      </c>
      <c r="C2704" s="222">
        <v>66.099999999999994</v>
      </c>
    </row>
    <row r="2705" spans="2:3">
      <c r="B2705" s="222">
        <v>270.3</v>
      </c>
      <c r="C2705" s="222">
        <v>66.099999999999994</v>
      </c>
    </row>
    <row r="2706" spans="2:3">
      <c r="B2706" s="222">
        <v>270.39999999999998</v>
      </c>
      <c r="C2706" s="222">
        <v>66.2</v>
      </c>
    </row>
    <row r="2707" spans="2:3">
      <c r="B2707" s="222">
        <v>270.5</v>
      </c>
      <c r="C2707" s="222">
        <v>66.2</v>
      </c>
    </row>
    <row r="2708" spans="2:3">
      <c r="B2708" s="222">
        <v>270.60000000000002</v>
      </c>
      <c r="C2708" s="222">
        <v>66.3</v>
      </c>
    </row>
    <row r="2709" spans="2:3">
      <c r="B2709" s="222">
        <v>270.7</v>
      </c>
      <c r="C2709" s="222">
        <v>66.3</v>
      </c>
    </row>
    <row r="2710" spans="2:3">
      <c r="B2710" s="222">
        <v>270.8</v>
      </c>
      <c r="C2710" s="222">
        <v>66.400000000000006</v>
      </c>
    </row>
    <row r="2711" spans="2:3">
      <c r="B2711" s="222">
        <v>270.89999999999998</v>
      </c>
      <c r="C2711" s="222">
        <v>66.400000000000006</v>
      </c>
    </row>
    <row r="2712" spans="2:3">
      <c r="B2712" s="222">
        <v>271</v>
      </c>
      <c r="C2712" s="222">
        <v>66.5</v>
      </c>
    </row>
    <row r="2713" spans="2:3">
      <c r="B2713" s="222">
        <v>271.10000000000002</v>
      </c>
      <c r="C2713" s="222">
        <v>66.5</v>
      </c>
    </row>
    <row r="2714" spans="2:3">
      <c r="B2714" s="222">
        <v>271.2</v>
      </c>
      <c r="C2714" s="222">
        <v>66.5</v>
      </c>
    </row>
    <row r="2715" spans="2:3">
      <c r="B2715" s="222">
        <v>271.3</v>
      </c>
      <c r="C2715" s="222">
        <v>66.599999999999994</v>
      </c>
    </row>
    <row r="2716" spans="2:3">
      <c r="B2716" s="222">
        <v>271.39999999999998</v>
      </c>
      <c r="C2716" s="222">
        <v>66.599999999999994</v>
      </c>
    </row>
    <row r="2717" spans="2:3">
      <c r="B2717" s="222">
        <v>271.5</v>
      </c>
      <c r="C2717" s="222">
        <v>66.7</v>
      </c>
    </row>
    <row r="2718" spans="2:3">
      <c r="B2718" s="222">
        <v>271.60000000000002</v>
      </c>
      <c r="C2718" s="222">
        <v>66.7</v>
      </c>
    </row>
    <row r="2719" spans="2:3">
      <c r="B2719" s="222">
        <v>271.7</v>
      </c>
      <c r="C2719" s="222">
        <v>66.8</v>
      </c>
    </row>
    <row r="2720" spans="2:3">
      <c r="B2720" s="222">
        <v>271.8</v>
      </c>
      <c r="C2720" s="222">
        <v>66.8</v>
      </c>
    </row>
    <row r="2721" spans="2:3">
      <c r="B2721" s="222">
        <v>271.89999999999998</v>
      </c>
      <c r="C2721" s="222">
        <v>66.900000000000006</v>
      </c>
    </row>
    <row r="2722" spans="2:3">
      <c r="B2722" s="222">
        <v>272</v>
      </c>
      <c r="C2722" s="222">
        <v>66.900000000000006</v>
      </c>
    </row>
    <row r="2723" spans="2:3">
      <c r="B2723" s="222">
        <v>272.10000000000002</v>
      </c>
      <c r="C2723" s="222">
        <v>67</v>
      </c>
    </row>
    <row r="2724" spans="2:3">
      <c r="B2724" s="222">
        <v>272.2</v>
      </c>
      <c r="C2724" s="222">
        <v>67</v>
      </c>
    </row>
    <row r="2725" spans="2:3">
      <c r="B2725" s="222">
        <v>272.3</v>
      </c>
      <c r="C2725" s="222">
        <v>67</v>
      </c>
    </row>
    <row r="2726" spans="2:3">
      <c r="B2726" s="222">
        <v>272.39999999999998</v>
      </c>
      <c r="C2726" s="222">
        <v>67.099999999999994</v>
      </c>
    </row>
    <row r="2727" spans="2:3">
      <c r="B2727" s="222">
        <v>272.5</v>
      </c>
      <c r="C2727" s="222">
        <v>67.099999999999994</v>
      </c>
    </row>
    <row r="2728" spans="2:3">
      <c r="B2728" s="222">
        <v>272.60000000000002</v>
      </c>
      <c r="C2728" s="222">
        <v>67.2</v>
      </c>
    </row>
    <row r="2729" spans="2:3">
      <c r="B2729" s="222">
        <v>272.7</v>
      </c>
      <c r="C2729" s="222">
        <v>67.2</v>
      </c>
    </row>
    <row r="2730" spans="2:3">
      <c r="B2730" s="222">
        <v>272.8</v>
      </c>
      <c r="C2730" s="222">
        <v>67.3</v>
      </c>
    </row>
    <row r="2731" spans="2:3">
      <c r="B2731" s="222">
        <v>272.89999999999998</v>
      </c>
      <c r="C2731" s="222">
        <v>67.3</v>
      </c>
    </row>
    <row r="2732" spans="2:3">
      <c r="B2732" s="222">
        <v>273</v>
      </c>
      <c r="C2732" s="222">
        <v>67.400000000000006</v>
      </c>
    </row>
    <row r="2733" spans="2:3">
      <c r="B2733" s="222">
        <v>273.10000000000002</v>
      </c>
      <c r="C2733" s="222">
        <v>67.400000000000006</v>
      </c>
    </row>
    <row r="2734" spans="2:3">
      <c r="B2734" s="222">
        <v>273.2</v>
      </c>
      <c r="C2734" s="222">
        <v>67.5</v>
      </c>
    </row>
    <row r="2735" spans="2:3">
      <c r="B2735" s="222">
        <v>273.3</v>
      </c>
      <c r="C2735" s="222">
        <v>67.5</v>
      </c>
    </row>
    <row r="2736" spans="2:3">
      <c r="B2736" s="222">
        <v>273.39999999999998</v>
      </c>
      <c r="C2736" s="222">
        <v>67.5</v>
      </c>
    </row>
    <row r="2737" spans="2:3">
      <c r="B2737" s="222">
        <v>273.5</v>
      </c>
      <c r="C2737" s="222">
        <v>67.599999999999994</v>
      </c>
    </row>
    <row r="2738" spans="2:3">
      <c r="B2738" s="222">
        <v>273.60000000000002</v>
      </c>
      <c r="C2738" s="222">
        <v>67.599999999999994</v>
      </c>
    </row>
    <row r="2739" spans="2:3">
      <c r="B2739" s="222">
        <v>273.7</v>
      </c>
      <c r="C2739" s="222">
        <v>67.7</v>
      </c>
    </row>
    <row r="2740" spans="2:3">
      <c r="B2740" s="222">
        <v>273.8</v>
      </c>
      <c r="C2740" s="222">
        <v>67.7</v>
      </c>
    </row>
    <row r="2741" spans="2:3">
      <c r="B2741" s="222">
        <v>273.89999999999998</v>
      </c>
      <c r="C2741" s="222">
        <v>67.8</v>
      </c>
    </row>
    <row r="2742" spans="2:3">
      <c r="B2742" s="222">
        <v>274</v>
      </c>
      <c r="C2742" s="222">
        <v>67.8</v>
      </c>
    </row>
    <row r="2743" spans="2:3">
      <c r="B2743" s="222">
        <v>274.10000000000002</v>
      </c>
      <c r="C2743" s="222">
        <v>67.900000000000006</v>
      </c>
    </row>
    <row r="2744" spans="2:3">
      <c r="B2744" s="222">
        <v>274.2</v>
      </c>
      <c r="C2744" s="222">
        <v>67.900000000000006</v>
      </c>
    </row>
    <row r="2745" spans="2:3">
      <c r="B2745" s="222">
        <v>274.3</v>
      </c>
      <c r="C2745" s="222">
        <v>68</v>
      </c>
    </row>
    <row r="2746" spans="2:3">
      <c r="B2746" s="222">
        <v>274.39999999999998</v>
      </c>
      <c r="C2746" s="222">
        <v>68</v>
      </c>
    </row>
    <row r="2747" spans="2:3">
      <c r="B2747" s="222">
        <v>274.5</v>
      </c>
      <c r="C2747" s="222">
        <v>68</v>
      </c>
    </row>
    <row r="2748" spans="2:3">
      <c r="B2748" s="222">
        <v>274.60000000000002</v>
      </c>
      <c r="C2748" s="222">
        <v>68.099999999999994</v>
      </c>
    </row>
    <row r="2749" spans="2:3">
      <c r="B2749" s="222">
        <v>274.7</v>
      </c>
      <c r="C2749" s="222">
        <v>68.099999999999994</v>
      </c>
    </row>
    <row r="2750" spans="2:3">
      <c r="B2750" s="222">
        <v>274.8</v>
      </c>
      <c r="C2750" s="222">
        <v>68.2</v>
      </c>
    </row>
    <row r="2751" spans="2:3">
      <c r="B2751" s="222">
        <v>274.89999999999998</v>
      </c>
      <c r="C2751" s="222">
        <v>68.2</v>
      </c>
    </row>
    <row r="2752" spans="2:3">
      <c r="B2752" s="222">
        <v>275</v>
      </c>
      <c r="C2752" s="222">
        <v>68.3</v>
      </c>
    </row>
    <row r="2753" spans="2:3">
      <c r="B2753" s="222">
        <v>275.10000000000002</v>
      </c>
      <c r="C2753" s="222">
        <v>68.3</v>
      </c>
    </row>
    <row r="2754" spans="2:3">
      <c r="B2754" s="222">
        <v>275.2</v>
      </c>
      <c r="C2754" s="222">
        <v>68.400000000000006</v>
      </c>
    </row>
    <row r="2755" spans="2:3">
      <c r="B2755" s="222">
        <v>275.3</v>
      </c>
      <c r="C2755" s="222">
        <v>68.400000000000006</v>
      </c>
    </row>
    <row r="2756" spans="2:3">
      <c r="B2756" s="222">
        <v>275.39999999999998</v>
      </c>
      <c r="C2756" s="222">
        <v>68.5</v>
      </c>
    </row>
    <row r="2757" spans="2:3">
      <c r="B2757" s="222">
        <v>275.5</v>
      </c>
      <c r="C2757" s="222">
        <v>68.5</v>
      </c>
    </row>
    <row r="2758" spans="2:3">
      <c r="B2758" s="222">
        <v>275.60000000000002</v>
      </c>
      <c r="C2758" s="222">
        <v>68.599999999999994</v>
      </c>
    </row>
    <row r="2759" spans="2:3">
      <c r="B2759" s="222">
        <v>275.7</v>
      </c>
      <c r="C2759" s="222">
        <v>68.599999999999994</v>
      </c>
    </row>
    <row r="2760" spans="2:3">
      <c r="B2760" s="222">
        <v>275.8</v>
      </c>
      <c r="C2760" s="222">
        <v>68.599999999999994</v>
      </c>
    </row>
    <row r="2761" spans="2:3">
      <c r="B2761" s="222">
        <v>275.89999999999998</v>
      </c>
      <c r="C2761" s="222">
        <v>68.7</v>
      </c>
    </row>
    <row r="2762" spans="2:3">
      <c r="B2762" s="222">
        <v>276</v>
      </c>
      <c r="C2762" s="222">
        <v>68.7</v>
      </c>
    </row>
    <row r="2763" spans="2:3">
      <c r="B2763" s="222">
        <v>276.10000000000002</v>
      </c>
      <c r="C2763" s="222">
        <v>68.8</v>
      </c>
    </row>
    <row r="2764" spans="2:3">
      <c r="B2764" s="222">
        <v>276.2</v>
      </c>
      <c r="C2764" s="222">
        <v>68.8</v>
      </c>
    </row>
    <row r="2765" spans="2:3">
      <c r="B2765" s="222">
        <v>276.3</v>
      </c>
      <c r="C2765" s="222">
        <v>68.900000000000006</v>
      </c>
    </row>
    <row r="2766" spans="2:3">
      <c r="B2766" s="222">
        <v>276.39999999999998</v>
      </c>
      <c r="C2766" s="222">
        <v>68.900000000000006</v>
      </c>
    </row>
    <row r="2767" spans="2:3">
      <c r="B2767" s="222">
        <v>276.5</v>
      </c>
      <c r="C2767" s="222">
        <v>69</v>
      </c>
    </row>
    <row r="2768" spans="2:3">
      <c r="B2768" s="222">
        <v>276.60000000000002</v>
      </c>
      <c r="C2768" s="222">
        <v>69</v>
      </c>
    </row>
    <row r="2769" spans="2:3">
      <c r="B2769" s="222">
        <v>276.7</v>
      </c>
      <c r="C2769" s="222">
        <v>69.099999999999994</v>
      </c>
    </row>
    <row r="2770" spans="2:3">
      <c r="B2770" s="222">
        <v>276.8</v>
      </c>
      <c r="C2770" s="222">
        <v>69.099999999999994</v>
      </c>
    </row>
    <row r="2771" spans="2:3">
      <c r="B2771" s="222">
        <v>276.89999999999998</v>
      </c>
      <c r="C2771" s="222">
        <v>69.099999999999994</v>
      </c>
    </row>
    <row r="2772" spans="2:3">
      <c r="B2772" s="222">
        <v>277</v>
      </c>
      <c r="C2772" s="222">
        <v>69.2</v>
      </c>
    </row>
    <row r="2773" spans="2:3">
      <c r="B2773" s="222">
        <v>277.10000000000002</v>
      </c>
      <c r="C2773" s="222">
        <v>69.2</v>
      </c>
    </row>
    <row r="2774" spans="2:3">
      <c r="B2774" s="222">
        <v>277.2</v>
      </c>
      <c r="C2774" s="222">
        <v>69.3</v>
      </c>
    </row>
    <row r="2775" spans="2:3">
      <c r="B2775" s="222">
        <v>277.3</v>
      </c>
      <c r="C2775" s="222">
        <v>69.3</v>
      </c>
    </row>
    <row r="2776" spans="2:3">
      <c r="B2776" s="222">
        <v>277.39999999999998</v>
      </c>
      <c r="C2776" s="222">
        <v>69.400000000000006</v>
      </c>
    </row>
    <row r="2777" spans="2:3">
      <c r="B2777" s="222">
        <v>277.5</v>
      </c>
      <c r="C2777" s="222">
        <v>69.400000000000006</v>
      </c>
    </row>
    <row r="2778" spans="2:3">
      <c r="B2778" s="222">
        <v>277.60000000000002</v>
      </c>
      <c r="C2778" s="222">
        <v>69.5</v>
      </c>
    </row>
    <row r="2779" spans="2:3">
      <c r="B2779" s="222">
        <v>277.7</v>
      </c>
      <c r="C2779" s="222">
        <v>69.5</v>
      </c>
    </row>
    <row r="2780" spans="2:3">
      <c r="B2780" s="222">
        <v>277.8</v>
      </c>
      <c r="C2780" s="222">
        <v>69.599999999999994</v>
      </c>
    </row>
    <row r="2781" spans="2:3">
      <c r="B2781" s="222">
        <v>277.89999999999998</v>
      </c>
      <c r="C2781" s="222">
        <v>69.599999999999994</v>
      </c>
    </row>
    <row r="2782" spans="2:3">
      <c r="B2782" s="222">
        <v>278</v>
      </c>
      <c r="C2782" s="222">
        <v>69.599999999999994</v>
      </c>
    </row>
    <row r="2783" spans="2:3">
      <c r="B2783" s="222">
        <v>278.10000000000002</v>
      </c>
      <c r="C2783" s="222">
        <v>69.7</v>
      </c>
    </row>
    <row r="2784" spans="2:3">
      <c r="B2784" s="222">
        <v>278.2</v>
      </c>
      <c r="C2784" s="222">
        <v>69.7</v>
      </c>
    </row>
    <row r="2785" spans="2:3">
      <c r="B2785" s="222">
        <v>278.3</v>
      </c>
      <c r="C2785" s="222">
        <v>69.8</v>
      </c>
    </row>
    <row r="2786" spans="2:3">
      <c r="B2786" s="222">
        <v>278.39999999999998</v>
      </c>
      <c r="C2786" s="222">
        <v>69.8</v>
      </c>
    </row>
    <row r="2787" spans="2:3">
      <c r="B2787" s="222">
        <v>278.5</v>
      </c>
      <c r="C2787" s="222">
        <v>69.900000000000006</v>
      </c>
    </row>
    <row r="2788" spans="2:3">
      <c r="B2788" s="222">
        <v>278.60000000000002</v>
      </c>
      <c r="C2788" s="222">
        <v>69.900000000000006</v>
      </c>
    </row>
    <row r="2789" spans="2:3">
      <c r="B2789" s="222">
        <v>278.7</v>
      </c>
      <c r="C2789" s="222">
        <v>70</v>
      </c>
    </row>
    <row r="2790" spans="2:3">
      <c r="B2790" s="222">
        <v>278.8</v>
      </c>
      <c r="C2790" s="222">
        <v>70</v>
      </c>
    </row>
    <row r="2791" spans="2:3">
      <c r="B2791" s="222">
        <v>278.89999999999998</v>
      </c>
      <c r="C2791" s="222">
        <v>70.099999999999994</v>
      </c>
    </row>
    <row r="2792" spans="2:3">
      <c r="B2792" s="222">
        <v>279</v>
      </c>
      <c r="C2792" s="222">
        <v>70.099999999999994</v>
      </c>
    </row>
    <row r="2793" spans="2:3">
      <c r="B2793" s="222">
        <v>279.10000000000002</v>
      </c>
      <c r="C2793" s="222">
        <v>70.099999999999994</v>
      </c>
    </row>
    <row r="2794" spans="2:3">
      <c r="B2794" s="222">
        <v>279.2</v>
      </c>
      <c r="C2794" s="222">
        <v>70.2</v>
      </c>
    </row>
    <row r="2795" spans="2:3">
      <c r="B2795" s="222">
        <v>279.3</v>
      </c>
      <c r="C2795" s="222">
        <v>70.2</v>
      </c>
    </row>
    <row r="2796" spans="2:3">
      <c r="B2796" s="222">
        <v>279.39999999999998</v>
      </c>
      <c r="C2796" s="222">
        <v>70.3</v>
      </c>
    </row>
    <row r="2797" spans="2:3">
      <c r="B2797" s="222">
        <v>279.5</v>
      </c>
      <c r="C2797" s="222">
        <v>70.3</v>
      </c>
    </row>
    <row r="2798" spans="2:3">
      <c r="B2798" s="222">
        <v>279.60000000000002</v>
      </c>
      <c r="C2798" s="222">
        <v>70.400000000000006</v>
      </c>
    </row>
    <row r="2799" spans="2:3">
      <c r="B2799" s="222">
        <v>279.7</v>
      </c>
      <c r="C2799" s="222">
        <v>70.400000000000006</v>
      </c>
    </row>
    <row r="2800" spans="2:3">
      <c r="B2800" s="222">
        <v>279.8</v>
      </c>
      <c r="C2800" s="222">
        <v>70.5</v>
      </c>
    </row>
    <row r="2801" spans="2:3">
      <c r="B2801" s="222">
        <v>279.89999999999998</v>
      </c>
      <c r="C2801" s="222">
        <v>70.5</v>
      </c>
    </row>
    <row r="2802" spans="2:3">
      <c r="B2802" s="222">
        <v>280</v>
      </c>
      <c r="C2802" s="222">
        <v>70.599999999999994</v>
      </c>
    </row>
    <row r="2803" spans="2:3">
      <c r="B2803" s="222">
        <v>280.10000000000002</v>
      </c>
      <c r="C2803" s="222">
        <v>70.599999999999994</v>
      </c>
    </row>
    <row r="2804" spans="2:3">
      <c r="B2804" s="222">
        <v>280.2</v>
      </c>
      <c r="C2804" s="222">
        <v>70.599999999999994</v>
      </c>
    </row>
    <row r="2805" spans="2:3">
      <c r="B2805" s="222">
        <v>280.3</v>
      </c>
      <c r="C2805" s="222">
        <v>70.7</v>
      </c>
    </row>
    <row r="2806" spans="2:3">
      <c r="B2806" s="222">
        <v>280.39999999999998</v>
      </c>
      <c r="C2806" s="222">
        <v>70.7</v>
      </c>
    </row>
    <row r="2807" spans="2:3">
      <c r="B2807" s="222">
        <v>280.5</v>
      </c>
      <c r="C2807" s="222">
        <v>70.8</v>
      </c>
    </row>
    <row r="2808" spans="2:3">
      <c r="B2808" s="222">
        <v>280.60000000000002</v>
      </c>
      <c r="C2808" s="222">
        <v>70.8</v>
      </c>
    </row>
    <row r="2809" spans="2:3">
      <c r="B2809" s="222">
        <v>280.7</v>
      </c>
      <c r="C2809" s="222">
        <v>70.900000000000006</v>
      </c>
    </row>
    <row r="2810" spans="2:3">
      <c r="B2810" s="222">
        <v>280.8</v>
      </c>
      <c r="C2810" s="222">
        <v>70.900000000000006</v>
      </c>
    </row>
    <row r="2811" spans="2:3">
      <c r="B2811" s="222">
        <v>280.89999999999998</v>
      </c>
      <c r="C2811" s="222">
        <v>71</v>
      </c>
    </row>
    <row r="2812" spans="2:3">
      <c r="B2812" s="222">
        <v>281</v>
      </c>
      <c r="C2812" s="222">
        <v>71</v>
      </c>
    </row>
    <row r="2813" spans="2:3">
      <c r="B2813" s="222">
        <v>281.10000000000002</v>
      </c>
      <c r="C2813" s="222">
        <v>71.099999999999994</v>
      </c>
    </row>
    <row r="2814" spans="2:3">
      <c r="B2814" s="222">
        <v>281.2</v>
      </c>
      <c r="C2814" s="222">
        <v>71.099999999999994</v>
      </c>
    </row>
    <row r="2815" spans="2:3">
      <c r="B2815" s="222">
        <v>281.3</v>
      </c>
      <c r="C2815" s="222">
        <v>71.099999999999994</v>
      </c>
    </row>
    <row r="2816" spans="2:3">
      <c r="B2816" s="222">
        <v>281.39999999999998</v>
      </c>
      <c r="C2816" s="222">
        <v>71.2</v>
      </c>
    </row>
    <row r="2817" spans="2:3">
      <c r="B2817" s="222">
        <v>281.5</v>
      </c>
      <c r="C2817" s="222">
        <v>71.2</v>
      </c>
    </row>
    <row r="2818" spans="2:3">
      <c r="B2818" s="222">
        <v>281.60000000000002</v>
      </c>
      <c r="C2818" s="222">
        <v>71.3</v>
      </c>
    </row>
    <row r="2819" spans="2:3">
      <c r="B2819" s="222">
        <v>281.7</v>
      </c>
      <c r="C2819" s="222">
        <v>71.3</v>
      </c>
    </row>
    <row r="2820" spans="2:3">
      <c r="B2820" s="222">
        <v>281.8</v>
      </c>
      <c r="C2820" s="222">
        <v>71.400000000000006</v>
      </c>
    </row>
    <row r="2821" spans="2:3">
      <c r="B2821" s="222">
        <v>281.89999999999998</v>
      </c>
      <c r="C2821" s="222">
        <v>71.400000000000006</v>
      </c>
    </row>
    <row r="2822" spans="2:3">
      <c r="B2822" s="222">
        <v>282</v>
      </c>
      <c r="C2822" s="222">
        <v>71.5</v>
      </c>
    </row>
    <row r="2823" spans="2:3">
      <c r="B2823" s="222">
        <v>282.10000000000002</v>
      </c>
      <c r="C2823" s="222">
        <v>71.5</v>
      </c>
    </row>
    <row r="2824" spans="2:3">
      <c r="B2824" s="222">
        <v>282.2</v>
      </c>
      <c r="C2824" s="222">
        <v>71.599999999999994</v>
      </c>
    </row>
    <row r="2825" spans="2:3">
      <c r="B2825" s="222">
        <v>282.3</v>
      </c>
      <c r="C2825" s="222">
        <v>71.599999999999994</v>
      </c>
    </row>
    <row r="2826" spans="2:3">
      <c r="B2826" s="222">
        <v>282.39999999999998</v>
      </c>
      <c r="C2826" s="222">
        <v>71.7</v>
      </c>
    </row>
    <row r="2827" spans="2:3">
      <c r="B2827" s="222">
        <v>282.5</v>
      </c>
      <c r="C2827" s="222">
        <v>71.7</v>
      </c>
    </row>
    <row r="2828" spans="2:3">
      <c r="B2828" s="222">
        <v>282.60000000000002</v>
      </c>
      <c r="C2828" s="222">
        <v>71.7</v>
      </c>
    </row>
    <row r="2829" spans="2:3">
      <c r="B2829" s="222">
        <v>282.7</v>
      </c>
      <c r="C2829" s="222">
        <v>71.8</v>
      </c>
    </row>
    <row r="2830" spans="2:3">
      <c r="B2830" s="222">
        <v>282.8</v>
      </c>
      <c r="C2830" s="222">
        <v>71.8</v>
      </c>
    </row>
    <row r="2831" spans="2:3">
      <c r="B2831" s="222">
        <v>282.89999999999998</v>
      </c>
      <c r="C2831" s="222">
        <v>71.900000000000006</v>
      </c>
    </row>
    <row r="2832" spans="2:3">
      <c r="B2832" s="222">
        <v>283</v>
      </c>
      <c r="C2832" s="222">
        <v>71.900000000000006</v>
      </c>
    </row>
    <row r="2833" spans="2:3">
      <c r="B2833" s="222">
        <v>283.10000000000002</v>
      </c>
      <c r="C2833" s="222">
        <v>72</v>
      </c>
    </row>
    <row r="2834" spans="2:3">
      <c r="B2834" s="222">
        <v>283.2</v>
      </c>
      <c r="C2834" s="222">
        <v>72</v>
      </c>
    </row>
    <row r="2835" spans="2:3">
      <c r="B2835" s="222">
        <v>283.3</v>
      </c>
      <c r="C2835" s="222">
        <v>72.099999999999994</v>
      </c>
    </row>
    <row r="2836" spans="2:3">
      <c r="B2836" s="222">
        <v>283.39999999999998</v>
      </c>
      <c r="C2836" s="222">
        <v>72.099999999999994</v>
      </c>
    </row>
    <row r="2837" spans="2:3">
      <c r="B2837" s="222">
        <v>283.5</v>
      </c>
      <c r="C2837" s="222">
        <v>72.2</v>
      </c>
    </row>
    <row r="2838" spans="2:3">
      <c r="B2838" s="222">
        <v>283.60000000000002</v>
      </c>
      <c r="C2838" s="222">
        <v>72.2</v>
      </c>
    </row>
    <row r="2839" spans="2:3">
      <c r="B2839" s="222">
        <v>283.7</v>
      </c>
      <c r="C2839" s="222">
        <v>72.2</v>
      </c>
    </row>
    <row r="2840" spans="2:3">
      <c r="B2840" s="222">
        <v>283.8</v>
      </c>
      <c r="C2840" s="222">
        <v>72.3</v>
      </c>
    </row>
    <row r="2841" spans="2:3">
      <c r="B2841" s="222">
        <v>283.89999999999998</v>
      </c>
      <c r="C2841" s="222">
        <v>72.3</v>
      </c>
    </row>
    <row r="2842" spans="2:3">
      <c r="B2842" s="222">
        <v>284</v>
      </c>
      <c r="C2842" s="222">
        <v>72.400000000000006</v>
      </c>
    </row>
    <row r="2843" spans="2:3">
      <c r="B2843" s="222">
        <v>284.10000000000002</v>
      </c>
      <c r="C2843" s="222">
        <v>72.400000000000006</v>
      </c>
    </row>
    <row r="2844" spans="2:3">
      <c r="B2844" s="222">
        <v>284.2</v>
      </c>
      <c r="C2844" s="222">
        <v>72.5</v>
      </c>
    </row>
    <row r="2845" spans="2:3">
      <c r="B2845" s="222">
        <v>284.3</v>
      </c>
      <c r="C2845" s="222">
        <v>72.5</v>
      </c>
    </row>
    <row r="2846" spans="2:3">
      <c r="B2846" s="222">
        <v>284.39999999999998</v>
      </c>
      <c r="C2846" s="222">
        <v>72.599999999999994</v>
      </c>
    </row>
    <row r="2847" spans="2:3">
      <c r="B2847" s="222">
        <v>284.5</v>
      </c>
      <c r="C2847" s="222">
        <v>72.599999999999994</v>
      </c>
    </row>
    <row r="2848" spans="2:3">
      <c r="B2848" s="222">
        <v>284.60000000000002</v>
      </c>
      <c r="C2848" s="222">
        <v>72.7</v>
      </c>
    </row>
    <row r="2849" spans="2:3">
      <c r="B2849" s="222">
        <v>284.7</v>
      </c>
      <c r="C2849" s="222">
        <v>72.7</v>
      </c>
    </row>
    <row r="2850" spans="2:3">
      <c r="B2850" s="222">
        <v>284.8</v>
      </c>
      <c r="C2850" s="222">
        <v>72.7</v>
      </c>
    </row>
    <row r="2851" spans="2:3">
      <c r="B2851" s="222">
        <v>284.89999999999998</v>
      </c>
      <c r="C2851" s="222">
        <v>72.8</v>
      </c>
    </row>
    <row r="2852" spans="2:3">
      <c r="B2852" s="222">
        <v>285</v>
      </c>
      <c r="C2852" s="222">
        <v>72.8</v>
      </c>
    </row>
    <row r="2853" spans="2:3">
      <c r="B2853" s="222">
        <v>285.10000000000002</v>
      </c>
      <c r="C2853" s="222">
        <v>72.900000000000006</v>
      </c>
    </row>
    <row r="2854" spans="2:3">
      <c r="B2854" s="222">
        <v>285.2</v>
      </c>
      <c r="C2854" s="222">
        <v>72.900000000000006</v>
      </c>
    </row>
    <row r="2855" spans="2:3">
      <c r="B2855" s="222">
        <v>285.3</v>
      </c>
      <c r="C2855" s="222">
        <v>73</v>
      </c>
    </row>
    <row r="2856" spans="2:3">
      <c r="B2856" s="222">
        <v>285.39999999999998</v>
      </c>
      <c r="C2856" s="222">
        <v>73</v>
      </c>
    </row>
    <row r="2857" spans="2:3">
      <c r="B2857" s="222">
        <v>285.5</v>
      </c>
      <c r="C2857" s="222">
        <v>73.099999999999994</v>
      </c>
    </row>
    <row r="2858" spans="2:3">
      <c r="B2858" s="222">
        <v>285.60000000000002</v>
      </c>
      <c r="C2858" s="222">
        <v>73.099999999999994</v>
      </c>
    </row>
    <row r="2859" spans="2:3">
      <c r="B2859" s="222">
        <v>285.7</v>
      </c>
      <c r="C2859" s="222">
        <v>73.2</v>
      </c>
    </row>
    <row r="2860" spans="2:3">
      <c r="B2860" s="222">
        <v>285.8</v>
      </c>
      <c r="C2860" s="222">
        <v>73.2</v>
      </c>
    </row>
    <row r="2861" spans="2:3">
      <c r="B2861" s="222">
        <v>285.89999999999998</v>
      </c>
      <c r="C2861" s="222">
        <v>73.2</v>
      </c>
    </row>
    <row r="2862" spans="2:3">
      <c r="B2862" s="222">
        <v>286</v>
      </c>
      <c r="C2862" s="222">
        <v>73.3</v>
      </c>
    </row>
    <row r="2863" spans="2:3">
      <c r="B2863" s="222">
        <v>286.10000000000002</v>
      </c>
      <c r="C2863" s="222">
        <v>73.3</v>
      </c>
    </row>
    <row r="2864" spans="2:3">
      <c r="B2864" s="222">
        <v>286.2</v>
      </c>
      <c r="C2864" s="222">
        <v>73.400000000000006</v>
      </c>
    </row>
    <row r="2865" spans="2:3">
      <c r="B2865" s="222">
        <v>286.3</v>
      </c>
      <c r="C2865" s="222">
        <v>73.400000000000006</v>
      </c>
    </row>
    <row r="2866" spans="2:3">
      <c r="B2866" s="222">
        <v>286.39999999999998</v>
      </c>
      <c r="C2866" s="222">
        <v>73.5</v>
      </c>
    </row>
    <row r="2867" spans="2:3">
      <c r="B2867" s="222">
        <v>286.5</v>
      </c>
      <c r="C2867" s="222">
        <v>73.5</v>
      </c>
    </row>
    <row r="2868" spans="2:3">
      <c r="B2868" s="222">
        <v>286.60000000000002</v>
      </c>
      <c r="C2868" s="222">
        <v>73.599999999999994</v>
      </c>
    </row>
    <row r="2869" spans="2:3">
      <c r="B2869" s="222">
        <v>286.7</v>
      </c>
      <c r="C2869" s="222">
        <v>73.599999999999994</v>
      </c>
    </row>
    <row r="2870" spans="2:3">
      <c r="B2870" s="222">
        <v>286.8</v>
      </c>
      <c r="C2870" s="222">
        <v>73.7</v>
      </c>
    </row>
    <row r="2871" spans="2:3">
      <c r="B2871" s="222">
        <v>286.89999999999998</v>
      </c>
      <c r="C2871" s="222">
        <v>73.7</v>
      </c>
    </row>
    <row r="2872" spans="2:3">
      <c r="B2872" s="222">
        <v>287</v>
      </c>
      <c r="C2872" s="222">
        <v>73.7</v>
      </c>
    </row>
    <row r="2873" spans="2:3">
      <c r="B2873" s="222">
        <v>287.10000000000002</v>
      </c>
      <c r="C2873" s="222">
        <v>73.8</v>
      </c>
    </row>
    <row r="2874" spans="2:3">
      <c r="B2874" s="222">
        <v>287.2</v>
      </c>
      <c r="C2874" s="222">
        <v>73.8</v>
      </c>
    </row>
    <row r="2875" spans="2:3">
      <c r="B2875" s="222">
        <v>287.3</v>
      </c>
      <c r="C2875" s="222">
        <v>73.900000000000006</v>
      </c>
    </row>
    <row r="2876" spans="2:3">
      <c r="B2876" s="222">
        <v>287.39999999999998</v>
      </c>
      <c r="C2876" s="222">
        <v>73.900000000000006</v>
      </c>
    </row>
    <row r="2877" spans="2:3">
      <c r="B2877" s="222">
        <v>287.5</v>
      </c>
      <c r="C2877" s="222">
        <v>74</v>
      </c>
    </row>
    <row r="2878" spans="2:3">
      <c r="B2878" s="222">
        <v>287.60000000000002</v>
      </c>
      <c r="C2878" s="222">
        <v>74</v>
      </c>
    </row>
    <row r="2879" spans="2:3">
      <c r="B2879" s="222">
        <v>287.7</v>
      </c>
      <c r="C2879" s="222">
        <v>74.099999999999994</v>
      </c>
    </row>
    <row r="2880" spans="2:3">
      <c r="B2880" s="222">
        <v>287.8</v>
      </c>
      <c r="C2880" s="222">
        <v>74.099999999999994</v>
      </c>
    </row>
    <row r="2881" spans="2:3">
      <c r="B2881" s="222">
        <v>287.89999999999998</v>
      </c>
      <c r="C2881" s="222">
        <v>74.2</v>
      </c>
    </row>
    <row r="2882" spans="2:3">
      <c r="B2882" s="222">
        <v>288</v>
      </c>
      <c r="C2882" s="222">
        <v>74.2</v>
      </c>
    </row>
    <row r="2883" spans="2:3">
      <c r="B2883" s="222">
        <v>288.10000000000002</v>
      </c>
      <c r="C2883" s="222">
        <v>74.3</v>
      </c>
    </row>
    <row r="2884" spans="2:3">
      <c r="B2884" s="222">
        <v>288.2</v>
      </c>
      <c r="C2884" s="222">
        <v>74.3</v>
      </c>
    </row>
    <row r="2885" spans="2:3">
      <c r="B2885" s="222">
        <v>288.3</v>
      </c>
      <c r="C2885" s="222">
        <v>74.3</v>
      </c>
    </row>
    <row r="2886" spans="2:3">
      <c r="B2886" s="222">
        <v>288.39999999999998</v>
      </c>
      <c r="C2886" s="222">
        <v>74.400000000000006</v>
      </c>
    </row>
    <row r="2887" spans="2:3">
      <c r="B2887" s="222">
        <v>288.5</v>
      </c>
      <c r="C2887" s="222">
        <v>74.400000000000006</v>
      </c>
    </row>
    <row r="2888" spans="2:3">
      <c r="B2888" s="222">
        <v>288.60000000000002</v>
      </c>
      <c r="C2888" s="222">
        <v>74.5</v>
      </c>
    </row>
    <row r="2889" spans="2:3">
      <c r="B2889" s="222">
        <v>288.7</v>
      </c>
      <c r="C2889" s="222">
        <v>74.5</v>
      </c>
    </row>
    <row r="2890" spans="2:3">
      <c r="B2890" s="222">
        <v>288.8</v>
      </c>
      <c r="C2890" s="222">
        <v>74.599999999999994</v>
      </c>
    </row>
    <row r="2891" spans="2:3">
      <c r="B2891" s="222">
        <v>288.89999999999998</v>
      </c>
      <c r="C2891" s="222">
        <v>74.599999999999994</v>
      </c>
    </row>
    <row r="2892" spans="2:3">
      <c r="B2892" s="222">
        <v>289</v>
      </c>
      <c r="C2892" s="222">
        <v>74.7</v>
      </c>
    </row>
    <row r="2893" spans="2:3">
      <c r="B2893" s="222">
        <v>289.10000000000002</v>
      </c>
      <c r="C2893" s="222">
        <v>74.7</v>
      </c>
    </row>
    <row r="2894" spans="2:3">
      <c r="B2894" s="222">
        <v>289.2</v>
      </c>
      <c r="C2894" s="222">
        <v>74.8</v>
      </c>
    </row>
    <row r="2895" spans="2:3">
      <c r="B2895" s="222">
        <v>289.3</v>
      </c>
      <c r="C2895" s="222">
        <v>74.8</v>
      </c>
    </row>
    <row r="2896" spans="2:3">
      <c r="B2896" s="222">
        <v>289.39999999999998</v>
      </c>
      <c r="C2896" s="222">
        <v>74.8</v>
      </c>
    </row>
    <row r="2897" spans="2:3">
      <c r="B2897" s="222">
        <v>289.5</v>
      </c>
      <c r="C2897" s="222">
        <v>74.900000000000006</v>
      </c>
    </row>
    <row r="2898" spans="2:3">
      <c r="B2898" s="222">
        <v>289.60000000000002</v>
      </c>
      <c r="C2898" s="222">
        <v>74.900000000000006</v>
      </c>
    </row>
    <row r="2899" spans="2:3">
      <c r="B2899" s="222">
        <v>289.7</v>
      </c>
      <c r="C2899" s="222">
        <v>75</v>
      </c>
    </row>
    <row r="2900" spans="2:3">
      <c r="B2900" s="222">
        <v>289.8</v>
      </c>
      <c r="C2900" s="222">
        <v>75</v>
      </c>
    </row>
    <row r="2901" spans="2:3">
      <c r="B2901" s="222">
        <v>289.89999999999998</v>
      </c>
      <c r="C2901" s="222">
        <v>75.099999999999994</v>
      </c>
    </row>
    <row r="2902" spans="2:3">
      <c r="B2902" s="222">
        <v>290</v>
      </c>
      <c r="C2902" s="222">
        <v>75.099999999999994</v>
      </c>
    </row>
    <row r="2903" spans="2:3">
      <c r="B2903" s="222">
        <v>290.10000000000002</v>
      </c>
      <c r="C2903" s="222">
        <v>75.2</v>
      </c>
    </row>
    <row r="2904" spans="2:3">
      <c r="B2904" s="222">
        <v>290.2</v>
      </c>
      <c r="C2904" s="222">
        <v>75.2</v>
      </c>
    </row>
    <row r="2905" spans="2:3">
      <c r="B2905" s="222">
        <v>290.3</v>
      </c>
      <c r="C2905" s="222">
        <v>75.3</v>
      </c>
    </row>
    <row r="2906" spans="2:3">
      <c r="B2906" s="222">
        <v>290.39999999999998</v>
      </c>
      <c r="C2906" s="222">
        <v>75.3</v>
      </c>
    </row>
    <row r="2907" spans="2:3">
      <c r="B2907" s="222">
        <v>290.5</v>
      </c>
      <c r="C2907" s="222">
        <v>75.3</v>
      </c>
    </row>
    <row r="2908" spans="2:3">
      <c r="B2908" s="222">
        <v>290.60000000000002</v>
      </c>
      <c r="C2908" s="222">
        <v>75.400000000000006</v>
      </c>
    </row>
    <row r="2909" spans="2:3">
      <c r="B2909" s="222">
        <v>290.7</v>
      </c>
      <c r="C2909" s="222">
        <v>75.400000000000006</v>
      </c>
    </row>
    <row r="2910" spans="2:3">
      <c r="B2910" s="222">
        <v>290.8</v>
      </c>
      <c r="C2910" s="222">
        <v>75.5</v>
      </c>
    </row>
    <row r="2911" spans="2:3">
      <c r="B2911" s="222">
        <v>290.89999999999998</v>
      </c>
      <c r="C2911" s="222">
        <v>75.5</v>
      </c>
    </row>
    <row r="2912" spans="2:3">
      <c r="B2912" s="222">
        <v>291</v>
      </c>
      <c r="C2912" s="222">
        <v>75.599999999999994</v>
      </c>
    </row>
    <row r="2913" spans="2:3">
      <c r="B2913" s="222">
        <v>291.10000000000002</v>
      </c>
      <c r="C2913" s="222">
        <v>75.599999999999994</v>
      </c>
    </row>
    <row r="2914" spans="2:3">
      <c r="B2914" s="222">
        <v>291.2</v>
      </c>
      <c r="C2914" s="222">
        <v>75.7</v>
      </c>
    </row>
    <row r="2915" spans="2:3">
      <c r="B2915" s="222">
        <v>291.3</v>
      </c>
      <c r="C2915" s="222">
        <v>75.7</v>
      </c>
    </row>
    <row r="2916" spans="2:3">
      <c r="B2916" s="222">
        <v>291.39999999999998</v>
      </c>
      <c r="C2916" s="222">
        <v>75.8</v>
      </c>
    </row>
    <row r="2917" spans="2:3">
      <c r="B2917" s="222">
        <v>291.5</v>
      </c>
      <c r="C2917" s="222">
        <v>75.8</v>
      </c>
    </row>
    <row r="2918" spans="2:3">
      <c r="B2918" s="222">
        <v>291.60000000000002</v>
      </c>
      <c r="C2918" s="222">
        <v>75.8</v>
      </c>
    </row>
    <row r="2919" spans="2:3">
      <c r="B2919" s="222">
        <v>291.7</v>
      </c>
      <c r="C2919" s="222">
        <v>75.900000000000006</v>
      </c>
    </row>
    <row r="2920" spans="2:3">
      <c r="B2920" s="222">
        <v>291.8</v>
      </c>
      <c r="C2920" s="222">
        <v>75.900000000000006</v>
      </c>
    </row>
    <row r="2921" spans="2:3">
      <c r="B2921" s="222">
        <v>291.89999999999998</v>
      </c>
      <c r="C2921" s="222">
        <v>76</v>
      </c>
    </row>
    <row r="2922" spans="2:3">
      <c r="B2922" s="222">
        <v>292</v>
      </c>
      <c r="C2922" s="222">
        <v>76</v>
      </c>
    </row>
    <row r="2923" spans="2:3">
      <c r="B2923" s="222">
        <v>292.10000000000002</v>
      </c>
      <c r="C2923" s="222">
        <v>76.099999999999994</v>
      </c>
    </row>
    <row r="2924" spans="2:3">
      <c r="B2924" s="222">
        <v>292.2</v>
      </c>
      <c r="C2924" s="222">
        <v>76.099999999999994</v>
      </c>
    </row>
    <row r="2925" spans="2:3">
      <c r="B2925" s="222">
        <v>292.3</v>
      </c>
      <c r="C2925" s="222">
        <v>76.2</v>
      </c>
    </row>
    <row r="2926" spans="2:3">
      <c r="B2926" s="222">
        <v>292.39999999999998</v>
      </c>
      <c r="C2926" s="222">
        <v>76.2</v>
      </c>
    </row>
    <row r="2927" spans="2:3">
      <c r="B2927" s="222">
        <v>292.5</v>
      </c>
      <c r="C2927" s="222">
        <v>76.3</v>
      </c>
    </row>
    <row r="2928" spans="2:3">
      <c r="B2928" s="222">
        <v>292.60000000000002</v>
      </c>
      <c r="C2928" s="222">
        <v>76.3</v>
      </c>
    </row>
    <row r="2929" spans="2:3">
      <c r="B2929" s="222">
        <v>292.7</v>
      </c>
      <c r="C2929" s="222">
        <v>76.3</v>
      </c>
    </row>
    <row r="2930" spans="2:3">
      <c r="B2930" s="222">
        <v>292.8</v>
      </c>
      <c r="C2930" s="222">
        <v>76.400000000000006</v>
      </c>
    </row>
    <row r="2931" spans="2:3">
      <c r="B2931" s="222">
        <v>292.89999999999998</v>
      </c>
      <c r="C2931" s="222">
        <v>76.400000000000006</v>
      </c>
    </row>
    <row r="2932" spans="2:3">
      <c r="B2932" s="222">
        <v>293</v>
      </c>
      <c r="C2932" s="222">
        <v>76.5</v>
      </c>
    </row>
    <row r="2933" spans="2:3">
      <c r="B2933" s="222">
        <v>293.10000000000002</v>
      </c>
      <c r="C2933" s="222">
        <v>76.5</v>
      </c>
    </row>
    <row r="2934" spans="2:3">
      <c r="B2934" s="222">
        <v>293.2</v>
      </c>
      <c r="C2934" s="222">
        <v>76.599999999999994</v>
      </c>
    </row>
    <row r="2935" spans="2:3">
      <c r="B2935" s="222">
        <v>293.3</v>
      </c>
      <c r="C2935" s="222">
        <v>76.599999999999994</v>
      </c>
    </row>
    <row r="2936" spans="2:3">
      <c r="B2936" s="222">
        <v>293.39999999999998</v>
      </c>
      <c r="C2936" s="222">
        <v>76.7</v>
      </c>
    </row>
    <row r="2937" spans="2:3">
      <c r="B2937" s="222">
        <v>293.5</v>
      </c>
      <c r="C2937" s="222">
        <v>76.7</v>
      </c>
    </row>
    <row r="2938" spans="2:3">
      <c r="B2938" s="222">
        <v>293.60000000000002</v>
      </c>
      <c r="C2938" s="222">
        <v>76.8</v>
      </c>
    </row>
    <row r="2939" spans="2:3">
      <c r="B2939" s="222">
        <v>293.7</v>
      </c>
      <c r="C2939" s="222">
        <v>76.8</v>
      </c>
    </row>
    <row r="2940" spans="2:3">
      <c r="B2940" s="222">
        <v>293.8</v>
      </c>
      <c r="C2940" s="222">
        <v>76.8</v>
      </c>
    </row>
    <row r="2941" spans="2:3">
      <c r="B2941" s="222">
        <v>293.89999999999998</v>
      </c>
      <c r="C2941" s="222">
        <v>76.900000000000006</v>
      </c>
    </row>
    <row r="2942" spans="2:3">
      <c r="B2942" s="222">
        <v>294</v>
      </c>
      <c r="C2942" s="222">
        <v>76.900000000000006</v>
      </c>
    </row>
    <row r="2943" spans="2:3">
      <c r="B2943" s="222">
        <v>294.10000000000002</v>
      </c>
      <c r="C2943" s="222">
        <v>77</v>
      </c>
    </row>
    <row r="2944" spans="2:3">
      <c r="B2944" s="222">
        <v>294.2</v>
      </c>
      <c r="C2944" s="222">
        <v>77</v>
      </c>
    </row>
    <row r="2945" spans="2:3">
      <c r="B2945" s="222">
        <v>294.3</v>
      </c>
      <c r="C2945" s="222">
        <v>77.099999999999994</v>
      </c>
    </row>
    <row r="2946" spans="2:3">
      <c r="B2946" s="222">
        <v>294.39999999999998</v>
      </c>
      <c r="C2946" s="222">
        <v>77.099999999999994</v>
      </c>
    </row>
    <row r="2947" spans="2:3">
      <c r="B2947" s="222">
        <v>294.5</v>
      </c>
      <c r="C2947" s="222">
        <v>77.2</v>
      </c>
    </row>
    <row r="2948" spans="2:3">
      <c r="B2948" s="222">
        <v>294.60000000000002</v>
      </c>
      <c r="C2948" s="222">
        <v>77.2</v>
      </c>
    </row>
    <row r="2949" spans="2:3">
      <c r="B2949" s="222">
        <v>294.7</v>
      </c>
      <c r="C2949" s="222">
        <v>77.3</v>
      </c>
    </row>
    <row r="2950" spans="2:3">
      <c r="B2950" s="222">
        <v>294.8</v>
      </c>
      <c r="C2950" s="222">
        <v>77.3</v>
      </c>
    </row>
    <row r="2951" spans="2:3">
      <c r="B2951" s="222">
        <v>294.89999999999998</v>
      </c>
      <c r="C2951" s="222">
        <v>77.400000000000006</v>
      </c>
    </row>
    <row r="2952" spans="2:3">
      <c r="B2952" s="222">
        <v>295</v>
      </c>
      <c r="C2952" s="222">
        <v>77.400000000000006</v>
      </c>
    </row>
    <row r="2953" spans="2:3">
      <c r="B2953" s="222">
        <v>295.10000000000002</v>
      </c>
      <c r="C2953" s="222">
        <v>77.400000000000006</v>
      </c>
    </row>
    <row r="2954" spans="2:3">
      <c r="B2954" s="222">
        <v>295.2</v>
      </c>
      <c r="C2954" s="222">
        <v>77.5</v>
      </c>
    </row>
    <row r="2955" spans="2:3">
      <c r="B2955" s="222">
        <v>295.3</v>
      </c>
      <c r="C2955" s="222">
        <v>77.5</v>
      </c>
    </row>
    <row r="2956" spans="2:3">
      <c r="B2956" s="222">
        <v>295.39999999999998</v>
      </c>
      <c r="C2956" s="222">
        <v>77.599999999999994</v>
      </c>
    </row>
    <row r="2957" spans="2:3">
      <c r="B2957" s="222">
        <v>295.5</v>
      </c>
      <c r="C2957" s="222">
        <v>77.599999999999994</v>
      </c>
    </row>
    <row r="2958" spans="2:3">
      <c r="B2958" s="222">
        <v>295.60000000000002</v>
      </c>
      <c r="C2958" s="222">
        <v>77.7</v>
      </c>
    </row>
    <row r="2959" spans="2:3">
      <c r="B2959" s="222">
        <v>295.7</v>
      </c>
      <c r="C2959" s="222">
        <v>77.7</v>
      </c>
    </row>
    <row r="2960" spans="2:3">
      <c r="B2960" s="222">
        <v>295.8</v>
      </c>
      <c r="C2960" s="222">
        <v>77.8</v>
      </c>
    </row>
    <row r="2961" spans="2:3">
      <c r="B2961" s="222">
        <v>295.89999999999998</v>
      </c>
      <c r="C2961" s="222">
        <v>77.8</v>
      </c>
    </row>
    <row r="2962" spans="2:3">
      <c r="B2962" s="222">
        <v>296</v>
      </c>
      <c r="C2962" s="222">
        <v>77.900000000000006</v>
      </c>
    </row>
    <row r="2963" spans="2:3">
      <c r="B2963" s="222">
        <v>296.10000000000002</v>
      </c>
      <c r="C2963" s="222">
        <v>77.900000000000006</v>
      </c>
    </row>
    <row r="2964" spans="2:3">
      <c r="B2964" s="222">
        <v>296.2</v>
      </c>
      <c r="C2964" s="222">
        <v>77.900000000000006</v>
      </c>
    </row>
    <row r="2965" spans="2:3">
      <c r="B2965" s="222">
        <v>296.3</v>
      </c>
      <c r="C2965" s="222">
        <v>78</v>
      </c>
    </row>
    <row r="2966" spans="2:3">
      <c r="B2966" s="222">
        <v>296.39999999999998</v>
      </c>
      <c r="C2966" s="222">
        <v>78</v>
      </c>
    </row>
    <row r="2967" spans="2:3">
      <c r="B2967" s="222">
        <v>296.5</v>
      </c>
      <c r="C2967" s="222">
        <v>78.099999999999994</v>
      </c>
    </row>
    <row r="2968" spans="2:3">
      <c r="B2968" s="222">
        <v>296.60000000000002</v>
      </c>
      <c r="C2968" s="222">
        <v>78.099999999999994</v>
      </c>
    </row>
    <row r="2969" spans="2:3">
      <c r="B2969" s="222">
        <v>296.7</v>
      </c>
      <c r="C2969" s="222">
        <v>78.2</v>
      </c>
    </row>
    <row r="2970" spans="2:3">
      <c r="B2970" s="222">
        <v>296.8</v>
      </c>
      <c r="C2970" s="222">
        <v>78.2</v>
      </c>
    </row>
    <row r="2971" spans="2:3">
      <c r="B2971" s="222">
        <v>296.89999999999998</v>
      </c>
      <c r="C2971" s="222">
        <v>78.3</v>
      </c>
    </row>
    <row r="2972" spans="2:3">
      <c r="B2972" s="222">
        <v>297</v>
      </c>
      <c r="C2972" s="222">
        <v>78.3</v>
      </c>
    </row>
    <row r="2973" spans="2:3">
      <c r="B2973" s="222">
        <v>297.10000000000002</v>
      </c>
      <c r="C2973" s="222">
        <v>78.400000000000006</v>
      </c>
    </row>
    <row r="2974" spans="2:3">
      <c r="B2974" s="222">
        <v>297.2</v>
      </c>
      <c r="C2974" s="222">
        <v>78.400000000000006</v>
      </c>
    </row>
    <row r="2975" spans="2:3">
      <c r="B2975" s="222">
        <v>297.3</v>
      </c>
      <c r="C2975" s="222">
        <v>78.400000000000006</v>
      </c>
    </row>
    <row r="2976" spans="2:3">
      <c r="B2976" s="222">
        <v>297.39999999999998</v>
      </c>
      <c r="C2976" s="222">
        <v>78.5</v>
      </c>
    </row>
    <row r="2977" spans="2:3">
      <c r="B2977" s="222">
        <v>297.5</v>
      </c>
      <c r="C2977" s="222">
        <v>78.5</v>
      </c>
    </row>
    <row r="2978" spans="2:3">
      <c r="B2978" s="222">
        <v>297.60000000000002</v>
      </c>
      <c r="C2978" s="222">
        <v>78.599999999999994</v>
      </c>
    </row>
    <row r="2979" spans="2:3">
      <c r="B2979" s="222">
        <v>297.7</v>
      </c>
      <c r="C2979" s="222">
        <v>78.599999999999994</v>
      </c>
    </row>
    <row r="2980" spans="2:3">
      <c r="B2980" s="222">
        <v>297.8</v>
      </c>
      <c r="C2980" s="222">
        <v>78.7</v>
      </c>
    </row>
    <row r="2981" spans="2:3">
      <c r="B2981" s="222">
        <v>297.89999999999998</v>
      </c>
      <c r="C2981" s="222">
        <v>78.7</v>
      </c>
    </row>
    <row r="2982" spans="2:3">
      <c r="B2982" s="222">
        <v>298</v>
      </c>
      <c r="C2982" s="222">
        <v>78.8</v>
      </c>
    </row>
    <row r="2983" spans="2:3">
      <c r="B2983" s="222">
        <v>298.10000000000002</v>
      </c>
      <c r="C2983" s="222">
        <v>78.8</v>
      </c>
    </row>
    <row r="2984" spans="2:3">
      <c r="B2984" s="222">
        <v>298.2</v>
      </c>
      <c r="C2984" s="222">
        <v>78.900000000000006</v>
      </c>
    </row>
    <row r="2985" spans="2:3">
      <c r="B2985" s="222">
        <v>298.3</v>
      </c>
      <c r="C2985" s="222">
        <v>78.900000000000006</v>
      </c>
    </row>
    <row r="2986" spans="2:3">
      <c r="B2986" s="222">
        <v>298.39999999999998</v>
      </c>
      <c r="C2986" s="222">
        <v>78.900000000000006</v>
      </c>
    </row>
    <row r="2987" spans="2:3">
      <c r="B2987" s="222">
        <v>298.5</v>
      </c>
      <c r="C2987" s="222">
        <v>79</v>
      </c>
    </row>
    <row r="2988" spans="2:3">
      <c r="B2988" s="222">
        <v>298.60000000000002</v>
      </c>
      <c r="C2988" s="222">
        <v>79</v>
      </c>
    </row>
    <row r="2989" spans="2:3">
      <c r="B2989" s="222">
        <v>298.7</v>
      </c>
      <c r="C2989" s="222">
        <v>79.099999999999994</v>
      </c>
    </row>
    <row r="2990" spans="2:3">
      <c r="B2990" s="222">
        <v>298.8</v>
      </c>
      <c r="C2990" s="222">
        <v>79.099999999999994</v>
      </c>
    </row>
    <row r="2991" spans="2:3">
      <c r="B2991" s="222">
        <v>298.89999999999998</v>
      </c>
      <c r="C2991" s="222">
        <v>79.2</v>
      </c>
    </row>
    <row r="2992" spans="2:3">
      <c r="B2992" s="222">
        <v>299</v>
      </c>
      <c r="C2992" s="222">
        <v>79.2</v>
      </c>
    </row>
    <row r="2993" spans="2:3">
      <c r="B2993" s="222">
        <v>299.10000000000002</v>
      </c>
      <c r="C2993" s="222">
        <v>79.3</v>
      </c>
    </row>
    <row r="2994" spans="2:3">
      <c r="B2994" s="222">
        <v>299.2</v>
      </c>
      <c r="C2994" s="222">
        <v>79.3</v>
      </c>
    </row>
    <row r="2995" spans="2:3">
      <c r="B2995" s="222">
        <v>299.3</v>
      </c>
      <c r="C2995" s="222">
        <v>79.400000000000006</v>
      </c>
    </row>
    <row r="2996" spans="2:3">
      <c r="B2996" s="222">
        <v>299.39999999999998</v>
      </c>
      <c r="C2996" s="222">
        <v>79.400000000000006</v>
      </c>
    </row>
    <row r="2997" spans="2:3">
      <c r="B2997" s="222">
        <v>299.5</v>
      </c>
      <c r="C2997" s="222">
        <v>79.400000000000006</v>
      </c>
    </row>
    <row r="2998" spans="2:3">
      <c r="B2998" s="222">
        <v>299.60000000000002</v>
      </c>
      <c r="C2998" s="222">
        <v>79.5</v>
      </c>
    </row>
    <row r="2999" spans="2:3">
      <c r="B2999" s="222">
        <v>299.7</v>
      </c>
      <c r="C2999" s="222">
        <v>79.5</v>
      </c>
    </row>
    <row r="3000" spans="2:3">
      <c r="B3000" s="222">
        <v>299.8</v>
      </c>
      <c r="C3000" s="222">
        <v>79.599999999999994</v>
      </c>
    </row>
    <row r="3001" spans="2:3">
      <c r="B3001" s="222">
        <v>299.89999999999998</v>
      </c>
      <c r="C3001" s="222">
        <v>79.599999999999994</v>
      </c>
    </row>
    <row r="3002" spans="2:3">
      <c r="B3002" s="222">
        <v>300</v>
      </c>
      <c r="C3002" s="222">
        <v>79.7</v>
      </c>
    </row>
  </sheetData>
  <mergeCells count="4">
    <mergeCell ref="A13:A17"/>
    <mergeCell ref="I1:J1"/>
    <mergeCell ref="K1:L1"/>
    <mergeCell ref="M1:N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tabColor theme="9" tint="0.39997558519241921"/>
  </sheetPr>
  <dimension ref="Q1:R10"/>
  <sheetViews>
    <sheetView zoomScale="90" zoomScaleNormal="90" workbookViewId="0">
      <selection activeCell="Q31" sqref="Q31"/>
    </sheetView>
  </sheetViews>
  <sheetFormatPr defaultRowHeight="14.4"/>
  <cols>
    <col min="17" max="17" width="27" bestFit="1" customWidth="1"/>
    <col min="18" max="18" width="14.33203125" customWidth="1"/>
  </cols>
  <sheetData>
    <row r="1" spans="17:18">
      <c r="Q1" t="s">
        <v>1975</v>
      </c>
      <c r="R1" s="258">
        <f>'GO-36 Data'!A3</f>
        <v>45</v>
      </c>
    </row>
    <row r="2" spans="17:18">
      <c r="Q2" t="s">
        <v>467</v>
      </c>
      <c r="R2" s="258">
        <f>'GO-36 Data'!A2</f>
        <v>40</v>
      </c>
    </row>
    <row r="3" spans="17:18">
      <c r="Q3" t="s">
        <v>468</v>
      </c>
      <c r="R3" s="258">
        <f>MAX('GO-36 Data'!E:E)</f>
        <v>20.7</v>
      </c>
    </row>
    <row r="4" spans="17:18">
      <c r="Q4" t="s">
        <v>469</v>
      </c>
      <c r="R4" s="258">
        <f>MAX('GO-36 Data'!G:G)</f>
        <v>34.5</v>
      </c>
    </row>
    <row r="5" spans="17:18">
      <c r="Q5" t="s">
        <v>470</v>
      </c>
      <c r="R5" s="258">
        <f>MAX('GO-36 Data'!F:F)</f>
        <v>31.4</v>
      </c>
    </row>
    <row r="6" spans="17:18">
      <c r="Q6" t="s">
        <v>471</v>
      </c>
      <c r="R6" s="258">
        <f>MAX('GO-36 Data'!H:H)</f>
        <v>39.799999999999997</v>
      </c>
    </row>
    <row r="7" spans="17:18">
      <c r="Q7" t="s">
        <v>1974</v>
      </c>
      <c r="R7" s="258">
        <f>MAX('Original Plan'!M:M)/1000000</f>
        <v>221.8</v>
      </c>
    </row>
    <row r="9" spans="17:18">
      <c r="Q9" t="s">
        <v>1993</v>
      </c>
      <c r="R9" s="33">
        <f ca="1">TODAY()</f>
        <v>43647</v>
      </c>
    </row>
    <row r="10" spans="17:18">
      <c r="Q10" t="s">
        <v>1985</v>
      </c>
      <c r="R10" t="str">
        <f>'GO-36 Dev'!B13</f>
        <v>Mean forecast of DH case does not reach 110% of GO-36 SC value</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9" tint="0.39997558519241921"/>
  </sheetPr>
  <dimension ref="A1:B15"/>
  <sheetViews>
    <sheetView workbookViewId="0">
      <selection activeCell="E15" sqref="E15"/>
    </sheetView>
  </sheetViews>
  <sheetFormatPr defaultRowHeight="14.4"/>
  <cols>
    <col min="1" max="1" width="54.33203125" style="414" bestFit="1" customWidth="1"/>
    <col min="2" max="2" width="40.5546875" bestFit="1" customWidth="1"/>
  </cols>
  <sheetData>
    <row r="1" spans="1:2">
      <c r="A1" s="427" t="s">
        <v>1990</v>
      </c>
      <c r="B1" s="428">
        <f>MATCH('GO-36 Data'!L3,'GO-36 Data'!C3:C10000,1)</f>
        <v>2339</v>
      </c>
    </row>
    <row r="2" spans="1:2">
      <c r="A2" s="295" t="s">
        <v>1989</v>
      </c>
      <c r="B2" s="429">
        <f>INDEX('GO-36 Data'!B3:B10000,'GO-36 Dev'!B1)</f>
        <v>233.9</v>
      </c>
    </row>
    <row r="3" spans="1:2" s="414" customFormat="1">
      <c r="A3" s="295" t="s">
        <v>1991</v>
      </c>
      <c r="B3" s="296">
        <f>B2*1000000</f>
        <v>233900000</v>
      </c>
    </row>
    <row r="4" spans="1:2">
      <c r="A4" s="295" t="s">
        <v>2035</v>
      </c>
      <c r="B4" s="429">
        <f>MATCH(B3,'Phase Export'!AI2:AI35,1)</f>
        <v>20</v>
      </c>
    </row>
    <row r="5" spans="1:2" s="475" customFormat="1">
      <c r="A5" s="476" t="s">
        <v>2040</v>
      </c>
      <c r="B5" s="296">
        <f>INDEX('Phase Export'!AI2:AI35,'GO-36 Dev'!B4,)</f>
        <v>192758591.99109149</v>
      </c>
    </row>
    <row r="6" spans="1:2">
      <c r="A6" s="295" t="s">
        <v>1995</v>
      </c>
      <c r="B6" s="429">
        <f>B4+1</f>
        <v>21</v>
      </c>
    </row>
    <row r="7" spans="1:2" s="475" customFormat="1">
      <c r="A7" s="476" t="s">
        <v>2041</v>
      </c>
      <c r="B7" s="296" t="str">
        <f>INDEX('Phase Export'!AI2:AI35,'GO-36 Dev'!B6,)</f>
        <v/>
      </c>
    </row>
    <row r="8" spans="1:2" s="475" customFormat="1">
      <c r="A8" s="476" t="s">
        <v>2036</v>
      </c>
      <c r="B8" s="477" t="e">
        <f>(B3-B5)/(B7-B5)</f>
        <v>#VALUE!</v>
      </c>
    </row>
    <row r="9" spans="1:2" s="475" customFormat="1">
      <c r="A9" s="476" t="s">
        <v>2038</v>
      </c>
      <c r="B9" s="478">
        <f>INDEX('Phase Export'!AF2:AF35,'GO-36 Dev'!B4,)</f>
        <v>148.99999999999994</v>
      </c>
    </row>
    <row r="10" spans="1:2" s="475" customFormat="1">
      <c r="A10" s="476" t="s">
        <v>2039</v>
      </c>
      <c r="B10" s="478" t="str">
        <f>INDEX('Phase Export'!AF2:AF35,'GO-36 Dev'!B6,)</f>
        <v/>
      </c>
    </row>
    <row r="11" spans="1:2" s="475" customFormat="1">
      <c r="A11" s="476" t="s">
        <v>2037</v>
      </c>
      <c r="B11" s="478" t="e">
        <f>B9+(B10-B9)*B8</f>
        <v>#VALUE!</v>
      </c>
    </row>
    <row r="12" spans="1:2">
      <c r="A12" s="295" t="s">
        <v>1992</v>
      </c>
      <c r="B12" s="479" t="e">
        <f>ROUND('GO-36 Dev'!B11-MAX('Phase Export'!V:V),1)</f>
        <v>#VALUE!</v>
      </c>
    </row>
    <row r="13" spans="1:2" ht="15" thickBot="1">
      <c r="A13" s="430" t="s">
        <v>1994</v>
      </c>
      <c r="B13" s="431" t="str">
        <f>IF(MAX('Phase Export'!AI:AI)&lt;'GO-36 Dev'!B3,"Mean forecast of DH case does not reach 110% of GO-36 SC value","110% Value reached in ~"&amp;'GO-36 Dev'!B12&amp;" days")</f>
        <v>Mean forecast of DH case does not reach 110% of GO-36 SC value</v>
      </c>
    </row>
    <row r="15" spans="1:2" s="414" customFormat="1"/>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tabColor theme="0" tint="-0.34998626667073579"/>
  </sheetPr>
  <dimension ref="A1:XFD121"/>
  <sheetViews>
    <sheetView topLeftCell="A78" workbookViewId="0">
      <pane xSplit="1" topLeftCell="B1" activePane="topRight" state="frozen"/>
      <selection activeCell="H20" sqref="H20"/>
      <selection pane="topRight" activeCell="AA84" sqref="AA84"/>
    </sheetView>
  </sheetViews>
  <sheetFormatPr defaultColWidth="9.109375" defaultRowHeight="14.4"/>
  <cols>
    <col min="1" max="1" width="24.6640625" style="110" bestFit="1" customWidth="1"/>
    <col min="2" max="2" width="12.109375" style="110" bestFit="1" customWidth="1"/>
    <col min="3" max="3" width="9.6640625" style="110" bestFit="1" customWidth="1"/>
    <col min="4" max="4" width="13.6640625" style="110" bestFit="1" customWidth="1"/>
    <col min="5" max="5" width="16.6640625" style="110" bestFit="1" customWidth="1"/>
    <col min="6" max="6" width="13" style="110" bestFit="1" customWidth="1"/>
    <col min="7" max="7" width="16" style="110" bestFit="1" customWidth="1"/>
    <col min="8" max="8" width="12" style="110" bestFit="1" customWidth="1"/>
    <col min="9" max="9" width="17.6640625" style="110" bestFit="1" customWidth="1"/>
    <col min="10" max="10" width="20.6640625" style="110" bestFit="1" customWidth="1"/>
    <col min="11" max="11" width="17.6640625" style="110" bestFit="1" customWidth="1"/>
    <col min="12" max="12" width="20.6640625" style="110" bestFit="1" customWidth="1"/>
    <col min="13" max="13" width="17.6640625" style="110" bestFit="1" customWidth="1"/>
    <col min="14" max="14" width="20.6640625" style="110" bestFit="1" customWidth="1"/>
    <col min="15" max="15" width="17.6640625" style="110" bestFit="1" customWidth="1"/>
    <col min="16" max="16" width="20.6640625" style="110" bestFit="1" customWidth="1"/>
    <col min="17" max="17" width="16.33203125" style="110" customWidth="1"/>
    <col min="18" max="18" width="18" style="110" bestFit="1" customWidth="1"/>
    <col min="19" max="19" width="21" style="110" bestFit="1" customWidth="1"/>
    <col min="20" max="20" width="18" style="110" bestFit="1" customWidth="1"/>
    <col min="21" max="21" width="21" style="110" bestFit="1" customWidth="1"/>
    <col min="22" max="22" width="16.33203125" style="110" bestFit="1" customWidth="1"/>
    <col min="23" max="23" width="9.109375" style="110"/>
    <col min="24" max="24" width="10.88671875" style="110" bestFit="1" customWidth="1"/>
    <col min="25" max="25" width="16" style="110" bestFit="1" customWidth="1"/>
    <col min="26" max="26" width="14.44140625" style="110" bestFit="1" customWidth="1"/>
    <col min="27" max="16384" width="9.109375" style="110"/>
  </cols>
  <sheetData>
    <row r="1" spans="1:16384">
      <c r="A1" s="399" t="s">
        <v>6</v>
      </c>
      <c r="B1" s="399" t="s">
        <v>262</v>
      </c>
      <c r="C1" s="399" t="s">
        <v>263</v>
      </c>
      <c r="D1" s="399" t="s">
        <v>264</v>
      </c>
      <c r="E1" s="399" t="s">
        <v>265</v>
      </c>
      <c r="F1" s="399" t="s">
        <v>266</v>
      </c>
      <c r="G1" s="399" t="s">
        <v>267</v>
      </c>
      <c r="H1" s="399" t="s">
        <v>268</v>
      </c>
      <c r="I1" s="399" t="s">
        <v>269</v>
      </c>
      <c r="J1" s="399" t="s">
        <v>270</v>
      </c>
      <c r="K1" s="399" t="s">
        <v>271</v>
      </c>
      <c r="L1" s="399" t="s">
        <v>272</v>
      </c>
      <c r="M1" s="399" t="s">
        <v>273</v>
      </c>
      <c r="N1" s="399" t="s">
        <v>274</v>
      </c>
      <c r="O1" s="399" t="s">
        <v>275</v>
      </c>
      <c r="P1" s="399" t="s">
        <v>276</v>
      </c>
      <c r="Q1" s="399" t="s">
        <v>277</v>
      </c>
      <c r="R1" s="399" t="s">
        <v>278</v>
      </c>
      <c r="S1" s="399" t="s">
        <v>279</v>
      </c>
      <c r="T1" s="399" t="s">
        <v>280</v>
      </c>
      <c r="U1" s="399" t="s">
        <v>281</v>
      </c>
      <c r="V1" s="399" t="s">
        <v>282</v>
      </c>
      <c r="W1" s="399" t="s">
        <v>283</v>
      </c>
      <c r="X1" s="399" t="s">
        <v>284</v>
      </c>
      <c r="Y1" s="399" t="s">
        <v>285</v>
      </c>
      <c r="Z1" s="399" t="s">
        <v>286</v>
      </c>
      <c r="AA1" s="110" t="s">
        <v>2119</v>
      </c>
      <c r="AB1" s="110" t="s">
        <v>2120</v>
      </c>
      <c r="AC1" s="110" t="s">
        <v>2121</v>
      </c>
      <c r="AD1" s="110" t="s">
        <v>2122</v>
      </c>
      <c r="AE1" s="110" t="s">
        <v>2123</v>
      </c>
      <c r="AF1" s="110" t="s">
        <v>2124</v>
      </c>
      <c r="AG1" s="110" t="s">
        <v>2125</v>
      </c>
      <c r="AH1" s="110" t="s">
        <v>2126</v>
      </c>
      <c r="AI1" s="110" t="s">
        <v>2127</v>
      </c>
      <c r="AJ1" s="110" t="s">
        <v>2128</v>
      </c>
      <c r="AK1" s="110" t="s">
        <v>2129</v>
      </c>
      <c r="AL1" s="110" t="s">
        <v>2130</v>
      </c>
      <c r="AM1" s="110" t="s">
        <v>2131</v>
      </c>
      <c r="AN1" s="110" t="s">
        <v>2132</v>
      </c>
      <c r="AO1" s="110" t="s">
        <v>2133</v>
      </c>
      <c r="AP1" s="110" t="s">
        <v>2134</v>
      </c>
      <c r="AQ1" s="110" t="s">
        <v>2135</v>
      </c>
      <c r="AR1" s="110" t="s">
        <v>2136</v>
      </c>
      <c r="AS1" s="110" t="s">
        <v>2137</v>
      </c>
      <c r="AT1" s="110" t="s">
        <v>2138</v>
      </c>
      <c r="AU1" s="110" t="s">
        <v>2139</v>
      </c>
      <c r="AV1" s="110" t="s">
        <v>2140</v>
      </c>
      <c r="AW1" s="110" t="s">
        <v>2141</v>
      </c>
      <c r="AX1" s="110" t="s">
        <v>2142</v>
      </c>
      <c r="AY1" s="110" t="s">
        <v>2143</v>
      </c>
      <c r="AZ1" s="110" t="s">
        <v>2144</v>
      </c>
      <c r="BA1" s="110" t="s">
        <v>2145</v>
      </c>
      <c r="BB1" s="110" t="s">
        <v>2146</v>
      </c>
      <c r="BC1" s="110" t="s">
        <v>2147</v>
      </c>
      <c r="BD1" s="110" t="s">
        <v>2148</v>
      </c>
      <c r="BE1" s="110" t="s">
        <v>2149</v>
      </c>
      <c r="BF1" s="110" t="s">
        <v>2150</v>
      </c>
      <c r="BG1" s="110" t="s">
        <v>2151</v>
      </c>
      <c r="BH1" s="110" t="s">
        <v>2152</v>
      </c>
      <c r="BI1" s="110" t="s">
        <v>2153</v>
      </c>
      <c r="BJ1" s="110" t="s">
        <v>2154</v>
      </c>
      <c r="BK1" s="110" t="s">
        <v>2155</v>
      </c>
      <c r="BL1" s="110" t="s">
        <v>2156</v>
      </c>
      <c r="BM1" s="110" t="s">
        <v>2157</v>
      </c>
      <c r="BN1" s="110" t="s">
        <v>2158</v>
      </c>
      <c r="BO1" s="110" t="s">
        <v>2159</v>
      </c>
      <c r="BP1" s="110" t="s">
        <v>2160</v>
      </c>
      <c r="BQ1" s="110" t="s">
        <v>2161</v>
      </c>
      <c r="BR1" s="110" t="s">
        <v>2162</v>
      </c>
      <c r="BS1" s="110" t="s">
        <v>2163</v>
      </c>
      <c r="BT1" s="110" t="s">
        <v>2164</v>
      </c>
      <c r="BU1" s="110" t="s">
        <v>2165</v>
      </c>
      <c r="BV1" s="110" t="s">
        <v>2166</v>
      </c>
      <c r="BW1" s="110" t="s">
        <v>2167</v>
      </c>
      <c r="BX1" s="110" t="s">
        <v>2168</v>
      </c>
      <c r="BY1" s="110" t="s">
        <v>2169</v>
      </c>
      <c r="BZ1" s="110" t="s">
        <v>2170</v>
      </c>
      <c r="CA1" s="110" t="s">
        <v>2171</v>
      </c>
      <c r="CB1" s="110" t="s">
        <v>2172</v>
      </c>
      <c r="CC1" s="110" t="s">
        <v>2173</v>
      </c>
      <c r="CD1" s="110" t="s">
        <v>2174</v>
      </c>
      <c r="CE1" s="110" t="s">
        <v>2175</v>
      </c>
      <c r="CF1" s="110" t="s">
        <v>2176</v>
      </c>
      <c r="CG1" s="110" t="s">
        <v>2177</v>
      </c>
      <c r="CH1" s="110" t="s">
        <v>2178</v>
      </c>
      <c r="CI1" s="110" t="s">
        <v>2179</v>
      </c>
      <c r="CJ1" s="110" t="s">
        <v>2180</v>
      </c>
      <c r="CK1" s="110" t="s">
        <v>2181</v>
      </c>
      <c r="CL1" s="110" t="s">
        <v>2182</v>
      </c>
      <c r="CM1" s="110" t="s">
        <v>2183</v>
      </c>
      <c r="CN1" s="110" t="s">
        <v>2184</v>
      </c>
      <c r="CO1" s="110" t="s">
        <v>2185</v>
      </c>
      <c r="CP1" s="110" t="s">
        <v>2186</v>
      </c>
      <c r="CQ1" s="110" t="s">
        <v>2187</v>
      </c>
      <c r="CR1" s="110" t="s">
        <v>2188</v>
      </c>
      <c r="CS1" s="110" t="s">
        <v>2189</v>
      </c>
      <c r="CT1" s="110" t="s">
        <v>2190</v>
      </c>
      <c r="CU1" s="110" t="s">
        <v>2191</v>
      </c>
      <c r="CV1" s="110" t="s">
        <v>2192</v>
      </c>
      <c r="CW1" s="110" t="s">
        <v>2193</v>
      </c>
      <c r="CX1" s="110" t="s">
        <v>2194</v>
      </c>
      <c r="CY1" s="110" t="s">
        <v>2195</v>
      </c>
      <c r="CZ1" s="110" t="s">
        <v>2196</v>
      </c>
      <c r="DA1" s="110" t="s">
        <v>2197</v>
      </c>
      <c r="DB1" s="110" t="s">
        <v>2198</v>
      </c>
      <c r="DC1" s="110" t="s">
        <v>2199</v>
      </c>
      <c r="DD1" s="110" t="s">
        <v>2200</v>
      </c>
      <c r="DE1" s="110" t="s">
        <v>2201</v>
      </c>
      <c r="DF1" s="110" t="s">
        <v>2202</v>
      </c>
      <c r="DG1" s="110" t="s">
        <v>2203</v>
      </c>
      <c r="DH1" s="110" t="s">
        <v>2204</v>
      </c>
      <c r="DI1" s="110" t="s">
        <v>2205</v>
      </c>
      <c r="DJ1" s="110" t="s">
        <v>2206</v>
      </c>
      <c r="DK1" s="110" t="s">
        <v>2207</v>
      </c>
      <c r="DL1" s="110" t="s">
        <v>2208</v>
      </c>
      <c r="DM1" s="110" t="s">
        <v>2209</v>
      </c>
      <c r="DN1" s="110" t="s">
        <v>2210</v>
      </c>
      <c r="DO1" s="110" t="s">
        <v>2211</v>
      </c>
      <c r="DP1" s="110" t="s">
        <v>2212</v>
      </c>
      <c r="DQ1" s="110" t="s">
        <v>2213</v>
      </c>
      <c r="DR1" s="110" t="s">
        <v>2214</v>
      </c>
      <c r="DS1" s="110" t="s">
        <v>2215</v>
      </c>
      <c r="DT1" s="110" t="s">
        <v>2216</v>
      </c>
      <c r="DU1" s="110" t="s">
        <v>2217</v>
      </c>
      <c r="DV1" s="110" t="s">
        <v>2218</v>
      </c>
      <c r="DW1" s="110" t="s">
        <v>2219</v>
      </c>
      <c r="DX1" s="110" t="s">
        <v>2220</v>
      </c>
      <c r="DY1" s="110" t="s">
        <v>2221</v>
      </c>
      <c r="DZ1" s="110" t="s">
        <v>2222</v>
      </c>
      <c r="EA1" s="110" t="s">
        <v>2223</v>
      </c>
      <c r="EB1" s="110" t="s">
        <v>2224</v>
      </c>
      <c r="EC1" s="110" t="s">
        <v>2225</v>
      </c>
      <c r="ED1" s="110" t="s">
        <v>2226</v>
      </c>
      <c r="EE1" s="110" t="s">
        <v>2227</v>
      </c>
      <c r="EF1" s="110" t="s">
        <v>2228</v>
      </c>
      <c r="EG1" s="110" t="s">
        <v>2229</v>
      </c>
      <c r="EH1" s="110" t="s">
        <v>2230</v>
      </c>
      <c r="EI1" s="110" t="s">
        <v>2231</v>
      </c>
      <c r="EJ1" s="110" t="s">
        <v>2232</v>
      </c>
      <c r="EK1" s="110" t="s">
        <v>2233</v>
      </c>
      <c r="EL1" s="110" t="s">
        <v>2234</v>
      </c>
      <c r="EM1" s="110" t="s">
        <v>2235</v>
      </c>
      <c r="EN1" s="110" t="s">
        <v>2236</v>
      </c>
      <c r="EO1" s="110" t="s">
        <v>2237</v>
      </c>
      <c r="EP1" s="110" t="s">
        <v>2238</v>
      </c>
      <c r="EQ1" s="110" t="s">
        <v>2239</v>
      </c>
      <c r="ER1" s="110" t="s">
        <v>2240</v>
      </c>
      <c r="ES1" s="110" t="s">
        <v>2241</v>
      </c>
      <c r="ET1" s="110" t="s">
        <v>2242</v>
      </c>
      <c r="EU1" s="110" t="s">
        <v>2243</v>
      </c>
      <c r="EV1" s="110" t="s">
        <v>2244</v>
      </c>
      <c r="EW1" s="110" t="s">
        <v>2245</v>
      </c>
      <c r="EX1" s="110" t="s">
        <v>2246</v>
      </c>
      <c r="EY1" s="110" t="s">
        <v>2247</v>
      </c>
      <c r="EZ1" s="110" t="s">
        <v>2248</v>
      </c>
      <c r="FA1" s="110" t="s">
        <v>2249</v>
      </c>
      <c r="FB1" s="110" t="s">
        <v>2250</v>
      </c>
      <c r="FC1" s="110" t="s">
        <v>2251</v>
      </c>
      <c r="FD1" s="110" t="s">
        <v>2252</v>
      </c>
      <c r="FE1" s="110" t="s">
        <v>2253</v>
      </c>
      <c r="FF1" s="110" t="s">
        <v>2254</v>
      </c>
      <c r="FG1" s="110" t="s">
        <v>2255</v>
      </c>
      <c r="FH1" s="110" t="s">
        <v>2256</v>
      </c>
      <c r="FI1" s="110" t="s">
        <v>2257</v>
      </c>
      <c r="FJ1" s="110" t="s">
        <v>2258</v>
      </c>
      <c r="FK1" s="110" t="s">
        <v>2259</v>
      </c>
      <c r="FL1" s="110" t="s">
        <v>2260</v>
      </c>
      <c r="FM1" s="110" t="s">
        <v>2261</v>
      </c>
      <c r="FN1" s="110" t="s">
        <v>2262</v>
      </c>
      <c r="FO1" s="110" t="s">
        <v>2263</v>
      </c>
      <c r="FP1" s="110" t="s">
        <v>2264</v>
      </c>
      <c r="FQ1" s="110" t="s">
        <v>2265</v>
      </c>
      <c r="FR1" s="110" t="s">
        <v>2266</v>
      </c>
      <c r="FS1" s="110" t="s">
        <v>2267</v>
      </c>
      <c r="FT1" s="110" t="s">
        <v>2268</v>
      </c>
      <c r="FU1" s="110" t="s">
        <v>2269</v>
      </c>
      <c r="FV1" s="110" t="s">
        <v>2270</v>
      </c>
      <c r="FW1" s="110" t="s">
        <v>2271</v>
      </c>
      <c r="FX1" s="110" t="s">
        <v>2272</v>
      </c>
      <c r="FY1" s="110" t="s">
        <v>2273</v>
      </c>
      <c r="FZ1" s="110" t="s">
        <v>2274</v>
      </c>
      <c r="GA1" s="110" t="s">
        <v>2275</v>
      </c>
      <c r="GB1" s="110" t="s">
        <v>2276</v>
      </c>
      <c r="GC1" s="110" t="s">
        <v>2277</v>
      </c>
      <c r="GD1" s="110" t="s">
        <v>2278</v>
      </c>
      <c r="GE1" s="110" t="s">
        <v>2279</v>
      </c>
      <c r="GF1" s="110" t="s">
        <v>2280</v>
      </c>
      <c r="GG1" s="110" t="s">
        <v>2281</v>
      </c>
      <c r="GH1" s="110" t="s">
        <v>2282</v>
      </c>
      <c r="GI1" s="110" t="s">
        <v>2283</v>
      </c>
      <c r="GJ1" s="110" t="s">
        <v>2284</v>
      </c>
      <c r="GK1" s="110" t="s">
        <v>2285</v>
      </c>
      <c r="GL1" s="110" t="s">
        <v>2286</v>
      </c>
      <c r="GM1" s="110" t="s">
        <v>2287</v>
      </c>
      <c r="GN1" s="110" t="s">
        <v>2288</v>
      </c>
      <c r="GO1" s="110" t="s">
        <v>2289</v>
      </c>
      <c r="GP1" s="110" t="s">
        <v>2290</v>
      </c>
      <c r="GQ1" s="110" t="s">
        <v>2291</v>
      </c>
      <c r="GR1" s="110" t="s">
        <v>2292</v>
      </c>
      <c r="GS1" s="110" t="s">
        <v>2293</v>
      </c>
      <c r="GT1" s="110" t="s">
        <v>2294</v>
      </c>
      <c r="GU1" s="110" t="s">
        <v>2295</v>
      </c>
      <c r="GV1" s="110" t="s">
        <v>2296</v>
      </c>
      <c r="GW1" s="110" t="s">
        <v>2297</v>
      </c>
      <c r="GX1" s="110" t="s">
        <v>2298</v>
      </c>
      <c r="GY1" s="110" t="s">
        <v>2299</v>
      </c>
      <c r="GZ1" s="110" t="s">
        <v>2300</v>
      </c>
      <c r="HA1" s="110" t="s">
        <v>2301</v>
      </c>
      <c r="HB1" s="110" t="s">
        <v>2302</v>
      </c>
      <c r="HC1" s="110" t="s">
        <v>2303</v>
      </c>
      <c r="HD1" s="110" t="s">
        <v>2304</v>
      </c>
      <c r="HE1" s="110" t="s">
        <v>2305</v>
      </c>
      <c r="HF1" s="110" t="s">
        <v>2306</v>
      </c>
      <c r="HG1" s="110" t="s">
        <v>2307</v>
      </c>
      <c r="HH1" s="110" t="s">
        <v>2308</v>
      </c>
      <c r="HI1" s="110" t="s">
        <v>2309</v>
      </c>
      <c r="HJ1" s="110" t="s">
        <v>2310</v>
      </c>
      <c r="HK1" s="110" t="s">
        <v>2311</v>
      </c>
      <c r="HL1" s="110" t="s">
        <v>2312</v>
      </c>
      <c r="HM1" s="110" t="s">
        <v>2313</v>
      </c>
      <c r="HN1" s="110" t="s">
        <v>2314</v>
      </c>
      <c r="HO1" s="110" t="s">
        <v>2315</v>
      </c>
      <c r="HP1" s="110" t="s">
        <v>2316</v>
      </c>
      <c r="HQ1" s="110" t="s">
        <v>2317</v>
      </c>
      <c r="HR1" s="110" t="s">
        <v>2318</v>
      </c>
      <c r="HS1" s="110" t="s">
        <v>2319</v>
      </c>
      <c r="HT1" s="110" t="s">
        <v>2320</v>
      </c>
      <c r="HU1" s="110" t="s">
        <v>2321</v>
      </c>
      <c r="HV1" s="110" t="s">
        <v>2322</v>
      </c>
      <c r="HW1" s="110" t="s">
        <v>2323</v>
      </c>
      <c r="HX1" s="110" t="s">
        <v>2324</v>
      </c>
      <c r="HY1" s="110" t="s">
        <v>2325</v>
      </c>
      <c r="HZ1" s="110" t="s">
        <v>2326</v>
      </c>
      <c r="IA1" s="110" t="s">
        <v>2327</v>
      </c>
      <c r="IB1" s="110" t="s">
        <v>2328</v>
      </c>
      <c r="IC1" s="110" t="s">
        <v>2329</v>
      </c>
      <c r="ID1" s="110" t="s">
        <v>2330</v>
      </c>
      <c r="IE1" s="110" t="s">
        <v>2331</v>
      </c>
      <c r="IF1" s="110" t="s">
        <v>2332</v>
      </c>
      <c r="IG1" s="110" t="s">
        <v>2333</v>
      </c>
      <c r="IH1" s="110" t="s">
        <v>2334</v>
      </c>
      <c r="II1" s="110" t="s">
        <v>2335</v>
      </c>
      <c r="IJ1" s="110" t="s">
        <v>2336</v>
      </c>
      <c r="IK1" s="110" t="s">
        <v>2337</v>
      </c>
      <c r="IL1" s="110" t="s">
        <v>2338</v>
      </c>
      <c r="IM1" s="110" t="s">
        <v>2339</v>
      </c>
      <c r="IN1" s="110" t="s">
        <v>2340</v>
      </c>
      <c r="IO1" s="110" t="s">
        <v>2341</v>
      </c>
      <c r="IP1" s="110" t="s">
        <v>2342</v>
      </c>
      <c r="IQ1" s="110" t="s">
        <v>2343</v>
      </c>
      <c r="IR1" s="110" t="s">
        <v>2344</v>
      </c>
      <c r="IS1" s="110" t="s">
        <v>2345</v>
      </c>
      <c r="IT1" s="110" t="s">
        <v>2346</v>
      </c>
      <c r="IU1" s="110" t="s">
        <v>2347</v>
      </c>
      <c r="IV1" s="110" t="s">
        <v>2348</v>
      </c>
      <c r="IW1" s="110" t="s">
        <v>2349</v>
      </c>
      <c r="IX1" s="110" t="s">
        <v>2350</v>
      </c>
      <c r="IY1" s="110" t="s">
        <v>2351</v>
      </c>
      <c r="IZ1" s="110" t="s">
        <v>2352</v>
      </c>
      <c r="JA1" s="110" t="s">
        <v>2353</v>
      </c>
      <c r="JB1" s="110" t="s">
        <v>2354</v>
      </c>
      <c r="JC1" s="110" t="s">
        <v>2355</v>
      </c>
      <c r="JD1" s="110" t="s">
        <v>2356</v>
      </c>
      <c r="JE1" s="110" t="s">
        <v>2357</v>
      </c>
      <c r="JF1" s="110" t="s">
        <v>2358</v>
      </c>
      <c r="JG1" s="110" t="s">
        <v>2359</v>
      </c>
      <c r="JH1" s="110" t="s">
        <v>2360</v>
      </c>
      <c r="JI1" s="110" t="s">
        <v>2361</v>
      </c>
      <c r="JJ1" s="110" t="s">
        <v>2362</v>
      </c>
      <c r="JK1" s="110" t="s">
        <v>2363</v>
      </c>
      <c r="JL1" s="110" t="s">
        <v>2364</v>
      </c>
      <c r="JM1" s="110" t="s">
        <v>2365</v>
      </c>
      <c r="JN1" s="110" t="s">
        <v>2366</v>
      </c>
      <c r="JO1" s="110" t="s">
        <v>2367</v>
      </c>
      <c r="JP1" s="110" t="s">
        <v>2368</v>
      </c>
      <c r="JQ1" s="110" t="s">
        <v>2369</v>
      </c>
      <c r="JR1" s="110" t="s">
        <v>2370</v>
      </c>
      <c r="JS1" s="110" t="s">
        <v>2371</v>
      </c>
      <c r="JT1" s="110" t="s">
        <v>2372</v>
      </c>
      <c r="JU1" s="110" t="s">
        <v>2373</v>
      </c>
      <c r="JV1" s="110" t="s">
        <v>2374</v>
      </c>
      <c r="JW1" s="110" t="s">
        <v>2375</v>
      </c>
      <c r="JX1" s="110" t="s">
        <v>2376</v>
      </c>
      <c r="JY1" s="110" t="s">
        <v>2377</v>
      </c>
      <c r="JZ1" s="110" t="s">
        <v>2378</v>
      </c>
      <c r="KA1" s="110" t="s">
        <v>2379</v>
      </c>
      <c r="KB1" s="110" t="s">
        <v>2380</v>
      </c>
      <c r="KC1" s="110" t="s">
        <v>2381</v>
      </c>
      <c r="KD1" s="110" t="s">
        <v>2382</v>
      </c>
      <c r="KE1" s="110" t="s">
        <v>2383</v>
      </c>
      <c r="KF1" s="110" t="s">
        <v>2384</v>
      </c>
      <c r="KG1" s="110" t="s">
        <v>2385</v>
      </c>
      <c r="KH1" s="110" t="s">
        <v>2386</v>
      </c>
      <c r="KI1" s="110" t="s">
        <v>2387</v>
      </c>
      <c r="KJ1" s="110" t="s">
        <v>2388</v>
      </c>
      <c r="KK1" s="110" t="s">
        <v>2389</v>
      </c>
      <c r="KL1" s="110" t="s">
        <v>2390</v>
      </c>
      <c r="KM1" s="110" t="s">
        <v>2391</v>
      </c>
      <c r="KN1" s="110" t="s">
        <v>2392</v>
      </c>
      <c r="KO1" s="110" t="s">
        <v>2393</v>
      </c>
      <c r="KP1" s="110" t="s">
        <v>2394</v>
      </c>
      <c r="KQ1" s="110" t="s">
        <v>2395</v>
      </c>
      <c r="KR1" s="110" t="s">
        <v>2396</v>
      </c>
      <c r="KS1" s="110" t="s">
        <v>2397</v>
      </c>
      <c r="KT1" s="110" t="s">
        <v>2398</v>
      </c>
      <c r="KU1" s="110" t="s">
        <v>2399</v>
      </c>
      <c r="KV1" s="110" t="s">
        <v>2400</v>
      </c>
      <c r="KW1" s="110" t="s">
        <v>2401</v>
      </c>
      <c r="KX1" s="110" t="s">
        <v>2402</v>
      </c>
      <c r="KY1" s="110" t="s">
        <v>2403</v>
      </c>
      <c r="KZ1" s="110" t="s">
        <v>2404</v>
      </c>
      <c r="LA1" s="110" t="s">
        <v>2405</v>
      </c>
      <c r="LB1" s="110" t="s">
        <v>2406</v>
      </c>
      <c r="LC1" s="110" t="s">
        <v>2407</v>
      </c>
      <c r="LD1" s="110" t="s">
        <v>2408</v>
      </c>
      <c r="LE1" s="110" t="s">
        <v>2409</v>
      </c>
      <c r="LF1" s="110" t="s">
        <v>2410</v>
      </c>
      <c r="LG1" s="110" t="s">
        <v>2411</v>
      </c>
      <c r="LH1" s="110" t="s">
        <v>2412</v>
      </c>
      <c r="LI1" s="110" t="s">
        <v>2413</v>
      </c>
      <c r="LJ1" s="110" t="s">
        <v>2414</v>
      </c>
      <c r="LK1" s="110" t="s">
        <v>2415</v>
      </c>
      <c r="LL1" s="110" t="s">
        <v>2416</v>
      </c>
      <c r="LM1" s="110" t="s">
        <v>2417</v>
      </c>
      <c r="LN1" s="110" t="s">
        <v>2418</v>
      </c>
      <c r="LO1" s="110" t="s">
        <v>2419</v>
      </c>
      <c r="LP1" s="110" t="s">
        <v>2420</v>
      </c>
      <c r="LQ1" s="110" t="s">
        <v>2421</v>
      </c>
      <c r="LR1" s="110" t="s">
        <v>2422</v>
      </c>
      <c r="LS1" s="110" t="s">
        <v>2423</v>
      </c>
      <c r="LT1" s="110" t="s">
        <v>2424</v>
      </c>
      <c r="LU1" s="110" t="s">
        <v>2425</v>
      </c>
      <c r="LV1" s="110" t="s">
        <v>2426</v>
      </c>
      <c r="LW1" s="110" t="s">
        <v>2427</v>
      </c>
      <c r="LX1" s="110" t="s">
        <v>2428</v>
      </c>
      <c r="LY1" s="110" t="s">
        <v>2429</v>
      </c>
      <c r="LZ1" s="110" t="s">
        <v>2430</v>
      </c>
      <c r="MA1" s="110" t="s">
        <v>2431</v>
      </c>
      <c r="MB1" s="110" t="s">
        <v>2432</v>
      </c>
      <c r="MC1" s="110" t="s">
        <v>2433</v>
      </c>
      <c r="MD1" s="110" t="s">
        <v>2434</v>
      </c>
      <c r="ME1" s="110" t="s">
        <v>2435</v>
      </c>
      <c r="MF1" s="110" t="s">
        <v>2436</v>
      </c>
      <c r="MG1" s="110" t="s">
        <v>2437</v>
      </c>
      <c r="MH1" s="110" t="s">
        <v>2438</v>
      </c>
      <c r="MI1" s="110" t="s">
        <v>2439</v>
      </c>
      <c r="MJ1" s="110" t="s">
        <v>2440</v>
      </c>
      <c r="MK1" s="110" t="s">
        <v>2441</v>
      </c>
      <c r="ML1" s="110" t="s">
        <v>2442</v>
      </c>
      <c r="MM1" s="110" t="s">
        <v>2443</v>
      </c>
      <c r="MN1" s="110" t="s">
        <v>2444</v>
      </c>
      <c r="MO1" s="110" t="s">
        <v>2445</v>
      </c>
      <c r="MP1" s="110" t="s">
        <v>2446</v>
      </c>
      <c r="MQ1" s="110" t="s">
        <v>2447</v>
      </c>
      <c r="MR1" s="110" t="s">
        <v>2448</v>
      </c>
      <c r="MS1" s="110" t="s">
        <v>2449</v>
      </c>
      <c r="MT1" s="110" t="s">
        <v>2450</v>
      </c>
      <c r="MU1" s="110" t="s">
        <v>2451</v>
      </c>
      <c r="MV1" s="110" t="s">
        <v>2452</v>
      </c>
      <c r="MW1" s="110" t="s">
        <v>2453</v>
      </c>
      <c r="MX1" s="110" t="s">
        <v>2454</v>
      </c>
      <c r="MY1" s="110" t="s">
        <v>2455</v>
      </c>
      <c r="MZ1" s="110" t="s">
        <v>2456</v>
      </c>
      <c r="NA1" s="110" t="s">
        <v>2457</v>
      </c>
      <c r="NB1" s="110" t="s">
        <v>2458</v>
      </c>
      <c r="NC1" s="110" t="s">
        <v>2459</v>
      </c>
      <c r="ND1" s="110" t="s">
        <v>2460</v>
      </c>
      <c r="NE1" s="110" t="s">
        <v>2461</v>
      </c>
      <c r="NF1" s="110" t="s">
        <v>2462</v>
      </c>
      <c r="NG1" s="110" t="s">
        <v>2463</v>
      </c>
      <c r="NH1" s="110" t="s">
        <v>2464</v>
      </c>
      <c r="NI1" s="110" t="s">
        <v>2465</v>
      </c>
      <c r="NJ1" s="110" t="s">
        <v>2466</v>
      </c>
      <c r="NK1" s="110" t="s">
        <v>2467</v>
      </c>
      <c r="NL1" s="110" t="s">
        <v>2468</v>
      </c>
      <c r="NM1" s="110" t="s">
        <v>2469</v>
      </c>
      <c r="NN1" s="110" t="s">
        <v>2470</v>
      </c>
      <c r="NO1" s="110" t="s">
        <v>2471</v>
      </c>
      <c r="NP1" s="110" t="s">
        <v>2472</v>
      </c>
      <c r="NQ1" s="110" t="s">
        <v>2473</v>
      </c>
      <c r="NR1" s="110" t="s">
        <v>2474</v>
      </c>
      <c r="NS1" s="110" t="s">
        <v>2475</v>
      </c>
      <c r="NT1" s="110" t="s">
        <v>2476</v>
      </c>
      <c r="NU1" s="110" t="s">
        <v>2477</v>
      </c>
      <c r="NV1" s="110" t="s">
        <v>2478</v>
      </c>
      <c r="NW1" s="110" t="s">
        <v>2479</v>
      </c>
      <c r="NX1" s="110" t="s">
        <v>2480</v>
      </c>
      <c r="NY1" s="110" t="s">
        <v>2481</v>
      </c>
      <c r="NZ1" s="110" t="s">
        <v>2482</v>
      </c>
      <c r="OA1" s="110" t="s">
        <v>2483</v>
      </c>
      <c r="OB1" s="110" t="s">
        <v>2484</v>
      </c>
      <c r="OC1" s="110" t="s">
        <v>2485</v>
      </c>
      <c r="OD1" s="110" t="s">
        <v>2486</v>
      </c>
      <c r="OE1" s="110" t="s">
        <v>2487</v>
      </c>
      <c r="OF1" s="110" t="s">
        <v>2488</v>
      </c>
      <c r="OG1" s="110" t="s">
        <v>2489</v>
      </c>
      <c r="OH1" s="110" t="s">
        <v>2490</v>
      </c>
      <c r="OI1" s="110" t="s">
        <v>2491</v>
      </c>
      <c r="OJ1" s="110" t="s">
        <v>2492</v>
      </c>
      <c r="OK1" s="110" t="s">
        <v>2493</v>
      </c>
      <c r="OL1" s="110" t="s">
        <v>2494</v>
      </c>
      <c r="OM1" s="110" t="s">
        <v>2495</v>
      </c>
      <c r="ON1" s="110" t="s">
        <v>2496</v>
      </c>
      <c r="OO1" s="110" t="s">
        <v>2497</v>
      </c>
      <c r="OP1" s="110" t="s">
        <v>2498</v>
      </c>
      <c r="OQ1" s="110" t="s">
        <v>2499</v>
      </c>
      <c r="OR1" s="110" t="s">
        <v>2500</v>
      </c>
      <c r="OS1" s="110" t="s">
        <v>2501</v>
      </c>
      <c r="OT1" s="110" t="s">
        <v>2502</v>
      </c>
      <c r="OU1" s="110" t="s">
        <v>2503</v>
      </c>
      <c r="OV1" s="110" t="s">
        <v>2504</v>
      </c>
      <c r="OW1" s="110" t="s">
        <v>2505</v>
      </c>
      <c r="OX1" s="110" t="s">
        <v>2506</v>
      </c>
      <c r="OY1" s="110" t="s">
        <v>2507</v>
      </c>
      <c r="OZ1" s="110" t="s">
        <v>2508</v>
      </c>
      <c r="PA1" s="110" t="s">
        <v>2509</v>
      </c>
      <c r="PB1" s="110" t="s">
        <v>2510</v>
      </c>
      <c r="PC1" s="110" t="s">
        <v>2511</v>
      </c>
      <c r="PD1" s="110" t="s">
        <v>2512</v>
      </c>
      <c r="PE1" s="110" t="s">
        <v>2513</v>
      </c>
      <c r="PF1" s="110" t="s">
        <v>2514</v>
      </c>
      <c r="PG1" s="110" t="s">
        <v>2515</v>
      </c>
      <c r="PH1" s="110" t="s">
        <v>2516</v>
      </c>
      <c r="PI1" s="110" t="s">
        <v>2517</v>
      </c>
      <c r="PJ1" s="110" t="s">
        <v>2518</v>
      </c>
      <c r="PK1" s="110" t="s">
        <v>2519</v>
      </c>
      <c r="PL1" s="110" t="s">
        <v>2520</v>
      </c>
      <c r="PM1" s="110" t="s">
        <v>2521</v>
      </c>
      <c r="PN1" s="110" t="s">
        <v>2522</v>
      </c>
      <c r="PO1" s="110" t="s">
        <v>2523</v>
      </c>
      <c r="PP1" s="110" t="s">
        <v>2524</v>
      </c>
      <c r="PQ1" s="110" t="s">
        <v>2525</v>
      </c>
      <c r="PR1" s="110" t="s">
        <v>2526</v>
      </c>
      <c r="PS1" s="110" t="s">
        <v>2527</v>
      </c>
      <c r="PT1" s="110" t="s">
        <v>2528</v>
      </c>
      <c r="PU1" s="110" t="s">
        <v>2529</v>
      </c>
      <c r="PV1" s="110" t="s">
        <v>2530</v>
      </c>
      <c r="PW1" s="110" t="s">
        <v>2531</v>
      </c>
      <c r="PX1" s="110" t="s">
        <v>2532</v>
      </c>
      <c r="PY1" s="110" t="s">
        <v>2533</v>
      </c>
      <c r="PZ1" s="110" t="s">
        <v>2534</v>
      </c>
      <c r="QA1" s="110" t="s">
        <v>2535</v>
      </c>
      <c r="QB1" s="110" t="s">
        <v>2536</v>
      </c>
      <c r="QC1" s="110" t="s">
        <v>2537</v>
      </c>
      <c r="QD1" s="110" t="s">
        <v>2538</v>
      </c>
      <c r="QE1" s="110" t="s">
        <v>2539</v>
      </c>
      <c r="QF1" s="110" t="s">
        <v>2540</v>
      </c>
      <c r="QG1" s="110" t="s">
        <v>2541</v>
      </c>
      <c r="QH1" s="110" t="s">
        <v>2542</v>
      </c>
      <c r="QI1" s="110" t="s">
        <v>2543</v>
      </c>
      <c r="QJ1" s="110" t="s">
        <v>2544</v>
      </c>
      <c r="QK1" s="110" t="s">
        <v>2545</v>
      </c>
      <c r="QL1" s="110" t="s">
        <v>2546</v>
      </c>
      <c r="QM1" s="110" t="s">
        <v>2547</v>
      </c>
      <c r="QN1" s="110" t="s">
        <v>2548</v>
      </c>
      <c r="QO1" s="110" t="s">
        <v>2549</v>
      </c>
      <c r="QP1" s="110" t="s">
        <v>2550</v>
      </c>
      <c r="QQ1" s="110" t="s">
        <v>2551</v>
      </c>
      <c r="QR1" s="110" t="s">
        <v>2552</v>
      </c>
      <c r="QS1" s="110" t="s">
        <v>2553</v>
      </c>
      <c r="QT1" s="110" t="s">
        <v>2554</v>
      </c>
      <c r="QU1" s="110" t="s">
        <v>2555</v>
      </c>
      <c r="QV1" s="110" t="s">
        <v>2556</v>
      </c>
      <c r="QW1" s="110" t="s">
        <v>2557</v>
      </c>
      <c r="QX1" s="110" t="s">
        <v>2558</v>
      </c>
      <c r="QY1" s="110" t="s">
        <v>2559</v>
      </c>
      <c r="QZ1" s="110" t="s">
        <v>2560</v>
      </c>
      <c r="RA1" s="110" t="s">
        <v>2561</v>
      </c>
      <c r="RB1" s="110" t="s">
        <v>2562</v>
      </c>
      <c r="RC1" s="110" t="s">
        <v>2563</v>
      </c>
      <c r="RD1" s="110" t="s">
        <v>2564</v>
      </c>
      <c r="RE1" s="110" t="s">
        <v>2565</v>
      </c>
      <c r="RF1" s="110" t="s">
        <v>2566</v>
      </c>
      <c r="RG1" s="110" t="s">
        <v>2567</v>
      </c>
      <c r="RH1" s="110" t="s">
        <v>2568</v>
      </c>
      <c r="RI1" s="110" t="s">
        <v>2569</v>
      </c>
      <c r="RJ1" s="110" t="s">
        <v>2570</v>
      </c>
      <c r="RK1" s="110" t="s">
        <v>2571</v>
      </c>
      <c r="RL1" s="110" t="s">
        <v>2572</v>
      </c>
      <c r="RM1" s="110" t="s">
        <v>2573</v>
      </c>
      <c r="RN1" s="110" t="s">
        <v>2574</v>
      </c>
      <c r="RO1" s="110" t="s">
        <v>2575</v>
      </c>
      <c r="RP1" s="110" t="s">
        <v>2576</v>
      </c>
      <c r="RQ1" s="110" t="s">
        <v>2577</v>
      </c>
      <c r="RR1" s="110" t="s">
        <v>2578</v>
      </c>
      <c r="RS1" s="110" t="s">
        <v>2579</v>
      </c>
      <c r="RT1" s="110" t="s">
        <v>2580</v>
      </c>
      <c r="RU1" s="110" t="s">
        <v>2581</v>
      </c>
      <c r="RV1" s="110" t="s">
        <v>2582</v>
      </c>
      <c r="RW1" s="110" t="s">
        <v>2583</v>
      </c>
      <c r="RX1" s="110" t="s">
        <v>2584</v>
      </c>
      <c r="RY1" s="110" t="s">
        <v>2585</v>
      </c>
      <c r="RZ1" s="110" t="s">
        <v>2586</v>
      </c>
      <c r="SA1" s="110" t="s">
        <v>2587</v>
      </c>
      <c r="SB1" s="110" t="s">
        <v>2588</v>
      </c>
      <c r="SC1" s="110" t="s">
        <v>2589</v>
      </c>
      <c r="SD1" s="110" t="s">
        <v>2590</v>
      </c>
      <c r="SE1" s="110" t="s">
        <v>2591</v>
      </c>
      <c r="SF1" s="110" t="s">
        <v>2592</v>
      </c>
      <c r="SG1" s="110" t="s">
        <v>2593</v>
      </c>
      <c r="SH1" s="110" t="s">
        <v>2594</v>
      </c>
      <c r="SI1" s="110" t="s">
        <v>2595</v>
      </c>
      <c r="SJ1" s="110" t="s">
        <v>2596</v>
      </c>
      <c r="SK1" s="110" t="s">
        <v>2597</v>
      </c>
      <c r="SL1" s="110" t="s">
        <v>2598</v>
      </c>
      <c r="SM1" s="110" t="s">
        <v>2599</v>
      </c>
      <c r="SN1" s="110" t="s">
        <v>2600</v>
      </c>
      <c r="SO1" s="110" t="s">
        <v>2601</v>
      </c>
      <c r="SP1" s="110" t="s">
        <v>2602</v>
      </c>
      <c r="SQ1" s="110" t="s">
        <v>2603</v>
      </c>
      <c r="SR1" s="110" t="s">
        <v>2604</v>
      </c>
      <c r="SS1" s="110" t="s">
        <v>2605</v>
      </c>
      <c r="ST1" s="110" t="s">
        <v>2606</v>
      </c>
      <c r="SU1" s="110" t="s">
        <v>2607</v>
      </c>
      <c r="SV1" s="110" t="s">
        <v>2608</v>
      </c>
      <c r="SW1" s="110" t="s">
        <v>2609</v>
      </c>
      <c r="SX1" s="110" t="s">
        <v>2610</v>
      </c>
      <c r="SY1" s="110" t="s">
        <v>2611</v>
      </c>
      <c r="SZ1" s="110" t="s">
        <v>2612</v>
      </c>
      <c r="TA1" s="110" t="s">
        <v>2613</v>
      </c>
      <c r="TB1" s="110" t="s">
        <v>2614</v>
      </c>
      <c r="TC1" s="110" t="s">
        <v>2615</v>
      </c>
      <c r="TD1" s="110" t="s">
        <v>2616</v>
      </c>
      <c r="TE1" s="110" t="s">
        <v>2617</v>
      </c>
      <c r="TF1" s="110" t="s">
        <v>2618</v>
      </c>
      <c r="TG1" s="110" t="s">
        <v>2619</v>
      </c>
      <c r="TH1" s="110" t="s">
        <v>2620</v>
      </c>
      <c r="TI1" s="110" t="s">
        <v>2621</v>
      </c>
      <c r="TJ1" s="110" t="s">
        <v>2622</v>
      </c>
      <c r="TK1" s="110" t="s">
        <v>2623</v>
      </c>
      <c r="TL1" s="110" t="s">
        <v>2624</v>
      </c>
      <c r="TM1" s="110" t="s">
        <v>2625</v>
      </c>
      <c r="TN1" s="110" t="s">
        <v>2626</v>
      </c>
      <c r="TO1" s="110" t="s">
        <v>2627</v>
      </c>
      <c r="TP1" s="110" t="s">
        <v>2628</v>
      </c>
      <c r="TQ1" s="110" t="s">
        <v>2629</v>
      </c>
      <c r="TR1" s="110" t="s">
        <v>2630</v>
      </c>
      <c r="TS1" s="110" t="s">
        <v>2631</v>
      </c>
      <c r="TT1" s="110" t="s">
        <v>2632</v>
      </c>
      <c r="TU1" s="110" t="s">
        <v>2633</v>
      </c>
      <c r="TV1" s="110" t="s">
        <v>2634</v>
      </c>
      <c r="TW1" s="110" t="s">
        <v>2635</v>
      </c>
      <c r="TX1" s="110" t="s">
        <v>2636</v>
      </c>
      <c r="TY1" s="110" t="s">
        <v>2637</v>
      </c>
      <c r="TZ1" s="110" t="s">
        <v>2638</v>
      </c>
      <c r="UA1" s="110" t="s">
        <v>2639</v>
      </c>
      <c r="UB1" s="110" t="s">
        <v>2640</v>
      </c>
      <c r="UC1" s="110" t="s">
        <v>2641</v>
      </c>
      <c r="UD1" s="110" t="s">
        <v>2642</v>
      </c>
      <c r="UE1" s="110" t="s">
        <v>2643</v>
      </c>
      <c r="UF1" s="110" t="s">
        <v>2644</v>
      </c>
      <c r="UG1" s="110" t="s">
        <v>2645</v>
      </c>
      <c r="UH1" s="110" t="s">
        <v>2646</v>
      </c>
      <c r="UI1" s="110" t="s">
        <v>2647</v>
      </c>
      <c r="UJ1" s="110" t="s">
        <v>2648</v>
      </c>
      <c r="UK1" s="110" t="s">
        <v>2649</v>
      </c>
      <c r="UL1" s="110" t="s">
        <v>2650</v>
      </c>
      <c r="UM1" s="110" t="s">
        <v>2651</v>
      </c>
      <c r="UN1" s="110" t="s">
        <v>2652</v>
      </c>
      <c r="UO1" s="110" t="s">
        <v>2653</v>
      </c>
      <c r="UP1" s="110" t="s">
        <v>2654</v>
      </c>
      <c r="UQ1" s="110" t="s">
        <v>2655</v>
      </c>
      <c r="UR1" s="110" t="s">
        <v>2656</v>
      </c>
      <c r="US1" s="110" t="s">
        <v>2657</v>
      </c>
      <c r="UT1" s="110" t="s">
        <v>2658</v>
      </c>
      <c r="UU1" s="110" t="s">
        <v>2659</v>
      </c>
      <c r="UV1" s="110" t="s">
        <v>2660</v>
      </c>
      <c r="UW1" s="110" t="s">
        <v>2661</v>
      </c>
      <c r="UX1" s="110" t="s">
        <v>2662</v>
      </c>
      <c r="UY1" s="110" t="s">
        <v>2663</v>
      </c>
      <c r="UZ1" s="110" t="s">
        <v>2664</v>
      </c>
      <c r="VA1" s="110" t="s">
        <v>2665</v>
      </c>
      <c r="VB1" s="110" t="s">
        <v>2666</v>
      </c>
      <c r="VC1" s="110" t="s">
        <v>2667</v>
      </c>
      <c r="VD1" s="110" t="s">
        <v>2668</v>
      </c>
      <c r="VE1" s="110" t="s">
        <v>2669</v>
      </c>
      <c r="VF1" s="110" t="s">
        <v>2670</v>
      </c>
      <c r="VG1" s="110" t="s">
        <v>2671</v>
      </c>
      <c r="VH1" s="110" t="s">
        <v>2672</v>
      </c>
      <c r="VI1" s="110" t="s">
        <v>2673</v>
      </c>
      <c r="VJ1" s="110" t="s">
        <v>2674</v>
      </c>
      <c r="VK1" s="110" t="s">
        <v>2675</v>
      </c>
      <c r="VL1" s="110" t="s">
        <v>2676</v>
      </c>
      <c r="VM1" s="110" t="s">
        <v>2677</v>
      </c>
      <c r="VN1" s="110" t="s">
        <v>2678</v>
      </c>
      <c r="VO1" s="110" t="s">
        <v>2679</v>
      </c>
      <c r="VP1" s="110" t="s">
        <v>2680</v>
      </c>
      <c r="VQ1" s="110" t="s">
        <v>2681</v>
      </c>
      <c r="VR1" s="110" t="s">
        <v>2682</v>
      </c>
      <c r="VS1" s="110" t="s">
        <v>2683</v>
      </c>
      <c r="VT1" s="110" t="s">
        <v>2684</v>
      </c>
      <c r="VU1" s="110" t="s">
        <v>2685</v>
      </c>
      <c r="VV1" s="110" t="s">
        <v>2686</v>
      </c>
      <c r="VW1" s="110" t="s">
        <v>2687</v>
      </c>
      <c r="VX1" s="110" t="s">
        <v>2688</v>
      </c>
      <c r="VY1" s="110" t="s">
        <v>2689</v>
      </c>
      <c r="VZ1" s="110" t="s">
        <v>2690</v>
      </c>
      <c r="WA1" s="110" t="s">
        <v>2691</v>
      </c>
      <c r="WB1" s="110" t="s">
        <v>2692</v>
      </c>
      <c r="WC1" s="110" t="s">
        <v>2693</v>
      </c>
      <c r="WD1" s="110" t="s">
        <v>2694</v>
      </c>
      <c r="WE1" s="110" t="s">
        <v>2695</v>
      </c>
      <c r="WF1" s="110" t="s">
        <v>2696</v>
      </c>
      <c r="WG1" s="110" t="s">
        <v>2697</v>
      </c>
      <c r="WH1" s="110" t="s">
        <v>2698</v>
      </c>
      <c r="WI1" s="110" t="s">
        <v>2699</v>
      </c>
      <c r="WJ1" s="110" t="s">
        <v>2700</v>
      </c>
      <c r="WK1" s="110" t="s">
        <v>2701</v>
      </c>
      <c r="WL1" s="110" t="s">
        <v>2702</v>
      </c>
      <c r="WM1" s="110" t="s">
        <v>2703</v>
      </c>
      <c r="WN1" s="110" t="s">
        <v>2704</v>
      </c>
      <c r="WO1" s="110" t="s">
        <v>2705</v>
      </c>
      <c r="WP1" s="110" t="s">
        <v>2706</v>
      </c>
      <c r="WQ1" s="110" t="s">
        <v>2707</v>
      </c>
      <c r="WR1" s="110" t="s">
        <v>2708</v>
      </c>
      <c r="WS1" s="110" t="s">
        <v>2709</v>
      </c>
      <c r="WT1" s="110" t="s">
        <v>2710</v>
      </c>
      <c r="WU1" s="110" t="s">
        <v>2711</v>
      </c>
      <c r="WV1" s="110" t="s">
        <v>2712</v>
      </c>
      <c r="WW1" s="110" t="s">
        <v>2713</v>
      </c>
      <c r="WX1" s="110" t="s">
        <v>2714</v>
      </c>
      <c r="WY1" s="110" t="s">
        <v>2715</v>
      </c>
      <c r="WZ1" s="110" t="s">
        <v>2716</v>
      </c>
      <c r="XA1" s="110" t="s">
        <v>2717</v>
      </c>
      <c r="XB1" s="110" t="s">
        <v>2718</v>
      </c>
      <c r="XC1" s="110" t="s">
        <v>2719</v>
      </c>
      <c r="XD1" s="110" t="s">
        <v>2720</v>
      </c>
      <c r="XE1" s="110" t="s">
        <v>2721</v>
      </c>
      <c r="XF1" s="110" t="s">
        <v>2722</v>
      </c>
      <c r="XG1" s="110" t="s">
        <v>2723</v>
      </c>
      <c r="XH1" s="110" t="s">
        <v>2724</v>
      </c>
      <c r="XI1" s="110" t="s">
        <v>2725</v>
      </c>
      <c r="XJ1" s="110" t="s">
        <v>2726</v>
      </c>
      <c r="XK1" s="110" t="s">
        <v>2727</v>
      </c>
      <c r="XL1" s="110" t="s">
        <v>2728</v>
      </c>
      <c r="XM1" s="110" t="s">
        <v>2729</v>
      </c>
      <c r="XN1" s="110" t="s">
        <v>2730</v>
      </c>
      <c r="XO1" s="110" t="s">
        <v>2731</v>
      </c>
      <c r="XP1" s="110" t="s">
        <v>2732</v>
      </c>
      <c r="XQ1" s="110" t="s">
        <v>2733</v>
      </c>
      <c r="XR1" s="110" t="s">
        <v>2734</v>
      </c>
      <c r="XS1" s="110" t="s">
        <v>2735</v>
      </c>
      <c r="XT1" s="110" t="s">
        <v>2736</v>
      </c>
      <c r="XU1" s="110" t="s">
        <v>2737</v>
      </c>
      <c r="XV1" s="110" t="s">
        <v>2738</v>
      </c>
      <c r="XW1" s="110" t="s">
        <v>2739</v>
      </c>
      <c r="XX1" s="110" t="s">
        <v>2740</v>
      </c>
      <c r="XY1" s="110" t="s">
        <v>2741</v>
      </c>
      <c r="XZ1" s="110" t="s">
        <v>2742</v>
      </c>
      <c r="YA1" s="110" t="s">
        <v>2743</v>
      </c>
      <c r="YB1" s="110" t="s">
        <v>2744</v>
      </c>
      <c r="YC1" s="110" t="s">
        <v>2745</v>
      </c>
      <c r="YD1" s="110" t="s">
        <v>2746</v>
      </c>
      <c r="YE1" s="110" t="s">
        <v>2747</v>
      </c>
      <c r="YF1" s="110" t="s">
        <v>2748</v>
      </c>
      <c r="YG1" s="110" t="s">
        <v>2749</v>
      </c>
      <c r="YH1" s="110" t="s">
        <v>2750</v>
      </c>
      <c r="YI1" s="110" t="s">
        <v>2751</v>
      </c>
      <c r="YJ1" s="110" t="s">
        <v>2752</v>
      </c>
      <c r="YK1" s="110" t="s">
        <v>2753</v>
      </c>
      <c r="YL1" s="110" t="s">
        <v>2754</v>
      </c>
      <c r="YM1" s="110" t="s">
        <v>2755</v>
      </c>
      <c r="YN1" s="110" t="s">
        <v>2756</v>
      </c>
      <c r="YO1" s="110" t="s">
        <v>2757</v>
      </c>
      <c r="YP1" s="110" t="s">
        <v>2758</v>
      </c>
      <c r="YQ1" s="110" t="s">
        <v>2759</v>
      </c>
      <c r="YR1" s="110" t="s">
        <v>2760</v>
      </c>
      <c r="YS1" s="110" t="s">
        <v>2761</v>
      </c>
      <c r="YT1" s="110" t="s">
        <v>2762</v>
      </c>
      <c r="YU1" s="110" t="s">
        <v>2763</v>
      </c>
      <c r="YV1" s="110" t="s">
        <v>2764</v>
      </c>
      <c r="YW1" s="110" t="s">
        <v>2765</v>
      </c>
      <c r="YX1" s="110" t="s">
        <v>2766</v>
      </c>
      <c r="YY1" s="110" t="s">
        <v>2767</v>
      </c>
      <c r="YZ1" s="110" t="s">
        <v>2768</v>
      </c>
      <c r="ZA1" s="110" t="s">
        <v>2769</v>
      </c>
      <c r="ZB1" s="110" t="s">
        <v>2770</v>
      </c>
      <c r="ZC1" s="110" t="s">
        <v>2771</v>
      </c>
      <c r="ZD1" s="110" t="s">
        <v>2772</v>
      </c>
      <c r="ZE1" s="110" t="s">
        <v>2773</v>
      </c>
      <c r="ZF1" s="110" t="s">
        <v>2774</v>
      </c>
      <c r="ZG1" s="110" t="s">
        <v>2775</v>
      </c>
      <c r="ZH1" s="110" t="s">
        <v>2776</v>
      </c>
      <c r="ZI1" s="110" t="s">
        <v>2777</v>
      </c>
      <c r="ZJ1" s="110" t="s">
        <v>2778</v>
      </c>
      <c r="ZK1" s="110" t="s">
        <v>2779</v>
      </c>
      <c r="ZL1" s="110" t="s">
        <v>2780</v>
      </c>
      <c r="ZM1" s="110" t="s">
        <v>2781</v>
      </c>
      <c r="ZN1" s="110" t="s">
        <v>2782</v>
      </c>
      <c r="ZO1" s="110" t="s">
        <v>2783</v>
      </c>
      <c r="ZP1" s="110" t="s">
        <v>2784</v>
      </c>
      <c r="ZQ1" s="110" t="s">
        <v>2785</v>
      </c>
      <c r="ZR1" s="110" t="s">
        <v>2786</v>
      </c>
      <c r="ZS1" s="110" t="s">
        <v>2787</v>
      </c>
      <c r="ZT1" s="110" t="s">
        <v>2788</v>
      </c>
      <c r="ZU1" s="110" t="s">
        <v>2789</v>
      </c>
      <c r="ZV1" s="110" t="s">
        <v>2790</v>
      </c>
      <c r="ZW1" s="110" t="s">
        <v>2791</v>
      </c>
      <c r="ZX1" s="110" t="s">
        <v>2792</v>
      </c>
      <c r="ZY1" s="110" t="s">
        <v>2793</v>
      </c>
      <c r="ZZ1" s="110" t="s">
        <v>2794</v>
      </c>
      <c r="AAA1" s="110" t="s">
        <v>2795</v>
      </c>
      <c r="AAB1" s="110" t="s">
        <v>2796</v>
      </c>
      <c r="AAC1" s="110" t="s">
        <v>2797</v>
      </c>
      <c r="AAD1" s="110" t="s">
        <v>2798</v>
      </c>
      <c r="AAE1" s="110" t="s">
        <v>2799</v>
      </c>
      <c r="AAF1" s="110" t="s">
        <v>2800</v>
      </c>
      <c r="AAG1" s="110" t="s">
        <v>2801</v>
      </c>
      <c r="AAH1" s="110" t="s">
        <v>2802</v>
      </c>
      <c r="AAI1" s="110" t="s">
        <v>2803</v>
      </c>
      <c r="AAJ1" s="110" t="s">
        <v>2804</v>
      </c>
      <c r="AAK1" s="110" t="s">
        <v>2805</v>
      </c>
      <c r="AAL1" s="110" t="s">
        <v>2806</v>
      </c>
      <c r="AAM1" s="110" t="s">
        <v>2807</v>
      </c>
      <c r="AAN1" s="110" t="s">
        <v>2808</v>
      </c>
      <c r="AAO1" s="110" t="s">
        <v>2809</v>
      </c>
      <c r="AAP1" s="110" t="s">
        <v>2810</v>
      </c>
      <c r="AAQ1" s="110" t="s">
        <v>2811</v>
      </c>
      <c r="AAR1" s="110" t="s">
        <v>2812</v>
      </c>
      <c r="AAS1" s="110" t="s">
        <v>2813</v>
      </c>
      <c r="AAT1" s="110" t="s">
        <v>2814</v>
      </c>
      <c r="AAU1" s="110" t="s">
        <v>2815</v>
      </c>
      <c r="AAV1" s="110" t="s">
        <v>2816</v>
      </c>
      <c r="AAW1" s="110" t="s">
        <v>2817</v>
      </c>
      <c r="AAX1" s="110" t="s">
        <v>2818</v>
      </c>
      <c r="AAY1" s="110" t="s">
        <v>2819</v>
      </c>
      <c r="AAZ1" s="110" t="s">
        <v>2820</v>
      </c>
      <c r="ABA1" s="110" t="s">
        <v>2821</v>
      </c>
      <c r="ABB1" s="110" t="s">
        <v>2822</v>
      </c>
      <c r="ABC1" s="110" t="s">
        <v>2823</v>
      </c>
      <c r="ABD1" s="110" t="s">
        <v>2824</v>
      </c>
      <c r="ABE1" s="110" t="s">
        <v>2825</v>
      </c>
      <c r="ABF1" s="110" t="s">
        <v>2826</v>
      </c>
      <c r="ABG1" s="110" t="s">
        <v>2827</v>
      </c>
      <c r="ABH1" s="110" t="s">
        <v>2828</v>
      </c>
      <c r="ABI1" s="110" t="s">
        <v>2829</v>
      </c>
      <c r="ABJ1" s="110" t="s">
        <v>2830</v>
      </c>
      <c r="ABK1" s="110" t="s">
        <v>2831</v>
      </c>
      <c r="ABL1" s="110" t="s">
        <v>2832</v>
      </c>
      <c r="ABM1" s="110" t="s">
        <v>2833</v>
      </c>
      <c r="ABN1" s="110" t="s">
        <v>2834</v>
      </c>
      <c r="ABO1" s="110" t="s">
        <v>2835</v>
      </c>
      <c r="ABP1" s="110" t="s">
        <v>2836</v>
      </c>
      <c r="ABQ1" s="110" t="s">
        <v>2837</v>
      </c>
      <c r="ABR1" s="110" t="s">
        <v>2838</v>
      </c>
      <c r="ABS1" s="110" t="s">
        <v>2839</v>
      </c>
      <c r="ABT1" s="110" t="s">
        <v>2840</v>
      </c>
      <c r="ABU1" s="110" t="s">
        <v>2841</v>
      </c>
      <c r="ABV1" s="110" t="s">
        <v>2842</v>
      </c>
      <c r="ABW1" s="110" t="s">
        <v>2843</v>
      </c>
      <c r="ABX1" s="110" t="s">
        <v>2844</v>
      </c>
      <c r="ABY1" s="110" t="s">
        <v>2845</v>
      </c>
      <c r="ABZ1" s="110" t="s">
        <v>2846</v>
      </c>
      <c r="ACA1" s="110" t="s">
        <v>2847</v>
      </c>
      <c r="ACB1" s="110" t="s">
        <v>2848</v>
      </c>
      <c r="ACC1" s="110" t="s">
        <v>2849</v>
      </c>
      <c r="ACD1" s="110" t="s">
        <v>2850</v>
      </c>
      <c r="ACE1" s="110" t="s">
        <v>2851</v>
      </c>
      <c r="ACF1" s="110" t="s">
        <v>2852</v>
      </c>
      <c r="ACG1" s="110" t="s">
        <v>2853</v>
      </c>
      <c r="ACH1" s="110" t="s">
        <v>2854</v>
      </c>
      <c r="ACI1" s="110" t="s">
        <v>2855</v>
      </c>
      <c r="ACJ1" s="110" t="s">
        <v>2856</v>
      </c>
      <c r="ACK1" s="110" t="s">
        <v>2857</v>
      </c>
      <c r="ACL1" s="110" t="s">
        <v>2858</v>
      </c>
      <c r="ACM1" s="110" t="s">
        <v>2859</v>
      </c>
      <c r="ACN1" s="110" t="s">
        <v>2860</v>
      </c>
      <c r="ACO1" s="110" t="s">
        <v>2861</v>
      </c>
      <c r="ACP1" s="110" t="s">
        <v>2862</v>
      </c>
      <c r="ACQ1" s="110" t="s">
        <v>2863</v>
      </c>
      <c r="ACR1" s="110" t="s">
        <v>2864</v>
      </c>
      <c r="ACS1" s="110" t="s">
        <v>2865</v>
      </c>
      <c r="ACT1" s="110" t="s">
        <v>2866</v>
      </c>
      <c r="ACU1" s="110" t="s">
        <v>2867</v>
      </c>
      <c r="ACV1" s="110" t="s">
        <v>2868</v>
      </c>
      <c r="ACW1" s="110" t="s">
        <v>2869</v>
      </c>
      <c r="ACX1" s="110" t="s">
        <v>2870</v>
      </c>
      <c r="ACY1" s="110" t="s">
        <v>2871</v>
      </c>
      <c r="ACZ1" s="110" t="s">
        <v>2872</v>
      </c>
      <c r="ADA1" s="110" t="s">
        <v>2873</v>
      </c>
      <c r="ADB1" s="110" t="s">
        <v>2874</v>
      </c>
      <c r="ADC1" s="110" t="s">
        <v>2875</v>
      </c>
      <c r="ADD1" s="110" t="s">
        <v>2876</v>
      </c>
      <c r="ADE1" s="110" t="s">
        <v>2877</v>
      </c>
      <c r="ADF1" s="110" t="s">
        <v>2878</v>
      </c>
      <c r="ADG1" s="110" t="s">
        <v>2879</v>
      </c>
      <c r="ADH1" s="110" t="s">
        <v>2880</v>
      </c>
      <c r="ADI1" s="110" t="s">
        <v>2881</v>
      </c>
      <c r="ADJ1" s="110" t="s">
        <v>2882</v>
      </c>
      <c r="ADK1" s="110" t="s">
        <v>2883</v>
      </c>
      <c r="ADL1" s="110" t="s">
        <v>2884</v>
      </c>
      <c r="ADM1" s="110" t="s">
        <v>2885</v>
      </c>
      <c r="ADN1" s="110" t="s">
        <v>2886</v>
      </c>
      <c r="ADO1" s="110" t="s">
        <v>2887</v>
      </c>
      <c r="ADP1" s="110" t="s">
        <v>2888</v>
      </c>
      <c r="ADQ1" s="110" t="s">
        <v>2889</v>
      </c>
      <c r="ADR1" s="110" t="s">
        <v>2890</v>
      </c>
      <c r="ADS1" s="110" t="s">
        <v>2891</v>
      </c>
      <c r="ADT1" s="110" t="s">
        <v>2892</v>
      </c>
      <c r="ADU1" s="110" t="s">
        <v>2893</v>
      </c>
      <c r="ADV1" s="110" t="s">
        <v>2894</v>
      </c>
      <c r="ADW1" s="110" t="s">
        <v>2895</v>
      </c>
      <c r="ADX1" s="110" t="s">
        <v>2896</v>
      </c>
      <c r="ADY1" s="110" t="s">
        <v>2897</v>
      </c>
      <c r="ADZ1" s="110" t="s">
        <v>2898</v>
      </c>
      <c r="AEA1" s="110" t="s">
        <v>2899</v>
      </c>
      <c r="AEB1" s="110" t="s">
        <v>2900</v>
      </c>
      <c r="AEC1" s="110" t="s">
        <v>2901</v>
      </c>
      <c r="AED1" s="110" t="s">
        <v>2902</v>
      </c>
      <c r="AEE1" s="110" t="s">
        <v>2903</v>
      </c>
      <c r="AEF1" s="110" t="s">
        <v>2904</v>
      </c>
      <c r="AEG1" s="110" t="s">
        <v>2905</v>
      </c>
      <c r="AEH1" s="110" t="s">
        <v>2906</v>
      </c>
      <c r="AEI1" s="110" t="s">
        <v>2907</v>
      </c>
      <c r="AEJ1" s="110" t="s">
        <v>2908</v>
      </c>
      <c r="AEK1" s="110" t="s">
        <v>2909</v>
      </c>
      <c r="AEL1" s="110" t="s">
        <v>2910</v>
      </c>
      <c r="AEM1" s="110" t="s">
        <v>2911</v>
      </c>
      <c r="AEN1" s="110" t="s">
        <v>2912</v>
      </c>
      <c r="AEO1" s="110" t="s">
        <v>2913</v>
      </c>
      <c r="AEP1" s="110" t="s">
        <v>2914</v>
      </c>
      <c r="AEQ1" s="110" t="s">
        <v>2915</v>
      </c>
      <c r="AER1" s="110" t="s">
        <v>2916</v>
      </c>
      <c r="AES1" s="110" t="s">
        <v>2917</v>
      </c>
      <c r="AET1" s="110" t="s">
        <v>2918</v>
      </c>
      <c r="AEU1" s="110" t="s">
        <v>2919</v>
      </c>
      <c r="AEV1" s="110" t="s">
        <v>2920</v>
      </c>
      <c r="AEW1" s="110" t="s">
        <v>2921</v>
      </c>
      <c r="AEX1" s="110" t="s">
        <v>2922</v>
      </c>
      <c r="AEY1" s="110" t="s">
        <v>2923</v>
      </c>
      <c r="AEZ1" s="110" t="s">
        <v>2924</v>
      </c>
      <c r="AFA1" s="110" t="s">
        <v>2925</v>
      </c>
      <c r="AFB1" s="110" t="s">
        <v>2926</v>
      </c>
      <c r="AFC1" s="110" t="s">
        <v>2927</v>
      </c>
      <c r="AFD1" s="110" t="s">
        <v>2928</v>
      </c>
      <c r="AFE1" s="110" t="s">
        <v>2929</v>
      </c>
      <c r="AFF1" s="110" t="s">
        <v>2930</v>
      </c>
      <c r="AFG1" s="110" t="s">
        <v>2931</v>
      </c>
      <c r="AFH1" s="110" t="s">
        <v>2932</v>
      </c>
      <c r="AFI1" s="110" t="s">
        <v>2933</v>
      </c>
      <c r="AFJ1" s="110" t="s">
        <v>2934</v>
      </c>
      <c r="AFK1" s="110" t="s">
        <v>2935</v>
      </c>
      <c r="AFL1" s="110" t="s">
        <v>2936</v>
      </c>
      <c r="AFM1" s="110" t="s">
        <v>2937</v>
      </c>
      <c r="AFN1" s="110" t="s">
        <v>2938</v>
      </c>
      <c r="AFO1" s="110" t="s">
        <v>2939</v>
      </c>
      <c r="AFP1" s="110" t="s">
        <v>2940</v>
      </c>
      <c r="AFQ1" s="110" t="s">
        <v>2941</v>
      </c>
      <c r="AFR1" s="110" t="s">
        <v>2942</v>
      </c>
      <c r="AFS1" s="110" t="s">
        <v>2943</v>
      </c>
      <c r="AFT1" s="110" t="s">
        <v>2944</v>
      </c>
      <c r="AFU1" s="110" t="s">
        <v>2945</v>
      </c>
      <c r="AFV1" s="110" t="s">
        <v>2946</v>
      </c>
      <c r="AFW1" s="110" t="s">
        <v>2947</v>
      </c>
      <c r="AFX1" s="110" t="s">
        <v>2948</v>
      </c>
      <c r="AFY1" s="110" t="s">
        <v>2949</v>
      </c>
      <c r="AFZ1" s="110" t="s">
        <v>2950</v>
      </c>
      <c r="AGA1" s="110" t="s">
        <v>2951</v>
      </c>
      <c r="AGB1" s="110" t="s">
        <v>2952</v>
      </c>
      <c r="AGC1" s="110" t="s">
        <v>2953</v>
      </c>
      <c r="AGD1" s="110" t="s">
        <v>2954</v>
      </c>
      <c r="AGE1" s="110" t="s">
        <v>2955</v>
      </c>
      <c r="AGF1" s="110" t="s">
        <v>2956</v>
      </c>
      <c r="AGG1" s="110" t="s">
        <v>2957</v>
      </c>
      <c r="AGH1" s="110" t="s">
        <v>2958</v>
      </c>
      <c r="AGI1" s="110" t="s">
        <v>2959</v>
      </c>
      <c r="AGJ1" s="110" t="s">
        <v>2960</v>
      </c>
      <c r="AGK1" s="110" t="s">
        <v>2961</v>
      </c>
      <c r="AGL1" s="110" t="s">
        <v>2962</v>
      </c>
      <c r="AGM1" s="110" t="s">
        <v>2963</v>
      </c>
      <c r="AGN1" s="110" t="s">
        <v>2964</v>
      </c>
      <c r="AGO1" s="110" t="s">
        <v>2965</v>
      </c>
      <c r="AGP1" s="110" t="s">
        <v>2966</v>
      </c>
      <c r="AGQ1" s="110" t="s">
        <v>2967</v>
      </c>
      <c r="AGR1" s="110" t="s">
        <v>2968</v>
      </c>
      <c r="AGS1" s="110" t="s">
        <v>2969</v>
      </c>
      <c r="AGT1" s="110" t="s">
        <v>2970</v>
      </c>
      <c r="AGU1" s="110" t="s">
        <v>2971</v>
      </c>
      <c r="AGV1" s="110" t="s">
        <v>2972</v>
      </c>
      <c r="AGW1" s="110" t="s">
        <v>2973</v>
      </c>
      <c r="AGX1" s="110" t="s">
        <v>2974</v>
      </c>
      <c r="AGY1" s="110" t="s">
        <v>2975</v>
      </c>
      <c r="AGZ1" s="110" t="s">
        <v>2976</v>
      </c>
      <c r="AHA1" s="110" t="s">
        <v>2977</v>
      </c>
      <c r="AHB1" s="110" t="s">
        <v>2978</v>
      </c>
      <c r="AHC1" s="110" t="s">
        <v>2979</v>
      </c>
      <c r="AHD1" s="110" t="s">
        <v>2980</v>
      </c>
      <c r="AHE1" s="110" t="s">
        <v>2981</v>
      </c>
      <c r="AHF1" s="110" t="s">
        <v>2982</v>
      </c>
      <c r="AHG1" s="110" t="s">
        <v>2983</v>
      </c>
      <c r="AHH1" s="110" t="s">
        <v>2984</v>
      </c>
      <c r="AHI1" s="110" t="s">
        <v>2985</v>
      </c>
      <c r="AHJ1" s="110" t="s">
        <v>2986</v>
      </c>
      <c r="AHK1" s="110" t="s">
        <v>2987</v>
      </c>
      <c r="AHL1" s="110" t="s">
        <v>2988</v>
      </c>
      <c r="AHM1" s="110" t="s">
        <v>2989</v>
      </c>
      <c r="AHN1" s="110" t="s">
        <v>2990</v>
      </c>
      <c r="AHO1" s="110" t="s">
        <v>2991</v>
      </c>
      <c r="AHP1" s="110" t="s">
        <v>2992</v>
      </c>
      <c r="AHQ1" s="110" t="s">
        <v>2993</v>
      </c>
      <c r="AHR1" s="110" t="s">
        <v>2994</v>
      </c>
      <c r="AHS1" s="110" t="s">
        <v>2995</v>
      </c>
      <c r="AHT1" s="110" t="s">
        <v>2996</v>
      </c>
      <c r="AHU1" s="110" t="s">
        <v>2997</v>
      </c>
      <c r="AHV1" s="110" t="s">
        <v>2998</v>
      </c>
      <c r="AHW1" s="110" t="s">
        <v>2999</v>
      </c>
      <c r="AHX1" s="110" t="s">
        <v>3000</v>
      </c>
      <c r="AHY1" s="110" t="s">
        <v>3001</v>
      </c>
      <c r="AHZ1" s="110" t="s">
        <v>3002</v>
      </c>
      <c r="AIA1" s="110" t="s">
        <v>3003</v>
      </c>
      <c r="AIB1" s="110" t="s">
        <v>3004</v>
      </c>
      <c r="AIC1" s="110" t="s">
        <v>3005</v>
      </c>
      <c r="AID1" s="110" t="s">
        <v>3006</v>
      </c>
      <c r="AIE1" s="110" t="s">
        <v>3007</v>
      </c>
      <c r="AIF1" s="110" t="s">
        <v>3008</v>
      </c>
      <c r="AIG1" s="110" t="s">
        <v>3009</v>
      </c>
      <c r="AIH1" s="110" t="s">
        <v>3010</v>
      </c>
      <c r="AII1" s="110" t="s">
        <v>3011</v>
      </c>
      <c r="AIJ1" s="110" t="s">
        <v>3012</v>
      </c>
      <c r="AIK1" s="110" t="s">
        <v>3013</v>
      </c>
      <c r="AIL1" s="110" t="s">
        <v>3014</v>
      </c>
      <c r="AIM1" s="110" t="s">
        <v>3015</v>
      </c>
      <c r="AIN1" s="110" t="s">
        <v>3016</v>
      </c>
      <c r="AIO1" s="110" t="s">
        <v>3017</v>
      </c>
      <c r="AIP1" s="110" t="s">
        <v>3018</v>
      </c>
      <c r="AIQ1" s="110" t="s">
        <v>3019</v>
      </c>
      <c r="AIR1" s="110" t="s">
        <v>3020</v>
      </c>
      <c r="AIS1" s="110" t="s">
        <v>3021</v>
      </c>
      <c r="AIT1" s="110" t="s">
        <v>3022</v>
      </c>
      <c r="AIU1" s="110" t="s">
        <v>3023</v>
      </c>
      <c r="AIV1" s="110" t="s">
        <v>3024</v>
      </c>
      <c r="AIW1" s="110" t="s">
        <v>3025</v>
      </c>
      <c r="AIX1" s="110" t="s">
        <v>3026</v>
      </c>
      <c r="AIY1" s="110" t="s">
        <v>3027</v>
      </c>
      <c r="AIZ1" s="110" t="s">
        <v>3028</v>
      </c>
      <c r="AJA1" s="110" t="s">
        <v>3029</v>
      </c>
      <c r="AJB1" s="110" t="s">
        <v>3030</v>
      </c>
      <c r="AJC1" s="110" t="s">
        <v>3031</v>
      </c>
      <c r="AJD1" s="110" t="s">
        <v>3032</v>
      </c>
      <c r="AJE1" s="110" t="s">
        <v>3033</v>
      </c>
      <c r="AJF1" s="110" t="s">
        <v>3034</v>
      </c>
      <c r="AJG1" s="110" t="s">
        <v>3035</v>
      </c>
      <c r="AJH1" s="110" t="s">
        <v>3036</v>
      </c>
      <c r="AJI1" s="110" t="s">
        <v>3037</v>
      </c>
      <c r="AJJ1" s="110" t="s">
        <v>3038</v>
      </c>
      <c r="AJK1" s="110" t="s">
        <v>3039</v>
      </c>
      <c r="AJL1" s="110" t="s">
        <v>3040</v>
      </c>
      <c r="AJM1" s="110" t="s">
        <v>3041</v>
      </c>
      <c r="AJN1" s="110" t="s">
        <v>3042</v>
      </c>
      <c r="AJO1" s="110" t="s">
        <v>3043</v>
      </c>
      <c r="AJP1" s="110" t="s">
        <v>3044</v>
      </c>
      <c r="AJQ1" s="110" t="s">
        <v>3045</v>
      </c>
      <c r="AJR1" s="110" t="s">
        <v>3046</v>
      </c>
      <c r="AJS1" s="110" t="s">
        <v>3047</v>
      </c>
      <c r="AJT1" s="110" t="s">
        <v>3048</v>
      </c>
      <c r="AJU1" s="110" t="s">
        <v>3049</v>
      </c>
      <c r="AJV1" s="110" t="s">
        <v>3050</v>
      </c>
      <c r="AJW1" s="110" t="s">
        <v>3051</v>
      </c>
      <c r="AJX1" s="110" t="s">
        <v>3052</v>
      </c>
      <c r="AJY1" s="110" t="s">
        <v>3053</v>
      </c>
      <c r="AJZ1" s="110" t="s">
        <v>3054</v>
      </c>
      <c r="AKA1" s="110" t="s">
        <v>3055</v>
      </c>
      <c r="AKB1" s="110" t="s">
        <v>3056</v>
      </c>
      <c r="AKC1" s="110" t="s">
        <v>3057</v>
      </c>
      <c r="AKD1" s="110" t="s">
        <v>3058</v>
      </c>
      <c r="AKE1" s="110" t="s">
        <v>3059</v>
      </c>
      <c r="AKF1" s="110" t="s">
        <v>3060</v>
      </c>
      <c r="AKG1" s="110" t="s">
        <v>3061</v>
      </c>
      <c r="AKH1" s="110" t="s">
        <v>3062</v>
      </c>
      <c r="AKI1" s="110" t="s">
        <v>3063</v>
      </c>
      <c r="AKJ1" s="110" t="s">
        <v>3064</v>
      </c>
      <c r="AKK1" s="110" t="s">
        <v>3065</v>
      </c>
      <c r="AKL1" s="110" t="s">
        <v>3066</v>
      </c>
      <c r="AKM1" s="110" t="s">
        <v>3067</v>
      </c>
      <c r="AKN1" s="110" t="s">
        <v>3068</v>
      </c>
      <c r="AKO1" s="110" t="s">
        <v>3069</v>
      </c>
      <c r="AKP1" s="110" t="s">
        <v>3070</v>
      </c>
      <c r="AKQ1" s="110" t="s">
        <v>3071</v>
      </c>
      <c r="AKR1" s="110" t="s">
        <v>3072</v>
      </c>
      <c r="AKS1" s="110" t="s">
        <v>3073</v>
      </c>
      <c r="AKT1" s="110" t="s">
        <v>3074</v>
      </c>
      <c r="AKU1" s="110" t="s">
        <v>3075</v>
      </c>
      <c r="AKV1" s="110" t="s">
        <v>3076</v>
      </c>
      <c r="AKW1" s="110" t="s">
        <v>3077</v>
      </c>
      <c r="AKX1" s="110" t="s">
        <v>3078</v>
      </c>
      <c r="AKY1" s="110" t="s">
        <v>3079</v>
      </c>
      <c r="AKZ1" s="110" t="s">
        <v>3080</v>
      </c>
      <c r="ALA1" s="110" t="s">
        <v>3081</v>
      </c>
      <c r="ALB1" s="110" t="s">
        <v>3082</v>
      </c>
      <c r="ALC1" s="110" t="s">
        <v>3083</v>
      </c>
      <c r="ALD1" s="110" t="s">
        <v>3084</v>
      </c>
      <c r="ALE1" s="110" t="s">
        <v>3085</v>
      </c>
      <c r="ALF1" s="110" t="s">
        <v>3086</v>
      </c>
      <c r="ALG1" s="110" t="s">
        <v>3087</v>
      </c>
      <c r="ALH1" s="110" t="s">
        <v>3088</v>
      </c>
      <c r="ALI1" s="110" t="s">
        <v>3089</v>
      </c>
      <c r="ALJ1" s="110" t="s">
        <v>3090</v>
      </c>
      <c r="ALK1" s="110" t="s">
        <v>3091</v>
      </c>
      <c r="ALL1" s="110" t="s">
        <v>3092</v>
      </c>
      <c r="ALM1" s="110" t="s">
        <v>3093</v>
      </c>
      <c r="ALN1" s="110" t="s">
        <v>3094</v>
      </c>
      <c r="ALO1" s="110" t="s">
        <v>3095</v>
      </c>
      <c r="ALP1" s="110" t="s">
        <v>3096</v>
      </c>
      <c r="ALQ1" s="110" t="s">
        <v>3097</v>
      </c>
      <c r="ALR1" s="110" t="s">
        <v>3098</v>
      </c>
      <c r="ALS1" s="110" t="s">
        <v>3099</v>
      </c>
      <c r="ALT1" s="110" t="s">
        <v>3100</v>
      </c>
      <c r="ALU1" s="110" t="s">
        <v>3101</v>
      </c>
      <c r="ALV1" s="110" t="s">
        <v>3102</v>
      </c>
      <c r="ALW1" s="110" t="s">
        <v>3103</v>
      </c>
      <c r="ALX1" s="110" t="s">
        <v>3104</v>
      </c>
      <c r="ALY1" s="110" t="s">
        <v>3105</v>
      </c>
      <c r="ALZ1" s="110" t="s">
        <v>3106</v>
      </c>
      <c r="AMA1" s="110" t="s">
        <v>3107</v>
      </c>
      <c r="AMB1" s="110" t="s">
        <v>3108</v>
      </c>
      <c r="AMC1" s="110" t="s">
        <v>3109</v>
      </c>
      <c r="AMD1" s="110" t="s">
        <v>3110</v>
      </c>
      <c r="AME1" s="110" t="s">
        <v>3111</v>
      </c>
      <c r="AMF1" s="110" t="s">
        <v>3112</v>
      </c>
      <c r="AMG1" s="110" t="s">
        <v>3113</v>
      </c>
      <c r="AMH1" s="110" t="s">
        <v>3114</v>
      </c>
      <c r="AMI1" s="110" t="s">
        <v>3115</v>
      </c>
      <c r="AMJ1" s="110" t="s">
        <v>3116</v>
      </c>
      <c r="AMK1" s="110" t="s">
        <v>3117</v>
      </c>
      <c r="AML1" s="110" t="s">
        <v>3118</v>
      </c>
      <c r="AMM1" s="110" t="s">
        <v>3119</v>
      </c>
      <c r="AMN1" s="110" t="s">
        <v>3120</v>
      </c>
      <c r="AMO1" s="110" t="s">
        <v>3121</v>
      </c>
      <c r="AMP1" s="110" t="s">
        <v>3122</v>
      </c>
      <c r="AMQ1" s="110" t="s">
        <v>3123</v>
      </c>
      <c r="AMR1" s="110" t="s">
        <v>3124</v>
      </c>
      <c r="AMS1" s="110" t="s">
        <v>3125</v>
      </c>
      <c r="AMT1" s="110" t="s">
        <v>3126</v>
      </c>
      <c r="AMU1" s="110" t="s">
        <v>3127</v>
      </c>
      <c r="AMV1" s="110" t="s">
        <v>3128</v>
      </c>
      <c r="AMW1" s="110" t="s">
        <v>3129</v>
      </c>
      <c r="AMX1" s="110" t="s">
        <v>3130</v>
      </c>
      <c r="AMY1" s="110" t="s">
        <v>3131</v>
      </c>
      <c r="AMZ1" s="110" t="s">
        <v>3132</v>
      </c>
      <c r="ANA1" s="110" t="s">
        <v>3133</v>
      </c>
      <c r="ANB1" s="110" t="s">
        <v>3134</v>
      </c>
      <c r="ANC1" s="110" t="s">
        <v>3135</v>
      </c>
      <c r="AND1" s="110" t="s">
        <v>3136</v>
      </c>
      <c r="ANE1" s="110" t="s">
        <v>3137</v>
      </c>
      <c r="ANF1" s="110" t="s">
        <v>3138</v>
      </c>
      <c r="ANG1" s="110" t="s">
        <v>3139</v>
      </c>
      <c r="ANH1" s="110" t="s">
        <v>3140</v>
      </c>
      <c r="ANI1" s="110" t="s">
        <v>3141</v>
      </c>
      <c r="ANJ1" s="110" t="s">
        <v>3142</v>
      </c>
      <c r="ANK1" s="110" t="s">
        <v>3143</v>
      </c>
      <c r="ANL1" s="110" t="s">
        <v>3144</v>
      </c>
      <c r="ANM1" s="110" t="s">
        <v>3145</v>
      </c>
      <c r="ANN1" s="110" t="s">
        <v>3146</v>
      </c>
      <c r="ANO1" s="110" t="s">
        <v>3147</v>
      </c>
      <c r="ANP1" s="110" t="s">
        <v>3148</v>
      </c>
      <c r="ANQ1" s="110" t="s">
        <v>3149</v>
      </c>
      <c r="ANR1" s="110" t="s">
        <v>3150</v>
      </c>
      <c r="ANS1" s="110" t="s">
        <v>3151</v>
      </c>
      <c r="ANT1" s="110" t="s">
        <v>3152</v>
      </c>
      <c r="ANU1" s="110" t="s">
        <v>3153</v>
      </c>
      <c r="ANV1" s="110" t="s">
        <v>3154</v>
      </c>
      <c r="ANW1" s="110" t="s">
        <v>3155</v>
      </c>
      <c r="ANX1" s="110" t="s">
        <v>3156</v>
      </c>
      <c r="ANY1" s="110" t="s">
        <v>3157</v>
      </c>
      <c r="ANZ1" s="110" t="s">
        <v>3158</v>
      </c>
      <c r="AOA1" s="110" t="s">
        <v>3159</v>
      </c>
      <c r="AOB1" s="110" t="s">
        <v>3160</v>
      </c>
      <c r="AOC1" s="110" t="s">
        <v>3161</v>
      </c>
      <c r="AOD1" s="110" t="s">
        <v>3162</v>
      </c>
      <c r="AOE1" s="110" t="s">
        <v>3163</v>
      </c>
      <c r="AOF1" s="110" t="s">
        <v>3164</v>
      </c>
      <c r="AOG1" s="110" t="s">
        <v>3165</v>
      </c>
      <c r="AOH1" s="110" t="s">
        <v>3166</v>
      </c>
      <c r="AOI1" s="110" t="s">
        <v>3167</v>
      </c>
      <c r="AOJ1" s="110" t="s">
        <v>3168</v>
      </c>
      <c r="AOK1" s="110" t="s">
        <v>3169</v>
      </c>
      <c r="AOL1" s="110" t="s">
        <v>3170</v>
      </c>
      <c r="AOM1" s="110" t="s">
        <v>3171</v>
      </c>
      <c r="AON1" s="110" t="s">
        <v>3172</v>
      </c>
      <c r="AOO1" s="110" t="s">
        <v>3173</v>
      </c>
      <c r="AOP1" s="110" t="s">
        <v>3174</v>
      </c>
      <c r="AOQ1" s="110" t="s">
        <v>3175</v>
      </c>
      <c r="AOR1" s="110" t="s">
        <v>3176</v>
      </c>
      <c r="AOS1" s="110" t="s">
        <v>3177</v>
      </c>
      <c r="AOT1" s="110" t="s">
        <v>3178</v>
      </c>
      <c r="AOU1" s="110" t="s">
        <v>3179</v>
      </c>
      <c r="AOV1" s="110" t="s">
        <v>3180</v>
      </c>
      <c r="AOW1" s="110" t="s">
        <v>3181</v>
      </c>
      <c r="AOX1" s="110" t="s">
        <v>3182</v>
      </c>
      <c r="AOY1" s="110" t="s">
        <v>3183</v>
      </c>
      <c r="AOZ1" s="110" t="s">
        <v>3184</v>
      </c>
      <c r="APA1" s="110" t="s">
        <v>3185</v>
      </c>
      <c r="APB1" s="110" t="s">
        <v>3186</v>
      </c>
      <c r="APC1" s="110" t="s">
        <v>3187</v>
      </c>
      <c r="APD1" s="110" t="s">
        <v>3188</v>
      </c>
      <c r="APE1" s="110" t="s">
        <v>3189</v>
      </c>
      <c r="APF1" s="110" t="s">
        <v>3190</v>
      </c>
      <c r="APG1" s="110" t="s">
        <v>3191</v>
      </c>
      <c r="APH1" s="110" t="s">
        <v>3192</v>
      </c>
      <c r="API1" s="110" t="s">
        <v>3193</v>
      </c>
      <c r="APJ1" s="110" t="s">
        <v>3194</v>
      </c>
      <c r="APK1" s="110" t="s">
        <v>3195</v>
      </c>
      <c r="APL1" s="110" t="s">
        <v>3196</v>
      </c>
      <c r="APM1" s="110" t="s">
        <v>3197</v>
      </c>
      <c r="APN1" s="110" t="s">
        <v>3198</v>
      </c>
      <c r="APO1" s="110" t="s">
        <v>3199</v>
      </c>
      <c r="APP1" s="110" t="s">
        <v>3200</v>
      </c>
      <c r="APQ1" s="110" t="s">
        <v>3201</v>
      </c>
      <c r="APR1" s="110" t="s">
        <v>3202</v>
      </c>
      <c r="APS1" s="110" t="s">
        <v>3203</v>
      </c>
      <c r="APT1" s="110" t="s">
        <v>3204</v>
      </c>
      <c r="APU1" s="110" t="s">
        <v>3205</v>
      </c>
      <c r="APV1" s="110" t="s">
        <v>3206</v>
      </c>
      <c r="APW1" s="110" t="s">
        <v>3207</v>
      </c>
      <c r="APX1" s="110" t="s">
        <v>3208</v>
      </c>
      <c r="APY1" s="110" t="s">
        <v>3209</v>
      </c>
      <c r="APZ1" s="110" t="s">
        <v>3210</v>
      </c>
      <c r="AQA1" s="110" t="s">
        <v>3211</v>
      </c>
      <c r="AQB1" s="110" t="s">
        <v>3212</v>
      </c>
      <c r="AQC1" s="110" t="s">
        <v>3213</v>
      </c>
      <c r="AQD1" s="110" t="s">
        <v>3214</v>
      </c>
      <c r="AQE1" s="110" t="s">
        <v>3215</v>
      </c>
      <c r="AQF1" s="110" t="s">
        <v>3216</v>
      </c>
      <c r="AQG1" s="110" t="s">
        <v>3217</v>
      </c>
      <c r="AQH1" s="110" t="s">
        <v>3218</v>
      </c>
      <c r="AQI1" s="110" t="s">
        <v>3219</v>
      </c>
      <c r="AQJ1" s="110" t="s">
        <v>3220</v>
      </c>
      <c r="AQK1" s="110" t="s">
        <v>3221</v>
      </c>
      <c r="AQL1" s="110" t="s">
        <v>3222</v>
      </c>
      <c r="AQM1" s="110" t="s">
        <v>3223</v>
      </c>
      <c r="AQN1" s="110" t="s">
        <v>3224</v>
      </c>
      <c r="AQO1" s="110" t="s">
        <v>3225</v>
      </c>
      <c r="AQP1" s="110" t="s">
        <v>3226</v>
      </c>
      <c r="AQQ1" s="110" t="s">
        <v>3227</v>
      </c>
      <c r="AQR1" s="110" t="s">
        <v>3228</v>
      </c>
      <c r="AQS1" s="110" t="s">
        <v>3229</v>
      </c>
      <c r="AQT1" s="110" t="s">
        <v>3230</v>
      </c>
      <c r="AQU1" s="110" t="s">
        <v>3231</v>
      </c>
      <c r="AQV1" s="110" t="s">
        <v>3232</v>
      </c>
      <c r="AQW1" s="110" t="s">
        <v>3233</v>
      </c>
      <c r="AQX1" s="110" t="s">
        <v>3234</v>
      </c>
      <c r="AQY1" s="110" t="s">
        <v>3235</v>
      </c>
      <c r="AQZ1" s="110" t="s">
        <v>3236</v>
      </c>
      <c r="ARA1" s="110" t="s">
        <v>3237</v>
      </c>
      <c r="ARB1" s="110" t="s">
        <v>3238</v>
      </c>
      <c r="ARC1" s="110" t="s">
        <v>3239</v>
      </c>
      <c r="ARD1" s="110" t="s">
        <v>3240</v>
      </c>
      <c r="ARE1" s="110" t="s">
        <v>3241</v>
      </c>
      <c r="ARF1" s="110" t="s">
        <v>3242</v>
      </c>
      <c r="ARG1" s="110" t="s">
        <v>3243</v>
      </c>
      <c r="ARH1" s="110" t="s">
        <v>3244</v>
      </c>
      <c r="ARI1" s="110" t="s">
        <v>3245</v>
      </c>
      <c r="ARJ1" s="110" t="s">
        <v>3246</v>
      </c>
      <c r="ARK1" s="110" t="s">
        <v>3247</v>
      </c>
      <c r="ARL1" s="110" t="s">
        <v>3248</v>
      </c>
      <c r="ARM1" s="110" t="s">
        <v>3249</v>
      </c>
      <c r="ARN1" s="110" t="s">
        <v>3250</v>
      </c>
      <c r="ARO1" s="110" t="s">
        <v>3251</v>
      </c>
      <c r="ARP1" s="110" t="s">
        <v>3252</v>
      </c>
      <c r="ARQ1" s="110" t="s">
        <v>3253</v>
      </c>
      <c r="ARR1" s="110" t="s">
        <v>3254</v>
      </c>
      <c r="ARS1" s="110" t="s">
        <v>3255</v>
      </c>
      <c r="ART1" s="110" t="s">
        <v>3256</v>
      </c>
      <c r="ARU1" s="110" t="s">
        <v>3257</v>
      </c>
      <c r="ARV1" s="110" t="s">
        <v>3258</v>
      </c>
      <c r="ARW1" s="110" t="s">
        <v>3259</v>
      </c>
      <c r="ARX1" s="110" t="s">
        <v>3260</v>
      </c>
      <c r="ARY1" s="110" t="s">
        <v>3261</v>
      </c>
      <c r="ARZ1" s="110" t="s">
        <v>3262</v>
      </c>
      <c r="ASA1" s="110" t="s">
        <v>3263</v>
      </c>
      <c r="ASB1" s="110" t="s">
        <v>3264</v>
      </c>
      <c r="ASC1" s="110" t="s">
        <v>3265</v>
      </c>
      <c r="ASD1" s="110" t="s">
        <v>3266</v>
      </c>
      <c r="ASE1" s="110" t="s">
        <v>3267</v>
      </c>
      <c r="ASF1" s="110" t="s">
        <v>3268</v>
      </c>
      <c r="ASG1" s="110" t="s">
        <v>3269</v>
      </c>
      <c r="ASH1" s="110" t="s">
        <v>3270</v>
      </c>
      <c r="ASI1" s="110" t="s">
        <v>3271</v>
      </c>
      <c r="ASJ1" s="110" t="s">
        <v>3272</v>
      </c>
      <c r="ASK1" s="110" t="s">
        <v>3273</v>
      </c>
      <c r="ASL1" s="110" t="s">
        <v>3274</v>
      </c>
      <c r="ASM1" s="110" t="s">
        <v>3275</v>
      </c>
      <c r="ASN1" s="110" t="s">
        <v>3276</v>
      </c>
      <c r="ASO1" s="110" t="s">
        <v>3277</v>
      </c>
      <c r="ASP1" s="110" t="s">
        <v>3278</v>
      </c>
      <c r="ASQ1" s="110" t="s">
        <v>3279</v>
      </c>
      <c r="ASR1" s="110" t="s">
        <v>3280</v>
      </c>
      <c r="ASS1" s="110" t="s">
        <v>3281</v>
      </c>
      <c r="AST1" s="110" t="s">
        <v>3282</v>
      </c>
      <c r="ASU1" s="110" t="s">
        <v>3283</v>
      </c>
      <c r="ASV1" s="110" t="s">
        <v>3284</v>
      </c>
      <c r="ASW1" s="110" t="s">
        <v>3285</v>
      </c>
      <c r="ASX1" s="110" t="s">
        <v>3286</v>
      </c>
      <c r="ASY1" s="110" t="s">
        <v>3287</v>
      </c>
      <c r="ASZ1" s="110" t="s">
        <v>3288</v>
      </c>
      <c r="ATA1" s="110" t="s">
        <v>3289</v>
      </c>
      <c r="ATB1" s="110" t="s">
        <v>3290</v>
      </c>
      <c r="ATC1" s="110" t="s">
        <v>3291</v>
      </c>
      <c r="ATD1" s="110" t="s">
        <v>3292</v>
      </c>
      <c r="ATE1" s="110" t="s">
        <v>3293</v>
      </c>
      <c r="ATF1" s="110" t="s">
        <v>3294</v>
      </c>
      <c r="ATG1" s="110" t="s">
        <v>3295</v>
      </c>
      <c r="ATH1" s="110" t="s">
        <v>3296</v>
      </c>
      <c r="ATI1" s="110" t="s">
        <v>3297</v>
      </c>
      <c r="ATJ1" s="110" t="s">
        <v>3298</v>
      </c>
      <c r="ATK1" s="110" t="s">
        <v>3299</v>
      </c>
      <c r="ATL1" s="110" t="s">
        <v>3300</v>
      </c>
      <c r="ATM1" s="110" t="s">
        <v>3301</v>
      </c>
      <c r="ATN1" s="110" t="s">
        <v>3302</v>
      </c>
      <c r="ATO1" s="110" t="s">
        <v>3303</v>
      </c>
      <c r="ATP1" s="110" t="s">
        <v>3304</v>
      </c>
      <c r="ATQ1" s="110" t="s">
        <v>3305</v>
      </c>
      <c r="ATR1" s="110" t="s">
        <v>3306</v>
      </c>
      <c r="ATS1" s="110" t="s">
        <v>3307</v>
      </c>
      <c r="ATT1" s="110" t="s">
        <v>3308</v>
      </c>
      <c r="ATU1" s="110" t="s">
        <v>3309</v>
      </c>
      <c r="ATV1" s="110" t="s">
        <v>3310</v>
      </c>
      <c r="ATW1" s="110" t="s">
        <v>3311</v>
      </c>
      <c r="ATX1" s="110" t="s">
        <v>3312</v>
      </c>
      <c r="ATY1" s="110" t="s">
        <v>3313</v>
      </c>
      <c r="ATZ1" s="110" t="s">
        <v>3314</v>
      </c>
      <c r="AUA1" s="110" t="s">
        <v>3315</v>
      </c>
      <c r="AUB1" s="110" t="s">
        <v>3316</v>
      </c>
      <c r="AUC1" s="110" t="s">
        <v>3317</v>
      </c>
      <c r="AUD1" s="110" t="s">
        <v>3318</v>
      </c>
      <c r="AUE1" s="110" t="s">
        <v>3319</v>
      </c>
      <c r="AUF1" s="110" t="s">
        <v>3320</v>
      </c>
      <c r="AUG1" s="110" t="s">
        <v>3321</v>
      </c>
      <c r="AUH1" s="110" t="s">
        <v>3322</v>
      </c>
      <c r="AUI1" s="110" t="s">
        <v>3323</v>
      </c>
      <c r="AUJ1" s="110" t="s">
        <v>3324</v>
      </c>
      <c r="AUK1" s="110" t="s">
        <v>3325</v>
      </c>
      <c r="AUL1" s="110" t="s">
        <v>3326</v>
      </c>
      <c r="AUM1" s="110" t="s">
        <v>3327</v>
      </c>
      <c r="AUN1" s="110" t="s">
        <v>3328</v>
      </c>
      <c r="AUO1" s="110" t="s">
        <v>3329</v>
      </c>
      <c r="AUP1" s="110" t="s">
        <v>3330</v>
      </c>
      <c r="AUQ1" s="110" t="s">
        <v>3331</v>
      </c>
      <c r="AUR1" s="110" t="s">
        <v>3332</v>
      </c>
      <c r="AUS1" s="110" t="s">
        <v>3333</v>
      </c>
      <c r="AUT1" s="110" t="s">
        <v>3334</v>
      </c>
      <c r="AUU1" s="110" t="s">
        <v>3335</v>
      </c>
      <c r="AUV1" s="110" t="s">
        <v>3336</v>
      </c>
      <c r="AUW1" s="110" t="s">
        <v>3337</v>
      </c>
      <c r="AUX1" s="110" t="s">
        <v>3338</v>
      </c>
      <c r="AUY1" s="110" t="s">
        <v>3339</v>
      </c>
      <c r="AUZ1" s="110" t="s">
        <v>3340</v>
      </c>
      <c r="AVA1" s="110" t="s">
        <v>3341</v>
      </c>
      <c r="AVB1" s="110" t="s">
        <v>3342</v>
      </c>
      <c r="AVC1" s="110" t="s">
        <v>3343</v>
      </c>
      <c r="AVD1" s="110" t="s">
        <v>3344</v>
      </c>
      <c r="AVE1" s="110" t="s">
        <v>3345</v>
      </c>
      <c r="AVF1" s="110" t="s">
        <v>3346</v>
      </c>
      <c r="AVG1" s="110" t="s">
        <v>3347</v>
      </c>
      <c r="AVH1" s="110" t="s">
        <v>3348</v>
      </c>
      <c r="AVI1" s="110" t="s">
        <v>3349</v>
      </c>
      <c r="AVJ1" s="110" t="s">
        <v>3350</v>
      </c>
      <c r="AVK1" s="110" t="s">
        <v>3351</v>
      </c>
      <c r="AVL1" s="110" t="s">
        <v>3352</v>
      </c>
      <c r="AVM1" s="110" t="s">
        <v>3353</v>
      </c>
      <c r="AVN1" s="110" t="s">
        <v>3354</v>
      </c>
      <c r="AVO1" s="110" t="s">
        <v>3355</v>
      </c>
      <c r="AVP1" s="110" t="s">
        <v>3356</v>
      </c>
      <c r="AVQ1" s="110" t="s">
        <v>3357</v>
      </c>
      <c r="AVR1" s="110" t="s">
        <v>3358</v>
      </c>
      <c r="AVS1" s="110" t="s">
        <v>3359</v>
      </c>
      <c r="AVT1" s="110" t="s">
        <v>3360</v>
      </c>
      <c r="AVU1" s="110" t="s">
        <v>3361</v>
      </c>
      <c r="AVV1" s="110" t="s">
        <v>3362</v>
      </c>
      <c r="AVW1" s="110" t="s">
        <v>3363</v>
      </c>
      <c r="AVX1" s="110" t="s">
        <v>3364</v>
      </c>
      <c r="AVY1" s="110" t="s">
        <v>3365</v>
      </c>
      <c r="AVZ1" s="110" t="s">
        <v>3366</v>
      </c>
      <c r="AWA1" s="110" t="s">
        <v>3367</v>
      </c>
      <c r="AWB1" s="110" t="s">
        <v>3368</v>
      </c>
      <c r="AWC1" s="110" t="s">
        <v>3369</v>
      </c>
      <c r="AWD1" s="110" t="s">
        <v>3370</v>
      </c>
      <c r="AWE1" s="110" t="s">
        <v>3371</v>
      </c>
      <c r="AWF1" s="110" t="s">
        <v>3372</v>
      </c>
      <c r="AWG1" s="110" t="s">
        <v>3373</v>
      </c>
      <c r="AWH1" s="110" t="s">
        <v>3374</v>
      </c>
      <c r="AWI1" s="110" t="s">
        <v>3375</v>
      </c>
      <c r="AWJ1" s="110" t="s">
        <v>3376</v>
      </c>
      <c r="AWK1" s="110" t="s">
        <v>3377</v>
      </c>
      <c r="AWL1" s="110" t="s">
        <v>3378</v>
      </c>
      <c r="AWM1" s="110" t="s">
        <v>3379</v>
      </c>
      <c r="AWN1" s="110" t="s">
        <v>3380</v>
      </c>
      <c r="AWO1" s="110" t="s">
        <v>3381</v>
      </c>
      <c r="AWP1" s="110" t="s">
        <v>3382</v>
      </c>
      <c r="AWQ1" s="110" t="s">
        <v>3383</v>
      </c>
      <c r="AWR1" s="110" t="s">
        <v>3384</v>
      </c>
      <c r="AWS1" s="110" t="s">
        <v>3385</v>
      </c>
      <c r="AWT1" s="110" t="s">
        <v>3386</v>
      </c>
      <c r="AWU1" s="110" t="s">
        <v>3387</v>
      </c>
      <c r="AWV1" s="110" t="s">
        <v>3388</v>
      </c>
      <c r="AWW1" s="110" t="s">
        <v>3389</v>
      </c>
      <c r="AWX1" s="110" t="s">
        <v>3390</v>
      </c>
      <c r="AWY1" s="110" t="s">
        <v>3391</v>
      </c>
      <c r="AWZ1" s="110" t="s">
        <v>3392</v>
      </c>
      <c r="AXA1" s="110" t="s">
        <v>3393</v>
      </c>
      <c r="AXB1" s="110" t="s">
        <v>3394</v>
      </c>
      <c r="AXC1" s="110" t="s">
        <v>3395</v>
      </c>
      <c r="AXD1" s="110" t="s">
        <v>3396</v>
      </c>
      <c r="AXE1" s="110" t="s">
        <v>3397</v>
      </c>
      <c r="AXF1" s="110" t="s">
        <v>3398</v>
      </c>
      <c r="AXG1" s="110" t="s">
        <v>3399</v>
      </c>
      <c r="AXH1" s="110" t="s">
        <v>3400</v>
      </c>
      <c r="AXI1" s="110" t="s">
        <v>3401</v>
      </c>
      <c r="AXJ1" s="110" t="s">
        <v>3402</v>
      </c>
      <c r="AXK1" s="110" t="s">
        <v>3403</v>
      </c>
      <c r="AXL1" s="110" t="s">
        <v>3404</v>
      </c>
      <c r="AXM1" s="110" t="s">
        <v>3405</v>
      </c>
      <c r="AXN1" s="110" t="s">
        <v>3406</v>
      </c>
      <c r="AXO1" s="110" t="s">
        <v>3407</v>
      </c>
      <c r="AXP1" s="110" t="s">
        <v>3408</v>
      </c>
      <c r="AXQ1" s="110" t="s">
        <v>3409</v>
      </c>
      <c r="AXR1" s="110" t="s">
        <v>3410</v>
      </c>
      <c r="AXS1" s="110" t="s">
        <v>3411</v>
      </c>
      <c r="AXT1" s="110" t="s">
        <v>3412</v>
      </c>
      <c r="AXU1" s="110" t="s">
        <v>3413</v>
      </c>
      <c r="AXV1" s="110" t="s">
        <v>3414</v>
      </c>
      <c r="AXW1" s="110" t="s">
        <v>3415</v>
      </c>
      <c r="AXX1" s="110" t="s">
        <v>3416</v>
      </c>
      <c r="AXY1" s="110" t="s">
        <v>3417</v>
      </c>
      <c r="AXZ1" s="110" t="s">
        <v>3418</v>
      </c>
      <c r="AYA1" s="110" t="s">
        <v>3419</v>
      </c>
      <c r="AYB1" s="110" t="s">
        <v>3420</v>
      </c>
      <c r="AYC1" s="110" t="s">
        <v>3421</v>
      </c>
      <c r="AYD1" s="110" t="s">
        <v>3422</v>
      </c>
      <c r="AYE1" s="110" t="s">
        <v>3423</v>
      </c>
      <c r="AYF1" s="110" t="s">
        <v>3424</v>
      </c>
      <c r="AYG1" s="110" t="s">
        <v>3425</v>
      </c>
      <c r="AYH1" s="110" t="s">
        <v>3426</v>
      </c>
      <c r="AYI1" s="110" t="s">
        <v>3427</v>
      </c>
      <c r="AYJ1" s="110" t="s">
        <v>3428</v>
      </c>
      <c r="AYK1" s="110" t="s">
        <v>3429</v>
      </c>
      <c r="AYL1" s="110" t="s">
        <v>3430</v>
      </c>
      <c r="AYM1" s="110" t="s">
        <v>3431</v>
      </c>
      <c r="AYN1" s="110" t="s">
        <v>3432</v>
      </c>
      <c r="AYO1" s="110" t="s">
        <v>3433</v>
      </c>
      <c r="AYP1" s="110" t="s">
        <v>3434</v>
      </c>
      <c r="AYQ1" s="110" t="s">
        <v>3435</v>
      </c>
      <c r="AYR1" s="110" t="s">
        <v>3436</v>
      </c>
      <c r="AYS1" s="110" t="s">
        <v>3437</v>
      </c>
      <c r="AYT1" s="110" t="s">
        <v>3438</v>
      </c>
      <c r="AYU1" s="110" t="s">
        <v>3439</v>
      </c>
      <c r="AYV1" s="110" t="s">
        <v>3440</v>
      </c>
      <c r="AYW1" s="110" t="s">
        <v>3441</v>
      </c>
      <c r="AYX1" s="110" t="s">
        <v>3442</v>
      </c>
      <c r="AYY1" s="110" t="s">
        <v>3443</v>
      </c>
      <c r="AYZ1" s="110" t="s">
        <v>3444</v>
      </c>
      <c r="AZA1" s="110" t="s">
        <v>3445</v>
      </c>
      <c r="AZB1" s="110" t="s">
        <v>3446</v>
      </c>
      <c r="AZC1" s="110" t="s">
        <v>3447</v>
      </c>
      <c r="AZD1" s="110" t="s">
        <v>3448</v>
      </c>
      <c r="AZE1" s="110" t="s">
        <v>3449</v>
      </c>
      <c r="AZF1" s="110" t="s">
        <v>3450</v>
      </c>
      <c r="AZG1" s="110" t="s">
        <v>3451</v>
      </c>
      <c r="AZH1" s="110" t="s">
        <v>3452</v>
      </c>
      <c r="AZI1" s="110" t="s">
        <v>3453</v>
      </c>
      <c r="AZJ1" s="110" t="s">
        <v>3454</v>
      </c>
      <c r="AZK1" s="110" t="s">
        <v>3455</v>
      </c>
      <c r="AZL1" s="110" t="s">
        <v>3456</v>
      </c>
      <c r="AZM1" s="110" t="s">
        <v>3457</v>
      </c>
      <c r="AZN1" s="110" t="s">
        <v>3458</v>
      </c>
      <c r="AZO1" s="110" t="s">
        <v>3459</v>
      </c>
      <c r="AZP1" s="110" t="s">
        <v>3460</v>
      </c>
      <c r="AZQ1" s="110" t="s">
        <v>3461</v>
      </c>
      <c r="AZR1" s="110" t="s">
        <v>3462</v>
      </c>
      <c r="AZS1" s="110" t="s">
        <v>3463</v>
      </c>
      <c r="AZT1" s="110" t="s">
        <v>3464</v>
      </c>
      <c r="AZU1" s="110" t="s">
        <v>3465</v>
      </c>
      <c r="AZV1" s="110" t="s">
        <v>3466</v>
      </c>
      <c r="AZW1" s="110" t="s">
        <v>3467</v>
      </c>
      <c r="AZX1" s="110" t="s">
        <v>3468</v>
      </c>
      <c r="AZY1" s="110" t="s">
        <v>3469</v>
      </c>
      <c r="AZZ1" s="110" t="s">
        <v>3470</v>
      </c>
      <c r="BAA1" s="110" t="s">
        <v>3471</v>
      </c>
      <c r="BAB1" s="110" t="s">
        <v>3472</v>
      </c>
      <c r="BAC1" s="110" t="s">
        <v>3473</v>
      </c>
      <c r="BAD1" s="110" t="s">
        <v>3474</v>
      </c>
      <c r="BAE1" s="110" t="s">
        <v>3475</v>
      </c>
      <c r="BAF1" s="110" t="s">
        <v>3476</v>
      </c>
      <c r="BAG1" s="110" t="s">
        <v>3477</v>
      </c>
      <c r="BAH1" s="110" t="s">
        <v>3478</v>
      </c>
      <c r="BAI1" s="110" t="s">
        <v>3479</v>
      </c>
      <c r="BAJ1" s="110" t="s">
        <v>3480</v>
      </c>
      <c r="BAK1" s="110" t="s">
        <v>3481</v>
      </c>
      <c r="BAL1" s="110" t="s">
        <v>3482</v>
      </c>
      <c r="BAM1" s="110" t="s">
        <v>3483</v>
      </c>
      <c r="BAN1" s="110" t="s">
        <v>3484</v>
      </c>
      <c r="BAO1" s="110" t="s">
        <v>3485</v>
      </c>
      <c r="BAP1" s="110" t="s">
        <v>3486</v>
      </c>
      <c r="BAQ1" s="110" t="s">
        <v>3487</v>
      </c>
      <c r="BAR1" s="110" t="s">
        <v>3488</v>
      </c>
      <c r="BAS1" s="110" t="s">
        <v>3489</v>
      </c>
      <c r="BAT1" s="110" t="s">
        <v>3490</v>
      </c>
      <c r="BAU1" s="110" t="s">
        <v>3491</v>
      </c>
      <c r="BAV1" s="110" t="s">
        <v>3492</v>
      </c>
      <c r="BAW1" s="110" t="s">
        <v>3493</v>
      </c>
      <c r="BAX1" s="110" t="s">
        <v>3494</v>
      </c>
      <c r="BAY1" s="110" t="s">
        <v>3495</v>
      </c>
      <c r="BAZ1" s="110" t="s">
        <v>3496</v>
      </c>
      <c r="BBA1" s="110" t="s">
        <v>3497</v>
      </c>
      <c r="BBB1" s="110" t="s">
        <v>3498</v>
      </c>
      <c r="BBC1" s="110" t="s">
        <v>3499</v>
      </c>
      <c r="BBD1" s="110" t="s">
        <v>3500</v>
      </c>
      <c r="BBE1" s="110" t="s">
        <v>3501</v>
      </c>
      <c r="BBF1" s="110" t="s">
        <v>3502</v>
      </c>
      <c r="BBG1" s="110" t="s">
        <v>3503</v>
      </c>
      <c r="BBH1" s="110" t="s">
        <v>3504</v>
      </c>
      <c r="BBI1" s="110" t="s">
        <v>3505</v>
      </c>
      <c r="BBJ1" s="110" t="s">
        <v>3506</v>
      </c>
      <c r="BBK1" s="110" t="s">
        <v>3507</v>
      </c>
      <c r="BBL1" s="110" t="s">
        <v>3508</v>
      </c>
      <c r="BBM1" s="110" t="s">
        <v>3509</v>
      </c>
      <c r="BBN1" s="110" t="s">
        <v>3510</v>
      </c>
      <c r="BBO1" s="110" t="s">
        <v>3511</v>
      </c>
      <c r="BBP1" s="110" t="s">
        <v>3512</v>
      </c>
      <c r="BBQ1" s="110" t="s">
        <v>3513</v>
      </c>
      <c r="BBR1" s="110" t="s">
        <v>3514</v>
      </c>
      <c r="BBS1" s="110" t="s">
        <v>3515</v>
      </c>
      <c r="BBT1" s="110" t="s">
        <v>3516</v>
      </c>
      <c r="BBU1" s="110" t="s">
        <v>3517</v>
      </c>
      <c r="BBV1" s="110" t="s">
        <v>3518</v>
      </c>
      <c r="BBW1" s="110" t="s">
        <v>3519</v>
      </c>
      <c r="BBX1" s="110" t="s">
        <v>3520</v>
      </c>
      <c r="BBY1" s="110" t="s">
        <v>3521</v>
      </c>
      <c r="BBZ1" s="110" t="s">
        <v>3522</v>
      </c>
      <c r="BCA1" s="110" t="s">
        <v>3523</v>
      </c>
      <c r="BCB1" s="110" t="s">
        <v>3524</v>
      </c>
      <c r="BCC1" s="110" t="s">
        <v>3525</v>
      </c>
      <c r="BCD1" s="110" t="s">
        <v>3526</v>
      </c>
      <c r="BCE1" s="110" t="s">
        <v>3527</v>
      </c>
      <c r="BCF1" s="110" t="s">
        <v>3528</v>
      </c>
      <c r="BCG1" s="110" t="s">
        <v>3529</v>
      </c>
      <c r="BCH1" s="110" t="s">
        <v>3530</v>
      </c>
      <c r="BCI1" s="110" t="s">
        <v>3531</v>
      </c>
      <c r="BCJ1" s="110" t="s">
        <v>3532</v>
      </c>
      <c r="BCK1" s="110" t="s">
        <v>3533</v>
      </c>
      <c r="BCL1" s="110" t="s">
        <v>3534</v>
      </c>
      <c r="BCM1" s="110" t="s">
        <v>3535</v>
      </c>
      <c r="BCN1" s="110" t="s">
        <v>3536</v>
      </c>
      <c r="BCO1" s="110" t="s">
        <v>3537</v>
      </c>
      <c r="BCP1" s="110" t="s">
        <v>3538</v>
      </c>
      <c r="BCQ1" s="110" t="s">
        <v>3539</v>
      </c>
      <c r="BCR1" s="110" t="s">
        <v>3540</v>
      </c>
      <c r="BCS1" s="110" t="s">
        <v>3541</v>
      </c>
      <c r="BCT1" s="110" t="s">
        <v>3542</v>
      </c>
      <c r="BCU1" s="110" t="s">
        <v>3543</v>
      </c>
      <c r="BCV1" s="110" t="s">
        <v>3544</v>
      </c>
      <c r="BCW1" s="110" t="s">
        <v>3545</v>
      </c>
      <c r="BCX1" s="110" t="s">
        <v>3546</v>
      </c>
      <c r="BCY1" s="110" t="s">
        <v>3547</v>
      </c>
      <c r="BCZ1" s="110" t="s">
        <v>3548</v>
      </c>
      <c r="BDA1" s="110" t="s">
        <v>3549</v>
      </c>
      <c r="BDB1" s="110" t="s">
        <v>3550</v>
      </c>
      <c r="BDC1" s="110" t="s">
        <v>3551</v>
      </c>
      <c r="BDD1" s="110" t="s">
        <v>3552</v>
      </c>
      <c r="BDE1" s="110" t="s">
        <v>3553</v>
      </c>
      <c r="BDF1" s="110" t="s">
        <v>3554</v>
      </c>
      <c r="BDG1" s="110" t="s">
        <v>3555</v>
      </c>
      <c r="BDH1" s="110" t="s">
        <v>3556</v>
      </c>
      <c r="BDI1" s="110" t="s">
        <v>3557</v>
      </c>
      <c r="BDJ1" s="110" t="s">
        <v>3558</v>
      </c>
      <c r="BDK1" s="110" t="s">
        <v>3559</v>
      </c>
      <c r="BDL1" s="110" t="s">
        <v>3560</v>
      </c>
      <c r="BDM1" s="110" t="s">
        <v>3561</v>
      </c>
      <c r="BDN1" s="110" t="s">
        <v>3562</v>
      </c>
      <c r="BDO1" s="110" t="s">
        <v>3563</v>
      </c>
      <c r="BDP1" s="110" t="s">
        <v>3564</v>
      </c>
      <c r="BDQ1" s="110" t="s">
        <v>3565</v>
      </c>
      <c r="BDR1" s="110" t="s">
        <v>3566</v>
      </c>
      <c r="BDS1" s="110" t="s">
        <v>3567</v>
      </c>
      <c r="BDT1" s="110" t="s">
        <v>3568</v>
      </c>
      <c r="BDU1" s="110" t="s">
        <v>3569</v>
      </c>
      <c r="BDV1" s="110" t="s">
        <v>3570</v>
      </c>
      <c r="BDW1" s="110" t="s">
        <v>3571</v>
      </c>
      <c r="BDX1" s="110" t="s">
        <v>3572</v>
      </c>
      <c r="BDY1" s="110" t="s">
        <v>3573</v>
      </c>
      <c r="BDZ1" s="110" t="s">
        <v>3574</v>
      </c>
      <c r="BEA1" s="110" t="s">
        <v>3575</v>
      </c>
      <c r="BEB1" s="110" t="s">
        <v>3576</v>
      </c>
      <c r="BEC1" s="110" t="s">
        <v>3577</v>
      </c>
      <c r="BED1" s="110" t="s">
        <v>3578</v>
      </c>
      <c r="BEE1" s="110" t="s">
        <v>3579</v>
      </c>
      <c r="BEF1" s="110" t="s">
        <v>3580</v>
      </c>
      <c r="BEG1" s="110" t="s">
        <v>3581</v>
      </c>
      <c r="BEH1" s="110" t="s">
        <v>3582</v>
      </c>
      <c r="BEI1" s="110" t="s">
        <v>3583</v>
      </c>
      <c r="BEJ1" s="110" t="s">
        <v>3584</v>
      </c>
      <c r="BEK1" s="110" t="s">
        <v>3585</v>
      </c>
      <c r="BEL1" s="110" t="s">
        <v>3586</v>
      </c>
      <c r="BEM1" s="110" t="s">
        <v>3587</v>
      </c>
      <c r="BEN1" s="110" t="s">
        <v>3588</v>
      </c>
      <c r="BEO1" s="110" t="s">
        <v>3589</v>
      </c>
      <c r="BEP1" s="110" t="s">
        <v>3590</v>
      </c>
      <c r="BEQ1" s="110" t="s">
        <v>3591</v>
      </c>
      <c r="BER1" s="110" t="s">
        <v>3592</v>
      </c>
      <c r="BES1" s="110" t="s">
        <v>3593</v>
      </c>
      <c r="BET1" s="110" t="s">
        <v>3594</v>
      </c>
      <c r="BEU1" s="110" t="s">
        <v>3595</v>
      </c>
      <c r="BEV1" s="110" t="s">
        <v>3596</v>
      </c>
      <c r="BEW1" s="110" t="s">
        <v>3597</v>
      </c>
      <c r="BEX1" s="110" t="s">
        <v>3598</v>
      </c>
      <c r="BEY1" s="110" t="s">
        <v>3599</v>
      </c>
      <c r="BEZ1" s="110" t="s">
        <v>3600</v>
      </c>
      <c r="BFA1" s="110" t="s">
        <v>3601</v>
      </c>
      <c r="BFB1" s="110" t="s">
        <v>3602</v>
      </c>
      <c r="BFC1" s="110" t="s">
        <v>3603</v>
      </c>
      <c r="BFD1" s="110" t="s">
        <v>3604</v>
      </c>
      <c r="BFE1" s="110" t="s">
        <v>3605</v>
      </c>
      <c r="BFF1" s="110" t="s">
        <v>3606</v>
      </c>
      <c r="BFG1" s="110" t="s">
        <v>3607</v>
      </c>
      <c r="BFH1" s="110" t="s">
        <v>3608</v>
      </c>
      <c r="BFI1" s="110" t="s">
        <v>3609</v>
      </c>
      <c r="BFJ1" s="110" t="s">
        <v>3610</v>
      </c>
      <c r="BFK1" s="110" t="s">
        <v>3611</v>
      </c>
      <c r="BFL1" s="110" t="s">
        <v>3612</v>
      </c>
      <c r="BFM1" s="110" t="s">
        <v>3613</v>
      </c>
      <c r="BFN1" s="110" t="s">
        <v>3614</v>
      </c>
      <c r="BFO1" s="110" t="s">
        <v>3615</v>
      </c>
      <c r="BFP1" s="110" t="s">
        <v>3616</v>
      </c>
      <c r="BFQ1" s="110" t="s">
        <v>3617</v>
      </c>
      <c r="BFR1" s="110" t="s">
        <v>3618</v>
      </c>
      <c r="BFS1" s="110" t="s">
        <v>3619</v>
      </c>
      <c r="BFT1" s="110" t="s">
        <v>3620</v>
      </c>
      <c r="BFU1" s="110" t="s">
        <v>3621</v>
      </c>
      <c r="BFV1" s="110" t="s">
        <v>3622</v>
      </c>
      <c r="BFW1" s="110" t="s">
        <v>3623</v>
      </c>
      <c r="BFX1" s="110" t="s">
        <v>3624</v>
      </c>
      <c r="BFY1" s="110" t="s">
        <v>3625</v>
      </c>
      <c r="BFZ1" s="110" t="s">
        <v>3626</v>
      </c>
      <c r="BGA1" s="110" t="s">
        <v>3627</v>
      </c>
      <c r="BGB1" s="110" t="s">
        <v>3628</v>
      </c>
      <c r="BGC1" s="110" t="s">
        <v>3629</v>
      </c>
      <c r="BGD1" s="110" t="s">
        <v>3630</v>
      </c>
      <c r="BGE1" s="110" t="s">
        <v>3631</v>
      </c>
      <c r="BGF1" s="110" t="s">
        <v>3632</v>
      </c>
      <c r="BGG1" s="110" t="s">
        <v>3633</v>
      </c>
      <c r="BGH1" s="110" t="s">
        <v>3634</v>
      </c>
      <c r="BGI1" s="110" t="s">
        <v>3635</v>
      </c>
      <c r="BGJ1" s="110" t="s">
        <v>3636</v>
      </c>
      <c r="BGK1" s="110" t="s">
        <v>3637</v>
      </c>
      <c r="BGL1" s="110" t="s">
        <v>3638</v>
      </c>
      <c r="BGM1" s="110" t="s">
        <v>3639</v>
      </c>
      <c r="BGN1" s="110" t="s">
        <v>3640</v>
      </c>
      <c r="BGO1" s="110" t="s">
        <v>3641</v>
      </c>
      <c r="BGP1" s="110" t="s">
        <v>3642</v>
      </c>
      <c r="BGQ1" s="110" t="s">
        <v>3643</v>
      </c>
      <c r="BGR1" s="110" t="s">
        <v>3644</v>
      </c>
      <c r="BGS1" s="110" t="s">
        <v>3645</v>
      </c>
      <c r="BGT1" s="110" t="s">
        <v>3646</v>
      </c>
      <c r="BGU1" s="110" t="s">
        <v>3647</v>
      </c>
      <c r="BGV1" s="110" t="s">
        <v>3648</v>
      </c>
      <c r="BGW1" s="110" t="s">
        <v>3649</v>
      </c>
      <c r="BGX1" s="110" t="s">
        <v>3650</v>
      </c>
      <c r="BGY1" s="110" t="s">
        <v>3651</v>
      </c>
      <c r="BGZ1" s="110" t="s">
        <v>3652</v>
      </c>
      <c r="BHA1" s="110" t="s">
        <v>3653</v>
      </c>
      <c r="BHB1" s="110" t="s">
        <v>3654</v>
      </c>
      <c r="BHC1" s="110" t="s">
        <v>3655</v>
      </c>
      <c r="BHD1" s="110" t="s">
        <v>3656</v>
      </c>
      <c r="BHE1" s="110" t="s">
        <v>3657</v>
      </c>
      <c r="BHF1" s="110" t="s">
        <v>3658</v>
      </c>
      <c r="BHG1" s="110" t="s">
        <v>3659</v>
      </c>
      <c r="BHH1" s="110" t="s">
        <v>3660</v>
      </c>
      <c r="BHI1" s="110" t="s">
        <v>3661</v>
      </c>
      <c r="BHJ1" s="110" t="s">
        <v>3662</v>
      </c>
      <c r="BHK1" s="110" t="s">
        <v>3663</v>
      </c>
      <c r="BHL1" s="110" t="s">
        <v>3664</v>
      </c>
      <c r="BHM1" s="110" t="s">
        <v>3665</v>
      </c>
      <c r="BHN1" s="110" t="s">
        <v>3666</v>
      </c>
      <c r="BHO1" s="110" t="s">
        <v>3667</v>
      </c>
      <c r="BHP1" s="110" t="s">
        <v>3668</v>
      </c>
      <c r="BHQ1" s="110" t="s">
        <v>3669</v>
      </c>
      <c r="BHR1" s="110" t="s">
        <v>3670</v>
      </c>
      <c r="BHS1" s="110" t="s">
        <v>3671</v>
      </c>
      <c r="BHT1" s="110" t="s">
        <v>3672</v>
      </c>
      <c r="BHU1" s="110" t="s">
        <v>3673</v>
      </c>
      <c r="BHV1" s="110" t="s">
        <v>3674</v>
      </c>
      <c r="BHW1" s="110" t="s">
        <v>3675</v>
      </c>
      <c r="BHX1" s="110" t="s">
        <v>3676</v>
      </c>
      <c r="BHY1" s="110" t="s">
        <v>3677</v>
      </c>
      <c r="BHZ1" s="110" t="s">
        <v>3678</v>
      </c>
      <c r="BIA1" s="110" t="s">
        <v>3679</v>
      </c>
      <c r="BIB1" s="110" t="s">
        <v>3680</v>
      </c>
      <c r="BIC1" s="110" t="s">
        <v>3681</v>
      </c>
      <c r="BID1" s="110" t="s">
        <v>3682</v>
      </c>
      <c r="BIE1" s="110" t="s">
        <v>3683</v>
      </c>
      <c r="BIF1" s="110" t="s">
        <v>3684</v>
      </c>
      <c r="BIG1" s="110" t="s">
        <v>3685</v>
      </c>
      <c r="BIH1" s="110" t="s">
        <v>3686</v>
      </c>
      <c r="BII1" s="110" t="s">
        <v>3687</v>
      </c>
      <c r="BIJ1" s="110" t="s">
        <v>3688</v>
      </c>
      <c r="BIK1" s="110" t="s">
        <v>3689</v>
      </c>
      <c r="BIL1" s="110" t="s">
        <v>3690</v>
      </c>
      <c r="BIM1" s="110" t="s">
        <v>3691</v>
      </c>
      <c r="BIN1" s="110" t="s">
        <v>3692</v>
      </c>
      <c r="BIO1" s="110" t="s">
        <v>3693</v>
      </c>
      <c r="BIP1" s="110" t="s">
        <v>3694</v>
      </c>
      <c r="BIQ1" s="110" t="s">
        <v>3695</v>
      </c>
      <c r="BIR1" s="110" t="s">
        <v>3696</v>
      </c>
      <c r="BIS1" s="110" t="s">
        <v>3697</v>
      </c>
      <c r="BIT1" s="110" t="s">
        <v>3698</v>
      </c>
      <c r="BIU1" s="110" t="s">
        <v>3699</v>
      </c>
      <c r="BIV1" s="110" t="s">
        <v>3700</v>
      </c>
      <c r="BIW1" s="110" t="s">
        <v>3701</v>
      </c>
      <c r="BIX1" s="110" t="s">
        <v>3702</v>
      </c>
      <c r="BIY1" s="110" t="s">
        <v>3703</v>
      </c>
      <c r="BIZ1" s="110" t="s">
        <v>3704</v>
      </c>
      <c r="BJA1" s="110" t="s">
        <v>3705</v>
      </c>
      <c r="BJB1" s="110" t="s">
        <v>3706</v>
      </c>
      <c r="BJC1" s="110" t="s">
        <v>3707</v>
      </c>
      <c r="BJD1" s="110" t="s">
        <v>3708</v>
      </c>
      <c r="BJE1" s="110" t="s">
        <v>3709</v>
      </c>
      <c r="BJF1" s="110" t="s">
        <v>3710</v>
      </c>
      <c r="BJG1" s="110" t="s">
        <v>3711</v>
      </c>
      <c r="BJH1" s="110" t="s">
        <v>3712</v>
      </c>
      <c r="BJI1" s="110" t="s">
        <v>3713</v>
      </c>
      <c r="BJJ1" s="110" t="s">
        <v>3714</v>
      </c>
      <c r="BJK1" s="110" t="s">
        <v>3715</v>
      </c>
      <c r="BJL1" s="110" t="s">
        <v>3716</v>
      </c>
      <c r="BJM1" s="110" t="s">
        <v>3717</v>
      </c>
      <c r="BJN1" s="110" t="s">
        <v>3718</v>
      </c>
      <c r="BJO1" s="110" t="s">
        <v>3719</v>
      </c>
      <c r="BJP1" s="110" t="s">
        <v>3720</v>
      </c>
      <c r="BJQ1" s="110" t="s">
        <v>3721</v>
      </c>
      <c r="BJR1" s="110" t="s">
        <v>3722</v>
      </c>
      <c r="BJS1" s="110" t="s">
        <v>3723</v>
      </c>
      <c r="BJT1" s="110" t="s">
        <v>3724</v>
      </c>
      <c r="BJU1" s="110" t="s">
        <v>3725</v>
      </c>
      <c r="BJV1" s="110" t="s">
        <v>3726</v>
      </c>
      <c r="BJW1" s="110" t="s">
        <v>3727</v>
      </c>
      <c r="BJX1" s="110" t="s">
        <v>3728</v>
      </c>
      <c r="BJY1" s="110" t="s">
        <v>3729</v>
      </c>
      <c r="BJZ1" s="110" t="s">
        <v>3730</v>
      </c>
      <c r="BKA1" s="110" t="s">
        <v>3731</v>
      </c>
      <c r="BKB1" s="110" t="s">
        <v>3732</v>
      </c>
      <c r="BKC1" s="110" t="s">
        <v>3733</v>
      </c>
      <c r="BKD1" s="110" t="s">
        <v>3734</v>
      </c>
      <c r="BKE1" s="110" t="s">
        <v>3735</v>
      </c>
      <c r="BKF1" s="110" t="s">
        <v>3736</v>
      </c>
      <c r="BKG1" s="110" t="s">
        <v>3737</v>
      </c>
      <c r="BKH1" s="110" t="s">
        <v>3738</v>
      </c>
      <c r="BKI1" s="110" t="s">
        <v>3739</v>
      </c>
      <c r="BKJ1" s="110" t="s">
        <v>3740</v>
      </c>
      <c r="BKK1" s="110" t="s">
        <v>3741</v>
      </c>
      <c r="BKL1" s="110" t="s">
        <v>3742</v>
      </c>
      <c r="BKM1" s="110" t="s">
        <v>3743</v>
      </c>
      <c r="BKN1" s="110" t="s">
        <v>3744</v>
      </c>
      <c r="BKO1" s="110" t="s">
        <v>3745</v>
      </c>
      <c r="BKP1" s="110" t="s">
        <v>3746</v>
      </c>
      <c r="BKQ1" s="110" t="s">
        <v>3747</v>
      </c>
      <c r="BKR1" s="110" t="s">
        <v>3748</v>
      </c>
      <c r="BKS1" s="110" t="s">
        <v>3749</v>
      </c>
      <c r="BKT1" s="110" t="s">
        <v>3750</v>
      </c>
      <c r="BKU1" s="110" t="s">
        <v>3751</v>
      </c>
      <c r="BKV1" s="110" t="s">
        <v>3752</v>
      </c>
      <c r="BKW1" s="110" t="s">
        <v>3753</v>
      </c>
      <c r="BKX1" s="110" t="s">
        <v>3754</v>
      </c>
      <c r="BKY1" s="110" t="s">
        <v>3755</v>
      </c>
      <c r="BKZ1" s="110" t="s">
        <v>3756</v>
      </c>
      <c r="BLA1" s="110" t="s">
        <v>3757</v>
      </c>
      <c r="BLB1" s="110" t="s">
        <v>3758</v>
      </c>
      <c r="BLC1" s="110" t="s">
        <v>3759</v>
      </c>
      <c r="BLD1" s="110" t="s">
        <v>3760</v>
      </c>
      <c r="BLE1" s="110" t="s">
        <v>3761</v>
      </c>
      <c r="BLF1" s="110" t="s">
        <v>3762</v>
      </c>
      <c r="BLG1" s="110" t="s">
        <v>3763</v>
      </c>
      <c r="BLH1" s="110" t="s">
        <v>3764</v>
      </c>
      <c r="BLI1" s="110" t="s">
        <v>3765</v>
      </c>
      <c r="BLJ1" s="110" t="s">
        <v>3766</v>
      </c>
      <c r="BLK1" s="110" t="s">
        <v>3767</v>
      </c>
      <c r="BLL1" s="110" t="s">
        <v>3768</v>
      </c>
      <c r="BLM1" s="110" t="s">
        <v>3769</v>
      </c>
      <c r="BLN1" s="110" t="s">
        <v>3770</v>
      </c>
      <c r="BLO1" s="110" t="s">
        <v>3771</v>
      </c>
      <c r="BLP1" s="110" t="s">
        <v>3772</v>
      </c>
      <c r="BLQ1" s="110" t="s">
        <v>3773</v>
      </c>
      <c r="BLR1" s="110" t="s">
        <v>3774</v>
      </c>
      <c r="BLS1" s="110" t="s">
        <v>3775</v>
      </c>
      <c r="BLT1" s="110" t="s">
        <v>3776</v>
      </c>
      <c r="BLU1" s="110" t="s">
        <v>3777</v>
      </c>
      <c r="BLV1" s="110" t="s">
        <v>3778</v>
      </c>
      <c r="BLW1" s="110" t="s">
        <v>3779</v>
      </c>
      <c r="BLX1" s="110" t="s">
        <v>3780</v>
      </c>
      <c r="BLY1" s="110" t="s">
        <v>3781</v>
      </c>
      <c r="BLZ1" s="110" t="s">
        <v>3782</v>
      </c>
      <c r="BMA1" s="110" t="s">
        <v>3783</v>
      </c>
      <c r="BMB1" s="110" t="s">
        <v>3784</v>
      </c>
      <c r="BMC1" s="110" t="s">
        <v>3785</v>
      </c>
      <c r="BMD1" s="110" t="s">
        <v>3786</v>
      </c>
      <c r="BME1" s="110" t="s">
        <v>3787</v>
      </c>
      <c r="BMF1" s="110" t="s">
        <v>3788</v>
      </c>
      <c r="BMG1" s="110" t="s">
        <v>3789</v>
      </c>
      <c r="BMH1" s="110" t="s">
        <v>3790</v>
      </c>
      <c r="BMI1" s="110" t="s">
        <v>3791</v>
      </c>
      <c r="BMJ1" s="110" t="s">
        <v>3792</v>
      </c>
      <c r="BMK1" s="110" t="s">
        <v>3793</v>
      </c>
      <c r="BML1" s="110" t="s">
        <v>3794</v>
      </c>
      <c r="BMM1" s="110" t="s">
        <v>3795</v>
      </c>
      <c r="BMN1" s="110" t="s">
        <v>3796</v>
      </c>
      <c r="BMO1" s="110" t="s">
        <v>3797</v>
      </c>
      <c r="BMP1" s="110" t="s">
        <v>3798</v>
      </c>
      <c r="BMQ1" s="110" t="s">
        <v>3799</v>
      </c>
      <c r="BMR1" s="110" t="s">
        <v>3800</v>
      </c>
      <c r="BMS1" s="110" t="s">
        <v>3801</v>
      </c>
      <c r="BMT1" s="110" t="s">
        <v>3802</v>
      </c>
      <c r="BMU1" s="110" t="s">
        <v>3803</v>
      </c>
      <c r="BMV1" s="110" t="s">
        <v>3804</v>
      </c>
      <c r="BMW1" s="110" t="s">
        <v>3805</v>
      </c>
      <c r="BMX1" s="110" t="s">
        <v>3806</v>
      </c>
      <c r="BMY1" s="110" t="s">
        <v>3807</v>
      </c>
      <c r="BMZ1" s="110" t="s">
        <v>3808</v>
      </c>
      <c r="BNA1" s="110" t="s">
        <v>3809</v>
      </c>
      <c r="BNB1" s="110" t="s">
        <v>3810</v>
      </c>
      <c r="BNC1" s="110" t="s">
        <v>3811</v>
      </c>
      <c r="BND1" s="110" t="s">
        <v>3812</v>
      </c>
      <c r="BNE1" s="110" t="s">
        <v>3813</v>
      </c>
      <c r="BNF1" s="110" t="s">
        <v>3814</v>
      </c>
      <c r="BNG1" s="110" t="s">
        <v>3815</v>
      </c>
      <c r="BNH1" s="110" t="s">
        <v>3816</v>
      </c>
      <c r="BNI1" s="110" t="s">
        <v>3817</v>
      </c>
      <c r="BNJ1" s="110" t="s">
        <v>3818</v>
      </c>
      <c r="BNK1" s="110" t="s">
        <v>3819</v>
      </c>
      <c r="BNL1" s="110" t="s">
        <v>3820</v>
      </c>
      <c r="BNM1" s="110" t="s">
        <v>3821</v>
      </c>
      <c r="BNN1" s="110" t="s">
        <v>3822</v>
      </c>
      <c r="BNO1" s="110" t="s">
        <v>3823</v>
      </c>
      <c r="BNP1" s="110" t="s">
        <v>3824</v>
      </c>
      <c r="BNQ1" s="110" t="s">
        <v>3825</v>
      </c>
      <c r="BNR1" s="110" t="s">
        <v>3826</v>
      </c>
      <c r="BNS1" s="110" t="s">
        <v>3827</v>
      </c>
      <c r="BNT1" s="110" t="s">
        <v>3828</v>
      </c>
      <c r="BNU1" s="110" t="s">
        <v>3829</v>
      </c>
      <c r="BNV1" s="110" t="s">
        <v>3830</v>
      </c>
      <c r="BNW1" s="110" t="s">
        <v>3831</v>
      </c>
      <c r="BNX1" s="110" t="s">
        <v>3832</v>
      </c>
      <c r="BNY1" s="110" t="s">
        <v>3833</v>
      </c>
      <c r="BNZ1" s="110" t="s">
        <v>3834</v>
      </c>
      <c r="BOA1" s="110" t="s">
        <v>3835</v>
      </c>
      <c r="BOB1" s="110" t="s">
        <v>3836</v>
      </c>
      <c r="BOC1" s="110" t="s">
        <v>3837</v>
      </c>
      <c r="BOD1" s="110" t="s">
        <v>3838</v>
      </c>
      <c r="BOE1" s="110" t="s">
        <v>3839</v>
      </c>
      <c r="BOF1" s="110" t="s">
        <v>3840</v>
      </c>
      <c r="BOG1" s="110" t="s">
        <v>3841</v>
      </c>
      <c r="BOH1" s="110" t="s">
        <v>3842</v>
      </c>
      <c r="BOI1" s="110" t="s">
        <v>3843</v>
      </c>
      <c r="BOJ1" s="110" t="s">
        <v>3844</v>
      </c>
      <c r="BOK1" s="110" t="s">
        <v>3845</v>
      </c>
      <c r="BOL1" s="110" t="s">
        <v>3846</v>
      </c>
      <c r="BOM1" s="110" t="s">
        <v>3847</v>
      </c>
      <c r="BON1" s="110" t="s">
        <v>3848</v>
      </c>
      <c r="BOO1" s="110" t="s">
        <v>3849</v>
      </c>
      <c r="BOP1" s="110" t="s">
        <v>3850</v>
      </c>
      <c r="BOQ1" s="110" t="s">
        <v>3851</v>
      </c>
      <c r="BOR1" s="110" t="s">
        <v>3852</v>
      </c>
      <c r="BOS1" s="110" t="s">
        <v>3853</v>
      </c>
      <c r="BOT1" s="110" t="s">
        <v>3854</v>
      </c>
      <c r="BOU1" s="110" t="s">
        <v>3855</v>
      </c>
      <c r="BOV1" s="110" t="s">
        <v>3856</v>
      </c>
      <c r="BOW1" s="110" t="s">
        <v>3857</v>
      </c>
      <c r="BOX1" s="110" t="s">
        <v>3858</v>
      </c>
      <c r="BOY1" s="110" t="s">
        <v>3859</v>
      </c>
      <c r="BOZ1" s="110" t="s">
        <v>3860</v>
      </c>
      <c r="BPA1" s="110" t="s">
        <v>3861</v>
      </c>
      <c r="BPB1" s="110" t="s">
        <v>3862</v>
      </c>
      <c r="BPC1" s="110" t="s">
        <v>3863</v>
      </c>
      <c r="BPD1" s="110" t="s">
        <v>3864</v>
      </c>
      <c r="BPE1" s="110" t="s">
        <v>3865</v>
      </c>
      <c r="BPF1" s="110" t="s">
        <v>3866</v>
      </c>
      <c r="BPG1" s="110" t="s">
        <v>3867</v>
      </c>
      <c r="BPH1" s="110" t="s">
        <v>3868</v>
      </c>
      <c r="BPI1" s="110" t="s">
        <v>3869</v>
      </c>
      <c r="BPJ1" s="110" t="s">
        <v>3870</v>
      </c>
      <c r="BPK1" s="110" t="s">
        <v>3871</v>
      </c>
      <c r="BPL1" s="110" t="s">
        <v>3872</v>
      </c>
      <c r="BPM1" s="110" t="s">
        <v>3873</v>
      </c>
      <c r="BPN1" s="110" t="s">
        <v>3874</v>
      </c>
      <c r="BPO1" s="110" t="s">
        <v>3875</v>
      </c>
      <c r="BPP1" s="110" t="s">
        <v>3876</v>
      </c>
      <c r="BPQ1" s="110" t="s">
        <v>3877</v>
      </c>
      <c r="BPR1" s="110" t="s">
        <v>3878</v>
      </c>
      <c r="BPS1" s="110" t="s">
        <v>3879</v>
      </c>
      <c r="BPT1" s="110" t="s">
        <v>3880</v>
      </c>
      <c r="BPU1" s="110" t="s">
        <v>3881</v>
      </c>
      <c r="BPV1" s="110" t="s">
        <v>3882</v>
      </c>
      <c r="BPW1" s="110" t="s">
        <v>3883</v>
      </c>
      <c r="BPX1" s="110" t="s">
        <v>3884</v>
      </c>
      <c r="BPY1" s="110" t="s">
        <v>3885</v>
      </c>
      <c r="BPZ1" s="110" t="s">
        <v>3886</v>
      </c>
      <c r="BQA1" s="110" t="s">
        <v>3887</v>
      </c>
      <c r="BQB1" s="110" t="s">
        <v>3888</v>
      </c>
      <c r="BQC1" s="110" t="s">
        <v>3889</v>
      </c>
      <c r="BQD1" s="110" t="s">
        <v>3890</v>
      </c>
      <c r="BQE1" s="110" t="s">
        <v>3891</v>
      </c>
      <c r="BQF1" s="110" t="s">
        <v>3892</v>
      </c>
      <c r="BQG1" s="110" t="s">
        <v>3893</v>
      </c>
      <c r="BQH1" s="110" t="s">
        <v>3894</v>
      </c>
      <c r="BQI1" s="110" t="s">
        <v>3895</v>
      </c>
      <c r="BQJ1" s="110" t="s">
        <v>3896</v>
      </c>
      <c r="BQK1" s="110" t="s">
        <v>3897</v>
      </c>
      <c r="BQL1" s="110" t="s">
        <v>3898</v>
      </c>
      <c r="BQM1" s="110" t="s">
        <v>3899</v>
      </c>
      <c r="BQN1" s="110" t="s">
        <v>3900</v>
      </c>
      <c r="BQO1" s="110" t="s">
        <v>3901</v>
      </c>
      <c r="BQP1" s="110" t="s">
        <v>3902</v>
      </c>
      <c r="BQQ1" s="110" t="s">
        <v>3903</v>
      </c>
      <c r="BQR1" s="110" t="s">
        <v>3904</v>
      </c>
      <c r="BQS1" s="110" t="s">
        <v>3905</v>
      </c>
      <c r="BQT1" s="110" t="s">
        <v>3906</v>
      </c>
      <c r="BQU1" s="110" t="s">
        <v>3907</v>
      </c>
      <c r="BQV1" s="110" t="s">
        <v>3908</v>
      </c>
      <c r="BQW1" s="110" t="s">
        <v>3909</v>
      </c>
      <c r="BQX1" s="110" t="s">
        <v>3910</v>
      </c>
      <c r="BQY1" s="110" t="s">
        <v>3911</v>
      </c>
      <c r="BQZ1" s="110" t="s">
        <v>3912</v>
      </c>
      <c r="BRA1" s="110" t="s">
        <v>3913</v>
      </c>
      <c r="BRB1" s="110" t="s">
        <v>3914</v>
      </c>
      <c r="BRC1" s="110" t="s">
        <v>3915</v>
      </c>
      <c r="BRD1" s="110" t="s">
        <v>3916</v>
      </c>
      <c r="BRE1" s="110" t="s">
        <v>3917</v>
      </c>
      <c r="BRF1" s="110" t="s">
        <v>3918</v>
      </c>
      <c r="BRG1" s="110" t="s">
        <v>3919</v>
      </c>
      <c r="BRH1" s="110" t="s">
        <v>3920</v>
      </c>
      <c r="BRI1" s="110" t="s">
        <v>3921</v>
      </c>
      <c r="BRJ1" s="110" t="s">
        <v>3922</v>
      </c>
      <c r="BRK1" s="110" t="s">
        <v>3923</v>
      </c>
      <c r="BRL1" s="110" t="s">
        <v>3924</v>
      </c>
      <c r="BRM1" s="110" t="s">
        <v>3925</v>
      </c>
      <c r="BRN1" s="110" t="s">
        <v>3926</v>
      </c>
      <c r="BRO1" s="110" t="s">
        <v>3927</v>
      </c>
      <c r="BRP1" s="110" t="s">
        <v>3928</v>
      </c>
      <c r="BRQ1" s="110" t="s">
        <v>3929</v>
      </c>
      <c r="BRR1" s="110" t="s">
        <v>3930</v>
      </c>
      <c r="BRS1" s="110" t="s">
        <v>3931</v>
      </c>
      <c r="BRT1" s="110" t="s">
        <v>3932</v>
      </c>
      <c r="BRU1" s="110" t="s">
        <v>3933</v>
      </c>
      <c r="BRV1" s="110" t="s">
        <v>3934</v>
      </c>
      <c r="BRW1" s="110" t="s">
        <v>3935</v>
      </c>
      <c r="BRX1" s="110" t="s">
        <v>3936</v>
      </c>
      <c r="BRY1" s="110" t="s">
        <v>3937</v>
      </c>
      <c r="BRZ1" s="110" t="s">
        <v>3938</v>
      </c>
      <c r="BSA1" s="110" t="s">
        <v>3939</v>
      </c>
      <c r="BSB1" s="110" t="s">
        <v>3940</v>
      </c>
      <c r="BSC1" s="110" t="s">
        <v>3941</v>
      </c>
      <c r="BSD1" s="110" t="s">
        <v>3942</v>
      </c>
      <c r="BSE1" s="110" t="s">
        <v>3943</v>
      </c>
      <c r="BSF1" s="110" t="s">
        <v>3944</v>
      </c>
      <c r="BSG1" s="110" t="s">
        <v>3945</v>
      </c>
      <c r="BSH1" s="110" t="s">
        <v>3946</v>
      </c>
      <c r="BSI1" s="110" t="s">
        <v>3947</v>
      </c>
      <c r="BSJ1" s="110" t="s">
        <v>3948</v>
      </c>
      <c r="BSK1" s="110" t="s">
        <v>3949</v>
      </c>
      <c r="BSL1" s="110" t="s">
        <v>3950</v>
      </c>
      <c r="BSM1" s="110" t="s">
        <v>3951</v>
      </c>
      <c r="BSN1" s="110" t="s">
        <v>3952</v>
      </c>
      <c r="BSO1" s="110" t="s">
        <v>3953</v>
      </c>
      <c r="BSP1" s="110" t="s">
        <v>3954</v>
      </c>
      <c r="BSQ1" s="110" t="s">
        <v>3955</v>
      </c>
      <c r="BSR1" s="110" t="s">
        <v>3956</v>
      </c>
      <c r="BSS1" s="110" t="s">
        <v>3957</v>
      </c>
      <c r="BST1" s="110" t="s">
        <v>3958</v>
      </c>
      <c r="BSU1" s="110" t="s">
        <v>3959</v>
      </c>
      <c r="BSV1" s="110" t="s">
        <v>3960</v>
      </c>
      <c r="BSW1" s="110" t="s">
        <v>3961</v>
      </c>
      <c r="BSX1" s="110" t="s">
        <v>3962</v>
      </c>
      <c r="BSY1" s="110" t="s">
        <v>3963</v>
      </c>
      <c r="BSZ1" s="110" t="s">
        <v>3964</v>
      </c>
      <c r="BTA1" s="110" t="s">
        <v>3965</v>
      </c>
      <c r="BTB1" s="110" t="s">
        <v>3966</v>
      </c>
      <c r="BTC1" s="110" t="s">
        <v>3967</v>
      </c>
      <c r="BTD1" s="110" t="s">
        <v>3968</v>
      </c>
      <c r="BTE1" s="110" t="s">
        <v>3969</v>
      </c>
      <c r="BTF1" s="110" t="s">
        <v>3970</v>
      </c>
      <c r="BTG1" s="110" t="s">
        <v>3971</v>
      </c>
      <c r="BTH1" s="110" t="s">
        <v>3972</v>
      </c>
      <c r="BTI1" s="110" t="s">
        <v>3973</v>
      </c>
      <c r="BTJ1" s="110" t="s">
        <v>3974</v>
      </c>
      <c r="BTK1" s="110" t="s">
        <v>3975</v>
      </c>
      <c r="BTL1" s="110" t="s">
        <v>3976</v>
      </c>
      <c r="BTM1" s="110" t="s">
        <v>3977</v>
      </c>
      <c r="BTN1" s="110" t="s">
        <v>3978</v>
      </c>
      <c r="BTO1" s="110" t="s">
        <v>3979</v>
      </c>
      <c r="BTP1" s="110" t="s">
        <v>3980</v>
      </c>
      <c r="BTQ1" s="110" t="s">
        <v>3981</v>
      </c>
      <c r="BTR1" s="110" t="s">
        <v>3982</v>
      </c>
      <c r="BTS1" s="110" t="s">
        <v>3983</v>
      </c>
      <c r="BTT1" s="110" t="s">
        <v>3984</v>
      </c>
      <c r="BTU1" s="110" t="s">
        <v>3985</v>
      </c>
      <c r="BTV1" s="110" t="s">
        <v>3986</v>
      </c>
      <c r="BTW1" s="110" t="s">
        <v>3987</v>
      </c>
      <c r="BTX1" s="110" t="s">
        <v>3988</v>
      </c>
      <c r="BTY1" s="110" t="s">
        <v>3989</v>
      </c>
      <c r="BTZ1" s="110" t="s">
        <v>3990</v>
      </c>
      <c r="BUA1" s="110" t="s">
        <v>3991</v>
      </c>
      <c r="BUB1" s="110" t="s">
        <v>3992</v>
      </c>
      <c r="BUC1" s="110" t="s">
        <v>3993</v>
      </c>
      <c r="BUD1" s="110" t="s">
        <v>3994</v>
      </c>
      <c r="BUE1" s="110" t="s">
        <v>3995</v>
      </c>
      <c r="BUF1" s="110" t="s">
        <v>3996</v>
      </c>
      <c r="BUG1" s="110" t="s">
        <v>3997</v>
      </c>
      <c r="BUH1" s="110" t="s">
        <v>3998</v>
      </c>
      <c r="BUI1" s="110" t="s">
        <v>3999</v>
      </c>
      <c r="BUJ1" s="110" t="s">
        <v>4000</v>
      </c>
      <c r="BUK1" s="110" t="s">
        <v>4001</v>
      </c>
      <c r="BUL1" s="110" t="s">
        <v>4002</v>
      </c>
      <c r="BUM1" s="110" t="s">
        <v>4003</v>
      </c>
      <c r="BUN1" s="110" t="s">
        <v>4004</v>
      </c>
      <c r="BUO1" s="110" t="s">
        <v>4005</v>
      </c>
      <c r="BUP1" s="110" t="s">
        <v>4006</v>
      </c>
      <c r="BUQ1" s="110" t="s">
        <v>4007</v>
      </c>
      <c r="BUR1" s="110" t="s">
        <v>4008</v>
      </c>
      <c r="BUS1" s="110" t="s">
        <v>4009</v>
      </c>
      <c r="BUT1" s="110" t="s">
        <v>4010</v>
      </c>
      <c r="BUU1" s="110" t="s">
        <v>4011</v>
      </c>
      <c r="BUV1" s="110" t="s">
        <v>4012</v>
      </c>
      <c r="BUW1" s="110" t="s">
        <v>4013</v>
      </c>
      <c r="BUX1" s="110" t="s">
        <v>4014</v>
      </c>
      <c r="BUY1" s="110" t="s">
        <v>4015</v>
      </c>
      <c r="BUZ1" s="110" t="s">
        <v>4016</v>
      </c>
      <c r="BVA1" s="110" t="s">
        <v>4017</v>
      </c>
      <c r="BVB1" s="110" t="s">
        <v>4018</v>
      </c>
      <c r="BVC1" s="110" t="s">
        <v>4019</v>
      </c>
      <c r="BVD1" s="110" t="s">
        <v>4020</v>
      </c>
      <c r="BVE1" s="110" t="s">
        <v>4021</v>
      </c>
      <c r="BVF1" s="110" t="s">
        <v>4022</v>
      </c>
      <c r="BVG1" s="110" t="s">
        <v>4023</v>
      </c>
      <c r="BVH1" s="110" t="s">
        <v>4024</v>
      </c>
      <c r="BVI1" s="110" t="s">
        <v>4025</v>
      </c>
      <c r="BVJ1" s="110" t="s">
        <v>4026</v>
      </c>
      <c r="BVK1" s="110" t="s">
        <v>4027</v>
      </c>
      <c r="BVL1" s="110" t="s">
        <v>4028</v>
      </c>
      <c r="BVM1" s="110" t="s">
        <v>4029</v>
      </c>
      <c r="BVN1" s="110" t="s">
        <v>4030</v>
      </c>
      <c r="BVO1" s="110" t="s">
        <v>4031</v>
      </c>
      <c r="BVP1" s="110" t="s">
        <v>4032</v>
      </c>
      <c r="BVQ1" s="110" t="s">
        <v>4033</v>
      </c>
      <c r="BVR1" s="110" t="s">
        <v>4034</v>
      </c>
      <c r="BVS1" s="110" t="s">
        <v>4035</v>
      </c>
      <c r="BVT1" s="110" t="s">
        <v>4036</v>
      </c>
      <c r="BVU1" s="110" t="s">
        <v>4037</v>
      </c>
      <c r="BVV1" s="110" t="s">
        <v>4038</v>
      </c>
      <c r="BVW1" s="110" t="s">
        <v>4039</v>
      </c>
      <c r="BVX1" s="110" t="s">
        <v>4040</v>
      </c>
      <c r="BVY1" s="110" t="s">
        <v>4041</v>
      </c>
      <c r="BVZ1" s="110" t="s">
        <v>4042</v>
      </c>
      <c r="BWA1" s="110" t="s">
        <v>4043</v>
      </c>
      <c r="BWB1" s="110" t="s">
        <v>4044</v>
      </c>
      <c r="BWC1" s="110" t="s">
        <v>4045</v>
      </c>
      <c r="BWD1" s="110" t="s">
        <v>4046</v>
      </c>
      <c r="BWE1" s="110" t="s">
        <v>4047</v>
      </c>
      <c r="BWF1" s="110" t="s">
        <v>4048</v>
      </c>
      <c r="BWG1" s="110" t="s">
        <v>4049</v>
      </c>
      <c r="BWH1" s="110" t="s">
        <v>4050</v>
      </c>
      <c r="BWI1" s="110" t="s">
        <v>4051</v>
      </c>
      <c r="BWJ1" s="110" t="s">
        <v>4052</v>
      </c>
      <c r="BWK1" s="110" t="s">
        <v>4053</v>
      </c>
      <c r="BWL1" s="110" t="s">
        <v>4054</v>
      </c>
      <c r="BWM1" s="110" t="s">
        <v>4055</v>
      </c>
      <c r="BWN1" s="110" t="s">
        <v>4056</v>
      </c>
      <c r="BWO1" s="110" t="s">
        <v>4057</v>
      </c>
      <c r="BWP1" s="110" t="s">
        <v>4058</v>
      </c>
      <c r="BWQ1" s="110" t="s">
        <v>4059</v>
      </c>
      <c r="BWR1" s="110" t="s">
        <v>4060</v>
      </c>
      <c r="BWS1" s="110" t="s">
        <v>4061</v>
      </c>
      <c r="BWT1" s="110" t="s">
        <v>4062</v>
      </c>
      <c r="BWU1" s="110" t="s">
        <v>4063</v>
      </c>
      <c r="BWV1" s="110" t="s">
        <v>4064</v>
      </c>
      <c r="BWW1" s="110" t="s">
        <v>4065</v>
      </c>
      <c r="BWX1" s="110" t="s">
        <v>4066</v>
      </c>
      <c r="BWY1" s="110" t="s">
        <v>4067</v>
      </c>
      <c r="BWZ1" s="110" t="s">
        <v>4068</v>
      </c>
      <c r="BXA1" s="110" t="s">
        <v>4069</v>
      </c>
      <c r="BXB1" s="110" t="s">
        <v>4070</v>
      </c>
      <c r="BXC1" s="110" t="s">
        <v>4071</v>
      </c>
      <c r="BXD1" s="110" t="s">
        <v>4072</v>
      </c>
      <c r="BXE1" s="110" t="s">
        <v>4073</v>
      </c>
      <c r="BXF1" s="110" t="s">
        <v>4074</v>
      </c>
      <c r="BXG1" s="110" t="s">
        <v>4075</v>
      </c>
      <c r="BXH1" s="110" t="s">
        <v>4076</v>
      </c>
      <c r="BXI1" s="110" t="s">
        <v>4077</v>
      </c>
      <c r="BXJ1" s="110" t="s">
        <v>4078</v>
      </c>
      <c r="BXK1" s="110" t="s">
        <v>4079</v>
      </c>
      <c r="BXL1" s="110" t="s">
        <v>4080</v>
      </c>
      <c r="BXM1" s="110" t="s">
        <v>4081</v>
      </c>
      <c r="BXN1" s="110" t="s">
        <v>4082</v>
      </c>
      <c r="BXO1" s="110" t="s">
        <v>4083</v>
      </c>
      <c r="BXP1" s="110" t="s">
        <v>4084</v>
      </c>
      <c r="BXQ1" s="110" t="s">
        <v>4085</v>
      </c>
      <c r="BXR1" s="110" t="s">
        <v>4086</v>
      </c>
      <c r="BXS1" s="110" t="s">
        <v>4087</v>
      </c>
      <c r="BXT1" s="110" t="s">
        <v>4088</v>
      </c>
      <c r="BXU1" s="110" t="s">
        <v>4089</v>
      </c>
      <c r="BXV1" s="110" t="s">
        <v>4090</v>
      </c>
      <c r="BXW1" s="110" t="s">
        <v>4091</v>
      </c>
      <c r="BXX1" s="110" t="s">
        <v>4092</v>
      </c>
      <c r="BXY1" s="110" t="s">
        <v>4093</v>
      </c>
      <c r="BXZ1" s="110" t="s">
        <v>4094</v>
      </c>
      <c r="BYA1" s="110" t="s">
        <v>4095</v>
      </c>
      <c r="BYB1" s="110" t="s">
        <v>4096</v>
      </c>
      <c r="BYC1" s="110" t="s">
        <v>4097</v>
      </c>
      <c r="BYD1" s="110" t="s">
        <v>4098</v>
      </c>
      <c r="BYE1" s="110" t="s">
        <v>4099</v>
      </c>
      <c r="BYF1" s="110" t="s">
        <v>4100</v>
      </c>
      <c r="BYG1" s="110" t="s">
        <v>4101</v>
      </c>
      <c r="BYH1" s="110" t="s">
        <v>4102</v>
      </c>
      <c r="BYI1" s="110" t="s">
        <v>4103</v>
      </c>
      <c r="BYJ1" s="110" t="s">
        <v>4104</v>
      </c>
      <c r="BYK1" s="110" t="s">
        <v>4105</v>
      </c>
      <c r="BYL1" s="110" t="s">
        <v>4106</v>
      </c>
      <c r="BYM1" s="110" t="s">
        <v>4107</v>
      </c>
      <c r="BYN1" s="110" t="s">
        <v>4108</v>
      </c>
      <c r="BYO1" s="110" t="s">
        <v>4109</v>
      </c>
      <c r="BYP1" s="110" t="s">
        <v>4110</v>
      </c>
      <c r="BYQ1" s="110" t="s">
        <v>4111</v>
      </c>
      <c r="BYR1" s="110" t="s">
        <v>4112</v>
      </c>
      <c r="BYS1" s="110" t="s">
        <v>4113</v>
      </c>
      <c r="BYT1" s="110" t="s">
        <v>4114</v>
      </c>
      <c r="BYU1" s="110" t="s">
        <v>4115</v>
      </c>
      <c r="BYV1" s="110" t="s">
        <v>4116</v>
      </c>
      <c r="BYW1" s="110" t="s">
        <v>4117</v>
      </c>
      <c r="BYX1" s="110" t="s">
        <v>4118</v>
      </c>
      <c r="BYY1" s="110" t="s">
        <v>4119</v>
      </c>
      <c r="BYZ1" s="110" t="s">
        <v>4120</v>
      </c>
      <c r="BZA1" s="110" t="s">
        <v>4121</v>
      </c>
      <c r="BZB1" s="110" t="s">
        <v>4122</v>
      </c>
      <c r="BZC1" s="110" t="s">
        <v>4123</v>
      </c>
      <c r="BZD1" s="110" t="s">
        <v>4124</v>
      </c>
      <c r="BZE1" s="110" t="s">
        <v>4125</v>
      </c>
      <c r="BZF1" s="110" t="s">
        <v>4126</v>
      </c>
      <c r="BZG1" s="110" t="s">
        <v>4127</v>
      </c>
      <c r="BZH1" s="110" t="s">
        <v>4128</v>
      </c>
      <c r="BZI1" s="110" t="s">
        <v>4129</v>
      </c>
      <c r="BZJ1" s="110" t="s">
        <v>4130</v>
      </c>
      <c r="BZK1" s="110" t="s">
        <v>4131</v>
      </c>
      <c r="BZL1" s="110" t="s">
        <v>4132</v>
      </c>
      <c r="BZM1" s="110" t="s">
        <v>4133</v>
      </c>
      <c r="BZN1" s="110" t="s">
        <v>4134</v>
      </c>
      <c r="BZO1" s="110" t="s">
        <v>4135</v>
      </c>
      <c r="BZP1" s="110" t="s">
        <v>4136</v>
      </c>
      <c r="BZQ1" s="110" t="s">
        <v>4137</v>
      </c>
      <c r="BZR1" s="110" t="s">
        <v>4138</v>
      </c>
      <c r="BZS1" s="110" t="s">
        <v>4139</v>
      </c>
      <c r="BZT1" s="110" t="s">
        <v>4140</v>
      </c>
      <c r="BZU1" s="110" t="s">
        <v>4141</v>
      </c>
      <c r="BZV1" s="110" t="s">
        <v>4142</v>
      </c>
      <c r="BZW1" s="110" t="s">
        <v>4143</v>
      </c>
      <c r="BZX1" s="110" t="s">
        <v>4144</v>
      </c>
      <c r="BZY1" s="110" t="s">
        <v>4145</v>
      </c>
      <c r="BZZ1" s="110" t="s">
        <v>4146</v>
      </c>
      <c r="CAA1" s="110" t="s">
        <v>4147</v>
      </c>
      <c r="CAB1" s="110" t="s">
        <v>4148</v>
      </c>
      <c r="CAC1" s="110" t="s">
        <v>4149</v>
      </c>
      <c r="CAD1" s="110" t="s">
        <v>4150</v>
      </c>
      <c r="CAE1" s="110" t="s">
        <v>4151</v>
      </c>
      <c r="CAF1" s="110" t="s">
        <v>4152</v>
      </c>
      <c r="CAG1" s="110" t="s">
        <v>4153</v>
      </c>
      <c r="CAH1" s="110" t="s">
        <v>4154</v>
      </c>
      <c r="CAI1" s="110" t="s">
        <v>4155</v>
      </c>
      <c r="CAJ1" s="110" t="s">
        <v>4156</v>
      </c>
      <c r="CAK1" s="110" t="s">
        <v>4157</v>
      </c>
      <c r="CAL1" s="110" t="s">
        <v>4158</v>
      </c>
      <c r="CAM1" s="110" t="s">
        <v>4159</v>
      </c>
      <c r="CAN1" s="110" t="s">
        <v>4160</v>
      </c>
      <c r="CAO1" s="110" t="s">
        <v>4161</v>
      </c>
      <c r="CAP1" s="110" t="s">
        <v>4162</v>
      </c>
      <c r="CAQ1" s="110" t="s">
        <v>4163</v>
      </c>
      <c r="CAR1" s="110" t="s">
        <v>4164</v>
      </c>
      <c r="CAS1" s="110" t="s">
        <v>4165</v>
      </c>
      <c r="CAT1" s="110" t="s">
        <v>4166</v>
      </c>
      <c r="CAU1" s="110" t="s">
        <v>4167</v>
      </c>
      <c r="CAV1" s="110" t="s">
        <v>4168</v>
      </c>
      <c r="CAW1" s="110" t="s">
        <v>4169</v>
      </c>
      <c r="CAX1" s="110" t="s">
        <v>4170</v>
      </c>
      <c r="CAY1" s="110" t="s">
        <v>4171</v>
      </c>
      <c r="CAZ1" s="110" t="s">
        <v>4172</v>
      </c>
      <c r="CBA1" s="110" t="s">
        <v>4173</v>
      </c>
      <c r="CBB1" s="110" t="s">
        <v>4174</v>
      </c>
      <c r="CBC1" s="110" t="s">
        <v>4175</v>
      </c>
      <c r="CBD1" s="110" t="s">
        <v>4176</v>
      </c>
      <c r="CBE1" s="110" t="s">
        <v>4177</v>
      </c>
      <c r="CBF1" s="110" t="s">
        <v>4178</v>
      </c>
      <c r="CBG1" s="110" t="s">
        <v>4179</v>
      </c>
      <c r="CBH1" s="110" t="s">
        <v>4180</v>
      </c>
      <c r="CBI1" s="110" t="s">
        <v>4181</v>
      </c>
      <c r="CBJ1" s="110" t="s">
        <v>4182</v>
      </c>
      <c r="CBK1" s="110" t="s">
        <v>4183</v>
      </c>
      <c r="CBL1" s="110" t="s">
        <v>4184</v>
      </c>
      <c r="CBM1" s="110" t="s">
        <v>4185</v>
      </c>
      <c r="CBN1" s="110" t="s">
        <v>4186</v>
      </c>
      <c r="CBO1" s="110" t="s">
        <v>4187</v>
      </c>
      <c r="CBP1" s="110" t="s">
        <v>4188</v>
      </c>
      <c r="CBQ1" s="110" t="s">
        <v>4189</v>
      </c>
      <c r="CBR1" s="110" t="s">
        <v>4190</v>
      </c>
      <c r="CBS1" s="110" t="s">
        <v>4191</v>
      </c>
      <c r="CBT1" s="110" t="s">
        <v>4192</v>
      </c>
      <c r="CBU1" s="110" t="s">
        <v>4193</v>
      </c>
      <c r="CBV1" s="110" t="s">
        <v>4194</v>
      </c>
      <c r="CBW1" s="110" t="s">
        <v>4195</v>
      </c>
      <c r="CBX1" s="110" t="s">
        <v>4196</v>
      </c>
      <c r="CBY1" s="110" t="s">
        <v>4197</v>
      </c>
      <c r="CBZ1" s="110" t="s">
        <v>4198</v>
      </c>
      <c r="CCA1" s="110" t="s">
        <v>4199</v>
      </c>
      <c r="CCB1" s="110" t="s">
        <v>4200</v>
      </c>
      <c r="CCC1" s="110" t="s">
        <v>4201</v>
      </c>
      <c r="CCD1" s="110" t="s">
        <v>4202</v>
      </c>
      <c r="CCE1" s="110" t="s">
        <v>4203</v>
      </c>
      <c r="CCF1" s="110" t="s">
        <v>4204</v>
      </c>
      <c r="CCG1" s="110" t="s">
        <v>4205</v>
      </c>
      <c r="CCH1" s="110" t="s">
        <v>4206</v>
      </c>
      <c r="CCI1" s="110" t="s">
        <v>4207</v>
      </c>
      <c r="CCJ1" s="110" t="s">
        <v>4208</v>
      </c>
      <c r="CCK1" s="110" t="s">
        <v>4209</v>
      </c>
      <c r="CCL1" s="110" t="s">
        <v>4210</v>
      </c>
      <c r="CCM1" s="110" t="s">
        <v>4211</v>
      </c>
      <c r="CCN1" s="110" t="s">
        <v>4212</v>
      </c>
      <c r="CCO1" s="110" t="s">
        <v>4213</v>
      </c>
      <c r="CCP1" s="110" t="s">
        <v>4214</v>
      </c>
      <c r="CCQ1" s="110" t="s">
        <v>4215</v>
      </c>
      <c r="CCR1" s="110" t="s">
        <v>4216</v>
      </c>
      <c r="CCS1" s="110" t="s">
        <v>4217</v>
      </c>
      <c r="CCT1" s="110" t="s">
        <v>4218</v>
      </c>
      <c r="CCU1" s="110" t="s">
        <v>4219</v>
      </c>
      <c r="CCV1" s="110" t="s">
        <v>4220</v>
      </c>
      <c r="CCW1" s="110" t="s">
        <v>4221</v>
      </c>
      <c r="CCX1" s="110" t="s">
        <v>4222</v>
      </c>
      <c r="CCY1" s="110" t="s">
        <v>4223</v>
      </c>
      <c r="CCZ1" s="110" t="s">
        <v>4224</v>
      </c>
      <c r="CDA1" s="110" t="s">
        <v>4225</v>
      </c>
      <c r="CDB1" s="110" t="s">
        <v>4226</v>
      </c>
      <c r="CDC1" s="110" t="s">
        <v>4227</v>
      </c>
      <c r="CDD1" s="110" t="s">
        <v>4228</v>
      </c>
      <c r="CDE1" s="110" t="s">
        <v>4229</v>
      </c>
      <c r="CDF1" s="110" t="s">
        <v>4230</v>
      </c>
      <c r="CDG1" s="110" t="s">
        <v>4231</v>
      </c>
      <c r="CDH1" s="110" t="s">
        <v>4232</v>
      </c>
      <c r="CDI1" s="110" t="s">
        <v>4233</v>
      </c>
      <c r="CDJ1" s="110" t="s">
        <v>4234</v>
      </c>
      <c r="CDK1" s="110" t="s">
        <v>4235</v>
      </c>
      <c r="CDL1" s="110" t="s">
        <v>4236</v>
      </c>
      <c r="CDM1" s="110" t="s">
        <v>4237</v>
      </c>
      <c r="CDN1" s="110" t="s">
        <v>4238</v>
      </c>
      <c r="CDO1" s="110" t="s">
        <v>4239</v>
      </c>
      <c r="CDP1" s="110" t="s">
        <v>4240</v>
      </c>
      <c r="CDQ1" s="110" t="s">
        <v>4241</v>
      </c>
      <c r="CDR1" s="110" t="s">
        <v>4242</v>
      </c>
      <c r="CDS1" s="110" t="s">
        <v>4243</v>
      </c>
      <c r="CDT1" s="110" t="s">
        <v>4244</v>
      </c>
      <c r="CDU1" s="110" t="s">
        <v>4245</v>
      </c>
      <c r="CDV1" s="110" t="s">
        <v>4246</v>
      </c>
      <c r="CDW1" s="110" t="s">
        <v>4247</v>
      </c>
      <c r="CDX1" s="110" t="s">
        <v>4248</v>
      </c>
      <c r="CDY1" s="110" t="s">
        <v>4249</v>
      </c>
      <c r="CDZ1" s="110" t="s">
        <v>4250</v>
      </c>
      <c r="CEA1" s="110" t="s">
        <v>4251</v>
      </c>
      <c r="CEB1" s="110" t="s">
        <v>4252</v>
      </c>
      <c r="CEC1" s="110" t="s">
        <v>4253</v>
      </c>
      <c r="CED1" s="110" t="s">
        <v>4254</v>
      </c>
      <c r="CEE1" s="110" t="s">
        <v>4255</v>
      </c>
      <c r="CEF1" s="110" t="s">
        <v>4256</v>
      </c>
      <c r="CEG1" s="110" t="s">
        <v>4257</v>
      </c>
      <c r="CEH1" s="110" t="s">
        <v>4258</v>
      </c>
      <c r="CEI1" s="110" t="s">
        <v>4259</v>
      </c>
      <c r="CEJ1" s="110" t="s">
        <v>4260</v>
      </c>
      <c r="CEK1" s="110" t="s">
        <v>4261</v>
      </c>
      <c r="CEL1" s="110" t="s">
        <v>4262</v>
      </c>
      <c r="CEM1" s="110" t="s">
        <v>4263</v>
      </c>
      <c r="CEN1" s="110" t="s">
        <v>4264</v>
      </c>
      <c r="CEO1" s="110" t="s">
        <v>4265</v>
      </c>
      <c r="CEP1" s="110" t="s">
        <v>4266</v>
      </c>
      <c r="CEQ1" s="110" t="s">
        <v>4267</v>
      </c>
      <c r="CER1" s="110" t="s">
        <v>4268</v>
      </c>
      <c r="CES1" s="110" t="s">
        <v>4269</v>
      </c>
      <c r="CET1" s="110" t="s">
        <v>4270</v>
      </c>
      <c r="CEU1" s="110" t="s">
        <v>4271</v>
      </c>
      <c r="CEV1" s="110" t="s">
        <v>4272</v>
      </c>
      <c r="CEW1" s="110" t="s">
        <v>4273</v>
      </c>
      <c r="CEX1" s="110" t="s">
        <v>4274</v>
      </c>
      <c r="CEY1" s="110" t="s">
        <v>4275</v>
      </c>
      <c r="CEZ1" s="110" t="s">
        <v>4276</v>
      </c>
      <c r="CFA1" s="110" t="s">
        <v>4277</v>
      </c>
      <c r="CFB1" s="110" t="s">
        <v>4278</v>
      </c>
      <c r="CFC1" s="110" t="s">
        <v>4279</v>
      </c>
      <c r="CFD1" s="110" t="s">
        <v>4280</v>
      </c>
      <c r="CFE1" s="110" t="s">
        <v>4281</v>
      </c>
      <c r="CFF1" s="110" t="s">
        <v>4282</v>
      </c>
      <c r="CFG1" s="110" t="s">
        <v>4283</v>
      </c>
      <c r="CFH1" s="110" t="s">
        <v>4284</v>
      </c>
      <c r="CFI1" s="110" t="s">
        <v>4285</v>
      </c>
      <c r="CFJ1" s="110" t="s">
        <v>4286</v>
      </c>
      <c r="CFK1" s="110" t="s">
        <v>4287</v>
      </c>
      <c r="CFL1" s="110" t="s">
        <v>4288</v>
      </c>
      <c r="CFM1" s="110" t="s">
        <v>4289</v>
      </c>
      <c r="CFN1" s="110" t="s">
        <v>4290</v>
      </c>
      <c r="CFO1" s="110" t="s">
        <v>4291</v>
      </c>
      <c r="CFP1" s="110" t="s">
        <v>4292</v>
      </c>
      <c r="CFQ1" s="110" t="s">
        <v>4293</v>
      </c>
      <c r="CFR1" s="110" t="s">
        <v>4294</v>
      </c>
      <c r="CFS1" s="110" t="s">
        <v>4295</v>
      </c>
      <c r="CFT1" s="110" t="s">
        <v>4296</v>
      </c>
      <c r="CFU1" s="110" t="s">
        <v>4297</v>
      </c>
      <c r="CFV1" s="110" t="s">
        <v>4298</v>
      </c>
      <c r="CFW1" s="110" t="s">
        <v>4299</v>
      </c>
      <c r="CFX1" s="110" t="s">
        <v>4300</v>
      </c>
      <c r="CFY1" s="110" t="s">
        <v>4301</v>
      </c>
      <c r="CFZ1" s="110" t="s">
        <v>4302</v>
      </c>
      <c r="CGA1" s="110" t="s">
        <v>4303</v>
      </c>
      <c r="CGB1" s="110" t="s">
        <v>4304</v>
      </c>
      <c r="CGC1" s="110" t="s">
        <v>4305</v>
      </c>
      <c r="CGD1" s="110" t="s">
        <v>4306</v>
      </c>
      <c r="CGE1" s="110" t="s">
        <v>4307</v>
      </c>
      <c r="CGF1" s="110" t="s">
        <v>4308</v>
      </c>
      <c r="CGG1" s="110" t="s">
        <v>4309</v>
      </c>
      <c r="CGH1" s="110" t="s">
        <v>4310</v>
      </c>
      <c r="CGI1" s="110" t="s">
        <v>4311</v>
      </c>
      <c r="CGJ1" s="110" t="s">
        <v>4312</v>
      </c>
      <c r="CGK1" s="110" t="s">
        <v>4313</v>
      </c>
      <c r="CGL1" s="110" t="s">
        <v>4314</v>
      </c>
      <c r="CGM1" s="110" t="s">
        <v>4315</v>
      </c>
      <c r="CGN1" s="110" t="s">
        <v>4316</v>
      </c>
      <c r="CGO1" s="110" t="s">
        <v>4317</v>
      </c>
      <c r="CGP1" s="110" t="s">
        <v>4318</v>
      </c>
      <c r="CGQ1" s="110" t="s">
        <v>4319</v>
      </c>
      <c r="CGR1" s="110" t="s">
        <v>4320</v>
      </c>
      <c r="CGS1" s="110" t="s">
        <v>4321</v>
      </c>
      <c r="CGT1" s="110" t="s">
        <v>4322</v>
      </c>
      <c r="CGU1" s="110" t="s">
        <v>4323</v>
      </c>
      <c r="CGV1" s="110" t="s">
        <v>4324</v>
      </c>
      <c r="CGW1" s="110" t="s">
        <v>4325</v>
      </c>
      <c r="CGX1" s="110" t="s">
        <v>4326</v>
      </c>
      <c r="CGY1" s="110" t="s">
        <v>4327</v>
      </c>
      <c r="CGZ1" s="110" t="s">
        <v>4328</v>
      </c>
      <c r="CHA1" s="110" t="s">
        <v>4329</v>
      </c>
      <c r="CHB1" s="110" t="s">
        <v>4330</v>
      </c>
      <c r="CHC1" s="110" t="s">
        <v>4331</v>
      </c>
      <c r="CHD1" s="110" t="s">
        <v>4332</v>
      </c>
      <c r="CHE1" s="110" t="s">
        <v>4333</v>
      </c>
      <c r="CHF1" s="110" t="s">
        <v>4334</v>
      </c>
      <c r="CHG1" s="110" t="s">
        <v>4335</v>
      </c>
      <c r="CHH1" s="110" t="s">
        <v>4336</v>
      </c>
      <c r="CHI1" s="110" t="s">
        <v>4337</v>
      </c>
      <c r="CHJ1" s="110" t="s">
        <v>4338</v>
      </c>
      <c r="CHK1" s="110" t="s">
        <v>4339</v>
      </c>
      <c r="CHL1" s="110" t="s">
        <v>4340</v>
      </c>
      <c r="CHM1" s="110" t="s">
        <v>4341</v>
      </c>
      <c r="CHN1" s="110" t="s">
        <v>4342</v>
      </c>
      <c r="CHO1" s="110" t="s">
        <v>4343</v>
      </c>
      <c r="CHP1" s="110" t="s">
        <v>4344</v>
      </c>
      <c r="CHQ1" s="110" t="s">
        <v>4345</v>
      </c>
      <c r="CHR1" s="110" t="s">
        <v>4346</v>
      </c>
      <c r="CHS1" s="110" t="s">
        <v>4347</v>
      </c>
      <c r="CHT1" s="110" t="s">
        <v>4348</v>
      </c>
      <c r="CHU1" s="110" t="s">
        <v>4349</v>
      </c>
      <c r="CHV1" s="110" t="s">
        <v>4350</v>
      </c>
      <c r="CHW1" s="110" t="s">
        <v>4351</v>
      </c>
      <c r="CHX1" s="110" t="s">
        <v>4352</v>
      </c>
      <c r="CHY1" s="110" t="s">
        <v>4353</v>
      </c>
      <c r="CHZ1" s="110" t="s">
        <v>4354</v>
      </c>
      <c r="CIA1" s="110" t="s">
        <v>4355</v>
      </c>
      <c r="CIB1" s="110" t="s">
        <v>4356</v>
      </c>
      <c r="CIC1" s="110" t="s">
        <v>4357</v>
      </c>
      <c r="CID1" s="110" t="s">
        <v>4358</v>
      </c>
      <c r="CIE1" s="110" t="s">
        <v>4359</v>
      </c>
      <c r="CIF1" s="110" t="s">
        <v>4360</v>
      </c>
      <c r="CIG1" s="110" t="s">
        <v>4361</v>
      </c>
      <c r="CIH1" s="110" t="s">
        <v>4362</v>
      </c>
      <c r="CII1" s="110" t="s">
        <v>4363</v>
      </c>
      <c r="CIJ1" s="110" t="s">
        <v>4364</v>
      </c>
      <c r="CIK1" s="110" t="s">
        <v>4365</v>
      </c>
      <c r="CIL1" s="110" t="s">
        <v>4366</v>
      </c>
      <c r="CIM1" s="110" t="s">
        <v>4367</v>
      </c>
      <c r="CIN1" s="110" t="s">
        <v>4368</v>
      </c>
      <c r="CIO1" s="110" t="s">
        <v>4369</v>
      </c>
      <c r="CIP1" s="110" t="s">
        <v>4370</v>
      </c>
      <c r="CIQ1" s="110" t="s">
        <v>4371</v>
      </c>
      <c r="CIR1" s="110" t="s">
        <v>4372</v>
      </c>
      <c r="CIS1" s="110" t="s">
        <v>4373</v>
      </c>
      <c r="CIT1" s="110" t="s">
        <v>4374</v>
      </c>
      <c r="CIU1" s="110" t="s">
        <v>4375</v>
      </c>
      <c r="CIV1" s="110" t="s">
        <v>4376</v>
      </c>
      <c r="CIW1" s="110" t="s">
        <v>4377</v>
      </c>
      <c r="CIX1" s="110" t="s">
        <v>4378</v>
      </c>
      <c r="CIY1" s="110" t="s">
        <v>4379</v>
      </c>
      <c r="CIZ1" s="110" t="s">
        <v>4380</v>
      </c>
      <c r="CJA1" s="110" t="s">
        <v>4381</v>
      </c>
      <c r="CJB1" s="110" t="s">
        <v>4382</v>
      </c>
      <c r="CJC1" s="110" t="s">
        <v>4383</v>
      </c>
      <c r="CJD1" s="110" t="s">
        <v>4384</v>
      </c>
      <c r="CJE1" s="110" t="s">
        <v>4385</v>
      </c>
      <c r="CJF1" s="110" t="s">
        <v>4386</v>
      </c>
      <c r="CJG1" s="110" t="s">
        <v>4387</v>
      </c>
      <c r="CJH1" s="110" t="s">
        <v>4388</v>
      </c>
      <c r="CJI1" s="110" t="s">
        <v>4389</v>
      </c>
      <c r="CJJ1" s="110" t="s">
        <v>4390</v>
      </c>
      <c r="CJK1" s="110" t="s">
        <v>4391</v>
      </c>
      <c r="CJL1" s="110" t="s">
        <v>4392</v>
      </c>
      <c r="CJM1" s="110" t="s">
        <v>4393</v>
      </c>
      <c r="CJN1" s="110" t="s">
        <v>4394</v>
      </c>
      <c r="CJO1" s="110" t="s">
        <v>4395</v>
      </c>
      <c r="CJP1" s="110" t="s">
        <v>4396</v>
      </c>
      <c r="CJQ1" s="110" t="s">
        <v>4397</v>
      </c>
      <c r="CJR1" s="110" t="s">
        <v>4398</v>
      </c>
      <c r="CJS1" s="110" t="s">
        <v>4399</v>
      </c>
      <c r="CJT1" s="110" t="s">
        <v>4400</v>
      </c>
      <c r="CJU1" s="110" t="s">
        <v>4401</v>
      </c>
      <c r="CJV1" s="110" t="s">
        <v>4402</v>
      </c>
      <c r="CJW1" s="110" t="s">
        <v>4403</v>
      </c>
      <c r="CJX1" s="110" t="s">
        <v>4404</v>
      </c>
      <c r="CJY1" s="110" t="s">
        <v>4405</v>
      </c>
      <c r="CJZ1" s="110" t="s">
        <v>4406</v>
      </c>
      <c r="CKA1" s="110" t="s">
        <v>4407</v>
      </c>
      <c r="CKB1" s="110" t="s">
        <v>4408</v>
      </c>
      <c r="CKC1" s="110" t="s">
        <v>4409</v>
      </c>
      <c r="CKD1" s="110" t="s">
        <v>4410</v>
      </c>
      <c r="CKE1" s="110" t="s">
        <v>4411</v>
      </c>
      <c r="CKF1" s="110" t="s">
        <v>4412</v>
      </c>
      <c r="CKG1" s="110" t="s">
        <v>4413</v>
      </c>
      <c r="CKH1" s="110" t="s">
        <v>4414</v>
      </c>
      <c r="CKI1" s="110" t="s">
        <v>4415</v>
      </c>
      <c r="CKJ1" s="110" t="s">
        <v>4416</v>
      </c>
      <c r="CKK1" s="110" t="s">
        <v>4417</v>
      </c>
      <c r="CKL1" s="110" t="s">
        <v>4418</v>
      </c>
      <c r="CKM1" s="110" t="s">
        <v>4419</v>
      </c>
      <c r="CKN1" s="110" t="s">
        <v>4420</v>
      </c>
      <c r="CKO1" s="110" t="s">
        <v>4421</v>
      </c>
      <c r="CKP1" s="110" t="s">
        <v>4422</v>
      </c>
      <c r="CKQ1" s="110" t="s">
        <v>4423</v>
      </c>
      <c r="CKR1" s="110" t="s">
        <v>4424</v>
      </c>
      <c r="CKS1" s="110" t="s">
        <v>4425</v>
      </c>
      <c r="CKT1" s="110" t="s">
        <v>4426</v>
      </c>
      <c r="CKU1" s="110" t="s">
        <v>4427</v>
      </c>
      <c r="CKV1" s="110" t="s">
        <v>4428</v>
      </c>
      <c r="CKW1" s="110" t="s">
        <v>4429</v>
      </c>
      <c r="CKX1" s="110" t="s">
        <v>4430</v>
      </c>
      <c r="CKY1" s="110" t="s">
        <v>4431</v>
      </c>
      <c r="CKZ1" s="110" t="s">
        <v>4432</v>
      </c>
      <c r="CLA1" s="110" t="s">
        <v>4433</v>
      </c>
      <c r="CLB1" s="110" t="s">
        <v>4434</v>
      </c>
      <c r="CLC1" s="110" t="s">
        <v>4435</v>
      </c>
      <c r="CLD1" s="110" t="s">
        <v>4436</v>
      </c>
      <c r="CLE1" s="110" t="s">
        <v>4437</v>
      </c>
      <c r="CLF1" s="110" t="s">
        <v>4438</v>
      </c>
      <c r="CLG1" s="110" t="s">
        <v>4439</v>
      </c>
      <c r="CLH1" s="110" t="s">
        <v>4440</v>
      </c>
      <c r="CLI1" s="110" t="s">
        <v>4441</v>
      </c>
      <c r="CLJ1" s="110" t="s">
        <v>4442</v>
      </c>
      <c r="CLK1" s="110" t="s">
        <v>4443</v>
      </c>
      <c r="CLL1" s="110" t="s">
        <v>4444</v>
      </c>
      <c r="CLM1" s="110" t="s">
        <v>4445</v>
      </c>
      <c r="CLN1" s="110" t="s">
        <v>4446</v>
      </c>
      <c r="CLO1" s="110" t="s">
        <v>4447</v>
      </c>
      <c r="CLP1" s="110" t="s">
        <v>4448</v>
      </c>
      <c r="CLQ1" s="110" t="s">
        <v>4449</v>
      </c>
      <c r="CLR1" s="110" t="s">
        <v>4450</v>
      </c>
      <c r="CLS1" s="110" t="s">
        <v>4451</v>
      </c>
      <c r="CLT1" s="110" t="s">
        <v>4452</v>
      </c>
      <c r="CLU1" s="110" t="s">
        <v>4453</v>
      </c>
      <c r="CLV1" s="110" t="s">
        <v>4454</v>
      </c>
      <c r="CLW1" s="110" t="s">
        <v>4455</v>
      </c>
      <c r="CLX1" s="110" t="s">
        <v>4456</v>
      </c>
      <c r="CLY1" s="110" t="s">
        <v>4457</v>
      </c>
      <c r="CLZ1" s="110" t="s">
        <v>4458</v>
      </c>
      <c r="CMA1" s="110" t="s">
        <v>4459</v>
      </c>
      <c r="CMB1" s="110" t="s">
        <v>4460</v>
      </c>
      <c r="CMC1" s="110" t="s">
        <v>4461</v>
      </c>
      <c r="CMD1" s="110" t="s">
        <v>4462</v>
      </c>
      <c r="CME1" s="110" t="s">
        <v>4463</v>
      </c>
      <c r="CMF1" s="110" t="s">
        <v>4464</v>
      </c>
      <c r="CMG1" s="110" t="s">
        <v>4465</v>
      </c>
      <c r="CMH1" s="110" t="s">
        <v>4466</v>
      </c>
      <c r="CMI1" s="110" t="s">
        <v>4467</v>
      </c>
      <c r="CMJ1" s="110" t="s">
        <v>4468</v>
      </c>
      <c r="CMK1" s="110" t="s">
        <v>4469</v>
      </c>
      <c r="CML1" s="110" t="s">
        <v>4470</v>
      </c>
      <c r="CMM1" s="110" t="s">
        <v>4471</v>
      </c>
      <c r="CMN1" s="110" t="s">
        <v>4472</v>
      </c>
      <c r="CMO1" s="110" t="s">
        <v>4473</v>
      </c>
      <c r="CMP1" s="110" t="s">
        <v>4474</v>
      </c>
      <c r="CMQ1" s="110" t="s">
        <v>4475</v>
      </c>
      <c r="CMR1" s="110" t="s">
        <v>4476</v>
      </c>
      <c r="CMS1" s="110" t="s">
        <v>4477</v>
      </c>
      <c r="CMT1" s="110" t="s">
        <v>4478</v>
      </c>
      <c r="CMU1" s="110" t="s">
        <v>4479</v>
      </c>
      <c r="CMV1" s="110" t="s">
        <v>4480</v>
      </c>
      <c r="CMW1" s="110" t="s">
        <v>4481</v>
      </c>
      <c r="CMX1" s="110" t="s">
        <v>4482</v>
      </c>
      <c r="CMY1" s="110" t="s">
        <v>4483</v>
      </c>
      <c r="CMZ1" s="110" t="s">
        <v>4484</v>
      </c>
      <c r="CNA1" s="110" t="s">
        <v>4485</v>
      </c>
      <c r="CNB1" s="110" t="s">
        <v>4486</v>
      </c>
      <c r="CNC1" s="110" t="s">
        <v>4487</v>
      </c>
      <c r="CND1" s="110" t="s">
        <v>4488</v>
      </c>
      <c r="CNE1" s="110" t="s">
        <v>4489</v>
      </c>
      <c r="CNF1" s="110" t="s">
        <v>4490</v>
      </c>
      <c r="CNG1" s="110" t="s">
        <v>4491</v>
      </c>
      <c r="CNH1" s="110" t="s">
        <v>4492</v>
      </c>
      <c r="CNI1" s="110" t="s">
        <v>4493</v>
      </c>
      <c r="CNJ1" s="110" t="s">
        <v>4494</v>
      </c>
      <c r="CNK1" s="110" t="s">
        <v>4495</v>
      </c>
      <c r="CNL1" s="110" t="s">
        <v>4496</v>
      </c>
      <c r="CNM1" s="110" t="s">
        <v>4497</v>
      </c>
      <c r="CNN1" s="110" t="s">
        <v>4498</v>
      </c>
      <c r="CNO1" s="110" t="s">
        <v>4499</v>
      </c>
      <c r="CNP1" s="110" t="s">
        <v>4500</v>
      </c>
      <c r="CNQ1" s="110" t="s">
        <v>4501</v>
      </c>
      <c r="CNR1" s="110" t="s">
        <v>4502</v>
      </c>
      <c r="CNS1" s="110" t="s">
        <v>4503</v>
      </c>
      <c r="CNT1" s="110" t="s">
        <v>4504</v>
      </c>
      <c r="CNU1" s="110" t="s">
        <v>4505</v>
      </c>
      <c r="CNV1" s="110" t="s">
        <v>4506</v>
      </c>
      <c r="CNW1" s="110" t="s">
        <v>4507</v>
      </c>
      <c r="CNX1" s="110" t="s">
        <v>4508</v>
      </c>
      <c r="CNY1" s="110" t="s">
        <v>4509</v>
      </c>
      <c r="CNZ1" s="110" t="s">
        <v>4510</v>
      </c>
      <c r="COA1" s="110" t="s">
        <v>4511</v>
      </c>
      <c r="COB1" s="110" t="s">
        <v>4512</v>
      </c>
      <c r="COC1" s="110" t="s">
        <v>4513</v>
      </c>
      <c r="COD1" s="110" t="s">
        <v>4514</v>
      </c>
      <c r="COE1" s="110" t="s">
        <v>4515</v>
      </c>
      <c r="COF1" s="110" t="s">
        <v>4516</v>
      </c>
      <c r="COG1" s="110" t="s">
        <v>4517</v>
      </c>
      <c r="COH1" s="110" t="s">
        <v>4518</v>
      </c>
      <c r="COI1" s="110" t="s">
        <v>4519</v>
      </c>
      <c r="COJ1" s="110" t="s">
        <v>4520</v>
      </c>
      <c r="COK1" s="110" t="s">
        <v>4521</v>
      </c>
      <c r="COL1" s="110" t="s">
        <v>4522</v>
      </c>
      <c r="COM1" s="110" t="s">
        <v>4523</v>
      </c>
      <c r="CON1" s="110" t="s">
        <v>4524</v>
      </c>
      <c r="COO1" s="110" t="s">
        <v>4525</v>
      </c>
      <c r="COP1" s="110" t="s">
        <v>4526</v>
      </c>
      <c r="COQ1" s="110" t="s">
        <v>4527</v>
      </c>
      <c r="COR1" s="110" t="s">
        <v>4528</v>
      </c>
      <c r="COS1" s="110" t="s">
        <v>4529</v>
      </c>
      <c r="COT1" s="110" t="s">
        <v>4530</v>
      </c>
      <c r="COU1" s="110" t="s">
        <v>4531</v>
      </c>
      <c r="COV1" s="110" t="s">
        <v>4532</v>
      </c>
      <c r="COW1" s="110" t="s">
        <v>4533</v>
      </c>
      <c r="COX1" s="110" t="s">
        <v>4534</v>
      </c>
      <c r="COY1" s="110" t="s">
        <v>4535</v>
      </c>
      <c r="COZ1" s="110" t="s">
        <v>4536</v>
      </c>
      <c r="CPA1" s="110" t="s">
        <v>4537</v>
      </c>
      <c r="CPB1" s="110" t="s">
        <v>4538</v>
      </c>
      <c r="CPC1" s="110" t="s">
        <v>4539</v>
      </c>
      <c r="CPD1" s="110" t="s">
        <v>4540</v>
      </c>
      <c r="CPE1" s="110" t="s">
        <v>4541</v>
      </c>
      <c r="CPF1" s="110" t="s">
        <v>4542</v>
      </c>
      <c r="CPG1" s="110" t="s">
        <v>4543</v>
      </c>
      <c r="CPH1" s="110" t="s">
        <v>4544</v>
      </c>
      <c r="CPI1" s="110" t="s">
        <v>4545</v>
      </c>
      <c r="CPJ1" s="110" t="s">
        <v>4546</v>
      </c>
      <c r="CPK1" s="110" t="s">
        <v>4547</v>
      </c>
      <c r="CPL1" s="110" t="s">
        <v>4548</v>
      </c>
      <c r="CPM1" s="110" t="s">
        <v>4549</v>
      </c>
      <c r="CPN1" s="110" t="s">
        <v>4550</v>
      </c>
      <c r="CPO1" s="110" t="s">
        <v>4551</v>
      </c>
      <c r="CPP1" s="110" t="s">
        <v>4552</v>
      </c>
      <c r="CPQ1" s="110" t="s">
        <v>4553</v>
      </c>
      <c r="CPR1" s="110" t="s">
        <v>4554</v>
      </c>
      <c r="CPS1" s="110" t="s">
        <v>4555</v>
      </c>
      <c r="CPT1" s="110" t="s">
        <v>4556</v>
      </c>
      <c r="CPU1" s="110" t="s">
        <v>4557</v>
      </c>
      <c r="CPV1" s="110" t="s">
        <v>4558</v>
      </c>
      <c r="CPW1" s="110" t="s">
        <v>4559</v>
      </c>
      <c r="CPX1" s="110" t="s">
        <v>4560</v>
      </c>
      <c r="CPY1" s="110" t="s">
        <v>4561</v>
      </c>
      <c r="CPZ1" s="110" t="s">
        <v>4562</v>
      </c>
      <c r="CQA1" s="110" t="s">
        <v>4563</v>
      </c>
      <c r="CQB1" s="110" t="s">
        <v>4564</v>
      </c>
      <c r="CQC1" s="110" t="s">
        <v>4565</v>
      </c>
      <c r="CQD1" s="110" t="s">
        <v>4566</v>
      </c>
      <c r="CQE1" s="110" t="s">
        <v>4567</v>
      </c>
      <c r="CQF1" s="110" t="s">
        <v>4568</v>
      </c>
      <c r="CQG1" s="110" t="s">
        <v>4569</v>
      </c>
      <c r="CQH1" s="110" t="s">
        <v>4570</v>
      </c>
      <c r="CQI1" s="110" t="s">
        <v>4571</v>
      </c>
      <c r="CQJ1" s="110" t="s">
        <v>4572</v>
      </c>
      <c r="CQK1" s="110" t="s">
        <v>4573</v>
      </c>
      <c r="CQL1" s="110" t="s">
        <v>4574</v>
      </c>
      <c r="CQM1" s="110" t="s">
        <v>4575</v>
      </c>
      <c r="CQN1" s="110" t="s">
        <v>4576</v>
      </c>
      <c r="CQO1" s="110" t="s">
        <v>4577</v>
      </c>
      <c r="CQP1" s="110" t="s">
        <v>4578</v>
      </c>
      <c r="CQQ1" s="110" t="s">
        <v>4579</v>
      </c>
      <c r="CQR1" s="110" t="s">
        <v>4580</v>
      </c>
      <c r="CQS1" s="110" t="s">
        <v>4581</v>
      </c>
      <c r="CQT1" s="110" t="s">
        <v>4582</v>
      </c>
      <c r="CQU1" s="110" t="s">
        <v>4583</v>
      </c>
      <c r="CQV1" s="110" t="s">
        <v>4584</v>
      </c>
      <c r="CQW1" s="110" t="s">
        <v>4585</v>
      </c>
      <c r="CQX1" s="110" t="s">
        <v>4586</v>
      </c>
      <c r="CQY1" s="110" t="s">
        <v>4587</v>
      </c>
      <c r="CQZ1" s="110" t="s">
        <v>4588</v>
      </c>
      <c r="CRA1" s="110" t="s">
        <v>4589</v>
      </c>
      <c r="CRB1" s="110" t="s">
        <v>4590</v>
      </c>
      <c r="CRC1" s="110" t="s">
        <v>4591</v>
      </c>
      <c r="CRD1" s="110" t="s">
        <v>4592</v>
      </c>
      <c r="CRE1" s="110" t="s">
        <v>4593</v>
      </c>
      <c r="CRF1" s="110" t="s">
        <v>4594</v>
      </c>
      <c r="CRG1" s="110" t="s">
        <v>4595</v>
      </c>
      <c r="CRH1" s="110" t="s">
        <v>4596</v>
      </c>
      <c r="CRI1" s="110" t="s">
        <v>4597</v>
      </c>
      <c r="CRJ1" s="110" t="s">
        <v>4598</v>
      </c>
      <c r="CRK1" s="110" t="s">
        <v>4599</v>
      </c>
      <c r="CRL1" s="110" t="s">
        <v>4600</v>
      </c>
      <c r="CRM1" s="110" t="s">
        <v>4601</v>
      </c>
      <c r="CRN1" s="110" t="s">
        <v>4602</v>
      </c>
      <c r="CRO1" s="110" t="s">
        <v>4603</v>
      </c>
      <c r="CRP1" s="110" t="s">
        <v>4604</v>
      </c>
      <c r="CRQ1" s="110" t="s">
        <v>4605</v>
      </c>
      <c r="CRR1" s="110" t="s">
        <v>4606</v>
      </c>
      <c r="CRS1" s="110" t="s">
        <v>4607</v>
      </c>
      <c r="CRT1" s="110" t="s">
        <v>4608</v>
      </c>
      <c r="CRU1" s="110" t="s">
        <v>4609</v>
      </c>
      <c r="CRV1" s="110" t="s">
        <v>4610</v>
      </c>
      <c r="CRW1" s="110" t="s">
        <v>4611</v>
      </c>
      <c r="CRX1" s="110" t="s">
        <v>4612</v>
      </c>
      <c r="CRY1" s="110" t="s">
        <v>4613</v>
      </c>
      <c r="CRZ1" s="110" t="s">
        <v>4614</v>
      </c>
      <c r="CSA1" s="110" t="s">
        <v>4615</v>
      </c>
      <c r="CSB1" s="110" t="s">
        <v>4616</v>
      </c>
      <c r="CSC1" s="110" t="s">
        <v>4617</v>
      </c>
      <c r="CSD1" s="110" t="s">
        <v>4618</v>
      </c>
      <c r="CSE1" s="110" t="s">
        <v>4619</v>
      </c>
      <c r="CSF1" s="110" t="s">
        <v>4620</v>
      </c>
      <c r="CSG1" s="110" t="s">
        <v>4621</v>
      </c>
      <c r="CSH1" s="110" t="s">
        <v>4622</v>
      </c>
      <c r="CSI1" s="110" t="s">
        <v>4623</v>
      </c>
      <c r="CSJ1" s="110" t="s">
        <v>4624</v>
      </c>
      <c r="CSK1" s="110" t="s">
        <v>4625</v>
      </c>
      <c r="CSL1" s="110" t="s">
        <v>4626</v>
      </c>
      <c r="CSM1" s="110" t="s">
        <v>4627</v>
      </c>
      <c r="CSN1" s="110" t="s">
        <v>4628</v>
      </c>
      <c r="CSO1" s="110" t="s">
        <v>4629</v>
      </c>
      <c r="CSP1" s="110" t="s">
        <v>4630</v>
      </c>
      <c r="CSQ1" s="110" t="s">
        <v>4631</v>
      </c>
      <c r="CSR1" s="110" t="s">
        <v>4632</v>
      </c>
      <c r="CSS1" s="110" t="s">
        <v>4633</v>
      </c>
      <c r="CST1" s="110" t="s">
        <v>4634</v>
      </c>
      <c r="CSU1" s="110" t="s">
        <v>4635</v>
      </c>
      <c r="CSV1" s="110" t="s">
        <v>4636</v>
      </c>
      <c r="CSW1" s="110" t="s">
        <v>4637</v>
      </c>
      <c r="CSX1" s="110" t="s">
        <v>4638</v>
      </c>
      <c r="CSY1" s="110" t="s">
        <v>4639</v>
      </c>
      <c r="CSZ1" s="110" t="s">
        <v>4640</v>
      </c>
      <c r="CTA1" s="110" t="s">
        <v>4641</v>
      </c>
      <c r="CTB1" s="110" t="s">
        <v>4642</v>
      </c>
      <c r="CTC1" s="110" t="s">
        <v>4643</v>
      </c>
      <c r="CTD1" s="110" t="s">
        <v>4644</v>
      </c>
      <c r="CTE1" s="110" t="s">
        <v>4645</v>
      </c>
      <c r="CTF1" s="110" t="s">
        <v>4646</v>
      </c>
      <c r="CTG1" s="110" t="s">
        <v>4647</v>
      </c>
      <c r="CTH1" s="110" t="s">
        <v>4648</v>
      </c>
      <c r="CTI1" s="110" t="s">
        <v>4649</v>
      </c>
      <c r="CTJ1" s="110" t="s">
        <v>4650</v>
      </c>
      <c r="CTK1" s="110" t="s">
        <v>4651</v>
      </c>
      <c r="CTL1" s="110" t="s">
        <v>4652</v>
      </c>
      <c r="CTM1" s="110" t="s">
        <v>4653</v>
      </c>
      <c r="CTN1" s="110" t="s">
        <v>4654</v>
      </c>
      <c r="CTO1" s="110" t="s">
        <v>4655</v>
      </c>
      <c r="CTP1" s="110" t="s">
        <v>4656</v>
      </c>
      <c r="CTQ1" s="110" t="s">
        <v>4657</v>
      </c>
      <c r="CTR1" s="110" t="s">
        <v>4658</v>
      </c>
      <c r="CTS1" s="110" t="s">
        <v>4659</v>
      </c>
      <c r="CTT1" s="110" t="s">
        <v>4660</v>
      </c>
      <c r="CTU1" s="110" t="s">
        <v>4661</v>
      </c>
      <c r="CTV1" s="110" t="s">
        <v>4662</v>
      </c>
      <c r="CTW1" s="110" t="s">
        <v>4663</v>
      </c>
      <c r="CTX1" s="110" t="s">
        <v>4664</v>
      </c>
      <c r="CTY1" s="110" t="s">
        <v>4665</v>
      </c>
      <c r="CTZ1" s="110" t="s">
        <v>4666</v>
      </c>
      <c r="CUA1" s="110" t="s">
        <v>4667</v>
      </c>
      <c r="CUB1" s="110" t="s">
        <v>4668</v>
      </c>
      <c r="CUC1" s="110" t="s">
        <v>4669</v>
      </c>
      <c r="CUD1" s="110" t="s">
        <v>4670</v>
      </c>
      <c r="CUE1" s="110" t="s">
        <v>4671</v>
      </c>
      <c r="CUF1" s="110" t="s">
        <v>4672</v>
      </c>
      <c r="CUG1" s="110" t="s">
        <v>4673</v>
      </c>
      <c r="CUH1" s="110" t="s">
        <v>4674</v>
      </c>
      <c r="CUI1" s="110" t="s">
        <v>4675</v>
      </c>
      <c r="CUJ1" s="110" t="s">
        <v>4676</v>
      </c>
      <c r="CUK1" s="110" t="s">
        <v>4677</v>
      </c>
      <c r="CUL1" s="110" t="s">
        <v>4678</v>
      </c>
      <c r="CUM1" s="110" t="s">
        <v>4679</v>
      </c>
      <c r="CUN1" s="110" t="s">
        <v>4680</v>
      </c>
      <c r="CUO1" s="110" t="s">
        <v>4681</v>
      </c>
      <c r="CUP1" s="110" t="s">
        <v>4682</v>
      </c>
      <c r="CUQ1" s="110" t="s">
        <v>4683</v>
      </c>
      <c r="CUR1" s="110" t="s">
        <v>4684</v>
      </c>
      <c r="CUS1" s="110" t="s">
        <v>4685</v>
      </c>
      <c r="CUT1" s="110" t="s">
        <v>4686</v>
      </c>
      <c r="CUU1" s="110" t="s">
        <v>4687</v>
      </c>
      <c r="CUV1" s="110" t="s">
        <v>4688</v>
      </c>
      <c r="CUW1" s="110" t="s">
        <v>4689</v>
      </c>
      <c r="CUX1" s="110" t="s">
        <v>4690</v>
      </c>
      <c r="CUY1" s="110" t="s">
        <v>4691</v>
      </c>
      <c r="CUZ1" s="110" t="s">
        <v>4692</v>
      </c>
      <c r="CVA1" s="110" t="s">
        <v>4693</v>
      </c>
      <c r="CVB1" s="110" t="s">
        <v>4694</v>
      </c>
      <c r="CVC1" s="110" t="s">
        <v>4695</v>
      </c>
      <c r="CVD1" s="110" t="s">
        <v>4696</v>
      </c>
      <c r="CVE1" s="110" t="s">
        <v>4697</v>
      </c>
      <c r="CVF1" s="110" t="s">
        <v>4698</v>
      </c>
      <c r="CVG1" s="110" t="s">
        <v>4699</v>
      </c>
      <c r="CVH1" s="110" t="s">
        <v>4700</v>
      </c>
      <c r="CVI1" s="110" t="s">
        <v>4701</v>
      </c>
      <c r="CVJ1" s="110" t="s">
        <v>4702</v>
      </c>
      <c r="CVK1" s="110" t="s">
        <v>4703</v>
      </c>
      <c r="CVL1" s="110" t="s">
        <v>4704</v>
      </c>
      <c r="CVM1" s="110" t="s">
        <v>4705</v>
      </c>
      <c r="CVN1" s="110" t="s">
        <v>4706</v>
      </c>
      <c r="CVO1" s="110" t="s">
        <v>4707</v>
      </c>
      <c r="CVP1" s="110" t="s">
        <v>4708</v>
      </c>
      <c r="CVQ1" s="110" t="s">
        <v>4709</v>
      </c>
      <c r="CVR1" s="110" t="s">
        <v>4710</v>
      </c>
      <c r="CVS1" s="110" t="s">
        <v>4711</v>
      </c>
      <c r="CVT1" s="110" t="s">
        <v>4712</v>
      </c>
      <c r="CVU1" s="110" t="s">
        <v>4713</v>
      </c>
      <c r="CVV1" s="110" t="s">
        <v>4714</v>
      </c>
      <c r="CVW1" s="110" t="s">
        <v>4715</v>
      </c>
      <c r="CVX1" s="110" t="s">
        <v>4716</v>
      </c>
      <c r="CVY1" s="110" t="s">
        <v>4717</v>
      </c>
      <c r="CVZ1" s="110" t="s">
        <v>4718</v>
      </c>
      <c r="CWA1" s="110" t="s">
        <v>4719</v>
      </c>
      <c r="CWB1" s="110" t="s">
        <v>4720</v>
      </c>
      <c r="CWC1" s="110" t="s">
        <v>4721</v>
      </c>
      <c r="CWD1" s="110" t="s">
        <v>4722</v>
      </c>
      <c r="CWE1" s="110" t="s">
        <v>4723</v>
      </c>
      <c r="CWF1" s="110" t="s">
        <v>4724</v>
      </c>
      <c r="CWG1" s="110" t="s">
        <v>4725</v>
      </c>
      <c r="CWH1" s="110" t="s">
        <v>4726</v>
      </c>
      <c r="CWI1" s="110" t="s">
        <v>4727</v>
      </c>
      <c r="CWJ1" s="110" t="s">
        <v>4728</v>
      </c>
      <c r="CWK1" s="110" t="s">
        <v>4729</v>
      </c>
      <c r="CWL1" s="110" t="s">
        <v>4730</v>
      </c>
      <c r="CWM1" s="110" t="s">
        <v>4731</v>
      </c>
      <c r="CWN1" s="110" t="s">
        <v>4732</v>
      </c>
      <c r="CWO1" s="110" t="s">
        <v>4733</v>
      </c>
      <c r="CWP1" s="110" t="s">
        <v>4734</v>
      </c>
      <c r="CWQ1" s="110" t="s">
        <v>4735</v>
      </c>
      <c r="CWR1" s="110" t="s">
        <v>4736</v>
      </c>
      <c r="CWS1" s="110" t="s">
        <v>4737</v>
      </c>
      <c r="CWT1" s="110" t="s">
        <v>4738</v>
      </c>
      <c r="CWU1" s="110" t="s">
        <v>4739</v>
      </c>
      <c r="CWV1" s="110" t="s">
        <v>4740</v>
      </c>
      <c r="CWW1" s="110" t="s">
        <v>4741</v>
      </c>
      <c r="CWX1" s="110" t="s">
        <v>4742</v>
      </c>
      <c r="CWY1" s="110" t="s">
        <v>4743</v>
      </c>
      <c r="CWZ1" s="110" t="s">
        <v>4744</v>
      </c>
      <c r="CXA1" s="110" t="s">
        <v>4745</v>
      </c>
      <c r="CXB1" s="110" t="s">
        <v>4746</v>
      </c>
      <c r="CXC1" s="110" t="s">
        <v>4747</v>
      </c>
      <c r="CXD1" s="110" t="s">
        <v>4748</v>
      </c>
      <c r="CXE1" s="110" t="s">
        <v>4749</v>
      </c>
      <c r="CXF1" s="110" t="s">
        <v>4750</v>
      </c>
      <c r="CXG1" s="110" t="s">
        <v>4751</v>
      </c>
      <c r="CXH1" s="110" t="s">
        <v>4752</v>
      </c>
      <c r="CXI1" s="110" t="s">
        <v>4753</v>
      </c>
      <c r="CXJ1" s="110" t="s">
        <v>4754</v>
      </c>
      <c r="CXK1" s="110" t="s">
        <v>4755</v>
      </c>
      <c r="CXL1" s="110" t="s">
        <v>4756</v>
      </c>
      <c r="CXM1" s="110" t="s">
        <v>4757</v>
      </c>
      <c r="CXN1" s="110" t="s">
        <v>4758</v>
      </c>
      <c r="CXO1" s="110" t="s">
        <v>4759</v>
      </c>
      <c r="CXP1" s="110" t="s">
        <v>4760</v>
      </c>
      <c r="CXQ1" s="110" t="s">
        <v>4761</v>
      </c>
      <c r="CXR1" s="110" t="s">
        <v>4762</v>
      </c>
      <c r="CXS1" s="110" t="s">
        <v>4763</v>
      </c>
      <c r="CXT1" s="110" t="s">
        <v>4764</v>
      </c>
      <c r="CXU1" s="110" t="s">
        <v>4765</v>
      </c>
      <c r="CXV1" s="110" t="s">
        <v>4766</v>
      </c>
      <c r="CXW1" s="110" t="s">
        <v>4767</v>
      </c>
      <c r="CXX1" s="110" t="s">
        <v>4768</v>
      </c>
      <c r="CXY1" s="110" t="s">
        <v>4769</v>
      </c>
      <c r="CXZ1" s="110" t="s">
        <v>4770</v>
      </c>
      <c r="CYA1" s="110" t="s">
        <v>4771</v>
      </c>
      <c r="CYB1" s="110" t="s">
        <v>4772</v>
      </c>
      <c r="CYC1" s="110" t="s">
        <v>4773</v>
      </c>
      <c r="CYD1" s="110" t="s">
        <v>4774</v>
      </c>
      <c r="CYE1" s="110" t="s">
        <v>4775</v>
      </c>
      <c r="CYF1" s="110" t="s">
        <v>4776</v>
      </c>
      <c r="CYG1" s="110" t="s">
        <v>4777</v>
      </c>
      <c r="CYH1" s="110" t="s">
        <v>4778</v>
      </c>
      <c r="CYI1" s="110" t="s">
        <v>4779</v>
      </c>
      <c r="CYJ1" s="110" t="s">
        <v>4780</v>
      </c>
      <c r="CYK1" s="110" t="s">
        <v>4781</v>
      </c>
      <c r="CYL1" s="110" t="s">
        <v>4782</v>
      </c>
      <c r="CYM1" s="110" t="s">
        <v>4783</v>
      </c>
      <c r="CYN1" s="110" t="s">
        <v>4784</v>
      </c>
      <c r="CYO1" s="110" t="s">
        <v>4785</v>
      </c>
      <c r="CYP1" s="110" t="s">
        <v>4786</v>
      </c>
      <c r="CYQ1" s="110" t="s">
        <v>4787</v>
      </c>
      <c r="CYR1" s="110" t="s">
        <v>4788</v>
      </c>
      <c r="CYS1" s="110" t="s">
        <v>4789</v>
      </c>
      <c r="CYT1" s="110" t="s">
        <v>4790</v>
      </c>
      <c r="CYU1" s="110" t="s">
        <v>4791</v>
      </c>
      <c r="CYV1" s="110" t="s">
        <v>4792</v>
      </c>
      <c r="CYW1" s="110" t="s">
        <v>4793</v>
      </c>
      <c r="CYX1" s="110" t="s">
        <v>4794</v>
      </c>
      <c r="CYY1" s="110" t="s">
        <v>4795</v>
      </c>
      <c r="CYZ1" s="110" t="s">
        <v>4796</v>
      </c>
      <c r="CZA1" s="110" t="s">
        <v>4797</v>
      </c>
      <c r="CZB1" s="110" t="s">
        <v>4798</v>
      </c>
      <c r="CZC1" s="110" t="s">
        <v>4799</v>
      </c>
      <c r="CZD1" s="110" t="s">
        <v>4800</v>
      </c>
      <c r="CZE1" s="110" t="s">
        <v>4801</v>
      </c>
      <c r="CZF1" s="110" t="s">
        <v>4802</v>
      </c>
      <c r="CZG1" s="110" t="s">
        <v>4803</v>
      </c>
      <c r="CZH1" s="110" t="s">
        <v>4804</v>
      </c>
      <c r="CZI1" s="110" t="s">
        <v>4805</v>
      </c>
      <c r="CZJ1" s="110" t="s">
        <v>4806</v>
      </c>
      <c r="CZK1" s="110" t="s">
        <v>4807</v>
      </c>
      <c r="CZL1" s="110" t="s">
        <v>4808</v>
      </c>
      <c r="CZM1" s="110" t="s">
        <v>4809</v>
      </c>
      <c r="CZN1" s="110" t="s">
        <v>4810</v>
      </c>
      <c r="CZO1" s="110" t="s">
        <v>4811</v>
      </c>
      <c r="CZP1" s="110" t="s">
        <v>4812</v>
      </c>
      <c r="CZQ1" s="110" t="s">
        <v>4813</v>
      </c>
      <c r="CZR1" s="110" t="s">
        <v>4814</v>
      </c>
      <c r="CZS1" s="110" t="s">
        <v>4815</v>
      </c>
      <c r="CZT1" s="110" t="s">
        <v>4816</v>
      </c>
      <c r="CZU1" s="110" t="s">
        <v>4817</v>
      </c>
      <c r="CZV1" s="110" t="s">
        <v>4818</v>
      </c>
      <c r="CZW1" s="110" t="s">
        <v>4819</v>
      </c>
      <c r="CZX1" s="110" t="s">
        <v>4820</v>
      </c>
      <c r="CZY1" s="110" t="s">
        <v>4821</v>
      </c>
      <c r="CZZ1" s="110" t="s">
        <v>4822</v>
      </c>
      <c r="DAA1" s="110" t="s">
        <v>4823</v>
      </c>
      <c r="DAB1" s="110" t="s">
        <v>4824</v>
      </c>
      <c r="DAC1" s="110" t="s">
        <v>4825</v>
      </c>
      <c r="DAD1" s="110" t="s">
        <v>4826</v>
      </c>
      <c r="DAE1" s="110" t="s">
        <v>4827</v>
      </c>
      <c r="DAF1" s="110" t="s">
        <v>4828</v>
      </c>
      <c r="DAG1" s="110" t="s">
        <v>4829</v>
      </c>
      <c r="DAH1" s="110" t="s">
        <v>4830</v>
      </c>
      <c r="DAI1" s="110" t="s">
        <v>4831</v>
      </c>
      <c r="DAJ1" s="110" t="s">
        <v>4832</v>
      </c>
      <c r="DAK1" s="110" t="s">
        <v>4833</v>
      </c>
      <c r="DAL1" s="110" t="s">
        <v>4834</v>
      </c>
      <c r="DAM1" s="110" t="s">
        <v>4835</v>
      </c>
      <c r="DAN1" s="110" t="s">
        <v>4836</v>
      </c>
      <c r="DAO1" s="110" t="s">
        <v>4837</v>
      </c>
      <c r="DAP1" s="110" t="s">
        <v>4838</v>
      </c>
      <c r="DAQ1" s="110" t="s">
        <v>4839</v>
      </c>
      <c r="DAR1" s="110" t="s">
        <v>4840</v>
      </c>
      <c r="DAS1" s="110" t="s">
        <v>4841</v>
      </c>
      <c r="DAT1" s="110" t="s">
        <v>4842</v>
      </c>
      <c r="DAU1" s="110" t="s">
        <v>4843</v>
      </c>
      <c r="DAV1" s="110" t="s">
        <v>4844</v>
      </c>
      <c r="DAW1" s="110" t="s">
        <v>4845</v>
      </c>
      <c r="DAX1" s="110" t="s">
        <v>4846</v>
      </c>
      <c r="DAY1" s="110" t="s">
        <v>4847</v>
      </c>
      <c r="DAZ1" s="110" t="s">
        <v>4848</v>
      </c>
      <c r="DBA1" s="110" t="s">
        <v>4849</v>
      </c>
      <c r="DBB1" s="110" t="s">
        <v>4850</v>
      </c>
      <c r="DBC1" s="110" t="s">
        <v>4851</v>
      </c>
      <c r="DBD1" s="110" t="s">
        <v>4852</v>
      </c>
      <c r="DBE1" s="110" t="s">
        <v>4853</v>
      </c>
      <c r="DBF1" s="110" t="s">
        <v>4854</v>
      </c>
      <c r="DBG1" s="110" t="s">
        <v>4855</v>
      </c>
      <c r="DBH1" s="110" t="s">
        <v>4856</v>
      </c>
      <c r="DBI1" s="110" t="s">
        <v>4857</v>
      </c>
      <c r="DBJ1" s="110" t="s">
        <v>4858</v>
      </c>
      <c r="DBK1" s="110" t="s">
        <v>4859</v>
      </c>
      <c r="DBL1" s="110" t="s">
        <v>4860</v>
      </c>
      <c r="DBM1" s="110" t="s">
        <v>4861</v>
      </c>
      <c r="DBN1" s="110" t="s">
        <v>4862</v>
      </c>
      <c r="DBO1" s="110" t="s">
        <v>4863</v>
      </c>
      <c r="DBP1" s="110" t="s">
        <v>4864</v>
      </c>
      <c r="DBQ1" s="110" t="s">
        <v>4865</v>
      </c>
      <c r="DBR1" s="110" t="s">
        <v>4866</v>
      </c>
      <c r="DBS1" s="110" t="s">
        <v>4867</v>
      </c>
      <c r="DBT1" s="110" t="s">
        <v>4868</v>
      </c>
      <c r="DBU1" s="110" t="s">
        <v>4869</v>
      </c>
      <c r="DBV1" s="110" t="s">
        <v>4870</v>
      </c>
      <c r="DBW1" s="110" t="s">
        <v>4871</v>
      </c>
      <c r="DBX1" s="110" t="s">
        <v>4872</v>
      </c>
      <c r="DBY1" s="110" t="s">
        <v>4873</v>
      </c>
      <c r="DBZ1" s="110" t="s">
        <v>4874</v>
      </c>
      <c r="DCA1" s="110" t="s">
        <v>4875</v>
      </c>
      <c r="DCB1" s="110" t="s">
        <v>4876</v>
      </c>
      <c r="DCC1" s="110" t="s">
        <v>4877</v>
      </c>
      <c r="DCD1" s="110" t="s">
        <v>4878</v>
      </c>
      <c r="DCE1" s="110" t="s">
        <v>4879</v>
      </c>
      <c r="DCF1" s="110" t="s">
        <v>4880</v>
      </c>
      <c r="DCG1" s="110" t="s">
        <v>4881</v>
      </c>
      <c r="DCH1" s="110" t="s">
        <v>4882</v>
      </c>
      <c r="DCI1" s="110" t="s">
        <v>4883</v>
      </c>
      <c r="DCJ1" s="110" t="s">
        <v>4884</v>
      </c>
      <c r="DCK1" s="110" t="s">
        <v>4885</v>
      </c>
      <c r="DCL1" s="110" t="s">
        <v>4886</v>
      </c>
      <c r="DCM1" s="110" t="s">
        <v>4887</v>
      </c>
      <c r="DCN1" s="110" t="s">
        <v>4888</v>
      </c>
      <c r="DCO1" s="110" t="s">
        <v>4889</v>
      </c>
      <c r="DCP1" s="110" t="s">
        <v>4890</v>
      </c>
      <c r="DCQ1" s="110" t="s">
        <v>4891</v>
      </c>
      <c r="DCR1" s="110" t="s">
        <v>4892</v>
      </c>
      <c r="DCS1" s="110" t="s">
        <v>4893</v>
      </c>
      <c r="DCT1" s="110" t="s">
        <v>4894</v>
      </c>
      <c r="DCU1" s="110" t="s">
        <v>4895</v>
      </c>
      <c r="DCV1" s="110" t="s">
        <v>4896</v>
      </c>
      <c r="DCW1" s="110" t="s">
        <v>4897</v>
      </c>
      <c r="DCX1" s="110" t="s">
        <v>4898</v>
      </c>
      <c r="DCY1" s="110" t="s">
        <v>4899</v>
      </c>
      <c r="DCZ1" s="110" t="s">
        <v>4900</v>
      </c>
      <c r="DDA1" s="110" t="s">
        <v>4901</v>
      </c>
      <c r="DDB1" s="110" t="s">
        <v>4902</v>
      </c>
      <c r="DDC1" s="110" t="s">
        <v>4903</v>
      </c>
      <c r="DDD1" s="110" t="s">
        <v>4904</v>
      </c>
      <c r="DDE1" s="110" t="s">
        <v>4905</v>
      </c>
      <c r="DDF1" s="110" t="s">
        <v>4906</v>
      </c>
      <c r="DDG1" s="110" t="s">
        <v>4907</v>
      </c>
      <c r="DDH1" s="110" t="s">
        <v>4908</v>
      </c>
      <c r="DDI1" s="110" t="s">
        <v>4909</v>
      </c>
      <c r="DDJ1" s="110" t="s">
        <v>4910</v>
      </c>
      <c r="DDK1" s="110" t="s">
        <v>4911</v>
      </c>
      <c r="DDL1" s="110" t="s">
        <v>4912</v>
      </c>
      <c r="DDM1" s="110" t="s">
        <v>4913</v>
      </c>
      <c r="DDN1" s="110" t="s">
        <v>4914</v>
      </c>
      <c r="DDO1" s="110" t="s">
        <v>4915</v>
      </c>
      <c r="DDP1" s="110" t="s">
        <v>4916</v>
      </c>
      <c r="DDQ1" s="110" t="s">
        <v>4917</v>
      </c>
      <c r="DDR1" s="110" t="s">
        <v>4918</v>
      </c>
      <c r="DDS1" s="110" t="s">
        <v>4919</v>
      </c>
      <c r="DDT1" s="110" t="s">
        <v>4920</v>
      </c>
      <c r="DDU1" s="110" t="s">
        <v>4921</v>
      </c>
      <c r="DDV1" s="110" t="s">
        <v>4922</v>
      </c>
      <c r="DDW1" s="110" t="s">
        <v>4923</v>
      </c>
      <c r="DDX1" s="110" t="s">
        <v>4924</v>
      </c>
      <c r="DDY1" s="110" t="s">
        <v>4925</v>
      </c>
      <c r="DDZ1" s="110" t="s">
        <v>4926</v>
      </c>
      <c r="DEA1" s="110" t="s">
        <v>4927</v>
      </c>
      <c r="DEB1" s="110" t="s">
        <v>4928</v>
      </c>
      <c r="DEC1" s="110" t="s">
        <v>4929</v>
      </c>
      <c r="DED1" s="110" t="s">
        <v>4930</v>
      </c>
      <c r="DEE1" s="110" t="s">
        <v>4931</v>
      </c>
      <c r="DEF1" s="110" t="s">
        <v>4932</v>
      </c>
      <c r="DEG1" s="110" t="s">
        <v>4933</v>
      </c>
      <c r="DEH1" s="110" t="s">
        <v>4934</v>
      </c>
      <c r="DEI1" s="110" t="s">
        <v>4935</v>
      </c>
      <c r="DEJ1" s="110" t="s">
        <v>4936</v>
      </c>
      <c r="DEK1" s="110" t="s">
        <v>4937</v>
      </c>
      <c r="DEL1" s="110" t="s">
        <v>4938</v>
      </c>
      <c r="DEM1" s="110" t="s">
        <v>4939</v>
      </c>
      <c r="DEN1" s="110" t="s">
        <v>4940</v>
      </c>
      <c r="DEO1" s="110" t="s">
        <v>4941</v>
      </c>
      <c r="DEP1" s="110" t="s">
        <v>4942</v>
      </c>
      <c r="DEQ1" s="110" t="s">
        <v>4943</v>
      </c>
      <c r="DER1" s="110" t="s">
        <v>4944</v>
      </c>
      <c r="DES1" s="110" t="s">
        <v>4945</v>
      </c>
      <c r="DET1" s="110" t="s">
        <v>4946</v>
      </c>
      <c r="DEU1" s="110" t="s">
        <v>4947</v>
      </c>
      <c r="DEV1" s="110" t="s">
        <v>4948</v>
      </c>
      <c r="DEW1" s="110" t="s">
        <v>4949</v>
      </c>
      <c r="DEX1" s="110" t="s">
        <v>4950</v>
      </c>
      <c r="DEY1" s="110" t="s">
        <v>4951</v>
      </c>
      <c r="DEZ1" s="110" t="s">
        <v>4952</v>
      </c>
      <c r="DFA1" s="110" t="s">
        <v>4953</v>
      </c>
      <c r="DFB1" s="110" t="s">
        <v>4954</v>
      </c>
      <c r="DFC1" s="110" t="s">
        <v>4955</v>
      </c>
      <c r="DFD1" s="110" t="s">
        <v>4956</v>
      </c>
      <c r="DFE1" s="110" t="s">
        <v>4957</v>
      </c>
      <c r="DFF1" s="110" t="s">
        <v>4958</v>
      </c>
      <c r="DFG1" s="110" t="s">
        <v>4959</v>
      </c>
      <c r="DFH1" s="110" t="s">
        <v>4960</v>
      </c>
      <c r="DFI1" s="110" t="s">
        <v>4961</v>
      </c>
      <c r="DFJ1" s="110" t="s">
        <v>4962</v>
      </c>
      <c r="DFK1" s="110" t="s">
        <v>4963</v>
      </c>
      <c r="DFL1" s="110" t="s">
        <v>4964</v>
      </c>
      <c r="DFM1" s="110" t="s">
        <v>4965</v>
      </c>
      <c r="DFN1" s="110" t="s">
        <v>4966</v>
      </c>
      <c r="DFO1" s="110" t="s">
        <v>4967</v>
      </c>
      <c r="DFP1" s="110" t="s">
        <v>4968</v>
      </c>
      <c r="DFQ1" s="110" t="s">
        <v>4969</v>
      </c>
      <c r="DFR1" s="110" t="s">
        <v>4970</v>
      </c>
      <c r="DFS1" s="110" t="s">
        <v>4971</v>
      </c>
      <c r="DFT1" s="110" t="s">
        <v>4972</v>
      </c>
      <c r="DFU1" s="110" t="s">
        <v>4973</v>
      </c>
      <c r="DFV1" s="110" t="s">
        <v>4974</v>
      </c>
      <c r="DFW1" s="110" t="s">
        <v>4975</v>
      </c>
      <c r="DFX1" s="110" t="s">
        <v>4976</v>
      </c>
      <c r="DFY1" s="110" t="s">
        <v>4977</v>
      </c>
      <c r="DFZ1" s="110" t="s">
        <v>4978</v>
      </c>
      <c r="DGA1" s="110" t="s">
        <v>4979</v>
      </c>
      <c r="DGB1" s="110" t="s">
        <v>4980</v>
      </c>
      <c r="DGC1" s="110" t="s">
        <v>4981</v>
      </c>
      <c r="DGD1" s="110" t="s">
        <v>4982</v>
      </c>
      <c r="DGE1" s="110" t="s">
        <v>4983</v>
      </c>
      <c r="DGF1" s="110" t="s">
        <v>4984</v>
      </c>
      <c r="DGG1" s="110" t="s">
        <v>4985</v>
      </c>
      <c r="DGH1" s="110" t="s">
        <v>4986</v>
      </c>
      <c r="DGI1" s="110" t="s">
        <v>4987</v>
      </c>
      <c r="DGJ1" s="110" t="s">
        <v>4988</v>
      </c>
      <c r="DGK1" s="110" t="s">
        <v>4989</v>
      </c>
      <c r="DGL1" s="110" t="s">
        <v>4990</v>
      </c>
      <c r="DGM1" s="110" t="s">
        <v>4991</v>
      </c>
      <c r="DGN1" s="110" t="s">
        <v>4992</v>
      </c>
      <c r="DGO1" s="110" t="s">
        <v>4993</v>
      </c>
      <c r="DGP1" s="110" t="s">
        <v>4994</v>
      </c>
      <c r="DGQ1" s="110" t="s">
        <v>4995</v>
      </c>
      <c r="DGR1" s="110" t="s">
        <v>4996</v>
      </c>
      <c r="DGS1" s="110" t="s">
        <v>4997</v>
      </c>
      <c r="DGT1" s="110" t="s">
        <v>4998</v>
      </c>
      <c r="DGU1" s="110" t="s">
        <v>4999</v>
      </c>
      <c r="DGV1" s="110" t="s">
        <v>5000</v>
      </c>
      <c r="DGW1" s="110" t="s">
        <v>5001</v>
      </c>
      <c r="DGX1" s="110" t="s">
        <v>5002</v>
      </c>
      <c r="DGY1" s="110" t="s">
        <v>5003</v>
      </c>
      <c r="DGZ1" s="110" t="s">
        <v>5004</v>
      </c>
      <c r="DHA1" s="110" t="s">
        <v>5005</v>
      </c>
      <c r="DHB1" s="110" t="s">
        <v>5006</v>
      </c>
      <c r="DHC1" s="110" t="s">
        <v>5007</v>
      </c>
      <c r="DHD1" s="110" t="s">
        <v>5008</v>
      </c>
      <c r="DHE1" s="110" t="s">
        <v>5009</v>
      </c>
      <c r="DHF1" s="110" t="s">
        <v>5010</v>
      </c>
      <c r="DHG1" s="110" t="s">
        <v>5011</v>
      </c>
      <c r="DHH1" s="110" t="s">
        <v>5012</v>
      </c>
      <c r="DHI1" s="110" t="s">
        <v>5013</v>
      </c>
      <c r="DHJ1" s="110" t="s">
        <v>5014</v>
      </c>
      <c r="DHK1" s="110" t="s">
        <v>5015</v>
      </c>
      <c r="DHL1" s="110" t="s">
        <v>5016</v>
      </c>
      <c r="DHM1" s="110" t="s">
        <v>5017</v>
      </c>
      <c r="DHN1" s="110" t="s">
        <v>5018</v>
      </c>
      <c r="DHO1" s="110" t="s">
        <v>5019</v>
      </c>
      <c r="DHP1" s="110" t="s">
        <v>5020</v>
      </c>
      <c r="DHQ1" s="110" t="s">
        <v>5021</v>
      </c>
      <c r="DHR1" s="110" t="s">
        <v>5022</v>
      </c>
      <c r="DHS1" s="110" t="s">
        <v>5023</v>
      </c>
      <c r="DHT1" s="110" t="s">
        <v>5024</v>
      </c>
      <c r="DHU1" s="110" t="s">
        <v>5025</v>
      </c>
      <c r="DHV1" s="110" t="s">
        <v>5026</v>
      </c>
      <c r="DHW1" s="110" t="s">
        <v>5027</v>
      </c>
      <c r="DHX1" s="110" t="s">
        <v>5028</v>
      </c>
      <c r="DHY1" s="110" t="s">
        <v>5029</v>
      </c>
      <c r="DHZ1" s="110" t="s">
        <v>5030</v>
      </c>
      <c r="DIA1" s="110" t="s">
        <v>5031</v>
      </c>
      <c r="DIB1" s="110" t="s">
        <v>5032</v>
      </c>
      <c r="DIC1" s="110" t="s">
        <v>5033</v>
      </c>
      <c r="DID1" s="110" t="s">
        <v>5034</v>
      </c>
      <c r="DIE1" s="110" t="s">
        <v>5035</v>
      </c>
      <c r="DIF1" s="110" t="s">
        <v>5036</v>
      </c>
      <c r="DIG1" s="110" t="s">
        <v>5037</v>
      </c>
      <c r="DIH1" s="110" t="s">
        <v>5038</v>
      </c>
      <c r="DII1" s="110" t="s">
        <v>5039</v>
      </c>
      <c r="DIJ1" s="110" t="s">
        <v>5040</v>
      </c>
      <c r="DIK1" s="110" t="s">
        <v>5041</v>
      </c>
      <c r="DIL1" s="110" t="s">
        <v>5042</v>
      </c>
      <c r="DIM1" s="110" t="s">
        <v>5043</v>
      </c>
      <c r="DIN1" s="110" t="s">
        <v>5044</v>
      </c>
      <c r="DIO1" s="110" t="s">
        <v>5045</v>
      </c>
      <c r="DIP1" s="110" t="s">
        <v>5046</v>
      </c>
      <c r="DIQ1" s="110" t="s">
        <v>5047</v>
      </c>
      <c r="DIR1" s="110" t="s">
        <v>5048</v>
      </c>
      <c r="DIS1" s="110" t="s">
        <v>5049</v>
      </c>
      <c r="DIT1" s="110" t="s">
        <v>5050</v>
      </c>
      <c r="DIU1" s="110" t="s">
        <v>5051</v>
      </c>
      <c r="DIV1" s="110" t="s">
        <v>5052</v>
      </c>
      <c r="DIW1" s="110" t="s">
        <v>5053</v>
      </c>
      <c r="DIX1" s="110" t="s">
        <v>5054</v>
      </c>
      <c r="DIY1" s="110" t="s">
        <v>5055</v>
      </c>
      <c r="DIZ1" s="110" t="s">
        <v>5056</v>
      </c>
      <c r="DJA1" s="110" t="s">
        <v>5057</v>
      </c>
      <c r="DJB1" s="110" t="s">
        <v>5058</v>
      </c>
      <c r="DJC1" s="110" t="s">
        <v>5059</v>
      </c>
      <c r="DJD1" s="110" t="s">
        <v>5060</v>
      </c>
      <c r="DJE1" s="110" t="s">
        <v>5061</v>
      </c>
      <c r="DJF1" s="110" t="s">
        <v>5062</v>
      </c>
      <c r="DJG1" s="110" t="s">
        <v>5063</v>
      </c>
      <c r="DJH1" s="110" t="s">
        <v>5064</v>
      </c>
      <c r="DJI1" s="110" t="s">
        <v>5065</v>
      </c>
      <c r="DJJ1" s="110" t="s">
        <v>5066</v>
      </c>
      <c r="DJK1" s="110" t="s">
        <v>5067</v>
      </c>
      <c r="DJL1" s="110" t="s">
        <v>5068</v>
      </c>
      <c r="DJM1" s="110" t="s">
        <v>5069</v>
      </c>
      <c r="DJN1" s="110" t="s">
        <v>5070</v>
      </c>
      <c r="DJO1" s="110" t="s">
        <v>5071</v>
      </c>
      <c r="DJP1" s="110" t="s">
        <v>5072</v>
      </c>
      <c r="DJQ1" s="110" t="s">
        <v>5073</v>
      </c>
      <c r="DJR1" s="110" t="s">
        <v>5074</v>
      </c>
      <c r="DJS1" s="110" t="s">
        <v>5075</v>
      </c>
      <c r="DJT1" s="110" t="s">
        <v>5076</v>
      </c>
      <c r="DJU1" s="110" t="s">
        <v>5077</v>
      </c>
      <c r="DJV1" s="110" t="s">
        <v>5078</v>
      </c>
      <c r="DJW1" s="110" t="s">
        <v>5079</v>
      </c>
      <c r="DJX1" s="110" t="s">
        <v>5080</v>
      </c>
      <c r="DJY1" s="110" t="s">
        <v>5081</v>
      </c>
      <c r="DJZ1" s="110" t="s">
        <v>5082</v>
      </c>
      <c r="DKA1" s="110" t="s">
        <v>5083</v>
      </c>
      <c r="DKB1" s="110" t="s">
        <v>5084</v>
      </c>
      <c r="DKC1" s="110" t="s">
        <v>5085</v>
      </c>
      <c r="DKD1" s="110" t="s">
        <v>5086</v>
      </c>
      <c r="DKE1" s="110" t="s">
        <v>5087</v>
      </c>
      <c r="DKF1" s="110" t="s">
        <v>5088</v>
      </c>
      <c r="DKG1" s="110" t="s">
        <v>5089</v>
      </c>
      <c r="DKH1" s="110" t="s">
        <v>5090</v>
      </c>
      <c r="DKI1" s="110" t="s">
        <v>5091</v>
      </c>
      <c r="DKJ1" s="110" t="s">
        <v>5092</v>
      </c>
      <c r="DKK1" s="110" t="s">
        <v>5093</v>
      </c>
      <c r="DKL1" s="110" t="s">
        <v>5094</v>
      </c>
      <c r="DKM1" s="110" t="s">
        <v>5095</v>
      </c>
      <c r="DKN1" s="110" t="s">
        <v>5096</v>
      </c>
      <c r="DKO1" s="110" t="s">
        <v>5097</v>
      </c>
      <c r="DKP1" s="110" t="s">
        <v>5098</v>
      </c>
      <c r="DKQ1" s="110" t="s">
        <v>5099</v>
      </c>
      <c r="DKR1" s="110" t="s">
        <v>5100</v>
      </c>
      <c r="DKS1" s="110" t="s">
        <v>5101</v>
      </c>
      <c r="DKT1" s="110" t="s">
        <v>5102</v>
      </c>
      <c r="DKU1" s="110" t="s">
        <v>5103</v>
      </c>
      <c r="DKV1" s="110" t="s">
        <v>5104</v>
      </c>
      <c r="DKW1" s="110" t="s">
        <v>5105</v>
      </c>
      <c r="DKX1" s="110" t="s">
        <v>5106</v>
      </c>
      <c r="DKY1" s="110" t="s">
        <v>5107</v>
      </c>
      <c r="DKZ1" s="110" t="s">
        <v>5108</v>
      </c>
      <c r="DLA1" s="110" t="s">
        <v>5109</v>
      </c>
      <c r="DLB1" s="110" t="s">
        <v>5110</v>
      </c>
      <c r="DLC1" s="110" t="s">
        <v>5111</v>
      </c>
      <c r="DLD1" s="110" t="s">
        <v>5112</v>
      </c>
      <c r="DLE1" s="110" t="s">
        <v>5113</v>
      </c>
      <c r="DLF1" s="110" t="s">
        <v>5114</v>
      </c>
      <c r="DLG1" s="110" t="s">
        <v>5115</v>
      </c>
      <c r="DLH1" s="110" t="s">
        <v>5116</v>
      </c>
      <c r="DLI1" s="110" t="s">
        <v>5117</v>
      </c>
      <c r="DLJ1" s="110" t="s">
        <v>5118</v>
      </c>
      <c r="DLK1" s="110" t="s">
        <v>5119</v>
      </c>
      <c r="DLL1" s="110" t="s">
        <v>5120</v>
      </c>
      <c r="DLM1" s="110" t="s">
        <v>5121</v>
      </c>
      <c r="DLN1" s="110" t="s">
        <v>5122</v>
      </c>
      <c r="DLO1" s="110" t="s">
        <v>5123</v>
      </c>
      <c r="DLP1" s="110" t="s">
        <v>5124</v>
      </c>
      <c r="DLQ1" s="110" t="s">
        <v>5125</v>
      </c>
      <c r="DLR1" s="110" t="s">
        <v>5126</v>
      </c>
      <c r="DLS1" s="110" t="s">
        <v>5127</v>
      </c>
      <c r="DLT1" s="110" t="s">
        <v>5128</v>
      </c>
      <c r="DLU1" s="110" t="s">
        <v>5129</v>
      </c>
      <c r="DLV1" s="110" t="s">
        <v>5130</v>
      </c>
      <c r="DLW1" s="110" t="s">
        <v>5131</v>
      </c>
      <c r="DLX1" s="110" t="s">
        <v>5132</v>
      </c>
      <c r="DLY1" s="110" t="s">
        <v>5133</v>
      </c>
      <c r="DLZ1" s="110" t="s">
        <v>5134</v>
      </c>
      <c r="DMA1" s="110" t="s">
        <v>5135</v>
      </c>
      <c r="DMB1" s="110" t="s">
        <v>5136</v>
      </c>
      <c r="DMC1" s="110" t="s">
        <v>5137</v>
      </c>
      <c r="DMD1" s="110" t="s">
        <v>5138</v>
      </c>
      <c r="DME1" s="110" t="s">
        <v>5139</v>
      </c>
      <c r="DMF1" s="110" t="s">
        <v>5140</v>
      </c>
      <c r="DMG1" s="110" t="s">
        <v>5141</v>
      </c>
      <c r="DMH1" s="110" t="s">
        <v>5142</v>
      </c>
      <c r="DMI1" s="110" t="s">
        <v>5143</v>
      </c>
      <c r="DMJ1" s="110" t="s">
        <v>5144</v>
      </c>
      <c r="DMK1" s="110" t="s">
        <v>5145</v>
      </c>
      <c r="DML1" s="110" t="s">
        <v>5146</v>
      </c>
      <c r="DMM1" s="110" t="s">
        <v>5147</v>
      </c>
      <c r="DMN1" s="110" t="s">
        <v>5148</v>
      </c>
      <c r="DMO1" s="110" t="s">
        <v>5149</v>
      </c>
      <c r="DMP1" s="110" t="s">
        <v>5150</v>
      </c>
      <c r="DMQ1" s="110" t="s">
        <v>5151</v>
      </c>
      <c r="DMR1" s="110" t="s">
        <v>5152</v>
      </c>
      <c r="DMS1" s="110" t="s">
        <v>5153</v>
      </c>
      <c r="DMT1" s="110" t="s">
        <v>5154</v>
      </c>
      <c r="DMU1" s="110" t="s">
        <v>5155</v>
      </c>
      <c r="DMV1" s="110" t="s">
        <v>5156</v>
      </c>
      <c r="DMW1" s="110" t="s">
        <v>5157</v>
      </c>
      <c r="DMX1" s="110" t="s">
        <v>5158</v>
      </c>
      <c r="DMY1" s="110" t="s">
        <v>5159</v>
      </c>
      <c r="DMZ1" s="110" t="s">
        <v>5160</v>
      </c>
      <c r="DNA1" s="110" t="s">
        <v>5161</v>
      </c>
      <c r="DNB1" s="110" t="s">
        <v>5162</v>
      </c>
      <c r="DNC1" s="110" t="s">
        <v>5163</v>
      </c>
      <c r="DND1" s="110" t="s">
        <v>5164</v>
      </c>
      <c r="DNE1" s="110" t="s">
        <v>5165</v>
      </c>
      <c r="DNF1" s="110" t="s">
        <v>5166</v>
      </c>
      <c r="DNG1" s="110" t="s">
        <v>5167</v>
      </c>
      <c r="DNH1" s="110" t="s">
        <v>5168</v>
      </c>
      <c r="DNI1" s="110" t="s">
        <v>5169</v>
      </c>
      <c r="DNJ1" s="110" t="s">
        <v>5170</v>
      </c>
      <c r="DNK1" s="110" t="s">
        <v>5171</v>
      </c>
      <c r="DNL1" s="110" t="s">
        <v>5172</v>
      </c>
      <c r="DNM1" s="110" t="s">
        <v>5173</v>
      </c>
      <c r="DNN1" s="110" t="s">
        <v>5174</v>
      </c>
      <c r="DNO1" s="110" t="s">
        <v>5175</v>
      </c>
      <c r="DNP1" s="110" t="s">
        <v>5176</v>
      </c>
      <c r="DNQ1" s="110" t="s">
        <v>5177</v>
      </c>
      <c r="DNR1" s="110" t="s">
        <v>5178</v>
      </c>
      <c r="DNS1" s="110" t="s">
        <v>5179</v>
      </c>
      <c r="DNT1" s="110" t="s">
        <v>5180</v>
      </c>
      <c r="DNU1" s="110" t="s">
        <v>5181</v>
      </c>
      <c r="DNV1" s="110" t="s">
        <v>5182</v>
      </c>
      <c r="DNW1" s="110" t="s">
        <v>5183</v>
      </c>
      <c r="DNX1" s="110" t="s">
        <v>5184</v>
      </c>
      <c r="DNY1" s="110" t="s">
        <v>5185</v>
      </c>
      <c r="DNZ1" s="110" t="s">
        <v>5186</v>
      </c>
      <c r="DOA1" s="110" t="s">
        <v>5187</v>
      </c>
      <c r="DOB1" s="110" t="s">
        <v>5188</v>
      </c>
      <c r="DOC1" s="110" t="s">
        <v>5189</v>
      </c>
      <c r="DOD1" s="110" t="s">
        <v>5190</v>
      </c>
      <c r="DOE1" s="110" t="s">
        <v>5191</v>
      </c>
      <c r="DOF1" s="110" t="s">
        <v>5192</v>
      </c>
      <c r="DOG1" s="110" t="s">
        <v>5193</v>
      </c>
      <c r="DOH1" s="110" t="s">
        <v>5194</v>
      </c>
      <c r="DOI1" s="110" t="s">
        <v>5195</v>
      </c>
      <c r="DOJ1" s="110" t="s">
        <v>5196</v>
      </c>
      <c r="DOK1" s="110" t="s">
        <v>5197</v>
      </c>
      <c r="DOL1" s="110" t="s">
        <v>5198</v>
      </c>
      <c r="DOM1" s="110" t="s">
        <v>5199</v>
      </c>
      <c r="DON1" s="110" t="s">
        <v>5200</v>
      </c>
      <c r="DOO1" s="110" t="s">
        <v>5201</v>
      </c>
      <c r="DOP1" s="110" t="s">
        <v>5202</v>
      </c>
      <c r="DOQ1" s="110" t="s">
        <v>5203</v>
      </c>
      <c r="DOR1" s="110" t="s">
        <v>5204</v>
      </c>
      <c r="DOS1" s="110" t="s">
        <v>5205</v>
      </c>
      <c r="DOT1" s="110" t="s">
        <v>5206</v>
      </c>
      <c r="DOU1" s="110" t="s">
        <v>5207</v>
      </c>
      <c r="DOV1" s="110" t="s">
        <v>5208</v>
      </c>
      <c r="DOW1" s="110" t="s">
        <v>5209</v>
      </c>
      <c r="DOX1" s="110" t="s">
        <v>5210</v>
      </c>
      <c r="DOY1" s="110" t="s">
        <v>5211</v>
      </c>
      <c r="DOZ1" s="110" t="s">
        <v>5212</v>
      </c>
      <c r="DPA1" s="110" t="s">
        <v>5213</v>
      </c>
      <c r="DPB1" s="110" t="s">
        <v>5214</v>
      </c>
      <c r="DPC1" s="110" t="s">
        <v>5215</v>
      </c>
      <c r="DPD1" s="110" t="s">
        <v>5216</v>
      </c>
      <c r="DPE1" s="110" t="s">
        <v>5217</v>
      </c>
      <c r="DPF1" s="110" t="s">
        <v>5218</v>
      </c>
      <c r="DPG1" s="110" t="s">
        <v>5219</v>
      </c>
      <c r="DPH1" s="110" t="s">
        <v>5220</v>
      </c>
      <c r="DPI1" s="110" t="s">
        <v>5221</v>
      </c>
      <c r="DPJ1" s="110" t="s">
        <v>5222</v>
      </c>
      <c r="DPK1" s="110" t="s">
        <v>5223</v>
      </c>
      <c r="DPL1" s="110" t="s">
        <v>5224</v>
      </c>
      <c r="DPM1" s="110" t="s">
        <v>5225</v>
      </c>
      <c r="DPN1" s="110" t="s">
        <v>5226</v>
      </c>
      <c r="DPO1" s="110" t="s">
        <v>5227</v>
      </c>
      <c r="DPP1" s="110" t="s">
        <v>5228</v>
      </c>
      <c r="DPQ1" s="110" t="s">
        <v>5229</v>
      </c>
      <c r="DPR1" s="110" t="s">
        <v>5230</v>
      </c>
      <c r="DPS1" s="110" t="s">
        <v>5231</v>
      </c>
      <c r="DPT1" s="110" t="s">
        <v>5232</v>
      </c>
      <c r="DPU1" s="110" t="s">
        <v>5233</v>
      </c>
      <c r="DPV1" s="110" t="s">
        <v>5234</v>
      </c>
      <c r="DPW1" s="110" t="s">
        <v>5235</v>
      </c>
      <c r="DPX1" s="110" t="s">
        <v>5236</v>
      </c>
      <c r="DPY1" s="110" t="s">
        <v>5237</v>
      </c>
      <c r="DPZ1" s="110" t="s">
        <v>5238</v>
      </c>
      <c r="DQA1" s="110" t="s">
        <v>5239</v>
      </c>
      <c r="DQB1" s="110" t="s">
        <v>5240</v>
      </c>
      <c r="DQC1" s="110" t="s">
        <v>5241</v>
      </c>
      <c r="DQD1" s="110" t="s">
        <v>5242</v>
      </c>
      <c r="DQE1" s="110" t="s">
        <v>5243</v>
      </c>
      <c r="DQF1" s="110" t="s">
        <v>5244</v>
      </c>
      <c r="DQG1" s="110" t="s">
        <v>5245</v>
      </c>
      <c r="DQH1" s="110" t="s">
        <v>5246</v>
      </c>
      <c r="DQI1" s="110" t="s">
        <v>5247</v>
      </c>
      <c r="DQJ1" s="110" t="s">
        <v>5248</v>
      </c>
      <c r="DQK1" s="110" t="s">
        <v>5249</v>
      </c>
      <c r="DQL1" s="110" t="s">
        <v>5250</v>
      </c>
      <c r="DQM1" s="110" t="s">
        <v>5251</v>
      </c>
      <c r="DQN1" s="110" t="s">
        <v>5252</v>
      </c>
      <c r="DQO1" s="110" t="s">
        <v>5253</v>
      </c>
      <c r="DQP1" s="110" t="s">
        <v>5254</v>
      </c>
      <c r="DQQ1" s="110" t="s">
        <v>5255</v>
      </c>
      <c r="DQR1" s="110" t="s">
        <v>5256</v>
      </c>
      <c r="DQS1" s="110" t="s">
        <v>5257</v>
      </c>
      <c r="DQT1" s="110" t="s">
        <v>5258</v>
      </c>
      <c r="DQU1" s="110" t="s">
        <v>5259</v>
      </c>
      <c r="DQV1" s="110" t="s">
        <v>5260</v>
      </c>
      <c r="DQW1" s="110" t="s">
        <v>5261</v>
      </c>
      <c r="DQX1" s="110" t="s">
        <v>5262</v>
      </c>
      <c r="DQY1" s="110" t="s">
        <v>5263</v>
      </c>
      <c r="DQZ1" s="110" t="s">
        <v>5264</v>
      </c>
      <c r="DRA1" s="110" t="s">
        <v>5265</v>
      </c>
      <c r="DRB1" s="110" t="s">
        <v>5266</v>
      </c>
      <c r="DRC1" s="110" t="s">
        <v>5267</v>
      </c>
      <c r="DRD1" s="110" t="s">
        <v>5268</v>
      </c>
      <c r="DRE1" s="110" t="s">
        <v>5269</v>
      </c>
      <c r="DRF1" s="110" t="s">
        <v>5270</v>
      </c>
      <c r="DRG1" s="110" t="s">
        <v>5271</v>
      </c>
      <c r="DRH1" s="110" t="s">
        <v>5272</v>
      </c>
      <c r="DRI1" s="110" t="s">
        <v>5273</v>
      </c>
      <c r="DRJ1" s="110" t="s">
        <v>5274</v>
      </c>
      <c r="DRK1" s="110" t="s">
        <v>5275</v>
      </c>
      <c r="DRL1" s="110" t="s">
        <v>5276</v>
      </c>
      <c r="DRM1" s="110" t="s">
        <v>5277</v>
      </c>
      <c r="DRN1" s="110" t="s">
        <v>5278</v>
      </c>
      <c r="DRO1" s="110" t="s">
        <v>5279</v>
      </c>
      <c r="DRP1" s="110" t="s">
        <v>5280</v>
      </c>
      <c r="DRQ1" s="110" t="s">
        <v>5281</v>
      </c>
      <c r="DRR1" s="110" t="s">
        <v>5282</v>
      </c>
      <c r="DRS1" s="110" t="s">
        <v>5283</v>
      </c>
      <c r="DRT1" s="110" t="s">
        <v>5284</v>
      </c>
      <c r="DRU1" s="110" t="s">
        <v>5285</v>
      </c>
      <c r="DRV1" s="110" t="s">
        <v>5286</v>
      </c>
      <c r="DRW1" s="110" t="s">
        <v>5287</v>
      </c>
      <c r="DRX1" s="110" t="s">
        <v>5288</v>
      </c>
      <c r="DRY1" s="110" t="s">
        <v>5289</v>
      </c>
      <c r="DRZ1" s="110" t="s">
        <v>5290</v>
      </c>
      <c r="DSA1" s="110" t="s">
        <v>5291</v>
      </c>
      <c r="DSB1" s="110" t="s">
        <v>5292</v>
      </c>
      <c r="DSC1" s="110" t="s">
        <v>5293</v>
      </c>
      <c r="DSD1" s="110" t="s">
        <v>5294</v>
      </c>
      <c r="DSE1" s="110" t="s">
        <v>5295</v>
      </c>
      <c r="DSF1" s="110" t="s">
        <v>5296</v>
      </c>
      <c r="DSG1" s="110" t="s">
        <v>5297</v>
      </c>
      <c r="DSH1" s="110" t="s">
        <v>5298</v>
      </c>
      <c r="DSI1" s="110" t="s">
        <v>5299</v>
      </c>
      <c r="DSJ1" s="110" t="s">
        <v>5300</v>
      </c>
      <c r="DSK1" s="110" t="s">
        <v>5301</v>
      </c>
      <c r="DSL1" s="110" t="s">
        <v>5302</v>
      </c>
      <c r="DSM1" s="110" t="s">
        <v>5303</v>
      </c>
      <c r="DSN1" s="110" t="s">
        <v>5304</v>
      </c>
      <c r="DSO1" s="110" t="s">
        <v>5305</v>
      </c>
      <c r="DSP1" s="110" t="s">
        <v>5306</v>
      </c>
      <c r="DSQ1" s="110" t="s">
        <v>5307</v>
      </c>
      <c r="DSR1" s="110" t="s">
        <v>5308</v>
      </c>
      <c r="DSS1" s="110" t="s">
        <v>5309</v>
      </c>
      <c r="DST1" s="110" t="s">
        <v>5310</v>
      </c>
      <c r="DSU1" s="110" t="s">
        <v>5311</v>
      </c>
      <c r="DSV1" s="110" t="s">
        <v>5312</v>
      </c>
      <c r="DSW1" s="110" t="s">
        <v>5313</v>
      </c>
      <c r="DSX1" s="110" t="s">
        <v>5314</v>
      </c>
      <c r="DSY1" s="110" t="s">
        <v>5315</v>
      </c>
      <c r="DSZ1" s="110" t="s">
        <v>5316</v>
      </c>
      <c r="DTA1" s="110" t="s">
        <v>5317</v>
      </c>
      <c r="DTB1" s="110" t="s">
        <v>5318</v>
      </c>
      <c r="DTC1" s="110" t="s">
        <v>5319</v>
      </c>
      <c r="DTD1" s="110" t="s">
        <v>5320</v>
      </c>
      <c r="DTE1" s="110" t="s">
        <v>5321</v>
      </c>
      <c r="DTF1" s="110" t="s">
        <v>5322</v>
      </c>
      <c r="DTG1" s="110" t="s">
        <v>5323</v>
      </c>
      <c r="DTH1" s="110" t="s">
        <v>5324</v>
      </c>
      <c r="DTI1" s="110" t="s">
        <v>5325</v>
      </c>
      <c r="DTJ1" s="110" t="s">
        <v>5326</v>
      </c>
      <c r="DTK1" s="110" t="s">
        <v>5327</v>
      </c>
      <c r="DTL1" s="110" t="s">
        <v>5328</v>
      </c>
      <c r="DTM1" s="110" t="s">
        <v>5329</v>
      </c>
      <c r="DTN1" s="110" t="s">
        <v>5330</v>
      </c>
      <c r="DTO1" s="110" t="s">
        <v>5331</v>
      </c>
      <c r="DTP1" s="110" t="s">
        <v>5332</v>
      </c>
      <c r="DTQ1" s="110" t="s">
        <v>5333</v>
      </c>
      <c r="DTR1" s="110" t="s">
        <v>5334</v>
      </c>
      <c r="DTS1" s="110" t="s">
        <v>5335</v>
      </c>
      <c r="DTT1" s="110" t="s">
        <v>5336</v>
      </c>
      <c r="DTU1" s="110" t="s">
        <v>5337</v>
      </c>
      <c r="DTV1" s="110" t="s">
        <v>5338</v>
      </c>
      <c r="DTW1" s="110" t="s">
        <v>5339</v>
      </c>
      <c r="DTX1" s="110" t="s">
        <v>5340</v>
      </c>
      <c r="DTY1" s="110" t="s">
        <v>5341</v>
      </c>
      <c r="DTZ1" s="110" t="s">
        <v>5342</v>
      </c>
      <c r="DUA1" s="110" t="s">
        <v>5343</v>
      </c>
      <c r="DUB1" s="110" t="s">
        <v>5344</v>
      </c>
      <c r="DUC1" s="110" t="s">
        <v>5345</v>
      </c>
      <c r="DUD1" s="110" t="s">
        <v>5346</v>
      </c>
      <c r="DUE1" s="110" t="s">
        <v>5347</v>
      </c>
      <c r="DUF1" s="110" t="s">
        <v>5348</v>
      </c>
      <c r="DUG1" s="110" t="s">
        <v>5349</v>
      </c>
      <c r="DUH1" s="110" t="s">
        <v>5350</v>
      </c>
      <c r="DUI1" s="110" t="s">
        <v>5351</v>
      </c>
      <c r="DUJ1" s="110" t="s">
        <v>5352</v>
      </c>
      <c r="DUK1" s="110" t="s">
        <v>5353</v>
      </c>
      <c r="DUL1" s="110" t="s">
        <v>5354</v>
      </c>
      <c r="DUM1" s="110" t="s">
        <v>5355</v>
      </c>
      <c r="DUN1" s="110" t="s">
        <v>5356</v>
      </c>
      <c r="DUO1" s="110" t="s">
        <v>5357</v>
      </c>
      <c r="DUP1" s="110" t="s">
        <v>5358</v>
      </c>
      <c r="DUQ1" s="110" t="s">
        <v>5359</v>
      </c>
      <c r="DUR1" s="110" t="s">
        <v>5360</v>
      </c>
      <c r="DUS1" s="110" t="s">
        <v>5361</v>
      </c>
      <c r="DUT1" s="110" t="s">
        <v>5362</v>
      </c>
      <c r="DUU1" s="110" t="s">
        <v>5363</v>
      </c>
      <c r="DUV1" s="110" t="s">
        <v>5364</v>
      </c>
      <c r="DUW1" s="110" t="s">
        <v>5365</v>
      </c>
      <c r="DUX1" s="110" t="s">
        <v>5366</v>
      </c>
      <c r="DUY1" s="110" t="s">
        <v>5367</v>
      </c>
      <c r="DUZ1" s="110" t="s">
        <v>5368</v>
      </c>
      <c r="DVA1" s="110" t="s">
        <v>5369</v>
      </c>
      <c r="DVB1" s="110" t="s">
        <v>5370</v>
      </c>
      <c r="DVC1" s="110" t="s">
        <v>5371</v>
      </c>
      <c r="DVD1" s="110" t="s">
        <v>5372</v>
      </c>
      <c r="DVE1" s="110" t="s">
        <v>5373</v>
      </c>
      <c r="DVF1" s="110" t="s">
        <v>5374</v>
      </c>
      <c r="DVG1" s="110" t="s">
        <v>5375</v>
      </c>
      <c r="DVH1" s="110" t="s">
        <v>5376</v>
      </c>
      <c r="DVI1" s="110" t="s">
        <v>5377</v>
      </c>
      <c r="DVJ1" s="110" t="s">
        <v>5378</v>
      </c>
      <c r="DVK1" s="110" t="s">
        <v>5379</v>
      </c>
      <c r="DVL1" s="110" t="s">
        <v>5380</v>
      </c>
      <c r="DVM1" s="110" t="s">
        <v>5381</v>
      </c>
      <c r="DVN1" s="110" t="s">
        <v>5382</v>
      </c>
      <c r="DVO1" s="110" t="s">
        <v>5383</v>
      </c>
      <c r="DVP1" s="110" t="s">
        <v>5384</v>
      </c>
      <c r="DVQ1" s="110" t="s">
        <v>5385</v>
      </c>
      <c r="DVR1" s="110" t="s">
        <v>5386</v>
      </c>
      <c r="DVS1" s="110" t="s">
        <v>5387</v>
      </c>
      <c r="DVT1" s="110" t="s">
        <v>5388</v>
      </c>
      <c r="DVU1" s="110" t="s">
        <v>5389</v>
      </c>
      <c r="DVV1" s="110" t="s">
        <v>5390</v>
      </c>
      <c r="DVW1" s="110" t="s">
        <v>5391</v>
      </c>
      <c r="DVX1" s="110" t="s">
        <v>5392</v>
      </c>
      <c r="DVY1" s="110" t="s">
        <v>5393</v>
      </c>
      <c r="DVZ1" s="110" t="s">
        <v>5394</v>
      </c>
      <c r="DWA1" s="110" t="s">
        <v>5395</v>
      </c>
      <c r="DWB1" s="110" t="s">
        <v>5396</v>
      </c>
      <c r="DWC1" s="110" t="s">
        <v>5397</v>
      </c>
      <c r="DWD1" s="110" t="s">
        <v>5398</v>
      </c>
      <c r="DWE1" s="110" t="s">
        <v>5399</v>
      </c>
      <c r="DWF1" s="110" t="s">
        <v>5400</v>
      </c>
      <c r="DWG1" s="110" t="s">
        <v>5401</v>
      </c>
      <c r="DWH1" s="110" t="s">
        <v>5402</v>
      </c>
      <c r="DWI1" s="110" t="s">
        <v>5403</v>
      </c>
      <c r="DWJ1" s="110" t="s">
        <v>5404</v>
      </c>
      <c r="DWK1" s="110" t="s">
        <v>5405</v>
      </c>
      <c r="DWL1" s="110" t="s">
        <v>5406</v>
      </c>
      <c r="DWM1" s="110" t="s">
        <v>5407</v>
      </c>
      <c r="DWN1" s="110" t="s">
        <v>5408</v>
      </c>
      <c r="DWO1" s="110" t="s">
        <v>5409</v>
      </c>
      <c r="DWP1" s="110" t="s">
        <v>5410</v>
      </c>
      <c r="DWQ1" s="110" t="s">
        <v>5411</v>
      </c>
      <c r="DWR1" s="110" t="s">
        <v>5412</v>
      </c>
      <c r="DWS1" s="110" t="s">
        <v>5413</v>
      </c>
      <c r="DWT1" s="110" t="s">
        <v>5414</v>
      </c>
      <c r="DWU1" s="110" t="s">
        <v>5415</v>
      </c>
      <c r="DWV1" s="110" t="s">
        <v>5416</v>
      </c>
      <c r="DWW1" s="110" t="s">
        <v>5417</v>
      </c>
      <c r="DWX1" s="110" t="s">
        <v>5418</v>
      </c>
      <c r="DWY1" s="110" t="s">
        <v>5419</v>
      </c>
      <c r="DWZ1" s="110" t="s">
        <v>5420</v>
      </c>
      <c r="DXA1" s="110" t="s">
        <v>5421</v>
      </c>
      <c r="DXB1" s="110" t="s">
        <v>5422</v>
      </c>
      <c r="DXC1" s="110" t="s">
        <v>5423</v>
      </c>
      <c r="DXD1" s="110" t="s">
        <v>5424</v>
      </c>
      <c r="DXE1" s="110" t="s">
        <v>5425</v>
      </c>
      <c r="DXF1" s="110" t="s">
        <v>5426</v>
      </c>
      <c r="DXG1" s="110" t="s">
        <v>5427</v>
      </c>
      <c r="DXH1" s="110" t="s">
        <v>5428</v>
      </c>
      <c r="DXI1" s="110" t="s">
        <v>5429</v>
      </c>
      <c r="DXJ1" s="110" t="s">
        <v>5430</v>
      </c>
      <c r="DXK1" s="110" t="s">
        <v>5431</v>
      </c>
      <c r="DXL1" s="110" t="s">
        <v>5432</v>
      </c>
      <c r="DXM1" s="110" t="s">
        <v>5433</v>
      </c>
      <c r="DXN1" s="110" t="s">
        <v>5434</v>
      </c>
      <c r="DXO1" s="110" t="s">
        <v>5435</v>
      </c>
      <c r="DXP1" s="110" t="s">
        <v>5436</v>
      </c>
      <c r="DXQ1" s="110" t="s">
        <v>5437</v>
      </c>
      <c r="DXR1" s="110" t="s">
        <v>5438</v>
      </c>
      <c r="DXS1" s="110" t="s">
        <v>5439</v>
      </c>
      <c r="DXT1" s="110" t="s">
        <v>5440</v>
      </c>
      <c r="DXU1" s="110" t="s">
        <v>5441</v>
      </c>
      <c r="DXV1" s="110" t="s">
        <v>5442</v>
      </c>
      <c r="DXW1" s="110" t="s">
        <v>5443</v>
      </c>
      <c r="DXX1" s="110" t="s">
        <v>5444</v>
      </c>
      <c r="DXY1" s="110" t="s">
        <v>5445</v>
      </c>
      <c r="DXZ1" s="110" t="s">
        <v>5446</v>
      </c>
      <c r="DYA1" s="110" t="s">
        <v>5447</v>
      </c>
      <c r="DYB1" s="110" t="s">
        <v>5448</v>
      </c>
      <c r="DYC1" s="110" t="s">
        <v>5449</v>
      </c>
      <c r="DYD1" s="110" t="s">
        <v>5450</v>
      </c>
      <c r="DYE1" s="110" t="s">
        <v>5451</v>
      </c>
      <c r="DYF1" s="110" t="s">
        <v>5452</v>
      </c>
      <c r="DYG1" s="110" t="s">
        <v>5453</v>
      </c>
      <c r="DYH1" s="110" t="s">
        <v>5454</v>
      </c>
      <c r="DYI1" s="110" t="s">
        <v>5455</v>
      </c>
      <c r="DYJ1" s="110" t="s">
        <v>5456</v>
      </c>
      <c r="DYK1" s="110" t="s">
        <v>5457</v>
      </c>
      <c r="DYL1" s="110" t="s">
        <v>5458</v>
      </c>
      <c r="DYM1" s="110" t="s">
        <v>5459</v>
      </c>
      <c r="DYN1" s="110" t="s">
        <v>5460</v>
      </c>
      <c r="DYO1" s="110" t="s">
        <v>5461</v>
      </c>
      <c r="DYP1" s="110" t="s">
        <v>5462</v>
      </c>
      <c r="DYQ1" s="110" t="s">
        <v>5463</v>
      </c>
      <c r="DYR1" s="110" t="s">
        <v>5464</v>
      </c>
      <c r="DYS1" s="110" t="s">
        <v>5465</v>
      </c>
      <c r="DYT1" s="110" t="s">
        <v>5466</v>
      </c>
      <c r="DYU1" s="110" t="s">
        <v>5467</v>
      </c>
      <c r="DYV1" s="110" t="s">
        <v>5468</v>
      </c>
      <c r="DYW1" s="110" t="s">
        <v>5469</v>
      </c>
      <c r="DYX1" s="110" t="s">
        <v>5470</v>
      </c>
      <c r="DYY1" s="110" t="s">
        <v>5471</v>
      </c>
      <c r="DYZ1" s="110" t="s">
        <v>5472</v>
      </c>
      <c r="DZA1" s="110" t="s">
        <v>5473</v>
      </c>
      <c r="DZB1" s="110" t="s">
        <v>5474</v>
      </c>
      <c r="DZC1" s="110" t="s">
        <v>5475</v>
      </c>
      <c r="DZD1" s="110" t="s">
        <v>5476</v>
      </c>
      <c r="DZE1" s="110" t="s">
        <v>5477</v>
      </c>
      <c r="DZF1" s="110" t="s">
        <v>5478</v>
      </c>
      <c r="DZG1" s="110" t="s">
        <v>5479</v>
      </c>
      <c r="DZH1" s="110" t="s">
        <v>5480</v>
      </c>
      <c r="DZI1" s="110" t="s">
        <v>5481</v>
      </c>
      <c r="DZJ1" s="110" t="s">
        <v>5482</v>
      </c>
      <c r="DZK1" s="110" t="s">
        <v>5483</v>
      </c>
      <c r="DZL1" s="110" t="s">
        <v>5484</v>
      </c>
      <c r="DZM1" s="110" t="s">
        <v>5485</v>
      </c>
      <c r="DZN1" s="110" t="s">
        <v>5486</v>
      </c>
      <c r="DZO1" s="110" t="s">
        <v>5487</v>
      </c>
      <c r="DZP1" s="110" t="s">
        <v>5488</v>
      </c>
      <c r="DZQ1" s="110" t="s">
        <v>5489</v>
      </c>
      <c r="DZR1" s="110" t="s">
        <v>5490</v>
      </c>
      <c r="DZS1" s="110" t="s">
        <v>5491</v>
      </c>
      <c r="DZT1" s="110" t="s">
        <v>5492</v>
      </c>
      <c r="DZU1" s="110" t="s">
        <v>5493</v>
      </c>
      <c r="DZV1" s="110" t="s">
        <v>5494</v>
      </c>
      <c r="DZW1" s="110" t="s">
        <v>5495</v>
      </c>
      <c r="DZX1" s="110" t="s">
        <v>5496</v>
      </c>
      <c r="DZY1" s="110" t="s">
        <v>5497</v>
      </c>
      <c r="DZZ1" s="110" t="s">
        <v>5498</v>
      </c>
      <c r="EAA1" s="110" t="s">
        <v>5499</v>
      </c>
      <c r="EAB1" s="110" t="s">
        <v>5500</v>
      </c>
      <c r="EAC1" s="110" t="s">
        <v>5501</v>
      </c>
      <c r="EAD1" s="110" t="s">
        <v>5502</v>
      </c>
      <c r="EAE1" s="110" t="s">
        <v>5503</v>
      </c>
      <c r="EAF1" s="110" t="s">
        <v>5504</v>
      </c>
      <c r="EAG1" s="110" t="s">
        <v>5505</v>
      </c>
      <c r="EAH1" s="110" t="s">
        <v>5506</v>
      </c>
      <c r="EAI1" s="110" t="s">
        <v>5507</v>
      </c>
      <c r="EAJ1" s="110" t="s">
        <v>5508</v>
      </c>
      <c r="EAK1" s="110" t="s">
        <v>5509</v>
      </c>
      <c r="EAL1" s="110" t="s">
        <v>5510</v>
      </c>
      <c r="EAM1" s="110" t="s">
        <v>5511</v>
      </c>
      <c r="EAN1" s="110" t="s">
        <v>5512</v>
      </c>
      <c r="EAO1" s="110" t="s">
        <v>5513</v>
      </c>
      <c r="EAP1" s="110" t="s">
        <v>5514</v>
      </c>
      <c r="EAQ1" s="110" t="s">
        <v>5515</v>
      </c>
      <c r="EAR1" s="110" t="s">
        <v>5516</v>
      </c>
      <c r="EAS1" s="110" t="s">
        <v>5517</v>
      </c>
      <c r="EAT1" s="110" t="s">
        <v>5518</v>
      </c>
      <c r="EAU1" s="110" t="s">
        <v>5519</v>
      </c>
      <c r="EAV1" s="110" t="s">
        <v>5520</v>
      </c>
      <c r="EAW1" s="110" t="s">
        <v>5521</v>
      </c>
      <c r="EAX1" s="110" t="s">
        <v>5522</v>
      </c>
      <c r="EAY1" s="110" t="s">
        <v>5523</v>
      </c>
      <c r="EAZ1" s="110" t="s">
        <v>5524</v>
      </c>
      <c r="EBA1" s="110" t="s">
        <v>5525</v>
      </c>
      <c r="EBB1" s="110" t="s">
        <v>5526</v>
      </c>
      <c r="EBC1" s="110" t="s">
        <v>5527</v>
      </c>
      <c r="EBD1" s="110" t="s">
        <v>5528</v>
      </c>
      <c r="EBE1" s="110" t="s">
        <v>5529</v>
      </c>
      <c r="EBF1" s="110" t="s">
        <v>5530</v>
      </c>
      <c r="EBG1" s="110" t="s">
        <v>5531</v>
      </c>
      <c r="EBH1" s="110" t="s">
        <v>5532</v>
      </c>
      <c r="EBI1" s="110" t="s">
        <v>5533</v>
      </c>
      <c r="EBJ1" s="110" t="s">
        <v>5534</v>
      </c>
      <c r="EBK1" s="110" t="s">
        <v>5535</v>
      </c>
      <c r="EBL1" s="110" t="s">
        <v>5536</v>
      </c>
      <c r="EBM1" s="110" t="s">
        <v>5537</v>
      </c>
      <c r="EBN1" s="110" t="s">
        <v>5538</v>
      </c>
      <c r="EBO1" s="110" t="s">
        <v>5539</v>
      </c>
      <c r="EBP1" s="110" t="s">
        <v>5540</v>
      </c>
      <c r="EBQ1" s="110" t="s">
        <v>5541</v>
      </c>
      <c r="EBR1" s="110" t="s">
        <v>5542</v>
      </c>
      <c r="EBS1" s="110" t="s">
        <v>5543</v>
      </c>
      <c r="EBT1" s="110" t="s">
        <v>5544</v>
      </c>
      <c r="EBU1" s="110" t="s">
        <v>5545</v>
      </c>
      <c r="EBV1" s="110" t="s">
        <v>5546</v>
      </c>
      <c r="EBW1" s="110" t="s">
        <v>5547</v>
      </c>
      <c r="EBX1" s="110" t="s">
        <v>5548</v>
      </c>
      <c r="EBY1" s="110" t="s">
        <v>5549</v>
      </c>
      <c r="EBZ1" s="110" t="s">
        <v>5550</v>
      </c>
      <c r="ECA1" s="110" t="s">
        <v>5551</v>
      </c>
      <c r="ECB1" s="110" t="s">
        <v>5552</v>
      </c>
      <c r="ECC1" s="110" t="s">
        <v>5553</v>
      </c>
      <c r="ECD1" s="110" t="s">
        <v>5554</v>
      </c>
      <c r="ECE1" s="110" t="s">
        <v>5555</v>
      </c>
      <c r="ECF1" s="110" t="s">
        <v>5556</v>
      </c>
      <c r="ECG1" s="110" t="s">
        <v>5557</v>
      </c>
      <c r="ECH1" s="110" t="s">
        <v>5558</v>
      </c>
      <c r="ECI1" s="110" t="s">
        <v>5559</v>
      </c>
      <c r="ECJ1" s="110" t="s">
        <v>5560</v>
      </c>
      <c r="ECK1" s="110" t="s">
        <v>5561</v>
      </c>
      <c r="ECL1" s="110" t="s">
        <v>5562</v>
      </c>
      <c r="ECM1" s="110" t="s">
        <v>5563</v>
      </c>
      <c r="ECN1" s="110" t="s">
        <v>5564</v>
      </c>
      <c r="ECO1" s="110" t="s">
        <v>5565</v>
      </c>
      <c r="ECP1" s="110" t="s">
        <v>5566</v>
      </c>
      <c r="ECQ1" s="110" t="s">
        <v>5567</v>
      </c>
      <c r="ECR1" s="110" t="s">
        <v>5568</v>
      </c>
      <c r="ECS1" s="110" t="s">
        <v>5569</v>
      </c>
      <c r="ECT1" s="110" t="s">
        <v>5570</v>
      </c>
      <c r="ECU1" s="110" t="s">
        <v>5571</v>
      </c>
      <c r="ECV1" s="110" t="s">
        <v>5572</v>
      </c>
      <c r="ECW1" s="110" t="s">
        <v>5573</v>
      </c>
      <c r="ECX1" s="110" t="s">
        <v>5574</v>
      </c>
      <c r="ECY1" s="110" t="s">
        <v>5575</v>
      </c>
      <c r="ECZ1" s="110" t="s">
        <v>5576</v>
      </c>
      <c r="EDA1" s="110" t="s">
        <v>5577</v>
      </c>
      <c r="EDB1" s="110" t="s">
        <v>5578</v>
      </c>
      <c r="EDC1" s="110" t="s">
        <v>5579</v>
      </c>
      <c r="EDD1" s="110" t="s">
        <v>5580</v>
      </c>
      <c r="EDE1" s="110" t="s">
        <v>5581</v>
      </c>
      <c r="EDF1" s="110" t="s">
        <v>5582</v>
      </c>
      <c r="EDG1" s="110" t="s">
        <v>5583</v>
      </c>
      <c r="EDH1" s="110" t="s">
        <v>5584</v>
      </c>
      <c r="EDI1" s="110" t="s">
        <v>5585</v>
      </c>
      <c r="EDJ1" s="110" t="s">
        <v>5586</v>
      </c>
      <c r="EDK1" s="110" t="s">
        <v>5587</v>
      </c>
      <c r="EDL1" s="110" t="s">
        <v>5588</v>
      </c>
      <c r="EDM1" s="110" t="s">
        <v>5589</v>
      </c>
      <c r="EDN1" s="110" t="s">
        <v>5590</v>
      </c>
      <c r="EDO1" s="110" t="s">
        <v>5591</v>
      </c>
      <c r="EDP1" s="110" t="s">
        <v>5592</v>
      </c>
      <c r="EDQ1" s="110" t="s">
        <v>5593</v>
      </c>
      <c r="EDR1" s="110" t="s">
        <v>5594</v>
      </c>
      <c r="EDS1" s="110" t="s">
        <v>5595</v>
      </c>
      <c r="EDT1" s="110" t="s">
        <v>5596</v>
      </c>
      <c r="EDU1" s="110" t="s">
        <v>5597</v>
      </c>
      <c r="EDV1" s="110" t="s">
        <v>5598</v>
      </c>
      <c r="EDW1" s="110" t="s">
        <v>5599</v>
      </c>
      <c r="EDX1" s="110" t="s">
        <v>5600</v>
      </c>
      <c r="EDY1" s="110" t="s">
        <v>5601</v>
      </c>
      <c r="EDZ1" s="110" t="s">
        <v>5602</v>
      </c>
      <c r="EEA1" s="110" t="s">
        <v>5603</v>
      </c>
      <c r="EEB1" s="110" t="s">
        <v>5604</v>
      </c>
      <c r="EEC1" s="110" t="s">
        <v>5605</v>
      </c>
      <c r="EED1" s="110" t="s">
        <v>5606</v>
      </c>
      <c r="EEE1" s="110" t="s">
        <v>5607</v>
      </c>
      <c r="EEF1" s="110" t="s">
        <v>5608</v>
      </c>
      <c r="EEG1" s="110" t="s">
        <v>5609</v>
      </c>
      <c r="EEH1" s="110" t="s">
        <v>5610</v>
      </c>
      <c r="EEI1" s="110" t="s">
        <v>5611</v>
      </c>
      <c r="EEJ1" s="110" t="s">
        <v>5612</v>
      </c>
      <c r="EEK1" s="110" t="s">
        <v>5613</v>
      </c>
      <c r="EEL1" s="110" t="s">
        <v>5614</v>
      </c>
      <c r="EEM1" s="110" t="s">
        <v>5615</v>
      </c>
      <c r="EEN1" s="110" t="s">
        <v>5616</v>
      </c>
      <c r="EEO1" s="110" t="s">
        <v>5617</v>
      </c>
      <c r="EEP1" s="110" t="s">
        <v>5618</v>
      </c>
      <c r="EEQ1" s="110" t="s">
        <v>5619</v>
      </c>
      <c r="EER1" s="110" t="s">
        <v>5620</v>
      </c>
      <c r="EES1" s="110" t="s">
        <v>5621</v>
      </c>
      <c r="EET1" s="110" t="s">
        <v>5622</v>
      </c>
      <c r="EEU1" s="110" t="s">
        <v>5623</v>
      </c>
      <c r="EEV1" s="110" t="s">
        <v>5624</v>
      </c>
      <c r="EEW1" s="110" t="s">
        <v>5625</v>
      </c>
      <c r="EEX1" s="110" t="s">
        <v>5626</v>
      </c>
      <c r="EEY1" s="110" t="s">
        <v>5627</v>
      </c>
      <c r="EEZ1" s="110" t="s">
        <v>5628</v>
      </c>
      <c r="EFA1" s="110" t="s">
        <v>5629</v>
      </c>
      <c r="EFB1" s="110" t="s">
        <v>5630</v>
      </c>
      <c r="EFC1" s="110" t="s">
        <v>5631</v>
      </c>
      <c r="EFD1" s="110" t="s">
        <v>5632</v>
      </c>
      <c r="EFE1" s="110" t="s">
        <v>5633</v>
      </c>
      <c r="EFF1" s="110" t="s">
        <v>5634</v>
      </c>
      <c r="EFG1" s="110" t="s">
        <v>5635</v>
      </c>
      <c r="EFH1" s="110" t="s">
        <v>5636</v>
      </c>
      <c r="EFI1" s="110" t="s">
        <v>5637</v>
      </c>
      <c r="EFJ1" s="110" t="s">
        <v>5638</v>
      </c>
      <c r="EFK1" s="110" t="s">
        <v>5639</v>
      </c>
      <c r="EFL1" s="110" t="s">
        <v>5640</v>
      </c>
      <c r="EFM1" s="110" t="s">
        <v>5641</v>
      </c>
      <c r="EFN1" s="110" t="s">
        <v>5642</v>
      </c>
      <c r="EFO1" s="110" t="s">
        <v>5643</v>
      </c>
      <c r="EFP1" s="110" t="s">
        <v>5644</v>
      </c>
      <c r="EFQ1" s="110" t="s">
        <v>5645</v>
      </c>
      <c r="EFR1" s="110" t="s">
        <v>5646</v>
      </c>
      <c r="EFS1" s="110" t="s">
        <v>5647</v>
      </c>
      <c r="EFT1" s="110" t="s">
        <v>5648</v>
      </c>
      <c r="EFU1" s="110" t="s">
        <v>5649</v>
      </c>
      <c r="EFV1" s="110" t="s">
        <v>5650</v>
      </c>
      <c r="EFW1" s="110" t="s">
        <v>5651</v>
      </c>
      <c r="EFX1" s="110" t="s">
        <v>5652</v>
      </c>
      <c r="EFY1" s="110" t="s">
        <v>5653</v>
      </c>
      <c r="EFZ1" s="110" t="s">
        <v>5654</v>
      </c>
      <c r="EGA1" s="110" t="s">
        <v>5655</v>
      </c>
      <c r="EGB1" s="110" t="s">
        <v>5656</v>
      </c>
      <c r="EGC1" s="110" t="s">
        <v>5657</v>
      </c>
      <c r="EGD1" s="110" t="s">
        <v>5658</v>
      </c>
      <c r="EGE1" s="110" t="s">
        <v>5659</v>
      </c>
      <c r="EGF1" s="110" t="s">
        <v>5660</v>
      </c>
      <c r="EGG1" s="110" t="s">
        <v>5661</v>
      </c>
      <c r="EGH1" s="110" t="s">
        <v>5662</v>
      </c>
      <c r="EGI1" s="110" t="s">
        <v>5663</v>
      </c>
      <c r="EGJ1" s="110" t="s">
        <v>5664</v>
      </c>
      <c r="EGK1" s="110" t="s">
        <v>5665</v>
      </c>
      <c r="EGL1" s="110" t="s">
        <v>5666</v>
      </c>
      <c r="EGM1" s="110" t="s">
        <v>5667</v>
      </c>
      <c r="EGN1" s="110" t="s">
        <v>5668</v>
      </c>
      <c r="EGO1" s="110" t="s">
        <v>5669</v>
      </c>
      <c r="EGP1" s="110" t="s">
        <v>5670</v>
      </c>
      <c r="EGQ1" s="110" t="s">
        <v>5671</v>
      </c>
      <c r="EGR1" s="110" t="s">
        <v>5672</v>
      </c>
      <c r="EGS1" s="110" t="s">
        <v>5673</v>
      </c>
      <c r="EGT1" s="110" t="s">
        <v>5674</v>
      </c>
      <c r="EGU1" s="110" t="s">
        <v>5675</v>
      </c>
      <c r="EGV1" s="110" t="s">
        <v>5676</v>
      </c>
      <c r="EGW1" s="110" t="s">
        <v>5677</v>
      </c>
      <c r="EGX1" s="110" t="s">
        <v>5678</v>
      </c>
      <c r="EGY1" s="110" t="s">
        <v>5679</v>
      </c>
      <c r="EGZ1" s="110" t="s">
        <v>5680</v>
      </c>
      <c r="EHA1" s="110" t="s">
        <v>5681</v>
      </c>
      <c r="EHB1" s="110" t="s">
        <v>5682</v>
      </c>
      <c r="EHC1" s="110" t="s">
        <v>5683</v>
      </c>
      <c r="EHD1" s="110" t="s">
        <v>5684</v>
      </c>
      <c r="EHE1" s="110" t="s">
        <v>5685</v>
      </c>
      <c r="EHF1" s="110" t="s">
        <v>5686</v>
      </c>
      <c r="EHG1" s="110" t="s">
        <v>5687</v>
      </c>
      <c r="EHH1" s="110" t="s">
        <v>5688</v>
      </c>
      <c r="EHI1" s="110" t="s">
        <v>5689</v>
      </c>
      <c r="EHJ1" s="110" t="s">
        <v>5690</v>
      </c>
      <c r="EHK1" s="110" t="s">
        <v>5691</v>
      </c>
      <c r="EHL1" s="110" t="s">
        <v>5692</v>
      </c>
      <c r="EHM1" s="110" t="s">
        <v>5693</v>
      </c>
      <c r="EHN1" s="110" t="s">
        <v>5694</v>
      </c>
      <c r="EHO1" s="110" t="s">
        <v>5695</v>
      </c>
      <c r="EHP1" s="110" t="s">
        <v>5696</v>
      </c>
      <c r="EHQ1" s="110" t="s">
        <v>5697</v>
      </c>
      <c r="EHR1" s="110" t="s">
        <v>5698</v>
      </c>
      <c r="EHS1" s="110" t="s">
        <v>5699</v>
      </c>
      <c r="EHT1" s="110" t="s">
        <v>5700</v>
      </c>
      <c r="EHU1" s="110" t="s">
        <v>5701</v>
      </c>
      <c r="EHV1" s="110" t="s">
        <v>5702</v>
      </c>
      <c r="EHW1" s="110" t="s">
        <v>5703</v>
      </c>
      <c r="EHX1" s="110" t="s">
        <v>5704</v>
      </c>
      <c r="EHY1" s="110" t="s">
        <v>5705</v>
      </c>
      <c r="EHZ1" s="110" t="s">
        <v>5706</v>
      </c>
      <c r="EIA1" s="110" t="s">
        <v>5707</v>
      </c>
      <c r="EIB1" s="110" t="s">
        <v>5708</v>
      </c>
      <c r="EIC1" s="110" t="s">
        <v>5709</v>
      </c>
      <c r="EID1" s="110" t="s">
        <v>5710</v>
      </c>
      <c r="EIE1" s="110" t="s">
        <v>5711</v>
      </c>
      <c r="EIF1" s="110" t="s">
        <v>5712</v>
      </c>
      <c r="EIG1" s="110" t="s">
        <v>5713</v>
      </c>
      <c r="EIH1" s="110" t="s">
        <v>5714</v>
      </c>
      <c r="EII1" s="110" t="s">
        <v>5715</v>
      </c>
      <c r="EIJ1" s="110" t="s">
        <v>5716</v>
      </c>
      <c r="EIK1" s="110" t="s">
        <v>5717</v>
      </c>
      <c r="EIL1" s="110" t="s">
        <v>5718</v>
      </c>
      <c r="EIM1" s="110" t="s">
        <v>5719</v>
      </c>
      <c r="EIN1" s="110" t="s">
        <v>5720</v>
      </c>
      <c r="EIO1" s="110" t="s">
        <v>5721</v>
      </c>
      <c r="EIP1" s="110" t="s">
        <v>5722</v>
      </c>
      <c r="EIQ1" s="110" t="s">
        <v>5723</v>
      </c>
      <c r="EIR1" s="110" t="s">
        <v>5724</v>
      </c>
      <c r="EIS1" s="110" t="s">
        <v>5725</v>
      </c>
      <c r="EIT1" s="110" t="s">
        <v>5726</v>
      </c>
      <c r="EIU1" s="110" t="s">
        <v>5727</v>
      </c>
      <c r="EIV1" s="110" t="s">
        <v>5728</v>
      </c>
      <c r="EIW1" s="110" t="s">
        <v>5729</v>
      </c>
      <c r="EIX1" s="110" t="s">
        <v>5730</v>
      </c>
      <c r="EIY1" s="110" t="s">
        <v>5731</v>
      </c>
      <c r="EIZ1" s="110" t="s">
        <v>5732</v>
      </c>
      <c r="EJA1" s="110" t="s">
        <v>5733</v>
      </c>
      <c r="EJB1" s="110" t="s">
        <v>5734</v>
      </c>
      <c r="EJC1" s="110" t="s">
        <v>5735</v>
      </c>
      <c r="EJD1" s="110" t="s">
        <v>5736</v>
      </c>
      <c r="EJE1" s="110" t="s">
        <v>5737</v>
      </c>
      <c r="EJF1" s="110" t="s">
        <v>5738</v>
      </c>
      <c r="EJG1" s="110" t="s">
        <v>5739</v>
      </c>
      <c r="EJH1" s="110" t="s">
        <v>5740</v>
      </c>
      <c r="EJI1" s="110" t="s">
        <v>5741</v>
      </c>
      <c r="EJJ1" s="110" t="s">
        <v>5742</v>
      </c>
      <c r="EJK1" s="110" t="s">
        <v>5743</v>
      </c>
      <c r="EJL1" s="110" t="s">
        <v>5744</v>
      </c>
      <c r="EJM1" s="110" t="s">
        <v>5745</v>
      </c>
      <c r="EJN1" s="110" t="s">
        <v>5746</v>
      </c>
      <c r="EJO1" s="110" t="s">
        <v>5747</v>
      </c>
      <c r="EJP1" s="110" t="s">
        <v>5748</v>
      </c>
      <c r="EJQ1" s="110" t="s">
        <v>5749</v>
      </c>
      <c r="EJR1" s="110" t="s">
        <v>5750</v>
      </c>
      <c r="EJS1" s="110" t="s">
        <v>5751</v>
      </c>
      <c r="EJT1" s="110" t="s">
        <v>5752</v>
      </c>
      <c r="EJU1" s="110" t="s">
        <v>5753</v>
      </c>
      <c r="EJV1" s="110" t="s">
        <v>5754</v>
      </c>
      <c r="EJW1" s="110" t="s">
        <v>5755</v>
      </c>
      <c r="EJX1" s="110" t="s">
        <v>5756</v>
      </c>
      <c r="EJY1" s="110" t="s">
        <v>5757</v>
      </c>
      <c r="EJZ1" s="110" t="s">
        <v>5758</v>
      </c>
      <c r="EKA1" s="110" t="s">
        <v>5759</v>
      </c>
      <c r="EKB1" s="110" t="s">
        <v>5760</v>
      </c>
      <c r="EKC1" s="110" t="s">
        <v>5761</v>
      </c>
      <c r="EKD1" s="110" t="s">
        <v>5762</v>
      </c>
      <c r="EKE1" s="110" t="s">
        <v>5763</v>
      </c>
      <c r="EKF1" s="110" t="s">
        <v>5764</v>
      </c>
      <c r="EKG1" s="110" t="s">
        <v>5765</v>
      </c>
      <c r="EKH1" s="110" t="s">
        <v>5766</v>
      </c>
      <c r="EKI1" s="110" t="s">
        <v>5767</v>
      </c>
      <c r="EKJ1" s="110" t="s">
        <v>5768</v>
      </c>
      <c r="EKK1" s="110" t="s">
        <v>5769</v>
      </c>
      <c r="EKL1" s="110" t="s">
        <v>5770</v>
      </c>
      <c r="EKM1" s="110" t="s">
        <v>5771</v>
      </c>
      <c r="EKN1" s="110" t="s">
        <v>5772</v>
      </c>
      <c r="EKO1" s="110" t="s">
        <v>5773</v>
      </c>
      <c r="EKP1" s="110" t="s">
        <v>5774</v>
      </c>
      <c r="EKQ1" s="110" t="s">
        <v>5775</v>
      </c>
      <c r="EKR1" s="110" t="s">
        <v>5776</v>
      </c>
      <c r="EKS1" s="110" t="s">
        <v>5777</v>
      </c>
      <c r="EKT1" s="110" t="s">
        <v>5778</v>
      </c>
      <c r="EKU1" s="110" t="s">
        <v>5779</v>
      </c>
      <c r="EKV1" s="110" t="s">
        <v>5780</v>
      </c>
      <c r="EKW1" s="110" t="s">
        <v>5781</v>
      </c>
      <c r="EKX1" s="110" t="s">
        <v>5782</v>
      </c>
      <c r="EKY1" s="110" t="s">
        <v>5783</v>
      </c>
      <c r="EKZ1" s="110" t="s">
        <v>5784</v>
      </c>
      <c r="ELA1" s="110" t="s">
        <v>5785</v>
      </c>
      <c r="ELB1" s="110" t="s">
        <v>5786</v>
      </c>
      <c r="ELC1" s="110" t="s">
        <v>5787</v>
      </c>
      <c r="ELD1" s="110" t="s">
        <v>5788</v>
      </c>
      <c r="ELE1" s="110" t="s">
        <v>5789</v>
      </c>
      <c r="ELF1" s="110" t="s">
        <v>5790</v>
      </c>
      <c r="ELG1" s="110" t="s">
        <v>5791</v>
      </c>
      <c r="ELH1" s="110" t="s">
        <v>5792</v>
      </c>
      <c r="ELI1" s="110" t="s">
        <v>5793</v>
      </c>
      <c r="ELJ1" s="110" t="s">
        <v>5794</v>
      </c>
      <c r="ELK1" s="110" t="s">
        <v>5795</v>
      </c>
      <c r="ELL1" s="110" t="s">
        <v>5796</v>
      </c>
      <c r="ELM1" s="110" t="s">
        <v>5797</v>
      </c>
      <c r="ELN1" s="110" t="s">
        <v>5798</v>
      </c>
      <c r="ELO1" s="110" t="s">
        <v>5799</v>
      </c>
      <c r="ELP1" s="110" t="s">
        <v>5800</v>
      </c>
      <c r="ELQ1" s="110" t="s">
        <v>5801</v>
      </c>
      <c r="ELR1" s="110" t="s">
        <v>5802</v>
      </c>
      <c r="ELS1" s="110" t="s">
        <v>5803</v>
      </c>
      <c r="ELT1" s="110" t="s">
        <v>5804</v>
      </c>
      <c r="ELU1" s="110" t="s">
        <v>5805</v>
      </c>
      <c r="ELV1" s="110" t="s">
        <v>5806</v>
      </c>
      <c r="ELW1" s="110" t="s">
        <v>5807</v>
      </c>
      <c r="ELX1" s="110" t="s">
        <v>5808</v>
      </c>
      <c r="ELY1" s="110" t="s">
        <v>5809</v>
      </c>
      <c r="ELZ1" s="110" t="s">
        <v>5810</v>
      </c>
      <c r="EMA1" s="110" t="s">
        <v>5811</v>
      </c>
      <c r="EMB1" s="110" t="s">
        <v>5812</v>
      </c>
      <c r="EMC1" s="110" t="s">
        <v>5813</v>
      </c>
      <c r="EMD1" s="110" t="s">
        <v>5814</v>
      </c>
      <c r="EME1" s="110" t="s">
        <v>5815</v>
      </c>
      <c r="EMF1" s="110" t="s">
        <v>5816</v>
      </c>
      <c r="EMG1" s="110" t="s">
        <v>5817</v>
      </c>
      <c r="EMH1" s="110" t="s">
        <v>5818</v>
      </c>
      <c r="EMI1" s="110" t="s">
        <v>5819</v>
      </c>
      <c r="EMJ1" s="110" t="s">
        <v>5820</v>
      </c>
      <c r="EMK1" s="110" t="s">
        <v>5821</v>
      </c>
      <c r="EML1" s="110" t="s">
        <v>5822</v>
      </c>
      <c r="EMM1" s="110" t="s">
        <v>5823</v>
      </c>
      <c r="EMN1" s="110" t="s">
        <v>5824</v>
      </c>
      <c r="EMO1" s="110" t="s">
        <v>5825</v>
      </c>
      <c r="EMP1" s="110" t="s">
        <v>5826</v>
      </c>
      <c r="EMQ1" s="110" t="s">
        <v>5827</v>
      </c>
      <c r="EMR1" s="110" t="s">
        <v>5828</v>
      </c>
      <c r="EMS1" s="110" t="s">
        <v>5829</v>
      </c>
      <c r="EMT1" s="110" t="s">
        <v>5830</v>
      </c>
      <c r="EMU1" s="110" t="s">
        <v>5831</v>
      </c>
      <c r="EMV1" s="110" t="s">
        <v>5832</v>
      </c>
      <c r="EMW1" s="110" t="s">
        <v>5833</v>
      </c>
      <c r="EMX1" s="110" t="s">
        <v>5834</v>
      </c>
      <c r="EMY1" s="110" t="s">
        <v>5835</v>
      </c>
      <c r="EMZ1" s="110" t="s">
        <v>5836</v>
      </c>
      <c r="ENA1" s="110" t="s">
        <v>5837</v>
      </c>
      <c r="ENB1" s="110" t="s">
        <v>5838</v>
      </c>
      <c r="ENC1" s="110" t="s">
        <v>5839</v>
      </c>
      <c r="END1" s="110" t="s">
        <v>5840</v>
      </c>
      <c r="ENE1" s="110" t="s">
        <v>5841</v>
      </c>
      <c r="ENF1" s="110" t="s">
        <v>5842</v>
      </c>
      <c r="ENG1" s="110" t="s">
        <v>5843</v>
      </c>
      <c r="ENH1" s="110" t="s">
        <v>5844</v>
      </c>
      <c r="ENI1" s="110" t="s">
        <v>5845</v>
      </c>
      <c r="ENJ1" s="110" t="s">
        <v>5846</v>
      </c>
      <c r="ENK1" s="110" t="s">
        <v>5847</v>
      </c>
      <c r="ENL1" s="110" t="s">
        <v>5848</v>
      </c>
      <c r="ENM1" s="110" t="s">
        <v>5849</v>
      </c>
      <c r="ENN1" s="110" t="s">
        <v>5850</v>
      </c>
      <c r="ENO1" s="110" t="s">
        <v>5851</v>
      </c>
      <c r="ENP1" s="110" t="s">
        <v>5852</v>
      </c>
      <c r="ENQ1" s="110" t="s">
        <v>5853</v>
      </c>
      <c r="ENR1" s="110" t="s">
        <v>5854</v>
      </c>
      <c r="ENS1" s="110" t="s">
        <v>5855</v>
      </c>
      <c r="ENT1" s="110" t="s">
        <v>5856</v>
      </c>
      <c r="ENU1" s="110" t="s">
        <v>5857</v>
      </c>
      <c r="ENV1" s="110" t="s">
        <v>5858</v>
      </c>
      <c r="ENW1" s="110" t="s">
        <v>5859</v>
      </c>
      <c r="ENX1" s="110" t="s">
        <v>5860</v>
      </c>
      <c r="ENY1" s="110" t="s">
        <v>5861</v>
      </c>
      <c r="ENZ1" s="110" t="s">
        <v>5862</v>
      </c>
      <c r="EOA1" s="110" t="s">
        <v>5863</v>
      </c>
      <c r="EOB1" s="110" t="s">
        <v>5864</v>
      </c>
      <c r="EOC1" s="110" t="s">
        <v>5865</v>
      </c>
      <c r="EOD1" s="110" t="s">
        <v>5866</v>
      </c>
      <c r="EOE1" s="110" t="s">
        <v>5867</v>
      </c>
      <c r="EOF1" s="110" t="s">
        <v>5868</v>
      </c>
      <c r="EOG1" s="110" t="s">
        <v>5869</v>
      </c>
      <c r="EOH1" s="110" t="s">
        <v>5870</v>
      </c>
      <c r="EOI1" s="110" t="s">
        <v>5871</v>
      </c>
      <c r="EOJ1" s="110" t="s">
        <v>5872</v>
      </c>
      <c r="EOK1" s="110" t="s">
        <v>5873</v>
      </c>
      <c r="EOL1" s="110" t="s">
        <v>5874</v>
      </c>
      <c r="EOM1" s="110" t="s">
        <v>5875</v>
      </c>
      <c r="EON1" s="110" t="s">
        <v>5876</v>
      </c>
      <c r="EOO1" s="110" t="s">
        <v>5877</v>
      </c>
      <c r="EOP1" s="110" t="s">
        <v>5878</v>
      </c>
      <c r="EOQ1" s="110" t="s">
        <v>5879</v>
      </c>
      <c r="EOR1" s="110" t="s">
        <v>5880</v>
      </c>
      <c r="EOS1" s="110" t="s">
        <v>5881</v>
      </c>
      <c r="EOT1" s="110" t="s">
        <v>5882</v>
      </c>
      <c r="EOU1" s="110" t="s">
        <v>5883</v>
      </c>
      <c r="EOV1" s="110" t="s">
        <v>5884</v>
      </c>
      <c r="EOW1" s="110" t="s">
        <v>5885</v>
      </c>
      <c r="EOX1" s="110" t="s">
        <v>5886</v>
      </c>
      <c r="EOY1" s="110" t="s">
        <v>5887</v>
      </c>
      <c r="EOZ1" s="110" t="s">
        <v>5888</v>
      </c>
      <c r="EPA1" s="110" t="s">
        <v>5889</v>
      </c>
      <c r="EPB1" s="110" t="s">
        <v>5890</v>
      </c>
      <c r="EPC1" s="110" t="s">
        <v>5891</v>
      </c>
      <c r="EPD1" s="110" t="s">
        <v>5892</v>
      </c>
      <c r="EPE1" s="110" t="s">
        <v>5893</v>
      </c>
      <c r="EPF1" s="110" t="s">
        <v>5894</v>
      </c>
      <c r="EPG1" s="110" t="s">
        <v>5895</v>
      </c>
      <c r="EPH1" s="110" t="s">
        <v>5896</v>
      </c>
      <c r="EPI1" s="110" t="s">
        <v>5897</v>
      </c>
      <c r="EPJ1" s="110" t="s">
        <v>5898</v>
      </c>
      <c r="EPK1" s="110" t="s">
        <v>5899</v>
      </c>
      <c r="EPL1" s="110" t="s">
        <v>5900</v>
      </c>
      <c r="EPM1" s="110" t="s">
        <v>5901</v>
      </c>
      <c r="EPN1" s="110" t="s">
        <v>5902</v>
      </c>
      <c r="EPO1" s="110" t="s">
        <v>5903</v>
      </c>
      <c r="EPP1" s="110" t="s">
        <v>5904</v>
      </c>
      <c r="EPQ1" s="110" t="s">
        <v>5905</v>
      </c>
      <c r="EPR1" s="110" t="s">
        <v>5906</v>
      </c>
      <c r="EPS1" s="110" t="s">
        <v>5907</v>
      </c>
      <c r="EPT1" s="110" t="s">
        <v>5908</v>
      </c>
      <c r="EPU1" s="110" t="s">
        <v>5909</v>
      </c>
      <c r="EPV1" s="110" t="s">
        <v>5910</v>
      </c>
      <c r="EPW1" s="110" t="s">
        <v>5911</v>
      </c>
      <c r="EPX1" s="110" t="s">
        <v>5912</v>
      </c>
      <c r="EPY1" s="110" t="s">
        <v>5913</v>
      </c>
      <c r="EPZ1" s="110" t="s">
        <v>5914</v>
      </c>
      <c r="EQA1" s="110" t="s">
        <v>5915</v>
      </c>
      <c r="EQB1" s="110" t="s">
        <v>5916</v>
      </c>
      <c r="EQC1" s="110" t="s">
        <v>5917</v>
      </c>
      <c r="EQD1" s="110" t="s">
        <v>5918</v>
      </c>
      <c r="EQE1" s="110" t="s">
        <v>5919</v>
      </c>
      <c r="EQF1" s="110" t="s">
        <v>5920</v>
      </c>
      <c r="EQG1" s="110" t="s">
        <v>5921</v>
      </c>
      <c r="EQH1" s="110" t="s">
        <v>5922</v>
      </c>
      <c r="EQI1" s="110" t="s">
        <v>5923</v>
      </c>
      <c r="EQJ1" s="110" t="s">
        <v>5924</v>
      </c>
      <c r="EQK1" s="110" t="s">
        <v>5925</v>
      </c>
      <c r="EQL1" s="110" t="s">
        <v>5926</v>
      </c>
      <c r="EQM1" s="110" t="s">
        <v>5927</v>
      </c>
      <c r="EQN1" s="110" t="s">
        <v>5928</v>
      </c>
      <c r="EQO1" s="110" t="s">
        <v>5929</v>
      </c>
      <c r="EQP1" s="110" t="s">
        <v>5930</v>
      </c>
      <c r="EQQ1" s="110" t="s">
        <v>5931</v>
      </c>
      <c r="EQR1" s="110" t="s">
        <v>5932</v>
      </c>
      <c r="EQS1" s="110" t="s">
        <v>5933</v>
      </c>
      <c r="EQT1" s="110" t="s">
        <v>5934</v>
      </c>
      <c r="EQU1" s="110" t="s">
        <v>5935</v>
      </c>
      <c r="EQV1" s="110" t="s">
        <v>5936</v>
      </c>
      <c r="EQW1" s="110" t="s">
        <v>5937</v>
      </c>
      <c r="EQX1" s="110" t="s">
        <v>5938</v>
      </c>
      <c r="EQY1" s="110" t="s">
        <v>5939</v>
      </c>
      <c r="EQZ1" s="110" t="s">
        <v>5940</v>
      </c>
      <c r="ERA1" s="110" t="s">
        <v>5941</v>
      </c>
      <c r="ERB1" s="110" t="s">
        <v>5942</v>
      </c>
      <c r="ERC1" s="110" t="s">
        <v>5943</v>
      </c>
      <c r="ERD1" s="110" t="s">
        <v>5944</v>
      </c>
      <c r="ERE1" s="110" t="s">
        <v>5945</v>
      </c>
      <c r="ERF1" s="110" t="s">
        <v>5946</v>
      </c>
      <c r="ERG1" s="110" t="s">
        <v>5947</v>
      </c>
      <c r="ERH1" s="110" t="s">
        <v>5948</v>
      </c>
      <c r="ERI1" s="110" t="s">
        <v>5949</v>
      </c>
      <c r="ERJ1" s="110" t="s">
        <v>5950</v>
      </c>
      <c r="ERK1" s="110" t="s">
        <v>5951</v>
      </c>
      <c r="ERL1" s="110" t="s">
        <v>5952</v>
      </c>
      <c r="ERM1" s="110" t="s">
        <v>5953</v>
      </c>
      <c r="ERN1" s="110" t="s">
        <v>5954</v>
      </c>
      <c r="ERO1" s="110" t="s">
        <v>5955</v>
      </c>
      <c r="ERP1" s="110" t="s">
        <v>5956</v>
      </c>
      <c r="ERQ1" s="110" t="s">
        <v>5957</v>
      </c>
      <c r="ERR1" s="110" t="s">
        <v>5958</v>
      </c>
      <c r="ERS1" s="110" t="s">
        <v>5959</v>
      </c>
      <c r="ERT1" s="110" t="s">
        <v>5960</v>
      </c>
      <c r="ERU1" s="110" t="s">
        <v>5961</v>
      </c>
      <c r="ERV1" s="110" t="s">
        <v>5962</v>
      </c>
      <c r="ERW1" s="110" t="s">
        <v>5963</v>
      </c>
      <c r="ERX1" s="110" t="s">
        <v>5964</v>
      </c>
      <c r="ERY1" s="110" t="s">
        <v>5965</v>
      </c>
      <c r="ERZ1" s="110" t="s">
        <v>5966</v>
      </c>
      <c r="ESA1" s="110" t="s">
        <v>5967</v>
      </c>
      <c r="ESB1" s="110" t="s">
        <v>5968</v>
      </c>
      <c r="ESC1" s="110" t="s">
        <v>5969</v>
      </c>
      <c r="ESD1" s="110" t="s">
        <v>5970</v>
      </c>
      <c r="ESE1" s="110" t="s">
        <v>5971</v>
      </c>
      <c r="ESF1" s="110" t="s">
        <v>5972</v>
      </c>
      <c r="ESG1" s="110" t="s">
        <v>5973</v>
      </c>
      <c r="ESH1" s="110" t="s">
        <v>5974</v>
      </c>
      <c r="ESI1" s="110" t="s">
        <v>5975</v>
      </c>
      <c r="ESJ1" s="110" t="s">
        <v>5976</v>
      </c>
      <c r="ESK1" s="110" t="s">
        <v>5977</v>
      </c>
      <c r="ESL1" s="110" t="s">
        <v>5978</v>
      </c>
      <c r="ESM1" s="110" t="s">
        <v>5979</v>
      </c>
      <c r="ESN1" s="110" t="s">
        <v>5980</v>
      </c>
      <c r="ESO1" s="110" t="s">
        <v>5981</v>
      </c>
      <c r="ESP1" s="110" t="s">
        <v>5982</v>
      </c>
      <c r="ESQ1" s="110" t="s">
        <v>5983</v>
      </c>
      <c r="ESR1" s="110" t="s">
        <v>5984</v>
      </c>
      <c r="ESS1" s="110" t="s">
        <v>5985</v>
      </c>
      <c r="EST1" s="110" t="s">
        <v>5986</v>
      </c>
      <c r="ESU1" s="110" t="s">
        <v>5987</v>
      </c>
      <c r="ESV1" s="110" t="s">
        <v>5988</v>
      </c>
      <c r="ESW1" s="110" t="s">
        <v>5989</v>
      </c>
      <c r="ESX1" s="110" t="s">
        <v>5990</v>
      </c>
      <c r="ESY1" s="110" t="s">
        <v>5991</v>
      </c>
      <c r="ESZ1" s="110" t="s">
        <v>5992</v>
      </c>
      <c r="ETA1" s="110" t="s">
        <v>5993</v>
      </c>
      <c r="ETB1" s="110" t="s">
        <v>5994</v>
      </c>
      <c r="ETC1" s="110" t="s">
        <v>5995</v>
      </c>
      <c r="ETD1" s="110" t="s">
        <v>5996</v>
      </c>
      <c r="ETE1" s="110" t="s">
        <v>5997</v>
      </c>
      <c r="ETF1" s="110" t="s">
        <v>5998</v>
      </c>
      <c r="ETG1" s="110" t="s">
        <v>5999</v>
      </c>
      <c r="ETH1" s="110" t="s">
        <v>6000</v>
      </c>
      <c r="ETI1" s="110" t="s">
        <v>6001</v>
      </c>
      <c r="ETJ1" s="110" t="s">
        <v>6002</v>
      </c>
      <c r="ETK1" s="110" t="s">
        <v>6003</v>
      </c>
      <c r="ETL1" s="110" t="s">
        <v>6004</v>
      </c>
      <c r="ETM1" s="110" t="s">
        <v>6005</v>
      </c>
      <c r="ETN1" s="110" t="s">
        <v>6006</v>
      </c>
      <c r="ETO1" s="110" t="s">
        <v>6007</v>
      </c>
      <c r="ETP1" s="110" t="s">
        <v>6008</v>
      </c>
      <c r="ETQ1" s="110" t="s">
        <v>6009</v>
      </c>
      <c r="ETR1" s="110" t="s">
        <v>6010</v>
      </c>
      <c r="ETS1" s="110" t="s">
        <v>6011</v>
      </c>
      <c r="ETT1" s="110" t="s">
        <v>6012</v>
      </c>
      <c r="ETU1" s="110" t="s">
        <v>6013</v>
      </c>
      <c r="ETV1" s="110" t="s">
        <v>6014</v>
      </c>
      <c r="ETW1" s="110" t="s">
        <v>6015</v>
      </c>
      <c r="ETX1" s="110" t="s">
        <v>6016</v>
      </c>
      <c r="ETY1" s="110" t="s">
        <v>6017</v>
      </c>
      <c r="ETZ1" s="110" t="s">
        <v>6018</v>
      </c>
      <c r="EUA1" s="110" t="s">
        <v>6019</v>
      </c>
      <c r="EUB1" s="110" t="s">
        <v>6020</v>
      </c>
      <c r="EUC1" s="110" t="s">
        <v>6021</v>
      </c>
      <c r="EUD1" s="110" t="s">
        <v>6022</v>
      </c>
      <c r="EUE1" s="110" t="s">
        <v>6023</v>
      </c>
      <c r="EUF1" s="110" t="s">
        <v>6024</v>
      </c>
      <c r="EUG1" s="110" t="s">
        <v>6025</v>
      </c>
      <c r="EUH1" s="110" t="s">
        <v>6026</v>
      </c>
      <c r="EUI1" s="110" t="s">
        <v>6027</v>
      </c>
      <c r="EUJ1" s="110" t="s">
        <v>6028</v>
      </c>
      <c r="EUK1" s="110" t="s">
        <v>6029</v>
      </c>
      <c r="EUL1" s="110" t="s">
        <v>6030</v>
      </c>
      <c r="EUM1" s="110" t="s">
        <v>6031</v>
      </c>
      <c r="EUN1" s="110" t="s">
        <v>6032</v>
      </c>
      <c r="EUO1" s="110" t="s">
        <v>6033</v>
      </c>
      <c r="EUP1" s="110" t="s">
        <v>6034</v>
      </c>
      <c r="EUQ1" s="110" t="s">
        <v>6035</v>
      </c>
      <c r="EUR1" s="110" t="s">
        <v>6036</v>
      </c>
      <c r="EUS1" s="110" t="s">
        <v>6037</v>
      </c>
      <c r="EUT1" s="110" t="s">
        <v>6038</v>
      </c>
      <c r="EUU1" s="110" t="s">
        <v>6039</v>
      </c>
      <c r="EUV1" s="110" t="s">
        <v>6040</v>
      </c>
      <c r="EUW1" s="110" t="s">
        <v>6041</v>
      </c>
      <c r="EUX1" s="110" t="s">
        <v>6042</v>
      </c>
      <c r="EUY1" s="110" t="s">
        <v>6043</v>
      </c>
      <c r="EUZ1" s="110" t="s">
        <v>6044</v>
      </c>
      <c r="EVA1" s="110" t="s">
        <v>6045</v>
      </c>
      <c r="EVB1" s="110" t="s">
        <v>6046</v>
      </c>
      <c r="EVC1" s="110" t="s">
        <v>6047</v>
      </c>
      <c r="EVD1" s="110" t="s">
        <v>6048</v>
      </c>
      <c r="EVE1" s="110" t="s">
        <v>6049</v>
      </c>
      <c r="EVF1" s="110" t="s">
        <v>6050</v>
      </c>
      <c r="EVG1" s="110" t="s">
        <v>6051</v>
      </c>
      <c r="EVH1" s="110" t="s">
        <v>6052</v>
      </c>
      <c r="EVI1" s="110" t="s">
        <v>6053</v>
      </c>
      <c r="EVJ1" s="110" t="s">
        <v>6054</v>
      </c>
      <c r="EVK1" s="110" t="s">
        <v>6055</v>
      </c>
      <c r="EVL1" s="110" t="s">
        <v>6056</v>
      </c>
      <c r="EVM1" s="110" t="s">
        <v>6057</v>
      </c>
      <c r="EVN1" s="110" t="s">
        <v>6058</v>
      </c>
      <c r="EVO1" s="110" t="s">
        <v>6059</v>
      </c>
      <c r="EVP1" s="110" t="s">
        <v>6060</v>
      </c>
      <c r="EVQ1" s="110" t="s">
        <v>6061</v>
      </c>
      <c r="EVR1" s="110" t="s">
        <v>6062</v>
      </c>
      <c r="EVS1" s="110" t="s">
        <v>6063</v>
      </c>
      <c r="EVT1" s="110" t="s">
        <v>6064</v>
      </c>
      <c r="EVU1" s="110" t="s">
        <v>6065</v>
      </c>
      <c r="EVV1" s="110" t="s">
        <v>6066</v>
      </c>
      <c r="EVW1" s="110" t="s">
        <v>6067</v>
      </c>
      <c r="EVX1" s="110" t="s">
        <v>6068</v>
      </c>
      <c r="EVY1" s="110" t="s">
        <v>6069</v>
      </c>
      <c r="EVZ1" s="110" t="s">
        <v>6070</v>
      </c>
      <c r="EWA1" s="110" t="s">
        <v>6071</v>
      </c>
      <c r="EWB1" s="110" t="s">
        <v>6072</v>
      </c>
      <c r="EWC1" s="110" t="s">
        <v>6073</v>
      </c>
      <c r="EWD1" s="110" t="s">
        <v>6074</v>
      </c>
      <c r="EWE1" s="110" t="s">
        <v>6075</v>
      </c>
      <c r="EWF1" s="110" t="s">
        <v>6076</v>
      </c>
      <c r="EWG1" s="110" t="s">
        <v>6077</v>
      </c>
      <c r="EWH1" s="110" t="s">
        <v>6078</v>
      </c>
      <c r="EWI1" s="110" t="s">
        <v>6079</v>
      </c>
      <c r="EWJ1" s="110" t="s">
        <v>6080</v>
      </c>
      <c r="EWK1" s="110" t="s">
        <v>6081</v>
      </c>
      <c r="EWL1" s="110" t="s">
        <v>6082</v>
      </c>
      <c r="EWM1" s="110" t="s">
        <v>6083</v>
      </c>
      <c r="EWN1" s="110" t="s">
        <v>6084</v>
      </c>
      <c r="EWO1" s="110" t="s">
        <v>6085</v>
      </c>
      <c r="EWP1" s="110" t="s">
        <v>6086</v>
      </c>
      <c r="EWQ1" s="110" t="s">
        <v>6087</v>
      </c>
      <c r="EWR1" s="110" t="s">
        <v>6088</v>
      </c>
      <c r="EWS1" s="110" t="s">
        <v>6089</v>
      </c>
      <c r="EWT1" s="110" t="s">
        <v>6090</v>
      </c>
      <c r="EWU1" s="110" t="s">
        <v>6091</v>
      </c>
      <c r="EWV1" s="110" t="s">
        <v>6092</v>
      </c>
      <c r="EWW1" s="110" t="s">
        <v>6093</v>
      </c>
      <c r="EWX1" s="110" t="s">
        <v>6094</v>
      </c>
      <c r="EWY1" s="110" t="s">
        <v>6095</v>
      </c>
      <c r="EWZ1" s="110" t="s">
        <v>6096</v>
      </c>
      <c r="EXA1" s="110" t="s">
        <v>6097</v>
      </c>
      <c r="EXB1" s="110" t="s">
        <v>6098</v>
      </c>
      <c r="EXC1" s="110" t="s">
        <v>6099</v>
      </c>
      <c r="EXD1" s="110" t="s">
        <v>6100</v>
      </c>
      <c r="EXE1" s="110" t="s">
        <v>6101</v>
      </c>
      <c r="EXF1" s="110" t="s">
        <v>6102</v>
      </c>
      <c r="EXG1" s="110" t="s">
        <v>6103</v>
      </c>
      <c r="EXH1" s="110" t="s">
        <v>6104</v>
      </c>
      <c r="EXI1" s="110" t="s">
        <v>6105</v>
      </c>
      <c r="EXJ1" s="110" t="s">
        <v>6106</v>
      </c>
      <c r="EXK1" s="110" t="s">
        <v>6107</v>
      </c>
      <c r="EXL1" s="110" t="s">
        <v>6108</v>
      </c>
      <c r="EXM1" s="110" t="s">
        <v>6109</v>
      </c>
      <c r="EXN1" s="110" t="s">
        <v>6110</v>
      </c>
      <c r="EXO1" s="110" t="s">
        <v>6111</v>
      </c>
      <c r="EXP1" s="110" t="s">
        <v>6112</v>
      </c>
      <c r="EXQ1" s="110" t="s">
        <v>6113</v>
      </c>
      <c r="EXR1" s="110" t="s">
        <v>6114</v>
      </c>
      <c r="EXS1" s="110" t="s">
        <v>6115</v>
      </c>
      <c r="EXT1" s="110" t="s">
        <v>6116</v>
      </c>
      <c r="EXU1" s="110" t="s">
        <v>6117</v>
      </c>
      <c r="EXV1" s="110" t="s">
        <v>6118</v>
      </c>
      <c r="EXW1" s="110" t="s">
        <v>6119</v>
      </c>
      <c r="EXX1" s="110" t="s">
        <v>6120</v>
      </c>
      <c r="EXY1" s="110" t="s">
        <v>6121</v>
      </c>
      <c r="EXZ1" s="110" t="s">
        <v>6122</v>
      </c>
      <c r="EYA1" s="110" t="s">
        <v>6123</v>
      </c>
      <c r="EYB1" s="110" t="s">
        <v>6124</v>
      </c>
      <c r="EYC1" s="110" t="s">
        <v>6125</v>
      </c>
      <c r="EYD1" s="110" t="s">
        <v>6126</v>
      </c>
      <c r="EYE1" s="110" t="s">
        <v>6127</v>
      </c>
      <c r="EYF1" s="110" t="s">
        <v>6128</v>
      </c>
      <c r="EYG1" s="110" t="s">
        <v>6129</v>
      </c>
      <c r="EYH1" s="110" t="s">
        <v>6130</v>
      </c>
      <c r="EYI1" s="110" t="s">
        <v>6131</v>
      </c>
      <c r="EYJ1" s="110" t="s">
        <v>6132</v>
      </c>
      <c r="EYK1" s="110" t="s">
        <v>6133</v>
      </c>
      <c r="EYL1" s="110" t="s">
        <v>6134</v>
      </c>
      <c r="EYM1" s="110" t="s">
        <v>6135</v>
      </c>
      <c r="EYN1" s="110" t="s">
        <v>6136</v>
      </c>
      <c r="EYO1" s="110" t="s">
        <v>6137</v>
      </c>
      <c r="EYP1" s="110" t="s">
        <v>6138</v>
      </c>
      <c r="EYQ1" s="110" t="s">
        <v>6139</v>
      </c>
      <c r="EYR1" s="110" t="s">
        <v>6140</v>
      </c>
      <c r="EYS1" s="110" t="s">
        <v>6141</v>
      </c>
      <c r="EYT1" s="110" t="s">
        <v>6142</v>
      </c>
      <c r="EYU1" s="110" t="s">
        <v>6143</v>
      </c>
      <c r="EYV1" s="110" t="s">
        <v>6144</v>
      </c>
      <c r="EYW1" s="110" t="s">
        <v>6145</v>
      </c>
      <c r="EYX1" s="110" t="s">
        <v>6146</v>
      </c>
      <c r="EYY1" s="110" t="s">
        <v>6147</v>
      </c>
      <c r="EYZ1" s="110" t="s">
        <v>6148</v>
      </c>
      <c r="EZA1" s="110" t="s">
        <v>6149</v>
      </c>
      <c r="EZB1" s="110" t="s">
        <v>6150</v>
      </c>
      <c r="EZC1" s="110" t="s">
        <v>6151</v>
      </c>
      <c r="EZD1" s="110" t="s">
        <v>6152</v>
      </c>
      <c r="EZE1" s="110" t="s">
        <v>6153</v>
      </c>
      <c r="EZF1" s="110" t="s">
        <v>6154</v>
      </c>
      <c r="EZG1" s="110" t="s">
        <v>6155</v>
      </c>
      <c r="EZH1" s="110" t="s">
        <v>6156</v>
      </c>
      <c r="EZI1" s="110" t="s">
        <v>6157</v>
      </c>
      <c r="EZJ1" s="110" t="s">
        <v>6158</v>
      </c>
      <c r="EZK1" s="110" t="s">
        <v>6159</v>
      </c>
      <c r="EZL1" s="110" t="s">
        <v>6160</v>
      </c>
      <c r="EZM1" s="110" t="s">
        <v>6161</v>
      </c>
      <c r="EZN1" s="110" t="s">
        <v>6162</v>
      </c>
      <c r="EZO1" s="110" t="s">
        <v>6163</v>
      </c>
      <c r="EZP1" s="110" t="s">
        <v>6164</v>
      </c>
      <c r="EZQ1" s="110" t="s">
        <v>6165</v>
      </c>
      <c r="EZR1" s="110" t="s">
        <v>6166</v>
      </c>
      <c r="EZS1" s="110" t="s">
        <v>6167</v>
      </c>
      <c r="EZT1" s="110" t="s">
        <v>6168</v>
      </c>
      <c r="EZU1" s="110" t="s">
        <v>6169</v>
      </c>
      <c r="EZV1" s="110" t="s">
        <v>6170</v>
      </c>
      <c r="EZW1" s="110" t="s">
        <v>6171</v>
      </c>
      <c r="EZX1" s="110" t="s">
        <v>6172</v>
      </c>
      <c r="EZY1" s="110" t="s">
        <v>6173</v>
      </c>
      <c r="EZZ1" s="110" t="s">
        <v>6174</v>
      </c>
      <c r="FAA1" s="110" t="s">
        <v>6175</v>
      </c>
      <c r="FAB1" s="110" t="s">
        <v>6176</v>
      </c>
      <c r="FAC1" s="110" t="s">
        <v>6177</v>
      </c>
      <c r="FAD1" s="110" t="s">
        <v>6178</v>
      </c>
      <c r="FAE1" s="110" t="s">
        <v>6179</v>
      </c>
      <c r="FAF1" s="110" t="s">
        <v>6180</v>
      </c>
      <c r="FAG1" s="110" t="s">
        <v>6181</v>
      </c>
      <c r="FAH1" s="110" t="s">
        <v>6182</v>
      </c>
      <c r="FAI1" s="110" t="s">
        <v>6183</v>
      </c>
      <c r="FAJ1" s="110" t="s">
        <v>6184</v>
      </c>
      <c r="FAK1" s="110" t="s">
        <v>6185</v>
      </c>
      <c r="FAL1" s="110" t="s">
        <v>6186</v>
      </c>
      <c r="FAM1" s="110" t="s">
        <v>6187</v>
      </c>
      <c r="FAN1" s="110" t="s">
        <v>6188</v>
      </c>
      <c r="FAO1" s="110" t="s">
        <v>6189</v>
      </c>
      <c r="FAP1" s="110" t="s">
        <v>6190</v>
      </c>
      <c r="FAQ1" s="110" t="s">
        <v>6191</v>
      </c>
      <c r="FAR1" s="110" t="s">
        <v>6192</v>
      </c>
      <c r="FAS1" s="110" t="s">
        <v>6193</v>
      </c>
      <c r="FAT1" s="110" t="s">
        <v>6194</v>
      </c>
      <c r="FAU1" s="110" t="s">
        <v>6195</v>
      </c>
      <c r="FAV1" s="110" t="s">
        <v>6196</v>
      </c>
      <c r="FAW1" s="110" t="s">
        <v>6197</v>
      </c>
      <c r="FAX1" s="110" t="s">
        <v>6198</v>
      </c>
      <c r="FAY1" s="110" t="s">
        <v>6199</v>
      </c>
      <c r="FAZ1" s="110" t="s">
        <v>6200</v>
      </c>
      <c r="FBA1" s="110" t="s">
        <v>6201</v>
      </c>
      <c r="FBB1" s="110" t="s">
        <v>6202</v>
      </c>
      <c r="FBC1" s="110" t="s">
        <v>6203</v>
      </c>
      <c r="FBD1" s="110" t="s">
        <v>6204</v>
      </c>
      <c r="FBE1" s="110" t="s">
        <v>6205</v>
      </c>
      <c r="FBF1" s="110" t="s">
        <v>6206</v>
      </c>
      <c r="FBG1" s="110" t="s">
        <v>6207</v>
      </c>
      <c r="FBH1" s="110" t="s">
        <v>6208</v>
      </c>
      <c r="FBI1" s="110" t="s">
        <v>6209</v>
      </c>
      <c r="FBJ1" s="110" t="s">
        <v>6210</v>
      </c>
      <c r="FBK1" s="110" t="s">
        <v>6211</v>
      </c>
      <c r="FBL1" s="110" t="s">
        <v>6212</v>
      </c>
      <c r="FBM1" s="110" t="s">
        <v>6213</v>
      </c>
      <c r="FBN1" s="110" t="s">
        <v>6214</v>
      </c>
      <c r="FBO1" s="110" t="s">
        <v>6215</v>
      </c>
      <c r="FBP1" s="110" t="s">
        <v>6216</v>
      </c>
      <c r="FBQ1" s="110" t="s">
        <v>6217</v>
      </c>
      <c r="FBR1" s="110" t="s">
        <v>6218</v>
      </c>
      <c r="FBS1" s="110" t="s">
        <v>6219</v>
      </c>
      <c r="FBT1" s="110" t="s">
        <v>6220</v>
      </c>
      <c r="FBU1" s="110" t="s">
        <v>6221</v>
      </c>
      <c r="FBV1" s="110" t="s">
        <v>6222</v>
      </c>
      <c r="FBW1" s="110" t="s">
        <v>6223</v>
      </c>
      <c r="FBX1" s="110" t="s">
        <v>6224</v>
      </c>
      <c r="FBY1" s="110" t="s">
        <v>6225</v>
      </c>
      <c r="FBZ1" s="110" t="s">
        <v>6226</v>
      </c>
      <c r="FCA1" s="110" t="s">
        <v>6227</v>
      </c>
      <c r="FCB1" s="110" t="s">
        <v>6228</v>
      </c>
      <c r="FCC1" s="110" t="s">
        <v>6229</v>
      </c>
      <c r="FCD1" s="110" t="s">
        <v>6230</v>
      </c>
      <c r="FCE1" s="110" t="s">
        <v>6231</v>
      </c>
      <c r="FCF1" s="110" t="s">
        <v>6232</v>
      </c>
      <c r="FCG1" s="110" t="s">
        <v>6233</v>
      </c>
      <c r="FCH1" s="110" t="s">
        <v>6234</v>
      </c>
      <c r="FCI1" s="110" t="s">
        <v>6235</v>
      </c>
      <c r="FCJ1" s="110" t="s">
        <v>6236</v>
      </c>
      <c r="FCK1" s="110" t="s">
        <v>6237</v>
      </c>
      <c r="FCL1" s="110" t="s">
        <v>6238</v>
      </c>
      <c r="FCM1" s="110" t="s">
        <v>6239</v>
      </c>
      <c r="FCN1" s="110" t="s">
        <v>6240</v>
      </c>
      <c r="FCO1" s="110" t="s">
        <v>6241</v>
      </c>
      <c r="FCP1" s="110" t="s">
        <v>6242</v>
      </c>
      <c r="FCQ1" s="110" t="s">
        <v>6243</v>
      </c>
      <c r="FCR1" s="110" t="s">
        <v>6244</v>
      </c>
      <c r="FCS1" s="110" t="s">
        <v>6245</v>
      </c>
      <c r="FCT1" s="110" t="s">
        <v>6246</v>
      </c>
      <c r="FCU1" s="110" t="s">
        <v>6247</v>
      </c>
      <c r="FCV1" s="110" t="s">
        <v>6248</v>
      </c>
      <c r="FCW1" s="110" t="s">
        <v>6249</v>
      </c>
      <c r="FCX1" s="110" t="s">
        <v>6250</v>
      </c>
      <c r="FCY1" s="110" t="s">
        <v>6251</v>
      </c>
      <c r="FCZ1" s="110" t="s">
        <v>6252</v>
      </c>
      <c r="FDA1" s="110" t="s">
        <v>6253</v>
      </c>
      <c r="FDB1" s="110" t="s">
        <v>6254</v>
      </c>
      <c r="FDC1" s="110" t="s">
        <v>6255</v>
      </c>
      <c r="FDD1" s="110" t="s">
        <v>6256</v>
      </c>
      <c r="FDE1" s="110" t="s">
        <v>6257</v>
      </c>
      <c r="FDF1" s="110" t="s">
        <v>6258</v>
      </c>
      <c r="FDG1" s="110" t="s">
        <v>6259</v>
      </c>
      <c r="FDH1" s="110" t="s">
        <v>6260</v>
      </c>
      <c r="FDI1" s="110" t="s">
        <v>6261</v>
      </c>
      <c r="FDJ1" s="110" t="s">
        <v>6262</v>
      </c>
      <c r="FDK1" s="110" t="s">
        <v>6263</v>
      </c>
      <c r="FDL1" s="110" t="s">
        <v>6264</v>
      </c>
      <c r="FDM1" s="110" t="s">
        <v>6265</v>
      </c>
      <c r="FDN1" s="110" t="s">
        <v>6266</v>
      </c>
      <c r="FDO1" s="110" t="s">
        <v>6267</v>
      </c>
      <c r="FDP1" s="110" t="s">
        <v>6268</v>
      </c>
      <c r="FDQ1" s="110" t="s">
        <v>6269</v>
      </c>
      <c r="FDR1" s="110" t="s">
        <v>6270</v>
      </c>
      <c r="FDS1" s="110" t="s">
        <v>6271</v>
      </c>
      <c r="FDT1" s="110" t="s">
        <v>6272</v>
      </c>
      <c r="FDU1" s="110" t="s">
        <v>6273</v>
      </c>
      <c r="FDV1" s="110" t="s">
        <v>6274</v>
      </c>
      <c r="FDW1" s="110" t="s">
        <v>6275</v>
      </c>
      <c r="FDX1" s="110" t="s">
        <v>6276</v>
      </c>
      <c r="FDY1" s="110" t="s">
        <v>6277</v>
      </c>
      <c r="FDZ1" s="110" t="s">
        <v>6278</v>
      </c>
      <c r="FEA1" s="110" t="s">
        <v>6279</v>
      </c>
      <c r="FEB1" s="110" t="s">
        <v>6280</v>
      </c>
      <c r="FEC1" s="110" t="s">
        <v>6281</v>
      </c>
      <c r="FED1" s="110" t="s">
        <v>6282</v>
      </c>
      <c r="FEE1" s="110" t="s">
        <v>6283</v>
      </c>
      <c r="FEF1" s="110" t="s">
        <v>6284</v>
      </c>
      <c r="FEG1" s="110" t="s">
        <v>6285</v>
      </c>
      <c r="FEH1" s="110" t="s">
        <v>6286</v>
      </c>
      <c r="FEI1" s="110" t="s">
        <v>6287</v>
      </c>
      <c r="FEJ1" s="110" t="s">
        <v>6288</v>
      </c>
      <c r="FEK1" s="110" t="s">
        <v>6289</v>
      </c>
      <c r="FEL1" s="110" t="s">
        <v>6290</v>
      </c>
      <c r="FEM1" s="110" t="s">
        <v>6291</v>
      </c>
      <c r="FEN1" s="110" t="s">
        <v>6292</v>
      </c>
      <c r="FEO1" s="110" t="s">
        <v>6293</v>
      </c>
      <c r="FEP1" s="110" t="s">
        <v>6294</v>
      </c>
      <c r="FEQ1" s="110" t="s">
        <v>6295</v>
      </c>
      <c r="FER1" s="110" t="s">
        <v>6296</v>
      </c>
      <c r="FES1" s="110" t="s">
        <v>6297</v>
      </c>
      <c r="FET1" s="110" t="s">
        <v>6298</v>
      </c>
      <c r="FEU1" s="110" t="s">
        <v>6299</v>
      </c>
      <c r="FEV1" s="110" t="s">
        <v>6300</v>
      </c>
      <c r="FEW1" s="110" t="s">
        <v>6301</v>
      </c>
      <c r="FEX1" s="110" t="s">
        <v>6302</v>
      </c>
      <c r="FEY1" s="110" t="s">
        <v>6303</v>
      </c>
      <c r="FEZ1" s="110" t="s">
        <v>6304</v>
      </c>
      <c r="FFA1" s="110" t="s">
        <v>6305</v>
      </c>
      <c r="FFB1" s="110" t="s">
        <v>6306</v>
      </c>
      <c r="FFC1" s="110" t="s">
        <v>6307</v>
      </c>
      <c r="FFD1" s="110" t="s">
        <v>6308</v>
      </c>
      <c r="FFE1" s="110" t="s">
        <v>6309</v>
      </c>
      <c r="FFF1" s="110" t="s">
        <v>6310</v>
      </c>
      <c r="FFG1" s="110" t="s">
        <v>6311</v>
      </c>
      <c r="FFH1" s="110" t="s">
        <v>6312</v>
      </c>
      <c r="FFI1" s="110" t="s">
        <v>6313</v>
      </c>
      <c r="FFJ1" s="110" t="s">
        <v>6314</v>
      </c>
      <c r="FFK1" s="110" t="s">
        <v>6315</v>
      </c>
      <c r="FFL1" s="110" t="s">
        <v>6316</v>
      </c>
      <c r="FFM1" s="110" t="s">
        <v>6317</v>
      </c>
      <c r="FFN1" s="110" t="s">
        <v>6318</v>
      </c>
      <c r="FFO1" s="110" t="s">
        <v>6319</v>
      </c>
      <c r="FFP1" s="110" t="s">
        <v>6320</v>
      </c>
      <c r="FFQ1" s="110" t="s">
        <v>6321</v>
      </c>
      <c r="FFR1" s="110" t="s">
        <v>6322</v>
      </c>
      <c r="FFS1" s="110" t="s">
        <v>6323</v>
      </c>
      <c r="FFT1" s="110" t="s">
        <v>6324</v>
      </c>
      <c r="FFU1" s="110" t="s">
        <v>6325</v>
      </c>
      <c r="FFV1" s="110" t="s">
        <v>6326</v>
      </c>
      <c r="FFW1" s="110" t="s">
        <v>6327</v>
      </c>
      <c r="FFX1" s="110" t="s">
        <v>6328</v>
      </c>
      <c r="FFY1" s="110" t="s">
        <v>6329</v>
      </c>
      <c r="FFZ1" s="110" t="s">
        <v>6330</v>
      </c>
      <c r="FGA1" s="110" t="s">
        <v>6331</v>
      </c>
      <c r="FGB1" s="110" t="s">
        <v>6332</v>
      </c>
      <c r="FGC1" s="110" t="s">
        <v>6333</v>
      </c>
      <c r="FGD1" s="110" t="s">
        <v>6334</v>
      </c>
      <c r="FGE1" s="110" t="s">
        <v>6335</v>
      </c>
      <c r="FGF1" s="110" t="s">
        <v>6336</v>
      </c>
      <c r="FGG1" s="110" t="s">
        <v>6337</v>
      </c>
      <c r="FGH1" s="110" t="s">
        <v>6338</v>
      </c>
      <c r="FGI1" s="110" t="s">
        <v>6339</v>
      </c>
      <c r="FGJ1" s="110" t="s">
        <v>6340</v>
      </c>
      <c r="FGK1" s="110" t="s">
        <v>6341</v>
      </c>
      <c r="FGL1" s="110" t="s">
        <v>6342</v>
      </c>
      <c r="FGM1" s="110" t="s">
        <v>6343</v>
      </c>
      <c r="FGN1" s="110" t="s">
        <v>6344</v>
      </c>
      <c r="FGO1" s="110" t="s">
        <v>6345</v>
      </c>
      <c r="FGP1" s="110" t="s">
        <v>6346</v>
      </c>
      <c r="FGQ1" s="110" t="s">
        <v>6347</v>
      </c>
      <c r="FGR1" s="110" t="s">
        <v>6348</v>
      </c>
      <c r="FGS1" s="110" t="s">
        <v>6349</v>
      </c>
      <c r="FGT1" s="110" t="s">
        <v>6350</v>
      </c>
      <c r="FGU1" s="110" t="s">
        <v>6351</v>
      </c>
      <c r="FGV1" s="110" t="s">
        <v>6352</v>
      </c>
      <c r="FGW1" s="110" t="s">
        <v>6353</v>
      </c>
      <c r="FGX1" s="110" t="s">
        <v>6354</v>
      </c>
      <c r="FGY1" s="110" t="s">
        <v>6355</v>
      </c>
      <c r="FGZ1" s="110" t="s">
        <v>6356</v>
      </c>
      <c r="FHA1" s="110" t="s">
        <v>6357</v>
      </c>
      <c r="FHB1" s="110" t="s">
        <v>6358</v>
      </c>
      <c r="FHC1" s="110" t="s">
        <v>6359</v>
      </c>
      <c r="FHD1" s="110" t="s">
        <v>6360</v>
      </c>
      <c r="FHE1" s="110" t="s">
        <v>6361</v>
      </c>
      <c r="FHF1" s="110" t="s">
        <v>6362</v>
      </c>
      <c r="FHG1" s="110" t="s">
        <v>6363</v>
      </c>
      <c r="FHH1" s="110" t="s">
        <v>6364</v>
      </c>
      <c r="FHI1" s="110" t="s">
        <v>6365</v>
      </c>
      <c r="FHJ1" s="110" t="s">
        <v>6366</v>
      </c>
      <c r="FHK1" s="110" t="s">
        <v>6367</v>
      </c>
      <c r="FHL1" s="110" t="s">
        <v>6368</v>
      </c>
      <c r="FHM1" s="110" t="s">
        <v>6369</v>
      </c>
      <c r="FHN1" s="110" t="s">
        <v>6370</v>
      </c>
      <c r="FHO1" s="110" t="s">
        <v>6371</v>
      </c>
      <c r="FHP1" s="110" t="s">
        <v>6372</v>
      </c>
      <c r="FHQ1" s="110" t="s">
        <v>6373</v>
      </c>
      <c r="FHR1" s="110" t="s">
        <v>6374</v>
      </c>
      <c r="FHS1" s="110" t="s">
        <v>6375</v>
      </c>
      <c r="FHT1" s="110" t="s">
        <v>6376</v>
      </c>
      <c r="FHU1" s="110" t="s">
        <v>6377</v>
      </c>
      <c r="FHV1" s="110" t="s">
        <v>6378</v>
      </c>
      <c r="FHW1" s="110" t="s">
        <v>6379</v>
      </c>
      <c r="FHX1" s="110" t="s">
        <v>6380</v>
      </c>
      <c r="FHY1" s="110" t="s">
        <v>6381</v>
      </c>
      <c r="FHZ1" s="110" t="s">
        <v>6382</v>
      </c>
      <c r="FIA1" s="110" t="s">
        <v>6383</v>
      </c>
      <c r="FIB1" s="110" t="s">
        <v>6384</v>
      </c>
      <c r="FIC1" s="110" t="s">
        <v>6385</v>
      </c>
      <c r="FID1" s="110" t="s">
        <v>6386</v>
      </c>
      <c r="FIE1" s="110" t="s">
        <v>6387</v>
      </c>
      <c r="FIF1" s="110" t="s">
        <v>6388</v>
      </c>
      <c r="FIG1" s="110" t="s">
        <v>6389</v>
      </c>
      <c r="FIH1" s="110" t="s">
        <v>6390</v>
      </c>
      <c r="FII1" s="110" t="s">
        <v>6391</v>
      </c>
      <c r="FIJ1" s="110" t="s">
        <v>6392</v>
      </c>
      <c r="FIK1" s="110" t="s">
        <v>6393</v>
      </c>
      <c r="FIL1" s="110" t="s">
        <v>6394</v>
      </c>
      <c r="FIM1" s="110" t="s">
        <v>6395</v>
      </c>
      <c r="FIN1" s="110" t="s">
        <v>6396</v>
      </c>
      <c r="FIO1" s="110" t="s">
        <v>6397</v>
      </c>
      <c r="FIP1" s="110" t="s">
        <v>6398</v>
      </c>
      <c r="FIQ1" s="110" t="s">
        <v>6399</v>
      </c>
      <c r="FIR1" s="110" t="s">
        <v>6400</v>
      </c>
      <c r="FIS1" s="110" t="s">
        <v>6401</v>
      </c>
      <c r="FIT1" s="110" t="s">
        <v>6402</v>
      </c>
      <c r="FIU1" s="110" t="s">
        <v>6403</v>
      </c>
      <c r="FIV1" s="110" t="s">
        <v>6404</v>
      </c>
      <c r="FIW1" s="110" t="s">
        <v>6405</v>
      </c>
      <c r="FIX1" s="110" t="s">
        <v>6406</v>
      </c>
      <c r="FIY1" s="110" t="s">
        <v>6407</v>
      </c>
      <c r="FIZ1" s="110" t="s">
        <v>6408</v>
      </c>
      <c r="FJA1" s="110" t="s">
        <v>6409</v>
      </c>
      <c r="FJB1" s="110" t="s">
        <v>6410</v>
      </c>
      <c r="FJC1" s="110" t="s">
        <v>6411</v>
      </c>
      <c r="FJD1" s="110" t="s">
        <v>6412</v>
      </c>
      <c r="FJE1" s="110" t="s">
        <v>6413</v>
      </c>
      <c r="FJF1" s="110" t="s">
        <v>6414</v>
      </c>
      <c r="FJG1" s="110" t="s">
        <v>6415</v>
      </c>
      <c r="FJH1" s="110" t="s">
        <v>6416</v>
      </c>
      <c r="FJI1" s="110" t="s">
        <v>6417</v>
      </c>
      <c r="FJJ1" s="110" t="s">
        <v>6418</v>
      </c>
      <c r="FJK1" s="110" t="s">
        <v>6419</v>
      </c>
      <c r="FJL1" s="110" t="s">
        <v>6420</v>
      </c>
      <c r="FJM1" s="110" t="s">
        <v>6421</v>
      </c>
      <c r="FJN1" s="110" t="s">
        <v>6422</v>
      </c>
      <c r="FJO1" s="110" t="s">
        <v>6423</v>
      </c>
      <c r="FJP1" s="110" t="s">
        <v>6424</v>
      </c>
      <c r="FJQ1" s="110" t="s">
        <v>6425</v>
      </c>
      <c r="FJR1" s="110" t="s">
        <v>6426</v>
      </c>
      <c r="FJS1" s="110" t="s">
        <v>6427</v>
      </c>
      <c r="FJT1" s="110" t="s">
        <v>6428</v>
      </c>
      <c r="FJU1" s="110" t="s">
        <v>6429</v>
      </c>
      <c r="FJV1" s="110" t="s">
        <v>6430</v>
      </c>
      <c r="FJW1" s="110" t="s">
        <v>6431</v>
      </c>
      <c r="FJX1" s="110" t="s">
        <v>6432</v>
      </c>
      <c r="FJY1" s="110" t="s">
        <v>6433</v>
      </c>
      <c r="FJZ1" s="110" t="s">
        <v>6434</v>
      </c>
      <c r="FKA1" s="110" t="s">
        <v>6435</v>
      </c>
      <c r="FKB1" s="110" t="s">
        <v>6436</v>
      </c>
      <c r="FKC1" s="110" t="s">
        <v>6437</v>
      </c>
      <c r="FKD1" s="110" t="s">
        <v>6438</v>
      </c>
      <c r="FKE1" s="110" t="s">
        <v>6439</v>
      </c>
      <c r="FKF1" s="110" t="s">
        <v>6440</v>
      </c>
      <c r="FKG1" s="110" t="s">
        <v>6441</v>
      </c>
      <c r="FKH1" s="110" t="s">
        <v>6442</v>
      </c>
      <c r="FKI1" s="110" t="s">
        <v>6443</v>
      </c>
      <c r="FKJ1" s="110" t="s">
        <v>6444</v>
      </c>
      <c r="FKK1" s="110" t="s">
        <v>6445</v>
      </c>
      <c r="FKL1" s="110" t="s">
        <v>6446</v>
      </c>
      <c r="FKM1" s="110" t="s">
        <v>6447</v>
      </c>
      <c r="FKN1" s="110" t="s">
        <v>6448</v>
      </c>
      <c r="FKO1" s="110" t="s">
        <v>6449</v>
      </c>
      <c r="FKP1" s="110" t="s">
        <v>6450</v>
      </c>
      <c r="FKQ1" s="110" t="s">
        <v>6451</v>
      </c>
      <c r="FKR1" s="110" t="s">
        <v>6452</v>
      </c>
      <c r="FKS1" s="110" t="s">
        <v>6453</v>
      </c>
      <c r="FKT1" s="110" t="s">
        <v>6454</v>
      </c>
      <c r="FKU1" s="110" t="s">
        <v>6455</v>
      </c>
      <c r="FKV1" s="110" t="s">
        <v>6456</v>
      </c>
      <c r="FKW1" s="110" t="s">
        <v>6457</v>
      </c>
      <c r="FKX1" s="110" t="s">
        <v>6458</v>
      </c>
      <c r="FKY1" s="110" t="s">
        <v>6459</v>
      </c>
      <c r="FKZ1" s="110" t="s">
        <v>6460</v>
      </c>
      <c r="FLA1" s="110" t="s">
        <v>6461</v>
      </c>
      <c r="FLB1" s="110" t="s">
        <v>6462</v>
      </c>
      <c r="FLC1" s="110" t="s">
        <v>6463</v>
      </c>
      <c r="FLD1" s="110" t="s">
        <v>6464</v>
      </c>
      <c r="FLE1" s="110" t="s">
        <v>6465</v>
      </c>
      <c r="FLF1" s="110" t="s">
        <v>6466</v>
      </c>
      <c r="FLG1" s="110" t="s">
        <v>6467</v>
      </c>
      <c r="FLH1" s="110" t="s">
        <v>6468</v>
      </c>
      <c r="FLI1" s="110" t="s">
        <v>6469</v>
      </c>
      <c r="FLJ1" s="110" t="s">
        <v>6470</v>
      </c>
      <c r="FLK1" s="110" t="s">
        <v>6471</v>
      </c>
      <c r="FLL1" s="110" t="s">
        <v>6472</v>
      </c>
      <c r="FLM1" s="110" t="s">
        <v>6473</v>
      </c>
      <c r="FLN1" s="110" t="s">
        <v>6474</v>
      </c>
      <c r="FLO1" s="110" t="s">
        <v>6475</v>
      </c>
      <c r="FLP1" s="110" t="s">
        <v>6476</v>
      </c>
      <c r="FLQ1" s="110" t="s">
        <v>6477</v>
      </c>
      <c r="FLR1" s="110" t="s">
        <v>6478</v>
      </c>
      <c r="FLS1" s="110" t="s">
        <v>6479</v>
      </c>
      <c r="FLT1" s="110" t="s">
        <v>6480</v>
      </c>
      <c r="FLU1" s="110" t="s">
        <v>6481</v>
      </c>
      <c r="FLV1" s="110" t="s">
        <v>6482</v>
      </c>
      <c r="FLW1" s="110" t="s">
        <v>6483</v>
      </c>
      <c r="FLX1" s="110" t="s">
        <v>6484</v>
      </c>
      <c r="FLY1" s="110" t="s">
        <v>6485</v>
      </c>
      <c r="FLZ1" s="110" t="s">
        <v>6486</v>
      </c>
      <c r="FMA1" s="110" t="s">
        <v>6487</v>
      </c>
      <c r="FMB1" s="110" t="s">
        <v>6488</v>
      </c>
      <c r="FMC1" s="110" t="s">
        <v>6489</v>
      </c>
      <c r="FMD1" s="110" t="s">
        <v>6490</v>
      </c>
      <c r="FME1" s="110" t="s">
        <v>6491</v>
      </c>
      <c r="FMF1" s="110" t="s">
        <v>6492</v>
      </c>
      <c r="FMG1" s="110" t="s">
        <v>6493</v>
      </c>
      <c r="FMH1" s="110" t="s">
        <v>6494</v>
      </c>
      <c r="FMI1" s="110" t="s">
        <v>6495</v>
      </c>
      <c r="FMJ1" s="110" t="s">
        <v>6496</v>
      </c>
      <c r="FMK1" s="110" t="s">
        <v>6497</v>
      </c>
      <c r="FML1" s="110" t="s">
        <v>6498</v>
      </c>
      <c r="FMM1" s="110" t="s">
        <v>6499</v>
      </c>
      <c r="FMN1" s="110" t="s">
        <v>6500</v>
      </c>
      <c r="FMO1" s="110" t="s">
        <v>6501</v>
      </c>
      <c r="FMP1" s="110" t="s">
        <v>6502</v>
      </c>
      <c r="FMQ1" s="110" t="s">
        <v>6503</v>
      </c>
      <c r="FMR1" s="110" t="s">
        <v>6504</v>
      </c>
      <c r="FMS1" s="110" t="s">
        <v>6505</v>
      </c>
      <c r="FMT1" s="110" t="s">
        <v>6506</v>
      </c>
      <c r="FMU1" s="110" t="s">
        <v>6507</v>
      </c>
      <c r="FMV1" s="110" t="s">
        <v>6508</v>
      </c>
      <c r="FMW1" s="110" t="s">
        <v>6509</v>
      </c>
      <c r="FMX1" s="110" t="s">
        <v>6510</v>
      </c>
      <c r="FMY1" s="110" t="s">
        <v>6511</v>
      </c>
      <c r="FMZ1" s="110" t="s">
        <v>6512</v>
      </c>
      <c r="FNA1" s="110" t="s">
        <v>6513</v>
      </c>
      <c r="FNB1" s="110" t="s">
        <v>6514</v>
      </c>
      <c r="FNC1" s="110" t="s">
        <v>6515</v>
      </c>
      <c r="FND1" s="110" t="s">
        <v>6516</v>
      </c>
      <c r="FNE1" s="110" t="s">
        <v>6517</v>
      </c>
      <c r="FNF1" s="110" t="s">
        <v>6518</v>
      </c>
      <c r="FNG1" s="110" t="s">
        <v>6519</v>
      </c>
      <c r="FNH1" s="110" t="s">
        <v>6520</v>
      </c>
      <c r="FNI1" s="110" t="s">
        <v>6521</v>
      </c>
      <c r="FNJ1" s="110" t="s">
        <v>6522</v>
      </c>
      <c r="FNK1" s="110" t="s">
        <v>6523</v>
      </c>
      <c r="FNL1" s="110" t="s">
        <v>6524</v>
      </c>
      <c r="FNM1" s="110" t="s">
        <v>6525</v>
      </c>
      <c r="FNN1" s="110" t="s">
        <v>6526</v>
      </c>
      <c r="FNO1" s="110" t="s">
        <v>6527</v>
      </c>
      <c r="FNP1" s="110" t="s">
        <v>6528</v>
      </c>
      <c r="FNQ1" s="110" t="s">
        <v>6529</v>
      </c>
      <c r="FNR1" s="110" t="s">
        <v>6530</v>
      </c>
      <c r="FNS1" s="110" t="s">
        <v>6531</v>
      </c>
      <c r="FNT1" s="110" t="s">
        <v>6532</v>
      </c>
      <c r="FNU1" s="110" t="s">
        <v>6533</v>
      </c>
      <c r="FNV1" s="110" t="s">
        <v>6534</v>
      </c>
      <c r="FNW1" s="110" t="s">
        <v>6535</v>
      </c>
      <c r="FNX1" s="110" t="s">
        <v>6536</v>
      </c>
      <c r="FNY1" s="110" t="s">
        <v>6537</v>
      </c>
      <c r="FNZ1" s="110" t="s">
        <v>6538</v>
      </c>
      <c r="FOA1" s="110" t="s">
        <v>6539</v>
      </c>
      <c r="FOB1" s="110" t="s">
        <v>6540</v>
      </c>
      <c r="FOC1" s="110" t="s">
        <v>6541</v>
      </c>
      <c r="FOD1" s="110" t="s">
        <v>6542</v>
      </c>
      <c r="FOE1" s="110" t="s">
        <v>6543</v>
      </c>
      <c r="FOF1" s="110" t="s">
        <v>6544</v>
      </c>
      <c r="FOG1" s="110" t="s">
        <v>6545</v>
      </c>
      <c r="FOH1" s="110" t="s">
        <v>6546</v>
      </c>
      <c r="FOI1" s="110" t="s">
        <v>6547</v>
      </c>
      <c r="FOJ1" s="110" t="s">
        <v>6548</v>
      </c>
      <c r="FOK1" s="110" t="s">
        <v>6549</v>
      </c>
      <c r="FOL1" s="110" t="s">
        <v>6550</v>
      </c>
      <c r="FOM1" s="110" t="s">
        <v>6551</v>
      </c>
      <c r="FON1" s="110" t="s">
        <v>6552</v>
      </c>
      <c r="FOO1" s="110" t="s">
        <v>6553</v>
      </c>
      <c r="FOP1" s="110" t="s">
        <v>6554</v>
      </c>
      <c r="FOQ1" s="110" t="s">
        <v>6555</v>
      </c>
      <c r="FOR1" s="110" t="s">
        <v>6556</v>
      </c>
      <c r="FOS1" s="110" t="s">
        <v>6557</v>
      </c>
      <c r="FOT1" s="110" t="s">
        <v>6558</v>
      </c>
      <c r="FOU1" s="110" t="s">
        <v>6559</v>
      </c>
      <c r="FOV1" s="110" t="s">
        <v>6560</v>
      </c>
      <c r="FOW1" s="110" t="s">
        <v>6561</v>
      </c>
      <c r="FOX1" s="110" t="s">
        <v>6562</v>
      </c>
      <c r="FOY1" s="110" t="s">
        <v>6563</v>
      </c>
      <c r="FOZ1" s="110" t="s">
        <v>6564</v>
      </c>
      <c r="FPA1" s="110" t="s">
        <v>6565</v>
      </c>
      <c r="FPB1" s="110" t="s">
        <v>6566</v>
      </c>
      <c r="FPC1" s="110" t="s">
        <v>6567</v>
      </c>
      <c r="FPD1" s="110" t="s">
        <v>6568</v>
      </c>
      <c r="FPE1" s="110" t="s">
        <v>6569</v>
      </c>
      <c r="FPF1" s="110" t="s">
        <v>6570</v>
      </c>
      <c r="FPG1" s="110" t="s">
        <v>6571</v>
      </c>
      <c r="FPH1" s="110" t="s">
        <v>6572</v>
      </c>
      <c r="FPI1" s="110" t="s">
        <v>6573</v>
      </c>
      <c r="FPJ1" s="110" t="s">
        <v>6574</v>
      </c>
      <c r="FPK1" s="110" t="s">
        <v>6575</v>
      </c>
      <c r="FPL1" s="110" t="s">
        <v>6576</v>
      </c>
      <c r="FPM1" s="110" t="s">
        <v>6577</v>
      </c>
      <c r="FPN1" s="110" t="s">
        <v>6578</v>
      </c>
      <c r="FPO1" s="110" t="s">
        <v>6579</v>
      </c>
      <c r="FPP1" s="110" t="s">
        <v>6580</v>
      </c>
      <c r="FPQ1" s="110" t="s">
        <v>6581</v>
      </c>
      <c r="FPR1" s="110" t="s">
        <v>6582</v>
      </c>
      <c r="FPS1" s="110" t="s">
        <v>6583</v>
      </c>
      <c r="FPT1" s="110" t="s">
        <v>6584</v>
      </c>
      <c r="FPU1" s="110" t="s">
        <v>6585</v>
      </c>
      <c r="FPV1" s="110" t="s">
        <v>6586</v>
      </c>
      <c r="FPW1" s="110" t="s">
        <v>6587</v>
      </c>
      <c r="FPX1" s="110" t="s">
        <v>6588</v>
      </c>
      <c r="FPY1" s="110" t="s">
        <v>6589</v>
      </c>
      <c r="FPZ1" s="110" t="s">
        <v>6590</v>
      </c>
      <c r="FQA1" s="110" t="s">
        <v>6591</v>
      </c>
      <c r="FQB1" s="110" t="s">
        <v>6592</v>
      </c>
      <c r="FQC1" s="110" t="s">
        <v>6593</v>
      </c>
      <c r="FQD1" s="110" t="s">
        <v>6594</v>
      </c>
      <c r="FQE1" s="110" t="s">
        <v>6595</v>
      </c>
      <c r="FQF1" s="110" t="s">
        <v>6596</v>
      </c>
      <c r="FQG1" s="110" t="s">
        <v>6597</v>
      </c>
      <c r="FQH1" s="110" t="s">
        <v>6598</v>
      </c>
      <c r="FQI1" s="110" t="s">
        <v>6599</v>
      </c>
      <c r="FQJ1" s="110" t="s">
        <v>6600</v>
      </c>
      <c r="FQK1" s="110" t="s">
        <v>6601</v>
      </c>
      <c r="FQL1" s="110" t="s">
        <v>6602</v>
      </c>
      <c r="FQM1" s="110" t="s">
        <v>6603</v>
      </c>
      <c r="FQN1" s="110" t="s">
        <v>6604</v>
      </c>
      <c r="FQO1" s="110" t="s">
        <v>6605</v>
      </c>
      <c r="FQP1" s="110" t="s">
        <v>6606</v>
      </c>
      <c r="FQQ1" s="110" t="s">
        <v>6607</v>
      </c>
      <c r="FQR1" s="110" t="s">
        <v>6608</v>
      </c>
      <c r="FQS1" s="110" t="s">
        <v>6609</v>
      </c>
      <c r="FQT1" s="110" t="s">
        <v>6610</v>
      </c>
      <c r="FQU1" s="110" t="s">
        <v>6611</v>
      </c>
      <c r="FQV1" s="110" t="s">
        <v>6612</v>
      </c>
      <c r="FQW1" s="110" t="s">
        <v>6613</v>
      </c>
      <c r="FQX1" s="110" t="s">
        <v>6614</v>
      </c>
      <c r="FQY1" s="110" t="s">
        <v>6615</v>
      </c>
      <c r="FQZ1" s="110" t="s">
        <v>6616</v>
      </c>
      <c r="FRA1" s="110" t="s">
        <v>6617</v>
      </c>
      <c r="FRB1" s="110" t="s">
        <v>6618</v>
      </c>
      <c r="FRC1" s="110" t="s">
        <v>6619</v>
      </c>
      <c r="FRD1" s="110" t="s">
        <v>6620</v>
      </c>
      <c r="FRE1" s="110" t="s">
        <v>6621</v>
      </c>
      <c r="FRF1" s="110" t="s">
        <v>6622</v>
      </c>
      <c r="FRG1" s="110" t="s">
        <v>6623</v>
      </c>
      <c r="FRH1" s="110" t="s">
        <v>6624</v>
      </c>
      <c r="FRI1" s="110" t="s">
        <v>6625</v>
      </c>
      <c r="FRJ1" s="110" t="s">
        <v>6626</v>
      </c>
      <c r="FRK1" s="110" t="s">
        <v>6627</v>
      </c>
      <c r="FRL1" s="110" t="s">
        <v>6628</v>
      </c>
      <c r="FRM1" s="110" t="s">
        <v>6629</v>
      </c>
      <c r="FRN1" s="110" t="s">
        <v>6630</v>
      </c>
      <c r="FRO1" s="110" t="s">
        <v>6631</v>
      </c>
      <c r="FRP1" s="110" t="s">
        <v>6632</v>
      </c>
      <c r="FRQ1" s="110" t="s">
        <v>6633</v>
      </c>
      <c r="FRR1" s="110" t="s">
        <v>6634</v>
      </c>
      <c r="FRS1" s="110" t="s">
        <v>6635</v>
      </c>
      <c r="FRT1" s="110" t="s">
        <v>6636</v>
      </c>
      <c r="FRU1" s="110" t="s">
        <v>6637</v>
      </c>
      <c r="FRV1" s="110" t="s">
        <v>6638</v>
      </c>
      <c r="FRW1" s="110" t="s">
        <v>6639</v>
      </c>
      <c r="FRX1" s="110" t="s">
        <v>6640</v>
      </c>
      <c r="FRY1" s="110" t="s">
        <v>6641</v>
      </c>
      <c r="FRZ1" s="110" t="s">
        <v>6642</v>
      </c>
      <c r="FSA1" s="110" t="s">
        <v>6643</v>
      </c>
      <c r="FSB1" s="110" t="s">
        <v>6644</v>
      </c>
      <c r="FSC1" s="110" t="s">
        <v>6645</v>
      </c>
      <c r="FSD1" s="110" t="s">
        <v>6646</v>
      </c>
      <c r="FSE1" s="110" t="s">
        <v>6647</v>
      </c>
      <c r="FSF1" s="110" t="s">
        <v>6648</v>
      </c>
      <c r="FSG1" s="110" t="s">
        <v>6649</v>
      </c>
      <c r="FSH1" s="110" t="s">
        <v>6650</v>
      </c>
      <c r="FSI1" s="110" t="s">
        <v>6651</v>
      </c>
      <c r="FSJ1" s="110" t="s">
        <v>6652</v>
      </c>
      <c r="FSK1" s="110" t="s">
        <v>6653</v>
      </c>
      <c r="FSL1" s="110" t="s">
        <v>6654</v>
      </c>
      <c r="FSM1" s="110" t="s">
        <v>6655</v>
      </c>
      <c r="FSN1" s="110" t="s">
        <v>6656</v>
      </c>
      <c r="FSO1" s="110" t="s">
        <v>6657</v>
      </c>
      <c r="FSP1" s="110" t="s">
        <v>6658</v>
      </c>
      <c r="FSQ1" s="110" t="s">
        <v>6659</v>
      </c>
      <c r="FSR1" s="110" t="s">
        <v>6660</v>
      </c>
      <c r="FSS1" s="110" t="s">
        <v>6661</v>
      </c>
      <c r="FST1" s="110" t="s">
        <v>6662</v>
      </c>
      <c r="FSU1" s="110" t="s">
        <v>6663</v>
      </c>
      <c r="FSV1" s="110" t="s">
        <v>6664</v>
      </c>
      <c r="FSW1" s="110" t="s">
        <v>6665</v>
      </c>
      <c r="FSX1" s="110" t="s">
        <v>6666</v>
      </c>
      <c r="FSY1" s="110" t="s">
        <v>6667</v>
      </c>
      <c r="FSZ1" s="110" t="s">
        <v>6668</v>
      </c>
      <c r="FTA1" s="110" t="s">
        <v>6669</v>
      </c>
      <c r="FTB1" s="110" t="s">
        <v>6670</v>
      </c>
      <c r="FTC1" s="110" t="s">
        <v>6671</v>
      </c>
      <c r="FTD1" s="110" t="s">
        <v>6672</v>
      </c>
      <c r="FTE1" s="110" t="s">
        <v>6673</v>
      </c>
      <c r="FTF1" s="110" t="s">
        <v>6674</v>
      </c>
      <c r="FTG1" s="110" t="s">
        <v>6675</v>
      </c>
      <c r="FTH1" s="110" t="s">
        <v>6676</v>
      </c>
      <c r="FTI1" s="110" t="s">
        <v>6677</v>
      </c>
      <c r="FTJ1" s="110" t="s">
        <v>6678</v>
      </c>
      <c r="FTK1" s="110" t="s">
        <v>6679</v>
      </c>
      <c r="FTL1" s="110" t="s">
        <v>6680</v>
      </c>
      <c r="FTM1" s="110" t="s">
        <v>6681</v>
      </c>
      <c r="FTN1" s="110" t="s">
        <v>6682</v>
      </c>
      <c r="FTO1" s="110" t="s">
        <v>6683</v>
      </c>
      <c r="FTP1" s="110" t="s">
        <v>6684</v>
      </c>
      <c r="FTQ1" s="110" t="s">
        <v>6685</v>
      </c>
      <c r="FTR1" s="110" t="s">
        <v>6686</v>
      </c>
      <c r="FTS1" s="110" t="s">
        <v>6687</v>
      </c>
      <c r="FTT1" s="110" t="s">
        <v>6688</v>
      </c>
      <c r="FTU1" s="110" t="s">
        <v>6689</v>
      </c>
      <c r="FTV1" s="110" t="s">
        <v>6690</v>
      </c>
      <c r="FTW1" s="110" t="s">
        <v>6691</v>
      </c>
      <c r="FTX1" s="110" t="s">
        <v>6692</v>
      </c>
      <c r="FTY1" s="110" t="s">
        <v>6693</v>
      </c>
      <c r="FTZ1" s="110" t="s">
        <v>6694</v>
      </c>
      <c r="FUA1" s="110" t="s">
        <v>6695</v>
      </c>
      <c r="FUB1" s="110" t="s">
        <v>6696</v>
      </c>
      <c r="FUC1" s="110" t="s">
        <v>6697</v>
      </c>
      <c r="FUD1" s="110" t="s">
        <v>6698</v>
      </c>
      <c r="FUE1" s="110" t="s">
        <v>6699</v>
      </c>
      <c r="FUF1" s="110" t="s">
        <v>6700</v>
      </c>
      <c r="FUG1" s="110" t="s">
        <v>6701</v>
      </c>
      <c r="FUH1" s="110" t="s">
        <v>6702</v>
      </c>
      <c r="FUI1" s="110" t="s">
        <v>6703</v>
      </c>
      <c r="FUJ1" s="110" t="s">
        <v>6704</v>
      </c>
      <c r="FUK1" s="110" t="s">
        <v>6705</v>
      </c>
      <c r="FUL1" s="110" t="s">
        <v>6706</v>
      </c>
      <c r="FUM1" s="110" t="s">
        <v>6707</v>
      </c>
      <c r="FUN1" s="110" t="s">
        <v>6708</v>
      </c>
      <c r="FUO1" s="110" t="s">
        <v>6709</v>
      </c>
      <c r="FUP1" s="110" t="s">
        <v>6710</v>
      </c>
      <c r="FUQ1" s="110" t="s">
        <v>6711</v>
      </c>
      <c r="FUR1" s="110" t="s">
        <v>6712</v>
      </c>
      <c r="FUS1" s="110" t="s">
        <v>6713</v>
      </c>
      <c r="FUT1" s="110" t="s">
        <v>6714</v>
      </c>
      <c r="FUU1" s="110" t="s">
        <v>6715</v>
      </c>
      <c r="FUV1" s="110" t="s">
        <v>6716</v>
      </c>
      <c r="FUW1" s="110" t="s">
        <v>6717</v>
      </c>
      <c r="FUX1" s="110" t="s">
        <v>6718</v>
      </c>
      <c r="FUY1" s="110" t="s">
        <v>6719</v>
      </c>
      <c r="FUZ1" s="110" t="s">
        <v>6720</v>
      </c>
      <c r="FVA1" s="110" t="s">
        <v>6721</v>
      </c>
      <c r="FVB1" s="110" t="s">
        <v>6722</v>
      </c>
      <c r="FVC1" s="110" t="s">
        <v>6723</v>
      </c>
      <c r="FVD1" s="110" t="s">
        <v>6724</v>
      </c>
      <c r="FVE1" s="110" t="s">
        <v>6725</v>
      </c>
      <c r="FVF1" s="110" t="s">
        <v>6726</v>
      </c>
      <c r="FVG1" s="110" t="s">
        <v>6727</v>
      </c>
      <c r="FVH1" s="110" t="s">
        <v>6728</v>
      </c>
      <c r="FVI1" s="110" t="s">
        <v>6729</v>
      </c>
      <c r="FVJ1" s="110" t="s">
        <v>6730</v>
      </c>
      <c r="FVK1" s="110" t="s">
        <v>6731</v>
      </c>
      <c r="FVL1" s="110" t="s">
        <v>6732</v>
      </c>
      <c r="FVM1" s="110" t="s">
        <v>6733</v>
      </c>
      <c r="FVN1" s="110" t="s">
        <v>6734</v>
      </c>
      <c r="FVO1" s="110" t="s">
        <v>6735</v>
      </c>
      <c r="FVP1" s="110" t="s">
        <v>6736</v>
      </c>
      <c r="FVQ1" s="110" t="s">
        <v>6737</v>
      </c>
      <c r="FVR1" s="110" t="s">
        <v>6738</v>
      </c>
      <c r="FVS1" s="110" t="s">
        <v>6739</v>
      </c>
      <c r="FVT1" s="110" t="s">
        <v>6740</v>
      </c>
      <c r="FVU1" s="110" t="s">
        <v>6741</v>
      </c>
      <c r="FVV1" s="110" t="s">
        <v>6742</v>
      </c>
      <c r="FVW1" s="110" t="s">
        <v>6743</v>
      </c>
      <c r="FVX1" s="110" t="s">
        <v>6744</v>
      </c>
      <c r="FVY1" s="110" t="s">
        <v>6745</v>
      </c>
      <c r="FVZ1" s="110" t="s">
        <v>6746</v>
      </c>
      <c r="FWA1" s="110" t="s">
        <v>6747</v>
      </c>
      <c r="FWB1" s="110" t="s">
        <v>6748</v>
      </c>
      <c r="FWC1" s="110" t="s">
        <v>6749</v>
      </c>
      <c r="FWD1" s="110" t="s">
        <v>6750</v>
      </c>
      <c r="FWE1" s="110" t="s">
        <v>6751</v>
      </c>
      <c r="FWF1" s="110" t="s">
        <v>6752</v>
      </c>
      <c r="FWG1" s="110" t="s">
        <v>6753</v>
      </c>
      <c r="FWH1" s="110" t="s">
        <v>6754</v>
      </c>
      <c r="FWI1" s="110" t="s">
        <v>6755</v>
      </c>
      <c r="FWJ1" s="110" t="s">
        <v>6756</v>
      </c>
      <c r="FWK1" s="110" t="s">
        <v>6757</v>
      </c>
      <c r="FWL1" s="110" t="s">
        <v>6758</v>
      </c>
      <c r="FWM1" s="110" t="s">
        <v>6759</v>
      </c>
      <c r="FWN1" s="110" t="s">
        <v>6760</v>
      </c>
      <c r="FWO1" s="110" t="s">
        <v>6761</v>
      </c>
      <c r="FWP1" s="110" t="s">
        <v>6762</v>
      </c>
      <c r="FWQ1" s="110" t="s">
        <v>6763</v>
      </c>
      <c r="FWR1" s="110" t="s">
        <v>6764</v>
      </c>
      <c r="FWS1" s="110" t="s">
        <v>6765</v>
      </c>
      <c r="FWT1" s="110" t="s">
        <v>6766</v>
      </c>
      <c r="FWU1" s="110" t="s">
        <v>6767</v>
      </c>
      <c r="FWV1" s="110" t="s">
        <v>6768</v>
      </c>
      <c r="FWW1" s="110" t="s">
        <v>6769</v>
      </c>
      <c r="FWX1" s="110" t="s">
        <v>6770</v>
      </c>
      <c r="FWY1" s="110" t="s">
        <v>6771</v>
      </c>
      <c r="FWZ1" s="110" t="s">
        <v>6772</v>
      </c>
      <c r="FXA1" s="110" t="s">
        <v>6773</v>
      </c>
      <c r="FXB1" s="110" t="s">
        <v>6774</v>
      </c>
      <c r="FXC1" s="110" t="s">
        <v>6775</v>
      </c>
      <c r="FXD1" s="110" t="s">
        <v>6776</v>
      </c>
      <c r="FXE1" s="110" t="s">
        <v>6777</v>
      </c>
      <c r="FXF1" s="110" t="s">
        <v>6778</v>
      </c>
      <c r="FXG1" s="110" t="s">
        <v>6779</v>
      </c>
      <c r="FXH1" s="110" t="s">
        <v>6780</v>
      </c>
      <c r="FXI1" s="110" t="s">
        <v>6781</v>
      </c>
      <c r="FXJ1" s="110" t="s">
        <v>6782</v>
      </c>
      <c r="FXK1" s="110" t="s">
        <v>6783</v>
      </c>
      <c r="FXL1" s="110" t="s">
        <v>6784</v>
      </c>
      <c r="FXM1" s="110" t="s">
        <v>6785</v>
      </c>
      <c r="FXN1" s="110" t="s">
        <v>6786</v>
      </c>
      <c r="FXO1" s="110" t="s">
        <v>6787</v>
      </c>
      <c r="FXP1" s="110" t="s">
        <v>6788</v>
      </c>
      <c r="FXQ1" s="110" t="s">
        <v>6789</v>
      </c>
      <c r="FXR1" s="110" t="s">
        <v>6790</v>
      </c>
      <c r="FXS1" s="110" t="s">
        <v>6791</v>
      </c>
      <c r="FXT1" s="110" t="s">
        <v>6792</v>
      </c>
      <c r="FXU1" s="110" t="s">
        <v>6793</v>
      </c>
      <c r="FXV1" s="110" t="s">
        <v>6794</v>
      </c>
      <c r="FXW1" s="110" t="s">
        <v>6795</v>
      </c>
      <c r="FXX1" s="110" t="s">
        <v>6796</v>
      </c>
      <c r="FXY1" s="110" t="s">
        <v>6797</v>
      </c>
      <c r="FXZ1" s="110" t="s">
        <v>6798</v>
      </c>
      <c r="FYA1" s="110" t="s">
        <v>6799</v>
      </c>
      <c r="FYB1" s="110" t="s">
        <v>6800</v>
      </c>
      <c r="FYC1" s="110" t="s">
        <v>6801</v>
      </c>
      <c r="FYD1" s="110" t="s">
        <v>6802</v>
      </c>
      <c r="FYE1" s="110" t="s">
        <v>6803</v>
      </c>
      <c r="FYF1" s="110" t="s">
        <v>6804</v>
      </c>
      <c r="FYG1" s="110" t="s">
        <v>6805</v>
      </c>
      <c r="FYH1" s="110" t="s">
        <v>6806</v>
      </c>
      <c r="FYI1" s="110" t="s">
        <v>6807</v>
      </c>
      <c r="FYJ1" s="110" t="s">
        <v>6808</v>
      </c>
      <c r="FYK1" s="110" t="s">
        <v>6809</v>
      </c>
      <c r="FYL1" s="110" t="s">
        <v>6810</v>
      </c>
      <c r="FYM1" s="110" t="s">
        <v>6811</v>
      </c>
      <c r="FYN1" s="110" t="s">
        <v>6812</v>
      </c>
      <c r="FYO1" s="110" t="s">
        <v>6813</v>
      </c>
      <c r="FYP1" s="110" t="s">
        <v>6814</v>
      </c>
      <c r="FYQ1" s="110" t="s">
        <v>6815</v>
      </c>
      <c r="FYR1" s="110" t="s">
        <v>6816</v>
      </c>
      <c r="FYS1" s="110" t="s">
        <v>6817</v>
      </c>
      <c r="FYT1" s="110" t="s">
        <v>6818</v>
      </c>
      <c r="FYU1" s="110" t="s">
        <v>6819</v>
      </c>
      <c r="FYV1" s="110" t="s">
        <v>6820</v>
      </c>
      <c r="FYW1" s="110" t="s">
        <v>6821</v>
      </c>
      <c r="FYX1" s="110" t="s">
        <v>6822</v>
      </c>
      <c r="FYY1" s="110" t="s">
        <v>6823</v>
      </c>
      <c r="FYZ1" s="110" t="s">
        <v>6824</v>
      </c>
      <c r="FZA1" s="110" t="s">
        <v>6825</v>
      </c>
      <c r="FZB1" s="110" t="s">
        <v>6826</v>
      </c>
      <c r="FZC1" s="110" t="s">
        <v>6827</v>
      </c>
      <c r="FZD1" s="110" t="s">
        <v>6828</v>
      </c>
      <c r="FZE1" s="110" t="s">
        <v>6829</v>
      </c>
      <c r="FZF1" s="110" t="s">
        <v>6830</v>
      </c>
      <c r="FZG1" s="110" t="s">
        <v>6831</v>
      </c>
      <c r="FZH1" s="110" t="s">
        <v>6832</v>
      </c>
      <c r="FZI1" s="110" t="s">
        <v>6833</v>
      </c>
      <c r="FZJ1" s="110" t="s">
        <v>6834</v>
      </c>
      <c r="FZK1" s="110" t="s">
        <v>6835</v>
      </c>
      <c r="FZL1" s="110" t="s">
        <v>6836</v>
      </c>
      <c r="FZM1" s="110" t="s">
        <v>6837</v>
      </c>
      <c r="FZN1" s="110" t="s">
        <v>6838</v>
      </c>
      <c r="FZO1" s="110" t="s">
        <v>6839</v>
      </c>
      <c r="FZP1" s="110" t="s">
        <v>6840</v>
      </c>
      <c r="FZQ1" s="110" t="s">
        <v>6841</v>
      </c>
      <c r="FZR1" s="110" t="s">
        <v>6842</v>
      </c>
      <c r="FZS1" s="110" t="s">
        <v>6843</v>
      </c>
      <c r="FZT1" s="110" t="s">
        <v>6844</v>
      </c>
      <c r="FZU1" s="110" t="s">
        <v>6845</v>
      </c>
      <c r="FZV1" s="110" t="s">
        <v>6846</v>
      </c>
      <c r="FZW1" s="110" t="s">
        <v>6847</v>
      </c>
      <c r="FZX1" s="110" t="s">
        <v>6848</v>
      </c>
      <c r="FZY1" s="110" t="s">
        <v>6849</v>
      </c>
      <c r="FZZ1" s="110" t="s">
        <v>6850</v>
      </c>
      <c r="GAA1" s="110" t="s">
        <v>6851</v>
      </c>
      <c r="GAB1" s="110" t="s">
        <v>6852</v>
      </c>
      <c r="GAC1" s="110" t="s">
        <v>6853</v>
      </c>
      <c r="GAD1" s="110" t="s">
        <v>6854</v>
      </c>
      <c r="GAE1" s="110" t="s">
        <v>6855</v>
      </c>
      <c r="GAF1" s="110" t="s">
        <v>6856</v>
      </c>
      <c r="GAG1" s="110" t="s">
        <v>6857</v>
      </c>
      <c r="GAH1" s="110" t="s">
        <v>6858</v>
      </c>
      <c r="GAI1" s="110" t="s">
        <v>6859</v>
      </c>
      <c r="GAJ1" s="110" t="s">
        <v>6860</v>
      </c>
      <c r="GAK1" s="110" t="s">
        <v>6861</v>
      </c>
      <c r="GAL1" s="110" t="s">
        <v>6862</v>
      </c>
      <c r="GAM1" s="110" t="s">
        <v>6863</v>
      </c>
      <c r="GAN1" s="110" t="s">
        <v>6864</v>
      </c>
      <c r="GAO1" s="110" t="s">
        <v>6865</v>
      </c>
      <c r="GAP1" s="110" t="s">
        <v>6866</v>
      </c>
      <c r="GAQ1" s="110" t="s">
        <v>6867</v>
      </c>
      <c r="GAR1" s="110" t="s">
        <v>6868</v>
      </c>
      <c r="GAS1" s="110" t="s">
        <v>6869</v>
      </c>
      <c r="GAT1" s="110" t="s">
        <v>6870</v>
      </c>
      <c r="GAU1" s="110" t="s">
        <v>6871</v>
      </c>
      <c r="GAV1" s="110" t="s">
        <v>6872</v>
      </c>
      <c r="GAW1" s="110" t="s">
        <v>6873</v>
      </c>
      <c r="GAX1" s="110" t="s">
        <v>6874</v>
      </c>
      <c r="GAY1" s="110" t="s">
        <v>6875</v>
      </c>
      <c r="GAZ1" s="110" t="s">
        <v>6876</v>
      </c>
      <c r="GBA1" s="110" t="s">
        <v>6877</v>
      </c>
      <c r="GBB1" s="110" t="s">
        <v>6878</v>
      </c>
      <c r="GBC1" s="110" t="s">
        <v>6879</v>
      </c>
      <c r="GBD1" s="110" t="s">
        <v>6880</v>
      </c>
      <c r="GBE1" s="110" t="s">
        <v>6881</v>
      </c>
      <c r="GBF1" s="110" t="s">
        <v>6882</v>
      </c>
      <c r="GBG1" s="110" t="s">
        <v>6883</v>
      </c>
      <c r="GBH1" s="110" t="s">
        <v>6884</v>
      </c>
      <c r="GBI1" s="110" t="s">
        <v>6885</v>
      </c>
      <c r="GBJ1" s="110" t="s">
        <v>6886</v>
      </c>
      <c r="GBK1" s="110" t="s">
        <v>6887</v>
      </c>
      <c r="GBL1" s="110" t="s">
        <v>6888</v>
      </c>
      <c r="GBM1" s="110" t="s">
        <v>6889</v>
      </c>
      <c r="GBN1" s="110" t="s">
        <v>6890</v>
      </c>
      <c r="GBO1" s="110" t="s">
        <v>6891</v>
      </c>
      <c r="GBP1" s="110" t="s">
        <v>6892</v>
      </c>
      <c r="GBQ1" s="110" t="s">
        <v>6893</v>
      </c>
      <c r="GBR1" s="110" t="s">
        <v>6894</v>
      </c>
      <c r="GBS1" s="110" t="s">
        <v>6895</v>
      </c>
      <c r="GBT1" s="110" t="s">
        <v>6896</v>
      </c>
      <c r="GBU1" s="110" t="s">
        <v>6897</v>
      </c>
      <c r="GBV1" s="110" t="s">
        <v>6898</v>
      </c>
      <c r="GBW1" s="110" t="s">
        <v>6899</v>
      </c>
      <c r="GBX1" s="110" t="s">
        <v>6900</v>
      </c>
      <c r="GBY1" s="110" t="s">
        <v>6901</v>
      </c>
      <c r="GBZ1" s="110" t="s">
        <v>6902</v>
      </c>
      <c r="GCA1" s="110" t="s">
        <v>6903</v>
      </c>
      <c r="GCB1" s="110" t="s">
        <v>6904</v>
      </c>
      <c r="GCC1" s="110" t="s">
        <v>6905</v>
      </c>
      <c r="GCD1" s="110" t="s">
        <v>6906</v>
      </c>
      <c r="GCE1" s="110" t="s">
        <v>6907</v>
      </c>
      <c r="GCF1" s="110" t="s">
        <v>6908</v>
      </c>
      <c r="GCG1" s="110" t="s">
        <v>6909</v>
      </c>
      <c r="GCH1" s="110" t="s">
        <v>6910</v>
      </c>
      <c r="GCI1" s="110" t="s">
        <v>6911</v>
      </c>
      <c r="GCJ1" s="110" t="s">
        <v>6912</v>
      </c>
      <c r="GCK1" s="110" t="s">
        <v>6913</v>
      </c>
      <c r="GCL1" s="110" t="s">
        <v>6914</v>
      </c>
      <c r="GCM1" s="110" t="s">
        <v>6915</v>
      </c>
      <c r="GCN1" s="110" t="s">
        <v>6916</v>
      </c>
      <c r="GCO1" s="110" t="s">
        <v>6917</v>
      </c>
      <c r="GCP1" s="110" t="s">
        <v>6918</v>
      </c>
      <c r="GCQ1" s="110" t="s">
        <v>6919</v>
      </c>
      <c r="GCR1" s="110" t="s">
        <v>6920</v>
      </c>
      <c r="GCS1" s="110" t="s">
        <v>6921</v>
      </c>
      <c r="GCT1" s="110" t="s">
        <v>6922</v>
      </c>
      <c r="GCU1" s="110" t="s">
        <v>6923</v>
      </c>
      <c r="GCV1" s="110" t="s">
        <v>6924</v>
      </c>
      <c r="GCW1" s="110" t="s">
        <v>6925</v>
      </c>
      <c r="GCX1" s="110" t="s">
        <v>6926</v>
      </c>
      <c r="GCY1" s="110" t="s">
        <v>6927</v>
      </c>
      <c r="GCZ1" s="110" t="s">
        <v>6928</v>
      </c>
      <c r="GDA1" s="110" t="s">
        <v>6929</v>
      </c>
      <c r="GDB1" s="110" t="s">
        <v>6930</v>
      </c>
      <c r="GDC1" s="110" t="s">
        <v>6931</v>
      </c>
      <c r="GDD1" s="110" t="s">
        <v>6932</v>
      </c>
      <c r="GDE1" s="110" t="s">
        <v>6933</v>
      </c>
      <c r="GDF1" s="110" t="s">
        <v>6934</v>
      </c>
      <c r="GDG1" s="110" t="s">
        <v>6935</v>
      </c>
      <c r="GDH1" s="110" t="s">
        <v>6936</v>
      </c>
      <c r="GDI1" s="110" t="s">
        <v>6937</v>
      </c>
      <c r="GDJ1" s="110" t="s">
        <v>6938</v>
      </c>
      <c r="GDK1" s="110" t="s">
        <v>6939</v>
      </c>
      <c r="GDL1" s="110" t="s">
        <v>6940</v>
      </c>
      <c r="GDM1" s="110" t="s">
        <v>6941</v>
      </c>
      <c r="GDN1" s="110" t="s">
        <v>6942</v>
      </c>
      <c r="GDO1" s="110" t="s">
        <v>6943</v>
      </c>
      <c r="GDP1" s="110" t="s">
        <v>6944</v>
      </c>
      <c r="GDQ1" s="110" t="s">
        <v>6945</v>
      </c>
      <c r="GDR1" s="110" t="s">
        <v>6946</v>
      </c>
      <c r="GDS1" s="110" t="s">
        <v>6947</v>
      </c>
      <c r="GDT1" s="110" t="s">
        <v>6948</v>
      </c>
      <c r="GDU1" s="110" t="s">
        <v>6949</v>
      </c>
      <c r="GDV1" s="110" t="s">
        <v>6950</v>
      </c>
      <c r="GDW1" s="110" t="s">
        <v>6951</v>
      </c>
      <c r="GDX1" s="110" t="s">
        <v>6952</v>
      </c>
      <c r="GDY1" s="110" t="s">
        <v>6953</v>
      </c>
      <c r="GDZ1" s="110" t="s">
        <v>6954</v>
      </c>
      <c r="GEA1" s="110" t="s">
        <v>6955</v>
      </c>
      <c r="GEB1" s="110" t="s">
        <v>6956</v>
      </c>
      <c r="GEC1" s="110" t="s">
        <v>6957</v>
      </c>
      <c r="GED1" s="110" t="s">
        <v>6958</v>
      </c>
      <c r="GEE1" s="110" t="s">
        <v>6959</v>
      </c>
      <c r="GEF1" s="110" t="s">
        <v>6960</v>
      </c>
      <c r="GEG1" s="110" t="s">
        <v>6961</v>
      </c>
      <c r="GEH1" s="110" t="s">
        <v>6962</v>
      </c>
      <c r="GEI1" s="110" t="s">
        <v>6963</v>
      </c>
      <c r="GEJ1" s="110" t="s">
        <v>6964</v>
      </c>
      <c r="GEK1" s="110" t="s">
        <v>6965</v>
      </c>
      <c r="GEL1" s="110" t="s">
        <v>6966</v>
      </c>
      <c r="GEM1" s="110" t="s">
        <v>6967</v>
      </c>
      <c r="GEN1" s="110" t="s">
        <v>6968</v>
      </c>
      <c r="GEO1" s="110" t="s">
        <v>6969</v>
      </c>
      <c r="GEP1" s="110" t="s">
        <v>6970</v>
      </c>
      <c r="GEQ1" s="110" t="s">
        <v>6971</v>
      </c>
      <c r="GER1" s="110" t="s">
        <v>6972</v>
      </c>
      <c r="GES1" s="110" t="s">
        <v>6973</v>
      </c>
      <c r="GET1" s="110" t="s">
        <v>6974</v>
      </c>
      <c r="GEU1" s="110" t="s">
        <v>6975</v>
      </c>
      <c r="GEV1" s="110" t="s">
        <v>6976</v>
      </c>
      <c r="GEW1" s="110" t="s">
        <v>6977</v>
      </c>
      <c r="GEX1" s="110" t="s">
        <v>6978</v>
      </c>
      <c r="GEY1" s="110" t="s">
        <v>6979</v>
      </c>
      <c r="GEZ1" s="110" t="s">
        <v>6980</v>
      </c>
      <c r="GFA1" s="110" t="s">
        <v>6981</v>
      </c>
      <c r="GFB1" s="110" t="s">
        <v>6982</v>
      </c>
      <c r="GFC1" s="110" t="s">
        <v>6983</v>
      </c>
      <c r="GFD1" s="110" t="s">
        <v>6984</v>
      </c>
      <c r="GFE1" s="110" t="s">
        <v>6985</v>
      </c>
      <c r="GFF1" s="110" t="s">
        <v>6986</v>
      </c>
      <c r="GFG1" s="110" t="s">
        <v>6987</v>
      </c>
      <c r="GFH1" s="110" t="s">
        <v>6988</v>
      </c>
      <c r="GFI1" s="110" t="s">
        <v>6989</v>
      </c>
      <c r="GFJ1" s="110" t="s">
        <v>6990</v>
      </c>
      <c r="GFK1" s="110" t="s">
        <v>6991</v>
      </c>
      <c r="GFL1" s="110" t="s">
        <v>6992</v>
      </c>
      <c r="GFM1" s="110" t="s">
        <v>6993</v>
      </c>
      <c r="GFN1" s="110" t="s">
        <v>6994</v>
      </c>
      <c r="GFO1" s="110" t="s">
        <v>6995</v>
      </c>
      <c r="GFP1" s="110" t="s">
        <v>6996</v>
      </c>
      <c r="GFQ1" s="110" t="s">
        <v>6997</v>
      </c>
      <c r="GFR1" s="110" t="s">
        <v>6998</v>
      </c>
      <c r="GFS1" s="110" t="s">
        <v>6999</v>
      </c>
      <c r="GFT1" s="110" t="s">
        <v>7000</v>
      </c>
      <c r="GFU1" s="110" t="s">
        <v>7001</v>
      </c>
      <c r="GFV1" s="110" t="s">
        <v>7002</v>
      </c>
      <c r="GFW1" s="110" t="s">
        <v>7003</v>
      </c>
      <c r="GFX1" s="110" t="s">
        <v>7004</v>
      </c>
      <c r="GFY1" s="110" t="s">
        <v>7005</v>
      </c>
      <c r="GFZ1" s="110" t="s">
        <v>7006</v>
      </c>
      <c r="GGA1" s="110" t="s">
        <v>7007</v>
      </c>
      <c r="GGB1" s="110" t="s">
        <v>7008</v>
      </c>
      <c r="GGC1" s="110" t="s">
        <v>7009</v>
      </c>
      <c r="GGD1" s="110" t="s">
        <v>7010</v>
      </c>
      <c r="GGE1" s="110" t="s">
        <v>7011</v>
      </c>
      <c r="GGF1" s="110" t="s">
        <v>7012</v>
      </c>
      <c r="GGG1" s="110" t="s">
        <v>7013</v>
      </c>
      <c r="GGH1" s="110" t="s">
        <v>7014</v>
      </c>
      <c r="GGI1" s="110" t="s">
        <v>7015</v>
      </c>
      <c r="GGJ1" s="110" t="s">
        <v>7016</v>
      </c>
      <c r="GGK1" s="110" t="s">
        <v>7017</v>
      </c>
      <c r="GGL1" s="110" t="s">
        <v>7018</v>
      </c>
      <c r="GGM1" s="110" t="s">
        <v>7019</v>
      </c>
      <c r="GGN1" s="110" t="s">
        <v>7020</v>
      </c>
      <c r="GGO1" s="110" t="s">
        <v>7021</v>
      </c>
      <c r="GGP1" s="110" t="s">
        <v>7022</v>
      </c>
      <c r="GGQ1" s="110" t="s">
        <v>7023</v>
      </c>
      <c r="GGR1" s="110" t="s">
        <v>7024</v>
      </c>
      <c r="GGS1" s="110" t="s">
        <v>7025</v>
      </c>
      <c r="GGT1" s="110" t="s">
        <v>7026</v>
      </c>
      <c r="GGU1" s="110" t="s">
        <v>7027</v>
      </c>
      <c r="GGV1" s="110" t="s">
        <v>7028</v>
      </c>
      <c r="GGW1" s="110" t="s">
        <v>7029</v>
      </c>
      <c r="GGX1" s="110" t="s">
        <v>7030</v>
      </c>
      <c r="GGY1" s="110" t="s">
        <v>7031</v>
      </c>
      <c r="GGZ1" s="110" t="s">
        <v>7032</v>
      </c>
      <c r="GHA1" s="110" t="s">
        <v>7033</v>
      </c>
      <c r="GHB1" s="110" t="s">
        <v>7034</v>
      </c>
      <c r="GHC1" s="110" t="s">
        <v>7035</v>
      </c>
      <c r="GHD1" s="110" t="s">
        <v>7036</v>
      </c>
      <c r="GHE1" s="110" t="s">
        <v>7037</v>
      </c>
      <c r="GHF1" s="110" t="s">
        <v>7038</v>
      </c>
      <c r="GHG1" s="110" t="s">
        <v>7039</v>
      </c>
      <c r="GHH1" s="110" t="s">
        <v>7040</v>
      </c>
      <c r="GHI1" s="110" t="s">
        <v>7041</v>
      </c>
      <c r="GHJ1" s="110" t="s">
        <v>7042</v>
      </c>
      <c r="GHK1" s="110" t="s">
        <v>7043</v>
      </c>
      <c r="GHL1" s="110" t="s">
        <v>7044</v>
      </c>
      <c r="GHM1" s="110" t="s">
        <v>7045</v>
      </c>
      <c r="GHN1" s="110" t="s">
        <v>7046</v>
      </c>
      <c r="GHO1" s="110" t="s">
        <v>7047</v>
      </c>
      <c r="GHP1" s="110" t="s">
        <v>7048</v>
      </c>
      <c r="GHQ1" s="110" t="s">
        <v>7049</v>
      </c>
      <c r="GHR1" s="110" t="s">
        <v>7050</v>
      </c>
      <c r="GHS1" s="110" t="s">
        <v>7051</v>
      </c>
      <c r="GHT1" s="110" t="s">
        <v>7052</v>
      </c>
      <c r="GHU1" s="110" t="s">
        <v>7053</v>
      </c>
      <c r="GHV1" s="110" t="s">
        <v>7054</v>
      </c>
      <c r="GHW1" s="110" t="s">
        <v>7055</v>
      </c>
      <c r="GHX1" s="110" t="s">
        <v>7056</v>
      </c>
      <c r="GHY1" s="110" t="s">
        <v>7057</v>
      </c>
      <c r="GHZ1" s="110" t="s">
        <v>7058</v>
      </c>
      <c r="GIA1" s="110" t="s">
        <v>7059</v>
      </c>
      <c r="GIB1" s="110" t="s">
        <v>7060</v>
      </c>
      <c r="GIC1" s="110" t="s">
        <v>7061</v>
      </c>
      <c r="GID1" s="110" t="s">
        <v>7062</v>
      </c>
      <c r="GIE1" s="110" t="s">
        <v>7063</v>
      </c>
      <c r="GIF1" s="110" t="s">
        <v>7064</v>
      </c>
      <c r="GIG1" s="110" t="s">
        <v>7065</v>
      </c>
      <c r="GIH1" s="110" t="s">
        <v>7066</v>
      </c>
      <c r="GII1" s="110" t="s">
        <v>7067</v>
      </c>
      <c r="GIJ1" s="110" t="s">
        <v>7068</v>
      </c>
      <c r="GIK1" s="110" t="s">
        <v>7069</v>
      </c>
      <c r="GIL1" s="110" t="s">
        <v>7070</v>
      </c>
      <c r="GIM1" s="110" t="s">
        <v>7071</v>
      </c>
      <c r="GIN1" s="110" t="s">
        <v>7072</v>
      </c>
      <c r="GIO1" s="110" t="s">
        <v>7073</v>
      </c>
      <c r="GIP1" s="110" t="s">
        <v>7074</v>
      </c>
      <c r="GIQ1" s="110" t="s">
        <v>7075</v>
      </c>
      <c r="GIR1" s="110" t="s">
        <v>7076</v>
      </c>
      <c r="GIS1" s="110" t="s">
        <v>7077</v>
      </c>
      <c r="GIT1" s="110" t="s">
        <v>7078</v>
      </c>
      <c r="GIU1" s="110" t="s">
        <v>7079</v>
      </c>
      <c r="GIV1" s="110" t="s">
        <v>7080</v>
      </c>
      <c r="GIW1" s="110" t="s">
        <v>7081</v>
      </c>
      <c r="GIX1" s="110" t="s">
        <v>7082</v>
      </c>
      <c r="GIY1" s="110" t="s">
        <v>7083</v>
      </c>
      <c r="GIZ1" s="110" t="s">
        <v>7084</v>
      </c>
      <c r="GJA1" s="110" t="s">
        <v>7085</v>
      </c>
      <c r="GJB1" s="110" t="s">
        <v>7086</v>
      </c>
      <c r="GJC1" s="110" t="s">
        <v>7087</v>
      </c>
      <c r="GJD1" s="110" t="s">
        <v>7088</v>
      </c>
      <c r="GJE1" s="110" t="s">
        <v>7089</v>
      </c>
      <c r="GJF1" s="110" t="s">
        <v>7090</v>
      </c>
      <c r="GJG1" s="110" t="s">
        <v>7091</v>
      </c>
      <c r="GJH1" s="110" t="s">
        <v>7092</v>
      </c>
      <c r="GJI1" s="110" t="s">
        <v>7093</v>
      </c>
      <c r="GJJ1" s="110" t="s">
        <v>7094</v>
      </c>
      <c r="GJK1" s="110" t="s">
        <v>7095</v>
      </c>
      <c r="GJL1" s="110" t="s">
        <v>7096</v>
      </c>
      <c r="GJM1" s="110" t="s">
        <v>7097</v>
      </c>
      <c r="GJN1" s="110" t="s">
        <v>7098</v>
      </c>
      <c r="GJO1" s="110" t="s">
        <v>7099</v>
      </c>
      <c r="GJP1" s="110" t="s">
        <v>7100</v>
      </c>
      <c r="GJQ1" s="110" t="s">
        <v>7101</v>
      </c>
      <c r="GJR1" s="110" t="s">
        <v>7102</v>
      </c>
      <c r="GJS1" s="110" t="s">
        <v>7103</v>
      </c>
      <c r="GJT1" s="110" t="s">
        <v>7104</v>
      </c>
      <c r="GJU1" s="110" t="s">
        <v>7105</v>
      </c>
      <c r="GJV1" s="110" t="s">
        <v>7106</v>
      </c>
      <c r="GJW1" s="110" t="s">
        <v>7107</v>
      </c>
      <c r="GJX1" s="110" t="s">
        <v>7108</v>
      </c>
      <c r="GJY1" s="110" t="s">
        <v>7109</v>
      </c>
      <c r="GJZ1" s="110" t="s">
        <v>7110</v>
      </c>
      <c r="GKA1" s="110" t="s">
        <v>7111</v>
      </c>
      <c r="GKB1" s="110" t="s">
        <v>7112</v>
      </c>
      <c r="GKC1" s="110" t="s">
        <v>7113</v>
      </c>
      <c r="GKD1" s="110" t="s">
        <v>7114</v>
      </c>
      <c r="GKE1" s="110" t="s">
        <v>7115</v>
      </c>
      <c r="GKF1" s="110" t="s">
        <v>7116</v>
      </c>
      <c r="GKG1" s="110" t="s">
        <v>7117</v>
      </c>
      <c r="GKH1" s="110" t="s">
        <v>7118</v>
      </c>
      <c r="GKI1" s="110" t="s">
        <v>7119</v>
      </c>
      <c r="GKJ1" s="110" t="s">
        <v>7120</v>
      </c>
      <c r="GKK1" s="110" t="s">
        <v>7121</v>
      </c>
      <c r="GKL1" s="110" t="s">
        <v>7122</v>
      </c>
      <c r="GKM1" s="110" t="s">
        <v>7123</v>
      </c>
      <c r="GKN1" s="110" t="s">
        <v>7124</v>
      </c>
      <c r="GKO1" s="110" t="s">
        <v>7125</v>
      </c>
      <c r="GKP1" s="110" t="s">
        <v>7126</v>
      </c>
      <c r="GKQ1" s="110" t="s">
        <v>7127</v>
      </c>
      <c r="GKR1" s="110" t="s">
        <v>7128</v>
      </c>
      <c r="GKS1" s="110" t="s">
        <v>7129</v>
      </c>
      <c r="GKT1" s="110" t="s">
        <v>7130</v>
      </c>
      <c r="GKU1" s="110" t="s">
        <v>7131</v>
      </c>
      <c r="GKV1" s="110" t="s">
        <v>7132</v>
      </c>
      <c r="GKW1" s="110" t="s">
        <v>7133</v>
      </c>
      <c r="GKX1" s="110" t="s">
        <v>7134</v>
      </c>
      <c r="GKY1" s="110" t="s">
        <v>7135</v>
      </c>
      <c r="GKZ1" s="110" t="s">
        <v>7136</v>
      </c>
      <c r="GLA1" s="110" t="s">
        <v>7137</v>
      </c>
      <c r="GLB1" s="110" t="s">
        <v>7138</v>
      </c>
      <c r="GLC1" s="110" t="s">
        <v>7139</v>
      </c>
      <c r="GLD1" s="110" t="s">
        <v>7140</v>
      </c>
      <c r="GLE1" s="110" t="s">
        <v>7141</v>
      </c>
      <c r="GLF1" s="110" t="s">
        <v>7142</v>
      </c>
      <c r="GLG1" s="110" t="s">
        <v>7143</v>
      </c>
      <c r="GLH1" s="110" t="s">
        <v>7144</v>
      </c>
      <c r="GLI1" s="110" t="s">
        <v>7145</v>
      </c>
      <c r="GLJ1" s="110" t="s">
        <v>7146</v>
      </c>
      <c r="GLK1" s="110" t="s">
        <v>7147</v>
      </c>
      <c r="GLL1" s="110" t="s">
        <v>7148</v>
      </c>
      <c r="GLM1" s="110" t="s">
        <v>7149</v>
      </c>
      <c r="GLN1" s="110" t="s">
        <v>7150</v>
      </c>
      <c r="GLO1" s="110" t="s">
        <v>7151</v>
      </c>
      <c r="GLP1" s="110" t="s">
        <v>7152</v>
      </c>
      <c r="GLQ1" s="110" t="s">
        <v>7153</v>
      </c>
      <c r="GLR1" s="110" t="s">
        <v>7154</v>
      </c>
      <c r="GLS1" s="110" t="s">
        <v>7155</v>
      </c>
      <c r="GLT1" s="110" t="s">
        <v>7156</v>
      </c>
      <c r="GLU1" s="110" t="s">
        <v>7157</v>
      </c>
      <c r="GLV1" s="110" t="s">
        <v>7158</v>
      </c>
      <c r="GLW1" s="110" t="s">
        <v>7159</v>
      </c>
      <c r="GLX1" s="110" t="s">
        <v>7160</v>
      </c>
      <c r="GLY1" s="110" t="s">
        <v>7161</v>
      </c>
      <c r="GLZ1" s="110" t="s">
        <v>7162</v>
      </c>
      <c r="GMA1" s="110" t="s">
        <v>7163</v>
      </c>
      <c r="GMB1" s="110" t="s">
        <v>7164</v>
      </c>
      <c r="GMC1" s="110" t="s">
        <v>7165</v>
      </c>
      <c r="GMD1" s="110" t="s">
        <v>7166</v>
      </c>
      <c r="GME1" s="110" t="s">
        <v>7167</v>
      </c>
      <c r="GMF1" s="110" t="s">
        <v>7168</v>
      </c>
      <c r="GMG1" s="110" t="s">
        <v>7169</v>
      </c>
      <c r="GMH1" s="110" t="s">
        <v>7170</v>
      </c>
      <c r="GMI1" s="110" t="s">
        <v>7171</v>
      </c>
      <c r="GMJ1" s="110" t="s">
        <v>7172</v>
      </c>
      <c r="GMK1" s="110" t="s">
        <v>7173</v>
      </c>
      <c r="GML1" s="110" t="s">
        <v>7174</v>
      </c>
      <c r="GMM1" s="110" t="s">
        <v>7175</v>
      </c>
      <c r="GMN1" s="110" t="s">
        <v>7176</v>
      </c>
      <c r="GMO1" s="110" t="s">
        <v>7177</v>
      </c>
      <c r="GMP1" s="110" t="s">
        <v>7178</v>
      </c>
      <c r="GMQ1" s="110" t="s">
        <v>7179</v>
      </c>
      <c r="GMR1" s="110" t="s">
        <v>7180</v>
      </c>
      <c r="GMS1" s="110" t="s">
        <v>7181</v>
      </c>
      <c r="GMT1" s="110" t="s">
        <v>7182</v>
      </c>
      <c r="GMU1" s="110" t="s">
        <v>7183</v>
      </c>
      <c r="GMV1" s="110" t="s">
        <v>7184</v>
      </c>
      <c r="GMW1" s="110" t="s">
        <v>7185</v>
      </c>
      <c r="GMX1" s="110" t="s">
        <v>7186</v>
      </c>
      <c r="GMY1" s="110" t="s">
        <v>7187</v>
      </c>
      <c r="GMZ1" s="110" t="s">
        <v>7188</v>
      </c>
      <c r="GNA1" s="110" t="s">
        <v>7189</v>
      </c>
      <c r="GNB1" s="110" t="s">
        <v>7190</v>
      </c>
      <c r="GNC1" s="110" t="s">
        <v>7191</v>
      </c>
      <c r="GND1" s="110" t="s">
        <v>7192</v>
      </c>
      <c r="GNE1" s="110" t="s">
        <v>7193</v>
      </c>
      <c r="GNF1" s="110" t="s">
        <v>7194</v>
      </c>
      <c r="GNG1" s="110" t="s">
        <v>7195</v>
      </c>
      <c r="GNH1" s="110" t="s">
        <v>7196</v>
      </c>
      <c r="GNI1" s="110" t="s">
        <v>7197</v>
      </c>
      <c r="GNJ1" s="110" t="s">
        <v>7198</v>
      </c>
      <c r="GNK1" s="110" t="s">
        <v>7199</v>
      </c>
      <c r="GNL1" s="110" t="s">
        <v>7200</v>
      </c>
      <c r="GNM1" s="110" t="s">
        <v>7201</v>
      </c>
      <c r="GNN1" s="110" t="s">
        <v>7202</v>
      </c>
      <c r="GNO1" s="110" t="s">
        <v>7203</v>
      </c>
      <c r="GNP1" s="110" t="s">
        <v>7204</v>
      </c>
      <c r="GNQ1" s="110" t="s">
        <v>7205</v>
      </c>
      <c r="GNR1" s="110" t="s">
        <v>7206</v>
      </c>
      <c r="GNS1" s="110" t="s">
        <v>7207</v>
      </c>
      <c r="GNT1" s="110" t="s">
        <v>7208</v>
      </c>
      <c r="GNU1" s="110" t="s">
        <v>7209</v>
      </c>
      <c r="GNV1" s="110" t="s">
        <v>7210</v>
      </c>
      <c r="GNW1" s="110" t="s">
        <v>7211</v>
      </c>
      <c r="GNX1" s="110" t="s">
        <v>7212</v>
      </c>
      <c r="GNY1" s="110" t="s">
        <v>7213</v>
      </c>
      <c r="GNZ1" s="110" t="s">
        <v>7214</v>
      </c>
      <c r="GOA1" s="110" t="s">
        <v>7215</v>
      </c>
      <c r="GOB1" s="110" t="s">
        <v>7216</v>
      </c>
      <c r="GOC1" s="110" t="s">
        <v>7217</v>
      </c>
      <c r="GOD1" s="110" t="s">
        <v>7218</v>
      </c>
      <c r="GOE1" s="110" t="s">
        <v>7219</v>
      </c>
      <c r="GOF1" s="110" t="s">
        <v>7220</v>
      </c>
      <c r="GOG1" s="110" t="s">
        <v>7221</v>
      </c>
      <c r="GOH1" s="110" t="s">
        <v>7222</v>
      </c>
      <c r="GOI1" s="110" t="s">
        <v>7223</v>
      </c>
      <c r="GOJ1" s="110" t="s">
        <v>7224</v>
      </c>
      <c r="GOK1" s="110" t="s">
        <v>7225</v>
      </c>
      <c r="GOL1" s="110" t="s">
        <v>7226</v>
      </c>
      <c r="GOM1" s="110" t="s">
        <v>7227</v>
      </c>
      <c r="GON1" s="110" t="s">
        <v>7228</v>
      </c>
      <c r="GOO1" s="110" t="s">
        <v>7229</v>
      </c>
      <c r="GOP1" s="110" t="s">
        <v>7230</v>
      </c>
      <c r="GOQ1" s="110" t="s">
        <v>7231</v>
      </c>
      <c r="GOR1" s="110" t="s">
        <v>7232</v>
      </c>
      <c r="GOS1" s="110" t="s">
        <v>7233</v>
      </c>
      <c r="GOT1" s="110" t="s">
        <v>7234</v>
      </c>
      <c r="GOU1" s="110" t="s">
        <v>7235</v>
      </c>
      <c r="GOV1" s="110" t="s">
        <v>7236</v>
      </c>
      <c r="GOW1" s="110" t="s">
        <v>7237</v>
      </c>
      <c r="GOX1" s="110" t="s">
        <v>7238</v>
      </c>
      <c r="GOY1" s="110" t="s">
        <v>7239</v>
      </c>
      <c r="GOZ1" s="110" t="s">
        <v>7240</v>
      </c>
      <c r="GPA1" s="110" t="s">
        <v>7241</v>
      </c>
      <c r="GPB1" s="110" t="s">
        <v>7242</v>
      </c>
      <c r="GPC1" s="110" t="s">
        <v>7243</v>
      </c>
      <c r="GPD1" s="110" t="s">
        <v>7244</v>
      </c>
      <c r="GPE1" s="110" t="s">
        <v>7245</v>
      </c>
      <c r="GPF1" s="110" t="s">
        <v>7246</v>
      </c>
      <c r="GPG1" s="110" t="s">
        <v>7247</v>
      </c>
      <c r="GPH1" s="110" t="s">
        <v>7248</v>
      </c>
      <c r="GPI1" s="110" t="s">
        <v>7249</v>
      </c>
      <c r="GPJ1" s="110" t="s">
        <v>7250</v>
      </c>
      <c r="GPK1" s="110" t="s">
        <v>7251</v>
      </c>
      <c r="GPL1" s="110" t="s">
        <v>7252</v>
      </c>
      <c r="GPM1" s="110" t="s">
        <v>7253</v>
      </c>
      <c r="GPN1" s="110" t="s">
        <v>7254</v>
      </c>
      <c r="GPO1" s="110" t="s">
        <v>7255</v>
      </c>
      <c r="GPP1" s="110" t="s">
        <v>7256</v>
      </c>
      <c r="GPQ1" s="110" t="s">
        <v>7257</v>
      </c>
      <c r="GPR1" s="110" t="s">
        <v>7258</v>
      </c>
      <c r="GPS1" s="110" t="s">
        <v>7259</v>
      </c>
      <c r="GPT1" s="110" t="s">
        <v>7260</v>
      </c>
      <c r="GPU1" s="110" t="s">
        <v>7261</v>
      </c>
      <c r="GPV1" s="110" t="s">
        <v>7262</v>
      </c>
      <c r="GPW1" s="110" t="s">
        <v>7263</v>
      </c>
      <c r="GPX1" s="110" t="s">
        <v>7264</v>
      </c>
      <c r="GPY1" s="110" t="s">
        <v>7265</v>
      </c>
      <c r="GPZ1" s="110" t="s">
        <v>7266</v>
      </c>
      <c r="GQA1" s="110" t="s">
        <v>7267</v>
      </c>
      <c r="GQB1" s="110" t="s">
        <v>7268</v>
      </c>
      <c r="GQC1" s="110" t="s">
        <v>7269</v>
      </c>
      <c r="GQD1" s="110" t="s">
        <v>7270</v>
      </c>
      <c r="GQE1" s="110" t="s">
        <v>7271</v>
      </c>
      <c r="GQF1" s="110" t="s">
        <v>7272</v>
      </c>
      <c r="GQG1" s="110" t="s">
        <v>7273</v>
      </c>
      <c r="GQH1" s="110" t="s">
        <v>7274</v>
      </c>
      <c r="GQI1" s="110" t="s">
        <v>7275</v>
      </c>
      <c r="GQJ1" s="110" t="s">
        <v>7276</v>
      </c>
      <c r="GQK1" s="110" t="s">
        <v>7277</v>
      </c>
      <c r="GQL1" s="110" t="s">
        <v>7278</v>
      </c>
      <c r="GQM1" s="110" t="s">
        <v>7279</v>
      </c>
      <c r="GQN1" s="110" t="s">
        <v>7280</v>
      </c>
      <c r="GQO1" s="110" t="s">
        <v>7281</v>
      </c>
      <c r="GQP1" s="110" t="s">
        <v>7282</v>
      </c>
      <c r="GQQ1" s="110" t="s">
        <v>7283</v>
      </c>
      <c r="GQR1" s="110" t="s">
        <v>7284</v>
      </c>
      <c r="GQS1" s="110" t="s">
        <v>7285</v>
      </c>
      <c r="GQT1" s="110" t="s">
        <v>7286</v>
      </c>
      <c r="GQU1" s="110" t="s">
        <v>7287</v>
      </c>
      <c r="GQV1" s="110" t="s">
        <v>7288</v>
      </c>
      <c r="GQW1" s="110" t="s">
        <v>7289</v>
      </c>
      <c r="GQX1" s="110" t="s">
        <v>7290</v>
      </c>
      <c r="GQY1" s="110" t="s">
        <v>7291</v>
      </c>
      <c r="GQZ1" s="110" t="s">
        <v>7292</v>
      </c>
      <c r="GRA1" s="110" t="s">
        <v>7293</v>
      </c>
      <c r="GRB1" s="110" t="s">
        <v>7294</v>
      </c>
      <c r="GRC1" s="110" t="s">
        <v>7295</v>
      </c>
      <c r="GRD1" s="110" t="s">
        <v>7296</v>
      </c>
      <c r="GRE1" s="110" t="s">
        <v>7297</v>
      </c>
      <c r="GRF1" s="110" t="s">
        <v>7298</v>
      </c>
      <c r="GRG1" s="110" t="s">
        <v>7299</v>
      </c>
      <c r="GRH1" s="110" t="s">
        <v>7300</v>
      </c>
      <c r="GRI1" s="110" t="s">
        <v>7301</v>
      </c>
      <c r="GRJ1" s="110" t="s">
        <v>7302</v>
      </c>
      <c r="GRK1" s="110" t="s">
        <v>7303</v>
      </c>
      <c r="GRL1" s="110" t="s">
        <v>7304</v>
      </c>
      <c r="GRM1" s="110" t="s">
        <v>7305</v>
      </c>
      <c r="GRN1" s="110" t="s">
        <v>7306</v>
      </c>
      <c r="GRO1" s="110" t="s">
        <v>7307</v>
      </c>
      <c r="GRP1" s="110" t="s">
        <v>7308</v>
      </c>
      <c r="GRQ1" s="110" t="s">
        <v>7309</v>
      </c>
      <c r="GRR1" s="110" t="s">
        <v>7310</v>
      </c>
      <c r="GRS1" s="110" t="s">
        <v>7311</v>
      </c>
      <c r="GRT1" s="110" t="s">
        <v>7312</v>
      </c>
      <c r="GRU1" s="110" t="s">
        <v>7313</v>
      </c>
      <c r="GRV1" s="110" t="s">
        <v>7314</v>
      </c>
      <c r="GRW1" s="110" t="s">
        <v>7315</v>
      </c>
      <c r="GRX1" s="110" t="s">
        <v>7316</v>
      </c>
      <c r="GRY1" s="110" t="s">
        <v>7317</v>
      </c>
      <c r="GRZ1" s="110" t="s">
        <v>7318</v>
      </c>
      <c r="GSA1" s="110" t="s">
        <v>7319</v>
      </c>
      <c r="GSB1" s="110" t="s">
        <v>7320</v>
      </c>
      <c r="GSC1" s="110" t="s">
        <v>7321</v>
      </c>
      <c r="GSD1" s="110" t="s">
        <v>7322</v>
      </c>
      <c r="GSE1" s="110" t="s">
        <v>7323</v>
      </c>
      <c r="GSF1" s="110" t="s">
        <v>7324</v>
      </c>
      <c r="GSG1" s="110" t="s">
        <v>7325</v>
      </c>
      <c r="GSH1" s="110" t="s">
        <v>7326</v>
      </c>
      <c r="GSI1" s="110" t="s">
        <v>7327</v>
      </c>
      <c r="GSJ1" s="110" t="s">
        <v>7328</v>
      </c>
      <c r="GSK1" s="110" t="s">
        <v>7329</v>
      </c>
      <c r="GSL1" s="110" t="s">
        <v>7330</v>
      </c>
      <c r="GSM1" s="110" t="s">
        <v>7331</v>
      </c>
      <c r="GSN1" s="110" t="s">
        <v>7332</v>
      </c>
      <c r="GSO1" s="110" t="s">
        <v>7333</v>
      </c>
      <c r="GSP1" s="110" t="s">
        <v>7334</v>
      </c>
      <c r="GSQ1" s="110" t="s">
        <v>7335</v>
      </c>
      <c r="GSR1" s="110" t="s">
        <v>7336</v>
      </c>
      <c r="GSS1" s="110" t="s">
        <v>7337</v>
      </c>
      <c r="GST1" s="110" t="s">
        <v>7338</v>
      </c>
      <c r="GSU1" s="110" t="s">
        <v>7339</v>
      </c>
      <c r="GSV1" s="110" t="s">
        <v>7340</v>
      </c>
      <c r="GSW1" s="110" t="s">
        <v>7341</v>
      </c>
      <c r="GSX1" s="110" t="s">
        <v>7342</v>
      </c>
      <c r="GSY1" s="110" t="s">
        <v>7343</v>
      </c>
      <c r="GSZ1" s="110" t="s">
        <v>7344</v>
      </c>
      <c r="GTA1" s="110" t="s">
        <v>7345</v>
      </c>
      <c r="GTB1" s="110" t="s">
        <v>7346</v>
      </c>
      <c r="GTC1" s="110" t="s">
        <v>7347</v>
      </c>
      <c r="GTD1" s="110" t="s">
        <v>7348</v>
      </c>
      <c r="GTE1" s="110" t="s">
        <v>7349</v>
      </c>
      <c r="GTF1" s="110" t="s">
        <v>7350</v>
      </c>
      <c r="GTG1" s="110" t="s">
        <v>7351</v>
      </c>
      <c r="GTH1" s="110" t="s">
        <v>7352</v>
      </c>
      <c r="GTI1" s="110" t="s">
        <v>7353</v>
      </c>
      <c r="GTJ1" s="110" t="s">
        <v>7354</v>
      </c>
      <c r="GTK1" s="110" t="s">
        <v>7355</v>
      </c>
      <c r="GTL1" s="110" t="s">
        <v>7356</v>
      </c>
      <c r="GTM1" s="110" t="s">
        <v>7357</v>
      </c>
      <c r="GTN1" s="110" t="s">
        <v>7358</v>
      </c>
      <c r="GTO1" s="110" t="s">
        <v>7359</v>
      </c>
      <c r="GTP1" s="110" t="s">
        <v>7360</v>
      </c>
      <c r="GTQ1" s="110" t="s">
        <v>7361</v>
      </c>
      <c r="GTR1" s="110" t="s">
        <v>7362</v>
      </c>
      <c r="GTS1" s="110" t="s">
        <v>7363</v>
      </c>
      <c r="GTT1" s="110" t="s">
        <v>7364</v>
      </c>
      <c r="GTU1" s="110" t="s">
        <v>7365</v>
      </c>
      <c r="GTV1" s="110" t="s">
        <v>7366</v>
      </c>
      <c r="GTW1" s="110" t="s">
        <v>7367</v>
      </c>
      <c r="GTX1" s="110" t="s">
        <v>7368</v>
      </c>
      <c r="GTY1" s="110" t="s">
        <v>7369</v>
      </c>
      <c r="GTZ1" s="110" t="s">
        <v>7370</v>
      </c>
      <c r="GUA1" s="110" t="s">
        <v>7371</v>
      </c>
      <c r="GUB1" s="110" t="s">
        <v>7372</v>
      </c>
      <c r="GUC1" s="110" t="s">
        <v>7373</v>
      </c>
      <c r="GUD1" s="110" t="s">
        <v>7374</v>
      </c>
      <c r="GUE1" s="110" t="s">
        <v>7375</v>
      </c>
      <c r="GUF1" s="110" t="s">
        <v>7376</v>
      </c>
      <c r="GUG1" s="110" t="s">
        <v>7377</v>
      </c>
      <c r="GUH1" s="110" t="s">
        <v>7378</v>
      </c>
      <c r="GUI1" s="110" t="s">
        <v>7379</v>
      </c>
      <c r="GUJ1" s="110" t="s">
        <v>7380</v>
      </c>
      <c r="GUK1" s="110" t="s">
        <v>7381</v>
      </c>
      <c r="GUL1" s="110" t="s">
        <v>7382</v>
      </c>
      <c r="GUM1" s="110" t="s">
        <v>7383</v>
      </c>
      <c r="GUN1" s="110" t="s">
        <v>7384</v>
      </c>
      <c r="GUO1" s="110" t="s">
        <v>7385</v>
      </c>
      <c r="GUP1" s="110" t="s">
        <v>7386</v>
      </c>
      <c r="GUQ1" s="110" t="s">
        <v>7387</v>
      </c>
      <c r="GUR1" s="110" t="s">
        <v>7388</v>
      </c>
      <c r="GUS1" s="110" t="s">
        <v>7389</v>
      </c>
      <c r="GUT1" s="110" t="s">
        <v>7390</v>
      </c>
      <c r="GUU1" s="110" t="s">
        <v>7391</v>
      </c>
      <c r="GUV1" s="110" t="s">
        <v>7392</v>
      </c>
      <c r="GUW1" s="110" t="s">
        <v>7393</v>
      </c>
      <c r="GUX1" s="110" t="s">
        <v>7394</v>
      </c>
      <c r="GUY1" s="110" t="s">
        <v>7395</v>
      </c>
      <c r="GUZ1" s="110" t="s">
        <v>7396</v>
      </c>
      <c r="GVA1" s="110" t="s">
        <v>7397</v>
      </c>
      <c r="GVB1" s="110" t="s">
        <v>7398</v>
      </c>
      <c r="GVC1" s="110" t="s">
        <v>7399</v>
      </c>
      <c r="GVD1" s="110" t="s">
        <v>7400</v>
      </c>
      <c r="GVE1" s="110" t="s">
        <v>7401</v>
      </c>
      <c r="GVF1" s="110" t="s">
        <v>7402</v>
      </c>
      <c r="GVG1" s="110" t="s">
        <v>7403</v>
      </c>
      <c r="GVH1" s="110" t="s">
        <v>7404</v>
      </c>
      <c r="GVI1" s="110" t="s">
        <v>7405</v>
      </c>
      <c r="GVJ1" s="110" t="s">
        <v>7406</v>
      </c>
      <c r="GVK1" s="110" t="s">
        <v>7407</v>
      </c>
      <c r="GVL1" s="110" t="s">
        <v>7408</v>
      </c>
      <c r="GVM1" s="110" t="s">
        <v>7409</v>
      </c>
      <c r="GVN1" s="110" t="s">
        <v>7410</v>
      </c>
      <c r="GVO1" s="110" t="s">
        <v>7411</v>
      </c>
      <c r="GVP1" s="110" t="s">
        <v>7412</v>
      </c>
      <c r="GVQ1" s="110" t="s">
        <v>7413</v>
      </c>
      <c r="GVR1" s="110" t="s">
        <v>7414</v>
      </c>
      <c r="GVS1" s="110" t="s">
        <v>7415</v>
      </c>
      <c r="GVT1" s="110" t="s">
        <v>7416</v>
      </c>
      <c r="GVU1" s="110" t="s">
        <v>7417</v>
      </c>
      <c r="GVV1" s="110" t="s">
        <v>7418</v>
      </c>
      <c r="GVW1" s="110" t="s">
        <v>7419</v>
      </c>
      <c r="GVX1" s="110" t="s">
        <v>7420</v>
      </c>
      <c r="GVY1" s="110" t="s">
        <v>7421</v>
      </c>
      <c r="GVZ1" s="110" t="s">
        <v>7422</v>
      </c>
      <c r="GWA1" s="110" t="s">
        <v>7423</v>
      </c>
      <c r="GWB1" s="110" t="s">
        <v>7424</v>
      </c>
      <c r="GWC1" s="110" t="s">
        <v>7425</v>
      </c>
      <c r="GWD1" s="110" t="s">
        <v>7426</v>
      </c>
      <c r="GWE1" s="110" t="s">
        <v>7427</v>
      </c>
      <c r="GWF1" s="110" t="s">
        <v>7428</v>
      </c>
      <c r="GWG1" s="110" t="s">
        <v>7429</v>
      </c>
      <c r="GWH1" s="110" t="s">
        <v>7430</v>
      </c>
      <c r="GWI1" s="110" t="s">
        <v>7431</v>
      </c>
      <c r="GWJ1" s="110" t="s">
        <v>7432</v>
      </c>
      <c r="GWK1" s="110" t="s">
        <v>7433</v>
      </c>
      <c r="GWL1" s="110" t="s">
        <v>7434</v>
      </c>
      <c r="GWM1" s="110" t="s">
        <v>7435</v>
      </c>
      <c r="GWN1" s="110" t="s">
        <v>7436</v>
      </c>
      <c r="GWO1" s="110" t="s">
        <v>7437</v>
      </c>
      <c r="GWP1" s="110" t="s">
        <v>7438</v>
      </c>
      <c r="GWQ1" s="110" t="s">
        <v>7439</v>
      </c>
      <c r="GWR1" s="110" t="s">
        <v>7440</v>
      </c>
      <c r="GWS1" s="110" t="s">
        <v>7441</v>
      </c>
      <c r="GWT1" s="110" t="s">
        <v>7442</v>
      </c>
      <c r="GWU1" s="110" t="s">
        <v>7443</v>
      </c>
      <c r="GWV1" s="110" t="s">
        <v>7444</v>
      </c>
      <c r="GWW1" s="110" t="s">
        <v>7445</v>
      </c>
      <c r="GWX1" s="110" t="s">
        <v>7446</v>
      </c>
      <c r="GWY1" s="110" t="s">
        <v>7447</v>
      </c>
      <c r="GWZ1" s="110" t="s">
        <v>7448</v>
      </c>
      <c r="GXA1" s="110" t="s">
        <v>7449</v>
      </c>
      <c r="GXB1" s="110" t="s">
        <v>7450</v>
      </c>
      <c r="GXC1" s="110" t="s">
        <v>7451</v>
      </c>
      <c r="GXD1" s="110" t="s">
        <v>7452</v>
      </c>
      <c r="GXE1" s="110" t="s">
        <v>7453</v>
      </c>
      <c r="GXF1" s="110" t="s">
        <v>7454</v>
      </c>
      <c r="GXG1" s="110" t="s">
        <v>7455</v>
      </c>
      <c r="GXH1" s="110" t="s">
        <v>7456</v>
      </c>
      <c r="GXI1" s="110" t="s">
        <v>7457</v>
      </c>
      <c r="GXJ1" s="110" t="s">
        <v>7458</v>
      </c>
      <c r="GXK1" s="110" t="s">
        <v>7459</v>
      </c>
      <c r="GXL1" s="110" t="s">
        <v>7460</v>
      </c>
      <c r="GXM1" s="110" t="s">
        <v>7461</v>
      </c>
      <c r="GXN1" s="110" t="s">
        <v>7462</v>
      </c>
      <c r="GXO1" s="110" t="s">
        <v>7463</v>
      </c>
      <c r="GXP1" s="110" t="s">
        <v>7464</v>
      </c>
      <c r="GXQ1" s="110" t="s">
        <v>7465</v>
      </c>
      <c r="GXR1" s="110" t="s">
        <v>7466</v>
      </c>
      <c r="GXS1" s="110" t="s">
        <v>7467</v>
      </c>
      <c r="GXT1" s="110" t="s">
        <v>7468</v>
      </c>
      <c r="GXU1" s="110" t="s">
        <v>7469</v>
      </c>
      <c r="GXV1" s="110" t="s">
        <v>7470</v>
      </c>
      <c r="GXW1" s="110" t="s">
        <v>7471</v>
      </c>
      <c r="GXX1" s="110" t="s">
        <v>7472</v>
      </c>
      <c r="GXY1" s="110" t="s">
        <v>7473</v>
      </c>
      <c r="GXZ1" s="110" t="s">
        <v>7474</v>
      </c>
      <c r="GYA1" s="110" t="s">
        <v>7475</v>
      </c>
      <c r="GYB1" s="110" t="s">
        <v>7476</v>
      </c>
      <c r="GYC1" s="110" t="s">
        <v>7477</v>
      </c>
      <c r="GYD1" s="110" t="s">
        <v>7478</v>
      </c>
      <c r="GYE1" s="110" t="s">
        <v>7479</v>
      </c>
      <c r="GYF1" s="110" t="s">
        <v>7480</v>
      </c>
      <c r="GYG1" s="110" t="s">
        <v>7481</v>
      </c>
      <c r="GYH1" s="110" t="s">
        <v>7482</v>
      </c>
      <c r="GYI1" s="110" t="s">
        <v>7483</v>
      </c>
      <c r="GYJ1" s="110" t="s">
        <v>7484</v>
      </c>
      <c r="GYK1" s="110" t="s">
        <v>7485</v>
      </c>
      <c r="GYL1" s="110" t="s">
        <v>7486</v>
      </c>
      <c r="GYM1" s="110" t="s">
        <v>7487</v>
      </c>
      <c r="GYN1" s="110" t="s">
        <v>7488</v>
      </c>
      <c r="GYO1" s="110" t="s">
        <v>7489</v>
      </c>
      <c r="GYP1" s="110" t="s">
        <v>7490</v>
      </c>
      <c r="GYQ1" s="110" t="s">
        <v>7491</v>
      </c>
      <c r="GYR1" s="110" t="s">
        <v>7492</v>
      </c>
      <c r="GYS1" s="110" t="s">
        <v>7493</v>
      </c>
      <c r="GYT1" s="110" t="s">
        <v>7494</v>
      </c>
      <c r="GYU1" s="110" t="s">
        <v>7495</v>
      </c>
      <c r="GYV1" s="110" t="s">
        <v>7496</v>
      </c>
      <c r="GYW1" s="110" t="s">
        <v>7497</v>
      </c>
      <c r="GYX1" s="110" t="s">
        <v>7498</v>
      </c>
      <c r="GYY1" s="110" t="s">
        <v>7499</v>
      </c>
      <c r="GYZ1" s="110" t="s">
        <v>7500</v>
      </c>
      <c r="GZA1" s="110" t="s">
        <v>7501</v>
      </c>
      <c r="GZB1" s="110" t="s">
        <v>7502</v>
      </c>
      <c r="GZC1" s="110" t="s">
        <v>7503</v>
      </c>
      <c r="GZD1" s="110" t="s">
        <v>7504</v>
      </c>
      <c r="GZE1" s="110" t="s">
        <v>7505</v>
      </c>
      <c r="GZF1" s="110" t="s">
        <v>7506</v>
      </c>
      <c r="GZG1" s="110" t="s">
        <v>7507</v>
      </c>
      <c r="GZH1" s="110" t="s">
        <v>7508</v>
      </c>
      <c r="GZI1" s="110" t="s">
        <v>7509</v>
      </c>
      <c r="GZJ1" s="110" t="s">
        <v>7510</v>
      </c>
      <c r="GZK1" s="110" t="s">
        <v>7511</v>
      </c>
      <c r="GZL1" s="110" t="s">
        <v>7512</v>
      </c>
      <c r="GZM1" s="110" t="s">
        <v>7513</v>
      </c>
      <c r="GZN1" s="110" t="s">
        <v>7514</v>
      </c>
      <c r="GZO1" s="110" t="s">
        <v>7515</v>
      </c>
      <c r="GZP1" s="110" t="s">
        <v>7516</v>
      </c>
      <c r="GZQ1" s="110" t="s">
        <v>7517</v>
      </c>
      <c r="GZR1" s="110" t="s">
        <v>7518</v>
      </c>
      <c r="GZS1" s="110" t="s">
        <v>7519</v>
      </c>
      <c r="GZT1" s="110" t="s">
        <v>7520</v>
      </c>
      <c r="GZU1" s="110" t="s">
        <v>7521</v>
      </c>
      <c r="GZV1" s="110" t="s">
        <v>7522</v>
      </c>
      <c r="GZW1" s="110" t="s">
        <v>7523</v>
      </c>
      <c r="GZX1" s="110" t="s">
        <v>7524</v>
      </c>
      <c r="GZY1" s="110" t="s">
        <v>7525</v>
      </c>
      <c r="GZZ1" s="110" t="s">
        <v>7526</v>
      </c>
      <c r="HAA1" s="110" t="s">
        <v>7527</v>
      </c>
      <c r="HAB1" s="110" t="s">
        <v>7528</v>
      </c>
      <c r="HAC1" s="110" t="s">
        <v>7529</v>
      </c>
      <c r="HAD1" s="110" t="s">
        <v>7530</v>
      </c>
      <c r="HAE1" s="110" t="s">
        <v>7531</v>
      </c>
      <c r="HAF1" s="110" t="s">
        <v>7532</v>
      </c>
      <c r="HAG1" s="110" t="s">
        <v>7533</v>
      </c>
      <c r="HAH1" s="110" t="s">
        <v>7534</v>
      </c>
      <c r="HAI1" s="110" t="s">
        <v>7535</v>
      </c>
      <c r="HAJ1" s="110" t="s">
        <v>7536</v>
      </c>
      <c r="HAK1" s="110" t="s">
        <v>7537</v>
      </c>
      <c r="HAL1" s="110" t="s">
        <v>7538</v>
      </c>
      <c r="HAM1" s="110" t="s">
        <v>7539</v>
      </c>
      <c r="HAN1" s="110" t="s">
        <v>7540</v>
      </c>
      <c r="HAO1" s="110" t="s">
        <v>7541</v>
      </c>
      <c r="HAP1" s="110" t="s">
        <v>7542</v>
      </c>
      <c r="HAQ1" s="110" t="s">
        <v>7543</v>
      </c>
      <c r="HAR1" s="110" t="s">
        <v>7544</v>
      </c>
      <c r="HAS1" s="110" t="s">
        <v>7545</v>
      </c>
      <c r="HAT1" s="110" t="s">
        <v>7546</v>
      </c>
      <c r="HAU1" s="110" t="s">
        <v>7547</v>
      </c>
      <c r="HAV1" s="110" t="s">
        <v>7548</v>
      </c>
      <c r="HAW1" s="110" t="s">
        <v>7549</v>
      </c>
      <c r="HAX1" s="110" t="s">
        <v>7550</v>
      </c>
      <c r="HAY1" s="110" t="s">
        <v>7551</v>
      </c>
      <c r="HAZ1" s="110" t="s">
        <v>7552</v>
      </c>
      <c r="HBA1" s="110" t="s">
        <v>7553</v>
      </c>
      <c r="HBB1" s="110" t="s">
        <v>7554</v>
      </c>
      <c r="HBC1" s="110" t="s">
        <v>7555</v>
      </c>
      <c r="HBD1" s="110" t="s">
        <v>7556</v>
      </c>
      <c r="HBE1" s="110" t="s">
        <v>7557</v>
      </c>
      <c r="HBF1" s="110" t="s">
        <v>7558</v>
      </c>
      <c r="HBG1" s="110" t="s">
        <v>7559</v>
      </c>
      <c r="HBH1" s="110" t="s">
        <v>7560</v>
      </c>
      <c r="HBI1" s="110" t="s">
        <v>7561</v>
      </c>
      <c r="HBJ1" s="110" t="s">
        <v>7562</v>
      </c>
      <c r="HBK1" s="110" t="s">
        <v>7563</v>
      </c>
      <c r="HBL1" s="110" t="s">
        <v>7564</v>
      </c>
      <c r="HBM1" s="110" t="s">
        <v>7565</v>
      </c>
      <c r="HBN1" s="110" t="s">
        <v>7566</v>
      </c>
      <c r="HBO1" s="110" t="s">
        <v>7567</v>
      </c>
      <c r="HBP1" s="110" t="s">
        <v>7568</v>
      </c>
      <c r="HBQ1" s="110" t="s">
        <v>7569</v>
      </c>
      <c r="HBR1" s="110" t="s">
        <v>7570</v>
      </c>
      <c r="HBS1" s="110" t="s">
        <v>7571</v>
      </c>
      <c r="HBT1" s="110" t="s">
        <v>7572</v>
      </c>
      <c r="HBU1" s="110" t="s">
        <v>7573</v>
      </c>
      <c r="HBV1" s="110" t="s">
        <v>7574</v>
      </c>
      <c r="HBW1" s="110" t="s">
        <v>7575</v>
      </c>
      <c r="HBX1" s="110" t="s">
        <v>7576</v>
      </c>
      <c r="HBY1" s="110" t="s">
        <v>7577</v>
      </c>
      <c r="HBZ1" s="110" t="s">
        <v>7578</v>
      </c>
      <c r="HCA1" s="110" t="s">
        <v>7579</v>
      </c>
      <c r="HCB1" s="110" t="s">
        <v>7580</v>
      </c>
      <c r="HCC1" s="110" t="s">
        <v>7581</v>
      </c>
      <c r="HCD1" s="110" t="s">
        <v>7582</v>
      </c>
      <c r="HCE1" s="110" t="s">
        <v>7583</v>
      </c>
      <c r="HCF1" s="110" t="s">
        <v>7584</v>
      </c>
      <c r="HCG1" s="110" t="s">
        <v>7585</v>
      </c>
      <c r="HCH1" s="110" t="s">
        <v>7586</v>
      </c>
      <c r="HCI1" s="110" t="s">
        <v>7587</v>
      </c>
      <c r="HCJ1" s="110" t="s">
        <v>7588</v>
      </c>
      <c r="HCK1" s="110" t="s">
        <v>7589</v>
      </c>
      <c r="HCL1" s="110" t="s">
        <v>7590</v>
      </c>
      <c r="HCM1" s="110" t="s">
        <v>7591</v>
      </c>
      <c r="HCN1" s="110" t="s">
        <v>7592</v>
      </c>
      <c r="HCO1" s="110" t="s">
        <v>7593</v>
      </c>
      <c r="HCP1" s="110" t="s">
        <v>7594</v>
      </c>
      <c r="HCQ1" s="110" t="s">
        <v>7595</v>
      </c>
      <c r="HCR1" s="110" t="s">
        <v>7596</v>
      </c>
      <c r="HCS1" s="110" t="s">
        <v>7597</v>
      </c>
      <c r="HCT1" s="110" t="s">
        <v>7598</v>
      </c>
      <c r="HCU1" s="110" t="s">
        <v>7599</v>
      </c>
      <c r="HCV1" s="110" t="s">
        <v>7600</v>
      </c>
      <c r="HCW1" s="110" t="s">
        <v>7601</v>
      </c>
      <c r="HCX1" s="110" t="s">
        <v>7602</v>
      </c>
      <c r="HCY1" s="110" t="s">
        <v>7603</v>
      </c>
      <c r="HCZ1" s="110" t="s">
        <v>7604</v>
      </c>
      <c r="HDA1" s="110" t="s">
        <v>7605</v>
      </c>
      <c r="HDB1" s="110" t="s">
        <v>7606</v>
      </c>
      <c r="HDC1" s="110" t="s">
        <v>7607</v>
      </c>
      <c r="HDD1" s="110" t="s">
        <v>7608</v>
      </c>
      <c r="HDE1" s="110" t="s">
        <v>7609</v>
      </c>
      <c r="HDF1" s="110" t="s">
        <v>7610</v>
      </c>
      <c r="HDG1" s="110" t="s">
        <v>7611</v>
      </c>
      <c r="HDH1" s="110" t="s">
        <v>7612</v>
      </c>
      <c r="HDI1" s="110" t="s">
        <v>7613</v>
      </c>
      <c r="HDJ1" s="110" t="s">
        <v>7614</v>
      </c>
      <c r="HDK1" s="110" t="s">
        <v>7615</v>
      </c>
      <c r="HDL1" s="110" t="s">
        <v>7616</v>
      </c>
      <c r="HDM1" s="110" t="s">
        <v>7617</v>
      </c>
      <c r="HDN1" s="110" t="s">
        <v>7618</v>
      </c>
      <c r="HDO1" s="110" t="s">
        <v>7619</v>
      </c>
      <c r="HDP1" s="110" t="s">
        <v>7620</v>
      </c>
      <c r="HDQ1" s="110" t="s">
        <v>7621</v>
      </c>
      <c r="HDR1" s="110" t="s">
        <v>7622</v>
      </c>
      <c r="HDS1" s="110" t="s">
        <v>7623</v>
      </c>
      <c r="HDT1" s="110" t="s">
        <v>7624</v>
      </c>
      <c r="HDU1" s="110" t="s">
        <v>7625</v>
      </c>
      <c r="HDV1" s="110" t="s">
        <v>7626</v>
      </c>
      <c r="HDW1" s="110" t="s">
        <v>7627</v>
      </c>
      <c r="HDX1" s="110" t="s">
        <v>7628</v>
      </c>
      <c r="HDY1" s="110" t="s">
        <v>7629</v>
      </c>
      <c r="HDZ1" s="110" t="s">
        <v>7630</v>
      </c>
      <c r="HEA1" s="110" t="s">
        <v>7631</v>
      </c>
      <c r="HEB1" s="110" t="s">
        <v>7632</v>
      </c>
      <c r="HEC1" s="110" t="s">
        <v>7633</v>
      </c>
      <c r="HED1" s="110" t="s">
        <v>7634</v>
      </c>
      <c r="HEE1" s="110" t="s">
        <v>7635</v>
      </c>
      <c r="HEF1" s="110" t="s">
        <v>7636</v>
      </c>
      <c r="HEG1" s="110" t="s">
        <v>7637</v>
      </c>
      <c r="HEH1" s="110" t="s">
        <v>7638</v>
      </c>
      <c r="HEI1" s="110" t="s">
        <v>7639</v>
      </c>
      <c r="HEJ1" s="110" t="s">
        <v>7640</v>
      </c>
      <c r="HEK1" s="110" t="s">
        <v>7641</v>
      </c>
      <c r="HEL1" s="110" t="s">
        <v>7642</v>
      </c>
      <c r="HEM1" s="110" t="s">
        <v>7643</v>
      </c>
      <c r="HEN1" s="110" t="s">
        <v>7644</v>
      </c>
      <c r="HEO1" s="110" t="s">
        <v>7645</v>
      </c>
      <c r="HEP1" s="110" t="s">
        <v>7646</v>
      </c>
      <c r="HEQ1" s="110" t="s">
        <v>7647</v>
      </c>
      <c r="HER1" s="110" t="s">
        <v>7648</v>
      </c>
      <c r="HES1" s="110" t="s">
        <v>7649</v>
      </c>
      <c r="HET1" s="110" t="s">
        <v>7650</v>
      </c>
      <c r="HEU1" s="110" t="s">
        <v>7651</v>
      </c>
      <c r="HEV1" s="110" t="s">
        <v>7652</v>
      </c>
      <c r="HEW1" s="110" t="s">
        <v>7653</v>
      </c>
      <c r="HEX1" s="110" t="s">
        <v>7654</v>
      </c>
      <c r="HEY1" s="110" t="s">
        <v>7655</v>
      </c>
      <c r="HEZ1" s="110" t="s">
        <v>7656</v>
      </c>
      <c r="HFA1" s="110" t="s">
        <v>7657</v>
      </c>
      <c r="HFB1" s="110" t="s">
        <v>7658</v>
      </c>
      <c r="HFC1" s="110" t="s">
        <v>7659</v>
      </c>
      <c r="HFD1" s="110" t="s">
        <v>7660</v>
      </c>
      <c r="HFE1" s="110" t="s">
        <v>7661</v>
      </c>
      <c r="HFF1" s="110" t="s">
        <v>7662</v>
      </c>
      <c r="HFG1" s="110" t="s">
        <v>7663</v>
      </c>
      <c r="HFH1" s="110" t="s">
        <v>7664</v>
      </c>
      <c r="HFI1" s="110" t="s">
        <v>7665</v>
      </c>
      <c r="HFJ1" s="110" t="s">
        <v>7666</v>
      </c>
      <c r="HFK1" s="110" t="s">
        <v>7667</v>
      </c>
      <c r="HFL1" s="110" t="s">
        <v>7668</v>
      </c>
      <c r="HFM1" s="110" t="s">
        <v>7669</v>
      </c>
      <c r="HFN1" s="110" t="s">
        <v>7670</v>
      </c>
      <c r="HFO1" s="110" t="s">
        <v>7671</v>
      </c>
      <c r="HFP1" s="110" t="s">
        <v>7672</v>
      </c>
      <c r="HFQ1" s="110" t="s">
        <v>7673</v>
      </c>
      <c r="HFR1" s="110" t="s">
        <v>7674</v>
      </c>
      <c r="HFS1" s="110" t="s">
        <v>7675</v>
      </c>
      <c r="HFT1" s="110" t="s">
        <v>7676</v>
      </c>
      <c r="HFU1" s="110" t="s">
        <v>7677</v>
      </c>
      <c r="HFV1" s="110" t="s">
        <v>7678</v>
      </c>
      <c r="HFW1" s="110" t="s">
        <v>7679</v>
      </c>
      <c r="HFX1" s="110" t="s">
        <v>7680</v>
      </c>
      <c r="HFY1" s="110" t="s">
        <v>7681</v>
      </c>
      <c r="HFZ1" s="110" t="s">
        <v>7682</v>
      </c>
      <c r="HGA1" s="110" t="s">
        <v>7683</v>
      </c>
      <c r="HGB1" s="110" t="s">
        <v>7684</v>
      </c>
      <c r="HGC1" s="110" t="s">
        <v>7685</v>
      </c>
      <c r="HGD1" s="110" t="s">
        <v>7686</v>
      </c>
      <c r="HGE1" s="110" t="s">
        <v>7687</v>
      </c>
      <c r="HGF1" s="110" t="s">
        <v>7688</v>
      </c>
      <c r="HGG1" s="110" t="s">
        <v>7689</v>
      </c>
      <c r="HGH1" s="110" t="s">
        <v>7690</v>
      </c>
      <c r="HGI1" s="110" t="s">
        <v>7691</v>
      </c>
      <c r="HGJ1" s="110" t="s">
        <v>7692</v>
      </c>
      <c r="HGK1" s="110" t="s">
        <v>7693</v>
      </c>
      <c r="HGL1" s="110" t="s">
        <v>7694</v>
      </c>
      <c r="HGM1" s="110" t="s">
        <v>7695</v>
      </c>
      <c r="HGN1" s="110" t="s">
        <v>7696</v>
      </c>
      <c r="HGO1" s="110" t="s">
        <v>7697</v>
      </c>
      <c r="HGP1" s="110" t="s">
        <v>7698</v>
      </c>
      <c r="HGQ1" s="110" t="s">
        <v>7699</v>
      </c>
      <c r="HGR1" s="110" t="s">
        <v>7700</v>
      </c>
      <c r="HGS1" s="110" t="s">
        <v>7701</v>
      </c>
      <c r="HGT1" s="110" t="s">
        <v>7702</v>
      </c>
      <c r="HGU1" s="110" t="s">
        <v>7703</v>
      </c>
      <c r="HGV1" s="110" t="s">
        <v>7704</v>
      </c>
      <c r="HGW1" s="110" t="s">
        <v>7705</v>
      </c>
      <c r="HGX1" s="110" t="s">
        <v>7706</v>
      </c>
      <c r="HGY1" s="110" t="s">
        <v>7707</v>
      </c>
      <c r="HGZ1" s="110" t="s">
        <v>7708</v>
      </c>
      <c r="HHA1" s="110" t="s">
        <v>7709</v>
      </c>
      <c r="HHB1" s="110" t="s">
        <v>7710</v>
      </c>
      <c r="HHC1" s="110" t="s">
        <v>7711</v>
      </c>
      <c r="HHD1" s="110" t="s">
        <v>7712</v>
      </c>
      <c r="HHE1" s="110" t="s">
        <v>7713</v>
      </c>
      <c r="HHF1" s="110" t="s">
        <v>7714</v>
      </c>
      <c r="HHG1" s="110" t="s">
        <v>7715</v>
      </c>
      <c r="HHH1" s="110" t="s">
        <v>7716</v>
      </c>
      <c r="HHI1" s="110" t="s">
        <v>7717</v>
      </c>
      <c r="HHJ1" s="110" t="s">
        <v>7718</v>
      </c>
      <c r="HHK1" s="110" t="s">
        <v>7719</v>
      </c>
      <c r="HHL1" s="110" t="s">
        <v>7720</v>
      </c>
      <c r="HHM1" s="110" t="s">
        <v>7721</v>
      </c>
      <c r="HHN1" s="110" t="s">
        <v>7722</v>
      </c>
      <c r="HHO1" s="110" t="s">
        <v>7723</v>
      </c>
      <c r="HHP1" s="110" t="s">
        <v>7724</v>
      </c>
      <c r="HHQ1" s="110" t="s">
        <v>7725</v>
      </c>
      <c r="HHR1" s="110" t="s">
        <v>7726</v>
      </c>
      <c r="HHS1" s="110" t="s">
        <v>7727</v>
      </c>
      <c r="HHT1" s="110" t="s">
        <v>7728</v>
      </c>
      <c r="HHU1" s="110" t="s">
        <v>7729</v>
      </c>
      <c r="HHV1" s="110" t="s">
        <v>7730</v>
      </c>
      <c r="HHW1" s="110" t="s">
        <v>7731</v>
      </c>
      <c r="HHX1" s="110" t="s">
        <v>7732</v>
      </c>
      <c r="HHY1" s="110" t="s">
        <v>7733</v>
      </c>
      <c r="HHZ1" s="110" t="s">
        <v>7734</v>
      </c>
      <c r="HIA1" s="110" t="s">
        <v>7735</v>
      </c>
      <c r="HIB1" s="110" t="s">
        <v>7736</v>
      </c>
      <c r="HIC1" s="110" t="s">
        <v>7737</v>
      </c>
      <c r="HID1" s="110" t="s">
        <v>7738</v>
      </c>
      <c r="HIE1" s="110" t="s">
        <v>7739</v>
      </c>
      <c r="HIF1" s="110" t="s">
        <v>7740</v>
      </c>
      <c r="HIG1" s="110" t="s">
        <v>7741</v>
      </c>
      <c r="HIH1" s="110" t="s">
        <v>7742</v>
      </c>
      <c r="HII1" s="110" t="s">
        <v>7743</v>
      </c>
      <c r="HIJ1" s="110" t="s">
        <v>7744</v>
      </c>
      <c r="HIK1" s="110" t="s">
        <v>7745</v>
      </c>
      <c r="HIL1" s="110" t="s">
        <v>7746</v>
      </c>
      <c r="HIM1" s="110" t="s">
        <v>7747</v>
      </c>
      <c r="HIN1" s="110" t="s">
        <v>7748</v>
      </c>
      <c r="HIO1" s="110" t="s">
        <v>7749</v>
      </c>
      <c r="HIP1" s="110" t="s">
        <v>7750</v>
      </c>
      <c r="HIQ1" s="110" t="s">
        <v>7751</v>
      </c>
      <c r="HIR1" s="110" t="s">
        <v>7752</v>
      </c>
      <c r="HIS1" s="110" t="s">
        <v>7753</v>
      </c>
      <c r="HIT1" s="110" t="s">
        <v>7754</v>
      </c>
      <c r="HIU1" s="110" t="s">
        <v>7755</v>
      </c>
      <c r="HIV1" s="110" t="s">
        <v>7756</v>
      </c>
      <c r="HIW1" s="110" t="s">
        <v>7757</v>
      </c>
      <c r="HIX1" s="110" t="s">
        <v>7758</v>
      </c>
      <c r="HIY1" s="110" t="s">
        <v>7759</v>
      </c>
      <c r="HIZ1" s="110" t="s">
        <v>7760</v>
      </c>
      <c r="HJA1" s="110" t="s">
        <v>7761</v>
      </c>
      <c r="HJB1" s="110" t="s">
        <v>7762</v>
      </c>
      <c r="HJC1" s="110" t="s">
        <v>7763</v>
      </c>
      <c r="HJD1" s="110" t="s">
        <v>7764</v>
      </c>
      <c r="HJE1" s="110" t="s">
        <v>7765</v>
      </c>
      <c r="HJF1" s="110" t="s">
        <v>7766</v>
      </c>
      <c r="HJG1" s="110" t="s">
        <v>7767</v>
      </c>
      <c r="HJH1" s="110" t="s">
        <v>7768</v>
      </c>
      <c r="HJI1" s="110" t="s">
        <v>7769</v>
      </c>
      <c r="HJJ1" s="110" t="s">
        <v>7770</v>
      </c>
      <c r="HJK1" s="110" t="s">
        <v>7771</v>
      </c>
      <c r="HJL1" s="110" t="s">
        <v>7772</v>
      </c>
      <c r="HJM1" s="110" t="s">
        <v>7773</v>
      </c>
      <c r="HJN1" s="110" t="s">
        <v>7774</v>
      </c>
      <c r="HJO1" s="110" t="s">
        <v>7775</v>
      </c>
      <c r="HJP1" s="110" t="s">
        <v>7776</v>
      </c>
      <c r="HJQ1" s="110" t="s">
        <v>7777</v>
      </c>
      <c r="HJR1" s="110" t="s">
        <v>7778</v>
      </c>
      <c r="HJS1" s="110" t="s">
        <v>7779</v>
      </c>
      <c r="HJT1" s="110" t="s">
        <v>7780</v>
      </c>
      <c r="HJU1" s="110" t="s">
        <v>7781</v>
      </c>
      <c r="HJV1" s="110" t="s">
        <v>7782</v>
      </c>
      <c r="HJW1" s="110" t="s">
        <v>7783</v>
      </c>
      <c r="HJX1" s="110" t="s">
        <v>7784</v>
      </c>
      <c r="HJY1" s="110" t="s">
        <v>7785</v>
      </c>
      <c r="HJZ1" s="110" t="s">
        <v>7786</v>
      </c>
      <c r="HKA1" s="110" t="s">
        <v>7787</v>
      </c>
      <c r="HKB1" s="110" t="s">
        <v>7788</v>
      </c>
      <c r="HKC1" s="110" t="s">
        <v>7789</v>
      </c>
      <c r="HKD1" s="110" t="s">
        <v>7790</v>
      </c>
      <c r="HKE1" s="110" t="s">
        <v>7791</v>
      </c>
      <c r="HKF1" s="110" t="s">
        <v>7792</v>
      </c>
      <c r="HKG1" s="110" t="s">
        <v>7793</v>
      </c>
      <c r="HKH1" s="110" t="s">
        <v>7794</v>
      </c>
      <c r="HKI1" s="110" t="s">
        <v>7795</v>
      </c>
      <c r="HKJ1" s="110" t="s">
        <v>7796</v>
      </c>
      <c r="HKK1" s="110" t="s">
        <v>7797</v>
      </c>
      <c r="HKL1" s="110" t="s">
        <v>7798</v>
      </c>
      <c r="HKM1" s="110" t="s">
        <v>7799</v>
      </c>
      <c r="HKN1" s="110" t="s">
        <v>7800</v>
      </c>
      <c r="HKO1" s="110" t="s">
        <v>7801</v>
      </c>
      <c r="HKP1" s="110" t="s">
        <v>7802</v>
      </c>
      <c r="HKQ1" s="110" t="s">
        <v>7803</v>
      </c>
      <c r="HKR1" s="110" t="s">
        <v>7804</v>
      </c>
      <c r="HKS1" s="110" t="s">
        <v>7805</v>
      </c>
      <c r="HKT1" s="110" t="s">
        <v>7806</v>
      </c>
      <c r="HKU1" s="110" t="s">
        <v>7807</v>
      </c>
      <c r="HKV1" s="110" t="s">
        <v>7808</v>
      </c>
      <c r="HKW1" s="110" t="s">
        <v>7809</v>
      </c>
      <c r="HKX1" s="110" t="s">
        <v>7810</v>
      </c>
      <c r="HKY1" s="110" t="s">
        <v>7811</v>
      </c>
      <c r="HKZ1" s="110" t="s">
        <v>7812</v>
      </c>
      <c r="HLA1" s="110" t="s">
        <v>7813</v>
      </c>
      <c r="HLB1" s="110" t="s">
        <v>7814</v>
      </c>
      <c r="HLC1" s="110" t="s">
        <v>7815</v>
      </c>
      <c r="HLD1" s="110" t="s">
        <v>7816</v>
      </c>
      <c r="HLE1" s="110" t="s">
        <v>7817</v>
      </c>
      <c r="HLF1" s="110" t="s">
        <v>7818</v>
      </c>
      <c r="HLG1" s="110" t="s">
        <v>7819</v>
      </c>
      <c r="HLH1" s="110" t="s">
        <v>7820</v>
      </c>
      <c r="HLI1" s="110" t="s">
        <v>7821</v>
      </c>
      <c r="HLJ1" s="110" t="s">
        <v>7822</v>
      </c>
      <c r="HLK1" s="110" t="s">
        <v>7823</v>
      </c>
      <c r="HLL1" s="110" t="s">
        <v>7824</v>
      </c>
      <c r="HLM1" s="110" t="s">
        <v>7825</v>
      </c>
      <c r="HLN1" s="110" t="s">
        <v>7826</v>
      </c>
      <c r="HLO1" s="110" t="s">
        <v>7827</v>
      </c>
      <c r="HLP1" s="110" t="s">
        <v>7828</v>
      </c>
      <c r="HLQ1" s="110" t="s">
        <v>7829</v>
      </c>
      <c r="HLR1" s="110" t="s">
        <v>7830</v>
      </c>
      <c r="HLS1" s="110" t="s">
        <v>7831</v>
      </c>
      <c r="HLT1" s="110" t="s">
        <v>7832</v>
      </c>
      <c r="HLU1" s="110" t="s">
        <v>7833</v>
      </c>
      <c r="HLV1" s="110" t="s">
        <v>7834</v>
      </c>
      <c r="HLW1" s="110" t="s">
        <v>7835</v>
      </c>
      <c r="HLX1" s="110" t="s">
        <v>7836</v>
      </c>
      <c r="HLY1" s="110" t="s">
        <v>7837</v>
      </c>
      <c r="HLZ1" s="110" t="s">
        <v>7838</v>
      </c>
      <c r="HMA1" s="110" t="s">
        <v>7839</v>
      </c>
      <c r="HMB1" s="110" t="s">
        <v>7840</v>
      </c>
      <c r="HMC1" s="110" t="s">
        <v>7841</v>
      </c>
      <c r="HMD1" s="110" t="s">
        <v>7842</v>
      </c>
      <c r="HME1" s="110" t="s">
        <v>7843</v>
      </c>
      <c r="HMF1" s="110" t="s">
        <v>7844</v>
      </c>
      <c r="HMG1" s="110" t="s">
        <v>7845</v>
      </c>
      <c r="HMH1" s="110" t="s">
        <v>7846</v>
      </c>
      <c r="HMI1" s="110" t="s">
        <v>7847</v>
      </c>
      <c r="HMJ1" s="110" t="s">
        <v>7848</v>
      </c>
      <c r="HMK1" s="110" t="s">
        <v>7849</v>
      </c>
      <c r="HML1" s="110" t="s">
        <v>7850</v>
      </c>
      <c r="HMM1" s="110" t="s">
        <v>7851</v>
      </c>
      <c r="HMN1" s="110" t="s">
        <v>7852</v>
      </c>
      <c r="HMO1" s="110" t="s">
        <v>7853</v>
      </c>
      <c r="HMP1" s="110" t="s">
        <v>7854</v>
      </c>
      <c r="HMQ1" s="110" t="s">
        <v>7855</v>
      </c>
      <c r="HMR1" s="110" t="s">
        <v>7856</v>
      </c>
      <c r="HMS1" s="110" t="s">
        <v>7857</v>
      </c>
      <c r="HMT1" s="110" t="s">
        <v>7858</v>
      </c>
      <c r="HMU1" s="110" t="s">
        <v>7859</v>
      </c>
      <c r="HMV1" s="110" t="s">
        <v>7860</v>
      </c>
      <c r="HMW1" s="110" t="s">
        <v>7861</v>
      </c>
      <c r="HMX1" s="110" t="s">
        <v>7862</v>
      </c>
      <c r="HMY1" s="110" t="s">
        <v>7863</v>
      </c>
      <c r="HMZ1" s="110" t="s">
        <v>7864</v>
      </c>
      <c r="HNA1" s="110" t="s">
        <v>7865</v>
      </c>
      <c r="HNB1" s="110" t="s">
        <v>7866</v>
      </c>
      <c r="HNC1" s="110" t="s">
        <v>7867</v>
      </c>
      <c r="HND1" s="110" t="s">
        <v>7868</v>
      </c>
      <c r="HNE1" s="110" t="s">
        <v>7869</v>
      </c>
      <c r="HNF1" s="110" t="s">
        <v>7870</v>
      </c>
      <c r="HNG1" s="110" t="s">
        <v>7871</v>
      </c>
      <c r="HNH1" s="110" t="s">
        <v>7872</v>
      </c>
      <c r="HNI1" s="110" t="s">
        <v>7873</v>
      </c>
      <c r="HNJ1" s="110" t="s">
        <v>7874</v>
      </c>
      <c r="HNK1" s="110" t="s">
        <v>7875</v>
      </c>
      <c r="HNL1" s="110" t="s">
        <v>7876</v>
      </c>
      <c r="HNM1" s="110" t="s">
        <v>7877</v>
      </c>
      <c r="HNN1" s="110" t="s">
        <v>7878</v>
      </c>
      <c r="HNO1" s="110" t="s">
        <v>7879</v>
      </c>
      <c r="HNP1" s="110" t="s">
        <v>7880</v>
      </c>
      <c r="HNQ1" s="110" t="s">
        <v>7881</v>
      </c>
      <c r="HNR1" s="110" t="s">
        <v>7882</v>
      </c>
      <c r="HNS1" s="110" t="s">
        <v>7883</v>
      </c>
      <c r="HNT1" s="110" t="s">
        <v>7884</v>
      </c>
      <c r="HNU1" s="110" t="s">
        <v>7885</v>
      </c>
      <c r="HNV1" s="110" t="s">
        <v>7886</v>
      </c>
      <c r="HNW1" s="110" t="s">
        <v>7887</v>
      </c>
      <c r="HNX1" s="110" t="s">
        <v>7888</v>
      </c>
      <c r="HNY1" s="110" t="s">
        <v>7889</v>
      </c>
      <c r="HNZ1" s="110" t="s">
        <v>7890</v>
      </c>
      <c r="HOA1" s="110" t="s">
        <v>7891</v>
      </c>
      <c r="HOB1" s="110" t="s">
        <v>7892</v>
      </c>
      <c r="HOC1" s="110" t="s">
        <v>7893</v>
      </c>
      <c r="HOD1" s="110" t="s">
        <v>7894</v>
      </c>
      <c r="HOE1" s="110" t="s">
        <v>7895</v>
      </c>
      <c r="HOF1" s="110" t="s">
        <v>7896</v>
      </c>
      <c r="HOG1" s="110" t="s">
        <v>7897</v>
      </c>
      <c r="HOH1" s="110" t="s">
        <v>7898</v>
      </c>
      <c r="HOI1" s="110" t="s">
        <v>7899</v>
      </c>
      <c r="HOJ1" s="110" t="s">
        <v>7900</v>
      </c>
      <c r="HOK1" s="110" t="s">
        <v>7901</v>
      </c>
      <c r="HOL1" s="110" t="s">
        <v>7902</v>
      </c>
      <c r="HOM1" s="110" t="s">
        <v>7903</v>
      </c>
      <c r="HON1" s="110" t="s">
        <v>7904</v>
      </c>
      <c r="HOO1" s="110" t="s">
        <v>7905</v>
      </c>
      <c r="HOP1" s="110" t="s">
        <v>7906</v>
      </c>
      <c r="HOQ1" s="110" t="s">
        <v>7907</v>
      </c>
      <c r="HOR1" s="110" t="s">
        <v>7908</v>
      </c>
      <c r="HOS1" s="110" t="s">
        <v>7909</v>
      </c>
      <c r="HOT1" s="110" t="s">
        <v>7910</v>
      </c>
      <c r="HOU1" s="110" t="s">
        <v>7911</v>
      </c>
      <c r="HOV1" s="110" t="s">
        <v>7912</v>
      </c>
      <c r="HOW1" s="110" t="s">
        <v>7913</v>
      </c>
      <c r="HOX1" s="110" t="s">
        <v>7914</v>
      </c>
      <c r="HOY1" s="110" t="s">
        <v>7915</v>
      </c>
      <c r="HOZ1" s="110" t="s">
        <v>7916</v>
      </c>
      <c r="HPA1" s="110" t="s">
        <v>7917</v>
      </c>
      <c r="HPB1" s="110" t="s">
        <v>7918</v>
      </c>
      <c r="HPC1" s="110" t="s">
        <v>7919</v>
      </c>
      <c r="HPD1" s="110" t="s">
        <v>7920</v>
      </c>
      <c r="HPE1" s="110" t="s">
        <v>7921</v>
      </c>
      <c r="HPF1" s="110" t="s">
        <v>7922</v>
      </c>
      <c r="HPG1" s="110" t="s">
        <v>7923</v>
      </c>
      <c r="HPH1" s="110" t="s">
        <v>7924</v>
      </c>
      <c r="HPI1" s="110" t="s">
        <v>7925</v>
      </c>
      <c r="HPJ1" s="110" t="s">
        <v>7926</v>
      </c>
      <c r="HPK1" s="110" t="s">
        <v>7927</v>
      </c>
      <c r="HPL1" s="110" t="s">
        <v>7928</v>
      </c>
      <c r="HPM1" s="110" t="s">
        <v>7929</v>
      </c>
      <c r="HPN1" s="110" t="s">
        <v>7930</v>
      </c>
      <c r="HPO1" s="110" t="s">
        <v>7931</v>
      </c>
      <c r="HPP1" s="110" t="s">
        <v>7932</v>
      </c>
      <c r="HPQ1" s="110" t="s">
        <v>7933</v>
      </c>
      <c r="HPR1" s="110" t="s">
        <v>7934</v>
      </c>
      <c r="HPS1" s="110" t="s">
        <v>7935</v>
      </c>
      <c r="HPT1" s="110" t="s">
        <v>7936</v>
      </c>
      <c r="HPU1" s="110" t="s">
        <v>7937</v>
      </c>
      <c r="HPV1" s="110" t="s">
        <v>7938</v>
      </c>
      <c r="HPW1" s="110" t="s">
        <v>7939</v>
      </c>
      <c r="HPX1" s="110" t="s">
        <v>7940</v>
      </c>
      <c r="HPY1" s="110" t="s">
        <v>7941</v>
      </c>
      <c r="HPZ1" s="110" t="s">
        <v>7942</v>
      </c>
      <c r="HQA1" s="110" t="s">
        <v>7943</v>
      </c>
      <c r="HQB1" s="110" t="s">
        <v>7944</v>
      </c>
      <c r="HQC1" s="110" t="s">
        <v>7945</v>
      </c>
      <c r="HQD1" s="110" t="s">
        <v>7946</v>
      </c>
      <c r="HQE1" s="110" t="s">
        <v>7947</v>
      </c>
      <c r="HQF1" s="110" t="s">
        <v>7948</v>
      </c>
      <c r="HQG1" s="110" t="s">
        <v>7949</v>
      </c>
      <c r="HQH1" s="110" t="s">
        <v>7950</v>
      </c>
      <c r="HQI1" s="110" t="s">
        <v>7951</v>
      </c>
      <c r="HQJ1" s="110" t="s">
        <v>7952</v>
      </c>
      <c r="HQK1" s="110" t="s">
        <v>7953</v>
      </c>
      <c r="HQL1" s="110" t="s">
        <v>7954</v>
      </c>
      <c r="HQM1" s="110" t="s">
        <v>7955</v>
      </c>
      <c r="HQN1" s="110" t="s">
        <v>7956</v>
      </c>
      <c r="HQO1" s="110" t="s">
        <v>7957</v>
      </c>
      <c r="HQP1" s="110" t="s">
        <v>7958</v>
      </c>
      <c r="HQQ1" s="110" t="s">
        <v>7959</v>
      </c>
      <c r="HQR1" s="110" t="s">
        <v>7960</v>
      </c>
      <c r="HQS1" s="110" t="s">
        <v>7961</v>
      </c>
      <c r="HQT1" s="110" t="s">
        <v>7962</v>
      </c>
      <c r="HQU1" s="110" t="s">
        <v>7963</v>
      </c>
      <c r="HQV1" s="110" t="s">
        <v>7964</v>
      </c>
      <c r="HQW1" s="110" t="s">
        <v>7965</v>
      </c>
      <c r="HQX1" s="110" t="s">
        <v>7966</v>
      </c>
      <c r="HQY1" s="110" t="s">
        <v>7967</v>
      </c>
      <c r="HQZ1" s="110" t="s">
        <v>7968</v>
      </c>
      <c r="HRA1" s="110" t="s">
        <v>7969</v>
      </c>
      <c r="HRB1" s="110" t="s">
        <v>7970</v>
      </c>
      <c r="HRC1" s="110" t="s">
        <v>7971</v>
      </c>
      <c r="HRD1" s="110" t="s">
        <v>7972</v>
      </c>
      <c r="HRE1" s="110" t="s">
        <v>7973</v>
      </c>
      <c r="HRF1" s="110" t="s">
        <v>7974</v>
      </c>
      <c r="HRG1" s="110" t="s">
        <v>7975</v>
      </c>
      <c r="HRH1" s="110" t="s">
        <v>7976</v>
      </c>
      <c r="HRI1" s="110" t="s">
        <v>7977</v>
      </c>
      <c r="HRJ1" s="110" t="s">
        <v>7978</v>
      </c>
      <c r="HRK1" s="110" t="s">
        <v>7979</v>
      </c>
      <c r="HRL1" s="110" t="s">
        <v>7980</v>
      </c>
      <c r="HRM1" s="110" t="s">
        <v>7981</v>
      </c>
      <c r="HRN1" s="110" t="s">
        <v>7982</v>
      </c>
      <c r="HRO1" s="110" t="s">
        <v>7983</v>
      </c>
      <c r="HRP1" s="110" t="s">
        <v>7984</v>
      </c>
      <c r="HRQ1" s="110" t="s">
        <v>7985</v>
      </c>
      <c r="HRR1" s="110" t="s">
        <v>7986</v>
      </c>
      <c r="HRS1" s="110" t="s">
        <v>7987</v>
      </c>
      <c r="HRT1" s="110" t="s">
        <v>7988</v>
      </c>
      <c r="HRU1" s="110" t="s">
        <v>7989</v>
      </c>
      <c r="HRV1" s="110" t="s">
        <v>7990</v>
      </c>
      <c r="HRW1" s="110" t="s">
        <v>7991</v>
      </c>
      <c r="HRX1" s="110" t="s">
        <v>7992</v>
      </c>
      <c r="HRY1" s="110" t="s">
        <v>7993</v>
      </c>
      <c r="HRZ1" s="110" t="s">
        <v>7994</v>
      </c>
      <c r="HSA1" s="110" t="s">
        <v>7995</v>
      </c>
      <c r="HSB1" s="110" t="s">
        <v>7996</v>
      </c>
      <c r="HSC1" s="110" t="s">
        <v>7997</v>
      </c>
      <c r="HSD1" s="110" t="s">
        <v>7998</v>
      </c>
      <c r="HSE1" s="110" t="s">
        <v>7999</v>
      </c>
      <c r="HSF1" s="110" t="s">
        <v>8000</v>
      </c>
      <c r="HSG1" s="110" t="s">
        <v>8001</v>
      </c>
      <c r="HSH1" s="110" t="s">
        <v>8002</v>
      </c>
      <c r="HSI1" s="110" t="s">
        <v>8003</v>
      </c>
      <c r="HSJ1" s="110" t="s">
        <v>8004</v>
      </c>
      <c r="HSK1" s="110" t="s">
        <v>8005</v>
      </c>
      <c r="HSL1" s="110" t="s">
        <v>8006</v>
      </c>
      <c r="HSM1" s="110" t="s">
        <v>8007</v>
      </c>
      <c r="HSN1" s="110" t="s">
        <v>8008</v>
      </c>
      <c r="HSO1" s="110" t="s">
        <v>8009</v>
      </c>
      <c r="HSP1" s="110" t="s">
        <v>8010</v>
      </c>
      <c r="HSQ1" s="110" t="s">
        <v>8011</v>
      </c>
      <c r="HSR1" s="110" t="s">
        <v>8012</v>
      </c>
      <c r="HSS1" s="110" t="s">
        <v>8013</v>
      </c>
      <c r="HST1" s="110" t="s">
        <v>8014</v>
      </c>
      <c r="HSU1" s="110" t="s">
        <v>8015</v>
      </c>
      <c r="HSV1" s="110" t="s">
        <v>8016</v>
      </c>
      <c r="HSW1" s="110" t="s">
        <v>8017</v>
      </c>
      <c r="HSX1" s="110" t="s">
        <v>8018</v>
      </c>
      <c r="HSY1" s="110" t="s">
        <v>8019</v>
      </c>
      <c r="HSZ1" s="110" t="s">
        <v>8020</v>
      </c>
      <c r="HTA1" s="110" t="s">
        <v>8021</v>
      </c>
      <c r="HTB1" s="110" t="s">
        <v>8022</v>
      </c>
      <c r="HTC1" s="110" t="s">
        <v>8023</v>
      </c>
      <c r="HTD1" s="110" t="s">
        <v>8024</v>
      </c>
      <c r="HTE1" s="110" t="s">
        <v>8025</v>
      </c>
      <c r="HTF1" s="110" t="s">
        <v>8026</v>
      </c>
      <c r="HTG1" s="110" t="s">
        <v>8027</v>
      </c>
      <c r="HTH1" s="110" t="s">
        <v>8028</v>
      </c>
      <c r="HTI1" s="110" t="s">
        <v>8029</v>
      </c>
      <c r="HTJ1" s="110" t="s">
        <v>8030</v>
      </c>
      <c r="HTK1" s="110" t="s">
        <v>8031</v>
      </c>
      <c r="HTL1" s="110" t="s">
        <v>8032</v>
      </c>
      <c r="HTM1" s="110" t="s">
        <v>8033</v>
      </c>
      <c r="HTN1" s="110" t="s">
        <v>8034</v>
      </c>
      <c r="HTO1" s="110" t="s">
        <v>8035</v>
      </c>
      <c r="HTP1" s="110" t="s">
        <v>8036</v>
      </c>
      <c r="HTQ1" s="110" t="s">
        <v>8037</v>
      </c>
      <c r="HTR1" s="110" t="s">
        <v>8038</v>
      </c>
      <c r="HTS1" s="110" t="s">
        <v>8039</v>
      </c>
      <c r="HTT1" s="110" t="s">
        <v>8040</v>
      </c>
      <c r="HTU1" s="110" t="s">
        <v>8041</v>
      </c>
      <c r="HTV1" s="110" t="s">
        <v>8042</v>
      </c>
      <c r="HTW1" s="110" t="s">
        <v>8043</v>
      </c>
      <c r="HTX1" s="110" t="s">
        <v>8044</v>
      </c>
      <c r="HTY1" s="110" t="s">
        <v>8045</v>
      </c>
      <c r="HTZ1" s="110" t="s">
        <v>8046</v>
      </c>
      <c r="HUA1" s="110" t="s">
        <v>8047</v>
      </c>
      <c r="HUB1" s="110" t="s">
        <v>8048</v>
      </c>
      <c r="HUC1" s="110" t="s">
        <v>8049</v>
      </c>
      <c r="HUD1" s="110" t="s">
        <v>8050</v>
      </c>
      <c r="HUE1" s="110" t="s">
        <v>8051</v>
      </c>
      <c r="HUF1" s="110" t="s">
        <v>8052</v>
      </c>
      <c r="HUG1" s="110" t="s">
        <v>8053</v>
      </c>
      <c r="HUH1" s="110" t="s">
        <v>8054</v>
      </c>
      <c r="HUI1" s="110" t="s">
        <v>8055</v>
      </c>
      <c r="HUJ1" s="110" t="s">
        <v>8056</v>
      </c>
      <c r="HUK1" s="110" t="s">
        <v>8057</v>
      </c>
      <c r="HUL1" s="110" t="s">
        <v>8058</v>
      </c>
      <c r="HUM1" s="110" t="s">
        <v>8059</v>
      </c>
      <c r="HUN1" s="110" t="s">
        <v>8060</v>
      </c>
      <c r="HUO1" s="110" t="s">
        <v>8061</v>
      </c>
      <c r="HUP1" s="110" t="s">
        <v>8062</v>
      </c>
      <c r="HUQ1" s="110" t="s">
        <v>8063</v>
      </c>
      <c r="HUR1" s="110" t="s">
        <v>8064</v>
      </c>
      <c r="HUS1" s="110" t="s">
        <v>8065</v>
      </c>
      <c r="HUT1" s="110" t="s">
        <v>8066</v>
      </c>
      <c r="HUU1" s="110" t="s">
        <v>8067</v>
      </c>
      <c r="HUV1" s="110" t="s">
        <v>8068</v>
      </c>
      <c r="HUW1" s="110" t="s">
        <v>8069</v>
      </c>
      <c r="HUX1" s="110" t="s">
        <v>8070</v>
      </c>
      <c r="HUY1" s="110" t="s">
        <v>8071</v>
      </c>
      <c r="HUZ1" s="110" t="s">
        <v>8072</v>
      </c>
      <c r="HVA1" s="110" t="s">
        <v>8073</v>
      </c>
      <c r="HVB1" s="110" t="s">
        <v>8074</v>
      </c>
      <c r="HVC1" s="110" t="s">
        <v>8075</v>
      </c>
      <c r="HVD1" s="110" t="s">
        <v>8076</v>
      </c>
      <c r="HVE1" s="110" t="s">
        <v>8077</v>
      </c>
      <c r="HVF1" s="110" t="s">
        <v>8078</v>
      </c>
      <c r="HVG1" s="110" t="s">
        <v>8079</v>
      </c>
      <c r="HVH1" s="110" t="s">
        <v>8080</v>
      </c>
      <c r="HVI1" s="110" t="s">
        <v>8081</v>
      </c>
      <c r="HVJ1" s="110" t="s">
        <v>8082</v>
      </c>
      <c r="HVK1" s="110" t="s">
        <v>8083</v>
      </c>
      <c r="HVL1" s="110" t="s">
        <v>8084</v>
      </c>
      <c r="HVM1" s="110" t="s">
        <v>8085</v>
      </c>
      <c r="HVN1" s="110" t="s">
        <v>8086</v>
      </c>
      <c r="HVO1" s="110" t="s">
        <v>8087</v>
      </c>
      <c r="HVP1" s="110" t="s">
        <v>8088</v>
      </c>
      <c r="HVQ1" s="110" t="s">
        <v>8089</v>
      </c>
      <c r="HVR1" s="110" t="s">
        <v>8090</v>
      </c>
      <c r="HVS1" s="110" t="s">
        <v>8091</v>
      </c>
      <c r="HVT1" s="110" t="s">
        <v>8092</v>
      </c>
      <c r="HVU1" s="110" t="s">
        <v>8093</v>
      </c>
      <c r="HVV1" s="110" t="s">
        <v>8094</v>
      </c>
      <c r="HVW1" s="110" t="s">
        <v>8095</v>
      </c>
      <c r="HVX1" s="110" t="s">
        <v>8096</v>
      </c>
      <c r="HVY1" s="110" t="s">
        <v>8097</v>
      </c>
      <c r="HVZ1" s="110" t="s">
        <v>8098</v>
      </c>
      <c r="HWA1" s="110" t="s">
        <v>8099</v>
      </c>
      <c r="HWB1" s="110" t="s">
        <v>8100</v>
      </c>
      <c r="HWC1" s="110" t="s">
        <v>8101</v>
      </c>
      <c r="HWD1" s="110" t="s">
        <v>8102</v>
      </c>
      <c r="HWE1" s="110" t="s">
        <v>8103</v>
      </c>
      <c r="HWF1" s="110" t="s">
        <v>8104</v>
      </c>
      <c r="HWG1" s="110" t="s">
        <v>8105</v>
      </c>
      <c r="HWH1" s="110" t="s">
        <v>8106</v>
      </c>
      <c r="HWI1" s="110" t="s">
        <v>8107</v>
      </c>
      <c r="HWJ1" s="110" t="s">
        <v>8108</v>
      </c>
      <c r="HWK1" s="110" t="s">
        <v>8109</v>
      </c>
      <c r="HWL1" s="110" t="s">
        <v>8110</v>
      </c>
      <c r="HWM1" s="110" t="s">
        <v>8111</v>
      </c>
      <c r="HWN1" s="110" t="s">
        <v>8112</v>
      </c>
      <c r="HWO1" s="110" t="s">
        <v>8113</v>
      </c>
      <c r="HWP1" s="110" t="s">
        <v>8114</v>
      </c>
      <c r="HWQ1" s="110" t="s">
        <v>8115</v>
      </c>
      <c r="HWR1" s="110" t="s">
        <v>8116</v>
      </c>
      <c r="HWS1" s="110" t="s">
        <v>8117</v>
      </c>
      <c r="HWT1" s="110" t="s">
        <v>8118</v>
      </c>
      <c r="HWU1" s="110" t="s">
        <v>8119</v>
      </c>
      <c r="HWV1" s="110" t="s">
        <v>8120</v>
      </c>
      <c r="HWW1" s="110" t="s">
        <v>8121</v>
      </c>
      <c r="HWX1" s="110" t="s">
        <v>8122</v>
      </c>
      <c r="HWY1" s="110" t="s">
        <v>8123</v>
      </c>
      <c r="HWZ1" s="110" t="s">
        <v>8124</v>
      </c>
      <c r="HXA1" s="110" t="s">
        <v>8125</v>
      </c>
      <c r="HXB1" s="110" t="s">
        <v>8126</v>
      </c>
      <c r="HXC1" s="110" t="s">
        <v>8127</v>
      </c>
      <c r="HXD1" s="110" t="s">
        <v>8128</v>
      </c>
      <c r="HXE1" s="110" t="s">
        <v>8129</v>
      </c>
      <c r="HXF1" s="110" t="s">
        <v>8130</v>
      </c>
      <c r="HXG1" s="110" t="s">
        <v>8131</v>
      </c>
      <c r="HXH1" s="110" t="s">
        <v>8132</v>
      </c>
      <c r="HXI1" s="110" t="s">
        <v>8133</v>
      </c>
      <c r="HXJ1" s="110" t="s">
        <v>8134</v>
      </c>
      <c r="HXK1" s="110" t="s">
        <v>8135</v>
      </c>
      <c r="HXL1" s="110" t="s">
        <v>8136</v>
      </c>
      <c r="HXM1" s="110" t="s">
        <v>8137</v>
      </c>
      <c r="HXN1" s="110" t="s">
        <v>8138</v>
      </c>
      <c r="HXO1" s="110" t="s">
        <v>8139</v>
      </c>
      <c r="HXP1" s="110" t="s">
        <v>8140</v>
      </c>
      <c r="HXQ1" s="110" t="s">
        <v>8141</v>
      </c>
      <c r="HXR1" s="110" t="s">
        <v>8142</v>
      </c>
      <c r="HXS1" s="110" t="s">
        <v>8143</v>
      </c>
      <c r="HXT1" s="110" t="s">
        <v>8144</v>
      </c>
      <c r="HXU1" s="110" t="s">
        <v>8145</v>
      </c>
      <c r="HXV1" s="110" t="s">
        <v>8146</v>
      </c>
      <c r="HXW1" s="110" t="s">
        <v>8147</v>
      </c>
      <c r="HXX1" s="110" t="s">
        <v>8148</v>
      </c>
      <c r="HXY1" s="110" t="s">
        <v>8149</v>
      </c>
      <c r="HXZ1" s="110" t="s">
        <v>8150</v>
      </c>
      <c r="HYA1" s="110" t="s">
        <v>8151</v>
      </c>
      <c r="HYB1" s="110" t="s">
        <v>8152</v>
      </c>
      <c r="HYC1" s="110" t="s">
        <v>8153</v>
      </c>
      <c r="HYD1" s="110" t="s">
        <v>8154</v>
      </c>
      <c r="HYE1" s="110" t="s">
        <v>8155</v>
      </c>
      <c r="HYF1" s="110" t="s">
        <v>8156</v>
      </c>
      <c r="HYG1" s="110" t="s">
        <v>8157</v>
      </c>
      <c r="HYH1" s="110" t="s">
        <v>8158</v>
      </c>
      <c r="HYI1" s="110" t="s">
        <v>8159</v>
      </c>
      <c r="HYJ1" s="110" t="s">
        <v>8160</v>
      </c>
      <c r="HYK1" s="110" t="s">
        <v>8161</v>
      </c>
      <c r="HYL1" s="110" t="s">
        <v>8162</v>
      </c>
      <c r="HYM1" s="110" t="s">
        <v>8163</v>
      </c>
      <c r="HYN1" s="110" t="s">
        <v>8164</v>
      </c>
      <c r="HYO1" s="110" t="s">
        <v>8165</v>
      </c>
      <c r="HYP1" s="110" t="s">
        <v>8166</v>
      </c>
      <c r="HYQ1" s="110" t="s">
        <v>8167</v>
      </c>
      <c r="HYR1" s="110" t="s">
        <v>8168</v>
      </c>
      <c r="HYS1" s="110" t="s">
        <v>8169</v>
      </c>
      <c r="HYT1" s="110" t="s">
        <v>8170</v>
      </c>
      <c r="HYU1" s="110" t="s">
        <v>8171</v>
      </c>
      <c r="HYV1" s="110" t="s">
        <v>8172</v>
      </c>
      <c r="HYW1" s="110" t="s">
        <v>8173</v>
      </c>
      <c r="HYX1" s="110" t="s">
        <v>8174</v>
      </c>
      <c r="HYY1" s="110" t="s">
        <v>8175</v>
      </c>
      <c r="HYZ1" s="110" t="s">
        <v>8176</v>
      </c>
      <c r="HZA1" s="110" t="s">
        <v>8177</v>
      </c>
      <c r="HZB1" s="110" t="s">
        <v>8178</v>
      </c>
      <c r="HZC1" s="110" t="s">
        <v>8179</v>
      </c>
      <c r="HZD1" s="110" t="s">
        <v>8180</v>
      </c>
      <c r="HZE1" s="110" t="s">
        <v>8181</v>
      </c>
      <c r="HZF1" s="110" t="s">
        <v>8182</v>
      </c>
      <c r="HZG1" s="110" t="s">
        <v>8183</v>
      </c>
      <c r="HZH1" s="110" t="s">
        <v>8184</v>
      </c>
      <c r="HZI1" s="110" t="s">
        <v>8185</v>
      </c>
      <c r="HZJ1" s="110" t="s">
        <v>8186</v>
      </c>
      <c r="HZK1" s="110" t="s">
        <v>8187</v>
      </c>
      <c r="HZL1" s="110" t="s">
        <v>8188</v>
      </c>
      <c r="HZM1" s="110" t="s">
        <v>8189</v>
      </c>
      <c r="HZN1" s="110" t="s">
        <v>8190</v>
      </c>
      <c r="HZO1" s="110" t="s">
        <v>8191</v>
      </c>
      <c r="HZP1" s="110" t="s">
        <v>8192</v>
      </c>
      <c r="HZQ1" s="110" t="s">
        <v>8193</v>
      </c>
      <c r="HZR1" s="110" t="s">
        <v>8194</v>
      </c>
      <c r="HZS1" s="110" t="s">
        <v>8195</v>
      </c>
      <c r="HZT1" s="110" t="s">
        <v>8196</v>
      </c>
      <c r="HZU1" s="110" t="s">
        <v>8197</v>
      </c>
      <c r="HZV1" s="110" t="s">
        <v>8198</v>
      </c>
      <c r="HZW1" s="110" t="s">
        <v>8199</v>
      </c>
      <c r="HZX1" s="110" t="s">
        <v>8200</v>
      </c>
      <c r="HZY1" s="110" t="s">
        <v>8201</v>
      </c>
      <c r="HZZ1" s="110" t="s">
        <v>8202</v>
      </c>
      <c r="IAA1" s="110" t="s">
        <v>8203</v>
      </c>
      <c r="IAB1" s="110" t="s">
        <v>8204</v>
      </c>
      <c r="IAC1" s="110" t="s">
        <v>8205</v>
      </c>
      <c r="IAD1" s="110" t="s">
        <v>8206</v>
      </c>
      <c r="IAE1" s="110" t="s">
        <v>8207</v>
      </c>
      <c r="IAF1" s="110" t="s">
        <v>8208</v>
      </c>
      <c r="IAG1" s="110" t="s">
        <v>8209</v>
      </c>
      <c r="IAH1" s="110" t="s">
        <v>8210</v>
      </c>
      <c r="IAI1" s="110" t="s">
        <v>8211</v>
      </c>
      <c r="IAJ1" s="110" t="s">
        <v>8212</v>
      </c>
      <c r="IAK1" s="110" t="s">
        <v>8213</v>
      </c>
      <c r="IAL1" s="110" t="s">
        <v>8214</v>
      </c>
      <c r="IAM1" s="110" t="s">
        <v>8215</v>
      </c>
      <c r="IAN1" s="110" t="s">
        <v>8216</v>
      </c>
      <c r="IAO1" s="110" t="s">
        <v>8217</v>
      </c>
      <c r="IAP1" s="110" t="s">
        <v>8218</v>
      </c>
      <c r="IAQ1" s="110" t="s">
        <v>8219</v>
      </c>
      <c r="IAR1" s="110" t="s">
        <v>8220</v>
      </c>
      <c r="IAS1" s="110" t="s">
        <v>8221</v>
      </c>
      <c r="IAT1" s="110" t="s">
        <v>8222</v>
      </c>
      <c r="IAU1" s="110" t="s">
        <v>8223</v>
      </c>
      <c r="IAV1" s="110" t="s">
        <v>8224</v>
      </c>
      <c r="IAW1" s="110" t="s">
        <v>8225</v>
      </c>
      <c r="IAX1" s="110" t="s">
        <v>8226</v>
      </c>
      <c r="IAY1" s="110" t="s">
        <v>8227</v>
      </c>
      <c r="IAZ1" s="110" t="s">
        <v>8228</v>
      </c>
      <c r="IBA1" s="110" t="s">
        <v>8229</v>
      </c>
      <c r="IBB1" s="110" t="s">
        <v>8230</v>
      </c>
      <c r="IBC1" s="110" t="s">
        <v>8231</v>
      </c>
      <c r="IBD1" s="110" t="s">
        <v>8232</v>
      </c>
      <c r="IBE1" s="110" t="s">
        <v>8233</v>
      </c>
      <c r="IBF1" s="110" t="s">
        <v>8234</v>
      </c>
      <c r="IBG1" s="110" t="s">
        <v>8235</v>
      </c>
      <c r="IBH1" s="110" t="s">
        <v>8236</v>
      </c>
      <c r="IBI1" s="110" t="s">
        <v>8237</v>
      </c>
      <c r="IBJ1" s="110" t="s">
        <v>8238</v>
      </c>
      <c r="IBK1" s="110" t="s">
        <v>8239</v>
      </c>
      <c r="IBL1" s="110" t="s">
        <v>8240</v>
      </c>
      <c r="IBM1" s="110" t="s">
        <v>8241</v>
      </c>
      <c r="IBN1" s="110" t="s">
        <v>8242</v>
      </c>
      <c r="IBO1" s="110" t="s">
        <v>8243</v>
      </c>
      <c r="IBP1" s="110" t="s">
        <v>8244</v>
      </c>
      <c r="IBQ1" s="110" t="s">
        <v>8245</v>
      </c>
      <c r="IBR1" s="110" t="s">
        <v>8246</v>
      </c>
      <c r="IBS1" s="110" t="s">
        <v>8247</v>
      </c>
      <c r="IBT1" s="110" t="s">
        <v>8248</v>
      </c>
      <c r="IBU1" s="110" t="s">
        <v>8249</v>
      </c>
      <c r="IBV1" s="110" t="s">
        <v>8250</v>
      </c>
      <c r="IBW1" s="110" t="s">
        <v>8251</v>
      </c>
      <c r="IBX1" s="110" t="s">
        <v>8252</v>
      </c>
      <c r="IBY1" s="110" t="s">
        <v>8253</v>
      </c>
      <c r="IBZ1" s="110" t="s">
        <v>8254</v>
      </c>
      <c r="ICA1" s="110" t="s">
        <v>8255</v>
      </c>
      <c r="ICB1" s="110" t="s">
        <v>8256</v>
      </c>
      <c r="ICC1" s="110" t="s">
        <v>8257</v>
      </c>
      <c r="ICD1" s="110" t="s">
        <v>8258</v>
      </c>
      <c r="ICE1" s="110" t="s">
        <v>8259</v>
      </c>
      <c r="ICF1" s="110" t="s">
        <v>8260</v>
      </c>
      <c r="ICG1" s="110" t="s">
        <v>8261</v>
      </c>
      <c r="ICH1" s="110" t="s">
        <v>8262</v>
      </c>
      <c r="ICI1" s="110" t="s">
        <v>8263</v>
      </c>
      <c r="ICJ1" s="110" t="s">
        <v>8264</v>
      </c>
      <c r="ICK1" s="110" t="s">
        <v>8265</v>
      </c>
      <c r="ICL1" s="110" t="s">
        <v>8266</v>
      </c>
      <c r="ICM1" s="110" t="s">
        <v>8267</v>
      </c>
      <c r="ICN1" s="110" t="s">
        <v>8268</v>
      </c>
      <c r="ICO1" s="110" t="s">
        <v>8269</v>
      </c>
      <c r="ICP1" s="110" t="s">
        <v>8270</v>
      </c>
      <c r="ICQ1" s="110" t="s">
        <v>8271</v>
      </c>
      <c r="ICR1" s="110" t="s">
        <v>8272</v>
      </c>
      <c r="ICS1" s="110" t="s">
        <v>8273</v>
      </c>
      <c r="ICT1" s="110" t="s">
        <v>8274</v>
      </c>
      <c r="ICU1" s="110" t="s">
        <v>8275</v>
      </c>
      <c r="ICV1" s="110" t="s">
        <v>8276</v>
      </c>
      <c r="ICW1" s="110" t="s">
        <v>8277</v>
      </c>
      <c r="ICX1" s="110" t="s">
        <v>8278</v>
      </c>
      <c r="ICY1" s="110" t="s">
        <v>8279</v>
      </c>
      <c r="ICZ1" s="110" t="s">
        <v>8280</v>
      </c>
      <c r="IDA1" s="110" t="s">
        <v>8281</v>
      </c>
      <c r="IDB1" s="110" t="s">
        <v>8282</v>
      </c>
      <c r="IDC1" s="110" t="s">
        <v>8283</v>
      </c>
      <c r="IDD1" s="110" t="s">
        <v>8284</v>
      </c>
      <c r="IDE1" s="110" t="s">
        <v>8285</v>
      </c>
      <c r="IDF1" s="110" t="s">
        <v>8286</v>
      </c>
      <c r="IDG1" s="110" t="s">
        <v>8287</v>
      </c>
      <c r="IDH1" s="110" t="s">
        <v>8288</v>
      </c>
      <c r="IDI1" s="110" t="s">
        <v>8289</v>
      </c>
      <c r="IDJ1" s="110" t="s">
        <v>8290</v>
      </c>
      <c r="IDK1" s="110" t="s">
        <v>8291</v>
      </c>
      <c r="IDL1" s="110" t="s">
        <v>8292</v>
      </c>
      <c r="IDM1" s="110" t="s">
        <v>8293</v>
      </c>
      <c r="IDN1" s="110" t="s">
        <v>8294</v>
      </c>
      <c r="IDO1" s="110" t="s">
        <v>8295</v>
      </c>
      <c r="IDP1" s="110" t="s">
        <v>8296</v>
      </c>
      <c r="IDQ1" s="110" t="s">
        <v>8297</v>
      </c>
      <c r="IDR1" s="110" t="s">
        <v>8298</v>
      </c>
      <c r="IDS1" s="110" t="s">
        <v>8299</v>
      </c>
      <c r="IDT1" s="110" t="s">
        <v>8300</v>
      </c>
      <c r="IDU1" s="110" t="s">
        <v>8301</v>
      </c>
      <c r="IDV1" s="110" t="s">
        <v>8302</v>
      </c>
      <c r="IDW1" s="110" t="s">
        <v>8303</v>
      </c>
      <c r="IDX1" s="110" t="s">
        <v>8304</v>
      </c>
      <c r="IDY1" s="110" t="s">
        <v>8305</v>
      </c>
      <c r="IDZ1" s="110" t="s">
        <v>8306</v>
      </c>
      <c r="IEA1" s="110" t="s">
        <v>8307</v>
      </c>
      <c r="IEB1" s="110" t="s">
        <v>8308</v>
      </c>
      <c r="IEC1" s="110" t="s">
        <v>8309</v>
      </c>
      <c r="IED1" s="110" t="s">
        <v>8310</v>
      </c>
      <c r="IEE1" s="110" t="s">
        <v>8311</v>
      </c>
      <c r="IEF1" s="110" t="s">
        <v>8312</v>
      </c>
      <c r="IEG1" s="110" t="s">
        <v>8313</v>
      </c>
      <c r="IEH1" s="110" t="s">
        <v>8314</v>
      </c>
      <c r="IEI1" s="110" t="s">
        <v>8315</v>
      </c>
      <c r="IEJ1" s="110" t="s">
        <v>8316</v>
      </c>
      <c r="IEK1" s="110" t="s">
        <v>8317</v>
      </c>
      <c r="IEL1" s="110" t="s">
        <v>8318</v>
      </c>
      <c r="IEM1" s="110" t="s">
        <v>8319</v>
      </c>
      <c r="IEN1" s="110" t="s">
        <v>8320</v>
      </c>
      <c r="IEO1" s="110" t="s">
        <v>8321</v>
      </c>
      <c r="IEP1" s="110" t="s">
        <v>8322</v>
      </c>
      <c r="IEQ1" s="110" t="s">
        <v>8323</v>
      </c>
      <c r="IER1" s="110" t="s">
        <v>8324</v>
      </c>
      <c r="IES1" s="110" t="s">
        <v>8325</v>
      </c>
      <c r="IET1" s="110" t="s">
        <v>8326</v>
      </c>
      <c r="IEU1" s="110" t="s">
        <v>8327</v>
      </c>
      <c r="IEV1" s="110" t="s">
        <v>8328</v>
      </c>
      <c r="IEW1" s="110" t="s">
        <v>8329</v>
      </c>
      <c r="IEX1" s="110" t="s">
        <v>8330</v>
      </c>
      <c r="IEY1" s="110" t="s">
        <v>8331</v>
      </c>
      <c r="IEZ1" s="110" t="s">
        <v>8332</v>
      </c>
      <c r="IFA1" s="110" t="s">
        <v>8333</v>
      </c>
      <c r="IFB1" s="110" t="s">
        <v>8334</v>
      </c>
      <c r="IFC1" s="110" t="s">
        <v>8335</v>
      </c>
      <c r="IFD1" s="110" t="s">
        <v>8336</v>
      </c>
      <c r="IFE1" s="110" t="s">
        <v>8337</v>
      </c>
      <c r="IFF1" s="110" t="s">
        <v>8338</v>
      </c>
      <c r="IFG1" s="110" t="s">
        <v>8339</v>
      </c>
      <c r="IFH1" s="110" t="s">
        <v>8340</v>
      </c>
      <c r="IFI1" s="110" t="s">
        <v>8341</v>
      </c>
      <c r="IFJ1" s="110" t="s">
        <v>8342</v>
      </c>
      <c r="IFK1" s="110" t="s">
        <v>8343</v>
      </c>
      <c r="IFL1" s="110" t="s">
        <v>8344</v>
      </c>
      <c r="IFM1" s="110" t="s">
        <v>8345</v>
      </c>
      <c r="IFN1" s="110" t="s">
        <v>8346</v>
      </c>
      <c r="IFO1" s="110" t="s">
        <v>8347</v>
      </c>
      <c r="IFP1" s="110" t="s">
        <v>8348</v>
      </c>
      <c r="IFQ1" s="110" t="s">
        <v>8349</v>
      </c>
      <c r="IFR1" s="110" t="s">
        <v>8350</v>
      </c>
      <c r="IFS1" s="110" t="s">
        <v>8351</v>
      </c>
      <c r="IFT1" s="110" t="s">
        <v>8352</v>
      </c>
      <c r="IFU1" s="110" t="s">
        <v>8353</v>
      </c>
      <c r="IFV1" s="110" t="s">
        <v>8354</v>
      </c>
      <c r="IFW1" s="110" t="s">
        <v>8355</v>
      </c>
      <c r="IFX1" s="110" t="s">
        <v>8356</v>
      </c>
      <c r="IFY1" s="110" t="s">
        <v>8357</v>
      </c>
      <c r="IFZ1" s="110" t="s">
        <v>8358</v>
      </c>
      <c r="IGA1" s="110" t="s">
        <v>8359</v>
      </c>
      <c r="IGB1" s="110" t="s">
        <v>8360</v>
      </c>
      <c r="IGC1" s="110" t="s">
        <v>8361</v>
      </c>
      <c r="IGD1" s="110" t="s">
        <v>8362</v>
      </c>
      <c r="IGE1" s="110" t="s">
        <v>8363</v>
      </c>
      <c r="IGF1" s="110" t="s">
        <v>8364</v>
      </c>
      <c r="IGG1" s="110" t="s">
        <v>8365</v>
      </c>
      <c r="IGH1" s="110" t="s">
        <v>8366</v>
      </c>
      <c r="IGI1" s="110" t="s">
        <v>8367</v>
      </c>
      <c r="IGJ1" s="110" t="s">
        <v>8368</v>
      </c>
      <c r="IGK1" s="110" t="s">
        <v>8369</v>
      </c>
      <c r="IGL1" s="110" t="s">
        <v>8370</v>
      </c>
      <c r="IGM1" s="110" t="s">
        <v>8371</v>
      </c>
      <c r="IGN1" s="110" t="s">
        <v>8372</v>
      </c>
      <c r="IGO1" s="110" t="s">
        <v>8373</v>
      </c>
      <c r="IGP1" s="110" t="s">
        <v>8374</v>
      </c>
      <c r="IGQ1" s="110" t="s">
        <v>8375</v>
      </c>
      <c r="IGR1" s="110" t="s">
        <v>8376</v>
      </c>
      <c r="IGS1" s="110" t="s">
        <v>8377</v>
      </c>
      <c r="IGT1" s="110" t="s">
        <v>8378</v>
      </c>
      <c r="IGU1" s="110" t="s">
        <v>8379</v>
      </c>
      <c r="IGV1" s="110" t="s">
        <v>8380</v>
      </c>
      <c r="IGW1" s="110" t="s">
        <v>8381</v>
      </c>
      <c r="IGX1" s="110" t="s">
        <v>8382</v>
      </c>
      <c r="IGY1" s="110" t="s">
        <v>8383</v>
      </c>
      <c r="IGZ1" s="110" t="s">
        <v>8384</v>
      </c>
      <c r="IHA1" s="110" t="s">
        <v>8385</v>
      </c>
      <c r="IHB1" s="110" t="s">
        <v>8386</v>
      </c>
      <c r="IHC1" s="110" t="s">
        <v>8387</v>
      </c>
      <c r="IHD1" s="110" t="s">
        <v>8388</v>
      </c>
      <c r="IHE1" s="110" t="s">
        <v>8389</v>
      </c>
      <c r="IHF1" s="110" t="s">
        <v>8390</v>
      </c>
      <c r="IHG1" s="110" t="s">
        <v>8391</v>
      </c>
      <c r="IHH1" s="110" t="s">
        <v>8392</v>
      </c>
      <c r="IHI1" s="110" t="s">
        <v>8393</v>
      </c>
      <c r="IHJ1" s="110" t="s">
        <v>8394</v>
      </c>
      <c r="IHK1" s="110" t="s">
        <v>8395</v>
      </c>
      <c r="IHL1" s="110" t="s">
        <v>8396</v>
      </c>
      <c r="IHM1" s="110" t="s">
        <v>8397</v>
      </c>
      <c r="IHN1" s="110" t="s">
        <v>8398</v>
      </c>
      <c r="IHO1" s="110" t="s">
        <v>8399</v>
      </c>
      <c r="IHP1" s="110" t="s">
        <v>8400</v>
      </c>
      <c r="IHQ1" s="110" t="s">
        <v>8401</v>
      </c>
      <c r="IHR1" s="110" t="s">
        <v>8402</v>
      </c>
      <c r="IHS1" s="110" t="s">
        <v>8403</v>
      </c>
      <c r="IHT1" s="110" t="s">
        <v>8404</v>
      </c>
      <c r="IHU1" s="110" t="s">
        <v>8405</v>
      </c>
      <c r="IHV1" s="110" t="s">
        <v>8406</v>
      </c>
      <c r="IHW1" s="110" t="s">
        <v>8407</v>
      </c>
      <c r="IHX1" s="110" t="s">
        <v>8408</v>
      </c>
      <c r="IHY1" s="110" t="s">
        <v>8409</v>
      </c>
      <c r="IHZ1" s="110" t="s">
        <v>8410</v>
      </c>
      <c r="IIA1" s="110" t="s">
        <v>8411</v>
      </c>
      <c r="IIB1" s="110" t="s">
        <v>8412</v>
      </c>
      <c r="IIC1" s="110" t="s">
        <v>8413</v>
      </c>
      <c r="IID1" s="110" t="s">
        <v>8414</v>
      </c>
      <c r="IIE1" s="110" t="s">
        <v>8415</v>
      </c>
      <c r="IIF1" s="110" t="s">
        <v>8416</v>
      </c>
      <c r="IIG1" s="110" t="s">
        <v>8417</v>
      </c>
      <c r="IIH1" s="110" t="s">
        <v>8418</v>
      </c>
      <c r="III1" s="110" t="s">
        <v>8419</v>
      </c>
      <c r="IIJ1" s="110" t="s">
        <v>8420</v>
      </c>
      <c r="IIK1" s="110" t="s">
        <v>8421</v>
      </c>
      <c r="IIL1" s="110" t="s">
        <v>8422</v>
      </c>
      <c r="IIM1" s="110" t="s">
        <v>8423</v>
      </c>
      <c r="IIN1" s="110" t="s">
        <v>8424</v>
      </c>
      <c r="IIO1" s="110" t="s">
        <v>8425</v>
      </c>
      <c r="IIP1" s="110" t="s">
        <v>8426</v>
      </c>
      <c r="IIQ1" s="110" t="s">
        <v>8427</v>
      </c>
      <c r="IIR1" s="110" t="s">
        <v>8428</v>
      </c>
      <c r="IIS1" s="110" t="s">
        <v>8429</v>
      </c>
      <c r="IIT1" s="110" t="s">
        <v>8430</v>
      </c>
      <c r="IIU1" s="110" t="s">
        <v>8431</v>
      </c>
      <c r="IIV1" s="110" t="s">
        <v>8432</v>
      </c>
      <c r="IIW1" s="110" t="s">
        <v>8433</v>
      </c>
      <c r="IIX1" s="110" t="s">
        <v>8434</v>
      </c>
      <c r="IIY1" s="110" t="s">
        <v>8435</v>
      </c>
      <c r="IIZ1" s="110" t="s">
        <v>8436</v>
      </c>
      <c r="IJA1" s="110" t="s">
        <v>8437</v>
      </c>
      <c r="IJB1" s="110" t="s">
        <v>8438</v>
      </c>
      <c r="IJC1" s="110" t="s">
        <v>8439</v>
      </c>
      <c r="IJD1" s="110" t="s">
        <v>8440</v>
      </c>
      <c r="IJE1" s="110" t="s">
        <v>8441</v>
      </c>
      <c r="IJF1" s="110" t="s">
        <v>8442</v>
      </c>
      <c r="IJG1" s="110" t="s">
        <v>8443</v>
      </c>
      <c r="IJH1" s="110" t="s">
        <v>8444</v>
      </c>
      <c r="IJI1" s="110" t="s">
        <v>8445</v>
      </c>
      <c r="IJJ1" s="110" t="s">
        <v>8446</v>
      </c>
      <c r="IJK1" s="110" t="s">
        <v>8447</v>
      </c>
      <c r="IJL1" s="110" t="s">
        <v>8448</v>
      </c>
      <c r="IJM1" s="110" t="s">
        <v>8449</v>
      </c>
      <c r="IJN1" s="110" t="s">
        <v>8450</v>
      </c>
      <c r="IJO1" s="110" t="s">
        <v>8451</v>
      </c>
      <c r="IJP1" s="110" t="s">
        <v>8452</v>
      </c>
      <c r="IJQ1" s="110" t="s">
        <v>8453</v>
      </c>
      <c r="IJR1" s="110" t="s">
        <v>8454</v>
      </c>
      <c r="IJS1" s="110" t="s">
        <v>8455</v>
      </c>
      <c r="IJT1" s="110" t="s">
        <v>8456</v>
      </c>
      <c r="IJU1" s="110" t="s">
        <v>8457</v>
      </c>
      <c r="IJV1" s="110" t="s">
        <v>8458</v>
      </c>
      <c r="IJW1" s="110" t="s">
        <v>8459</v>
      </c>
      <c r="IJX1" s="110" t="s">
        <v>8460</v>
      </c>
      <c r="IJY1" s="110" t="s">
        <v>8461</v>
      </c>
      <c r="IJZ1" s="110" t="s">
        <v>8462</v>
      </c>
      <c r="IKA1" s="110" t="s">
        <v>8463</v>
      </c>
      <c r="IKB1" s="110" t="s">
        <v>8464</v>
      </c>
      <c r="IKC1" s="110" t="s">
        <v>8465</v>
      </c>
      <c r="IKD1" s="110" t="s">
        <v>8466</v>
      </c>
      <c r="IKE1" s="110" t="s">
        <v>8467</v>
      </c>
      <c r="IKF1" s="110" t="s">
        <v>8468</v>
      </c>
      <c r="IKG1" s="110" t="s">
        <v>8469</v>
      </c>
      <c r="IKH1" s="110" t="s">
        <v>8470</v>
      </c>
      <c r="IKI1" s="110" t="s">
        <v>8471</v>
      </c>
      <c r="IKJ1" s="110" t="s">
        <v>8472</v>
      </c>
      <c r="IKK1" s="110" t="s">
        <v>8473</v>
      </c>
      <c r="IKL1" s="110" t="s">
        <v>8474</v>
      </c>
      <c r="IKM1" s="110" t="s">
        <v>8475</v>
      </c>
      <c r="IKN1" s="110" t="s">
        <v>8476</v>
      </c>
      <c r="IKO1" s="110" t="s">
        <v>8477</v>
      </c>
      <c r="IKP1" s="110" t="s">
        <v>8478</v>
      </c>
      <c r="IKQ1" s="110" t="s">
        <v>8479</v>
      </c>
      <c r="IKR1" s="110" t="s">
        <v>8480</v>
      </c>
      <c r="IKS1" s="110" t="s">
        <v>8481</v>
      </c>
      <c r="IKT1" s="110" t="s">
        <v>8482</v>
      </c>
      <c r="IKU1" s="110" t="s">
        <v>8483</v>
      </c>
      <c r="IKV1" s="110" t="s">
        <v>8484</v>
      </c>
      <c r="IKW1" s="110" t="s">
        <v>8485</v>
      </c>
      <c r="IKX1" s="110" t="s">
        <v>8486</v>
      </c>
      <c r="IKY1" s="110" t="s">
        <v>8487</v>
      </c>
      <c r="IKZ1" s="110" t="s">
        <v>8488</v>
      </c>
      <c r="ILA1" s="110" t="s">
        <v>8489</v>
      </c>
      <c r="ILB1" s="110" t="s">
        <v>8490</v>
      </c>
      <c r="ILC1" s="110" t="s">
        <v>8491</v>
      </c>
      <c r="ILD1" s="110" t="s">
        <v>8492</v>
      </c>
      <c r="ILE1" s="110" t="s">
        <v>8493</v>
      </c>
      <c r="ILF1" s="110" t="s">
        <v>8494</v>
      </c>
      <c r="ILG1" s="110" t="s">
        <v>8495</v>
      </c>
      <c r="ILH1" s="110" t="s">
        <v>8496</v>
      </c>
      <c r="ILI1" s="110" t="s">
        <v>8497</v>
      </c>
      <c r="ILJ1" s="110" t="s">
        <v>8498</v>
      </c>
      <c r="ILK1" s="110" t="s">
        <v>8499</v>
      </c>
      <c r="ILL1" s="110" t="s">
        <v>8500</v>
      </c>
      <c r="ILM1" s="110" t="s">
        <v>8501</v>
      </c>
      <c r="ILN1" s="110" t="s">
        <v>8502</v>
      </c>
      <c r="ILO1" s="110" t="s">
        <v>8503</v>
      </c>
      <c r="ILP1" s="110" t="s">
        <v>8504</v>
      </c>
      <c r="ILQ1" s="110" t="s">
        <v>8505</v>
      </c>
      <c r="ILR1" s="110" t="s">
        <v>8506</v>
      </c>
      <c r="ILS1" s="110" t="s">
        <v>8507</v>
      </c>
      <c r="ILT1" s="110" t="s">
        <v>8508</v>
      </c>
      <c r="ILU1" s="110" t="s">
        <v>8509</v>
      </c>
      <c r="ILV1" s="110" t="s">
        <v>8510</v>
      </c>
      <c r="ILW1" s="110" t="s">
        <v>8511</v>
      </c>
      <c r="ILX1" s="110" t="s">
        <v>8512</v>
      </c>
      <c r="ILY1" s="110" t="s">
        <v>8513</v>
      </c>
      <c r="ILZ1" s="110" t="s">
        <v>8514</v>
      </c>
      <c r="IMA1" s="110" t="s">
        <v>8515</v>
      </c>
      <c r="IMB1" s="110" t="s">
        <v>8516</v>
      </c>
      <c r="IMC1" s="110" t="s">
        <v>8517</v>
      </c>
      <c r="IMD1" s="110" t="s">
        <v>8518</v>
      </c>
      <c r="IME1" s="110" t="s">
        <v>8519</v>
      </c>
      <c r="IMF1" s="110" t="s">
        <v>8520</v>
      </c>
      <c r="IMG1" s="110" t="s">
        <v>8521</v>
      </c>
      <c r="IMH1" s="110" t="s">
        <v>8522</v>
      </c>
      <c r="IMI1" s="110" t="s">
        <v>8523</v>
      </c>
      <c r="IMJ1" s="110" t="s">
        <v>8524</v>
      </c>
      <c r="IMK1" s="110" t="s">
        <v>8525</v>
      </c>
      <c r="IML1" s="110" t="s">
        <v>8526</v>
      </c>
      <c r="IMM1" s="110" t="s">
        <v>8527</v>
      </c>
      <c r="IMN1" s="110" t="s">
        <v>8528</v>
      </c>
      <c r="IMO1" s="110" t="s">
        <v>8529</v>
      </c>
      <c r="IMP1" s="110" t="s">
        <v>8530</v>
      </c>
      <c r="IMQ1" s="110" t="s">
        <v>8531</v>
      </c>
      <c r="IMR1" s="110" t="s">
        <v>8532</v>
      </c>
      <c r="IMS1" s="110" t="s">
        <v>8533</v>
      </c>
      <c r="IMT1" s="110" t="s">
        <v>8534</v>
      </c>
      <c r="IMU1" s="110" t="s">
        <v>8535</v>
      </c>
      <c r="IMV1" s="110" t="s">
        <v>8536</v>
      </c>
      <c r="IMW1" s="110" t="s">
        <v>8537</v>
      </c>
      <c r="IMX1" s="110" t="s">
        <v>8538</v>
      </c>
      <c r="IMY1" s="110" t="s">
        <v>8539</v>
      </c>
      <c r="IMZ1" s="110" t="s">
        <v>8540</v>
      </c>
      <c r="INA1" s="110" t="s">
        <v>8541</v>
      </c>
      <c r="INB1" s="110" t="s">
        <v>8542</v>
      </c>
      <c r="INC1" s="110" t="s">
        <v>8543</v>
      </c>
      <c r="IND1" s="110" t="s">
        <v>8544</v>
      </c>
      <c r="INE1" s="110" t="s">
        <v>8545</v>
      </c>
      <c r="INF1" s="110" t="s">
        <v>8546</v>
      </c>
      <c r="ING1" s="110" t="s">
        <v>8547</v>
      </c>
      <c r="INH1" s="110" t="s">
        <v>8548</v>
      </c>
      <c r="INI1" s="110" t="s">
        <v>8549</v>
      </c>
      <c r="INJ1" s="110" t="s">
        <v>8550</v>
      </c>
      <c r="INK1" s="110" t="s">
        <v>8551</v>
      </c>
      <c r="INL1" s="110" t="s">
        <v>8552</v>
      </c>
      <c r="INM1" s="110" t="s">
        <v>8553</v>
      </c>
      <c r="INN1" s="110" t="s">
        <v>8554</v>
      </c>
      <c r="INO1" s="110" t="s">
        <v>8555</v>
      </c>
      <c r="INP1" s="110" t="s">
        <v>8556</v>
      </c>
      <c r="INQ1" s="110" t="s">
        <v>8557</v>
      </c>
      <c r="INR1" s="110" t="s">
        <v>8558</v>
      </c>
      <c r="INS1" s="110" t="s">
        <v>8559</v>
      </c>
      <c r="INT1" s="110" t="s">
        <v>8560</v>
      </c>
      <c r="INU1" s="110" t="s">
        <v>8561</v>
      </c>
      <c r="INV1" s="110" t="s">
        <v>8562</v>
      </c>
      <c r="INW1" s="110" t="s">
        <v>8563</v>
      </c>
      <c r="INX1" s="110" t="s">
        <v>8564</v>
      </c>
      <c r="INY1" s="110" t="s">
        <v>8565</v>
      </c>
      <c r="INZ1" s="110" t="s">
        <v>8566</v>
      </c>
      <c r="IOA1" s="110" t="s">
        <v>8567</v>
      </c>
      <c r="IOB1" s="110" t="s">
        <v>8568</v>
      </c>
      <c r="IOC1" s="110" t="s">
        <v>8569</v>
      </c>
      <c r="IOD1" s="110" t="s">
        <v>8570</v>
      </c>
      <c r="IOE1" s="110" t="s">
        <v>8571</v>
      </c>
      <c r="IOF1" s="110" t="s">
        <v>8572</v>
      </c>
      <c r="IOG1" s="110" t="s">
        <v>8573</v>
      </c>
      <c r="IOH1" s="110" t="s">
        <v>8574</v>
      </c>
      <c r="IOI1" s="110" t="s">
        <v>8575</v>
      </c>
      <c r="IOJ1" s="110" t="s">
        <v>8576</v>
      </c>
      <c r="IOK1" s="110" t="s">
        <v>8577</v>
      </c>
      <c r="IOL1" s="110" t="s">
        <v>8578</v>
      </c>
      <c r="IOM1" s="110" t="s">
        <v>8579</v>
      </c>
      <c r="ION1" s="110" t="s">
        <v>8580</v>
      </c>
      <c r="IOO1" s="110" t="s">
        <v>8581</v>
      </c>
      <c r="IOP1" s="110" t="s">
        <v>8582</v>
      </c>
      <c r="IOQ1" s="110" t="s">
        <v>8583</v>
      </c>
      <c r="IOR1" s="110" t="s">
        <v>8584</v>
      </c>
      <c r="IOS1" s="110" t="s">
        <v>8585</v>
      </c>
      <c r="IOT1" s="110" t="s">
        <v>8586</v>
      </c>
      <c r="IOU1" s="110" t="s">
        <v>8587</v>
      </c>
      <c r="IOV1" s="110" t="s">
        <v>8588</v>
      </c>
      <c r="IOW1" s="110" t="s">
        <v>8589</v>
      </c>
      <c r="IOX1" s="110" t="s">
        <v>8590</v>
      </c>
      <c r="IOY1" s="110" t="s">
        <v>8591</v>
      </c>
      <c r="IOZ1" s="110" t="s">
        <v>8592</v>
      </c>
      <c r="IPA1" s="110" t="s">
        <v>8593</v>
      </c>
      <c r="IPB1" s="110" t="s">
        <v>8594</v>
      </c>
      <c r="IPC1" s="110" t="s">
        <v>8595</v>
      </c>
      <c r="IPD1" s="110" t="s">
        <v>8596</v>
      </c>
      <c r="IPE1" s="110" t="s">
        <v>8597</v>
      </c>
      <c r="IPF1" s="110" t="s">
        <v>8598</v>
      </c>
      <c r="IPG1" s="110" t="s">
        <v>8599</v>
      </c>
      <c r="IPH1" s="110" t="s">
        <v>8600</v>
      </c>
      <c r="IPI1" s="110" t="s">
        <v>8601</v>
      </c>
      <c r="IPJ1" s="110" t="s">
        <v>8602</v>
      </c>
      <c r="IPK1" s="110" t="s">
        <v>8603</v>
      </c>
      <c r="IPL1" s="110" t="s">
        <v>8604</v>
      </c>
      <c r="IPM1" s="110" t="s">
        <v>8605</v>
      </c>
      <c r="IPN1" s="110" t="s">
        <v>8606</v>
      </c>
      <c r="IPO1" s="110" t="s">
        <v>8607</v>
      </c>
      <c r="IPP1" s="110" t="s">
        <v>8608</v>
      </c>
      <c r="IPQ1" s="110" t="s">
        <v>8609</v>
      </c>
      <c r="IPR1" s="110" t="s">
        <v>8610</v>
      </c>
      <c r="IPS1" s="110" t="s">
        <v>8611</v>
      </c>
      <c r="IPT1" s="110" t="s">
        <v>8612</v>
      </c>
      <c r="IPU1" s="110" t="s">
        <v>8613</v>
      </c>
      <c r="IPV1" s="110" t="s">
        <v>8614</v>
      </c>
      <c r="IPW1" s="110" t="s">
        <v>8615</v>
      </c>
      <c r="IPX1" s="110" t="s">
        <v>8616</v>
      </c>
      <c r="IPY1" s="110" t="s">
        <v>8617</v>
      </c>
      <c r="IPZ1" s="110" t="s">
        <v>8618</v>
      </c>
      <c r="IQA1" s="110" t="s">
        <v>8619</v>
      </c>
      <c r="IQB1" s="110" t="s">
        <v>8620</v>
      </c>
      <c r="IQC1" s="110" t="s">
        <v>8621</v>
      </c>
      <c r="IQD1" s="110" t="s">
        <v>8622</v>
      </c>
      <c r="IQE1" s="110" t="s">
        <v>8623</v>
      </c>
      <c r="IQF1" s="110" t="s">
        <v>8624</v>
      </c>
      <c r="IQG1" s="110" t="s">
        <v>8625</v>
      </c>
      <c r="IQH1" s="110" t="s">
        <v>8626</v>
      </c>
      <c r="IQI1" s="110" t="s">
        <v>8627</v>
      </c>
      <c r="IQJ1" s="110" t="s">
        <v>8628</v>
      </c>
      <c r="IQK1" s="110" t="s">
        <v>8629</v>
      </c>
      <c r="IQL1" s="110" t="s">
        <v>8630</v>
      </c>
      <c r="IQM1" s="110" t="s">
        <v>8631</v>
      </c>
      <c r="IQN1" s="110" t="s">
        <v>8632</v>
      </c>
      <c r="IQO1" s="110" t="s">
        <v>8633</v>
      </c>
      <c r="IQP1" s="110" t="s">
        <v>8634</v>
      </c>
      <c r="IQQ1" s="110" t="s">
        <v>8635</v>
      </c>
      <c r="IQR1" s="110" t="s">
        <v>8636</v>
      </c>
      <c r="IQS1" s="110" t="s">
        <v>8637</v>
      </c>
      <c r="IQT1" s="110" t="s">
        <v>8638</v>
      </c>
      <c r="IQU1" s="110" t="s">
        <v>8639</v>
      </c>
      <c r="IQV1" s="110" t="s">
        <v>8640</v>
      </c>
      <c r="IQW1" s="110" t="s">
        <v>8641</v>
      </c>
      <c r="IQX1" s="110" t="s">
        <v>8642</v>
      </c>
      <c r="IQY1" s="110" t="s">
        <v>8643</v>
      </c>
      <c r="IQZ1" s="110" t="s">
        <v>8644</v>
      </c>
      <c r="IRA1" s="110" t="s">
        <v>8645</v>
      </c>
      <c r="IRB1" s="110" t="s">
        <v>8646</v>
      </c>
      <c r="IRC1" s="110" t="s">
        <v>8647</v>
      </c>
      <c r="IRD1" s="110" t="s">
        <v>8648</v>
      </c>
      <c r="IRE1" s="110" t="s">
        <v>8649</v>
      </c>
      <c r="IRF1" s="110" t="s">
        <v>8650</v>
      </c>
      <c r="IRG1" s="110" t="s">
        <v>8651</v>
      </c>
      <c r="IRH1" s="110" t="s">
        <v>8652</v>
      </c>
      <c r="IRI1" s="110" t="s">
        <v>8653</v>
      </c>
      <c r="IRJ1" s="110" t="s">
        <v>8654</v>
      </c>
      <c r="IRK1" s="110" t="s">
        <v>8655</v>
      </c>
      <c r="IRL1" s="110" t="s">
        <v>8656</v>
      </c>
      <c r="IRM1" s="110" t="s">
        <v>8657</v>
      </c>
      <c r="IRN1" s="110" t="s">
        <v>8658</v>
      </c>
      <c r="IRO1" s="110" t="s">
        <v>8659</v>
      </c>
      <c r="IRP1" s="110" t="s">
        <v>8660</v>
      </c>
      <c r="IRQ1" s="110" t="s">
        <v>8661</v>
      </c>
      <c r="IRR1" s="110" t="s">
        <v>8662</v>
      </c>
      <c r="IRS1" s="110" t="s">
        <v>8663</v>
      </c>
      <c r="IRT1" s="110" t="s">
        <v>8664</v>
      </c>
      <c r="IRU1" s="110" t="s">
        <v>8665</v>
      </c>
      <c r="IRV1" s="110" t="s">
        <v>8666</v>
      </c>
      <c r="IRW1" s="110" t="s">
        <v>8667</v>
      </c>
      <c r="IRX1" s="110" t="s">
        <v>8668</v>
      </c>
      <c r="IRY1" s="110" t="s">
        <v>8669</v>
      </c>
      <c r="IRZ1" s="110" t="s">
        <v>8670</v>
      </c>
      <c r="ISA1" s="110" t="s">
        <v>8671</v>
      </c>
      <c r="ISB1" s="110" t="s">
        <v>8672</v>
      </c>
      <c r="ISC1" s="110" t="s">
        <v>8673</v>
      </c>
      <c r="ISD1" s="110" t="s">
        <v>8674</v>
      </c>
      <c r="ISE1" s="110" t="s">
        <v>8675</v>
      </c>
      <c r="ISF1" s="110" t="s">
        <v>8676</v>
      </c>
      <c r="ISG1" s="110" t="s">
        <v>8677</v>
      </c>
      <c r="ISH1" s="110" t="s">
        <v>8678</v>
      </c>
      <c r="ISI1" s="110" t="s">
        <v>8679</v>
      </c>
      <c r="ISJ1" s="110" t="s">
        <v>8680</v>
      </c>
      <c r="ISK1" s="110" t="s">
        <v>8681</v>
      </c>
      <c r="ISL1" s="110" t="s">
        <v>8682</v>
      </c>
      <c r="ISM1" s="110" t="s">
        <v>8683</v>
      </c>
      <c r="ISN1" s="110" t="s">
        <v>8684</v>
      </c>
      <c r="ISO1" s="110" t="s">
        <v>8685</v>
      </c>
      <c r="ISP1" s="110" t="s">
        <v>8686</v>
      </c>
      <c r="ISQ1" s="110" t="s">
        <v>8687</v>
      </c>
      <c r="ISR1" s="110" t="s">
        <v>8688</v>
      </c>
      <c r="ISS1" s="110" t="s">
        <v>8689</v>
      </c>
      <c r="IST1" s="110" t="s">
        <v>8690</v>
      </c>
      <c r="ISU1" s="110" t="s">
        <v>8691</v>
      </c>
      <c r="ISV1" s="110" t="s">
        <v>8692</v>
      </c>
      <c r="ISW1" s="110" t="s">
        <v>8693</v>
      </c>
      <c r="ISX1" s="110" t="s">
        <v>8694</v>
      </c>
      <c r="ISY1" s="110" t="s">
        <v>8695</v>
      </c>
      <c r="ISZ1" s="110" t="s">
        <v>8696</v>
      </c>
      <c r="ITA1" s="110" t="s">
        <v>8697</v>
      </c>
      <c r="ITB1" s="110" t="s">
        <v>8698</v>
      </c>
      <c r="ITC1" s="110" t="s">
        <v>8699</v>
      </c>
      <c r="ITD1" s="110" t="s">
        <v>8700</v>
      </c>
      <c r="ITE1" s="110" t="s">
        <v>8701</v>
      </c>
      <c r="ITF1" s="110" t="s">
        <v>8702</v>
      </c>
      <c r="ITG1" s="110" t="s">
        <v>8703</v>
      </c>
      <c r="ITH1" s="110" t="s">
        <v>8704</v>
      </c>
      <c r="ITI1" s="110" t="s">
        <v>8705</v>
      </c>
      <c r="ITJ1" s="110" t="s">
        <v>8706</v>
      </c>
      <c r="ITK1" s="110" t="s">
        <v>8707</v>
      </c>
      <c r="ITL1" s="110" t="s">
        <v>8708</v>
      </c>
      <c r="ITM1" s="110" t="s">
        <v>8709</v>
      </c>
      <c r="ITN1" s="110" t="s">
        <v>8710</v>
      </c>
      <c r="ITO1" s="110" t="s">
        <v>8711</v>
      </c>
      <c r="ITP1" s="110" t="s">
        <v>8712</v>
      </c>
      <c r="ITQ1" s="110" t="s">
        <v>8713</v>
      </c>
      <c r="ITR1" s="110" t="s">
        <v>8714</v>
      </c>
      <c r="ITS1" s="110" t="s">
        <v>8715</v>
      </c>
      <c r="ITT1" s="110" t="s">
        <v>8716</v>
      </c>
      <c r="ITU1" s="110" t="s">
        <v>8717</v>
      </c>
      <c r="ITV1" s="110" t="s">
        <v>8718</v>
      </c>
      <c r="ITW1" s="110" t="s">
        <v>8719</v>
      </c>
      <c r="ITX1" s="110" t="s">
        <v>8720</v>
      </c>
      <c r="ITY1" s="110" t="s">
        <v>8721</v>
      </c>
      <c r="ITZ1" s="110" t="s">
        <v>8722</v>
      </c>
      <c r="IUA1" s="110" t="s">
        <v>8723</v>
      </c>
      <c r="IUB1" s="110" t="s">
        <v>8724</v>
      </c>
      <c r="IUC1" s="110" t="s">
        <v>8725</v>
      </c>
      <c r="IUD1" s="110" t="s">
        <v>8726</v>
      </c>
      <c r="IUE1" s="110" t="s">
        <v>8727</v>
      </c>
      <c r="IUF1" s="110" t="s">
        <v>8728</v>
      </c>
      <c r="IUG1" s="110" t="s">
        <v>8729</v>
      </c>
      <c r="IUH1" s="110" t="s">
        <v>8730</v>
      </c>
      <c r="IUI1" s="110" t="s">
        <v>8731</v>
      </c>
      <c r="IUJ1" s="110" t="s">
        <v>8732</v>
      </c>
      <c r="IUK1" s="110" t="s">
        <v>8733</v>
      </c>
      <c r="IUL1" s="110" t="s">
        <v>8734</v>
      </c>
      <c r="IUM1" s="110" t="s">
        <v>8735</v>
      </c>
      <c r="IUN1" s="110" t="s">
        <v>8736</v>
      </c>
      <c r="IUO1" s="110" t="s">
        <v>8737</v>
      </c>
      <c r="IUP1" s="110" t="s">
        <v>8738</v>
      </c>
      <c r="IUQ1" s="110" t="s">
        <v>8739</v>
      </c>
      <c r="IUR1" s="110" t="s">
        <v>8740</v>
      </c>
      <c r="IUS1" s="110" t="s">
        <v>8741</v>
      </c>
      <c r="IUT1" s="110" t="s">
        <v>8742</v>
      </c>
      <c r="IUU1" s="110" t="s">
        <v>8743</v>
      </c>
      <c r="IUV1" s="110" t="s">
        <v>8744</v>
      </c>
      <c r="IUW1" s="110" t="s">
        <v>8745</v>
      </c>
      <c r="IUX1" s="110" t="s">
        <v>8746</v>
      </c>
      <c r="IUY1" s="110" t="s">
        <v>8747</v>
      </c>
      <c r="IUZ1" s="110" t="s">
        <v>8748</v>
      </c>
      <c r="IVA1" s="110" t="s">
        <v>8749</v>
      </c>
      <c r="IVB1" s="110" t="s">
        <v>8750</v>
      </c>
      <c r="IVC1" s="110" t="s">
        <v>8751</v>
      </c>
      <c r="IVD1" s="110" t="s">
        <v>8752</v>
      </c>
      <c r="IVE1" s="110" t="s">
        <v>8753</v>
      </c>
      <c r="IVF1" s="110" t="s">
        <v>8754</v>
      </c>
      <c r="IVG1" s="110" t="s">
        <v>8755</v>
      </c>
      <c r="IVH1" s="110" t="s">
        <v>8756</v>
      </c>
      <c r="IVI1" s="110" t="s">
        <v>8757</v>
      </c>
      <c r="IVJ1" s="110" t="s">
        <v>8758</v>
      </c>
      <c r="IVK1" s="110" t="s">
        <v>8759</v>
      </c>
      <c r="IVL1" s="110" t="s">
        <v>8760</v>
      </c>
      <c r="IVM1" s="110" t="s">
        <v>8761</v>
      </c>
      <c r="IVN1" s="110" t="s">
        <v>8762</v>
      </c>
      <c r="IVO1" s="110" t="s">
        <v>8763</v>
      </c>
      <c r="IVP1" s="110" t="s">
        <v>8764</v>
      </c>
      <c r="IVQ1" s="110" t="s">
        <v>8765</v>
      </c>
      <c r="IVR1" s="110" t="s">
        <v>8766</v>
      </c>
      <c r="IVS1" s="110" t="s">
        <v>8767</v>
      </c>
      <c r="IVT1" s="110" t="s">
        <v>8768</v>
      </c>
      <c r="IVU1" s="110" t="s">
        <v>8769</v>
      </c>
      <c r="IVV1" s="110" t="s">
        <v>8770</v>
      </c>
      <c r="IVW1" s="110" t="s">
        <v>8771</v>
      </c>
      <c r="IVX1" s="110" t="s">
        <v>8772</v>
      </c>
      <c r="IVY1" s="110" t="s">
        <v>8773</v>
      </c>
      <c r="IVZ1" s="110" t="s">
        <v>8774</v>
      </c>
      <c r="IWA1" s="110" t="s">
        <v>8775</v>
      </c>
      <c r="IWB1" s="110" t="s">
        <v>8776</v>
      </c>
      <c r="IWC1" s="110" t="s">
        <v>8777</v>
      </c>
      <c r="IWD1" s="110" t="s">
        <v>8778</v>
      </c>
      <c r="IWE1" s="110" t="s">
        <v>8779</v>
      </c>
      <c r="IWF1" s="110" t="s">
        <v>8780</v>
      </c>
      <c r="IWG1" s="110" t="s">
        <v>8781</v>
      </c>
      <c r="IWH1" s="110" t="s">
        <v>8782</v>
      </c>
      <c r="IWI1" s="110" t="s">
        <v>8783</v>
      </c>
      <c r="IWJ1" s="110" t="s">
        <v>8784</v>
      </c>
      <c r="IWK1" s="110" t="s">
        <v>8785</v>
      </c>
      <c r="IWL1" s="110" t="s">
        <v>8786</v>
      </c>
      <c r="IWM1" s="110" t="s">
        <v>8787</v>
      </c>
      <c r="IWN1" s="110" t="s">
        <v>8788</v>
      </c>
      <c r="IWO1" s="110" t="s">
        <v>8789</v>
      </c>
      <c r="IWP1" s="110" t="s">
        <v>8790</v>
      </c>
      <c r="IWQ1" s="110" t="s">
        <v>8791</v>
      </c>
      <c r="IWR1" s="110" t="s">
        <v>8792</v>
      </c>
      <c r="IWS1" s="110" t="s">
        <v>8793</v>
      </c>
      <c r="IWT1" s="110" t="s">
        <v>8794</v>
      </c>
      <c r="IWU1" s="110" t="s">
        <v>8795</v>
      </c>
      <c r="IWV1" s="110" t="s">
        <v>8796</v>
      </c>
      <c r="IWW1" s="110" t="s">
        <v>8797</v>
      </c>
      <c r="IWX1" s="110" t="s">
        <v>8798</v>
      </c>
      <c r="IWY1" s="110" t="s">
        <v>8799</v>
      </c>
      <c r="IWZ1" s="110" t="s">
        <v>8800</v>
      </c>
      <c r="IXA1" s="110" t="s">
        <v>8801</v>
      </c>
      <c r="IXB1" s="110" t="s">
        <v>8802</v>
      </c>
      <c r="IXC1" s="110" t="s">
        <v>8803</v>
      </c>
      <c r="IXD1" s="110" t="s">
        <v>8804</v>
      </c>
      <c r="IXE1" s="110" t="s">
        <v>8805</v>
      </c>
      <c r="IXF1" s="110" t="s">
        <v>8806</v>
      </c>
      <c r="IXG1" s="110" t="s">
        <v>8807</v>
      </c>
      <c r="IXH1" s="110" t="s">
        <v>8808</v>
      </c>
      <c r="IXI1" s="110" t="s">
        <v>8809</v>
      </c>
      <c r="IXJ1" s="110" t="s">
        <v>8810</v>
      </c>
      <c r="IXK1" s="110" t="s">
        <v>8811</v>
      </c>
      <c r="IXL1" s="110" t="s">
        <v>8812</v>
      </c>
      <c r="IXM1" s="110" t="s">
        <v>8813</v>
      </c>
      <c r="IXN1" s="110" t="s">
        <v>8814</v>
      </c>
      <c r="IXO1" s="110" t="s">
        <v>8815</v>
      </c>
      <c r="IXP1" s="110" t="s">
        <v>8816</v>
      </c>
      <c r="IXQ1" s="110" t="s">
        <v>8817</v>
      </c>
      <c r="IXR1" s="110" t="s">
        <v>8818</v>
      </c>
      <c r="IXS1" s="110" t="s">
        <v>8819</v>
      </c>
      <c r="IXT1" s="110" t="s">
        <v>8820</v>
      </c>
      <c r="IXU1" s="110" t="s">
        <v>8821</v>
      </c>
      <c r="IXV1" s="110" t="s">
        <v>8822</v>
      </c>
      <c r="IXW1" s="110" t="s">
        <v>8823</v>
      </c>
      <c r="IXX1" s="110" t="s">
        <v>8824</v>
      </c>
      <c r="IXY1" s="110" t="s">
        <v>8825</v>
      </c>
      <c r="IXZ1" s="110" t="s">
        <v>8826</v>
      </c>
      <c r="IYA1" s="110" t="s">
        <v>8827</v>
      </c>
      <c r="IYB1" s="110" t="s">
        <v>8828</v>
      </c>
      <c r="IYC1" s="110" t="s">
        <v>8829</v>
      </c>
      <c r="IYD1" s="110" t="s">
        <v>8830</v>
      </c>
      <c r="IYE1" s="110" t="s">
        <v>8831</v>
      </c>
      <c r="IYF1" s="110" t="s">
        <v>8832</v>
      </c>
      <c r="IYG1" s="110" t="s">
        <v>8833</v>
      </c>
      <c r="IYH1" s="110" t="s">
        <v>8834</v>
      </c>
      <c r="IYI1" s="110" t="s">
        <v>8835</v>
      </c>
      <c r="IYJ1" s="110" t="s">
        <v>8836</v>
      </c>
      <c r="IYK1" s="110" t="s">
        <v>8837</v>
      </c>
      <c r="IYL1" s="110" t="s">
        <v>8838</v>
      </c>
      <c r="IYM1" s="110" t="s">
        <v>8839</v>
      </c>
      <c r="IYN1" s="110" t="s">
        <v>8840</v>
      </c>
      <c r="IYO1" s="110" t="s">
        <v>8841</v>
      </c>
      <c r="IYP1" s="110" t="s">
        <v>8842</v>
      </c>
      <c r="IYQ1" s="110" t="s">
        <v>8843</v>
      </c>
      <c r="IYR1" s="110" t="s">
        <v>8844</v>
      </c>
      <c r="IYS1" s="110" t="s">
        <v>8845</v>
      </c>
      <c r="IYT1" s="110" t="s">
        <v>8846</v>
      </c>
      <c r="IYU1" s="110" t="s">
        <v>8847</v>
      </c>
      <c r="IYV1" s="110" t="s">
        <v>8848</v>
      </c>
      <c r="IYW1" s="110" t="s">
        <v>8849</v>
      </c>
      <c r="IYX1" s="110" t="s">
        <v>8850</v>
      </c>
      <c r="IYY1" s="110" t="s">
        <v>8851</v>
      </c>
      <c r="IYZ1" s="110" t="s">
        <v>8852</v>
      </c>
      <c r="IZA1" s="110" t="s">
        <v>8853</v>
      </c>
      <c r="IZB1" s="110" t="s">
        <v>8854</v>
      </c>
      <c r="IZC1" s="110" t="s">
        <v>8855</v>
      </c>
      <c r="IZD1" s="110" t="s">
        <v>8856</v>
      </c>
      <c r="IZE1" s="110" t="s">
        <v>8857</v>
      </c>
      <c r="IZF1" s="110" t="s">
        <v>8858</v>
      </c>
      <c r="IZG1" s="110" t="s">
        <v>8859</v>
      </c>
      <c r="IZH1" s="110" t="s">
        <v>8860</v>
      </c>
      <c r="IZI1" s="110" t="s">
        <v>8861</v>
      </c>
      <c r="IZJ1" s="110" t="s">
        <v>8862</v>
      </c>
      <c r="IZK1" s="110" t="s">
        <v>8863</v>
      </c>
      <c r="IZL1" s="110" t="s">
        <v>8864</v>
      </c>
      <c r="IZM1" s="110" t="s">
        <v>8865</v>
      </c>
      <c r="IZN1" s="110" t="s">
        <v>8866</v>
      </c>
      <c r="IZO1" s="110" t="s">
        <v>8867</v>
      </c>
      <c r="IZP1" s="110" t="s">
        <v>8868</v>
      </c>
      <c r="IZQ1" s="110" t="s">
        <v>8869</v>
      </c>
      <c r="IZR1" s="110" t="s">
        <v>8870</v>
      </c>
      <c r="IZS1" s="110" t="s">
        <v>8871</v>
      </c>
      <c r="IZT1" s="110" t="s">
        <v>8872</v>
      </c>
      <c r="IZU1" s="110" t="s">
        <v>8873</v>
      </c>
      <c r="IZV1" s="110" t="s">
        <v>8874</v>
      </c>
      <c r="IZW1" s="110" t="s">
        <v>8875</v>
      </c>
      <c r="IZX1" s="110" t="s">
        <v>8876</v>
      </c>
      <c r="IZY1" s="110" t="s">
        <v>8877</v>
      </c>
      <c r="IZZ1" s="110" t="s">
        <v>8878</v>
      </c>
      <c r="JAA1" s="110" t="s">
        <v>8879</v>
      </c>
      <c r="JAB1" s="110" t="s">
        <v>8880</v>
      </c>
      <c r="JAC1" s="110" t="s">
        <v>8881</v>
      </c>
      <c r="JAD1" s="110" t="s">
        <v>8882</v>
      </c>
      <c r="JAE1" s="110" t="s">
        <v>8883</v>
      </c>
      <c r="JAF1" s="110" t="s">
        <v>8884</v>
      </c>
      <c r="JAG1" s="110" t="s">
        <v>8885</v>
      </c>
      <c r="JAH1" s="110" t="s">
        <v>8886</v>
      </c>
      <c r="JAI1" s="110" t="s">
        <v>8887</v>
      </c>
      <c r="JAJ1" s="110" t="s">
        <v>8888</v>
      </c>
      <c r="JAK1" s="110" t="s">
        <v>8889</v>
      </c>
      <c r="JAL1" s="110" t="s">
        <v>8890</v>
      </c>
      <c r="JAM1" s="110" t="s">
        <v>8891</v>
      </c>
      <c r="JAN1" s="110" t="s">
        <v>8892</v>
      </c>
      <c r="JAO1" s="110" t="s">
        <v>8893</v>
      </c>
      <c r="JAP1" s="110" t="s">
        <v>8894</v>
      </c>
      <c r="JAQ1" s="110" t="s">
        <v>8895</v>
      </c>
      <c r="JAR1" s="110" t="s">
        <v>8896</v>
      </c>
      <c r="JAS1" s="110" t="s">
        <v>8897</v>
      </c>
      <c r="JAT1" s="110" t="s">
        <v>8898</v>
      </c>
      <c r="JAU1" s="110" t="s">
        <v>8899</v>
      </c>
      <c r="JAV1" s="110" t="s">
        <v>8900</v>
      </c>
      <c r="JAW1" s="110" t="s">
        <v>8901</v>
      </c>
      <c r="JAX1" s="110" t="s">
        <v>8902</v>
      </c>
      <c r="JAY1" s="110" t="s">
        <v>8903</v>
      </c>
      <c r="JAZ1" s="110" t="s">
        <v>8904</v>
      </c>
      <c r="JBA1" s="110" t="s">
        <v>8905</v>
      </c>
      <c r="JBB1" s="110" t="s">
        <v>8906</v>
      </c>
      <c r="JBC1" s="110" t="s">
        <v>8907</v>
      </c>
      <c r="JBD1" s="110" t="s">
        <v>8908</v>
      </c>
      <c r="JBE1" s="110" t="s">
        <v>8909</v>
      </c>
      <c r="JBF1" s="110" t="s">
        <v>8910</v>
      </c>
      <c r="JBG1" s="110" t="s">
        <v>8911</v>
      </c>
      <c r="JBH1" s="110" t="s">
        <v>8912</v>
      </c>
      <c r="JBI1" s="110" t="s">
        <v>8913</v>
      </c>
      <c r="JBJ1" s="110" t="s">
        <v>8914</v>
      </c>
      <c r="JBK1" s="110" t="s">
        <v>8915</v>
      </c>
      <c r="JBL1" s="110" t="s">
        <v>8916</v>
      </c>
      <c r="JBM1" s="110" t="s">
        <v>8917</v>
      </c>
      <c r="JBN1" s="110" t="s">
        <v>8918</v>
      </c>
      <c r="JBO1" s="110" t="s">
        <v>8919</v>
      </c>
      <c r="JBP1" s="110" t="s">
        <v>8920</v>
      </c>
      <c r="JBQ1" s="110" t="s">
        <v>8921</v>
      </c>
      <c r="JBR1" s="110" t="s">
        <v>8922</v>
      </c>
      <c r="JBS1" s="110" t="s">
        <v>8923</v>
      </c>
      <c r="JBT1" s="110" t="s">
        <v>8924</v>
      </c>
      <c r="JBU1" s="110" t="s">
        <v>8925</v>
      </c>
      <c r="JBV1" s="110" t="s">
        <v>8926</v>
      </c>
      <c r="JBW1" s="110" t="s">
        <v>8927</v>
      </c>
      <c r="JBX1" s="110" t="s">
        <v>8928</v>
      </c>
      <c r="JBY1" s="110" t="s">
        <v>8929</v>
      </c>
      <c r="JBZ1" s="110" t="s">
        <v>8930</v>
      </c>
      <c r="JCA1" s="110" t="s">
        <v>8931</v>
      </c>
      <c r="JCB1" s="110" t="s">
        <v>8932</v>
      </c>
      <c r="JCC1" s="110" t="s">
        <v>8933</v>
      </c>
      <c r="JCD1" s="110" t="s">
        <v>8934</v>
      </c>
      <c r="JCE1" s="110" t="s">
        <v>8935</v>
      </c>
      <c r="JCF1" s="110" t="s">
        <v>8936</v>
      </c>
      <c r="JCG1" s="110" t="s">
        <v>8937</v>
      </c>
      <c r="JCH1" s="110" t="s">
        <v>8938</v>
      </c>
      <c r="JCI1" s="110" t="s">
        <v>8939</v>
      </c>
      <c r="JCJ1" s="110" t="s">
        <v>8940</v>
      </c>
      <c r="JCK1" s="110" t="s">
        <v>8941</v>
      </c>
      <c r="JCL1" s="110" t="s">
        <v>8942</v>
      </c>
      <c r="JCM1" s="110" t="s">
        <v>8943</v>
      </c>
      <c r="JCN1" s="110" t="s">
        <v>8944</v>
      </c>
      <c r="JCO1" s="110" t="s">
        <v>8945</v>
      </c>
      <c r="JCP1" s="110" t="s">
        <v>8946</v>
      </c>
      <c r="JCQ1" s="110" t="s">
        <v>8947</v>
      </c>
      <c r="JCR1" s="110" t="s">
        <v>8948</v>
      </c>
      <c r="JCS1" s="110" t="s">
        <v>8949</v>
      </c>
      <c r="JCT1" s="110" t="s">
        <v>8950</v>
      </c>
      <c r="JCU1" s="110" t="s">
        <v>8951</v>
      </c>
      <c r="JCV1" s="110" t="s">
        <v>8952</v>
      </c>
      <c r="JCW1" s="110" t="s">
        <v>8953</v>
      </c>
      <c r="JCX1" s="110" t="s">
        <v>8954</v>
      </c>
      <c r="JCY1" s="110" t="s">
        <v>8955</v>
      </c>
      <c r="JCZ1" s="110" t="s">
        <v>8956</v>
      </c>
      <c r="JDA1" s="110" t="s">
        <v>8957</v>
      </c>
      <c r="JDB1" s="110" t="s">
        <v>8958</v>
      </c>
      <c r="JDC1" s="110" t="s">
        <v>8959</v>
      </c>
      <c r="JDD1" s="110" t="s">
        <v>8960</v>
      </c>
      <c r="JDE1" s="110" t="s">
        <v>8961</v>
      </c>
      <c r="JDF1" s="110" t="s">
        <v>8962</v>
      </c>
      <c r="JDG1" s="110" t="s">
        <v>8963</v>
      </c>
      <c r="JDH1" s="110" t="s">
        <v>8964</v>
      </c>
      <c r="JDI1" s="110" t="s">
        <v>8965</v>
      </c>
      <c r="JDJ1" s="110" t="s">
        <v>8966</v>
      </c>
      <c r="JDK1" s="110" t="s">
        <v>8967</v>
      </c>
      <c r="JDL1" s="110" t="s">
        <v>8968</v>
      </c>
      <c r="JDM1" s="110" t="s">
        <v>8969</v>
      </c>
      <c r="JDN1" s="110" t="s">
        <v>8970</v>
      </c>
      <c r="JDO1" s="110" t="s">
        <v>8971</v>
      </c>
      <c r="JDP1" s="110" t="s">
        <v>8972</v>
      </c>
      <c r="JDQ1" s="110" t="s">
        <v>8973</v>
      </c>
      <c r="JDR1" s="110" t="s">
        <v>8974</v>
      </c>
      <c r="JDS1" s="110" t="s">
        <v>8975</v>
      </c>
      <c r="JDT1" s="110" t="s">
        <v>8976</v>
      </c>
      <c r="JDU1" s="110" t="s">
        <v>8977</v>
      </c>
      <c r="JDV1" s="110" t="s">
        <v>8978</v>
      </c>
      <c r="JDW1" s="110" t="s">
        <v>8979</v>
      </c>
      <c r="JDX1" s="110" t="s">
        <v>8980</v>
      </c>
      <c r="JDY1" s="110" t="s">
        <v>8981</v>
      </c>
      <c r="JDZ1" s="110" t="s">
        <v>8982</v>
      </c>
      <c r="JEA1" s="110" t="s">
        <v>8983</v>
      </c>
      <c r="JEB1" s="110" t="s">
        <v>8984</v>
      </c>
      <c r="JEC1" s="110" t="s">
        <v>8985</v>
      </c>
      <c r="JED1" s="110" t="s">
        <v>8986</v>
      </c>
      <c r="JEE1" s="110" t="s">
        <v>8987</v>
      </c>
      <c r="JEF1" s="110" t="s">
        <v>8988</v>
      </c>
      <c r="JEG1" s="110" t="s">
        <v>8989</v>
      </c>
      <c r="JEH1" s="110" t="s">
        <v>8990</v>
      </c>
      <c r="JEI1" s="110" t="s">
        <v>8991</v>
      </c>
      <c r="JEJ1" s="110" t="s">
        <v>8992</v>
      </c>
      <c r="JEK1" s="110" t="s">
        <v>8993</v>
      </c>
      <c r="JEL1" s="110" t="s">
        <v>8994</v>
      </c>
      <c r="JEM1" s="110" t="s">
        <v>8995</v>
      </c>
      <c r="JEN1" s="110" t="s">
        <v>8996</v>
      </c>
      <c r="JEO1" s="110" t="s">
        <v>8997</v>
      </c>
      <c r="JEP1" s="110" t="s">
        <v>8998</v>
      </c>
      <c r="JEQ1" s="110" t="s">
        <v>8999</v>
      </c>
      <c r="JER1" s="110" t="s">
        <v>9000</v>
      </c>
      <c r="JES1" s="110" t="s">
        <v>9001</v>
      </c>
      <c r="JET1" s="110" t="s">
        <v>9002</v>
      </c>
      <c r="JEU1" s="110" t="s">
        <v>9003</v>
      </c>
      <c r="JEV1" s="110" t="s">
        <v>9004</v>
      </c>
      <c r="JEW1" s="110" t="s">
        <v>9005</v>
      </c>
      <c r="JEX1" s="110" t="s">
        <v>9006</v>
      </c>
      <c r="JEY1" s="110" t="s">
        <v>9007</v>
      </c>
      <c r="JEZ1" s="110" t="s">
        <v>9008</v>
      </c>
      <c r="JFA1" s="110" t="s">
        <v>9009</v>
      </c>
      <c r="JFB1" s="110" t="s">
        <v>9010</v>
      </c>
      <c r="JFC1" s="110" t="s">
        <v>9011</v>
      </c>
      <c r="JFD1" s="110" t="s">
        <v>9012</v>
      </c>
      <c r="JFE1" s="110" t="s">
        <v>9013</v>
      </c>
      <c r="JFF1" s="110" t="s">
        <v>9014</v>
      </c>
      <c r="JFG1" s="110" t="s">
        <v>9015</v>
      </c>
      <c r="JFH1" s="110" t="s">
        <v>9016</v>
      </c>
      <c r="JFI1" s="110" t="s">
        <v>9017</v>
      </c>
      <c r="JFJ1" s="110" t="s">
        <v>9018</v>
      </c>
      <c r="JFK1" s="110" t="s">
        <v>9019</v>
      </c>
      <c r="JFL1" s="110" t="s">
        <v>9020</v>
      </c>
      <c r="JFM1" s="110" t="s">
        <v>9021</v>
      </c>
      <c r="JFN1" s="110" t="s">
        <v>9022</v>
      </c>
      <c r="JFO1" s="110" t="s">
        <v>9023</v>
      </c>
      <c r="JFP1" s="110" t="s">
        <v>9024</v>
      </c>
      <c r="JFQ1" s="110" t="s">
        <v>9025</v>
      </c>
      <c r="JFR1" s="110" t="s">
        <v>9026</v>
      </c>
      <c r="JFS1" s="110" t="s">
        <v>9027</v>
      </c>
      <c r="JFT1" s="110" t="s">
        <v>9028</v>
      </c>
      <c r="JFU1" s="110" t="s">
        <v>9029</v>
      </c>
      <c r="JFV1" s="110" t="s">
        <v>9030</v>
      </c>
      <c r="JFW1" s="110" t="s">
        <v>9031</v>
      </c>
      <c r="JFX1" s="110" t="s">
        <v>9032</v>
      </c>
      <c r="JFY1" s="110" t="s">
        <v>9033</v>
      </c>
      <c r="JFZ1" s="110" t="s">
        <v>9034</v>
      </c>
      <c r="JGA1" s="110" t="s">
        <v>9035</v>
      </c>
      <c r="JGB1" s="110" t="s">
        <v>9036</v>
      </c>
      <c r="JGC1" s="110" t="s">
        <v>9037</v>
      </c>
      <c r="JGD1" s="110" t="s">
        <v>9038</v>
      </c>
      <c r="JGE1" s="110" t="s">
        <v>9039</v>
      </c>
      <c r="JGF1" s="110" t="s">
        <v>9040</v>
      </c>
      <c r="JGG1" s="110" t="s">
        <v>9041</v>
      </c>
      <c r="JGH1" s="110" t="s">
        <v>9042</v>
      </c>
      <c r="JGI1" s="110" t="s">
        <v>9043</v>
      </c>
      <c r="JGJ1" s="110" t="s">
        <v>9044</v>
      </c>
      <c r="JGK1" s="110" t="s">
        <v>9045</v>
      </c>
      <c r="JGL1" s="110" t="s">
        <v>9046</v>
      </c>
      <c r="JGM1" s="110" t="s">
        <v>9047</v>
      </c>
      <c r="JGN1" s="110" t="s">
        <v>9048</v>
      </c>
      <c r="JGO1" s="110" t="s">
        <v>9049</v>
      </c>
      <c r="JGP1" s="110" t="s">
        <v>9050</v>
      </c>
      <c r="JGQ1" s="110" t="s">
        <v>9051</v>
      </c>
      <c r="JGR1" s="110" t="s">
        <v>9052</v>
      </c>
      <c r="JGS1" s="110" t="s">
        <v>9053</v>
      </c>
      <c r="JGT1" s="110" t="s">
        <v>9054</v>
      </c>
      <c r="JGU1" s="110" t="s">
        <v>9055</v>
      </c>
      <c r="JGV1" s="110" t="s">
        <v>9056</v>
      </c>
      <c r="JGW1" s="110" t="s">
        <v>9057</v>
      </c>
      <c r="JGX1" s="110" t="s">
        <v>9058</v>
      </c>
      <c r="JGY1" s="110" t="s">
        <v>9059</v>
      </c>
      <c r="JGZ1" s="110" t="s">
        <v>9060</v>
      </c>
      <c r="JHA1" s="110" t="s">
        <v>9061</v>
      </c>
      <c r="JHB1" s="110" t="s">
        <v>9062</v>
      </c>
      <c r="JHC1" s="110" t="s">
        <v>9063</v>
      </c>
      <c r="JHD1" s="110" t="s">
        <v>9064</v>
      </c>
      <c r="JHE1" s="110" t="s">
        <v>9065</v>
      </c>
      <c r="JHF1" s="110" t="s">
        <v>9066</v>
      </c>
      <c r="JHG1" s="110" t="s">
        <v>9067</v>
      </c>
      <c r="JHH1" s="110" t="s">
        <v>9068</v>
      </c>
      <c r="JHI1" s="110" t="s">
        <v>9069</v>
      </c>
      <c r="JHJ1" s="110" t="s">
        <v>9070</v>
      </c>
      <c r="JHK1" s="110" t="s">
        <v>9071</v>
      </c>
      <c r="JHL1" s="110" t="s">
        <v>9072</v>
      </c>
      <c r="JHM1" s="110" t="s">
        <v>9073</v>
      </c>
      <c r="JHN1" s="110" t="s">
        <v>9074</v>
      </c>
      <c r="JHO1" s="110" t="s">
        <v>9075</v>
      </c>
      <c r="JHP1" s="110" t="s">
        <v>9076</v>
      </c>
      <c r="JHQ1" s="110" t="s">
        <v>9077</v>
      </c>
      <c r="JHR1" s="110" t="s">
        <v>9078</v>
      </c>
      <c r="JHS1" s="110" t="s">
        <v>9079</v>
      </c>
      <c r="JHT1" s="110" t="s">
        <v>9080</v>
      </c>
      <c r="JHU1" s="110" t="s">
        <v>9081</v>
      </c>
      <c r="JHV1" s="110" t="s">
        <v>9082</v>
      </c>
      <c r="JHW1" s="110" t="s">
        <v>9083</v>
      </c>
      <c r="JHX1" s="110" t="s">
        <v>9084</v>
      </c>
      <c r="JHY1" s="110" t="s">
        <v>9085</v>
      </c>
      <c r="JHZ1" s="110" t="s">
        <v>9086</v>
      </c>
      <c r="JIA1" s="110" t="s">
        <v>9087</v>
      </c>
      <c r="JIB1" s="110" t="s">
        <v>9088</v>
      </c>
      <c r="JIC1" s="110" t="s">
        <v>9089</v>
      </c>
      <c r="JID1" s="110" t="s">
        <v>9090</v>
      </c>
      <c r="JIE1" s="110" t="s">
        <v>9091</v>
      </c>
      <c r="JIF1" s="110" t="s">
        <v>9092</v>
      </c>
      <c r="JIG1" s="110" t="s">
        <v>9093</v>
      </c>
      <c r="JIH1" s="110" t="s">
        <v>9094</v>
      </c>
      <c r="JII1" s="110" t="s">
        <v>9095</v>
      </c>
      <c r="JIJ1" s="110" t="s">
        <v>9096</v>
      </c>
      <c r="JIK1" s="110" t="s">
        <v>9097</v>
      </c>
      <c r="JIL1" s="110" t="s">
        <v>9098</v>
      </c>
      <c r="JIM1" s="110" t="s">
        <v>9099</v>
      </c>
      <c r="JIN1" s="110" t="s">
        <v>9100</v>
      </c>
      <c r="JIO1" s="110" t="s">
        <v>9101</v>
      </c>
      <c r="JIP1" s="110" t="s">
        <v>9102</v>
      </c>
      <c r="JIQ1" s="110" t="s">
        <v>9103</v>
      </c>
      <c r="JIR1" s="110" t="s">
        <v>9104</v>
      </c>
      <c r="JIS1" s="110" t="s">
        <v>9105</v>
      </c>
      <c r="JIT1" s="110" t="s">
        <v>9106</v>
      </c>
      <c r="JIU1" s="110" t="s">
        <v>9107</v>
      </c>
      <c r="JIV1" s="110" t="s">
        <v>9108</v>
      </c>
      <c r="JIW1" s="110" t="s">
        <v>9109</v>
      </c>
      <c r="JIX1" s="110" t="s">
        <v>9110</v>
      </c>
      <c r="JIY1" s="110" t="s">
        <v>9111</v>
      </c>
      <c r="JIZ1" s="110" t="s">
        <v>9112</v>
      </c>
      <c r="JJA1" s="110" t="s">
        <v>9113</v>
      </c>
      <c r="JJB1" s="110" t="s">
        <v>9114</v>
      </c>
      <c r="JJC1" s="110" t="s">
        <v>9115</v>
      </c>
      <c r="JJD1" s="110" t="s">
        <v>9116</v>
      </c>
      <c r="JJE1" s="110" t="s">
        <v>9117</v>
      </c>
      <c r="JJF1" s="110" t="s">
        <v>9118</v>
      </c>
      <c r="JJG1" s="110" t="s">
        <v>9119</v>
      </c>
      <c r="JJH1" s="110" t="s">
        <v>9120</v>
      </c>
      <c r="JJI1" s="110" t="s">
        <v>9121</v>
      </c>
      <c r="JJJ1" s="110" t="s">
        <v>9122</v>
      </c>
      <c r="JJK1" s="110" t="s">
        <v>9123</v>
      </c>
      <c r="JJL1" s="110" t="s">
        <v>9124</v>
      </c>
      <c r="JJM1" s="110" t="s">
        <v>9125</v>
      </c>
      <c r="JJN1" s="110" t="s">
        <v>9126</v>
      </c>
      <c r="JJO1" s="110" t="s">
        <v>9127</v>
      </c>
      <c r="JJP1" s="110" t="s">
        <v>9128</v>
      </c>
      <c r="JJQ1" s="110" t="s">
        <v>9129</v>
      </c>
      <c r="JJR1" s="110" t="s">
        <v>9130</v>
      </c>
      <c r="JJS1" s="110" t="s">
        <v>9131</v>
      </c>
      <c r="JJT1" s="110" t="s">
        <v>9132</v>
      </c>
      <c r="JJU1" s="110" t="s">
        <v>9133</v>
      </c>
      <c r="JJV1" s="110" t="s">
        <v>9134</v>
      </c>
      <c r="JJW1" s="110" t="s">
        <v>9135</v>
      </c>
      <c r="JJX1" s="110" t="s">
        <v>9136</v>
      </c>
      <c r="JJY1" s="110" t="s">
        <v>9137</v>
      </c>
      <c r="JJZ1" s="110" t="s">
        <v>9138</v>
      </c>
      <c r="JKA1" s="110" t="s">
        <v>9139</v>
      </c>
      <c r="JKB1" s="110" t="s">
        <v>9140</v>
      </c>
      <c r="JKC1" s="110" t="s">
        <v>9141</v>
      </c>
      <c r="JKD1" s="110" t="s">
        <v>9142</v>
      </c>
      <c r="JKE1" s="110" t="s">
        <v>9143</v>
      </c>
      <c r="JKF1" s="110" t="s">
        <v>9144</v>
      </c>
      <c r="JKG1" s="110" t="s">
        <v>9145</v>
      </c>
      <c r="JKH1" s="110" t="s">
        <v>9146</v>
      </c>
      <c r="JKI1" s="110" t="s">
        <v>9147</v>
      </c>
      <c r="JKJ1" s="110" t="s">
        <v>9148</v>
      </c>
      <c r="JKK1" s="110" t="s">
        <v>9149</v>
      </c>
      <c r="JKL1" s="110" t="s">
        <v>9150</v>
      </c>
      <c r="JKM1" s="110" t="s">
        <v>9151</v>
      </c>
      <c r="JKN1" s="110" t="s">
        <v>9152</v>
      </c>
      <c r="JKO1" s="110" t="s">
        <v>9153</v>
      </c>
      <c r="JKP1" s="110" t="s">
        <v>9154</v>
      </c>
      <c r="JKQ1" s="110" t="s">
        <v>9155</v>
      </c>
      <c r="JKR1" s="110" t="s">
        <v>9156</v>
      </c>
      <c r="JKS1" s="110" t="s">
        <v>9157</v>
      </c>
      <c r="JKT1" s="110" t="s">
        <v>9158</v>
      </c>
      <c r="JKU1" s="110" t="s">
        <v>9159</v>
      </c>
      <c r="JKV1" s="110" t="s">
        <v>9160</v>
      </c>
      <c r="JKW1" s="110" t="s">
        <v>9161</v>
      </c>
      <c r="JKX1" s="110" t="s">
        <v>9162</v>
      </c>
      <c r="JKY1" s="110" t="s">
        <v>9163</v>
      </c>
      <c r="JKZ1" s="110" t="s">
        <v>9164</v>
      </c>
      <c r="JLA1" s="110" t="s">
        <v>9165</v>
      </c>
      <c r="JLB1" s="110" t="s">
        <v>9166</v>
      </c>
      <c r="JLC1" s="110" t="s">
        <v>9167</v>
      </c>
      <c r="JLD1" s="110" t="s">
        <v>9168</v>
      </c>
      <c r="JLE1" s="110" t="s">
        <v>9169</v>
      </c>
      <c r="JLF1" s="110" t="s">
        <v>9170</v>
      </c>
      <c r="JLG1" s="110" t="s">
        <v>9171</v>
      </c>
      <c r="JLH1" s="110" t="s">
        <v>9172</v>
      </c>
      <c r="JLI1" s="110" t="s">
        <v>9173</v>
      </c>
      <c r="JLJ1" s="110" t="s">
        <v>9174</v>
      </c>
      <c r="JLK1" s="110" t="s">
        <v>9175</v>
      </c>
      <c r="JLL1" s="110" t="s">
        <v>9176</v>
      </c>
      <c r="JLM1" s="110" t="s">
        <v>9177</v>
      </c>
      <c r="JLN1" s="110" t="s">
        <v>9178</v>
      </c>
      <c r="JLO1" s="110" t="s">
        <v>9179</v>
      </c>
      <c r="JLP1" s="110" t="s">
        <v>9180</v>
      </c>
      <c r="JLQ1" s="110" t="s">
        <v>9181</v>
      </c>
      <c r="JLR1" s="110" t="s">
        <v>9182</v>
      </c>
      <c r="JLS1" s="110" t="s">
        <v>9183</v>
      </c>
      <c r="JLT1" s="110" t="s">
        <v>9184</v>
      </c>
      <c r="JLU1" s="110" t="s">
        <v>9185</v>
      </c>
      <c r="JLV1" s="110" t="s">
        <v>9186</v>
      </c>
      <c r="JLW1" s="110" t="s">
        <v>9187</v>
      </c>
      <c r="JLX1" s="110" t="s">
        <v>9188</v>
      </c>
      <c r="JLY1" s="110" t="s">
        <v>9189</v>
      </c>
      <c r="JLZ1" s="110" t="s">
        <v>9190</v>
      </c>
      <c r="JMA1" s="110" t="s">
        <v>9191</v>
      </c>
      <c r="JMB1" s="110" t="s">
        <v>9192</v>
      </c>
      <c r="JMC1" s="110" t="s">
        <v>9193</v>
      </c>
      <c r="JMD1" s="110" t="s">
        <v>9194</v>
      </c>
      <c r="JME1" s="110" t="s">
        <v>9195</v>
      </c>
      <c r="JMF1" s="110" t="s">
        <v>9196</v>
      </c>
      <c r="JMG1" s="110" t="s">
        <v>9197</v>
      </c>
      <c r="JMH1" s="110" t="s">
        <v>9198</v>
      </c>
      <c r="JMI1" s="110" t="s">
        <v>9199</v>
      </c>
      <c r="JMJ1" s="110" t="s">
        <v>9200</v>
      </c>
      <c r="JMK1" s="110" t="s">
        <v>9201</v>
      </c>
      <c r="JML1" s="110" t="s">
        <v>9202</v>
      </c>
      <c r="JMM1" s="110" t="s">
        <v>9203</v>
      </c>
      <c r="JMN1" s="110" t="s">
        <v>9204</v>
      </c>
      <c r="JMO1" s="110" t="s">
        <v>9205</v>
      </c>
      <c r="JMP1" s="110" t="s">
        <v>9206</v>
      </c>
      <c r="JMQ1" s="110" t="s">
        <v>9207</v>
      </c>
      <c r="JMR1" s="110" t="s">
        <v>9208</v>
      </c>
      <c r="JMS1" s="110" t="s">
        <v>9209</v>
      </c>
      <c r="JMT1" s="110" t="s">
        <v>9210</v>
      </c>
      <c r="JMU1" s="110" t="s">
        <v>9211</v>
      </c>
      <c r="JMV1" s="110" t="s">
        <v>9212</v>
      </c>
      <c r="JMW1" s="110" t="s">
        <v>9213</v>
      </c>
      <c r="JMX1" s="110" t="s">
        <v>9214</v>
      </c>
      <c r="JMY1" s="110" t="s">
        <v>9215</v>
      </c>
      <c r="JMZ1" s="110" t="s">
        <v>9216</v>
      </c>
      <c r="JNA1" s="110" t="s">
        <v>9217</v>
      </c>
      <c r="JNB1" s="110" t="s">
        <v>9218</v>
      </c>
      <c r="JNC1" s="110" t="s">
        <v>9219</v>
      </c>
      <c r="JND1" s="110" t="s">
        <v>9220</v>
      </c>
      <c r="JNE1" s="110" t="s">
        <v>9221</v>
      </c>
      <c r="JNF1" s="110" t="s">
        <v>9222</v>
      </c>
      <c r="JNG1" s="110" t="s">
        <v>9223</v>
      </c>
      <c r="JNH1" s="110" t="s">
        <v>9224</v>
      </c>
      <c r="JNI1" s="110" t="s">
        <v>9225</v>
      </c>
      <c r="JNJ1" s="110" t="s">
        <v>9226</v>
      </c>
      <c r="JNK1" s="110" t="s">
        <v>9227</v>
      </c>
      <c r="JNL1" s="110" t="s">
        <v>9228</v>
      </c>
      <c r="JNM1" s="110" t="s">
        <v>9229</v>
      </c>
      <c r="JNN1" s="110" t="s">
        <v>9230</v>
      </c>
      <c r="JNO1" s="110" t="s">
        <v>9231</v>
      </c>
      <c r="JNP1" s="110" t="s">
        <v>9232</v>
      </c>
      <c r="JNQ1" s="110" t="s">
        <v>9233</v>
      </c>
      <c r="JNR1" s="110" t="s">
        <v>9234</v>
      </c>
      <c r="JNS1" s="110" t="s">
        <v>9235</v>
      </c>
      <c r="JNT1" s="110" t="s">
        <v>9236</v>
      </c>
      <c r="JNU1" s="110" t="s">
        <v>9237</v>
      </c>
      <c r="JNV1" s="110" t="s">
        <v>9238</v>
      </c>
      <c r="JNW1" s="110" t="s">
        <v>9239</v>
      </c>
      <c r="JNX1" s="110" t="s">
        <v>9240</v>
      </c>
      <c r="JNY1" s="110" t="s">
        <v>9241</v>
      </c>
      <c r="JNZ1" s="110" t="s">
        <v>9242</v>
      </c>
      <c r="JOA1" s="110" t="s">
        <v>9243</v>
      </c>
      <c r="JOB1" s="110" t="s">
        <v>9244</v>
      </c>
      <c r="JOC1" s="110" t="s">
        <v>9245</v>
      </c>
      <c r="JOD1" s="110" t="s">
        <v>9246</v>
      </c>
      <c r="JOE1" s="110" t="s">
        <v>9247</v>
      </c>
      <c r="JOF1" s="110" t="s">
        <v>9248</v>
      </c>
      <c r="JOG1" s="110" t="s">
        <v>9249</v>
      </c>
      <c r="JOH1" s="110" t="s">
        <v>9250</v>
      </c>
      <c r="JOI1" s="110" t="s">
        <v>9251</v>
      </c>
      <c r="JOJ1" s="110" t="s">
        <v>9252</v>
      </c>
      <c r="JOK1" s="110" t="s">
        <v>9253</v>
      </c>
      <c r="JOL1" s="110" t="s">
        <v>9254</v>
      </c>
      <c r="JOM1" s="110" t="s">
        <v>9255</v>
      </c>
      <c r="JON1" s="110" t="s">
        <v>9256</v>
      </c>
      <c r="JOO1" s="110" t="s">
        <v>9257</v>
      </c>
      <c r="JOP1" s="110" t="s">
        <v>9258</v>
      </c>
      <c r="JOQ1" s="110" t="s">
        <v>9259</v>
      </c>
      <c r="JOR1" s="110" t="s">
        <v>9260</v>
      </c>
      <c r="JOS1" s="110" t="s">
        <v>9261</v>
      </c>
      <c r="JOT1" s="110" t="s">
        <v>9262</v>
      </c>
      <c r="JOU1" s="110" t="s">
        <v>9263</v>
      </c>
      <c r="JOV1" s="110" t="s">
        <v>9264</v>
      </c>
      <c r="JOW1" s="110" t="s">
        <v>9265</v>
      </c>
      <c r="JOX1" s="110" t="s">
        <v>9266</v>
      </c>
      <c r="JOY1" s="110" t="s">
        <v>9267</v>
      </c>
      <c r="JOZ1" s="110" t="s">
        <v>9268</v>
      </c>
      <c r="JPA1" s="110" t="s">
        <v>9269</v>
      </c>
      <c r="JPB1" s="110" t="s">
        <v>9270</v>
      </c>
      <c r="JPC1" s="110" t="s">
        <v>9271</v>
      </c>
      <c r="JPD1" s="110" t="s">
        <v>9272</v>
      </c>
      <c r="JPE1" s="110" t="s">
        <v>9273</v>
      </c>
      <c r="JPF1" s="110" t="s">
        <v>9274</v>
      </c>
      <c r="JPG1" s="110" t="s">
        <v>9275</v>
      </c>
      <c r="JPH1" s="110" t="s">
        <v>9276</v>
      </c>
      <c r="JPI1" s="110" t="s">
        <v>9277</v>
      </c>
      <c r="JPJ1" s="110" t="s">
        <v>9278</v>
      </c>
      <c r="JPK1" s="110" t="s">
        <v>9279</v>
      </c>
      <c r="JPL1" s="110" t="s">
        <v>9280</v>
      </c>
      <c r="JPM1" s="110" t="s">
        <v>9281</v>
      </c>
      <c r="JPN1" s="110" t="s">
        <v>9282</v>
      </c>
      <c r="JPO1" s="110" t="s">
        <v>9283</v>
      </c>
      <c r="JPP1" s="110" t="s">
        <v>9284</v>
      </c>
      <c r="JPQ1" s="110" t="s">
        <v>9285</v>
      </c>
      <c r="JPR1" s="110" t="s">
        <v>9286</v>
      </c>
      <c r="JPS1" s="110" t="s">
        <v>9287</v>
      </c>
      <c r="JPT1" s="110" t="s">
        <v>9288</v>
      </c>
      <c r="JPU1" s="110" t="s">
        <v>9289</v>
      </c>
      <c r="JPV1" s="110" t="s">
        <v>9290</v>
      </c>
      <c r="JPW1" s="110" t="s">
        <v>9291</v>
      </c>
      <c r="JPX1" s="110" t="s">
        <v>9292</v>
      </c>
      <c r="JPY1" s="110" t="s">
        <v>9293</v>
      </c>
      <c r="JPZ1" s="110" t="s">
        <v>9294</v>
      </c>
      <c r="JQA1" s="110" t="s">
        <v>9295</v>
      </c>
      <c r="JQB1" s="110" t="s">
        <v>9296</v>
      </c>
      <c r="JQC1" s="110" t="s">
        <v>9297</v>
      </c>
      <c r="JQD1" s="110" t="s">
        <v>9298</v>
      </c>
      <c r="JQE1" s="110" t="s">
        <v>9299</v>
      </c>
      <c r="JQF1" s="110" t="s">
        <v>9300</v>
      </c>
      <c r="JQG1" s="110" t="s">
        <v>9301</v>
      </c>
      <c r="JQH1" s="110" t="s">
        <v>9302</v>
      </c>
      <c r="JQI1" s="110" t="s">
        <v>9303</v>
      </c>
      <c r="JQJ1" s="110" t="s">
        <v>9304</v>
      </c>
      <c r="JQK1" s="110" t="s">
        <v>9305</v>
      </c>
      <c r="JQL1" s="110" t="s">
        <v>9306</v>
      </c>
      <c r="JQM1" s="110" t="s">
        <v>9307</v>
      </c>
      <c r="JQN1" s="110" t="s">
        <v>9308</v>
      </c>
      <c r="JQO1" s="110" t="s">
        <v>9309</v>
      </c>
      <c r="JQP1" s="110" t="s">
        <v>9310</v>
      </c>
      <c r="JQQ1" s="110" t="s">
        <v>9311</v>
      </c>
      <c r="JQR1" s="110" t="s">
        <v>9312</v>
      </c>
      <c r="JQS1" s="110" t="s">
        <v>9313</v>
      </c>
      <c r="JQT1" s="110" t="s">
        <v>9314</v>
      </c>
      <c r="JQU1" s="110" t="s">
        <v>9315</v>
      </c>
      <c r="JQV1" s="110" t="s">
        <v>9316</v>
      </c>
      <c r="JQW1" s="110" t="s">
        <v>9317</v>
      </c>
      <c r="JQX1" s="110" t="s">
        <v>9318</v>
      </c>
      <c r="JQY1" s="110" t="s">
        <v>9319</v>
      </c>
      <c r="JQZ1" s="110" t="s">
        <v>9320</v>
      </c>
      <c r="JRA1" s="110" t="s">
        <v>9321</v>
      </c>
      <c r="JRB1" s="110" t="s">
        <v>9322</v>
      </c>
      <c r="JRC1" s="110" t="s">
        <v>9323</v>
      </c>
      <c r="JRD1" s="110" t="s">
        <v>9324</v>
      </c>
      <c r="JRE1" s="110" t="s">
        <v>9325</v>
      </c>
      <c r="JRF1" s="110" t="s">
        <v>9326</v>
      </c>
      <c r="JRG1" s="110" t="s">
        <v>9327</v>
      </c>
      <c r="JRH1" s="110" t="s">
        <v>9328</v>
      </c>
      <c r="JRI1" s="110" t="s">
        <v>9329</v>
      </c>
      <c r="JRJ1" s="110" t="s">
        <v>9330</v>
      </c>
      <c r="JRK1" s="110" t="s">
        <v>9331</v>
      </c>
      <c r="JRL1" s="110" t="s">
        <v>9332</v>
      </c>
      <c r="JRM1" s="110" t="s">
        <v>9333</v>
      </c>
      <c r="JRN1" s="110" t="s">
        <v>9334</v>
      </c>
      <c r="JRO1" s="110" t="s">
        <v>9335</v>
      </c>
      <c r="JRP1" s="110" t="s">
        <v>9336</v>
      </c>
      <c r="JRQ1" s="110" t="s">
        <v>9337</v>
      </c>
      <c r="JRR1" s="110" t="s">
        <v>9338</v>
      </c>
      <c r="JRS1" s="110" t="s">
        <v>9339</v>
      </c>
      <c r="JRT1" s="110" t="s">
        <v>9340</v>
      </c>
      <c r="JRU1" s="110" t="s">
        <v>9341</v>
      </c>
      <c r="JRV1" s="110" t="s">
        <v>9342</v>
      </c>
      <c r="JRW1" s="110" t="s">
        <v>9343</v>
      </c>
      <c r="JRX1" s="110" t="s">
        <v>9344</v>
      </c>
      <c r="JRY1" s="110" t="s">
        <v>9345</v>
      </c>
      <c r="JRZ1" s="110" t="s">
        <v>9346</v>
      </c>
      <c r="JSA1" s="110" t="s">
        <v>9347</v>
      </c>
      <c r="JSB1" s="110" t="s">
        <v>9348</v>
      </c>
      <c r="JSC1" s="110" t="s">
        <v>9349</v>
      </c>
      <c r="JSD1" s="110" t="s">
        <v>9350</v>
      </c>
      <c r="JSE1" s="110" t="s">
        <v>9351</v>
      </c>
      <c r="JSF1" s="110" t="s">
        <v>9352</v>
      </c>
      <c r="JSG1" s="110" t="s">
        <v>9353</v>
      </c>
      <c r="JSH1" s="110" t="s">
        <v>9354</v>
      </c>
      <c r="JSI1" s="110" t="s">
        <v>9355</v>
      </c>
      <c r="JSJ1" s="110" t="s">
        <v>9356</v>
      </c>
      <c r="JSK1" s="110" t="s">
        <v>9357</v>
      </c>
      <c r="JSL1" s="110" t="s">
        <v>9358</v>
      </c>
      <c r="JSM1" s="110" t="s">
        <v>9359</v>
      </c>
      <c r="JSN1" s="110" t="s">
        <v>9360</v>
      </c>
      <c r="JSO1" s="110" t="s">
        <v>9361</v>
      </c>
      <c r="JSP1" s="110" t="s">
        <v>9362</v>
      </c>
      <c r="JSQ1" s="110" t="s">
        <v>9363</v>
      </c>
      <c r="JSR1" s="110" t="s">
        <v>9364</v>
      </c>
      <c r="JSS1" s="110" t="s">
        <v>9365</v>
      </c>
      <c r="JST1" s="110" t="s">
        <v>9366</v>
      </c>
      <c r="JSU1" s="110" t="s">
        <v>9367</v>
      </c>
      <c r="JSV1" s="110" t="s">
        <v>9368</v>
      </c>
      <c r="JSW1" s="110" t="s">
        <v>9369</v>
      </c>
      <c r="JSX1" s="110" t="s">
        <v>9370</v>
      </c>
      <c r="JSY1" s="110" t="s">
        <v>9371</v>
      </c>
      <c r="JSZ1" s="110" t="s">
        <v>9372</v>
      </c>
      <c r="JTA1" s="110" t="s">
        <v>9373</v>
      </c>
      <c r="JTB1" s="110" t="s">
        <v>9374</v>
      </c>
      <c r="JTC1" s="110" t="s">
        <v>9375</v>
      </c>
      <c r="JTD1" s="110" t="s">
        <v>9376</v>
      </c>
      <c r="JTE1" s="110" t="s">
        <v>9377</v>
      </c>
      <c r="JTF1" s="110" t="s">
        <v>9378</v>
      </c>
      <c r="JTG1" s="110" t="s">
        <v>9379</v>
      </c>
      <c r="JTH1" s="110" t="s">
        <v>9380</v>
      </c>
      <c r="JTI1" s="110" t="s">
        <v>9381</v>
      </c>
      <c r="JTJ1" s="110" t="s">
        <v>9382</v>
      </c>
      <c r="JTK1" s="110" t="s">
        <v>9383</v>
      </c>
      <c r="JTL1" s="110" t="s">
        <v>9384</v>
      </c>
      <c r="JTM1" s="110" t="s">
        <v>9385</v>
      </c>
      <c r="JTN1" s="110" t="s">
        <v>9386</v>
      </c>
      <c r="JTO1" s="110" t="s">
        <v>9387</v>
      </c>
      <c r="JTP1" s="110" t="s">
        <v>9388</v>
      </c>
      <c r="JTQ1" s="110" t="s">
        <v>9389</v>
      </c>
      <c r="JTR1" s="110" t="s">
        <v>9390</v>
      </c>
      <c r="JTS1" s="110" t="s">
        <v>9391</v>
      </c>
      <c r="JTT1" s="110" t="s">
        <v>9392</v>
      </c>
      <c r="JTU1" s="110" t="s">
        <v>9393</v>
      </c>
      <c r="JTV1" s="110" t="s">
        <v>9394</v>
      </c>
      <c r="JTW1" s="110" t="s">
        <v>9395</v>
      </c>
      <c r="JTX1" s="110" t="s">
        <v>9396</v>
      </c>
      <c r="JTY1" s="110" t="s">
        <v>9397</v>
      </c>
      <c r="JTZ1" s="110" t="s">
        <v>9398</v>
      </c>
      <c r="JUA1" s="110" t="s">
        <v>9399</v>
      </c>
      <c r="JUB1" s="110" t="s">
        <v>9400</v>
      </c>
      <c r="JUC1" s="110" t="s">
        <v>9401</v>
      </c>
      <c r="JUD1" s="110" t="s">
        <v>9402</v>
      </c>
      <c r="JUE1" s="110" t="s">
        <v>9403</v>
      </c>
      <c r="JUF1" s="110" t="s">
        <v>9404</v>
      </c>
      <c r="JUG1" s="110" t="s">
        <v>9405</v>
      </c>
      <c r="JUH1" s="110" t="s">
        <v>9406</v>
      </c>
      <c r="JUI1" s="110" t="s">
        <v>9407</v>
      </c>
      <c r="JUJ1" s="110" t="s">
        <v>9408</v>
      </c>
      <c r="JUK1" s="110" t="s">
        <v>9409</v>
      </c>
      <c r="JUL1" s="110" t="s">
        <v>9410</v>
      </c>
      <c r="JUM1" s="110" t="s">
        <v>9411</v>
      </c>
      <c r="JUN1" s="110" t="s">
        <v>9412</v>
      </c>
      <c r="JUO1" s="110" t="s">
        <v>9413</v>
      </c>
      <c r="JUP1" s="110" t="s">
        <v>9414</v>
      </c>
      <c r="JUQ1" s="110" t="s">
        <v>9415</v>
      </c>
      <c r="JUR1" s="110" t="s">
        <v>9416</v>
      </c>
      <c r="JUS1" s="110" t="s">
        <v>9417</v>
      </c>
      <c r="JUT1" s="110" t="s">
        <v>9418</v>
      </c>
      <c r="JUU1" s="110" t="s">
        <v>9419</v>
      </c>
      <c r="JUV1" s="110" t="s">
        <v>9420</v>
      </c>
      <c r="JUW1" s="110" t="s">
        <v>9421</v>
      </c>
      <c r="JUX1" s="110" t="s">
        <v>9422</v>
      </c>
      <c r="JUY1" s="110" t="s">
        <v>9423</v>
      </c>
      <c r="JUZ1" s="110" t="s">
        <v>9424</v>
      </c>
      <c r="JVA1" s="110" t="s">
        <v>9425</v>
      </c>
      <c r="JVB1" s="110" t="s">
        <v>9426</v>
      </c>
      <c r="JVC1" s="110" t="s">
        <v>9427</v>
      </c>
      <c r="JVD1" s="110" t="s">
        <v>9428</v>
      </c>
      <c r="JVE1" s="110" t="s">
        <v>9429</v>
      </c>
      <c r="JVF1" s="110" t="s">
        <v>9430</v>
      </c>
      <c r="JVG1" s="110" t="s">
        <v>9431</v>
      </c>
      <c r="JVH1" s="110" t="s">
        <v>9432</v>
      </c>
      <c r="JVI1" s="110" t="s">
        <v>9433</v>
      </c>
      <c r="JVJ1" s="110" t="s">
        <v>9434</v>
      </c>
      <c r="JVK1" s="110" t="s">
        <v>9435</v>
      </c>
      <c r="JVL1" s="110" t="s">
        <v>9436</v>
      </c>
      <c r="JVM1" s="110" t="s">
        <v>9437</v>
      </c>
      <c r="JVN1" s="110" t="s">
        <v>9438</v>
      </c>
      <c r="JVO1" s="110" t="s">
        <v>9439</v>
      </c>
      <c r="JVP1" s="110" t="s">
        <v>9440</v>
      </c>
      <c r="JVQ1" s="110" t="s">
        <v>9441</v>
      </c>
      <c r="JVR1" s="110" t="s">
        <v>9442</v>
      </c>
      <c r="JVS1" s="110" t="s">
        <v>9443</v>
      </c>
      <c r="JVT1" s="110" t="s">
        <v>9444</v>
      </c>
      <c r="JVU1" s="110" t="s">
        <v>9445</v>
      </c>
      <c r="JVV1" s="110" t="s">
        <v>9446</v>
      </c>
      <c r="JVW1" s="110" t="s">
        <v>9447</v>
      </c>
      <c r="JVX1" s="110" t="s">
        <v>9448</v>
      </c>
      <c r="JVY1" s="110" t="s">
        <v>9449</v>
      </c>
      <c r="JVZ1" s="110" t="s">
        <v>9450</v>
      </c>
      <c r="JWA1" s="110" t="s">
        <v>9451</v>
      </c>
      <c r="JWB1" s="110" t="s">
        <v>9452</v>
      </c>
      <c r="JWC1" s="110" t="s">
        <v>9453</v>
      </c>
      <c r="JWD1" s="110" t="s">
        <v>9454</v>
      </c>
      <c r="JWE1" s="110" t="s">
        <v>9455</v>
      </c>
      <c r="JWF1" s="110" t="s">
        <v>9456</v>
      </c>
      <c r="JWG1" s="110" t="s">
        <v>9457</v>
      </c>
      <c r="JWH1" s="110" t="s">
        <v>9458</v>
      </c>
      <c r="JWI1" s="110" t="s">
        <v>9459</v>
      </c>
      <c r="JWJ1" s="110" t="s">
        <v>9460</v>
      </c>
      <c r="JWK1" s="110" t="s">
        <v>9461</v>
      </c>
      <c r="JWL1" s="110" t="s">
        <v>9462</v>
      </c>
      <c r="JWM1" s="110" t="s">
        <v>9463</v>
      </c>
      <c r="JWN1" s="110" t="s">
        <v>9464</v>
      </c>
      <c r="JWO1" s="110" t="s">
        <v>9465</v>
      </c>
      <c r="JWP1" s="110" t="s">
        <v>9466</v>
      </c>
      <c r="JWQ1" s="110" t="s">
        <v>9467</v>
      </c>
      <c r="JWR1" s="110" t="s">
        <v>9468</v>
      </c>
      <c r="JWS1" s="110" t="s">
        <v>9469</v>
      </c>
      <c r="JWT1" s="110" t="s">
        <v>9470</v>
      </c>
      <c r="JWU1" s="110" t="s">
        <v>9471</v>
      </c>
      <c r="JWV1" s="110" t="s">
        <v>9472</v>
      </c>
      <c r="JWW1" s="110" t="s">
        <v>9473</v>
      </c>
      <c r="JWX1" s="110" t="s">
        <v>9474</v>
      </c>
      <c r="JWY1" s="110" t="s">
        <v>9475</v>
      </c>
      <c r="JWZ1" s="110" t="s">
        <v>9476</v>
      </c>
      <c r="JXA1" s="110" t="s">
        <v>9477</v>
      </c>
      <c r="JXB1" s="110" t="s">
        <v>9478</v>
      </c>
      <c r="JXC1" s="110" t="s">
        <v>9479</v>
      </c>
      <c r="JXD1" s="110" t="s">
        <v>9480</v>
      </c>
      <c r="JXE1" s="110" t="s">
        <v>9481</v>
      </c>
      <c r="JXF1" s="110" t="s">
        <v>9482</v>
      </c>
      <c r="JXG1" s="110" t="s">
        <v>9483</v>
      </c>
      <c r="JXH1" s="110" t="s">
        <v>9484</v>
      </c>
      <c r="JXI1" s="110" t="s">
        <v>9485</v>
      </c>
      <c r="JXJ1" s="110" t="s">
        <v>9486</v>
      </c>
      <c r="JXK1" s="110" t="s">
        <v>9487</v>
      </c>
      <c r="JXL1" s="110" t="s">
        <v>9488</v>
      </c>
      <c r="JXM1" s="110" t="s">
        <v>9489</v>
      </c>
      <c r="JXN1" s="110" t="s">
        <v>9490</v>
      </c>
      <c r="JXO1" s="110" t="s">
        <v>9491</v>
      </c>
      <c r="JXP1" s="110" t="s">
        <v>9492</v>
      </c>
      <c r="JXQ1" s="110" t="s">
        <v>9493</v>
      </c>
      <c r="JXR1" s="110" t="s">
        <v>9494</v>
      </c>
      <c r="JXS1" s="110" t="s">
        <v>9495</v>
      </c>
      <c r="JXT1" s="110" t="s">
        <v>9496</v>
      </c>
      <c r="JXU1" s="110" t="s">
        <v>9497</v>
      </c>
      <c r="JXV1" s="110" t="s">
        <v>9498</v>
      </c>
      <c r="JXW1" s="110" t="s">
        <v>9499</v>
      </c>
      <c r="JXX1" s="110" t="s">
        <v>9500</v>
      </c>
      <c r="JXY1" s="110" t="s">
        <v>9501</v>
      </c>
      <c r="JXZ1" s="110" t="s">
        <v>9502</v>
      </c>
      <c r="JYA1" s="110" t="s">
        <v>9503</v>
      </c>
      <c r="JYB1" s="110" t="s">
        <v>9504</v>
      </c>
      <c r="JYC1" s="110" t="s">
        <v>9505</v>
      </c>
      <c r="JYD1" s="110" t="s">
        <v>9506</v>
      </c>
      <c r="JYE1" s="110" t="s">
        <v>9507</v>
      </c>
      <c r="JYF1" s="110" t="s">
        <v>9508</v>
      </c>
      <c r="JYG1" s="110" t="s">
        <v>9509</v>
      </c>
      <c r="JYH1" s="110" t="s">
        <v>9510</v>
      </c>
      <c r="JYI1" s="110" t="s">
        <v>9511</v>
      </c>
      <c r="JYJ1" s="110" t="s">
        <v>9512</v>
      </c>
      <c r="JYK1" s="110" t="s">
        <v>9513</v>
      </c>
      <c r="JYL1" s="110" t="s">
        <v>9514</v>
      </c>
      <c r="JYM1" s="110" t="s">
        <v>9515</v>
      </c>
      <c r="JYN1" s="110" t="s">
        <v>9516</v>
      </c>
      <c r="JYO1" s="110" t="s">
        <v>9517</v>
      </c>
      <c r="JYP1" s="110" t="s">
        <v>9518</v>
      </c>
      <c r="JYQ1" s="110" t="s">
        <v>9519</v>
      </c>
      <c r="JYR1" s="110" t="s">
        <v>9520</v>
      </c>
      <c r="JYS1" s="110" t="s">
        <v>9521</v>
      </c>
      <c r="JYT1" s="110" t="s">
        <v>9522</v>
      </c>
      <c r="JYU1" s="110" t="s">
        <v>9523</v>
      </c>
      <c r="JYV1" s="110" t="s">
        <v>9524</v>
      </c>
      <c r="JYW1" s="110" t="s">
        <v>9525</v>
      </c>
      <c r="JYX1" s="110" t="s">
        <v>9526</v>
      </c>
      <c r="JYY1" s="110" t="s">
        <v>9527</v>
      </c>
      <c r="JYZ1" s="110" t="s">
        <v>9528</v>
      </c>
      <c r="JZA1" s="110" t="s">
        <v>9529</v>
      </c>
      <c r="JZB1" s="110" t="s">
        <v>9530</v>
      </c>
      <c r="JZC1" s="110" t="s">
        <v>9531</v>
      </c>
      <c r="JZD1" s="110" t="s">
        <v>9532</v>
      </c>
      <c r="JZE1" s="110" t="s">
        <v>9533</v>
      </c>
      <c r="JZF1" s="110" t="s">
        <v>9534</v>
      </c>
      <c r="JZG1" s="110" t="s">
        <v>9535</v>
      </c>
      <c r="JZH1" s="110" t="s">
        <v>9536</v>
      </c>
      <c r="JZI1" s="110" t="s">
        <v>9537</v>
      </c>
      <c r="JZJ1" s="110" t="s">
        <v>9538</v>
      </c>
      <c r="JZK1" s="110" t="s">
        <v>9539</v>
      </c>
      <c r="JZL1" s="110" t="s">
        <v>9540</v>
      </c>
      <c r="JZM1" s="110" t="s">
        <v>9541</v>
      </c>
      <c r="JZN1" s="110" t="s">
        <v>9542</v>
      </c>
      <c r="JZO1" s="110" t="s">
        <v>9543</v>
      </c>
      <c r="JZP1" s="110" t="s">
        <v>9544</v>
      </c>
      <c r="JZQ1" s="110" t="s">
        <v>9545</v>
      </c>
      <c r="JZR1" s="110" t="s">
        <v>9546</v>
      </c>
      <c r="JZS1" s="110" t="s">
        <v>9547</v>
      </c>
      <c r="JZT1" s="110" t="s">
        <v>9548</v>
      </c>
      <c r="JZU1" s="110" t="s">
        <v>9549</v>
      </c>
      <c r="JZV1" s="110" t="s">
        <v>9550</v>
      </c>
      <c r="JZW1" s="110" t="s">
        <v>9551</v>
      </c>
      <c r="JZX1" s="110" t="s">
        <v>9552</v>
      </c>
      <c r="JZY1" s="110" t="s">
        <v>9553</v>
      </c>
      <c r="JZZ1" s="110" t="s">
        <v>9554</v>
      </c>
      <c r="KAA1" s="110" t="s">
        <v>9555</v>
      </c>
      <c r="KAB1" s="110" t="s">
        <v>9556</v>
      </c>
      <c r="KAC1" s="110" t="s">
        <v>9557</v>
      </c>
      <c r="KAD1" s="110" t="s">
        <v>9558</v>
      </c>
      <c r="KAE1" s="110" t="s">
        <v>9559</v>
      </c>
      <c r="KAF1" s="110" t="s">
        <v>9560</v>
      </c>
      <c r="KAG1" s="110" t="s">
        <v>9561</v>
      </c>
      <c r="KAH1" s="110" t="s">
        <v>9562</v>
      </c>
      <c r="KAI1" s="110" t="s">
        <v>9563</v>
      </c>
      <c r="KAJ1" s="110" t="s">
        <v>9564</v>
      </c>
      <c r="KAK1" s="110" t="s">
        <v>9565</v>
      </c>
      <c r="KAL1" s="110" t="s">
        <v>9566</v>
      </c>
      <c r="KAM1" s="110" t="s">
        <v>9567</v>
      </c>
      <c r="KAN1" s="110" t="s">
        <v>9568</v>
      </c>
      <c r="KAO1" s="110" t="s">
        <v>9569</v>
      </c>
      <c r="KAP1" s="110" t="s">
        <v>9570</v>
      </c>
      <c r="KAQ1" s="110" t="s">
        <v>9571</v>
      </c>
      <c r="KAR1" s="110" t="s">
        <v>9572</v>
      </c>
      <c r="KAS1" s="110" t="s">
        <v>9573</v>
      </c>
      <c r="KAT1" s="110" t="s">
        <v>9574</v>
      </c>
      <c r="KAU1" s="110" t="s">
        <v>9575</v>
      </c>
      <c r="KAV1" s="110" t="s">
        <v>9576</v>
      </c>
      <c r="KAW1" s="110" t="s">
        <v>9577</v>
      </c>
      <c r="KAX1" s="110" t="s">
        <v>9578</v>
      </c>
      <c r="KAY1" s="110" t="s">
        <v>9579</v>
      </c>
      <c r="KAZ1" s="110" t="s">
        <v>9580</v>
      </c>
      <c r="KBA1" s="110" t="s">
        <v>9581</v>
      </c>
      <c r="KBB1" s="110" t="s">
        <v>9582</v>
      </c>
      <c r="KBC1" s="110" t="s">
        <v>9583</v>
      </c>
      <c r="KBD1" s="110" t="s">
        <v>9584</v>
      </c>
      <c r="KBE1" s="110" t="s">
        <v>9585</v>
      </c>
      <c r="KBF1" s="110" t="s">
        <v>9586</v>
      </c>
      <c r="KBG1" s="110" t="s">
        <v>9587</v>
      </c>
      <c r="KBH1" s="110" t="s">
        <v>9588</v>
      </c>
      <c r="KBI1" s="110" t="s">
        <v>9589</v>
      </c>
      <c r="KBJ1" s="110" t="s">
        <v>9590</v>
      </c>
      <c r="KBK1" s="110" t="s">
        <v>9591</v>
      </c>
      <c r="KBL1" s="110" t="s">
        <v>9592</v>
      </c>
      <c r="KBM1" s="110" t="s">
        <v>9593</v>
      </c>
      <c r="KBN1" s="110" t="s">
        <v>9594</v>
      </c>
      <c r="KBO1" s="110" t="s">
        <v>9595</v>
      </c>
      <c r="KBP1" s="110" t="s">
        <v>9596</v>
      </c>
      <c r="KBQ1" s="110" t="s">
        <v>9597</v>
      </c>
      <c r="KBR1" s="110" t="s">
        <v>9598</v>
      </c>
      <c r="KBS1" s="110" t="s">
        <v>9599</v>
      </c>
      <c r="KBT1" s="110" t="s">
        <v>9600</v>
      </c>
      <c r="KBU1" s="110" t="s">
        <v>9601</v>
      </c>
      <c r="KBV1" s="110" t="s">
        <v>9602</v>
      </c>
      <c r="KBW1" s="110" t="s">
        <v>9603</v>
      </c>
      <c r="KBX1" s="110" t="s">
        <v>9604</v>
      </c>
      <c r="KBY1" s="110" t="s">
        <v>9605</v>
      </c>
      <c r="KBZ1" s="110" t="s">
        <v>9606</v>
      </c>
      <c r="KCA1" s="110" t="s">
        <v>9607</v>
      </c>
      <c r="KCB1" s="110" t="s">
        <v>9608</v>
      </c>
      <c r="KCC1" s="110" t="s">
        <v>9609</v>
      </c>
      <c r="KCD1" s="110" t="s">
        <v>9610</v>
      </c>
      <c r="KCE1" s="110" t="s">
        <v>9611</v>
      </c>
      <c r="KCF1" s="110" t="s">
        <v>9612</v>
      </c>
      <c r="KCG1" s="110" t="s">
        <v>9613</v>
      </c>
      <c r="KCH1" s="110" t="s">
        <v>9614</v>
      </c>
      <c r="KCI1" s="110" t="s">
        <v>9615</v>
      </c>
      <c r="KCJ1" s="110" t="s">
        <v>9616</v>
      </c>
      <c r="KCK1" s="110" t="s">
        <v>9617</v>
      </c>
      <c r="KCL1" s="110" t="s">
        <v>9618</v>
      </c>
      <c r="KCM1" s="110" t="s">
        <v>9619</v>
      </c>
      <c r="KCN1" s="110" t="s">
        <v>9620</v>
      </c>
      <c r="KCO1" s="110" t="s">
        <v>9621</v>
      </c>
      <c r="KCP1" s="110" t="s">
        <v>9622</v>
      </c>
      <c r="KCQ1" s="110" t="s">
        <v>9623</v>
      </c>
      <c r="KCR1" s="110" t="s">
        <v>9624</v>
      </c>
      <c r="KCS1" s="110" t="s">
        <v>9625</v>
      </c>
      <c r="KCT1" s="110" t="s">
        <v>9626</v>
      </c>
      <c r="KCU1" s="110" t="s">
        <v>9627</v>
      </c>
      <c r="KCV1" s="110" t="s">
        <v>9628</v>
      </c>
      <c r="KCW1" s="110" t="s">
        <v>9629</v>
      </c>
      <c r="KCX1" s="110" t="s">
        <v>9630</v>
      </c>
      <c r="KCY1" s="110" t="s">
        <v>9631</v>
      </c>
      <c r="KCZ1" s="110" t="s">
        <v>9632</v>
      </c>
      <c r="KDA1" s="110" t="s">
        <v>9633</v>
      </c>
      <c r="KDB1" s="110" t="s">
        <v>9634</v>
      </c>
      <c r="KDC1" s="110" t="s">
        <v>9635</v>
      </c>
      <c r="KDD1" s="110" t="s">
        <v>9636</v>
      </c>
      <c r="KDE1" s="110" t="s">
        <v>9637</v>
      </c>
      <c r="KDF1" s="110" t="s">
        <v>9638</v>
      </c>
      <c r="KDG1" s="110" t="s">
        <v>9639</v>
      </c>
      <c r="KDH1" s="110" t="s">
        <v>9640</v>
      </c>
      <c r="KDI1" s="110" t="s">
        <v>9641</v>
      </c>
      <c r="KDJ1" s="110" t="s">
        <v>9642</v>
      </c>
      <c r="KDK1" s="110" t="s">
        <v>9643</v>
      </c>
      <c r="KDL1" s="110" t="s">
        <v>9644</v>
      </c>
      <c r="KDM1" s="110" t="s">
        <v>9645</v>
      </c>
      <c r="KDN1" s="110" t="s">
        <v>9646</v>
      </c>
      <c r="KDO1" s="110" t="s">
        <v>9647</v>
      </c>
      <c r="KDP1" s="110" t="s">
        <v>9648</v>
      </c>
      <c r="KDQ1" s="110" t="s">
        <v>9649</v>
      </c>
      <c r="KDR1" s="110" t="s">
        <v>9650</v>
      </c>
      <c r="KDS1" s="110" t="s">
        <v>9651</v>
      </c>
      <c r="KDT1" s="110" t="s">
        <v>9652</v>
      </c>
      <c r="KDU1" s="110" t="s">
        <v>9653</v>
      </c>
      <c r="KDV1" s="110" t="s">
        <v>9654</v>
      </c>
      <c r="KDW1" s="110" t="s">
        <v>9655</v>
      </c>
      <c r="KDX1" s="110" t="s">
        <v>9656</v>
      </c>
      <c r="KDY1" s="110" t="s">
        <v>9657</v>
      </c>
      <c r="KDZ1" s="110" t="s">
        <v>9658</v>
      </c>
      <c r="KEA1" s="110" t="s">
        <v>9659</v>
      </c>
      <c r="KEB1" s="110" t="s">
        <v>9660</v>
      </c>
      <c r="KEC1" s="110" t="s">
        <v>9661</v>
      </c>
      <c r="KED1" s="110" t="s">
        <v>9662</v>
      </c>
      <c r="KEE1" s="110" t="s">
        <v>9663</v>
      </c>
      <c r="KEF1" s="110" t="s">
        <v>9664</v>
      </c>
      <c r="KEG1" s="110" t="s">
        <v>9665</v>
      </c>
      <c r="KEH1" s="110" t="s">
        <v>9666</v>
      </c>
      <c r="KEI1" s="110" t="s">
        <v>9667</v>
      </c>
      <c r="KEJ1" s="110" t="s">
        <v>9668</v>
      </c>
      <c r="KEK1" s="110" t="s">
        <v>9669</v>
      </c>
      <c r="KEL1" s="110" t="s">
        <v>9670</v>
      </c>
      <c r="KEM1" s="110" t="s">
        <v>9671</v>
      </c>
      <c r="KEN1" s="110" t="s">
        <v>9672</v>
      </c>
      <c r="KEO1" s="110" t="s">
        <v>9673</v>
      </c>
      <c r="KEP1" s="110" t="s">
        <v>9674</v>
      </c>
      <c r="KEQ1" s="110" t="s">
        <v>9675</v>
      </c>
      <c r="KER1" s="110" t="s">
        <v>9676</v>
      </c>
      <c r="KES1" s="110" t="s">
        <v>9677</v>
      </c>
      <c r="KET1" s="110" t="s">
        <v>9678</v>
      </c>
      <c r="KEU1" s="110" t="s">
        <v>9679</v>
      </c>
      <c r="KEV1" s="110" t="s">
        <v>9680</v>
      </c>
      <c r="KEW1" s="110" t="s">
        <v>9681</v>
      </c>
      <c r="KEX1" s="110" t="s">
        <v>9682</v>
      </c>
      <c r="KEY1" s="110" t="s">
        <v>9683</v>
      </c>
      <c r="KEZ1" s="110" t="s">
        <v>9684</v>
      </c>
      <c r="KFA1" s="110" t="s">
        <v>9685</v>
      </c>
      <c r="KFB1" s="110" t="s">
        <v>9686</v>
      </c>
      <c r="KFC1" s="110" t="s">
        <v>9687</v>
      </c>
      <c r="KFD1" s="110" t="s">
        <v>9688</v>
      </c>
      <c r="KFE1" s="110" t="s">
        <v>9689</v>
      </c>
      <c r="KFF1" s="110" t="s">
        <v>9690</v>
      </c>
      <c r="KFG1" s="110" t="s">
        <v>9691</v>
      </c>
      <c r="KFH1" s="110" t="s">
        <v>9692</v>
      </c>
      <c r="KFI1" s="110" t="s">
        <v>9693</v>
      </c>
      <c r="KFJ1" s="110" t="s">
        <v>9694</v>
      </c>
      <c r="KFK1" s="110" t="s">
        <v>9695</v>
      </c>
      <c r="KFL1" s="110" t="s">
        <v>9696</v>
      </c>
      <c r="KFM1" s="110" t="s">
        <v>9697</v>
      </c>
      <c r="KFN1" s="110" t="s">
        <v>9698</v>
      </c>
      <c r="KFO1" s="110" t="s">
        <v>9699</v>
      </c>
      <c r="KFP1" s="110" t="s">
        <v>9700</v>
      </c>
      <c r="KFQ1" s="110" t="s">
        <v>9701</v>
      </c>
      <c r="KFR1" s="110" t="s">
        <v>9702</v>
      </c>
      <c r="KFS1" s="110" t="s">
        <v>9703</v>
      </c>
      <c r="KFT1" s="110" t="s">
        <v>9704</v>
      </c>
      <c r="KFU1" s="110" t="s">
        <v>9705</v>
      </c>
      <c r="KFV1" s="110" t="s">
        <v>9706</v>
      </c>
      <c r="KFW1" s="110" t="s">
        <v>9707</v>
      </c>
      <c r="KFX1" s="110" t="s">
        <v>9708</v>
      </c>
      <c r="KFY1" s="110" t="s">
        <v>9709</v>
      </c>
      <c r="KFZ1" s="110" t="s">
        <v>9710</v>
      </c>
      <c r="KGA1" s="110" t="s">
        <v>9711</v>
      </c>
      <c r="KGB1" s="110" t="s">
        <v>9712</v>
      </c>
      <c r="KGC1" s="110" t="s">
        <v>9713</v>
      </c>
      <c r="KGD1" s="110" t="s">
        <v>9714</v>
      </c>
      <c r="KGE1" s="110" t="s">
        <v>9715</v>
      </c>
      <c r="KGF1" s="110" t="s">
        <v>9716</v>
      </c>
      <c r="KGG1" s="110" t="s">
        <v>9717</v>
      </c>
      <c r="KGH1" s="110" t="s">
        <v>9718</v>
      </c>
      <c r="KGI1" s="110" t="s">
        <v>9719</v>
      </c>
      <c r="KGJ1" s="110" t="s">
        <v>9720</v>
      </c>
      <c r="KGK1" s="110" t="s">
        <v>9721</v>
      </c>
      <c r="KGL1" s="110" t="s">
        <v>9722</v>
      </c>
      <c r="KGM1" s="110" t="s">
        <v>9723</v>
      </c>
      <c r="KGN1" s="110" t="s">
        <v>9724</v>
      </c>
      <c r="KGO1" s="110" t="s">
        <v>9725</v>
      </c>
      <c r="KGP1" s="110" t="s">
        <v>9726</v>
      </c>
      <c r="KGQ1" s="110" t="s">
        <v>9727</v>
      </c>
      <c r="KGR1" s="110" t="s">
        <v>9728</v>
      </c>
      <c r="KGS1" s="110" t="s">
        <v>9729</v>
      </c>
      <c r="KGT1" s="110" t="s">
        <v>9730</v>
      </c>
      <c r="KGU1" s="110" t="s">
        <v>9731</v>
      </c>
      <c r="KGV1" s="110" t="s">
        <v>9732</v>
      </c>
      <c r="KGW1" s="110" t="s">
        <v>9733</v>
      </c>
      <c r="KGX1" s="110" t="s">
        <v>9734</v>
      </c>
      <c r="KGY1" s="110" t="s">
        <v>9735</v>
      </c>
      <c r="KGZ1" s="110" t="s">
        <v>9736</v>
      </c>
      <c r="KHA1" s="110" t="s">
        <v>9737</v>
      </c>
      <c r="KHB1" s="110" t="s">
        <v>9738</v>
      </c>
      <c r="KHC1" s="110" t="s">
        <v>9739</v>
      </c>
      <c r="KHD1" s="110" t="s">
        <v>9740</v>
      </c>
      <c r="KHE1" s="110" t="s">
        <v>9741</v>
      </c>
      <c r="KHF1" s="110" t="s">
        <v>9742</v>
      </c>
      <c r="KHG1" s="110" t="s">
        <v>9743</v>
      </c>
      <c r="KHH1" s="110" t="s">
        <v>9744</v>
      </c>
      <c r="KHI1" s="110" t="s">
        <v>9745</v>
      </c>
      <c r="KHJ1" s="110" t="s">
        <v>9746</v>
      </c>
      <c r="KHK1" s="110" t="s">
        <v>9747</v>
      </c>
      <c r="KHL1" s="110" t="s">
        <v>9748</v>
      </c>
      <c r="KHM1" s="110" t="s">
        <v>9749</v>
      </c>
      <c r="KHN1" s="110" t="s">
        <v>9750</v>
      </c>
      <c r="KHO1" s="110" t="s">
        <v>9751</v>
      </c>
      <c r="KHP1" s="110" t="s">
        <v>9752</v>
      </c>
      <c r="KHQ1" s="110" t="s">
        <v>9753</v>
      </c>
      <c r="KHR1" s="110" t="s">
        <v>9754</v>
      </c>
      <c r="KHS1" s="110" t="s">
        <v>9755</v>
      </c>
      <c r="KHT1" s="110" t="s">
        <v>9756</v>
      </c>
      <c r="KHU1" s="110" t="s">
        <v>9757</v>
      </c>
      <c r="KHV1" s="110" t="s">
        <v>9758</v>
      </c>
      <c r="KHW1" s="110" t="s">
        <v>9759</v>
      </c>
      <c r="KHX1" s="110" t="s">
        <v>9760</v>
      </c>
      <c r="KHY1" s="110" t="s">
        <v>9761</v>
      </c>
      <c r="KHZ1" s="110" t="s">
        <v>9762</v>
      </c>
      <c r="KIA1" s="110" t="s">
        <v>9763</v>
      </c>
      <c r="KIB1" s="110" t="s">
        <v>9764</v>
      </c>
      <c r="KIC1" s="110" t="s">
        <v>9765</v>
      </c>
      <c r="KID1" s="110" t="s">
        <v>9766</v>
      </c>
      <c r="KIE1" s="110" t="s">
        <v>9767</v>
      </c>
      <c r="KIF1" s="110" t="s">
        <v>9768</v>
      </c>
      <c r="KIG1" s="110" t="s">
        <v>9769</v>
      </c>
      <c r="KIH1" s="110" t="s">
        <v>9770</v>
      </c>
      <c r="KII1" s="110" t="s">
        <v>9771</v>
      </c>
      <c r="KIJ1" s="110" t="s">
        <v>9772</v>
      </c>
      <c r="KIK1" s="110" t="s">
        <v>9773</v>
      </c>
      <c r="KIL1" s="110" t="s">
        <v>9774</v>
      </c>
      <c r="KIM1" s="110" t="s">
        <v>9775</v>
      </c>
      <c r="KIN1" s="110" t="s">
        <v>9776</v>
      </c>
      <c r="KIO1" s="110" t="s">
        <v>9777</v>
      </c>
      <c r="KIP1" s="110" t="s">
        <v>9778</v>
      </c>
      <c r="KIQ1" s="110" t="s">
        <v>9779</v>
      </c>
      <c r="KIR1" s="110" t="s">
        <v>9780</v>
      </c>
      <c r="KIS1" s="110" t="s">
        <v>9781</v>
      </c>
      <c r="KIT1" s="110" t="s">
        <v>9782</v>
      </c>
      <c r="KIU1" s="110" t="s">
        <v>9783</v>
      </c>
      <c r="KIV1" s="110" t="s">
        <v>9784</v>
      </c>
      <c r="KIW1" s="110" t="s">
        <v>9785</v>
      </c>
      <c r="KIX1" s="110" t="s">
        <v>9786</v>
      </c>
      <c r="KIY1" s="110" t="s">
        <v>9787</v>
      </c>
      <c r="KIZ1" s="110" t="s">
        <v>9788</v>
      </c>
      <c r="KJA1" s="110" t="s">
        <v>9789</v>
      </c>
      <c r="KJB1" s="110" t="s">
        <v>9790</v>
      </c>
      <c r="KJC1" s="110" t="s">
        <v>9791</v>
      </c>
      <c r="KJD1" s="110" t="s">
        <v>9792</v>
      </c>
      <c r="KJE1" s="110" t="s">
        <v>9793</v>
      </c>
      <c r="KJF1" s="110" t="s">
        <v>9794</v>
      </c>
      <c r="KJG1" s="110" t="s">
        <v>9795</v>
      </c>
      <c r="KJH1" s="110" t="s">
        <v>9796</v>
      </c>
      <c r="KJI1" s="110" t="s">
        <v>9797</v>
      </c>
      <c r="KJJ1" s="110" t="s">
        <v>9798</v>
      </c>
      <c r="KJK1" s="110" t="s">
        <v>9799</v>
      </c>
      <c r="KJL1" s="110" t="s">
        <v>9800</v>
      </c>
      <c r="KJM1" s="110" t="s">
        <v>9801</v>
      </c>
      <c r="KJN1" s="110" t="s">
        <v>9802</v>
      </c>
      <c r="KJO1" s="110" t="s">
        <v>9803</v>
      </c>
      <c r="KJP1" s="110" t="s">
        <v>9804</v>
      </c>
      <c r="KJQ1" s="110" t="s">
        <v>9805</v>
      </c>
      <c r="KJR1" s="110" t="s">
        <v>9806</v>
      </c>
      <c r="KJS1" s="110" t="s">
        <v>9807</v>
      </c>
      <c r="KJT1" s="110" t="s">
        <v>9808</v>
      </c>
      <c r="KJU1" s="110" t="s">
        <v>9809</v>
      </c>
      <c r="KJV1" s="110" t="s">
        <v>9810</v>
      </c>
      <c r="KJW1" s="110" t="s">
        <v>9811</v>
      </c>
      <c r="KJX1" s="110" t="s">
        <v>9812</v>
      </c>
      <c r="KJY1" s="110" t="s">
        <v>9813</v>
      </c>
      <c r="KJZ1" s="110" t="s">
        <v>9814</v>
      </c>
      <c r="KKA1" s="110" t="s">
        <v>9815</v>
      </c>
      <c r="KKB1" s="110" t="s">
        <v>9816</v>
      </c>
      <c r="KKC1" s="110" t="s">
        <v>9817</v>
      </c>
      <c r="KKD1" s="110" t="s">
        <v>9818</v>
      </c>
      <c r="KKE1" s="110" t="s">
        <v>9819</v>
      </c>
      <c r="KKF1" s="110" t="s">
        <v>9820</v>
      </c>
      <c r="KKG1" s="110" t="s">
        <v>9821</v>
      </c>
      <c r="KKH1" s="110" t="s">
        <v>9822</v>
      </c>
      <c r="KKI1" s="110" t="s">
        <v>9823</v>
      </c>
      <c r="KKJ1" s="110" t="s">
        <v>9824</v>
      </c>
      <c r="KKK1" s="110" t="s">
        <v>9825</v>
      </c>
      <c r="KKL1" s="110" t="s">
        <v>9826</v>
      </c>
      <c r="KKM1" s="110" t="s">
        <v>9827</v>
      </c>
      <c r="KKN1" s="110" t="s">
        <v>9828</v>
      </c>
      <c r="KKO1" s="110" t="s">
        <v>9829</v>
      </c>
      <c r="KKP1" s="110" t="s">
        <v>9830</v>
      </c>
      <c r="KKQ1" s="110" t="s">
        <v>9831</v>
      </c>
      <c r="KKR1" s="110" t="s">
        <v>9832</v>
      </c>
      <c r="KKS1" s="110" t="s">
        <v>9833</v>
      </c>
      <c r="KKT1" s="110" t="s">
        <v>9834</v>
      </c>
      <c r="KKU1" s="110" t="s">
        <v>9835</v>
      </c>
      <c r="KKV1" s="110" t="s">
        <v>9836</v>
      </c>
      <c r="KKW1" s="110" t="s">
        <v>9837</v>
      </c>
      <c r="KKX1" s="110" t="s">
        <v>9838</v>
      </c>
      <c r="KKY1" s="110" t="s">
        <v>9839</v>
      </c>
      <c r="KKZ1" s="110" t="s">
        <v>9840</v>
      </c>
      <c r="KLA1" s="110" t="s">
        <v>9841</v>
      </c>
      <c r="KLB1" s="110" t="s">
        <v>9842</v>
      </c>
      <c r="KLC1" s="110" t="s">
        <v>9843</v>
      </c>
      <c r="KLD1" s="110" t="s">
        <v>9844</v>
      </c>
      <c r="KLE1" s="110" t="s">
        <v>9845</v>
      </c>
      <c r="KLF1" s="110" t="s">
        <v>9846</v>
      </c>
      <c r="KLG1" s="110" t="s">
        <v>9847</v>
      </c>
      <c r="KLH1" s="110" t="s">
        <v>9848</v>
      </c>
      <c r="KLI1" s="110" t="s">
        <v>9849</v>
      </c>
      <c r="KLJ1" s="110" t="s">
        <v>9850</v>
      </c>
      <c r="KLK1" s="110" t="s">
        <v>9851</v>
      </c>
      <c r="KLL1" s="110" t="s">
        <v>9852</v>
      </c>
      <c r="KLM1" s="110" t="s">
        <v>9853</v>
      </c>
      <c r="KLN1" s="110" t="s">
        <v>9854</v>
      </c>
      <c r="KLO1" s="110" t="s">
        <v>9855</v>
      </c>
      <c r="KLP1" s="110" t="s">
        <v>9856</v>
      </c>
      <c r="KLQ1" s="110" t="s">
        <v>9857</v>
      </c>
      <c r="KLR1" s="110" t="s">
        <v>9858</v>
      </c>
      <c r="KLS1" s="110" t="s">
        <v>9859</v>
      </c>
      <c r="KLT1" s="110" t="s">
        <v>9860</v>
      </c>
      <c r="KLU1" s="110" t="s">
        <v>9861</v>
      </c>
      <c r="KLV1" s="110" t="s">
        <v>9862</v>
      </c>
      <c r="KLW1" s="110" t="s">
        <v>9863</v>
      </c>
      <c r="KLX1" s="110" t="s">
        <v>9864</v>
      </c>
      <c r="KLY1" s="110" t="s">
        <v>9865</v>
      </c>
      <c r="KLZ1" s="110" t="s">
        <v>9866</v>
      </c>
      <c r="KMA1" s="110" t="s">
        <v>9867</v>
      </c>
      <c r="KMB1" s="110" t="s">
        <v>9868</v>
      </c>
      <c r="KMC1" s="110" t="s">
        <v>9869</v>
      </c>
      <c r="KMD1" s="110" t="s">
        <v>9870</v>
      </c>
      <c r="KME1" s="110" t="s">
        <v>9871</v>
      </c>
      <c r="KMF1" s="110" t="s">
        <v>9872</v>
      </c>
      <c r="KMG1" s="110" t="s">
        <v>9873</v>
      </c>
      <c r="KMH1" s="110" t="s">
        <v>9874</v>
      </c>
      <c r="KMI1" s="110" t="s">
        <v>9875</v>
      </c>
      <c r="KMJ1" s="110" t="s">
        <v>9876</v>
      </c>
      <c r="KMK1" s="110" t="s">
        <v>9877</v>
      </c>
      <c r="KML1" s="110" t="s">
        <v>9878</v>
      </c>
      <c r="KMM1" s="110" t="s">
        <v>9879</v>
      </c>
      <c r="KMN1" s="110" t="s">
        <v>9880</v>
      </c>
      <c r="KMO1" s="110" t="s">
        <v>9881</v>
      </c>
      <c r="KMP1" s="110" t="s">
        <v>9882</v>
      </c>
      <c r="KMQ1" s="110" t="s">
        <v>9883</v>
      </c>
      <c r="KMR1" s="110" t="s">
        <v>9884</v>
      </c>
      <c r="KMS1" s="110" t="s">
        <v>9885</v>
      </c>
      <c r="KMT1" s="110" t="s">
        <v>9886</v>
      </c>
      <c r="KMU1" s="110" t="s">
        <v>9887</v>
      </c>
      <c r="KMV1" s="110" t="s">
        <v>9888</v>
      </c>
      <c r="KMW1" s="110" t="s">
        <v>9889</v>
      </c>
      <c r="KMX1" s="110" t="s">
        <v>9890</v>
      </c>
      <c r="KMY1" s="110" t="s">
        <v>9891</v>
      </c>
      <c r="KMZ1" s="110" t="s">
        <v>9892</v>
      </c>
      <c r="KNA1" s="110" t="s">
        <v>9893</v>
      </c>
      <c r="KNB1" s="110" t="s">
        <v>9894</v>
      </c>
      <c r="KNC1" s="110" t="s">
        <v>9895</v>
      </c>
      <c r="KND1" s="110" t="s">
        <v>9896</v>
      </c>
      <c r="KNE1" s="110" t="s">
        <v>9897</v>
      </c>
      <c r="KNF1" s="110" t="s">
        <v>9898</v>
      </c>
      <c r="KNG1" s="110" t="s">
        <v>9899</v>
      </c>
      <c r="KNH1" s="110" t="s">
        <v>9900</v>
      </c>
      <c r="KNI1" s="110" t="s">
        <v>9901</v>
      </c>
      <c r="KNJ1" s="110" t="s">
        <v>9902</v>
      </c>
      <c r="KNK1" s="110" t="s">
        <v>9903</v>
      </c>
      <c r="KNL1" s="110" t="s">
        <v>9904</v>
      </c>
      <c r="KNM1" s="110" t="s">
        <v>9905</v>
      </c>
      <c r="KNN1" s="110" t="s">
        <v>9906</v>
      </c>
      <c r="KNO1" s="110" t="s">
        <v>9907</v>
      </c>
      <c r="KNP1" s="110" t="s">
        <v>9908</v>
      </c>
      <c r="KNQ1" s="110" t="s">
        <v>9909</v>
      </c>
      <c r="KNR1" s="110" t="s">
        <v>9910</v>
      </c>
      <c r="KNS1" s="110" t="s">
        <v>9911</v>
      </c>
      <c r="KNT1" s="110" t="s">
        <v>9912</v>
      </c>
      <c r="KNU1" s="110" t="s">
        <v>9913</v>
      </c>
      <c r="KNV1" s="110" t="s">
        <v>9914</v>
      </c>
      <c r="KNW1" s="110" t="s">
        <v>9915</v>
      </c>
      <c r="KNX1" s="110" t="s">
        <v>9916</v>
      </c>
      <c r="KNY1" s="110" t="s">
        <v>9917</v>
      </c>
      <c r="KNZ1" s="110" t="s">
        <v>9918</v>
      </c>
      <c r="KOA1" s="110" t="s">
        <v>9919</v>
      </c>
      <c r="KOB1" s="110" t="s">
        <v>9920</v>
      </c>
      <c r="KOC1" s="110" t="s">
        <v>9921</v>
      </c>
      <c r="KOD1" s="110" t="s">
        <v>9922</v>
      </c>
      <c r="KOE1" s="110" t="s">
        <v>9923</v>
      </c>
      <c r="KOF1" s="110" t="s">
        <v>9924</v>
      </c>
      <c r="KOG1" s="110" t="s">
        <v>9925</v>
      </c>
      <c r="KOH1" s="110" t="s">
        <v>9926</v>
      </c>
      <c r="KOI1" s="110" t="s">
        <v>9927</v>
      </c>
      <c r="KOJ1" s="110" t="s">
        <v>9928</v>
      </c>
      <c r="KOK1" s="110" t="s">
        <v>9929</v>
      </c>
      <c r="KOL1" s="110" t="s">
        <v>9930</v>
      </c>
      <c r="KOM1" s="110" t="s">
        <v>9931</v>
      </c>
      <c r="KON1" s="110" t="s">
        <v>9932</v>
      </c>
      <c r="KOO1" s="110" t="s">
        <v>9933</v>
      </c>
      <c r="KOP1" s="110" t="s">
        <v>9934</v>
      </c>
      <c r="KOQ1" s="110" t="s">
        <v>9935</v>
      </c>
      <c r="KOR1" s="110" t="s">
        <v>9936</v>
      </c>
      <c r="KOS1" s="110" t="s">
        <v>9937</v>
      </c>
      <c r="KOT1" s="110" t="s">
        <v>9938</v>
      </c>
      <c r="KOU1" s="110" t="s">
        <v>9939</v>
      </c>
      <c r="KOV1" s="110" t="s">
        <v>9940</v>
      </c>
      <c r="KOW1" s="110" t="s">
        <v>9941</v>
      </c>
      <c r="KOX1" s="110" t="s">
        <v>9942</v>
      </c>
      <c r="KOY1" s="110" t="s">
        <v>9943</v>
      </c>
      <c r="KOZ1" s="110" t="s">
        <v>9944</v>
      </c>
      <c r="KPA1" s="110" t="s">
        <v>9945</v>
      </c>
      <c r="KPB1" s="110" t="s">
        <v>9946</v>
      </c>
      <c r="KPC1" s="110" t="s">
        <v>9947</v>
      </c>
      <c r="KPD1" s="110" t="s">
        <v>9948</v>
      </c>
      <c r="KPE1" s="110" t="s">
        <v>9949</v>
      </c>
      <c r="KPF1" s="110" t="s">
        <v>9950</v>
      </c>
      <c r="KPG1" s="110" t="s">
        <v>9951</v>
      </c>
      <c r="KPH1" s="110" t="s">
        <v>9952</v>
      </c>
      <c r="KPI1" s="110" t="s">
        <v>9953</v>
      </c>
      <c r="KPJ1" s="110" t="s">
        <v>9954</v>
      </c>
      <c r="KPK1" s="110" t="s">
        <v>9955</v>
      </c>
      <c r="KPL1" s="110" t="s">
        <v>9956</v>
      </c>
      <c r="KPM1" s="110" t="s">
        <v>9957</v>
      </c>
      <c r="KPN1" s="110" t="s">
        <v>9958</v>
      </c>
      <c r="KPO1" s="110" t="s">
        <v>9959</v>
      </c>
      <c r="KPP1" s="110" t="s">
        <v>9960</v>
      </c>
      <c r="KPQ1" s="110" t="s">
        <v>9961</v>
      </c>
      <c r="KPR1" s="110" t="s">
        <v>9962</v>
      </c>
      <c r="KPS1" s="110" t="s">
        <v>9963</v>
      </c>
      <c r="KPT1" s="110" t="s">
        <v>9964</v>
      </c>
      <c r="KPU1" s="110" t="s">
        <v>9965</v>
      </c>
      <c r="KPV1" s="110" t="s">
        <v>9966</v>
      </c>
      <c r="KPW1" s="110" t="s">
        <v>9967</v>
      </c>
      <c r="KPX1" s="110" t="s">
        <v>9968</v>
      </c>
      <c r="KPY1" s="110" t="s">
        <v>9969</v>
      </c>
      <c r="KPZ1" s="110" t="s">
        <v>9970</v>
      </c>
      <c r="KQA1" s="110" t="s">
        <v>9971</v>
      </c>
      <c r="KQB1" s="110" t="s">
        <v>9972</v>
      </c>
      <c r="KQC1" s="110" t="s">
        <v>9973</v>
      </c>
      <c r="KQD1" s="110" t="s">
        <v>9974</v>
      </c>
      <c r="KQE1" s="110" t="s">
        <v>9975</v>
      </c>
      <c r="KQF1" s="110" t="s">
        <v>9976</v>
      </c>
      <c r="KQG1" s="110" t="s">
        <v>9977</v>
      </c>
      <c r="KQH1" s="110" t="s">
        <v>9978</v>
      </c>
      <c r="KQI1" s="110" t="s">
        <v>9979</v>
      </c>
      <c r="KQJ1" s="110" t="s">
        <v>9980</v>
      </c>
      <c r="KQK1" s="110" t="s">
        <v>9981</v>
      </c>
      <c r="KQL1" s="110" t="s">
        <v>9982</v>
      </c>
      <c r="KQM1" s="110" t="s">
        <v>9983</v>
      </c>
      <c r="KQN1" s="110" t="s">
        <v>9984</v>
      </c>
      <c r="KQO1" s="110" t="s">
        <v>9985</v>
      </c>
      <c r="KQP1" s="110" t="s">
        <v>9986</v>
      </c>
      <c r="KQQ1" s="110" t="s">
        <v>9987</v>
      </c>
      <c r="KQR1" s="110" t="s">
        <v>9988</v>
      </c>
      <c r="KQS1" s="110" t="s">
        <v>9989</v>
      </c>
      <c r="KQT1" s="110" t="s">
        <v>9990</v>
      </c>
      <c r="KQU1" s="110" t="s">
        <v>9991</v>
      </c>
      <c r="KQV1" s="110" t="s">
        <v>9992</v>
      </c>
      <c r="KQW1" s="110" t="s">
        <v>9993</v>
      </c>
      <c r="KQX1" s="110" t="s">
        <v>9994</v>
      </c>
      <c r="KQY1" s="110" t="s">
        <v>9995</v>
      </c>
      <c r="KQZ1" s="110" t="s">
        <v>9996</v>
      </c>
      <c r="KRA1" s="110" t="s">
        <v>9997</v>
      </c>
      <c r="KRB1" s="110" t="s">
        <v>9998</v>
      </c>
      <c r="KRC1" s="110" t="s">
        <v>9999</v>
      </c>
      <c r="KRD1" s="110" t="s">
        <v>10000</v>
      </c>
      <c r="KRE1" s="110" t="s">
        <v>10001</v>
      </c>
      <c r="KRF1" s="110" t="s">
        <v>10002</v>
      </c>
      <c r="KRG1" s="110" t="s">
        <v>10003</v>
      </c>
      <c r="KRH1" s="110" t="s">
        <v>10004</v>
      </c>
      <c r="KRI1" s="110" t="s">
        <v>10005</v>
      </c>
      <c r="KRJ1" s="110" t="s">
        <v>10006</v>
      </c>
      <c r="KRK1" s="110" t="s">
        <v>10007</v>
      </c>
      <c r="KRL1" s="110" t="s">
        <v>10008</v>
      </c>
      <c r="KRM1" s="110" t="s">
        <v>10009</v>
      </c>
      <c r="KRN1" s="110" t="s">
        <v>10010</v>
      </c>
      <c r="KRO1" s="110" t="s">
        <v>10011</v>
      </c>
      <c r="KRP1" s="110" t="s">
        <v>10012</v>
      </c>
      <c r="KRQ1" s="110" t="s">
        <v>10013</v>
      </c>
      <c r="KRR1" s="110" t="s">
        <v>10014</v>
      </c>
      <c r="KRS1" s="110" t="s">
        <v>10015</v>
      </c>
      <c r="KRT1" s="110" t="s">
        <v>10016</v>
      </c>
      <c r="KRU1" s="110" t="s">
        <v>10017</v>
      </c>
      <c r="KRV1" s="110" t="s">
        <v>10018</v>
      </c>
      <c r="KRW1" s="110" t="s">
        <v>10019</v>
      </c>
      <c r="KRX1" s="110" t="s">
        <v>10020</v>
      </c>
      <c r="KRY1" s="110" t="s">
        <v>10021</v>
      </c>
      <c r="KRZ1" s="110" t="s">
        <v>10022</v>
      </c>
      <c r="KSA1" s="110" t="s">
        <v>10023</v>
      </c>
      <c r="KSB1" s="110" t="s">
        <v>10024</v>
      </c>
      <c r="KSC1" s="110" t="s">
        <v>10025</v>
      </c>
      <c r="KSD1" s="110" t="s">
        <v>10026</v>
      </c>
      <c r="KSE1" s="110" t="s">
        <v>10027</v>
      </c>
      <c r="KSF1" s="110" t="s">
        <v>10028</v>
      </c>
      <c r="KSG1" s="110" t="s">
        <v>10029</v>
      </c>
      <c r="KSH1" s="110" t="s">
        <v>10030</v>
      </c>
      <c r="KSI1" s="110" t="s">
        <v>10031</v>
      </c>
      <c r="KSJ1" s="110" t="s">
        <v>10032</v>
      </c>
      <c r="KSK1" s="110" t="s">
        <v>10033</v>
      </c>
      <c r="KSL1" s="110" t="s">
        <v>10034</v>
      </c>
      <c r="KSM1" s="110" t="s">
        <v>10035</v>
      </c>
      <c r="KSN1" s="110" t="s">
        <v>10036</v>
      </c>
      <c r="KSO1" s="110" t="s">
        <v>10037</v>
      </c>
      <c r="KSP1" s="110" t="s">
        <v>10038</v>
      </c>
      <c r="KSQ1" s="110" t="s">
        <v>10039</v>
      </c>
      <c r="KSR1" s="110" t="s">
        <v>10040</v>
      </c>
      <c r="KSS1" s="110" t="s">
        <v>10041</v>
      </c>
      <c r="KST1" s="110" t="s">
        <v>10042</v>
      </c>
      <c r="KSU1" s="110" t="s">
        <v>10043</v>
      </c>
      <c r="KSV1" s="110" t="s">
        <v>10044</v>
      </c>
      <c r="KSW1" s="110" t="s">
        <v>10045</v>
      </c>
      <c r="KSX1" s="110" t="s">
        <v>10046</v>
      </c>
      <c r="KSY1" s="110" t="s">
        <v>10047</v>
      </c>
      <c r="KSZ1" s="110" t="s">
        <v>10048</v>
      </c>
      <c r="KTA1" s="110" t="s">
        <v>10049</v>
      </c>
      <c r="KTB1" s="110" t="s">
        <v>10050</v>
      </c>
      <c r="KTC1" s="110" t="s">
        <v>10051</v>
      </c>
      <c r="KTD1" s="110" t="s">
        <v>10052</v>
      </c>
      <c r="KTE1" s="110" t="s">
        <v>10053</v>
      </c>
      <c r="KTF1" s="110" t="s">
        <v>10054</v>
      </c>
      <c r="KTG1" s="110" t="s">
        <v>10055</v>
      </c>
      <c r="KTH1" s="110" t="s">
        <v>10056</v>
      </c>
      <c r="KTI1" s="110" t="s">
        <v>10057</v>
      </c>
      <c r="KTJ1" s="110" t="s">
        <v>10058</v>
      </c>
      <c r="KTK1" s="110" t="s">
        <v>10059</v>
      </c>
      <c r="KTL1" s="110" t="s">
        <v>10060</v>
      </c>
      <c r="KTM1" s="110" t="s">
        <v>10061</v>
      </c>
      <c r="KTN1" s="110" t="s">
        <v>10062</v>
      </c>
      <c r="KTO1" s="110" t="s">
        <v>10063</v>
      </c>
      <c r="KTP1" s="110" t="s">
        <v>10064</v>
      </c>
      <c r="KTQ1" s="110" t="s">
        <v>10065</v>
      </c>
      <c r="KTR1" s="110" t="s">
        <v>10066</v>
      </c>
      <c r="KTS1" s="110" t="s">
        <v>10067</v>
      </c>
      <c r="KTT1" s="110" t="s">
        <v>10068</v>
      </c>
      <c r="KTU1" s="110" t="s">
        <v>10069</v>
      </c>
      <c r="KTV1" s="110" t="s">
        <v>10070</v>
      </c>
      <c r="KTW1" s="110" t="s">
        <v>10071</v>
      </c>
      <c r="KTX1" s="110" t="s">
        <v>10072</v>
      </c>
      <c r="KTY1" s="110" t="s">
        <v>10073</v>
      </c>
      <c r="KTZ1" s="110" t="s">
        <v>10074</v>
      </c>
      <c r="KUA1" s="110" t="s">
        <v>10075</v>
      </c>
      <c r="KUB1" s="110" t="s">
        <v>10076</v>
      </c>
      <c r="KUC1" s="110" t="s">
        <v>10077</v>
      </c>
      <c r="KUD1" s="110" t="s">
        <v>10078</v>
      </c>
      <c r="KUE1" s="110" t="s">
        <v>10079</v>
      </c>
      <c r="KUF1" s="110" t="s">
        <v>10080</v>
      </c>
      <c r="KUG1" s="110" t="s">
        <v>10081</v>
      </c>
      <c r="KUH1" s="110" t="s">
        <v>10082</v>
      </c>
      <c r="KUI1" s="110" t="s">
        <v>10083</v>
      </c>
      <c r="KUJ1" s="110" t="s">
        <v>10084</v>
      </c>
      <c r="KUK1" s="110" t="s">
        <v>10085</v>
      </c>
      <c r="KUL1" s="110" t="s">
        <v>10086</v>
      </c>
      <c r="KUM1" s="110" t="s">
        <v>10087</v>
      </c>
      <c r="KUN1" s="110" t="s">
        <v>10088</v>
      </c>
      <c r="KUO1" s="110" t="s">
        <v>10089</v>
      </c>
      <c r="KUP1" s="110" t="s">
        <v>10090</v>
      </c>
      <c r="KUQ1" s="110" t="s">
        <v>10091</v>
      </c>
      <c r="KUR1" s="110" t="s">
        <v>10092</v>
      </c>
      <c r="KUS1" s="110" t="s">
        <v>10093</v>
      </c>
      <c r="KUT1" s="110" t="s">
        <v>10094</v>
      </c>
      <c r="KUU1" s="110" t="s">
        <v>10095</v>
      </c>
      <c r="KUV1" s="110" t="s">
        <v>10096</v>
      </c>
      <c r="KUW1" s="110" t="s">
        <v>10097</v>
      </c>
      <c r="KUX1" s="110" t="s">
        <v>10098</v>
      </c>
      <c r="KUY1" s="110" t="s">
        <v>10099</v>
      </c>
      <c r="KUZ1" s="110" t="s">
        <v>10100</v>
      </c>
      <c r="KVA1" s="110" t="s">
        <v>10101</v>
      </c>
      <c r="KVB1" s="110" t="s">
        <v>10102</v>
      </c>
      <c r="KVC1" s="110" t="s">
        <v>10103</v>
      </c>
      <c r="KVD1" s="110" t="s">
        <v>10104</v>
      </c>
      <c r="KVE1" s="110" t="s">
        <v>10105</v>
      </c>
      <c r="KVF1" s="110" t="s">
        <v>10106</v>
      </c>
      <c r="KVG1" s="110" t="s">
        <v>10107</v>
      </c>
      <c r="KVH1" s="110" t="s">
        <v>10108</v>
      </c>
      <c r="KVI1" s="110" t="s">
        <v>10109</v>
      </c>
      <c r="KVJ1" s="110" t="s">
        <v>10110</v>
      </c>
      <c r="KVK1" s="110" t="s">
        <v>10111</v>
      </c>
      <c r="KVL1" s="110" t="s">
        <v>10112</v>
      </c>
      <c r="KVM1" s="110" t="s">
        <v>10113</v>
      </c>
      <c r="KVN1" s="110" t="s">
        <v>10114</v>
      </c>
      <c r="KVO1" s="110" t="s">
        <v>10115</v>
      </c>
      <c r="KVP1" s="110" t="s">
        <v>10116</v>
      </c>
      <c r="KVQ1" s="110" t="s">
        <v>10117</v>
      </c>
      <c r="KVR1" s="110" t="s">
        <v>10118</v>
      </c>
      <c r="KVS1" s="110" t="s">
        <v>10119</v>
      </c>
      <c r="KVT1" s="110" t="s">
        <v>10120</v>
      </c>
      <c r="KVU1" s="110" t="s">
        <v>10121</v>
      </c>
      <c r="KVV1" s="110" t="s">
        <v>10122</v>
      </c>
      <c r="KVW1" s="110" t="s">
        <v>10123</v>
      </c>
      <c r="KVX1" s="110" t="s">
        <v>10124</v>
      </c>
      <c r="KVY1" s="110" t="s">
        <v>10125</v>
      </c>
      <c r="KVZ1" s="110" t="s">
        <v>10126</v>
      </c>
      <c r="KWA1" s="110" t="s">
        <v>10127</v>
      </c>
      <c r="KWB1" s="110" t="s">
        <v>10128</v>
      </c>
      <c r="KWC1" s="110" t="s">
        <v>10129</v>
      </c>
      <c r="KWD1" s="110" t="s">
        <v>10130</v>
      </c>
      <c r="KWE1" s="110" t="s">
        <v>10131</v>
      </c>
      <c r="KWF1" s="110" t="s">
        <v>10132</v>
      </c>
      <c r="KWG1" s="110" t="s">
        <v>10133</v>
      </c>
      <c r="KWH1" s="110" t="s">
        <v>10134</v>
      </c>
      <c r="KWI1" s="110" t="s">
        <v>10135</v>
      </c>
      <c r="KWJ1" s="110" t="s">
        <v>10136</v>
      </c>
      <c r="KWK1" s="110" t="s">
        <v>10137</v>
      </c>
      <c r="KWL1" s="110" t="s">
        <v>10138</v>
      </c>
      <c r="KWM1" s="110" t="s">
        <v>10139</v>
      </c>
      <c r="KWN1" s="110" t="s">
        <v>10140</v>
      </c>
      <c r="KWO1" s="110" t="s">
        <v>10141</v>
      </c>
      <c r="KWP1" s="110" t="s">
        <v>10142</v>
      </c>
      <c r="KWQ1" s="110" t="s">
        <v>10143</v>
      </c>
      <c r="KWR1" s="110" t="s">
        <v>10144</v>
      </c>
      <c r="KWS1" s="110" t="s">
        <v>10145</v>
      </c>
      <c r="KWT1" s="110" t="s">
        <v>10146</v>
      </c>
      <c r="KWU1" s="110" t="s">
        <v>10147</v>
      </c>
      <c r="KWV1" s="110" t="s">
        <v>10148</v>
      </c>
      <c r="KWW1" s="110" t="s">
        <v>10149</v>
      </c>
      <c r="KWX1" s="110" t="s">
        <v>10150</v>
      </c>
      <c r="KWY1" s="110" t="s">
        <v>10151</v>
      </c>
      <c r="KWZ1" s="110" t="s">
        <v>10152</v>
      </c>
      <c r="KXA1" s="110" t="s">
        <v>10153</v>
      </c>
      <c r="KXB1" s="110" t="s">
        <v>10154</v>
      </c>
      <c r="KXC1" s="110" t="s">
        <v>10155</v>
      </c>
      <c r="KXD1" s="110" t="s">
        <v>10156</v>
      </c>
      <c r="KXE1" s="110" t="s">
        <v>10157</v>
      </c>
      <c r="KXF1" s="110" t="s">
        <v>10158</v>
      </c>
      <c r="KXG1" s="110" t="s">
        <v>10159</v>
      </c>
      <c r="KXH1" s="110" t="s">
        <v>10160</v>
      </c>
      <c r="KXI1" s="110" t="s">
        <v>10161</v>
      </c>
      <c r="KXJ1" s="110" t="s">
        <v>10162</v>
      </c>
      <c r="KXK1" s="110" t="s">
        <v>10163</v>
      </c>
      <c r="KXL1" s="110" t="s">
        <v>10164</v>
      </c>
      <c r="KXM1" s="110" t="s">
        <v>10165</v>
      </c>
      <c r="KXN1" s="110" t="s">
        <v>10166</v>
      </c>
      <c r="KXO1" s="110" t="s">
        <v>10167</v>
      </c>
      <c r="KXP1" s="110" t="s">
        <v>10168</v>
      </c>
      <c r="KXQ1" s="110" t="s">
        <v>10169</v>
      </c>
      <c r="KXR1" s="110" t="s">
        <v>10170</v>
      </c>
      <c r="KXS1" s="110" t="s">
        <v>10171</v>
      </c>
      <c r="KXT1" s="110" t="s">
        <v>10172</v>
      </c>
      <c r="KXU1" s="110" t="s">
        <v>10173</v>
      </c>
      <c r="KXV1" s="110" t="s">
        <v>10174</v>
      </c>
      <c r="KXW1" s="110" t="s">
        <v>10175</v>
      </c>
      <c r="KXX1" s="110" t="s">
        <v>10176</v>
      </c>
      <c r="KXY1" s="110" t="s">
        <v>10177</v>
      </c>
      <c r="KXZ1" s="110" t="s">
        <v>10178</v>
      </c>
      <c r="KYA1" s="110" t="s">
        <v>10179</v>
      </c>
      <c r="KYB1" s="110" t="s">
        <v>10180</v>
      </c>
      <c r="KYC1" s="110" t="s">
        <v>10181</v>
      </c>
      <c r="KYD1" s="110" t="s">
        <v>10182</v>
      </c>
      <c r="KYE1" s="110" t="s">
        <v>10183</v>
      </c>
      <c r="KYF1" s="110" t="s">
        <v>10184</v>
      </c>
      <c r="KYG1" s="110" t="s">
        <v>10185</v>
      </c>
      <c r="KYH1" s="110" t="s">
        <v>10186</v>
      </c>
      <c r="KYI1" s="110" t="s">
        <v>10187</v>
      </c>
      <c r="KYJ1" s="110" t="s">
        <v>10188</v>
      </c>
      <c r="KYK1" s="110" t="s">
        <v>10189</v>
      </c>
      <c r="KYL1" s="110" t="s">
        <v>10190</v>
      </c>
      <c r="KYM1" s="110" t="s">
        <v>10191</v>
      </c>
      <c r="KYN1" s="110" t="s">
        <v>10192</v>
      </c>
      <c r="KYO1" s="110" t="s">
        <v>10193</v>
      </c>
      <c r="KYP1" s="110" t="s">
        <v>10194</v>
      </c>
      <c r="KYQ1" s="110" t="s">
        <v>10195</v>
      </c>
      <c r="KYR1" s="110" t="s">
        <v>10196</v>
      </c>
      <c r="KYS1" s="110" t="s">
        <v>10197</v>
      </c>
      <c r="KYT1" s="110" t="s">
        <v>10198</v>
      </c>
      <c r="KYU1" s="110" t="s">
        <v>10199</v>
      </c>
      <c r="KYV1" s="110" t="s">
        <v>10200</v>
      </c>
      <c r="KYW1" s="110" t="s">
        <v>10201</v>
      </c>
      <c r="KYX1" s="110" t="s">
        <v>10202</v>
      </c>
      <c r="KYY1" s="110" t="s">
        <v>10203</v>
      </c>
      <c r="KYZ1" s="110" t="s">
        <v>10204</v>
      </c>
      <c r="KZA1" s="110" t="s">
        <v>10205</v>
      </c>
      <c r="KZB1" s="110" t="s">
        <v>10206</v>
      </c>
      <c r="KZC1" s="110" t="s">
        <v>10207</v>
      </c>
      <c r="KZD1" s="110" t="s">
        <v>10208</v>
      </c>
      <c r="KZE1" s="110" t="s">
        <v>10209</v>
      </c>
      <c r="KZF1" s="110" t="s">
        <v>10210</v>
      </c>
      <c r="KZG1" s="110" t="s">
        <v>10211</v>
      </c>
      <c r="KZH1" s="110" t="s">
        <v>10212</v>
      </c>
      <c r="KZI1" s="110" t="s">
        <v>10213</v>
      </c>
      <c r="KZJ1" s="110" t="s">
        <v>10214</v>
      </c>
      <c r="KZK1" s="110" t="s">
        <v>10215</v>
      </c>
      <c r="KZL1" s="110" t="s">
        <v>10216</v>
      </c>
      <c r="KZM1" s="110" t="s">
        <v>10217</v>
      </c>
      <c r="KZN1" s="110" t="s">
        <v>10218</v>
      </c>
      <c r="KZO1" s="110" t="s">
        <v>10219</v>
      </c>
      <c r="KZP1" s="110" t="s">
        <v>10220</v>
      </c>
      <c r="KZQ1" s="110" t="s">
        <v>10221</v>
      </c>
      <c r="KZR1" s="110" t="s">
        <v>10222</v>
      </c>
      <c r="KZS1" s="110" t="s">
        <v>10223</v>
      </c>
      <c r="KZT1" s="110" t="s">
        <v>10224</v>
      </c>
      <c r="KZU1" s="110" t="s">
        <v>10225</v>
      </c>
      <c r="KZV1" s="110" t="s">
        <v>10226</v>
      </c>
      <c r="KZW1" s="110" t="s">
        <v>10227</v>
      </c>
      <c r="KZX1" s="110" t="s">
        <v>10228</v>
      </c>
      <c r="KZY1" s="110" t="s">
        <v>10229</v>
      </c>
      <c r="KZZ1" s="110" t="s">
        <v>10230</v>
      </c>
      <c r="LAA1" s="110" t="s">
        <v>10231</v>
      </c>
      <c r="LAB1" s="110" t="s">
        <v>10232</v>
      </c>
      <c r="LAC1" s="110" t="s">
        <v>10233</v>
      </c>
      <c r="LAD1" s="110" t="s">
        <v>10234</v>
      </c>
      <c r="LAE1" s="110" t="s">
        <v>10235</v>
      </c>
      <c r="LAF1" s="110" t="s">
        <v>10236</v>
      </c>
      <c r="LAG1" s="110" t="s">
        <v>10237</v>
      </c>
      <c r="LAH1" s="110" t="s">
        <v>10238</v>
      </c>
      <c r="LAI1" s="110" t="s">
        <v>10239</v>
      </c>
      <c r="LAJ1" s="110" t="s">
        <v>10240</v>
      </c>
      <c r="LAK1" s="110" t="s">
        <v>10241</v>
      </c>
      <c r="LAL1" s="110" t="s">
        <v>10242</v>
      </c>
      <c r="LAM1" s="110" t="s">
        <v>10243</v>
      </c>
      <c r="LAN1" s="110" t="s">
        <v>10244</v>
      </c>
      <c r="LAO1" s="110" t="s">
        <v>10245</v>
      </c>
      <c r="LAP1" s="110" t="s">
        <v>10246</v>
      </c>
      <c r="LAQ1" s="110" t="s">
        <v>10247</v>
      </c>
      <c r="LAR1" s="110" t="s">
        <v>10248</v>
      </c>
      <c r="LAS1" s="110" t="s">
        <v>10249</v>
      </c>
      <c r="LAT1" s="110" t="s">
        <v>10250</v>
      </c>
      <c r="LAU1" s="110" t="s">
        <v>10251</v>
      </c>
      <c r="LAV1" s="110" t="s">
        <v>10252</v>
      </c>
      <c r="LAW1" s="110" t="s">
        <v>10253</v>
      </c>
      <c r="LAX1" s="110" t="s">
        <v>10254</v>
      </c>
      <c r="LAY1" s="110" t="s">
        <v>10255</v>
      </c>
      <c r="LAZ1" s="110" t="s">
        <v>10256</v>
      </c>
      <c r="LBA1" s="110" t="s">
        <v>10257</v>
      </c>
      <c r="LBB1" s="110" t="s">
        <v>10258</v>
      </c>
      <c r="LBC1" s="110" t="s">
        <v>10259</v>
      </c>
      <c r="LBD1" s="110" t="s">
        <v>10260</v>
      </c>
      <c r="LBE1" s="110" t="s">
        <v>10261</v>
      </c>
      <c r="LBF1" s="110" t="s">
        <v>10262</v>
      </c>
      <c r="LBG1" s="110" t="s">
        <v>10263</v>
      </c>
      <c r="LBH1" s="110" t="s">
        <v>10264</v>
      </c>
      <c r="LBI1" s="110" t="s">
        <v>10265</v>
      </c>
      <c r="LBJ1" s="110" t="s">
        <v>10266</v>
      </c>
      <c r="LBK1" s="110" t="s">
        <v>10267</v>
      </c>
      <c r="LBL1" s="110" t="s">
        <v>10268</v>
      </c>
      <c r="LBM1" s="110" t="s">
        <v>10269</v>
      </c>
      <c r="LBN1" s="110" t="s">
        <v>10270</v>
      </c>
      <c r="LBO1" s="110" t="s">
        <v>10271</v>
      </c>
      <c r="LBP1" s="110" t="s">
        <v>10272</v>
      </c>
      <c r="LBQ1" s="110" t="s">
        <v>10273</v>
      </c>
      <c r="LBR1" s="110" t="s">
        <v>10274</v>
      </c>
      <c r="LBS1" s="110" t="s">
        <v>10275</v>
      </c>
      <c r="LBT1" s="110" t="s">
        <v>10276</v>
      </c>
      <c r="LBU1" s="110" t="s">
        <v>10277</v>
      </c>
      <c r="LBV1" s="110" t="s">
        <v>10278</v>
      </c>
      <c r="LBW1" s="110" t="s">
        <v>10279</v>
      </c>
      <c r="LBX1" s="110" t="s">
        <v>10280</v>
      </c>
      <c r="LBY1" s="110" t="s">
        <v>10281</v>
      </c>
      <c r="LBZ1" s="110" t="s">
        <v>10282</v>
      </c>
      <c r="LCA1" s="110" t="s">
        <v>10283</v>
      </c>
      <c r="LCB1" s="110" t="s">
        <v>10284</v>
      </c>
      <c r="LCC1" s="110" t="s">
        <v>10285</v>
      </c>
      <c r="LCD1" s="110" t="s">
        <v>10286</v>
      </c>
      <c r="LCE1" s="110" t="s">
        <v>10287</v>
      </c>
      <c r="LCF1" s="110" t="s">
        <v>10288</v>
      </c>
      <c r="LCG1" s="110" t="s">
        <v>10289</v>
      </c>
      <c r="LCH1" s="110" t="s">
        <v>10290</v>
      </c>
      <c r="LCI1" s="110" t="s">
        <v>10291</v>
      </c>
      <c r="LCJ1" s="110" t="s">
        <v>10292</v>
      </c>
      <c r="LCK1" s="110" t="s">
        <v>10293</v>
      </c>
      <c r="LCL1" s="110" t="s">
        <v>10294</v>
      </c>
      <c r="LCM1" s="110" t="s">
        <v>10295</v>
      </c>
      <c r="LCN1" s="110" t="s">
        <v>10296</v>
      </c>
      <c r="LCO1" s="110" t="s">
        <v>10297</v>
      </c>
      <c r="LCP1" s="110" t="s">
        <v>10298</v>
      </c>
      <c r="LCQ1" s="110" t="s">
        <v>10299</v>
      </c>
      <c r="LCR1" s="110" t="s">
        <v>10300</v>
      </c>
      <c r="LCS1" s="110" t="s">
        <v>10301</v>
      </c>
      <c r="LCT1" s="110" t="s">
        <v>10302</v>
      </c>
      <c r="LCU1" s="110" t="s">
        <v>10303</v>
      </c>
      <c r="LCV1" s="110" t="s">
        <v>10304</v>
      </c>
      <c r="LCW1" s="110" t="s">
        <v>10305</v>
      </c>
      <c r="LCX1" s="110" t="s">
        <v>10306</v>
      </c>
      <c r="LCY1" s="110" t="s">
        <v>10307</v>
      </c>
      <c r="LCZ1" s="110" t="s">
        <v>10308</v>
      </c>
      <c r="LDA1" s="110" t="s">
        <v>10309</v>
      </c>
      <c r="LDB1" s="110" t="s">
        <v>10310</v>
      </c>
      <c r="LDC1" s="110" t="s">
        <v>10311</v>
      </c>
      <c r="LDD1" s="110" t="s">
        <v>10312</v>
      </c>
      <c r="LDE1" s="110" t="s">
        <v>10313</v>
      </c>
      <c r="LDF1" s="110" t="s">
        <v>10314</v>
      </c>
      <c r="LDG1" s="110" t="s">
        <v>10315</v>
      </c>
      <c r="LDH1" s="110" t="s">
        <v>10316</v>
      </c>
      <c r="LDI1" s="110" t="s">
        <v>10317</v>
      </c>
      <c r="LDJ1" s="110" t="s">
        <v>10318</v>
      </c>
      <c r="LDK1" s="110" t="s">
        <v>10319</v>
      </c>
      <c r="LDL1" s="110" t="s">
        <v>10320</v>
      </c>
      <c r="LDM1" s="110" t="s">
        <v>10321</v>
      </c>
      <c r="LDN1" s="110" t="s">
        <v>10322</v>
      </c>
      <c r="LDO1" s="110" t="s">
        <v>10323</v>
      </c>
      <c r="LDP1" s="110" t="s">
        <v>10324</v>
      </c>
      <c r="LDQ1" s="110" t="s">
        <v>10325</v>
      </c>
      <c r="LDR1" s="110" t="s">
        <v>10326</v>
      </c>
      <c r="LDS1" s="110" t="s">
        <v>10327</v>
      </c>
      <c r="LDT1" s="110" t="s">
        <v>10328</v>
      </c>
      <c r="LDU1" s="110" t="s">
        <v>10329</v>
      </c>
      <c r="LDV1" s="110" t="s">
        <v>10330</v>
      </c>
      <c r="LDW1" s="110" t="s">
        <v>10331</v>
      </c>
      <c r="LDX1" s="110" t="s">
        <v>10332</v>
      </c>
      <c r="LDY1" s="110" t="s">
        <v>10333</v>
      </c>
      <c r="LDZ1" s="110" t="s">
        <v>10334</v>
      </c>
      <c r="LEA1" s="110" t="s">
        <v>10335</v>
      </c>
      <c r="LEB1" s="110" t="s">
        <v>10336</v>
      </c>
      <c r="LEC1" s="110" t="s">
        <v>10337</v>
      </c>
      <c r="LED1" s="110" t="s">
        <v>10338</v>
      </c>
      <c r="LEE1" s="110" t="s">
        <v>10339</v>
      </c>
      <c r="LEF1" s="110" t="s">
        <v>10340</v>
      </c>
      <c r="LEG1" s="110" t="s">
        <v>10341</v>
      </c>
      <c r="LEH1" s="110" t="s">
        <v>10342</v>
      </c>
      <c r="LEI1" s="110" t="s">
        <v>10343</v>
      </c>
      <c r="LEJ1" s="110" t="s">
        <v>10344</v>
      </c>
      <c r="LEK1" s="110" t="s">
        <v>10345</v>
      </c>
      <c r="LEL1" s="110" t="s">
        <v>10346</v>
      </c>
      <c r="LEM1" s="110" t="s">
        <v>10347</v>
      </c>
      <c r="LEN1" s="110" t="s">
        <v>10348</v>
      </c>
      <c r="LEO1" s="110" t="s">
        <v>10349</v>
      </c>
      <c r="LEP1" s="110" t="s">
        <v>10350</v>
      </c>
      <c r="LEQ1" s="110" t="s">
        <v>10351</v>
      </c>
      <c r="LER1" s="110" t="s">
        <v>10352</v>
      </c>
      <c r="LES1" s="110" t="s">
        <v>10353</v>
      </c>
      <c r="LET1" s="110" t="s">
        <v>10354</v>
      </c>
      <c r="LEU1" s="110" t="s">
        <v>10355</v>
      </c>
      <c r="LEV1" s="110" t="s">
        <v>10356</v>
      </c>
      <c r="LEW1" s="110" t="s">
        <v>10357</v>
      </c>
      <c r="LEX1" s="110" t="s">
        <v>10358</v>
      </c>
      <c r="LEY1" s="110" t="s">
        <v>10359</v>
      </c>
      <c r="LEZ1" s="110" t="s">
        <v>10360</v>
      </c>
      <c r="LFA1" s="110" t="s">
        <v>10361</v>
      </c>
      <c r="LFB1" s="110" t="s">
        <v>10362</v>
      </c>
      <c r="LFC1" s="110" t="s">
        <v>10363</v>
      </c>
      <c r="LFD1" s="110" t="s">
        <v>10364</v>
      </c>
      <c r="LFE1" s="110" t="s">
        <v>10365</v>
      </c>
      <c r="LFF1" s="110" t="s">
        <v>10366</v>
      </c>
      <c r="LFG1" s="110" t="s">
        <v>10367</v>
      </c>
      <c r="LFH1" s="110" t="s">
        <v>10368</v>
      </c>
      <c r="LFI1" s="110" t="s">
        <v>10369</v>
      </c>
      <c r="LFJ1" s="110" t="s">
        <v>10370</v>
      </c>
      <c r="LFK1" s="110" t="s">
        <v>10371</v>
      </c>
      <c r="LFL1" s="110" t="s">
        <v>10372</v>
      </c>
      <c r="LFM1" s="110" t="s">
        <v>10373</v>
      </c>
      <c r="LFN1" s="110" t="s">
        <v>10374</v>
      </c>
      <c r="LFO1" s="110" t="s">
        <v>10375</v>
      </c>
      <c r="LFP1" s="110" t="s">
        <v>10376</v>
      </c>
      <c r="LFQ1" s="110" t="s">
        <v>10377</v>
      </c>
      <c r="LFR1" s="110" t="s">
        <v>10378</v>
      </c>
      <c r="LFS1" s="110" t="s">
        <v>10379</v>
      </c>
      <c r="LFT1" s="110" t="s">
        <v>10380</v>
      </c>
      <c r="LFU1" s="110" t="s">
        <v>10381</v>
      </c>
      <c r="LFV1" s="110" t="s">
        <v>10382</v>
      </c>
      <c r="LFW1" s="110" t="s">
        <v>10383</v>
      </c>
      <c r="LFX1" s="110" t="s">
        <v>10384</v>
      </c>
      <c r="LFY1" s="110" t="s">
        <v>10385</v>
      </c>
      <c r="LFZ1" s="110" t="s">
        <v>10386</v>
      </c>
      <c r="LGA1" s="110" t="s">
        <v>10387</v>
      </c>
      <c r="LGB1" s="110" t="s">
        <v>10388</v>
      </c>
      <c r="LGC1" s="110" t="s">
        <v>10389</v>
      </c>
      <c r="LGD1" s="110" t="s">
        <v>10390</v>
      </c>
      <c r="LGE1" s="110" t="s">
        <v>10391</v>
      </c>
      <c r="LGF1" s="110" t="s">
        <v>10392</v>
      </c>
      <c r="LGG1" s="110" t="s">
        <v>10393</v>
      </c>
      <c r="LGH1" s="110" t="s">
        <v>10394</v>
      </c>
      <c r="LGI1" s="110" t="s">
        <v>10395</v>
      </c>
      <c r="LGJ1" s="110" t="s">
        <v>10396</v>
      </c>
      <c r="LGK1" s="110" t="s">
        <v>10397</v>
      </c>
      <c r="LGL1" s="110" t="s">
        <v>10398</v>
      </c>
      <c r="LGM1" s="110" t="s">
        <v>10399</v>
      </c>
      <c r="LGN1" s="110" t="s">
        <v>10400</v>
      </c>
      <c r="LGO1" s="110" t="s">
        <v>10401</v>
      </c>
      <c r="LGP1" s="110" t="s">
        <v>10402</v>
      </c>
      <c r="LGQ1" s="110" t="s">
        <v>10403</v>
      </c>
      <c r="LGR1" s="110" t="s">
        <v>10404</v>
      </c>
      <c r="LGS1" s="110" t="s">
        <v>10405</v>
      </c>
      <c r="LGT1" s="110" t="s">
        <v>10406</v>
      </c>
      <c r="LGU1" s="110" t="s">
        <v>10407</v>
      </c>
      <c r="LGV1" s="110" t="s">
        <v>10408</v>
      </c>
      <c r="LGW1" s="110" t="s">
        <v>10409</v>
      </c>
      <c r="LGX1" s="110" t="s">
        <v>10410</v>
      </c>
      <c r="LGY1" s="110" t="s">
        <v>10411</v>
      </c>
      <c r="LGZ1" s="110" t="s">
        <v>10412</v>
      </c>
      <c r="LHA1" s="110" t="s">
        <v>10413</v>
      </c>
      <c r="LHB1" s="110" t="s">
        <v>10414</v>
      </c>
      <c r="LHC1" s="110" t="s">
        <v>10415</v>
      </c>
      <c r="LHD1" s="110" t="s">
        <v>10416</v>
      </c>
      <c r="LHE1" s="110" t="s">
        <v>10417</v>
      </c>
      <c r="LHF1" s="110" t="s">
        <v>10418</v>
      </c>
      <c r="LHG1" s="110" t="s">
        <v>10419</v>
      </c>
      <c r="LHH1" s="110" t="s">
        <v>10420</v>
      </c>
      <c r="LHI1" s="110" t="s">
        <v>10421</v>
      </c>
      <c r="LHJ1" s="110" t="s">
        <v>10422</v>
      </c>
      <c r="LHK1" s="110" t="s">
        <v>10423</v>
      </c>
      <c r="LHL1" s="110" t="s">
        <v>10424</v>
      </c>
      <c r="LHM1" s="110" t="s">
        <v>10425</v>
      </c>
      <c r="LHN1" s="110" t="s">
        <v>10426</v>
      </c>
      <c r="LHO1" s="110" t="s">
        <v>10427</v>
      </c>
      <c r="LHP1" s="110" t="s">
        <v>10428</v>
      </c>
      <c r="LHQ1" s="110" t="s">
        <v>10429</v>
      </c>
      <c r="LHR1" s="110" t="s">
        <v>10430</v>
      </c>
      <c r="LHS1" s="110" t="s">
        <v>10431</v>
      </c>
      <c r="LHT1" s="110" t="s">
        <v>10432</v>
      </c>
      <c r="LHU1" s="110" t="s">
        <v>10433</v>
      </c>
      <c r="LHV1" s="110" t="s">
        <v>10434</v>
      </c>
      <c r="LHW1" s="110" t="s">
        <v>10435</v>
      </c>
      <c r="LHX1" s="110" t="s">
        <v>10436</v>
      </c>
      <c r="LHY1" s="110" t="s">
        <v>10437</v>
      </c>
      <c r="LHZ1" s="110" t="s">
        <v>10438</v>
      </c>
      <c r="LIA1" s="110" t="s">
        <v>10439</v>
      </c>
      <c r="LIB1" s="110" t="s">
        <v>10440</v>
      </c>
      <c r="LIC1" s="110" t="s">
        <v>10441</v>
      </c>
      <c r="LID1" s="110" t="s">
        <v>10442</v>
      </c>
      <c r="LIE1" s="110" t="s">
        <v>10443</v>
      </c>
      <c r="LIF1" s="110" t="s">
        <v>10444</v>
      </c>
      <c r="LIG1" s="110" t="s">
        <v>10445</v>
      </c>
      <c r="LIH1" s="110" t="s">
        <v>10446</v>
      </c>
      <c r="LII1" s="110" t="s">
        <v>10447</v>
      </c>
      <c r="LIJ1" s="110" t="s">
        <v>10448</v>
      </c>
      <c r="LIK1" s="110" t="s">
        <v>10449</v>
      </c>
      <c r="LIL1" s="110" t="s">
        <v>10450</v>
      </c>
      <c r="LIM1" s="110" t="s">
        <v>10451</v>
      </c>
      <c r="LIN1" s="110" t="s">
        <v>10452</v>
      </c>
      <c r="LIO1" s="110" t="s">
        <v>10453</v>
      </c>
      <c r="LIP1" s="110" t="s">
        <v>10454</v>
      </c>
      <c r="LIQ1" s="110" t="s">
        <v>10455</v>
      </c>
      <c r="LIR1" s="110" t="s">
        <v>10456</v>
      </c>
      <c r="LIS1" s="110" t="s">
        <v>10457</v>
      </c>
      <c r="LIT1" s="110" t="s">
        <v>10458</v>
      </c>
      <c r="LIU1" s="110" t="s">
        <v>10459</v>
      </c>
      <c r="LIV1" s="110" t="s">
        <v>10460</v>
      </c>
      <c r="LIW1" s="110" t="s">
        <v>10461</v>
      </c>
      <c r="LIX1" s="110" t="s">
        <v>10462</v>
      </c>
      <c r="LIY1" s="110" t="s">
        <v>10463</v>
      </c>
      <c r="LIZ1" s="110" t="s">
        <v>10464</v>
      </c>
      <c r="LJA1" s="110" t="s">
        <v>10465</v>
      </c>
      <c r="LJB1" s="110" t="s">
        <v>10466</v>
      </c>
      <c r="LJC1" s="110" t="s">
        <v>10467</v>
      </c>
      <c r="LJD1" s="110" t="s">
        <v>10468</v>
      </c>
      <c r="LJE1" s="110" t="s">
        <v>10469</v>
      </c>
      <c r="LJF1" s="110" t="s">
        <v>10470</v>
      </c>
      <c r="LJG1" s="110" t="s">
        <v>10471</v>
      </c>
      <c r="LJH1" s="110" t="s">
        <v>10472</v>
      </c>
      <c r="LJI1" s="110" t="s">
        <v>10473</v>
      </c>
      <c r="LJJ1" s="110" t="s">
        <v>10474</v>
      </c>
      <c r="LJK1" s="110" t="s">
        <v>10475</v>
      </c>
      <c r="LJL1" s="110" t="s">
        <v>10476</v>
      </c>
      <c r="LJM1" s="110" t="s">
        <v>10477</v>
      </c>
      <c r="LJN1" s="110" t="s">
        <v>10478</v>
      </c>
      <c r="LJO1" s="110" t="s">
        <v>10479</v>
      </c>
      <c r="LJP1" s="110" t="s">
        <v>10480</v>
      </c>
      <c r="LJQ1" s="110" t="s">
        <v>10481</v>
      </c>
      <c r="LJR1" s="110" t="s">
        <v>10482</v>
      </c>
      <c r="LJS1" s="110" t="s">
        <v>10483</v>
      </c>
      <c r="LJT1" s="110" t="s">
        <v>10484</v>
      </c>
      <c r="LJU1" s="110" t="s">
        <v>10485</v>
      </c>
      <c r="LJV1" s="110" t="s">
        <v>10486</v>
      </c>
      <c r="LJW1" s="110" t="s">
        <v>10487</v>
      </c>
      <c r="LJX1" s="110" t="s">
        <v>10488</v>
      </c>
      <c r="LJY1" s="110" t="s">
        <v>10489</v>
      </c>
      <c r="LJZ1" s="110" t="s">
        <v>10490</v>
      </c>
      <c r="LKA1" s="110" t="s">
        <v>10491</v>
      </c>
      <c r="LKB1" s="110" t="s">
        <v>10492</v>
      </c>
      <c r="LKC1" s="110" t="s">
        <v>10493</v>
      </c>
      <c r="LKD1" s="110" t="s">
        <v>10494</v>
      </c>
      <c r="LKE1" s="110" t="s">
        <v>10495</v>
      </c>
      <c r="LKF1" s="110" t="s">
        <v>10496</v>
      </c>
      <c r="LKG1" s="110" t="s">
        <v>10497</v>
      </c>
      <c r="LKH1" s="110" t="s">
        <v>10498</v>
      </c>
      <c r="LKI1" s="110" t="s">
        <v>10499</v>
      </c>
      <c r="LKJ1" s="110" t="s">
        <v>10500</v>
      </c>
      <c r="LKK1" s="110" t="s">
        <v>10501</v>
      </c>
      <c r="LKL1" s="110" t="s">
        <v>10502</v>
      </c>
      <c r="LKM1" s="110" t="s">
        <v>10503</v>
      </c>
      <c r="LKN1" s="110" t="s">
        <v>10504</v>
      </c>
      <c r="LKO1" s="110" t="s">
        <v>10505</v>
      </c>
      <c r="LKP1" s="110" t="s">
        <v>10506</v>
      </c>
      <c r="LKQ1" s="110" t="s">
        <v>10507</v>
      </c>
      <c r="LKR1" s="110" t="s">
        <v>10508</v>
      </c>
      <c r="LKS1" s="110" t="s">
        <v>10509</v>
      </c>
      <c r="LKT1" s="110" t="s">
        <v>10510</v>
      </c>
      <c r="LKU1" s="110" t="s">
        <v>10511</v>
      </c>
      <c r="LKV1" s="110" t="s">
        <v>10512</v>
      </c>
      <c r="LKW1" s="110" t="s">
        <v>10513</v>
      </c>
      <c r="LKX1" s="110" t="s">
        <v>10514</v>
      </c>
      <c r="LKY1" s="110" t="s">
        <v>10515</v>
      </c>
      <c r="LKZ1" s="110" t="s">
        <v>10516</v>
      </c>
      <c r="LLA1" s="110" t="s">
        <v>10517</v>
      </c>
      <c r="LLB1" s="110" t="s">
        <v>10518</v>
      </c>
      <c r="LLC1" s="110" t="s">
        <v>10519</v>
      </c>
      <c r="LLD1" s="110" t="s">
        <v>10520</v>
      </c>
      <c r="LLE1" s="110" t="s">
        <v>10521</v>
      </c>
      <c r="LLF1" s="110" t="s">
        <v>10522</v>
      </c>
      <c r="LLG1" s="110" t="s">
        <v>10523</v>
      </c>
      <c r="LLH1" s="110" t="s">
        <v>10524</v>
      </c>
      <c r="LLI1" s="110" t="s">
        <v>10525</v>
      </c>
      <c r="LLJ1" s="110" t="s">
        <v>10526</v>
      </c>
      <c r="LLK1" s="110" t="s">
        <v>10527</v>
      </c>
      <c r="LLL1" s="110" t="s">
        <v>10528</v>
      </c>
      <c r="LLM1" s="110" t="s">
        <v>10529</v>
      </c>
      <c r="LLN1" s="110" t="s">
        <v>10530</v>
      </c>
      <c r="LLO1" s="110" t="s">
        <v>10531</v>
      </c>
      <c r="LLP1" s="110" t="s">
        <v>10532</v>
      </c>
      <c r="LLQ1" s="110" t="s">
        <v>10533</v>
      </c>
      <c r="LLR1" s="110" t="s">
        <v>10534</v>
      </c>
      <c r="LLS1" s="110" t="s">
        <v>10535</v>
      </c>
      <c r="LLT1" s="110" t="s">
        <v>10536</v>
      </c>
      <c r="LLU1" s="110" t="s">
        <v>10537</v>
      </c>
      <c r="LLV1" s="110" t="s">
        <v>10538</v>
      </c>
      <c r="LLW1" s="110" t="s">
        <v>10539</v>
      </c>
      <c r="LLX1" s="110" t="s">
        <v>10540</v>
      </c>
      <c r="LLY1" s="110" t="s">
        <v>10541</v>
      </c>
      <c r="LLZ1" s="110" t="s">
        <v>10542</v>
      </c>
      <c r="LMA1" s="110" t="s">
        <v>10543</v>
      </c>
      <c r="LMB1" s="110" t="s">
        <v>10544</v>
      </c>
      <c r="LMC1" s="110" t="s">
        <v>10545</v>
      </c>
      <c r="LMD1" s="110" t="s">
        <v>10546</v>
      </c>
      <c r="LME1" s="110" t="s">
        <v>10547</v>
      </c>
      <c r="LMF1" s="110" t="s">
        <v>10548</v>
      </c>
      <c r="LMG1" s="110" t="s">
        <v>10549</v>
      </c>
      <c r="LMH1" s="110" t="s">
        <v>10550</v>
      </c>
      <c r="LMI1" s="110" t="s">
        <v>10551</v>
      </c>
      <c r="LMJ1" s="110" t="s">
        <v>10552</v>
      </c>
      <c r="LMK1" s="110" t="s">
        <v>10553</v>
      </c>
      <c r="LML1" s="110" t="s">
        <v>10554</v>
      </c>
      <c r="LMM1" s="110" t="s">
        <v>10555</v>
      </c>
      <c r="LMN1" s="110" t="s">
        <v>10556</v>
      </c>
      <c r="LMO1" s="110" t="s">
        <v>10557</v>
      </c>
      <c r="LMP1" s="110" t="s">
        <v>10558</v>
      </c>
      <c r="LMQ1" s="110" t="s">
        <v>10559</v>
      </c>
      <c r="LMR1" s="110" t="s">
        <v>10560</v>
      </c>
      <c r="LMS1" s="110" t="s">
        <v>10561</v>
      </c>
      <c r="LMT1" s="110" t="s">
        <v>10562</v>
      </c>
      <c r="LMU1" s="110" t="s">
        <v>10563</v>
      </c>
      <c r="LMV1" s="110" t="s">
        <v>10564</v>
      </c>
      <c r="LMW1" s="110" t="s">
        <v>10565</v>
      </c>
      <c r="LMX1" s="110" t="s">
        <v>10566</v>
      </c>
      <c r="LMY1" s="110" t="s">
        <v>10567</v>
      </c>
      <c r="LMZ1" s="110" t="s">
        <v>10568</v>
      </c>
      <c r="LNA1" s="110" t="s">
        <v>10569</v>
      </c>
      <c r="LNB1" s="110" t="s">
        <v>10570</v>
      </c>
      <c r="LNC1" s="110" t="s">
        <v>10571</v>
      </c>
      <c r="LND1" s="110" t="s">
        <v>10572</v>
      </c>
      <c r="LNE1" s="110" t="s">
        <v>10573</v>
      </c>
      <c r="LNF1" s="110" t="s">
        <v>10574</v>
      </c>
      <c r="LNG1" s="110" t="s">
        <v>10575</v>
      </c>
      <c r="LNH1" s="110" t="s">
        <v>10576</v>
      </c>
      <c r="LNI1" s="110" t="s">
        <v>10577</v>
      </c>
      <c r="LNJ1" s="110" t="s">
        <v>10578</v>
      </c>
      <c r="LNK1" s="110" t="s">
        <v>10579</v>
      </c>
      <c r="LNL1" s="110" t="s">
        <v>10580</v>
      </c>
      <c r="LNM1" s="110" t="s">
        <v>10581</v>
      </c>
      <c r="LNN1" s="110" t="s">
        <v>10582</v>
      </c>
      <c r="LNO1" s="110" t="s">
        <v>10583</v>
      </c>
      <c r="LNP1" s="110" t="s">
        <v>10584</v>
      </c>
      <c r="LNQ1" s="110" t="s">
        <v>10585</v>
      </c>
      <c r="LNR1" s="110" t="s">
        <v>10586</v>
      </c>
      <c r="LNS1" s="110" t="s">
        <v>10587</v>
      </c>
      <c r="LNT1" s="110" t="s">
        <v>10588</v>
      </c>
      <c r="LNU1" s="110" t="s">
        <v>10589</v>
      </c>
      <c r="LNV1" s="110" t="s">
        <v>10590</v>
      </c>
      <c r="LNW1" s="110" t="s">
        <v>10591</v>
      </c>
      <c r="LNX1" s="110" t="s">
        <v>10592</v>
      </c>
      <c r="LNY1" s="110" t="s">
        <v>10593</v>
      </c>
      <c r="LNZ1" s="110" t="s">
        <v>10594</v>
      </c>
      <c r="LOA1" s="110" t="s">
        <v>10595</v>
      </c>
      <c r="LOB1" s="110" t="s">
        <v>10596</v>
      </c>
      <c r="LOC1" s="110" t="s">
        <v>10597</v>
      </c>
      <c r="LOD1" s="110" t="s">
        <v>10598</v>
      </c>
      <c r="LOE1" s="110" t="s">
        <v>10599</v>
      </c>
      <c r="LOF1" s="110" t="s">
        <v>10600</v>
      </c>
      <c r="LOG1" s="110" t="s">
        <v>10601</v>
      </c>
      <c r="LOH1" s="110" t="s">
        <v>10602</v>
      </c>
      <c r="LOI1" s="110" t="s">
        <v>10603</v>
      </c>
      <c r="LOJ1" s="110" t="s">
        <v>10604</v>
      </c>
      <c r="LOK1" s="110" t="s">
        <v>10605</v>
      </c>
      <c r="LOL1" s="110" t="s">
        <v>10606</v>
      </c>
      <c r="LOM1" s="110" t="s">
        <v>10607</v>
      </c>
      <c r="LON1" s="110" t="s">
        <v>10608</v>
      </c>
      <c r="LOO1" s="110" t="s">
        <v>10609</v>
      </c>
      <c r="LOP1" s="110" t="s">
        <v>10610</v>
      </c>
      <c r="LOQ1" s="110" t="s">
        <v>10611</v>
      </c>
      <c r="LOR1" s="110" t="s">
        <v>10612</v>
      </c>
      <c r="LOS1" s="110" t="s">
        <v>10613</v>
      </c>
      <c r="LOT1" s="110" t="s">
        <v>10614</v>
      </c>
      <c r="LOU1" s="110" t="s">
        <v>10615</v>
      </c>
      <c r="LOV1" s="110" t="s">
        <v>10616</v>
      </c>
      <c r="LOW1" s="110" t="s">
        <v>10617</v>
      </c>
      <c r="LOX1" s="110" t="s">
        <v>10618</v>
      </c>
      <c r="LOY1" s="110" t="s">
        <v>10619</v>
      </c>
      <c r="LOZ1" s="110" t="s">
        <v>10620</v>
      </c>
      <c r="LPA1" s="110" t="s">
        <v>10621</v>
      </c>
      <c r="LPB1" s="110" t="s">
        <v>10622</v>
      </c>
      <c r="LPC1" s="110" t="s">
        <v>10623</v>
      </c>
      <c r="LPD1" s="110" t="s">
        <v>10624</v>
      </c>
      <c r="LPE1" s="110" t="s">
        <v>10625</v>
      </c>
      <c r="LPF1" s="110" t="s">
        <v>10626</v>
      </c>
      <c r="LPG1" s="110" t="s">
        <v>10627</v>
      </c>
      <c r="LPH1" s="110" t="s">
        <v>10628</v>
      </c>
      <c r="LPI1" s="110" t="s">
        <v>10629</v>
      </c>
      <c r="LPJ1" s="110" t="s">
        <v>10630</v>
      </c>
      <c r="LPK1" s="110" t="s">
        <v>10631</v>
      </c>
      <c r="LPL1" s="110" t="s">
        <v>10632</v>
      </c>
      <c r="LPM1" s="110" t="s">
        <v>10633</v>
      </c>
      <c r="LPN1" s="110" t="s">
        <v>10634</v>
      </c>
      <c r="LPO1" s="110" t="s">
        <v>10635</v>
      </c>
      <c r="LPP1" s="110" t="s">
        <v>10636</v>
      </c>
      <c r="LPQ1" s="110" t="s">
        <v>10637</v>
      </c>
      <c r="LPR1" s="110" t="s">
        <v>10638</v>
      </c>
      <c r="LPS1" s="110" t="s">
        <v>10639</v>
      </c>
      <c r="LPT1" s="110" t="s">
        <v>10640</v>
      </c>
      <c r="LPU1" s="110" t="s">
        <v>10641</v>
      </c>
      <c r="LPV1" s="110" t="s">
        <v>10642</v>
      </c>
      <c r="LPW1" s="110" t="s">
        <v>10643</v>
      </c>
      <c r="LPX1" s="110" t="s">
        <v>10644</v>
      </c>
      <c r="LPY1" s="110" t="s">
        <v>10645</v>
      </c>
      <c r="LPZ1" s="110" t="s">
        <v>10646</v>
      </c>
      <c r="LQA1" s="110" t="s">
        <v>10647</v>
      </c>
      <c r="LQB1" s="110" t="s">
        <v>10648</v>
      </c>
      <c r="LQC1" s="110" t="s">
        <v>10649</v>
      </c>
      <c r="LQD1" s="110" t="s">
        <v>10650</v>
      </c>
      <c r="LQE1" s="110" t="s">
        <v>10651</v>
      </c>
      <c r="LQF1" s="110" t="s">
        <v>10652</v>
      </c>
      <c r="LQG1" s="110" t="s">
        <v>10653</v>
      </c>
      <c r="LQH1" s="110" t="s">
        <v>10654</v>
      </c>
      <c r="LQI1" s="110" t="s">
        <v>10655</v>
      </c>
      <c r="LQJ1" s="110" t="s">
        <v>10656</v>
      </c>
      <c r="LQK1" s="110" t="s">
        <v>10657</v>
      </c>
      <c r="LQL1" s="110" t="s">
        <v>10658</v>
      </c>
      <c r="LQM1" s="110" t="s">
        <v>10659</v>
      </c>
      <c r="LQN1" s="110" t="s">
        <v>10660</v>
      </c>
      <c r="LQO1" s="110" t="s">
        <v>10661</v>
      </c>
      <c r="LQP1" s="110" t="s">
        <v>10662</v>
      </c>
      <c r="LQQ1" s="110" t="s">
        <v>10663</v>
      </c>
      <c r="LQR1" s="110" t="s">
        <v>10664</v>
      </c>
      <c r="LQS1" s="110" t="s">
        <v>10665</v>
      </c>
      <c r="LQT1" s="110" t="s">
        <v>10666</v>
      </c>
      <c r="LQU1" s="110" t="s">
        <v>10667</v>
      </c>
      <c r="LQV1" s="110" t="s">
        <v>10668</v>
      </c>
      <c r="LQW1" s="110" t="s">
        <v>10669</v>
      </c>
      <c r="LQX1" s="110" t="s">
        <v>10670</v>
      </c>
      <c r="LQY1" s="110" t="s">
        <v>10671</v>
      </c>
      <c r="LQZ1" s="110" t="s">
        <v>10672</v>
      </c>
      <c r="LRA1" s="110" t="s">
        <v>10673</v>
      </c>
      <c r="LRB1" s="110" t="s">
        <v>10674</v>
      </c>
      <c r="LRC1" s="110" t="s">
        <v>10675</v>
      </c>
      <c r="LRD1" s="110" t="s">
        <v>10676</v>
      </c>
      <c r="LRE1" s="110" t="s">
        <v>10677</v>
      </c>
      <c r="LRF1" s="110" t="s">
        <v>10678</v>
      </c>
      <c r="LRG1" s="110" t="s">
        <v>10679</v>
      </c>
      <c r="LRH1" s="110" t="s">
        <v>10680</v>
      </c>
      <c r="LRI1" s="110" t="s">
        <v>10681</v>
      </c>
      <c r="LRJ1" s="110" t="s">
        <v>10682</v>
      </c>
      <c r="LRK1" s="110" t="s">
        <v>10683</v>
      </c>
      <c r="LRL1" s="110" t="s">
        <v>10684</v>
      </c>
      <c r="LRM1" s="110" t="s">
        <v>10685</v>
      </c>
      <c r="LRN1" s="110" t="s">
        <v>10686</v>
      </c>
      <c r="LRO1" s="110" t="s">
        <v>10687</v>
      </c>
      <c r="LRP1" s="110" t="s">
        <v>10688</v>
      </c>
      <c r="LRQ1" s="110" t="s">
        <v>10689</v>
      </c>
      <c r="LRR1" s="110" t="s">
        <v>10690</v>
      </c>
      <c r="LRS1" s="110" t="s">
        <v>10691</v>
      </c>
      <c r="LRT1" s="110" t="s">
        <v>10692</v>
      </c>
      <c r="LRU1" s="110" t="s">
        <v>10693</v>
      </c>
      <c r="LRV1" s="110" t="s">
        <v>10694</v>
      </c>
      <c r="LRW1" s="110" t="s">
        <v>10695</v>
      </c>
      <c r="LRX1" s="110" t="s">
        <v>10696</v>
      </c>
      <c r="LRY1" s="110" t="s">
        <v>10697</v>
      </c>
      <c r="LRZ1" s="110" t="s">
        <v>10698</v>
      </c>
      <c r="LSA1" s="110" t="s">
        <v>10699</v>
      </c>
      <c r="LSB1" s="110" t="s">
        <v>10700</v>
      </c>
      <c r="LSC1" s="110" t="s">
        <v>10701</v>
      </c>
      <c r="LSD1" s="110" t="s">
        <v>10702</v>
      </c>
      <c r="LSE1" s="110" t="s">
        <v>10703</v>
      </c>
      <c r="LSF1" s="110" t="s">
        <v>10704</v>
      </c>
      <c r="LSG1" s="110" t="s">
        <v>10705</v>
      </c>
      <c r="LSH1" s="110" t="s">
        <v>10706</v>
      </c>
      <c r="LSI1" s="110" t="s">
        <v>10707</v>
      </c>
      <c r="LSJ1" s="110" t="s">
        <v>10708</v>
      </c>
      <c r="LSK1" s="110" t="s">
        <v>10709</v>
      </c>
      <c r="LSL1" s="110" t="s">
        <v>10710</v>
      </c>
      <c r="LSM1" s="110" t="s">
        <v>10711</v>
      </c>
      <c r="LSN1" s="110" t="s">
        <v>10712</v>
      </c>
      <c r="LSO1" s="110" t="s">
        <v>10713</v>
      </c>
      <c r="LSP1" s="110" t="s">
        <v>10714</v>
      </c>
      <c r="LSQ1" s="110" t="s">
        <v>10715</v>
      </c>
      <c r="LSR1" s="110" t="s">
        <v>10716</v>
      </c>
      <c r="LSS1" s="110" t="s">
        <v>10717</v>
      </c>
      <c r="LST1" s="110" t="s">
        <v>10718</v>
      </c>
      <c r="LSU1" s="110" t="s">
        <v>10719</v>
      </c>
      <c r="LSV1" s="110" t="s">
        <v>10720</v>
      </c>
      <c r="LSW1" s="110" t="s">
        <v>10721</v>
      </c>
      <c r="LSX1" s="110" t="s">
        <v>10722</v>
      </c>
      <c r="LSY1" s="110" t="s">
        <v>10723</v>
      </c>
      <c r="LSZ1" s="110" t="s">
        <v>10724</v>
      </c>
      <c r="LTA1" s="110" t="s">
        <v>10725</v>
      </c>
      <c r="LTB1" s="110" t="s">
        <v>10726</v>
      </c>
      <c r="LTC1" s="110" t="s">
        <v>10727</v>
      </c>
      <c r="LTD1" s="110" t="s">
        <v>10728</v>
      </c>
      <c r="LTE1" s="110" t="s">
        <v>10729</v>
      </c>
      <c r="LTF1" s="110" t="s">
        <v>10730</v>
      </c>
      <c r="LTG1" s="110" t="s">
        <v>10731</v>
      </c>
      <c r="LTH1" s="110" t="s">
        <v>10732</v>
      </c>
      <c r="LTI1" s="110" t="s">
        <v>10733</v>
      </c>
      <c r="LTJ1" s="110" t="s">
        <v>10734</v>
      </c>
      <c r="LTK1" s="110" t="s">
        <v>10735</v>
      </c>
      <c r="LTL1" s="110" t="s">
        <v>10736</v>
      </c>
      <c r="LTM1" s="110" t="s">
        <v>10737</v>
      </c>
      <c r="LTN1" s="110" t="s">
        <v>10738</v>
      </c>
      <c r="LTO1" s="110" t="s">
        <v>10739</v>
      </c>
      <c r="LTP1" s="110" t="s">
        <v>10740</v>
      </c>
      <c r="LTQ1" s="110" t="s">
        <v>10741</v>
      </c>
      <c r="LTR1" s="110" t="s">
        <v>10742</v>
      </c>
      <c r="LTS1" s="110" t="s">
        <v>10743</v>
      </c>
      <c r="LTT1" s="110" t="s">
        <v>10744</v>
      </c>
      <c r="LTU1" s="110" t="s">
        <v>10745</v>
      </c>
      <c r="LTV1" s="110" t="s">
        <v>10746</v>
      </c>
      <c r="LTW1" s="110" t="s">
        <v>10747</v>
      </c>
      <c r="LTX1" s="110" t="s">
        <v>10748</v>
      </c>
      <c r="LTY1" s="110" t="s">
        <v>10749</v>
      </c>
      <c r="LTZ1" s="110" t="s">
        <v>10750</v>
      </c>
      <c r="LUA1" s="110" t="s">
        <v>10751</v>
      </c>
      <c r="LUB1" s="110" t="s">
        <v>10752</v>
      </c>
      <c r="LUC1" s="110" t="s">
        <v>10753</v>
      </c>
      <c r="LUD1" s="110" t="s">
        <v>10754</v>
      </c>
      <c r="LUE1" s="110" t="s">
        <v>10755</v>
      </c>
      <c r="LUF1" s="110" t="s">
        <v>10756</v>
      </c>
      <c r="LUG1" s="110" t="s">
        <v>10757</v>
      </c>
      <c r="LUH1" s="110" t="s">
        <v>10758</v>
      </c>
      <c r="LUI1" s="110" t="s">
        <v>10759</v>
      </c>
      <c r="LUJ1" s="110" t="s">
        <v>10760</v>
      </c>
      <c r="LUK1" s="110" t="s">
        <v>10761</v>
      </c>
      <c r="LUL1" s="110" t="s">
        <v>10762</v>
      </c>
      <c r="LUM1" s="110" t="s">
        <v>10763</v>
      </c>
      <c r="LUN1" s="110" t="s">
        <v>10764</v>
      </c>
      <c r="LUO1" s="110" t="s">
        <v>10765</v>
      </c>
      <c r="LUP1" s="110" t="s">
        <v>10766</v>
      </c>
      <c r="LUQ1" s="110" t="s">
        <v>10767</v>
      </c>
      <c r="LUR1" s="110" t="s">
        <v>10768</v>
      </c>
      <c r="LUS1" s="110" t="s">
        <v>10769</v>
      </c>
      <c r="LUT1" s="110" t="s">
        <v>10770</v>
      </c>
      <c r="LUU1" s="110" t="s">
        <v>10771</v>
      </c>
      <c r="LUV1" s="110" t="s">
        <v>10772</v>
      </c>
      <c r="LUW1" s="110" t="s">
        <v>10773</v>
      </c>
      <c r="LUX1" s="110" t="s">
        <v>10774</v>
      </c>
      <c r="LUY1" s="110" t="s">
        <v>10775</v>
      </c>
      <c r="LUZ1" s="110" t="s">
        <v>10776</v>
      </c>
      <c r="LVA1" s="110" t="s">
        <v>10777</v>
      </c>
      <c r="LVB1" s="110" t="s">
        <v>10778</v>
      </c>
      <c r="LVC1" s="110" t="s">
        <v>10779</v>
      </c>
      <c r="LVD1" s="110" t="s">
        <v>10780</v>
      </c>
      <c r="LVE1" s="110" t="s">
        <v>10781</v>
      </c>
      <c r="LVF1" s="110" t="s">
        <v>10782</v>
      </c>
      <c r="LVG1" s="110" t="s">
        <v>10783</v>
      </c>
      <c r="LVH1" s="110" t="s">
        <v>10784</v>
      </c>
      <c r="LVI1" s="110" t="s">
        <v>10785</v>
      </c>
      <c r="LVJ1" s="110" t="s">
        <v>10786</v>
      </c>
      <c r="LVK1" s="110" t="s">
        <v>10787</v>
      </c>
      <c r="LVL1" s="110" t="s">
        <v>10788</v>
      </c>
      <c r="LVM1" s="110" t="s">
        <v>10789</v>
      </c>
      <c r="LVN1" s="110" t="s">
        <v>10790</v>
      </c>
      <c r="LVO1" s="110" t="s">
        <v>10791</v>
      </c>
      <c r="LVP1" s="110" t="s">
        <v>10792</v>
      </c>
      <c r="LVQ1" s="110" t="s">
        <v>10793</v>
      </c>
      <c r="LVR1" s="110" t="s">
        <v>10794</v>
      </c>
      <c r="LVS1" s="110" t="s">
        <v>10795</v>
      </c>
      <c r="LVT1" s="110" t="s">
        <v>10796</v>
      </c>
      <c r="LVU1" s="110" t="s">
        <v>10797</v>
      </c>
      <c r="LVV1" s="110" t="s">
        <v>10798</v>
      </c>
      <c r="LVW1" s="110" t="s">
        <v>10799</v>
      </c>
      <c r="LVX1" s="110" t="s">
        <v>10800</v>
      </c>
      <c r="LVY1" s="110" t="s">
        <v>10801</v>
      </c>
      <c r="LVZ1" s="110" t="s">
        <v>10802</v>
      </c>
      <c r="LWA1" s="110" t="s">
        <v>10803</v>
      </c>
      <c r="LWB1" s="110" t="s">
        <v>10804</v>
      </c>
      <c r="LWC1" s="110" t="s">
        <v>10805</v>
      </c>
      <c r="LWD1" s="110" t="s">
        <v>10806</v>
      </c>
      <c r="LWE1" s="110" t="s">
        <v>10807</v>
      </c>
      <c r="LWF1" s="110" t="s">
        <v>10808</v>
      </c>
      <c r="LWG1" s="110" t="s">
        <v>10809</v>
      </c>
      <c r="LWH1" s="110" t="s">
        <v>10810</v>
      </c>
      <c r="LWI1" s="110" t="s">
        <v>10811</v>
      </c>
      <c r="LWJ1" s="110" t="s">
        <v>10812</v>
      </c>
      <c r="LWK1" s="110" t="s">
        <v>10813</v>
      </c>
      <c r="LWL1" s="110" t="s">
        <v>10814</v>
      </c>
      <c r="LWM1" s="110" t="s">
        <v>10815</v>
      </c>
      <c r="LWN1" s="110" t="s">
        <v>10816</v>
      </c>
      <c r="LWO1" s="110" t="s">
        <v>10817</v>
      </c>
      <c r="LWP1" s="110" t="s">
        <v>10818</v>
      </c>
      <c r="LWQ1" s="110" t="s">
        <v>10819</v>
      </c>
      <c r="LWR1" s="110" t="s">
        <v>10820</v>
      </c>
      <c r="LWS1" s="110" t="s">
        <v>10821</v>
      </c>
      <c r="LWT1" s="110" t="s">
        <v>10822</v>
      </c>
      <c r="LWU1" s="110" t="s">
        <v>10823</v>
      </c>
      <c r="LWV1" s="110" t="s">
        <v>10824</v>
      </c>
      <c r="LWW1" s="110" t="s">
        <v>10825</v>
      </c>
      <c r="LWX1" s="110" t="s">
        <v>10826</v>
      </c>
      <c r="LWY1" s="110" t="s">
        <v>10827</v>
      </c>
      <c r="LWZ1" s="110" t="s">
        <v>10828</v>
      </c>
      <c r="LXA1" s="110" t="s">
        <v>10829</v>
      </c>
      <c r="LXB1" s="110" t="s">
        <v>10830</v>
      </c>
      <c r="LXC1" s="110" t="s">
        <v>10831</v>
      </c>
      <c r="LXD1" s="110" t="s">
        <v>10832</v>
      </c>
      <c r="LXE1" s="110" t="s">
        <v>10833</v>
      </c>
      <c r="LXF1" s="110" t="s">
        <v>10834</v>
      </c>
      <c r="LXG1" s="110" t="s">
        <v>10835</v>
      </c>
      <c r="LXH1" s="110" t="s">
        <v>10836</v>
      </c>
      <c r="LXI1" s="110" t="s">
        <v>10837</v>
      </c>
      <c r="LXJ1" s="110" t="s">
        <v>10838</v>
      </c>
      <c r="LXK1" s="110" t="s">
        <v>10839</v>
      </c>
      <c r="LXL1" s="110" t="s">
        <v>10840</v>
      </c>
      <c r="LXM1" s="110" t="s">
        <v>10841</v>
      </c>
      <c r="LXN1" s="110" t="s">
        <v>10842</v>
      </c>
      <c r="LXO1" s="110" t="s">
        <v>10843</v>
      </c>
      <c r="LXP1" s="110" t="s">
        <v>10844</v>
      </c>
      <c r="LXQ1" s="110" t="s">
        <v>10845</v>
      </c>
      <c r="LXR1" s="110" t="s">
        <v>10846</v>
      </c>
      <c r="LXS1" s="110" t="s">
        <v>10847</v>
      </c>
      <c r="LXT1" s="110" t="s">
        <v>10848</v>
      </c>
      <c r="LXU1" s="110" t="s">
        <v>10849</v>
      </c>
      <c r="LXV1" s="110" t="s">
        <v>10850</v>
      </c>
      <c r="LXW1" s="110" t="s">
        <v>10851</v>
      </c>
      <c r="LXX1" s="110" t="s">
        <v>10852</v>
      </c>
      <c r="LXY1" s="110" t="s">
        <v>10853</v>
      </c>
      <c r="LXZ1" s="110" t="s">
        <v>10854</v>
      </c>
      <c r="LYA1" s="110" t="s">
        <v>10855</v>
      </c>
      <c r="LYB1" s="110" t="s">
        <v>10856</v>
      </c>
      <c r="LYC1" s="110" t="s">
        <v>10857</v>
      </c>
      <c r="LYD1" s="110" t="s">
        <v>10858</v>
      </c>
      <c r="LYE1" s="110" t="s">
        <v>10859</v>
      </c>
      <c r="LYF1" s="110" t="s">
        <v>10860</v>
      </c>
      <c r="LYG1" s="110" t="s">
        <v>10861</v>
      </c>
      <c r="LYH1" s="110" t="s">
        <v>10862</v>
      </c>
      <c r="LYI1" s="110" t="s">
        <v>10863</v>
      </c>
      <c r="LYJ1" s="110" t="s">
        <v>10864</v>
      </c>
      <c r="LYK1" s="110" t="s">
        <v>10865</v>
      </c>
      <c r="LYL1" s="110" t="s">
        <v>10866</v>
      </c>
      <c r="LYM1" s="110" t="s">
        <v>10867</v>
      </c>
      <c r="LYN1" s="110" t="s">
        <v>10868</v>
      </c>
      <c r="LYO1" s="110" t="s">
        <v>10869</v>
      </c>
      <c r="LYP1" s="110" t="s">
        <v>10870</v>
      </c>
      <c r="LYQ1" s="110" t="s">
        <v>10871</v>
      </c>
      <c r="LYR1" s="110" t="s">
        <v>10872</v>
      </c>
      <c r="LYS1" s="110" t="s">
        <v>10873</v>
      </c>
      <c r="LYT1" s="110" t="s">
        <v>10874</v>
      </c>
      <c r="LYU1" s="110" t="s">
        <v>10875</v>
      </c>
      <c r="LYV1" s="110" t="s">
        <v>10876</v>
      </c>
      <c r="LYW1" s="110" t="s">
        <v>10877</v>
      </c>
      <c r="LYX1" s="110" t="s">
        <v>10878</v>
      </c>
      <c r="LYY1" s="110" t="s">
        <v>10879</v>
      </c>
      <c r="LYZ1" s="110" t="s">
        <v>10880</v>
      </c>
      <c r="LZA1" s="110" t="s">
        <v>10881</v>
      </c>
      <c r="LZB1" s="110" t="s">
        <v>10882</v>
      </c>
      <c r="LZC1" s="110" t="s">
        <v>10883</v>
      </c>
      <c r="LZD1" s="110" t="s">
        <v>10884</v>
      </c>
      <c r="LZE1" s="110" t="s">
        <v>10885</v>
      </c>
      <c r="LZF1" s="110" t="s">
        <v>10886</v>
      </c>
      <c r="LZG1" s="110" t="s">
        <v>10887</v>
      </c>
      <c r="LZH1" s="110" t="s">
        <v>10888</v>
      </c>
      <c r="LZI1" s="110" t="s">
        <v>10889</v>
      </c>
      <c r="LZJ1" s="110" t="s">
        <v>10890</v>
      </c>
      <c r="LZK1" s="110" t="s">
        <v>10891</v>
      </c>
      <c r="LZL1" s="110" t="s">
        <v>10892</v>
      </c>
      <c r="LZM1" s="110" t="s">
        <v>10893</v>
      </c>
      <c r="LZN1" s="110" t="s">
        <v>10894</v>
      </c>
      <c r="LZO1" s="110" t="s">
        <v>10895</v>
      </c>
      <c r="LZP1" s="110" t="s">
        <v>10896</v>
      </c>
      <c r="LZQ1" s="110" t="s">
        <v>10897</v>
      </c>
      <c r="LZR1" s="110" t="s">
        <v>10898</v>
      </c>
      <c r="LZS1" s="110" t="s">
        <v>10899</v>
      </c>
      <c r="LZT1" s="110" t="s">
        <v>10900</v>
      </c>
      <c r="LZU1" s="110" t="s">
        <v>10901</v>
      </c>
      <c r="LZV1" s="110" t="s">
        <v>10902</v>
      </c>
      <c r="LZW1" s="110" t="s">
        <v>10903</v>
      </c>
      <c r="LZX1" s="110" t="s">
        <v>10904</v>
      </c>
      <c r="LZY1" s="110" t="s">
        <v>10905</v>
      </c>
      <c r="LZZ1" s="110" t="s">
        <v>10906</v>
      </c>
      <c r="MAA1" s="110" t="s">
        <v>10907</v>
      </c>
      <c r="MAB1" s="110" t="s">
        <v>10908</v>
      </c>
      <c r="MAC1" s="110" t="s">
        <v>10909</v>
      </c>
      <c r="MAD1" s="110" t="s">
        <v>10910</v>
      </c>
      <c r="MAE1" s="110" t="s">
        <v>10911</v>
      </c>
      <c r="MAF1" s="110" t="s">
        <v>10912</v>
      </c>
      <c r="MAG1" s="110" t="s">
        <v>10913</v>
      </c>
      <c r="MAH1" s="110" t="s">
        <v>10914</v>
      </c>
      <c r="MAI1" s="110" t="s">
        <v>10915</v>
      </c>
      <c r="MAJ1" s="110" t="s">
        <v>10916</v>
      </c>
      <c r="MAK1" s="110" t="s">
        <v>10917</v>
      </c>
      <c r="MAL1" s="110" t="s">
        <v>10918</v>
      </c>
      <c r="MAM1" s="110" t="s">
        <v>10919</v>
      </c>
      <c r="MAN1" s="110" t="s">
        <v>10920</v>
      </c>
      <c r="MAO1" s="110" t="s">
        <v>10921</v>
      </c>
      <c r="MAP1" s="110" t="s">
        <v>10922</v>
      </c>
      <c r="MAQ1" s="110" t="s">
        <v>10923</v>
      </c>
      <c r="MAR1" s="110" t="s">
        <v>10924</v>
      </c>
      <c r="MAS1" s="110" t="s">
        <v>10925</v>
      </c>
      <c r="MAT1" s="110" t="s">
        <v>10926</v>
      </c>
      <c r="MAU1" s="110" t="s">
        <v>10927</v>
      </c>
      <c r="MAV1" s="110" t="s">
        <v>10928</v>
      </c>
      <c r="MAW1" s="110" t="s">
        <v>10929</v>
      </c>
      <c r="MAX1" s="110" t="s">
        <v>10930</v>
      </c>
      <c r="MAY1" s="110" t="s">
        <v>10931</v>
      </c>
      <c r="MAZ1" s="110" t="s">
        <v>10932</v>
      </c>
      <c r="MBA1" s="110" t="s">
        <v>10933</v>
      </c>
      <c r="MBB1" s="110" t="s">
        <v>10934</v>
      </c>
      <c r="MBC1" s="110" t="s">
        <v>10935</v>
      </c>
      <c r="MBD1" s="110" t="s">
        <v>10936</v>
      </c>
      <c r="MBE1" s="110" t="s">
        <v>10937</v>
      </c>
      <c r="MBF1" s="110" t="s">
        <v>10938</v>
      </c>
      <c r="MBG1" s="110" t="s">
        <v>10939</v>
      </c>
      <c r="MBH1" s="110" t="s">
        <v>10940</v>
      </c>
      <c r="MBI1" s="110" t="s">
        <v>10941</v>
      </c>
      <c r="MBJ1" s="110" t="s">
        <v>10942</v>
      </c>
      <c r="MBK1" s="110" t="s">
        <v>10943</v>
      </c>
      <c r="MBL1" s="110" t="s">
        <v>10944</v>
      </c>
      <c r="MBM1" s="110" t="s">
        <v>10945</v>
      </c>
      <c r="MBN1" s="110" t="s">
        <v>10946</v>
      </c>
      <c r="MBO1" s="110" t="s">
        <v>10947</v>
      </c>
      <c r="MBP1" s="110" t="s">
        <v>10948</v>
      </c>
      <c r="MBQ1" s="110" t="s">
        <v>10949</v>
      </c>
      <c r="MBR1" s="110" t="s">
        <v>10950</v>
      </c>
      <c r="MBS1" s="110" t="s">
        <v>10951</v>
      </c>
      <c r="MBT1" s="110" t="s">
        <v>10952</v>
      </c>
      <c r="MBU1" s="110" t="s">
        <v>10953</v>
      </c>
      <c r="MBV1" s="110" t="s">
        <v>10954</v>
      </c>
      <c r="MBW1" s="110" t="s">
        <v>10955</v>
      </c>
      <c r="MBX1" s="110" t="s">
        <v>10956</v>
      </c>
      <c r="MBY1" s="110" t="s">
        <v>10957</v>
      </c>
      <c r="MBZ1" s="110" t="s">
        <v>10958</v>
      </c>
      <c r="MCA1" s="110" t="s">
        <v>10959</v>
      </c>
      <c r="MCB1" s="110" t="s">
        <v>10960</v>
      </c>
      <c r="MCC1" s="110" t="s">
        <v>10961</v>
      </c>
      <c r="MCD1" s="110" t="s">
        <v>10962</v>
      </c>
      <c r="MCE1" s="110" t="s">
        <v>10963</v>
      </c>
      <c r="MCF1" s="110" t="s">
        <v>10964</v>
      </c>
      <c r="MCG1" s="110" t="s">
        <v>10965</v>
      </c>
      <c r="MCH1" s="110" t="s">
        <v>10966</v>
      </c>
      <c r="MCI1" s="110" t="s">
        <v>10967</v>
      </c>
      <c r="MCJ1" s="110" t="s">
        <v>10968</v>
      </c>
      <c r="MCK1" s="110" t="s">
        <v>10969</v>
      </c>
      <c r="MCL1" s="110" t="s">
        <v>10970</v>
      </c>
      <c r="MCM1" s="110" t="s">
        <v>10971</v>
      </c>
      <c r="MCN1" s="110" t="s">
        <v>10972</v>
      </c>
      <c r="MCO1" s="110" t="s">
        <v>10973</v>
      </c>
      <c r="MCP1" s="110" t="s">
        <v>10974</v>
      </c>
      <c r="MCQ1" s="110" t="s">
        <v>10975</v>
      </c>
      <c r="MCR1" s="110" t="s">
        <v>10976</v>
      </c>
      <c r="MCS1" s="110" t="s">
        <v>10977</v>
      </c>
      <c r="MCT1" s="110" t="s">
        <v>10978</v>
      </c>
      <c r="MCU1" s="110" t="s">
        <v>10979</v>
      </c>
      <c r="MCV1" s="110" t="s">
        <v>10980</v>
      </c>
      <c r="MCW1" s="110" t="s">
        <v>10981</v>
      </c>
      <c r="MCX1" s="110" t="s">
        <v>10982</v>
      </c>
      <c r="MCY1" s="110" t="s">
        <v>10983</v>
      </c>
      <c r="MCZ1" s="110" t="s">
        <v>10984</v>
      </c>
      <c r="MDA1" s="110" t="s">
        <v>10985</v>
      </c>
      <c r="MDB1" s="110" t="s">
        <v>10986</v>
      </c>
      <c r="MDC1" s="110" t="s">
        <v>10987</v>
      </c>
      <c r="MDD1" s="110" t="s">
        <v>10988</v>
      </c>
      <c r="MDE1" s="110" t="s">
        <v>10989</v>
      </c>
      <c r="MDF1" s="110" t="s">
        <v>10990</v>
      </c>
      <c r="MDG1" s="110" t="s">
        <v>10991</v>
      </c>
      <c r="MDH1" s="110" t="s">
        <v>10992</v>
      </c>
      <c r="MDI1" s="110" t="s">
        <v>10993</v>
      </c>
      <c r="MDJ1" s="110" t="s">
        <v>10994</v>
      </c>
      <c r="MDK1" s="110" t="s">
        <v>10995</v>
      </c>
      <c r="MDL1" s="110" t="s">
        <v>10996</v>
      </c>
      <c r="MDM1" s="110" t="s">
        <v>10997</v>
      </c>
      <c r="MDN1" s="110" t="s">
        <v>10998</v>
      </c>
      <c r="MDO1" s="110" t="s">
        <v>10999</v>
      </c>
      <c r="MDP1" s="110" t="s">
        <v>11000</v>
      </c>
      <c r="MDQ1" s="110" t="s">
        <v>11001</v>
      </c>
      <c r="MDR1" s="110" t="s">
        <v>11002</v>
      </c>
      <c r="MDS1" s="110" t="s">
        <v>11003</v>
      </c>
      <c r="MDT1" s="110" t="s">
        <v>11004</v>
      </c>
      <c r="MDU1" s="110" t="s">
        <v>11005</v>
      </c>
      <c r="MDV1" s="110" t="s">
        <v>11006</v>
      </c>
      <c r="MDW1" s="110" t="s">
        <v>11007</v>
      </c>
      <c r="MDX1" s="110" t="s">
        <v>11008</v>
      </c>
      <c r="MDY1" s="110" t="s">
        <v>11009</v>
      </c>
      <c r="MDZ1" s="110" t="s">
        <v>11010</v>
      </c>
      <c r="MEA1" s="110" t="s">
        <v>11011</v>
      </c>
      <c r="MEB1" s="110" t="s">
        <v>11012</v>
      </c>
      <c r="MEC1" s="110" t="s">
        <v>11013</v>
      </c>
      <c r="MED1" s="110" t="s">
        <v>11014</v>
      </c>
      <c r="MEE1" s="110" t="s">
        <v>11015</v>
      </c>
      <c r="MEF1" s="110" t="s">
        <v>11016</v>
      </c>
      <c r="MEG1" s="110" t="s">
        <v>11017</v>
      </c>
      <c r="MEH1" s="110" t="s">
        <v>11018</v>
      </c>
      <c r="MEI1" s="110" t="s">
        <v>11019</v>
      </c>
      <c r="MEJ1" s="110" t="s">
        <v>11020</v>
      </c>
      <c r="MEK1" s="110" t="s">
        <v>11021</v>
      </c>
      <c r="MEL1" s="110" t="s">
        <v>11022</v>
      </c>
      <c r="MEM1" s="110" t="s">
        <v>11023</v>
      </c>
      <c r="MEN1" s="110" t="s">
        <v>11024</v>
      </c>
      <c r="MEO1" s="110" t="s">
        <v>11025</v>
      </c>
      <c r="MEP1" s="110" t="s">
        <v>11026</v>
      </c>
      <c r="MEQ1" s="110" t="s">
        <v>11027</v>
      </c>
      <c r="MER1" s="110" t="s">
        <v>11028</v>
      </c>
      <c r="MES1" s="110" t="s">
        <v>11029</v>
      </c>
      <c r="MET1" s="110" t="s">
        <v>11030</v>
      </c>
      <c r="MEU1" s="110" t="s">
        <v>11031</v>
      </c>
      <c r="MEV1" s="110" t="s">
        <v>11032</v>
      </c>
      <c r="MEW1" s="110" t="s">
        <v>11033</v>
      </c>
      <c r="MEX1" s="110" t="s">
        <v>11034</v>
      </c>
      <c r="MEY1" s="110" t="s">
        <v>11035</v>
      </c>
      <c r="MEZ1" s="110" t="s">
        <v>11036</v>
      </c>
      <c r="MFA1" s="110" t="s">
        <v>11037</v>
      </c>
      <c r="MFB1" s="110" t="s">
        <v>11038</v>
      </c>
      <c r="MFC1" s="110" t="s">
        <v>11039</v>
      </c>
      <c r="MFD1" s="110" t="s">
        <v>11040</v>
      </c>
      <c r="MFE1" s="110" t="s">
        <v>11041</v>
      </c>
      <c r="MFF1" s="110" t="s">
        <v>11042</v>
      </c>
      <c r="MFG1" s="110" t="s">
        <v>11043</v>
      </c>
      <c r="MFH1" s="110" t="s">
        <v>11044</v>
      </c>
      <c r="MFI1" s="110" t="s">
        <v>11045</v>
      </c>
      <c r="MFJ1" s="110" t="s">
        <v>11046</v>
      </c>
      <c r="MFK1" s="110" t="s">
        <v>11047</v>
      </c>
      <c r="MFL1" s="110" t="s">
        <v>11048</v>
      </c>
      <c r="MFM1" s="110" t="s">
        <v>11049</v>
      </c>
      <c r="MFN1" s="110" t="s">
        <v>11050</v>
      </c>
      <c r="MFO1" s="110" t="s">
        <v>11051</v>
      </c>
      <c r="MFP1" s="110" t="s">
        <v>11052</v>
      </c>
      <c r="MFQ1" s="110" t="s">
        <v>11053</v>
      </c>
      <c r="MFR1" s="110" t="s">
        <v>11054</v>
      </c>
      <c r="MFS1" s="110" t="s">
        <v>11055</v>
      </c>
      <c r="MFT1" s="110" t="s">
        <v>11056</v>
      </c>
      <c r="MFU1" s="110" t="s">
        <v>11057</v>
      </c>
      <c r="MFV1" s="110" t="s">
        <v>11058</v>
      </c>
      <c r="MFW1" s="110" t="s">
        <v>11059</v>
      </c>
      <c r="MFX1" s="110" t="s">
        <v>11060</v>
      </c>
      <c r="MFY1" s="110" t="s">
        <v>11061</v>
      </c>
      <c r="MFZ1" s="110" t="s">
        <v>11062</v>
      </c>
      <c r="MGA1" s="110" t="s">
        <v>11063</v>
      </c>
      <c r="MGB1" s="110" t="s">
        <v>11064</v>
      </c>
      <c r="MGC1" s="110" t="s">
        <v>11065</v>
      </c>
      <c r="MGD1" s="110" t="s">
        <v>11066</v>
      </c>
      <c r="MGE1" s="110" t="s">
        <v>11067</v>
      </c>
      <c r="MGF1" s="110" t="s">
        <v>11068</v>
      </c>
      <c r="MGG1" s="110" t="s">
        <v>11069</v>
      </c>
      <c r="MGH1" s="110" t="s">
        <v>11070</v>
      </c>
      <c r="MGI1" s="110" t="s">
        <v>11071</v>
      </c>
      <c r="MGJ1" s="110" t="s">
        <v>11072</v>
      </c>
      <c r="MGK1" s="110" t="s">
        <v>11073</v>
      </c>
      <c r="MGL1" s="110" t="s">
        <v>11074</v>
      </c>
      <c r="MGM1" s="110" t="s">
        <v>11075</v>
      </c>
      <c r="MGN1" s="110" t="s">
        <v>11076</v>
      </c>
      <c r="MGO1" s="110" t="s">
        <v>11077</v>
      </c>
      <c r="MGP1" s="110" t="s">
        <v>11078</v>
      </c>
      <c r="MGQ1" s="110" t="s">
        <v>11079</v>
      </c>
      <c r="MGR1" s="110" t="s">
        <v>11080</v>
      </c>
      <c r="MGS1" s="110" t="s">
        <v>11081</v>
      </c>
      <c r="MGT1" s="110" t="s">
        <v>11082</v>
      </c>
      <c r="MGU1" s="110" t="s">
        <v>11083</v>
      </c>
      <c r="MGV1" s="110" t="s">
        <v>11084</v>
      </c>
      <c r="MGW1" s="110" t="s">
        <v>11085</v>
      </c>
      <c r="MGX1" s="110" t="s">
        <v>11086</v>
      </c>
      <c r="MGY1" s="110" t="s">
        <v>11087</v>
      </c>
      <c r="MGZ1" s="110" t="s">
        <v>11088</v>
      </c>
      <c r="MHA1" s="110" t="s">
        <v>11089</v>
      </c>
      <c r="MHB1" s="110" t="s">
        <v>11090</v>
      </c>
      <c r="MHC1" s="110" t="s">
        <v>11091</v>
      </c>
      <c r="MHD1" s="110" t="s">
        <v>11092</v>
      </c>
      <c r="MHE1" s="110" t="s">
        <v>11093</v>
      </c>
      <c r="MHF1" s="110" t="s">
        <v>11094</v>
      </c>
      <c r="MHG1" s="110" t="s">
        <v>11095</v>
      </c>
      <c r="MHH1" s="110" t="s">
        <v>11096</v>
      </c>
      <c r="MHI1" s="110" t="s">
        <v>11097</v>
      </c>
      <c r="MHJ1" s="110" t="s">
        <v>11098</v>
      </c>
      <c r="MHK1" s="110" t="s">
        <v>11099</v>
      </c>
      <c r="MHL1" s="110" t="s">
        <v>11100</v>
      </c>
      <c r="MHM1" s="110" t="s">
        <v>11101</v>
      </c>
      <c r="MHN1" s="110" t="s">
        <v>11102</v>
      </c>
      <c r="MHO1" s="110" t="s">
        <v>11103</v>
      </c>
      <c r="MHP1" s="110" t="s">
        <v>11104</v>
      </c>
      <c r="MHQ1" s="110" t="s">
        <v>11105</v>
      </c>
      <c r="MHR1" s="110" t="s">
        <v>11106</v>
      </c>
      <c r="MHS1" s="110" t="s">
        <v>11107</v>
      </c>
      <c r="MHT1" s="110" t="s">
        <v>11108</v>
      </c>
      <c r="MHU1" s="110" t="s">
        <v>11109</v>
      </c>
      <c r="MHV1" s="110" t="s">
        <v>11110</v>
      </c>
      <c r="MHW1" s="110" t="s">
        <v>11111</v>
      </c>
      <c r="MHX1" s="110" t="s">
        <v>11112</v>
      </c>
      <c r="MHY1" s="110" t="s">
        <v>11113</v>
      </c>
      <c r="MHZ1" s="110" t="s">
        <v>11114</v>
      </c>
      <c r="MIA1" s="110" t="s">
        <v>11115</v>
      </c>
      <c r="MIB1" s="110" t="s">
        <v>11116</v>
      </c>
      <c r="MIC1" s="110" t="s">
        <v>11117</v>
      </c>
      <c r="MID1" s="110" t="s">
        <v>11118</v>
      </c>
      <c r="MIE1" s="110" t="s">
        <v>11119</v>
      </c>
      <c r="MIF1" s="110" t="s">
        <v>11120</v>
      </c>
      <c r="MIG1" s="110" t="s">
        <v>11121</v>
      </c>
      <c r="MIH1" s="110" t="s">
        <v>11122</v>
      </c>
      <c r="MII1" s="110" t="s">
        <v>11123</v>
      </c>
      <c r="MIJ1" s="110" t="s">
        <v>11124</v>
      </c>
      <c r="MIK1" s="110" t="s">
        <v>11125</v>
      </c>
      <c r="MIL1" s="110" t="s">
        <v>11126</v>
      </c>
      <c r="MIM1" s="110" t="s">
        <v>11127</v>
      </c>
      <c r="MIN1" s="110" t="s">
        <v>11128</v>
      </c>
      <c r="MIO1" s="110" t="s">
        <v>11129</v>
      </c>
      <c r="MIP1" s="110" t="s">
        <v>11130</v>
      </c>
      <c r="MIQ1" s="110" t="s">
        <v>11131</v>
      </c>
      <c r="MIR1" s="110" t="s">
        <v>11132</v>
      </c>
      <c r="MIS1" s="110" t="s">
        <v>11133</v>
      </c>
      <c r="MIT1" s="110" t="s">
        <v>11134</v>
      </c>
      <c r="MIU1" s="110" t="s">
        <v>11135</v>
      </c>
      <c r="MIV1" s="110" t="s">
        <v>11136</v>
      </c>
      <c r="MIW1" s="110" t="s">
        <v>11137</v>
      </c>
      <c r="MIX1" s="110" t="s">
        <v>11138</v>
      </c>
      <c r="MIY1" s="110" t="s">
        <v>11139</v>
      </c>
      <c r="MIZ1" s="110" t="s">
        <v>11140</v>
      </c>
      <c r="MJA1" s="110" t="s">
        <v>11141</v>
      </c>
      <c r="MJB1" s="110" t="s">
        <v>11142</v>
      </c>
      <c r="MJC1" s="110" t="s">
        <v>11143</v>
      </c>
      <c r="MJD1" s="110" t="s">
        <v>11144</v>
      </c>
      <c r="MJE1" s="110" t="s">
        <v>11145</v>
      </c>
      <c r="MJF1" s="110" t="s">
        <v>11146</v>
      </c>
      <c r="MJG1" s="110" t="s">
        <v>11147</v>
      </c>
      <c r="MJH1" s="110" t="s">
        <v>11148</v>
      </c>
      <c r="MJI1" s="110" t="s">
        <v>11149</v>
      </c>
      <c r="MJJ1" s="110" t="s">
        <v>11150</v>
      </c>
      <c r="MJK1" s="110" t="s">
        <v>11151</v>
      </c>
      <c r="MJL1" s="110" t="s">
        <v>11152</v>
      </c>
      <c r="MJM1" s="110" t="s">
        <v>11153</v>
      </c>
      <c r="MJN1" s="110" t="s">
        <v>11154</v>
      </c>
      <c r="MJO1" s="110" t="s">
        <v>11155</v>
      </c>
      <c r="MJP1" s="110" t="s">
        <v>11156</v>
      </c>
      <c r="MJQ1" s="110" t="s">
        <v>11157</v>
      </c>
      <c r="MJR1" s="110" t="s">
        <v>11158</v>
      </c>
      <c r="MJS1" s="110" t="s">
        <v>11159</v>
      </c>
      <c r="MJT1" s="110" t="s">
        <v>11160</v>
      </c>
      <c r="MJU1" s="110" t="s">
        <v>11161</v>
      </c>
      <c r="MJV1" s="110" t="s">
        <v>11162</v>
      </c>
      <c r="MJW1" s="110" t="s">
        <v>11163</v>
      </c>
      <c r="MJX1" s="110" t="s">
        <v>11164</v>
      </c>
      <c r="MJY1" s="110" t="s">
        <v>11165</v>
      </c>
      <c r="MJZ1" s="110" t="s">
        <v>11166</v>
      </c>
      <c r="MKA1" s="110" t="s">
        <v>11167</v>
      </c>
      <c r="MKB1" s="110" t="s">
        <v>11168</v>
      </c>
      <c r="MKC1" s="110" t="s">
        <v>11169</v>
      </c>
      <c r="MKD1" s="110" t="s">
        <v>11170</v>
      </c>
      <c r="MKE1" s="110" t="s">
        <v>11171</v>
      </c>
      <c r="MKF1" s="110" t="s">
        <v>11172</v>
      </c>
      <c r="MKG1" s="110" t="s">
        <v>11173</v>
      </c>
      <c r="MKH1" s="110" t="s">
        <v>11174</v>
      </c>
      <c r="MKI1" s="110" t="s">
        <v>11175</v>
      </c>
      <c r="MKJ1" s="110" t="s">
        <v>11176</v>
      </c>
      <c r="MKK1" s="110" t="s">
        <v>11177</v>
      </c>
      <c r="MKL1" s="110" t="s">
        <v>11178</v>
      </c>
      <c r="MKM1" s="110" t="s">
        <v>11179</v>
      </c>
      <c r="MKN1" s="110" t="s">
        <v>11180</v>
      </c>
      <c r="MKO1" s="110" t="s">
        <v>11181</v>
      </c>
      <c r="MKP1" s="110" t="s">
        <v>11182</v>
      </c>
      <c r="MKQ1" s="110" t="s">
        <v>11183</v>
      </c>
      <c r="MKR1" s="110" t="s">
        <v>11184</v>
      </c>
      <c r="MKS1" s="110" t="s">
        <v>11185</v>
      </c>
      <c r="MKT1" s="110" t="s">
        <v>11186</v>
      </c>
      <c r="MKU1" s="110" t="s">
        <v>11187</v>
      </c>
      <c r="MKV1" s="110" t="s">
        <v>11188</v>
      </c>
      <c r="MKW1" s="110" t="s">
        <v>11189</v>
      </c>
      <c r="MKX1" s="110" t="s">
        <v>11190</v>
      </c>
      <c r="MKY1" s="110" t="s">
        <v>11191</v>
      </c>
      <c r="MKZ1" s="110" t="s">
        <v>11192</v>
      </c>
      <c r="MLA1" s="110" t="s">
        <v>11193</v>
      </c>
      <c r="MLB1" s="110" t="s">
        <v>11194</v>
      </c>
      <c r="MLC1" s="110" t="s">
        <v>11195</v>
      </c>
      <c r="MLD1" s="110" t="s">
        <v>11196</v>
      </c>
      <c r="MLE1" s="110" t="s">
        <v>11197</v>
      </c>
      <c r="MLF1" s="110" t="s">
        <v>11198</v>
      </c>
      <c r="MLG1" s="110" t="s">
        <v>11199</v>
      </c>
      <c r="MLH1" s="110" t="s">
        <v>11200</v>
      </c>
      <c r="MLI1" s="110" t="s">
        <v>11201</v>
      </c>
      <c r="MLJ1" s="110" t="s">
        <v>11202</v>
      </c>
      <c r="MLK1" s="110" t="s">
        <v>11203</v>
      </c>
      <c r="MLL1" s="110" t="s">
        <v>11204</v>
      </c>
      <c r="MLM1" s="110" t="s">
        <v>11205</v>
      </c>
      <c r="MLN1" s="110" t="s">
        <v>11206</v>
      </c>
      <c r="MLO1" s="110" t="s">
        <v>11207</v>
      </c>
      <c r="MLP1" s="110" t="s">
        <v>11208</v>
      </c>
      <c r="MLQ1" s="110" t="s">
        <v>11209</v>
      </c>
      <c r="MLR1" s="110" t="s">
        <v>11210</v>
      </c>
      <c r="MLS1" s="110" t="s">
        <v>11211</v>
      </c>
      <c r="MLT1" s="110" t="s">
        <v>11212</v>
      </c>
      <c r="MLU1" s="110" t="s">
        <v>11213</v>
      </c>
      <c r="MLV1" s="110" t="s">
        <v>11214</v>
      </c>
      <c r="MLW1" s="110" t="s">
        <v>11215</v>
      </c>
      <c r="MLX1" s="110" t="s">
        <v>11216</v>
      </c>
      <c r="MLY1" s="110" t="s">
        <v>11217</v>
      </c>
      <c r="MLZ1" s="110" t="s">
        <v>11218</v>
      </c>
      <c r="MMA1" s="110" t="s">
        <v>11219</v>
      </c>
      <c r="MMB1" s="110" t="s">
        <v>11220</v>
      </c>
      <c r="MMC1" s="110" t="s">
        <v>11221</v>
      </c>
      <c r="MMD1" s="110" t="s">
        <v>11222</v>
      </c>
      <c r="MME1" s="110" t="s">
        <v>11223</v>
      </c>
      <c r="MMF1" s="110" t="s">
        <v>11224</v>
      </c>
      <c r="MMG1" s="110" t="s">
        <v>11225</v>
      </c>
      <c r="MMH1" s="110" t="s">
        <v>11226</v>
      </c>
      <c r="MMI1" s="110" t="s">
        <v>11227</v>
      </c>
      <c r="MMJ1" s="110" t="s">
        <v>11228</v>
      </c>
      <c r="MMK1" s="110" t="s">
        <v>11229</v>
      </c>
      <c r="MML1" s="110" t="s">
        <v>11230</v>
      </c>
      <c r="MMM1" s="110" t="s">
        <v>11231</v>
      </c>
      <c r="MMN1" s="110" t="s">
        <v>11232</v>
      </c>
      <c r="MMO1" s="110" t="s">
        <v>11233</v>
      </c>
      <c r="MMP1" s="110" t="s">
        <v>11234</v>
      </c>
      <c r="MMQ1" s="110" t="s">
        <v>11235</v>
      </c>
      <c r="MMR1" s="110" t="s">
        <v>11236</v>
      </c>
      <c r="MMS1" s="110" t="s">
        <v>11237</v>
      </c>
      <c r="MMT1" s="110" t="s">
        <v>11238</v>
      </c>
      <c r="MMU1" s="110" t="s">
        <v>11239</v>
      </c>
      <c r="MMV1" s="110" t="s">
        <v>11240</v>
      </c>
      <c r="MMW1" s="110" t="s">
        <v>11241</v>
      </c>
      <c r="MMX1" s="110" t="s">
        <v>11242</v>
      </c>
      <c r="MMY1" s="110" t="s">
        <v>11243</v>
      </c>
      <c r="MMZ1" s="110" t="s">
        <v>11244</v>
      </c>
      <c r="MNA1" s="110" t="s">
        <v>11245</v>
      </c>
      <c r="MNB1" s="110" t="s">
        <v>11246</v>
      </c>
      <c r="MNC1" s="110" t="s">
        <v>11247</v>
      </c>
      <c r="MND1" s="110" t="s">
        <v>11248</v>
      </c>
      <c r="MNE1" s="110" t="s">
        <v>11249</v>
      </c>
      <c r="MNF1" s="110" t="s">
        <v>11250</v>
      </c>
      <c r="MNG1" s="110" t="s">
        <v>11251</v>
      </c>
      <c r="MNH1" s="110" t="s">
        <v>11252</v>
      </c>
      <c r="MNI1" s="110" t="s">
        <v>11253</v>
      </c>
      <c r="MNJ1" s="110" t="s">
        <v>11254</v>
      </c>
      <c r="MNK1" s="110" t="s">
        <v>11255</v>
      </c>
      <c r="MNL1" s="110" t="s">
        <v>11256</v>
      </c>
      <c r="MNM1" s="110" t="s">
        <v>11257</v>
      </c>
      <c r="MNN1" s="110" t="s">
        <v>11258</v>
      </c>
      <c r="MNO1" s="110" t="s">
        <v>11259</v>
      </c>
      <c r="MNP1" s="110" t="s">
        <v>11260</v>
      </c>
      <c r="MNQ1" s="110" t="s">
        <v>11261</v>
      </c>
      <c r="MNR1" s="110" t="s">
        <v>11262</v>
      </c>
      <c r="MNS1" s="110" t="s">
        <v>11263</v>
      </c>
      <c r="MNT1" s="110" t="s">
        <v>11264</v>
      </c>
      <c r="MNU1" s="110" t="s">
        <v>11265</v>
      </c>
      <c r="MNV1" s="110" t="s">
        <v>11266</v>
      </c>
      <c r="MNW1" s="110" t="s">
        <v>11267</v>
      </c>
      <c r="MNX1" s="110" t="s">
        <v>11268</v>
      </c>
      <c r="MNY1" s="110" t="s">
        <v>11269</v>
      </c>
      <c r="MNZ1" s="110" t="s">
        <v>11270</v>
      </c>
      <c r="MOA1" s="110" t="s">
        <v>11271</v>
      </c>
      <c r="MOB1" s="110" t="s">
        <v>11272</v>
      </c>
      <c r="MOC1" s="110" t="s">
        <v>11273</v>
      </c>
      <c r="MOD1" s="110" t="s">
        <v>11274</v>
      </c>
      <c r="MOE1" s="110" t="s">
        <v>11275</v>
      </c>
      <c r="MOF1" s="110" t="s">
        <v>11276</v>
      </c>
      <c r="MOG1" s="110" t="s">
        <v>11277</v>
      </c>
      <c r="MOH1" s="110" t="s">
        <v>11278</v>
      </c>
      <c r="MOI1" s="110" t="s">
        <v>11279</v>
      </c>
      <c r="MOJ1" s="110" t="s">
        <v>11280</v>
      </c>
      <c r="MOK1" s="110" t="s">
        <v>11281</v>
      </c>
      <c r="MOL1" s="110" t="s">
        <v>11282</v>
      </c>
      <c r="MOM1" s="110" t="s">
        <v>11283</v>
      </c>
      <c r="MON1" s="110" t="s">
        <v>11284</v>
      </c>
      <c r="MOO1" s="110" t="s">
        <v>11285</v>
      </c>
      <c r="MOP1" s="110" t="s">
        <v>11286</v>
      </c>
      <c r="MOQ1" s="110" t="s">
        <v>11287</v>
      </c>
      <c r="MOR1" s="110" t="s">
        <v>11288</v>
      </c>
      <c r="MOS1" s="110" t="s">
        <v>11289</v>
      </c>
      <c r="MOT1" s="110" t="s">
        <v>11290</v>
      </c>
      <c r="MOU1" s="110" t="s">
        <v>11291</v>
      </c>
      <c r="MOV1" s="110" t="s">
        <v>11292</v>
      </c>
      <c r="MOW1" s="110" t="s">
        <v>11293</v>
      </c>
      <c r="MOX1" s="110" t="s">
        <v>11294</v>
      </c>
      <c r="MOY1" s="110" t="s">
        <v>11295</v>
      </c>
      <c r="MOZ1" s="110" t="s">
        <v>11296</v>
      </c>
      <c r="MPA1" s="110" t="s">
        <v>11297</v>
      </c>
      <c r="MPB1" s="110" t="s">
        <v>11298</v>
      </c>
      <c r="MPC1" s="110" t="s">
        <v>11299</v>
      </c>
      <c r="MPD1" s="110" t="s">
        <v>11300</v>
      </c>
      <c r="MPE1" s="110" t="s">
        <v>11301</v>
      </c>
      <c r="MPF1" s="110" t="s">
        <v>11302</v>
      </c>
      <c r="MPG1" s="110" t="s">
        <v>11303</v>
      </c>
      <c r="MPH1" s="110" t="s">
        <v>11304</v>
      </c>
      <c r="MPI1" s="110" t="s">
        <v>11305</v>
      </c>
      <c r="MPJ1" s="110" t="s">
        <v>11306</v>
      </c>
      <c r="MPK1" s="110" t="s">
        <v>11307</v>
      </c>
      <c r="MPL1" s="110" t="s">
        <v>11308</v>
      </c>
      <c r="MPM1" s="110" t="s">
        <v>11309</v>
      </c>
      <c r="MPN1" s="110" t="s">
        <v>11310</v>
      </c>
      <c r="MPO1" s="110" t="s">
        <v>11311</v>
      </c>
      <c r="MPP1" s="110" t="s">
        <v>11312</v>
      </c>
      <c r="MPQ1" s="110" t="s">
        <v>11313</v>
      </c>
      <c r="MPR1" s="110" t="s">
        <v>11314</v>
      </c>
      <c r="MPS1" s="110" t="s">
        <v>11315</v>
      </c>
      <c r="MPT1" s="110" t="s">
        <v>11316</v>
      </c>
      <c r="MPU1" s="110" t="s">
        <v>11317</v>
      </c>
      <c r="MPV1" s="110" t="s">
        <v>11318</v>
      </c>
      <c r="MPW1" s="110" t="s">
        <v>11319</v>
      </c>
      <c r="MPX1" s="110" t="s">
        <v>11320</v>
      </c>
      <c r="MPY1" s="110" t="s">
        <v>11321</v>
      </c>
      <c r="MPZ1" s="110" t="s">
        <v>11322</v>
      </c>
      <c r="MQA1" s="110" t="s">
        <v>11323</v>
      </c>
      <c r="MQB1" s="110" t="s">
        <v>11324</v>
      </c>
      <c r="MQC1" s="110" t="s">
        <v>11325</v>
      </c>
      <c r="MQD1" s="110" t="s">
        <v>11326</v>
      </c>
      <c r="MQE1" s="110" t="s">
        <v>11327</v>
      </c>
      <c r="MQF1" s="110" t="s">
        <v>11328</v>
      </c>
      <c r="MQG1" s="110" t="s">
        <v>11329</v>
      </c>
      <c r="MQH1" s="110" t="s">
        <v>11330</v>
      </c>
      <c r="MQI1" s="110" t="s">
        <v>11331</v>
      </c>
      <c r="MQJ1" s="110" t="s">
        <v>11332</v>
      </c>
      <c r="MQK1" s="110" t="s">
        <v>11333</v>
      </c>
      <c r="MQL1" s="110" t="s">
        <v>11334</v>
      </c>
      <c r="MQM1" s="110" t="s">
        <v>11335</v>
      </c>
      <c r="MQN1" s="110" t="s">
        <v>11336</v>
      </c>
      <c r="MQO1" s="110" t="s">
        <v>11337</v>
      </c>
      <c r="MQP1" s="110" t="s">
        <v>11338</v>
      </c>
      <c r="MQQ1" s="110" t="s">
        <v>11339</v>
      </c>
      <c r="MQR1" s="110" t="s">
        <v>11340</v>
      </c>
      <c r="MQS1" s="110" t="s">
        <v>11341</v>
      </c>
      <c r="MQT1" s="110" t="s">
        <v>11342</v>
      </c>
      <c r="MQU1" s="110" t="s">
        <v>11343</v>
      </c>
      <c r="MQV1" s="110" t="s">
        <v>11344</v>
      </c>
      <c r="MQW1" s="110" t="s">
        <v>11345</v>
      </c>
      <c r="MQX1" s="110" t="s">
        <v>11346</v>
      </c>
      <c r="MQY1" s="110" t="s">
        <v>11347</v>
      </c>
      <c r="MQZ1" s="110" t="s">
        <v>11348</v>
      </c>
      <c r="MRA1" s="110" t="s">
        <v>11349</v>
      </c>
      <c r="MRB1" s="110" t="s">
        <v>11350</v>
      </c>
      <c r="MRC1" s="110" t="s">
        <v>11351</v>
      </c>
      <c r="MRD1" s="110" t="s">
        <v>11352</v>
      </c>
      <c r="MRE1" s="110" t="s">
        <v>11353</v>
      </c>
      <c r="MRF1" s="110" t="s">
        <v>11354</v>
      </c>
      <c r="MRG1" s="110" t="s">
        <v>11355</v>
      </c>
      <c r="MRH1" s="110" t="s">
        <v>11356</v>
      </c>
      <c r="MRI1" s="110" t="s">
        <v>11357</v>
      </c>
      <c r="MRJ1" s="110" t="s">
        <v>11358</v>
      </c>
      <c r="MRK1" s="110" t="s">
        <v>11359</v>
      </c>
      <c r="MRL1" s="110" t="s">
        <v>11360</v>
      </c>
      <c r="MRM1" s="110" t="s">
        <v>11361</v>
      </c>
      <c r="MRN1" s="110" t="s">
        <v>11362</v>
      </c>
      <c r="MRO1" s="110" t="s">
        <v>11363</v>
      </c>
      <c r="MRP1" s="110" t="s">
        <v>11364</v>
      </c>
      <c r="MRQ1" s="110" t="s">
        <v>11365</v>
      </c>
      <c r="MRR1" s="110" t="s">
        <v>11366</v>
      </c>
      <c r="MRS1" s="110" t="s">
        <v>11367</v>
      </c>
      <c r="MRT1" s="110" t="s">
        <v>11368</v>
      </c>
      <c r="MRU1" s="110" t="s">
        <v>11369</v>
      </c>
      <c r="MRV1" s="110" t="s">
        <v>11370</v>
      </c>
      <c r="MRW1" s="110" t="s">
        <v>11371</v>
      </c>
      <c r="MRX1" s="110" t="s">
        <v>11372</v>
      </c>
      <c r="MRY1" s="110" t="s">
        <v>11373</v>
      </c>
      <c r="MRZ1" s="110" t="s">
        <v>11374</v>
      </c>
      <c r="MSA1" s="110" t="s">
        <v>11375</v>
      </c>
      <c r="MSB1" s="110" t="s">
        <v>11376</v>
      </c>
      <c r="MSC1" s="110" t="s">
        <v>11377</v>
      </c>
      <c r="MSD1" s="110" t="s">
        <v>11378</v>
      </c>
      <c r="MSE1" s="110" t="s">
        <v>11379</v>
      </c>
      <c r="MSF1" s="110" t="s">
        <v>11380</v>
      </c>
      <c r="MSG1" s="110" t="s">
        <v>11381</v>
      </c>
      <c r="MSH1" s="110" t="s">
        <v>11382</v>
      </c>
      <c r="MSI1" s="110" t="s">
        <v>11383</v>
      </c>
      <c r="MSJ1" s="110" t="s">
        <v>11384</v>
      </c>
      <c r="MSK1" s="110" t="s">
        <v>11385</v>
      </c>
      <c r="MSL1" s="110" t="s">
        <v>11386</v>
      </c>
      <c r="MSM1" s="110" t="s">
        <v>11387</v>
      </c>
      <c r="MSN1" s="110" t="s">
        <v>11388</v>
      </c>
      <c r="MSO1" s="110" t="s">
        <v>11389</v>
      </c>
      <c r="MSP1" s="110" t="s">
        <v>11390</v>
      </c>
      <c r="MSQ1" s="110" t="s">
        <v>11391</v>
      </c>
      <c r="MSR1" s="110" t="s">
        <v>11392</v>
      </c>
      <c r="MSS1" s="110" t="s">
        <v>11393</v>
      </c>
      <c r="MST1" s="110" t="s">
        <v>11394</v>
      </c>
      <c r="MSU1" s="110" t="s">
        <v>11395</v>
      </c>
      <c r="MSV1" s="110" t="s">
        <v>11396</v>
      </c>
      <c r="MSW1" s="110" t="s">
        <v>11397</v>
      </c>
      <c r="MSX1" s="110" t="s">
        <v>11398</v>
      </c>
      <c r="MSY1" s="110" t="s">
        <v>11399</v>
      </c>
      <c r="MSZ1" s="110" t="s">
        <v>11400</v>
      </c>
      <c r="MTA1" s="110" t="s">
        <v>11401</v>
      </c>
      <c r="MTB1" s="110" t="s">
        <v>11402</v>
      </c>
      <c r="MTC1" s="110" t="s">
        <v>11403</v>
      </c>
      <c r="MTD1" s="110" t="s">
        <v>11404</v>
      </c>
      <c r="MTE1" s="110" t="s">
        <v>11405</v>
      </c>
      <c r="MTF1" s="110" t="s">
        <v>11406</v>
      </c>
      <c r="MTG1" s="110" t="s">
        <v>11407</v>
      </c>
      <c r="MTH1" s="110" t="s">
        <v>11408</v>
      </c>
      <c r="MTI1" s="110" t="s">
        <v>11409</v>
      </c>
      <c r="MTJ1" s="110" t="s">
        <v>11410</v>
      </c>
      <c r="MTK1" s="110" t="s">
        <v>11411</v>
      </c>
      <c r="MTL1" s="110" t="s">
        <v>11412</v>
      </c>
      <c r="MTM1" s="110" t="s">
        <v>11413</v>
      </c>
      <c r="MTN1" s="110" t="s">
        <v>11414</v>
      </c>
      <c r="MTO1" s="110" t="s">
        <v>11415</v>
      </c>
      <c r="MTP1" s="110" t="s">
        <v>11416</v>
      </c>
      <c r="MTQ1" s="110" t="s">
        <v>11417</v>
      </c>
      <c r="MTR1" s="110" t="s">
        <v>11418</v>
      </c>
      <c r="MTS1" s="110" t="s">
        <v>11419</v>
      </c>
      <c r="MTT1" s="110" t="s">
        <v>11420</v>
      </c>
      <c r="MTU1" s="110" t="s">
        <v>11421</v>
      </c>
      <c r="MTV1" s="110" t="s">
        <v>11422</v>
      </c>
      <c r="MTW1" s="110" t="s">
        <v>11423</v>
      </c>
      <c r="MTX1" s="110" t="s">
        <v>11424</v>
      </c>
      <c r="MTY1" s="110" t="s">
        <v>11425</v>
      </c>
      <c r="MTZ1" s="110" t="s">
        <v>11426</v>
      </c>
      <c r="MUA1" s="110" t="s">
        <v>11427</v>
      </c>
      <c r="MUB1" s="110" t="s">
        <v>11428</v>
      </c>
      <c r="MUC1" s="110" t="s">
        <v>11429</v>
      </c>
      <c r="MUD1" s="110" t="s">
        <v>11430</v>
      </c>
      <c r="MUE1" s="110" t="s">
        <v>11431</v>
      </c>
      <c r="MUF1" s="110" t="s">
        <v>11432</v>
      </c>
      <c r="MUG1" s="110" t="s">
        <v>11433</v>
      </c>
      <c r="MUH1" s="110" t="s">
        <v>11434</v>
      </c>
      <c r="MUI1" s="110" t="s">
        <v>11435</v>
      </c>
      <c r="MUJ1" s="110" t="s">
        <v>11436</v>
      </c>
      <c r="MUK1" s="110" t="s">
        <v>11437</v>
      </c>
      <c r="MUL1" s="110" t="s">
        <v>11438</v>
      </c>
      <c r="MUM1" s="110" t="s">
        <v>11439</v>
      </c>
      <c r="MUN1" s="110" t="s">
        <v>11440</v>
      </c>
      <c r="MUO1" s="110" t="s">
        <v>11441</v>
      </c>
      <c r="MUP1" s="110" t="s">
        <v>11442</v>
      </c>
      <c r="MUQ1" s="110" t="s">
        <v>11443</v>
      </c>
      <c r="MUR1" s="110" t="s">
        <v>11444</v>
      </c>
      <c r="MUS1" s="110" t="s">
        <v>11445</v>
      </c>
      <c r="MUT1" s="110" t="s">
        <v>11446</v>
      </c>
      <c r="MUU1" s="110" t="s">
        <v>11447</v>
      </c>
      <c r="MUV1" s="110" t="s">
        <v>11448</v>
      </c>
      <c r="MUW1" s="110" t="s">
        <v>11449</v>
      </c>
      <c r="MUX1" s="110" t="s">
        <v>11450</v>
      </c>
      <c r="MUY1" s="110" t="s">
        <v>11451</v>
      </c>
      <c r="MUZ1" s="110" t="s">
        <v>11452</v>
      </c>
      <c r="MVA1" s="110" t="s">
        <v>11453</v>
      </c>
      <c r="MVB1" s="110" t="s">
        <v>11454</v>
      </c>
      <c r="MVC1" s="110" t="s">
        <v>11455</v>
      </c>
      <c r="MVD1" s="110" t="s">
        <v>11456</v>
      </c>
      <c r="MVE1" s="110" t="s">
        <v>11457</v>
      </c>
      <c r="MVF1" s="110" t="s">
        <v>11458</v>
      </c>
      <c r="MVG1" s="110" t="s">
        <v>11459</v>
      </c>
      <c r="MVH1" s="110" t="s">
        <v>11460</v>
      </c>
      <c r="MVI1" s="110" t="s">
        <v>11461</v>
      </c>
      <c r="MVJ1" s="110" t="s">
        <v>11462</v>
      </c>
      <c r="MVK1" s="110" t="s">
        <v>11463</v>
      </c>
      <c r="MVL1" s="110" t="s">
        <v>11464</v>
      </c>
      <c r="MVM1" s="110" t="s">
        <v>11465</v>
      </c>
      <c r="MVN1" s="110" t="s">
        <v>11466</v>
      </c>
      <c r="MVO1" s="110" t="s">
        <v>11467</v>
      </c>
      <c r="MVP1" s="110" t="s">
        <v>11468</v>
      </c>
      <c r="MVQ1" s="110" t="s">
        <v>11469</v>
      </c>
      <c r="MVR1" s="110" t="s">
        <v>11470</v>
      </c>
      <c r="MVS1" s="110" t="s">
        <v>11471</v>
      </c>
      <c r="MVT1" s="110" t="s">
        <v>11472</v>
      </c>
      <c r="MVU1" s="110" t="s">
        <v>11473</v>
      </c>
      <c r="MVV1" s="110" t="s">
        <v>11474</v>
      </c>
      <c r="MVW1" s="110" t="s">
        <v>11475</v>
      </c>
      <c r="MVX1" s="110" t="s">
        <v>11476</v>
      </c>
      <c r="MVY1" s="110" t="s">
        <v>11477</v>
      </c>
      <c r="MVZ1" s="110" t="s">
        <v>11478</v>
      </c>
      <c r="MWA1" s="110" t="s">
        <v>11479</v>
      </c>
      <c r="MWB1" s="110" t="s">
        <v>11480</v>
      </c>
      <c r="MWC1" s="110" t="s">
        <v>11481</v>
      </c>
      <c r="MWD1" s="110" t="s">
        <v>11482</v>
      </c>
      <c r="MWE1" s="110" t="s">
        <v>11483</v>
      </c>
      <c r="MWF1" s="110" t="s">
        <v>11484</v>
      </c>
      <c r="MWG1" s="110" t="s">
        <v>11485</v>
      </c>
      <c r="MWH1" s="110" t="s">
        <v>11486</v>
      </c>
      <c r="MWI1" s="110" t="s">
        <v>11487</v>
      </c>
      <c r="MWJ1" s="110" t="s">
        <v>11488</v>
      </c>
      <c r="MWK1" s="110" t="s">
        <v>11489</v>
      </c>
      <c r="MWL1" s="110" t="s">
        <v>11490</v>
      </c>
      <c r="MWM1" s="110" t="s">
        <v>11491</v>
      </c>
      <c r="MWN1" s="110" t="s">
        <v>11492</v>
      </c>
      <c r="MWO1" s="110" t="s">
        <v>11493</v>
      </c>
      <c r="MWP1" s="110" t="s">
        <v>11494</v>
      </c>
      <c r="MWQ1" s="110" t="s">
        <v>11495</v>
      </c>
      <c r="MWR1" s="110" t="s">
        <v>11496</v>
      </c>
      <c r="MWS1" s="110" t="s">
        <v>11497</v>
      </c>
      <c r="MWT1" s="110" t="s">
        <v>11498</v>
      </c>
      <c r="MWU1" s="110" t="s">
        <v>11499</v>
      </c>
      <c r="MWV1" s="110" t="s">
        <v>11500</v>
      </c>
      <c r="MWW1" s="110" t="s">
        <v>11501</v>
      </c>
      <c r="MWX1" s="110" t="s">
        <v>11502</v>
      </c>
      <c r="MWY1" s="110" t="s">
        <v>11503</v>
      </c>
      <c r="MWZ1" s="110" t="s">
        <v>11504</v>
      </c>
      <c r="MXA1" s="110" t="s">
        <v>11505</v>
      </c>
      <c r="MXB1" s="110" t="s">
        <v>11506</v>
      </c>
      <c r="MXC1" s="110" t="s">
        <v>11507</v>
      </c>
      <c r="MXD1" s="110" t="s">
        <v>11508</v>
      </c>
      <c r="MXE1" s="110" t="s">
        <v>11509</v>
      </c>
      <c r="MXF1" s="110" t="s">
        <v>11510</v>
      </c>
      <c r="MXG1" s="110" t="s">
        <v>11511</v>
      </c>
      <c r="MXH1" s="110" t="s">
        <v>11512</v>
      </c>
      <c r="MXI1" s="110" t="s">
        <v>11513</v>
      </c>
      <c r="MXJ1" s="110" t="s">
        <v>11514</v>
      </c>
      <c r="MXK1" s="110" t="s">
        <v>11515</v>
      </c>
      <c r="MXL1" s="110" t="s">
        <v>11516</v>
      </c>
      <c r="MXM1" s="110" t="s">
        <v>11517</v>
      </c>
      <c r="MXN1" s="110" t="s">
        <v>11518</v>
      </c>
      <c r="MXO1" s="110" t="s">
        <v>11519</v>
      </c>
      <c r="MXP1" s="110" t="s">
        <v>11520</v>
      </c>
      <c r="MXQ1" s="110" t="s">
        <v>11521</v>
      </c>
      <c r="MXR1" s="110" t="s">
        <v>11522</v>
      </c>
      <c r="MXS1" s="110" t="s">
        <v>11523</v>
      </c>
      <c r="MXT1" s="110" t="s">
        <v>11524</v>
      </c>
      <c r="MXU1" s="110" t="s">
        <v>11525</v>
      </c>
      <c r="MXV1" s="110" t="s">
        <v>11526</v>
      </c>
      <c r="MXW1" s="110" t="s">
        <v>11527</v>
      </c>
      <c r="MXX1" s="110" t="s">
        <v>11528</v>
      </c>
      <c r="MXY1" s="110" t="s">
        <v>11529</v>
      </c>
      <c r="MXZ1" s="110" t="s">
        <v>11530</v>
      </c>
      <c r="MYA1" s="110" t="s">
        <v>11531</v>
      </c>
      <c r="MYB1" s="110" t="s">
        <v>11532</v>
      </c>
      <c r="MYC1" s="110" t="s">
        <v>11533</v>
      </c>
      <c r="MYD1" s="110" t="s">
        <v>11534</v>
      </c>
      <c r="MYE1" s="110" t="s">
        <v>11535</v>
      </c>
      <c r="MYF1" s="110" t="s">
        <v>11536</v>
      </c>
      <c r="MYG1" s="110" t="s">
        <v>11537</v>
      </c>
      <c r="MYH1" s="110" t="s">
        <v>11538</v>
      </c>
      <c r="MYI1" s="110" t="s">
        <v>11539</v>
      </c>
      <c r="MYJ1" s="110" t="s">
        <v>11540</v>
      </c>
      <c r="MYK1" s="110" t="s">
        <v>11541</v>
      </c>
      <c r="MYL1" s="110" t="s">
        <v>11542</v>
      </c>
      <c r="MYM1" s="110" t="s">
        <v>11543</v>
      </c>
      <c r="MYN1" s="110" t="s">
        <v>11544</v>
      </c>
      <c r="MYO1" s="110" t="s">
        <v>11545</v>
      </c>
      <c r="MYP1" s="110" t="s">
        <v>11546</v>
      </c>
      <c r="MYQ1" s="110" t="s">
        <v>11547</v>
      </c>
      <c r="MYR1" s="110" t="s">
        <v>11548</v>
      </c>
      <c r="MYS1" s="110" t="s">
        <v>11549</v>
      </c>
      <c r="MYT1" s="110" t="s">
        <v>11550</v>
      </c>
      <c r="MYU1" s="110" t="s">
        <v>11551</v>
      </c>
      <c r="MYV1" s="110" t="s">
        <v>11552</v>
      </c>
      <c r="MYW1" s="110" t="s">
        <v>11553</v>
      </c>
      <c r="MYX1" s="110" t="s">
        <v>11554</v>
      </c>
      <c r="MYY1" s="110" t="s">
        <v>11555</v>
      </c>
      <c r="MYZ1" s="110" t="s">
        <v>11556</v>
      </c>
      <c r="MZA1" s="110" t="s">
        <v>11557</v>
      </c>
      <c r="MZB1" s="110" t="s">
        <v>11558</v>
      </c>
      <c r="MZC1" s="110" t="s">
        <v>11559</v>
      </c>
      <c r="MZD1" s="110" t="s">
        <v>11560</v>
      </c>
      <c r="MZE1" s="110" t="s">
        <v>11561</v>
      </c>
      <c r="MZF1" s="110" t="s">
        <v>11562</v>
      </c>
      <c r="MZG1" s="110" t="s">
        <v>11563</v>
      </c>
      <c r="MZH1" s="110" t="s">
        <v>11564</v>
      </c>
      <c r="MZI1" s="110" t="s">
        <v>11565</v>
      </c>
      <c r="MZJ1" s="110" t="s">
        <v>11566</v>
      </c>
      <c r="MZK1" s="110" t="s">
        <v>11567</v>
      </c>
      <c r="MZL1" s="110" t="s">
        <v>11568</v>
      </c>
      <c r="MZM1" s="110" t="s">
        <v>11569</v>
      </c>
      <c r="MZN1" s="110" t="s">
        <v>11570</v>
      </c>
      <c r="MZO1" s="110" t="s">
        <v>11571</v>
      </c>
      <c r="MZP1" s="110" t="s">
        <v>11572</v>
      </c>
      <c r="MZQ1" s="110" t="s">
        <v>11573</v>
      </c>
      <c r="MZR1" s="110" t="s">
        <v>11574</v>
      </c>
      <c r="MZS1" s="110" t="s">
        <v>11575</v>
      </c>
      <c r="MZT1" s="110" t="s">
        <v>11576</v>
      </c>
      <c r="MZU1" s="110" t="s">
        <v>11577</v>
      </c>
      <c r="MZV1" s="110" t="s">
        <v>11578</v>
      </c>
      <c r="MZW1" s="110" t="s">
        <v>11579</v>
      </c>
      <c r="MZX1" s="110" t="s">
        <v>11580</v>
      </c>
      <c r="MZY1" s="110" t="s">
        <v>11581</v>
      </c>
      <c r="MZZ1" s="110" t="s">
        <v>11582</v>
      </c>
      <c r="NAA1" s="110" t="s">
        <v>11583</v>
      </c>
      <c r="NAB1" s="110" t="s">
        <v>11584</v>
      </c>
      <c r="NAC1" s="110" t="s">
        <v>11585</v>
      </c>
      <c r="NAD1" s="110" t="s">
        <v>11586</v>
      </c>
      <c r="NAE1" s="110" t="s">
        <v>11587</v>
      </c>
      <c r="NAF1" s="110" t="s">
        <v>11588</v>
      </c>
      <c r="NAG1" s="110" t="s">
        <v>11589</v>
      </c>
      <c r="NAH1" s="110" t="s">
        <v>11590</v>
      </c>
      <c r="NAI1" s="110" t="s">
        <v>11591</v>
      </c>
      <c r="NAJ1" s="110" t="s">
        <v>11592</v>
      </c>
      <c r="NAK1" s="110" t="s">
        <v>11593</v>
      </c>
      <c r="NAL1" s="110" t="s">
        <v>11594</v>
      </c>
      <c r="NAM1" s="110" t="s">
        <v>11595</v>
      </c>
      <c r="NAN1" s="110" t="s">
        <v>11596</v>
      </c>
      <c r="NAO1" s="110" t="s">
        <v>11597</v>
      </c>
      <c r="NAP1" s="110" t="s">
        <v>11598</v>
      </c>
      <c r="NAQ1" s="110" t="s">
        <v>11599</v>
      </c>
      <c r="NAR1" s="110" t="s">
        <v>11600</v>
      </c>
      <c r="NAS1" s="110" t="s">
        <v>11601</v>
      </c>
      <c r="NAT1" s="110" t="s">
        <v>11602</v>
      </c>
      <c r="NAU1" s="110" t="s">
        <v>11603</v>
      </c>
      <c r="NAV1" s="110" t="s">
        <v>11604</v>
      </c>
      <c r="NAW1" s="110" t="s">
        <v>11605</v>
      </c>
      <c r="NAX1" s="110" t="s">
        <v>11606</v>
      </c>
      <c r="NAY1" s="110" t="s">
        <v>11607</v>
      </c>
      <c r="NAZ1" s="110" t="s">
        <v>11608</v>
      </c>
      <c r="NBA1" s="110" t="s">
        <v>11609</v>
      </c>
      <c r="NBB1" s="110" t="s">
        <v>11610</v>
      </c>
      <c r="NBC1" s="110" t="s">
        <v>11611</v>
      </c>
      <c r="NBD1" s="110" t="s">
        <v>11612</v>
      </c>
      <c r="NBE1" s="110" t="s">
        <v>11613</v>
      </c>
      <c r="NBF1" s="110" t="s">
        <v>11614</v>
      </c>
      <c r="NBG1" s="110" t="s">
        <v>11615</v>
      </c>
      <c r="NBH1" s="110" t="s">
        <v>11616</v>
      </c>
      <c r="NBI1" s="110" t="s">
        <v>11617</v>
      </c>
      <c r="NBJ1" s="110" t="s">
        <v>11618</v>
      </c>
      <c r="NBK1" s="110" t="s">
        <v>11619</v>
      </c>
      <c r="NBL1" s="110" t="s">
        <v>11620</v>
      </c>
      <c r="NBM1" s="110" t="s">
        <v>11621</v>
      </c>
      <c r="NBN1" s="110" t="s">
        <v>11622</v>
      </c>
      <c r="NBO1" s="110" t="s">
        <v>11623</v>
      </c>
      <c r="NBP1" s="110" t="s">
        <v>11624</v>
      </c>
      <c r="NBQ1" s="110" t="s">
        <v>11625</v>
      </c>
      <c r="NBR1" s="110" t="s">
        <v>11626</v>
      </c>
      <c r="NBS1" s="110" t="s">
        <v>11627</v>
      </c>
      <c r="NBT1" s="110" t="s">
        <v>11628</v>
      </c>
      <c r="NBU1" s="110" t="s">
        <v>11629</v>
      </c>
      <c r="NBV1" s="110" t="s">
        <v>11630</v>
      </c>
      <c r="NBW1" s="110" t="s">
        <v>11631</v>
      </c>
      <c r="NBX1" s="110" t="s">
        <v>11632</v>
      </c>
      <c r="NBY1" s="110" t="s">
        <v>11633</v>
      </c>
      <c r="NBZ1" s="110" t="s">
        <v>11634</v>
      </c>
      <c r="NCA1" s="110" t="s">
        <v>11635</v>
      </c>
      <c r="NCB1" s="110" t="s">
        <v>11636</v>
      </c>
      <c r="NCC1" s="110" t="s">
        <v>11637</v>
      </c>
      <c r="NCD1" s="110" t="s">
        <v>11638</v>
      </c>
      <c r="NCE1" s="110" t="s">
        <v>11639</v>
      </c>
      <c r="NCF1" s="110" t="s">
        <v>11640</v>
      </c>
      <c r="NCG1" s="110" t="s">
        <v>11641</v>
      </c>
      <c r="NCH1" s="110" t="s">
        <v>11642</v>
      </c>
      <c r="NCI1" s="110" t="s">
        <v>11643</v>
      </c>
      <c r="NCJ1" s="110" t="s">
        <v>11644</v>
      </c>
      <c r="NCK1" s="110" t="s">
        <v>11645</v>
      </c>
      <c r="NCL1" s="110" t="s">
        <v>11646</v>
      </c>
      <c r="NCM1" s="110" t="s">
        <v>11647</v>
      </c>
      <c r="NCN1" s="110" t="s">
        <v>11648</v>
      </c>
      <c r="NCO1" s="110" t="s">
        <v>11649</v>
      </c>
      <c r="NCP1" s="110" t="s">
        <v>11650</v>
      </c>
      <c r="NCQ1" s="110" t="s">
        <v>11651</v>
      </c>
      <c r="NCR1" s="110" t="s">
        <v>11652</v>
      </c>
      <c r="NCS1" s="110" t="s">
        <v>11653</v>
      </c>
      <c r="NCT1" s="110" t="s">
        <v>11654</v>
      </c>
      <c r="NCU1" s="110" t="s">
        <v>11655</v>
      </c>
      <c r="NCV1" s="110" t="s">
        <v>11656</v>
      </c>
      <c r="NCW1" s="110" t="s">
        <v>11657</v>
      </c>
      <c r="NCX1" s="110" t="s">
        <v>11658</v>
      </c>
      <c r="NCY1" s="110" t="s">
        <v>11659</v>
      </c>
      <c r="NCZ1" s="110" t="s">
        <v>11660</v>
      </c>
      <c r="NDA1" s="110" t="s">
        <v>11661</v>
      </c>
      <c r="NDB1" s="110" t="s">
        <v>11662</v>
      </c>
      <c r="NDC1" s="110" t="s">
        <v>11663</v>
      </c>
      <c r="NDD1" s="110" t="s">
        <v>11664</v>
      </c>
      <c r="NDE1" s="110" t="s">
        <v>11665</v>
      </c>
      <c r="NDF1" s="110" t="s">
        <v>11666</v>
      </c>
      <c r="NDG1" s="110" t="s">
        <v>11667</v>
      </c>
      <c r="NDH1" s="110" t="s">
        <v>11668</v>
      </c>
      <c r="NDI1" s="110" t="s">
        <v>11669</v>
      </c>
      <c r="NDJ1" s="110" t="s">
        <v>11670</v>
      </c>
      <c r="NDK1" s="110" t="s">
        <v>11671</v>
      </c>
      <c r="NDL1" s="110" t="s">
        <v>11672</v>
      </c>
      <c r="NDM1" s="110" t="s">
        <v>11673</v>
      </c>
      <c r="NDN1" s="110" t="s">
        <v>11674</v>
      </c>
      <c r="NDO1" s="110" t="s">
        <v>11675</v>
      </c>
      <c r="NDP1" s="110" t="s">
        <v>11676</v>
      </c>
      <c r="NDQ1" s="110" t="s">
        <v>11677</v>
      </c>
      <c r="NDR1" s="110" t="s">
        <v>11678</v>
      </c>
      <c r="NDS1" s="110" t="s">
        <v>11679</v>
      </c>
      <c r="NDT1" s="110" t="s">
        <v>11680</v>
      </c>
      <c r="NDU1" s="110" t="s">
        <v>11681</v>
      </c>
      <c r="NDV1" s="110" t="s">
        <v>11682</v>
      </c>
      <c r="NDW1" s="110" t="s">
        <v>11683</v>
      </c>
      <c r="NDX1" s="110" t="s">
        <v>11684</v>
      </c>
      <c r="NDY1" s="110" t="s">
        <v>11685</v>
      </c>
      <c r="NDZ1" s="110" t="s">
        <v>11686</v>
      </c>
      <c r="NEA1" s="110" t="s">
        <v>11687</v>
      </c>
      <c r="NEB1" s="110" t="s">
        <v>11688</v>
      </c>
      <c r="NEC1" s="110" t="s">
        <v>11689</v>
      </c>
      <c r="NED1" s="110" t="s">
        <v>11690</v>
      </c>
      <c r="NEE1" s="110" t="s">
        <v>11691</v>
      </c>
      <c r="NEF1" s="110" t="s">
        <v>11692</v>
      </c>
      <c r="NEG1" s="110" t="s">
        <v>11693</v>
      </c>
      <c r="NEH1" s="110" t="s">
        <v>11694</v>
      </c>
      <c r="NEI1" s="110" t="s">
        <v>11695</v>
      </c>
      <c r="NEJ1" s="110" t="s">
        <v>11696</v>
      </c>
      <c r="NEK1" s="110" t="s">
        <v>11697</v>
      </c>
      <c r="NEL1" s="110" t="s">
        <v>11698</v>
      </c>
      <c r="NEM1" s="110" t="s">
        <v>11699</v>
      </c>
      <c r="NEN1" s="110" t="s">
        <v>11700</v>
      </c>
      <c r="NEO1" s="110" t="s">
        <v>11701</v>
      </c>
      <c r="NEP1" s="110" t="s">
        <v>11702</v>
      </c>
      <c r="NEQ1" s="110" t="s">
        <v>11703</v>
      </c>
      <c r="NER1" s="110" t="s">
        <v>11704</v>
      </c>
      <c r="NES1" s="110" t="s">
        <v>11705</v>
      </c>
      <c r="NET1" s="110" t="s">
        <v>11706</v>
      </c>
      <c r="NEU1" s="110" t="s">
        <v>11707</v>
      </c>
      <c r="NEV1" s="110" t="s">
        <v>11708</v>
      </c>
      <c r="NEW1" s="110" t="s">
        <v>11709</v>
      </c>
      <c r="NEX1" s="110" t="s">
        <v>11710</v>
      </c>
      <c r="NEY1" s="110" t="s">
        <v>11711</v>
      </c>
      <c r="NEZ1" s="110" t="s">
        <v>11712</v>
      </c>
      <c r="NFA1" s="110" t="s">
        <v>11713</v>
      </c>
      <c r="NFB1" s="110" t="s">
        <v>11714</v>
      </c>
      <c r="NFC1" s="110" t="s">
        <v>11715</v>
      </c>
      <c r="NFD1" s="110" t="s">
        <v>11716</v>
      </c>
      <c r="NFE1" s="110" t="s">
        <v>11717</v>
      </c>
      <c r="NFF1" s="110" t="s">
        <v>11718</v>
      </c>
      <c r="NFG1" s="110" t="s">
        <v>11719</v>
      </c>
      <c r="NFH1" s="110" t="s">
        <v>11720</v>
      </c>
      <c r="NFI1" s="110" t="s">
        <v>11721</v>
      </c>
      <c r="NFJ1" s="110" t="s">
        <v>11722</v>
      </c>
      <c r="NFK1" s="110" t="s">
        <v>11723</v>
      </c>
      <c r="NFL1" s="110" t="s">
        <v>11724</v>
      </c>
      <c r="NFM1" s="110" t="s">
        <v>11725</v>
      </c>
      <c r="NFN1" s="110" t="s">
        <v>11726</v>
      </c>
      <c r="NFO1" s="110" t="s">
        <v>11727</v>
      </c>
      <c r="NFP1" s="110" t="s">
        <v>11728</v>
      </c>
      <c r="NFQ1" s="110" t="s">
        <v>11729</v>
      </c>
      <c r="NFR1" s="110" t="s">
        <v>11730</v>
      </c>
      <c r="NFS1" s="110" t="s">
        <v>11731</v>
      </c>
      <c r="NFT1" s="110" t="s">
        <v>11732</v>
      </c>
      <c r="NFU1" s="110" t="s">
        <v>11733</v>
      </c>
      <c r="NFV1" s="110" t="s">
        <v>11734</v>
      </c>
      <c r="NFW1" s="110" t="s">
        <v>11735</v>
      </c>
      <c r="NFX1" s="110" t="s">
        <v>11736</v>
      </c>
      <c r="NFY1" s="110" t="s">
        <v>11737</v>
      </c>
      <c r="NFZ1" s="110" t="s">
        <v>11738</v>
      </c>
      <c r="NGA1" s="110" t="s">
        <v>11739</v>
      </c>
      <c r="NGB1" s="110" t="s">
        <v>11740</v>
      </c>
      <c r="NGC1" s="110" t="s">
        <v>11741</v>
      </c>
      <c r="NGD1" s="110" t="s">
        <v>11742</v>
      </c>
      <c r="NGE1" s="110" t="s">
        <v>11743</v>
      </c>
      <c r="NGF1" s="110" t="s">
        <v>11744</v>
      </c>
      <c r="NGG1" s="110" t="s">
        <v>11745</v>
      </c>
      <c r="NGH1" s="110" t="s">
        <v>11746</v>
      </c>
      <c r="NGI1" s="110" t="s">
        <v>11747</v>
      </c>
      <c r="NGJ1" s="110" t="s">
        <v>11748</v>
      </c>
      <c r="NGK1" s="110" t="s">
        <v>11749</v>
      </c>
      <c r="NGL1" s="110" t="s">
        <v>11750</v>
      </c>
      <c r="NGM1" s="110" t="s">
        <v>11751</v>
      </c>
      <c r="NGN1" s="110" t="s">
        <v>11752</v>
      </c>
      <c r="NGO1" s="110" t="s">
        <v>11753</v>
      </c>
      <c r="NGP1" s="110" t="s">
        <v>11754</v>
      </c>
      <c r="NGQ1" s="110" t="s">
        <v>11755</v>
      </c>
      <c r="NGR1" s="110" t="s">
        <v>11756</v>
      </c>
      <c r="NGS1" s="110" t="s">
        <v>11757</v>
      </c>
      <c r="NGT1" s="110" t="s">
        <v>11758</v>
      </c>
      <c r="NGU1" s="110" t="s">
        <v>11759</v>
      </c>
      <c r="NGV1" s="110" t="s">
        <v>11760</v>
      </c>
      <c r="NGW1" s="110" t="s">
        <v>11761</v>
      </c>
      <c r="NGX1" s="110" t="s">
        <v>11762</v>
      </c>
      <c r="NGY1" s="110" t="s">
        <v>11763</v>
      </c>
      <c r="NGZ1" s="110" t="s">
        <v>11764</v>
      </c>
      <c r="NHA1" s="110" t="s">
        <v>11765</v>
      </c>
      <c r="NHB1" s="110" t="s">
        <v>11766</v>
      </c>
      <c r="NHC1" s="110" t="s">
        <v>11767</v>
      </c>
      <c r="NHD1" s="110" t="s">
        <v>11768</v>
      </c>
      <c r="NHE1" s="110" t="s">
        <v>11769</v>
      </c>
      <c r="NHF1" s="110" t="s">
        <v>11770</v>
      </c>
      <c r="NHG1" s="110" t="s">
        <v>11771</v>
      </c>
      <c r="NHH1" s="110" t="s">
        <v>11772</v>
      </c>
      <c r="NHI1" s="110" t="s">
        <v>11773</v>
      </c>
      <c r="NHJ1" s="110" t="s">
        <v>11774</v>
      </c>
      <c r="NHK1" s="110" t="s">
        <v>11775</v>
      </c>
      <c r="NHL1" s="110" t="s">
        <v>11776</v>
      </c>
      <c r="NHM1" s="110" t="s">
        <v>11777</v>
      </c>
      <c r="NHN1" s="110" t="s">
        <v>11778</v>
      </c>
      <c r="NHO1" s="110" t="s">
        <v>11779</v>
      </c>
      <c r="NHP1" s="110" t="s">
        <v>11780</v>
      </c>
      <c r="NHQ1" s="110" t="s">
        <v>11781</v>
      </c>
      <c r="NHR1" s="110" t="s">
        <v>11782</v>
      </c>
      <c r="NHS1" s="110" t="s">
        <v>11783</v>
      </c>
      <c r="NHT1" s="110" t="s">
        <v>11784</v>
      </c>
      <c r="NHU1" s="110" t="s">
        <v>11785</v>
      </c>
      <c r="NHV1" s="110" t="s">
        <v>11786</v>
      </c>
      <c r="NHW1" s="110" t="s">
        <v>11787</v>
      </c>
      <c r="NHX1" s="110" t="s">
        <v>11788</v>
      </c>
      <c r="NHY1" s="110" t="s">
        <v>11789</v>
      </c>
      <c r="NHZ1" s="110" t="s">
        <v>11790</v>
      </c>
      <c r="NIA1" s="110" t="s">
        <v>11791</v>
      </c>
      <c r="NIB1" s="110" t="s">
        <v>11792</v>
      </c>
      <c r="NIC1" s="110" t="s">
        <v>11793</v>
      </c>
      <c r="NID1" s="110" t="s">
        <v>11794</v>
      </c>
      <c r="NIE1" s="110" t="s">
        <v>11795</v>
      </c>
      <c r="NIF1" s="110" t="s">
        <v>11796</v>
      </c>
      <c r="NIG1" s="110" t="s">
        <v>11797</v>
      </c>
      <c r="NIH1" s="110" t="s">
        <v>11798</v>
      </c>
      <c r="NII1" s="110" t="s">
        <v>11799</v>
      </c>
      <c r="NIJ1" s="110" t="s">
        <v>11800</v>
      </c>
      <c r="NIK1" s="110" t="s">
        <v>11801</v>
      </c>
      <c r="NIL1" s="110" t="s">
        <v>11802</v>
      </c>
      <c r="NIM1" s="110" t="s">
        <v>11803</v>
      </c>
      <c r="NIN1" s="110" t="s">
        <v>11804</v>
      </c>
      <c r="NIO1" s="110" t="s">
        <v>11805</v>
      </c>
      <c r="NIP1" s="110" t="s">
        <v>11806</v>
      </c>
      <c r="NIQ1" s="110" t="s">
        <v>11807</v>
      </c>
      <c r="NIR1" s="110" t="s">
        <v>11808</v>
      </c>
      <c r="NIS1" s="110" t="s">
        <v>11809</v>
      </c>
      <c r="NIT1" s="110" t="s">
        <v>11810</v>
      </c>
      <c r="NIU1" s="110" t="s">
        <v>11811</v>
      </c>
      <c r="NIV1" s="110" t="s">
        <v>11812</v>
      </c>
      <c r="NIW1" s="110" t="s">
        <v>11813</v>
      </c>
      <c r="NIX1" s="110" t="s">
        <v>11814</v>
      </c>
      <c r="NIY1" s="110" t="s">
        <v>11815</v>
      </c>
      <c r="NIZ1" s="110" t="s">
        <v>11816</v>
      </c>
      <c r="NJA1" s="110" t="s">
        <v>11817</v>
      </c>
      <c r="NJB1" s="110" t="s">
        <v>11818</v>
      </c>
      <c r="NJC1" s="110" t="s">
        <v>11819</v>
      </c>
      <c r="NJD1" s="110" t="s">
        <v>11820</v>
      </c>
      <c r="NJE1" s="110" t="s">
        <v>11821</v>
      </c>
      <c r="NJF1" s="110" t="s">
        <v>11822</v>
      </c>
      <c r="NJG1" s="110" t="s">
        <v>11823</v>
      </c>
      <c r="NJH1" s="110" t="s">
        <v>11824</v>
      </c>
      <c r="NJI1" s="110" t="s">
        <v>11825</v>
      </c>
      <c r="NJJ1" s="110" t="s">
        <v>11826</v>
      </c>
      <c r="NJK1" s="110" t="s">
        <v>11827</v>
      </c>
      <c r="NJL1" s="110" t="s">
        <v>11828</v>
      </c>
      <c r="NJM1" s="110" t="s">
        <v>11829</v>
      </c>
      <c r="NJN1" s="110" t="s">
        <v>11830</v>
      </c>
      <c r="NJO1" s="110" t="s">
        <v>11831</v>
      </c>
      <c r="NJP1" s="110" t="s">
        <v>11832</v>
      </c>
      <c r="NJQ1" s="110" t="s">
        <v>11833</v>
      </c>
      <c r="NJR1" s="110" t="s">
        <v>11834</v>
      </c>
      <c r="NJS1" s="110" t="s">
        <v>11835</v>
      </c>
      <c r="NJT1" s="110" t="s">
        <v>11836</v>
      </c>
      <c r="NJU1" s="110" t="s">
        <v>11837</v>
      </c>
      <c r="NJV1" s="110" t="s">
        <v>11838</v>
      </c>
      <c r="NJW1" s="110" t="s">
        <v>11839</v>
      </c>
      <c r="NJX1" s="110" t="s">
        <v>11840</v>
      </c>
      <c r="NJY1" s="110" t="s">
        <v>11841</v>
      </c>
      <c r="NJZ1" s="110" t="s">
        <v>11842</v>
      </c>
      <c r="NKA1" s="110" t="s">
        <v>11843</v>
      </c>
      <c r="NKB1" s="110" t="s">
        <v>11844</v>
      </c>
      <c r="NKC1" s="110" t="s">
        <v>11845</v>
      </c>
      <c r="NKD1" s="110" t="s">
        <v>11846</v>
      </c>
      <c r="NKE1" s="110" t="s">
        <v>11847</v>
      </c>
      <c r="NKF1" s="110" t="s">
        <v>11848</v>
      </c>
      <c r="NKG1" s="110" t="s">
        <v>11849</v>
      </c>
      <c r="NKH1" s="110" t="s">
        <v>11850</v>
      </c>
      <c r="NKI1" s="110" t="s">
        <v>11851</v>
      </c>
      <c r="NKJ1" s="110" t="s">
        <v>11852</v>
      </c>
      <c r="NKK1" s="110" t="s">
        <v>11853</v>
      </c>
      <c r="NKL1" s="110" t="s">
        <v>11854</v>
      </c>
      <c r="NKM1" s="110" t="s">
        <v>11855</v>
      </c>
      <c r="NKN1" s="110" t="s">
        <v>11856</v>
      </c>
      <c r="NKO1" s="110" t="s">
        <v>11857</v>
      </c>
      <c r="NKP1" s="110" t="s">
        <v>11858</v>
      </c>
      <c r="NKQ1" s="110" t="s">
        <v>11859</v>
      </c>
      <c r="NKR1" s="110" t="s">
        <v>11860</v>
      </c>
      <c r="NKS1" s="110" t="s">
        <v>11861</v>
      </c>
      <c r="NKT1" s="110" t="s">
        <v>11862</v>
      </c>
      <c r="NKU1" s="110" t="s">
        <v>11863</v>
      </c>
      <c r="NKV1" s="110" t="s">
        <v>11864</v>
      </c>
      <c r="NKW1" s="110" t="s">
        <v>11865</v>
      </c>
      <c r="NKX1" s="110" t="s">
        <v>11866</v>
      </c>
      <c r="NKY1" s="110" t="s">
        <v>11867</v>
      </c>
      <c r="NKZ1" s="110" t="s">
        <v>11868</v>
      </c>
      <c r="NLA1" s="110" t="s">
        <v>11869</v>
      </c>
      <c r="NLB1" s="110" t="s">
        <v>11870</v>
      </c>
      <c r="NLC1" s="110" t="s">
        <v>11871</v>
      </c>
      <c r="NLD1" s="110" t="s">
        <v>11872</v>
      </c>
      <c r="NLE1" s="110" t="s">
        <v>11873</v>
      </c>
      <c r="NLF1" s="110" t="s">
        <v>11874</v>
      </c>
      <c r="NLG1" s="110" t="s">
        <v>11875</v>
      </c>
      <c r="NLH1" s="110" t="s">
        <v>11876</v>
      </c>
      <c r="NLI1" s="110" t="s">
        <v>11877</v>
      </c>
      <c r="NLJ1" s="110" t="s">
        <v>11878</v>
      </c>
      <c r="NLK1" s="110" t="s">
        <v>11879</v>
      </c>
      <c r="NLL1" s="110" t="s">
        <v>11880</v>
      </c>
      <c r="NLM1" s="110" t="s">
        <v>11881</v>
      </c>
      <c r="NLN1" s="110" t="s">
        <v>11882</v>
      </c>
      <c r="NLO1" s="110" t="s">
        <v>11883</v>
      </c>
      <c r="NLP1" s="110" t="s">
        <v>11884</v>
      </c>
      <c r="NLQ1" s="110" t="s">
        <v>11885</v>
      </c>
      <c r="NLR1" s="110" t="s">
        <v>11886</v>
      </c>
      <c r="NLS1" s="110" t="s">
        <v>11887</v>
      </c>
      <c r="NLT1" s="110" t="s">
        <v>11888</v>
      </c>
      <c r="NLU1" s="110" t="s">
        <v>11889</v>
      </c>
      <c r="NLV1" s="110" t="s">
        <v>11890</v>
      </c>
      <c r="NLW1" s="110" t="s">
        <v>11891</v>
      </c>
      <c r="NLX1" s="110" t="s">
        <v>11892</v>
      </c>
      <c r="NLY1" s="110" t="s">
        <v>11893</v>
      </c>
      <c r="NLZ1" s="110" t="s">
        <v>11894</v>
      </c>
      <c r="NMA1" s="110" t="s">
        <v>11895</v>
      </c>
      <c r="NMB1" s="110" t="s">
        <v>11896</v>
      </c>
      <c r="NMC1" s="110" t="s">
        <v>11897</v>
      </c>
      <c r="NMD1" s="110" t="s">
        <v>11898</v>
      </c>
      <c r="NME1" s="110" t="s">
        <v>11899</v>
      </c>
      <c r="NMF1" s="110" t="s">
        <v>11900</v>
      </c>
      <c r="NMG1" s="110" t="s">
        <v>11901</v>
      </c>
      <c r="NMH1" s="110" t="s">
        <v>11902</v>
      </c>
      <c r="NMI1" s="110" t="s">
        <v>11903</v>
      </c>
      <c r="NMJ1" s="110" t="s">
        <v>11904</v>
      </c>
      <c r="NMK1" s="110" t="s">
        <v>11905</v>
      </c>
      <c r="NML1" s="110" t="s">
        <v>11906</v>
      </c>
      <c r="NMM1" s="110" t="s">
        <v>11907</v>
      </c>
      <c r="NMN1" s="110" t="s">
        <v>11908</v>
      </c>
      <c r="NMO1" s="110" t="s">
        <v>11909</v>
      </c>
      <c r="NMP1" s="110" t="s">
        <v>11910</v>
      </c>
      <c r="NMQ1" s="110" t="s">
        <v>11911</v>
      </c>
      <c r="NMR1" s="110" t="s">
        <v>11912</v>
      </c>
      <c r="NMS1" s="110" t="s">
        <v>11913</v>
      </c>
      <c r="NMT1" s="110" t="s">
        <v>11914</v>
      </c>
      <c r="NMU1" s="110" t="s">
        <v>11915</v>
      </c>
      <c r="NMV1" s="110" t="s">
        <v>11916</v>
      </c>
      <c r="NMW1" s="110" t="s">
        <v>11917</v>
      </c>
      <c r="NMX1" s="110" t="s">
        <v>11918</v>
      </c>
      <c r="NMY1" s="110" t="s">
        <v>11919</v>
      </c>
      <c r="NMZ1" s="110" t="s">
        <v>11920</v>
      </c>
      <c r="NNA1" s="110" t="s">
        <v>11921</v>
      </c>
      <c r="NNB1" s="110" t="s">
        <v>11922</v>
      </c>
      <c r="NNC1" s="110" t="s">
        <v>11923</v>
      </c>
      <c r="NND1" s="110" t="s">
        <v>11924</v>
      </c>
      <c r="NNE1" s="110" t="s">
        <v>11925</v>
      </c>
      <c r="NNF1" s="110" t="s">
        <v>11926</v>
      </c>
      <c r="NNG1" s="110" t="s">
        <v>11927</v>
      </c>
      <c r="NNH1" s="110" t="s">
        <v>11928</v>
      </c>
      <c r="NNI1" s="110" t="s">
        <v>11929</v>
      </c>
      <c r="NNJ1" s="110" t="s">
        <v>11930</v>
      </c>
      <c r="NNK1" s="110" t="s">
        <v>11931</v>
      </c>
      <c r="NNL1" s="110" t="s">
        <v>11932</v>
      </c>
      <c r="NNM1" s="110" t="s">
        <v>11933</v>
      </c>
      <c r="NNN1" s="110" t="s">
        <v>11934</v>
      </c>
      <c r="NNO1" s="110" t="s">
        <v>11935</v>
      </c>
      <c r="NNP1" s="110" t="s">
        <v>11936</v>
      </c>
      <c r="NNQ1" s="110" t="s">
        <v>11937</v>
      </c>
      <c r="NNR1" s="110" t="s">
        <v>11938</v>
      </c>
      <c r="NNS1" s="110" t="s">
        <v>11939</v>
      </c>
      <c r="NNT1" s="110" t="s">
        <v>11940</v>
      </c>
      <c r="NNU1" s="110" t="s">
        <v>11941</v>
      </c>
      <c r="NNV1" s="110" t="s">
        <v>11942</v>
      </c>
      <c r="NNW1" s="110" t="s">
        <v>11943</v>
      </c>
      <c r="NNX1" s="110" t="s">
        <v>11944</v>
      </c>
      <c r="NNY1" s="110" t="s">
        <v>11945</v>
      </c>
      <c r="NNZ1" s="110" t="s">
        <v>11946</v>
      </c>
      <c r="NOA1" s="110" t="s">
        <v>11947</v>
      </c>
      <c r="NOB1" s="110" t="s">
        <v>11948</v>
      </c>
      <c r="NOC1" s="110" t="s">
        <v>11949</v>
      </c>
      <c r="NOD1" s="110" t="s">
        <v>11950</v>
      </c>
      <c r="NOE1" s="110" t="s">
        <v>11951</v>
      </c>
      <c r="NOF1" s="110" t="s">
        <v>11952</v>
      </c>
      <c r="NOG1" s="110" t="s">
        <v>11953</v>
      </c>
      <c r="NOH1" s="110" t="s">
        <v>11954</v>
      </c>
      <c r="NOI1" s="110" t="s">
        <v>11955</v>
      </c>
      <c r="NOJ1" s="110" t="s">
        <v>11956</v>
      </c>
      <c r="NOK1" s="110" t="s">
        <v>11957</v>
      </c>
      <c r="NOL1" s="110" t="s">
        <v>11958</v>
      </c>
      <c r="NOM1" s="110" t="s">
        <v>11959</v>
      </c>
      <c r="NON1" s="110" t="s">
        <v>11960</v>
      </c>
      <c r="NOO1" s="110" t="s">
        <v>11961</v>
      </c>
      <c r="NOP1" s="110" t="s">
        <v>11962</v>
      </c>
      <c r="NOQ1" s="110" t="s">
        <v>11963</v>
      </c>
      <c r="NOR1" s="110" t="s">
        <v>11964</v>
      </c>
      <c r="NOS1" s="110" t="s">
        <v>11965</v>
      </c>
      <c r="NOT1" s="110" t="s">
        <v>11966</v>
      </c>
      <c r="NOU1" s="110" t="s">
        <v>11967</v>
      </c>
      <c r="NOV1" s="110" t="s">
        <v>11968</v>
      </c>
      <c r="NOW1" s="110" t="s">
        <v>11969</v>
      </c>
      <c r="NOX1" s="110" t="s">
        <v>11970</v>
      </c>
      <c r="NOY1" s="110" t="s">
        <v>11971</v>
      </c>
      <c r="NOZ1" s="110" t="s">
        <v>11972</v>
      </c>
      <c r="NPA1" s="110" t="s">
        <v>11973</v>
      </c>
      <c r="NPB1" s="110" t="s">
        <v>11974</v>
      </c>
      <c r="NPC1" s="110" t="s">
        <v>11975</v>
      </c>
      <c r="NPD1" s="110" t="s">
        <v>11976</v>
      </c>
      <c r="NPE1" s="110" t="s">
        <v>11977</v>
      </c>
      <c r="NPF1" s="110" t="s">
        <v>11978</v>
      </c>
      <c r="NPG1" s="110" t="s">
        <v>11979</v>
      </c>
      <c r="NPH1" s="110" t="s">
        <v>11980</v>
      </c>
      <c r="NPI1" s="110" t="s">
        <v>11981</v>
      </c>
      <c r="NPJ1" s="110" t="s">
        <v>11982</v>
      </c>
      <c r="NPK1" s="110" t="s">
        <v>11983</v>
      </c>
      <c r="NPL1" s="110" t="s">
        <v>11984</v>
      </c>
      <c r="NPM1" s="110" t="s">
        <v>11985</v>
      </c>
      <c r="NPN1" s="110" t="s">
        <v>11986</v>
      </c>
      <c r="NPO1" s="110" t="s">
        <v>11987</v>
      </c>
      <c r="NPP1" s="110" t="s">
        <v>11988</v>
      </c>
      <c r="NPQ1" s="110" t="s">
        <v>11989</v>
      </c>
      <c r="NPR1" s="110" t="s">
        <v>11990</v>
      </c>
      <c r="NPS1" s="110" t="s">
        <v>11991</v>
      </c>
      <c r="NPT1" s="110" t="s">
        <v>11992</v>
      </c>
      <c r="NPU1" s="110" t="s">
        <v>11993</v>
      </c>
      <c r="NPV1" s="110" t="s">
        <v>11994</v>
      </c>
      <c r="NPW1" s="110" t="s">
        <v>11995</v>
      </c>
      <c r="NPX1" s="110" t="s">
        <v>11996</v>
      </c>
      <c r="NPY1" s="110" t="s">
        <v>11997</v>
      </c>
      <c r="NPZ1" s="110" t="s">
        <v>11998</v>
      </c>
      <c r="NQA1" s="110" t="s">
        <v>11999</v>
      </c>
      <c r="NQB1" s="110" t="s">
        <v>12000</v>
      </c>
      <c r="NQC1" s="110" t="s">
        <v>12001</v>
      </c>
      <c r="NQD1" s="110" t="s">
        <v>12002</v>
      </c>
      <c r="NQE1" s="110" t="s">
        <v>12003</v>
      </c>
      <c r="NQF1" s="110" t="s">
        <v>12004</v>
      </c>
      <c r="NQG1" s="110" t="s">
        <v>12005</v>
      </c>
      <c r="NQH1" s="110" t="s">
        <v>12006</v>
      </c>
      <c r="NQI1" s="110" t="s">
        <v>12007</v>
      </c>
      <c r="NQJ1" s="110" t="s">
        <v>12008</v>
      </c>
      <c r="NQK1" s="110" t="s">
        <v>12009</v>
      </c>
      <c r="NQL1" s="110" t="s">
        <v>12010</v>
      </c>
      <c r="NQM1" s="110" t="s">
        <v>12011</v>
      </c>
      <c r="NQN1" s="110" t="s">
        <v>12012</v>
      </c>
      <c r="NQO1" s="110" t="s">
        <v>12013</v>
      </c>
      <c r="NQP1" s="110" t="s">
        <v>12014</v>
      </c>
      <c r="NQQ1" s="110" t="s">
        <v>12015</v>
      </c>
      <c r="NQR1" s="110" t="s">
        <v>12016</v>
      </c>
      <c r="NQS1" s="110" t="s">
        <v>12017</v>
      </c>
      <c r="NQT1" s="110" t="s">
        <v>12018</v>
      </c>
      <c r="NQU1" s="110" t="s">
        <v>12019</v>
      </c>
      <c r="NQV1" s="110" t="s">
        <v>12020</v>
      </c>
      <c r="NQW1" s="110" t="s">
        <v>12021</v>
      </c>
      <c r="NQX1" s="110" t="s">
        <v>12022</v>
      </c>
      <c r="NQY1" s="110" t="s">
        <v>12023</v>
      </c>
      <c r="NQZ1" s="110" t="s">
        <v>12024</v>
      </c>
      <c r="NRA1" s="110" t="s">
        <v>12025</v>
      </c>
      <c r="NRB1" s="110" t="s">
        <v>12026</v>
      </c>
      <c r="NRC1" s="110" t="s">
        <v>12027</v>
      </c>
      <c r="NRD1" s="110" t="s">
        <v>12028</v>
      </c>
      <c r="NRE1" s="110" t="s">
        <v>12029</v>
      </c>
      <c r="NRF1" s="110" t="s">
        <v>12030</v>
      </c>
      <c r="NRG1" s="110" t="s">
        <v>12031</v>
      </c>
      <c r="NRH1" s="110" t="s">
        <v>12032</v>
      </c>
      <c r="NRI1" s="110" t="s">
        <v>12033</v>
      </c>
      <c r="NRJ1" s="110" t="s">
        <v>12034</v>
      </c>
      <c r="NRK1" s="110" t="s">
        <v>12035</v>
      </c>
      <c r="NRL1" s="110" t="s">
        <v>12036</v>
      </c>
      <c r="NRM1" s="110" t="s">
        <v>12037</v>
      </c>
      <c r="NRN1" s="110" t="s">
        <v>12038</v>
      </c>
      <c r="NRO1" s="110" t="s">
        <v>12039</v>
      </c>
      <c r="NRP1" s="110" t="s">
        <v>12040</v>
      </c>
      <c r="NRQ1" s="110" t="s">
        <v>12041</v>
      </c>
      <c r="NRR1" s="110" t="s">
        <v>12042</v>
      </c>
      <c r="NRS1" s="110" t="s">
        <v>12043</v>
      </c>
      <c r="NRT1" s="110" t="s">
        <v>12044</v>
      </c>
      <c r="NRU1" s="110" t="s">
        <v>12045</v>
      </c>
      <c r="NRV1" s="110" t="s">
        <v>12046</v>
      </c>
      <c r="NRW1" s="110" t="s">
        <v>12047</v>
      </c>
      <c r="NRX1" s="110" t="s">
        <v>12048</v>
      </c>
      <c r="NRY1" s="110" t="s">
        <v>12049</v>
      </c>
      <c r="NRZ1" s="110" t="s">
        <v>12050</v>
      </c>
      <c r="NSA1" s="110" t="s">
        <v>12051</v>
      </c>
      <c r="NSB1" s="110" t="s">
        <v>12052</v>
      </c>
      <c r="NSC1" s="110" t="s">
        <v>12053</v>
      </c>
      <c r="NSD1" s="110" t="s">
        <v>12054</v>
      </c>
      <c r="NSE1" s="110" t="s">
        <v>12055</v>
      </c>
      <c r="NSF1" s="110" t="s">
        <v>12056</v>
      </c>
      <c r="NSG1" s="110" t="s">
        <v>12057</v>
      </c>
      <c r="NSH1" s="110" t="s">
        <v>12058</v>
      </c>
      <c r="NSI1" s="110" t="s">
        <v>12059</v>
      </c>
      <c r="NSJ1" s="110" t="s">
        <v>12060</v>
      </c>
      <c r="NSK1" s="110" t="s">
        <v>12061</v>
      </c>
      <c r="NSL1" s="110" t="s">
        <v>12062</v>
      </c>
      <c r="NSM1" s="110" t="s">
        <v>12063</v>
      </c>
      <c r="NSN1" s="110" t="s">
        <v>12064</v>
      </c>
      <c r="NSO1" s="110" t="s">
        <v>12065</v>
      </c>
      <c r="NSP1" s="110" t="s">
        <v>12066</v>
      </c>
      <c r="NSQ1" s="110" t="s">
        <v>12067</v>
      </c>
      <c r="NSR1" s="110" t="s">
        <v>12068</v>
      </c>
      <c r="NSS1" s="110" t="s">
        <v>12069</v>
      </c>
      <c r="NST1" s="110" t="s">
        <v>12070</v>
      </c>
      <c r="NSU1" s="110" t="s">
        <v>12071</v>
      </c>
      <c r="NSV1" s="110" t="s">
        <v>12072</v>
      </c>
      <c r="NSW1" s="110" t="s">
        <v>12073</v>
      </c>
      <c r="NSX1" s="110" t="s">
        <v>12074</v>
      </c>
      <c r="NSY1" s="110" t="s">
        <v>12075</v>
      </c>
      <c r="NSZ1" s="110" t="s">
        <v>12076</v>
      </c>
      <c r="NTA1" s="110" t="s">
        <v>12077</v>
      </c>
      <c r="NTB1" s="110" t="s">
        <v>12078</v>
      </c>
      <c r="NTC1" s="110" t="s">
        <v>12079</v>
      </c>
      <c r="NTD1" s="110" t="s">
        <v>12080</v>
      </c>
      <c r="NTE1" s="110" t="s">
        <v>12081</v>
      </c>
      <c r="NTF1" s="110" t="s">
        <v>12082</v>
      </c>
      <c r="NTG1" s="110" t="s">
        <v>12083</v>
      </c>
      <c r="NTH1" s="110" t="s">
        <v>12084</v>
      </c>
      <c r="NTI1" s="110" t="s">
        <v>12085</v>
      </c>
      <c r="NTJ1" s="110" t="s">
        <v>12086</v>
      </c>
      <c r="NTK1" s="110" t="s">
        <v>12087</v>
      </c>
      <c r="NTL1" s="110" t="s">
        <v>12088</v>
      </c>
      <c r="NTM1" s="110" t="s">
        <v>12089</v>
      </c>
      <c r="NTN1" s="110" t="s">
        <v>12090</v>
      </c>
      <c r="NTO1" s="110" t="s">
        <v>12091</v>
      </c>
      <c r="NTP1" s="110" t="s">
        <v>12092</v>
      </c>
      <c r="NTQ1" s="110" t="s">
        <v>12093</v>
      </c>
      <c r="NTR1" s="110" t="s">
        <v>12094</v>
      </c>
      <c r="NTS1" s="110" t="s">
        <v>12095</v>
      </c>
      <c r="NTT1" s="110" t="s">
        <v>12096</v>
      </c>
      <c r="NTU1" s="110" t="s">
        <v>12097</v>
      </c>
      <c r="NTV1" s="110" t="s">
        <v>12098</v>
      </c>
      <c r="NTW1" s="110" t="s">
        <v>12099</v>
      </c>
      <c r="NTX1" s="110" t="s">
        <v>12100</v>
      </c>
      <c r="NTY1" s="110" t="s">
        <v>12101</v>
      </c>
      <c r="NTZ1" s="110" t="s">
        <v>12102</v>
      </c>
      <c r="NUA1" s="110" t="s">
        <v>12103</v>
      </c>
      <c r="NUB1" s="110" t="s">
        <v>12104</v>
      </c>
      <c r="NUC1" s="110" t="s">
        <v>12105</v>
      </c>
      <c r="NUD1" s="110" t="s">
        <v>12106</v>
      </c>
      <c r="NUE1" s="110" t="s">
        <v>12107</v>
      </c>
      <c r="NUF1" s="110" t="s">
        <v>12108</v>
      </c>
      <c r="NUG1" s="110" t="s">
        <v>12109</v>
      </c>
      <c r="NUH1" s="110" t="s">
        <v>12110</v>
      </c>
      <c r="NUI1" s="110" t="s">
        <v>12111</v>
      </c>
      <c r="NUJ1" s="110" t="s">
        <v>12112</v>
      </c>
      <c r="NUK1" s="110" t="s">
        <v>12113</v>
      </c>
      <c r="NUL1" s="110" t="s">
        <v>12114</v>
      </c>
      <c r="NUM1" s="110" t="s">
        <v>12115</v>
      </c>
      <c r="NUN1" s="110" t="s">
        <v>12116</v>
      </c>
      <c r="NUO1" s="110" t="s">
        <v>12117</v>
      </c>
      <c r="NUP1" s="110" t="s">
        <v>12118</v>
      </c>
      <c r="NUQ1" s="110" t="s">
        <v>12119</v>
      </c>
      <c r="NUR1" s="110" t="s">
        <v>12120</v>
      </c>
      <c r="NUS1" s="110" t="s">
        <v>12121</v>
      </c>
      <c r="NUT1" s="110" t="s">
        <v>12122</v>
      </c>
      <c r="NUU1" s="110" t="s">
        <v>12123</v>
      </c>
      <c r="NUV1" s="110" t="s">
        <v>12124</v>
      </c>
      <c r="NUW1" s="110" t="s">
        <v>12125</v>
      </c>
      <c r="NUX1" s="110" t="s">
        <v>12126</v>
      </c>
      <c r="NUY1" s="110" t="s">
        <v>12127</v>
      </c>
      <c r="NUZ1" s="110" t="s">
        <v>12128</v>
      </c>
      <c r="NVA1" s="110" t="s">
        <v>12129</v>
      </c>
      <c r="NVB1" s="110" t="s">
        <v>12130</v>
      </c>
      <c r="NVC1" s="110" t="s">
        <v>12131</v>
      </c>
      <c r="NVD1" s="110" t="s">
        <v>12132</v>
      </c>
      <c r="NVE1" s="110" t="s">
        <v>12133</v>
      </c>
      <c r="NVF1" s="110" t="s">
        <v>12134</v>
      </c>
      <c r="NVG1" s="110" t="s">
        <v>12135</v>
      </c>
      <c r="NVH1" s="110" t="s">
        <v>12136</v>
      </c>
      <c r="NVI1" s="110" t="s">
        <v>12137</v>
      </c>
      <c r="NVJ1" s="110" t="s">
        <v>12138</v>
      </c>
      <c r="NVK1" s="110" t="s">
        <v>12139</v>
      </c>
      <c r="NVL1" s="110" t="s">
        <v>12140</v>
      </c>
      <c r="NVM1" s="110" t="s">
        <v>12141</v>
      </c>
      <c r="NVN1" s="110" t="s">
        <v>12142</v>
      </c>
      <c r="NVO1" s="110" t="s">
        <v>12143</v>
      </c>
      <c r="NVP1" s="110" t="s">
        <v>12144</v>
      </c>
      <c r="NVQ1" s="110" t="s">
        <v>12145</v>
      </c>
      <c r="NVR1" s="110" t="s">
        <v>12146</v>
      </c>
      <c r="NVS1" s="110" t="s">
        <v>12147</v>
      </c>
      <c r="NVT1" s="110" t="s">
        <v>12148</v>
      </c>
      <c r="NVU1" s="110" t="s">
        <v>12149</v>
      </c>
      <c r="NVV1" s="110" t="s">
        <v>12150</v>
      </c>
      <c r="NVW1" s="110" t="s">
        <v>12151</v>
      </c>
      <c r="NVX1" s="110" t="s">
        <v>12152</v>
      </c>
      <c r="NVY1" s="110" t="s">
        <v>12153</v>
      </c>
      <c r="NVZ1" s="110" t="s">
        <v>12154</v>
      </c>
      <c r="NWA1" s="110" t="s">
        <v>12155</v>
      </c>
      <c r="NWB1" s="110" t="s">
        <v>12156</v>
      </c>
      <c r="NWC1" s="110" t="s">
        <v>12157</v>
      </c>
      <c r="NWD1" s="110" t="s">
        <v>12158</v>
      </c>
      <c r="NWE1" s="110" t="s">
        <v>12159</v>
      </c>
      <c r="NWF1" s="110" t="s">
        <v>12160</v>
      </c>
      <c r="NWG1" s="110" t="s">
        <v>12161</v>
      </c>
      <c r="NWH1" s="110" t="s">
        <v>12162</v>
      </c>
      <c r="NWI1" s="110" t="s">
        <v>12163</v>
      </c>
      <c r="NWJ1" s="110" t="s">
        <v>12164</v>
      </c>
      <c r="NWK1" s="110" t="s">
        <v>12165</v>
      </c>
      <c r="NWL1" s="110" t="s">
        <v>12166</v>
      </c>
      <c r="NWM1" s="110" t="s">
        <v>12167</v>
      </c>
      <c r="NWN1" s="110" t="s">
        <v>12168</v>
      </c>
      <c r="NWO1" s="110" t="s">
        <v>12169</v>
      </c>
      <c r="NWP1" s="110" t="s">
        <v>12170</v>
      </c>
      <c r="NWQ1" s="110" t="s">
        <v>12171</v>
      </c>
      <c r="NWR1" s="110" t="s">
        <v>12172</v>
      </c>
      <c r="NWS1" s="110" t="s">
        <v>12173</v>
      </c>
      <c r="NWT1" s="110" t="s">
        <v>12174</v>
      </c>
      <c r="NWU1" s="110" t="s">
        <v>12175</v>
      </c>
      <c r="NWV1" s="110" t="s">
        <v>12176</v>
      </c>
      <c r="NWW1" s="110" t="s">
        <v>12177</v>
      </c>
      <c r="NWX1" s="110" t="s">
        <v>12178</v>
      </c>
      <c r="NWY1" s="110" t="s">
        <v>12179</v>
      </c>
      <c r="NWZ1" s="110" t="s">
        <v>12180</v>
      </c>
      <c r="NXA1" s="110" t="s">
        <v>12181</v>
      </c>
      <c r="NXB1" s="110" t="s">
        <v>12182</v>
      </c>
      <c r="NXC1" s="110" t="s">
        <v>12183</v>
      </c>
      <c r="NXD1" s="110" t="s">
        <v>12184</v>
      </c>
      <c r="NXE1" s="110" t="s">
        <v>12185</v>
      </c>
      <c r="NXF1" s="110" t="s">
        <v>12186</v>
      </c>
      <c r="NXG1" s="110" t="s">
        <v>12187</v>
      </c>
      <c r="NXH1" s="110" t="s">
        <v>12188</v>
      </c>
      <c r="NXI1" s="110" t="s">
        <v>12189</v>
      </c>
      <c r="NXJ1" s="110" t="s">
        <v>12190</v>
      </c>
      <c r="NXK1" s="110" t="s">
        <v>12191</v>
      </c>
      <c r="NXL1" s="110" t="s">
        <v>12192</v>
      </c>
      <c r="NXM1" s="110" t="s">
        <v>12193</v>
      </c>
      <c r="NXN1" s="110" t="s">
        <v>12194</v>
      </c>
      <c r="NXO1" s="110" t="s">
        <v>12195</v>
      </c>
      <c r="NXP1" s="110" t="s">
        <v>12196</v>
      </c>
      <c r="NXQ1" s="110" t="s">
        <v>12197</v>
      </c>
      <c r="NXR1" s="110" t="s">
        <v>12198</v>
      </c>
      <c r="NXS1" s="110" t="s">
        <v>12199</v>
      </c>
      <c r="NXT1" s="110" t="s">
        <v>12200</v>
      </c>
      <c r="NXU1" s="110" t="s">
        <v>12201</v>
      </c>
      <c r="NXV1" s="110" t="s">
        <v>12202</v>
      </c>
      <c r="NXW1" s="110" t="s">
        <v>12203</v>
      </c>
      <c r="NXX1" s="110" t="s">
        <v>12204</v>
      </c>
      <c r="NXY1" s="110" t="s">
        <v>12205</v>
      </c>
      <c r="NXZ1" s="110" t="s">
        <v>12206</v>
      </c>
      <c r="NYA1" s="110" t="s">
        <v>12207</v>
      </c>
      <c r="NYB1" s="110" t="s">
        <v>12208</v>
      </c>
      <c r="NYC1" s="110" t="s">
        <v>12209</v>
      </c>
      <c r="NYD1" s="110" t="s">
        <v>12210</v>
      </c>
      <c r="NYE1" s="110" t="s">
        <v>12211</v>
      </c>
      <c r="NYF1" s="110" t="s">
        <v>12212</v>
      </c>
      <c r="NYG1" s="110" t="s">
        <v>12213</v>
      </c>
      <c r="NYH1" s="110" t="s">
        <v>12214</v>
      </c>
      <c r="NYI1" s="110" t="s">
        <v>12215</v>
      </c>
      <c r="NYJ1" s="110" t="s">
        <v>12216</v>
      </c>
      <c r="NYK1" s="110" t="s">
        <v>12217</v>
      </c>
      <c r="NYL1" s="110" t="s">
        <v>12218</v>
      </c>
      <c r="NYM1" s="110" t="s">
        <v>12219</v>
      </c>
      <c r="NYN1" s="110" t="s">
        <v>12220</v>
      </c>
      <c r="NYO1" s="110" t="s">
        <v>12221</v>
      </c>
      <c r="NYP1" s="110" t="s">
        <v>12222</v>
      </c>
      <c r="NYQ1" s="110" t="s">
        <v>12223</v>
      </c>
      <c r="NYR1" s="110" t="s">
        <v>12224</v>
      </c>
      <c r="NYS1" s="110" t="s">
        <v>12225</v>
      </c>
      <c r="NYT1" s="110" t="s">
        <v>12226</v>
      </c>
      <c r="NYU1" s="110" t="s">
        <v>12227</v>
      </c>
      <c r="NYV1" s="110" t="s">
        <v>12228</v>
      </c>
      <c r="NYW1" s="110" t="s">
        <v>12229</v>
      </c>
      <c r="NYX1" s="110" t="s">
        <v>12230</v>
      </c>
      <c r="NYY1" s="110" t="s">
        <v>12231</v>
      </c>
      <c r="NYZ1" s="110" t="s">
        <v>12232</v>
      </c>
      <c r="NZA1" s="110" t="s">
        <v>12233</v>
      </c>
      <c r="NZB1" s="110" t="s">
        <v>12234</v>
      </c>
      <c r="NZC1" s="110" t="s">
        <v>12235</v>
      </c>
      <c r="NZD1" s="110" t="s">
        <v>12236</v>
      </c>
      <c r="NZE1" s="110" t="s">
        <v>12237</v>
      </c>
      <c r="NZF1" s="110" t="s">
        <v>12238</v>
      </c>
      <c r="NZG1" s="110" t="s">
        <v>12239</v>
      </c>
      <c r="NZH1" s="110" t="s">
        <v>12240</v>
      </c>
      <c r="NZI1" s="110" t="s">
        <v>12241</v>
      </c>
      <c r="NZJ1" s="110" t="s">
        <v>12242</v>
      </c>
      <c r="NZK1" s="110" t="s">
        <v>12243</v>
      </c>
      <c r="NZL1" s="110" t="s">
        <v>12244</v>
      </c>
      <c r="NZM1" s="110" t="s">
        <v>12245</v>
      </c>
      <c r="NZN1" s="110" t="s">
        <v>12246</v>
      </c>
      <c r="NZO1" s="110" t="s">
        <v>12247</v>
      </c>
      <c r="NZP1" s="110" t="s">
        <v>12248</v>
      </c>
      <c r="NZQ1" s="110" t="s">
        <v>12249</v>
      </c>
      <c r="NZR1" s="110" t="s">
        <v>12250</v>
      </c>
      <c r="NZS1" s="110" t="s">
        <v>12251</v>
      </c>
      <c r="NZT1" s="110" t="s">
        <v>12252</v>
      </c>
      <c r="NZU1" s="110" t="s">
        <v>12253</v>
      </c>
      <c r="NZV1" s="110" t="s">
        <v>12254</v>
      </c>
      <c r="NZW1" s="110" t="s">
        <v>12255</v>
      </c>
      <c r="NZX1" s="110" t="s">
        <v>12256</v>
      </c>
      <c r="NZY1" s="110" t="s">
        <v>12257</v>
      </c>
      <c r="NZZ1" s="110" t="s">
        <v>12258</v>
      </c>
      <c r="OAA1" s="110" t="s">
        <v>12259</v>
      </c>
      <c r="OAB1" s="110" t="s">
        <v>12260</v>
      </c>
      <c r="OAC1" s="110" t="s">
        <v>12261</v>
      </c>
      <c r="OAD1" s="110" t="s">
        <v>12262</v>
      </c>
      <c r="OAE1" s="110" t="s">
        <v>12263</v>
      </c>
      <c r="OAF1" s="110" t="s">
        <v>12264</v>
      </c>
      <c r="OAG1" s="110" t="s">
        <v>12265</v>
      </c>
      <c r="OAH1" s="110" t="s">
        <v>12266</v>
      </c>
      <c r="OAI1" s="110" t="s">
        <v>12267</v>
      </c>
      <c r="OAJ1" s="110" t="s">
        <v>12268</v>
      </c>
      <c r="OAK1" s="110" t="s">
        <v>12269</v>
      </c>
      <c r="OAL1" s="110" t="s">
        <v>12270</v>
      </c>
      <c r="OAM1" s="110" t="s">
        <v>12271</v>
      </c>
      <c r="OAN1" s="110" t="s">
        <v>12272</v>
      </c>
      <c r="OAO1" s="110" t="s">
        <v>12273</v>
      </c>
      <c r="OAP1" s="110" t="s">
        <v>12274</v>
      </c>
      <c r="OAQ1" s="110" t="s">
        <v>12275</v>
      </c>
      <c r="OAR1" s="110" t="s">
        <v>12276</v>
      </c>
      <c r="OAS1" s="110" t="s">
        <v>12277</v>
      </c>
      <c r="OAT1" s="110" t="s">
        <v>12278</v>
      </c>
      <c r="OAU1" s="110" t="s">
        <v>12279</v>
      </c>
      <c r="OAV1" s="110" t="s">
        <v>12280</v>
      </c>
      <c r="OAW1" s="110" t="s">
        <v>12281</v>
      </c>
      <c r="OAX1" s="110" t="s">
        <v>12282</v>
      </c>
      <c r="OAY1" s="110" t="s">
        <v>12283</v>
      </c>
      <c r="OAZ1" s="110" t="s">
        <v>12284</v>
      </c>
      <c r="OBA1" s="110" t="s">
        <v>12285</v>
      </c>
      <c r="OBB1" s="110" t="s">
        <v>12286</v>
      </c>
      <c r="OBC1" s="110" t="s">
        <v>12287</v>
      </c>
      <c r="OBD1" s="110" t="s">
        <v>12288</v>
      </c>
      <c r="OBE1" s="110" t="s">
        <v>12289</v>
      </c>
      <c r="OBF1" s="110" t="s">
        <v>12290</v>
      </c>
      <c r="OBG1" s="110" t="s">
        <v>12291</v>
      </c>
      <c r="OBH1" s="110" t="s">
        <v>12292</v>
      </c>
      <c r="OBI1" s="110" t="s">
        <v>12293</v>
      </c>
      <c r="OBJ1" s="110" t="s">
        <v>12294</v>
      </c>
      <c r="OBK1" s="110" t="s">
        <v>12295</v>
      </c>
      <c r="OBL1" s="110" t="s">
        <v>12296</v>
      </c>
      <c r="OBM1" s="110" t="s">
        <v>12297</v>
      </c>
      <c r="OBN1" s="110" t="s">
        <v>12298</v>
      </c>
      <c r="OBO1" s="110" t="s">
        <v>12299</v>
      </c>
      <c r="OBP1" s="110" t="s">
        <v>12300</v>
      </c>
      <c r="OBQ1" s="110" t="s">
        <v>12301</v>
      </c>
      <c r="OBR1" s="110" t="s">
        <v>12302</v>
      </c>
      <c r="OBS1" s="110" t="s">
        <v>12303</v>
      </c>
      <c r="OBT1" s="110" t="s">
        <v>12304</v>
      </c>
      <c r="OBU1" s="110" t="s">
        <v>12305</v>
      </c>
      <c r="OBV1" s="110" t="s">
        <v>12306</v>
      </c>
      <c r="OBW1" s="110" t="s">
        <v>12307</v>
      </c>
      <c r="OBX1" s="110" t="s">
        <v>12308</v>
      </c>
      <c r="OBY1" s="110" t="s">
        <v>12309</v>
      </c>
      <c r="OBZ1" s="110" t="s">
        <v>12310</v>
      </c>
      <c r="OCA1" s="110" t="s">
        <v>12311</v>
      </c>
      <c r="OCB1" s="110" t="s">
        <v>12312</v>
      </c>
      <c r="OCC1" s="110" t="s">
        <v>12313</v>
      </c>
      <c r="OCD1" s="110" t="s">
        <v>12314</v>
      </c>
      <c r="OCE1" s="110" t="s">
        <v>12315</v>
      </c>
      <c r="OCF1" s="110" t="s">
        <v>12316</v>
      </c>
      <c r="OCG1" s="110" t="s">
        <v>12317</v>
      </c>
      <c r="OCH1" s="110" t="s">
        <v>12318</v>
      </c>
      <c r="OCI1" s="110" t="s">
        <v>12319</v>
      </c>
      <c r="OCJ1" s="110" t="s">
        <v>12320</v>
      </c>
      <c r="OCK1" s="110" t="s">
        <v>12321</v>
      </c>
      <c r="OCL1" s="110" t="s">
        <v>12322</v>
      </c>
      <c r="OCM1" s="110" t="s">
        <v>12323</v>
      </c>
      <c r="OCN1" s="110" t="s">
        <v>12324</v>
      </c>
      <c r="OCO1" s="110" t="s">
        <v>12325</v>
      </c>
      <c r="OCP1" s="110" t="s">
        <v>12326</v>
      </c>
      <c r="OCQ1" s="110" t="s">
        <v>12327</v>
      </c>
      <c r="OCR1" s="110" t="s">
        <v>12328</v>
      </c>
      <c r="OCS1" s="110" t="s">
        <v>12329</v>
      </c>
      <c r="OCT1" s="110" t="s">
        <v>12330</v>
      </c>
      <c r="OCU1" s="110" t="s">
        <v>12331</v>
      </c>
      <c r="OCV1" s="110" t="s">
        <v>12332</v>
      </c>
      <c r="OCW1" s="110" t="s">
        <v>12333</v>
      </c>
      <c r="OCX1" s="110" t="s">
        <v>12334</v>
      </c>
      <c r="OCY1" s="110" t="s">
        <v>12335</v>
      </c>
      <c r="OCZ1" s="110" t="s">
        <v>12336</v>
      </c>
      <c r="ODA1" s="110" t="s">
        <v>12337</v>
      </c>
      <c r="ODB1" s="110" t="s">
        <v>12338</v>
      </c>
      <c r="ODC1" s="110" t="s">
        <v>12339</v>
      </c>
      <c r="ODD1" s="110" t="s">
        <v>12340</v>
      </c>
      <c r="ODE1" s="110" t="s">
        <v>12341</v>
      </c>
      <c r="ODF1" s="110" t="s">
        <v>12342</v>
      </c>
      <c r="ODG1" s="110" t="s">
        <v>12343</v>
      </c>
      <c r="ODH1" s="110" t="s">
        <v>12344</v>
      </c>
      <c r="ODI1" s="110" t="s">
        <v>12345</v>
      </c>
      <c r="ODJ1" s="110" t="s">
        <v>12346</v>
      </c>
      <c r="ODK1" s="110" t="s">
        <v>12347</v>
      </c>
      <c r="ODL1" s="110" t="s">
        <v>12348</v>
      </c>
      <c r="ODM1" s="110" t="s">
        <v>12349</v>
      </c>
      <c r="ODN1" s="110" t="s">
        <v>12350</v>
      </c>
      <c r="ODO1" s="110" t="s">
        <v>12351</v>
      </c>
      <c r="ODP1" s="110" t="s">
        <v>12352</v>
      </c>
      <c r="ODQ1" s="110" t="s">
        <v>12353</v>
      </c>
      <c r="ODR1" s="110" t="s">
        <v>12354</v>
      </c>
      <c r="ODS1" s="110" t="s">
        <v>12355</v>
      </c>
      <c r="ODT1" s="110" t="s">
        <v>12356</v>
      </c>
      <c r="ODU1" s="110" t="s">
        <v>12357</v>
      </c>
      <c r="ODV1" s="110" t="s">
        <v>12358</v>
      </c>
      <c r="ODW1" s="110" t="s">
        <v>12359</v>
      </c>
      <c r="ODX1" s="110" t="s">
        <v>12360</v>
      </c>
      <c r="ODY1" s="110" t="s">
        <v>12361</v>
      </c>
      <c r="ODZ1" s="110" t="s">
        <v>12362</v>
      </c>
      <c r="OEA1" s="110" t="s">
        <v>12363</v>
      </c>
      <c r="OEB1" s="110" t="s">
        <v>12364</v>
      </c>
      <c r="OEC1" s="110" t="s">
        <v>12365</v>
      </c>
      <c r="OED1" s="110" t="s">
        <v>12366</v>
      </c>
      <c r="OEE1" s="110" t="s">
        <v>12367</v>
      </c>
      <c r="OEF1" s="110" t="s">
        <v>12368</v>
      </c>
      <c r="OEG1" s="110" t="s">
        <v>12369</v>
      </c>
      <c r="OEH1" s="110" t="s">
        <v>12370</v>
      </c>
      <c r="OEI1" s="110" t="s">
        <v>12371</v>
      </c>
      <c r="OEJ1" s="110" t="s">
        <v>12372</v>
      </c>
      <c r="OEK1" s="110" t="s">
        <v>12373</v>
      </c>
      <c r="OEL1" s="110" t="s">
        <v>12374</v>
      </c>
      <c r="OEM1" s="110" t="s">
        <v>12375</v>
      </c>
      <c r="OEN1" s="110" t="s">
        <v>12376</v>
      </c>
      <c r="OEO1" s="110" t="s">
        <v>12377</v>
      </c>
      <c r="OEP1" s="110" t="s">
        <v>12378</v>
      </c>
      <c r="OEQ1" s="110" t="s">
        <v>12379</v>
      </c>
      <c r="OER1" s="110" t="s">
        <v>12380</v>
      </c>
      <c r="OES1" s="110" t="s">
        <v>12381</v>
      </c>
      <c r="OET1" s="110" t="s">
        <v>12382</v>
      </c>
      <c r="OEU1" s="110" t="s">
        <v>12383</v>
      </c>
      <c r="OEV1" s="110" t="s">
        <v>12384</v>
      </c>
      <c r="OEW1" s="110" t="s">
        <v>12385</v>
      </c>
      <c r="OEX1" s="110" t="s">
        <v>12386</v>
      </c>
      <c r="OEY1" s="110" t="s">
        <v>12387</v>
      </c>
      <c r="OEZ1" s="110" t="s">
        <v>12388</v>
      </c>
      <c r="OFA1" s="110" t="s">
        <v>12389</v>
      </c>
      <c r="OFB1" s="110" t="s">
        <v>12390</v>
      </c>
      <c r="OFC1" s="110" t="s">
        <v>12391</v>
      </c>
      <c r="OFD1" s="110" t="s">
        <v>12392</v>
      </c>
      <c r="OFE1" s="110" t="s">
        <v>12393</v>
      </c>
      <c r="OFF1" s="110" t="s">
        <v>12394</v>
      </c>
      <c r="OFG1" s="110" t="s">
        <v>12395</v>
      </c>
      <c r="OFH1" s="110" t="s">
        <v>12396</v>
      </c>
      <c r="OFI1" s="110" t="s">
        <v>12397</v>
      </c>
      <c r="OFJ1" s="110" t="s">
        <v>12398</v>
      </c>
      <c r="OFK1" s="110" t="s">
        <v>12399</v>
      </c>
      <c r="OFL1" s="110" t="s">
        <v>12400</v>
      </c>
      <c r="OFM1" s="110" t="s">
        <v>12401</v>
      </c>
      <c r="OFN1" s="110" t="s">
        <v>12402</v>
      </c>
      <c r="OFO1" s="110" t="s">
        <v>12403</v>
      </c>
      <c r="OFP1" s="110" t="s">
        <v>12404</v>
      </c>
      <c r="OFQ1" s="110" t="s">
        <v>12405</v>
      </c>
      <c r="OFR1" s="110" t="s">
        <v>12406</v>
      </c>
      <c r="OFS1" s="110" t="s">
        <v>12407</v>
      </c>
      <c r="OFT1" s="110" t="s">
        <v>12408</v>
      </c>
      <c r="OFU1" s="110" t="s">
        <v>12409</v>
      </c>
      <c r="OFV1" s="110" t="s">
        <v>12410</v>
      </c>
      <c r="OFW1" s="110" t="s">
        <v>12411</v>
      </c>
      <c r="OFX1" s="110" t="s">
        <v>12412</v>
      </c>
      <c r="OFY1" s="110" t="s">
        <v>12413</v>
      </c>
      <c r="OFZ1" s="110" t="s">
        <v>12414</v>
      </c>
      <c r="OGA1" s="110" t="s">
        <v>12415</v>
      </c>
      <c r="OGB1" s="110" t="s">
        <v>12416</v>
      </c>
      <c r="OGC1" s="110" t="s">
        <v>12417</v>
      </c>
      <c r="OGD1" s="110" t="s">
        <v>12418</v>
      </c>
      <c r="OGE1" s="110" t="s">
        <v>12419</v>
      </c>
      <c r="OGF1" s="110" t="s">
        <v>12420</v>
      </c>
      <c r="OGG1" s="110" t="s">
        <v>12421</v>
      </c>
      <c r="OGH1" s="110" t="s">
        <v>12422</v>
      </c>
      <c r="OGI1" s="110" t="s">
        <v>12423</v>
      </c>
      <c r="OGJ1" s="110" t="s">
        <v>12424</v>
      </c>
      <c r="OGK1" s="110" t="s">
        <v>12425</v>
      </c>
      <c r="OGL1" s="110" t="s">
        <v>12426</v>
      </c>
      <c r="OGM1" s="110" t="s">
        <v>12427</v>
      </c>
      <c r="OGN1" s="110" t="s">
        <v>12428</v>
      </c>
      <c r="OGO1" s="110" t="s">
        <v>12429</v>
      </c>
      <c r="OGP1" s="110" t="s">
        <v>12430</v>
      </c>
      <c r="OGQ1" s="110" t="s">
        <v>12431</v>
      </c>
      <c r="OGR1" s="110" t="s">
        <v>12432</v>
      </c>
      <c r="OGS1" s="110" t="s">
        <v>12433</v>
      </c>
      <c r="OGT1" s="110" t="s">
        <v>12434</v>
      </c>
      <c r="OGU1" s="110" t="s">
        <v>12435</v>
      </c>
      <c r="OGV1" s="110" t="s">
        <v>12436</v>
      </c>
      <c r="OGW1" s="110" t="s">
        <v>12437</v>
      </c>
      <c r="OGX1" s="110" t="s">
        <v>12438</v>
      </c>
      <c r="OGY1" s="110" t="s">
        <v>12439</v>
      </c>
      <c r="OGZ1" s="110" t="s">
        <v>12440</v>
      </c>
      <c r="OHA1" s="110" t="s">
        <v>12441</v>
      </c>
      <c r="OHB1" s="110" t="s">
        <v>12442</v>
      </c>
      <c r="OHC1" s="110" t="s">
        <v>12443</v>
      </c>
      <c r="OHD1" s="110" t="s">
        <v>12444</v>
      </c>
      <c r="OHE1" s="110" t="s">
        <v>12445</v>
      </c>
      <c r="OHF1" s="110" t="s">
        <v>12446</v>
      </c>
      <c r="OHG1" s="110" t="s">
        <v>12447</v>
      </c>
      <c r="OHH1" s="110" t="s">
        <v>12448</v>
      </c>
      <c r="OHI1" s="110" t="s">
        <v>12449</v>
      </c>
      <c r="OHJ1" s="110" t="s">
        <v>12450</v>
      </c>
      <c r="OHK1" s="110" t="s">
        <v>12451</v>
      </c>
      <c r="OHL1" s="110" t="s">
        <v>12452</v>
      </c>
      <c r="OHM1" s="110" t="s">
        <v>12453</v>
      </c>
      <c r="OHN1" s="110" t="s">
        <v>12454</v>
      </c>
      <c r="OHO1" s="110" t="s">
        <v>12455</v>
      </c>
      <c r="OHP1" s="110" t="s">
        <v>12456</v>
      </c>
      <c r="OHQ1" s="110" t="s">
        <v>12457</v>
      </c>
      <c r="OHR1" s="110" t="s">
        <v>12458</v>
      </c>
      <c r="OHS1" s="110" t="s">
        <v>12459</v>
      </c>
      <c r="OHT1" s="110" t="s">
        <v>12460</v>
      </c>
      <c r="OHU1" s="110" t="s">
        <v>12461</v>
      </c>
      <c r="OHV1" s="110" t="s">
        <v>12462</v>
      </c>
      <c r="OHW1" s="110" t="s">
        <v>12463</v>
      </c>
      <c r="OHX1" s="110" t="s">
        <v>12464</v>
      </c>
      <c r="OHY1" s="110" t="s">
        <v>12465</v>
      </c>
      <c r="OHZ1" s="110" t="s">
        <v>12466</v>
      </c>
      <c r="OIA1" s="110" t="s">
        <v>12467</v>
      </c>
      <c r="OIB1" s="110" t="s">
        <v>12468</v>
      </c>
      <c r="OIC1" s="110" t="s">
        <v>12469</v>
      </c>
      <c r="OID1" s="110" t="s">
        <v>12470</v>
      </c>
      <c r="OIE1" s="110" t="s">
        <v>12471</v>
      </c>
      <c r="OIF1" s="110" t="s">
        <v>12472</v>
      </c>
      <c r="OIG1" s="110" t="s">
        <v>12473</v>
      </c>
      <c r="OIH1" s="110" t="s">
        <v>12474</v>
      </c>
      <c r="OII1" s="110" t="s">
        <v>12475</v>
      </c>
      <c r="OIJ1" s="110" t="s">
        <v>12476</v>
      </c>
      <c r="OIK1" s="110" t="s">
        <v>12477</v>
      </c>
      <c r="OIL1" s="110" t="s">
        <v>12478</v>
      </c>
      <c r="OIM1" s="110" t="s">
        <v>12479</v>
      </c>
      <c r="OIN1" s="110" t="s">
        <v>12480</v>
      </c>
      <c r="OIO1" s="110" t="s">
        <v>12481</v>
      </c>
      <c r="OIP1" s="110" t="s">
        <v>12482</v>
      </c>
      <c r="OIQ1" s="110" t="s">
        <v>12483</v>
      </c>
      <c r="OIR1" s="110" t="s">
        <v>12484</v>
      </c>
      <c r="OIS1" s="110" t="s">
        <v>12485</v>
      </c>
      <c r="OIT1" s="110" t="s">
        <v>12486</v>
      </c>
      <c r="OIU1" s="110" t="s">
        <v>12487</v>
      </c>
      <c r="OIV1" s="110" t="s">
        <v>12488</v>
      </c>
      <c r="OIW1" s="110" t="s">
        <v>12489</v>
      </c>
      <c r="OIX1" s="110" t="s">
        <v>12490</v>
      </c>
      <c r="OIY1" s="110" t="s">
        <v>12491</v>
      </c>
      <c r="OIZ1" s="110" t="s">
        <v>12492</v>
      </c>
      <c r="OJA1" s="110" t="s">
        <v>12493</v>
      </c>
      <c r="OJB1" s="110" t="s">
        <v>12494</v>
      </c>
      <c r="OJC1" s="110" t="s">
        <v>12495</v>
      </c>
      <c r="OJD1" s="110" t="s">
        <v>12496</v>
      </c>
      <c r="OJE1" s="110" t="s">
        <v>12497</v>
      </c>
      <c r="OJF1" s="110" t="s">
        <v>12498</v>
      </c>
      <c r="OJG1" s="110" t="s">
        <v>12499</v>
      </c>
      <c r="OJH1" s="110" t="s">
        <v>12500</v>
      </c>
      <c r="OJI1" s="110" t="s">
        <v>12501</v>
      </c>
      <c r="OJJ1" s="110" t="s">
        <v>12502</v>
      </c>
      <c r="OJK1" s="110" t="s">
        <v>12503</v>
      </c>
      <c r="OJL1" s="110" t="s">
        <v>12504</v>
      </c>
      <c r="OJM1" s="110" t="s">
        <v>12505</v>
      </c>
      <c r="OJN1" s="110" t="s">
        <v>12506</v>
      </c>
      <c r="OJO1" s="110" t="s">
        <v>12507</v>
      </c>
      <c r="OJP1" s="110" t="s">
        <v>12508</v>
      </c>
      <c r="OJQ1" s="110" t="s">
        <v>12509</v>
      </c>
      <c r="OJR1" s="110" t="s">
        <v>12510</v>
      </c>
      <c r="OJS1" s="110" t="s">
        <v>12511</v>
      </c>
      <c r="OJT1" s="110" t="s">
        <v>12512</v>
      </c>
      <c r="OJU1" s="110" t="s">
        <v>12513</v>
      </c>
      <c r="OJV1" s="110" t="s">
        <v>12514</v>
      </c>
      <c r="OJW1" s="110" t="s">
        <v>12515</v>
      </c>
      <c r="OJX1" s="110" t="s">
        <v>12516</v>
      </c>
      <c r="OJY1" s="110" t="s">
        <v>12517</v>
      </c>
      <c r="OJZ1" s="110" t="s">
        <v>12518</v>
      </c>
      <c r="OKA1" s="110" t="s">
        <v>12519</v>
      </c>
      <c r="OKB1" s="110" t="s">
        <v>12520</v>
      </c>
      <c r="OKC1" s="110" t="s">
        <v>12521</v>
      </c>
      <c r="OKD1" s="110" t="s">
        <v>12522</v>
      </c>
      <c r="OKE1" s="110" t="s">
        <v>12523</v>
      </c>
      <c r="OKF1" s="110" t="s">
        <v>12524</v>
      </c>
      <c r="OKG1" s="110" t="s">
        <v>12525</v>
      </c>
      <c r="OKH1" s="110" t="s">
        <v>12526</v>
      </c>
      <c r="OKI1" s="110" t="s">
        <v>12527</v>
      </c>
      <c r="OKJ1" s="110" t="s">
        <v>12528</v>
      </c>
      <c r="OKK1" s="110" t="s">
        <v>12529</v>
      </c>
      <c r="OKL1" s="110" t="s">
        <v>12530</v>
      </c>
      <c r="OKM1" s="110" t="s">
        <v>12531</v>
      </c>
      <c r="OKN1" s="110" t="s">
        <v>12532</v>
      </c>
      <c r="OKO1" s="110" t="s">
        <v>12533</v>
      </c>
      <c r="OKP1" s="110" t="s">
        <v>12534</v>
      </c>
      <c r="OKQ1" s="110" t="s">
        <v>12535</v>
      </c>
      <c r="OKR1" s="110" t="s">
        <v>12536</v>
      </c>
      <c r="OKS1" s="110" t="s">
        <v>12537</v>
      </c>
      <c r="OKT1" s="110" t="s">
        <v>12538</v>
      </c>
      <c r="OKU1" s="110" t="s">
        <v>12539</v>
      </c>
      <c r="OKV1" s="110" t="s">
        <v>12540</v>
      </c>
      <c r="OKW1" s="110" t="s">
        <v>12541</v>
      </c>
      <c r="OKX1" s="110" t="s">
        <v>12542</v>
      </c>
      <c r="OKY1" s="110" t="s">
        <v>12543</v>
      </c>
      <c r="OKZ1" s="110" t="s">
        <v>12544</v>
      </c>
      <c r="OLA1" s="110" t="s">
        <v>12545</v>
      </c>
      <c r="OLB1" s="110" t="s">
        <v>12546</v>
      </c>
      <c r="OLC1" s="110" t="s">
        <v>12547</v>
      </c>
      <c r="OLD1" s="110" t="s">
        <v>12548</v>
      </c>
      <c r="OLE1" s="110" t="s">
        <v>12549</v>
      </c>
      <c r="OLF1" s="110" t="s">
        <v>12550</v>
      </c>
      <c r="OLG1" s="110" t="s">
        <v>12551</v>
      </c>
      <c r="OLH1" s="110" t="s">
        <v>12552</v>
      </c>
      <c r="OLI1" s="110" t="s">
        <v>12553</v>
      </c>
      <c r="OLJ1" s="110" t="s">
        <v>12554</v>
      </c>
      <c r="OLK1" s="110" t="s">
        <v>12555</v>
      </c>
      <c r="OLL1" s="110" t="s">
        <v>12556</v>
      </c>
      <c r="OLM1" s="110" t="s">
        <v>12557</v>
      </c>
      <c r="OLN1" s="110" t="s">
        <v>12558</v>
      </c>
      <c r="OLO1" s="110" t="s">
        <v>12559</v>
      </c>
      <c r="OLP1" s="110" t="s">
        <v>12560</v>
      </c>
      <c r="OLQ1" s="110" t="s">
        <v>12561</v>
      </c>
      <c r="OLR1" s="110" t="s">
        <v>12562</v>
      </c>
      <c r="OLS1" s="110" t="s">
        <v>12563</v>
      </c>
      <c r="OLT1" s="110" t="s">
        <v>12564</v>
      </c>
      <c r="OLU1" s="110" t="s">
        <v>12565</v>
      </c>
      <c r="OLV1" s="110" t="s">
        <v>12566</v>
      </c>
      <c r="OLW1" s="110" t="s">
        <v>12567</v>
      </c>
      <c r="OLX1" s="110" t="s">
        <v>12568</v>
      </c>
      <c r="OLY1" s="110" t="s">
        <v>12569</v>
      </c>
      <c r="OLZ1" s="110" t="s">
        <v>12570</v>
      </c>
      <c r="OMA1" s="110" t="s">
        <v>12571</v>
      </c>
      <c r="OMB1" s="110" t="s">
        <v>12572</v>
      </c>
      <c r="OMC1" s="110" t="s">
        <v>12573</v>
      </c>
      <c r="OMD1" s="110" t="s">
        <v>12574</v>
      </c>
      <c r="OME1" s="110" t="s">
        <v>12575</v>
      </c>
      <c r="OMF1" s="110" t="s">
        <v>12576</v>
      </c>
      <c r="OMG1" s="110" t="s">
        <v>12577</v>
      </c>
      <c r="OMH1" s="110" t="s">
        <v>12578</v>
      </c>
      <c r="OMI1" s="110" t="s">
        <v>12579</v>
      </c>
      <c r="OMJ1" s="110" t="s">
        <v>12580</v>
      </c>
      <c r="OMK1" s="110" t="s">
        <v>12581</v>
      </c>
      <c r="OML1" s="110" t="s">
        <v>12582</v>
      </c>
      <c r="OMM1" s="110" t="s">
        <v>12583</v>
      </c>
      <c r="OMN1" s="110" t="s">
        <v>12584</v>
      </c>
      <c r="OMO1" s="110" t="s">
        <v>12585</v>
      </c>
      <c r="OMP1" s="110" t="s">
        <v>12586</v>
      </c>
      <c r="OMQ1" s="110" t="s">
        <v>12587</v>
      </c>
      <c r="OMR1" s="110" t="s">
        <v>12588</v>
      </c>
      <c r="OMS1" s="110" t="s">
        <v>12589</v>
      </c>
      <c r="OMT1" s="110" t="s">
        <v>12590</v>
      </c>
      <c r="OMU1" s="110" t="s">
        <v>12591</v>
      </c>
      <c r="OMV1" s="110" t="s">
        <v>12592</v>
      </c>
      <c r="OMW1" s="110" t="s">
        <v>12593</v>
      </c>
      <c r="OMX1" s="110" t="s">
        <v>12594</v>
      </c>
      <c r="OMY1" s="110" t="s">
        <v>12595</v>
      </c>
      <c r="OMZ1" s="110" t="s">
        <v>12596</v>
      </c>
      <c r="ONA1" s="110" t="s">
        <v>12597</v>
      </c>
      <c r="ONB1" s="110" t="s">
        <v>12598</v>
      </c>
      <c r="ONC1" s="110" t="s">
        <v>12599</v>
      </c>
      <c r="OND1" s="110" t="s">
        <v>12600</v>
      </c>
      <c r="ONE1" s="110" t="s">
        <v>12601</v>
      </c>
      <c r="ONF1" s="110" t="s">
        <v>12602</v>
      </c>
      <c r="ONG1" s="110" t="s">
        <v>12603</v>
      </c>
      <c r="ONH1" s="110" t="s">
        <v>12604</v>
      </c>
      <c r="ONI1" s="110" t="s">
        <v>12605</v>
      </c>
      <c r="ONJ1" s="110" t="s">
        <v>12606</v>
      </c>
      <c r="ONK1" s="110" t="s">
        <v>12607</v>
      </c>
      <c r="ONL1" s="110" t="s">
        <v>12608</v>
      </c>
      <c r="ONM1" s="110" t="s">
        <v>12609</v>
      </c>
      <c r="ONN1" s="110" t="s">
        <v>12610</v>
      </c>
      <c r="ONO1" s="110" t="s">
        <v>12611</v>
      </c>
      <c r="ONP1" s="110" t="s">
        <v>12612</v>
      </c>
      <c r="ONQ1" s="110" t="s">
        <v>12613</v>
      </c>
      <c r="ONR1" s="110" t="s">
        <v>12614</v>
      </c>
      <c r="ONS1" s="110" t="s">
        <v>12615</v>
      </c>
      <c r="ONT1" s="110" t="s">
        <v>12616</v>
      </c>
      <c r="ONU1" s="110" t="s">
        <v>12617</v>
      </c>
      <c r="ONV1" s="110" t="s">
        <v>12618</v>
      </c>
      <c r="ONW1" s="110" t="s">
        <v>12619</v>
      </c>
      <c r="ONX1" s="110" t="s">
        <v>12620</v>
      </c>
      <c r="ONY1" s="110" t="s">
        <v>12621</v>
      </c>
      <c r="ONZ1" s="110" t="s">
        <v>12622</v>
      </c>
      <c r="OOA1" s="110" t="s">
        <v>12623</v>
      </c>
      <c r="OOB1" s="110" t="s">
        <v>12624</v>
      </c>
      <c r="OOC1" s="110" t="s">
        <v>12625</v>
      </c>
      <c r="OOD1" s="110" t="s">
        <v>12626</v>
      </c>
      <c r="OOE1" s="110" t="s">
        <v>12627</v>
      </c>
      <c r="OOF1" s="110" t="s">
        <v>12628</v>
      </c>
      <c r="OOG1" s="110" t="s">
        <v>12629</v>
      </c>
      <c r="OOH1" s="110" t="s">
        <v>12630</v>
      </c>
      <c r="OOI1" s="110" t="s">
        <v>12631</v>
      </c>
      <c r="OOJ1" s="110" t="s">
        <v>12632</v>
      </c>
      <c r="OOK1" s="110" t="s">
        <v>12633</v>
      </c>
      <c r="OOL1" s="110" t="s">
        <v>12634</v>
      </c>
      <c r="OOM1" s="110" t="s">
        <v>12635</v>
      </c>
      <c r="OON1" s="110" t="s">
        <v>12636</v>
      </c>
      <c r="OOO1" s="110" t="s">
        <v>12637</v>
      </c>
      <c r="OOP1" s="110" t="s">
        <v>12638</v>
      </c>
      <c r="OOQ1" s="110" t="s">
        <v>12639</v>
      </c>
      <c r="OOR1" s="110" t="s">
        <v>12640</v>
      </c>
      <c r="OOS1" s="110" t="s">
        <v>12641</v>
      </c>
      <c r="OOT1" s="110" t="s">
        <v>12642</v>
      </c>
      <c r="OOU1" s="110" t="s">
        <v>12643</v>
      </c>
      <c r="OOV1" s="110" t="s">
        <v>12644</v>
      </c>
      <c r="OOW1" s="110" t="s">
        <v>12645</v>
      </c>
      <c r="OOX1" s="110" t="s">
        <v>12646</v>
      </c>
      <c r="OOY1" s="110" t="s">
        <v>12647</v>
      </c>
      <c r="OOZ1" s="110" t="s">
        <v>12648</v>
      </c>
      <c r="OPA1" s="110" t="s">
        <v>12649</v>
      </c>
      <c r="OPB1" s="110" t="s">
        <v>12650</v>
      </c>
      <c r="OPC1" s="110" t="s">
        <v>12651</v>
      </c>
      <c r="OPD1" s="110" t="s">
        <v>12652</v>
      </c>
      <c r="OPE1" s="110" t="s">
        <v>12653</v>
      </c>
      <c r="OPF1" s="110" t="s">
        <v>12654</v>
      </c>
      <c r="OPG1" s="110" t="s">
        <v>12655</v>
      </c>
      <c r="OPH1" s="110" t="s">
        <v>12656</v>
      </c>
      <c r="OPI1" s="110" t="s">
        <v>12657</v>
      </c>
      <c r="OPJ1" s="110" t="s">
        <v>12658</v>
      </c>
      <c r="OPK1" s="110" t="s">
        <v>12659</v>
      </c>
      <c r="OPL1" s="110" t="s">
        <v>12660</v>
      </c>
      <c r="OPM1" s="110" t="s">
        <v>12661</v>
      </c>
      <c r="OPN1" s="110" t="s">
        <v>12662</v>
      </c>
      <c r="OPO1" s="110" t="s">
        <v>12663</v>
      </c>
      <c r="OPP1" s="110" t="s">
        <v>12664</v>
      </c>
      <c r="OPQ1" s="110" t="s">
        <v>12665</v>
      </c>
      <c r="OPR1" s="110" t="s">
        <v>12666</v>
      </c>
      <c r="OPS1" s="110" t="s">
        <v>12667</v>
      </c>
      <c r="OPT1" s="110" t="s">
        <v>12668</v>
      </c>
      <c r="OPU1" s="110" t="s">
        <v>12669</v>
      </c>
      <c r="OPV1" s="110" t="s">
        <v>12670</v>
      </c>
      <c r="OPW1" s="110" t="s">
        <v>12671</v>
      </c>
      <c r="OPX1" s="110" t="s">
        <v>12672</v>
      </c>
      <c r="OPY1" s="110" t="s">
        <v>12673</v>
      </c>
      <c r="OPZ1" s="110" t="s">
        <v>12674</v>
      </c>
      <c r="OQA1" s="110" t="s">
        <v>12675</v>
      </c>
      <c r="OQB1" s="110" t="s">
        <v>12676</v>
      </c>
      <c r="OQC1" s="110" t="s">
        <v>12677</v>
      </c>
      <c r="OQD1" s="110" t="s">
        <v>12678</v>
      </c>
      <c r="OQE1" s="110" t="s">
        <v>12679</v>
      </c>
      <c r="OQF1" s="110" t="s">
        <v>12680</v>
      </c>
      <c r="OQG1" s="110" t="s">
        <v>12681</v>
      </c>
      <c r="OQH1" s="110" t="s">
        <v>12682</v>
      </c>
      <c r="OQI1" s="110" t="s">
        <v>12683</v>
      </c>
      <c r="OQJ1" s="110" t="s">
        <v>12684</v>
      </c>
      <c r="OQK1" s="110" t="s">
        <v>12685</v>
      </c>
      <c r="OQL1" s="110" t="s">
        <v>12686</v>
      </c>
      <c r="OQM1" s="110" t="s">
        <v>12687</v>
      </c>
      <c r="OQN1" s="110" t="s">
        <v>12688</v>
      </c>
      <c r="OQO1" s="110" t="s">
        <v>12689</v>
      </c>
      <c r="OQP1" s="110" t="s">
        <v>12690</v>
      </c>
      <c r="OQQ1" s="110" t="s">
        <v>12691</v>
      </c>
      <c r="OQR1" s="110" t="s">
        <v>12692</v>
      </c>
      <c r="OQS1" s="110" t="s">
        <v>12693</v>
      </c>
      <c r="OQT1" s="110" t="s">
        <v>12694</v>
      </c>
      <c r="OQU1" s="110" t="s">
        <v>12695</v>
      </c>
      <c r="OQV1" s="110" t="s">
        <v>12696</v>
      </c>
      <c r="OQW1" s="110" t="s">
        <v>12697</v>
      </c>
      <c r="OQX1" s="110" t="s">
        <v>12698</v>
      </c>
      <c r="OQY1" s="110" t="s">
        <v>12699</v>
      </c>
      <c r="OQZ1" s="110" t="s">
        <v>12700</v>
      </c>
      <c r="ORA1" s="110" t="s">
        <v>12701</v>
      </c>
      <c r="ORB1" s="110" t="s">
        <v>12702</v>
      </c>
      <c r="ORC1" s="110" t="s">
        <v>12703</v>
      </c>
      <c r="ORD1" s="110" t="s">
        <v>12704</v>
      </c>
      <c r="ORE1" s="110" t="s">
        <v>12705</v>
      </c>
      <c r="ORF1" s="110" t="s">
        <v>12706</v>
      </c>
      <c r="ORG1" s="110" t="s">
        <v>12707</v>
      </c>
      <c r="ORH1" s="110" t="s">
        <v>12708</v>
      </c>
      <c r="ORI1" s="110" t="s">
        <v>12709</v>
      </c>
      <c r="ORJ1" s="110" t="s">
        <v>12710</v>
      </c>
      <c r="ORK1" s="110" t="s">
        <v>12711</v>
      </c>
      <c r="ORL1" s="110" t="s">
        <v>12712</v>
      </c>
      <c r="ORM1" s="110" t="s">
        <v>12713</v>
      </c>
      <c r="ORN1" s="110" t="s">
        <v>12714</v>
      </c>
      <c r="ORO1" s="110" t="s">
        <v>12715</v>
      </c>
      <c r="ORP1" s="110" t="s">
        <v>12716</v>
      </c>
      <c r="ORQ1" s="110" t="s">
        <v>12717</v>
      </c>
      <c r="ORR1" s="110" t="s">
        <v>12718</v>
      </c>
      <c r="ORS1" s="110" t="s">
        <v>12719</v>
      </c>
      <c r="ORT1" s="110" t="s">
        <v>12720</v>
      </c>
      <c r="ORU1" s="110" t="s">
        <v>12721</v>
      </c>
      <c r="ORV1" s="110" t="s">
        <v>12722</v>
      </c>
      <c r="ORW1" s="110" t="s">
        <v>12723</v>
      </c>
      <c r="ORX1" s="110" t="s">
        <v>12724</v>
      </c>
      <c r="ORY1" s="110" t="s">
        <v>12725</v>
      </c>
      <c r="ORZ1" s="110" t="s">
        <v>12726</v>
      </c>
      <c r="OSA1" s="110" t="s">
        <v>12727</v>
      </c>
      <c r="OSB1" s="110" t="s">
        <v>12728</v>
      </c>
      <c r="OSC1" s="110" t="s">
        <v>12729</v>
      </c>
      <c r="OSD1" s="110" t="s">
        <v>12730</v>
      </c>
      <c r="OSE1" s="110" t="s">
        <v>12731</v>
      </c>
      <c r="OSF1" s="110" t="s">
        <v>12732</v>
      </c>
      <c r="OSG1" s="110" t="s">
        <v>12733</v>
      </c>
      <c r="OSH1" s="110" t="s">
        <v>12734</v>
      </c>
      <c r="OSI1" s="110" t="s">
        <v>12735</v>
      </c>
      <c r="OSJ1" s="110" t="s">
        <v>12736</v>
      </c>
      <c r="OSK1" s="110" t="s">
        <v>12737</v>
      </c>
      <c r="OSL1" s="110" t="s">
        <v>12738</v>
      </c>
      <c r="OSM1" s="110" t="s">
        <v>12739</v>
      </c>
      <c r="OSN1" s="110" t="s">
        <v>12740</v>
      </c>
      <c r="OSO1" s="110" t="s">
        <v>12741</v>
      </c>
      <c r="OSP1" s="110" t="s">
        <v>12742</v>
      </c>
      <c r="OSQ1" s="110" t="s">
        <v>12743</v>
      </c>
      <c r="OSR1" s="110" t="s">
        <v>12744</v>
      </c>
      <c r="OSS1" s="110" t="s">
        <v>12745</v>
      </c>
      <c r="OST1" s="110" t="s">
        <v>12746</v>
      </c>
      <c r="OSU1" s="110" t="s">
        <v>12747</v>
      </c>
      <c r="OSV1" s="110" t="s">
        <v>12748</v>
      </c>
      <c r="OSW1" s="110" t="s">
        <v>12749</v>
      </c>
      <c r="OSX1" s="110" t="s">
        <v>12750</v>
      </c>
      <c r="OSY1" s="110" t="s">
        <v>12751</v>
      </c>
      <c r="OSZ1" s="110" t="s">
        <v>12752</v>
      </c>
      <c r="OTA1" s="110" t="s">
        <v>12753</v>
      </c>
      <c r="OTB1" s="110" t="s">
        <v>12754</v>
      </c>
      <c r="OTC1" s="110" t="s">
        <v>12755</v>
      </c>
      <c r="OTD1" s="110" t="s">
        <v>12756</v>
      </c>
      <c r="OTE1" s="110" t="s">
        <v>12757</v>
      </c>
      <c r="OTF1" s="110" t="s">
        <v>12758</v>
      </c>
      <c r="OTG1" s="110" t="s">
        <v>12759</v>
      </c>
      <c r="OTH1" s="110" t="s">
        <v>12760</v>
      </c>
      <c r="OTI1" s="110" t="s">
        <v>12761</v>
      </c>
      <c r="OTJ1" s="110" t="s">
        <v>12762</v>
      </c>
      <c r="OTK1" s="110" t="s">
        <v>12763</v>
      </c>
      <c r="OTL1" s="110" t="s">
        <v>12764</v>
      </c>
      <c r="OTM1" s="110" t="s">
        <v>12765</v>
      </c>
      <c r="OTN1" s="110" t="s">
        <v>12766</v>
      </c>
      <c r="OTO1" s="110" t="s">
        <v>12767</v>
      </c>
      <c r="OTP1" s="110" t="s">
        <v>12768</v>
      </c>
      <c r="OTQ1" s="110" t="s">
        <v>12769</v>
      </c>
      <c r="OTR1" s="110" t="s">
        <v>12770</v>
      </c>
      <c r="OTS1" s="110" t="s">
        <v>12771</v>
      </c>
      <c r="OTT1" s="110" t="s">
        <v>12772</v>
      </c>
      <c r="OTU1" s="110" t="s">
        <v>12773</v>
      </c>
      <c r="OTV1" s="110" t="s">
        <v>12774</v>
      </c>
      <c r="OTW1" s="110" t="s">
        <v>12775</v>
      </c>
      <c r="OTX1" s="110" t="s">
        <v>12776</v>
      </c>
      <c r="OTY1" s="110" t="s">
        <v>12777</v>
      </c>
      <c r="OTZ1" s="110" t="s">
        <v>12778</v>
      </c>
      <c r="OUA1" s="110" t="s">
        <v>12779</v>
      </c>
      <c r="OUB1" s="110" t="s">
        <v>12780</v>
      </c>
      <c r="OUC1" s="110" t="s">
        <v>12781</v>
      </c>
      <c r="OUD1" s="110" t="s">
        <v>12782</v>
      </c>
      <c r="OUE1" s="110" t="s">
        <v>12783</v>
      </c>
      <c r="OUF1" s="110" t="s">
        <v>12784</v>
      </c>
      <c r="OUG1" s="110" t="s">
        <v>12785</v>
      </c>
      <c r="OUH1" s="110" t="s">
        <v>12786</v>
      </c>
      <c r="OUI1" s="110" t="s">
        <v>12787</v>
      </c>
      <c r="OUJ1" s="110" t="s">
        <v>12788</v>
      </c>
      <c r="OUK1" s="110" t="s">
        <v>12789</v>
      </c>
      <c r="OUL1" s="110" t="s">
        <v>12790</v>
      </c>
      <c r="OUM1" s="110" t="s">
        <v>12791</v>
      </c>
      <c r="OUN1" s="110" t="s">
        <v>12792</v>
      </c>
      <c r="OUO1" s="110" t="s">
        <v>12793</v>
      </c>
      <c r="OUP1" s="110" t="s">
        <v>12794</v>
      </c>
      <c r="OUQ1" s="110" t="s">
        <v>12795</v>
      </c>
      <c r="OUR1" s="110" t="s">
        <v>12796</v>
      </c>
      <c r="OUS1" s="110" t="s">
        <v>12797</v>
      </c>
      <c r="OUT1" s="110" t="s">
        <v>12798</v>
      </c>
      <c r="OUU1" s="110" t="s">
        <v>12799</v>
      </c>
      <c r="OUV1" s="110" t="s">
        <v>12800</v>
      </c>
      <c r="OUW1" s="110" t="s">
        <v>12801</v>
      </c>
      <c r="OUX1" s="110" t="s">
        <v>12802</v>
      </c>
      <c r="OUY1" s="110" t="s">
        <v>12803</v>
      </c>
      <c r="OUZ1" s="110" t="s">
        <v>12804</v>
      </c>
      <c r="OVA1" s="110" t="s">
        <v>12805</v>
      </c>
      <c r="OVB1" s="110" t="s">
        <v>12806</v>
      </c>
      <c r="OVC1" s="110" t="s">
        <v>12807</v>
      </c>
      <c r="OVD1" s="110" t="s">
        <v>12808</v>
      </c>
      <c r="OVE1" s="110" t="s">
        <v>12809</v>
      </c>
      <c r="OVF1" s="110" t="s">
        <v>12810</v>
      </c>
      <c r="OVG1" s="110" t="s">
        <v>12811</v>
      </c>
      <c r="OVH1" s="110" t="s">
        <v>12812</v>
      </c>
      <c r="OVI1" s="110" t="s">
        <v>12813</v>
      </c>
      <c r="OVJ1" s="110" t="s">
        <v>12814</v>
      </c>
      <c r="OVK1" s="110" t="s">
        <v>12815</v>
      </c>
      <c r="OVL1" s="110" t="s">
        <v>12816</v>
      </c>
      <c r="OVM1" s="110" t="s">
        <v>12817</v>
      </c>
      <c r="OVN1" s="110" t="s">
        <v>12818</v>
      </c>
      <c r="OVO1" s="110" t="s">
        <v>12819</v>
      </c>
      <c r="OVP1" s="110" t="s">
        <v>12820</v>
      </c>
      <c r="OVQ1" s="110" t="s">
        <v>12821</v>
      </c>
      <c r="OVR1" s="110" t="s">
        <v>12822</v>
      </c>
      <c r="OVS1" s="110" t="s">
        <v>12823</v>
      </c>
      <c r="OVT1" s="110" t="s">
        <v>12824</v>
      </c>
      <c r="OVU1" s="110" t="s">
        <v>12825</v>
      </c>
      <c r="OVV1" s="110" t="s">
        <v>12826</v>
      </c>
      <c r="OVW1" s="110" t="s">
        <v>12827</v>
      </c>
      <c r="OVX1" s="110" t="s">
        <v>12828</v>
      </c>
      <c r="OVY1" s="110" t="s">
        <v>12829</v>
      </c>
      <c r="OVZ1" s="110" t="s">
        <v>12830</v>
      </c>
      <c r="OWA1" s="110" t="s">
        <v>12831</v>
      </c>
      <c r="OWB1" s="110" t="s">
        <v>12832</v>
      </c>
      <c r="OWC1" s="110" t="s">
        <v>12833</v>
      </c>
      <c r="OWD1" s="110" t="s">
        <v>12834</v>
      </c>
      <c r="OWE1" s="110" t="s">
        <v>12835</v>
      </c>
      <c r="OWF1" s="110" t="s">
        <v>12836</v>
      </c>
      <c r="OWG1" s="110" t="s">
        <v>12837</v>
      </c>
      <c r="OWH1" s="110" t="s">
        <v>12838</v>
      </c>
      <c r="OWI1" s="110" t="s">
        <v>12839</v>
      </c>
      <c r="OWJ1" s="110" t="s">
        <v>12840</v>
      </c>
      <c r="OWK1" s="110" t="s">
        <v>12841</v>
      </c>
      <c r="OWL1" s="110" t="s">
        <v>12842</v>
      </c>
      <c r="OWM1" s="110" t="s">
        <v>12843</v>
      </c>
      <c r="OWN1" s="110" t="s">
        <v>12844</v>
      </c>
      <c r="OWO1" s="110" t="s">
        <v>12845</v>
      </c>
      <c r="OWP1" s="110" t="s">
        <v>12846</v>
      </c>
      <c r="OWQ1" s="110" t="s">
        <v>12847</v>
      </c>
      <c r="OWR1" s="110" t="s">
        <v>12848</v>
      </c>
      <c r="OWS1" s="110" t="s">
        <v>12849</v>
      </c>
      <c r="OWT1" s="110" t="s">
        <v>12850</v>
      </c>
      <c r="OWU1" s="110" t="s">
        <v>12851</v>
      </c>
      <c r="OWV1" s="110" t="s">
        <v>12852</v>
      </c>
      <c r="OWW1" s="110" t="s">
        <v>12853</v>
      </c>
      <c r="OWX1" s="110" t="s">
        <v>12854</v>
      </c>
      <c r="OWY1" s="110" t="s">
        <v>12855</v>
      </c>
      <c r="OWZ1" s="110" t="s">
        <v>12856</v>
      </c>
      <c r="OXA1" s="110" t="s">
        <v>12857</v>
      </c>
      <c r="OXB1" s="110" t="s">
        <v>12858</v>
      </c>
      <c r="OXC1" s="110" t="s">
        <v>12859</v>
      </c>
      <c r="OXD1" s="110" t="s">
        <v>12860</v>
      </c>
      <c r="OXE1" s="110" t="s">
        <v>12861</v>
      </c>
      <c r="OXF1" s="110" t="s">
        <v>12862</v>
      </c>
      <c r="OXG1" s="110" t="s">
        <v>12863</v>
      </c>
      <c r="OXH1" s="110" t="s">
        <v>12864</v>
      </c>
      <c r="OXI1" s="110" t="s">
        <v>12865</v>
      </c>
      <c r="OXJ1" s="110" t="s">
        <v>12866</v>
      </c>
      <c r="OXK1" s="110" t="s">
        <v>12867</v>
      </c>
      <c r="OXL1" s="110" t="s">
        <v>12868</v>
      </c>
      <c r="OXM1" s="110" t="s">
        <v>12869</v>
      </c>
      <c r="OXN1" s="110" t="s">
        <v>12870</v>
      </c>
      <c r="OXO1" s="110" t="s">
        <v>12871</v>
      </c>
      <c r="OXP1" s="110" t="s">
        <v>12872</v>
      </c>
      <c r="OXQ1" s="110" t="s">
        <v>12873</v>
      </c>
      <c r="OXR1" s="110" t="s">
        <v>12874</v>
      </c>
      <c r="OXS1" s="110" t="s">
        <v>12875</v>
      </c>
      <c r="OXT1" s="110" t="s">
        <v>12876</v>
      </c>
      <c r="OXU1" s="110" t="s">
        <v>12877</v>
      </c>
      <c r="OXV1" s="110" t="s">
        <v>12878</v>
      </c>
      <c r="OXW1" s="110" t="s">
        <v>12879</v>
      </c>
      <c r="OXX1" s="110" t="s">
        <v>12880</v>
      </c>
      <c r="OXY1" s="110" t="s">
        <v>12881</v>
      </c>
      <c r="OXZ1" s="110" t="s">
        <v>12882</v>
      </c>
      <c r="OYA1" s="110" t="s">
        <v>12883</v>
      </c>
      <c r="OYB1" s="110" t="s">
        <v>12884</v>
      </c>
      <c r="OYC1" s="110" t="s">
        <v>12885</v>
      </c>
      <c r="OYD1" s="110" t="s">
        <v>12886</v>
      </c>
      <c r="OYE1" s="110" t="s">
        <v>12887</v>
      </c>
      <c r="OYF1" s="110" t="s">
        <v>12888</v>
      </c>
      <c r="OYG1" s="110" t="s">
        <v>12889</v>
      </c>
      <c r="OYH1" s="110" t="s">
        <v>12890</v>
      </c>
      <c r="OYI1" s="110" t="s">
        <v>12891</v>
      </c>
      <c r="OYJ1" s="110" t="s">
        <v>12892</v>
      </c>
      <c r="OYK1" s="110" t="s">
        <v>12893</v>
      </c>
      <c r="OYL1" s="110" t="s">
        <v>12894</v>
      </c>
      <c r="OYM1" s="110" t="s">
        <v>12895</v>
      </c>
      <c r="OYN1" s="110" t="s">
        <v>12896</v>
      </c>
      <c r="OYO1" s="110" t="s">
        <v>12897</v>
      </c>
      <c r="OYP1" s="110" t="s">
        <v>12898</v>
      </c>
      <c r="OYQ1" s="110" t="s">
        <v>12899</v>
      </c>
      <c r="OYR1" s="110" t="s">
        <v>12900</v>
      </c>
      <c r="OYS1" s="110" t="s">
        <v>12901</v>
      </c>
      <c r="OYT1" s="110" t="s">
        <v>12902</v>
      </c>
      <c r="OYU1" s="110" t="s">
        <v>12903</v>
      </c>
      <c r="OYV1" s="110" t="s">
        <v>12904</v>
      </c>
      <c r="OYW1" s="110" t="s">
        <v>12905</v>
      </c>
      <c r="OYX1" s="110" t="s">
        <v>12906</v>
      </c>
      <c r="OYY1" s="110" t="s">
        <v>12907</v>
      </c>
      <c r="OYZ1" s="110" t="s">
        <v>12908</v>
      </c>
      <c r="OZA1" s="110" t="s">
        <v>12909</v>
      </c>
      <c r="OZB1" s="110" t="s">
        <v>12910</v>
      </c>
      <c r="OZC1" s="110" t="s">
        <v>12911</v>
      </c>
      <c r="OZD1" s="110" t="s">
        <v>12912</v>
      </c>
      <c r="OZE1" s="110" t="s">
        <v>12913</v>
      </c>
      <c r="OZF1" s="110" t="s">
        <v>12914</v>
      </c>
      <c r="OZG1" s="110" t="s">
        <v>12915</v>
      </c>
      <c r="OZH1" s="110" t="s">
        <v>12916</v>
      </c>
      <c r="OZI1" s="110" t="s">
        <v>12917</v>
      </c>
      <c r="OZJ1" s="110" t="s">
        <v>12918</v>
      </c>
      <c r="OZK1" s="110" t="s">
        <v>12919</v>
      </c>
      <c r="OZL1" s="110" t="s">
        <v>12920</v>
      </c>
      <c r="OZM1" s="110" t="s">
        <v>12921</v>
      </c>
      <c r="OZN1" s="110" t="s">
        <v>12922</v>
      </c>
      <c r="OZO1" s="110" t="s">
        <v>12923</v>
      </c>
      <c r="OZP1" s="110" t="s">
        <v>12924</v>
      </c>
      <c r="OZQ1" s="110" t="s">
        <v>12925</v>
      </c>
      <c r="OZR1" s="110" t="s">
        <v>12926</v>
      </c>
      <c r="OZS1" s="110" t="s">
        <v>12927</v>
      </c>
      <c r="OZT1" s="110" t="s">
        <v>12928</v>
      </c>
      <c r="OZU1" s="110" t="s">
        <v>12929</v>
      </c>
      <c r="OZV1" s="110" t="s">
        <v>12930</v>
      </c>
      <c r="OZW1" s="110" t="s">
        <v>12931</v>
      </c>
      <c r="OZX1" s="110" t="s">
        <v>12932</v>
      </c>
      <c r="OZY1" s="110" t="s">
        <v>12933</v>
      </c>
      <c r="OZZ1" s="110" t="s">
        <v>12934</v>
      </c>
      <c r="PAA1" s="110" t="s">
        <v>12935</v>
      </c>
      <c r="PAB1" s="110" t="s">
        <v>12936</v>
      </c>
      <c r="PAC1" s="110" t="s">
        <v>12937</v>
      </c>
      <c r="PAD1" s="110" t="s">
        <v>12938</v>
      </c>
      <c r="PAE1" s="110" t="s">
        <v>12939</v>
      </c>
      <c r="PAF1" s="110" t="s">
        <v>12940</v>
      </c>
      <c r="PAG1" s="110" t="s">
        <v>12941</v>
      </c>
      <c r="PAH1" s="110" t="s">
        <v>12942</v>
      </c>
      <c r="PAI1" s="110" t="s">
        <v>12943</v>
      </c>
      <c r="PAJ1" s="110" t="s">
        <v>12944</v>
      </c>
      <c r="PAK1" s="110" t="s">
        <v>12945</v>
      </c>
      <c r="PAL1" s="110" t="s">
        <v>12946</v>
      </c>
      <c r="PAM1" s="110" t="s">
        <v>12947</v>
      </c>
      <c r="PAN1" s="110" t="s">
        <v>12948</v>
      </c>
      <c r="PAO1" s="110" t="s">
        <v>12949</v>
      </c>
      <c r="PAP1" s="110" t="s">
        <v>12950</v>
      </c>
      <c r="PAQ1" s="110" t="s">
        <v>12951</v>
      </c>
      <c r="PAR1" s="110" t="s">
        <v>12952</v>
      </c>
      <c r="PAS1" s="110" t="s">
        <v>12953</v>
      </c>
      <c r="PAT1" s="110" t="s">
        <v>12954</v>
      </c>
      <c r="PAU1" s="110" t="s">
        <v>12955</v>
      </c>
      <c r="PAV1" s="110" t="s">
        <v>12956</v>
      </c>
      <c r="PAW1" s="110" t="s">
        <v>12957</v>
      </c>
      <c r="PAX1" s="110" t="s">
        <v>12958</v>
      </c>
      <c r="PAY1" s="110" t="s">
        <v>12959</v>
      </c>
      <c r="PAZ1" s="110" t="s">
        <v>12960</v>
      </c>
      <c r="PBA1" s="110" t="s">
        <v>12961</v>
      </c>
      <c r="PBB1" s="110" t="s">
        <v>12962</v>
      </c>
      <c r="PBC1" s="110" t="s">
        <v>12963</v>
      </c>
      <c r="PBD1" s="110" t="s">
        <v>12964</v>
      </c>
      <c r="PBE1" s="110" t="s">
        <v>12965</v>
      </c>
      <c r="PBF1" s="110" t="s">
        <v>12966</v>
      </c>
      <c r="PBG1" s="110" t="s">
        <v>12967</v>
      </c>
      <c r="PBH1" s="110" t="s">
        <v>12968</v>
      </c>
      <c r="PBI1" s="110" t="s">
        <v>12969</v>
      </c>
      <c r="PBJ1" s="110" t="s">
        <v>12970</v>
      </c>
      <c r="PBK1" s="110" t="s">
        <v>12971</v>
      </c>
      <c r="PBL1" s="110" t="s">
        <v>12972</v>
      </c>
      <c r="PBM1" s="110" t="s">
        <v>12973</v>
      </c>
      <c r="PBN1" s="110" t="s">
        <v>12974</v>
      </c>
      <c r="PBO1" s="110" t="s">
        <v>12975</v>
      </c>
      <c r="PBP1" s="110" t="s">
        <v>12976</v>
      </c>
      <c r="PBQ1" s="110" t="s">
        <v>12977</v>
      </c>
      <c r="PBR1" s="110" t="s">
        <v>12978</v>
      </c>
      <c r="PBS1" s="110" t="s">
        <v>12979</v>
      </c>
      <c r="PBT1" s="110" t="s">
        <v>12980</v>
      </c>
      <c r="PBU1" s="110" t="s">
        <v>12981</v>
      </c>
      <c r="PBV1" s="110" t="s">
        <v>12982</v>
      </c>
      <c r="PBW1" s="110" t="s">
        <v>12983</v>
      </c>
      <c r="PBX1" s="110" t="s">
        <v>12984</v>
      </c>
      <c r="PBY1" s="110" t="s">
        <v>12985</v>
      </c>
      <c r="PBZ1" s="110" t="s">
        <v>12986</v>
      </c>
      <c r="PCA1" s="110" t="s">
        <v>12987</v>
      </c>
      <c r="PCB1" s="110" t="s">
        <v>12988</v>
      </c>
      <c r="PCC1" s="110" t="s">
        <v>12989</v>
      </c>
      <c r="PCD1" s="110" t="s">
        <v>12990</v>
      </c>
      <c r="PCE1" s="110" t="s">
        <v>12991</v>
      </c>
      <c r="PCF1" s="110" t="s">
        <v>12992</v>
      </c>
      <c r="PCG1" s="110" t="s">
        <v>12993</v>
      </c>
      <c r="PCH1" s="110" t="s">
        <v>12994</v>
      </c>
      <c r="PCI1" s="110" t="s">
        <v>12995</v>
      </c>
      <c r="PCJ1" s="110" t="s">
        <v>12996</v>
      </c>
      <c r="PCK1" s="110" t="s">
        <v>12997</v>
      </c>
      <c r="PCL1" s="110" t="s">
        <v>12998</v>
      </c>
      <c r="PCM1" s="110" t="s">
        <v>12999</v>
      </c>
      <c r="PCN1" s="110" t="s">
        <v>13000</v>
      </c>
      <c r="PCO1" s="110" t="s">
        <v>13001</v>
      </c>
      <c r="PCP1" s="110" t="s">
        <v>13002</v>
      </c>
      <c r="PCQ1" s="110" t="s">
        <v>13003</v>
      </c>
      <c r="PCR1" s="110" t="s">
        <v>13004</v>
      </c>
      <c r="PCS1" s="110" t="s">
        <v>13005</v>
      </c>
      <c r="PCT1" s="110" t="s">
        <v>13006</v>
      </c>
      <c r="PCU1" s="110" t="s">
        <v>13007</v>
      </c>
      <c r="PCV1" s="110" t="s">
        <v>13008</v>
      </c>
      <c r="PCW1" s="110" t="s">
        <v>13009</v>
      </c>
      <c r="PCX1" s="110" t="s">
        <v>13010</v>
      </c>
      <c r="PCY1" s="110" t="s">
        <v>13011</v>
      </c>
      <c r="PCZ1" s="110" t="s">
        <v>13012</v>
      </c>
      <c r="PDA1" s="110" t="s">
        <v>13013</v>
      </c>
      <c r="PDB1" s="110" t="s">
        <v>13014</v>
      </c>
      <c r="PDC1" s="110" t="s">
        <v>13015</v>
      </c>
      <c r="PDD1" s="110" t="s">
        <v>13016</v>
      </c>
      <c r="PDE1" s="110" t="s">
        <v>13017</v>
      </c>
      <c r="PDF1" s="110" t="s">
        <v>13018</v>
      </c>
      <c r="PDG1" s="110" t="s">
        <v>13019</v>
      </c>
      <c r="PDH1" s="110" t="s">
        <v>13020</v>
      </c>
      <c r="PDI1" s="110" t="s">
        <v>13021</v>
      </c>
      <c r="PDJ1" s="110" t="s">
        <v>13022</v>
      </c>
      <c r="PDK1" s="110" t="s">
        <v>13023</v>
      </c>
      <c r="PDL1" s="110" t="s">
        <v>13024</v>
      </c>
      <c r="PDM1" s="110" t="s">
        <v>13025</v>
      </c>
      <c r="PDN1" s="110" t="s">
        <v>13026</v>
      </c>
      <c r="PDO1" s="110" t="s">
        <v>13027</v>
      </c>
      <c r="PDP1" s="110" t="s">
        <v>13028</v>
      </c>
      <c r="PDQ1" s="110" t="s">
        <v>13029</v>
      </c>
      <c r="PDR1" s="110" t="s">
        <v>13030</v>
      </c>
      <c r="PDS1" s="110" t="s">
        <v>13031</v>
      </c>
      <c r="PDT1" s="110" t="s">
        <v>13032</v>
      </c>
      <c r="PDU1" s="110" t="s">
        <v>13033</v>
      </c>
      <c r="PDV1" s="110" t="s">
        <v>13034</v>
      </c>
      <c r="PDW1" s="110" t="s">
        <v>13035</v>
      </c>
      <c r="PDX1" s="110" t="s">
        <v>13036</v>
      </c>
      <c r="PDY1" s="110" t="s">
        <v>13037</v>
      </c>
      <c r="PDZ1" s="110" t="s">
        <v>13038</v>
      </c>
      <c r="PEA1" s="110" t="s">
        <v>13039</v>
      </c>
      <c r="PEB1" s="110" t="s">
        <v>13040</v>
      </c>
      <c r="PEC1" s="110" t="s">
        <v>13041</v>
      </c>
      <c r="PED1" s="110" t="s">
        <v>13042</v>
      </c>
      <c r="PEE1" s="110" t="s">
        <v>13043</v>
      </c>
      <c r="PEF1" s="110" t="s">
        <v>13044</v>
      </c>
      <c r="PEG1" s="110" t="s">
        <v>13045</v>
      </c>
      <c r="PEH1" s="110" t="s">
        <v>13046</v>
      </c>
      <c r="PEI1" s="110" t="s">
        <v>13047</v>
      </c>
      <c r="PEJ1" s="110" t="s">
        <v>13048</v>
      </c>
      <c r="PEK1" s="110" t="s">
        <v>13049</v>
      </c>
      <c r="PEL1" s="110" t="s">
        <v>13050</v>
      </c>
      <c r="PEM1" s="110" t="s">
        <v>13051</v>
      </c>
      <c r="PEN1" s="110" t="s">
        <v>13052</v>
      </c>
      <c r="PEO1" s="110" t="s">
        <v>13053</v>
      </c>
      <c r="PEP1" s="110" t="s">
        <v>13054</v>
      </c>
      <c r="PEQ1" s="110" t="s">
        <v>13055</v>
      </c>
      <c r="PER1" s="110" t="s">
        <v>13056</v>
      </c>
      <c r="PES1" s="110" t="s">
        <v>13057</v>
      </c>
      <c r="PET1" s="110" t="s">
        <v>13058</v>
      </c>
      <c r="PEU1" s="110" t="s">
        <v>13059</v>
      </c>
      <c r="PEV1" s="110" t="s">
        <v>13060</v>
      </c>
      <c r="PEW1" s="110" t="s">
        <v>13061</v>
      </c>
      <c r="PEX1" s="110" t="s">
        <v>13062</v>
      </c>
      <c r="PEY1" s="110" t="s">
        <v>13063</v>
      </c>
      <c r="PEZ1" s="110" t="s">
        <v>13064</v>
      </c>
      <c r="PFA1" s="110" t="s">
        <v>13065</v>
      </c>
      <c r="PFB1" s="110" t="s">
        <v>13066</v>
      </c>
      <c r="PFC1" s="110" t="s">
        <v>13067</v>
      </c>
      <c r="PFD1" s="110" t="s">
        <v>13068</v>
      </c>
      <c r="PFE1" s="110" t="s">
        <v>13069</v>
      </c>
      <c r="PFF1" s="110" t="s">
        <v>13070</v>
      </c>
      <c r="PFG1" s="110" t="s">
        <v>13071</v>
      </c>
      <c r="PFH1" s="110" t="s">
        <v>13072</v>
      </c>
      <c r="PFI1" s="110" t="s">
        <v>13073</v>
      </c>
      <c r="PFJ1" s="110" t="s">
        <v>13074</v>
      </c>
      <c r="PFK1" s="110" t="s">
        <v>13075</v>
      </c>
      <c r="PFL1" s="110" t="s">
        <v>13076</v>
      </c>
      <c r="PFM1" s="110" t="s">
        <v>13077</v>
      </c>
      <c r="PFN1" s="110" t="s">
        <v>13078</v>
      </c>
      <c r="PFO1" s="110" t="s">
        <v>13079</v>
      </c>
      <c r="PFP1" s="110" t="s">
        <v>13080</v>
      </c>
      <c r="PFQ1" s="110" t="s">
        <v>13081</v>
      </c>
      <c r="PFR1" s="110" t="s">
        <v>13082</v>
      </c>
      <c r="PFS1" s="110" t="s">
        <v>13083</v>
      </c>
      <c r="PFT1" s="110" t="s">
        <v>13084</v>
      </c>
      <c r="PFU1" s="110" t="s">
        <v>13085</v>
      </c>
      <c r="PFV1" s="110" t="s">
        <v>13086</v>
      </c>
      <c r="PFW1" s="110" t="s">
        <v>13087</v>
      </c>
      <c r="PFX1" s="110" t="s">
        <v>13088</v>
      </c>
      <c r="PFY1" s="110" t="s">
        <v>13089</v>
      </c>
      <c r="PFZ1" s="110" t="s">
        <v>13090</v>
      </c>
      <c r="PGA1" s="110" t="s">
        <v>13091</v>
      </c>
      <c r="PGB1" s="110" t="s">
        <v>13092</v>
      </c>
      <c r="PGC1" s="110" t="s">
        <v>13093</v>
      </c>
      <c r="PGD1" s="110" t="s">
        <v>13094</v>
      </c>
      <c r="PGE1" s="110" t="s">
        <v>13095</v>
      </c>
      <c r="PGF1" s="110" t="s">
        <v>13096</v>
      </c>
      <c r="PGG1" s="110" t="s">
        <v>13097</v>
      </c>
      <c r="PGH1" s="110" t="s">
        <v>13098</v>
      </c>
      <c r="PGI1" s="110" t="s">
        <v>13099</v>
      </c>
      <c r="PGJ1" s="110" t="s">
        <v>13100</v>
      </c>
      <c r="PGK1" s="110" t="s">
        <v>13101</v>
      </c>
      <c r="PGL1" s="110" t="s">
        <v>13102</v>
      </c>
      <c r="PGM1" s="110" t="s">
        <v>13103</v>
      </c>
      <c r="PGN1" s="110" t="s">
        <v>13104</v>
      </c>
      <c r="PGO1" s="110" t="s">
        <v>13105</v>
      </c>
      <c r="PGP1" s="110" t="s">
        <v>13106</v>
      </c>
      <c r="PGQ1" s="110" t="s">
        <v>13107</v>
      </c>
      <c r="PGR1" s="110" t="s">
        <v>13108</v>
      </c>
      <c r="PGS1" s="110" t="s">
        <v>13109</v>
      </c>
      <c r="PGT1" s="110" t="s">
        <v>13110</v>
      </c>
      <c r="PGU1" s="110" t="s">
        <v>13111</v>
      </c>
      <c r="PGV1" s="110" t="s">
        <v>13112</v>
      </c>
      <c r="PGW1" s="110" t="s">
        <v>13113</v>
      </c>
      <c r="PGX1" s="110" t="s">
        <v>13114</v>
      </c>
      <c r="PGY1" s="110" t="s">
        <v>13115</v>
      </c>
      <c r="PGZ1" s="110" t="s">
        <v>13116</v>
      </c>
      <c r="PHA1" s="110" t="s">
        <v>13117</v>
      </c>
      <c r="PHB1" s="110" t="s">
        <v>13118</v>
      </c>
      <c r="PHC1" s="110" t="s">
        <v>13119</v>
      </c>
      <c r="PHD1" s="110" t="s">
        <v>13120</v>
      </c>
      <c r="PHE1" s="110" t="s">
        <v>13121</v>
      </c>
      <c r="PHF1" s="110" t="s">
        <v>13122</v>
      </c>
      <c r="PHG1" s="110" t="s">
        <v>13123</v>
      </c>
      <c r="PHH1" s="110" t="s">
        <v>13124</v>
      </c>
      <c r="PHI1" s="110" t="s">
        <v>13125</v>
      </c>
      <c r="PHJ1" s="110" t="s">
        <v>13126</v>
      </c>
      <c r="PHK1" s="110" t="s">
        <v>13127</v>
      </c>
      <c r="PHL1" s="110" t="s">
        <v>13128</v>
      </c>
      <c r="PHM1" s="110" t="s">
        <v>13129</v>
      </c>
      <c r="PHN1" s="110" t="s">
        <v>13130</v>
      </c>
      <c r="PHO1" s="110" t="s">
        <v>13131</v>
      </c>
      <c r="PHP1" s="110" t="s">
        <v>13132</v>
      </c>
      <c r="PHQ1" s="110" t="s">
        <v>13133</v>
      </c>
      <c r="PHR1" s="110" t="s">
        <v>13134</v>
      </c>
      <c r="PHS1" s="110" t="s">
        <v>13135</v>
      </c>
      <c r="PHT1" s="110" t="s">
        <v>13136</v>
      </c>
      <c r="PHU1" s="110" t="s">
        <v>13137</v>
      </c>
      <c r="PHV1" s="110" t="s">
        <v>13138</v>
      </c>
      <c r="PHW1" s="110" t="s">
        <v>13139</v>
      </c>
      <c r="PHX1" s="110" t="s">
        <v>13140</v>
      </c>
      <c r="PHY1" s="110" t="s">
        <v>13141</v>
      </c>
      <c r="PHZ1" s="110" t="s">
        <v>13142</v>
      </c>
      <c r="PIA1" s="110" t="s">
        <v>13143</v>
      </c>
      <c r="PIB1" s="110" t="s">
        <v>13144</v>
      </c>
      <c r="PIC1" s="110" t="s">
        <v>13145</v>
      </c>
      <c r="PID1" s="110" t="s">
        <v>13146</v>
      </c>
      <c r="PIE1" s="110" t="s">
        <v>13147</v>
      </c>
      <c r="PIF1" s="110" t="s">
        <v>13148</v>
      </c>
      <c r="PIG1" s="110" t="s">
        <v>13149</v>
      </c>
      <c r="PIH1" s="110" t="s">
        <v>13150</v>
      </c>
      <c r="PII1" s="110" t="s">
        <v>13151</v>
      </c>
      <c r="PIJ1" s="110" t="s">
        <v>13152</v>
      </c>
      <c r="PIK1" s="110" t="s">
        <v>13153</v>
      </c>
      <c r="PIL1" s="110" t="s">
        <v>13154</v>
      </c>
      <c r="PIM1" s="110" t="s">
        <v>13155</v>
      </c>
      <c r="PIN1" s="110" t="s">
        <v>13156</v>
      </c>
      <c r="PIO1" s="110" t="s">
        <v>13157</v>
      </c>
      <c r="PIP1" s="110" t="s">
        <v>13158</v>
      </c>
      <c r="PIQ1" s="110" t="s">
        <v>13159</v>
      </c>
      <c r="PIR1" s="110" t="s">
        <v>13160</v>
      </c>
      <c r="PIS1" s="110" t="s">
        <v>13161</v>
      </c>
      <c r="PIT1" s="110" t="s">
        <v>13162</v>
      </c>
      <c r="PIU1" s="110" t="s">
        <v>13163</v>
      </c>
      <c r="PIV1" s="110" t="s">
        <v>13164</v>
      </c>
      <c r="PIW1" s="110" t="s">
        <v>13165</v>
      </c>
      <c r="PIX1" s="110" t="s">
        <v>13166</v>
      </c>
      <c r="PIY1" s="110" t="s">
        <v>13167</v>
      </c>
      <c r="PIZ1" s="110" t="s">
        <v>13168</v>
      </c>
      <c r="PJA1" s="110" t="s">
        <v>13169</v>
      </c>
      <c r="PJB1" s="110" t="s">
        <v>13170</v>
      </c>
      <c r="PJC1" s="110" t="s">
        <v>13171</v>
      </c>
      <c r="PJD1" s="110" t="s">
        <v>13172</v>
      </c>
      <c r="PJE1" s="110" t="s">
        <v>13173</v>
      </c>
      <c r="PJF1" s="110" t="s">
        <v>13174</v>
      </c>
      <c r="PJG1" s="110" t="s">
        <v>13175</v>
      </c>
      <c r="PJH1" s="110" t="s">
        <v>13176</v>
      </c>
      <c r="PJI1" s="110" t="s">
        <v>13177</v>
      </c>
      <c r="PJJ1" s="110" t="s">
        <v>13178</v>
      </c>
      <c r="PJK1" s="110" t="s">
        <v>13179</v>
      </c>
      <c r="PJL1" s="110" t="s">
        <v>13180</v>
      </c>
      <c r="PJM1" s="110" t="s">
        <v>13181</v>
      </c>
      <c r="PJN1" s="110" t="s">
        <v>13182</v>
      </c>
      <c r="PJO1" s="110" t="s">
        <v>13183</v>
      </c>
      <c r="PJP1" s="110" t="s">
        <v>13184</v>
      </c>
      <c r="PJQ1" s="110" t="s">
        <v>13185</v>
      </c>
      <c r="PJR1" s="110" t="s">
        <v>13186</v>
      </c>
      <c r="PJS1" s="110" t="s">
        <v>13187</v>
      </c>
      <c r="PJT1" s="110" t="s">
        <v>13188</v>
      </c>
      <c r="PJU1" s="110" t="s">
        <v>13189</v>
      </c>
      <c r="PJV1" s="110" t="s">
        <v>13190</v>
      </c>
      <c r="PJW1" s="110" t="s">
        <v>13191</v>
      </c>
      <c r="PJX1" s="110" t="s">
        <v>13192</v>
      </c>
      <c r="PJY1" s="110" t="s">
        <v>13193</v>
      </c>
      <c r="PJZ1" s="110" t="s">
        <v>13194</v>
      </c>
      <c r="PKA1" s="110" t="s">
        <v>13195</v>
      </c>
      <c r="PKB1" s="110" t="s">
        <v>13196</v>
      </c>
      <c r="PKC1" s="110" t="s">
        <v>13197</v>
      </c>
      <c r="PKD1" s="110" t="s">
        <v>13198</v>
      </c>
      <c r="PKE1" s="110" t="s">
        <v>13199</v>
      </c>
      <c r="PKF1" s="110" t="s">
        <v>13200</v>
      </c>
      <c r="PKG1" s="110" t="s">
        <v>13201</v>
      </c>
      <c r="PKH1" s="110" t="s">
        <v>13202</v>
      </c>
      <c r="PKI1" s="110" t="s">
        <v>13203</v>
      </c>
      <c r="PKJ1" s="110" t="s">
        <v>13204</v>
      </c>
      <c r="PKK1" s="110" t="s">
        <v>13205</v>
      </c>
      <c r="PKL1" s="110" t="s">
        <v>13206</v>
      </c>
      <c r="PKM1" s="110" t="s">
        <v>13207</v>
      </c>
      <c r="PKN1" s="110" t="s">
        <v>13208</v>
      </c>
      <c r="PKO1" s="110" t="s">
        <v>13209</v>
      </c>
      <c r="PKP1" s="110" t="s">
        <v>13210</v>
      </c>
      <c r="PKQ1" s="110" t="s">
        <v>13211</v>
      </c>
      <c r="PKR1" s="110" t="s">
        <v>13212</v>
      </c>
      <c r="PKS1" s="110" t="s">
        <v>13213</v>
      </c>
      <c r="PKT1" s="110" t="s">
        <v>13214</v>
      </c>
      <c r="PKU1" s="110" t="s">
        <v>13215</v>
      </c>
      <c r="PKV1" s="110" t="s">
        <v>13216</v>
      </c>
      <c r="PKW1" s="110" t="s">
        <v>13217</v>
      </c>
      <c r="PKX1" s="110" t="s">
        <v>13218</v>
      </c>
      <c r="PKY1" s="110" t="s">
        <v>13219</v>
      </c>
      <c r="PKZ1" s="110" t="s">
        <v>13220</v>
      </c>
      <c r="PLA1" s="110" t="s">
        <v>13221</v>
      </c>
      <c r="PLB1" s="110" t="s">
        <v>13222</v>
      </c>
      <c r="PLC1" s="110" t="s">
        <v>13223</v>
      </c>
      <c r="PLD1" s="110" t="s">
        <v>13224</v>
      </c>
      <c r="PLE1" s="110" t="s">
        <v>13225</v>
      </c>
      <c r="PLF1" s="110" t="s">
        <v>13226</v>
      </c>
      <c r="PLG1" s="110" t="s">
        <v>13227</v>
      </c>
      <c r="PLH1" s="110" t="s">
        <v>13228</v>
      </c>
      <c r="PLI1" s="110" t="s">
        <v>13229</v>
      </c>
      <c r="PLJ1" s="110" t="s">
        <v>13230</v>
      </c>
      <c r="PLK1" s="110" t="s">
        <v>13231</v>
      </c>
      <c r="PLL1" s="110" t="s">
        <v>13232</v>
      </c>
      <c r="PLM1" s="110" t="s">
        <v>13233</v>
      </c>
      <c r="PLN1" s="110" t="s">
        <v>13234</v>
      </c>
      <c r="PLO1" s="110" t="s">
        <v>13235</v>
      </c>
      <c r="PLP1" s="110" t="s">
        <v>13236</v>
      </c>
      <c r="PLQ1" s="110" t="s">
        <v>13237</v>
      </c>
      <c r="PLR1" s="110" t="s">
        <v>13238</v>
      </c>
      <c r="PLS1" s="110" t="s">
        <v>13239</v>
      </c>
      <c r="PLT1" s="110" t="s">
        <v>13240</v>
      </c>
      <c r="PLU1" s="110" t="s">
        <v>13241</v>
      </c>
      <c r="PLV1" s="110" t="s">
        <v>13242</v>
      </c>
      <c r="PLW1" s="110" t="s">
        <v>13243</v>
      </c>
      <c r="PLX1" s="110" t="s">
        <v>13244</v>
      </c>
      <c r="PLY1" s="110" t="s">
        <v>13245</v>
      </c>
      <c r="PLZ1" s="110" t="s">
        <v>13246</v>
      </c>
      <c r="PMA1" s="110" t="s">
        <v>13247</v>
      </c>
      <c r="PMB1" s="110" t="s">
        <v>13248</v>
      </c>
      <c r="PMC1" s="110" t="s">
        <v>13249</v>
      </c>
      <c r="PMD1" s="110" t="s">
        <v>13250</v>
      </c>
      <c r="PME1" s="110" t="s">
        <v>13251</v>
      </c>
      <c r="PMF1" s="110" t="s">
        <v>13252</v>
      </c>
      <c r="PMG1" s="110" t="s">
        <v>13253</v>
      </c>
      <c r="PMH1" s="110" t="s">
        <v>13254</v>
      </c>
      <c r="PMI1" s="110" t="s">
        <v>13255</v>
      </c>
      <c r="PMJ1" s="110" t="s">
        <v>13256</v>
      </c>
      <c r="PMK1" s="110" t="s">
        <v>13257</v>
      </c>
      <c r="PML1" s="110" t="s">
        <v>13258</v>
      </c>
      <c r="PMM1" s="110" t="s">
        <v>13259</v>
      </c>
      <c r="PMN1" s="110" t="s">
        <v>13260</v>
      </c>
      <c r="PMO1" s="110" t="s">
        <v>13261</v>
      </c>
      <c r="PMP1" s="110" t="s">
        <v>13262</v>
      </c>
      <c r="PMQ1" s="110" t="s">
        <v>13263</v>
      </c>
      <c r="PMR1" s="110" t="s">
        <v>13264</v>
      </c>
      <c r="PMS1" s="110" t="s">
        <v>13265</v>
      </c>
      <c r="PMT1" s="110" t="s">
        <v>13266</v>
      </c>
      <c r="PMU1" s="110" t="s">
        <v>13267</v>
      </c>
      <c r="PMV1" s="110" t="s">
        <v>13268</v>
      </c>
      <c r="PMW1" s="110" t="s">
        <v>13269</v>
      </c>
      <c r="PMX1" s="110" t="s">
        <v>13270</v>
      </c>
      <c r="PMY1" s="110" t="s">
        <v>13271</v>
      </c>
      <c r="PMZ1" s="110" t="s">
        <v>13272</v>
      </c>
      <c r="PNA1" s="110" t="s">
        <v>13273</v>
      </c>
      <c r="PNB1" s="110" t="s">
        <v>13274</v>
      </c>
      <c r="PNC1" s="110" t="s">
        <v>13275</v>
      </c>
      <c r="PND1" s="110" t="s">
        <v>13276</v>
      </c>
      <c r="PNE1" s="110" t="s">
        <v>13277</v>
      </c>
      <c r="PNF1" s="110" t="s">
        <v>13278</v>
      </c>
      <c r="PNG1" s="110" t="s">
        <v>13279</v>
      </c>
      <c r="PNH1" s="110" t="s">
        <v>13280</v>
      </c>
      <c r="PNI1" s="110" t="s">
        <v>13281</v>
      </c>
      <c r="PNJ1" s="110" t="s">
        <v>13282</v>
      </c>
      <c r="PNK1" s="110" t="s">
        <v>13283</v>
      </c>
      <c r="PNL1" s="110" t="s">
        <v>13284</v>
      </c>
      <c r="PNM1" s="110" t="s">
        <v>13285</v>
      </c>
      <c r="PNN1" s="110" t="s">
        <v>13286</v>
      </c>
      <c r="PNO1" s="110" t="s">
        <v>13287</v>
      </c>
      <c r="PNP1" s="110" t="s">
        <v>13288</v>
      </c>
      <c r="PNQ1" s="110" t="s">
        <v>13289</v>
      </c>
      <c r="PNR1" s="110" t="s">
        <v>13290</v>
      </c>
      <c r="PNS1" s="110" t="s">
        <v>13291</v>
      </c>
      <c r="PNT1" s="110" t="s">
        <v>13292</v>
      </c>
      <c r="PNU1" s="110" t="s">
        <v>13293</v>
      </c>
      <c r="PNV1" s="110" t="s">
        <v>13294</v>
      </c>
      <c r="PNW1" s="110" t="s">
        <v>13295</v>
      </c>
      <c r="PNX1" s="110" t="s">
        <v>13296</v>
      </c>
      <c r="PNY1" s="110" t="s">
        <v>13297</v>
      </c>
      <c r="PNZ1" s="110" t="s">
        <v>13298</v>
      </c>
      <c r="POA1" s="110" t="s">
        <v>13299</v>
      </c>
      <c r="POB1" s="110" t="s">
        <v>13300</v>
      </c>
      <c r="POC1" s="110" t="s">
        <v>13301</v>
      </c>
      <c r="POD1" s="110" t="s">
        <v>13302</v>
      </c>
      <c r="POE1" s="110" t="s">
        <v>13303</v>
      </c>
      <c r="POF1" s="110" t="s">
        <v>13304</v>
      </c>
      <c r="POG1" s="110" t="s">
        <v>13305</v>
      </c>
      <c r="POH1" s="110" t="s">
        <v>13306</v>
      </c>
      <c r="POI1" s="110" t="s">
        <v>13307</v>
      </c>
      <c r="POJ1" s="110" t="s">
        <v>13308</v>
      </c>
      <c r="POK1" s="110" t="s">
        <v>13309</v>
      </c>
      <c r="POL1" s="110" t="s">
        <v>13310</v>
      </c>
      <c r="POM1" s="110" t="s">
        <v>13311</v>
      </c>
      <c r="PON1" s="110" t="s">
        <v>13312</v>
      </c>
      <c r="POO1" s="110" t="s">
        <v>13313</v>
      </c>
      <c r="POP1" s="110" t="s">
        <v>13314</v>
      </c>
      <c r="POQ1" s="110" t="s">
        <v>13315</v>
      </c>
      <c r="POR1" s="110" t="s">
        <v>13316</v>
      </c>
      <c r="POS1" s="110" t="s">
        <v>13317</v>
      </c>
      <c r="POT1" s="110" t="s">
        <v>13318</v>
      </c>
      <c r="POU1" s="110" t="s">
        <v>13319</v>
      </c>
      <c r="POV1" s="110" t="s">
        <v>13320</v>
      </c>
      <c r="POW1" s="110" t="s">
        <v>13321</v>
      </c>
      <c r="POX1" s="110" t="s">
        <v>13322</v>
      </c>
      <c r="POY1" s="110" t="s">
        <v>13323</v>
      </c>
      <c r="POZ1" s="110" t="s">
        <v>13324</v>
      </c>
      <c r="PPA1" s="110" t="s">
        <v>13325</v>
      </c>
      <c r="PPB1" s="110" t="s">
        <v>13326</v>
      </c>
      <c r="PPC1" s="110" t="s">
        <v>13327</v>
      </c>
      <c r="PPD1" s="110" t="s">
        <v>13328</v>
      </c>
      <c r="PPE1" s="110" t="s">
        <v>13329</v>
      </c>
      <c r="PPF1" s="110" t="s">
        <v>13330</v>
      </c>
      <c r="PPG1" s="110" t="s">
        <v>13331</v>
      </c>
      <c r="PPH1" s="110" t="s">
        <v>13332</v>
      </c>
      <c r="PPI1" s="110" t="s">
        <v>13333</v>
      </c>
      <c r="PPJ1" s="110" t="s">
        <v>13334</v>
      </c>
      <c r="PPK1" s="110" t="s">
        <v>13335</v>
      </c>
      <c r="PPL1" s="110" t="s">
        <v>13336</v>
      </c>
      <c r="PPM1" s="110" t="s">
        <v>13337</v>
      </c>
      <c r="PPN1" s="110" t="s">
        <v>13338</v>
      </c>
      <c r="PPO1" s="110" t="s">
        <v>13339</v>
      </c>
      <c r="PPP1" s="110" t="s">
        <v>13340</v>
      </c>
      <c r="PPQ1" s="110" t="s">
        <v>13341</v>
      </c>
      <c r="PPR1" s="110" t="s">
        <v>13342</v>
      </c>
      <c r="PPS1" s="110" t="s">
        <v>13343</v>
      </c>
      <c r="PPT1" s="110" t="s">
        <v>13344</v>
      </c>
      <c r="PPU1" s="110" t="s">
        <v>13345</v>
      </c>
      <c r="PPV1" s="110" t="s">
        <v>13346</v>
      </c>
      <c r="PPW1" s="110" t="s">
        <v>13347</v>
      </c>
      <c r="PPX1" s="110" t="s">
        <v>13348</v>
      </c>
      <c r="PPY1" s="110" t="s">
        <v>13349</v>
      </c>
      <c r="PPZ1" s="110" t="s">
        <v>13350</v>
      </c>
      <c r="PQA1" s="110" t="s">
        <v>13351</v>
      </c>
      <c r="PQB1" s="110" t="s">
        <v>13352</v>
      </c>
      <c r="PQC1" s="110" t="s">
        <v>13353</v>
      </c>
      <c r="PQD1" s="110" t="s">
        <v>13354</v>
      </c>
      <c r="PQE1" s="110" t="s">
        <v>13355</v>
      </c>
      <c r="PQF1" s="110" t="s">
        <v>13356</v>
      </c>
      <c r="PQG1" s="110" t="s">
        <v>13357</v>
      </c>
      <c r="PQH1" s="110" t="s">
        <v>13358</v>
      </c>
      <c r="PQI1" s="110" t="s">
        <v>13359</v>
      </c>
      <c r="PQJ1" s="110" t="s">
        <v>13360</v>
      </c>
      <c r="PQK1" s="110" t="s">
        <v>13361</v>
      </c>
      <c r="PQL1" s="110" t="s">
        <v>13362</v>
      </c>
      <c r="PQM1" s="110" t="s">
        <v>13363</v>
      </c>
      <c r="PQN1" s="110" t="s">
        <v>13364</v>
      </c>
      <c r="PQO1" s="110" t="s">
        <v>13365</v>
      </c>
      <c r="PQP1" s="110" t="s">
        <v>13366</v>
      </c>
      <c r="PQQ1" s="110" t="s">
        <v>13367</v>
      </c>
      <c r="PQR1" s="110" t="s">
        <v>13368</v>
      </c>
      <c r="PQS1" s="110" t="s">
        <v>13369</v>
      </c>
      <c r="PQT1" s="110" t="s">
        <v>13370</v>
      </c>
      <c r="PQU1" s="110" t="s">
        <v>13371</v>
      </c>
      <c r="PQV1" s="110" t="s">
        <v>13372</v>
      </c>
      <c r="PQW1" s="110" t="s">
        <v>13373</v>
      </c>
      <c r="PQX1" s="110" t="s">
        <v>13374</v>
      </c>
      <c r="PQY1" s="110" t="s">
        <v>13375</v>
      </c>
      <c r="PQZ1" s="110" t="s">
        <v>13376</v>
      </c>
      <c r="PRA1" s="110" t="s">
        <v>13377</v>
      </c>
      <c r="PRB1" s="110" t="s">
        <v>13378</v>
      </c>
      <c r="PRC1" s="110" t="s">
        <v>13379</v>
      </c>
      <c r="PRD1" s="110" t="s">
        <v>13380</v>
      </c>
      <c r="PRE1" s="110" t="s">
        <v>13381</v>
      </c>
      <c r="PRF1" s="110" t="s">
        <v>13382</v>
      </c>
      <c r="PRG1" s="110" t="s">
        <v>13383</v>
      </c>
      <c r="PRH1" s="110" t="s">
        <v>13384</v>
      </c>
      <c r="PRI1" s="110" t="s">
        <v>13385</v>
      </c>
      <c r="PRJ1" s="110" t="s">
        <v>13386</v>
      </c>
      <c r="PRK1" s="110" t="s">
        <v>13387</v>
      </c>
      <c r="PRL1" s="110" t="s">
        <v>13388</v>
      </c>
      <c r="PRM1" s="110" t="s">
        <v>13389</v>
      </c>
      <c r="PRN1" s="110" t="s">
        <v>13390</v>
      </c>
      <c r="PRO1" s="110" t="s">
        <v>13391</v>
      </c>
      <c r="PRP1" s="110" t="s">
        <v>13392</v>
      </c>
      <c r="PRQ1" s="110" t="s">
        <v>13393</v>
      </c>
      <c r="PRR1" s="110" t="s">
        <v>13394</v>
      </c>
      <c r="PRS1" s="110" t="s">
        <v>13395</v>
      </c>
      <c r="PRT1" s="110" t="s">
        <v>13396</v>
      </c>
      <c r="PRU1" s="110" t="s">
        <v>13397</v>
      </c>
      <c r="PRV1" s="110" t="s">
        <v>13398</v>
      </c>
      <c r="PRW1" s="110" t="s">
        <v>13399</v>
      </c>
      <c r="PRX1" s="110" t="s">
        <v>13400</v>
      </c>
      <c r="PRY1" s="110" t="s">
        <v>13401</v>
      </c>
      <c r="PRZ1" s="110" t="s">
        <v>13402</v>
      </c>
      <c r="PSA1" s="110" t="s">
        <v>13403</v>
      </c>
      <c r="PSB1" s="110" t="s">
        <v>13404</v>
      </c>
      <c r="PSC1" s="110" t="s">
        <v>13405</v>
      </c>
      <c r="PSD1" s="110" t="s">
        <v>13406</v>
      </c>
      <c r="PSE1" s="110" t="s">
        <v>13407</v>
      </c>
      <c r="PSF1" s="110" t="s">
        <v>13408</v>
      </c>
      <c r="PSG1" s="110" t="s">
        <v>13409</v>
      </c>
      <c r="PSH1" s="110" t="s">
        <v>13410</v>
      </c>
      <c r="PSI1" s="110" t="s">
        <v>13411</v>
      </c>
      <c r="PSJ1" s="110" t="s">
        <v>13412</v>
      </c>
      <c r="PSK1" s="110" t="s">
        <v>13413</v>
      </c>
      <c r="PSL1" s="110" t="s">
        <v>13414</v>
      </c>
      <c r="PSM1" s="110" t="s">
        <v>13415</v>
      </c>
      <c r="PSN1" s="110" t="s">
        <v>13416</v>
      </c>
      <c r="PSO1" s="110" t="s">
        <v>13417</v>
      </c>
      <c r="PSP1" s="110" t="s">
        <v>13418</v>
      </c>
      <c r="PSQ1" s="110" t="s">
        <v>13419</v>
      </c>
      <c r="PSR1" s="110" t="s">
        <v>13420</v>
      </c>
      <c r="PSS1" s="110" t="s">
        <v>13421</v>
      </c>
      <c r="PST1" s="110" t="s">
        <v>13422</v>
      </c>
      <c r="PSU1" s="110" t="s">
        <v>13423</v>
      </c>
      <c r="PSV1" s="110" t="s">
        <v>13424</v>
      </c>
      <c r="PSW1" s="110" t="s">
        <v>13425</v>
      </c>
      <c r="PSX1" s="110" t="s">
        <v>13426</v>
      </c>
      <c r="PSY1" s="110" t="s">
        <v>13427</v>
      </c>
      <c r="PSZ1" s="110" t="s">
        <v>13428</v>
      </c>
      <c r="PTA1" s="110" t="s">
        <v>13429</v>
      </c>
      <c r="PTB1" s="110" t="s">
        <v>13430</v>
      </c>
      <c r="PTC1" s="110" t="s">
        <v>13431</v>
      </c>
      <c r="PTD1" s="110" t="s">
        <v>13432</v>
      </c>
      <c r="PTE1" s="110" t="s">
        <v>13433</v>
      </c>
      <c r="PTF1" s="110" t="s">
        <v>13434</v>
      </c>
      <c r="PTG1" s="110" t="s">
        <v>13435</v>
      </c>
      <c r="PTH1" s="110" t="s">
        <v>13436</v>
      </c>
      <c r="PTI1" s="110" t="s">
        <v>13437</v>
      </c>
      <c r="PTJ1" s="110" t="s">
        <v>13438</v>
      </c>
      <c r="PTK1" s="110" t="s">
        <v>13439</v>
      </c>
      <c r="PTL1" s="110" t="s">
        <v>13440</v>
      </c>
      <c r="PTM1" s="110" t="s">
        <v>13441</v>
      </c>
      <c r="PTN1" s="110" t="s">
        <v>13442</v>
      </c>
      <c r="PTO1" s="110" t="s">
        <v>13443</v>
      </c>
      <c r="PTP1" s="110" t="s">
        <v>13444</v>
      </c>
      <c r="PTQ1" s="110" t="s">
        <v>13445</v>
      </c>
      <c r="PTR1" s="110" t="s">
        <v>13446</v>
      </c>
      <c r="PTS1" s="110" t="s">
        <v>13447</v>
      </c>
      <c r="PTT1" s="110" t="s">
        <v>13448</v>
      </c>
      <c r="PTU1" s="110" t="s">
        <v>13449</v>
      </c>
      <c r="PTV1" s="110" t="s">
        <v>13450</v>
      </c>
      <c r="PTW1" s="110" t="s">
        <v>13451</v>
      </c>
      <c r="PTX1" s="110" t="s">
        <v>13452</v>
      </c>
      <c r="PTY1" s="110" t="s">
        <v>13453</v>
      </c>
      <c r="PTZ1" s="110" t="s">
        <v>13454</v>
      </c>
      <c r="PUA1" s="110" t="s">
        <v>13455</v>
      </c>
      <c r="PUB1" s="110" t="s">
        <v>13456</v>
      </c>
      <c r="PUC1" s="110" t="s">
        <v>13457</v>
      </c>
      <c r="PUD1" s="110" t="s">
        <v>13458</v>
      </c>
      <c r="PUE1" s="110" t="s">
        <v>13459</v>
      </c>
      <c r="PUF1" s="110" t="s">
        <v>13460</v>
      </c>
      <c r="PUG1" s="110" t="s">
        <v>13461</v>
      </c>
      <c r="PUH1" s="110" t="s">
        <v>13462</v>
      </c>
      <c r="PUI1" s="110" t="s">
        <v>13463</v>
      </c>
      <c r="PUJ1" s="110" t="s">
        <v>13464</v>
      </c>
      <c r="PUK1" s="110" t="s">
        <v>13465</v>
      </c>
      <c r="PUL1" s="110" t="s">
        <v>13466</v>
      </c>
      <c r="PUM1" s="110" t="s">
        <v>13467</v>
      </c>
      <c r="PUN1" s="110" t="s">
        <v>13468</v>
      </c>
      <c r="PUO1" s="110" t="s">
        <v>13469</v>
      </c>
      <c r="PUP1" s="110" t="s">
        <v>13470</v>
      </c>
      <c r="PUQ1" s="110" t="s">
        <v>13471</v>
      </c>
      <c r="PUR1" s="110" t="s">
        <v>13472</v>
      </c>
      <c r="PUS1" s="110" t="s">
        <v>13473</v>
      </c>
      <c r="PUT1" s="110" t="s">
        <v>13474</v>
      </c>
      <c r="PUU1" s="110" t="s">
        <v>13475</v>
      </c>
      <c r="PUV1" s="110" t="s">
        <v>13476</v>
      </c>
      <c r="PUW1" s="110" t="s">
        <v>13477</v>
      </c>
      <c r="PUX1" s="110" t="s">
        <v>13478</v>
      </c>
      <c r="PUY1" s="110" t="s">
        <v>13479</v>
      </c>
      <c r="PUZ1" s="110" t="s">
        <v>13480</v>
      </c>
      <c r="PVA1" s="110" t="s">
        <v>13481</v>
      </c>
      <c r="PVB1" s="110" t="s">
        <v>13482</v>
      </c>
      <c r="PVC1" s="110" t="s">
        <v>13483</v>
      </c>
      <c r="PVD1" s="110" t="s">
        <v>13484</v>
      </c>
      <c r="PVE1" s="110" t="s">
        <v>13485</v>
      </c>
      <c r="PVF1" s="110" t="s">
        <v>13486</v>
      </c>
      <c r="PVG1" s="110" t="s">
        <v>13487</v>
      </c>
      <c r="PVH1" s="110" t="s">
        <v>13488</v>
      </c>
      <c r="PVI1" s="110" t="s">
        <v>13489</v>
      </c>
      <c r="PVJ1" s="110" t="s">
        <v>13490</v>
      </c>
      <c r="PVK1" s="110" t="s">
        <v>13491</v>
      </c>
      <c r="PVL1" s="110" t="s">
        <v>13492</v>
      </c>
      <c r="PVM1" s="110" t="s">
        <v>13493</v>
      </c>
      <c r="PVN1" s="110" t="s">
        <v>13494</v>
      </c>
      <c r="PVO1" s="110" t="s">
        <v>13495</v>
      </c>
      <c r="PVP1" s="110" t="s">
        <v>13496</v>
      </c>
      <c r="PVQ1" s="110" t="s">
        <v>13497</v>
      </c>
      <c r="PVR1" s="110" t="s">
        <v>13498</v>
      </c>
      <c r="PVS1" s="110" t="s">
        <v>13499</v>
      </c>
      <c r="PVT1" s="110" t="s">
        <v>13500</v>
      </c>
      <c r="PVU1" s="110" t="s">
        <v>13501</v>
      </c>
      <c r="PVV1" s="110" t="s">
        <v>13502</v>
      </c>
      <c r="PVW1" s="110" t="s">
        <v>13503</v>
      </c>
      <c r="PVX1" s="110" t="s">
        <v>13504</v>
      </c>
      <c r="PVY1" s="110" t="s">
        <v>13505</v>
      </c>
      <c r="PVZ1" s="110" t="s">
        <v>13506</v>
      </c>
      <c r="PWA1" s="110" t="s">
        <v>13507</v>
      </c>
      <c r="PWB1" s="110" t="s">
        <v>13508</v>
      </c>
      <c r="PWC1" s="110" t="s">
        <v>13509</v>
      </c>
      <c r="PWD1" s="110" t="s">
        <v>13510</v>
      </c>
      <c r="PWE1" s="110" t="s">
        <v>13511</v>
      </c>
      <c r="PWF1" s="110" t="s">
        <v>13512</v>
      </c>
      <c r="PWG1" s="110" t="s">
        <v>13513</v>
      </c>
      <c r="PWH1" s="110" t="s">
        <v>13514</v>
      </c>
      <c r="PWI1" s="110" t="s">
        <v>13515</v>
      </c>
      <c r="PWJ1" s="110" t="s">
        <v>13516</v>
      </c>
      <c r="PWK1" s="110" t="s">
        <v>13517</v>
      </c>
      <c r="PWL1" s="110" t="s">
        <v>13518</v>
      </c>
      <c r="PWM1" s="110" t="s">
        <v>13519</v>
      </c>
      <c r="PWN1" s="110" t="s">
        <v>13520</v>
      </c>
      <c r="PWO1" s="110" t="s">
        <v>13521</v>
      </c>
      <c r="PWP1" s="110" t="s">
        <v>13522</v>
      </c>
      <c r="PWQ1" s="110" t="s">
        <v>13523</v>
      </c>
      <c r="PWR1" s="110" t="s">
        <v>13524</v>
      </c>
      <c r="PWS1" s="110" t="s">
        <v>13525</v>
      </c>
      <c r="PWT1" s="110" t="s">
        <v>13526</v>
      </c>
      <c r="PWU1" s="110" t="s">
        <v>13527</v>
      </c>
      <c r="PWV1" s="110" t="s">
        <v>13528</v>
      </c>
      <c r="PWW1" s="110" t="s">
        <v>13529</v>
      </c>
      <c r="PWX1" s="110" t="s">
        <v>13530</v>
      </c>
      <c r="PWY1" s="110" t="s">
        <v>13531</v>
      </c>
      <c r="PWZ1" s="110" t="s">
        <v>13532</v>
      </c>
      <c r="PXA1" s="110" t="s">
        <v>13533</v>
      </c>
      <c r="PXB1" s="110" t="s">
        <v>13534</v>
      </c>
      <c r="PXC1" s="110" t="s">
        <v>13535</v>
      </c>
      <c r="PXD1" s="110" t="s">
        <v>13536</v>
      </c>
      <c r="PXE1" s="110" t="s">
        <v>13537</v>
      </c>
      <c r="PXF1" s="110" t="s">
        <v>13538</v>
      </c>
      <c r="PXG1" s="110" t="s">
        <v>13539</v>
      </c>
      <c r="PXH1" s="110" t="s">
        <v>13540</v>
      </c>
      <c r="PXI1" s="110" t="s">
        <v>13541</v>
      </c>
      <c r="PXJ1" s="110" t="s">
        <v>13542</v>
      </c>
      <c r="PXK1" s="110" t="s">
        <v>13543</v>
      </c>
      <c r="PXL1" s="110" t="s">
        <v>13544</v>
      </c>
      <c r="PXM1" s="110" t="s">
        <v>13545</v>
      </c>
      <c r="PXN1" s="110" t="s">
        <v>13546</v>
      </c>
      <c r="PXO1" s="110" t="s">
        <v>13547</v>
      </c>
      <c r="PXP1" s="110" t="s">
        <v>13548</v>
      </c>
      <c r="PXQ1" s="110" t="s">
        <v>13549</v>
      </c>
      <c r="PXR1" s="110" t="s">
        <v>13550</v>
      </c>
      <c r="PXS1" s="110" t="s">
        <v>13551</v>
      </c>
      <c r="PXT1" s="110" t="s">
        <v>13552</v>
      </c>
      <c r="PXU1" s="110" t="s">
        <v>13553</v>
      </c>
      <c r="PXV1" s="110" t="s">
        <v>13554</v>
      </c>
      <c r="PXW1" s="110" t="s">
        <v>13555</v>
      </c>
      <c r="PXX1" s="110" t="s">
        <v>13556</v>
      </c>
      <c r="PXY1" s="110" t="s">
        <v>13557</v>
      </c>
      <c r="PXZ1" s="110" t="s">
        <v>13558</v>
      </c>
      <c r="PYA1" s="110" t="s">
        <v>13559</v>
      </c>
      <c r="PYB1" s="110" t="s">
        <v>13560</v>
      </c>
      <c r="PYC1" s="110" t="s">
        <v>13561</v>
      </c>
      <c r="PYD1" s="110" t="s">
        <v>13562</v>
      </c>
      <c r="PYE1" s="110" t="s">
        <v>13563</v>
      </c>
      <c r="PYF1" s="110" t="s">
        <v>13564</v>
      </c>
      <c r="PYG1" s="110" t="s">
        <v>13565</v>
      </c>
      <c r="PYH1" s="110" t="s">
        <v>13566</v>
      </c>
      <c r="PYI1" s="110" t="s">
        <v>13567</v>
      </c>
      <c r="PYJ1" s="110" t="s">
        <v>13568</v>
      </c>
      <c r="PYK1" s="110" t="s">
        <v>13569</v>
      </c>
      <c r="PYL1" s="110" t="s">
        <v>13570</v>
      </c>
      <c r="PYM1" s="110" t="s">
        <v>13571</v>
      </c>
      <c r="PYN1" s="110" t="s">
        <v>13572</v>
      </c>
      <c r="PYO1" s="110" t="s">
        <v>13573</v>
      </c>
      <c r="PYP1" s="110" t="s">
        <v>13574</v>
      </c>
      <c r="PYQ1" s="110" t="s">
        <v>13575</v>
      </c>
      <c r="PYR1" s="110" t="s">
        <v>13576</v>
      </c>
      <c r="PYS1" s="110" t="s">
        <v>13577</v>
      </c>
      <c r="PYT1" s="110" t="s">
        <v>13578</v>
      </c>
      <c r="PYU1" s="110" t="s">
        <v>13579</v>
      </c>
      <c r="PYV1" s="110" t="s">
        <v>13580</v>
      </c>
      <c r="PYW1" s="110" t="s">
        <v>13581</v>
      </c>
      <c r="PYX1" s="110" t="s">
        <v>13582</v>
      </c>
      <c r="PYY1" s="110" t="s">
        <v>13583</v>
      </c>
      <c r="PYZ1" s="110" t="s">
        <v>13584</v>
      </c>
      <c r="PZA1" s="110" t="s">
        <v>13585</v>
      </c>
      <c r="PZB1" s="110" t="s">
        <v>13586</v>
      </c>
      <c r="PZC1" s="110" t="s">
        <v>13587</v>
      </c>
      <c r="PZD1" s="110" t="s">
        <v>13588</v>
      </c>
      <c r="PZE1" s="110" t="s">
        <v>13589</v>
      </c>
      <c r="PZF1" s="110" t="s">
        <v>13590</v>
      </c>
      <c r="PZG1" s="110" t="s">
        <v>13591</v>
      </c>
      <c r="PZH1" s="110" t="s">
        <v>13592</v>
      </c>
      <c r="PZI1" s="110" t="s">
        <v>13593</v>
      </c>
      <c r="PZJ1" s="110" t="s">
        <v>13594</v>
      </c>
      <c r="PZK1" s="110" t="s">
        <v>13595</v>
      </c>
      <c r="PZL1" s="110" t="s">
        <v>13596</v>
      </c>
      <c r="PZM1" s="110" t="s">
        <v>13597</v>
      </c>
      <c r="PZN1" s="110" t="s">
        <v>13598</v>
      </c>
      <c r="PZO1" s="110" t="s">
        <v>13599</v>
      </c>
      <c r="PZP1" s="110" t="s">
        <v>13600</v>
      </c>
      <c r="PZQ1" s="110" t="s">
        <v>13601</v>
      </c>
      <c r="PZR1" s="110" t="s">
        <v>13602</v>
      </c>
      <c r="PZS1" s="110" t="s">
        <v>13603</v>
      </c>
      <c r="PZT1" s="110" t="s">
        <v>13604</v>
      </c>
      <c r="PZU1" s="110" t="s">
        <v>13605</v>
      </c>
      <c r="PZV1" s="110" t="s">
        <v>13606</v>
      </c>
      <c r="PZW1" s="110" t="s">
        <v>13607</v>
      </c>
      <c r="PZX1" s="110" t="s">
        <v>13608</v>
      </c>
      <c r="PZY1" s="110" t="s">
        <v>13609</v>
      </c>
      <c r="PZZ1" s="110" t="s">
        <v>13610</v>
      </c>
      <c r="QAA1" s="110" t="s">
        <v>13611</v>
      </c>
      <c r="QAB1" s="110" t="s">
        <v>13612</v>
      </c>
      <c r="QAC1" s="110" t="s">
        <v>13613</v>
      </c>
      <c r="QAD1" s="110" t="s">
        <v>13614</v>
      </c>
      <c r="QAE1" s="110" t="s">
        <v>13615</v>
      </c>
      <c r="QAF1" s="110" t="s">
        <v>13616</v>
      </c>
      <c r="QAG1" s="110" t="s">
        <v>13617</v>
      </c>
      <c r="QAH1" s="110" t="s">
        <v>13618</v>
      </c>
      <c r="QAI1" s="110" t="s">
        <v>13619</v>
      </c>
      <c r="QAJ1" s="110" t="s">
        <v>13620</v>
      </c>
      <c r="QAK1" s="110" t="s">
        <v>13621</v>
      </c>
      <c r="QAL1" s="110" t="s">
        <v>13622</v>
      </c>
      <c r="QAM1" s="110" t="s">
        <v>13623</v>
      </c>
      <c r="QAN1" s="110" t="s">
        <v>13624</v>
      </c>
      <c r="QAO1" s="110" t="s">
        <v>13625</v>
      </c>
      <c r="QAP1" s="110" t="s">
        <v>13626</v>
      </c>
      <c r="QAQ1" s="110" t="s">
        <v>13627</v>
      </c>
      <c r="QAR1" s="110" t="s">
        <v>13628</v>
      </c>
      <c r="QAS1" s="110" t="s">
        <v>13629</v>
      </c>
      <c r="QAT1" s="110" t="s">
        <v>13630</v>
      </c>
      <c r="QAU1" s="110" t="s">
        <v>13631</v>
      </c>
      <c r="QAV1" s="110" t="s">
        <v>13632</v>
      </c>
      <c r="QAW1" s="110" t="s">
        <v>13633</v>
      </c>
      <c r="QAX1" s="110" t="s">
        <v>13634</v>
      </c>
      <c r="QAY1" s="110" t="s">
        <v>13635</v>
      </c>
      <c r="QAZ1" s="110" t="s">
        <v>13636</v>
      </c>
      <c r="QBA1" s="110" t="s">
        <v>13637</v>
      </c>
      <c r="QBB1" s="110" t="s">
        <v>13638</v>
      </c>
      <c r="QBC1" s="110" t="s">
        <v>13639</v>
      </c>
      <c r="QBD1" s="110" t="s">
        <v>13640</v>
      </c>
      <c r="QBE1" s="110" t="s">
        <v>13641</v>
      </c>
      <c r="QBF1" s="110" t="s">
        <v>13642</v>
      </c>
      <c r="QBG1" s="110" t="s">
        <v>13643</v>
      </c>
      <c r="QBH1" s="110" t="s">
        <v>13644</v>
      </c>
      <c r="QBI1" s="110" t="s">
        <v>13645</v>
      </c>
      <c r="QBJ1" s="110" t="s">
        <v>13646</v>
      </c>
      <c r="QBK1" s="110" t="s">
        <v>13647</v>
      </c>
      <c r="QBL1" s="110" t="s">
        <v>13648</v>
      </c>
      <c r="QBM1" s="110" t="s">
        <v>13649</v>
      </c>
      <c r="QBN1" s="110" t="s">
        <v>13650</v>
      </c>
      <c r="QBO1" s="110" t="s">
        <v>13651</v>
      </c>
      <c r="QBP1" s="110" t="s">
        <v>13652</v>
      </c>
      <c r="QBQ1" s="110" t="s">
        <v>13653</v>
      </c>
      <c r="QBR1" s="110" t="s">
        <v>13654</v>
      </c>
      <c r="QBS1" s="110" t="s">
        <v>13655</v>
      </c>
      <c r="QBT1" s="110" t="s">
        <v>13656</v>
      </c>
      <c r="QBU1" s="110" t="s">
        <v>13657</v>
      </c>
      <c r="QBV1" s="110" t="s">
        <v>13658</v>
      </c>
      <c r="QBW1" s="110" t="s">
        <v>13659</v>
      </c>
      <c r="QBX1" s="110" t="s">
        <v>13660</v>
      </c>
      <c r="QBY1" s="110" t="s">
        <v>13661</v>
      </c>
      <c r="QBZ1" s="110" t="s">
        <v>13662</v>
      </c>
      <c r="QCA1" s="110" t="s">
        <v>13663</v>
      </c>
      <c r="QCB1" s="110" t="s">
        <v>13664</v>
      </c>
      <c r="QCC1" s="110" t="s">
        <v>13665</v>
      </c>
      <c r="QCD1" s="110" t="s">
        <v>13666</v>
      </c>
      <c r="QCE1" s="110" t="s">
        <v>13667</v>
      </c>
      <c r="QCF1" s="110" t="s">
        <v>13668</v>
      </c>
      <c r="QCG1" s="110" t="s">
        <v>13669</v>
      </c>
      <c r="QCH1" s="110" t="s">
        <v>13670</v>
      </c>
      <c r="QCI1" s="110" t="s">
        <v>13671</v>
      </c>
      <c r="QCJ1" s="110" t="s">
        <v>13672</v>
      </c>
      <c r="QCK1" s="110" t="s">
        <v>13673</v>
      </c>
      <c r="QCL1" s="110" t="s">
        <v>13674</v>
      </c>
      <c r="QCM1" s="110" t="s">
        <v>13675</v>
      </c>
      <c r="QCN1" s="110" t="s">
        <v>13676</v>
      </c>
      <c r="QCO1" s="110" t="s">
        <v>13677</v>
      </c>
      <c r="QCP1" s="110" t="s">
        <v>13678</v>
      </c>
      <c r="QCQ1" s="110" t="s">
        <v>13679</v>
      </c>
      <c r="QCR1" s="110" t="s">
        <v>13680</v>
      </c>
      <c r="QCS1" s="110" t="s">
        <v>13681</v>
      </c>
      <c r="QCT1" s="110" t="s">
        <v>13682</v>
      </c>
      <c r="QCU1" s="110" t="s">
        <v>13683</v>
      </c>
      <c r="QCV1" s="110" t="s">
        <v>13684</v>
      </c>
      <c r="QCW1" s="110" t="s">
        <v>13685</v>
      </c>
      <c r="QCX1" s="110" t="s">
        <v>13686</v>
      </c>
      <c r="QCY1" s="110" t="s">
        <v>13687</v>
      </c>
      <c r="QCZ1" s="110" t="s">
        <v>13688</v>
      </c>
      <c r="QDA1" s="110" t="s">
        <v>13689</v>
      </c>
      <c r="QDB1" s="110" t="s">
        <v>13690</v>
      </c>
      <c r="QDC1" s="110" t="s">
        <v>13691</v>
      </c>
      <c r="QDD1" s="110" t="s">
        <v>13692</v>
      </c>
      <c r="QDE1" s="110" t="s">
        <v>13693</v>
      </c>
      <c r="QDF1" s="110" t="s">
        <v>13694</v>
      </c>
      <c r="QDG1" s="110" t="s">
        <v>13695</v>
      </c>
      <c r="QDH1" s="110" t="s">
        <v>13696</v>
      </c>
      <c r="QDI1" s="110" t="s">
        <v>13697</v>
      </c>
      <c r="QDJ1" s="110" t="s">
        <v>13698</v>
      </c>
      <c r="QDK1" s="110" t="s">
        <v>13699</v>
      </c>
      <c r="QDL1" s="110" t="s">
        <v>13700</v>
      </c>
      <c r="QDM1" s="110" t="s">
        <v>13701</v>
      </c>
      <c r="QDN1" s="110" t="s">
        <v>13702</v>
      </c>
      <c r="QDO1" s="110" t="s">
        <v>13703</v>
      </c>
      <c r="QDP1" s="110" t="s">
        <v>13704</v>
      </c>
      <c r="QDQ1" s="110" t="s">
        <v>13705</v>
      </c>
      <c r="QDR1" s="110" t="s">
        <v>13706</v>
      </c>
      <c r="QDS1" s="110" t="s">
        <v>13707</v>
      </c>
      <c r="QDT1" s="110" t="s">
        <v>13708</v>
      </c>
      <c r="QDU1" s="110" t="s">
        <v>13709</v>
      </c>
      <c r="QDV1" s="110" t="s">
        <v>13710</v>
      </c>
      <c r="QDW1" s="110" t="s">
        <v>13711</v>
      </c>
      <c r="QDX1" s="110" t="s">
        <v>13712</v>
      </c>
      <c r="QDY1" s="110" t="s">
        <v>13713</v>
      </c>
      <c r="QDZ1" s="110" t="s">
        <v>13714</v>
      </c>
      <c r="QEA1" s="110" t="s">
        <v>13715</v>
      </c>
      <c r="QEB1" s="110" t="s">
        <v>13716</v>
      </c>
      <c r="QEC1" s="110" t="s">
        <v>13717</v>
      </c>
      <c r="QED1" s="110" t="s">
        <v>13718</v>
      </c>
      <c r="QEE1" s="110" t="s">
        <v>13719</v>
      </c>
      <c r="QEF1" s="110" t="s">
        <v>13720</v>
      </c>
      <c r="QEG1" s="110" t="s">
        <v>13721</v>
      </c>
      <c r="QEH1" s="110" t="s">
        <v>13722</v>
      </c>
      <c r="QEI1" s="110" t="s">
        <v>13723</v>
      </c>
      <c r="QEJ1" s="110" t="s">
        <v>13724</v>
      </c>
      <c r="QEK1" s="110" t="s">
        <v>13725</v>
      </c>
      <c r="QEL1" s="110" t="s">
        <v>13726</v>
      </c>
      <c r="QEM1" s="110" t="s">
        <v>13727</v>
      </c>
      <c r="QEN1" s="110" t="s">
        <v>13728</v>
      </c>
      <c r="QEO1" s="110" t="s">
        <v>13729</v>
      </c>
      <c r="QEP1" s="110" t="s">
        <v>13730</v>
      </c>
      <c r="QEQ1" s="110" t="s">
        <v>13731</v>
      </c>
      <c r="QER1" s="110" t="s">
        <v>13732</v>
      </c>
      <c r="QES1" s="110" t="s">
        <v>13733</v>
      </c>
      <c r="QET1" s="110" t="s">
        <v>13734</v>
      </c>
      <c r="QEU1" s="110" t="s">
        <v>13735</v>
      </c>
      <c r="QEV1" s="110" t="s">
        <v>13736</v>
      </c>
      <c r="QEW1" s="110" t="s">
        <v>13737</v>
      </c>
      <c r="QEX1" s="110" t="s">
        <v>13738</v>
      </c>
      <c r="QEY1" s="110" t="s">
        <v>13739</v>
      </c>
      <c r="QEZ1" s="110" t="s">
        <v>13740</v>
      </c>
      <c r="QFA1" s="110" t="s">
        <v>13741</v>
      </c>
      <c r="QFB1" s="110" t="s">
        <v>13742</v>
      </c>
      <c r="QFC1" s="110" t="s">
        <v>13743</v>
      </c>
      <c r="QFD1" s="110" t="s">
        <v>13744</v>
      </c>
      <c r="QFE1" s="110" t="s">
        <v>13745</v>
      </c>
      <c r="QFF1" s="110" t="s">
        <v>13746</v>
      </c>
      <c r="QFG1" s="110" t="s">
        <v>13747</v>
      </c>
      <c r="QFH1" s="110" t="s">
        <v>13748</v>
      </c>
      <c r="QFI1" s="110" t="s">
        <v>13749</v>
      </c>
      <c r="QFJ1" s="110" t="s">
        <v>13750</v>
      </c>
      <c r="QFK1" s="110" t="s">
        <v>13751</v>
      </c>
      <c r="QFL1" s="110" t="s">
        <v>13752</v>
      </c>
      <c r="QFM1" s="110" t="s">
        <v>13753</v>
      </c>
      <c r="QFN1" s="110" t="s">
        <v>13754</v>
      </c>
      <c r="QFO1" s="110" t="s">
        <v>13755</v>
      </c>
      <c r="QFP1" s="110" t="s">
        <v>13756</v>
      </c>
      <c r="QFQ1" s="110" t="s">
        <v>13757</v>
      </c>
      <c r="QFR1" s="110" t="s">
        <v>13758</v>
      </c>
      <c r="QFS1" s="110" t="s">
        <v>13759</v>
      </c>
      <c r="QFT1" s="110" t="s">
        <v>13760</v>
      </c>
      <c r="QFU1" s="110" t="s">
        <v>13761</v>
      </c>
      <c r="QFV1" s="110" t="s">
        <v>13762</v>
      </c>
      <c r="QFW1" s="110" t="s">
        <v>13763</v>
      </c>
      <c r="QFX1" s="110" t="s">
        <v>13764</v>
      </c>
      <c r="QFY1" s="110" t="s">
        <v>13765</v>
      </c>
      <c r="QFZ1" s="110" t="s">
        <v>13766</v>
      </c>
      <c r="QGA1" s="110" t="s">
        <v>13767</v>
      </c>
      <c r="QGB1" s="110" t="s">
        <v>13768</v>
      </c>
      <c r="QGC1" s="110" t="s">
        <v>13769</v>
      </c>
      <c r="QGD1" s="110" t="s">
        <v>13770</v>
      </c>
      <c r="QGE1" s="110" t="s">
        <v>13771</v>
      </c>
      <c r="QGF1" s="110" t="s">
        <v>13772</v>
      </c>
      <c r="QGG1" s="110" t="s">
        <v>13773</v>
      </c>
      <c r="QGH1" s="110" t="s">
        <v>13774</v>
      </c>
      <c r="QGI1" s="110" t="s">
        <v>13775</v>
      </c>
      <c r="QGJ1" s="110" t="s">
        <v>13776</v>
      </c>
      <c r="QGK1" s="110" t="s">
        <v>13777</v>
      </c>
      <c r="QGL1" s="110" t="s">
        <v>13778</v>
      </c>
      <c r="QGM1" s="110" t="s">
        <v>13779</v>
      </c>
      <c r="QGN1" s="110" t="s">
        <v>13780</v>
      </c>
      <c r="QGO1" s="110" t="s">
        <v>13781</v>
      </c>
      <c r="QGP1" s="110" t="s">
        <v>13782</v>
      </c>
      <c r="QGQ1" s="110" t="s">
        <v>13783</v>
      </c>
      <c r="QGR1" s="110" t="s">
        <v>13784</v>
      </c>
      <c r="QGS1" s="110" t="s">
        <v>13785</v>
      </c>
      <c r="QGT1" s="110" t="s">
        <v>13786</v>
      </c>
      <c r="QGU1" s="110" t="s">
        <v>13787</v>
      </c>
      <c r="QGV1" s="110" t="s">
        <v>13788</v>
      </c>
      <c r="QGW1" s="110" t="s">
        <v>13789</v>
      </c>
      <c r="QGX1" s="110" t="s">
        <v>13790</v>
      </c>
      <c r="QGY1" s="110" t="s">
        <v>13791</v>
      </c>
      <c r="QGZ1" s="110" t="s">
        <v>13792</v>
      </c>
      <c r="QHA1" s="110" t="s">
        <v>13793</v>
      </c>
      <c r="QHB1" s="110" t="s">
        <v>13794</v>
      </c>
      <c r="QHC1" s="110" t="s">
        <v>13795</v>
      </c>
      <c r="QHD1" s="110" t="s">
        <v>13796</v>
      </c>
      <c r="QHE1" s="110" t="s">
        <v>13797</v>
      </c>
      <c r="QHF1" s="110" t="s">
        <v>13798</v>
      </c>
      <c r="QHG1" s="110" t="s">
        <v>13799</v>
      </c>
      <c r="QHH1" s="110" t="s">
        <v>13800</v>
      </c>
      <c r="QHI1" s="110" t="s">
        <v>13801</v>
      </c>
      <c r="QHJ1" s="110" t="s">
        <v>13802</v>
      </c>
      <c r="QHK1" s="110" t="s">
        <v>13803</v>
      </c>
      <c r="QHL1" s="110" t="s">
        <v>13804</v>
      </c>
      <c r="QHM1" s="110" t="s">
        <v>13805</v>
      </c>
      <c r="QHN1" s="110" t="s">
        <v>13806</v>
      </c>
      <c r="QHO1" s="110" t="s">
        <v>13807</v>
      </c>
      <c r="QHP1" s="110" t="s">
        <v>13808</v>
      </c>
      <c r="QHQ1" s="110" t="s">
        <v>13809</v>
      </c>
      <c r="QHR1" s="110" t="s">
        <v>13810</v>
      </c>
      <c r="QHS1" s="110" t="s">
        <v>13811</v>
      </c>
      <c r="QHT1" s="110" t="s">
        <v>13812</v>
      </c>
      <c r="QHU1" s="110" t="s">
        <v>13813</v>
      </c>
      <c r="QHV1" s="110" t="s">
        <v>13814</v>
      </c>
      <c r="QHW1" s="110" t="s">
        <v>13815</v>
      </c>
      <c r="QHX1" s="110" t="s">
        <v>13816</v>
      </c>
      <c r="QHY1" s="110" t="s">
        <v>13817</v>
      </c>
      <c r="QHZ1" s="110" t="s">
        <v>13818</v>
      </c>
      <c r="QIA1" s="110" t="s">
        <v>13819</v>
      </c>
      <c r="QIB1" s="110" t="s">
        <v>13820</v>
      </c>
      <c r="QIC1" s="110" t="s">
        <v>13821</v>
      </c>
      <c r="QID1" s="110" t="s">
        <v>13822</v>
      </c>
      <c r="QIE1" s="110" t="s">
        <v>13823</v>
      </c>
      <c r="QIF1" s="110" t="s">
        <v>13824</v>
      </c>
      <c r="QIG1" s="110" t="s">
        <v>13825</v>
      </c>
      <c r="QIH1" s="110" t="s">
        <v>13826</v>
      </c>
      <c r="QII1" s="110" t="s">
        <v>13827</v>
      </c>
      <c r="QIJ1" s="110" t="s">
        <v>13828</v>
      </c>
      <c r="QIK1" s="110" t="s">
        <v>13829</v>
      </c>
      <c r="QIL1" s="110" t="s">
        <v>13830</v>
      </c>
      <c r="QIM1" s="110" t="s">
        <v>13831</v>
      </c>
      <c r="QIN1" s="110" t="s">
        <v>13832</v>
      </c>
      <c r="QIO1" s="110" t="s">
        <v>13833</v>
      </c>
      <c r="QIP1" s="110" t="s">
        <v>13834</v>
      </c>
      <c r="QIQ1" s="110" t="s">
        <v>13835</v>
      </c>
      <c r="QIR1" s="110" t="s">
        <v>13836</v>
      </c>
      <c r="QIS1" s="110" t="s">
        <v>13837</v>
      </c>
      <c r="QIT1" s="110" t="s">
        <v>13838</v>
      </c>
      <c r="QIU1" s="110" t="s">
        <v>13839</v>
      </c>
      <c r="QIV1" s="110" t="s">
        <v>13840</v>
      </c>
      <c r="QIW1" s="110" t="s">
        <v>13841</v>
      </c>
      <c r="QIX1" s="110" t="s">
        <v>13842</v>
      </c>
      <c r="QIY1" s="110" t="s">
        <v>13843</v>
      </c>
      <c r="QIZ1" s="110" t="s">
        <v>13844</v>
      </c>
      <c r="QJA1" s="110" t="s">
        <v>13845</v>
      </c>
      <c r="QJB1" s="110" t="s">
        <v>13846</v>
      </c>
      <c r="QJC1" s="110" t="s">
        <v>13847</v>
      </c>
      <c r="QJD1" s="110" t="s">
        <v>13848</v>
      </c>
      <c r="QJE1" s="110" t="s">
        <v>13849</v>
      </c>
      <c r="QJF1" s="110" t="s">
        <v>13850</v>
      </c>
      <c r="QJG1" s="110" t="s">
        <v>13851</v>
      </c>
      <c r="QJH1" s="110" t="s">
        <v>13852</v>
      </c>
      <c r="QJI1" s="110" t="s">
        <v>13853</v>
      </c>
      <c r="QJJ1" s="110" t="s">
        <v>13854</v>
      </c>
      <c r="QJK1" s="110" t="s">
        <v>13855</v>
      </c>
      <c r="QJL1" s="110" t="s">
        <v>13856</v>
      </c>
      <c r="QJM1" s="110" t="s">
        <v>13857</v>
      </c>
      <c r="QJN1" s="110" t="s">
        <v>13858</v>
      </c>
      <c r="QJO1" s="110" t="s">
        <v>13859</v>
      </c>
      <c r="QJP1" s="110" t="s">
        <v>13860</v>
      </c>
      <c r="QJQ1" s="110" t="s">
        <v>13861</v>
      </c>
      <c r="QJR1" s="110" t="s">
        <v>13862</v>
      </c>
      <c r="QJS1" s="110" t="s">
        <v>13863</v>
      </c>
      <c r="QJT1" s="110" t="s">
        <v>13864</v>
      </c>
      <c r="QJU1" s="110" t="s">
        <v>13865</v>
      </c>
      <c r="QJV1" s="110" t="s">
        <v>13866</v>
      </c>
      <c r="QJW1" s="110" t="s">
        <v>13867</v>
      </c>
      <c r="QJX1" s="110" t="s">
        <v>13868</v>
      </c>
      <c r="QJY1" s="110" t="s">
        <v>13869</v>
      </c>
      <c r="QJZ1" s="110" t="s">
        <v>13870</v>
      </c>
      <c r="QKA1" s="110" t="s">
        <v>13871</v>
      </c>
      <c r="QKB1" s="110" t="s">
        <v>13872</v>
      </c>
      <c r="QKC1" s="110" t="s">
        <v>13873</v>
      </c>
      <c r="QKD1" s="110" t="s">
        <v>13874</v>
      </c>
      <c r="QKE1" s="110" t="s">
        <v>13875</v>
      </c>
      <c r="QKF1" s="110" t="s">
        <v>13876</v>
      </c>
      <c r="QKG1" s="110" t="s">
        <v>13877</v>
      </c>
      <c r="QKH1" s="110" t="s">
        <v>13878</v>
      </c>
      <c r="QKI1" s="110" t="s">
        <v>13879</v>
      </c>
      <c r="QKJ1" s="110" t="s">
        <v>13880</v>
      </c>
      <c r="QKK1" s="110" t="s">
        <v>13881</v>
      </c>
      <c r="QKL1" s="110" t="s">
        <v>13882</v>
      </c>
      <c r="QKM1" s="110" t="s">
        <v>13883</v>
      </c>
      <c r="QKN1" s="110" t="s">
        <v>13884</v>
      </c>
      <c r="QKO1" s="110" t="s">
        <v>13885</v>
      </c>
      <c r="QKP1" s="110" t="s">
        <v>13886</v>
      </c>
      <c r="QKQ1" s="110" t="s">
        <v>13887</v>
      </c>
      <c r="QKR1" s="110" t="s">
        <v>13888</v>
      </c>
      <c r="QKS1" s="110" t="s">
        <v>13889</v>
      </c>
      <c r="QKT1" s="110" t="s">
        <v>13890</v>
      </c>
      <c r="QKU1" s="110" t="s">
        <v>13891</v>
      </c>
      <c r="QKV1" s="110" t="s">
        <v>13892</v>
      </c>
      <c r="QKW1" s="110" t="s">
        <v>13893</v>
      </c>
      <c r="QKX1" s="110" t="s">
        <v>13894</v>
      </c>
      <c r="QKY1" s="110" t="s">
        <v>13895</v>
      </c>
      <c r="QKZ1" s="110" t="s">
        <v>13896</v>
      </c>
      <c r="QLA1" s="110" t="s">
        <v>13897</v>
      </c>
      <c r="QLB1" s="110" t="s">
        <v>13898</v>
      </c>
      <c r="QLC1" s="110" t="s">
        <v>13899</v>
      </c>
      <c r="QLD1" s="110" t="s">
        <v>13900</v>
      </c>
      <c r="QLE1" s="110" t="s">
        <v>13901</v>
      </c>
      <c r="QLF1" s="110" t="s">
        <v>13902</v>
      </c>
      <c r="QLG1" s="110" t="s">
        <v>13903</v>
      </c>
      <c r="QLH1" s="110" t="s">
        <v>13904</v>
      </c>
      <c r="QLI1" s="110" t="s">
        <v>13905</v>
      </c>
      <c r="QLJ1" s="110" t="s">
        <v>13906</v>
      </c>
      <c r="QLK1" s="110" t="s">
        <v>13907</v>
      </c>
      <c r="QLL1" s="110" t="s">
        <v>13908</v>
      </c>
      <c r="QLM1" s="110" t="s">
        <v>13909</v>
      </c>
      <c r="QLN1" s="110" t="s">
        <v>13910</v>
      </c>
      <c r="QLO1" s="110" t="s">
        <v>13911</v>
      </c>
      <c r="QLP1" s="110" t="s">
        <v>13912</v>
      </c>
      <c r="QLQ1" s="110" t="s">
        <v>13913</v>
      </c>
      <c r="QLR1" s="110" t="s">
        <v>13914</v>
      </c>
      <c r="QLS1" s="110" t="s">
        <v>13915</v>
      </c>
      <c r="QLT1" s="110" t="s">
        <v>13916</v>
      </c>
      <c r="QLU1" s="110" t="s">
        <v>13917</v>
      </c>
      <c r="QLV1" s="110" t="s">
        <v>13918</v>
      </c>
      <c r="QLW1" s="110" t="s">
        <v>13919</v>
      </c>
      <c r="QLX1" s="110" t="s">
        <v>13920</v>
      </c>
      <c r="QLY1" s="110" t="s">
        <v>13921</v>
      </c>
      <c r="QLZ1" s="110" t="s">
        <v>13922</v>
      </c>
      <c r="QMA1" s="110" t="s">
        <v>13923</v>
      </c>
      <c r="QMB1" s="110" t="s">
        <v>13924</v>
      </c>
      <c r="QMC1" s="110" t="s">
        <v>13925</v>
      </c>
      <c r="QMD1" s="110" t="s">
        <v>13926</v>
      </c>
      <c r="QME1" s="110" t="s">
        <v>13927</v>
      </c>
      <c r="QMF1" s="110" t="s">
        <v>13928</v>
      </c>
      <c r="QMG1" s="110" t="s">
        <v>13929</v>
      </c>
      <c r="QMH1" s="110" t="s">
        <v>13930</v>
      </c>
      <c r="QMI1" s="110" t="s">
        <v>13931</v>
      </c>
      <c r="QMJ1" s="110" t="s">
        <v>13932</v>
      </c>
      <c r="QMK1" s="110" t="s">
        <v>13933</v>
      </c>
      <c r="QML1" s="110" t="s">
        <v>13934</v>
      </c>
      <c r="QMM1" s="110" t="s">
        <v>13935</v>
      </c>
      <c r="QMN1" s="110" t="s">
        <v>13936</v>
      </c>
      <c r="QMO1" s="110" t="s">
        <v>13937</v>
      </c>
      <c r="QMP1" s="110" t="s">
        <v>13938</v>
      </c>
      <c r="QMQ1" s="110" t="s">
        <v>13939</v>
      </c>
      <c r="QMR1" s="110" t="s">
        <v>13940</v>
      </c>
      <c r="QMS1" s="110" t="s">
        <v>13941</v>
      </c>
      <c r="QMT1" s="110" t="s">
        <v>13942</v>
      </c>
      <c r="QMU1" s="110" t="s">
        <v>13943</v>
      </c>
      <c r="QMV1" s="110" t="s">
        <v>13944</v>
      </c>
      <c r="QMW1" s="110" t="s">
        <v>13945</v>
      </c>
      <c r="QMX1" s="110" t="s">
        <v>13946</v>
      </c>
      <c r="QMY1" s="110" t="s">
        <v>13947</v>
      </c>
      <c r="QMZ1" s="110" t="s">
        <v>13948</v>
      </c>
      <c r="QNA1" s="110" t="s">
        <v>13949</v>
      </c>
      <c r="QNB1" s="110" t="s">
        <v>13950</v>
      </c>
      <c r="QNC1" s="110" t="s">
        <v>13951</v>
      </c>
      <c r="QND1" s="110" t="s">
        <v>13952</v>
      </c>
      <c r="QNE1" s="110" t="s">
        <v>13953</v>
      </c>
      <c r="QNF1" s="110" t="s">
        <v>13954</v>
      </c>
      <c r="QNG1" s="110" t="s">
        <v>13955</v>
      </c>
      <c r="QNH1" s="110" t="s">
        <v>13956</v>
      </c>
      <c r="QNI1" s="110" t="s">
        <v>13957</v>
      </c>
      <c r="QNJ1" s="110" t="s">
        <v>13958</v>
      </c>
      <c r="QNK1" s="110" t="s">
        <v>13959</v>
      </c>
      <c r="QNL1" s="110" t="s">
        <v>13960</v>
      </c>
      <c r="QNM1" s="110" t="s">
        <v>13961</v>
      </c>
      <c r="QNN1" s="110" t="s">
        <v>13962</v>
      </c>
      <c r="QNO1" s="110" t="s">
        <v>13963</v>
      </c>
      <c r="QNP1" s="110" t="s">
        <v>13964</v>
      </c>
      <c r="QNQ1" s="110" t="s">
        <v>13965</v>
      </c>
      <c r="QNR1" s="110" t="s">
        <v>13966</v>
      </c>
      <c r="QNS1" s="110" t="s">
        <v>13967</v>
      </c>
      <c r="QNT1" s="110" t="s">
        <v>13968</v>
      </c>
      <c r="QNU1" s="110" t="s">
        <v>13969</v>
      </c>
      <c r="QNV1" s="110" t="s">
        <v>13970</v>
      </c>
      <c r="QNW1" s="110" t="s">
        <v>13971</v>
      </c>
      <c r="QNX1" s="110" t="s">
        <v>13972</v>
      </c>
      <c r="QNY1" s="110" t="s">
        <v>13973</v>
      </c>
      <c r="QNZ1" s="110" t="s">
        <v>13974</v>
      </c>
      <c r="QOA1" s="110" t="s">
        <v>13975</v>
      </c>
      <c r="QOB1" s="110" t="s">
        <v>13976</v>
      </c>
      <c r="QOC1" s="110" t="s">
        <v>13977</v>
      </c>
      <c r="QOD1" s="110" t="s">
        <v>13978</v>
      </c>
      <c r="QOE1" s="110" t="s">
        <v>13979</v>
      </c>
      <c r="QOF1" s="110" t="s">
        <v>13980</v>
      </c>
      <c r="QOG1" s="110" t="s">
        <v>13981</v>
      </c>
      <c r="QOH1" s="110" t="s">
        <v>13982</v>
      </c>
      <c r="QOI1" s="110" t="s">
        <v>13983</v>
      </c>
      <c r="QOJ1" s="110" t="s">
        <v>13984</v>
      </c>
      <c r="QOK1" s="110" t="s">
        <v>13985</v>
      </c>
      <c r="QOL1" s="110" t="s">
        <v>13986</v>
      </c>
      <c r="QOM1" s="110" t="s">
        <v>13987</v>
      </c>
      <c r="QON1" s="110" t="s">
        <v>13988</v>
      </c>
      <c r="QOO1" s="110" t="s">
        <v>13989</v>
      </c>
      <c r="QOP1" s="110" t="s">
        <v>13990</v>
      </c>
      <c r="QOQ1" s="110" t="s">
        <v>13991</v>
      </c>
      <c r="QOR1" s="110" t="s">
        <v>13992</v>
      </c>
      <c r="QOS1" s="110" t="s">
        <v>13993</v>
      </c>
      <c r="QOT1" s="110" t="s">
        <v>13994</v>
      </c>
      <c r="QOU1" s="110" t="s">
        <v>13995</v>
      </c>
      <c r="QOV1" s="110" t="s">
        <v>13996</v>
      </c>
      <c r="QOW1" s="110" t="s">
        <v>13997</v>
      </c>
      <c r="QOX1" s="110" t="s">
        <v>13998</v>
      </c>
      <c r="QOY1" s="110" t="s">
        <v>13999</v>
      </c>
      <c r="QOZ1" s="110" t="s">
        <v>14000</v>
      </c>
      <c r="QPA1" s="110" t="s">
        <v>14001</v>
      </c>
      <c r="QPB1" s="110" t="s">
        <v>14002</v>
      </c>
      <c r="QPC1" s="110" t="s">
        <v>14003</v>
      </c>
      <c r="QPD1" s="110" t="s">
        <v>14004</v>
      </c>
      <c r="QPE1" s="110" t="s">
        <v>14005</v>
      </c>
      <c r="QPF1" s="110" t="s">
        <v>14006</v>
      </c>
      <c r="QPG1" s="110" t="s">
        <v>14007</v>
      </c>
      <c r="QPH1" s="110" t="s">
        <v>14008</v>
      </c>
      <c r="QPI1" s="110" t="s">
        <v>14009</v>
      </c>
      <c r="QPJ1" s="110" t="s">
        <v>14010</v>
      </c>
      <c r="QPK1" s="110" t="s">
        <v>14011</v>
      </c>
      <c r="QPL1" s="110" t="s">
        <v>14012</v>
      </c>
      <c r="QPM1" s="110" t="s">
        <v>14013</v>
      </c>
      <c r="QPN1" s="110" t="s">
        <v>14014</v>
      </c>
      <c r="QPO1" s="110" t="s">
        <v>14015</v>
      </c>
      <c r="QPP1" s="110" t="s">
        <v>14016</v>
      </c>
      <c r="QPQ1" s="110" t="s">
        <v>14017</v>
      </c>
      <c r="QPR1" s="110" t="s">
        <v>14018</v>
      </c>
      <c r="QPS1" s="110" t="s">
        <v>14019</v>
      </c>
      <c r="QPT1" s="110" t="s">
        <v>14020</v>
      </c>
      <c r="QPU1" s="110" t="s">
        <v>14021</v>
      </c>
      <c r="QPV1" s="110" t="s">
        <v>14022</v>
      </c>
      <c r="QPW1" s="110" t="s">
        <v>14023</v>
      </c>
      <c r="QPX1" s="110" t="s">
        <v>14024</v>
      </c>
      <c r="QPY1" s="110" t="s">
        <v>14025</v>
      </c>
      <c r="QPZ1" s="110" t="s">
        <v>14026</v>
      </c>
      <c r="QQA1" s="110" t="s">
        <v>14027</v>
      </c>
      <c r="QQB1" s="110" t="s">
        <v>14028</v>
      </c>
      <c r="QQC1" s="110" t="s">
        <v>14029</v>
      </c>
      <c r="QQD1" s="110" t="s">
        <v>14030</v>
      </c>
      <c r="QQE1" s="110" t="s">
        <v>14031</v>
      </c>
      <c r="QQF1" s="110" t="s">
        <v>14032</v>
      </c>
      <c r="QQG1" s="110" t="s">
        <v>14033</v>
      </c>
      <c r="QQH1" s="110" t="s">
        <v>14034</v>
      </c>
      <c r="QQI1" s="110" t="s">
        <v>14035</v>
      </c>
      <c r="QQJ1" s="110" t="s">
        <v>14036</v>
      </c>
      <c r="QQK1" s="110" t="s">
        <v>14037</v>
      </c>
      <c r="QQL1" s="110" t="s">
        <v>14038</v>
      </c>
      <c r="QQM1" s="110" t="s">
        <v>14039</v>
      </c>
      <c r="QQN1" s="110" t="s">
        <v>14040</v>
      </c>
      <c r="QQO1" s="110" t="s">
        <v>14041</v>
      </c>
      <c r="QQP1" s="110" t="s">
        <v>14042</v>
      </c>
      <c r="QQQ1" s="110" t="s">
        <v>14043</v>
      </c>
      <c r="QQR1" s="110" t="s">
        <v>14044</v>
      </c>
      <c r="QQS1" s="110" t="s">
        <v>14045</v>
      </c>
      <c r="QQT1" s="110" t="s">
        <v>14046</v>
      </c>
      <c r="QQU1" s="110" t="s">
        <v>14047</v>
      </c>
      <c r="QQV1" s="110" t="s">
        <v>14048</v>
      </c>
      <c r="QQW1" s="110" t="s">
        <v>14049</v>
      </c>
      <c r="QQX1" s="110" t="s">
        <v>14050</v>
      </c>
      <c r="QQY1" s="110" t="s">
        <v>14051</v>
      </c>
      <c r="QQZ1" s="110" t="s">
        <v>14052</v>
      </c>
      <c r="QRA1" s="110" t="s">
        <v>14053</v>
      </c>
      <c r="QRB1" s="110" t="s">
        <v>14054</v>
      </c>
      <c r="QRC1" s="110" t="s">
        <v>14055</v>
      </c>
      <c r="QRD1" s="110" t="s">
        <v>14056</v>
      </c>
      <c r="QRE1" s="110" t="s">
        <v>14057</v>
      </c>
      <c r="QRF1" s="110" t="s">
        <v>14058</v>
      </c>
      <c r="QRG1" s="110" t="s">
        <v>14059</v>
      </c>
      <c r="QRH1" s="110" t="s">
        <v>14060</v>
      </c>
      <c r="QRI1" s="110" t="s">
        <v>14061</v>
      </c>
      <c r="QRJ1" s="110" t="s">
        <v>14062</v>
      </c>
      <c r="QRK1" s="110" t="s">
        <v>14063</v>
      </c>
      <c r="QRL1" s="110" t="s">
        <v>14064</v>
      </c>
      <c r="QRM1" s="110" t="s">
        <v>14065</v>
      </c>
      <c r="QRN1" s="110" t="s">
        <v>14066</v>
      </c>
      <c r="QRO1" s="110" t="s">
        <v>14067</v>
      </c>
      <c r="QRP1" s="110" t="s">
        <v>14068</v>
      </c>
      <c r="QRQ1" s="110" t="s">
        <v>14069</v>
      </c>
      <c r="QRR1" s="110" t="s">
        <v>14070</v>
      </c>
      <c r="QRS1" s="110" t="s">
        <v>14071</v>
      </c>
      <c r="QRT1" s="110" t="s">
        <v>14072</v>
      </c>
      <c r="QRU1" s="110" t="s">
        <v>14073</v>
      </c>
      <c r="QRV1" s="110" t="s">
        <v>14074</v>
      </c>
      <c r="QRW1" s="110" t="s">
        <v>14075</v>
      </c>
      <c r="QRX1" s="110" t="s">
        <v>14076</v>
      </c>
      <c r="QRY1" s="110" t="s">
        <v>14077</v>
      </c>
      <c r="QRZ1" s="110" t="s">
        <v>14078</v>
      </c>
      <c r="QSA1" s="110" t="s">
        <v>14079</v>
      </c>
      <c r="QSB1" s="110" t="s">
        <v>14080</v>
      </c>
      <c r="QSC1" s="110" t="s">
        <v>14081</v>
      </c>
      <c r="QSD1" s="110" t="s">
        <v>14082</v>
      </c>
      <c r="QSE1" s="110" t="s">
        <v>14083</v>
      </c>
      <c r="QSF1" s="110" t="s">
        <v>14084</v>
      </c>
      <c r="QSG1" s="110" t="s">
        <v>14085</v>
      </c>
      <c r="QSH1" s="110" t="s">
        <v>14086</v>
      </c>
      <c r="QSI1" s="110" t="s">
        <v>14087</v>
      </c>
      <c r="QSJ1" s="110" t="s">
        <v>14088</v>
      </c>
      <c r="QSK1" s="110" t="s">
        <v>14089</v>
      </c>
      <c r="QSL1" s="110" t="s">
        <v>14090</v>
      </c>
      <c r="QSM1" s="110" t="s">
        <v>14091</v>
      </c>
      <c r="QSN1" s="110" t="s">
        <v>14092</v>
      </c>
      <c r="QSO1" s="110" t="s">
        <v>14093</v>
      </c>
      <c r="QSP1" s="110" t="s">
        <v>14094</v>
      </c>
      <c r="QSQ1" s="110" t="s">
        <v>14095</v>
      </c>
      <c r="QSR1" s="110" t="s">
        <v>14096</v>
      </c>
      <c r="QSS1" s="110" t="s">
        <v>14097</v>
      </c>
      <c r="QST1" s="110" t="s">
        <v>14098</v>
      </c>
      <c r="QSU1" s="110" t="s">
        <v>14099</v>
      </c>
      <c r="QSV1" s="110" t="s">
        <v>14100</v>
      </c>
      <c r="QSW1" s="110" t="s">
        <v>14101</v>
      </c>
      <c r="QSX1" s="110" t="s">
        <v>14102</v>
      </c>
      <c r="QSY1" s="110" t="s">
        <v>14103</v>
      </c>
      <c r="QSZ1" s="110" t="s">
        <v>14104</v>
      </c>
      <c r="QTA1" s="110" t="s">
        <v>14105</v>
      </c>
      <c r="QTB1" s="110" t="s">
        <v>14106</v>
      </c>
      <c r="QTC1" s="110" t="s">
        <v>14107</v>
      </c>
      <c r="QTD1" s="110" t="s">
        <v>14108</v>
      </c>
      <c r="QTE1" s="110" t="s">
        <v>14109</v>
      </c>
      <c r="QTF1" s="110" t="s">
        <v>14110</v>
      </c>
      <c r="QTG1" s="110" t="s">
        <v>14111</v>
      </c>
      <c r="QTH1" s="110" t="s">
        <v>14112</v>
      </c>
      <c r="QTI1" s="110" t="s">
        <v>14113</v>
      </c>
      <c r="QTJ1" s="110" t="s">
        <v>14114</v>
      </c>
      <c r="QTK1" s="110" t="s">
        <v>14115</v>
      </c>
      <c r="QTL1" s="110" t="s">
        <v>14116</v>
      </c>
      <c r="QTM1" s="110" t="s">
        <v>14117</v>
      </c>
      <c r="QTN1" s="110" t="s">
        <v>14118</v>
      </c>
      <c r="QTO1" s="110" t="s">
        <v>14119</v>
      </c>
      <c r="QTP1" s="110" t="s">
        <v>14120</v>
      </c>
      <c r="QTQ1" s="110" t="s">
        <v>14121</v>
      </c>
      <c r="QTR1" s="110" t="s">
        <v>14122</v>
      </c>
      <c r="QTS1" s="110" t="s">
        <v>14123</v>
      </c>
      <c r="QTT1" s="110" t="s">
        <v>14124</v>
      </c>
      <c r="QTU1" s="110" t="s">
        <v>14125</v>
      </c>
      <c r="QTV1" s="110" t="s">
        <v>14126</v>
      </c>
      <c r="QTW1" s="110" t="s">
        <v>14127</v>
      </c>
      <c r="QTX1" s="110" t="s">
        <v>14128</v>
      </c>
      <c r="QTY1" s="110" t="s">
        <v>14129</v>
      </c>
      <c r="QTZ1" s="110" t="s">
        <v>14130</v>
      </c>
      <c r="QUA1" s="110" t="s">
        <v>14131</v>
      </c>
      <c r="QUB1" s="110" t="s">
        <v>14132</v>
      </c>
      <c r="QUC1" s="110" t="s">
        <v>14133</v>
      </c>
      <c r="QUD1" s="110" t="s">
        <v>14134</v>
      </c>
      <c r="QUE1" s="110" t="s">
        <v>14135</v>
      </c>
      <c r="QUF1" s="110" t="s">
        <v>14136</v>
      </c>
      <c r="QUG1" s="110" t="s">
        <v>14137</v>
      </c>
      <c r="QUH1" s="110" t="s">
        <v>14138</v>
      </c>
      <c r="QUI1" s="110" t="s">
        <v>14139</v>
      </c>
      <c r="QUJ1" s="110" t="s">
        <v>14140</v>
      </c>
      <c r="QUK1" s="110" t="s">
        <v>14141</v>
      </c>
      <c r="QUL1" s="110" t="s">
        <v>14142</v>
      </c>
      <c r="QUM1" s="110" t="s">
        <v>14143</v>
      </c>
      <c r="QUN1" s="110" t="s">
        <v>14144</v>
      </c>
      <c r="QUO1" s="110" t="s">
        <v>14145</v>
      </c>
      <c r="QUP1" s="110" t="s">
        <v>14146</v>
      </c>
      <c r="QUQ1" s="110" t="s">
        <v>14147</v>
      </c>
      <c r="QUR1" s="110" t="s">
        <v>14148</v>
      </c>
      <c r="QUS1" s="110" t="s">
        <v>14149</v>
      </c>
      <c r="QUT1" s="110" t="s">
        <v>14150</v>
      </c>
      <c r="QUU1" s="110" t="s">
        <v>14151</v>
      </c>
      <c r="QUV1" s="110" t="s">
        <v>14152</v>
      </c>
      <c r="QUW1" s="110" t="s">
        <v>14153</v>
      </c>
      <c r="QUX1" s="110" t="s">
        <v>14154</v>
      </c>
      <c r="QUY1" s="110" t="s">
        <v>14155</v>
      </c>
      <c r="QUZ1" s="110" t="s">
        <v>14156</v>
      </c>
      <c r="QVA1" s="110" t="s">
        <v>14157</v>
      </c>
      <c r="QVB1" s="110" t="s">
        <v>14158</v>
      </c>
      <c r="QVC1" s="110" t="s">
        <v>14159</v>
      </c>
      <c r="QVD1" s="110" t="s">
        <v>14160</v>
      </c>
      <c r="QVE1" s="110" t="s">
        <v>14161</v>
      </c>
      <c r="QVF1" s="110" t="s">
        <v>14162</v>
      </c>
      <c r="QVG1" s="110" t="s">
        <v>14163</v>
      </c>
      <c r="QVH1" s="110" t="s">
        <v>14164</v>
      </c>
      <c r="QVI1" s="110" t="s">
        <v>14165</v>
      </c>
      <c r="QVJ1" s="110" t="s">
        <v>14166</v>
      </c>
      <c r="QVK1" s="110" t="s">
        <v>14167</v>
      </c>
      <c r="QVL1" s="110" t="s">
        <v>14168</v>
      </c>
      <c r="QVM1" s="110" t="s">
        <v>14169</v>
      </c>
      <c r="QVN1" s="110" t="s">
        <v>14170</v>
      </c>
      <c r="QVO1" s="110" t="s">
        <v>14171</v>
      </c>
      <c r="QVP1" s="110" t="s">
        <v>14172</v>
      </c>
      <c r="QVQ1" s="110" t="s">
        <v>14173</v>
      </c>
      <c r="QVR1" s="110" t="s">
        <v>14174</v>
      </c>
      <c r="QVS1" s="110" t="s">
        <v>14175</v>
      </c>
      <c r="QVT1" s="110" t="s">
        <v>14176</v>
      </c>
      <c r="QVU1" s="110" t="s">
        <v>14177</v>
      </c>
      <c r="QVV1" s="110" t="s">
        <v>14178</v>
      </c>
      <c r="QVW1" s="110" t="s">
        <v>14179</v>
      </c>
      <c r="QVX1" s="110" t="s">
        <v>14180</v>
      </c>
      <c r="QVY1" s="110" t="s">
        <v>14181</v>
      </c>
      <c r="QVZ1" s="110" t="s">
        <v>14182</v>
      </c>
      <c r="QWA1" s="110" t="s">
        <v>14183</v>
      </c>
      <c r="QWB1" s="110" t="s">
        <v>14184</v>
      </c>
      <c r="QWC1" s="110" t="s">
        <v>14185</v>
      </c>
      <c r="QWD1" s="110" t="s">
        <v>14186</v>
      </c>
      <c r="QWE1" s="110" t="s">
        <v>14187</v>
      </c>
      <c r="QWF1" s="110" t="s">
        <v>14188</v>
      </c>
      <c r="QWG1" s="110" t="s">
        <v>14189</v>
      </c>
      <c r="QWH1" s="110" t="s">
        <v>14190</v>
      </c>
      <c r="QWI1" s="110" t="s">
        <v>14191</v>
      </c>
      <c r="QWJ1" s="110" t="s">
        <v>14192</v>
      </c>
      <c r="QWK1" s="110" t="s">
        <v>14193</v>
      </c>
      <c r="QWL1" s="110" t="s">
        <v>14194</v>
      </c>
      <c r="QWM1" s="110" t="s">
        <v>14195</v>
      </c>
      <c r="QWN1" s="110" t="s">
        <v>14196</v>
      </c>
      <c r="QWO1" s="110" t="s">
        <v>14197</v>
      </c>
      <c r="QWP1" s="110" t="s">
        <v>14198</v>
      </c>
      <c r="QWQ1" s="110" t="s">
        <v>14199</v>
      </c>
      <c r="QWR1" s="110" t="s">
        <v>14200</v>
      </c>
      <c r="QWS1" s="110" t="s">
        <v>14201</v>
      </c>
      <c r="QWT1" s="110" t="s">
        <v>14202</v>
      </c>
      <c r="QWU1" s="110" t="s">
        <v>14203</v>
      </c>
      <c r="QWV1" s="110" t="s">
        <v>14204</v>
      </c>
      <c r="QWW1" s="110" t="s">
        <v>14205</v>
      </c>
      <c r="QWX1" s="110" t="s">
        <v>14206</v>
      </c>
      <c r="QWY1" s="110" t="s">
        <v>14207</v>
      </c>
      <c r="QWZ1" s="110" t="s">
        <v>14208</v>
      </c>
      <c r="QXA1" s="110" t="s">
        <v>14209</v>
      </c>
      <c r="QXB1" s="110" t="s">
        <v>14210</v>
      </c>
      <c r="QXC1" s="110" t="s">
        <v>14211</v>
      </c>
      <c r="QXD1" s="110" t="s">
        <v>14212</v>
      </c>
      <c r="QXE1" s="110" t="s">
        <v>14213</v>
      </c>
      <c r="QXF1" s="110" t="s">
        <v>14214</v>
      </c>
      <c r="QXG1" s="110" t="s">
        <v>14215</v>
      </c>
      <c r="QXH1" s="110" t="s">
        <v>14216</v>
      </c>
      <c r="QXI1" s="110" t="s">
        <v>14217</v>
      </c>
      <c r="QXJ1" s="110" t="s">
        <v>14218</v>
      </c>
      <c r="QXK1" s="110" t="s">
        <v>14219</v>
      </c>
      <c r="QXL1" s="110" t="s">
        <v>14220</v>
      </c>
      <c r="QXM1" s="110" t="s">
        <v>14221</v>
      </c>
      <c r="QXN1" s="110" t="s">
        <v>14222</v>
      </c>
      <c r="QXO1" s="110" t="s">
        <v>14223</v>
      </c>
      <c r="QXP1" s="110" t="s">
        <v>14224</v>
      </c>
      <c r="QXQ1" s="110" t="s">
        <v>14225</v>
      </c>
      <c r="QXR1" s="110" t="s">
        <v>14226</v>
      </c>
      <c r="QXS1" s="110" t="s">
        <v>14227</v>
      </c>
      <c r="QXT1" s="110" t="s">
        <v>14228</v>
      </c>
      <c r="QXU1" s="110" t="s">
        <v>14229</v>
      </c>
      <c r="QXV1" s="110" t="s">
        <v>14230</v>
      </c>
      <c r="QXW1" s="110" t="s">
        <v>14231</v>
      </c>
      <c r="QXX1" s="110" t="s">
        <v>14232</v>
      </c>
      <c r="QXY1" s="110" t="s">
        <v>14233</v>
      </c>
      <c r="QXZ1" s="110" t="s">
        <v>14234</v>
      </c>
      <c r="QYA1" s="110" t="s">
        <v>14235</v>
      </c>
      <c r="QYB1" s="110" t="s">
        <v>14236</v>
      </c>
      <c r="QYC1" s="110" t="s">
        <v>14237</v>
      </c>
      <c r="QYD1" s="110" t="s">
        <v>14238</v>
      </c>
      <c r="QYE1" s="110" t="s">
        <v>14239</v>
      </c>
      <c r="QYF1" s="110" t="s">
        <v>14240</v>
      </c>
      <c r="QYG1" s="110" t="s">
        <v>14241</v>
      </c>
      <c r="QYH1" s="110" t="s">
        <v>14242</v>
      </c>
      <c r="QYI1" s="110" t="s">
        <v>14243</v>
      </c>
      <c r="QYJ1" s="110" t="s">
        <v>14244</v>
      </c>
      <c r="QYK1" s="110" t="s">
        <v>14245</v>
      </c>
      <c r="QYL1" s="110" t="s">
        <v>14246</v>
      </c>
      <c r="QYM1" s="110" t="s">
        <v>14247</v>
      </c>
      <c r="QYN1" s="110" t="s">
        <v>14248</v>
      </c>
      <c r="QYO1" s="110" t="s">
        <v>14249</v>
      </c>
      <c r="QYP1" s="110" t="s">
        <v>14250</v>
      </c>
      <c r="QYQ1" s="110" t="s">
        <v>14251</v>
      </c>
      <c r="QYR1" s="110" t="s">
        <v>14252</v>
      </c>
      <c r="QYS1" s="110" t="s">
        <v>14253</v>
      </c>
      <c r="QYT1" s="110" t="s">
        <v>14254</v>
      </c>
      <c r="QYU1" s="110" t="s">
        <v>14255</v>
      </c>
      <c r="QYV1" s="110" t="s">
        <v>14256</v>
      </c>
      <c r="QYW1" s="110" t="s">
        <v>14257</v>
      </c>
      <c r="QYX1" s="110" t="s">
        <v>14258</v>
      </c>
      <c r="QYY1" s="110" t="s">
        <v>14259</v>
      </c>
      <c r="QYZ1" s="110" t="s">
        <v>14260</v>
      </c>
      <c r="QZA1" s="110" t="s">
        <v>14261</v>
      </c>
      <c r="QZB1" s="110" t="s">
        <v>14262</v>
      </c>
      <c r="QZC1" s="110" t="s">
        <v>14263</v>
      </c>
      <c r="QZD1" s="110" t="s">
        <v>14264</v>
      </c>
      <c r="QZE1" s="110" t="s">
        <v>14265</v>
      </c>
      <c r="QZF1" s="110" t="s">
        <v>14266</v>
      </c>
      <c r="QZG1" s="110" t="s">
        <v>14267</v>
      </c>
      <c r="QZH1" s="110" t="s">
        <v>14268</v>
      </c>
      <c r="QZI1" s="110" t="s">
        <v>14269</v>
      </c>
      <c r="QZJ1" s="110" t="s">
        <v>14270</v>
      </c>
      <c r="QZK1" s="110" t="s">
        <v>14271</v>
      </c>
      <c r="QZL1" s="110" t="s">
        <v>14272</v>
      </c>
      <c r="QZM1" s="110" t="s">
        <v>14273</v>
      </c>
      <c r="QZN1" s="110" t="s">
        <v>14274</v>
      </c>
      <c r="QZO1" s="110" t="s">
        <v>14275</v>
      </c>
      <c r="QZP1" s="110" t="s">
        <v>14276</v>
      </c>
      <c r="QZQ1" s="110" t="s">
        <v>14277</v>
      </c>
      <c r="QZR1" s="110" t="s">
        <v>14278</v>
      </c>
      <c r="QZS1" s="110" t="s">
        <v>14279</v>
      </c>
      <c r="QZT1" s="110" t="s">
        <v>14280</v>
      </c>
      <c r="QZU1" s="110" t="s">
        <v>14281</v>
      </c>
      <c r="QZV1" s="110" t="s">
        <v>14282</v>
      </c>
      <c r="QZW1" s="110" t="s">
        <v>14283</v>
      </c>
      <c r="QZX1" s="110" t="s">
        <v>14284</v>
      </c>
      <c r="QZY1" s="110" t="s">
        <v>14285</v>
      </c>
      <c r="QZZ1" s="110" t="s">
        <v>14286</v>
      </c>
      <c r="RAA1" s="110" t="s">
        <v>14287</v>
      </c>
      <c r="RAB1" s="110" t="s">
        <v>14288</v>
      </c>
      <c r="RAC1" s="110" t="s">
        <v>14289</v>
      </c>
      <c r="RAD1" s="110" t="s">
        <v>14290</v>
      </c>
      <c r="RAE1" s="110" t="s">
        <v>14291</v>
      </c>
      <c r="RAF1" s="110" t="s">
        <v>14292</v>
      </c>
      <c r="RAG1" s="110" t="s">
        <v>14293</v>
      </c>
      <c r="RAH1" s="110" t="s">
        <v>14294</v>
      </c>
      <c r="RAI1" s="110" t="s">
        <v>14295</v>
      </c>
      <c r="RAJ1" s="110" t="s">
        <v>14296</v>
      </c>
      <c r="RAK1" s="110" t="s">
        <v>14297</v>
      </c>
      <c r="RAL1" s="110" t="s">
        <v>14298</v>
      </c>
      <c r="RAM1" s="110" t="s">
        <v>14299</v>
      </c>
      <c r="RAN1" s="110" t="s">
        <v>14300</v>
      </c>
      <c r="RAO1" s="110" t="s">
        <v>14301</v>
      </c>
      <c r="RAP1" s="110" t="s">
        <v>14302</v>
      </c>
      <c r="RAQ1" s="110" t="s">
        <v>14303</v>
      </c>
      <c r="RAR1" s="110" t="s">
        <v>14304</v>
      </c>
      <c r="RAS1" s="110" t="s">
        <v>14305</v>
      </c>
      <c r="RAT1" s="110" t="s">
        <v>14306</v>
      </c>
      <c r="RAU1" s="110" t="s">
        <v>14307</v>
      </c>
      <c r="RAV1" s="110" t="s">
        <v>14308</v>
      </c>
      <c r="RAW1" s="110" t="s">
        <v>14309</v>
      </c>
      <c r="RAX1" s="110" t="s">
        <v>14310</v>
      </c>
      <c r="RAY1" s="110" t="s">
        <v>14311</v>
      </c>
      <c r="RAZ1" s="110" t="s">
        <v>14312</v>
      </c>
      <c r="RBA1" s="110" t="s">
        <v>14313</v>
      </c>
      <c r="RBB1" s="110" t="s">
        <v>14314</v>
      </c>
      <c r="RBC1" s="110" t="s">
        <v>14315</v>
      </c>
      <c r="RBD1" s="110" t="s">
        <v>14316</v>
      </c>
      <c r="RBE1" s="110" t="s">
        <v>14317</v>
      </c>
      <c r="RBF1" s="110" t="s">
        <v>14318</v>
      </c>
      <c r="RBG1" s="110" t="s">
        <v>14319</v>
      </c>
      <c r="RBH1" s="110" t="s">
        <v>14320</v>
      </c>
      <c r="RBI1" s="110" t="s">
        <v>14321</v>
      </c>
      <c r="RBJ1" s="110" t="s">
        <v>14322</v>
      </c>
      <c r="RBK1" s="110" t="s">
        <v>14323</v>
      </c>
      <c r="RBL1" s="110" t="s">
        <v>14324</v>
      </c>
      <c r="RBM1" s="110" t="s">
        <v>14325</v>
      </c>
      <c r="RBN1" s="110" t="s">
        <v>14326</v>
      </c>
      <c r="RBO1" s="110" t="s">
        <v>14327</v>
      </c>
      <c r="RBP1" s="110" t="s">
        <v>14328</v>
      </c>
      <c r="RBQ1" s="110" t="s">
        <v>14329</v>
      </c>
      <c r="RBR1" s="110" t="s">
        <v>14330</v>
      </c>
      <c r="RBS1" s="110" t="s">
        <v>14331</v>
      </c>
      <c r="RBT1" s="110" t="s">
        <v>14332</v>
      </c>
      <c r="RBU1" s="110" t="s">
        <v>14333</v>
      </c>
      <c r="RBV1" s="110" t="s">
        <v>14334</v>
      </c>
      <c r="RBW1" s="110" t="s">
        <v>14335</v>
      </c>
      <c r="RBX1" s="110" t="s">
        <v>14336</v>
      </c>
      <c r="RBY1" s="110" t="s">
        <v>14337</v>
      </c>
      <c r="RBZ1" s="110" t="s">
        <v>14338</v>
      </c>
      <c r="RCA1" s="110" t="s">
        <v>14339</v>
      </c>
      <c r="RCB1" s="110" t="s">
        <v>14340</v>
      </c>
      <c r="RCC1" s="110" t="s">
        <v>14341</v>
      </c>
      <c r="RCD1" s="110" t="s">
        <v>14342</v>
      </c>
      <c r="RCE1" s="110" t="s">
        <v>14343</v>
      </c>
      <c r="RCF1" s="110" t="s">
        <v>14344</v>
      </c>
      <c r="RCG1" s="110" t="s">
        <v>14345</v>
      </c>
      <c r="RCH1" s="110" t="s">
        <v>14346</v>
      </c>
      <c r="RCI1" s="110" t="s">
        <v>14347</v>
      </c>
      <c r="RCJ1" s="110" t="s">
        <v>14348</v>
      </c>
      <c r="RCK1" s="110" t="s">
        <v>14349</v>
      </c>
      <c r="RCL1" s="110" t="s">
        <v>14350</v>
      </c>
      <c r="RCM1" s="110" t="s">
        <v>14351</v>
      </c>
      <c r="RCN1" s="110" t="s">
        <v>14352</v>
      </c>
      <c r="RCO1" s="110" t="s">
        <v>14353</v>
      </c>
      <c r="RCP1" s="110" t="s">
        <v>14354</v>
      </c>
      <c r="RCQ1" s="110" t="s">
        <v>14355</v>
      </c>
      <c r="RCR1" s="110" t="s">
        <v>14356</v>
      </c>
      <c r="RCS1" s="110" t="s">
        <v>14357</v>
      </c>
      <c r="RCT1" s="110" t="s">
        <v>14358</v>
      </c>
      <c r="RCU1" s="110" t="s">
        <v>14359</v>
      </c>
      <c r="RCV1" s="110" t="s">
        <v>14360</v>
      </c>
      <c r="RCW1" s="110" t="s">
        <v>14361</v>
      </c>
      <c r="RCX1" s="110" t="s">
        <v>14362</v>
      </c>
      <c r="RCY1" s="110" t="s">
        <v>14363</v>
      </c>
      <c r="RCZ1" s="110" t="s">
        <v>14364</v>
      </c>
      <c r="RDA1" s="110" t="s">
        <v>14365</v>
      </c>
      <c r="RDB1" s="110" t="s">
        <v>14366</v>
      </c>
      <c r="RDC1" s="110" t="s">
        <v>14367</v>
      </c>
      <c r="RDD1" s="110" t="s">
        <v>14368</v>
      </c>
      <c r="RDE1" s="110" t="s">
        <v>14369</v>
      </c>
      <c r="RDF1" s="110" t="s">
        <v>14370</v>
      </c>
      <c r="RDG1" s="110" t="s">
        <v>14371</v>
      </c>
      <c r="RDH1" s="110" t="s">
        <v>14372</v>
      </c>
      <c r="RDI1" s="110" t="s">
        <v>14373</v>
      </c>
      <c r="RDJ1" s="110" t="s">
        <v>14374</v>
      </c>
      <c r="RDK1" s="110" t="s">
        <v>14375</v>
      </c>
      <c r="RDL1" s="110" t="s">
        <v>14376</v>
      </c>
      <c r="RDM1" s="110" t="s">
        <v>14377</v>
      </c>
      <c r="RDN1" s="110" t="s">
        <v>14378</v>
      </c>
      <c r="RDO1" s="110" t="s">
        <v>14379</v>
      </c>
      <c r="RDP1" s="110" t="s">
        <v>14380</v>
      </c>
      <c r="RDQ1" s="110" t="s">
        <v>14381</v>
      </c>
      <c r="RDR1" s="110" t="s">
        <v>14382</v>
      </c>
      <c r="RDS1" s="110" t="s">
        <v>14383</v>
      </c>
      <c r="RDT1" s="110" t="s">
        <v>14384</v>
      </c>
      <c r="RDU1" s="110" t="s">
        <v>14385</v>
      </c>
      <c r="RDV1" s="110" t="s">
        <v>14386</v>
      </c>
      <c r="RDW1" s="110" t="s">
        <v>14387</v>
      </c>
      <c r="RDX1" s="110" t="s">
        <v>14388</v>
      </c>
      <c r="RDY1" s="110" t="s">
        <v>14389</v>
      </c>
      <c r="RDZ1" s="110" t="s">
        <v>14390</v>
      </c>
      <c r="REA1" s="110" t="s">
        <v>14391</v>
      </c>
      <c r="REB1" s="110" t="s">
        <v>14392</v>
      </c>
      <c r="REC1" s="110" t="s">
        <v>14393</v>
      </c>
      <c r="RED1" s="110" t="s">
        <v>14394</v>
      </c>
      <c r="REE1" s="110" t="s">
        <v>14395</v>
      </c>
      <c r="REF1" s="110" t="s">
        <v>14396</v>
      </c>
      <c r="REG1" s="110" t="s">
        <v>14397</v>
      </c>
      <c r="REH1" s="110" t="s">
        <v>14398</v>
      </c>
      <c r="REI1" s="110" t="s">
        <v>14399</v>
      </c>
      <c r="REJ1" s="110" t="s">
        <v>14400</v>
      </c>
      <c r="REK1" s="110" t="s">
        <v>14401</v>
      </c>
      <c r="REL1" s="110" t="s">
        <v>14402</v>
      </c>
      <c r="REM1" s="110" t="s">
        <v>14403</v>
      </c>
      <c r="REN1" s="110" t="s">
        <v>14404</v>
      </c>
      <c r="REO1" s="110" t="s">
        <v>14405</v>
      </c>
      <c r="REP1" s="110" t="s">
        <v>14406</v>
      </c>
      <c r="REQ1" s="110" t="s">
        <v>14407</v>
      </c>
      <c r="RER1" s="110" t="s">
        <v>14408</v>
      </c>
      <c r="RES1" s="110" t="s">
        <v>14409</v>
      </c>
      <c r="RET1" s="110" t="s">
        <v>14410</v>
      </c>
      <c r="REU1" s="110" t="s">
        <v>14411</v>
      </c>
      <c r="REV1" s="110" t="s">
        <v>14412</v>
      </c>
      <c r="REW1" s="110" t="s">
        <v>14413</v>
      </c>
      <c r="REX1" s="110" t="s">
        <v>14414</v>
      </c>
      <c r="REY1" s="110" t="s">
        <v>14415</v>
      </c>
      <c r="REZ1" s="110" t="s">
        <v>14416</v>
      </c>
      <c r="RFA1" s="110" t="s">
        <v>14417</v>
      </c>
      <c r="RFB1" s="110" t="s">
        <v>14418</v>
      </c>
      <c r="RFC1" s="110" t="s">
        <v>14419</v>
      </c>
      <c r="RFD1" s="110" t="s">
        <v>14420</v>
      </c>
      <c r="RFE1" s="110" t="s">
        <v>14421</v>
      </c>
      <c r="RFF1" s="110" t="s">
        <v>14422</v>
      </c>
      <c r="RFG1" s="110" t="s">
        <v>14423</v>
      </c>
      <c r="RFH1" s="110" t="s">
        <v>14424</v>
      </c>
      <c r="RFI1" s="110" t="s">
        <v>14425</v>
      </c>
      <c r="RFJ1" s="110" t="s">
        <v>14426</v>
      </c>
      <c r="RFK1" s="110" t="s">
        <v>14427</v>
      </c>
      <c r="RFL1" s="110" t="s">
        <v>14428</v>
      </c>
      <c r="RFM1" s="110" t="s">
        <v>14429</v>
      </c>
      <c r="RFN1" s="110" t="s">
        <v>14430</v>
      </c>
      <c r="RFO1" s="110" t="s">
        <v>14431</v>
      </c>
      <c r="RFP1" s="110" t="s">
        <v>14432</v>
      </c>
      <c r="RFQ1" s="110" t="s">
        <v>14433</v>
      </c>
      <c r="RFR1" s="110" t="s">
        <v>14434</v>
      </c>
      <c r="RFS1" s="110" t="s">
        <v>14435</v>
      </c>
      <c r="RFT1" s="110" t="s">
        <v>14436</v>
      </c>
      <c r="RFU1" s="110" t="s">
        <v>14437</v>
      </c>
      <c r="RFV1" s="110" t="s">
        <v>14438</v>
      </c>
      <c r="RFW1" s="110" t="s">
        <v>14439</v>
      </c>
      <c r="RFX1" s="110" t="s">
        <v>14440</v>
      </c>
      <c r="RFY1" s="110" t="s">
        <v>14441</v>
      </c>
      <c r="RFZ1" s="110" t="s">
        <v>14442</v>
      </c>
      <c r="RGA1" s="110" t="s">
        <v>14443</v>
      </c>
      <c r="RGB1" s="110" t="s">
        <v>14444</v>
      </c>
      <c r="RGC1" s="110" t="s">
        <v>14445</v>
      </c>
      <c r="RGD1" s="110" t="s">
        <v>14446</v>
      </c>
      <c r="RGE1" s="110" t="s">
        <v>14447</v>
      </c>
      <c r="RGF1" s="110" t="s">
        <v>14448</v>
      </c>
      <c r="RGG1" s="110" t="s">
        <v>14449</v>
      </c>
      <c r="RGH1" s="110" t="s">
        <v>14450</v>
      </c>
      <c r="RGI1" s="110" t="s">
        <v>14451</v>
      </c>
      <c r="RGJ1" s="110" t="s">
        <v>14452</v>
      </c>
      <c r="RGK1" s="110" t="s">
        <v>14453</v>
      </c>
      <c r="RGL1" s="110" t="s">
        <v>14454</v>
      </c>
      <c r="RGM1" s="110" t="s">
        <v>14455</v>
      </c>
      <c r="RGN1" s="110" t="s">
        <v>14456</v>
      </c>
      <c r="RGO1" s="110" t="s">
        <v>14457</v>
      </c>
      <c r="RGP1" s="110" t="s">
        <v>14458</v>
      </c>
      <c r="RGQ1" s="110" t="s">
        <v>14459</v>
      </c>
      <c r="RGR1" s="110" t="s">
        <v>14460</v>
      </c>
      <c r="RGS1" s="110" t="s">
        <v>14461</v>
      </c>
      <c r="RGT1" s="110" t="s">
        <v>14462</v>
      </c>
      <c r="RGU1" s="110" t="s">
        <v>14463</v>
      </c>
      <c r="RGV1" s="110" t="s">
        <v>14464</v>
      </c>
      <c r="RGW1" s="110" t="s">
        <v>14465</v>
      </c>
      <c r="RGX1" s="110" t="s">
        <v>14466</v>
      </c>
      <c r="RGY1" s="110" t="s">
        <v>14467</v>
      </c>
      <c r="RGZ1" s="110" t="s">
        <v>14468</v>
      </c>
      <c r="RHA1" s="110" t="s">
        <v>14469</v>
      </c>
      <c r="RHB1" s="110" t="s">
        <v>14470</v>
      </c>
      <c r="RHC1" s="110" t="s">
        <v>14471</v>
      </c>
      <c r="RHD1" s="110" t="s">
        <v>14472</v>
      </c>
      <c r="RHE1" s="110" t="s">
        <v>14473</v>
      </c>
      <c r="RHF1" s="110" t="s">
        <v>14474</v>
      </c>
      <c r="RHG1" s="110" t="s">
        <v>14475</v>
      </c>
      <c r="RHH1" s="110" t="s">
        <v>14476</v>
      </c>
      <c r="RHI1" s="110" t="s">
        <v>14477</v>
      </c>
      <c r="RHJ1" s="110" t="s">
        <v>14478</v>
      </c>
      <c r="RHK1" s="110" t="s">
        <v>14479</v>
      </c>
      <c r="RHL1" s="110" t="s">
        <v>14480</v>
      </c>
      <c r="RHM1" s="110" t="s">
        <v>14481</v>
      </c>
      <c r="RHN1" s="110" t="s">
        <v>14482</v>
      </c>
      <c r="RHO1" s="110" t="s">
        <v>14483</v>
      </c>
      <c r="RHP1" s="110" t="s">
        <v>14484</v>
      </c>
      <c r="RHQ1" s="110" t="s">
        <v>14485</v>
      </c>
      <c r="RHR1" s="110" t="s">
        <v>14486</v>
      </c>
      <c r="RHS1" s="110" t="s">
        <v>14487</v>
      </c>
      <c r="RHT1" s="110" t="s">
        <v>14488</v>
      </c>
      <c r="RHU1" s="110" t="s">
        <v>14489</v>
      </c>
      <c r="RHV1" s="110" t="s">
        <v>14490</v>
      </c>
      <c r="RHW1" s="110" t="s">
        <v>14491</v>
      </c>
      <c r="RHX1" s="110" t="s">
        <v>14492</v>
      </c>
      <c r="RHY1" s="110" t="s">
        <v>14493</v>
      </c>
      <c r="RHZ1" s="110" t="s">
        <v>14494</v>
      </c>
      <c r="RIA1" s="110" t="s">
        <v>14495</v>
      </c>
      <c r="RIB1" s="110" t="s">
        <v>14496</v>
      </c>
      <c r="RIC1" s="110" t="s">
        <v>14497</v>
      </c>
      <c r="RID1" s="110" t="s">
        <v>14498</v>
      </c>
      <c r="RIE1" s="110" t="s">
        <v>14499</v>
      </c>
      <c r="RIF1" s="110" t="s">
        <v>14500</v>
      </c>
      <c r="RIG1" s="110" t="s">
        <v>14501</v>
      </c>
      <c r="RIH1" s="110" t="s">
        <v>14502</v>
      </c>
      <c r="RII1" s="110" t="s">
        <v>14503</v>
      </c>
      <c r="RIJ1" s="110" t="s">
        <v>14504</v>
      </c>
      <c r="RIK1" s="110" t="s">
        <v>14505</v>
      </c>
      <c r="RIL1" s="110" t="s">
        <v>14506</v>
      </c>
      <c r="RIM1" s="110" t="s">
        <v>14507</v>
      </c>
      <c r="RIN1" s="110" t="s">
        <v>14508</v>
      </c>
      <c r="RIO1" s="110" t="s">
        <v>14509</v>
      </c>
      <c r="RIP1" s="110" t="s">
        <v>14510</v>
      </c>
      <c r="RIQ1" s="110" t="s">
        <v>14511</v>
      </c>
      <c r="RIR1" s="110" t="s">
        <v>14512</v>
      </c>
      <c r="RIS1" s="110" t="s">
        <v>14513</v>
      </c>
      <c r="RIT1" s="110" t="s">
        <v>14514</v>
      </c>
      <c r="RIU1" s="110" t="s">
        <v>14515</v>
      </c>
      <c r="RIV1" s="110" t="s">
        <v>14516</v>
      </c>
      <c r="RIW1" s="110" t="s">
        <v>14517</v>
      </c>
      <c r="RIX1" s="110" t="s">
        <v>14518</v>
      </c>
      <c r="RIY1" s="110" t="s">
        <v>14519</v>
      </c>
      <c r="RIZ1" s="110" t="s">
        <v>14520</v>
      </c>
      <c r="RJA1" s="110" t="s">
        <v>14521</v>
      </c>
      <c r="RJB1" s="110" t="s">
        <v>14522</v>
      </c>
      <c r="RJC1" s="110" t="s">
        <v>14523</v>
      </c>
      <c r="RJD1" s="110" t="s">
        <v>14524</v>
      </c>
      <c r="RJE1" s="110" t="s">
        <v>14525</v>
      </c>
      <c r="RJF1" s="110" t="s">
        <v>14526</v>
      </c>
      <c r="RJG1" s="110" t="s">
        <v>14527</v>
      </c>
      <c r="RJH1" s="110" t="s">
        <v>14528</v>
      </c>
      <c r="RJI1" s="110" t="s">
        <v>14529</v>
      </c>
      <c r="RJJ1" s="110" t="s">
        <v>14530</v>
      </c>
      <c r="RJK1" s="110" t="s">
        <v>14531</v>
      </c>
      <c r="RJL1" s="110" t="s">
        <v>14532</v>
      </c>
      <c r="RJM1" s="110" t="s">
        <v>14533</v>
      </c>
      <c r="RJN1" s="110" t="s">
        <v>14534</v>
      </c>
      <c r="RJO1" s="110" t="s">
        <v>14535</v>
      </c>
      <c r="RJP1" s="110" t="s">
        <v>14536</v>
      </c>
      <c r="RJQ1" s="110" t="s">
        <v>14537</v>
      </c>
      <c r="RJR1" s="110" t="s">
        <v>14538</v>
      </c>
      <c r="RJS1" s="110" t="s">
        <v>14539</v>
      </c>
      <c r="RJT1" s="110" t="s">
        <v>14540</v>
      </c>
      <c r="RJU1" s="110" t="s">
        <v>14541</v>
      </c>
      <c r="RJV1" s="110" t="s">
        <v>14542</v>
      </c>
      <c r="RJW1" s="110" t="s">
        <v>14543</v>
      </c>
      <c r="RJX1" s="110" t="s">
        <v>14544</v>
      </c>
      <c r="RJY1" s="110" t="s">
        <v>14545</v>
      </c>
      <c r="RJZ1" s="110" t="s">
        <v>14546</v>
      </c>
      <c r="RKA1" s="110" t="s">
        <v>14547</v>
      </c>
      <c r="RKB1" s="110" t="s">
        <v>14548</v>
      </c>
      <c r="RKC1" s="110" t="s">
        <v>14549</v>
      </c>
      <c r="RKD1" s="110" t="s">
        <v>14550</v>
      </c>
      <c r="RKE1" s="110" t="s">
        <v>14551</v>
      </c>
      <c r="RKF1" s="110" t="s">
        <v>14552</v>
      </c>
      <c r="RKG1" s="110" t="s">
        <v>14553</v>
      </c>
      <c r="RKH1" s="110" t="s">
        <v>14554</v>
      </c>
      <c r="RKI1" s="110" t="s">
        <v>14555</v>
      </c>
      <c r="RKJ1" s="110" t="s">
        <v>14556</v>
      </c>
      <c r="RKK1" s="110" t="s">
        <v>14557</v>
      </c>
      <c r="RKL1" s="110" t="s">
        <v>14558</v>
      </c>
      <c r="RKM1" s="110" t="s">
        <v>14559</v>
      </c>
      <c r="RKN1" s="110" t="s">
        <v>14560</v>
      </c>
      <c r="RKO1" s="110" t="s">
        <v>14561</v>
      </c>
      <c r="RKP1" s="110" t="s">
        <v>14562</v>
      </c>
      <c r="RKQ1" s="110" t="s">
        <v>14563</v>
      </c>
      <c r="RKR1" s="110" t="s">
        <v>14564</v>
      </c>
      <c r="RKS1" s="110" t="s">
        <v>14565</v>
      </c>
      <c r="RKT1" s="110" t="s">
        <v>14566</v>
      </c>
      <c r="RKU1" s="110" t="s">
        <v>14567</v>
      </c>
      <c r="RKV1" s="110" t="s">
        <v>14568</v>
      </c>
      <c r="RKW1" s="110" t="s">
        <v>14569</v>
      </c>
      <c r="RKX1" s="110" t="s">
        <v>14570</v>
      </c>
      <c r="RKY1" s="110" t="s">
        <v>14571</v>
      </c>
      <c r="RKZ1" s="110" t="s">
        <v>14572</v>
      </c>
      <c r="RLA1" s="110" t="s">
        <v>14573</v>
      </c>
      <c r="RLB1" s="110" t="s">
        <v>14574</v>
      </c>
      <c r="RLC1" s="110" t="s">
        <v>14575</v>
      </c>
      <c r="RLD1" s="110" t="s">
        <v>14576</v>
      </c>
      <c r="RLE1" s="110" t="s">
        <v>14577</v>
      </c>
      <c r="RLF1" s="110" t="s">
        <v>14578</v>
      </c>
      <c r="RLG1" s="110" t="s">
        <v>14579</v>
      </c>
      <c r="RLH1" s="110" t="s">
        <v>14580</v>
      </c>
      <c r="RLI1" s="110" t="s">
        <v>14581</v>
      </c>
      <c r="RLJ1" s="110" t="s">
        <v>14582</v>
      </c>
      <c r="RLK1" s="110" t="s">
        <v>14583</v>
      </c>
      <c r="RLL1" s="110" t="s">
        <v>14584</v>
      </c>
      <c r="RLM1" s="110" t="s">
        <v>14585</v>
      </c>
      <c r="RLN1" s="110" t="s">
        <v>14586</v>
      </c>
      <c r="RLO1" s="110" t="s">
        <v>14587</v>
      </c>
      <c r="RLP1" s="110" t="s">
        <v>14588</v>
      </c>
      <c r="RLQ1" s="110" t="s">
        <v>14589</v>
      </c>
      <c r="RLR1" s="110" t="s">
        <v>14590</v>
      </c>
      <c r="RLS1" s="110" t="s">
        <v>14591</v>
      </c>
      <c r="RLT1" s="110" t="s">
        <v>14592</v>
      </c>
      <c r="RLU1" s="110" t="s">
        <v>14593</v>
      </c>
      <c r="RLV1" s="110" t="s">
        <v>14594</v>
      </c>
      <c r="RLW1" s="110" t="s">
        <v>14595</v>
      </c>
      <c r="RLX1" s="110" t="s">
        <v>14596</v>
      </c>
      <c r="RLY1" s="110" t="s">
        <v>14597</v>
      </c>
      <c r="RLZ1" s="110" t="s">
        <v>14598</v>
      </c>
      <c r="RMA1" s="110" t="s">
        <v>14599</v>
      </c>
      <c r="RMB1" s="110" t="s">
        <v>14600</v>
      </c>
      <c r="RMC1" s="110" t="s">
        <v>14601</v>
      </c>
      <c r="RMD1" s="110" t="s">
        <v>14602</v>
      </c>
      <c r="RME1" s="110" t="s">
        <v>14603</v>
      </c>
      <c r="RMF1" s="110" t="s">
        <v>14604</v>
      </c>
      <c r="RMG1" s="110" t="s">
        <v>14605</v>
      </c>
      <c r="RMH1" s="110" t="s">
        <v>14606</v>
      </c>
      <c r="RMI1" s="110" t="s">
        <v>14607</v>
      </c>
      <c r="RMJ1" s="110" t="s">
        <v>14608</v>
      </c>
      <c r="RMK1" s="110" t="s">
        <v>14609</v>
      </c>
      <c r="RML1" s="110" t="s">
        <v>14610</v>
      </c>
      <c r="RMM1" s="110" t="s">
        <v>14611</v>
      </c>
      <c r="RMN1" s="110" t="s">
        <v>14612</v>
      </c>
      <c r="RMO1" s="110" t="s">
        <v>14613</v>
      </c>
      <c r="RMP1" s="110" t="s">
        <v>14614</v>
      </c>
      <c r="RMQ1" s="110" t="s">
        <v>14615</v>
      </c>
      <c r="RMR1" s="110" t="s">
        <v>14616</v>
      </c>
      <c r="RMS1" s="110" t="s">
        <v>14617</v>
      </c>
      <c r="RMT1" s="110" t="s">
        <v>14618</v>
      </c>
      <c r="RMU1" s="110" t="s">
        <v>14619</v>
      </c>
      <c r="RMV1" s="110" t="s">
        <v>14620</v>
      </c>
      <c r="RMW1" s="110" t="s">
        <v>14621</v>
      </c>
      <c r="RMX1" s="110" t="s">
        <v>14622</v>
      </c>
      <c r="RMY1" s="110" t="s">
        <v>14623</v>
      </c>
      <c r="RMZ1" s="110" t="s">
        <v>14624</v>
      </c>
      <c r="RNA1" s="110" t="s">
        <v>14625</v>
      </c>
      <c r="RNB1" s="110" t="s">
        <v>14626</v>
      </c>
      <c r="RNC1" s="110" t="s">
        <v>14627</v>
      </c>
      <c r="RND1" s="110" t="s">
        <v>14628</v>
      </c>
      <c r="RNE1" s="110" t="s">
        <v>14629</v>
      </c>
      <c r="RNF1" s="110" t="s">
        <v>14630</v>
      </c>
      <c r="RNG1" s="110" t="s">
        <v>14631</v>
      </c>
      <c r="RNH1" s="110" t="s">
        <v>14632</v>
      </c>
      <c r="RNI1" s="110" t="s">
        <v>14633</v>
      </c>
      <c r="RNJ1" s="110" t="s">
        <v>14634</v>
      </c>
      <c r="RNK1" s="110" t="s">
        <v>14635</v>
      </c>
      <c r="RNL1" s="110" t="s">
        <v>14636</v>
      </c>
      <c r="RNM1" s="110" t="s">
        <v>14637</v>
      </c>
      <c r="RNN1" s="110" t="s">
        <v>14638</v>
      </c>
      <c r="RNO1" s="110" t="s">
        <v>14639</v>
      </c>
      <c r="RNP1" s="110" t="s">
        <v>14640</v>
      </c>
      <c r="RNQ1" s="110" t="s">
        <v>14641</v>
      </c>
      <c r="RNR1" s="110" t="s">
        <v>14642</v>
      </c>
      <c r="RNS1" s="110" t="s">
        <v>14643</v>
      </c>
      <c r="RNT1" s="110" t="s">
        <v>14644</v>
      </c>
      <c r="RNU1" s="110" t="s">
        <v>14645</v>
      </c>
      <c r="RNV1" s="110" t="s">
        <v>14646</v>
      </c>
      <c r="RNW1" s="110" t="s">
        <v>14647</v>
      </c>
      <c r="RNX1" s="110" t="s">
        <v>14648</v>
      </c>
      <c r="RNY1" s="110" t="s">
        <v>14649</v>
      </c>
      <c r="RNZ1" s="110" t="s">
        <v>14650</v>
      </c>
      <c r="ROA1" s="110" t="s">
        <v>14651</v>
      </c>
      <c r="ROB1" s="110" t="s">
        <v>14652</v>
      </c>
      <c r="ROC1" s="110" t="s">
        <v>14653</v>
      </c>
      <c r="ROD1" s="110" t="s">
        <v>14654</v>
      </c>
      <c r="ROE1" s="110" t="s">
        <v>14655</v>
      </c>
      <c r="ROF1" s="110" t="s">
        <v>14656</v>
      </c>
      <c r="ROG1" s="110" t="s">
        <v>14657</v>
      </c>
      <c r="ROH1" s="110" t="s">
        <v>14658</v>
      </c>
      <c r="ROI1" s="110" t="s">
        <v>14659</v>
      </c>
      <c r="ROJ1" s="110" t="s">
        <v>14660</v>
      </c>
      <c r="ROK1" s="110" t="s">
        <v>14661</v>
      </c>
      <c r="ROL1" s="110" t="s">
        <v>14662</v>
      </c>
      <c r="ROM1" s="110" t="s">
        <v>14663</v>
      </c>
      <c r="RON1" s="110" t="s">
        <v>14664</v>
      </c>
      <c r="ROO1" s="110" t="s">
        <v>14665</v>
      </c>
      <c r="ROP1" s="110" t="s">
        <v>14666</v>
      </c>
      <c r="ROQ1" s="110" t="s">
        <v>14667</v>
      </c>
      <c r="ROR1" s="110" t="s">
        <v>14668</v>
      </c>
      <c r="ROS1" s="110" t="s">
        <v>14669</v>
      </c>
      <c r="ROT1" s="110" t="s">
        <v>14670</v>
      </c>
      <c r="ROU1" s="110" t="s">
        <v>14671</v>
      </c>
      <c r="ROV1" s="110" t="s">
        <v>14672</v>
      </c>
      <c r="ROW1" s="110" t="s">
        <v>14673</v>
      </c>
      <c r="ROX1" s="110" t="s">
        <v>14674</v>
      </c>
      <c r="ROY1" s="110" t="s">
        <v>14675</v>
      </c>
      <c r="ROZ1" s="110" t="s">
        <v>14676</v>
      </c>
      <c r="RPA1" s="110" t="s">
        <v>14677</v>
      </c>
      <c r="RPB1" s="110" t="s">
        <v>14678</v>
      </c>
      <c r="RPC1" s="110" t="s">
        <v>14679</v>
      </c>
      <c r="RPD1" s="110" t="s">
        <v>14680</v>
      </c>
      <c r="RPE1" s="110" t="s">
        <v>14681</v>
      </c>
      <c r="RPF1" s="110" t="s">
        <v>14682</v>
      </c>
      <c r="RPG1" s="110" t="s">
        <v>14683</v>
      </c>
      <c r="RPH1" s="110" t="s">
        <v>14684</v>
      </c>
      <c r="RPI1" s="110" t="s">
        <v>14685</v>
      </c>
      <c r="RPJ1" s="110" t="s">
        <v>14686</v>
      </c>
      <c r="RPK1" s="110" t="s">
        <v>14687</v>
      </c>
      <c r="RPL1" s="110" t="s">
        <v>14688</v>
      </c>
      <c r="RPM1" s="110" t="s">
        <v>14689</v>
      </c>
      <c r="RPN1" s="110" t="s">
        <v>14690</v>
      </c>
      <c r="RPO1" s="110" t="s">
        <v>14691</v>
      </c>
      <c r="RPP1" s="110" t="s">
        <v>14692</v>
      </c>
      <c r="RPQ1" s="110" t="s">
        <v>14693</v>
      </c>
      <c r="RPR1" s="110" t="s">
        <v>14694</v>
      </c>
      <c r="RPS1" s="110" t="s">
        <v>14695</v>
      </c>
      <c r="RPT1" s="110" t="s">
        <v>14696</v>
      </c>
      <c r="RPU1" s="110" t="s">
        <v>14697</v>
      </c>
      <c r="RPV1" s="110" t="s">
        <v>14698</v>
      </c>
      <c r="RPW1" s="110" t="s">
        <v>14699</v>
      </c>
      <c r="RPX1" s="110" t="s">
        <v>14700</v>
      </c>
      <c r="RPY1" s="110" t="s">
        <v>14701</v>
      </c>
      <c r="RPZ1" s="110" t="s">
        <v>14702</v>
      </c>
      <c r="RQA1" s="110" t="s">
        <v>14703</v>
      </c>
      <c r="RQB1" s="110" t="s">
        <v>14704</v>
      </c>
      <c r="RQC1" s="110" t="s">
        <v>14705</v>
      </c>
      <c r="RQD1" s="110" t="s">
        <v>14706</v>
      </c>
      <c r="RQE1" s="110" t="s">
        <v>14707</v>
      </c>
      <c r="RQF1" s="110" t="s">
        <v>14708</v>
      </c>
      <c r="RQG1" s="110" t="s">
        <v>14709</v>
      </c>
      <c r="RQH1" s="110" t="s">
        <v>14710</v>
      </c>
      <c r="RQI1" s="110" t="s">
        <v>14711</v>
      </c>
      <c r="RQJ1" s="110" t="s">
        <v>14712</v>
      </c>
      <c r="RQK1" s="110" t="s">
        <v>14713</v>
      </c>
      <c r="RQL1" s="110" t="s">
        <v>14714</v>
      </c>
      <c r="RQM1" s="110" t="s">
        <v>14715</v>
      </c>
      <c r="RQN1" s="110" t="s">
        <v>14716</v>
      </c>
      <c r="RQO1" s="110" t="s">
        <v>14717</v>
      </c>
      <c r="RQP1" s="110" t="s">
        <v>14718</v>
      </c>
      <c r="RQQ1" s="110" t="s">
        <v>14719</v>
      </c>
      <c r="RQR1" s="110" t="s">
        <v>14720</v>
      </c>
      <c r="RQS1" s="110" t="s">
        <v>14721</v>
      </c>
      <c r="RQT1" s="110" t="s">
        <v>14722</v>
      </c>
      <c r="RQU1" s="110" t="s">
        <v>14723</v>
      </c>
      <c r="RQV1" s="110" t="s">
        <v>14724</v>
      </c>
      <c r="RQW1" s="110" t="s">
        <v>14725</v>
      </c>
      <c r="RQX1" s="110" t="s">
        <v>14726</v>
      </c>
      <c r="RQY1" s="110" t="s">
        <v>14727</v>
      </c>
      <c r="RQZ1" s="110" t="s">
        <v>14728</v>
      </c>
      <c r="RRA1" s="110" t="s">
        <v>14729</v>
      </c>
      <c r="RRB1" s="110" t="s">
        <v>14730</v>
      </c>
      <c r="RRC1" s="110" t="s">
        <v>14731</v>
      </c>
      <c r="RRD1" s="110" t="s">
        <v>14732</v>
      </c>
      <c r="RRE1" s="110" t="s">
        <v>14733</v>
      </c>
      <c r="RRF1" s="110" t="s">
        <v>14734</v>
      </c>
      <c r="RRG1" s="110" t="s">
        <v>14735</v>
      </c>
      <c r="RRH1" s="110" t="s">
        <v>14736</v>
      </c>
      <c r="RRI1" s="110" t="s">
        <v>14737</v>
      </c>
      <c r="RRJ1" s="110" t="s">
        <v>14738</v>
      </c>
      <c r="RRK1" s="110" t="s">
        <v>14739</v>
      </c>
      <c r="RRL1" s="110" t="s">
        <v>14740</v>
      </c>
      <c r="RRM1" s="110" t="s">
        <v>14741</v>
      </c>
      <c r="RRN1" s="110" t="s">
        <v>14742</v>
      </c>
      <c r="RRO1" s="110" t="s">
        <v>14743</v>
      </c>
      <c r="RRP1" s="110" t="s">
        <v>14744</v>
      </c>
      <c r="RRQ1" s="110" t="s">
        <v>14745</v>
      </c>
      <c r="RRR1" s="110" t="s">
        <v>14746</v>
      </c>
      <c r="RRS1" s="110" t="s">
        <v>14747</v>
      </c>
      <c r="RRT1" s="110" t="s">
        <v>14748</v>
      </c>
      <c r="RRU1" s="110" t="s">
        <v>14749</v>
      </c>
      <c r="RRV1" s="110" t="s">
        <v>14750</v>
      </c>
      <c r="RRW1" s="110" t="s">
        <v>14751</v>
      </c>
      <c r="RRX1" s="110" t="s">
        <v>14752</v>
      </c>
      <c r="RRY1" s="110" t="s">
        <v>14753</v>
      </c>
      <c r="RRZ1" s="110" t="s">
        <v>14754</v>
      </c>
      <c r="RSA1" s="110" t="s">
        <v>14755</v>
      </c>
      <c r="RSB1" s="110" t="s">
        <v>14756</v>
      </c>
      <c r="RSC1" s="110" t="s">
        <v>14757</v>
      </c>
      <c r="RSD1" s="110" t="s">
        <v>14758</v>
      </c>
      <c r="RSE1" s="110" t="s">
        <v>14759</v>
      </c>
      <c r="RSF1" s="110" t="s">
        <v>14760</v>
      </c>
      <c r="RSG1" s="110" t="s">
        <v>14761</v>
      </c>
      <c r="RSH1" s="110" t="s">
        <v>14762</v>
      </c>
      <c r="RSI1" s="110" t="s">
        <v>14763</v>
      </c>
      <c r="RSJ1" s="110" t="s">
        <v>14764</v>
      </c>
      <c r="RSK1" s="110" t="s">
        <v>14765</v>
      </c>
      <c r="RSL1" s="110" t="s">
        <v>14766</v>
      </c>
      <c r="RSM1" s="110" t="s">
        <v>14767</v>
      </c>
      <c r="RSN1" s="110" t="s">
        <v>14768</v>
      </c>
      <c r="RSO1" s="110" t="s">
        <v>14769</v>
      </c>
      <c r="RSP1" s="110" t="s">
        <v>14770</v>
      </c>
      <c r="RSQ1" s="110" t="s">
        <v>14771</v>
      </c>
      <c r="RSR1" s="110" t="s">
        <v>14772</v>
      </c>
      <c r="RSS1" s="110" t="s">
        <v>14773</v>
      </c>
      <c r="RST1" s="110" t="s">
        <v>14774</v>
      </c>
      <c r="RSU1" s="110" t="s">
        <v>14775</v>
      </c>
      <c r="RSV1" s="110" t="s">
        <v>14776</v>
      </c>
      <c r="RSW1" s="110" t="s">
        <v>14777</v>
      </c>
      <c r="RSX1" s="110" t="s">
        <v>14778</v>
      </c>
      <c r="RSY1" s="110" t="s">
        <v>14779</v>
      </c>
      <c r="RSZ1" s="110" t="s">
        <v>14780</v>
      </c>
      <c r="RTA1" s="110" t="s">
        <v>14781</v>
      </c>
      <c r="RTB1" s="110" t="s">
        <v>14782</v>
      </c>
      <c r="RTC1" s="110" t="s">
        <v>14783</v>
      </c>
      <c r="RTD1" s="110" t="s">
        <v>14784</v>
      </c>
      <c r="RTE1" s="110" t="s">
        <v>14785</v>
      </c>
      <c r="RTF1" s="110" t="s">
        <v>14786</v>
      </c>
      <c r="RTG1" s="110" t="s">
        <v>14787</v>
      </c>
      <c r="RTH1" s="110" t="s">
        <v>14788</v>
      </c>
      <c r="RTI1" s="110" t="s">
        <v>14789</v>
      </c>
      <c r="RTJ1" s="110" t="s">
        <v>14790</v>
      </c>
      <c r="RTK1" s="110" t="s">
        <v>14791</v>
      </c>
      <c r="RTL1" s="110" t="s">
        <v>14792</v>
      </c>
      <c r="RTM1" s="110" t="s">
        <v>14793</v>
      </c>
      <c r="RTN1" s="110" t="s">
        <v>14794</v>
      </c>
      <c r="RTO1" s="110" t="s">
        <v>14795</v>
      </c>
      <c r="RTP1" s="110" t="s">
        <v>14796</v>
      </c>
      <c r="RTQ1" s="110" t="s">
        <v>14797</v>
      </c>
      <c r="RTR1" s="110" t="s">
        <v>14798</v>
      </c>
      <c r="RTS1" s="110" t="s">
        <v>14799</v>
      </c>
      <c r="RTT1" s="110" t="s">
        <v>14800</v>
      </c>
      <c r="RTU1" s="110" t="s">
        <v>14801</v>
      </c>
      <c r="RTV1" s="110" t="s">
        <v>14802</v>
      </c>
      <c r="RTW1" s="110" t="s">
        <v>14803</v>
      </c>
      <c r="RTX1" s="110" t="s">
        <v>14804</v>
      </c>
      <c r="RTY1" s="110" t="s">
        <v>14805</v>
      </c>
      <c r="RTZ1" s="110" t="s">
        <v>14806</v>
      </c>
      <c r="RUA1" s="110" t="s">
        <v>14807</v>
      </c>
      <c r="RUB1" s="110" t="s">
        <v>14808</v>
      </c>
      <c r="RUC1" s="110" t="s">
        <v>14809</v>
      </c>
      <c r="RUD1" s="110" t="s">
        <v>14810</v>
      </c>
      <c r="RUE1" s="110" t="s">
        <v>14811</v>
      </c>
      <c r="RUF1" s="110" t="s">
        <v>14812</v>
      </c>
      <c r="RUG1" s="110" t="s">
        <v>14813</v>
      </c>
      <c r="RUH1" s="110" t="s">
        <v>14814</v>
      </c>
      <c r="RUI1" s="110" t="s">
        <v>14815</v>
      </c>
      <c r="RUJ1" s="110" t="s">
        <v>14816</v>
      </c>
      <c r="RUK1" s="110" t="s">
        <v>14817</v>
      </c>
      <c r="RUL1" s="110" t="s">
        <v>14818</v>
      </c>
      <c r="RUM1" s="110" t="s">
        <v>14819</v>
      </c>
      <c r="RUN1" s="110" t="s">
        <v>14820</v>
      </c>
      <c r="RUO1" s="110" t="s">
        <v>14821</v>
      </c>
      <c r="RUP1" s="110" t="s">
        <v>14822</v>
      </c>
      <c r="RUQ1" s="110" t="s">
        <v>14823</v>
      </c>
      <c r="RUR1" s="110" t="s">
        <v>14824</v>
      </c>
      <c r="RUS1" s="110" t="s">
        <v>14825</v>
      </c>
      <c r="RUT1" s="110" t="s">
        <v>14826</v>
      </c>
      <c r="RUU1" s="110" t="s">
        <v>14827</v>
      </c>
      <c r="RUV1" s="110" t="s">
        <v>14828</v>
      </c>
      <c r="RUW1" s="110" t="s">
        <v>14829</v>
      </c>
      <c r="RUX1" s="110" t="s">
        <v>14830</v>
      </c>
      <c r="RUY1" s="110" t="s">
        <v>14831</v>
      </c>
      <c r="RUZ1" s="110" t="s">
        <v>14832</v>
      </c>
      <c r="RVA1" s="110" t="s">
        <v>14833</v>
      </c>
      <c r="RVB1" s="110" t="s">
        <v>14834</v>
      </c>
      <c r="RVC1" s="110" t="s">
        <v>14835</v>
      </c>
      <c r="RVD1" s="110" t="s">
        <v>14836</v>
      </c>
      <c r="RVE1" s="110" t="s">
        <v>14837</v>
      </c>
      <c r="RVF1" s="110" t="s">
        <v>14838</v>
      </c>
      <c r="RVG1" s="110" t="s">
        <v>14839</v>
      </c>
      <c r="RVH1" s="110" t="s">
        <v>14840</v>
      </c>
      <c r="RVI1" s="110" t="s">
        <v>14841</v>
      </c>
      <c r="RVJ1" s="110" t="s">
        <v>14842</v>
      </c>
      <c r="RVK1" s="110" t="s">
        <v>14843</v>
      </c>
      <c r="RVL1" s="110" t="s">
        <v>14844</v>
      </c>
      <c r="RVM1" s="110" t="s">
        <v>14845</v>
      </c>
      <c r="RVN1" s="110" t="s">
        <v>14846</v>
      </c>
      <c r="RVO1" s="110" t="s">
        <v>14847</v>
      </c>
      <c r="RVP1" s="110" t="s">
        <v>14848</v>
      </c>
      <c r="RVQ1" s="110" t="s">
        <v>14849</v>
      </c>
      <c r="RVR1" s="110" t="s">
        <v>14850</v>
      </c>
      <c r="RVS1" s="110" t="s">
        <v>14851</v>
      </c>
      <c r="RVT1" s="110" t="s">
        <v>14852</v>
      </c>
      <c r="RVU1" s="110" t="s">
        <v>14853</v>
      </c>
      <c r="RVV1" s="110" t="s">
        <v>14854</v>
      </c>
      <c r="RVW1" s="110" t="s">
        <v>14855</v>
      </c>
      <c r="RVX1" s="110" t="s">
        <v>14856</v>
      </c>
      <c r="RVY1" s="110" t="s">
        <v>14857</v>
      </c>
      <c r="RVZ1" s="110" t="s">
        <v>14858</v>
      </c>
      <c r="RWA1" s="110" t="s">
        <v>14859</v>
      </c>
      <c r="RWB1" s="110" t="s">
        <v>14860</v>
      </c>
      <c r="RWC1" s="110" t="s">
        <v>14861</v>
      </c>
      <c r="RWD1" s="110" t="s">
        <v>14862</v>
      </c>
      <c r="RWE1" s="110" t="s">
        <v>14863</v>
      </c>
      <c r="RWF1" s="110" t="s">
        <v>14864</v>
      </c>
      <c r="RWG1" s="110" t="s">
        <v>14865</v>
      </c>
      <c r="RWH1" s="110" t="s">
        <v>14866</v>
      </c>
      <c r="RWI1" s="110" t="s">
        <v>14867</v>
      </c>
      <c r="RWJ1" s="110" t="s">
        <v>14868</v>
      </c>
      <c r="RWK1" s="110" t="s">
        <v>14869</v>
      </c>
      <c r="RWL1" s="110" t="s">
        <v>14870</v>
      </c>
      <c r="RWM1" s="110" t="s">
        <v>14871</v>
      </c>
      <c r="RWN1" s="110" t="s">
        <v>14872</v>
      </c>
      <c r="RWO1" s="110" t="s">
        <v>14873</v>
      </c>
      <c r="RWP1" s="110" t="s">
        <v>14874</v>
      </c>
      <c r="RWQ1" s="110" t="s">
        <v>14875</v>
      </c>
      <c r="RWR1" s="110" t="s">
        <v>14876</v>
      </c>
      <c r="RWS1" s="110" t="s">
        <v>14877</v>
      </c>
      <c r="RWT1" s="110" t="s">
        <v>14878</v>
      </c>
      <c r="RWU1" s="110" t="s">
        <v>14879</v>
      </c>
      <c r="RWV1" s="110" t="s">
        <v>14880</v>
      </c>
      <c r="RWW1" s="110" t="s">
        <v>14881</v>
      </c>
      <c r="RWX1" s="110" t="s">
        <v>14882</v>
      </c>
      <c r="RWY1" s="110" t="s">
        <v>14883</v>
      </c>
      <c r="RWZ1" s="110" t="s">
        <v>14884</v>
      </c>
      <c r="RXA1" s="110" t="s">
        <v>14885</v>
      </c>
      <c r="RXB1" s="110" t="s">
        <v>14886</v>
      </c>
      <c r="RXC1" s="110" t="s">
        <v>14887</v>
      </c>
      <c r="RXD1" s="110" t="s">
        <v>14888</v>
      </c>
      <c r="RXE1" s="110" t="s">
        <v>14889</v>
      </c>
      <c r="RXF1" s="110" t="s">
        <v>14890</v>
      </c>
      <c r="RXG1" s="110" t="s">
        <v>14891</v>
      </c>
      <c r="RXH1" s="110" t="s">
        <v>14892</v>
      </c>
      <c r="RXI1" s="110" t="s">
        <v>14893</v>
      </c>
      <c r="RXJ1" s="110" t="s">
        <v>14894</v>
      </c>
      <c r="RXK1" s="110" t="s">
        <v>14895</v>
      </c>
      <c r="RXL1" s="110" t="s">
        <v>14896</v>
      </c>
      <c r="RXM1" s="110" t="s">
        <v>14897</v>
      </c>
      <c r="RXN1" s="110" t="s">
        <v>14898</v>
      </c>
      <c r="RXO1" s="110" t="s">
        <v>14899</v>
      </c>
      <c r="RXP1" s="110" t="s">
        <v>14900</v>
      </c>
      <c r="RXQ1" s="110" t="s">
        <v>14901</v>
      </c>
      <c r="RXR1" s="110" t="s">
        <v>14902</v>
      </c>
      <c r="RXS1" s="110" t="s">
        <v>14903</v>
      </c>
      <c r="RXT1" s="110" t="s">
        <v>14904</v>
      </c>
      <c r="RXU1" s="110" t="s">
        <v>14905</v>
      </c>
      <c r="RXV1" s="110" t="s">
        <v>14906</v>
      </c>
      <c r="RXW1" s="110" t="s">
        <v>14907</v>
      </c>
      <c r="RXX1" s="110" t="s">
        <v>14908</v>
      </c>
      <c r="RXY1" s="110" t="s">
        <v>14909</v>
      </c>
      <c r="RXZ1" s="110" t="s">
        <v>14910</v>
      </c>
      <c r="RYA1" s="110" t="s">
        <v>14911</v>
      </c>
      <c r="RYB1" s="110" t="s">
        <v>14912</v>
      </c>
      <c r="RYC1" s="110" t="s">
        <v>14913</v>
      </c>
      <c r="RYD1" s="110" t="s">
        <v>14914</v>
      </c>
      <c r="RYE1" s="110" t="s">
        <v>14915</v>
      </c>
      <c r="RYF1" s="110" t="s">
        <v>14916</v>
      </c>
      <c r="RYG1" s="110" t="s">
        <v>14917</v>
      </c>
      <c r="RYH1" s="110" t="s">
        <v>14918</v>
      </c>
      <c r="RYI1" s="110" t="s">
        <v>14919</v>
      </c>
      <c r="RYJ1" s="110" t="s">
        <v>14920</v>
      </c>
      <c r="RYK1" s="110" t="s">
        <v>14921</v>
      </c>
      <c r="RYL1" s="110" t="s">
        <v>14922</v>
      </c>
      <c r="RYM1" s="110" t="s">
        <v>14923</v>
      </c>
      <c r="RYN1" s="110" t="s">
        <v>14924</v>
      </c>
      <c r="RYO1" s="110" t="s">
        <v>14925</v>
      </c>
      <c r="RYP1" s="110" t="s">
        <v>14926</v>
      </c>
      <c r="RYQ1" s="110" t="s">
        <v>14927</v>
      </c>
      <c r="RYR1" s="110" t="s">
        <v>14928</v>
      </c>
      <c r="RYS1" s="110" t="s">
        <v>14929</v>
      </c>
      <c r="RYT1" s="110" t="s">
        <v>14930</v>
      </c>
      <c r="RYU1" s="110" t="s">
        <v>14931</v>
      </c>
      <c r="RYV1" s="110" t="s">
        <v>14932</v>
      </c>
      <c r="RYW1" s="110" t="s">
        <v>14933</v>
      </c>
      <c r="RYX1" s="110" t="s">
        <v>14934</v>
      </c>
      <c r="RYY1" s="110" t="s">
        <v>14935</v>
      </c>
      <c r="RYZ1" s="110" t="s">
        <v>14936</v>
      </c>
      <c r="RZA1" s="110" t="s">
        <v>14937</v>
      </c>
      <c r="RZB1" s="110" t="s">
        <v>14938</v>
      </c>
      <c r="RZC1" s="110" t="s">
        <v>14939</v>
      </c>
      <c r="RZD1" s="110" t="s">
        <v>14940</v>
      </c>
      <c r="RZE1" s="110" t="s">
        <v>14941</v>
      </c>
      <c r="RZF1" s="110" t="s">
        <v>14942</v>
      </c>
      <c r="RZG1" s="110" t="s">
        <v>14943</v>
      </c>
      <c r="RZH1" s="110" t="s">
        <v>14944</v>
      </c>
      <c r="RZI1" s="110" t="s">
        <v>14945</v>
      </c>
      <c r="RZJ1" s="110" t="s">
        <v>14946</v>
      </c>
      <c r="RZK1" s="110" t="s">
        <v>14947</v>
      </c>
      <c r="RZL1" s="110" t="s">
        <v>14948</v>
      </c>
      <c r="RZM1" s="110" t="s">
        <v>14949</v>
      </c>
      <c r="RZN1" s="110" t="s">
        <v>14950</v>
      </c>
      <c r="RZO1" s="110" t="s">
        <v>14951</v>
      </c>
      <c r="RZP1" s="110" t="s">
        <v>14952</v>
      </c>
      <c r="RZQ1" s="110" t="s">
        <v>14953</v>
      </c>
      <c r="RZR1" s="110" t="s">
        <v>14954</v>
      </c>
      <c r="RZS1" s="110" t="s">
        <v>14955</v>
      </c>
      <c r="RZT1" s="110" t="s">
        <v>14956</v>
      </c>
      <c r="RZU1" s="110" t="s">
        <v>14957</v>
      </c>
      <c r="RZV1" s="110" t="s">
        <v>14958</v>
      </c>
      <c r="RZW1" s="110" t="s">
        <v>14959</v>
      </c>
      <c r="RZX1" s="110" t="s">
        <v>14960</v>
      </c>
      <c r="RZY1" s="110" t="s">
        <v>14961</v>
      </c>
      <c r="RZZ1" s="110" t="s">
        <v>14962</v>
      </c>
      <c r="SAA1" s="110" t="s">
        <v>14963</v>
      </c>
      <c r="SAB1" s="110" t="s">
        <v>14964</v>
      </c>
      <c r="SAC1" s="110" t="s">
        <v>14965</v>
      </c>
      <c r="SAD1" s="110" t="s">
        <v>14966</v>
      </c>
      <c r="SAE1" s="110" t="s">
        <v>14967</v>
      </c>
      <c r="SAF1" s="110" t="s">
        <v>14968</v>
      </c>
      <c r="SAG1" s="110" t="s">
        <v>14969</v>
      </c>
      <c r="SAH1" s="110" t="s">
        <v>14970</v>
      </c>
      <c r="SAI1" s="110" t="s">
        <v>14971</v>
      </c>
      <c r="SAJ1" s="110" t="s">
        <v>14972</v>
      </c>
      <c r="SAK1" s="110" t="s">
        <v>14973</v>
      </c>
      <c r="SAL1" s="110" t="s">
        <v>14974</v>
      </c>
      <c r="SAM1" s="110" t="s">
        <v>14975</v>
      </c>
      <c r="SAN1" s="110" t="s">
        <v>14976</v>
      </c>
      <c r="SAO1" s="110" t="s">
        <v>14977</v>
      </c>
      <c r="SAP1" s="110" t="s">
        <v>14978</v>
      </c>
      <c r="SAQ1" s="110" t="s">
        <v>14979</v>
      </c>
      <c r="SAR1" s="110" t="s">
        <v>14980</v>
      </c>
      <c r="SAS1" s="110" t="s">
        <v>14981</v>
      </c>
      <c r="SAT1" s="110" t="s">
        <v>14982</v>
      </c>
      <c r="SAU1" s="110" t="s">
        <v>14983</v>
      </c>
      <c r="SAV1" s="110" t="s">
        <v>14984</v>
      </c>
      <c r="SAW1" s="110" t="s">
        <v>14985</v>
      </c>
      <c r="SAX1" s="110" t="s">
        <v>14986</v>
      </c>
      <c r="SAY1" s="110" t="s">
        <v>14987</v>
      </c>
      <c r="SAZ1" s="110" t="s">
        <v>14988</v>
      </c>
      <c r="SBA1" s="110" t="s">
        <v>14989</v>
      </c>
      <c r="SBB1" s="110" t="s">
        <v>14990</v>
      </c>
      <c r="SBC1" s="110" t="s">
        <v>14991</v>
      </c>
      <c r="SBD1" s="110" t="s">
        <v>14992</v>
      </c>
      <c r="SBE1" s="110" t="s">
        <v>14993</v>
      </c>
      <c r="SBF1" s="110" t="s">
        <v>14994</v>
      </c>
      <c r="SBG1" s="110" t="s">
        <v>14995</v>
      </c>
      <c r="SBH1" s="110" t="s">
        <v>14996</v>
      </c>
      <c r="SBI1" s="110" t="s">
        <v>14997</v>
      </c>
      <c r="SBJ1" s="110" t="s">
        <v>14998</v>
      </c>
      <c r="SBK1" s="110" t="s">
        <v>14999</v>
      </c>
      <c r="SBL1" s="110" t="s">
        <v>15000</v>
      </c>
      <c r="SBM1" s="110" t="s">
        <v>15001</v>
      </c>
      <c r="SBN1" s="110" t="s">
        <v>15002</v>
      </c>
      <c r="SBO1" s="110" t="s">
        <v>15003</v>
      </c>
      <c r="SBP1" s="110" t="s">
        <v>15004</v>
      </c>
      <c r="SBQ1" s="110" t="s">
        <v>15005</v>
      </c>
      <c r="SBR1" s="110" t="s">
        <v>15006</v>
      </c>
      <c r="SBS1" s="110" t="s">
        <v>15007</v>
      </c>
      <c r="SBT1" s="110" t="s">
        <v>15008</v>
      </c>
      <c r="SBU1" s="110" t="s">
        <v>15009</v>
      </c>
      <c r="SBV1" s="110" t="s">
        <v>15010</v>
      </c>
      <c r="SBW1" s="110" t="s">
        <v>15011</v>
      </c>
      <c r="SBX1" s="110" t="s">
        <v>15012</v>
      </c>
      <c r="SBY1" s="110" t="s">
        <v>15013</v>
      </c>
      <c r="SBZ1" s="110" t="s">
        <v>15014</v>
      </c>
      <c r="SCA1" s="110" t="s">
        <v>15015</v>
      </c>
      <c r="SCB1" s="110" t="s">
        <v>15016</v>
      </c>
      <c r="SCC1" s="110" t="s">
        <v>15017</v>
      </c>
      <c r="SCD1" s="110" t="s">
        <v>15018</v>
      </c>
      <c r="SCE1" s="110" t="s">
        <v>15019</v>
      </c>
      <c r="SCF1" s="110" t="s">
        <v>15020</v>
      </c>
      <c r="SCG1" s="110" t="s">
        <v>15021</v>
      </c>
      <c r="SCH1" s="110" t="s">
        <v>15022</v>
      </c>
      <c r="SCI1" s="110" t="s">
        <v>15023</v>
      </c>
      <c r="SCJ1" s="110" t="s">
        <v>15024</v>
      </c>
      <c r="SCK1" s="110" t="s">
        <v>15025</v>
      </c>
      <c r="SCL1" s="110" t="s">
        <v>15026</v>
      </c>
      <c r="SCM1" s="110" t="s">
        <v>15027</v>
      </c>
      <c r="SCN1" s="110" t="s">
        <v>15028</v>
      </c>
      <c r="SCO1" s="110" t="s">
        <v>15029</v>
      </c>
      <c r="SCP1" s="110" t="s">
        <v>15030</v>
      </c>
      <c r="SCQ1" s="110" t="s">
        <v>15031</v>
      </c>
      <c r="SCR1" s="110" t="s">
        <v>15032</v>
      </c>
      <c r="SCS1" s="110" t="s">
        <v>15033</v>
      </c>
      <c r="SCT1" s="110" t="s">
        <v>15034</v>
      </c>
      <c r="SCU1" s="110" t="s">
        <v>15035</v>
      </c>
      <c r="SCV1" s="110" t="s">
        <v>15036</v>
      </c>
      <c r="SCW1" s="110" t="s">
        <v>15037</v>
      </c>
      <c r="SCX1" s="110" t="s">
        <v>15038</v>
      </c>
      <c r="SCY1" s="110" t="s">
        <v>15039</v>
      </c>
      <c r="SCZ1" s="110" t="s">
        <v>15040</v>
      </c>
      <c r="SDA1" s="110" t="s">
        <v>15041</v>
      </c>
      <c r="SDB1" s="110" t="s">
        <v>15042</v>
      </c>
      <c r="SDC1" s="110" t="s">
        <v>15043</v>
      </c>
      <c r="SDD1" s="110" t="s">
        <v>15044</v>
      </c>
      <c r="SDE1" s="110" t="s">
        <v>15045</v>
      </c>
      <c r="SDF1" s="110" t="s">
        <v>15046</v>
      </c>
      <c r="SDG1" s="110" t="s">
        <v>15047</v>
      </c>
      <c r="SDH1" s="110" t="s">
        <v>15048</v>
      </c>
      <c r="SDI1" s="110" t="s">
        <v>15049</v>
      </c>
      <c r="SDJ1" s="110" t="s">
        <v>15050</v>
      </c>
      <c r="SDK1" s="110" t="s">
        <v>15051</v>
      </c>
      <c r="SDL1" s="110" t="s">
        <v>15052</v>
      </c>
      <c r="SDM1" s="110" t="s">
        <v>15053</v>
      </c>
      <c r="SDN1" s="110" t="s">
        <v>15054</v>
      </c>
      <c r="SDO1" s="110" t="s">
        <v>15055</v>
      </c>
      <c r="SDP1" s="110" t="s">
        <v>15056</v>
      </c>
      <c r="SDQ1" s="110" t="s">
        <v>15057</v>
      </c>
      <c r="SDR1" s="110" t="s">
        <v>15058</v>
      </c>
      <c r="SDS1" s="110" t="s">
        <v>15059</v>
      </c>
      <c r="SDT1" s="110" t="s">
        <v>15060</v>
      </c>
      <c r="SDU1" s="110" t="s">
        <v>15061</v>
      </c>
      <c r="SDV1" s="110" t="s">
        <v>15062</v>
      </c>
      <c r="SDW1" s="110" t="s">
        <v>15063</v>
      </c>
      <c r="SDX1" s="110" t="s">
        <v>15064</v>
      </c>
      <c r="SDY1" s="110" t="s">
        <v>15065</v>
      </c>
      <c r="SDZ1" s="110" t="s">
        <v>15066</v>
      </c>
      <c r="SEA1" s="110" t="s">
        <v>15067</v>
      </c>
      <c r="SEB1" s="110" t="s">
        <v>15068</v>
      </c>
      <c r="SEC1" s="110" t="s">
        <v>15069</v>
      </c>
      <c r="SED1" s="110" t="s">
        <v>15070</v>
      </c>
      <c r="SEE1" s="110" t="s">
        <v>15071</v>
      </c>
      <c r="SEF1" s="110" t="s">
        <v>15072</v>
      </c>
      <c r="SEG1" s="110" t="s">
        <v>15073</v>
      </c>
      <c r="SEH1" s="110" t="s">
        <v>15074</v>
      </c>
      <c r="SEI1" s="110" t="s">
        <v>15075</v>
      </c>
      <c r="SEJ1" s="110" t="s">
        <v>15076</v>
      </c>
      <c r="SEK1" s="110" t="s">
        <v>15077</v>
      </c>
      <c r="SEL1" s="110" t="s">
        <v>15078</v>
      </c>
      <c r="SEM1" s="110" t="s">
        <v>15079</v>
      </c>
      <c r="SEN1" s="110" t="s">
        <v>15080</v>
      </c>
      <c r="SEO1" s="110" t="s">
        <v>15081</v>
      </c>
      <c r="SEP1" s="110" t="s">
        <v>15082</v>
      </c>
      <c r="SEQ1" s="110" t="s">
        <v>15083</v>
      </c>
      <c r="SER1" s="110" t="s">
        <v>15084</v>
      </c>
      <c r="SES1" s="110" t="s">
        <v>15085</v>
      </c>
      <c r="SET1" s="110" t="s">
        <v>15086</v>
      </c>
      <c r="SEU1" s="110" t="s">
        <v>15087</v>
      </c>
      <c r="SEV1" s="110" t="s">
        <v>15088</v>
      </c>
      <c r="SEW1" s="110" t="s">
        <v>15089</v>
      </c>
      <c r="SEX1" s="110" t="s">
        <v>15090</v>
      </c>
      <c r="SEY1" s="110" t="s">
        <v>15091</v>
      </c>
      <c r="SEZ1" s="110" t="s">
        <v>15092</v>
      </c>
      <c r="SFA1" s="110" t="s">
        <v>15093</v>
      </c>
      <c r="SFB1" s="110" t="s">
        <v>15094</v>
      </c>
      <c r="SFC1" s="110" t="s">
        <v>15095</v>
      </c>
      <c r="SFD1" s="110" t="s">
        <v>15096</v>
      </c>
      <c r="SFE1" s="110" t="s">
        <v>15097</v>
      </c>
      <c r="SFF1" s="110" t="s">
        <v>15098</v>
      </c>
      <c r="SFG1" s="110" t="s">
        <v>15099</v>
      </c>
      <c r="SFH1" s="110" t="s">
        <v>15100</v>
      </c>
      <c r="SFI1" s="110" t="s">
        <v>15101</v>
      </c>
      <c r="SFJ1" s="110" t="s">
        <v>15102</v>
      </c>
      <c r="SFK1" s="110" t="s">
        <v>15103</v>
      </c>
      <c r="SFL1" s="110" t="s">
        <v>15104</v>
      </c>
      <c r="SFM1" s="110" t="s">
        <v>15105</v>
      </c>
      <c r="SFN1" s="110" t="s">
        <v>15106</v>
      </c>
      <c r="SFO1" s="110" t="s">
        <v>15107</v>
      </c>
      <c r="SFP1" s="110" t="s">
        <v>15108</v>
      </c>
      <c r="SFQ1" s="110" t="s">
        <v>15109</v>
      </c>
      <c r="SFR1" s="110" t="s">
        <v>15110</v>
      </c>
      <c r="SFS1" s="110" t="s">
        <v>15111</v>
      </c>
      <c r="SFT1" s="110" t="s">
        <v>15112</v>
      </c>
      <c r="SFU1" s="110" t="s">
        <v>15113</v>
      </c>
      <c r="SFV1" s="110" t="s">
        <v>15114</v>
      </c>
      <c r="SFW1" s="110" t="s">
        <v>15115</v>
      </c>
      <c r="SFX1" s="110" t="s">
        <v>15116</v>
      </c>
      <c r="SFY1" s="110" t="s">
        <v>15117</v>
      </c>
      <c r="SFZ1" s="110" t="s">
        <v>15118</v>
      </c>
      <c r="SGA1" s="110" t="s">
        <v>15119</v>
      </c>
      <c r="SGB1" s="110" t="s">
        <v>15120</v>
      </c>
      <c r="SGC1" s="110" t="s">
        <v>15121</v>
      </c>
      <c r="SGD1" s="110" t="s">
        <v>15122</v>
      </c>
      <c r="SGE1" s="110" t="s">
        <v>15123</v>
      </c>
      <c r="SGF1" s="110" t="s">
        <v>15124</v>
      </c>
      <c r="SGG1" s="110" t="s">
        <v>15125</v>
      </c>
      <c r="SGH1" s="110" t="s">
        <v>15126</v>
      </c>
      <c r="SGI1" s="110" t="s">
        <v>15127</v>
      </c>
      <c r="SGJ1" s="110" t="s">
        <v>15128</v>
      </c>
      <c r="SGK1" s="110" t="s">
        <v>15129</v>
      </c>
      <c r="SGL1" s="110" t="s">
        <v>15130</v>
      </c>
      <c r="SGM1" s="110" t="s">
        <v>15131</v>
      </c>
      <c r="SGN1" s="110" t="s">
        <v>15132</v>
      </c>
      <c r="SGO1" s="110" t="s">
        <v>15133</v>
      </c>
      <c r="SGP1" s="110" t="s">
        <v>15134</v>
      </c>
      <c r="SGQ1" s="110" t="s">
        <v>15135</v>
      </c>
      <c r="SGR1" s="110" t="s">
        <v>15136</v>
      </c>
      <c r="SGS1" s="110" t="s">
        <v>15137</v>
      </c>
      <c r="SGT1" s="110" t="s">
        <v>15138</v>
      </c>
      <c r="SGU1" s="110" t="s">
        <v>15139</v>
      </c>
      <c r="SGV1" s="110" t="s">
        <v>15140</v>
      </c>
      <c r="SGW1" s="110" t="s">
        <v>15141</v>
      </c>
      <c r="SGX1" s="110" t="s">
        <v>15142</v>
      </c>
      <c r="SGY1" s="110" t="s">
        <v>15143</v>
      </c>
      <c r="SGZ1" s="110" t="s">
        <v>15144</v>
      </c>
      <c r="SHA1" s="110" t="s">
        <v>15145</v>
      </c>
      <c r="SHB1" s="110" t="s">
        <v>15146</v>
      </c>
      <c r="SHC1" s="110" t="s">
        <v>15147</v>
      </c>
      <c r="SHD1" s="110" t="s">
        <v>15148</v>
      </c>
      <c r="SHE1" s="110" t="s">
        <v>15149</v>
      </c>
      <c r="SHF1" s="110" t="s">
        <v>15150</v>
      </c>
      <c r="SHG1" s="110" t="s">
        <v>15151</v>
      </c>
      <c r="SHH1" s="110" t="s">
        <v>15152</v>
      </c>
      <c r="SHI1" s="110" t="s">
        <v>15153</v>
      </c>
      <c r="SHJ1" s="110" t="s">
        <v>15154</v>
      </c>
      <c r="SHK1" s="110" t="s">
        <v>15155</v>
      </c>
      <c r="SHL1" s="110" t="s">
        <v>15156</v>
      </c>
      <c r="SHM1" s="110" t="s">
        <v>15157</v>
      </c>
      <c r="SHN1" s="110" t="s">
        <v>15158</v>
      </c>
      <c r="SHO1" s="110" t="s">
        <v>15159</v>
      </c>
      <c r="SHP1" s="110" t="s">
        <v>15160</v>
      </c>
      <c r="SHQ1" s="110" t="s">
        <v>15161</v>
      </c>
      <c r="SHR1" s="110" t="s">
        <v>15162</v>
      </c>
      <c r="SHS1" s="110" t="s">
        <v>15163</v>
      </c>
      <c r="SHT1" s="110" t="s">
        <v>15164</v>
      </c>
      <c r="SHU1" s="110" t="s">
        <v>15165</v>
      </c>
      <c r="SHV1" s="110" t="s">
        <v>15166</v>
      </c>
      <c r="SHW1" s="110" t="s">
        <v>15167</v>
      </c>
      <c r="SHX1" s="110" t="s">
        <v>15168</v>
      </c>
      <c r="SHY1" s="110" t="s">
        <v>15169</v>
      </c>
      <c r="SHZ1" s="110" t="s">
        <v>15170</v>
      </c>
      <c r="SIA1" s="110" t="s">
        <v>15171</v>
      </c>
      <c r="SIB1" s="110" t="s">
        <v>15172</v>
      </c>
      <c r="SIC1" s="110" t="s">
        <v>15173</v>
      </c>
      <c r="SID1" s="110" t="s">
        <v>15174</v>
      </c>
      <c r="SIE1" s="110" t="s">
        <v>15175</v>
      </c>
      <c r="SIF1" s="110" t="s">
        <v>15176</v>
      </c>
      <c r="SIG1" s="110" t="s">
        <v>15177</v>
      </c>
      <c r="SIH1" s="110" t="s">
        <v>15178</v>
      </c>
      <c r="SII1" s="110" t="s">
        <v>15179</v>
      </c>
      <c r="SIJ1" s="110" t="s">
        <v>15180</v>
      </c>
      <c r="SIK1" s="110" t="s">
        <v>15181</v>
      </c>
      <c r="SIL1" s="110" t="s">
        <v>15182</v>
      </c>
      <c r="SIM1" s="110" t="s">
        <v>15183</v>
      </c>
      <c r="SIN1" s="110" t="s">
        <v>15184</v>
      </c>
      <c r="SIO1" s="110" t="s">
        <v>15185</v>
      </c>
      <c r="SIP1" s="110" t="s">
        <v>15186</v>
      </c>
      <c r="SIQ1" s="110" t="s">
        <v>15187</v>
      </c>
      <c r="SIR1" s="110" t="s">
        <v>15188</v>
      </c>
      <c r="SIS1" s="110" t="s">
        <v>15189</v>
      </c>
      <c r="SIT1" s="110" t="s">
        <v>15190</v>
      </c>
      <c r="SIU1" s="110" t="s">
        <v>15191</v>
      </c>
      <c r="SIV1" s="110" t="s">
        <v>15192</v>
      </c>
      <c r="SIW1" s="110" t="s">
        <v>15193</v>
      </c>
      <c r="SIX1" s="110" t="s">
        <v>15194</v>
      </c>
      <c r="SIY1" s="110" t="s">
        <v>15195</v>
      </c>
      <c r="SIZ1" s="110" t="s">
        <v>15196</v>
      </c>
      <c r="SJA1" s="110" t="s">
        <v>15197</v>
      </c>
      <c r="SJB1" s="110" t="s">
        <v>15198</v>
      </c>
      <c r="SJC1" s="110" t="s">
        <v>15199</v>
      </c>
      <c r="SJD1" s="110" t="s">
        <v>15200</v>
      </c>
      <c r="SJE1" s="110" t="s">
        <v>15201</v>
      </c>
      <c r="SJF1" s="110" t="s">
        <v>15202</v>
      </c>
      <c r="SJG1" s="110" t="s">
        <v>15203</v>
      </c>
      <c r="SJH1" s="110" t="s">
        <v>15204</v>
      </c>
      <c r="SJI1" s="110" t="s">
        <v>15205</v>
      </c>
      <c r="SJJ1" s="110" t="s">
        <v>15206</v>
      </c>
      <c r="SJK1" s="110" t="s">
        <v>15207</v>
      </c>
      <c r="SJL1" s="110" t="s">
        <v>15208</v>
      </c>
      <c r="SJM1" s="110" t="s">
        <v>15209</v>
      </c>
      <c r="SJN1" s="110" t="s">
        <v>15210</v>
      </c>
      <c r="SJO1" s="110" t="s">
        <v>15211</v>
      </c>
      <c r="SJP1" s="110" t="s">
        <v>15212</v>
      </c>
      <c r="SJQ1" s="110" t="s">
        <v>15213</v>
      </c>
      <c r="SJR1" s="110" t="s">
        <v>15214</v>
      </c>
      <c r="SJS1" s="110" t="s">
        <v>15215</v>
      </c>
      <c r="SJT1" s="110" t="s">
        <v>15216</v>
      </c>
      <c r="SJU1" s="110" t="s">
        <v>15217</v>
      </c>
      <c r="SJV1" s="110" t="s">
        <v>15218</v>
      </c>
      <c r="SJW1" s="110" t="s">
        <v>15219</v>
      </c>
      <c r="SJX1" s="110" t="s">
        <v>15220</v>
      </c>
      <c r="SJY1" s="110" t="s">
        <v>15221</v>
      </c>
      <c r="SJZ1" s="110" t="s">
        <v>15222</v>
      </c>
      <c r="SKA1" s="110" t="s">
        <v>15223</v>
      </c>
      <c r="SKB1" s="110" t="s">
        <v>15224</v>
      </c>
      <c r="SKC1" s="110" t="s">
        <v>15225</v>
      </c>
      <c r="SKD1" s="110" t="s">
        <v>15226</v>
      </c>
      <c r="SKE1" s="110" t="s">
        <v>15227</v>
      </c>
      <c r="SKF1" s="110" t="s">
        <v>15228</v>
      </c>
      <c r="SKG1" s="110" t="s">
        <v>15229</v>
      </c>
      <c r="SKH1" s="110" t="s">
        <v>15230</v>
      </c>
      <c r="SKI1" s="110" t="s">
        <v>15231</v>
      </c>
      <c r="SKJ1" s="110" t="s">
        <v>15232</v>
      </c>
      <c r="SKK1" s="110" t="s">
        <v>15233</v>
      </c>
      <c r="SKL1" s="110" t="s">
        <v>15234</v>
      </c>
      <c r="SKM1" s="110" t="s">
        <v>15235</v>
      </c>
      <c r="SKN1" s="110" t="s">
        <v>15236</v>
      </c>
      <c r="SKO1" s="110" t="s">
        <v>15237</v>
      </c>
      <c r="SKP1" s="110" t="s">
        <v>15238</v>
      </c>
      <c r="SKQ1" s="110" t="s">
        <v>15239</v>
      </c>
      <c r="SKR1" s="110" t="s">
        <v>15240</v>
      </c>
      <c r="SKS1" s="110" t="s">
        <v>15241</v>
      </c>
      <c r="SKT1" s="110" t="s">
        <v>15242</v>
      </c>
      <c r="SKU1" s="110" t="s">
        <v>15243</v>
      </c>
      <c r="SKV1" s="110" t="s">
        <v>15244</v>
      </c>
      <c r="SKW1" s="110" t="s">
        <v>15245</v>
      </c>
      <c r="SKX1" s="110" t="s">
        <v>15246</v>
      </c>
      <c r="SKY1" s="110" t="s">
        <v>15247</v>
      </c>
      <c r="SKZ1" s="110" t="s">
        <v>15248</v>
      </c>
      <c r="SLA1" s="110" t="s">
        <v>15249</v>
      </c>
      <c r="SLB1" s="110" t="s">
        <v>15250</v>
      </c>
      <c r="SLC1" s="110" t="s">
        <v>15251</v>
      </c>
      <c r="SLD1" s="110" t="s">
        <v>15252</v>
      </c>
      <c r="SLE1" s="110" t="s">
        <v>15253</v>
      </c>
      <c r="SLF1" s="110" t="s">
        <v>15254</v>
      </c>
      <c r="SLG1" s="110" t="s">
        <v>15255</v>
      </c>
      <c r="SLH1" s="110" t="s">
        <v>15256</v>
      </c>
      <c r="SLI1" s="110" t="s">
        <v>15257</v>
      </c>
      <c r="SLJ1" s="110" t="s">
        <v>15258</v>
      </c>
      <c r="SLK1" s="110" t="s">
        <v>15259</v>
      </c>
      <c r="SLL1" s="110" t="s">
        <v>15260</v>
      </c>
      <c r="SLM1" s="110" t="s">
        <v>15261</v>
      </c>
      <c r="SLN1" s="110" t="s">
        <v>15262</v>
      </c>
      <c r="SLO1" s="110" t="s">
        <v>15263</v>
      </c>
      <c r="SLP1" s="110" t="s">
        <v>15264</v>
      </c>
      <c r="SLQ1" s="110" t="s">
        <v>15265</v>
      </c>
      <c r="SLR1" s="110" t="s">
        <v>15266</v>
      </c>
      <c r="SLS1" s="110" t="s">
        <v>15267</v>
      </c>
      <c r="SLT1" s="110" t="s">
        <v>15268</v>
      </c>
      <c r="SLU1" s="110" t="s">
        <v>15269</v>
      </c>
      <c r="SLV1" s="110" t="s">
        <v>15270</v>
      </c>
      <c r="SLW1" s="110" t="s">
        <v>15271</v>
      </c>
      <c r="SLX1" s="110" t="s">
        <v>15272</v>
      </c>
      <c r="SLY1" s="110" t="s">
        <v>15273</v>
      </c>
      <c r="SLZ1" s="110" t="s">
        <v>15274</v>
      </c>
      <c r="SMA1" s="110" t="s">
        <v>15275</v>
      </c>
      <c r="SMB1" s="110" t="s">
        <v>15276</v>
      </c>
      <c r="SMC1" s="110" t="s">
        <v>15277</v>
      </c>
      <c r="SMD1" s="110" t="s">
        <v>15278</v>
      </c>
      <c r="SME1" s="110" t="s">
        <v>15279</v>
      </c>
      <c r="SMF1" s="110" t="s">
        <v>15280</v>
      </c>
      <c r="SMG1" s="110" t="s">
        <v>15281</v>
      </c>
      <c r="SMH1" s="110" t="s">
        <v>15282</v>
      </c>
      <c r="SMI1" s="110" t="s">
        <v>15283</v>
      </c>
      <c r="SMJ1" s="110" t="s">
        <v>15284</v>
      </c>
      <c r="SMK1" s="110" t="s">
        <v>15285</v>
      </c>
      <c r="SML1" s="110" t="s">
        <v>15286</v>
      </c>
      <c r="SMM1" s="110" t="s">
        <v>15287</v>
      </c>
      <c r="SMN1" s="110" t="s">
        <v>15288</v>
      </c>
      <c r="SMO1" s="110" t="s">
        <v>15289</v>
      </c>
      <c r="SMP1" s="110" t="s">
        <v>15290</v>
      </c>
      <c r="SMQ1" s="110" t="s">
        <v>15291</v>
      </c>
      <c r="SMR1" s="110" t="s">
        <v>15292</v>
      </c>
      <c r="SMS1" s="110" t="s">
        <v>15293</v>
      </c>
      <c r="SMT1" s="110" t="s">
        <v>15294</v>
      </c>
      <c r="SMU1" s="110" t="s">
        <v>15295</v>
      </c>
      <c r="SMV1" s="110" t="s">
        <v>15296</v>
      </c>
      <c r="SMW1" s="110" t="s">
        <v>15297</v>
      </c>
      <c r="SMX1" s="110" t="s">
        <v>15298</v>
      </c>
      <c r="SMY1" s="110" t="s">
        <v>15299</v>
      </c>
      <c r="SMZ1" s="110" t="s">
        <v>15300</v>
      </c>
      <c r="SNA1" s="110" t="s">
        <v>15301</v>
      </c>
      <c r="SNB1" s="110" t="s">
        <v>15302</v>
      </c>
      <c r="SNC1" s="110" t="s">
        <v>15303</v>
      </c>
      <c r="SND1" s="110" t="s">
        <v>15304</v>
      </c>
      <c r="SNE1" s="110" t="s">
        <v>15305</v>
      </c>
      <c r="SNF1" s="110" t="s">
        <v>15306</v>
      </c>
      <c r="SNG1" s="110" t="s">
        <v>15307</v>
      </c>
      <c r="SNH1" s="110" t="s">
        <v>15308</v>
      </c>
      <c r="SNI1" s="110" t="s">
        <v>15309</v>
      </c>
      <c r="SNJ1" s="110" t="s">
        <v>15310</v>
      </c>
      <c r="SNK1" s="110" t="s">
        <v>15311</v>
      </c>
      <c r="SNL1" s="110" t="s">
        <v>15312</v>
      </c>
      <c r="SNM1" s="110" t="s">
        <v>15313</v>
      </c>
      <c r="SNN1" s="110" t="s">
        <v>15314</v>
      </c>
      <c r="SNO1" s="110" t="s">
        <v>15315</v>
      </c>
      <c r="SNP1" s="110" t="s">
        <v>15316</v>
      </c>
      <c r="SNQ1" s="110" t="s">
        <v>15317</v>
      </c>
      <c r="SNR1" s="110" t="s">
        <v>15318</v>
      </c>
      <c r="SNS1" s="110" t="s">
        <v>15319</v>
      </c>
      <c r="SNT1" s="110" t="s">
        <v>15320</v>
      </c>
      <c r="SNU1" s="110" t="s">
        <v>15321</v>
      </c>
      <c r="SNV1" s="110" t="s">
        <v>15322</v>
      </c>
      <c r="SNW1" s="110" t="s">
        <v>15323</v>
      </c>
      <c r="SNX1" s="110" t="s">
        <v>15324</v>
      </c>
      <c r="SNY1" s="110" t="s">
        <v>15325</v>
      </c>
      <c r="SNZ1" s="110" t="s">
        <v>15326</v>
      </c>
      <c r="SOA1" s="110" t="s">
        <v>15327</v>
      </c>
      <c r="SOB1" s="110" t="s">
        <v>15328</v>
      </c>
      <c r="SOC1" s="110" t="s">
        <v>15329</v>
      </c>
      <c r="SOD1" s="110" t="s">
        <v>15330</v>
      </c>
      <c r="SOE1" s="110" t="s">
        <v>15331</v>
      </c>
      <c r="SOF1" s="110" t="s">
        <v>15332</v>
      </c>
      <c r="SOG1" s="110" t="s">
        <v>15333</v>
      </c>
      <c r="SOH1" s="110" t="s">
        <v>15334</v>
      </c>
      <c r="SOI1" s="110" t="s">
        <v>15335</v>
      </c>
      <c r="SOJ1" s="110" t="s">
        <v>15336</v>
      </c>
      <c r="SOK1" s="110" t="s">
        <v>15337</v>
      </c>
      <c r="SOL1" s="110" t="s">
        <v>15338</v>
      </c>
      <c r="SOM1" s="110" t="s">
        <v>15339</v>
      </c>
      <c r="SON1" s="110" t="s">
        <v>15340</v>
      </c>
      <c r="SOO1" s="110" t="s">
        <v>15341</v>
      </c>
      <c r="SOP1" s="110" t="s">
        <v>15342</v>
      </c>
      <c r="SOQ1" s="110" t="s">
        <v>15343</v>
      </c>
      <c r="SOR1" s="110" t="s">
        <v>15344</v>
      </c>
      <c r="SOS1" s="110" t="s">
        <v>15345</v>
      </c>
      <c r="SOT1" s="110" t="s">
        <v>15346</v>
      </c>
      <c r="SOU1" s="110" t="s">
        <v>15347</v>
      </c>
      <c r="SOV1" s="110" t="s">
        <v>15348</v>
      </c>
      <c r="SOW1" s="110" t="s">
        <v>15349</v>
      </c>
      <c r="SOX1" s="110" t="s">
        <v>15350</v>
      </c>
      <c r="SOY1" s="110" t="s">
        <v>15351</v>
      </c>
      <c r="SOZ1" s="110" t="s">
        <v>15352</v>
      </c>
      <c r="SPA1" s="110" t="s">
        <v>15353</v>
      </c>
      <c r="SPB1" s="110" t="s">
        <v>15354</v>
      </c>
      <c r="SPC1" s="110" t="s">
        <v>15355</v>
      </c>
      <c r="SPD1" s="110" t="s">
        <v>15356</v>
      </c>
      <c r="SPE1" s="110" t="s">
        <v>15357</v>
      </c>
      <c r="SPF1" s="110" t="s">
        <v>15358</v>
      </c>
      <c r="SPG1" s="110" t="s">
        <v>15359</v>
      </c>
      <c r="SPH1" s="110" t="s">
        <v>15360</v>
      </c>
      <c r="SPI1" s="110" t="s">
        <v>15361</v>
      </c>
      <c r="SPJ1" s="110" t="s">
        <v>15362</v>
      </c>
      <c r="SPK1" s="110" t="s">
        <v>15363</v>
      </c>
      <c r="SPL1" s="110" t="s">
        <v>15364</v>
      </c>
      <c r="SPM1" s="110" t="s">
        <v>15365</v>
      </c>
      <c r="SPN1" s="110" t="s">
        <v>15366</v>
      </c>
      <c r="SPO1" s="110" t="s">
        <v>15367</v>
      </c>
      <c r="SPP1" s="110" t="s">
        <v>15368</v>
      </c>
      <c r="SPQ1" s="110" t="s">
        <v>15369</v>
      </c>
      <c r="SPR1" s="110" t="s">
        <v>15370</v>
      </c>
      <c r="SPS1" s="110" t="s">
        <v>15371</v>
      </c>
      <c r="SPT1" s="110" t="s">
        <v>15372</v>
      </c>
      <c r="SPU1" s="110" t="s">
        <v>15373</v>
      </c>
      <c r="SPV1" s="110" t="s">
        <v>15374</v>
      </c>
      <c r="SPW1" s="110" t="s">
        <v>15375</v>
      </c>
      <c r="SPX1" s="110" t="s">
        <v>15376</v>
      </c>
      <c r="SPY1" s="110" t="s">
        <v>15377</v>
      </c>
      <c r="SPZ1" s="110" t="s">
        <v>15378</v>
      </c>
      <c r="SQA1" s="110" t="s">
        <v>15379</v>
      </c>
      <c r="SQB1" s="110" t="s">
        <v>15380</v>
      </c>
      <c r="SQC1" s="110" t="s">
        <v>15381</v>
      </c>
      <c r="SQD1" s="110" t="s">
        <v>15382</v>
      </c>
      <c r="SQE1" s="110" t="s">
        <v>15383</v>
      </c>
      <c r="SQF1" s="110" t="s">
        <v>15384</v>
      </c>
      <c r="SQG1" s="110" t="s">
        <v>15385</v>
      </c>
      <c r="SQH1" s="110" t="s">
        <v>15386</v>
      </c>
      <c r="SQI1" s="110" t="s">
        <v>15387</v>
      </c>
      <c r="SQJ1" s="110" t="s">
        <v>15388</v>
      </c>
      <c r="SQK1" s="110" t="s">
        <v>15389</v>
      </c>
      <c r="SQL1" s="110" t="s">
        <v>15390</v>
      </c>
      <c r="SQM1" s="110" t="s">
        <v>15391</v>
      </c>
      <c r="SQN1" s="110" t="s">
        <v>15392</v>
      </c>
      <c r="SQO1" s="110" t="s">
        <v>15393</v>
      </c>
      <c r="SQP1" s="110" t="s">
        <v>15394</v>
      </c>
      <c r="SQQ1" s="110" t="s">
        <v>15395</v>
      </c>
      <c r="SQR1" s="110" t="s">
        <v>15396</v>
      </c>
      <c r="SQS1" s="110" t="s">
        <v>15397</v>
      </c>
      <c r="SQT1" s="110" t="s">
        <v>15398</v>
      </c>
      <c r="SQU1" s="110" t="s">
        <v>15399</v>
      </c>
      <c r="SQV1" s="110" t="s">
        <v>15400</v>
      </c>
      <c r="SQW1" s="110" t="s">
        <v>15401</v>
      </c>
      <c r="SQX1" s="110" t="s">
        <v>15402</v>
      </c>
      <c r="SQY1" s="110" t="s">
        <v>15403</v>
      </c>
      <c r="SQZ1" s="110" t="s">
        <v>15404</v>
      </c>
      <c r="SRA1" s="110" t="s">
        <v>15405</v>
      </c>
      <c r="SRB1" s="110" t="s">
        <v>15406</v>
      </c>
      <c r="SRC1" s="110" t="s">
        <v>15407</v>
      </c>
      <c r="SRD1" s="110" t="s">
        <v>15408</v>
      </c>
      <c r="SRE1" s="110" t="s">
        <v>15409</v>
      </c>
      <c r="SRF1" s="110" t="s">
        <v>15410</v>
      </c>
      <c r="SRG1" s="110" t="s">
        <v>15411</v>
      </c>
      <c r="SRH1" s="110" t="s">
        <v>15412</v>
      </c>
      <c r="SRI1" s="110" t="s">
        <v>15413</v>
      </c>
      <c r="SRJ1" s="110" t="s">
        <v>15414</v>
      </c>
      <c r="SRK1" s="110" t="s">
        <v>15415</v>
      </c>
      <c r="SRL1" s="110" t="s">
        <v>15416</v>
      </c>
      <c r="SRM1" s="110" t="s">
        <v>15417</v>
      </c>
      <c r="SRN1" s="110" t="s">
        <v>15418</v>
      </c>
      <c r="SRO1" s="110" t="s">
        <v>15419</v>
      </c>
      <c r="SRP1" s="110" t="s">
        <v>15420</v>
      </c>
      <c r="SRQ1" s="110" t="s">
        <v>15421</v>
      </c>
      <c r="SRR1" s="110" t="s">
        <v>15422</v>
      </c>
      <c r="SRS1" s="110" t="s">
        <v>15423</v>
      </c>
      <c r="SRT1" s="110" t="s">
        <v>15424</v>
      </c>
      <c r="SRU1" s="110" t="s">
        <v>15425</v>
      </c>
      <c r="SRV1" s="110" t="s">
        <v>15426</v>
      </c>
      <c r="SRW1" s="110" t="s">
        <v>15427</v>
      </c>
      <c r="SRX1" s="110" t="s">
        <v>15428</v>
      </c>
      <c r="SRY1" s="110" t="s">
        <v>15429</v>
      </c>
      <c r="SRZ1" s="110" t="s">
        <v>15430</v>
      </c>
      <c r="SSA1" s="110" t="s">
        <v>15431</v>
      </c>
      <c r="SSB1" s="110" t="s">
        <v>15432</v>
      </c>
      <c r="SSC1" s="110" t="s">
        <v>15433</v>
      </c>
      <c r="SSD1" s="110" t="s">
        <v>15434</v>
      </c>
      <c r="SSE1" s="110" t="s">
        <v>15435</v>
      </c>
      <c r="SSF1" s="110" t="s">
        <v>15436</v>
      </c>
      <c r="SSG1" s="110" t="s">
        <v>15437</v>
      </c>
      <c r="SSH1" s="110" t="s">
        <v>15438</v>
      </c>
      <c r="SSI1" s="110" t="s">
        <v>15439</v>
      </c>
      <c r="SSJ1" s="110" t="s">
        <v>15440</v>
      </c>
      <c r="SSK1" s="110" t="s">
        <v>15441</v>
      </c>
      <c r="SSL1" s="110" t="s">
        <v>15442</v>
      </c>
      <c r="SSM1" s="110" t="s">
        <v>15443</v>
      </c>
      <c r="SSN1" s="110" t="s">
        <v>15444</v>
      </c>
      <c r="SSO1" s="110" t="s">
        <v>15445</v>
      </c>
      <c r="SSP1" s="110" t="s">
        <v>15446</v>
      </c>
      <c r="SSQ1" s="110" t="s">
        <v>15447</v>
      </c>
      <c r="SSR1" s="110" t="s">
        <v>15448</v>
      </c>
      <c r="SSS1" s="110" t="s">
        <v>15449</v>
      </c>
      <c r="SST1" s="110" t="s">
        <v>15450</v>
      </c>
      <c r="SSU1" s="110" t="s">
        <v>15451</v>
      </c>
      <c r="SSV1" s="110" t="s">
        <v>15452</v>
      </c>
      <c r="SSW1" s="110" t="s">
        <v>15453</v>
      </c>
      <c r="SSX1" s="110" t="s">
        <v>15454</v>
      </c>
      <c r="SSY1" s="110" t="s">
        <v>15455</v>
      </c>
      <c r="SSZ1" s="110" t="s">
        <v>15456</v>
      </c>
      <c r="STA1" s="110" t="s">
        <v>15457</v>
      </c>
      <c r="STB1" s="110" t="s">
        <v>15458</v>
      </c>
      <c r="STC1" s="110" t="s">
        <v>15459</v>
      </c>
      <c r="STD1" s="110" t="s">
        <v>15460</v>
      </c>
      <c r="STE1" s="110" t="s">
        <v>15461</v>
      </c>
      <c r="STF1" s="110" t="s">
        <v>15462</v>
      </c>
      <c r="STG1" s="110" t="s">
        <v>15463</v>
      </c>
      <c r="STH1" s="110" t="s">
        <v>15464</v>
      </c>
      <c r="STI1" s="110" t="s">
        <v>15465</v>
      </c>
      <c r="STJ1" s="110" t="s">
        <v>15466</v>
      </c>
      <c r="STK1" s="110" t="s">
        <v>15467</v>
      </c>
      <c r="STL1" s="110" t="s">
        <v>15468</v>
      </c>
      <c r="STM1" s="110" t="s">
        <v>15469</v>
      </c>
      <c r="STN1" s="110" t="s">
        <v>15470</v>
      </c>
      <c r="STO1" s="110" t="s">
        <v>15471</v>
      </c>
      <c r="STP1" s="110" t="s">
        <v>15472</v>
      </c>
      <c r="STQ1" s="110" t="s">
        <v>15473</v>
      </c>
      <c r="STR1" s="110" t="s">
        <v>15474</v>
      </c>
      <c r="STS1" s="110" t="s">
        <v>15475</v>
      </c>
      <c r="STT1" s="110" t="s">
        <v>15476</v>
      </c>
      <c r="STU1" s="110" t="s">
        <v>15477</v>
      </c>
      <c r="STV1" s="110" t="s">
        <v>15478</v>
      </c>
      <c r="STW1" s="110" t="s">
        <v>15479</v>
      </c>
      <c r="STX1" s="110" t="s">
        <v>15480</v>
      </c>
      <c r="STY1" s="110" t="s">
        <v>15481</v>
      </c>
      <c r="STZ1" s="110" t="s">
        <v>15482</v>
      </c>
      <c r="SUA1" s="110" t="s">
        <v>15483</v>
      </c>
      <c r="SUB1" s="110" t="s">
        <v>15484</v>
      </c>
      <c r="SUC1" s="110" t="s">
        <v>15485</v>
      </c>
      <c r="SUD1" s="110" t="s">
        <v>15486</v>
      </c>
      <c r="SUE1" s="110" t="s">
        <v>15487</v>
      </c>
      <c r="SUF1" s="110" t="s">
        <v>15488</v>
      </c>
      <c r="SUG1" s="110" t="s">
        <v>15489</v>
      </c>
      <c r="SUH1" s="110" t="s">
        <v>15490</v>
      </c>
      <c r="SUI1" s="110" t="s">
        <v>15491</v>
      </c>
      <c r="SUJ1" s="110" t="s">
        <v>15492</v>
      </c>
      <c r="SUK1" s="110" t="s">
        <v>15493</v>
      </c>
      <c r="SUL1" s="110" t="s">
        <v>15494</v>
      </c>
      <c r="SUM1" s="110" t="s">
        <v>15495</v>
      </c>
      <c r="SUN1" s="110" t="s">
        <v>15496</v>
      </c>
      <c r="SUO1" s="110" t="s">
        <v>15497</v>
      </c>
      <c r="SUP1" s="110" t="s">
        <v>15498</v>
      </c>
      <c r="SUQ1" s="110" t="s">
        <v>15499</v>
      </c>
      <c r="SUR1" s="110" t="s">
        <v>15500</v>
      </c>
      <c r="SUS1" s="110" t="s">
        <v>15501</v>
      </c>
      <c r="SUT1" s="110" t="s">
        <v>15502</v>
      </c>
      <c r="SUU1" s="110" t="s">
        <v>15503</v>
      </c>
      <c r="SUV1" s="110" t="s">
        <v>15504</v>
      </c>
      <c r="SUW1" s="110" t="s">
        <v>15505</v>
      </c>
      <c r="SUX1" s="110" t="s">
        <v>15506</v>
      </c>
      <c r="SUY1" s="110" t="s">
        <v>15507</v>
      </c>
      <c r="SUZ1" s="110" t="s">
        <v>15508</v>
      </c>
      <c r="SVA1" s="110" t="s">
        <v>15509</v>
      </c>
      <c r="SVB1" s="110" t="s">
        <v>15510</v>
      </c>
      <c r="SVC1" s="110" t="s">
        <v>15511</v>
      </c>
      <c r="SVD1" s="110" t="s">
        <v>15512</v>
      </c>
      <c r="SVE1" s="110" t="s">
        <v>15513</v>
      </c>
      <c r="SVF1" s="110" t="s">
        <v>15514</v>
      </c>
      <c r="SVG1" s="110" t="s">
        <v>15515</v>
      </c>
      <c r="SVH1" s="110" t="s">
        <v>15516</v>
      </c>
      <c r="SVI1" s="110" t="s">
        <v>15517</v>
      </c>
      <c r="SVJ1" s="110" t="s">
        <v>15518</v>
      </c>
      <c r="SVK1" s="110" t="s">
        <v>15519</v>
      </c>
      <c r="SVL1" s="110" t="s">
        <v>15520</v>
      </c>
      <c r="SVM1" s="110" t="s">
        <v>15521</v>
      </c>
      <c r="SVN1" s="110" t="s">
        <v>15522</v>
      </c>
      <c r="SVO1" s="110" t="s">
        <v>15523</v>
      </c>
      <c r="SVP1" s="110" t="s">
        <v>15524</v>
      </c>
      <c r="SVQ1" s="110" t="s">
        <v>15525</v>
      </c>
      <c r="SVR1" s="110" t="s">
        <v>15526</v>
      </c>
      <c r="SVS1" s="110" t="s">
        <v>15527</v>
      </c>
      <c r="SVT1" s="110" t="s">
        <v>15528</v>
      </c>
      <c r="SVU1" s="110" t="s">
        <v>15529</v>
      </c>
      <c r="SVV1" s="110" t="s">
        <v>15530</v>
      </c>
      <c r="SVW1" s="110" t="s">
        <v>15531</v>
      </c>
      <c r="SVX1" s="110" t="s">
        <v>15532</v>
      </c>
      <c r="SVY1" s="110" t="s">
        <v>15533</v>
      </c>
      <c r="SVZ1" s="110" t="s">
        <v>15534</v>
      </c>
      <c r="SWA1" s="110" t="s">
        <v>15535</v>
      </c>
      <c r="SWB1" s="110" t="s">
        <v>15536</v>
      </c>
      <c r="SWC1" s="110" t="s">
        <v>15537</v>
      </c>
      <c r="SWD1" s="110" t="s">
        <v>15538</v>
      </c>
      <c r="SWE1" s="110" t="s">
        <v>15539</v>
      </c>
      <c r="SWF1" s="110" t="s">
        <v>15540</v>
      </c>
      <c r="SWG1" s="110" t="s">
        <v>15541</v>
      </c>
      <c r="SWH1" s="110" t="s">
        <v>15542</v>
      </c>
      <c r="SWI1" s="110" t="s">
        <v>15543</v>
      </c>
      <c r="SWJ1" s="110" t="s">
        <v>15544</v>
      </c>
      <c r="SWK1" s="110" t="s">
        <v>15545</v>
      </c>
      <c r="SWL1" s="110" t="s">
        <v>15546</v>
      </c>
      <c r="SWM1" s="110" t="s">
        <v>15547</v>
      </c>
      <c r="SWN1" s="110" t="s">
        <v>15548</v>
      </c>
      <c r="SWO1" s="110" t="s">
        <v>15549</v>
      </c>
      <c r="SWP1" s="110" t="s">
        <v>15550</v>
      </c>
      <c r="SWQ1" s="110" t="s">
        <v>15551</v>
      </c>
      <c r="SWR1" s="110" t="s">
        <v>15552</v>
      </c>
      <c r="SWS1" s="110" t="s">
        <v>15553</v>
      </c>
      <c r="SWT1" s="110" t="s">
        <v>15554</v>
      </c>
      <c r="SWU1" s="110" t="s">
        <v>15555</v>
      </c>
      <c r="SWV1" s="110" t="s">
        <v>15556</v>
      </c>
      <c r="SWW1" s="110" t="s">
        <v>15557</v>
      </c>
      <c r="SWX1" s="110" t="s">
        <v>15558</v>
      </c>
      <c r="SWY1" s="110" t="s">
        <v>15559</v>
      </c>
      <c r="SWZ1" s="110" t="s">
        <v>15560</v>
      </c>
      <c r="SXA1" s="110" t="s">
        <v>15561</v>
      </c>
      <c r="SXB1" s="110" t="s">
        <v>15562</v>
      </c>
      <c r="SXC1" s="110" t="s">
        <v>15563</v>
      </c>
      <c r="SXD1" s="110" t="s">
        <v>15564</v>
      </c>
      <c r="SXE1" s="110" t="s">
        <v>15565</v>
      </c>
      <c r="SXF1" s="110" t="s">
        <v>15566</v>
      </c>
      <c r="SXG1" s="110" t="s">
        <v>15567</v>
      </c>
      <c r="SXH1" s="110" t="s">
        <v>15568</v>
      </c>
      <c r="SXI1" s="110" t="s">
        <v>15569</v>
      </c>
      <c r="SXJ1" s="110" t="s">
        <v>15570</v>
      </c>
      <c r="SXK1" s="110" t="s">
        <v>15571</v>
      </c>
      <c r="SXL1" s="110" t="s">
        <v>15572</v>
      </c>
      <c r="SXM1" s="110" t="s">
        <v>15573</v>
      </c>
      <c r="SXN1" s="110" t="s">
        <v>15574</v>
      </c>
      <c r="SXO1" s="110" t="s">
        <v>15575</v>
      </c>
      <c r="SXP1" s="110" t="s">
        <v>15576</v>
      </c>
      <c r="SXQ1" s="110" t="s">
        <v>15577</v>
      </c>
      <c r="SXR1" s="110" t="s">
        <v>15578</v>
      </c>
      <c r="SXS1" s="110" t="s">
        <v>15579</v>
      </c>
      <c r="SXT1" s="110" t="s">
        <v>15580</v>
      </c>
      <c r="SXU1" s="110" t="s">
        <v>15581</v>
      </c>
      <c r="SXV1" s="110" t="s">
        <v>15582</v>
      </c>
      <c r="SXW1" s="110" t="s">
        <v>15583</v>
      </c>
      <c r="SXX1" s="110" t="s">
        <v>15584</v>
      </c>
      <c r="SXY1" s="110" t="s">
        <v>15585</v>
      </c>
      <c r="SXZ1" s="110" t="s">
        <v>15586</v>
      </c>
      <c r="SYA1" s="110" t="s">
        <v>15587</v>
      </c>
      <c r="SYB1" s="110" t="s">
        <v>15588</v>
      </c>
      <c r="SYC1" s="110" t="s">
        <v>15589</v>
      </c>
      <c r="SYD1" s="110" t="s">
        <v>15590</v>
      </c>
      <c r="SYE1" s="110" t="s">
        <v>15591</v>
      </c>
      <c r="SYF1" s="110" t="s">
        <v>15592</v>
      </c>
      <c r="SYG1" s="110" t="s">
        <v>15593</v>
      </c>
      <c r="SYH1" s="110" t="s">
        <v>15594</v>
      </c>
      <c r="SYI1" s="110" t="s">
        <v>15595</v>
      </c>
      <c r="SYJ1" s="110" t="s">
        <v>15596</v>
      </c>
      <c r="SYK1" s="110" t="s">
        <v>15597</v>
      </c>
      <c r="SYL1" s="110" t="s">
        <v>15598</v>
      </c>
      <c r="SYM1" s="110" t="s">
        <v>15599</v>
      </c>
      <c r="SYN1" s="110" t="s">
        <v>15600</v>
      </c>
      <c r="SYO1" s="110" t="s">
        <v>15601</v>
      </c>
      <c r="SYP1" s="110" t="s">
        <v>15602</v>
      </c>
      <c r="SYQ1" s="110" t="s">
        <v>15603</v>
      </c>
      <c r="SYR1" s="110" t="s">
        <v>15604</v>
      </c>
      <c r="SYS1" s="110" t="s">
        <v>15605</v>
      </c>
      <c r="SYT1" s="110" t="s">
        <v>15606</v>
      </c>
      <c r="SYU1" s="110" t="s">
        <v>15607</v>
      </c>
      <c r="SYV1" s="110" t="s">
        <v>15608</v>
      </c>
      <c r="SYW1" s="110" t="s">
        <v>15609</v>
      </c>
      <c r="SYX1" s="110" t="s">
        <v>15610</v>
      </c>
      <c r="SYY1" s="110" t="s">
        <v>15611</v>
      </c>
      <c r="SYZ1" s="110" t="s">
        <v>15612</v>
      </c>
      <c r="SZA1" s="110" t="s">
        <v>15613</v>
      </c>
      <c r="SZB1" s="110" t="s">
        <v>15614</v>
      </c>
      <c r="SZC1" s="110" t="s">
        <v>15615</v>
      </c>
      <c r="SZD1" s="110" t="s">
        <v>15616</v>
      </c>
      <c r="SZE1" s="110" t="s">
        <v>15617</v>
      </c>
      <c r="SZF1" s="110" t="s">
        <v>15618</v>
      </c>
      <c r="SZG1" s="110" t="s">
        <v>15619</v>
      </c>
      <c r="SZH1" s="110" t="s">
        <v>15620</v>
      </c>
      <c r="SZI1" s="110" t="s">
        <v>15621</v>
      </c>
      <c r="SZJ1" s="110" t="s">
        <v>15622</v>
      </c>
      <c r="SZK1" s="110" t="s">
        <v>15623</v>
      </c>
      <c r="SZL1" s="110" t="s">
        <v>15624</v>
      </c>
      <c r="SZM1" s="110" t="s">
        <v>15625</v>
      </c>
      <c r="SZN1" s="110" t="s">
        <v>15626</v>
      </c>
      <c r="SZO1" s="110" t="s">
        <v>15627</v>
      </c>
      <c r="SZP1" s="110" t="s">
        <v>15628</v>
      </c>
      <c r="SZQ1" s="110" t="s">
        <v>15629</v>
      </c>
      <c r="SZR1" s="110" t="s">
        <v>15630</v>
      </c>
      <c r="SZS1" s="110" t="s">
        <v>15631</v>
      </c>
      <c r="SZT1" s="110" t="s">
        <v>15632</v>
      </c>
      <c r="SZU1" s="110" t="s">
        <v>15633</v>
      </c>
      <c r="SZV1" s="110" t="s">
        <v>15634</v>
      </c>
      <c r="SZW1" s="110" t="s">
        <v>15635</v>
      </c>
      <c r="SZX1" s="110" t="s">
        <v>15636</v>
      </c>
      <c r="SZY1" s="110" t="s">
        <v>15637</v>
      </c>
      <c r="SZZ1" s="110" t="s">
        <v>15638</v>
      </c>
      <c r="TAA1" s="110" t="s">
        <v>15639</v>
      </c>
      <c r="TAB1" s="110" t="s">
        <v>15640</v>
      </c>
      <c r="TAC1" s="110" t="s">
        <v>15641</v>
      </c>
      <c r="TAD1" s="110" t="s">
        <v>15642</v>
      </c>
      <c r="TAE1" s="110" t="s">
        <v>15643</v>
      </c>
      <c r="TAF1" s="110" t="s">
        <v>15644</v>
      </c>
      <c r="TAG1" s="110" t="s">
        <v>15645</v>
      </c>
      <c r="TAH1" s="110" t="s">
        <v>15646</v>
      </c>
      <c r="TAI1" s="110" t="s">
        <v>15647</v>
      </c>
      <c r="TAJ1" s="110" t="s">
        <v>15648</v>
      </c>
      <c r="TAK1" s="110" t="s">
        <v>15649</v>
      </c>
      <c r="TAL1" s="110" t="s">
        <v>15650</v>
      </c>
      <c r="TAM1" s="110" t="s">
        <v>15651</v>
      </c>
      <c r="TAN1" s="110" t="s">
        <v>15652</v>
      </c>
      <c r="TAO1" s="110" t="s">
        <v>15653</v>
      </c>
      <c r="TAP1" s="110" t="s">
        <v>15654</v>
      </c>
      <c r="TAQ1" s="110" t="s">
        <v>15655</v>
      </c>
      <c r="TAR1" s="110" t="s">
        <v>15656</v>
      </c>
      <c r="TAS1" s="110" t="s">
        <v>15657</v>
      </c>
      <c r="TAT1" s="110" t="s">
        <v>15658</v>
      </c>
      <c r="TAU1" s="110" t="s">
        <v>15659</v>
      </c>
      <c r="TAV1" s="110" t="s">
        <v>15660</v>
      </c>
      <c r="TAW1" s="110" t="s">
        <v>15661</v>
      </c>
      <c r="TAX1" s="110" t="s">
        <v>15662</v>
      </c>
      <c r="TAY1" s="110" t="s">
        <v>15663</v>
      </c>
      <c r="TAZ1" s="110" t="s">
        <v>15664</v>
      </c>
      <c r="TBA1" s="110" t="s">
        <v>15665</v>
      </c>
      <c r="TBB1" s="110" t="s">
        <v>15666</v>
      </c>
      <c r="TBC1" s="110" t="s">
        <v>15667</v>
      </c>
      <c r="TBD1" s="110" t="s">
        <v>15668</v>
      </c>
      <c r="TBE1" s="110" t="s">
        <v>15669</v>
      </c>
      <c r="TBF1" s="110" t="s">
        <v>15670</v>
      </c>
      <c r="TBG1" s="110" t="s">
        <v>15671</v>
      </c>
      <c r="TBH1" s="110" t="s">
        <v>15672</v>
      </c>
      <c r="TBI1" s="110" t="s">
        <v>15673</v>
      </c>
      <c r="TBJ1" s="110" t="s">
        <v>15674</v>
      </c>
      <c r="TBK1" s="110" t="s">
        <v>15675</v>
      </c>
      <c r="TBL1" s="110" t="s">
        <v>15676</v>
      </c>
      <c r="TBM1" s="110" t="s">
        <v>15677</v>
      </c>
      <c r="TBN1" s="110" t="s">
        <v>15678</v>
      </c>
      <c r="TBO1" s="110" t="s">
        <v>15679</v>
      </c>
      <c r="TBP1" s="110" t="s">
        <v>15680</v>
      </c>
      <c r="TBQ1" s="110" t="s">
        <v>15681</v>
      </c>
      <c r="TBR1" s="110" t="s">
        <v>15682</v>
      </c>
      <c r="TBS1" s="110" t="s">
        <v>15683</v>
      </c>
      <c r="TBT1" s="110" t="s">
        <v>15684</v>
      </c>
      <c r="TBU1" s="110" t="s">
        <v>15685</v>
      </c>
      <c r="TBV1" s="110" t="s">
        <v>15686</v>
      </c>
      <c r="TBW1" s="110" t="s">
        <v>15687</v>
      </c>
      <c r="TBX1" s="110" t="s">
        <v>15688</v>
      </c>
      <c r="TBY1" s="110" t="s">
        <v>15689</v>
      </c>
      <c r="TBZ1" s="110" t="s">
        <v>15690</v>
      </c>
      <c r="TCA1" s="110" t="s">
        <v>15691</v>
      </c>
      <c r="TCB1" s="110" t="s">
        <v>15692</v>
      </c>
      <c r="TCC1" s="110" t="s">
        <v>15693</v>
      </c>
      <c r="TCD1" s="110" t="s">
        <v>15694</v>
      </c>
      <c r="TCE1" s="110" t="s">
        <v>15695</v>
      </c>
      <c r="TCF1" s="110" t="s">
        <v>15696</v>
      </c>
      <c r="TCG1" s="110" t="s">
        <v>15697</v>
      </c>
      <c r="TCH1" s="110" t="s">
        <v>15698</v>
      </c>
      <c r="TCI1" s="110" t="s">
        <v>15699</v>
      </c>
      <c r="TCJ1" s="110" t="s">
        <v>15700</v>
      </c>
      <c r="TCK1" s="110" t="s">
        <v>15701</v>
      </c>
      <c r="TCL1" s="110" t="s">
        <v>15702</v>
      </c>
      <c r="TCM1" s="110" t="s">
        <v>15703</v>
      </c>
      <c r="TCN1" s="110" t="s">
        <v>15704</v>
      </c>
      <c r="TCO1" s="110" t="s">
        <v>15705</v>
      </c>
      <c r="TCP1" s="110" t="s">
        <v>15706</v>
      </c>
      <c r="TCQ1" s="110" t="s">
        <v>15707</v>
      </c>
      <c r="TCR1" s="110" t="s">
        <v>15708</v>
      </c>
      <c r="TCS1" s="110" t="s">
        <v>15709</v>
      </c>
      <c r="TCT1" s="110" t="s">
        <v>15710</v>
      </c>
      <c r="TCU1" s="110" t="s">
        <v>15711</v>
      </c>
      <c r="TCV1" s="110" t="s">
        <v>15712</v>
      </c>
      <c r="TCW1" s="110" t="s">
        <v>15713</v>
      </c>
      <c r="TCX1" s="110" t="s">
        <v>15714</v>
      </c>
      <c r="TCY1" s="110" t="s">
        <v>15715</v>
      </c>
      <c r="TCZ1" s="110" t="s">
        <v>15716</v>
      </c>
      <c r="TDA1" s="110" t="s">
        <v>15717</v>
      </c>
      <c r="TDB1" s="110" t="s">
        <v>15718</v>
      </c>
      <c r="TDC1" s="110" t="s">
        <v>15719</v>
      </c>
      <c r="TDD1" s="110" t="s">
        <v>15720</v>
      </c>
      <c r="TDE1" s="110" t="s">
        <v>15721</v>
      </c>
      <c r="TDF1" s="110" t="s">
        <v>15722</v>
      </c>
      <c r="TDG1" s="110" t="s">
        <v>15723</v>
      </c>
      <c r="TDH1" s="110" t="s">
        <v>15724</v>
      </c>
      <c r="TDI1" s="110" t="s">
        <v>15725</v>
      </c>
      <c r="TDJ1" s="110" t="s">
        <v>15726</v>
      </c>
      <c r="TDK1" s="110" t="s">
        <v>15727</v>
      </c>
      <c r="TDL1" s="110" t="s">
        <v>15728</v>
      </c>
      <c r="TDM1" s="110" t="s">
        <v>15729</v>
      </c>
      <c r="TDN1" s="110" t="s">
        <v>15730</v>
      </c>
      <c r="TDO1" s="110" t="s">
        <v>15731</v>
      </c>
      <c r="TDP1" s="110" t="s">
        <v>15732</v>
      </c>
      <c r="TDQ1" s="110" t="s">
        <v>15733</v>
      </c>
      <c r="TDR1" s="110" t="s">
        <v>15734</v>
      </c>
      <c r="TDS1" s="110" t="s">
        <v>15735</v>
      </c>
      <c r="TDT1" s="110" t="s">
        <v>15736</v>
      </c>
      <c r="TDU1" s="110" t="s">
        <v>15737</v>
      </c>
      <c r="TDV1" s="110" t="s">
        <v>15738</v>
      </c>
      <c r="TDW1" s="110" t="s">
        <v>15739</v>
      </c>
      <c r="TDX1" s="110" t="s">
        <v>15740</v>
      </c>
      <c r="TDY1" s="110" t="s">
        <v>15741</v>
      </c>
      <c r="TDZ1" s="110" t="s">
        <v>15742</v>
      </c>
      <c r="TEA1" s="110" t="s">
        <v>15743</v>
      </c>
      <c r="TEB1" s="110" t="s">
        <v>15744</v>
      </c>
      <c r="TEC1" s="110" t="s">
        <v>15745</v>
      </c>
      <c r="TED1" s="110" t="s">
        <v>15746</v>
      </c>
      <c r="TEE1" s="110" t="s">
        <v>15747</v>
      </c>
      <c r="TEF1" s="110" t="s">
        <v>15748</v>
      </c>
      <c r="TEG1" s="110" t="s">
        <v>15749</v>
      </c>
      <c r="TEH1" s="110" t="s">
        <v>15750</v>
      </c>
      <c r="TEI1" s="110" t="s">
        <v>15751</v>
      </c>
      <c r="TEJ1" s="110" t="s">
        <v>15752</v>
      </c>
      <c r="TEK1" s="110" t="s">
        <v>15753</v>
      </c>
      <c r="TEL1" s="110" t="s">
        <v>15754</v>
      </c>
      <c r="TEM1" s="110" t="s">
        <v>15755</v>
      </c>
      <c r="TEN1" s="110" t="s">
        <v>15756</v>
      </c>
      <c r="TEO1" s="110" t="s">
        <v>15757</v>
      </c>
      <c r="TEP1" s="110" t="s">
        <v>15758</v>
      </c>
      <c r="TEQ1" s="110" t="s">
        <v>15759</v>
      </c>
      <c r="TER1" s="110" t="s">
        <v>15760</v>
      </c>
      <c r="TES1" s="110" t="s">
        <v>15761</v>
      </c>
      <c r="TET1" s="110" t="s">
        <v>15762</v>
      </c>
      <c r="TEU1" s="110" t="s">
        <v>15763</v>
      </c>
      <c r="TEV1" s="110" t="s">
        <v>15764</v>
      </c>
      <c r="TEW1" s="110" t="s">
        <v>15765</v>
      </c>
      <c r="TEX1" s="110" t="s">
        <v>15766</v>
      </c>
      <c r="TEY1" s="110" t="s">
        <v>15767</v>
      </c>
      <c r="TEZ1" s="110" t="s">
        <v>15768</v>
      </c>
      <c r="TFA1" s="110" t="s">
        <v>15769</v>
      </c>
      <c r="TFB1" s="110" t="s">
        <v>15770</v>
      </c>
      <c r="TFC1" s="110" t="s">
        <v>15771</v>
      </c>
      <c r="TFD1" s="110" t="s">
        <v>15772</v>
      </c>
      <c r="TFE1" s="110" t="s">
        <v>15773</v>
      </c>
      <c r="TFF1" s="110" t="s">
        <v>15774</v>
      </c>
      <c r="TFG1" s="110" t="s">
        <v>15775</v>
      </c>
      <c r="TFH1" s="110" t="s">
        <v>15776</v>
      </c>
      <c r="TFI1" s="110" t="s">
        <v>15777</v>
      </c>
      <c r="TFJ1" s="110" t="s">
        <v>15778</v>
      </c>
      <c r="TFK1" s="110" t="s">
        <v>15779</v>
      </c>
      <c r="TFL1" s="110" t="s">
        <v>15780</v>
      </c>
      <c r="TFM1" s="110" t="s">
        <v>15781</v>
      </c>
      <c r="TFN1" s="110" t="s">
        <v>15782</v>
      </c>
      <c r="TFO1" s="110" t="s">
        <v>15783</v>
      </c>
      <c r="TFP1" s="110" t="s">
        <v>15784</v>
      </c>
      <c r="TFQ1" s="110" t="s">
        <v>15785</v>
      </c>
      <c r="TFR1" s="110" t="s">
        <v>15786</v>
      </c>
      <c r="TFS1" s="110" t="s">
        <v>15787</v>
      </c>
      <c r="TFT1" s="110" t="s">
        <v>15788</v>
      </c>
      <c r="TFU1" s="110" t="s">
        <v>15789</v>
      </c>
      <c r="TFV1" s="110" t="s">
        <v>15790</v>
      </c>
      <c r="TFW1" s="110" t="s">
        <v>15791</v>
      </c>
      <c r="TFX1" s="110" t="s">
        <v>15792</v>
      </c>
      <c r="TFY1" s="110" t="s">
        <v>15793</v>
      </c>
      <c r="TFZ1" s="110" t="s">
        <v>15794</v>
      </c>
      <c r="TGA1" s="110" t="s">
        <v>15795</v>
      </c>
      <c r="TGB1" s="110" t="s">
        <v>15796</v>
      </c>
      <c r="TGC1" s="110" t="s">
        <v>15797</v>
      </c>
      <c r="TGD1" s="110" t="s">
        <v>15798</v>
      </c>
      <c r="TGE1" s="110" t="s">
        <v>15799</v>
      </c>
      <c r="TGF1" s="110" t="s">
        <v>15800</v>
      </c>
      <c r="TGG1" s="110" t="s">
        <v>15801</v>
      </c>
      <c r="TGH1" s="110" t="s">
        <v>15802</v>
      </c>
      <c r="TGI1" s="110" t="s">
        <v>15803</v>
      </c>
      <c r="TGJ1" s="110" t="s">
        <v>15804</v>
      </c>
      <c r="TGK1" s="110" t="s">
        <v>15805</v>
      </c>
      <c r="TGL1" s="110" t="s">
        <v>15806</v>
      </c>
      <c r="TGM1" s="110" t="s">
        <v>15807</v>
      </c>
      <c r="TGN1" s="110" t="s">
        <v>15808</v>
      </c>
      <c r="TGO1" s="110" t="s">
        <v>15809</v>
      </c>
      <c r="TGP1" s="110" t="s">
        <v>15810</v>
      </c>
      <c r="TGQ1" s="110" t="s">
        <v>15811</v>
      </c>
      <c r="TGR1" s="110" t="s">
        <v>15812</v>
      </c>
      <c r="TGS1" s="110" t="s">
        <v>15813</v>
      </c>
      <c r="TGT1" s="110" t="s">
        <v>15814</v>
      </c>
      <c r="TGU1" s="110" t="s">
        <v>15815</v>
      </c>
      <c r="TGV1" s="110" t="s">
        <v>15816</v>
      </c>
      <c r="TGW1" s="110" t="s">
        <v>15817</v>
      </c>
      <c r="TGX1" s="110" t="s">
        <v>15818</v>
      </c>
      <c r="TGY1" s="110" t="s">
        <v>15819</v>
      </c>
      <c r="TGZ1" s="110" t="s">
        <v>15820</v>
      </c>
      <c r="THA1" s="110" t="s">
        <v>15821</v>
      </c>
      <c r="THB1" s="110" t="s">
        <v>15822</v>
      </c>
      <c r="THC1" s="110" t="s">
        <v>15823</v>
      </c>
      <c r="THD1" s="110" t="s">
        <v>15824</v>
      </c>
      <c r="THE1" s="110" t="s">
        <v>15825</v>
      </c>
      <c r="THF1" s="110" t="s">
        <v>15826</v>
      </c>
      <c r="THG1" s="110" t="s">
        <v>15827</v>
      </c>
      <c r="THH1" s="110" t="s">
        <v>15828</v>
      </c>
      <c r="THI1" s="110" t="s">
        <v>15829</v>
      </c>
      <c r="THJ1" s="110" t="s">
        <v>15830</v>
      </c>
      <c r="THK1" s="110" t="s">
        <v>15831</v>
      </c>
      <c r="THL1" s="110" t="s">
        <v>15832</v>
      </c>
      <c r="THM1" s="110" t="s">
        <v>15833</v>
      </c>
      <c r="THN1" s="110" t="s">
        <v>15834</v>
      </c>
      <c r="THO1" s="110" t="s">
        <v>15835</v>
      </c>
      <c r="THP1" s="110" t="s">
        <v>15836</v>
      </c>
      <c r="THQ1" s="110" t="s">
        <v>15837</v>
      </c>
      <c r="THR1" s="110" t="s">
        <v>15838</v>
      </c>
      <c r="THS1" s="110" t="s">
        <v>15839</v>
      </c>
      <c r="THT1" s="110" t="s">
        <v>15840</v>
      </c>
      <c r="THU1" s="110" t="s">
        <v>15841</v>
      </c>
      <c r="THV1" s="110" t="s">
        <v>15842</v>
      </c>
      <c r="THW1" s="110" t="s">
        <v>15843</v>
      </c>
      <c r="THX1" s="110" t="s">
        <v>15844</v>
      </c>
      <c r="THY1" s="110" t="s">
        <v>15845</v>
      </c>
      <c r="THZ1" s="110" t="s">
        <v>15846</v>
      </c>
      <c r="TIA1" s="110" t="s">
        <v>15847</v>
      </c>
      <c r="TIB1" s="110" t="s">
        <v>15848</v>
      </c>
      <c r="TIC1" s="110" t="s">
        <v>15849</v>
      </c>
      <c r="TID1" s="110" t="s">
        <v>15850</v>
      </c>
      <c r="TIE1" s="110" t="s">
        <v>15851</v>
      </c>
      <c r="TIF1" s="110" t="s">
        <v>15852</v>
      </c>
      <c r="TIG1" s="110" t="s">
        <v>15853</v>
      </c>
      <c r="TIH1" s="110" t="s">
        <v>15854</v>
      </c>
      <c r="TII1" s="110" t="s">
        <v>15855</v>
      </c>
      <c r="TIJ1" s="110" t="s">
        <v>15856</v>
      </c>
      <c r="TIK1" s="110" t="s">
        <v>15857</v>
      </c>
      <c r="TIL1" s="110" t="s">
        <v>15858</v>
      </c>
      <c r="TIM1" s="110" t="s">
        <v>15859</v>
      </c>
      <c r="TIN1" s="110" t="s">
        <v>15860</v>
      </c>
      <c r="TIO1" s="110" t="s">
        <v>15861</v>
      </c>
      <c r="TIP1" s="110" t="s">
        <v>15862</v>
      </c>
      <c r="TIQ1" s="110" t="s">
        <v>15863</v>
      </c>
      <c r="TIR1" s="110" t="s">
        <v>15864</v>
      </c>
      <c r="TIS1" s="110" t="s">
        <v>15865</v>
      </c>
      <c r="TIT1" s="110" t="s">
        <v>15866</v>
      </c>
      <c r="TIU1" s="110" t="s">
        <v>15867</v>
      </c>
      <c r="TIV1" s="110" t="s">
        <v>15868</v>
      </c>
      <c r="TIW1" s="110" t="s">
        <v>15869</v>
      </c>
      <c r="TIX1" s="110" t="s">
        <v>15870</v>
      </c>
      <c r="TIY1" s="110" t="s">
        <v>15871</v>
      </c>
      <c r="TIZ1" s="110" t="s">
        <v>15872</v>
      </c>
      <c r="TJA1" s="110" t="s">
        <v>15873</v>
      </c>
      <c r="TJB1" s="110" t="s">
        <v>15874</v>
      </c>
      <c r="TJC1" s="110" t="s">
        <v>15875</v>
      </c>
      <c r="TJD1" s="110" t="s">
        <v>15876</v>
      </c>
      <c r="TJE1" s="110" t="s">
        <v>15877</v>
      </c>
      <c r="TJF1" s="110" t="s">
        <v>15878</v>
      </c>
      <c r="TJG1" s="110" t="s">
        <v>15879</v>
      </c>
      <c r="TJH1" s="110" t="s">
        <v>15880</v>
      </c>
      <c r="TJI1" s="110" t="s">
        <v>15881</v>
      </c>
      <c r="TJJ1" s="110" t="s">
        <v>15882</v>
      </c>
      <c r="TJK1" s="110" t="s">
        <v>15883</v>
      </c>
      <c r="TJL1" s="110" t="s">
        <v>15884</v>
      </c>
      <c r="TJM1" s="110" t="s">
        <v>15885</v>
      </c>
      <c r="TJN1" s="110" t="s">
        <v>15886</v>
      </c>
      <c r="TJO1" s="110" t="s">
        <v>15887</v>
      </c>
      <c r="TJP1" s="110" t="s">
        <v>15888</v>
      </c>
      <c r="TJQ1" s="110" t="s">
        <v>15889</v>
      </c>
      <c r="TJR1" s="110" t="s">
        <v>15890</v>
      </c>
      <c r="TJS1" s="110" t="s">
        <v>15891</v>
      </c>
      <c r="TJT1" s="110" t="s">
        <v>15892</v>
      </c>
      <c r="TJU1" s="110" t="s">
        <v>15893</v>
      </c>
      <c r="TJV1" s="110" t="s">
        <v>15894</v>
      </c>
      <c r="TJW1" s="110" t="s">
        <v>15895</v>
      </c>
      <c r="TJX1" s="110" t="s">
        <v>15896</v>
      </c>
      <c r="TJY1" s="110" t="s">
        <v>15897</v>
      </c>
      <c r="TJZ1" s="110" t="s">
        <v>15898</v>
      </c>
      <c r="TKA1" s="110" t="s">
        <v>15899</v>
      </c>
      <c r="TKB1" s="110" t="s">
        <v>15900</v>
      </c>
      <c r="TKC1" s="110" t="s">
        <v>15901</v>
      </c>
      <c r="TKD1" s="110" t="s">
        <v>15902</v>
      </c>
      <c r="TKE1" s="110" t="s">
        <v>15903</v>
      </c>
      <c r="TKF1" s="110" t="s">
        <v>15904</v>
      </c>
      <c r="TKG1" s="110" t="s">
        <v>15905</v>
      </c>
      <c r="TKH1" s="110" t="s">
        <v>15906</v>
      </c>
      <c r="TKI1" s="110" t="s">
        <v>15907</v>
      </c>
      <c r="TKJ1" s="110" t="s">
        <v>15908</v>
      </c>
      <c r="TKK1" s="110" t="s">
        <v>15909</v>
      </c>
      <c r="TKL1" s="110" t="s">
        <v>15910</v>
      </c>
      <c r="TKM1" s="110" t="s">
        <v>15911</v>
      </c>
      <c r="TKN1" s="110" t="s">
        <v>15912</v>
      </c>
      <c r="TKO1" s="110" t="s">
        <v>15913</v>
      </c>
      <c r="TKP1" s="110" t="s">
        <v>15914</v>
      </c>
      <c r="TKQ1" s="110" t="s">
        <v>15915</v>
      </c>
      <c r="TKR1" s="110" t="s">
        <v>15916</v>
      </c>
      <c r="TKS1" s="110" t="s">
        <v>15917</v>
      </c>
      <c r="TKT1" s="110" t="s">
        <v>15918</v>
      </c>
      <c r="TKU1" s="110" t="s">
        <v>15919</v>
      </c>
      <c r="TKV1" s="110" t="s">
        <v>15920</v>
      </c>
      <c r="TKW1" s="110" t="s">
        <v>15921</v>
      </c>
      <c r="TKX1" s="110" t="s">
        <v>15922</v>
      </c>
      <c r="TKY1" s="110" t="s">
        <v>15923</v>
      </c>
      <c r="TKZ1" s="110" t="s">
        <v>15924</v>
      </c>
      <c r="TLA1" s="110" t="s">
        <v>15925</v>
      </c>
      <c r="TLB1" s="110" t="s">
        <v>15926</v>
      </c>
      <c r="TLC1" s="110" t="s">
        <v>15927</v>
      </c>
      <c r="TLD1" s="110" t="s">
        <v>15928</v>
      </c>
      <c r="TLE1" s="110" t="s">
        <v>15929</v>
      </c>
      <c r="TLF1" s="110" t="s">
        <v>15930</v>
      </c>
      <c r="TLG1" s="110" t="s">
        <v>15931</v>
      </c>
      <c r="TLH1" s="110" t="s">
        <v>15932</v>
      </c>
      <c r="TLI1" s="110" t="s">
        <v>15933</v>
      </c>
      <c r="TLJ1" s="110" t="s">
        <v>15934</v>
      </c>
      <c r="TLK1" s="110" t="s">
        <v>15935</v>
      </c>
      <c r="TLL1" s="110" t="s">
        <v>15936</v>
      </c>
      <c r="TLM1" s="110" t="s">
        <v>15937</v>
      </c>
      <c r="TLN1" s="110" t="s">
        <v>15938</v>
      </c>
      <c r="TLO1" s="110" t="s">
        <v>15939</v>
      </c>
      <c r="TLP1" s="110" t="s">
        <v>15940</v>
      </c>
      <c r="TLQ1" s="110" t="s">
        <v>15941</v>
      </c>
      <c r="TLR1" s="110" t="s">
        <v>15942</v>
      </c>
      <c r="TLS1" s="110" t="s">
        <v>15943</v>
      </c>
      <c r="TLT1" s="110" t="s">
        <v>15944</v>
      </c>
      <c r="TLU1" s="110" t="s">
        <v>15945</v>
      </c>
      <c r="TLV1" s="110" t="s">
        <v>15946</v>
      </c>
      <c r="TLW1" s="110" t="s">
        <v>15947</v>
      </c>
      <c r="TLX1" s="110" t="s">
        <v>15948</v>
      </c>
      <c r="TLY1" s="110" t="s">
        <v>15949</v>
      </c>
      <c r="TLZ1" s="110" t="s">
        <v>15950</v>
      </c>
      <c r="TMA1" s="110" t="s">
        <v>15951</v>
      </c>
      <c r="TMB1" s="110" t="s">
        <v>15952</v>
      </c>
      <c r="TMC1" s="110" t="s">
        <v>15953</v>
      </c>
      <c r="TMD1" s="110" t="s">
        <v>15954</v>
      </c>
      <c r="TME1" s="110" t="s">
        <v>15955</v>
      </c>
      <c r="TMF1" s="110" t="s">
        <v>15956</v>
      </c>
      <c r="TMG1" s="110" t="s">
        <v>15957</v>
      </c>
      <c r="TMH1" s="110" t="s">
        <v>15958</v>
      </c>
      <c r="TMI1" s="110" t="s">
        <v>15959</v>
      </c>
      <c r="TMJ1" s="110" t="s">
        <v>15960</v>
      </c>
      <c r="TMK1" s="110" t="s">
        <v>15961</v>
      </c>
      <c r="TML1" s="110" t="s">
        <v>15962</v>
      </c>
      <c r="TMM1" s="110" t="s">
        <v>15963</v>
      </c>
      <c r="TMN1" s="110" t="s">
        <v>15964</v>
      </c>
      <c r="TMO1" s="110" t="s">
        <v>15965</v>
      </c>
      <c r="TMP1" s="110" t="s">
        <v>15966</v>
      </c>
      <c r="TMQ1" s="110" t="s">
        <v>15967</v>
      </c>
      <c r="TMR1" s="110" t="s">
        <v>15968</v>
      </c>
      <c r="TMS1" s="110" t="s">
        <v>15969</v>
      </c>
      <c r="TMT1" s="110" t="s">
        <v>15970</v>
      </c>
      <c r="TMU1" s="110" t="s">
        <v>15971</v>
      </c>
      <c r="TMV1" s="110" t="s">
        <v>15972</v>
      </c>
      <c r="TMW1" s="110" t="s">
        <v>15973</v>
      </c>
      <c r="TMX1" s="110" t="s">
        <v>15974</v>
      </c>
      <c r="TMY1" s="110" t="s">
        <v>15975</v>
      </c>
      <c r="TMZ1" s="110" t="s">
        <v>15976</v>
      </c>
      <c r="TNA1" s="110" t="s">
        <v>15977</v>
      </c>
      <c r="TNB1" s="110" t="s">
        <v>15978</v>
      </c>
      <c r="TNC1" s="110" t="s">
        <v>15979</v>
      </c>
      <c r="TND1" s="110" t="s">
        <v>15980</v>
      </c>
      <c r="TNE1" s="110" t="s">
        <v>15981</v>
      </c>
      <c r="TNF1" s="110" t="s">
        <v>15982</v>
      </c>
      <c r="TNG1" s="110" t="s">
        <v>15983</v>
      </c>
      <c r="TNH1" s="110" t="s">
        <v>15984</v>
      </c>
      <c r="TNI1" s="110" t="s">
        <v>15985</v>
      </c>
      <c r="TNJ1" s="110" t="s">
        <v>15986</v>
      </c>
      <c r="TNK1" s="110" t="s">
        <v>15987</v>
      </c>
      <c r="TNL1" s="110" t="s">
        <v>15988</v>
      </c>
      <c r="TNM1" s="110" t="s">
        <v>15989</v>
      </c>
      <c r="TNN1" s="110" t="s">
        <v>15990</v>
      </c>
      <c r="TNO1" s="110" t="s">
        <v>15991</v>
      </c>
      <c r="TNP1" s="110" t="s">
        <v>15992</v>
      </c>
      <c r="TNQ1" s="110" t="s">
        <v>15993</v>
      </c>
      <c r="TNR1" s="110" t="s">
        <v>15994</v>
      </c>
      <c r="TNS1" s="110" t="s">
        <v>15995</v>
      </c>
      <c r="TNT1" s="110" t="s">
        <v>15996</v>
      </c>
      <c r="TNU1" s="110" t="s">
        <v>15997</v>
      </c>
      <c r="TNV1" s="110" t="s">
        <v>15998</v>
      </c>
      <c r="TNW1" s="110" t="s">
        <v>15999</v>
      </c>
      <c r="TNX1" s="110" t="s">
        <v>16000</v>
      </c>
      <c r="TNY1" s="110" t="s">
        <v>16001</v>
      </c>
      <c r="TNZ1" s="110" t="s">
        <v>16002</v>
      </c>
      <c r="TOA1" s="110" t="s">
        <v>16003</v>
      </c>
      <c r="TOB1" s="110" t="s">
        <v>16004</v>
      </c>
      <c r="TOC1" s="110" t="s">
        <v>16005</v>
      </c>
      <c r="TOD1" s="110" t="s">
        <v>16006</v>
      </c>
      <c r="TOE1" s="110" t="s">
        <v>16007</v>
      </c>
      <c r="TOF1" s="110" t="s">
        <v>16008</v>
      </c>
      <c r="TOG1" s="110" t="s">
        <v>16009</v>
      </c>
      <c r="TOH1" s="110" t="s">
        <v>16010</v>
      </c>
      <c r="TOI1" s="110" t="s">
        <v>16011</v>
      </c>
      <c r="TOJ1" s="110" t="s">
        <v>16012</v>
      </c>
      <c r="TOK1" s="110" t="s">
        <v>16013</v>
      </c>
      <c r="TOL1" s="110" t="s">
        <v>16014</v>
      </c>
      <c r="TOM1" s="110" t="s">
        <v>16015</v>
      </c>
      <c r="TON1" s="110" t="s">
        <v>16016</v>
      </c>
      <c r="TOO1" s="110" t="s">
        <v>16017</v>
      </c>
      <c r="TOP1" s="110" t="s">
        <v>16018</v>
      </c>
      <c r="TOQ1" s="110" t="s">
        <v>16019</v>
      </c>
      <c r="TOR1" s="110" t="s">
        <v>16020</v>
      </c>
      <c r="TOS1" s="110" t="s">
        <v>16021</v>
      </c>
      <c r="TOT1" s="110" t="s">
        <v>16022</v>
      </c>
      <c r="TOU1" s="110" t="s">
        <v>16023</v>
      </c>
      <c r="TOV1" s="110" t="s">
        <v>16024</v>
      </c>
      <c r="TOW1" s="110" t="s">
        <v>16025</v>
      </c>
      <c r="TOX1" s="110" t="s">
        <v>16026</v>
      </c>
      <c r="TOY1" s="110" t="s">
        <v>16027</v>
      </c>
      <c r="TOZ1" s="110" t="s">
        <v>16028</v>
      </c>
      <c r="TPA1" s="110" t="s">
        <v>16029</v>
      </c>
      <c r="TPB1" s="110" t="s">
        <v>16030</v>
      </c>
      <c r="TPC1" s="110" t="s">
        <v>16031</v>
      </c>
      <c r="TPD1" s="110" t="s">
        <v>16032</v>
      </c>
      <c r="TPE1" s="110" t="s">
        <v>16033</v>
      </c>
      <c r="TPF1" s="110" t="s">
        <v>16034</v>
      </c>
      <c r="TPG1" s="110" t="s">
        <v>16035</v>
      </c>
      <c r="TPH1" s="110" t="s">
        <v>16036</v>
      </c>
      <c r="TPI1" s="110" t="s">
        <v>16037</v>
      </c>
      <c r="TPJ1" s="110" t="s">
        <v>16038</v>
      </c>
      <c r="TPK1" s="110" t="s">
        <v>16039</v>
      </c>
      <c r="TPL1" s="110" t="s">
        <v>16040</v>
      </c>
      <c r="TPM1" s="110" t="s">
        <v>16041</v>
      </c>
      <c r="TPN1" s="110" t="s">
        <v>16042</v>
      </c>
      <c r="TPO1" s="110" t="s">
        <v>16043</v>
      </c>
      <c r="TPP1" s="110" t="s">
        <v>16044</v>
      </c>
      <c r="TPQ1" s="110" t="s">
        <v>16045</v>
      </c>
      <c r="TPR1" s="110" t="s">
        <v>16046</v>
      </c>
      <c r="TPS1" s="110" t="s">
        <v>16047</v>
      </c>
      <c r="TPT1" s="110" t="s">
        <v>16048</v>
      </c>
      <c r="TPU1" s="110" t="s">
        <v>16049</v>
      </c>
      <c r="TPV1" s="110" t="s">
        <v>16050</v>
      </c>
      <c r="TPW1" s="110" t="s">
        <v>16051</v>
      </c>
      <c r="TPX1" s="110" t="s">
        <v>16052</v>
      </c>
      <c r="TPY1" s="110" t="s">
        <v>16053</v>
      </c>
      <c r="TPZ1" s="110" t="s">
        <v>16054</v>
      </c>
      <c r="TQA1" s="110" t="s">
        <v>16055</v>
      </c>
      <c r="TQB1" s="110" t="s">
        <v>16056</v>
      </c>
      <c r="TQC1" s="110" t="s">
        <v>16057</v>
      </c>
      <c r="TQD1" s="110" t="s">
        <v>16058</v>
      </c>
      <c r="TQE1" s="110" t="s">
        <v>16059</v>
      </c>
      <c r="TQF1" s="110" t="s">
        <v>16060</v>
      </c>
      <c r="TQG1" s="110" t="s">
        <v>16061</v>
      </c>
      <c r="TQH1" s="110" t="s">
        <v>16062</v>
      </c>
      <c r="TQI1" s="110" t="s">
        <v>16063</v>
      </c>
      <c r="TQJ1" s="110" t="s">
        <v>16064</v>
      </c>
      <c r="TQK1" s="110" t="s">
        <v>16065</v>
      </c>
      <c r="TQL1" s="110" t="s">
        <v>16066</v>
      </c>
      <c r="TQM1" s="110" t="s">
        <v>16067</v>
      </c>
      <c r="TQN1" s="110" t="s">
        <v>16068</v>
      </c>
      <c r="TQO1" s="110" t="s">
        <v>16069</v>
      </c>
      <c r="TQP1" s="110" t="s">
        <v>16070</v>
      </c>
      <c r="TQQ1" s="110" t="s">
        <v>16071</v>
      </c>
      <c r="TQR1" s="110" t="s">
        <v>16072</v>
      </c>
      <c r="TQS1" s="110" t="s">
        <v>16073</v>
      </c>
      <c r="TQT1" s="110" t="s">
        <v>16074</v>
      </c>
      <c r="TQU1" s="110" t="s">
        <v>16075</v>
      </c>
      <c r="TQV1" s="110" t="s">
        <v>16076</v>
      </c>
      <c r="TQW1" s="110" t="s">
        <v>16077</v>
      </c>
      <c r="TQX1" s="110" t="s">
        <v>16078</v>
      </c>
      <c r="TQY1" s="110" t="s">
        <v>16079</v>
      </c>
      <c r="TQZ1" s="110" t="s">
        <v>16080</v>
      </c>
      <c r="TRA1" s="110" t="s">
        <v>16081</v>
      </c>
      <c r="TRB1" s="110" t="s">
        <v>16082</v>
      </c>
      <c r="TRC1" s="110" t="s">
        <v>16083</v>
      </c>
      <c r="TRD1" s="110" t="s">
        <v>16084</v>
      </c>
      <c r="TRE1" s="110" t="s">
        <v>16085</v>
      </c>
      <c r="TRF1" s="110" t="s">
        <v>16086</v>
      </c>
      <c r="TRG1" s="110" t="s">
        <v>16087</v>
      </c>
      <c r="TRH1" s="110" t="s">
        <v>16088</v>
      </c>
      <c r="TRI1" s="110" t="s">
        <v>16089</v>
      </c>
      <c r="TRJ1" s="110" t="s">
        <v>16090</v>
      </c>
      <c r="TRK1" s="110" t="s">
        <v>16091</v>
      </c>
      <c r="TRL1" s="110" t="s">
        <v>16092</v>
      </c>
      <c r="TRM1" s="110" t="s">
        <v>16093</v>
      </c>
      <c r="TRN1" s="110" t="s">
        <v>16094</v>
      </c>
      <c r="TRO1" s="110" t="s">
        <v>16095</v>
      </c>
      <c r="TRP1" s="110" t="s">
        <v>16096</v>
      </c>
      <c r="TRQ1" s="110" t="s">
        <v>16097</v>
      </c>
      <c r="TRR1" s="110" t="s">
        <v>16098</v>
      </c>
      <c r="TRS1" s="110" t="s">
        <v>16099</v>
      </c>
      <c r="TRT1" s="110" t="s">
        <v>16100</v>
      </c>
      <c r="TRU1" s="110" t="s">
        <v>16101</v>
      </c>
      <c r="TRV1" s="110" t="s">
        <v>16102</v>
      </c>
      <c r="TRW1" s="110" t="s">
        <v>16103</v>
      </c>
      <c r="TRX1" s="110" t="s">
        <v>16104</v>
      </c>
      <c r="TRY1" s="110" t="s">
        <v>16105</v>
      </c>
      <c r="TRZ1" s="110" t="s">
        <v>16106</v>
      </c>
      <c r="TSA1" s="110" t="s">
        <v>16107</v>
      </c>
      <c r="TSB1" s="110" t="s">
        <v>16108</v>
      </c>
      <c r="TSC1" s="110" t="s">
        <v>16109</v>
      </c>
      <c r="TSD1" s="110" t="s">
        <v>16110</v>
      </c>
      <c r="TSE1" s="110" t="s">
        <v>16111</v>
      </c>
      <c r="TSF1" s="110" t="s">
        <v>16112</v>
      </c>
      <c r="TSG1" s="110" t="s">
        <v>16113</v>
      </c>
      <c r="TSH1" s="110" t="s">
        <v>16114</v>
      </c>
      <c r="TSI1" s="110" t="s">
        <v>16115</v>
      </c>
      <c r="TSJ1" s="110" t="s">
        <v>16116</v>
      </c>
      <c r="TSK1" s="110" t="s">
        <v>16117</v>
      </c>
      <c r="TSL1" s="110" t="s">
        <v>16118</v>
      </c>
      <c r="TSM1" s="110" t="s">
        <v>16119</v>
      </c>
      <c r="TSN1" s="110" t="s">
        <v>16120</v>
      </c>
      <c r="TSO1" s="110" t="s">
        <v>16121</v>
      </c>
      <c r="TSP1" s="110" t="s">
        <v>16122</v>
      </c>
      <c r="TSQ1" s="110" t="s">
        <v>16123</v>
      </c>
      <c r="TSR1" s="110" t="s">
        <v>16124</v>
      </c>
      <c r="TSS1" s="110" t="s">
        <v>16125</v>
      </c>
      <c r="TST1" s="110" t="s">
        <v>16126</v>
      </c>
      <c r="TSU1" s="110" t="s">
        <v>16127</v>
      </c>
      <c r="TSV1" s="110" t="s">
        <v>16128</v>
      </c>
      <c r="TSW1" s="110" t="s">
        <v>16129</v>
      </c>
      <c r="TSX1" s="110" t="s">
        <v>16130</v>
      </c>
      <c r="TSY1" s="110" t="s">
        <v>16131</v>
      </c>
      <c r="TSZ1" s="110" t="s">
        <v>16132</v>
      </c>
      <c r="TTA1" s="110" t="s">
        <v>16133</v>
      </c>
      <c r="TTB1" s="110" t="s">
        <v>16134</v>
      </c>
      <c r="TTC1" s="110" t="s">
        <v>16135</v>
      </c>
      <c r="TTD1" s="110" t="s">
        <v>16136</v>
      </c>
      <c r="TTE1" s="110" t="s">
        <v>16137</v>
      </c>
      <c r="TTF1" s="110" t="s">
        <v>16138</v>
      </c>
      <c r="TTG1" s="110" t="s">
        <v>16139</v>
      </c>
      <c r="TTH1" s="110" t="s">
        <v>16140</v>
      </c>
      <c r="TTI1" s="110" t="s">
        <v>16141</v>
      </c>
      <c r="TTJ1" s="110" t="s">
        <v>16142</v>
      </c>
      <c r="TTK1" s="110" t="s">
        <v>16143</v>
      </c>
      <c r="TTL1" s="110" t="s">
        <v>16144</v>
      </c>
      <c r="TTM1" s="110" t="s">
        <v>16145</v>
      </c>
      <c r="TTN1" s="110" t="s">
        <v>16146</v>
      </c>
      <c r="TTO1" s="110" t="s">
        <v>16147</v>
      </c>
      <c r="TTP1" s="110" t="s">
        <v>16148</v>
      </c>
      <c r="TTQ1" s="110" t="s">
        <v>16149</v>
      </c>
      <c r="TTR1" s="110" t="s">
        <v>16150</v>
      </c>
      <c r="TTS1" s="110" t="s">
        <v>16151</v>
      </c>
      <c r="TTT1" s="110" t="s">
        <v>16152</v>
      </c>
      <c r="TTU1" s="110" t="s">
        <v>16153</v>
      </c>
      <c r="TTV1" s="110" t="s">
        <v>16154</v>
      </c>
      <c r="TTW1" s="110" t="s">
        <v>16155</v>
      </c>
      <c r="TTX1" s="110" t="s">
        <v>16156</v>
      </c>
      <c r="TTY1" s="110" t="s">
        <v>16157</v>
      </c>
      <c r="TTZ1" s="110" t="s">
        <v>16158</v>
      </c>
      <c r="TUA1" s="110" t="s">
        <v>16159</v>
      </c>
      <c r="TUB1" s="110" t="s">
        <v>16160</v>
      </c>
      <c r="TUC1" s="110" t="s">
        <v>16161</v>
      </c>
      <c r="TUD1" s="110" t="s">
        <v>16162</v>
      </c>
      <c r="TUE1" s="110" t="s">
        <v>16163</v>
      </c>
      <c r="TUF1" s="110" t="s">
        <v>16164</v>
      </c>
      <c r="TUG1" s="110" t="s">
        <v>16165</v>
      </c>
      <c r="TUH1" s="110" t="s">
        <v>16166</v>
      </c>
      <c r="TUI1" s="110" t="s">
        <v>16167</v>
      </c>
      <c r="TUJ1" s="110" t="s">
        <v>16168</v>
      </c>
      <c r="TUK1" s="110" t="s">
        <v>16169</v>
      </c>
      <c r="TUL1" s="110" t="s">
        <v>16170</v>
      </c>
      <c r="TUM1" s="110" t="s">
        <v>16171</v>
      </c>
      <c r="TUN1" s="110" t="s">
        <v>16172</v>
      </c>
      <c r="TUO1" s="110" t="s">
        <v>16173</v>
      </c>
      <c r="TUP1" s="110" t="s">
        <v>16174</v>
      </c>
      <c r="TUQ1" s="110" t="s">
        <v>16175</v>
      </c>
      <c r="TUR1" s="110" t="s">
        <v>16176</v>
      </c>
      <c r="TUS1" s="110" t="s">
        <v>16177</v>
      </c>
      <c r="TUT1" s="110" t="s">
        <v>16178</v>
      </c>
      <c r="TUU1" s="110" t="s">
        <v>16179</v>
      </c>
      <c r="TUV1" s="110" t="s">
        <v>16180</v>
      </c>
      <c r="TUW1" s="110" t="s">
        <v>16181</v>
      </c>
      <c r="TUX1" s="110" t="s">
        <v>16182</v>
      </c>
      <c r="TUY1" s="110" t="s">
        <v>16183</v>
      </c>
      <c r="TUZ1" s="110" t="s">
        <v>16184</v>
      </c>
      <c r="TVA1" s="110" t="s">
        <v>16185</v>
      </c>
      <c r="TVB1" s="110" t="s">
        <v>16186</v>
      </c>
      <c r="TVC1" s="110" t="s">
        <v>16187</v>
      </c>
      <c r="TVD1" s="110" t="s">
        <v>16188</v>
      </c>
      <c r="TVE1" s="110" t="s">
        <v>16189</v>
      </c>
      <c r="TVF1" s="110" t="s">
        <v>16190</v>
      </c>
      <c r="TVG1" s="110" t="s">
        <v>16191</v>
      </c>
      <c r="TVH1" s="110" t="s">
        <v>16192</v>
      </c>
      <c r="TVI1" s="110" t="s">
        <v>16193</v>
      </c>
      <c r="TVJ1" s="110" t="s">
        <v>16194</v>
      </c>
      <c r="TVK1" s="110" t="s">
        <v>16195</v>
      </c>
      <c r="TVL1" s="110" t="s">
        <v>16196</v>
      </c>
      <c r="TVM1" s="110" t="s">
        <v>16197</v>
      </c>
      <c r="TVN1" s="110" t="s">
        <v>16198</v>
      </c>
      <c r="TVO1" s="110" t="s">
        <v>16199</v>
      </c>
      <c r="TVP1" s="110" t="s">
        <v>16200</v>
      </c>
      <c r="TVQ1" s="110" t="s">
        <v>16201</v>
      </c>
      <c r="TVR1" s="110" t="s">
        <v>16202</v>
      </c>
      <c r="TVS1" s="110" t="s">
        <v>16203</v>
      </c>
      <c r="TVT1" s="110" t="s">
        <v>16204</v>
      </c>
      <c r="TVU1" s="110" t="s">
        <v>16205</v>
      </c>
      <c r="TVV1" s="110" t="s">
        <v>16206</v>
      </c>
      <c r="TVW1" s="110" t="s">
        <v>16207</v>
      </c>
      <c r="TVX1" s="110" t="s">
        <v>16208</v>
      </c>
      <c r="TVY1" s="110" t="s">
        <v>16209</v>
      </c>
      <c r="TVZ1" s="110" t="s">
        <v>16210</v>
      </c>
      <c r="TWA1" s="110" t="s">
        <v>16211</v>
      </c>
      <c r="TWB1" s="110" t="s">
        <v>16212</v>
      </c>
      <c r="TWC1" s="110" t="s">
        <v>16213</v>
      </c>
      <c r="TWD1" s="110" t="s">
        <v>16214</v>
      </c>
      <c r="TWE1" s="110" t="s">
        <v>16215</v>
      </c>
      <c r="TWF1" s="110" t="s">
        <v>16216</v>
      </c>
      <c r="TWG1" s="110" t="s">
        <v>16217</v>
      </c>
      <c r="TWH1" s="110" t="s">
        <v>16218</v>
      </c>
      <c r="TWI1" s="110" t="s">
        <v>16219</v>
      </c>
      <c r="TWJ1" s="110" t="s">
        <v>16220</v>
      </c>
      <c r="TWK1" s="110" t="s">
        <v>16221</v>
      </c>
      <c r="TWL1" s="110" t="s">
        <v>16222</v>
      </c>
      <c r="TWM1" s="110" t="s">
        <v>16223</v>
      </c>
      <c r="TWN1" s="110" t="s">
        <v>16224</v>
      </c>
      <c r="TWO1" s="110" t="s">
        <v>16225</v>
      </c>
      <c r="TWP1" s="110" t="s">
        <v>16226</v>
      </c>
      <c r="TWQ1" s="110" t="s">
        <v>16227</v>
      </c>
      <c r="TWR1" s="110" t="s">
        <v>16228</v>
      </c>
      <c r="TWS1" s="110" t="s">
        <v>16229</v>
      </c>
      <c r="TWT1" s="110" t="s">
        <v>16230</v>
      </c>
      <c r="TWU1" s="110" t="s">
        <v>16231</v>
      </c>
      <c r="TWV1" s="110" t="s">
        <v>16232</v>
      </c>
      <c r="TWW1" s="110" t="s">
        <v>16233</v>
      </c>
      <c r="TWX1" s="110" t="s">
        <v>16234</v>
      </c>
      <c r="TWY1" s="110" t="s">
        <v>16235</v>
      </c>
      <c r="TWZ1" s="110" t="s">
        <v>16236</v>
      </c>
      <c r="TXA1" s="110" t="s">
        <v>16237</v>
      </c>
      <c r="TXB1" s="110" t="s">
        <v>16238</v>
      </c>
      <c r="TXC1" s="110" t="s">
        <v>16239</v>
      </c>
      <c r="TXD1" s="110" t="s">
        <v>16240</v>
      </c>
      <c r="TXE1" s="110" t="s">
        <v>16241</v>
      </c>
      <c r="TXF1" s="110" t="s">
        <v>16242</v>
      </c>
      <c r="TXG1" s="110" t="s">
        <v>16243</v>
      </c>
      <c r="TXH1" s="110" t="s">
        <v>16244</v>
      </c>
      <c r="TXI1" s="110" t="s">
        <v>16245</v>
      </c>
      <c r="TXJ1" s="110" t="s">
        <v>16246</v>
      </c>
      <c r="TXK1" s="110" t="s">
        <v>16247</v>
      </c>
      <c r="TXL1" s="110" t="s">
        <v>16248</v>
      </c>
      <c r="TXM1" s="110" t="s">
        <v>16249</v>
      </c>
      <c r="TXN1" s="110" t="s">
        <v>16250</v>
      </c>
      <c r="TXO1" s="110" t="s">
        <v>16251</v>
      </c>
      <c r="TXP1" s="110" t="s">
        <v>16252</v>
      </c>
      <c r="TXQ1" s="110" t="s">
        <v>16253</v>
      </c>
      <c r="TXR1" s="110" t="s">
        <v>16254</v>
      </c>
      <c r="TXS1" s="110" t="s">
        <v>16255</v>
      </c>
      <c r="TXT1" s="110" t="s">
        <v>16256</v>
      </c>
      <c r="TXU1" s="110" t="s">
        <v>16257</v>
      </c>
      <c r="TXV1" s="110" t="s">
        <v>16258</v>
      </c>
      <c r="TXW1" s="110" t="s">
        <v>16259</v>
      </c>
      <c r="TXX1" s="110" t="s">
        <v>16260</v>
      </c>
      <c r="TXY1" s="110" t="s">
        <v>16261</v>
      </c>
      <c r="TXZ1" s="110" t="s">
        <v>16262</v>
      </c>
      <c r="TYA1" s="110" t="s">
        <v>16263</v>
      </c>
      <c r="TYB1" s="110" t="s">
        <v>16264</v>
      </c>
      <c r="TYC1" s="110" t="s">
        <v>16265</v>
      </c>
      <c r="TYD1" s="110" t="s">
        <v>16266</v>
      </c>
      <c r="TYE1" s="110" t="s">
        <v>16267</v>
      </c>
      <c r="TYF1" s="110" t="s">
        <v>16268</v>
      </c>
      <c r="TYG1" s="110" t="s">
        <v>16269</v>
      </c>
      <c r="TYH1" s="110" t="s">
        <v>16270</v>
      </c>
      <c r="TYI1" s="110" t="s">
        <v>16271</v>
      </c>
      <c r="TYJ1" s="110" t="s">
        <v>16272</v>
      </c>
      <c r="TYK1" s="110" t="s">
        <v>16273</v>
      </c>
      <c r="TYL1" s="110" t="s">
        <v>16274</v>
      </c>
      <c r="TYM1" s="110" t="s">
        <v>16275</v>
      </c>
      <c r="TYN1" s="110" t="s">
        <v>16276</v>
      </c>
      <c r="TYO1" s="110" t="s">
        <v>16277</v>
      </c>
      <c r="TYP1" s="110" t="s">
        <v>16278</v>
      </c>
      <c r="TYQ1" s="110" t="s">
        <v>16279</v>
      </c>
      <c r="TYR1" s="110" t="s">
        <v>16280</v>
      </c>
      <c r="TYS1" s="110" t="s">
        <v>16281</v>
      </c>
      <c r="TYT1" s="110" t="s">
        <v>16282</v>
      </c>
      <c r="TYU1" s="110" t="s">
        <v>16283</v>
      </c>
      <c r="TYV1" s="110" t="s">
        <v>16284</v>
      </c>
      <c r="TYW1" s="110" t="s">
        <v>16285</v>
      </c>
      <c r="TYX1" s="110" t="s">
        <v>16286</v>
      </c>
      <c r="TYY1" s="110" t="s">
        <v>16287</v>
      </c>
      <c r="TYZ1" s="110" t="s">
        <v>16288</v>
      </c>
      <c r="TZA1" s="110" t="s">
        <v>16289</v>
      </c>
      <c r="TZB1" s="110" t="s">
        <v>16290</v>
      </c>
      <c r="TZC1" s="110" t="s">
        <v>16291</v>
      </c>
      <c r="TZD1" s="110" t="s">
        <v>16292</v>
      </c>
      <c r="TZE1" s="110" t="s">
        <v>16293</v>
      </c>
      <c r="TZF1" s="110" t="s">
        <v>16294</v>
      </c>
      <c r="TZG1" s="110" t="s">
        <v>16295</v>
      </c>
      <c r="TZH1" s="110" t="s">
        <v>16296</v>
      </c>
      <c r="TZI1" s="110" t="s">
        <v>16297</v>
      </c>
      <c r="TZJ1" s="110" t="s">
        <v>16298</v>
      </c>
      <c r="TZK1" s="110" t="s">
        <v>16299</v>
      </c>
      <c r="TZL1" s="110" t="s">
        <v>16300</v>
      </c>
      <c r="TZM1" s="110" t="s">
        <v>16301</v>
      </c>
      <c r="TZN1" s="110" t="s">
        <v>16302</v>
      </c>
      <c r="TZO1" s="110" t="s">
        <v>16303</v>
      </c>
      <c r="TZP1" s="110" t="s">
        <v>16304</v>
      </c>
      <c r="TZQ1" s="110" t="s">
        <v>16305</v>
      </c>
      <c r="TZR1" s="110" t="s">
        <v>16306</v>
      </c>
      <c r="TZS1" s="110" t="s">
        <v>16307</v>
      </c>
      <c r="TZT1" s="110" t="s">
        <v>16308</v>
      </c>
      <c r="TZU1" s="110" t="s">
        <v>16309</v>
      </c>
      <c r="TZV1" s="110" t="s">
        <v>16310</v>
      </c>
      <c r="TZW1" s="110" t="s">
        <v>16311</v>
      </c>
      <c r="TZX1" s="110" t="s">
        <v>16312</v>
      </c>
      <c r="TZY1" s="110" t="s">
        <v>16313</v>
      </c>
      <c r="TZZ1" s="110" t="s">
        <v>16314</v>
      </c>
      <c r="UAA1" s="110" t="s">
        <v>16315</v>
      </c>
      <c r="UAB1" s="110" t="s">
        <v>16316</v>
      </c>
      <c r="UAC1" s="110" t="s">
        <v>16317</v>
      </c>
      <c r="UAD1" s="110" t="s">
        <v>16318</v>
      </c>
      <c r="UAE1" s="110" t="s">
        <v>16319</v>
      </c>
      <c r="UAF1" s="110" t="s">
        <v>16320</v>
      </c>
      <c r="UAG1" s="110" t="s">
        <v>16321</v>
      </c>
      <c r="UAH1" s="110" t="s">
        <v>16322</v>
      </c>
      <c r="UAI1" s="110" t="s">
        <v>16323</v>
      </c>
      <c r="UAJ1" s="110" t="s">
        <v>16324</v>
      </c>
      <c r="UAK1" s="110" t="s">
        <v>16325</v>
      </c>
      <c r="UAL1" s="110" t="s">
        <v>16326</v>
      </c>
      <c r="UAM1" s="110" t="s">
        <v>16327</v>
      </c>
      <c r="UAN1" s="110" t="s">
        <v>16328</v>
      </c>
      <c r="UAO1" s="110" t="s">
        <v>16329</v>
      </c>
      <c r="UAP1" s="110" t="s">
        <v>16330</v>
      </c>
      <c r="UAQ1" s="110" t="s">
        <v>16331</v>
      </c>
      <c r="UAR1" s="110" t="s">
        <v>16332</v>
      </c>
      <c r="UAS1" s="110" t="s">
        <v>16333</v>
      </c>
      <c r="UAT1" s="110" t="s">
        <v>16334</v>
      </c>
      <c r="UAU1" s="110" t="s">
        <v>16335</v>
      </c>
      <c r="UAV1" s="110" t="s">
        <v>16336</v>
      </c>
      <c r="UAW1" s="110" t="s">
        <v>16337</v>
      </c>
      <c r="UAX1" s="110" t="s">
        <v>16338</v>
      </c>
      <c r="UAY1" s="110" t="s">
        <v>16339</v>
      </c>
      <c r="UAZ1" s="110" t="s">
        <v>16340</v>
      </c>
      <c r="UBA1" s="110" t="s">
        <v>16341</v>
      </c>
      <c r="UBB1" s="110" t="s">
        <v>16342</v>
      </c>
      <c r="UBC1" s="110" t="s">
        <v>16343</v>
      </c>
      <c r="UBD1" s="110" t="s">
        <v>16344</v>
      </c>
      <c r="UBE1" s="110" t="s">
        <v>16345</v>
      </c>
      <c r="UBF1" s="110" t="s">
        <v>16346</v>
      </c>
      <c r="UBG1" s="110" t="s">
        <v>16347</v>
      </c>
      <c r="UBH1" s="110" t="s">
        <v>16348</v>
      </c>
      <c r="UBI1" s="110" t="s">
        <v>16349</v>
      </c>
      <c r="UBJ1" s="110" t="s">
        <v>16350</v>
      </c>
      <c r="UBK1" s="110" t="s">
        <v>16351</v>
      </c>
      <c r="UBL1" s="110" t="s">
        <v>16352</v>
      </c>
      <c r="UBM1" s="110" t="s">
        <v>16353</v>
      </c>
      <c r="UBN1" s="110" t="s">
        <v>16354</v>
      </c>
      <c r="UBO1" s="110" t="s">
        <v>16355</v>
      </c>
      <c r="UBP1" s="110" t="s">
        <v>16356</v>
      </c>
      <c r="UBQ1" s="110" t="s">
        <v>16357</v>
      </c>
      <c r="UBR1" s="110" t="s">
        <v>16358</v>
      </c>
      <c r="UBS1" s="110" t="s">
        <v>16359</v>
      </c>
      <c r="UBT1" s="110" t="s">
        <v>16360</v>
      </c>
      <c r="UBU1" s="110" t="s">
        <v>16361</v>
      </c>
      <c r="UBV1" s="110" t="s">
        <v>16362</v>
      </c>
      <c r="UBW1" s="110" t="s">
        <v>16363</v>
      </c>
      <c r="UBX1" s="110" t="s">
        <v>16364</v>
      </c>
      <c r="UBY1" s="110" t="s">
        <v>16365</v>
      </c>
      <c r="UBZ1" s="110" t="s">
        <v>16366</v>
      </c>
      <c r="UCA1" s="110" t="s">
        <v>16367</v>
      </c>
      <c r="UCB1" s="110" t="s">
        <v>16368</v>
      </c>
      <c r="UCC1" s="110" t="s">
        <v>16369</v>
      </c>
      <c r="UCD1" s="110" t="s">
        <v>16370</v>
      </c>
      <c r="UCE1" s="110" t="s">
        <v>16371</v>
      </c>
      <c r="UCF1" s="110" t="s">
        <v>16372</v>
      </c>
      <c r="UCG1" s="110" t="s">
        <v>16373</v>
      </c>
      <c r="UCH1" s="110" t="s">
        <v>16374</v>
      </c>
      <c r="UCI1" s="110" t="s">
        <v>16375</v>
      </c>
      <c r="UCJ1" s="110" t="s">
        <v>16376</v>
      </c>
      <c r="UCK1" s="110" t="s">
        <v>16377</v>
      </c>
      <c r="UCL1" s="110" t="s">
        <v>16378</v>
      </c>
      <c r="UCM1" s="110" t="s">
        <v>16379</v>
      </c>
      <c r="UCN1" s="110" t="s">
        <v>16380</v>
      </c>
      <c r="UCO1" s="110" t="s">
        <v>16381</v>
      </c>
      <c r="UCP1" s="110" t="s">
        <v>16382</v>
      </c>
      <c r="UCQ1" s="110" t="s">
        <v>16383</v>
      </c>
      <c r="UCR1" s="110" t="s">
        <v>16384</v>
      </c>
      <c r="UCS1" s="110" t="s">
        <v>16385</v>
      </c>
      <c r="UCT1" s="110" t="s">
        <v>16386</v>
      </c>
      <c r="UCU1" s="110" t="s">
        <v>16387</v>
      </c>
      <c r="UCV1" s="110" t="s">
        <v>16388</v>
      </c>
      <c r="UCW1" s="110" t="s">
        <v>16389</v>
      </c>
      <c r="UCX1" s="110" t="s">
        <v>16390</v>
      </c>
      <c r="UCY1" s="110" t="s">
        <v>16391</v>
      </c>
      <c r="UCZ1" s="110" t="s">
        <v>16392</v>
      </c>
      <c r="UDA1" s="110" t="s">
        <v>16393</v>
      </c>
      <c r="UDB1" s="110" t="s">
        <v>16394</v>
      </c>
      <c r="UDC1" s="110" t="s">
        <v>16395</v>
      </c>
      <c r="UDD1" s="110" t="s">
        <v>16396</v>
      </c>
      <c r="UDE1" s="110" t="s">
        <v>16397</v>
      </c>
      <c r="UDF1" s="110" t="s">
        <v>16398</v>
      </c>
      <c r="UDG1" s="110" t="s">
        <v>16399</v>
      </c>
      <c r="UDH1" s="110" t="s">
        <v>16400</v>
      </c>
      <c r="UDI1" s="110" t="s">
        <v>16401</v>
      </c>
      <c r="UDJ1" s="110" t="s">
        <v>16402</v>
      </c>
      <c r="UDK1" s="110" t="s">
        <v>16403</v>
      </c>
      <c r="UDL1" s="110" t="s">
        <v>16404</v>
      </c>
      <c r="UDM1" s="110" t="s">
        <v>16405</v>
      </c>
      <c r="UDN1" s="110" t="s">
        <v>16406</v>
      </c>
      <c r="UDO1" s="110" t="s">
        <v>16407</v>
      </c>
      <c r="UDP1" s="110" t="s">
        <v>16408</v>
      </c>
      <c r="UDQ1" s="110" t="s">
        <v>16409</v>
      </c>
      <c r="UDR1" s="110" t="s">
        <v>16410</v>
      </c>
      <c r="UDS1" s="110" t="s">
        <v>16411</v>
      </c>
      <c r="UDT1" s="110" t="s">
        <v>16412</v>
      </c>
      <c r="UDU1" s="110" t="s">
        <v>16413</v>
      </c>
      <c r="UDV1" s="110" t="s">
        <v>16414</v>
      </c>
      <c r="UDW1" s="110" t="s">
        <v>16415</v>
      </c>
      <c r="UDX1" s="110" t="s">
        <v>16416</v>
      </c>
      <c r="UDY1" s="110" t="s">
        <v>16417</v>
      </c>
      <c r="UDZ1" s="110" t="s">
        <v>16418</v>
      </c>
      <c r="UEA1" s="110" t="s">
        <v>16419</v>
      </c>
      <c r="UEB1" s="110" t="s">
        <v>16420</v>
      </c>
      <c r="UEC1" s="110" t="s">
        <v>16421</v>
      </c>
      <c r="UED1" s="110" t="s">
        <v>16422</v>
      </c>
      <c r="UEE1" s="110" t="s">
        <v>16423</v>
      </c>
      <c r="UEF1" s="110" t="s">
        <v>16424</v>
      </c>
      <c r="UEG1" s="110" t="s">
        <v>16425</v>
      </c>
      <c r="UEH1" s="110" t="s">
        <v>16426</v>
      </c>
      <c r="UEI1" s="110" t="s">
        <v>16427</v>
      </c>
      <c r="UEJ1" s="110" t="s">
        <v>16428</v>
      </c>
      <c r="UEK1" s="110" t="s">
        <v>16429</v>
      </c>
      <c r="UEL1" s="110" t="s">
        <v>16430</v>
      </c>
      <c r="UEM1" s="110" t="s">
        <v>16431</v>
      </c>
      <c r="UEN1" s="110" t="s">
        <v>16432</v>
      </c>
      <c r="UEO1" s="110" t="s">
        <v>16433</v>
      </c>
      <c r="UEP1" s="110" t="s">
        <v>16434</v>
      </c>
      <c r="UEQ1" s="110" t="s">
        <v>16435</v>
      </c>
      <c r="UER1" s="110" t="s">
        <v>16436</v>
      </c>
      <c r="UES1" s="110" t="s">
        <v>16437</v>
      </c>
      <c r="UET1" s="110" t="s">
        <v>16438</v>
      </c>
      <c r="UEU1" s="110" t="s">
        <v>16439</v>
      </c>
      <c r="UEV1" s="110" t="s">
        <v>16440</v>
      </c>
      <c r="UEW1" s="110" t="s">
        <v>16441</v>
      </c>
      <c r="UEX1" s="110" t="s">
        <v>16442</v>
      </c>
      <c r="UEY1" s="110" t="s">
        <v>16443</v>
      </c>
      <c r="UEZ1" s="110" t="s">
        <v>16444</v>
      </c>
      <c r="UFA1" s="110" t="s">
        <v>16445</v>
      </c>
      <c r="UFB1" s="110" t="s">
        <v>16446</v>
      </c>
      <c r="UFC1" s="110" t="s">
        <v>16447</v>
      </c>
      <c r="UFD1" s="110" t="s">
        <v>16448</v>
      </c>
      <c r="UFE1" s="110" t="s">
        <v>16449</v>
      </c>
      <c r="UFF1" s="110" t="s">
        <v>16450</v>
      </c>
      <c r="UFG1" s="110" t="s">
        <v>16451</v>
      </c>
      <c r="UFH1" s="110" t="s">
        <v>16452</v>
      </c>
      <c r="UFI1" s="110" t="s">
        <v>16453</v>
      </c>
      <c r="UFJ1" s="110" t="s">
        <v>16454</v>
      </c>
      <c r="UFK1" s="110" t="s">
        <v>16455</v>
      </c>
      <c r="UFL1" s="110" t="s">
        <v>16456</v>
      </c>
      <c r="UFM1" s="110" t="s">
        <v>16457</v>
      </c>
      <c r="UFN1" s="110" t="s">
        <v>16458</v>
      </c>
      <c r="UFO1" s="110" t="s">
        <v>16459</v>
      </c>
      <c r="UFP1" s="110" t="s">
        <v>16460</v>
      </c>
      <c r="UFQ1" s="110" t="s">
        <v>16461</v>
      </c>
      <c r="UFR1" s="110" t="s">
        <v>16462</v>
      </c>
      <c r="UFS1" s="110" t="s">
        <v>16463</v>
      </c>
      <c r="UFT1" s="110" t="s">
        <v>16464</v>
      </c>
      <c r="UFU1" s="110" t="s">
        <v>16465</v>
      </c>
      <c r="UFV1" s="110" t="s">
        <v>16466</v>
      </c>
      <c r="UFW1" s="110" t="s">
        <v>16467</v>
      </c>
      <c r="UFX1" s="110" t="s">
        <v>16468</v>
      </c>
      <c r="UFY1" s="110" t="s">
        <v>16469</v>
      </c>
      <c r="UFZ1" s="110" t="s">
        <v>16470</v>
      </c>
      <c r="UGA1" s="110" t="s">
        <v>16471</v>
      </c>
      <c r="UGB1" s="110" t="s">
        <v>16472</v>
      </c>
      <c r="UGC1" s="110" t="s">
        <v>16473</v>
      </c>
      <c r="UGD1" s="110" t="s">
        <v>16474</v>
      </c>
      <c r="UGE1" s="110" t="s">
        <v>16475</v>
      </c>
      <c r="UGF1" s="110" t="s">
        <v>16476</v>
      </c>
      <c r="UGG1" s="110" t="s">
        <v>16477</v>
      </c>
      <c r="UGH1" s="110" t="s">
        <v>16478</v>
      </c>
      <c r="UGI1" s="110" t="s">
        <v>16479</v>
      </c>
      <c r="UGJ1" s="110" t="s">
        <v>16480</v>
      </c>
      <c r="UGK1" s="110" t="s">
        <v>16481</v>
      </c>
      <c r="UGL1" s="110" t="s">
        <v>16482</v>
      </c>
      <c r="UGM1" s="110" t="s">
        <v>16483</v>
      </c>
      <c r="UGN1" s="110" t="s">
        <v>16484</v>
      </c>
      <c r="UGO1" s="110" t="s">
        <v>16485</v>
      </c>
      <c r="UGP1" s="110" t="s">
        <v>16486</v>
      </c>
      <c r="UGQ1" s="110" t="s">
        <v>16487</v>
      </c>
      <c r="UGR1" s="110" t="s">
        <v>16488</v>
      </c>
      <c r="UGS1" s="110" t="s">
        <v>16489</v>
      </c>
      <c r="UGT1" s="110" t="s">
        <v>16490</v>
      </c>
      <c r="UGU1" s="110" t="s">
        <v>16491</v>
      </c>
      <c r="UGV1" s="110" t="s">
        <v>16492</v>
      </c>
      <c r="UGW1" s="110" t="s">
        <v>16493</v>
      </c>
      <c r="UGX1" s="110" t="s">
        <v>16494</v>
      </c>
      <c r="UGY1" s="110" t="s">
        <v>16495</v>
      </c>
      <c r="UGZ1" s="110" t="s">
        <v>16496</v>
      </c>
      <c r="UHA1" s="110" t="s">
        <v>16497</v>
      </c>
      <c r="UHB1" s="110" t="s">
        <v>16498</v>
      </c>
      <c r="UHC1" s="110" t="s">
        <v>16499</v>
      </c>
      <c r="UHD1" s="110" t="s">
        <v>16500</v>
      </c>
      <c r="UHE1" s="110" t="s">
        <v>16501</v>
      </c>
      <c r="UHF1" s="110" t="s">
        <v>16502</v>
      </c>
      <c r="UHG1" s="110" t="s">
        <v>16503</v>
      </c>
      <c r="UHH1" s="110" t="s">
        <v>16504</v>
      </c>
      <c r="UHI1" s="110" t="s">
        <v>16505</v>
      </c>
      <c r="UHJ1" s="110" t="s">
        <v>16506</v>
      </c>
      <c r="UHK1" s="110" t="s">
        <v>16507</v>
      </c>
      <c r="UHL1" s="110" t="s">
        <v>16508</v>
      </c>
      <c r="UHM1" s="110" t="s">
        <v>16509</v>
      </c>
      <c r="UHN1" s="110" t="s">
        <v>16510</v>
      </c>
      <c r="UHO1" s="110" t="s">
        <v>16511</v>
      </c>
      <c r="UHP1" s="110" t="s">
        <v>16512</v>
      </c>
      <c r="UHQ1" s="110" t="s">
        <v>16513</v>
      </c>
      <c r="UHR1" s="110" t="s">
        <v>16514</v>
      </c>
      <c r="UHS1" s="110" t="s">
        <v>16515</v>
      </c>
      <c r="UHT1" s="110" t="s">
        <v>16516</v>
      </c>
      <c r="UHU1" s="110" t="s">
        <v>16517</v>
      </c>
      <c r="UHV1" s="110" t="s">
        <v>16518</v>
      </c>
      <c r="UHW1" s="110" t="s">
        <v>16519</v>
      </c>
      <c r="UHX1" s="110" t="s">
        <v>16520</v>
      </c>
      <c r="UHY1" s="110" t="s">
        <v>16521</v>
      </c>
      <c r="UHZ1" s="110" t="s">
        <v>16522</v>
      </c>
      <c r="UIA1" s="110" t="s">
        <v>16523</v>
      </c>
      <c r="UIB1" s="110" t="s">
        <v>16524</v>
      </c>
      <c r="UIC1" s="110" t="s">
        <v>16525</v>
      </c>
      <c r="UID1" s="110" t="s">
        <v>16526</v>
      </c>
      <c r="UIE1" s="110" t="s">
        <v>16527</v>
      </c>
      <c r="UIF1" s="110" t="s">
        <v>16528</v>
      </c>
      <c r="UIG1" s="110" t="s">
        <v>16529</v>
      </c>
      <c r="UIH1" s="110" t="s">
        <v>16530</v>
      </c>
      <c r="UII1" s="110" t="s">
        <v>16531</v>
      </c>
      <c r="UIJ1" s="110" t="s">
        <v>16532</v>
      </c>
      <c r="UIK1" s="110" t="s">
        <v>16533</v>
      </c>
      <c r="UIL1" s="110" t="s">
        <v>16534</v>
      </c>
      <c r="UIM1" s="110" t="s">
        <v>16535</v>
      </c>
      <c r="UIN1" s="110" t="s">
        <v>16536</v>
      </c>
      <c r="UIO1" s="110" t="s">
        <v>16537</v>
      </c>
      <c r="UIP1" s="110" t="s">
        <v>16538</v>
      </c>
      <c r="UIQ1" s="110" t="s">
        <v>16539</v>
      </c>
      <c r="UIR1" s="110" t="s">
        <v>16540</v>
      </c>
      <c r="UIS1" s="110" t="s">
        <v>16541</v>
      </c>
      <c r="UIT1" s="110" t="s">
        <v>16542</v>
      </c>
      <c r="UIU1" s="110" t="s">
        <v>16543</v>
      </c>
      <c r="UIV1" s="110" t="s">
        <v>16544</v>
      </c>
      <c r="UIW1" s="110" t="s">
        <v>16545</v>
      </c>
      <c r="UIX1" s="110" t="s">
        <v>16546</v>
      </c>
      <c r="UIY1" s="110" t="s">
        <v>16547</v>
      </c>
      <c r="UIZ1" s="110" t="s">
        <v>16548</v>
      </c>
      <c r="UJA1" s="110" t="s">
        <v>16549</v>
      </c>
      <c r="UJB1" s="110" t="s">
        <v>16550</v>
      </c>
      <c r="UJC1" s="110" t="s">
        <v>16551</v>
      </c>
      <c r="UJD1" s="110" t="s">
        <v>16552</v>
      </c>
      <c r="UJE1" s="110" t="s">
        <v>16553</v>
      </c>
      <c r="UJF1" s="110" t="s">
        <v>16554</v>
      </c>
      <c r="UJG1" s="110" t="s">
        <v>16555</v>
      </c>
      <c r="UJH1" s="110" t="s">
        <v>16556</v>
      </c>
      <c r="UJI1" s="110" t="s">
        <v>16557</v>
      </c>
      <c r="UJJ1" s="110" t="s">
        <v>16558</v>
      </c>
      <c r="UJK1" s="110" t="s">
        <v>16559</v>
      </c>
      <c r="UJL1" s="110" t="s">
        <v>16560</v>
      </c>
      <c r="UJM1" s="110" t="s">
        <v>16561</v>
      </c>
      <c r="UJN1" s="110" t="s">
        <v>16562</v>
      </c>
      <c r="UJO1" s="110" t="s">
        <v>16563</v>
      </c>
      <c r="UJP1" s="110" t="s">
        <v>16564</v>
      </c>
      <c r="UJQ1" s="110" t="s">
        <v>16565</v>
      </c>
      <c r="UJR1" s="110" t="s">
        <v>16566</v>
      </c>
      <c r="UJS1" s="110" t="s">
        <v>16567</v>
      </c>
      <c r="UJT1" s="110" t="s">
        <v>16568</v>
      </c>
      <c r="UJU1" s="110" t="s">
        <v>16569</v>
      </c>
      <c r="UJV1" s="110" t="s">
        <v>16570</v>
      </c>
      <c r="UJW1" s="110" t="s">
        <v>16571</v>
      </c>
      <c r="UJX1" s="110" t="s">
        <v>16572</v>
      </c>
      <c r="UJY1" s="110" t="s">
        <v>16573</v>
      </c>
      <c r="UJZ1" s="110" t="s">
        <v>16574</v>
      </c>
      <c r="UKA1" s="110" t="s">
        <v>16575</v>
      </c>
      <c r="UKB1" s="110" t="s">
        <v>16576</v>
      </c>
      <c r="UKC1" s="110" t="s">
        <v>16577</v>
      </c>
      <c r="UKD1" s="110" t="s">
        <v>16578</v>
      </c>
      <c r="UKE1" s="110" t="s">
        <v>16579</v>
      </c>
      <c r="UKF1" s="110" t="s">
        <v>16580</v>
      </c>
      <c r="UKG1" s="110" t="s">
        <v>16581</v>
      </c>
      <c r="UKH1" s="110" t="s">
        <v>16582</v>
      </c>
      <c r="UKI1" s="110" t="s">
        <v>16583</v>
      </c>
      <c r="UKJ1" s="110" t="s">
        <v>16584</v>
      </c>
      <c r="UKK1" s="110" t="s">
        <v>16585</v>
      </c>
      <c r="UKL1" s="110" t="s">
        <v>16586</v>
      </c>
      <c r="UKM1" s="110" t="s">
        <v>16587</v>
      </c>
      <c r="UKN1" s="110" t="s">
        <v>16588</v>
      </c>
      <c r="UKO1" s="110" t="s">
        <v>16589</v>
      </c>
      <c r="UKP1" s="110" t="s">
        <v>16590</v>
      </c>
      <c r="UKQ1" s="110" t="s">
        <v>16591</v>
      </c>
      <c r="UKR1" s="110" t="s">
        <v>16592</v>
      </c>
      <c r="UKS1" s="110" t="s">
        <v>16593</v>
      </c>
      <c r="UKT1" s="110" t="s">
        <v>16594</v>
      </c>
      <c r="UKU1" s="110" t="s">
        <v>16595</v>
      </c>
      <c r="UKV1" s="110" t="s">
        <v>16596</v>
      </c>
      <c r="UKW1" s="110" t="s">
        <v>16597</v>
      </c>
      <c r="UKX1" s="110" t="s">
        <v>16598</v>
      </c>
      <c r="UKY1" s="110" t="s">
        <v>16599</v>
      </c>
      <c r="UKZ1" s="110" t="s">
        <v>16600</v>
      </c>
      <c r="ULA1" s="110" t="s">
        <v>16601</v>
      </c>
      <c r="ULB1" s="110" t="s">
        <v>16602</v>
      </c>
      <c r="ULC1" s="110" t="s">
        <v>16603</v>
      </c>
      <c r="ULD1" s="110" t="s">
        <v>16604</v>
      </c>
      <c r="ULE1" s="110" t="s">
        <v>16605</v>
      </c>
      <c r="ULF1" s="110" t="s">
        <v>16606</v>
      </c>
      <c r="ULG1" s="110" t="s">
        <v>16607</v>
      </c>
      <c r="ULH1" s="110" t="s">
        <v>16608</v>
      </c>
      <c r="ULI1" s="110" t="s">
        <v>16609</v>
      </c>
      <c r="ULJ1" s="110" t="s">
        <v>16610</v>
      </c>
      <c r="ULK1" s="110" t="s">
        <v>16611</v>
      </c>
      <c r="ULL1" s="110" t="s">
        <v>16612</v>
      </c>
      <c r="ULM1" s="110" t="s">
        <v>16613</v>
      </c>
      <c r="ULN1" s="110" t="s">
        <v>16614</v>
      </c>
      <c r="ULO1" s="110" t="s">
        <v>16615</v>
      </c>
      <c r="ULP1" s="110" t="s">
        <v>16616</v>
      </c>
      <c r="ULQ1" s="110" t="s">
        <v>16617</v>
      </c>
      <c r="ULR1" s="110" t="s">
        <v>16618</v>
      </c>
      <c r="ULS1" s="110" t="s">
        <v>16619</v>
      </c>
      <c r="ULT1" s="110" t="s">
        <v>16620</v>
      </c>
      <c r="ULU1" s="110" t="s">
        <v>16621</v>
      </c>
      <c r="ULV1" s="110" t="s">
        <v>16622</v>
      </c>
      <c r="ULW1" s="110" t="s">
        <v>16623</v>
      </c>
      <c r="ULX1" s="110" t="s">
        <v>16624</v>
      </c>
      <c r="ULY1" s="110" t="s">
        <v>16625</v>
      </c>
      <c r="ULZ1" s="110" t="s">
        <v>16626</v>
      </c>
      <c r="UMA1" s="110" t="s">
        <v>16627</v>
      </c>
      <c r="UMB1" s="110" t="s">
        <v>16628</v>
      </c>
      <c r="UMC1" s="110" t="s">
        <v>16629</v>
      </c>
      <c r="UMD1" s="110" t="s">
        <v>16630</v>
      </c>
      <c r="UME1" s="110" t="s">
        <v>16631</v>
      </c>
      <c r="UMF1" s="110" t="s">
        <v>16632</v>
      </c>
      <c r="UMG1" s="110" t="s">
        <v>16633</v>
      </c>
      <c r="UMH1" s="110" t="s">
        <v>16634</v>
      </c>
      <c r="UMI1" s="110" t="s">
        <v>16635</v>
      </c>
      <c r="UMJ1" s="110" t="s">
        <v>16636</v>
      </c>
      <c r="UMK1" s="110" t="s">
        <v>16637</v>
      </c>
      <c r="UML1" s="110" t="s">
        <v>16638</v>
      </c>
      <c r="UMM1" s="110" t="s">
        <v>16639</v>
      </c>
      <c r="UMN1" s="110" t="s">
        <v>16640</v>
      </c>
      <c r="UMO1" s="110" t="s">
        <v>16641</v>
      </c>
      <c r="UMP1" s="110" t="s">
        <v>16642</v>
      </c>
      <c r="UMQ1" s="110" t="s">
        <v>16643</v>
      </c>
      <c r="UMR1" s="110" t="s">
        <v>16644</v>
      </c>
      <c r="UMS1" s="110" t="s">
        <v>16645</v>
      </c>
      <c r="UMT1" s="110" t="s">
        <v>16646</v>
      </c>
      <c r="UMU1" s="110" t="s">
        <v>16647</v>
      </c>
      <c r="UMV1" s="110" t="s">
        <v>16648</v>
      </c>
      <c r="UMW1" s="110" t="s">
        <v>16649</v>
      </c>
      <c r="UMX1" s="110" t="s">
        <v>16650</v>
      </c>
      <c r="UMY1" s="110" t="s">
        <v>16651</v>
      </c>
      <c r="UMZ1" s="110" t="s">
        <v>16652</v>
      </c>
      <c r="UNA1" s="110" t="s">
        <v>16653</v>
      </c>
      <c r="UNB1" s="110" t="s">
        <v>16654</v>
      </c>
      <c r="UNC1" s="110" t="s">
        <v>16655</v>
      </c>
      <c r="UND1" s="110" t="s">
        <v>16656</v>
      </c>
      <c r="UNE1" s="110" t="s">
        <v>16657</v>
      </c>
      <c r="UNF1" s="110" t="s">
        <v>16658</v>
      </c>
      <c r="UNG1" s="110" t="s">
        <v>16659</v>
      </c>
      <c r="UNH1" s="110" t="s">
        <v>16660</v>
      </c>
      <c r="UNI1" s="110" t="s">
        <v>16661</v>
      </c>
      <c r="UNJ1" s="110" t="s">
        <v>16662</v>
      </c>
      <c r="UNK1" s="110" t="s">
        <v>16663</v>
      </c>
      <c r="UNL1" s="110" t="s">
        <v>16664</v>
      </c>
      <c r="UNM1" s="110" t="s">
        <v>16665</v>
      </c>
      <c r="UNN1" s="110" t="s">
        <v>16666</v>
      </c>
      <c r="UNO1" s="110" t="s">
        <v>16667</v>
      </c>
      <c r="UNP1" s="110" t="s">
        <v>16668</v>
      </c>
      <c r="UNQ1" s="110" t="s">
        <v>16669</v>
      </c>
      <c r="UNR1" s="110" t="s">
        <v>16670</v>
      </c>
      <c r="UNS1" s="110" t="s">
        <v>16671</v>
      </c>
      <c r="UNT1" s="110" t="s">
        <v>16672</v>
      </c>
      <c r="UNU1" s="110" t="s">
        <v>16673</v>
      </c>
      <c r="UNV1" s="110" t="s">
        <v>16674</v>
      </c>
      <c r="UNW1" s="110" t="s">
        <v>16675</v>
      </c>
      <c r="UNX1" s="110" t="s">
        <v>16676</v>
      </c>
      <c r="UNY1" s="110" t="s">
        <v>16677</v>
      </c>
      <c r="UNZ1" s="110" t="s">
        <v>16678</v>
      </c>
      <c r="UOA1" s="110" t="s">
        <v>16679</v>
      </c>
      <c r="UOB1" s="110" t="s">
        <v>16680</v>
      </c>
      <c r="UOC1" s="110" t="s">
        <v>16681</v>
      </c>
      <c r="UOD1" s="110" t="s">
        <v>16682</v>
      </c>
      <c r="UOE1" s="110" t="s">
        <v>16683</v>
      </c>
      <c r="UOF1" s="110" t="s">
        <v>16684</v>
      </c>
      <c r="UOG1" s="110" t="s">
        <v>16685</v>
      </c>
      <c r="UOH1" s="110" t="s">
        <v>16686</v>
      </c>
      <c r="UOI1" s="110" t="s">
        <v>16687</v>
      </c>
      <c r="UOJ1" s="110" t="s">
        <v>16688</v>
      </c>
      <c r="UOK1" s="110" t="s">
        <v>16689</v>
      </c>
      <c r="UOL1" s="110" t="s">
        <v>16690</v>
      </c>
      <c r="UOM1" s="110" t="s">
        <v>16691</v>
      </c>
      <c r="UON1" s="110" t="s">
        <v>16692</v>
      </c>
      <c r="UOO1" s="110" t="s">
        <v>16693</v>
      </c>
      <c r="UOP1" s="110" t="s">
        <v>16694</v>
      </c>
      <c r="UOQ1" s="110" t="s">
        <v>16695</v>
      </c>
      <c r="UOR1" s="110" t="s">
        <v>16696</v>
      </c>
      <c r="UOS1" s="110" t="s">
        <v>16697</v>
      </c>
      <c r="UOT1" s="110" t="s">
        <v>16698</v>
      </c>
      <c r="UOU1" s="110" t="s">
        <v>16699</v>
      </c>
      <c r="UOV1" s="110" t="s">
        <v>16700</v>
      </c>
      <c r="UOW1" s="110" t="s">
        <v>16701</v>
      </c>
      <c r="UOX1" s="110" t="s">
        <v>16702</v>
      </c>
      <c r="UOY1" s="110" t="s">
        <v>16703</v>
      </c>
      <c r="UOZ1" s="110" t="s">
        <v>16704</v>
      </c>
      <c r="UPA1" s="110" t="s">
        <v>16705</v>
      </c>
      <c r="UPB1" s="110" t="s">
        <v>16706</v>
      </c>
      <c r="UPC1" s="110" t="s">
        <v>16707</v>
      </c>
      <c r="UPD1" s="110" t="s">
        <v>16708</v>
      </c>
      <c r="UPE1" s="110" t="s">
        <v>16709</v>
      </c>
      <c r="UPF1" s="110" t="s">
        <v>16710</v>
      </c>
      <c r="UPG1" s="110" t="s">
        <v>16711</v>
      </c>
      <c r="UPH1" s="110" t="s">
        <v>16712</v>
      </c>
      <c r="UPI1" s="110" t="s">
        <v>16713</v>
      </c>
      <c r="UPJ1" s="110" t="s">
        <v>16714</v>
      </c>
      <c r="UPK1" s="110" t="s">
        <v>16715</v>
      </c>
      <c r="UPL1" s="110" t="s">
        <v>16716</v>
      </c>
      <c r="UPM1" s="110" t="s">
        <v>16717</v>
      </c>
      <c r="UPN1" s="110" t="s">
        <v>16718</v>
      </c>
      <c r="UPO1" s="110" t="s">
        <v>16719</v>
      </c>
      <c r="UPP1" s="110" t="s">
        <v>16720</v>
      </c>
      <c r="UPQ1" s="110" t="s">
        <v>16721</v>
      </c>
      <c r="UPR1" s="110" t="s">
        <v>16722</v>
      </c>
      <c r="UPS1" s="110" t="s">
        <v>16723</v>
      </c>
      <c r="UPT1" s="110" t="s">
        <v>16724</v>
      </c>
      <c r="UPU1" s="110" t="s">
        <v>16725</v>
      </c>
      <c r="UPV1" s="110" t="s">
        <v>16726</v>
      </c>
      <c r="UPW1" s="110" t="s">
        <v>16727</v>
      </c>
      <c r="UPX1" s="110" t="s">
        <v>16728</v>
      </c>
      <c r="UPY1" s="110" t="s">
        <v>16729</v>
      </c>
      <c r="UPZ1" s="110" t="s">
        <v>16730</v>
      </c>
      <c r="UQA1" s="110" t="s">
        <v>16731</v>
      </c>
      <c r="UQB1" s="110" t="s">
        <v>16732</v>
      </c>
      <c r="UQC1" s="110" t="s">
        <v>16733</v>
      </c>
      <c r="UQD1" s="110" t="s">
        <v>16734</v>
      </c>
      <c r="UQE1" s="110" t="s">
        <v>16735</v>
      </c>
      <c r="UQF1" s="110" t="s">
        <v>16736</v>
      </c>
      <c r="UQG1" s="110" t="s">
        <v>16737</v>
      </c>
      <c r="UQH1" s="110" t="s">
        <v>16738</v>
      </c>
      <c r="UQI1" s="110" t="s">
        <v>16739</v>
      </c>
      <c r="UQJ1" s="110" t="s">
        <v>16740</v>
      </c>
      <c r="UQK1" s="110" t="s">
        <v>16741</v>
      </c>
      <c r="UQL1" s="110" t="s">
        <v>16742</v>
      </c>
      <c r="UQM1" s="110" t="s">
        <v>16743</v>
      </c>
      <c r="UQN1" s="110" t="s">
        <v>16744</v>
      </c>
      <c r="UQO1" s="110" t="s">
        <v>16745</v>
      </c>
      <c r="UQP1" s="110" t="s">
        <v>16746</v>
      </c>
      <c r="UQQ1" s="110" t="s">
        <v>16747</v>
      </c>
      <c r="UQR1" s="110" t="s">
        <v>16748</v>
      </c>
      <c r="UQS1" s="110" t="s">
        <v>16749</v>
      </c>
      <c r="UQT1" s="110" t="s">
        <v>16750</v>
      </c>
      <c r="UQU1" s="110" t="s">
        <v>16751</v>
      </c>
      <c r="UQV1" s="110" t="s">
        <v>16752</v>
      </c>
      <c r="UQW1" s="110" t="s">
        <v>16753</v>
      </c>
      <c r="UQX1" s="110" t="s">
        <v>16754</v>
      </c>
      <c r="UQY1" s="110" t="s">
        <v>16755</v>
      </c>
      <c r="UQZ1" s="110" t="s">
        <v>16756</v>
      </c>
      <c r="URA1" s="110" t="s">
        <v>16757</v>
      </c>
      <c r="URB1" s="110" t="s">
        <v>16758</v>
      </c>
      <c r="URC1" s="110" t="s">
        <v>16759</v>
      </c>
      <c r="URD1" s="110" t="s">
        <v>16760</v>
      </c>
      <c r="URE1" s="110" t="s">
        <v>16761</v>
      </c>
      <c r="URF1" s="110" t="s">
        <v>16762</v>
      </c>
      <c r="URG1" s="110" t="s">
        <v>16763</v>
      </c>
      <c r="URH1" s="110" t="s">
        <v>16764</v>
      </c>
      <c r="URI1" s="110" t="s">
        <v>16765</v>
      </c>
      <c r="URJ1" s="110" t="s">
        <v>16766</v>
      </c>
      <c r="URK1" s="110" t="s">
        <v>16767</v>
      </c>
      <c r="URL1" s="110" t="s">
        <v>16768</v>
      </c>
      <c r="URM1" s="110" t="s">
        <v>16769</v>
      </c>
      <c r="URN1" s="110" t="s">
        <v>16770</v>
      </c>
      <c r="URO1" s="110" t="s">
        <v>16771</v>
      </c>
      <c r="URP1" s="110" t="s">
        <v>16772</v>
      </c>
      <c r="URQ1" s="110" t="s">
        <v>16773</v>
      </c>
      <c r="URR1" s="110" t="s">
        <v>16774</v>
      </c>
      <c r="URS1" s="110" t="s">
        <v>16775</v>
      </c>
      <c r="URT1" s="110" t="s">
        <v>16776</v>
      </c>
      <c r="URU1" s="110" t="s">
        <v>16777</v>
      </c>
      <c r="URV1" s="110" t="s">
        <v>16778</v>
      </c>
      <c r="URW1" s="110" t="s">
        <v>16779</v>
      </c>
      <c r="URX1" s="110" t="s">
        <v>16780</v>
      </c>
      <c r="URY1" s="110" t="s">
        <v>16781</v>
      </c>
      <c r="URZ1" s="110" t="s">
        <v>16782</v>
      </c>
      <c r="USA1" s="110" t="s">
        <v>16783</v>
      </c>
      <c r="USB1" s="110" t="s">
        <v>16784</v>
      </c>
      <c r="USC1" s="110" t="s">
        <v>16785</v>
      </c>
      <c r="USD1" s="110" t="s">
        <v>16786</v>
      </c>
      <c r="USE1" s="110" t="s">
        <v>16787</v>
      </c>
      <c r="USF1" s="110" t="s">
        <v>16788</v>
      </c>
      <c r="USG1" s="110" t="s">
        <v>16789</v>
      </c>
      <c r="USH1" s="110" t="s">
        <v>16790</v>
      </c>
      <c r="USI1" s="110" t="s">
        <v>16791</v>
      </c>
      <c r="USJ1" s="110" t="s">
        <v>16792</v>
      </c>
      <c r="USK1" s="110" t="s">
        <v>16793</v>
      </c>
      <c r="USL1" s="110" t="s">
        <v>16794</v>
      </c>
      <c r="USM1" s="110" t="s">
        <v>16795</v>
      </c>
      <c r="USN1" s="110" t="s">
        <v>16796</v>
      </c>
      <c r="USO1" s="110" t="s">
        <v>16797</v>
      </c>
      <c r="USP1" s="110" t="s">
        <v>16798</v>
      </c>
      <c r="USQ1" s="110" t="s">
        <v>16799</v>
      </c>
      <c r="USR1" s="110" t="s">
        <v>16800</v>
      </c>
      <c r="USS1" s="110" t="s">
        <v>16801</v>
      </c>
      <c r="UST1" s="110" t="s">
        <v>16802</v>
      </c>
      <c r="USU1" s="110" t="s">
        <v>16803</v>
      </c>
      <c r="USV1" s="110" t="s">
        <v>16804</v>
      </c>
      <c r="USW1" s="110" t="s">
        <v>16805</v>
      </c>
      <c r="USX1" s="110" t="s">
        <v>16806</v>
      </c>
      <c r="USY1" s="110" t="s">
        <v>16807</v>
      </c>
      <c r="USZ1" s="110" t="s">
        <v>16808</v>
      </c>
      <c r="UTA1" s="110" t="s">
        <v>16809</v>
      </c>
      <c r="UTB1" s="110" t="s">
        <v>16810</v>
      </c>
      <c r="UTC1" s="110" t="s">
        <v>16811</v>
      </c>
      <c r="UTD1" s="110" t="s">
        <v>16812</v>
      </c>
      <c r="UTE1" s="110" t="s">
        <v>16813</v>
      </c>
      <c r="UTF1" s="110" t="s">
        <v>16814</v>
      </c>
      <c r="UTG1" s="110" t="s">
        <v>16815</v>
      </c>
      <c r="UTH1" s="110" t="s">
        <v>16816</v>
      </c>
      <c r="UTI1" s="110" t="s">
        <v>16817</v>
      </c>
      <c r="UTJ1" s="110" t="s">
        <v>16818</v>
      </c>
      <c r="UTK1" s="110" t="s">
        <v>16819</v>
      </c>
      <c r="UTL1" s="110" t="s">
        <v>16820</v>
      </c>
      <c r="UTM1" s="110" t="s">
        <v>16821</v>
      </c>
      <c r="UTN1" s="110" t="s">
        <v>16822</v>
      </c>
      <c r="UTO1" s="110" t="s">
        <v>16823</v>
      </c>
      <c r="UTP1" s="110" t="s">
        <v>16824</v>
      </c>
      <c r="UTQ1" s="110" t="s">
        <v>16825</v>
      </c>
      <c r="UTR1" s="110" t="s">
        <v>16826</v>
      </c>
      <c r="UTS1" s="110" t="s">
        <v>16827</v>
      </c>
      <c r="UTT1" s="110" t="s">
        <v>16828</v>
      </c>
      <c r="UTU1" s="110" t="s">
        <v>16829</v>
      </c>
      <c r="UTV1" s="110" t="s">
        <v>16830</v>
      </c>
      <c r="UTW1" s="110" t="s">
        <v>16831</v>
      </c>
      <c r="UTX1" s="110" t="s">
        <v>16832</v>
      </c>
      <c r="UTY1" s="110" t="s">
        <v>16833</v>
      </c>
      <c r="UTZ1" s="110" t="s">
        <v>16834</v>
      </c>
      <c r="UUA1" s="110" t="s">
        <v>16835</v>
      </c>
      <c r="UUB1" s="110" t="s">
        <v>16836</v>
      </c>
      <c r="UUC1" s="110" t="s">
        <v>16837</v>
      </c>
      <c r="UUD1" s="110" t="s">
        <v>16838</v>
      </c>
      <c r="UUE1" s="110" t="s">
        <v>16839</v>
      </c>
      <c r="UUF1" s="110" t="s">
        <v>16840</v>
      </c>
      <c r="UUG1" s="110" t="s">
        <v>16841</v>
      </c>
      <c r="UUH1" s="110" t="s">
        <v>16842</v>
      </c>
      <c r="UUI1" s="110" t="s">
        <v>16843</v>
      </c>
      <c r="UUJ1" s="110" t="s">
        <v>16844</v>
      </c>
      <c r="UUK1" s="110" t="s">
        <v>16845</v>
      </c>
      <c r="UUL1" s="110" t="s">
        <v>16846</v>
      </c>
      <c r="UUM1" s="110" t="s">
        <v>16847</v>
      </c>
      <c r="UUN1" s="110" t="s">
        <v>16848</v>
      </c>
      <c r="UUO1" s="110" t="s">
        <v>16849</v>
      </c>
      <c r="UUP1" s="110" t="s">
        <v>16850</v>
      </c>
      <c r="UUQ1" s="110" t="s">
        <v>16851</v>
      </c>
      <c r="UUR1" s="110" t="s">
        <v>16852</v>
      </c>
      <c r="UUS1" s="110" t="s">
        <v>16853</v>
      </c>
      <c r="UUT1" s="110" t="s">
        <v>16854</v>
      </c>
      <c r="UUU1" s="110" t="s">
        <v>16855</v>
      </c>
      <c r="UUV1" s="110" t="s">
        <v>16856</v>
      </c>
      <c r="UUW1" s="110" t="s">
        <v>16857</v>
      </c>
      <c r="UUX1" s="110" t="s">
        <v>16858</v>
      </c>
      <c r="UUY1" s="110" t="s">
        <v>16859</v>
      </c>
      <c r="UUZ1" s="110" t="s">
        <v>16860</v>
      </c>
      <c r="UVA1" s="110" t="s">
        <v>16861</v>
      </c>
      <c r="UVB1" s="110" t="s">
        <v>16862</v>
      </c>
      <c r="UVC1" s="110" t="s">
        <v>16863</v>
      </c>
      <c r="UVD1" s="110" t="s">
        <v>16864</v>
      </c>
      <c r="UVE1" s="110" t="s">
        <v>16865</v>
      </c>
      <c r="UVF1" s="110" t="s">
        <v>16866</v>
      </c>
      <c r="UVG1" s="110" t="s">
        <v>16867</v>
      </c>
      <c r="UVH1" s="110" t="s">
        <v>16868</v>
      </c>
      <c r="UVI1" s="110" t="s">
        <v>16869</v>
      </c>
      <c r="UVJ1" s="110" t="s">
        <v>16870</v>
      </c>
      <c r="UVK1" s="110" t="s">
        <v>16871</v>
      </c>
      <c r="UVL1" s="110" t="s">
        <v>16872</v>
      </c>
      <c r="UVM1" s="110" t="s">
        <v>16873</v>
      </c>
      <c r="UVN1" s="110" t="s">
        <v>16874</v>
      </c>
      <c r="UVO1" s="110" t="s">
        <v>16875</v>
      </c>
      <c r="UVP1" s="110" t="s">
        <v>16876</v>
      </c>
      <c r="UVQ1" s="110" t="s">
        <v>16877</v>
      </c>
      <c r="UVR1" s="110" t="s">
        <v>16878</v>
      </c>
      <c r="UVS1" s="110" t="s">
        <v>16879</v>
      </c>
      <c r="UVT1" s="110" t="s">
        <v>16880</v>
      </c>
      <c r="UVU1" s="110" t="s">
        <v>16881</v>
      </c>
      <c r="UVV1" s="110" t="s">
        <v>16882</v>
      </c>
      <c r="UVW1" s="110" t="s">
        <v>16883</v>
      </c>
      <c r="UVX1" s="110" t="s">
        <v>16884</v>
      </c>
      <c r="UVY1" s="110" t="s">
        <v>16885</v>
      </c>
      <c r="UVZ1" s="110" t="s">
        <v>16886</v>
      </c>
      <c r="UWA1" s="110" t="s">
        <v>16887</v>
      </c>
      <c r="UWB1" s="110" t="s">
        <v>16888</v>
      </c>
      <c r="UWC1" s="110" t="s">
        <v>16889</v>
      </c>
      <c r="UWD1" s="110" t="s">
        <v>16890</v>
      </c>
      <c r="UWE1" s="110" t="s">
        <v>16891</v>
      </c>
      <c r="UWF1" s="110" t="s">
        <v>16892</v>
      </c>
      <c r="UWG1" s="110" t="s">
        <v>16893</v>
      </c>
      <c r="UWH1" s="110" t="s">
        <v>16894</v>
      </c>
      <c r="UWI1" s="110" t="s">
        <v>16895</v>
      </c>
      <c r="UWJ1" s="110" t="s">
        <v>16896</v>
      </c>
      <c r="UWK1" s="110" t="s">
        <v>16897</v>
      </c>
      <c r="UWL1" s="110" t="s">
        <v>16898</v>
      </c>
      <c r="UWM1" s="110" t="s">
        <v>16899</v>
      </c>
      <c r="UWN1" s="110" t="s">
        <v>16900</v>
      </c>
      <c r="UWO1" s="110" t="s">
        <v>16901</v>
      </c>
      <c r="UWP1" s="110" t="s">
        <v>16902</v>
      </c>
      <c r="UWQ1" s="110" t="s">
        <v>16903</v>
      </c>
      <c r="UWR1" s="110" t="s">
        <v>16904</v>
      </c>
      <c r="UWS1" s="110" t="s">
        <v>16905</v>
      </c>
      <c r="UWT1" s="110" t="s">
        <v>16906</v>
      </c>
      <c r="UWU1" s="110" t="s">
        <v>16907</v>
      </c>
      <c r="UWV1" s="110" t="s">
        <v>16908</v>
      </c>
      <c r="UWW1" s="110" t="s">
        <v>16909</v>
      </c>
      <c r="UWX1" s="110" t="s">
        <v>16910</v>
      </c>
      <c r="UWY1" s="110" t="s">
        <v>16911</v>
      </c>
      <c r="UWZ1" s="110" t="s">
        <v>16912</v>
      </c>
      <c r="UXA1" s="110" t="s">
        <v>16913</v>
      </c>
      <c r="UXB1" s="110" t="s">
        <v>16914</v>
      </c>
      <c r="UXC1" s="110" t="s">
        <v>16915</v>
      </c>
      <c r="UXD1" s="110" t="s">
        <v>16916</v>
      </c>
      <c r="UXE1" s="110" t="s">
        <v>16917</v>
      </c>
      <c r="UXF1" s="110" t="s">
        <v>16918</v>
      </c>
      <c r="UXG1" s="110" t="s">
        <v>16919</v>
      </c>
      <c r="UXH1" s="110" t="s">
        <v>16920</v>
      </c>
      <c r="UXI1" s="110" t="s">
        <v>16921</v>
      </c>
      <c r="UXJ1" s="110" t="s">
        <v>16922</v>
      </c>
      <c r="UXK1" s="110" t="s">
        <v>16923</v>
      </c>
      <c r="UXL1" s="110" t="s">
        <v>16924</v>
      </c>
      <c r="UXM1" s="110" t="s">
        <v>16925</v>
      </c>
      <c r="UXN1" s="110" t="s">
        <v>16926</v>
      </c>
      <c r="UXO1" s="110" t="s">
        <v>16927</v>
      </c>
      <c r="UXP1" s="110" t="s">
        <v>16928</v>
      </c>
      <c r="UXQ1" s="110" t="s">
        <v>16929</v>
      </c>
      <c r="UXR1" s="110" t="s">
        <v>16930</v>
      </c>
      <c r="UXS1" s="110" t="s">
        <v>16931</v>
      </c>
      <c r="UXT1" s="110" t="s">
        <v>16932</v>
      </c>
      <c r="UXU1" s="110" t="s">
        <v>16933</v>
      </c>
      <c r="UXV1" s="110" t="s">
        <v>16934</v>
      </c>
      <c r="UXW1" s="110" t="s">
        <v>16935</v>
      </c>
      <c r="UXX1" s="110" t="s">
        <v>16936</v>
      </c>
      <c r="UXY1" s="110" t="s">
        <v>16937</v>
      </c>
      <c r="UXZ1" s="110" t="s">
        <v>16938</v>
      </c>
      <c r="UYA1" s="110" t="s">
        <v>16939</v>
      </c>
      <c r="UYB1" s="110" t="s">
        <v>16940</v>
      </c>
      <c r="UYC1" s="110" t="s">
        <v>16941</v>
      </c>
      <c r="UYD1" s="110" t="s">
        <v>16942</v>
      </c>
      <c r="UYE1" s="110" t="s">
        <v>16943</v>
      </c>
      <c r="UYF1" s="110" t="s">
        <v>16944</v>
      </c>
      <c r="UYG1" s="110" t="s">
        <v>16945</v>
      </c>
      <c r="UYH1" s="110" t="s">
        <v>16946</v>
      </c>
      <c r="UYI1" s="110" t="s">
        <v>16947</v>
      </c>
      <c r="UYJ1" s="110" t="s">
        <v>16948</v>
      </c>
      <c r="UYK1" s="110" t="s">
        <v>16949</v>
      </c>
      <c r="UYL1" s="110" t="s">
        <v>16950</v>
      </c>
      <c r="UYM1" s="110" t="s">
        <v>16951</v>
      </c>
      <c r="UYN1" s="110" t="s">
        <v>16952</v>
      </c>
      <c r="UYO1" s="110" t="s">
        <v>16953</v>
      </c>
      <c r="UYP1" s="110" t="s">
        <v>16954</v>
      </c>
      <c r="UYQ1" s="110" t="s">
        <v>16955</v>
      </c>
      <c r="UYR1" s="110" t="s">
        <v>16956</v>
      </c>
      <c r="UYS1" s="110" t="s">
        <v>16957</v>
      </c>
      <c r="UYT1" s="110" t="s">
        <v>16958</v>
      </c>
      <c r="UYU1" s="110" t="s">
        <v>16959</v>
      </c>
      <c r="UYV1" s="110" t="s">
        <v>16960</v>
      </c>
      <c r="UYW1" s="110" t="s">
        <v>16961</v>
      </c>
      <c r="UYX1" s="110" t="s">
        <v>16962</v>
      </c>
      <c r="UYY1" s="110" t="s">
        <v>16963</v>
      </c>
      <c r="UYZ1" s="110" t="s">
        <v>16964</v>
      </c>
      <c r="UZA1" s="110" t="s">
        <v>16965</v>
      </c>
      <c r="UZB1" s="110" t="s">
        <v>16966</v>
      </c>
      <c r="UZC1" s="110" t="s">
        <v>16967</v>
      </c>
      <c r="UZD1" s="110" t="s">
        <v>16968</v>
      </c>
      <c r="UZE1" s="110" t="s">
        <v>16969</v>
      </c>
      <c r="UZF1" s="110" t="s">
        <v>16970</v>
      </c>
      <c r="UZG1" s="110" t="s">
        <v>16971</v>
      </c>
      <c r="UZH1" s="110" t="s">
        <v>16972</v>
      </c>
      <c r="UZI1" s="110" t="s">
        <v>16973</v>
      </c>
      <c r="UZJ1" s="110" t="s">
        <v>16974</v>
      </c>
      <c r="UZK1" s="110" t="s">
        <v>16975</v>
      </c>
      <c r="UZL1" s="110" t="s">
        <v>16976</v>
      </c>
      <c r="UZM1" s="110" t="s">
        <v>16977</v>
      </c>
      <c r="UZN1" s="110" t="s">
        <v>16978</v>
      </c>
      <c r="UZO1" s="110" t="s">
        <v>16979</v>
      </c>
      <c r="UZP1" s="110" t="s">
        <v>16980</v>
      </c>
      <c r="UZQ1" s="110" t="s">
        <v>16981</v>
      </c>
      <c r="UZR1" s="110" t="s">
        <v>16982</v>
      </c>
      <c r="UZS1" s="110" t="s">
        <v>16983</v>
      </c>
      <c r="UZT1" s="110" t="s">
        <v>16984</v>
      </c>
      <c r="UZU1" s="110" t="s">
        <v>16985</v>
      </c>
      <c r="UZV1" s="110" t="s">
        <v>16986</v>
      </c>
      <c r="UZW1" s="110" t="s">
        <v>16987</v>
      </c>
      <c r="UZX1" s="110" t="s">
        <v>16988</v>
      </c>
      <c r="UZY1" s="110" t="s">
        <v>16989</v>
      </c>
      <c r="UZZ1" s="110" t="s">
        <v>16990</v>
      </c>
      <c r="VAA1" s="110" t="s">
        <v>16991</v>
      </c>
      <c r="VAB1" s="110" t="s">
        <v>16992</v>
      </c>
      <c r="VAC1" s="110" t="s">
        <v>16993</v>
      </c>
      <c r="VAD1" s="110" t="s">
        <v>16994</v>
      </c>
      <c r="VAE1" s="110" t="s">
        <v>16995</v>
      </c>
      <c r="VAF1" s="110" t="s">
        <v>16996</v>
      </c>
      <c r="VAG1" s="110" t="s">
        <v>16997</v>
      </c>
      <c r="VAH1" s="110" t="s">
        <v>16998</v>
      </c>
      <c r="VAI1" s="110" t="s">
        <v>16999</v>
      </c>
      <c r="VAJ1" s="110" t="s">
        <v>17000</v>
      </c>
      <c r="VAK1" s="110" t="s">
        <v>17001</v>
      </c>
      <c r="VAL1" s="110" t="s">
        <v>17002</v>
      </c>
      <c r="VAM1" s="110" t="s">
        <v>17003</v>
      </c>
      <c r="VAN1" s="110" t="s">
        <v>17004</v>
      </c>
      <c r="VAO1" s="110" t="s">
        <v>17005</v>
      </c>
      <c r="VAP1" s="110" t="s">
        <v>17006</v>
      </c>
      <c r="VAQ1" s="110" t="s">
        <v>17007</v>
      </c>
      <c r="VAR1" s="110" t="s">
        <v>17008</v>
      </c>
      <c r="VAS1" s="110" t="s">
        <v>17009</v>
      </c>
      <c r="VAT1" s="110" t="s">
        <v>17010</v>
      </c>
      <c r="VAU1" s="110" t="s">
        <v>17011</v>
      </c>
      <c r="VAV1" s="110" t="s">
        <v>17012</v>
      </c>
      <c r="VAW1" s="110" t="s">
        <v>17013</v>
      </c>
      <c r="VAX1" s="110" t="s">
        <v>17014</v>
      </c>
      <c r="VAY1" s="110" t="s">
        <v>17015</v>
      </c>
      <c r="VAZ1" s="110" t="s">
        <v>17016</v>
      </c>
      <c r="VBA1" s="110" t="s">
        <v>17017</v>
      </c>
      <c r="VBB1" s="110" t="s">
        <v>17018</v>
      </c>
      <c r="VBC1" s="110" t="s">
        <v>17019</v>
      </c>
      <c r="VBD1" s="110" t="s">
        <v>17020</v>
      </c>
      <c r="VBE1" s="110" t="s">
        <v>17021</v>
      </c>
      <c r="VBF1" s="110" t="s">
        <v>17022</v>
      </c>
      <c r="VBG1" s="110" t="s">
        <v>17023</v>
      </c>
      <c r="VBH1" s="110" t="s">
        <v>17024</v>
      </c>
      <c r="VBI1" s="110" t="s">
        <v>17025</v>
      </c>
      <c r="VBJ1" s="110" t="s">
        <v>17026</v>
      </c>
      <c r="VBK1" s="110" t="s">
        <v>17027</v>
      </c>
      <c r="VBL1" s="110" t="s">
        <v>17028</v>
      </c>
      <c r="VBM1" s="110" t="s">
        <v>17029</v>
      </c>
      <c r="VBN1" s="110" t="s">
        <v>17030</v>
      </c>
      <c r="VBO1" s="110" t="s">
        <v>17031</v>
      </c>
      <c r="VBP1" s="110" t="s">
        <v>17032</v>
      </c>
      <c r="VBQ1" s="110" t="s">
        <v>17033</v>
      </c>
      <c r="VBR1" s="110" t="s">
        <v>17034</v>
      </c>
      <c r="VBS1" s="110" t="s">
        <v>17035</v>
      </c>
      <c r="VBT1" s="110" t="s">
        <v>17036</v>
      </c>
      <c r="VBU1" s="110" t="s">
        <v>17037</v>
      </c>
      <c r="VBV1" s="110" t="s">
        <v>17038</v>
      </c>
      <c r="VBW1" s="110" t="s">
        <v>17039</v>
      </c>
      <c r="VBX1" s="110" t="s">
        <v>17040</v>
      </c>
      <c r="VBY1" s="110" t="s">
        <v>17041</v>
      </c>
      <c r="VBZ1" s="110" t="s">
        <v>17042</v>
      </c>
      <c r="VCA1" s="110" t="s">
        <v>17043</v>
      </c>
      <c r="VCB1" s="110" t="s">
        <v>17044</v>
      </c>
      <c r="VCC1" s="110" t="s">
        <v>17045</v>
      </c>
      <c r="VCD1" s="110" t="s">
        <v>17046</v>
      </c>
      <c r="VCE1" s="110" t="s">
        <v>17047</v>
      </c>
      <c r="VCF1" s="110" t="s">
        <v>17048</v>
      </c>
      <c r="VCG1" s="110" t="s">
        <v>17049</v>
      </c>
      <c r="VCH1" s="110" t="s">
        <v>17050</v>
      </c>
      <c r="VCI1" s="110" t="s">
        <v>17051</v>
      </c>
      <c r="VCJ1" s="110" t="s">
        <v>17052</v>
      </c>
      <c r="VCK1" s="110" t="s">
        <v>17053</v>
      </c>
      <c r="VCL1" s="110" t="s">
        <v>17054</v>
      </c>
      <c r="VCM1" s="110" t="s">
        <v>17055</v>
      </c>
      <c r="VCN1" s="110" t="s">
        <v>17056</v>
      </c>
      <c r="VCO1" s="110" t="s">
        <v>17057</v>
      </c>
      <c r="VCP1" s="110" t="s">
        <v>17058</v>
      </c>
      <c r="VCQ1" s="110" t="s">
        <v>17059</v>
      </c>
      <c r="VCR1" s="110" t="s">
        <v>17060</v>
      </c>
      <c r="VCS1" s="110" t="s">
        <v>17061</v>
      </c>
      <c r="VCT1" s="110" t="s">
        <v>17062</v>
      </c>
      <c r="VCU1" s="110" t="s">
        <v>17063</v>
      </c>
      <c r="VCV1" s="110" t="s">
        <v>17064</v>
      </c>
      <c r="VCW1" s="110" t="s">
        <v>17065</v>
      </c>
      <c r="VCX1" s="110" t="s">
        <v>17066</v>
      </c>
      <c r="VCY1" s="110" t="s">
        <v>17067</v>
      </c>
      <c r="VCZ1" s="110" t="s">
        <v>17068</v>
      </c>
      <c r="VDA1" s="110" t="s">
        <v>17069</v>
      </c>
      <c r="VDB1" s="110" t="s">
        <v>17070</v>
      </c>
      <c r="VDC1" s="110" t="s">
        <v>17071</v>
      </c>
      <c r="VDD1" s="110" t="s">
        <v>17072</v>
      </c>
      <c r="VDE1" s="110" t="s">
        <v>17073</v>
      </c>
      <c r="VDF1" s="110" t="s">
        <v>17074</v>
      </c>
      <c r="VDG1" s="110" t="s">
        <v>17075</v>
      </c>
      <c r="VDH1" s="110" t="s">
        <v>17076</v>
      </c>
      <c r="VDI1" s="110" t="s">
        <v>17077</v>
      </c>
      <c r="VDJ1" s="110" t="s">
        <v>17078</v>
      </c>
      <c r="VDK1" s="110" t="s">
        <v>17079</v>
      </c>
      <c r="VDL1" s="110" t="s">
        <v>17080</v>
      </c>
      <c r="VDM1" s="110" t="s">
        <v>17081</v>
      </c>
      <c r="VDN1" s="110" t="s">
        <v>17082</v>
      </c>
      <c r="VDO1" s="110" t="s">
        <v>17083</v>
      </c>
      <c r="VDP1" s="110" t="s">
        <v>17084</v>
      </c>
      <c r="VDQ1" s="110" t="s">
        <v>17085</v>
      </c>
      <c r="VDR1" s="110" t="s">
        <v>17086</v>
      </c>
      <c r="VDS1" s="110" t="s">
        <v>17087</v>
      </c>
      <c r="VDT1" s="110" t="s">
        <v>17088</v>
      </c>
      <c r="VDU1" s="110" t="s">
        <v>17089</v>
      </c>
      <c r="VDV1" s="110" t="s">
        <v>17090</v>
      </c>
      <c r="VDW1" s="110" t="s">
        <v>17091</v>
      </c>
      <c r="VDX1" s="110" t="s">
        <v>17092</v>
      </c>
      <c r="VDY1" s="110" t="s">
        <v>17093</v>
      </c>
      <c r="VDZ1" s="110" t="s">
        <v>17094</v>
      </c>
      <c r="VEA1" s="110" t="s">
        <v>17095</v>
      </c>
      <c r="VEB1" s="110" t="s">
        <v>17096</v>
      </c>
      <c r="VEC1" s="110" t="s">
        <v>17097</v>
      </c>
      <c r="VED1" s="110" t="s">
        <v>17098</v>
      </c>
      <c r="VEE1" s="110" t="s">
        <v>17099</v>
      </c>
      <c r="VEF1" s="110" t="s">
        <v>17100</v>
      </c>
      <c r="VEG1" s="110" t="s">
        <v>17101</v>
      </c>
      <c r="VEH1" s="110" t="s">
        <v>17102</v>
      </c>
      <c r="VEI1" s="110" t="s">
        <v>17103</v>
      </c>
      <c r="VEJ1" s="110" t="s">
        <v>17104</v>
      </c>
      <c r="VEK1" s="110" t="s">
        <v>17105</v>
      </c>
      <c r="VEL1" s="110" t="s">
        <v>17106</v>
      </c>
      <c r="VEM1" s="110" t="s">
        <v>17107</v>
      </c>
      <c r="VEN1" s="110" t="s">
        <v>17108</v>
      </c>
      <c r="VEO1" s="110" t="s">
        <v>17109</v>
      </c>
      <c r="VEP1" s="110" t="s">
        <v>17110</v>
      </c>
      <c r="VEQ1" s="110" t="s">
        <v>17111</v>
      </c>
      <c r="VER1" s="110" t="s">
        <v>17112</v>
      </c>
      <c r="VES1" s="110" t="s">
        <v>17113</v>
      </c>
      <c r="VET1" s="110" t="s">
        <v>17114</v>
      </c>
      <c r="VEU1" s="110" t="s">
        <v>17115</v>
      </c>
      <c r="VEV1" s="110" t="s">
        <v>17116</v>
      </c>
      <c r="VEW1" s="110" t="s">
        <v>17117</v>
      </c>
      <c r="VEX1" s="110" t="s">
        <v>17118</v>
      </c>
      <c r="VEY1" s="110" t="s">
        <v>17119</v>
      </c>
      <c r="VEZ1" s="110" t="s">
        <v>17120</v>
      </c>
      <c r="VFA1" s="110" t="s">
        <v>17121</v>
      </c>
      <c r="VFB1" s="110" t="s">
        <v>17122</v>
      </c>
      <c r="VFC1" s="110" t="s">
        <v>17123</v>
      </c>
      <c r="VFD1" s="110" t="s">
        <v>17124</v>
      </c>
      <c r="VFE1" s="110" t="s">
        <v>17125</v>
      </c>
      <c r="VFF1" s="110" t="s">
        <v>17126</v>
      </c>
      <c r="VFG1" s="110" t="s">
        <v>17127</v>
      </c>
      <c r="VFH1" s="110" t="s">
        <v>17128</v>
      </c>
      <c r="VFI1" s="110" t="s">
        <v>17129</v>
      </c>
      <c r="VFJ1" s="110" t="s">
        <v>17130</v>
      </c>
      <c r="VFK1" s="110" t="s">
        <v>17131</v>
      </c>
      <c r="VFL1" s="110" t="s">
        <v>17132</v>
      </c>
      <c r="VFM1" s="110" t="s">
        <v>17133</v>
      </c>
      <c r="VFN1" s="110" t="s">
        <v>17134</v>
      </c>
      <c r="VFO1" s="110" t="s">
        <v>17135</v>
      </c>
      <c r="VFP1" s="110" t="s">
        <v>17136</v>
      </c>
      <c r="VFQ1" s="110" t="s">
        <v>17137</v>
      </c>
      <c r="VFR1" s="110" t="s">
        <v>17138</v>
      </c>
      <c r="VFS1" s="110" t="s">
        <v>17139</v>
      </c>
      <c r="VFT1" s="110" t="s">
        <v>17140</v>
      </c>
      <c r="VFU1" s="110" t="s">
        <v>17141</v>
      </c>
      <c r="VFV1" s="110" t="s">
        <v>17142</v>
      </c>
      <c r="VFW1" s="110" t="s">
        <v>17143</v>
      </c>
      <c r="VFX1" s="110" t="s">
        <v>17144</v>
      </c>
      <c r="VFY1" s="110" t="s">
        <v>17145</v>
      </c>
      <c r="VFZ1" s="110" t="s">
        <v>17146</v>
      </c>
      <c r="VGA1" s="110" t="s">
        <v>17147</v>
      </c>
      <c r="VGB1" s="110" t="s">
        <v>17148</v>
      </c>
      <c r="VGC1" s="110" t="s">
        <v>17149</v>
      </c>
      <c r="VGD1" s="110" t="s">
        <v>17150</v>
      </c>
      <c r="VGE1" s="110" t="s">
        <v>17151</v>
      </c>
      <c r="VGF1" s="110" t="s">
        <v>17152</v>
      </c>
      <c r="VGG1" s="110" t="s">
        <v>17153</v>
      </c>
      <c r="VGH1" s="110" t="s">
        <v>17154</v>
      </c>
      <c r="VGI1" s="110" t="s">
        <v>17155</v>
      </c>
      <c r="VGJ1" s="110" t="s">
        <v>17156</v>
      </c>
      <c r="VGK1" s="110" t="s">
        <v>17157</v>
      </c>
      <c r="VGL1" s="110" t="s">
        <v>17158</v>
      </c>
      <c r="VGM1" s="110" t="s">
        <v>17159</v>
      </c>
      <c r="VGN1" s="110" t="s">
        <v>17160</v>
      </c>
      <c r="VGO1" s="110" t="s">
        <v>17161</v>
      </c>
      <c r="VGP1" s="110" t="s">
        <v>17162</v>
      </c>
      <c r="VGQ1" s="110" t="s">
        <v>17163</v>
      </c>
      <c r="VGR1" s="110" t="s">
        <v>17164</v>
      </c>
      <c r="VGS1" s="110" t="s">
        <v>17165</v>
      </c>
      <c r="VGT1" s="110" t="s">
        <v>17166</v>
      </c>
      <c r="VGU1" s="110" t="s">
        <v>17167</v>
      </c>
      <c r="VGV1" s="110" t="s">
        <v>17168</v>
      </c>
      <c r="VGW1" s="110" t="s">
        <v>17169</v>
      </c>
      <c r="VGX1" s="110" t="s">
        <v>17170</v>
      </c>
      <c r="VGY1" s="110" t="s">
        <v>17171</v>
      </c>
      <c r="VGZ1" s="110" t="s">
        <v>17172</v>
      </c>
      <c r="VHA1" s="110" t="s">
        <v>17173</v>
      </c>
      <c r="VHB1" s="110" t="s">
        <v>17174</v>
      </c>
      <c r="VHC1" s="110" t="s">
        <v>17175</v>
      </c>
      <c r="VHD1" s="110" t="s">
        <v>17176</v>
      </c>
      <c r="VHE1" s="110" t="s">
        <v>17177</v>
      </c>
      <c r="VHF1" s="110" t="s">
        <v>17178</v>
      </c>
      <c r="VHG1" s="110" t="s">
        <v>17179</v>
      </c>
      <c r="VHH1" s="110" t="s">
        <v>17180</v>
      </c>
      <c r="VHI1" s="110" t="s">
        <v>17181</v>
      </c>
      <c r="VHJ1" s="110" t="s">
        <v>17182</v>
      </c>
      <c r="VHK1" s="110" t="s">
        <v>17183</v>
      </c>
      <c r="VHL1" s="110" t="s">
        <v>17184</v>
      </c>
      <c r="VHM1" s="110" t="s">
        <v>17185</v>
      </c>
      <c r="VHN1" s="110" t="s">
        <v>17186</v>
      </c>
      <c r="VHO1" s="110" t="s">
        <v>17187</v>
      </c>
      <c r="VHP1" s="110" t="s">
        <v>17188</v>
      </c>
      <c r="VHQ1" s="110" t="s">
        <v>17189</v>
      </c>
      <c r="VHR1" s="110" t="s">
        <v>17190</v>
      </c>
      <c r="VHS1" s="110" t="s">
        <v>17191</v>
      </c>
      <c r="VHT1" s="110" t="s">
        <v>17192</v>
      </c>
      <c r="VHU1" s="110" t="s">
        <v>17193</v>
      </c>
      <c r="VHV1" s="110" t="s">
        <v>17194</v>
      </c>
      <c r="VHW1" s="110" t="s">
        <v>17195</v>
      </c>
      <c r="VHX1" s="110" t="s">
        <v>17196</v>
      </c>
      <c r="VHY1" s="110" t="s">
        <v>17197</v>
      </c>
      <c r="VHZ1" s="110" t="s">
        <v>17198</v>
      </c>
      <c r="VIA1" s="110" t="s">
        <v>17199</v>
      </c>
      <c r="VIB1" s="110" t="s">
        <v>17200</v>
      </c>
      <c r="VIC1" s="110" t="s">
        <v>17201</v>
      </c>
      <c r="VID1" s="110" t="s">
        <v>17202</v>
      </c>
      <c r="VIE1" s="110" t="s">
        <v>17203</v>
      </c>
      <c r="VIF1" s="110" t="s">
        <v>17204</v>
      </c>
      <c r="VIG1" s="110" t="s">
        <v>17205</v>
      </c>
      <c r="VIH1" s="110" t="s">
        <v>17206</v>
      </c>
      <c r="VII1" s="110" t="s">
        <v>17207</v>
      </c>
      <c r="VIJ1" s="110" t="s">
        <v>17208</v>
      </c>
      <c r="VIK1" s="110" t="s">
        <v>17209</v>
      </c>
      <c r="VIL1" s="110" t="s">
        <v>17210</v>
      </c>
      <c r="VIM1" s="110" t="s">
        <v>17211</v>
      </c>
      <c r="VIN1" s="110" t="s">
        <v>17212</v>
      </c>
      <c r="VIO1" s="110" t="s">
        <v>17213</v>
      </c>
      <c r="VIP1" s="110" t="s">
        <v>17214</v>
      </c>
      <c r="VIQ1" s="110" t="s">
        <v>17215</v>
      </c>
      <c r="VIR1" s="110" t="s">
        <v>17216</v>
      </c>
      <c r="VIS1" s="110" t="s">
        <v>17217</v>
      </c>
      <c r="VIT1" s="110" t="s">
        <v>17218</v>
      </c>
      <c r="VIU1" s="110" t="s">
        <v>17219</v>
      </c>
      <c r="VIV1" s="110" t="s">
        <v>17220</v>
      </c>
      <c r="VIW1" s="110" t="s">
        <v>17221</v>
      </c>
      <c r="VIX1" s="110" t="s">
        <v>17222</v>
      </c>
      <c r="VIY1" s="110" t="s">
        <v>17223</v>
      </c>
      <c r="VIZ1" s="110" t="s">
        <v>17224</v>
      </c>
      <c r="VJA1" s="110" t="s">
        <v>17225</v>
      </c>
      <c r="VJB1" s="110" t="s">
        <v>17226</v>
      </c>
      <c r="VJC1" s="110" t="s">
        <v>17227</v>
      </c>
      <c r="VJD1" s="110" t="s">
        <v>17228</v>
      </c>
      <c r="VJE1" s="110" t="s">
        <v>17229</v>
      </c>
      <c r="VJF1" s="110" t="s">
        <v>17230</v>
      </c>
      <c r="VJG1" s="110" t="s">
        <v>17231</v>
      </c>
      <c r="VJH1" s="110" t="s">
        <v>17232</v>
      </c>
      <c r="VJI1" s="110" t="s">
        <v>17233</v>
      </c>
      <c r="VJJ1" s="110" t="s">
        <v>17234</v>
      </c>
      <c r="VJK1" s="110" t="s">
        <v>17235</v>
      </c>
      <c r="VJL1" s="110" t="s">
        <v>17236</v>
      </c>
      <c r="VJM1" s="110" t="s">
        <v>17237</v>
      </c>
      <c r="VJN1" s="110" t="s">
        <v>17238</v>
      </c>
      <c r="VJO1" s="110" t="s">
        <v>17239</v>
      </c>
      <c r="VJP1" s="110" t="s">
        <v>17240</v>
      </c>
      <c r="VJQ1" s="110" t="s">
        <v>17241</v>
      </c>
      <c r="VJR1" s="110" t="s">
        <v>17242</v>
      </c>
      <c r="VJS1" s="110" t="s">
        <v>17243</v>
      </c>
      <c r="VJT1" s="110" t="s">
        <v>17244</v>
      </c>
      <c r="VJU1" s="110" t="s">
        <v>17245</v>
      </c>
      <c r="VJV1" s="110" t="s">
        <v>17246</v>
      </c>
      <c r="VJW1" s="110" t="s">
        <v>17247</v>
      </c>
      <c r="VJX1" s="110" t="s">
        <v>17248</v>
      </c>
      <c r="VJY1" s="110" t="s">
        <v>17249</v>
      </c>
      <c r="VJZ1" s="110" t="s">
        <v>17250</v>
      </c>
      <c r="VKA1" s="110" t="s">
        <v>17251</v>
      </c>
      <c r="VKB1" s="110" t="s">
        <v>17252</v>
      </c>
      <c r="VKC1" s="110" t="s">
        <v>17253</v>
      </c>
      <c r="VKD1" s="110" t="s">
        <v>17254</v>
      </c>
      <c r="VKE1" s="110" t="s">
        <v>17255</v>
      </c>
      <c r="VKF1" s="110" t="s">
        <v>17256</v>
      </c>
      <c r="VKG1" s="110" t="s">
        <v>17257</v>
      </c>
      <c r="VKH1" s="110" t="s">
        <v>17258</v>
      </c>
      <c r="VKI1" s="110" t="s">
        <v>17259</v>
      </c>
      <c r="VKJ1" s="110" t="s">
        <v>17260</v>
      </c>
      <c r="VKK1" s="110" t="s">
        <v>17261</v>
      </c>
      <c r="VKL1" s="110" t="s">
        <v>17262</v>
      </c>
      <c r="VKM1" s="110" t="s">
        <v>17263</v>
      </c>
      <c r="VKN1" s="110" t="s">
        <v>17264</v>
      </c>
      <c r="VKO1" s="110" t="s">
        <v>17265</v>
      </c>
      <c r="VKP1" s="110" t="s">
        <v>17266</v>
      </c>
      <c r="VKQ1" s="110" t="s">
        <v>17267</v>
      </c>
      <c r="VKR1" s="110" t="s">
        <v>17268</v>
      </c>
      <c r="VKS1" s="110" t="s">
        <v>17269</v>
      </c>
      <c r="VKT1" s="110" t="s">
        <v>17270</v>
      </c>
      <c r="VKU1" s="110" t="s">
        <v>17271</v>
      </c>
      <c r="VKV1" s="110" t="s">
        <v>17272</v>
      </c>
      <c r="VKW1" s="110" t="s">
        <v>17273</v>
      </c>
      <c r="VKX1" s="110" t="s">
        <v>17274</v>
      </c>
      <c r="VKY1" s="110" t="s">
        <v>17275</v>
      </c>
      <c r="VKZ1" s="110" t="s">
        <v>17276</v>
      </c>
      <c r="VLA1" s="110" t="s">
        <v>17277</v>
      </c>
      <c r="VLB1" s="110" t="s">
        <v>17278</v>
      </c>
      <c r="VLC1" s="110" t="s">
        <v>17279</v>
      </c>
      <c r="VLD1" s="110" t="s">
        <v>17280</v>
      </c>
      <c r="VLE1" s="110" t="s">
        <v>17281</v>
      </c>
      <c r="VLF1" s="110" t="s">
        <v>17282</v>
      </c>
      <c r="VLG1" s="110" t="s">
        <v>17283</v>
      </c>
      <c r="VLH1" s="110" t="s">
        <v>17284</v>
      </c>
      <c r="VLI1" s="110" t="s">
        <v>17285</v>
      </c>
      <c r="VLJ1" s="110" t="s">
        <v>17286</v>
      </c>
      <c r="VLK1" s="110" t="s">
        <v>17287</v>
      </c>
      <c r="VLL1" s="110" t="s">
        <v>17288</v>
      </c>
      <c r="VLM1" s="110" t="s">
        <v>17289</v>
      </c>
      <c r="VLN1" s="110" t="s">
        <v>17290</v>
      </c>
      <c r="VLO1" s="110" t="s">
        <v>17291</v>
      </c>
      <c r="VLP1" s="110" t="s">
        <v>17292</v>
      </c>
      <c r="VLQ1" s="110" t="s">
        <v>17293</v>
      </c>
      <c r="VLR1" s="110" t="s">
        <v>17294</v>
      </c>
      <c r="VLS1" s="110" t="s">
        <v>17295</v>
      </c>
      <c r="VLT1" s="110" t="s">
        <v>17296</v>
      </c>
      <c r="VLU1" s="110" t="s">
        <v>17297</v>
      </c>
      <c r="VLV1" s="110" t="s">
        <v>17298</v>
      </c>
      <c r="VLW1" s="110" t="s">
        <v>17299</v>
      </c>
      <c r="VLX1" s="110" t="s">
        <v>17300</v>
      </c>
      <c r="VLY1" s="110" t="s">
        <v>17301</v>
      </c>
      <c r="VLZ1" s="110" t="s">
        <v>17302</v>
      </c>
      <c r="VMA1" s="110" t="s">
        <v>17303</v>
      </c>
      <c r="VMB1" s="110" t="s">
        <v>17304</v>
      </c>
      <c r="VMC1" s="110" t="s">
        <v>17305</v>
      </c>
      <c r="VMD1" s="110" t="s">
        <v>17306</v>
      </c>
      <c r="VME1" s="110" t="s">
        <v>17307</v>
      </c>
      <c r="VMF1" s="110" t="s">
        <v>17308</v>
      </c>
      <c r="VMG1" s="110" t="s">
        <v>17309</v>
      </c>
      <c r="VMH1" s="110" t="s">
        <v>17310</v>
      </c>
      <c r="VMI1" s="110" t="s">
        <v>17311</v>
      </c>
      <c r="VMJ1" s="110" t="s">
        <v>17312</v>
      </c>
      <c r="VMK1" s="110" t="s">
        <v>17313</v>
      </c>
      <c r="VML1" s="110" t="s">
        <v>17314</v>
      </c>
      <c r="VMM1" s="110" t="s">
        <v>17315</v>
      </c>
      <c r="VMN1" s="110" t="s">
        <v>17316</v>
      </c>
      <c r="VMO1" s="110" t="s">
        <v>17317</v>
      </c>
      <c r="VMP1" s="110" t="s">
        <v>17318</v>
      </c>
      <c r="VMQ1" s="110" t="s">
        <v>17319</v>
      </c>
      <c r="VMR1" s="110" t="s">
        <v>17320</v>
      </c>
      <c r="VMS1" s="110" t="s">
        <v>17321</v>
      </c>
      <c r="VMT1" s="110" t="s">
        <v>17322</v>
      </c>
      <c r="VMU1" s="110" t="s">
        <v>17323</v>
      </c>
      <c r="VMV1" s="110" t="s">
        <v>17324</v>
      </c>
      <c r="VMW1" s="110" t="s">
        <v>17325</v>
      </c>
      <c r="VMX1" s="110" t="s">
        <v>17326</v>
      </c>
      <c r="VMY1" s="110" t="s">
        <v>17327</v>
      </c>
      <c r="VMZ1" s="110" t="s">
        <v>17328</v>
      </c>
      <c r="VNA1" s="110" t="s">
        <v>17329</v>
      </c>
      <c r="VNB1" s="110" t="s">
        <v>17330</v>
      </c>
      <c r="VNC1" s="110" t="s">
        <v>17331</v>
      </c>
      <c r="VND1" s="110" t="s">
        <v>17332</v>
      </c>
      <c r="VNE1" s="110" t="s">
        <v>17333</v>
      </c>
      <c r="VNF1" s="110" t="s">
        <v>17334</v>
      </c>
      <c r="VNG1" s="110" t="s">
        <v>17335</v>
      </c>
      <c r="VNH1" s="110" t="s">
        <v>17336</v>
      </c>
      <c r="VNI1" s="110" t="s">
        <v>17337</v>
      </c>
      <c r="VNJ1" s="110" t="s">
        <v>17338</v>
      </c>
      <c r="VNK1" s="110" t="s">
        <v>17339</v>
      </c>
      <c r="VNL1" s="110" t="s">
        <v>17340</v>
      </c>
      <c r="VNM1" s="110" t="s">
        <v>17341</v>
      </c>
      <c r="VNN1" s="110" t="s">
        <v>17342</v>
      </c>
      <c r="VNO1" s="110" t="s">
        <v>17343</v>
      </c>
      <c r="VNP1" s="110" t="s">
        <v>17344</v>
      </c>
      <c r="VNQ1" s="110" t="s">
        <v>17345</v>
      </c>
      <c r="VNR1" s="110" t="s">
        <v>17346</v>
      </c>
      <c r="VNS1" s="110" t="s">
        <v>17347</v>
      </c>
      <c r="VNT1" s="110" t="s">
        <v>17348</v>
      </c>
      <c r="VNU1" s="110" t="s">
        <v>17349</v>
      </c>
      <c r="VNV1" s="110" t="s">
        <v>17350</v>
      </c>
      <c r="VNW1" s="110" t="s">
        <v>17351</v>
      </c>
      <c r="VNX1" s="110" t="s">
        <v>17352</v>
      </c>
      <c r="VNY1" s="110" t="s">
        <v>17353</v>
      </c>
      <c r="VNZ1" s="110" t="s">
        <v>17354</v>
      </c>
      <c r="VOA1" s="110" t="s">
        <v>17355</v>
      </c>
      <c r="VOB1" s="110" t="s">
        <v>17356</v>
      </c>
      <c r="VOC1" s="110" t="s">
        <v>17357</v>
      </c>
      <c r="VOD1" s="110" t="s">
        <v>17358</v>
      </c>
      <c r="VOE1" s="110" t="s">
        <v>17359</v>
      </c>
      <c r="VOF1" s="110" t="s">
        <v>17360</v>
      </c>
      <c r="VOG1" s="110" t="s">
        <v>17361</v>
      </c>
      <c r="VOH1" s="110" t="s">
        <v>17362</v>
      </c>
      <c r="VOI1" s="110" t="s">
        <v>17363</v>
      </c>
      <c r="VOJ1" s="110" t="s">
        <v>17364</v>
      </c>
      <c r="VOK1" s="110" t="s">
        <v>17365</v>
      </c>
      <c r="VOL1" s="110" t="s">
        <v>17366</v>
      </c>
      <c r="VOM1" s="110" t="s">
        <v>17367</v>
      </c>
      <c r="VON1" s="110" t="s">
        <v>17368</v>
      </c>
      <c r="VOO1" s="110" t="s">
        <v>17369</v>
      </c>
      <c r="VOP1" s="110" t="s">
        <v>17370</v>
      </c>
      <c r="VOQ1" s="110" t="s">
        <v>17371</v>
      </c>
      <c r="VOR1" s="110" t="s">
        <v>17372</v>
      </c>
      <c r="VOS1" s="110" t="s">
        <v>17373</v>
      </c>
      <c r="VOT1" s="110" t="s">
        <v>17374</v>
      </c>
      <c r="VOU1" s="110" t="s">
        <v>17375</v>
      </c>
      <c r="VOV1" s="110" t="s">
        <v>17376</v>
      </c>
      <c r="VOW1" s="110" t="s">
        <v>17377</v>
      </c>
      <c r="VOX1" s="110" t="s">
        <v>17378</v>
      </c>
      <c r="VOY1" s="110" t="s">
        <v>17379</v>
      </c>
      <c r="VOZ1" s="110" t="s">
        <v>17380</v>
      </c>
      <c r="VPA1" s="110" t="s">
        <v>17381</v>
      </c>
      <c r="VPB1" s="110" t="s">
        <v>17382</v>
      </c>
      <c r="VPC1" s="110" t="s">
        <v>17383</v>
      </c>
      <c r="VPD1" s="110" t="s">
        <v>17384</v>
      </c>
      <c r="VPE1" s="110" t="s">
        <v>17385</v>
      </c>
      <c r="VPF1" s="110" t="s">
        <v>17386</v>
      </c>
      <c r="VPG1" s="110" t="s">
        <v>17387</v>
      </c>
      <c r="VPH1" s="110" t="s">
        <v>17388</v>
      </c>
      <c r="VPI1" s="110" t="s">
        <v>17389</v>
      </c>
      <c r="VPJ1" s="110" t="s">
        <v>17390</v>
      </c>
      <c r="VPK1" s="110" t="s">
        <v>17391</v>
      </c>
      <c r="VPL1" s="110" t="s">
        <v>17392</v>
      </c>
      <c r="VPM1" s="110" t="s">
        <v>17393</v>
      </c>
      <c r="VPN1" s="110" t="s">
        <v>17394</v>
      </c>
      <c r="VPO1" s="110" t="s">
        <v>17395</v>
      </c>
      <c r="VPP1" s="110" t="s">
        <v>17396</v>
      </c>
      <c r="VPQ1" s="110" t="s">
        <v>17397</v>
      </c>
      <c r="VPR1" s="110" t="s">
        <v>17398</v>
      </c>
      <c r="VPS1" s="110" t="s">
        <v>17399</v>
      </c>
      <c r="VPT1" s="110" t="s">
        <v>17400</v>
      </c>
      <c r="VPU1" s="110" t="s">
        <v>17401</v>
      </c>
      <c r="VPV1" s="110" t="s">
        <v>17402</v>
      </c>
      <c r="VPW1" s="110" t="s">
        <v>17403</v>
      </c>
      <c r="VPX1" s="110" t="s">
        <v>17404</v>
      </c>
      <c r="VPY1" s="110" t="s">
        <v>17405</v>
      </c>
      <c r="VPZ1" s="110" t="s">
        <v>17406</v>
      </c>
      <c r="VQA1" s="110" t="s">
        <v>17407</v>
      </c>
      <c r="VQB1" s="110" t="s">
        <v>17408</v>
      </c>
      <c r="VQC1" s="110" t="s">
        <v>17409</v>
      </c>
      <c r="VQD1" s="110" t="s">
        <v>17410</v>
      </c>
      <c r="VQE1" s="110" t="s">
        <v>17411</v>
      </c>
      <c r="VQF1" s="110" t="s">
        <v>17412</v>
      </c>
      <c r="VQG1" s="110" t="s">
        <v>17413</v>
      </c>
      <c r="VQH1" s="110" t="s">
        <v>17414</v>
      </c>
      <c r="VQI1" s="110" t="s">
        <v>17415</v>
      </c>
      <c r="VQJ1" s="110" t="s">
        <v>17416</v>
      </c>
      <c r="VQK1" s="110" t="s">
        <v>17417</v>
      </c>
      <c r="VQL1" s="110" t="s">
        <v>17418</v>
      </c>
      <c r="VQM1" s="110" t="s">
        <v>17419</v>
      </c>
      <c r="VQN1" s="110" t="s">
        <v>17420</v>
      </c>
      <c r="VQO1" s="110" t="s">
        <v>17421</v>
      </c>
      <c r="VQP1" s="110" t="s">
        <v>17422</v>
      </c>
      <c r="VQQ1" s="110" t="s">
        <v>17423</v>
      </c>
      <c r="VQR1" s="110" t="s">
        <v>17424</v>
      </c>
      <c r="VQS1" s="110" t="s">
        <v>17425</v>
      </c>
      <c r="VQT1" s="110" t="s">
        <v>17426</v>
      </c>
      <c r="VQU1" s="110" t="s">
        <v>17427</v>
      </c>
      <c r="VQV1" s="110" t="s">
        <v>17428</v>
      </c>
      <c r="VQW1" s="110" t="s">
        <v>17429</v>
      </c>
      <c r="VQX1" s="110" t="s">
        <v>17430</v>
      </c>
      <c r="VQY1" s="110" t="s">
        <v>17431</v>
      </c>
      <c r="VQZ1" s="110" t="s">
        <v>17432</v>
      </c>
      <c r="VRA1" s="110" t="s">
        <v>17433</v>
      </c>
      <c r="VRB1" s="110" t="s">
        <v>17434</v>
      </c>
      <c r="VRC1" s="110" t="s">
        <v>17435</v>
      </c>
      <c r="VRD1" s="110" t="s">
        <v>17436</v>
      </c>
      <c r="VRE1" s="110" t="s">
        <v>17437</v>
      </c>
      <c r="VRF1" s="110" t="s">
        <v>17438</v>
      </c>
      <c r="VRG1" s="110" t="s">
        <v>17439</v>
      </c>
      <c r="VRH1" s="110" t="s">
        <v>17440</v>
      </c>
      <c r="VRI1" s="110" t="s">
        <v>17441</v>
      </c>
      <c r="VRJ1" s="110" t="s">
        <v>17442</v>
      </c>
      <c r="VRK1" s="110" t="s">
        <v>17443</v>
      </c>
      <c r="VRL1" s="110" t="s">
        <v>17444</v>
      </c>
      <c r="VRM1" s="110" t="s">
        <v>17445</v>
      </c>
      <c r="VRN1" s="110" t="s">
        <v>17446</v>
      </c>
      <c r="VRO1" s="110" t="s">
        <v>17447</v>
      </c>
      <c r="VRP1" s="110" t="s">
        <v>17448</v>
      </c>
      <c r="VRQ1" s="110" t="s">
        <v>17449</v>
      </c>
      <c r="VRR1" s="110" t="s">
        <v>17450</v>
      </c>
      <c r="VRS1" s="110" t="s">
        <v>17451</v>
      </c>
      <c r="VRT1" s="110" t="s">
        <v>17452</v>
      </c>
      <c r="VRU1" s="110" t="s">
        <v>17453</v>
      </c>
      <c r="VRV1" s="110" t="s">
        <v>17454</v>
      </c>
      <c r="VRW1" s="110" t="s">
        <v>17455</v>
      </c>
      <c r="VRX1" s="110" t="s">
        <v>17456</v>
      </c>
      <c r="VRY1" s="110" t="s">
        <v>17457</v>
      </c>
      <c r="VRZ1" s="110" t="s">
        <v>17458</v>
      </c>
      <c r="VSA1" s="110" t="s">
        <v>17459</v>
      </c>
      <c r="VSB1" s="110" t="s">
        <v>17460</v>
      </c>
      <c r="VSC1" s="110" t="s">
        <v>17461</v>
      </c>
      <c r="VSD1" s="110" t="s">
        <v>17462</v>
      </c>
      <c r="VSE1" s="110" t="s">
        <v>17463</v>
      </c>
      <c r="VSF1" s="110" t="s">
        <v>17464</v>
      </c>
      <c r="VSG1" s="110" t="s">
        <v>17465</v>
      </c>
      <c r="VSH1" s="110" t="s">
        <v>17466</v>
      </c>
      <c r="VSI1" s="110" t="s">
        <v>17467</v>
      </c>
      <c r="VSJ1" s="110" t="s">
        <v>17468</v>
      </c>
      <c r="VSK1" s="110" t="s">
        <v>17469</v>
      </c>
      <c r="VSL1" s="110" t="s">
        <v>17470</v>
      </c>
      <c r="VSM1" s="110" t="s">
        <v>17471</v>
      </c>
      <c r="VSN1" s="110" t="s">
        <v>17472</v>
      </c>
      <c r="VSO1" s="110" t="s">
        <v>17473</v>
      </c>
      <c r="VSP1" s="110" t="s">
        <v>17474</v>
      </c>
      <c r="VSQ1" s="110" t="s">
        <v>17475</v>
      </c>
      <c r="VSR1" s="110" t="s">
        <v>17476</v>
      </c>
      <c r="VSS1" s="110" t="s">
        <v>17477</v>
      </c>
      <c r="VST1" s="110" t="s">
        <v>17478</v>
      </c>
      <c r="VSU1" s="110" t="s">
        <v>17479</v>
      </c>
      <c r="VSV1" s="110" t="s">
        <v>17480</v>
      </c>
      <c r="VSW1" s="110" t="s">
        <v>17481</v>
      </c>
      <c r="VSX1" s="110" t="s">
        <v>17482</v>
      </c>
      <c r="VSY1" s="110" t="s">
        <v>17483</v>
      </c>
      <c r="VSZ1" s="110" t="s">
        <v>17484</v>
      </c>
      <c r="VTA1" s="110" t="s">
        <v>17485</v>
      </c>
      <c r="VTB1" s="110" t="s">
        <v>17486</v>
      </c>
      <c r="VTC1" s="110" t="s">
        <v>17487</v>
      </c>
      <c r="VTD1" s="110" t="s">
        <v>17488</v>
      </c>
      <c r="VTE1" s="110" t="s">
        <v>17489</v>
      </c>
      <c r="VTF1" s="110" t="s">
        <v>17490</v>
      </c>
      <c r="VTG1" s="110" t="s">
        <v>17491</v>
      </c>
      <c r="VTH1" s="110" t="s">
        <v>17492</v>
      </c>
      <c r="VTI1" s="110" t="s">
        <v>17493</v>
      </c>
      <c r="VTJ1" s="110" t="s">
        <v>17494</v>
      </c>
      <c r="VTK1" s="110" t="s">
        <v>17495</v>
      </c>
      <c r="VTL1" s="110" t="s">
        <v>17496</v>
      </c>
      <c r="VTM1" s="110" t="s">
        <v>17497</v>
      </c>
      <c r="VTN1" s="110" t="s">
        <v>17498</v>
      </c>
      <c r="VTO1" s="110" t="s">
        <v>17499</v>
      </c>
      <c r="VTP1" s="110" t="s">
        <v>17500</v>
      </c>
      <c r="VTQ1" s="110" t="s">
        <v>17501</v>
      </c>
      <c r="VTR1" s="110" t="s">
        <v>17502</v>
      </c>
      <c r="VTS1" s="110" t="s">
        <v>17503</v>
      </c>
      <c r="VTT1" s="110" t="s">
        <v>17504</v>
      </c>
      <c r="VTU1" s="110" t="s">
        <v>17505</v>
      </c>
      <c r="VTV1" s="110" t="s">
        <v>17506</v>
      </c>
      <c r="VTW1" s="110" t="s">
        <v>17507</v>
      </c>
      <c r="VTX1" s="110" t="s">
        <v>17508</v>
      </c>
      <c r="VTY1" s="110" t="s">
        <v>17509</v>
      </c>
      <c r="VTZ1" s="110" t="s">
        <v>17510</v>
      </c>
      <c r="VUA1" s="110" t="s">
        <v>17511</v>
      </c>
      <c r="VUB1" s="110" t="s">
        <v>17512</v>
      </c>
      <c r="VUC1" s="110" t="s">
        <v>17513</v>
      </c>
      <c r="VUD1" s="110" t="s">
        <v>17514</v>
      </c>
      <c r="VUE1" s="110" t="s">
        <v>17515</v>
      </c>
      <c r="VUF1" s="110" t="s">
        <v>17516</v>
      </c>
      <c r="VUG1" s="110" t="s">
        <v>17517</v>
      </c>
      <c r="VUH1" s="110" t="s">
        <v>17518</v>
      </c>
      <c r="VUI1" s="110" t="s">
        <v>17519</v>
      </c>
      <c r="VUJ1" s="110" t="s">
        <v>17520</v>
      </c>
      <c r="VUK1" s="110" t="s">
        <v>17521</v>
      </c>
      <c r="VUL1" s="110" t="s">
        <v>17522</v>
      </c>
      <c r="VUM1" s="110" t="s">
        <v>17523</v>
      </c>
      <c r="VUN1" s="110" t="s">
        <v>17524</v>
      </c>
      <c r="VUO1" s="110" t="s">
        <v>17525</v>
      </c>
      <c r="VUP1" s="110" t="s">
        <v>17526</v>
      </c>
      <c r="VUQ1" s="110" t="s">
        <v>17527</v>
      </c>
      <c r="VUR1" s="110" t="s">
        <v>17528</v>
      </c>
      <c r="VUS1" s="110" t="s">
        <v>17529</v>
      </c>
      <c r="VUT1" s="110" t="s">
        <v>17530</v>
      </c>
      <c r="VUU1" s="110" t="s">
        <v>17531</v>
      </c>
      <c r="VUV1" s="110" t="s">
        <v>17532</v>
      </c>
      <c r="VUW1" s="110" t="s">
        <v>17533</v>
      </c>
      <c r="VUX1" s="110" t="s">
        <v>17534</v>
      </c>
      <c r="VUY1" s="110" t="s">
        <v>17535</v>
      </c>
      <c r="VUZ1" s="110" t="s">
        <v>17536</v>
      </c>
      <c r="VVA1" s="110" t="s">
        <v>17537</v>
      </c>
      <c r="VVB1" s="110" t="s">
        <v>17538</v>
      </c>
      <c r="VVC1" s="110" t="s">
        <v>17539</v>
      </c>
      <c r="VVD1" s="110" t="s">
        <v>17540</v>
      </c>
      <c r="VVE1" s="110" t="s">
        <v>17541</v>
      </c>
      <c r="VVF1" s="110" t="s">
        <v>17542</v>
      </c>
      <c r="VVG1" s="110" t="s">
        <v>17543</v>
      </c>
      <c r="VVH1" s="110" t="s">
        <v>17544</v>
      </c>
      <c r="VVI1" s="110" t="s">
        <v>17545</v>
      </c>
      <c r="VVJ1" s="110" t="s">
        <v>17546</v>
      </c>
      <c r="VVK1" s="110" t="s">
        <v>17547</v>
      </c>
      <c r="VVL1" s="110" t="s">
        <v>17548</v>
      </c>
      <c r="VVM1" s="110" t="s">
        <v>17549</v>
      </c>
      <c r="VVN1" s="110" t="s">
        <v>17550</v>
      </c>
      <c r="VVO1" s="110" t="s">
        <v>17551</v>
      </c>
      <c r="VVP1" s="110" t="s">
        <v>17552</v>
      </c>
      <c r="VVQ1" s="110" t="s">
        <v>17553</v>
      </c>
      <c r="VVR1" s="110" t="s">
        <v>17554</v>
      </c>
      <c r="VVS1" s="110" t="s">
        <v>17555</v>
      </c>
      <c r="VVT1" s="110" t="s">
        <v>17556</v>
      </c>
      <c r="VVU1" s="110" t="s">
        <v>17557</v>
      </c>
      <c r="VVV1" s="110" t="s">
        <v>17558</v>
      </c>
      <c r="VVW1" s="110" t="s">
        <v>17559</v>
      </c>
      <c r="VVX1" s="110" t="s">
        <v>17560</v>
      </c>
      <c r="VVY1" s="110" t="s">
        <v>17561</v>
      </c>
      <c r="VVZ1" s="110" t="s">
        <v>17562</v>
      </c>
      <c r="VWA1" s="110" t="s">
        <v>17563</v>
      </c>
      <c r="VWB1" s="110" t="s">
        <v>17564</v>
      </c>
      <c r="VWC1" s="110" t="s">
        <v>17565</v>
      </c>
      <c r="VWD1" s="110" t="s">
        <v>17566</v>
      </c>
      <c r="VWE1" s="110" t="s">
        <v>17567</v>
      </c>
      <c r="VWF1" s="110" t="s">
        <v>17568</v>
      </c>
      <c r="VWG1" s="110" t="s">
        <v>17569</v>
      </c>
      <c r="VWH1" s="110" t="s">
        <v>17570</v>
      </c>
      <c r="VWI1" s="110" t="s">
        <v>17571</v>
      </c>
      <c r="VWJ1" s="110" t="s">
        <v>17572</v>
      </c>
      <c r="VWK1" s="110" t="s">
        <v>17573</v>
      </c>
      <c r="VWL1" s="110" t="s">
        <v>17574</v>
      </c>
      <c r="VWM1" s="110" t="s">
        <v>17575</v>
      </c>
      <c r="VWN1" s="110" t="s">
        <v>17576</v>
      </c>
      <c r="VWO1" s="110" t="s">
        <v>17577</v>
      </c>
      <c r="VWP1" s="110" t="s">
        <v>17578</v>
      </c>
      <c r="VWQ1" s="110" t="s">
        <v>17579</v>
      </c>
      <c r="VWR1" s="110" t="s">
        <v>17580</v>
      </c>
      <c r="VWS1" s="110" t="s">
        <v>17581</v>
      </c>
      <c r="VWT1" s="110" t="s">
        <v>17582</v>
      </c>
      <c r="VWU1" s="110" t="s">
        <v>17583</v>
      </c>
      <c r="VWV1" s="110" t="s">
        <v>17584</v>
      </c>
      <c r="VWW1" s="110" t="s">
        <v>17585</v>
      </c>
      <c r="VWX1" s="110" t="s">
        <v>17586</v>
      </c>
      <c r="VWY1" s="110" t="s">
        <v>17587</v>
      </c>
      <c r="VWZ1" s="110" t="s">
        <v>17588</v>
      </c>
      <c r="VXA1" s="110" t="s">
        <v>17589</v>
      </c>
      <c r="VXB1" s="110" t="s">
        <v>17590</v>
      </c>
      <c r="VXC1" s="110" t="s">
        <v>17591</v>
      </c>
      <c r="VXD1" s="110" t="s">
        <v>17592</v>
      </c>
      <c r="VXE1" s="110" t="s">
        <v>17593</v>
      </c>
      <c r="VXF1" s="110" t="s">
        <v>17594</v>
      </c>
      <c r="VXG1" s="110" t="s">
        <v>17595</v>
      </c>
      <c r="VXH1" s="110" t="s">
        <v>17596</v>
      </c>
      <c r="VXI1" s="110" t="s">
        <v>17597</v>
      </c>
      <c r="VXJ1" s="110" t="s">
        <v>17598</v>
      </c>
      <c r="VXK1" s="110" t="s">
        <v>17599</v>
      </c>
      <c r="VXL1" s="110" t="s">
        <v>17600</v>
      </c>
      <c r="VXM1" s="110" t="s">
        <v>17601</v>
      </c>
      <c r="VXN1" s="110" t="s">
        <v>17602</v>
      </c>
      <c r="VXO1" s="110" t="s">
        <v>17603</v>
      </c>
      <c r="VXP1" s="110" t="s">
        <v>17604</v>
      </c>
      <c r="VXQ1" s="110" t="s">
        <v>17605</v>
      </c>
      <c r="VXR1" s="110" t="s">
        <v>17606</v>
      </c>
      <c r="VXS1" s="110" t="s">
        <v>17607</v>
      </c>
      <c r="VXT1" s="110" t="s">
        <v>17608</v>
      </c>
      <c r="VXU1" s="110" t="s">
        <v>17609</v>
      </c>
      <c r="VXV1" s="110" t="s">
        <v>17610</v>
      </c>
      <c r="VXW1" s="110" t="s">
        <v>17611</v>
      </c>
      <c r="VXX1" s="110" t="s">
        <v>17612</v>
      </c>
      <c r="VXY1" s="110" t="s">
        <v>17613</v>
      </c>
      <c r="VXZ1" s="110" t="s">
        <v>17614</v>
      </c>
      <c r="VYA1" s="110" t="s">
        <v>17615</v>
      </c>
      <c r="VYB1" s="110" t="s">
        <v>17616</v>
      </c>
      <c r="VYC1" s="110" t="s">
        <v>17617</v>
      </c>
      <c r="VYD1" s="110" t="s">
        <v>17618</v>
      </c>
      <c r="VYE1" s="110" t="s">
        <v>17619</v>
      </c>
      <c r="VYF1" s="110" t="s">
        <v>17620</v>
      </c>
      <c r="VYG1" s="110" t="s">
        <v>17621</v>
      </c>
      <c r="VYH1" s="110" t="s">
        <v>17622</v>
      </c>
      <c r="VYI1" s="110" t="s">
        <v>17623</v>
      </c>
      <c r="VYJ1" s="110" t="s">
        <v>17624</v>
      </c>
      <c r="VYK1" s="110" t="s">
        <v>17625</v>
      </c>
      <c r="VYL1" s="110" t="s">
        <v>17626</v>
      </c>
      <c r="VYM1" s="110" t="s">
        <v>17627</v>
      </c>
      <c r="VYN1" s="110" t="s">
        <v>17628</v>
      </c>
      <c r="VYO1" s="110" t="s">
        <v>17629</v>
      </c>
      <c r="VYP1" s="110" t="s">
        <v>17630</v>
      </c>
      <c r="VYQ1" s="110" t="s">
        <v>17631</v>
      </c>
      <c r="VYR1" s="110" t="s">
        <v>17632</v>
      </c>
      <c r="VYS1" s="110" t="s">
        <v>17633</v>
      </c>
      <c r="VYT1" s="110" t="s">
        <v>17634</v>
      </c>
      <c r="VYU1" s="110" t="s">
        <v>17635</v>
      </c>
      <c r="VYV1" s="110" t="s">
        <v>17636</v>
      </c>
      <c r="VYW1" s="110" t="s">
        <v>17637</v>
      </c>
      <c r="VYX1" s="110" t="s">
        <v>17638</v>
      </c>
      <c r="VYY1" s="110" t="s">
        <v>17639</v>
      </c>
      <c r="VYZ1" s="110" t="s">
        <v>17640</v>
      </c>
      <c r="VZA1" s="110" t="s">
        <v>17641</v>
      </c>
      <c r="VZB1" s="110" t="s">
        <v>17642</v>
      </c>
      <c r="VZC1" s="110" t="s">
        <v>17643</v>
      </c>
      <c r="VZD1" s="110" t="s">
        <v>17644</v>
      </c>
      <c r="VZE1" s="110" t="s">
        <v>17645</v>
      </c>
      <c r="VZF1" s="110" t="s">
        <v>17646</v>
      </c>
      <c r="VZG1" s="110" t="s">
        <v>17647</v>
      </c>
      <c r="VZH1" s="110" t="s">
        <v>17648</v>
      </c>
      <c r="VZI1" s="110" t="s">
        <v>17649</v>
      </c>
      <c r="VZJ1" s="110" t="s">
        <v>17650</v>
      </c>
      <c r="VZK1" s="110" t="s">
        <v>17651</v>
      </c>
      <c r="VZL1" s="110" t="s">
        <v>17652</v>
      </c>
      <c r="VZM1" s="110" t="s">
        <v>17653</v>
      </c>
      <c r="VZN1" s="110" t="s">
        <v>17654</v>
      </c>
      <c r="VZO1" s="110" t="s">
        <v>17655</v>
      </c>
      <c r="VZP1" s="110" t="s">
        <v>17656</v>
      </c>
      <c r="VZQ1" s="110" t="s">
        <v>17657</v>
      </c>
      <c r="VZR1" s="110" t="s">
        <v>17658</v>
      </c>
      <c r="VZS1" s="110" t="s">
        <v>17659</v>
      </c>
      <c r="VZT1" s="110" t="s">
        <v>17660</v>
      </c>
      <c r="VZU1" s="110" t="s">
        <v>17661</v>
      </c>
      <c r="VZV1" s="110" t="s">
        <v>17662</v>
      </c>
      <c r="VZW1" s="110" t="s">
        <v>17663</v>
      </c>
      <c r="VZX1" s="110" t="s">
        <v>17664</v>
      </c>
      <c r="VZY1" s="110" t="s">
        <v>17665</v>
      </c>
      <c r="VZZ1" s="110" t="s">
        <v>17666</v>
      </c>
      <c r="WAA1" s="110" t="s">
        <v>17667</v>
      </c>
      <c r="WAB1" s="110" t="s">
        <v>17668</v>
      </c>
      <c r="WAC1" s="110" t="s">
        <v>17669</v>
      </c>
      <c r="WAD1" s="110" t="s">
        <v>17670</v>
      </c>
      <c r="WAE1" s="110" t="s">
        <v>17671</v>
      </c>
      <c r="WAF1" s="110" t="s">
        <v>17672</v>
      </c>
      <c r="WAG1" s="110" t="s">
        <v>17673</v>
      </c>
      <c r="WAH1" s="110" t="s">
        <v>17674</v>
      </c>
      <c r="WAI1" s="110" t="s">
        <v>17675</v>
      </c>
      <c r="WAJ1" s="110" t="s">
        <v>17676</v>
      </c>
      <c r="WAK1" s="110" t="s">
        <v>17677</v>
      </c>
      <c r="WAL1" s="110" t="s">
        <v>17678</v>
      </c>
      <c r="WAM1" s="110" t="s">
        <v>17679</v>
      </c>
      <c r="WAN1" s="110" t="s">
        <v>17680</v>
      </c>
      <c r="WAO1" s="110" t="s">
        <v>17681</v>
      </c>
      <c r="WAP1" s="110" t="s">
        <v>17682</v>
      </c>
      <c r="WAQ1" s="110" t="s">
        <v>17683</v>
      </c>
      <c r="WAR1" s="110" t="s">
        <v>17684</v>
      </c>
      <c r="WAS1" s="110" t="s">
        <v>17685</v>
      </c>
      <c r="WAT1" s="110" t="s">
        <v>17686</v>
      </c>
      <c r="WAU1" s="110" t="s">
        <v>17687</v>
      </c>
      <c r="WAV1" s="110" t="s">
        <v>17688</v>
      </c>
      <c r="WAW1" s="110" t="s">
        <v>17689</v>
      </c>
      <c r="WAX1" s="110" t="s">
        <v>17690</v>
      </c>
      <c r="WAY1" s="110" t="s">
        <v>17691</v>
      </c>
      <c r="WAZ1" s="110" t="s">
        <v>17692</v>
      </c>
      <c r="WBA1" s="110" t="s">
        <v>17693</v>
      </c>
      <c r="WBB1" s="110" t="s">
        <v>17694</v>
      </c>
      <c r="WBC1" s="110" t="s">
        <v>17695</v>
      </c>
      <c r="WBD1" s="110" t="s">
        <v>17696</v>
      </c>
      <c r="WBE1" s="110" t="s">
        <v>17697</v>
      </c>
      <c r="WBF1" s="110" t="s">
        <v>17698</v>
      </c>
      <c r="WBG1" s="110" t="s">
        <v>17699</v>
      </c>
      <c r="WBH1" s="110" t="s">
        <v>17700</v>
      </c>
      <c r="WBI1" s="110" t="s">
        <v>17701</v>
      </c>
      <c r="WBJ1" s="110" t="s">
        <v>17702</v>
      </c>
      <c r="WBK1" s="110" t="s">
        <v>17703</v>
      </c>
      <c r="WBL1" s="110" t="s">
        <v>17704</v>
      </c>
      <c r="WBM1" s="110" t="s">
        <v>17705</v>
      </c>
      <c r="WBN1" s="110" t="s">
        <v>17706</v>
      </c>
      <c r="WBO1" s="110" t="s">
        <v>17707</v>
      </c>
      <c r="WBP1" s="110" t="s">
        <v>17708</v>
      </c>
      <c r="WBQ1" s="110" t="s">
        <v>17709</v>
      </c>
      <c r="WBR1" s="110" t="s">
        <v>17710</v>
      </c>
      <c r="WBS1" s="110" t="s">
        <v>17711</v>
      </c>
      <c r="WBT1" s="110" t="s">
        <v>17712</v>
      </c>
      <c r="WBU1" s="110" t="s">
        <v>17713</v>
      </c>
      <c r="WBV1" s="110" t="s">
        <v>17714</v>
      </c>
      <c r="WBW1" s="110" t="s">
        <v>17715</v>
      </c>
      <c r="WBX1" s="110" t="s">
        <v>17716</v>
      </c>
      <c r="WBY1" s="110" t="s">
        <v>17717</v>
      </c>
      <c r="WBZ1" s="110" t="s">
        <v>17718</v>
      </c>
      <c r="WCA1" s="110" t="s">
        <v>17719</v>
      </c>
      <c r="WCB1" s="110" t="s">
        <v>17720</v>
      </c>
      <c r="WCC1" s="110" t="s">
        <v>17721</v>
      </c>
      <c r="WCD1" s="110" t="s">
        <v>17722</v>
      </c>
      <c r="WCE1" s="110" t="s">
        <v>17723</v>
      </c>
      <c r="WCF1" s="110" t="s">
        <v>17724</v>
      </c>
      <c r="WCG1" s="110" t="s">
        <v>17725</v>
      </c>
      <c r="WCH1" s="110" t="s">
        <v>17726</v>
      </c>
      <c r="WCI1" s="110" t="s">
        <v>17727</v>
      </c>
      <c r="WCJ1" s="110" t="s">
        <v>17728</v>
      </c>
      <c r="WCK1" s="110" t="s">
        <v>17729</v>
      </c>
      <c r="WCL1" s="110" t="s">
        <v>17730</v>
      </c>
      <c r="WCM1" s="110" t="s">
        <v>17731</v>
      </c>
      <c r="WCN1" s="110" t="s">
        <v>17732</v>
      </c>
      <c r="WCO1" s="110" t="s">
        <v>17733</v>
      </c>
      <c r="WCP1" s="110" t="s">
        <v>17734</v>
      </c>
      <c r="WCQ1" s="110" t="s">
        <v>17735</v>
      </c>
      <c r="WCR1" s="110" t="s">
        <v>17736</v>
      </c>
      <c r="WCS1" s="110" t="s">
        <v>17737</v>
      </c>
      <c r="WCT1" s="110" t="s">
        <v>17738</v>
      </c>
      <c r="WCU1" s="110" t="s">
        <v>17739</v>
      </c>
      <c r="WCV1" s="110" t="s">
        <v>17740</v>
      </c>
      <c r="WCW1" s="110" t="s">
        <v>17741</v>
      </c>
      <c r="WCX1" s="110" t="s">
        <v>17742</v>
      </c>
      <c r="WCY1" s="110" t="s">
        <v>17743</v>
      </c>
      <c r="WCZ1" s="110" t="s">
        <v>17744</v>
      </c>
      <c r="WDA1" s="110" t="s">
        <v>17745</v>
      </c>
      <c r="WDB1" s="110" t="s">
        <v>17746</v>
      </c>
      <c r="WDC1" s="110" t="s">
        <v>17747</v>
      </c>
      <c r="WDD1" s="110" t="s">
        <v>17748</v>
      </c>
      <c r="WDE1" s="110" t="s">
        <v>17749</v>
      </c>
      <c r="WDF1" s="110" t="s">
        <v>17750</v>
      </c>
      <c r="WDG1" s="110" t="s">
        <v>17751</v>
      </c>
      <c r="WDH1" s="110" t="s">
        <v>17752</v>
      </c>
      <c r="WDI1" s="110" t="s">
        <v>17753</v>
      </c>
      <c r="WDJ1" s="110" t="s">
        <v>17754</v>
      </c>
      <c r="WDK1" s="110" t="s">
        <v>17755</v>
      </c>
      <c r="WDL1" s="110" t="s">
        <v>17756</v>
      </c>
      <c r="WDM1" s="110" t="s">
        <v>17757</v>
      </c>
      <c r="WDN1" s="110" t="s">
        <v>17758</v>
      </c>
      <c r="WDO1" s="110" t="s">
        <v>17759</v>
      </c>
      <c r="WDP1" s="110" t="s">
        <v>17760</v>
      </c>
      <c r="WDQ1" s="110" t="s">
        <v>17761</v>
      </c>
      <c r="WDR1" s="110" t="s">
        <v>17762</v>
      </c>
      <c r="WDS1" s="110" t="s">
        <v>17763</v>
      </c>
      <c r="WDT1" s="110" t="s">
        <v>17764</v>
      </c>
      <c r="WDU1" s="110" t="s">
        <v>17765</v>
      </c>
      <c r="WDV1" s="110" t="s">
        <v>17766</v>
      </c>
      <c r="WDW1" s="110" t="s">
        <v>17767</v>
      </c>
      <c r="WDX1" s="110" t="s">
        <v>17768</v>
      </c>
      <c r="WDY1" s="110" t="s">
        <v>17769</v>
      </c>
      <c r="WDZ1" s="110" t="s">
        <v>17770</v>
      </c>
      <c r="WEA1" s="110" t="s">
        <v>17771</v>
      </c>
      <c r="WEB1" s="110" t="s">
        <v>17772</v>
      </c>
      <c r="WEC1" s="110" t="s">
        <v>17773</v>
      </c>
      <c r="WED1" s="110" t="s">
        <v>17774</v>
      </c>
      <c r="WEE1" s="110" t="s">
        <v>17775</v>
      </c>
      <c r="WEF1" s="110" t="s">
        <v>17776</v>
      </c>
      <c r="WEG1" s="110" t="s">
        <v>17777</v>
      </c>
      <c r="WEH1" s="110" t="s">
        <v>17778</v>
      </c>
      <c r="WEI1" s="110" t="s">
        <v>17779</v>
      </c>
      <c r="WEJ1" s="110" t="s">
        <v>17780</v>
      </c>
      <c r="WEK1" s="110" t="s">
        <v>17781</v>
      </c>
      <c r="WEL1" s="110" t="s">
        <v>17782</v>
      </c>
      <c r="WEM1" s="110" t="s">
        <v>17783</v>
      </c>
      <c r="WEN1" s="110" t="s">
        <v>17784</v>
      </c>
      <c r="WEO1" s="110" t="s">
        <v>17785</v>
      </c>
      <c r="WEP1" s="110" t="s">
        <v>17786</v>
      </c>
      <c r="WEQ1" s="110" t="s">
        <v>17787</v>
      </c>
      <c r="WER1" s="110" t="s">
        <v>17788</v>
      </c>
      <c r="WES1" s="110" t="s">
        <v>17789</v>
      </c>
      <c r="WET1" s="110" t="s">
        <v>17790</v>
      </c>
      <c r="WEU1" s="110" t="s">
        <v>17791</v>
      </c>
      <c r="WEV1" s="110" t="s">
        <v>17792</v>
      </c>
      <c r="WEW1" s="110" t="s">
        <v>17793</v>
      </c>
      <c r="WEX1" s="110" t="s">
        <v>17794</v>
      </c>
      <c r="WEY1" s="110" t="s">
        <v>17795</v>
      </c>
      <c r="WEZ1" s="110" t="s">
        <v>17796</v>
      </c>
      <c r="WFA1" s="110" t="s">
        <v>17797</v>
      </c>
      <c r="WFB1" s="110" t="s">
        <v>17798</v>
      </c>
      <c r="WFC1" s="110" t="s">
        <v>17799</v>
      </c>
      <c r="WFD1" s="110" t="s">
        <v>17800</v>
      </c>
      <c r="WFE1" s="110" t="s">
        <v>17801</v>
      </c>
      <c r="WFF1" s="110" t="s">
        <v>17802</v>
      </c>
      <c r="WFG1" s="110" t="s">
        <v>17803</v>
      </c>
      <c r="WFH1" s="110" t="s">
        <v>17804</v>
      </c>
      <c r="WFI1" s="110" t="s">
        <v>17805</v>
      </c>
      <c r="WFJ1" s="110" t="s">
        <v>17806</v>
      </c>
      <c r="WFK1" s="110" t="s">
        <v>17807</v>
      </c>
      <c r="WFL1" s="110" t="s">
        <v>17808</v>
      </c>
      <c r="WFM1" s="110" t="s">
        <v>17809</v>
      </c>
      <c r="WFN1" s="110" t="s">
        <v>17810</v>
      </c>
      <c r="WFO1" s="110" t="s">
        <v>17811</v>
      </c>
      <c r="WFP1" s="110" t="s">
        <v>17812</v>
      </c>
      <c r="WFQ1" s="110" t="s">
        <v>17813</v>
      </c>
      <c r="WFR1" s="110" t="s">
        <v>17814</v>
      </c>
      <c r="WFS1" s="110" t="s">
        <v>17815</v>
      </c>
      <c r="WFT1" s="110" t="s">
        <v>17816</v>
      </c>
      <c r="WFU1" s="110" t="s">
        <v>17817</v>
      </c>
      <c r="WFV1" s="110" t="s">
        <v>17818</v>
      </c>
      <c r="WFW1" s="110" t="s">
        <v>17819</v>
      </c>
      <c r="WFX1" s="110" t="s">
        <v>17820</v>
      </c>
      <c r="WFY1" s="110" t="s">
        <v>17821</v>
      </c>
      <c r="WFZ1" s="110" t="s">
        <v>17822</v>
      </c>
      <c r="WGA1" s="110" t="s">
        <v>17823</v>
      </c>
      <c r="WGB1" s="110" t="s">
        <v>17824</v>
      </c>
      <c r="WGC1" s="110" t="s">
        <v>17825</v>
      </c>
      <c r="WGD1" s="110" t="s">
        <v>17826</v>
      </c>
      <c r="WGE1" s="110" t="s">
        <v>17827</v>
      </c>
      <c r="WGF1" s="110" t="s">
        <v>17828</v>
      </c>
      <c r="WGG1" s="110" t="s">
        <v>17829</v>
      </c>
      <c r="WGH1" s="110" t="s">
        <v>17830</v>
      </c>
      <c r="WGI1" s="110" t="s">
        <v>17831</v>
      </c>
      <c r="WGJ1" s="110" t="s">
        <v>17832</v>
      </c>
      <c r="WGK1" s="110" t="s">
        <v>17833</v>
      </c>
      <c r="WGL1" s="110" t="s">
        <v>17834</v>
      </c>
      <c r="WGM1" s="110" t="s">
        <v>17835</v>
      </c>
      <c r="WGN1" s="110" t="s">
        <v>17836</v>
      </c>
      <c r="WGO1" s="110" t="s">
        <v>17837</v>
      </c>
      <c r="WGP1" s="110" t="s">
        <v>17838</v>
      </c>
      <c r="WGQ1" s="110" t="s">
        <v>17839</v>
      </c>
      <c r="WGR1" s="110" t="s">
        <v>17840</v>
      </c>
      <c r="WGS1" s="110" t="s">
        <v>17841</v>
      </c>
      <c r="WGT1" s="110" t="s">
        <v>17842</v>
      </c>
      <c r="WGU1" s="110" t="s">
        <v>17843</v>
      </c>
      <c r="WGV1" s="110" t="s">
        <v>17844</v>
      </c>
      <c r="WGW1" s="110" t="s">
        <v>17845</v>
      </c>
      <c r="WGX1" s="110" t="s">
        <v>17846</v>
      </c>
      <c r="WGY1" s="110" t="s">
        <v>17847</v>
      </c>
      <c r="WGZ1" s="110" t="s">
        <v>17848</v>
      </c>
      <c r="WHA1" s="110" t="s">
        <v>17849</v>
      </c>
      <c r="WHB1" s="110" t="s">
        <v>17850</v>
      </c>
      <c r="WHC1" s="110" t="s">
        <v>17851</v>
      </c>
      <c r="WHD1" s="110" t="s">
        <v>17852</v>
      </c>
      <c r="WHE1" s="110" t="s">
        <v>17853</v>
      </c>
      <c r="WHF1" s="110" t="s">
        <v>17854</v>
      </c>
      <c r="WHG1" s="110" t="s">
        <v>17855</v>
      </c>
      <c r="WHH1" s="110" t="s">
        <v>17856</v>
      </c>
      <c r="WHI1" s="110" t="s">
        <v>17857</v>
      </c>
      <c r="WHJ1" s="110" t="s">
        <v>17858</v>
      </c>
      <c r="WHK1" s="110" t="s">
        <v>17859</v>
      </c>
      <c r="WHL1" s="110" t="s">
        <v>17860</v>
      </c>
      <c r="WHM1" s="110" t="s">
        <v>17861</v>
      </c>
      <c r="WHN1" s="110" t="s">
        <v>17862</v>
      </c>
      <c r="WHO1" s="110" t="s">
        <v>17863</v>
      </c>
      <c r="WHP1" s="110" t="s">
        <v>17864</v>
      </c>
      <c r="WHQ1" s="110" t="s">
        <v>17865</v>
      </c>
      <c r="WHR1" s="110" t="s">
        <v>17866</v>
      </c>
      <c r="WHS1" s="110" t="s">
        <v>17867</v>
      </c>
      <c r="WHT1" s="110" t="s">
        <v>17868</v>
      </c>
      <c r="WHU1" s="110" t="s">
        <v>17869</v>
      </c>
      <c r="WHV1" s="110" t="s">
        <v>17870</v>
      </c>
      <c r="WHW1" s="110" t="s">
        <v>17871</v>
      </c>
      <c r="WHX1" s="110" t="s">
        <v>17872</v>
      </c>
      <c r="WHY1" s="110" t="s">
        <v>17873</v>
      </c>
      <c r="WHZ1" s="110" t="s">
        <v>17874</v>
      </c>
      <c r="WIA1" s="110" t="s">
        <v>17875</v>
      </c>
      <c r="WIB1" s="110" t="s">
        <v>17876</v>
      </c>
      <c r="WIC1" s="110" t="s">
        <v>17877</v>
      </c>
      <c r="WID1" s="110" t="s">
        <v>17878</v>
      </c>
      <c r="WIE1" s="110" t="s">
        <v>17879</v>
      </c>
      <c r="WIF1" s="110" t="s">
        <v>17880</v>
      </c>
      <c r="WIG1" s="110" t="s">
        <v>17881</v>
      </c>
      <c r="WIH1" s="110" t="s">
        <v>17882</v>
      </c>
      <c r="WII1" s="110" t="s">
        <v>17883</v>
      </c>
      <c r="WIJ1" s="110" t="s">
        <v>17884</v>
      </c>
      <c r="WIK1" s="110" t="s">
        <v>17885</v>
      </c>
      <c r="WIL1" s="110" t="s">
        <v>17886</v>
      </c>
      <c r="WIM1" s="110" t="s">
        <v>17887</v>
      </c>
      <c r="WIN1" s="110" t="s">
        <v>17888</v>
      </c>
      <c r="WIO1" s="110" t="s">
        <v>17889</v>
      </c>
      <c r="WIP1" s="110" t="s">
        <v>17890</v>
      </c>
      <c r="WIQ1" s="110" t="s">
        <v>17891</v>
      </c>
      <c r="WIR1" s="110" t="s">
        <v>17892</v>
      </c>
      <c r="WIS1" s="110" t="s">
        <v>17893</v>
      </c>
      <c r="WIT1" s="110" t="s">
        <v>17894</v>
      </c>
      <c r="WIU1" s="110" t="s">
        <v>17895</v>
      </c>
      <c r="WIV1" s="110" t="s">
        <v>17896</v>
      </c>
      <c r="WIW1" s="110" t="s">
        <v>17897</v>
      </c>
      <c r="WIX1" s="110" t="s">
        <v>17898</v>
      </c>
      <c r="WIY1" s="110" t="s">
        <v>17899</v>
      </c>
      <c r="WIZ1" s="110" t="s">
        <v>17900</v>
      </c>
      <c r="WJA1" s="110" t="s">
        <v>17901</v>
      </c>
      <c r="WJB1" s="110" t="s">
        <v>17902</v>
      </c>
      <c r="WJC1" s="110" t="s">
        <v>17903</v>
      </c>
      <c r="WJD1" s="110" t="s">
        <v>17904</v>
      </c>
      <c r="WJE1" s="110" t="s">
        <v>17905</v>
      </c>
      <c r="WJF1" s="110" t="s">
        <v>17906</v>
      </c>
      <c r="WJG1" s="110" t="s">
        <v>17907</v>
      </c>
      <c r="WJH1" s="110" t="s">
        <v>17908</v>
      </c>
      <c r="WJI1" s="110" t="s">
        <v>17909</v>
      </c>
      <c r="WJJ1" s="110" t="s">
        <v>17910</v>
      </c>
      <c r="WJK1" s="110" t="s">
        <v>17911</v>
      </c>
      <c r="WJL1" s="110" t="s">
        <v>17912</v>
      </c>
      <c r="WJM1" s="110" t="s">
        <v>17913</v>
      </c>
      <c r="WJN1" s="110" t="s">
        <v>17914</v>
      </c>
      <c r="WJO1" s="110" t="s">
        <v>17915</v>
      </c>
      <c r="WJP1" s="110" t="s">
        <v>17916</v>
      </c>
      <c r="WJQ1" s="110" t="s">
        <v>17917</v>
      </c>
      <c r="WJR1" s="110" t="s">
        <v>17918</v>
      </c>
      <c r="WJS1" s="110" t="s">
        <v>17919</v>
      </c>
      <c r="WJT1" s="110" t="s">
        <v>17920</v>
      </c>
      <c r="WJU1" s="110" t="s">
        <v>17921</v>
      </c>
      <c r="WJV1" s="110" t="s">
        <v>17922</v>
      </c>
      <c r="WJW1" s="110" t="s">
        <v>17923</v>
      </c>
      <c r="WJX1" s="110" t="s">
        <v>17924</v>
      </c>
      <c r="WJY1" s="110" t="s">
        <v>17925</v>
      </c>
      <c r="WJZ1" s="110" t="s">
        <v>17926</v>
      </c>
      <c r="WKA1" s="110" t="s">
        <v>17927</v>
      </c>
      <c r="WKB1" s="110" t="s">
        <v>17928</v>
      </c>
      <c r="WKC1" s="110" t="s">
        <v>17929</v>
      </c>
      <c r="WKD1" s="110" t="s">
        <v>17930</v>
      </c>
      <c r="WKE1" s="110" t="s">
        <v>17931</v>
      </c>
      <c r="WKF1" s="110" t="s">
        <v>17932</v>
      </c>
      <c r="WKG1" s="110" t="s">
        <v>17933</v>
      </c>
      <c r="WKH1" s="110" t="s">
        <v>17934</v>
      </c>
      <c r="WKI1" s="110" t="s">
        <v>17935</v>
      </c>
      <c r="WKJ1" s="110" t="s">
        <v>17936</v>
      </c>
      <c r="WKK1" s="110" t="s">
        <v>17937</v>
      </c>
      <c r="WKL1" s="110" t="s">
        <v>17938</v>
      </c>
      <c r="WKM1" s="110" t="s">
        <v>17939</v>
      </c>
      <c r="WKN1" s="110" t="s">
        <v>17940</v>
      </c>
      <c r="WKO1" s="110" t="s">
        <v>17941</v>
      </c>
      <c r="WKP1" s="110" t="s">
        <v>17942</v>
      </c>
      <c r="WKQ1" s="110" t="s">
        <v>17943</v>
      </c>
      <c r="WKR1" s="110" t="s">
        <v>17944</v>
      </c>
      <c r="WKS1" s="110" t="s">
        <v>17945</v>
      </c>
      <c r="WKT1" s="110" t="s">
        <v>17946</v>
      </c>
      <c r="WKU1" s="110" t="s">
        <v>17947</v>
      </c>
      <c r="WKV1" s="110" t="s">
        <v>17948</v>
      </c>
      <c r="WKW1" s="110" t="s">
        <v>17949</v>
      </c>
      <c r="WKX1" s="110" t="s">
        <v>17950</v>
      </c>
      <c r="WKY1" s="110" t="s">
        <v>17951</v>
      </c>
      <c r="WKZ1" s="110" t="s">
        <v>17952</v>
      </c>
      <c r="WLA1" s="110" t="s">
        <v>17953</v>
      </c>
      <c r="WLB1" s="110" t="s">
        <v>17954</v>
      </c>
      <c r="WLC1" s="110" t="s">
        <v>17955</v>
      </c>
      <c r="WLD1" s="110" t="s">
        <v>17956</v>
      </c>
      <c r="WLE1" s="110" t="s">
        <v>17957</v>
      </c>
      <c r="WLF1" s="110" t="s">
        <v>17958</v>
      </c>
      <c r="WLG1" s="110" t="s">
        <v>17959</v>
      </c>
      <c r="WLH1" s="110" t="s">
        <v>17960</v>
      </c>
      <c r="WLI1" s="110" t="s">
        <v>17961</v>
      </c>
      <c r="WLJ1" s="110" t="s">
        <v>17962</v>
      </c>
      <c r="WLK1" s="110" t="s">
        <v>17963</v>
      </c>
      <c r="WLL1" s="110" t="s">
        <v>17964</v>
      </c>
      <c r="WLM1" s="110" t="s">
        <v>17965</v>
      </c>
      <c r="WLN1" s="110" t="s">
        <v>17966</v>
      </c>
      <c r="WLO1" s="110" t="s">
        <v>17967</v>
      </c>
      <c r="WLP1" s="110" t="s">
        <v>17968</v>
      </c>
      <c r="WLQ1" s="110" t="s">
        <v>17969</v>
      </c>
      <c r="WLR1" s="110" t="s">
        <v>17970</v>
      </c>
      <c r="WLS1" s="110" t="s">
        <v>17971</v>
      </c>
      <c r="WLT1" s="110" t="s">
        <v>17972</v>
      </c>
      <c r="WLU1" s="110" t="s">
        <v>17973</v>
      </c>
      <c r="WLV1" s="110" t="s">
        <v>17974</v>
      </c>
      <c r="WLW1" s="110" t="s">
        <v>17975</v>
      </c>
      <c r="WLX1" s="110" t="s">
        <v>17976</v>
      </c>
      <c r="WLY1" s="110" t="s">
        <v>17977</v>
      </c>
      <c r="WLZ1" s="110" t="s">
        <v>17978</v>
      </c>
      <c r="WMA1" s="110" t="s">
        <v>17979</v>
      </c>
      <c r="WMB1" s="110" t="s">
        <v>17980</v>
      </c>
      <c r="WMC1" s="110" t="s">
        <v>17981</v>
      </c>
      <c r="WMD1" s="110" t="s">
        <v>17982</v>
      </c>
      <c r="WME1" s="110" t="s">
        <v>17983</v>
      </c>
      <c r="WMF1" s="110" t="s">
        <v>17984</v>
      </c>
      <c r="WMG1" s="110" t="s">
        <v>17985</v>
      </c>
      <c r="WMH1" s="110" t="s">
        <v>17986</v>
      </c>
      <c r="WMI1" s="110" t="s">
        <v>17987</v>
      </c>
      <c r="WMJ1" s="110" t="s">
        <v>17988</v>
      </c>
      <c r="WMK1" s="110" t="s">
        <v>17989</v>
      </c>
      <c r="WML1" s="110" t="s">
        <v>17990</v>
      </c>
      <c r="WMM1" s="110" t="s">
        <v>17991</v>
      </c>
      <c r="WMN1" s="110" t="s">
        <v>17992</v>
      </c>
      <c r="WMO1" s="110" t="s">
        <v>17993</v>
      </c>
      <c r="WMP1" s="110" t="s">
        <v>17994</v>
      </c>
      <c r="WMQ1" s="110" t="s">
        <v>17995</v>
      </c>
      <c r="WMR1" s="110" t="s">
        <v>17996</v>
      </c>
      <c r="WMS1" s="110" t="s">
        <v>17997</v>
      </c>
      <c r="WMT1" s="110" t="s">
        <v>17998</v>
      </c>
      <c r="WMU1" s="110" t="s">
        <v>17999</v>
      </c>
      <c r="WMV1" s="110" t="s">
        <v>18000</v>
      </c>
      <c r="WMW1" s="110" t="s">
        <v>18001</v>
      </c>
      <c r="WMX1" s="110" t="s">
        <v>18002</v>
      </c>
      <c r="WMY1" s="110" t="s">
        <v>18003</v>
      </c>
      <c r="WMZ1" s="110" t="s">
        <v>18004</v>
      </c>
      <c r="WNA1" s="110" t="s">
        <v>18005</v>
      </c>
      <c r="WNB1" s="110" t="s">
        <v>18006</v>
      </c>
      <c r="WNC1" s="110" t="s">
        <v>18007</v>
      </c>
      <c r="WND1" s="110" t="s">
        <v>18008</v>
      </c>
      <c r="WNE1" s="110" t="s">
        <v>18009</v>
      </c>
      <c r="WNF1" s="110" t="s">
        <v>18010</v>
      </c>
      <c r="WNG1" s="110" t="s">
        <v>18011</v>
      </c>
      <c r="WNH1" s="110" t="s">
        <v>18012</v>
      </c>
      <c r="WNI1" s="110" t="s">
        <v>18013</v>
      </c>
      <c r="WNJ1" s="110" t="s">
        <v>18014</v>
      </c>
      <c r="WNK1" s="110" t="s">
        <v>18015</v>
      </c>
      <c r="WNL1" s="110" t="s">
        <v>18016</v>
      </c>
      <c r="WNM1" s="110" t="s">
        <v>18017</v>
      </c>
      <c r="WNN1" s="110" t="s">
        <v>18018</v>
      </c>
      <c r="WNO1" s="110" t="s">
        <v>18019</v>
      </c>
      <c r="WNP1" s="110" t="s">
        <v>18020</v>
      </c>
      <c r="WNQ1" s="110" t="s">
        <v>18021</v>
      </c>
      <c r="WNR1" s="110" t="s">
        <v>18022</v>
      </c>
      <c r="WNS1" s="110" t="s">
        <v>18023</v>
      </c>
      <c r="WNT1" s="110" t="s">
        <v>18024</v>
      </c>
      <c r="WNU1" s="110" t="s">
        <v>18025</v>
      </c>
      <c r="WNV1" s="110" t="s">
        <v>18026</v>
      </c>
      <c r="WNW1" s="110" t="s">
        <v>18027</v>
      </c>
      <c r="WNX1" s="110" t="s">
        <v>18028</v>
      </c>
      <c r="WNY1" s="110" t="s">
        <v>18029</v>
      </c>
      <c r="WNZ1" s="110" t="s">
        <v>18030</v>
      </c>
      <c r="WOA1" s="110" t="s">
        <v>18031</v>
      </c>
      <c r="WOB1" s="110" t="s">
        <v>18032</v>
      </c>
      <c r="WOC1" s="110" t="s">
        <v>18033</v>
      </c>
      <c r="WOD1" s="110" t="s">
        <v>18034</v>
      </c>
      <c r="WOE1" s="110" t="s">
        <v>18035</v>
      </c>
      <c r="WOF1" s="110" t="s">
        <v>18036</v>
      </c>
      <c r="WOG1" s="110" t="s">
        <v>18037</v>
      </c>
      <c r="WOH1" s="110" t="s">
        <v>18038</v>
      </c>
      <c r="WOI1" s="110" t="s">
        <v>18039</v>
      </c>
      <c r="WOJ1" s="110" t="s">
        <v>18040</v>
      </c>
      <c r="WOK1" s="110" t="s">
        <v>18041</v>
      </c>
      <c r="WOL1" s="110" t="s">
        <v>18042</v>
      </c>
      <c r="WOM1" s="110" t="s">
        <v>18043</v>
      </c>
      <c r="WON1" s="110" t="s">
        <v>18044</v>
      </c>
      <c r="WOO1" s="110" t="s">
        <v>18045</v>
      </c>
      <c r="WOP1" s="110" t="s">
        <v>18046</v>
      </c>
      <c r="WOQ1" s="110" t="s">
        <v>18047</v>
      </c>
      <c r="WOR1" s="110" t="s">
        <v>18048</v>
      </c>
      <c r="WOS1" s="110" t="s">
        <v>18049</v>
      </c>
      <c r="WOT1" s="110" t="s">
        <v>18050</v>
      </c>
      <c r="WOU1" s="110" t="s">
        <v>18051</v>
      </c>
      <c r="WOV1" s="110" t="s">
        <v>18052</v>
      </c>
      <c r="WOW1" s="110" t="s">
        <v>18053</v>
      </c>
      <c r="WOX1" s="110" t="s">
        <v>18054</v>
      </c>
      <c r="WOY1" s="110" t="s">
        <v>18055</v>
      </c>
      <c r="WOZ1" s="110" t="s">
        <v>18056</v>
      </c>
      <c r="WPA1" s="110" t="s">
        <v>18057</v>
      </c>
      <c r="WPB1" s="110" t="s">
        <v>18058</v>
      </c>
      <c r="WPC1" s="110" t="s">
        <v>18059</v>
      </c>
      <c r="WPD1" s="110" t="s">
        <v>18060</v>
      </c>
      <c r="WPE1" s="110" t="s">
        <v>18061</v>
      </c>
      <c r="WPF1" s="110" t="s">
        <v>18062</v>
      </c>
      <c r="WPG1" s="110" t="s">
        <v>18063</v>
      </c>
      <c r="WPH1" s="110" t="s">
        <v>18064</v>
      </c>
      <c r="WPI1" s="110" t="s">
        <v>18065</v>
      </c>
      <c r="WPJ1" s="110" t="s">
        <v>18066</v>
      </c>
      <c r="WPK1" s="110" t="s">
        <v>18067</v>
      </c>
      <c r="WPL1" s="110" t="s">
        <v>18068</v>
      </c>
      <c r="WPM1" s="110" t="s">
        <v>18069</v>
      </c>
      <c r="WPN1" s="110" t="s">
        <v>18070</v>
      </c>
      <c r="WPO1" s="110" t="s">
        <v>18071</v>
      </c>
      <c r="WPP1" s="110" t="s">
        <v>18072</v>
      </c>
      <c r="WPQ1" s="110" t="s">
        <v>18073</v>
      </c>
      <c r="WPR1" s="110" t="s">
        <v>18074</v>
      </c>
      <c r="WPS1" s="110" t="s">
        <v>18075</v>
      </c>
      <c r="WPT1" s="110" t="s">
        <v>18076</v>
      </c>
      <c r="WPU1" s="110" t="s">
        <v>18077</v>
      </c>
      <c r="WPV1" s="110" t="s">
        <v>18078</v>
      </c>
      <c r="WPW1" s="110" t="s">
        <v>18079</v>
      </c>
      <c r="WPX1" s="110" t="s">
        <v>18080</v>
      </c>
      <c r="WPY1" s="110" t="s">
        <v>18081</v>
      </c>
      <c r="WPZ1" s="110" t="s">
        <v>18082</v>
      </c>
      <c r="WQA1" s="110" t="s">
        <v>18083</v>
      </c>
      <c r="WQB1" s="110" t="s">
        <v>18084</v>
      </c>
      <c r="WQC1" s="110" t="s">
        <v>18085</v>
      </c>
      <c r="WQD1" s="110" t="s">
        <v>18086</v>
      </c>
      <c r="WQE1" s="110" t="s">
        <v>18087</v>
      </c>
      <c r="WQF1" s="110" t="s">
        <v>18088</v>
      </c>
      <c r="WQG1" s="110" t="s">
        <v>18089</v>
      </c>
      <c r="WQH1" s="110" t="s">
        <v>18090</v>
      </c>
      <c r="WQI1" s="110" t="s">
        <v>18091</v>
      </c>
      <c r="WQJ1" s="110" t="s">
        <v>18092</v>
      </c>
      <c r="WQK1" s="110" t="s">
        <v>18093</v>
      </c>
      <c r="WQL1" s="110" t="s">
        <v>18094</v>
      </c>
      <c r="WQM1" s="110" t="s">
        <v>18095</v>
      </c>
      <c r="WQN1" s="110" t="s">
        <v>18096</v>
      </c>
      <c r="WQO1" s="110" t="s">
        <v>18097</v>
      </c>
      <c r="WQP1" s="110" t="s">
        <v>18098</v>
      </c>
      <c r="WQQ1" s="110" t="s">
        <v>18099</v>
      </c>
      <c r="WQR1" s="110" t="s">
        <v>18100</v>
      </c>
      <c r="WQS1" s="110" t="s">
        <v>18101</v>
      </c>
      <c r="WQT1" s="110" t="s">
        <v>18102</v>
      </c>
      <c r="WQU1" s="110" t="s">
        <v>18103</v>
      </c>
      <c r="WQV1" s="110" t="s">
        <v>18104</v>
      </c>
      <c r="WQW1" s="110" t="s">
        <v>18105</v>
      </c>
      <c r="WQX1" s="110" t="s">
        <v>18106</v>
      </c>
      <c r="WQY1" s="110" t="s">
        <v>18107</v>
      </c>
      <c r="WQZ1" s="110" t="s">
        <v>18108</v>
      </c>
      <c r="WRA1" s="110" t="s">
        <v>18109</v>
      </c>
      <c r="WRB1" s="110" t="s">
        <v>18110</v>
      </c>
      <c r="WRC1" s="110" t="s">
        <v>18111</v>
      </c>
      <c r="WRD1" s="110" t="s">
        <v>18112</v>
      </c>
      <c r="WRE1" s="110" t="s">
        <v>18113</v>
      </c>
      <c r="WRF1" s="110" t="s">
        <v>18114</v>
      </c>
      <c r="WRG1" s="110" t="s">
        <v>18115</v>
      </c>
      <c r="WRH1" s="110" t="s">
        <v>18116</v>
      </c>
      <c r="WRI1" s="110" t="s">
        <v>18117</v>
      </c>
      <c r="WRJ1" s="110" t="s">
        <v>18118</v>
      </c>
      <c r="WRK1" s="110" t="s">
        <v>18119</v>
      </c>
      <c r="WRL1" s="110" t="s">
        <v>18120</v>
      </c>
      <c r="WRM1" s="110" t="s">
        <v>18121</v>
      </c>
      <c r="WRN1" s="110" t="s">
        <v>18122</v>
      </c>
      <c r="WRO1" s="110" t="s">
        <v>18123</v>
      </c>
      <c r="WRP1" s="110" t="s">
        <v>18124</v>
      </c>
      <c r="WRQ1" s="110" t="s">
        <v>18125</v>
      </c>
      <c r="WRR1" s="110" t="s">
        <v>18126</v>
      </c>
      <c r="WRS1" s="110" t="s">
        <v>18127</v>
      </c>
      <c r="WRT1" s="110" t="s">
        <v>18128</v>
      </c>
      <c r="WRU1" s="110" t="s">
        <v>18129</v>
      </c>
      <c r="WRV1" s="110" t="s">
        <v>18130</v>
      </c>
      <c r="WRW1" s="110" t="s">
        <v>18131</v>
      </c>
      <c r="WRX1" s="110" t="s">
        <v>18132</v>
      </c>
      <c r="WRY1" s="110" t="s">
        <v>18133</v>
      </c>
      <c r="WRZ1" s="110" t="s">
        <v>18134</v>
      </c>
      <c r="WSA1" s="110" t="s">
        <v>18135</v>
      </c>
      <c r="WSB1" s="110" t="s">
        <v>18136</v>
      </c>
      <c r="WSC1" s="110" t="s">
        <v>18137</v>
      </c>
      <c r="WSD1" s="110" t="s">
        <v>18138</v>
      </c>
      <c r="WSE1" s="110" t="s">
        <v>18139</v>
      </c>
      <c r="WSF1" s="110" t="s">
        <v>18140</v>
      </c>
      <c r="WSG1" s="110" t="s">
        <v>18141</v>
      </c>
      <c r="WSH1" s="110" t="s">
        <v>18142</v>
      </c>
      <c r="WSI1" s="110" t="s">
        <v>18143</v>
      </c>
      <c r="WSJ1" s="110" t="s">
        <v>18144</v>
      </c>
      <c r="WSK1" s="110" t="s">
        <v>18145</v>
      </c>
      <c r="WSL1" s="110" t="s">
        <v>18146</v>
      </c>
      <c r="WSM1" s="110" t="s">
        <v>18147</v>
      </c>
      <c r="WSN1" s="110" t="s">
        <v>18148</v>
      </c>
      <c r="WSO1" s="110" t="s">
        <v>18149</v>
      </c>
      <c r="WSP1" s="110" t="s">
        <v>18150</v>
      </c>
      <c r="WSQ1" s="110" t="s">
        <v>18151</v>
      </c>
      <c r="WSR1" s="110" t="s">
        <v>18152</v>
      </c>
      <c r="WSS1" s="110" t="s">
        <v>18153</v>
      </c>
      <c r="WST1" s="110" t="s">
        <v>18154</v>
      </c>
      <c r="WSU1" s="110" t="s">
        <v>18155</v>
      </c>
      <c r="WSV1" s="110" t="s">
        <v>18156</v>
      </c>
      <c r="WSW1" s="110" t="s">
        <v>18157</v>
      </c>
      <c r="WSX1" s="110" t="s">
        <v>18158</v>
      </c>
      <c r="WSY1" s="110" t="s">
        <v>18159</v>
      </c>
      <c r="WSZ1" s="110" t="s">
        <v>18160</v>
      </c>
      <c r="WTA1" s="110" t="s">
        <v>18161</v>
      </c>
      <c r="WTB1" s="110" t="s">
        <v>18162</v>
      </c>
      <c r="WTC1" s="110" t="s">
        <v>18163</v>
      </c>
      <c r="WTD1" s="110" t="s">
        <v>18164</v>
      </c>
      <c r="WTE1" s="110" t="s">
        <v>18165</v>
      </c>
      <c r="WTF1" s="110" t="s">
        <v>18166</v>
      </c>
      <c r="WTG1" s="110" t="s">
        <v>18167</v>
      </c>
      <c r="WTH1" s="110" t="s">
        <v>18168</v>
      </c>
      <c r="WTI1" s="110" t="s">
        <v>18169</v>
      </c>
      <c r="WTJ1" s="110" t="s">
        <v>18170</v>
      </c>
      <c r="WTK1" s="110" t="s">
        <v>18171</v>
      </c>
      <c r="WTL1" s="110" t="s">
        <v>18172</v>
      </c>
      <c r="WTM1" s="110" t="s">
        <v>18173</v>
      </c>
      <c r="WTN1" s="110" t="s">
        <v>18174</v>
      </c>
      <c r="WTO1" s="110" t="s">
        <v>18175</v>
      </c>
      <c r="WTP1" s="110" t="s">
        <v>18176</v>
      </c>
      <c r="WTQ1" s="110" t="s">
        <v>18177</v>
      </c>
      <c r="WTR1" s="110" t="s">
        <v>18178</v>
      </c>
      <c r="WTS1" s="110" t="s">
        <v>18179</v>
      </c>
      <c r="WTT1" s="110" t="s">
        <v>18180</v>
      </c>
      <c r="WTU1" s="110" t="s">
        <v>18181</v>
      </c>
      <c r="WTV1" s="110" t="s">
        <v>18182</v>
      </c>
      <c r="WTW1" s="110" t="s">
        <v>18183</v>
      </c>
      <c r="WTX1" s="110" t="s">
        <v>18184</v>
      </c>
      <c r="WTY1" s="110" t="s">
        <v>18185</v>
      </c>
      <c r="WTZ1" s="110" t="s">
        <v>18186</v>
      </c>
      <c r="WUA1" s="110" t="s">
        <v>18187</v>
      </c>
      <c r="WUB1" s="110" t="s">
        <v>18188</v>
      </c>
      <c r="WUC1" s="110" t="s">
        <v>18189</v>
      </c>
      <c r="WUD1" s="110" t="s">
        <v>18190</v>
      </c>
      <c r="WUE1" s="110" t="s">
        <v>18191</v>
      </c>
      <c r="WUF1" s="110" t="s">
        <v>18192</v>
      </c>
      <c r="WUG1" s="110" t="s">
        <v>18193</v>
      </c>
      <c r="WUH1" s="110" t="s">
        <v>18194</v>
      </c>
      <c r="WUI1" s="110" t="s">
        <v>18195</v>
      </c>
      <c r="WUJ1" s="110" t="s">
        <v>18196</v>
      </c>
      <c r="WUK1" s="110" t="s">
        <v>18197</v>
      </c>
      <c r="WUL1" s="110" t="s">
        <v>18198</v>
      </c>
      <c r="WUM1" s="110" t="s">
        <v>18199</v>
      </c>
      <c r="WUN1" s="110" t="s">
        <v>18200</v>
      </c>
      <c r="WUO1" s="110" t="s">
        <v>18201</v>
      </c>
      <c r="WUP1" s="110" t="s">
        <v>18202</v>
      </c>
      <c r="WUQ1" s="110" t="s">
        <v>18203</v>
      </c>
      <c r="WUR1" s="110" t="s">
        <v>18204</v>
      </c>
      <c r="WUS1" s="110" t="s">
        <v>18205</v>
      </c>
      <c r="WUT1" s="110" t="s">
        <v>18206</v>
      </c>
      <c r="WUU1" s="110" t="s">
        <v>18207</v>
      </c>
      <c r="WUV1" s="110" t="s">
        <v>18208</v>
      </c>
      <c r="WUW1" s="110" t="s">
        <v>18209</v>
      </c>
      <c r="WUX1" s="110" t="s">
        <v>18210</v>
      </c>
      <c r="WUY1" s="110" t="s">
        <v>18211</v>
      </c>
      <c r="WUZ1" s="110" t="s">
        <v>18212</v>
      </c>
      <c r="WVA1" s="110" t="s">
        <v>18213</v>
      </c>
      <c r="WVB1" s="110" t="s">
        <v>18214</v>
      </c>
      <c r="WVC1" s="110" t="s">
        <v>18215</v>
      </c>
      <c r="WVD1" s="110" t="s">
        <v>18216</v>
      </c>
      <c r="WVE1" s="110" t="s">
        <v>18217</v>
      </c>
      <c r="WVF1" s="110" t="s">
        <v>18218</v>
      </c>
      <c r="WVG1" s="110" t="s">
        <v>18219</v>
      </c>
      <c r="WVH1" s="110" t="s">
        <v>18220</v>
      </c>
      <c r="WVI1" s="110" t="s">
        <v>18221</v>
      </c>
      <c r="WVJ1" s="110" t="s">
        <v>18222</v>
      </c>
      <c r="WVK1" s="110" t="s">
        <v>18223</v>
      </c>
      <c r="WVL1" s="110" t="s">
        <v>18224</v>
      </c>
      <c r="WVM1" s="110" t="s">
        <v>18225</v>
      </c>
      <c r="WVN1" s="110" t="s">
        <v>18226</v>
      </c>
      <c r="WVO1" s="110" t="s">
        <v>18227</v>
      </c>
      <c r="WVP1" s="110" t="s">
        <v>18228</v>
      </c>
      <c r="WVQ1" s="110" t="s">
        <v>18229</v>
      </c>
      <c r="WVR1" s="110" t="s">
        <v>18230</v>
      </c>
      <c r="WVS1" s="110" t="s">
        <v>18231</v>
      </c>
      <c r="WVT1" s="110" t="s">
        <v>18232</v>
      </c>
      <c r="WVU1" s="110" t="s">
        <v>18233</v>
      </c>
      <c r="WVV1" s="110" t="s">
        <v>18234</v>
      </c>
      <c r="WVW1" s="110" t="s">
        <v>18235</v>
      </c>
      <c r="WVX1" s="110" t="s">
        <v>18236</v>
      </c>
      <c r="WVY1" s="110" t="s">
        <v>18237</v>
      </c>
      <c r="WVZ1" s="110" t="s">
        <v>18238</v>
      </c>
      <c r="WWA1" s="110" t="s">
        <v>18239</v>
      </c>
      <c r="WWB1" s="110" t="s">
        <v>18240</v>
      </c>
      <c r="WWC1" s="110" t="s">
        <v>18241</v>
      </c>
      <c r="WWD1" s="110" t="s">
        <v>18242</v>
      </c>
      <c r="WWE1" s="110" t="s">
        <v>18243</v>
      </c>
      <c r="WWF1" s="110" t="s">
        <v>18244</v>
      </c>
      <c r="WWG1" s="110" t="s">
        <v>18245</v>
      </c>
      <c r="WWH1" s="110" t="s">
        <v>18246</v>
      </c>
      <c r="WWI1" s="110" t="s">
        <v>18247</v>
      </c>
      <c r="WWJ1" s="110" t="s">
        <v>18248</v>
      </c>
      <c r="WWK1" s="110" t="s">
        <v>18249</v>
      </c>
      <c r="WWL1" s="110" t="s">
        <v>18250</v>
      </c>
      <c r="WWM1" s="110" t="s">
        <v>18251</v>
      </c>
      <c r="WWN1" s="110" t="s">
        <v>18252</v>
      </c>
      <c r="WWO1" s="110" t="s">
        <v>18253</v>
      </c>
      <c r="WWP1" s="110" t="s">
        <v>18254</v>
      </c>
      <c r="WWQ1" s="110" t="s">
        <v>18255</v>
      </c>
      <c r="WWR1" s="110" t="s">
        <v>18256</v>
      </c>
      <c r="WWS1" s="110" t="s">
        <v>18257</v>
      </c>
      <c r="WWT1" s="110" t="s">
        <v>18258</v>
      </c>
      <c r="WWU1" s="110" t="s">
        <v>18259</v>
      </c>
      <c r="WWV1" s="110" t="s">
        <v>18260</v>
      </c>
      <c r="WWW1" s="110" t="s">
        <v>18261</v>
      </c>
      <c r="WWX1" s="110" t="s">
        <v>18262</v>
      </c>
      <c r="WWY1" s="110" t="s">
        <v>18263</v>
      </c>
      <c r="WWZ1" s="110" t="s">
        <v>18264</v>
      </c>
      <c r="WXA1" s="110" t="s">
        <v>18265</v>
      </c>
      <c r="WXB1" s="110" t="s">
        <v>18266</v>
      </c>
      <c r="WXC1" s="110" t="s">
        <v>18267</v>
      </c>
      <c r="WXD1" s="110" t="s">
        <v>18268</v>
      </c>
      <c r="WXE1" s="110" t="s">
        <v>18269</v>
      </c>
      <c r="WXF1" s="110" t="s">
        <v>18270</v>
      </c>
      <c r="WXG1" s="110" t="s">
        <v>18271</v>
      </c>
      <c r="WXH1" s="110" t="s">
        <v>18272</v>
      </c>
      <c r="WXI1" s="110" t="s">
        <v>18273</v>
      </c>
      <c r="WXJ1" s="110" t="s">
        <v>18274</v>
      </c>
      <c r="WXK1" s="110" t="s">
        <v>18275</v>
      </c>
      <c r="WXL1" s="110" t="s">
        <v>18276</v>
      </c>
      <c r="WXM1" s="110" t="s">
        <v>18277</v>
      </c>
      <c r="WXN1" s="110" t="s">
        <v>18278</v>
      </c>
      <c r="WXO1" s="110" t="s">
        <v>18279</v>
      </c>
      <c r="WXP1" s="110" t="s">
        <v>18280</v>
      </c>
      <c r="WXQ1" s="110" t="s">
        <v>18281</v>
      </c>
      <c r="WXR1" s="110" t="s">
        <v>18282</v>
      </c>
      <c r="WXS1" s="110" t="s">
        <v>18283</v>
      </c>
      <c r="WXT1" s="110" t="s">
        <v>18284</v>
      </c>
      <c r="WXU1" s="110" t="s">
        <v>18285</v>
      </c>
      <c r="WXV1" s="110" t="s">
        <v>18286</v>
      </c>
      <c r="WXW1" s="110" t="s">
        <v>18287</v>
      </c>
      <c r="WXX1" s="110" t="s">
        <v>18288</v>
      </c>
      <c r="WXY1" s="110" t="s">
        <v>18289</v>
      </c>
      <c r="WXZ1" s="110" t="s">
        <v>18290</v>
      </c>
      <c r="WYA1" s="110" t="s">
        <v>18291</v>
      </c>
      <c r="WYB1" s="110" t="s">
        <v>18292</v>
      </c>
      <c r="WYC1" s="110" t="s">
        <v>18293</v>
      </c>
      <c r="WYD1" s="110" t="s">
        <v>18294</v>
      </c>
      <c r="WYE1" s="110" t="s">
        <v>18295</v>
      </c>
      <c r="WYF1" s="110" t="s">
        <v>18296</v>
      </c>
      <c r="WYG1" s="110" t="s">
        <v>18297</v>
      </c>
      <c r="WYH1" s="110" t="s">
        <v>18298</v>
      </c>
      <c r="WYI1" s="110" t="s">
        <v>18299</v>
      </c>
      <c r="WYJ1" s="110" t="s">
        <v>18300</v>
      </c>
      <c r="WYK1" s="110" t="s">
        <v>18301</v>
      </c>
      <c r="WYL1" s="110" t="s">
        <v>18302</v>
      </c>
      <c r="WYM1" s="110" t="s">
        <v>18303</v>
      </c>
      <c r="WYN1" s="110" t="s">
        <v>18304</v>
      </c>
      <c r="WYO1" s="110" t="s">
        <v>18305</v>
      </c>
      <c r="WYP1" s="110" t="s">
        <v>18306</v>
      </c>
      <c r="WYQ1" s="110" t="s">
        <v>18307</v>
      </c>
      <c r="WYR1" s="110" t="s">
        <v>18308</v>
      </c>
      <c r="WYS1" s="110" t="s">
        <v>18309</v>
      </c>
      <c r="WYT1" s="110" t="s">
        <v>18310</v>
      </c>
      <c r="WYU1" s="110" t="s">
        <v>18311</v>
      </c>
      <c r="WYV1" s="110" t="s">
        <v>18312</v>
      </c>
      <c r="WYW1" s="110" t="s">
        <v>18313</v>
      </c>
      <c r="WYX1" s="110" t="s">
        <v>18314</v>
      </c>
      <c r="WYY1" s="110" t="s">
        <v>18315</v>
      </c>
      <c r="WYZ1" s="110" t="s">
        <v>18316</v>
      </c>
      <c r="WZA1" s="110" t="s">
        <v>18317</v>
      </c>
      <c r="WZB1" s="110" t="s">
        <v>18318</v>
      </c>
      <c r="WZC1" s="110" t="s">
        <v>18319</v>
      </c>
      <c r="WZD1" s="110" t="s">
        <v>18320</v>
      </c>
      <c r="WZE1" s="110" t="s">
        <v>18321</v>
      </c>
      <c r="WZF1" s="110" t="s">
        <v>18322</v>
      </c>
      <c r="WZG1" s="110" t="s">
        <v>18323</v>
      </c>
      <c r="WZH1" s="110" t="s">
        <v>18324</v>
      </c>
      <c r="WZI1" s="110" t="s">
        <v>18325</v>
      </c>
      <c r="WZJ1" s="110" t="s">
        <v>18326</v>
      </c>
      <c r="WZK1" s="110" t="s">
        <v>18327</v>
      </c>
      <c r="WZL1" s="110" t="s">
        <v>18328</v>
      </c>
      <c r="WZM1" s="110" t="s">
        <v>18329</v>
      </c>
      <c r="WZN1" s="110" t="s">
        <v>18330</v>
      </c>
      <c r="WZO1" s="110" t="s">
        <v>18331</v>
      </c>
      <c r="WZP1" s="110" t="s">
        <v>18332</v>
      </c>
      <c r="WZQ1" s="110" t="s">
        <v>18333</v>
      </c>
      <c r="WZR1" s="110" t="s">
        <v>18334</v>
      </c>
      <c r="WZS1" s="110" t="s">
        <v>18335</v>
      </c>
      <c r="WZT1" s="110" t="s">
        <v>18336</v>
      </c>
      <c r="WZU1" s="110" t="s">
        <v>18337</v>
      </c>
      <c r="WZV1" s="110" t="s">
        <v>18338</v>
      </c>
      <c r="WZW1" s="110" t="s">
        <v>18339</v>
      </c>
      <c r="WZX1" s="110" t="s">
        <v>18340</v>
      </c>
      <c r="WZY1" s="110" t="s">
        <v>18341</v>
      </c>
      <c r="WZZ1" s="110" t="s">
        <v>18342</v>
      </c>
      <c r="XAA1" s="110" t="s">
        <v>18343</v>
      </c>
      <c r="XAB1" s="110" t="s">
        <v>18344</v>
      </c>
      <c r="XAC1" s="110" t="s">
        <v>18345</v>
      </c>
      <c r="XAD1" s="110" t="s">
        <v>18346</v>
      </c>
      <c r="XAE1" s="110" t="s">
        <v>18347</v>
      </c>
      <c r="XAF1" s="110" t="s">
        <v>18348</v>
      </c>
      <c r="XAG1" s="110" t="s">
        <v>18349</v>
      </c>
      <c r="XAH1" s="110" t="s">
        <v>18350</v>
      </c>
      <c r="XAI1" s="110" t="s">
        <v>18351</v>
      </c>
      <c r="XAJ1" s="110" t="s">
        <v>18352</v>
      </c>
      <c r="XAK1" s="110" t="s">
        <v>18353</v>
      </c>
      <c r="XAL1" s="110" t="s">
        <v>18354</v>
      </c>
      <c r="XAM1" s="110" t="s">
        <v>18355</v>
      </c>
      <c r="XAN1" s="110" t="s">
        <v>18356</v>
      </c>
      <c r="XAO1" s="110" t="s">
        <v>18357</v>
      </c>
      <c r="XAP1" s="110" t="s">
        <v>18358</v>
      </c>
      <c r="XAQ1" s="110" t="s">
        <v>18359</v>
      </c>
      <c r="XAR1" s="110" t="s">
        <v>18360</v>
      </c>
      <c r="XAS1" s="110" t="s">
        <v>18361</v>
      </c>
      <c r="XAT1" s="110" t="s">
        <v>18362</v>
      </c>
      <c r="XAU1" s="110" t="s">
        <v>18363</v>
      </c>
      <c r="XAV1" s="110" t="s">
        <v>18364</v>
      </c>
      <c r="XAW1" s="110" t="s">
        <v>18365</v>
      </c>
      <c r="XAX1" s="110" t="s">
        <v>18366</v>
      </c>
      <c r="XAY1" s="110" t="s">
        <v>18367</v>
      </c>
      <c r="XAZ1" s="110" t="s">
        <v>18368</v>
      </c>
      <c r="XBA1" s="110" t="s">
        <v>18369</v>
      </c>
      <c r="XBB1" s="110" t="s">
        <v>18370</v>
      </c>
      <c r="XBC1" s="110" t="s">
        <v>18371</v>
      </c>
      <c r="XBD1" s="110" t="s">
        <v>18372</v>
      </c>
      <c r="XBE1" s="110" t="s">
        <v>18373</v>
      </c>
      <c r="XBF1" s="110" t="s">
        <v>18374</v>
      </c>
      <c r="XBG1" s="110" t="s">
        <v>18375</v>
      </c>
      <c r="XBH1" s="110" t="s">
        <v>18376</v>
      </c>
      <c r="XBI1" s="110" t="s">
        <v>18377</v>
      </c>
      <c r="XBJ1" s="110" t="s">
        <v>18378</v>
      </c>
      <c r="XBK1" s="110" t="s">
        <v>18379</v>
      </c>
      <c r="XBL1" s="110" t="s">
        <v>18380</v>
      </c>
      <c r="XBM1" s="110" t="s">
        <v>18381</v>
      </c>
      <c r="XBN1" s="110" t="s">
        <v>18382</v>
      </c>
      <c r="XBO1" s="110" t="s">
        <v>18383</v>
      </c>
      <c r="XBP1" s="110" t="s">
        <v>18384</v>
      </c>
      <c r="XBQ1" s="110" t="s">
        <v>18385</v>
      </c>
      <c r="XBR1" s="110" t="s">
        <v>18386</v>
      </c>
      <c r="XBS1" s="110" t="s">
        <v>18387</v>
      </c>
      <c r="XBT1" s="110" t="s">
        <v>18388</v>
      </c>
      <c r="XBU1" s="110" t="s">
        <v>18389</v>
      </c>
      <c r="XBV1" s="110" t="s">
        <v>18390</v>
      </c>
      <c r="XBW1" s="110" t="s">
        <v>18391</v>
      </c>
      <c r="XBX1" s="110" t="s">
        <v>18392</v>
      </c>
      <c r="XBY1" s="110" t="s">
        <v>18393</v>
      </c>
      <c r="XBZ1" s="110" t="s">
        <v>18394</v>
      </c>
      <c r="XCA1" s="110" t="s">
        <v>18395</v>
      </c>
      <c r="XCB1" s="110" t="s">
        <v>18396</v>
      </c>
      <c r="XCC1" s="110" t="s">
        <v>18397</v>
      </c>
      <c r="XCD1" s="110" t="s">
        <v>18398</v>
      </c>
      <c r="XCE1" s="110" t="s">
        <v>18399</v>
      </c>
      <c r="XCF1" s="110" t="s">
        <v>18400</v>
      </c>
      <c r="XCG1" s="110" t="s">
        <v>18401</v>
      </c>
      <c r="XCH1" s="110" t="s">
        <v>18402</v>
      </c>
      <c r="XCI1" s="110" t="s">
        <v>18403</v>
      </c>
      <c r="XCJ1" s="110" t="s">
        <v>18404</v>
      </c>
      <c r="XCK1" s="110" t="s">
        <v>18405</v>
      </c>
      <c r="XCL1" s="110" t="s">
        <v>18406</v>
      </c>
      <c r="XCM1" s="110" t="s">
        <v>18407</v>
      </c>
      <c r="XCN1" s="110" t="s">
        <v>18408</v>
      </c>
      <c r="XCO1" s="110" t="s">
        <v>18409</v>
      </c>
      <c r="XCP1" s="110" t="s">
        <v>18410</v>
      </c>
      <c r="XCQ1" s="110" t="s">
        <v>18411</v>
      </c>
      <c r="XCR1" s="110" t="s">
        <v>18412</v>
      </c>
      <c r="XCS1" s="110" t="s">
        <v>18413</v>
      </c>
      <c r="XCT1" s="110" t="s">
        <v>18414</v>
      </c>
      <c r="XCU1" s="110" t="s">
        <v>18415</v>
      </c>
      <c r="XCV1" s="110" t="s">
        <v>18416</v>
      </c>
      <c r="XCW1" s="110" t="s">
        <v>18417</v>
      </c>
      <c r="XCX1" s="110" t="s">
        <v>18418</v>
      </c>
      <c r="XCY1" s="110" t="s">
        <v>18419</v>
      </c>
      <c r="XCZ1" s="110" t="s">
        <v>18420</v>
      </c>
      <c r="XDA1" s="110" t="s">
        <v>18421</v>
      </c>
      <c r="XDB1" s="110" t="s">
        <v>18422</v>
      </c>
      <c r="XDC1" s="110" t="s">
        <v>18423</v>
      </c>
      <c r="XDD1" s="110" t="s">
        <v>18424</v>
      </c>
      <c r="XDE1" s="110" t="s">
        <v>18425</v>
      </c>
      <c r="XDF1" s="110" t="s">
        <v>18426</v>
      </c>
      <c r="XDG1" s="110" t="s">
        <v>18427</v>
      </c>
      <c r="XDH1" s="110" t="s">
        <v>18428</v>
      </c>
      <c r="XDI1" s="110" t="s">
        <v>18429</v>
      </c>
      <c r="XDJ1" s="110" t="s">
        <v>18430</v>
      </c>
      <c r="XDK1" s="110" t="s">
        <v>18431</v>
      </c>
      <c r="XDL1" s="110" t="s">
        <v>18432</v>
      </c>
      <c r="XDM1" s="110" t="s">
        <v>18433</v>
      </c>
      <c r="XDN1" s="110" t="s">
        <v>18434</v>
      </c>
      <c r="XDO1" s="110" t="s">
        <v>18435</v>
      </c>
      <c r="XDP1" s="110" t="s">
        <v>18436</v>
      </c>
      <c r="XDQ1" s="110" t="s">
        <v>18437</v>
      </c>
      <c r="XDR1" s="110" t="s">
        <v>18438</v>
      </c>
      <c r="XDS1" s="110" t="s">
        <v>18439</v>
      </c>
      <c r="XDT1" s="110" t="s">
        <v>18440</v>
      </c>
      <c r="XDU1" s="110" t="s">
        <v>18441</v>
      </c>
      <c r="XDV1" s="110" t="s">
        <v>18442</v>
      </c>
      <c r="XDW1" s="110" t="s">
        <v>18443</v>
      </c>
      <c r="XDX1" s="110" t="s">
        <v>18444</v>
      </c>
      <c r="XDY1" s="110" t="s">
        <v>18445</v>
      </c>
      <c r="XDZ1" s="110" t="s">
        <v>18446</v>
      </c>
      <c r="XEA1" s="110" t="s">
        <v>18447</v>
      </c>
      <c r="XEB1" s="110" t="s">
        <v>18448</v>
      </c>
      <c r="XEC1" s="110" t="s">
        <v>18449</v>
      </c>
      <c r="XED1" s="110" t="s">
        <v>18450</v>
      </c>
      <c r="XEE1" s="110" t="s">
        <v>18451</v>
      </c>
      <c r="XEF1" s="110" t="s">
        <v>18452</v>
      </c>
      <c r="XEG1" s="110" t="s">
        <v>18453</v>
      </c>
      <c r="XEH1" s="110" t="s">
        <v>18454</v>
      </c>
      <c r="XEI1" s="110" t="s">
        <v>18455</v>
      </c>
      <c r="XEJ1" s="110" t="s">
        <v>18456</v>
      </c>
      <c r="XEK1" s="110" t="s">
        <v>18457</v>
      </c>
      <c r="XEL1" s="110" t="s">
        <v>18458</v>
      </c>
      <c r="XEM1" s="110" t="s">
        <v>18459</v>
      </c>
      <c r="XEN1" s="110" t="s">
        <v>18460</v>
      </c>
      <c r="XEO1" s="110" t="s">
        <v>18461</v>
      </c>
      <c r="XEP1" s="110" t="s">
        <v>18462</v>
      </c>
      <c r="XEQ1" s="110" t="s">
        <v>18463</v>
      </c>
      <c r="XER1" s="110" t="s">
        <v>18464</v>
      </c>
      <c r="XES1" s="110" t="s">
        <v>18465</v>
      </c>
      <c r="XET1" s="110" t="s">
        <v>18466</v>
      </c>
      <c r="XEU1" s="110" t="s">
        <v>18467</v>
      </c>
      <c r="XEV1" s="110" t="s">
        <v>18468</v>
      </c>
      <c r="XEW1" s="110" t="s">
        <v>18469</v>
      </c>
      <c r="XEX1" s="110" t="s">
        <v>18470</v>
      </c>
      <c r="XEY1" s="110" t="s">
        <v>18471</v>
      </c>
      <c r="XEZ1" s="110" t="s">
        <v>18472</v>
      </c>
      <c r="XFA1" s="110" t="s">
        <v>18473</v>
      </c>
      <c r="XFB1" s="110" t="s">
        <v>18474</v>
      </c>
      <c r="XFC1" s="110" t="s">
        <v>18475</v>
      </c>
      <c r="XFD1" s="110" t="s">
        <v>18476</v>
      </c>
    </row>
    <row r="2" spans="1:16384">
      <c r="A2" s="475" t="s">
        <v>287</v>
      </c>
      <c r="B2" s="475">
        <v>1</v>
      </c>
      <c r="C2" s="475">
        <v>1</v>
      </c>
      <c r="D2" s="475">
        <v>0</v>
      </c>
      <c r="E2" s="475">
        <v>0</v>
      </c>
      <c r="F2" s="475">
        <v>2</v>
      </c>
      <c r="G2" s="475">
        <v>5</v>
      </c>
      <c r="H2" s="475">
        <v>3</v>
      </c>
      <c r="I2" s="475">
        <v>4</v>
      </c>
      <c r="J2" s="475">
        <v>9</v>
      </c>
      <c r="K2" s="475">
        <v>0</v>
      </c>
      <c r="L2" s="475">
        <v>0</v>
      </c>
      <c r="M2" s="475">
        <v>11</v>
      </c>
      <c r="N2" s="475">
        <v>4</v>
      </c>
      <c r="O2" s="475">
        <v>9</v>
      </c>
      <c r="P2" s="475">
        <v>17</v>
      </c>
      <c r="Q2" s="475">
        <v>0</v>
      </c>
      <c r="R2" s="475">
        <v>0</v>
      </c>
      <c r="S2" s="475">
        <v>0</v>
      </c>
      <c r="T2" s="475">
        <v>0</v>
      </c>
      <c r="U2" s="475">
        <v>0</v>
      </c>
      <c r="V2" s="475">
        <v>53</v>
      </c>
      <c r="W2" s="475">
        <v>0</v>
      </c>
      <c r="X2" s="475">
        <v>4</v>
      </c>
      <c r="Y2" s="475">
        <v>11</v>
      </c>
      <c r="Z2" s="475">
        <v>2</v>
      </c>
    </row>
    <row r="3" spans="1:16384">
      <c r="A3" s="475" t="s">
        <v>288</v>
      </c>
      <c r="B3" s="475">
        <v>3.65</v>
      </c>
      <c r="C3" s="475">
        <v>1.71</v>
      </c>
      <c r="D3" s="475">
        <v>1.71</v>
      </c>
      <c r="E3" s="475">
        <v>1.75</v>
      </c>
      <c r="F3" s="475">
        <v>6.25</v>
      </c>
      <c r="G3" s="475">
        <v>2.42</v>
      </c>
      <c r="H3" s="475">
        <v>20.149999999999999</v>
      </c>
      <c r="I3" s="475">
        <v>5.35</v>
      </c>
      <c r="J3" s="475">
        <v>2.88</v>
      </c>
      <c r="K3" s="475">
        <v>20.56</v>
      </c>
      <c r="L3" s="475">
        <v>6.29</v>
      </c>
      <c r="M3" s="475">
        <v>12.38</v>
      </c>
      <c r="N3" s="475">
        <v>18.88</v>
      </c>
      <c r="O3" s="475">
        <v>0</v>
      </c>
      <c r="P3" s="475">
        <v>0</v>
      </c>
      <c r="Q3" s="475">
        <v>13.52</v>
      </c>
      <c r="R3" s="475">
        <v>0</v>
      </c>
      <c r="S3" s="475">
        <v>0</v>
      </c>
      <c r="T3" s="475">
        <v>0</v>
      </c>
      <c r="U3" s="475">
        <v>0</v>
      </c>
      <c r="V3" s="475">
        <v>0</v>
      </c>
      <c r="W3" s="475">
        <v>0</v>
      </c>
      <c r="X3" s="475">
        <v>0</v>
      </c>
      <c r="Y3" s="475">
        <v>0</v>
      </c>
      <c r="Z3" s="475">
        <v>0</v>
      </c>
    </row>
    <row r="4" spans="1:16384">
      <c r="A4" s="475" t="s">
        <v>289</v>
      </c>
      <c r="B4" s="475">
        <v>2.85</v>
      </c>
      <c r="C4" s="475">
        <v>3.54</v>
      </c>
      <c r="D4" s="475">
        <v>1.1000000000000001</v>
      </c>
      <c r="E4" s="475">
        <v>1.46</v>
      </c>
      <c r="F4" s="475">
        <v>7.81</v>
      </c>
      <c r="G4" s="475">
        <v>2.35</v>
      </c>
      <c r="H4" s="475">
        <v>9.85</v>
      </c>
      <c r="I4" s="475">
        <v>3.83</v>
      </c>
      <c r="J4" s="475">
        <v>3.98</v>
      </c>
      <c r="K4" s="475">
        <v>4.88</v>
      </c>
      <c r="L4" s="475">
        <v>4.42</v>
      </c>
      <c r="M4" s="475">
        <v>6.1</v>
      </c>
      <c r="N4" s="475">
        <v>3.85</v>
      </c>
      <c r="O4" s="475">
        <v>14.17</v>
      </c>
      <c r="P4" s="475">
        <v>5.75</v>
      </c>
      <c r="Q4" s="475">
        <v>9.33</v>
      </c>
      <c r="R4" s="475">
        <v>14.19</v>
      </c>
      <c r="S4" s="475">
        <v>6.13</v>
      </c>
      <c r="T4" s="475">
        <v>10.29</v>
      </c>
      <c r="U4" s="475">
        <v>0</v>
      </c>
      <c r="V4" s="475">
        <v>0</v>
      </c>
      <c r="W4" s="475">
        <v>0</v>
      </c>
      <c r="X4" s="475">
        <v>14.77</v>
      </c>
      <c r="Y4" s="475">
        <v>10.52</v>
      </c>
      <c r="Z4" s="475">
        <v>3.31</v>
      </c>
    </row>
    <row r="5" spans="1:16384" s="400" customFormat="1">
      <c r="A5" s="475" t="s">
        <v>1971</v>
      </c>
      <c r="B5" s="475">
        <v>20.54</v>
      </c>
      <c r="C5" s="475">
        <v>0</v>
      </c>
      <c r="D5" s="475">
        <v>0</v>
      </c>
      <c r="E5" s="475">
        <v>0</v>
      </c>
      <c r="F5" s="475">
        <v>0</v>
      </c>
      <c r="G5" s="475">
        <v>0</v>
      </c>
      <c r="H5" s="475">
        <v>13.5</v>
      </c>
      <c r="I5" s="475">
        <v>0</v>
      </c>
      <c r="J5" s="475">
        <v>0</v>
      </c>
      <c r="K5" s="475">
        <v>0</v>
      </c>
      <c r="L5" s="475">
        <v>0</v>
      </c>
      <c r="M5" s="475">
        <v>0</v>
      </c>
      <c r="N5" s="475">
        <v>0</v>
      </c>
      <c r="O5" s="475">
        <v>0</v>
      </c>
      <c r="P5" s="475">
        <v>0</v>
      </c>
      <c r="Q5" s="475">
        <v>0</v>
      </c>
      <c r="R5" s="475">
        <v>0</v>
      </c>
      <c r="S5" s="475">
        <v>0</v>
      </c>
      <c r="T5" s="475">
        <v>27.02</v>
      </c>
      <c r="U5" s="475">
        <v>0</v>
      </c>
      <c r="V5" s="475">
        <v>0</v>
      </c>
      <c r="W5" s="475">
        <v>0</v>
      </c>
      <c r="X5" s="475">
        <v>16.98</v>
      </c>
      <c r="Y5" s="475">
        <v>8.4600000000000009</v>
      </c>
      <c r="Z5" s="475">
        <v>0</v>
      </c>
    </row>
    <row r="6" spans="1:16384">
      <c r="A6" s="475" t="s">
        <v>2001</v>
      </c>
      <c r="B6" s="475">
        <v>0</v>
      </c>
      <c r="C6" s="475">
        <v>0</v>
      </c>
      <c r="D6" s="475">
        <v>0</v>
      </c>
      <c r="E6" s="475">
        <v>0</v>
      </c>
      <c r="F6" s="475">
        <v>0</v>
      </c>
      <c r="G6" s="475">
        <v>0</v>
      </c>
      <c r="H6" s="475">
        <v>0</v>
      </c>
      <c r="I6" s="475">
        <v>0</v>
      </c>
      <c r="J6" s="475">
        <v>0</v>
      </c>
      <c r="K6" s="475">
        <v>0</v>
      </c>
      <c r="L6" s="475">
        <v>0</v>
      </c>
      <c r="M6" s="475">
        <v>0</v>
      </c>
      <c r="N6" s="475">
        <v>0</v>
      </c>
      <c r="O6" s="475">
        <v>28.19</v>
      </c>
      <c r="P6" s="475">
        <v>5.96</v>
      </c>
      <c r="Q6" s="475">
        <v>0</v>
      </c>
      <c r="R6" s="475">
        <v>5.38</v>
      </c>
      <c r="S6" s="475">
        <v>0</v>
      </c>
      <c r="T6" s="475">
        <v>0</v>
      </c>
      <c r="U6" s="475">
        <v>0</v>
      </c>
      <c r="V6" s="475">
        <v>0</v>
      </c>
      <c r="W6" s="475">
        <v>0</v>
      </c>
      <c r="X6" s="475">
        <v>10.77</v>
      </c>
      <c r="Y6" s="475">
        <v>17.399999999999999</v>
      </c>
      <c r="Z6" s="475">
        <v>4.3099999999999996</v>
      </c>
    </row>
    <row r="7" spans="1:16384">
      <c r="A7" s="475" t="s">
        <v>2033</v>
      </c>
      <c r="B7" s="475">
        <v>4.17</v>
      </c>
      <c r="C7" s="475">
        <v>1.54</v>
      </c>
      <c r="D7" s="475">
        <v>0</v>
      </c>
      <c r="E7" s="475">
        <v>0</v>
      </c>
      <c r="F7" s="475">
        <v>1.65</v>
      </c>
      <c r="G7" s="475">
        <v>1.73</v>
      </c>
      <c r="H7" s="475">
        <v>7.13</v>
      </c>
      <c r="I7" s="475">
        <v>8.9600000000000009</v>
      </c>
      <c r="J7" s="475">
        <v>23.52</v>
      </c>
      <c r="K7" s="475">
        <v>6.17</v>
      </c>
      <c r="L7" s="475">
        <v>5.54</v>
      </c>
      <c r="M7" s="475">
        <v>11.29</v>
      </c>
      <c r="N7" s="475">
        <v>5.85</v>
      </c>
      <c r="O7" s="475">
        <v>28.79</v>
      </c>
      <c r="P7" s="475">
        <v>6.48</v>
      </c>
      <c r="Q7" s="475">
        <v>0</v>
      </c>
      <c r="R7" s="475">
        <v>6.58</v>
      </c>
      <c r="S7" s="475">
        <v>7.4</v>
      </c>
      <c r="T7" s="475">
        <v>8.6300000000000008</v>
      </c>
      <c r="U7" s="475">
        <v>0</v>
      </c>
      <c r="V7" s="475">
        <v>0</v>
      </c>
      <c r="W7" s="475">
        <v>0</v>
      </c>
      <c r="X7" s="475">
        <v>30.7</v>
      </c>
      <c r="Y7" s="475">
        <v>29.77</v>
      </c>
      <c r="Z7" s="475">
        <v>2.13</v>
      </c>
    </row>
    <row r="8" spans="1:16384" s="475" customFormat="1">
      <c r="A8" s="475" t="s">
        <v>2055</v>
      </c>
      <c r="B8" s="475">
        <v>7.19</v>
      </c>
      <c r="C8" s="475">
        <v>1</v>
      </c>
      <c r="D8" s="475">
        <v>1.35</v>
      </c>
      <c r="E8" s="475">
        <v>0.65</v>
      </c>
      <c r="F8" s="475">
        <v>2.96</v>
      </c>
      <c r="G8" s="475">
        <v>1.44</v>
      </c>
      <c r="H8" s="475">
        <v>3.96</v>
      </c>
      <c r="I8" s="475">
        <v>2.83</v>
      </c>
      <c r="J8" s="475">
        <v>2.96</v>
      </c>
      <c r="K8" s="475">
        <v>11.23</v>
      </c>
      <c r="L8" s="475">
        <v>4.0999999999999996</v>
      </c>
      <c r="M8" s="475">
        <v>3.29</v>
      </c>
      <c r="N8" s="475">
        <v>11.9</v>
      </c>
      <c r="O8" s="475">
        <v>40.4</v>
      </c>
      <c r="P8" s="475">
        <v>2.77</v>
      </c>
      <c r="Q8" s="475">
        <v>7.81</v>
      </c>
      <c r="R8" s="475">
        <v>13.4</v>
      </c>
      <c r="S8" s="475">
        <v>0</v>
      </c>
      <c r="T8" s="475">
        <v>0</v>
      </c>
      <c r="U8" s="475">
        <v>0</v>
      </c>
      <c r="V8" s="475">
        <v>0</v>
      </c>
      <c r="W8" s="475">
        <v>0</v>
      </c>
      <c r="X8" s="475">
        <v>30.69</v>
      </c>
      <c r="Y8" s="475">
        <v>17.649999999999999</v>
      </c>
      <c r="Z8" s="475">
        <v>1.94</v>
      </c>
    </row>
    <row r="9" spans="1:16384" s="475" customFormat="1">
      <c r="A9" s="475" t="s">
        <v>2112</v>
      </c>
      <c r="B9" s="474">
        <v>1.4583333333333333</v>
      </c>
      <c r="C9" s="474">
        <v>0.8125</v>
      </c>
      <c r="D9" s="474">
        <v>0.35416666666424135</v>
      </c>
      <c r="E9" s="474">
        <v>0.9375</v>
      </c>
      <c r="F9" s="474">
        <v>2.6666666666715173</v>
      </c>
      <c r="G9" s="474">
        <v>0.9375</v>
      </c>
      <c r="H9" s="474">
        <v>3.2291666666642413</v>
      </c>
      <c r="I9" s="474">
        <v>2.3541666666642413</v>
      </c>
      <c r="J9" s="474">
        <v>3.3125</v>
      </c>
      <c r="K9" s="474">
        <v>4.5</v>
      </c>
      <c r="L9" s="474">
        <v>4.2083333333357587</v>
      </c>
      <c r="M9" s="474">
        <v>13.666666666664241</v>
      </c>
      <c r="N9" s="474">
        <v>4.8333333333357587</v>
      </c>
      <c r="O9" s="474">
        <v>25.854166666664241</v>
      </c>
      <c r="P9" s="474">
        <v>3.375</v>
      </c>
      <c r="Q9" s="474">
        <v>0</v>
      </c>
      <c r="R9" s="474">
        <v>69.020833333335759</v>
      </c>
      <c r="S9" s="474">
        <v>4.2916666666642413</v>
      </c>
      <c r="T9" s="474">
        <v>8.875</v>
      </c>
      <c r="U9" s="474">
        <v>0</v>
      </c>
      <c r="V9" s="474">
        <v>0</v>
      </c>
      <c r="W9" s="474">
        <v>0</v>
      </c>
      <c r="X9" s="474">
        <v>7.2083333333357587</v>
      </c>
      <c r="Y9" s="474">
        <v>11.5625</v>
      </c>
      <c r="Z9" s="474">
        <v>0</v>
      </c>
    </row>
    <row r="10" spans="1:16384" s="475" customFormat="1">
      <c r="A10" s="475" t="s">
        <v>2116</v>
      </c>
      <c r="B10" s="474">
        <v>0</v>
      </c>
      <c r="C10" s="474">
        <v>0</v>
      </c>
      <c r="D10" s="474">
        <v>0</v>
      </c>
      <c r="E10" s="474">
        <v>0</v>
      </c>
      <c r="F10" s="474">
        <v>0</v>
      </c>
      <c r="G10" s="474">
        <v>0</v>
      </c>
      <c r="H10" s="474">
        <v>12.166666666664241</v>
      </c>
      <c r="I10" s="474">
        <v>0</v>
      </c>
      <c r="J10" s="474">
        <v>0</v>
      </c>
      <c r="K10" s="474">
        <v>0</v>
      </c>
      <c r="L10" s="474">
        <v>0</v>
      </c>
      <c r="M10" s="474">
        <v>0</v>
      </c>
      <c r="N10" s="474">
        <v>0</v>
      </c>
      <c r="O10" s="474">
        <v>14.833333333328483</v>
      </c>
      <c r="P10" s="474">
        <v>7.1666666666715173</v>
      </c>
      <c r="Q10" s="474">
        <v>0</v>
      </c>
      <c r="R10" s="474">
        <v>0</v>
      </c>
      <c r="S10" s="474">
        <v>0</v>
      </c>
      <c r="T10" s="474">
        <v>0</v>
      </c>
      <c r="U10" s="474">
        <v>0</v>
      </c>
      <c r="V10" s="474">
        <v>0</v>
      </c>
      <c r="W10" s="474">
        <v>0</v>
      </c>
      <c r="X10" s="474">
        <v>0</v>
      </c>
      <c r="Y10" s="474">
        <v>19.604166666664241</v>
      </c>
      <c r="Z10" s="474">
        <v>3.5</v>
      </c>
    </row>
    <row r="11" spans="1:16384">
      <c r="A11" s="475" t="s">
        <v>290</v>
      </c>
      <c r="B11" s="475">
        <v>9.4</v>
      </c>
      <c r="C11" s="475">
        <v>0.54</v>
      </c>
      <c r="D11" s="475">
        <v>0</v>
      </c>
      <c r="E11" s="475">
        <v>0</v>
      </c>
      <c r="F11" s="475">
        <v>5.48</v>
      </c>
      <c r="G11" s="475">
        <v>11.17</v>
      </c>
      <c r="H11" s="475">
        <v>5.92</v>
      </c>
      <c r="I11" s="475">
        <v>3.92</v>
      </c>
      <c r="J11" s="475">
        <v>41.88</v>
      </c>
      <c r="K11" s="475">
        <v>13</v>
      </c>
      <c r="L11" s="475">
        <v>12</v>
      </c>
      <c r="M11" s="475">
        <v>13</v>
      </c>
      <c r="N11" s="475">
        <v>16</v>
      </c>
      <c r="O11" s="475">
        <v>7</v>
      </c>
      <c r="P11" s="475">
        <v>13</v>
      </c>
      <c r="Q11" s="475">
        <v>0</v>
      </c>
      <c r="R11" s="475">
        <v>0</v>
      </c>
      <c r="S11" s="475">
        <v>0</v>
      </c>
      <c r="T11" s="475">
        <v>0</v>
      </c>
      <c r="U11" s="475">
        <v>0</v>
      </c>
      <c r="V11" s="475">
        <v>22</v>
      </c>
      <c r="W11" s="475">
        <v>0</v>
      </c>
      <c r="X11" s="475">
        <v>6</v>
      </c>
      <c r="Y11" s="475">
        <v>6</v>
      </c>
      <c r="Z11" s="475">
        <v>2</v>
      </c>
    </row>
    <row r="12" spans="1:16384">
      <c r="A12" s="475" t="s">
        <v>291</v>
      </c>
      <c r="B12" s="475">
        <v>1.54</v>
      </c>
      <c r="C12" s="475">
        <v>2.06</v>
      </c>
      <c r="D12" s="475">
        <v>0</v>
      </c>
      <c r="E12" s="475">
        <v>0</v>
      </c>
      <c r="F12" s="475">
        <v>2.44</v>
      </c>
      <c r="G12" s="475">
        <v>2</v>
      </c>
      <c r="H12" s="475">
        <v>3.81</v>
      </c>
      <c r="I12" s="475">
        <v>3.27</v>
      </c>
      <c r="J12" s="475">
        <v>2.52</v>
      </c>
      <c r="K12" s="475">
        <v>20.67</v>
      </c>
      <c r="L12" s="475">
        <v>3.73</v>
      </c>
      <c r="M12" s="475">
        <v>21.25</v>
      </c>
      <c r="N12" s="475">
        <v>3.83</v>
      </c>
      <c r="O12" s="475">
        <v>28.02</v>
      </c>
      <c r="P12" s="475">
        <v>0</v>
      </c>
      <c r="Q12" s="475">
        <v>0</v>
      </c>
      <c r="R12" s="475">
        <v>0</v>
      </c>
      <c r="S12" s="475">
        <v>2</v>
      </c>
      <c r="T12" s="475">
        <v>14.38</v>
      </c>
      <c r="U12" s="475">
        <v>0</v>
      </c>
      <c r="V12" s="475">
        <v>0</v>
      </c>
      <c r="W12" s="475">
        <v>0</v>
      </c>
      <c r="X12" s="475">
        <v>13.48</v>
      </c>
      <c r="Y12" s="475">
        <v>13.04</v>
      </c>
      <c r="Z12" s="475">
        <v>0</v>
      </c>
    </row>
    <row r="13" spans="1:16384">
      <c r="A13" s="475" t="s">
        <v>292</v>
      </c>
      <c r="B13" s="475">
        <v>8.25</v>
      </c>
      <c r="C13" s="475">
        <v>1.25</v>
      </c>
      <c r="D13" s="475">
        <v>0</v>
      </c>
      <c r="E13" s="475">
        <v>0</v>
      </c>
      <c r="F13" s="475">
        <v>4.63</v>
      </c>
      <c r="G13" s="475">
        <v>1.04</v>
      </c>
      <c r="H13" s="475">
        <v>3.77</v>
      </c>
      <c r="I13" s="475">
        <v>0</v>
      </c>
      <c r="J13" s="475">
        <v>0</v>
      </c>
      <c r="K13" s="475">
        <v>7.71</v>
      </c>
      <c r="L13" s="475">
        <v>6.35</v>
      </c>
      <c r="M13" s="475">
        <v>6.15</v>
      </c>
      <c r="N13" s="475">
        <v>6.58</v>
      </c>
      <c r="O13" s="475">
        <v>20.54</v>
      </c>
      <c r="P13" s="475">
        <v>36.270000000000003</v>
      </c>
      <c r="Q13" s="475">
        <v>0</v>
      </c>
      <c r="R13" s="475">
        <v>104.92</v>
      </c>
      <c r="S13" s="475">
        <v>0</v>
      </c>
      <c r="T13" s="475">
        <v>0</v>
      </c>
      <c r="U13" s="475">
        <v>0</v>
      </c>
      <c r="V13" s="475">
        <v>0</v>
      </c>
      <c r="W13" s="475">
        <v>0</v>
      </c>
      <c r="X13" s="475">
        <v>0</v>
      </c>
      <c r="Y13" s="475">
        <v>10.42</v>
      </c>
      <c r="Z13" s="475">
        <v>4.04</v>
      </c>
    </row>
    <row r="14" spans="1:16384">
      <c r="A14" s="475" t="s">
        <v>293</v>
      </c>
      <c r="B14" s="475">
        <v>0.56000000000000005</v>
      </c>
      <c r="C14" s="475">
        <v>1.75</v>
      </c>
      <c r="D14" s="475">
        <v>0</v>
      </c>
      <c r="E14" s="475">
        <v>0</v>
      </c>
      <c r="F14" s="475">
        <v>4.13</v>
      </c>
      <c r="G14" s="475">
        <v>0.83</v>
      </c>
      <c r="H14" s="475">
        <v>5</v>
      </c>
      <c r="I14" s="475">
        <v>12.25</v>
      </c>
      <c r="J14" s="475">
        <v>0</v>
      </c>
      <c r="K14" s="475">
        <v>0</v>
      </c>
      <c r="L14" s="475">
        <v>27.17</v>
      </c>
      <c r="M14" s="475">
        <v>7</v>
      </c>
      <c r="N14" s="475">
        <v>9.6</v>
      </c>
      <c r="O14" s="475">
        <v>0</v>
      </c>
      <c r="P14" s="475">
        <v>0</v>
      </c>
      <c r="Q14" s="475">
        <v>0</v>
      </c>
      <c r="R14" s="475">
        <v>5.56</v>
      </c>
      <c r="S14" s="475">
        <v>38.44</v>
      </c>
      <c r="T14" s="475">
        <v>0</v>
      </c>
      <c r="U14" s="475">
        <v>0</v>
      </c>
      <c r="V14" s="475">
        <v>0</v>
      </c>
      <c r="W14" s="475">
        <v>9.06</v>
      </c>
      <c r="X14" s="475">
        <v>5.86</v>
      </c>
      <c r="Y14" s="475">
        <v>2.54</v>
      </c>
      <c r="Z14" s="475">
        <v>3.08</v>
      </c>
    </row>
    <row r="15" spans="1:16384">
      <c r="A15" s="475" t="s">
        <v>294</v>
      </c>
      <c r="B15" s="475">
        <v>0.04</v>
      </c>
      <c r="C15" s="475">
        <v>1</v>
      </c>
      <c r="D15" s="475">
        <v>0</v>
      </c>
      <c r="E15" s="475">
        <v>0</v>
      </c>
      <c r="F15" s="475">
        <v>5.23</v>
      </c>
      <c r="G15" s="475">
        <v>1.83</v>
      </c>
      <c r="H15" s="475">
        <v>4.9800000000000004</v>
      </c>
      <c r="I15" s="475">
        <v>0</v>
      </c>
      <c r="J15" s="475">
        <v>0</v>
      </c>
      <c r="K15" s="475">
        <v>10.42</v>
      </c>
      <c r="L15" s="475">
        <v>16.690000000000001</v>
      </c>
      <c r="M15" s="475">
        <v>27.9</v>
      </c>
      <c r="N15" s="475">
        <v>3.58</v>
      </c>
      <c r="O15" s="475">
        <v>0</v>
      </c>
      <c r="P15" s="475">
        <v>0</v>
      </c>
      <c r="Q15" s="475">
        <v>0</v>
      </c>
      <c r="R15" s="475">
        <v>8.52</v>
      </c>
      <c r="S15" s="475">
        <v>15.42</v>
      </c>
      <c r="T15" s="475">
        <v>0</v>
      </c>
      <c r="U15" s="475">
        <v>0</v>
      </c>
      <c r="V15" s="475">
        <v>0</v>
      </c>
      <c r="W15" s="475">
        <v>0</v>
      </c>
      <c r="X15" s="475">
        <v>0</v>
      </c>
      <c r="Y15" s="475">
        <v>16.899999999999999</v>
      </c>
      <c r="Z15" s="475">
        <v>0.4</v>
      </c>
    </row>
    <row r="16" spans="1:16384">
      <c r="A16" s="475" t="s">
        <v>295</v>
      </c>
      <c r="B16" s="475">
        <v>0.04</v>
      </c>
      <c r="C16" s="475">
        <v>0.96</v>
      </c>
      <c r="D16" s="475">
        <v>0</v>
      </c>
      <c r="E16" s="475">
        <v>0</v>
      </c>
      <c r="F16" s="475">
        <v>1</v>
      </c>
      <c r="G16" s="475">
        <v>1.71</v>
      </c>
      <c r="H16" s="475">
        <v>1.85</v>
      </c>
      <c r="I16" s="475">
        <v>0</v>
      </c>
      <c r="J16" s="475">
        <v>0</v>
      </c>
      <c r="K16" s="475">
        <v>3.9</v>
      </c>
      <c r="L16" s="475">
        <v>3.19</v>
      </c>
      <c r="M16" s="475">
        <v>3.04</v>
      </c>
      <c r="N16" s="475">
        <v>2.83</v>
      </c>
      <c r="O16" s="475">
        <v>5.6</v>
      </c>
      <c r="P16" s="475">
        <v>0</v>
      </c>
      <c r="Q16" s="475">
        <v>0</v>
      </c>
      <c r="R16" s="475">
        <v>0</v>
      </c>
      <c r="S16" s="475">
        <v>2.88</v>
      </c>
      <c r="T16" s="475">
        <v>0</v>
      </c>
      <c r="U16" s="475">
        <v>0</v>
      </c>
      <c r="V16" s="475">
        <v>0</v>
      </c>
      <c r="W16" s="475">
        <v>3.96</v>
      </c>
      <c r="X16" s="475">
        <v>0</v>
      </c>
      <c r="Y16" s="475">
        <v>0</v>
      </c>
      <c r="Z16" s="475">
        <v>0</v>
      </c>
    </row>
    <row r="17" spans="1:26">
      <c r="A17" s="475" t="s">
        <v>296</v>
      </c>
      <c r="B17" s="475">
        <v>5.0199999999999996</v>
      </c>
      <c r="C17" s="475">
        <v>11.13</v>
      </c>
      <c r="D17" s="475">
        <v>0</v>
      </c>
      <c r="E17" s="475">
        <v>0</v>
      </c>
      <c r="F17" s="475">
        <v>5.25</v>
      </c>
      <c r="G17" s="475">
        <v>1.83</v>
      </c>
      <c r="H17" s="475">
        <v>8.73</v>
      </c>
      <c r="I17" s="475">
        <v>6.77</v>
      </c>
      <c r="J17" s="475">
        <v>6.83</v>
      </c>
      <c r="K17" s="475">
        <v>6.23</v>
      </c>
      <c r="L17" s="475">
        <v>7</v>
      </c>
      <c r="M17" s="475">
        <v>15.4</v>
      </c>
      <c r="N17" s="475">
        <v>7.33</v>
      </c>
      <c r="O17" s="475">
        <v>5.13</v>
      </c>
      <c r="P17" s="475">
        <v>9.4600000000000009</v>
      </c>
      <c r="Q17" s="475">
        <v>0</v>
      </c>
      <c r="R17" s="475">
        <v>18.5</v>
      </c>
      <c r="S17" s="475">
        <v>0</v>
      </c>
      <c r="T17" s="475">
        <v>0</v>
      </c>
      <c r="U17" s="475">
        <v>0</v>
      </c>
      <c r="V17" s="475">
        <v>0</v>
      </c>
      <c r="W17" s="475">
        <v>0</v>
      </c>
      <c r="X17" s="475">
        <v>32.29</v>
      </c>
      <c r="Y17" s="475">
        <v>11.94</v>
      </c>
      <c r="Z17" s="475">
        <v>4.4800000000000004</v>
      </c>
    </row>
    <row r="18" spans="1:26">
      <c r="A18" s="475" t="s">
        <v>297</v>
      </c>
      <c r="B18" s="475">
        <v>14.65</v>
      </c>
      <c r="C18" s="475">
        <v>1.71</v>
      </c>
      <c r="D18" s="475">
        <v>0.94</v>
      </c>
      <c r="E18" s="475">
        <v>2.42</v>
      </c>
      <c r="F18" s="475">
        <v>3.9</v>
      </c>
      <c r="G18" s="475">
        <v>2.96</v>
      </c>
      <c r="H18" s="475">
        <v>5.21</v>
      </c>
      <c r="I18" s="475">
        <v>52.46</v>
      </c>
      <c r="J18" s="475">
        <v>4.0599999999999996</v>
      </c>
      <c r="K18" s="475">
        <v>48.88</v>
      </c>
      <c r="L18" s="475">
        <v>6.46</v>
      </c>
      <c r="M18" s="475">
        <v>83.46</v>
      </c>
      <c r="N18" s="475">
        <v>18.29</v>
      </c>
      <c r="O18" s="475">
        <v>21.19</v>
      </c>
      <c r="P18" s="475">
        <v>4.0599999999999996</v>
      </c>
      <c r="Q18" s="475">
        <v>10.38</v>
      </c>
      <c r="R18" s="475">
        <v>11</v>
      </c>
      <c r="S18" s="475">
        <v>6.48</v>
      </c>
      <c r="T18" s="475">
        <v>12.69</v>
      </c>
      <c r="U18" s="475">
        <v>0</v>
      </c>
      <c r="V18" s="475">
        <v>0</v>
      </c>
      <c r="W18" s="475">
        <v>0</v>
      </c>
      <c r="X18" s="475">
        <v>29.8</v>
      </c>
      <c r="Y18" s="475">
        <v>6.96</v>
      </c>
      <c r="Z18" s="475">
        <v>0</v>
      </c>
    </row>
    <row r="19" spans="1:26">
      <c r="A19" s="475" t="s">
        <v>298</v>
      </c>
      <c r="B19" s="475">
        <v>0</v>
      </c>
      <c r="C19" s="475">
        <v>0</v>
      </c>
      <c r="D19" s="475">
        <v>0</v>
      </c>
      <c r="E19" s="475">
        <v>0</v>
      </c>
      <c r="F19" s="475">
        <v>0</v>
      </c>
      <c r="G19" s="475">
        <v>0</v>
      </c>
      <c r="H19" s="475">
        <v>0</v>
      </c>
      <c r="I19" s="475">
        <v>0</v>
      </c>
      <c r="J19" s="475">
        <v>0</v>
      </c>
      <c r="K19" s="475">
        <v>0</v>
      </c>
      <c r="L19" s="475">
        <v>0</v>
      </c>
      <c r="M19" s="475">
        <v>0</v>
      </c>
      <c r="N19" s="475">
        <v>0</v>
      </c>
      <c r="O19" s="475">
        <v>0</v>
      </c>
      <c r="P19" s="475">
        <v>0</v>
      </c>
      <c r="Q19" s="475">
        <v>0</v>
      </c>
      <c r="R19" s="475">
        <v>10.46</v>
      </c>
      <c r="S19" s="475">
        <v>7.27</v>
      </c>
      <c r="T19" s="475">
        <v>37.19</v>
      </c>
      <c r="U19" s="475">
        <v>0</v>
      </c>
      <c r="V19" s="475">
        <v>0</v>
      </c>
      <c r="W19" s="475">
        <v>0</v>
      </c>
      <c r="X19" s="475">
        <v>31.36</v>
      </c>
      <c r="Y19" s="475">
        <v>11.52</v>
      </c>
      <c r="Z19" s="475">
        <v>2.85</v>
      </c>
    </row>
    <row r="20" spans="1:26">
      <c r="A20" s="475" t="s">
        <v>299</v>
      </c>
      <c r="B20" s="475">
        <v>2.63</v>
      </c>
      <c r="C20" s="475">
        <v>9.9600000000000009</v>
      </c>
      <c r="D20" s="475">
        <v>0</v>
      </c>
      <c r="E20" s="475">
        <v>0</v>
      </c>
      <c r="F20" s="475">
        <v>3.17</v>
      </c>
      <c r="G20" s="475">
        <v>12.5</v>
      </c>
      <c r="H20" s="475">
        <v>2.67</v>
      </c>
      <c r="I20" s="475">
        <v>0</v>
      </c>
      <c r="J20" s="475">
        <v>0</v>
      </c>
      <c r="K20" s="475">
        <v>8.77</v>
      </c>
      <c r="L20" s="475">
        <v>6.3125</v>
      </c>
      <c r="M20" s="475">
        <v>4.83</v>
      </c>
      <c r="N20" s="475">
        <v>6.75</v>
      </c>
      <c r="O20" s="475">
        <v>7.52</v>
      </c>
      <c r="P20" s="475">
        <v>8.9</v>
      </c>
      <c r="Q20" s="475">
        <v>0</v>
      </c>
      <c r="R20" s="475">
        <v>0</v>
      </c>
      <c r="S20" s="475">
        <v>0</v>
      </c>
      <c r="T20" s="475">
        <v>0</v>
      </c>
      <c r="U20" s="475">
        <v>0</v>
      </c>
      <c r="V20" s="475">
        <v>9.15</v>
      </c>
      <c r="W20" s="475">
        <v>0</v>
      </c>
      <c r="X20" s="475">
        <v>6.4</v>
      </c>
      <c r="Y20" s="475">
        <v>4.88</v>
      </c>
      <c r="Z20" s="475">
        <v>4.8499999999999996</v>
      </c>
    </row>
    <row r="21" spans="1:26">
      <c r="A21" s="475" t="s">
        <v>300</v>
      </c>
      <c r="B21" s="475">
        <v>4.71</v>
      </c>
      <c r="C21" s="475">
        <v>1.56</v>
      </c>
      <c r="D21" s="475">
        <v>0</v>
      </c>
      <c r="E21" s="475">
        <v>0</v>
      </c>
      <c r="F21" s="475">
        <v>2.88</v>
      </c>
      <c r="G21" s="475">
        <v>3.25</v>
      </c>
      <c r="H21" s="475">
        <v>19.920000000000002</v>
      </c>
      <c r="I21" s="475">
        <v>6.15</v>
      </c>
      <c r="J21" s="475">
        <v>17.96</v>
      </c>
      <c r="K21" s="475">
        <v>8.6</v>
      </c>
      <c r="L21" s="475">
        <v>13.29</v>
      </c>
      <c r="M21" s="475">
        <v>7.08</v>
      </c>
      <c r="N21" s="475">
        <v>16.579999999999998</v>
      </c>
      <c r="O21" s="475">
        <v>7.33</v>
      </c>
      <c r="P21" s="475">
        <v>0</v>
      </c>
      <c r="Q21" s="475">
        <v>0</v>
      </c>
      <c r="R21" s="475">
        <v>0</v>
      </c>
      <c r="S21" s="475">
        <v>0</v>
      </c>
      <c r="T21" s="475">
        <v>0</v>
      </c>
      <c r="U21" s="475">
        <v>0</v>
      </c>
      <c r="V21" s="475">
        <v>0</v>
      </c>
      <c r="W21" s="475">
        <v>0</v>
      </c>
      <c r="X21" s="475">
        <v>0</v>
      </c>
      <c r="Y21" s="475">
        <v>3.9</v>
      </c>
      <c r="Z21" s="475">
        <v>4.79</v>
      </c>
    </row>
    <row r="22" spans="1:26">
      <c r="A22" s="475" t="s">
        <v>301</v>
      </c>
      <c r="B22" s="475">
        <v>9</v>
      </c>
      <c r="C22" s="475">
        <v>1</v>
      </c>
      <c r="D22" s="475">
        <v>0</v>
      </c>
      <c r="E22" s="475">
        <v>0</v>
      </c>
      <c r="F22" s="475">
        <v>1</v>
      </c>
      <c r="G22" s="475">
        <v>4</v>
      </c>
      <c r="H22" s="475">
        <v>7</v>
      </c>
      <c r="I22" s="475">
        <v>8</v>
      </c>
      <c r="J22" s="475">
        <v>4</v>
      </c>
      <c r="K22" s="475">
        <v>0</v>
      </c>
      <c r="L22" s="475">
        <v>0</v>
      </c>
      <c r="M22" s="475">
        <v>7</v>
      </c>
      <c r="N22" s="475">
        <v>10</v>
      </c>
      <c r="O22" s="475">
        <v>3</v>
      </c>
      <c r="P22" s="475">
        <v>5</v>
      </c>
      <c r="Q22" s="475">
        <v>0</v>
      </c>
      <c r="R22" s="475">
        <v>21</v>
      </c>
      <c r="S22" s="475">
        <v>23</v>
      </c>
      <c r="T22" s="475">
        <v>0</v>
      </c>
      <c r="U22" s="475">
        <v>0</v>
      </c>
      <c r="V22" s="475">
        <v>6</v>
      </c>
      <c r="W22" s="475">
        <v>0</v>
      </c>
      <c r="X22" s="475">
        <v>11</v>
      </c>
      <c r="Y22" s="475">
        <v>6</v>
      </c>
      <c r="Z22" s="475">
        <v>0</v>
      </c>
    </row>
    <row r="23" spans="1:26">
      <c r="A23" s="475" t="s">
        <v>302</v>
      </c>
      <c r="B23" s="475">
        <v>0</v>
      </c>
      <c r="C23" s="475">
        <v>0.6</v>
      </c>
      <c r="D23" s="475">
        <v>0</v>
      </c>
      <c r="E23" s="475">
        <v>0</v>
      </c>
      <c r="F23" s="475">
        <v>1</v>
      </c>
      <c r="G23" s="475">
        <v>5</v>
      </c>
      <c r="H23" s="475">
        <v>0</v>
      </c>
      <c r="I23" s="475">
        <v>0</v>
      </c>
      <c r="J23" s="475">
        <v>0</v>
      </c>
      <c r="K23" s="475">
        <v>2</v>
      </c>
      <c r="L23" s="475">
        <v>3</v>
      </c>
      <c r="M23" s="475">
        <v>3</v>
      </c>
      <c r="N23" s="475">
        <v>4</v>
      </c>
      <c r="O23" s="475">
        <v>0</v>
      </c>
      <c r="P23" s="475">
        <v>0</v>
      </c>
      <c r="Q23" s="475">
        <v>0</v>
      </c>
      <c r="R23" s="475">
        <v>9</v>
      </c>
      <c r="S23" s="475">
        <v>14</v>
      </c>
      <c r="T23" s="475">
        <v>0</v>
      </c>
      <c r="U23" s="475">
        <v>0</v>
      </c>
      <c r="V23" s="475">
        <v>31</v>
      </c>
      <c r="W23" s="475">
        <v>0</v>
      </c>
      <c r="X23" s="475">
        <v>23</v>
      </c>
      <c r="Y23" s="475">
        <v>22</v>
      </c>
      <c r="Z23" s="475">
        <v>7</v>
      </c>
    </row>
    <row r="24" spans="1:26">
      <c r="A24" s="475" t="s">
        <v>303</v>
      </c>
      <c r="B24" s="475">
        <v>19</v>
      </c>
      <c r="C24" s="475">
        <v>1</v>
      </c>
      <c r="D24" s="475">
        <v>0</v>
      </c>
      <c r="E24" s="475">
        <v>0</v>
      </c>
      <c r="F24" s="475">
        <v>2</v>
      </c>
      <c r="G24" s="475">
        <v>10</v>
      </c>
      <c r="H24" s="475">
        <v>5</v>
      </c>
      <c r="I24" s="475">
        <v>11</v>
      </c>
      <c r="J24" s="475">
        <v>46</v>
      </c>
      <c r="K24" s="475">
        <v>19</v>
      </c>
      <c r="L24" s="475">
        <v>6</v>
      </c>
      <c r="M24" s="475">
        <v>9</v>
      </c>
      <c r="N24" s="475">
        <v>6</v>
      </c>
      <c r="O24" s="475">
        <v>30</v>
      </c>
      <c r="P24" s="475">
        <v>6</v>
      </c>
      <c r="Q24" s="475">
        <v>0</v>
      </c>
      <c r="R24" s="475">
        <v>8</v>
      </c>
      <c r="S24" s="475">
        <v>12</v>
      </c>
      <c r="T24" s="475">
        <v>0</v>
      </c>
      <c r="U24" s="475">
        <v>0</v>
      </c>
      <c r="V24" s="475">
        <v>55</v>
      </c>
      <c r="W24" s="475">
        <v>0</v>
      </c>
      <c r="X24" s="475">
        <v>12</v>
      </c>
      <c r="Y24" s="475">
        <v>9</v>
      </c>
      <c r="Z24" s="475">
        <v>0</v>
      </c>
    </row>
    <row r="25" spans="1:26">
      <c r="A25" s="475" t="s">
        <v>304</v>
      </c>
      <c r="B25" s="475">
        <v>4.58</v>
      </c>
      <c r="C25" s="475">
        <v>2.52</v>
      </c>
      <c r="D25" s="475">
        <v>0.83</v>
      </c>
      <c r="E25" s="475">
        <v>2.33</v>
      </c>
      <c r="F25" s="475">
        <v>2.81</v>
      </c>
      <c r="G25" s="475">
        <v>1.5</v>
      </c>
      <c r="H25" s="475">
        <v>5.96</v>
      </c>
      <c r="I25" s="475">
        <v>7.67</v>
      </c>
      <c r="J25" s="475">
        <v>19.54</v>
      </c>
      <c r="K25" s="475">
        <v>4.17</v>
      </c>
      <c r="L25" s="475">
        <v>0</v>
      </c>
      <c r="M25" s="475">
        <v>0</v>
      </c>
      <c r="N25" s="475">
        <v>0</v>
      </c>
      <c r="O25" s="475">
        <v>0</v>
      </c>
      <c r="P25" s="475">
        <v>0</v>
      </c>
      <c r="Q25" s="475">
        <v>0</v>
      </c>
      <c r="R25" s="475">
        <v>0</v>
      </c>
      <c r="S25" s="475">
        <v>0</v>
      </c>
      <c r="T25" s="475">
        <v>0</v>
      </c>
      <c r="U25" s="475">
        <v>0</v>
      </c>
      <c r="V25" s="475">
        <v>0</v>
      </c>
      <c r="W25" s="475">
        <v>0</v>
      </c>
      <c r="X25" s="475">
        <v>0</v>
      </c>
      <c r="Y25" s="475">
        <v>7.04</v>
      </c>
      <c r="Z25" s="475">
        <v>3.5</v>
      </c>
    </row>
    <row r="26" spans="1:26">
      <c r="A26" s="475" t="s">
        <v>305</v>
      </c>
      <c r="B26" s="475">
        <v>0.52</v>
      </c>
      <c r="C26" s="475">
        <v>2.06</v>
      </c>
      <c r="D26" s="475">
        <v>4.17</v>
      </c>
      <c r="E26" s="475">
        <v>2.69</v>
      </c>
      <c r="F26" s="475">
        <v>7.21</v>
      </c>
      <c r="G26" s="475">
        <v>5.9</v>
      </c>
      <c r="H26" s="475">
        <v>37.520000000000003</v>
      </c>
      <c r="I26" s="475">
        <v>7.92</v>
      </c>
      <c r="J26" s="475">
        <v>19.71</v>
      </c>
      <c r="K26" s="475">
        <v>5.44</v>
      </c>
      <c r="L26" s="475">
        <v>7.21</v>
      </c>
      <c r="M26" s="475">
        <v>15.29</v>
      </c>
      <c r="N26" s="475">
        <v>8</v>
      </c>
      <c r="O26" s="475">
        <v>9.1</v>
      </c>
      <c r="P26" s="475">
        <v>12.35</v>
      </c>
      <c r="Q26" s="475">
        <v>7.02</v>
      </c>
      <c r="R26" s="475">
        <v>24.96</v>
      </c>
      <c r="S26" s="475">
        <v>7</v>
      </c>
      <c r="T26" s="475">
        <v>12.52</v>
      </c>
      <c r="U26" s="475">
        <v>0</v>
      </c>
      <c r="V26" s="475">
        <v>0</v>
      </c>
      <c r="W26" s="475">
        <v>0</v>
      </c>
      <c r="X26" s="475">
        <v>12.32</v>
      </c>
      <c r="Y26" s="475">
        <v>12.1</v>
      </c>
      <c r="Z26" s="475">
        <v>6.17</v>
      </c>
    </row>
    <row r="27" spans="1:26">
      <c r="A27" s="475" t="s">
        <v>306</v>
      </c>
      <c r="B27" s="475">
        <v>6.69</v>
      </c>
      <c r="C27" s="475">
        <v>0</v>
      </c>
      <c r="D27" s="475">
        <v>0</v>
      </c>
      <c r="E27" s="475">
        <v>0</v>
      </c>
      <c r="F27" s="475">
        <v>0</v>
      </c>
      <c r="G27" s="475">
        <v>0</v>
      </c>
      <c r="H27" s="475">
        <v>9.5</v>
      </c>
      <c r="I27" s="475">
        <v>0</v>
      </c>
      <c r="J27" s="475">
        <v>0</v>
      </c>
      <c r="K27" s="475">
        <v>0</v>
      </c>
      <c r="L27" s="475">
        <v>0</v>
      </c>
      <c r="M27" s="475">
        <v>0</v>
      </c>
      <c r="N27" s="475">
        <v>0</v>
      </c>
      <c r="O27" s="475">
        <v>0</v>
      </c>
      <c r="P27" s="475">
        <v>0</v>
      </c>
      <c r="Q27" s="475">
        <v>0</v>
      </c>
      <c r="R27" s="475">
        <v>0</v>
      </c>
      <c r="S27" s="475">
        <v>0</v>
      </c>
      <c r="T27" s="475">
        <v>13.02</v>
      </c>
      <c r="U27" s="475">
        <v>0</v>
      </c>
      <c r="V27" s="475">
        <v>0</v>
      </c>
      <c r="W27" s="475">
        <v>0</v>
      </c>
      <c r="X27" s="475">
        <v>6.65</v>
      </c>
      <c r="Y27" s="475">
        <v>9.69</v>
      </c>
      <c r="Z27" s="475">
        <v>2.65</v>
      </c>
    </row>
    <row r="28" spans="1:26">
      <c r="A28" s="475" t="s">
        <v>307</v>
      </c>
      <c r="B28" s="475">
        <v>0</v>
      </c>
      <c r="C28" s="475">
        <v>3.5</v>
      </c>
      <c r="D28" s="475">
        <v>2.94</v>
      </c>
      <c r="E28" s="475">
        <v>0.56000000000000005</v>
      </c>
      <c r="F28" s="475">
        <v>10.67</v>
      </c>
      <c r="G28" s="475">
        <v>1.33</v>
      </c>
      <c r="H28" s="475">
        <v>20.38</v>
      </c>
      <c r="I28" s="475">
        <v>40.44</v>
      </c>
      <c r="J28" s="475">
        <v>8.4600000000000009</v>
      </c>
      <c r="K28" s="475">
        <v>5.4</v>
      </c>
      <c r="L28" s="475">
        <v>5.98</v>
      </c>
      <c r="M28" s="475">
        <v>15.96</v>
      </c>
      <c r="N28" s="475">
        <v>4.13</v>
      </c>
      <c r="O28" s="475">
        <v>0</v>
      </c>
      <c r="P28" s="475">
        <v>0</v>
      </c>
      <c r="Q28" s="475">
        <v>17.27</v>
      </c>
      <c r="R28" s="475">
        <v>5.5</v>
      </c>
      <c r="S28" s="475">
        <v>0</v>
      </c>
      <c r="T28" s="475">
        <v>0</v>
      </c>
      <c r="U28" s="475">
        <v>0</v>
      </c>
      <c r="V28" s="475">
        <v>0</v>
      </c>
      <c r="W28" s="475">
        <v>0</v>
      </c>
      <c r="X28" s="475">
        <v>1.17</v>
      </c>
      <c r="Y28" s="475">
        <v>8.08</v>
      </c>
      <c r="Z28" s="475">
        <v>3.25</v>
      </c>
    </row>
    <row r="29" spans="1:26">
      <c r="A29" s="475" t="s">
        <v>308</v>
      </c>
      <c r="B29" s="475">
        <v>16.25</v>
      </c>
      <c r="C29" s="475">
        <v>3.71</v>
      </c>
      <c r="D29" s="475">
        <v>0</v>
      </c>
      <c r="E29" s="475">
        <v>0</v>
      </c>
      <c r="F29" s="475">
        <v>9.4</v>
      </c>
      <c r="G29" s="475">
        <v>9.0399999999999991</v>
      </c>
      <c r="H29" s="475">
        <v>5</v>
      </c>
      <c r="I29" s="475">
        <v>3.71</v>
      </c>
      <c r="J29" s="475">
        <v>2.83</v>
      </c>
      <c r="K29" s="475">
        <v>4.9800000000000004</v>
      </c>
      <c r="L29" s="475">
        <v>6.25</v>
      </c>
      <c r="M29" s="475">
        <v>9.44</v>
      </c>
      <c r="N29" s="475">
        <v>4.1900000000000004</v>
      </c>
      <c r="O29" s="475">
        <v>4.25</v>
      </c>
      <c r="P29" s="475">
        <v>3.79</v>
      </c>
      <c r="Q29" s="475">
        <v>0</v>
      </c>
      <c r="R29" s="475">
        <v>0</v>
      </c>
      <c r="S29" s="475">
        <v>0</v>
      </c>
      <c r="T29" s="475">
        <v>0</v>
      </c>
      <c r="U29" s="475">
        <v>0</v>
      </c>
      <c r="V29" s="475">
        <v>4.0199999999999996</v>
      </c>
      <c r="W29" s="475">
        <v>0</v>
      </c>
      <c r="X29" s="475">
        <v>1</v>
      </c>
      <c r="Y29" s="475">
        <v>3.85</v>
      </c>
      <c r="Z29" s="475">
        <v>2.79</v>
      </c>
    </row>
    <row r="30" spans="1:26">
      <c r="A30" s="475" t="s">
        <v>309</v>
      </c>
      <c r="B30" s="475">
        <v>0.88</v>
      </c>
      <c r="C30" s="475">
        <v>2.35</v>
      </c>
      <c r="D30" s="475">
        <v>0</v>
      </c>
      <c r="E30" s="475">
        <v>0</v>
      </c>
      <c r="F30" s="475">
        <v>1.08</v>
      </c>
      <c r="G30" s="475">
        <v>1.54</v>
      </c>
      <c r="H30" s="475">
        <v>1.88</v>
      </c>
      <c r="I30" s="475">
        <v>0</v>
      </c>
      <c r="J30" s="475">
        <v>0</v>
      </c>
      <c r="K30" s="475">
        <v>4.0199999999999996</v>
      </c>
      <c r="L30" s="475">
        <v>9.9600000000000009</v>
      </c>
      <c r="M30" s="475">
        <v>29.79</v>
      </c>
      <c r="N30" s="475">
        <v>5.79</v>
      </c>
      <c r="O30" s="475">
        <v>15.65</v>
      </c>
      <c r="P30" s="475">
        <v>2.98</v>
      </c>
      <c r="Q30" s="475">
        <v>0</v>
      </c>
      <c r="R30" s="475">
        <v>4.46</v>
      </c>
      <c r="S30" s="475">
        <v>4.2699999999999996</v>
      </c>
      <c r="T30" s="475">
        <v>8.9</v>
      </c>
      <c r="U30" s="475">
        <v>4.2699999999999996</v>
      </c>
      <c r="V30" s="475">
        <v>8.9</v>
      </c>
      <c r="W30" s="475">
        <v>0</v>
      </c>
      <c r="X30" s="475">
        <v>9.11</v>
      </c>
      <c r="Y30" s="475">
        <v>2.1</v>
      </c>
      <c r="Z30" s="475">
        <v>1.75</v>
      </c>
    </row>
    <row r="31" spans="1:26">
      <c r="A31" s="475" t="s">
        <v>310</v>
      </c>
      <c r="B31" s="475">
        <v>4</v>
      </c>
      <c r="C31" s="475">
        <v>1</v>
      </c>
      <c r="D31" s="475">
        <v>0</v>
      </c>
      <c r="E31" s="475">
        <v>0</v>
      </c>
      <c r="F31" s="475">
        <v>8</v>
      </c>
      <c r="G31" s="475">
        <v>6</v>
      </c>
      <c r="H31" s="475">
        <v>0</v>
      </c>
      <c r="I31" s="475">
        <v>2</v>
      </c>
      <c r="J31" s="475">
        <v>4</v>
      </c>
      <c r="K31" s="475">
        <v>0</v>
      </c>
      <c r="L31" s="475">
        <v>0</v>
      </c>
      <c r="M31" s="475">
        <v>11</v>
      </c>
      <c r="N31" s="475">
        <v>10</v>
      </c>
      <c r="O31" s="475">
        <v>4</v>
      </c>
      <c r="P31" s="475">
        <v>7</v>
      </c>
      <c r="Q31" s="475">
        <v>0</v>
      </c>
      <c r="R31" s="475">
        <v>0</v>
      </c>
      <c r="S31" s="475">
        <v>0</v>
      </c>
      <c r="T31" s="475">
        <v>0</v>
      </c>
      <c r="U31" s="475">
        <v>0</v>
      </c>
      <c r="V31" s="475">
        <v>43</v>
      </c>
      <c r="W31" s="475">
        <v>0</v>
      </c>
      <c r="X31" s="475">
        <v>40</v>
      </c>
      <c r="Y31" s="475">
        <v>5</v>
      </c>
      <c r="Z31" s="475">
        <v>1</v>
      </c>
    </row>
    <row r="32" spans="1:26" s="475" customFormat="1">
      <c r="A32" s="475" t="s">
        <v>2042</v>
      </c>
      <c r="B32" s="475">
        <v>8</v>
      </c>
      <c r="C32" s="475">
        <v>2.13</v>
      </c>
      <c r="D32" s="475">
        <v>0.9</v>
      </c>
      <c r="E32" s="475">
        <v>1.1299999999999999</v>
      </c>
      <c r="F32" s="475">
        <v>4.7699999999999996</v>
      </c>
      <c r="G32" s="475">
        <v>1.83</v>
      </c>
      <c r="H32" s="475">
        <v>14.33</v>
      </c>
      <c r="I32" s="475">
        <v>3</v>
      </c>
      <c r="J32" s="475">
        <v>3.54</v>
      </c>
      <c r="K32" s="475">
        <v>4.78</v>
      </c>
      <c r="L32" s="475">
        <v>4.42</v>
      </c>
      <c r="M32" s="475">
        <v>8.83</v>
      </c>
      <c r="N32" s="475">
        <v>2.38</v>
      </c>
      <c r="O32" s="475">
        <v>10.19</v>
      </c>
      <c r="P32" s="475">
        <v>4.71</v>
      </c>
      <c r="Q32" s="475">
        <v>7.25</v>
      </c>
      <c r="R32" s="475">
        <v>18.54</v>
      </c>
      <c r="S32" s="475">
        <v>4.5199999999999996</v>
      </c>
      <c r="T32" s="475">
        <v>6.35</v>
      </c>
      <c r="U32" s="475">
        <v>0</v>
      </c>
      <c r="V32" s="475">
        <v>0</v>
      </c>
      <c r="W32" s="475">
        <v>0</v>
      </c>
      <c r="X32" s="475">
        <v>0</v>
      </c>
      <c r="Y32" s="475">
        <v>8.92</v>
      </c>
      <c r="Z32" s="475">
        <v>2.27</v>
      </c>
    </row>
    <row r="33" spans="1:26" s="475" customFormat="1">
      <c r="A33" s="475" t="s">
        <v>2084</v>
      </c>
    </row>
    <row r="34" spans="1:26" s="470" customFormat="1">
      <c r="A34" s="475" t="s">
        <v>2012</v>
      </c>
      <c r="B34" s="475">
        <v>19.350000000000001</v>
      </c>
      <c r="C34" s="475">
        <v>1.23</v>
      </c>
      <c r="D34" s="475">
        <v>1.19</v>
      </c>
      <c r="E34" s="475">
        <v>1.31</v>
      </c>
      <c r="F34" s="475">
        <v>2.71</v>
      </c>
      <c r="G34" s="475">
        <v>2.65</v>
      </c>
      <c r="H34" s="475">
        <v>11.67</v>
      </c>
      <c r="I34" s="475">
        <v>24</v>
      </c>
      <c r="J34" s="475">
        <v>0</v>
      </c>
      <c r="K34" s="475">
        <v>0</v>
      </c>
      <c r="L34" s="475">
        <v>0</v>
      </c>
      <c r="M34" s="475">
        <v>0</v>
      </c>
      <c r="N34" s="475">
        <v>0</v>
      </c>
      <c r="O34" s="475">
        <v>0</v>
      </c>
      <c r="P34" s="475">
        <v>0</v>
      </c>
      <c r="Q34" s="475">
        <v>0</v>
      </c>
      <c r="R34" s="475">
        <v>0</v>
      </c>
      <c r="S34" s="475">
        <v>0</v>
      </c>
      <c r="T34" s="475">
        <v>0</v>
      </c>
      <c r="U34" s="475">
        <v>0</v>
      </c>
      <c r="V34" s="475">
        <v>0</v>
      </c>
      <c r="W34" s="475">
        <v>0</v>
      </c>
      <c r="X34" s="475">
        <v>0</v>
      </c>
      <c r="Y34" s="475">
        <v>2.48</v>
      </c>
      <c r="Z34" s="475">
        <v>1.92</v>
      </c>
    </row>
    <row r="35" spans="1:26" s="400" customFormat="1">
      <c r="A35" s="474" t="s">
        <v>2030</v>
      </c>
      <c r="B35" s="474">
        <v>5</v>
      </c>
      <c r="C35" s="474">
        <v>0.875</v>
      </c>
      <c r="D35" s="474">
        <v>1.1875</v>
      </c>
      <c r="E35" s="474">
        <v>3</v>
      </c>
      <c r="F35" s="474">
        <v>7.1666666670000003</v>
      </c>
      <c r="G35" s="474">
        <v>2.0208333330000001</v>
      </c>
      <c r="H35" s="474">
        <v>8.7916666669999994</v>
      </c>
      <c r="I35" s="474">
        <v>6.8541666670000003</v>
      </c>
      <c r="J35" s="474">
        <v>4.1041666670000003</v>
      </c>
      <c r="K35" s="474">
        <v>10.29166667</v>
      </c>
      <c r="L35" s="474">
        <v>5.8333333329999997</v>
      </c>
      <c r="M35" s="474">
        <v>6.2708333329999997</v>
      </c>
      <c r="N35" s="474">
        <v>21.020833329999999</v>
      </c>
      <c r="O35" s="474">
        <v>9.75</v>
      </c>
      <c r="P35" s="474">
        <v>12.75</v>
      </c>
      <c r="Q35" s="474">
        <v>9.1666666669999994</v>
      </c>
      <c r="R35" s="474">
        <v>10.199999999999999</v>
      </c>
      <c r="S35" s="474">
        <v>0</v>
      </c>
      <c r="T35" s="474">
        <v>0</v>
      </c>
      <c r="U35" s="474">
        <v>0</v>
      </c>
      <c r="V35" s="474">
        <v>0</v>
      </c>
      <c r="W35" s="474">
        <v>0</v>
      </c>
      <c r="X35" s="474">
        <v>9.4479166669999994</v>
      </c>
      <c r="Y35" s="474">
        <v>9.9791666669999994</v>
      </c>
      <c r="Z35" s="474">
        <v>2.8125</v>
      </c>
    </row>
    <row r="36" spans="1:26">
      <c r="A36" s="475" t="s">
        <v>311</v>
      </c>
      <c r="B36" s="475">
        <v>0.42</v>
      </c>
      <c r="C36" s="475">
        <v>1</v>
      </c>
      <c r="D36" s="475">
        <v>0</v>
      </c>
      <c r="E36" s="475">
        <v>0</v>
      </c>
      <c r="F36" s="475">
        <v>3</v>
      </c>
      <c r="G36" s="475">
        <v>9</v>
      </c>
      <c r="H36" s="475">
        <v>3</v>
      </c>
      <c r="I36" s="475">
        <v>7</v>
      </c>
      <c r="J36" s="475">
        <v>6</v>
      </c>
      <c r="K36" s="475">
        <v>0</v>
      </c>
      <c r="L36" s="475">
        <v>0</v>
      </c>
      <c r="M36" s="475">
        <v>21</v>
      </c>
      <c r="N36" s="475">
        <v>5</v>
      </c>
      <c r="O36" s="475">
        <v>4</v>
      </c>
      <c r="P36" s="475">
        <v>7</v>
      </c>
      <c r="Q36" s="475">
        <v>0</v>
      </c>
      <c r="R36" s="475">
        <v>0</v>
      </c>
      <c r="S36" s="475">
        <v>0</v>
      </c>
      <c r="T36" s="475">
        <v>0</v>
      </c>
      <c r="U36" s="475">
        <v>0</v>
      </c>
      <c r="V36" s="475">
        <v>13</v>
      </c>
      <c r="W36" s="475">
        <v>0</v>
      </c>
      <c r="X36" s="475">
        <v>5</v>
      </c>
      <c r="Y36" s="475">
        <v>9</v>
      </c>
      <c r="Z36" s="475">
        <v>2</v>
      </c>
    </row>
    <row r="37" spans="1:26">
      <c r="A37" s="475" t="s">
        <v>312</v>
      </c>
      <c r="B37" s="475">
        <v>11.23</v>
      </c>
      <c r="C37" s="475">
        <v>0.6</v>
      </c>
      <c r="D37" s="475">
        <v>0</v>
      </c>
      <c r="E37" s="475">
        <v>0</v>
      </c>
      <c r="F37" s="475">
        <v>5.08</v>
      </c>
      <c r="G37" s="475">
        <v>0.96</v>
      </c>
      <c r="H37" s="475">
        <v>8.6</v>
      </c>
      <c r="I37" s="475">
        <v>4.17</v>
      </c>
      <c r="J37" s="475">
        <v>3.04</v>
      </c>
      <c r="K37" s="475">
        <v>7.31</v>
      </c>
      <c r="L37" s="475">
        <v>4.5</v>
      </c>
      <c r="M37" s="475">
        <v>6.77</v>
      </c>
      <c r="N37" s="475">
        <v>4.8499999999999996</v>
      </c>
      <c r="O37" s="475">
        <v>5.63</v>
      </c>
      <c r="P37" s="475">
        <v>6.27</v>
      </c>
      <c r="Q37" s="475">
        <v>7.6</v>
      </c>
      <c r="R37" s="475">
        <v>64.56</v>
      </c>
      <c r="S37" s="475">
        <v>6.9</v>
      </c>
      <c r="T37" s="475">
        <v>12.46</v>
      </c>
      <c r="U37" s="475">
        <v>0</v>
      </c>
      <c r="V37" s="475">
        <v>0</v>
      </c>
      <c r="W37" s="475">
        <v>0</v>
      </c>
      <c r="X37" s="475">
        <v>42.21</v>
      </c>
      <c r="Y37" s="475">
        <v>11.5</v>
      </c>
      <c r="Z37" s="475">
        <v>4.75</v>
      </c>
    </row>
    <row r="38" spans="1:26" s="475" customFormat="1">
      <c r="A38" s="475" t="s">
        <v>2054</v>
      </c>
      <c r="B38" s="474">
        <v>2.7708333333357587</v>
      </c>
      <c r="C38" s="474">
        <v>1.2291666666642413</v>
      </c>
      <c r="D38" s="474">
        <v>1.3333333333357587</v>
      </c>
      <c r="E38" s="474">
        <v>1.125</v>
      </c>
      <c r="F38" s="474">
        <v>2.8958333333284827</v>
      </c>
      <c r="G38" s="474">
        <v>2.25</v>
      </c>
      <c r="H38" s="474">
        <v>9.4375</v>
      </c>
      <c r="I38" s="474">
        <v>4.6458333333357587</v>
      </c>
      <c r="J38" s="474">
        <v>2.8958333333357587</v>
      </c>
      <c r="K38" s="474">
        <v>3.1875</v>
      </c>
      <c r="L38" s="474">
        <v>8.7291666666642413</v>
      </c>
      <c r="M38" s="474">
        <v>5.1666666666642413</v>
      </c>
      <c r="N38" s="474">
        <v>5.3125</v>
      </c>
      <c r="O38" s="474">
        <v>7.3125</v>
      </c>
      <c r="P38" s="474">
        <v>4.6041666666715173</v>
      </c>
      <c r="Q38" s="474">
        <v>0</v>
      </c>
      <c r="R38" s="474">
        <v>6.13</v>
      </c>
      <c r="S38" s="474">
        <v>0</v>
      </c>
      <c r="T38" s="474">
        <v>0</v>
      </c>
      <c r="U38" s="474">
        <v>0</v>
      </c>
      <c r="V38" s="474">
        <v>0</v>
      </c>
      <c r="W38" s="474">
        <v>0</v>
      </c>
      <c r="X38" s="474">
        <v>28.37</v>
      </c>
      <c r="Y38" s="474">
        <v>6.6875</v>
      </c>
      <c r="Z38" s="474">
        <v>4.9166666666642413</v>
      </c>
    </row>
    <row r="39" spans="1:26">
      <c r="A39" s="475" t="s">
        <v>1972</v>
      </c>
      <c r="B39" s="475">
        <v>4.88</v>
      </c>
      <c r="C39" s="475">
        <v>1.67</v>
      </c>
      <c r="D39" s="475">
        <v>0.71</v>
      </c>
      <c r="E39" s="475">
        <v>0.85</v>
      </c>
      <c r="F39" s="475">
        <v>2.6</v>
      </c>
      <c r="G39" s="475">
        <v>2.35</v>
      </c>
      <c r="H39" s="475">
        <v>3.67</v>
      </c>
      <c r="I39" s="475">
        <v>3.5</v>
      </c>
      <c r="J39" s="475">
        <v>2.73</v>
      </c>
      <c r="K39" s="475">
        <v>4.4400000000000004</v>
      </c>
      <c r="L39" s="475">
        <v>4.5599999999999996</v>
      </c>
      <c r="M39" s="475">
        <v>4.04</v>
      </c>
      <c r="N39" s="475">
        <v>2.96</v>
      </c>
      <c r="O39" s="475">
        <v>9.23</v>
      </c>
      <c r="P39" s="475">
        <v>5.0599999999999996</v>
      </c>
      <c r="Q39" s="475">
        <v>7.1</v>
      </c>
      <c r="R39" s="475">
        <v>4.92</v>
      </c>
      <c r="S39" s="475">
        <v>9.23</v>
      </c>
      <c r="T39" s="475">
        <v>5.65</v>
      </c>
      <c r="U39" s="475">
        <v>0</v>
      </c>
      <c r="V39" s="475">
        <v>0</v>
      </c>
      <c r="W39" s="475">
        <v>0</v>
      </c>
      <c r="X39" s="475">
        <v>5.57</v>
      </c>
      <c r="Y39" s="475">
        <v>10.29</v>
      </c>
      <c r="Z39" s="475">
        <v>0</v>
      </c>
    </row>
    <row r="40" spans="1:26">
      <c r="A40" s="475" t="s">
        <v>2013</v>
      </c>
      <c r="B40" s="475">
        <v>0</v>
      </c>
      <c r="C40" s="475">
        <v>0</v>
      </c>
      <c r="D40" s="475">
        <v>0</v>
      </c>
      <c r="E40" s="475">
        <v>0</v>
      </c>
      <c r="F40" s="475">
        <v>0</v>
      </c>
      <c r="G40" s="475">
        <v>0</v>
      </c>
      <c r="H40" s="475">
        <v>0</v>
      </c>
      <c r="I40" s="475">
        <v>0</v>
      </c>
      <c r="J40" s="475">
        <v>0</v>
      </c>
      <c r="K40" s="475">
        <v>0</v>
      </c>
      <c r="L40" s="475">
        <v>0</v>
      </c>
      <c r="M40" s="475">
        <v>0</v>
      </c>
      <c r="N40" s="475">
        <v>0</v>
      </c>
      <c r="O40" s="475">
        <v>9.58</v>
      </c>
      <c r="P40" s="475">
        <v>19.809999999999999</v>
      </c>
      <c r="Q40" s="475">
        <v>0</v>
      </c>
      <c r="R40" s="475">
        <v>6.17</v>
      </c>
      <c r="S40" s="475">
        <v>9.48</v>
      </c>
      <c r="T40" s="475">
        <v>7.92</v>
      </c>
      <c r="U40" s="475">
        <v>0</v>
      </c>
      <c r="V40" s="475">
        <v>0</v>
      </c>
      <c r="W40" s="475">
        <v>0</v>
      </c>
      <c r="X40" s="475">
        <v>3.21</v>
      </c>
      <c r="Y40" s="475">
        <v>13.88</v>
      </c>
      <c r="Z40" s="475">
        <v>2.29</v>
      </c>
    </row>
    <row r="41" spans="1:26">
      <c r="A41" s="475" t="s">
        <v>313</v>
      </c>
      <c r="B41" s="475">
        <v>2</v>
      </c>
      <c r="C41" s="475">
        <v>1</v>
      </c>
      <c r="D41" s="475">
        <v>0</v>
      </c>
      <c r="E41" s="475">
        <v>0</v>
      </c>
      <c r="F41" s="475">
        <v>5</v>
      </c>
      <c r="G41" s="475">
        <v>9</v>
      </c>
      <c r="H41" s="475">
        <v>4</v>
      </c>
      <c r="I41" s="475">
        <v>0</v>
      </c>
      <c r="J41" s="475">
        <v>0</v>
      </c>
      <c r="K41" s="475">
        <v>0</v>
      </c>
      <c r="L41" s="475">
        <v>0</v>
      </c>
      <c r="M41" s="475">
        <v>29</v>
      </c>
      <c r="N41" s="475">
        <v>11</v>
      </c>
      <c r="O41" s="475">
        <v>15</v>
      </c>
      <c r="P41" s="475">
        <v>6</v>
      </c>
      <c r="Q41" s="475">
        <v>0</v>
      </c>
      <c r="R41" s="475">
        <v>0</v>
      </c>
      <c r="S41" s="475">
        <v>0</v>
      </c>
      <c r="T41" s="475">
        <v>0</v>
      </c>
      <c r="U41" s="475">
        <v>0</v>
      </c>
      <c r="V41" s="475">
        <v>9</v>
      </c>
      <c r="W41" s="475">
        <v>0</v>
      </c>
      <c r="X41" s="475">
        <v>22</v>
      </c>
      <c r="Y41" s="475">
        <v>18</v>
      </c>
      <c r="Z41" s="475">
        <v>0</v>
      </c>
    </row>
    <row r="42" spans="1:26">
      <c r="A42" s="475" t="s">
        <v>314</v>
      </c>
      <c r="B42" s="475">
        <v>1</v>
      </c>
      <c r="C42" s="475">
        <v>1</v>
      </c>
      <c r="D42" s="475">
        <v>0</v>
      </c>
      <c r="E42" s="475">
        <v>0</v>
      </c>
      <c r="F42" s="475">
        <v>7</v>
      </c>
      <c r="G42" s="475">
        <v>16</v>
      </c>
      <c r="H42" s="475">
        <v>0</v>
      </c>
      <c r="I42" s="475">
        <v>0</v>
      </c>
      <c r="J42" s="475">
        <v>0</v>
      </c>
      <c r="K42" s="475">
        <v>0</v>
      </c>
      <c r="L42" s="475">
        <v>0</v>
      </c>
      <c r="M42" s="475">
        <v>26</v>
      </c>
      <c r="N42" s="475">
        <v>17</v>
      </c>
      <c r="O42" s="475">
        <v>4</v>
      </c>
      <c r="P42" s="475">
        <v>10</v>
      </c>
      <c r="Q42" s="475">
        <v>0</v>
      </c>
      <c r="R42" s="475">
        <v>6</v>
      </c>
      <c r="S42" s="475">
        <v>26</v>
      </c>
      <c r="T42" s="475">
        <v>0</v>
      </c>
      <c r="U42" s="475">
        <v>0</v>
      </c>
      <c r="V42" s="475">
        <v>12</v>
      </c>
      <c r="W42" s="475">
        <v>0</v>
      </c>
      <c r="X42" s="475">
        <v>16</v>
      </c>
      <c r="Y42" s="475">
        <v>7</v>
      </c>
      <c r="Z42" s="475">
        <v>0</v>
      </c>
    </row>
    <row r="43" spans="1:26">
      <c r="A43" s="475" t="s">
        <v>315</v>
      </c>
      <c r="B43" s="475">
        <v>0</v>
      </c>
      <c r="C43" s="475">
        <v>1</v>
      </c>
      <c r="D43" s="475">
        <v>0</v>
      </c>
      <c r="E43" s="475">
        <v>0</v>
      </c>
      <c r="F43" s="475">
        <v>1</v>
      </c>
      <c r="G43" s="475">
        <v>3</v>
      </c>
      <c r="H43" s="475">
        <v>5</v>
      </c>
      <c r="I43" s="475">
        <v>0</v>
      </c>
      <c r="J43" s="475">
        <v>0</v>
      </c>
      <c r="K43" s="475">
        <v>0</v>
      </c>
      <c r="L43" s="475">
        <v>0</v>
      </c>
      <c r="M43" s="475">
        <v>5</v>
      </c>
      <c r="N43" s="475">
        <v>9</v>
      </c>
      <c r="O43" s="475">
        <v>0</v>
      </c>
      <c r="P43" s="475">
        <v>0</v>
      </c>
      <c r="Q43" s="475">
        <v>0</v>
      </c>
      <c r="R43" s="475">
        <v>5</v>
      </c>
      <c r="S43" s="475">
        <v>6</v>
      </c>
      <c r="T43" s="475">
        <v>0</v>
      </c>
      <c r="U43" s="475">
        <v>0</v>
      </c>
      <c r="V43" s="475">
        <v>3</v>
      </c>
      <c r="W43" s="475">
        <v>0</v>
      </c>
      <c r="X43" s="475">
        <v>5</v>
      </c>
      <c r="Y43" s="475">
        <v>6</v>
      </c>
      <c r="Z43" s="475">
        <v>0</v>
      </c>
    </row>
    <row r="44" spans="1:26">
      <c r="A44" s="475" t="s">
        <v>316</v>
      </c>
      <c r="B44" s="475">
        <v>1</v>
      </c>
      <c r="C44" s="475">
        <v>0.5</v>
      </c>
      <c r="D44" s="475">
        <v>0</v>
      </c>
      <c r="E44" s="475">
        <v>0</v>
      </c>
      <c r="F44" s="475">
        <v>1.5</v>
      </c>
      <c r="G44" s="475">
        <v>2</v>
      </c>
      <c r="H44" s="475">
        <v>4</v>
      </c>
      <c r="I44" s="475">
        <v>0</v>
      </c>
      <c r="J44" s="475">
        <v>0</v>
      </c>
      <c r="K44" s="475">
        <v>3</v>
      </c>
      <c r="L44" s="475">
        <v>3</v>
      </c>
      <c r="M44" s="475">
        <v>0</v>
      </c>
      <c r="N44" s="475">
        <v>0</v>
      </c>
      <c r="O44" s="475">
        <v>2</v>
      </c>
      <c r="P44" s="475">
        <v>5</v>
      </c>
      <c r="Q44" s="475">
        <v>0</v>
      </c>
      <c r="R44" s="475">
        <v>0</v>
      </c>
      <c r="S44" s="475">
        <v>0</v>
      </c>
      <c r="T44" s="475">
        <v>3</v>
      </c>
      <c r="U44" s="475">
        <v>0</v>
      </c>
      <c r="V44" s="475">
        <v>0</v>
      </c>
      <c r="W44" s="475">
        <v>0</v>
      </c>
      <c r="X44" s="475">
        <v>5</v>
      </c>
      <c r="Y44" s="475">
        <v>8</v>
      </c>
      <c r="Z44" s="475">
        <v>0</v>
      </c>
    </row>
    <row r="45" spans="1:26" s="475" customFormat="1">
      <c r="A45" s="475" t="s">
        <v>2053</v>
      </c>
      <c r="B45" s="474">
        <v>4.1666666664241347E-2</v>
      </c>
      <c r="C45" s="474">
        <v>1.0625</v>
      </c>
      <c r="D45" s="474">
        <v>0</v>
      </c>
      <c r="E45" s="474">
        <v>0</v>
      </c>
      <c r="F45" s="474">
        <v>1.2708333333357587</v>
      </c>
      <c r="G45" s="474">
        <v>1.7708333333284827</v>
      </c>
      <c r="H45" s="474">
        <v>3.0625</v>
      </c>
      <c r="I45" s="474">
        <v>0</v>
      </c>
      <c r="J45" s="474">
        <v>0</v>
      </c>
      <c r="K45" s="474">
        <v>2.2916666666715173</v>
      </c>
      <c r="L45" s="474">
        <v>2.3958333333284827</v>
      </c>
      <c r="M45" s="474">
        <v>2.5416666666715173</v>
      </c>
      <c r="N45" s="474">
        <v>2.7916666666642413</v>
      </c>
      <c r="O45" s="474">
        <v>0</v>
      </c>
      <c r="P45" s="474">
        <v>0</v>
      </c>
      <c r="Q45" s="474">
        <v>0</v>
      </c>
      <c r="R45" s="474">
        <v>1.8541666666642413</v>
      </c>
      <c r="S45" s="474">
        <v>0</v>
      </c>
      <c r="T45" s="474">
        <v>0</v>
      </c>
      <c r="U45" s="474">
        <v>0</v>
      </c>
      <c r="V45" s="474">
        <v>0</v>
      </c>
      <c r="W45" s="474">
        <v>0</v>
      </c>
      <c r="X45" s="474">
        <v>4.7916666666715173</v>
      </c>
      <c r="Y45" s="474">
        <v>4.0833333333284827</v>
      </c>
      <c r="Z45" s="474">
        <v>4.8333333333357587</v>
      </c>
    </row>
    <row r="46" spans="1:26">
      <c r="A46" s="475" t="s">
        <v>317</v>
      </c>
      <c r="B46" s="475">
        <v>0.44</v>
      </c>
      <c r="C46" s="475">
        <v>2.23</v>
      </c>
      <c r="D46" s="475">
        <v>0</v>
      </c>
      <c r="E46" s="475">
        <v>0</v>
      </c>
      <c r="F46" s="475">
        <v>10.77</v>
      </c>
      <c r="G46" s="475">
        <v>2.06</v>
      </c>
      <c r="H46" s="475">
        <v>3.77</v>
      </c>
      <c r="I46" s="475">
        <v>7.54</v>
      </c>
      <c r="J46" s="475">
        <v>2.1</v>
      </c>
      <c r="K46" s="475">
        <v>30.29</v>
      </c>
      <c r="L46" s="475">
        <v>3.94</v>
      </c>
      <c r="M46" s="475">
        <v>19.829999999999998</v>
      </c>
      <c r="N46" s="475">
        <v>2.88</v>
      </c>
      <c r="O46" s="475">
        <v>6</v>
      </c>
      <c r="P46" s="475">
        <v>4.58</v>
      </c>
      <c r="Q46" s="475">
        <v>0</v>
      </c>
      <c r="R46" s="475">
        <v>9.08</v>
      </c>
      <c r="S46" s="475">
        <v>2.73</v>
      </c>
      <c r="T46" s="475">
        <v>0</v>
      </c>
      <c r="U46" s="475">
        <v>0</v>
      </c>
      <c r="V46" s="475">
        <v>8.18</v>
      </c>
      <c r="W46" s="475">
        <v>0</v>
      </c>
      <c r="X46" s="475">
        <v>17.899999999999999</v>
      </c>
      <c r="Y46" s="475">
        <v>2.31</v>
      </c>
      <c r="Z46" s="475">
        <v>2.5</v>
      </c>
    </row>
    <row r="47" spans="1:26">
      <c r="A47" s="475" t="s">
        <v>318</v>
      </c>
      <c r="B47" s="475">
        <v>1.0832999999999999</v>
      </c>
      <c r="C47" s="475">
        <v>1.083</v>
      </c>
      <c r="D47" s="475">
        <v>0</v>
      </c>
      <c r="E47" s="475">
        <v>0</v>
      </c>
      <c r="F47" s="475">
        <v>4.25</v>
      </c>
      <c r="G47" s="475">
        <v>4.6669999999999998</v>
      </c>
      <c r="H47" s="475">
        <v>10.125</v>
      </c>
      <c r="I47" s="475">
        <v>0</v>
      </c>
      <c r="J47" s="475">
        <v>0</v>
      </c>
      <c r="K47" s="475">
        <v>24.75</v>
      </c>
      <c r="L47" s="475">
        <v>7.7919999999999998</v>
      </c>
      <c r="M47" s="475">
        <v>7.7919999999999998</v>
      </c>
      <c r="N47" s="475">
        <v>6.5419999999999998</v>
      </c>
      <c r="O47" s="475">
        <v>5.7080000000000002</v>
      </c>
      <c r="P47" s="475">
        <v>11.167</v>
      </c>
      <c r="Q47" s="475">
        <v>0</v>
      </c>
      <c r="R47" s="475">
        <v>61.167000000000002</v>
      </c>
      <c r="S47" s="475">
        <v>6.4169999999999998</v>
      </c>
      <c r="T47" s="475">
        <v>0</v>
      </c>
      <c r="U47" s="475">
        <v>9.4169999999999998</v>
      </c>
      <c r="V47" s="475">
        <v>0</v>
      </c>
      <c r="W47" s="475">
        <v>0</v>
      </c>
      <c r="X47" s="475">
        <v>72.125</v>
      </c>
      <c r="Y47" s="475">
        <v>2.75</v>
      </c>
      <c r="Z47" s="475">
        <v>2.1875</v>
      </c>
    </row>
    <row r="48" spans="1:26">
      <c r="A48" s="475" t="s">
        <v>319</v>
      </c>
      <c r="B48" s="475">
        <v>3.13</v>
      </c>
      <c r="C48" s="475">
        <v>0.81</v>
      </c>
      <c r="D48" s="475">
        <v>0</v>
      </c>
      <c r="E48" s="475">
        <v>0</v>
      </c>
      <c r="F48" s="475">
        <v>4.42</v>
      </c>
      <c r="G48" s="475">
        <v>2.19</v>
      </c>
      <c r="H48" s="475">
        <v>14.04</v>
      </c>
      <c r="I48" s="475">
        <v>0</v>
      </c>
      <c r="J48" s="475">
        <v>0</v>
      </c>
      <c r="K48" s="475">
        <v>34.83</v>
      </c>
      <c r="L48" s="475">
        <v>4.24</v>
      </c>
      <c r="M48" s="475">
        <v>32.44</v>
      </c>
      <c r="N48" s="475">
        <v>6.83</v>
      </c>
      <c r="O48" s="475">
        <v>7.65</v>
      </c>
      <c r="P48" s="475">
        <v>8.75</v>
      </c>
      <c r="Q48" s="475">
        <v>0</v>
      </c>
      <c r="R48" s="475">
        <v>7.62</v>
      </c>
      <c r="S48" s="475">
        <v>8</v>
      </c>
      <c r="T48" s="475">
        <v>0</v>
      </c>
      <c r="U48" s="475">
        <v>0</v>
      </c>
      <c r="V48" s="475">
        <v>41.56</v>
      </c>
      <c r="W48" s="475">
        <v>0</v>
      </c>
      <c r="X48" s="475">
        <v>44.84</v>
      </c>
      <c r="Y48" s="475">
        <v>4</v>
      </c>
      <c r="Z48" s="475">
        <v>0</v>
      </c>
    </row>
    <row r="49" spans="1:26">
      <c r="A49" s="475" t="s">
        <v>2002</v>
      </c>
      <c r="B49" s="475">
        <v>9.77</v>
      </c>
      <c r="C49" s="475">
        <v>1.4</v>
      </c>
      <c r="D49" s="475">
        <v>0</v>
      </c>
      <c r="E49" s="475">
        <v>0</v>
      </c>
      <c r="F49" s="475">
        <v>7.83</v>
      </c>
      <c r="G49" s="475">
        <v>5.0199999999999996</v>
      </c>
      <c r="H49" s="475">
        <v>4.63</v>
      </c>
      <c r="I49" s="475">
        <v>39.81</v>
      </c>
      <c r="J49" s="475">
        <v>0</v>
      </c>
      <c r="K49" s="475">
        <v>0</v>
      </c>
      <c r="L49" s="475">
        <v>6.69</v>
      </c>
      <c r="M49" s="475">
        <v>6.77</v>
      </c>
      <c r="N49" s="475">
        <v>4.5599999999999996</v>
      </c>
      <c r="O49" s="475">
        <v>0</v>
      </c>
      <c r="P49" s="475">
        <v>0</v>
      </c>
      <c r="Q49" s="475">
        <v>5.88</v>
      </c>
      <c r="R49" s="475">
        <v>5.79</v>
      </c>
      <c r="S49" s="475">
        <v>4.25</v>
      </c>
      <c r="T49" s="475">
        <v>0</v>
      </c>
      <c r="U49" s="475">
        <v>0</v>
      </c>
      <c r="V49" s="475">
        <v>0</v>
      </c>
      <c r="W49" s="475">
        <v>13.75</v>
      </c>
      <c r="X49" s="475">
        <v>3.94</v>
      </c>
      <c r="Y49" s="475">
        <v>1.27</v>
      </c>
      <c r="Z49" s="475">
        <v>2.04</v>
      </c>
    </row>
    <row r="50" spans="1:26">
      <c r="A50" s="475" t="s">
        <v>320</v>
      </c>
      <c r="B50" s="475">
        <v>5.15</v>
      </c>
      <c r="C50" s="475">
        <v>0</v>
      </c>
      <c r="D50" s="475">
        <v>0</v>
      </c>
      <c r="E50" s="475">
        <v>0</v>
      </c>
      <c r="F50" s="475">
        <v>0</v>
      </c>
      <c r="G50" s="475">
        <v>0</v>
      </c>
      <c r="H50" s="475">
        <v>0</v>
      </c>
      <c r="I50" s="475">
        <v>0</v>
      </c>
      <c r="J50" s="475">
        <v>0</v>
      </c>
      <c r="K50" s="475">
        <v>0</v>
      </c>
      <c r="L50" s="475">
        <v>0</v>
      </c>
      <c r="M50" s="475">
        <v>0</v>
      </c>
      <c r="N50" s="475">
        <v>0</v>
      </c>
      <c r="O50" s="475">
        <v>0</v>
      </c>
      <c r="P50" s="475">
        <v>0</v>
      </c>
      <c r="Q50" s="475">
        <v>0</v>
      </c>
      <c r="R50" s="475">
        <v>0</v>
      </c>
      <c r="S50" s="475">
        <v>0</v>
      </c>
      <c r="T50" s="475">
        <v>9.48</v>
      </c>
      <c r="U50" s="475">
        <v>0</v>
      </c>
      <c r="V50" s="475">
        <v>0</v>
      </c>
      <c r="W50" s="475">
        <v>0</v>
      </c>
      <c r="X50" s="475">
        <v>5.31</v>
      </c>
      <c r="Y50" s="475">
        <v>7.13</v>
      </c>
      <c r="Z50" s="475">
        <v>0</v>
      </c>
    </row>
    <row r="51" spans="1:26">
      <c r="A51" s="475" t="s">
        <v>321</v>
      </c>
      <c r="B51" s="475">
        <v>9.08</v>
      </c>
      <c r="C51" s="475">
        <v>1</v>
      </c>
      <c r="D51" s="475">
        <v>0</v>
      </c>
      <c r="E51" s="475">
        <v>0</v>
      </c>
      <c r="F51" s="475">
        <v>4.13</v>
      </c>
      <c r="G51" s="475">
        <v>1.38</v>
      </c>
      <c r="H51" s="475">
        <v>3.75</v>
      </c>
      <c r="I51" s="475">
        <v>21.81</v>
      </c>
      <c r="J51" s="475">
        <v>0</v>
      </c>
      <c r="K51" s="475">
        <v>0</v>
      </c>
      <c r="L51" s="475">
        <v>5.83</v>
      </c>
      <c r="M51" s="475">
        <v>29.25</v>
      </c>
      <c r="N51" s="475">
        <v>6.02</v>
      </c>
      <c r="O51" s="475">
        <v>0</v>
      </c>
      <c r="P51" s="475">
        <v>0</v>
      </c>
      <c r="Q51" s="475">
        <v>7.38</v>
      </c>
      <c r="R51" s="475">
        <v>13.96</v>
      </c>
      <c r="S51" s="475">
        <v>2.9</v>
      </c>
      <c r="T51" s="475">
        <v>0</v>
      </c>
      <c r="U51" s="475">
        <v>0</v>
      </c>
      <c r="V51" s="475">
        <v>0</v>
      </c>
      <c r="W51" s="475">
        <v>7.58</v>
      </c>
      <c r="X51" s="475">
        <v>7.77</v>
      </c>
      <c r="Y51" s="475">
        <v>2.19</v>
      </c>
      <c r="Z51" s="475">
        <v>1.98</v>
      </c>
    </row>
    <row r="52" spans="1:26">
      <c r="A52" s="475" t="s">
        <v>322</v>
      </c>
      <c r="B52" s="475">
        <v>5.58</v>
      </c>
      <c r="C52" s="475">
        <v>1.54</v>
      </c>
      <c r="D52" s="475">
        <v>0</v>
      </c>
      <c r="E52" s="475">
        <v>0</v>
      </c>
      <c r="F52" s="475">
        <v>5.08</v>
      </c>
      <c r="G52" s="475">
        <v>1.67</v>
      </c>
      <c r="H52" s="475">
        <v>3.67</v>
      </c>
      <c r="I52" s="475">
        <v>33.1</v>
      </c>
      <c r="J52" s="475">
        <v>0</v>
      </c>
      <c r="K52" s="475">
        <v>0</v>
      </c>
      <c r="L52" s="475">
        <v>3.96</v>
      </c>
      <c r="M52" s="475">
        <v>6</v>
      </c>
      <c r="N52" s="475">
        <v>2.54</v>
      </c>
      <c r="O52" s="475">
        <v>0</v>
      </c>
      <c r="P52" s="475">
        <v>0</v>
      </c>
      <c r="Q52" s="475">
        <v>20.73</v>
      </c>
      <c r="R52" s="475">
        <v>4.62</v>
      </c>
      <c r="S52" s="475">
        <v>4.63</v>
      </c>
      <c r="T52" s="475">
        <v>0</v>
      </c>
      <c r="U52" s="475">
        <v>0</v>
      </c>
      <c r="V52" s="475">
        <v>0</v>
      </c>
      <c r="W52" s="475">
        <v>11.63</v>
      </c>
      <c r="X52" s="475">
        <v>18.190000000000001</v>
      </c>
      <c r="Y52" s="475">
        <v>6.96</v>
      </c>
      <c r="Z52" s="475">
        <v>0.23</v>
      </c>
    </row>
    <row r="53" spans="1:26" s="475" customFormat="1">
      <c r="A53" s="475" t="s">
        <v>2083</v>
      </c>
      <c r="B53" s="475">
        <v>3.375</v>
      </c>
      <c r="C53" s="475">
        <v>3.125</v>
      </c>
      <c r="D53" s="475">
        <v>0</v>
      </c>
      <c r="E53" s="475">
        <v>0</v>
      </c>
      <c r="F53" s="475">
        <v>5</v>
      </c>
      <c r="G53" s="475">
        <v>3.8541666666642413</v>
      </c>
      <c r="H53" s="475">
        <v>5.1875</v>
      </c>
      <c r="I53" s="475">
        <v>65.895833333335759</v>
      </c>
      <c r="J53" s="475">
        <v>0</v>
      </c>
      <c r="K53" s="475">
        <v>0</v>
      </c>
      <c r="L53" s="475">
        <v>5.3541666666642413</v>
      </c>
      <c r="M53" s="475">
        <v>7.9166666666642413</v>
      </c>
      <c r="N53" s="475">
        <v>4.4583333333357587</v>
      </c>
      <c r="O53" s="475">
        <v>0</v>
      </c>
      <c r="P53" s="475">
        <v>0</v>
      </c>
      <c r="Q53" s="475">
        <v>0</v>
      </c>
      <c r="R53" s="475">
        <v>5.25</v>
      </c>
      <c r="S53" s="475">
        <v>2.375</v>
      </c>
      <c r="T53" s="475">
        <v>0</v>
      </c>
      <c r="U53" s="475">
        <v>0</v>
      </c>
      <c r="V53" s="475">
        <v>0</v>
      </c>
      <c r="W53" s="475">
        <v>9</v>
      </c>
      <c r="X53" s="475">
        <v>12.8125</v>
      </c>
      <c r="Y53" s="475">
        <v>1.875</v>
      </c>
      <c r="Z53" s="475">
        <v>2.2916666666715173</v>
      </c>
    </row>
    <row r="54" spans="1:26" s="475" customFormat="1">
      <c r="A54" s="475" t="s">
        <v>18479</v>
      </c>
      <c r="B54" s="475">
        <v>4.375</v>
      </c>
      <c r="C54" s="475">
        <v>0.75</v>
      </c>
      <c r="D54" s="475">
        <v>0</v>
      </c>
      <c r="E54" s="475">
        <v>0</v>
      </c>
      <c r="F54" s="475">
        <v>3.1041666666642413</v>
      </c>
      <c r="G54" s="475">
        <v>2.6875</v>
      </c>
      <c r="H54" s="475">
        <v>1.74</v>
      </c>
      <c r="I54" s="475">
        <v>61.9375</v>
      </c>
      <c r="J54" s="475">
        <v>0</v>
      </c>
      <c r="K54" s="475">
        <v>0</v>
      </c>
      <c r="L54" s="475">
        <v>11.229166666671517</v>
      </c>
      <c r="M54" s="475">
        <v>9.25</v>
      </c>
      <c r="N54" s="475">
        <v>8.375</v>
      </c>
      <c r="O54" s="475">
        <v>0</v>
      </c>
      <c r="P54" s="475">
        <v>0</v>
      </c>
      <c r="Q54" s="475">
        <v>7.75</v>
      </c>
      <c r="R54" s="475">
        <v>15.385416666664241</v>
      </c>
      <c r="S54" s="475">
        <v>42.79</v>
      </c>
      <c r="T54" s="475">
        <v>0</v>
      </c>
      <c r="U54" s="475">
        <v>0</v>
      </c>
      <c r="V54" s="475">
        <v>0</v>
      </c>
      <c r="W54" s="475">
        <v>5.8125</v>
      </c>
      <c r="X54" s="475">
        <v>0</v>
      </c>
      <c r="Y54" s="475">
        <v>2.0208333333357587</v>
      </c>
      <c r="Z54" s="475">
        <v>0</v>
      </c>
    </row>
    <row r="55" spans="1:26">
      <c r="A55" s="475" t="s">
        <v>323</v>
      </c>
      <c r="B55" s="475">
        <v>1.85</v>
      </c>
      <c r="C55" s="475">
        <v>0.08</v>
      </c>
      <c r="D55" s="475">
        <v>0.54</v>
      </c>
      <c r="E55" s="475">
        <v>1.17</v>
      </c>
      <c r="F55" s="475">
        <v>3.02</v>
      </c>
      <c r="G55" s="475">
        <v>4.3499999999999996</v>
      </c>
      <c r="H55" s="475">
        <v>7.52</v>
      </c>
      <c r="I55" s="475">
        <v>0</v>
      </c>
      <c r="J55" s="475">
        <v>0</v>
      </c>
      <c r="K55" s="475">
        <v>9.69</v>
      </c>
      <c r="L55" s="475">
        <v>6.04</v>
      </c>
      <c r="M55" s="475">
        <v>5.92</v>
      </c>
      <c r="N55" s="475">
        <v>3.19</v>
      </c>
      <c r="O55" s="475">
        <v>9.68</v>
      </c>
      <c r="P55" s="475">
        <v>5.92</v>
      </c>
      <c r="Q55" s="475">
        <v>0</v>
      </c>
      <c r="R55" s="475">
        <v>15.95</v>
      </c>
      <c r="S55" s="475">
        <v>10.45</v>
      </c>
      <c r="T55" s="475">
        <v>0</v>
      </c>
      <c r="U55" s="475">
        <v>0</v>
      </c>
      <c r="V55" s="475">
        <v>3.5</v>
      </c>
      <c r="W55" s="475">
        <v>0</v>
      </c>
      <c r="X55" s="475">
        <v>23.37</v>
      </c>
      <c r="Y55" s="475">
        <v>5.86</v>
      </c>
      <c r="Z55" s="475">
        <v>0</v>
      </c>
    </row>
    <row r="56" spans="1:26">
      <c r="A56" s="475" t="s">
        <v>228</v>
      </c>
      <c r="B56" s="475">
        <v>0</v>
      </c>
      <c r="C56" s="475">
        <v>1.5</v>
      </c>
      <c r="D56" s="475">
        <v>1.5</v>
      </c>
      <c r="E56" s="475">
        <v>2</v>
      </c>
      <c r="F56" s="475">
        <v>2</v>
      </c>
      <c r="G56" s="475">
        <v>11.5</v>
      </c>
      <c r="H56" s="475">
        <v>4</v>
      </c>
      <c r="I56" s="475">
        <v>59</v>
      </c>
      <c r="J56" s="475">
        <v>11</v>
      </c>
      <c r="K56" s="475">
        <v>35</v>
      </c>
      <c r="L56" s="475">
        <v>39</v>
      </c>
      <c r="M56" s="475">
        <v>16.5</v>
      </c>
      <c r="N56" s="475">
        <v>13.5</v>
      </c>
      <c r="O56" s="475">
        <v>17.5</v>
      </c>
      <c r="P56" s="475">
        <v>19.5</v>
      </c>
      <c r="Q56" s="475">
        <v>0</v>
      </c>
      <c r="R56" s="475">
        <v>22.5</v>
      </c>
      <c r="S56" s="475">
        <v>12</v>
      </c>
      <c r="T56" s="475">
        <v>15.5</v>
      </c>
      <c r="U56" s="475">
        <v>12.5</v>
      </c>
      <c r="V56" s="475">
        <v>9</v>
      </c>
      <c r="W56" s="475">
        <v>0</v>
      </c>
      <c r="X56" s="475">
        <v>27</v>
      </c>
      <c r="Y56" s="475">
        <v>15</v>
      </c>
      <c r="Z56" s="475">
        <v>0</v>
      </c>
    </row>
    <row r="57" spans="1:26">
      <c r="A57" s="475" t="s">
        <v>324</v>
      </c>
      <c r="B57" s="475">
        <v>0</v>
      </c>
      <c r="C57" s="475">
        <v>1</v>
      </c>
      <c r="D57" s="475">
        <v>0</v>
      </c>
      <c r="E57" s="475">
        <v>0</v>
      </c>
      <c r="F57" s="475">
        <v>1</v>
      </c>
      <c r="G57" s="475">
        <v>2</v>
      </c>
      <c r="H57" s="475">
        <v>6</v>
      </c>
      <c r="I57" s="475">
        <v>0</v>
      </c>
      <c r="J57" s="475">
        <v>0</v>
      </c>
      <c r="K57" s="475">
        <v>8</v>
      </c>
      <c r="L57" s="475">
        <v>2</v>
      </c>
      <c r="M57" s="475">
        <v>10</v>
      </c>
      <c r="N57" s="475">
        <v>4</v>
      </c>
      <c r="O57" s="475">
        <v>6</v>
      </c>
      <c r="P57" s="475">
        <v>5</v>
      </c>
      <c r="Q57" s="475">
        <v>0</v>
      </c>
      <c r="R57" s="475">
        <v>5</v>
      </c>
      <c r="S57" s="475">
        <v>10</v>
      </c>
      <c r="T57" s="475">
        <v>0</v>
      </c>
      <c r="U57" s="475">
        <v>0</v>
      </c>
      <c r="V57" s="475">
        <v>16</v>
      </c>
      <c r="W57" s="475">
        <v>0</v>
      </c>
      <c r="X57" s="475">
        <v>11</v>
      </c>
      <c r="Y57" s="475">
        <v>3</v>
      </c>
      <c r="Z57" s="475">
        <v>0</v>
      </c>
    </row>
    <row r="58" spans="1:26">
      <c r="A58" s="475" t="s">
        <v>325</v>
      </c>
      <c r="B58" s="475">
        <v>0.5</v>
      </c>
      <c r="C58" s="475">
        <v>1.52</v>
      </c>
      <c r="D58" s="475">
        <v>0</v>
      </c>
      <c r="E58" s="475">
        <v>0</v>
      </c>
      <c r="F58" s="475">
        <v>7.56</v>
      </c>
      <c r="G58" s="475">
        <v>3.02</v>
      </c>
      <c r="H58" s="475">
        <v>4.4000000000000004</v>
      </c>
      <c r="I58" s="475">
        <v>4.58</v>
      </c>
      <c r="J58" s="475">
        <v>3.31</v>
      </c>
      <c r="K58" s="475">
        <v>3.25</v>
      </c>
      <c r="L58" s="475">
        <v>4.8499999999999996</v>
      </c>
      <c r="M58" s="475">
        <v>7.96</v>
      </c>
      <c r="N58" s="475">
        <v>6.02</v>
      </c>
      <c r="O58" s="475">
        <v>4.46</v>
      </c>
      <c r="P58" s="475">
        <v>5.27</v>
      </c>
      <c r="Q58" s="475">
        <v>0</v>
      </c>
      <c r="R58" s="475">
        <v>3.52</v>
      </c>
      <c r="S58" s="475">
        <v>16.52</v>
      </c>
      <c r="T58" s="475">
        <v>0</v>
      </c>
      <c r="U58" s="475">
        <v>0</v>
      </c>
      <c r="V58" s="475">
        <v>8.77</v>
      </c>
      <c r="W58" s="475">
        <v>0</v>
      </c>
      <c r="X58" s="475">
        <v>8.17</v>
      </c>
      <c r="Y58" s="475">
        <v>3.35</v>
      </c>
      <c r="Z58" s="475">
        <v>1.96</v>
      </c>
    </row>
    <row r="59" spans="1:26">
      <c r="A59" s="475" t="s">
        <v>326</v>
      </c>
      <c r="B59" s="475">
        <v>7.3330000000000002</v>
      </c>
      <c r="C59" s="475">
        <v>1.75</v>
      </c>
      <c r="D59" s="475">
        <v>0</v>
      </c>
      <c r="E59" s="475">
        <v>0</v>
      </c>
      <c r="F59" s="475">
        <v>1.58</v>
      </c>
      <c r="G59" s="475">
        <v>3.94</v>
      </c>
      <c r="H59" s="475">
        <v>5</v>
      </c>
      <c r="I59" s="475">
        <v>0</v>
      </c>
      <c r="J59" s="475">
        <v>0</v>
      </c>
      <c r="K59" s="475">
        <v>8.58</v>
      </c>
      <c r="L59" s="475">
        <v>12.71</v>
      </c>
      <c r="M59" s="475">
        <v>0</v>
      </c>
      <c r="N59" s="475">
        <v>0</v>
      </c>
      <c r="O59" s="475">
        <v>19.440000000000001</v>
      </c>
      <c r="P59" s="475">
        <v>9.5</v>
      </c>
      <c r="Q59" s="475">
        <v>0</v>
      </c>
      <c r="R59" s="475">
        <v>38.4</v>
      </c>
      <c r="S59" s="475">
        <v>10.83</v>
      </c>
      <c r="T59" s="475">
        <v>14.21</v>
      </c>
      <c r="U59" s="475">
        <v>10.33</v>
      </c>
      <c r="V59" s="475">
        <v>10.119999999999999</v>
      </c>
      <c r="W59" s="475">
        <v>0</v>
      </c>
      <c r="X59" s="475">
        <v>5.875</v>
      </c>
      <c r="Y59" s="475">
        <v>11.458</v>
      </c>
      <c r="Z59" s="475">
        <v>1.875</v>
      </c>
    </row>
    <row r="60" spans="1:26">
      <c r="A60" s="475" t="s">
        <v>238</v>
      </c>
      <c r="B60" s="475">
        <v>1.04</v>
      </c>
      <c r="C60" s="475">
        <v>1.92</v>
      </c>
      <c r="D60" s="475">
        <v>0</v>
      </c>
      <c r="E60" s="475">
        <v>0</v>
      </c>
      <c r="F60" s="475">
        <v>6</v>
      </c>
      <c r="G60" s="475">
        <v>1.92</v>
      </c>
      <c r="H60" s="475">
        <v>7.73</v>
      </c>
      <c r="I60" s="475">
        <v>4.88</v>
      </c>
      <c r="J60" s="475">
        <v>5.63</v>
      </c>
      <c r="K60" s="475">
        <v>7.15</v>
      </c>
      <c r="L60" s="475">
        <v>7.71</v>
      </c>
      <c r="M60" s="475">
        <v>6.15</v>
      </c>
      <c r="N60" s="475">
        <v>10.130000000000001</v>
      </c>
      <c r="O60" s="475">
        <v>57.33</v>
      </c>
      <c r="P60" s="475">
        <v>7.78</v>
      </c>
      <c r="Q60" s="475">
        <v>0</v>
      </c>
      <c r="R60" s="475">
        <v>20.149999999999999</v>
      </c>
      <c r="S60" s="475">
        <v>0</v>
      </c>
      <c r="T60" s="475">
        <v>0</v>
      </c>
      <c r="U60" s="475">
        <v>0</v>
      </c>
      <c r="V60" s="475">
        <v>0</v>
      </c>
      <c r="W60" s="475">
        <v>0</v>
      </c>
      <c r="X60" s="475">
        <v>71.400000000000006</v>
      </c>
      <c r="Y60" s="475">
        <v>12.73</v>
      </c>
      <c r="Z60" s="475">
        <v>3.15</v>
      </c>
    </row>
    <row r="61" spans="1:26">
      <c r="A61" s="475" t="s">
        <v>327</v>
      </c>
      <c r="B61" s="475">
        <v>2.5499999999999998</v>
      </c>
      <c r="C61" s="475">
        <v>1.77</v>
      </c>
      <c r="D61" s="475">
        <v>0.81</v>
      </c>
      <c r="E61" s="475">
        <v>1.5</v>
      </c>
      <c r="F61" s="475">
        <v>4.54</v>
      </c>
      <c r="G61" s="475">
        <v>1.48</v>
      </c>
      <c r="H61" s="475">
        <v>13.52</v>
      </c>
      <c r="I61" s="475">
        <v>7.44</v>
      </c>
      <c r="J61" s="475">
        <v>17.420000000000002</v>
      </c>
      <c r="K61" s="475">
        <v>91.15</v>
      </c>
      <c r="L61" s="475">
        <v>21.06</v>
      </c>
      <c r="M61" s="475">
        <v>44.33</v>
      </c>
      <c r="N61" s="475">
        <v>6.17</v>
      </c>
      <c r="O61" s="475">
        <v>18.399999999999999</v>
      </c>
      <c r="P61" s="475">
        <v>6.94</v>
      </c>
      <c r="Q61" s="475">
        <v>0</v>
      </c>
      <c r="R61" s="475">
        <v>6.63</v>
      </c>
      <c r="S61" s="475">
        <v>11.42</v>
      </c>
      <c r="T61" s="475">
        <v>13.88</v>
      </c>
      <c r="U61" s="475">
        <v>0</v>
      </c>
      <c r="V61" s="475">
        <v>0</v>
      </c>
      <c r="W61" s="475">
        <v>0</v>
      </c>
      <c r="X61" s="475">
        <v>3.9</v>
      </c>
      <c r="Y61" s="475">
        <v>7.1</v>
      </c>
      <c r="Z61" s="475">
        <v>5.0599999999999996</v>
      </c>
    </row>
    <row r="62" spans="1:26">
      <c r="A62" s="475" t="s">
        <v>328</v>
      </c>
      <c r="B62" s="475">
        <v>7</v>
      </c>
      <c r="C62" s="475">
        <v>1.63</v>
      </c>
      <c r="D62" s="475">
        <v>0</v>
      </c>
      <c r="E62" s="475">
        <v>0</v>
      </c>
      <c r="F62" s="475">
        <v>3.27</v>
      </c>
      <c r="G62" s="475">
        <v>1.46</v>
      </c>
      <c r="H62" s="475">
        <v>6.69</v>
      </c>
      <c r="I62" s="475">
        <v>7.02</v>
      </c>
      <c r="J62" s="475">
        <v>3.17</v>
      </c>
      <c r="K62" s="475">
        <v>7.88</v>
      </c>
      <c r="L62" s="475">
        <v>4.5999999999999996</v>
      </c>
      <c r="M62" s="475">
        <v>7.54</v>
      </c>
      <c r="N62" s="475">
        <v>11.15</v>
      </c>
      <c r="O62" s="475">
        <v>3</v>
      </c>
      <c r="P62" s="475">
        <v>3.71</v>
      </c>
      <c r="Q62" s="475">
        <v>0</v>
      </c>
      <c r="R62" s="475">
        <v>8.94</v>
      </c>
      <c r="S62" s="475">
        <v>3.81</v>
      </c>
      <c r="T62" s="475">
        <v>26.44</v>
      </c>
      <c r="U62" s="475">
        <v>6.79</v>
      </c>
      <c r="V62" s="475">
        <v>35.15</v>
      </c>
      <c r="W62" s="475">
        <v>0</v>
      </c>
      <c r="X62" s="475">
        <v>5.65</v>
      </c>
      <c r="Y62" s="475">
        <v>3.67</v>
      </c>
      <c r="Z62" s="475">
        <v>3.13</v>
      </c>
    </row>
    <row r="63" spans="1:26">
      <c r="A63" s="475" t="s">
        <v>329</v>
      </c>
      <c r="B63" s="475">
        <v>0</v>
      </c>
      <c r="C63" s="475">
        <v>1</v>
      </c>
      <c r="D63" s="475">
        <v>0</v>
      </c>
      <c r="E63" s="475">
        <v>0</v>
      </c>
      <c r="F63" s="475">
        <v>3</v>
      </c>
      <c r="G63" s="475">
        <v>3</v>
      </c>
      <c r="H63" s="475">
        <v>2</v>
      </c>
      <c r="I63" s="475">
        <v>0</v>
      </c>
      <c r="J63" s="475">
        <v>0</v>
      </c>
      <c r="K63" s="475">
        <v>0</v>
      </c>
      <c r="L63" s="475">
        <v>0</v>
      </c>
      <c r="M63" s="475">
        <v>2</v>
      </c>
      <c r="N63" s="475">
        <v>2</v>
      </c>
      <c r="O63" s="475">
        <v>0</v>
      </c>
      <c r="P63" s="475">
        <v>0</v>
      </c>
      <c r="Q63" s="475">
        <v>0</v>
      </c>
      <c r="R63" s="475">
        <v>3</v>
      </c>
      <c r="S63" s="475">
        <v>5</v>
      </c>
      <c r="T63" s="475">
        <v>0</v>
      </c>
      <c r="U63" s="475">
        <v>0</v>
      </c>
      <c r="V63" s="475">
        <v>7</v>
      </c>
      <c r="W63" s="475">
        <v>5</v>
      </c>
      <c r="X63" s="475">
        <v>4</v>
      </c>
      <c r="Y63" s="475">
        <v>0</v>
      </c>
      <c r="Z63" s="475">
        <v>0</v>
      </c>
    </row>
    <row r="64" spans="1:26">
      <c r="A64" s="475" t="s">
        <v>330</v>
      </c>
      <c r="B64" s="475">
        <v>2.38</v>
      </c>
      <c r="C64" s="475">
        <v>0.79</v>
      </c>
      <c r="D64" s="475">
        <v>0.79</v>
      </c>
      <c r="E64" s="475">
        <v>1.19</v>
      </c>
      <c r="F64" s="475">
        <v>4.1900000000000004</v>
      </c>
      <c r="G64" s="475">
        <v>3.13</v>
      </c>
      <c r="H64" s="475">
        <v>4.1500000000000004</v>
      </c>
      <c r="I64" s="475">
        <v>7.71</v>
      </c>
      <c r="J64" s="475">
        <v>8.48</v>
      </c>
      <c r="K64" s="475">
        <v>7.31</v>
      </c>
      <c r="L64" s="475">
        <v>7.44</v>
      </c>
      <c r="M64" s="475">
        <v>15.79</v>
      </c>
      <c r="N64" s="475">
        <v>3.69</v>
      </c>
      <c r="O64" s="475">
        <v>14.67</v>
      </c>
      <c r="P64" s="475">
        <v>9.69</v>
      </c>
      <c r="Q64" s="475">
        <v>22.85</v>
      </c>
      <c r="R64" s="475">
        <v>12.79</v>
      </c>
      <c r="S64" s="475">
        <v>19.079999999999998</v>
      </c>
      <c r="T64" s="475">
        <v>19.13</v>
      </c>
      <c r="U64" s="475">
        <v>0</v>
      </c>
      <c r="V64" s="475">
        <v>0</v>
      </c>
      <c r="W64" s="475">
        <v>0</v>
      </c>
      <c r="X64" s="475">
        <v>3.46</v>
      </c>
      <c r="Y64" s="475">
        <v>19.079999999999998</v>
      </c>
      <c r="Z64" s="475">
        <v>2.38</v>
      </c>
    </row>
    <row r="65" spans="1:26" s="334" customFormat="1">
      <c r="A65" s="475" t="s">
        <v>331</v>
      </c>
      <c r="B65" s="475">
        <v>1.27</v>
      </c>
      <c r="C65" s="475">
        <v>1.21</v>
      </c>
      <c r="D65" s="475">
        <v>0</v>
      </c>
      <c r="E65" s="475">
        <v>0</v>
      </c>
      <c r="F65" s="475">
        <v>0.94</v>
      </c>
      <c r="G65" s="475">
        <v>2.94</v>
      </c>
      <c r="H65" s="475">
        <v>2.6</v>
      </c>
      <c r="I65" s="475">
        <v>0</v>
      </c>
      <c r="J65" s="475">
        <v>0</v>
      </c>
      <c r="K65" s="475">
        <v>2.46</v>
      </c>
      <c r="L65" s="475">
        <v>6.46</v>
      </c>
      <c r="M65" s="475">
        <v>2.4</v>
      </c>
      <c r="N65" s="475">
        <v>3.52</v>
      </c>
      <c r="O65" s="475">
        <v>3.88</v>
      </c>
      <c r="P65" s="475">
        <v>2.54</v>
      </c>
      <c r="Q65" s="475">
        <v>0</v>
      </c>
      <c r="R65" s="475">
        <v>7.01</v>
      </c>
      <c r="S65" s="475">
        <v>6.83</v>
      </c>
      <c r="T65" s="475">
        <v>0</v>
      </c>
      <c r="U65" s="475">
        <v>0</v>
      </c>
      <c r="V65" s="475">
        <v>3.35</v>
      </c>
      <c r="W65" s="475">
        <v>0</v>
      </c>
      <c r="X65" s="475">
        <v>5.53</v>
      </c>
      <c r="Y65" s="475">
        <v>1.92</v>
      </c>
      <c r="Z65" s="475">
        <v>1.52</v>
      </c>
    </row>
    <row r="66" spans="1:26">
      <c r="A66" s="475" t="s">
        <v>332</v>
      </c>
      <c r="B66" s="475">
        <v>10.56</v>
      </c>
      <c r="C66" s="475">
        <v>1.35</v>
      </c>
      <c r="D66" s="475">
        <v>0</v>
      </c>
      <c r="E66" s="475">
        <v>0</v>
      </c>
      <c r="F66" s="475">
        <v>2.98</v>
      </c>
      <c r="G66" s="475">
        <v>4.21</v>
      </c>
      <c r="H66" s="475">
        <v>6.56</v>
      </c>
      <c r="I66" s="475">
        <v>5.58</v>
      </c>
      <c r="J66" s="475">
        <v>4.46</v>
      </c>
      <c r="K66" s="475">
        <v>0</v>
      </c>
      <c r="L66" s="475">
        <v>0</v>
      </c>
      <c r="M66" s="475">
        <v>0</v>
      </c>
      <c r="N66" s="475">
        <v>0</v>
      </c>
      <c r="O66" s="475">
        <v>11.21</v>
      </c>
      <c r="P66" s="475">
        <v>5.56</v>
      </c>
      <c r="Q66" s="475">
        <v>0</v>
      </c>
      <c r="R66" s="475">
        <v>5.29</v>
      </c>
      <c r="S66" s="475">
        <v>0</v>
      </c>
      <c r="T66" s="475">
        <v>0</v>
      </c>
      <c r="U66" s="475">
        <v>0</v>
      </c>
      <c r="V66" s="475">
        <v>0</v>
      </c>
      <c r="W66" s="475">
        <v>0</v>
      </c>
      <c r="X66" s="475">
        <v>1.31</v>
      </c>
      <c r="Y66" s="475">
        <v>5.29</v>
      </c>
      <c r="Z66" s="475">
        <v>3.63</v>
      </c>
    </row>
    <row r="67" spans="1:26">
      <c r="A67" s="475" t="s">
        <v>333</v>
      </c>
      <c r="B67" s="475">
        <v>0</v>
      </c>
      <c r="C67" s="475">
        <v>0.45</v>
      </c>
      <c r="D67" s="475">
        <v>0.94</v>
      </c>
      <c r="E67" s="475">
        <v>0.69</v>
      </c>
      <c r="F67" s="475">
        <v>4.75</v>
      </c>
      <c r="G67" s="475">
        <v>0.96</v>
      </c>
      <c r="H67" s="475">
        <v>2.12</v>
      </c>
      <c r="I67" s="475">
        <v>5.38</v>
      </c>
      <c r="J67" s="475">
        <v>1.56</v>
      </c>
      <c r="K67" s="475">
        <v>0</v>
      </c>
      <c r="L67" s="475">
        <v>0</v>
      </c>
      <c r="M67" s="475">
        <v>7.67</v>
      </c>
      <c r="N67" s="475">
        <v>2</v>
      </c>
      <c r="O67" s="475">
        <v>9</v>
      </c>
      <c r="P67" s="475">
        <v>2.35</v>
      </c>
      <c r="Q67" s="475">
        <v>0</v>
      </c>
      <c r="R67" s="475">
        <v>14.91</v>
      </c>
      <c r="S67" s="475">
        <v>0</v>
      </c>
      <c r="T67" s="475">
        <v>0</v>
      </c>
      <c r="U67" s="475">
        <v>0</v>
      </c>
      <c r="V67" s="475">
        <v>0</v>
      </c>
      <c r="W67" s="475">
        <v>0</v>
      </c>
      <c r="X67" s="475">
        <v>2.42</v>
      </c>
      <c r="Y67" s="475">
        <v>4.42</v>
      </c>
      <c r="Z67" s="475">
        <v>0</v>
      </c>
    </row>
    <row r="68" spans="1:26">
      <c r="A68" s="475" t="s">
        <v>227</v>
      </c>
      <c r="B68" s="475">
        <v>2.25</v>
      </c>
      <c r="C68" s="475">
        <v>0.5</v>
      </c>
      <c r="D68" s="475">
        <v>0</v>
      </c>
      <c r="E68" s="475">
        <v>0</v>
      </c>
      <c r="F68" s="475">
        <v>1.75</v>
      </c>
      <c r="G68" s="475">
        <v>2.25</v>
      </c>
      <c r="H68" s="475">
        <v>5.17</v>
      </c>
      <c r="I68" s="475">
        <v>0</v>
      </c>
      <c r="J68" s="475">
        <v>0</v>
      </c>
      <c r="K68" s="475">
        <v>9.58</v>
      </c>
      <c r="L68" s="475">
        <v>8.25</v>
      </c>
      <c r="M68" s="475">
        <v>3</v>
      </c>
      <c r="N68" s="475">
        <v>4</v>
      </c>
      <c r="O68" s="475">
        <v>2</v>
      </c>
      <c r="P68" s="475">
        <v>3</v>
      </c>
      <c r="Q68" s="475">
        <v>0</v>
      </c>
      <c r="R68" s="475">
        <v>0</v>
      </c>
      <c r="S68" s="475">
        <v>0</v>
      </c>
      <c r="T68" s="475">
        <v>0</v>
      </c>
      <c r="U68" s="475">
        <v>0</v>
      </c>
      <c r="V68" s="475">
        <v>5.75</v>
      </c>
      <c r="W68" s="475">
        <v>0</v>
      </c>
      <c r="X68" s="475">
        <v>6.25</v>
      </c>
      <c r="Y68" s="475">
        <v>2.5</v>
      </c>
      <c r="Z68" s="475">
        <v>2.38</v>
      </c>
    </row>
    <row r="69" spans="1:26" s="400" customFormat="1">
      <c r="A69" s="475" t="s">
        <v>334</v>
      </c>
      <c r="B69" s="475">
        <v>3.1</v>
      </c>
      <c r="C69" s="475">
        <v>1.17</v>
      </c>
      <c r="D69" s="475">
        <v>0</v>
      </c>
      <c r="E69" s="475">
        <v>0</v>
      </c>
      <c r="F69" s="475">
        <v>3.31</v>
      </c>
      <c r="G69" s="475">
        <v>4</v>
      </c>
      <c r="H69" s="475">
        <v>2.33</v>
      </c>
      <c r="I69" s="475">
        <v>0</v>
      </c>
      <c r="J69" s="475">
        <v>0</v>
      </c>
      <c r="K69" s="475">
        <v>15.96</v>
      </c>
      <c r="L69" s="475">
        <v>3.46</v>
      </c>
      <c r="M69" s="475">
        <v>9.77</v>
      </c>
      <c r="N69" s="475">
        <v>6.35</v>
      </c>
      <c r="O69" s="475">
        <v>29.69</v>
      </c>
      <c r="P69" s="475">
        <v>7.94</v>
      </c>
      <c r="Q69" s="475">
        <v>0</v>
      </c>
      <c r="R69" s="475">
        <v>100.92</v>
      </c>
      <c r="S69" s="475">
        <v>15</v>
      </c>
      <c r="T69" s="475">
        <v>11.38</v>
      </c>
      <c r="U69" s="475">
        <v>8.23</v>
      </c>
      <c r="V69" s="475">
        <v>18.059999999999999</v>
      </c>
      <c r="W69" s="475">
        <v>0</v>
      </c>
      <c r="X69" s="475">
        <v>6.02</v>
      </c>
      <c r="Y69" s="475">
        <v>8.33</v>
      </c>
      <c r="Z69" s="475">
        <v>0</v>
      </c>
    </row>
    <row r="70" spans="1:26" s="464" customFormat="1">
      <c r="A70" s="475" t="s">
        <v>515</v>
      </c>
      <c r="B70" s="475">
        <v>6.44</v>
      </c>
      <c r="C70" s="475">
        <v>1.75</v>
      </c>
      <c r="D70" s="475">
        <v>1.19</v>
      </c>
      <c r="E70" s="475">
        <v>1.31</v>
      </c>
      <c r="F70" s="475">
        <v>4.3499999999999996</v>
      </c>
      <c r="G70" s="475">
        <v>2.29</v>
      </c>
      <c r="H70" s="475">
        <v>18.12</v>
      </c>
      <c r="I70" s="475">
        <v>5.85</v>
      </c>
      <c r="J70" s="475">
        <v>0</v>
      </c>
      <c r="K70" s="475">
        <v>0</v>
      </c>
      <c r="L70" s="475">
        <v>5.08</v>
      </c>
      <c r="M70" s="475">
        <v>22.35</v>
      </c>
      <c r="N70" s="475">
        <v>6.58</v>
      </c>
      <c r="O70" s="475">
        <v>4.88</v>
      </c>
      <c r="P70" s="475">
        <v>7.25</v>
      </c>
      <c r="Q70" s="475">
        <v>0</v>
      </c>
      <c r="R70" s="475">
        <v>15.06</v>
      </c>
      <c r="S70" s="475">
        <v>0</v>
      </c>
      <c r="T70" s="475">
        <v>0</v>
      </c>
      <c r="U70" s="475">
        <v>0</v>
      </c>
      <c r="V70" s="475">
        <v>0</v>
      </c>
      <c r="W70" s="475">
        <v>0</v>
      </c>
      <c r="X70" s="475">
        <v>10.58</v>
      </c>
      <c r="Y70" s="475">
        <v>9.6300000000000008</v>
      </c>
      <c r="Z70" s="475">
        <v>4.2699999999999996</v>
      </c>
    </row>
    <row r="71" spans="1:26">
      <c r="A71" s="475" t="s">
        <v>2028</v>
      </c>
      <c r="B71" s="475">
        <v>7.69</v>
      </c>
      <c r="C71" s="475">
        <v>2.58</v>
      </c>
      <c r="D71" s="475">
        <v>0.46</v>
      </c>
      <c r="E71" s="475">
        <v>1.5</v>
      </c>
      <c r="F71" s="475">
        <v>3.69</v>
      </c>
      <c r="G71" s="475">
        <v>1.88</v>
      </c>
      <c r="H71" s="475">
        <v>3.63</v>
      </c>
      <c r="I71" s="475">
        <v>5.56</v>
      </c>
      <c r="J71" s="475">
        <v>3.1</v>
      </c>
      <c r="K71" s="475">
        <v>2.52</v>
      </c>
      <c r="L71" s="475">
        <v>9.3800000000000008</v>
      </c>
      <c r="M71" s="475">
        <v>18.559999999999999</v>
      </c>
      <c r="N71" s="475">
        <v>10.56</v>
      </c>
      <c r="O71" s="475">
        <v>3.56</v>
      </c>
      <c r="P71" s="475">
        <v>4.4800000000000004</v>
      </c>
      <c r="Q71" s="475">
        <v>0</v>
      </c>
      <c r="R71" s="475">
        <v>4.71</v>
      </c>
      <c r="S71" s="475">
        <v>0</v>
      </c>
      <c r="T71" s="475">
        <v>0</v>
      </c>
      <c r="U71" s="475">
        <v>0</v>
      </c>
      <c r="V71" s="475">
        <v>0</v>
      </c>
      <c r="W71" s="475">
        <v>0</v>
      </c>
      <c r="X71" s="475">
        <v>4.8499999999999996</v>
      </c>
      <c r="Y71" s="475">
        <v>7.85</v>
      </c>
      <c r="Z71" s="475">
        <v>5</v>
      </c>
    </row>
    <row r="72" spans="1:26">
      <c r="A72" s="475" t="s">
        <v>335</v>
      </c>
      <c r="B72" s="475">
        <v>2</v>
      </c>
      <c r="C72" s="475">
        <v>1</v>
      </c>
      <c r="D72" s="475">
        <v>0</v>
      </c>
      <c r="E72" s="475">
        <v>0</v>
      </c>
      <c r="F72" s="475">
        <v>2</v>
      </c>
      <c r="G72" s="475">
        <v>5</v>
      </c>
      <c r="H72" s="475">
        <v>4</v>
      </c>
      <c r="I72" s="475">
        <v>0</v>
      </c>
      <c r="J72" s="475">
        <v>0</v>
      </c>
      <c r="K72" s="475">
        <v>0</v>
      </c>
      <c r="L72" s="475">
        <v>0</v>
      </c>
      <c r="M72" s="475">
        <v>12</v>
      </c>
      <c r="N72" s="475">
        <v>5</v>
      </c>
      <c r="O72" s="475">
        <v>16</v>
      </c>
      <c r="P72" s="475">
        <v>23</v>
      </c>
      <c r="Q72" s="475">
        <v>0</v>
      </c>
      <c r="R72" s="475">
        <v>19</v>
      </c>
      <c r="S72" s="475">
        <v>9</v>
      </c>
      <c r="T72" s="475">
        <v>4</v>
      </c>
      <c r="U72" s="475">
        <v>21</v>
      </c>
      <c r="V72" s="475">
        <v>90</v>
      </c>
      <c r="W72" s="475">
        <v>0</v>
      </c>
      <c r="X72" s="475">
        <v>7</v>
      </c>
      <c r="Y72" s="475">
        <v>9</v>
      </c>
      <c r="Z72" s="475">
        <v>0</v>
      </c>
    </row>
    <row r="73" spans="1:26">
      <c r="A73" s="475" t="s">
        <v>336</v>
      </c>
      <c r="B73" s="475">
        <v>1.75</v>
      </c>
      <c r="C73" s="475">
        <v>2.1</v>
      </c>
      <c r="D73" s="475">
        <v>0</v>
      </c>
      <c r="E73" s="475">
        <v>0</v>
      </c>
      <c r="F73" s="475">
        <v>2.35</v>
      </c>
      <c r="G73" s="475">
        <v>1.94</v>
      </c>
      <c r="H73" s="475">
        <v>16.86</v>
      </c>
      <c r="I73" s="475">
        <v>0</v>
      </c>
      <c r="J73" s="475">
        <v>0</v>
      </c>
      <c r="K73" s="475">
        <v>11.15</v>
      </c>
      <c r="L73" s="475">
        <v>3.17</v>
      </c>
      <c r="M73" s="475">
        <v>18.84</v>
      </c>
      <c r="N73" s="475">
        <v>7.59</v>
      </c>
      <c r="O73" s="475">
        <v>8.23</v>
      </c>
      <c r="P73" s="475">
        <v>57.64</v>
      </c>
      <c r="Q73" s="475">
        <v>0</v>
      </c>
      <c r="R73" s="475">
        <v>90.87</v>
      </c>
      <c r="S73" s="475">
        <v>8.0399999999999991</v>
      </c>
      <c r="T73" s="475">
        <v>0</v>
      </c>
      <c r="U73" s="475">
        <v>0</v>
      </c>
      <c r="V73" s="475">
        <v>0</v>
      </c>
      <c r="W73" s="475">
        <v>0</v>
      </c>
      <c r="X73" s="475">
        <v>32.659999999999997</v>
      </c>
      <c r="Y73" s="475">
        <v>18.5</v>
      </c>
      <c r="Z73" s="475">
        <v>3.83</v>
      </c>
    </row>
    <row r="74" spans="1:26">
      <c r="A74" s="475" t="s">
        <v>337</v>
      </c>
      <c r="B74" s="475">
        <v>7.94</v>
      </c>
      <c r="C74" s="475">
        <v>1.25</v>
      </c>
      <c r="D74" s="475">
        <v>0</v>
      </c>
      <c r="E74" s="475">
        <v>0</v>
      </c>
      <c r="F74" s="475">
        <v>5.44</v>
      </c>
      <c r="G74" s="475">
        <v>3.48</v>
      </c>
      <c r="H74" s="475">
        <v>3.81</v>
      </c>
      <c r="I74" s="475">
        <v>32.35</v>
      </c>
      <c r="J74" s="475">
        <v>0</v>
      </c>
      <c r="K74" s="475">
        <v>0</v>
      </c>
      <c r="L74" s="475">
        <v>6.63</v>
      </c>
      <c r="M74" s="475">
        <v>9.27</v>
      </c>
      <c r="N74" s="475">
        <v>4.46</v>
      </c>
      <c r="O74" s="475">
        <v>0</v>
      </c>
      <c r="P74" s="475">
        <v>0</v>
      </c>
      <c r="Q74" s="475">
        <v>7.42</v>
      </c>
      <c r="R74" s="475">
        <v>7.42</v>
      </c>
      <c r="S74" s="475">
        <v>3.71</v>
      </c>
      <c r="T74" s="475">
        <v>0</v>
      </c>
      <c r="U74" s="475">
        <v>0</v>
      </c>
      <c r="V74" s="475">
        <v>0</v>
      </c>
      <c r="W74" s="475">
        <v>8.19</v>
      </c>
      <c r="X74" s="475">
        <v>11.67</v>
      </c>
      <c r="Y74" s="475">
        <v>1.5</v>
      </c>
      <c r="Z74" s="475">
        <v>2.65</v>
      </c>
    </row>
    <row r="75" spans="1:26">
      <c r="A75" s="475" t="s">
        <v>1973</v>
      </c>
      <c r="B75" s="475">
        <v>7.94</v>
      </c>
      <c r="C75" s="475">
        <v>2</v>
      </c>
      <c r="D75" s="475">
        <v>0</v>
      </c>
      <c r="E75" s="475">
        <v>0</v>
      </c>
      <c r="F75" s="475">
        <v>2.73</v>
      </c>
      <c r="G75" s="475">
        <v>6</v>
      </c>
      <c r="H75" s="475">
        <v>21.58</v>
      </c>
      <c r="I75" s="475">
        <v>12.71</v>
      </c>
      <c r="J75" s="475">
        <v>0</v>
      </c>
      <c r="K75" s="475">
        <v>0</v>
      </c>
      <c r="L75" s="475">
        <v>9.31</v>
      </c>
      <c r="M75" s="475">
        <v>4.0199999999999996</v>
      </c>
      <c r="N75" s="475">
        <v>8.25</v>
      </c>
      <c r="O75" s="475">
        <v>5.75</v>
      </c>
      <c r="P75" s="475">
        <v>0</v>
      </c>
      <c r="Q75" s="475">
        <v>0</v>
      </c>
      <c r="R75" s="475">
        <v>0</v>
      </c>
      <c r="S75" s="475">
        <v>5.0199999999999996</v>
      </c>
      <c r="T75" s="475">
        <v>0</v>
      </c>
      <c r="U75" s="475">
        <v>0</v>
      </c>
      <c r="V75" s="475">
        <v>0</v>
      </c>
      <c r="W75" s="475">
        <v>11.96</v>
      </c>
      <c r="X75" s="475">
        <v>2.52</v>
      </c>
      <c r="Y75" s="475">
        <v>2.17</v>
      </c>
      <c r="Z75" s="475">
        <v>2.46</v>
      </c>
    </row>
    <row r="76" spans="1:26">
      <c r="A76" s="475" t="s">
        <v>1965</v>
      </c>
      <c r="B76" s="475">
        <v>8.5</v>
      </c>
      <c r="C76" s="475">
        <v>0.73</v>
      </c>
      <c r="D76" s="475">
        <v>0</v>
      </c>
      <c r="E76" s="475">
        <v>0</v>
      </c>
      <c r="F76" s="475">
        <v>4.04</v>
      </c>
      <c r="G76" s="475">
        <v>3.4</v>
      </c>
      <c r="H76" s="475">
        <v>11.63</v>
      </c>
      <c r="I76" s="475">
        <v>28.29</v>
      </c>
      <c r="J76" s="475">
        <v>0</v>
      </c>
      <c r="K76" s="475">
        <v>0</v>
      </c>
      <c r="L76" s="475">
        <v>13.67</v>
      </c>
      <c r="M76" s="475">
        <v>4.54</v>
      </c>
      <c r="N76" s="475">
        <v>6.44</v>
      </c>
      <c r="O76" s="475">
        <v>0</v>
      </c>
      <c r="P76" s="475">
        <v>0</v>
      </c>
      <c r="Q76" s="475">
        <v>0</v>
      </c>
      <c r="R76" s="475">
        <v>5.29</v>
      </c>
      <c r="S76" s="475">
        <v>0</v>
      </c>
      <c r="T76" s="475">
        <v>0</v>
      </c>
      <c r="U76" s="475">
        <v>0</v>
      </c>
      <c r="V76" s="475">
        <v>0</v>
      </c>
      <c r="W76" s="475">
        <v>0</v>
      </c>
      <c r="X76" s="475">
        <v>5.77</v>
      </c>
      <c r="Y76" s="475">
        <v>13.08</v>
      </c>
      <c r="Z76" s="475">
        <v>2.85</v>
      </c>
    </row>
    <row r="77" spans="1:26">
      <c r="A77" s="475" t="s">
        <v>2017</v>
      </c>
      <c r="B77" s="475">
        <v>5.79</v>
      </c>
      <c r="C77" s="475">
        <v>2.9</v>
      </c>
      <c r="D77" s="475">
        <v>0</v>
      </c>
      <c r="E77" s="475">
        <v>0</v>
      </c>
      <c r="F77" s="475">
        <v>5.88</v>
      </c>
      <c r="G77" s="475">
        <v>4.75</v>
      </c>
      <c r="H77" s="475">
        <v>5.46</v>
      </c>
      <c r="I77" s="475">
        <v>19.100000000000001</v>
      </c>
      <c r="J77" s="475">
        <v>0</v>
      </c>
      <c r="K77" s="475">
        <v>0</v>
      </c>
      <c r="L77" s="475">
        <v>9.8800000000000008</v>
      </c>
      <c r="M77" s="475">
        <v>2.23</v>
      </c>
      <c r="N77" s="475">
        <v>4.9400000000000004</v>
      </c>
      <c r="O77" s="475">
        <v>0</v>
      </c>
      <c r="P77" s="475">
        <v>0</v>
      </c>
      <c r="Q77" s="475">
        <v>0</v>
      </c>
      <c r="R77" s="475">
        <v>7.98</v>
      </c>
      <c r="S77" s="475">
        <v>3.83</v>
      </c>
      <c r="T77" s="475">
        <v>0</v>
      </c>
      <c r="U77" s="475">
        <v>0</v>
      </c>
      <c r="V77" s="475">
        <v>0</v>
      </c>
      <c r="W77" s="475">
        <v>9.81</v>
      </c>
      <c r="X77" s="475">
        <v>2.27</v>
      </c>
      <c r="Y77" s="475">
        <v>2.69</v>
      </c>
      <c r="Z77" s="475">
        <v>4.5</v>
      </c>
    </row>
    <row r="78" spans="1:26" s="335" customFormat="1">
      <c r="A78" s="452" t="s">
        <v>338</v>
      </c>
      <c r="B78" s="452">
        <v>6</v>
      </c>
      <c r="C78" s="452">
        <v>0.54</v>
      </c>
      <c r="D78" s="452">
        <v>0</v>
      </c>
      <c r="E78" s="452">
        <v>0</v>
      </c>
      <c r="F78" s="452">
        <v>4.13</v>
      </c>
      <c r="G78" s="452">
        <v>1.29</v>
      </c>
      <c r="H78" s="452">
        <v>14.38</v>
      </c>
      <c r="I78" s="452">
        <v>26.1</v>
      </c>
      <c r="J78" s="452">
        <v>0</v>
      </c>
      <c r="K78" s="452">
        <v>0</v>
      </c>
      <c r="L78" s="452">
        <v>7.54</v>
      </c>
      <c r="M78" s="452">
        <v>7.23</v>
      </c>
      <c r="N78" s="452">
        <v>6</v>
      </c>
      <c r="O78" s="452">
        <v>0</v>
      </c>
      <c r="P78" s="452">
        <v>0</v>
      </c>
      <c r="Q78" s="475">
        <v>20.94</v>
      </c>
      <c r="R78" s="452">
        <v>8.6300000000000008</v>
      </c>
      <c r="S78" s="452">
        <v>5.44</v>
      </c>
      <c r="T78" s="452">
        <v>0</v>
      </c>
      <c r="U78" s="452">
        <v>0</v>
      </c>
      <c r="V78" s="452">
        <v>0</v>
      </c>
      <c r="W78" s="452">
        <v>9.81</v>
      </c>
      <c r="X78" s="452">
        <v>8.2100000000000009</v>
      </c>
      <c r="Y78" s="452">
        <v>1.46</v>
      </c>
      <c r="Z78" s="452">
        <v>3.85</v>
      </c>
    </row>
    <row r="79" spans="1:26" s="475" customFormat="1">
      <c r="A79" s="452" t="s">
        <v>2061</v>
      </c>
      <c r="B79" s="452">
        <v>3.73</v>
      </c>
      <c r="C79" s="452">
        <v>1.35</v>
      </c>
      <c r="D79" s="452">
        <v>0</v>
      </c>
      <c r="E79" s="452">
        <v>0</v>
      </c>
      <c r="F79" s="452">
        <v>3.94</v>
      </c>
      <c r="G79" s="452">
        <v>2.48</v>
      </c>
      <c r="H79" s="452">
        <v>4.63</v>
      </c>
      <c r="I79" s="452">
        <v>13.25</v>
      </c>
      <c r="J79" s="452">
        <v>0</v>
      </c>
      <c r="K79" s="452">
        <v>0</v>
      </c>
      <c r="L79" s="452">
        <v>9.06</v>
      </c>
      <c r="M79" s="452">
        <v>13.23</v>
      </c>
      <c r="N79" s="452">
        <v>4.83</v>
      </c>
      <c r="O79" s="452">
        <v>0</v>
      </c>
      <c r="P79" s="452">
        <v>0</v>
      </c>
      <c r="Q79" s="475">
        <v>0</v>
      </c>
      <c r="R79" s="452">
        <v>11.25</v>
      </c>
      <c r="S79" s="452">
        <v>4.71</v>
      </c>
      <c r="T79" s="452">
        <v>0</v>
      </c>
      <c r="U79" s="452">
        <v>0</v>
      </c>
      <c r="V79" s="452">
        <v>0</v>
      </c>
      <c r="W79" s="452">
        <v>6.15</v>
      </c>
      <c r="X79" s="452">
        <v>2.19</v>
      </c>
      <c r="Y79" s="452">
        <v>3.1</v>
      </c>
      <c r="Z79" s="452">
        <v>0.31</v>
      </c>
    </row>
    <row r="80" spans="1:26">
      <c r="A80" s="475" t="s">
        <v>339</v>
      </c>
      <c r="B80" s="475">
        <v>10.1</v>
      </c>
      <c r="C80" s="475">
        <v>1.02</v>
      </c>
      <c r="D80" s="475">
        <v>0</v>
      </c>
      <c r="E80" s="475">
        <v>0</v>
      </c>
      <c r="F80" s="475">
        <v>3.6</v>
      </c>
      <c r="G80" s="475">
        <v>2</v>
      </c>
      <c r="H80" s="475">
        <v>1.71</v>
      </c>
      <c r="I80" s="475">
        <v>32.56</v>
      </c>
      <c r="J80" s="475">
        <v>0</v>
      </c>
      <c r="K80" s="475">
        <v>0</v>
      </c>
      <c r="L80" s="475">
        <v>10.54</v>
      </c>
      <c r="M80" s="475">
        <v>5.25</v>
      </c>
      <c r="N80" s="475">
        <v>8.33</v>
      </c>
      <c r="O80" s="475">
        <v>0</v>
      </c>
      <c r="P80" s="475">
        <v>0</v>
      </c>
      <c r="Q80" s="475">
        <v>13.17</v>
      </c>
      <c r="R80" s="475">
        <v>3.56</v>
      </c>
      <c r="S80" s="475">
        <v>5.6</v>
      </c>
      <c r="T80" s="475">
        <v>0</v>
      </c>
      <c r="U80" s="475">
        <v>0</v>
      </c>
      <c r="V80" s="475">
        <v>0</v>
      </c>
      <c r="W80" s="475">
        <v>11.88</v>
      </c>
      <c r="X80" s="475">
        <v>12.56</v>
      </c>
      <c r="Y80" s="475">
        <v>1.73</v>
      </c>
      <c r="Z80" s="475">
        <v>3</v>
      </c>
    </row>
    <row r="81" spans="1:26" s="475" customFormat="1">
      <c r="A81" s="475" t="s">
        <v>2003</v>
      </c>
      <c r="B81" s="475">
        <v>5.83</v>
      </c>
      <c r="C81" s="475">
        <v>2.1</v>
      </c>
      <c r="D81" s="475">
        <v>0</v>
      </c>
      <c r="E81" s="475">
        <v>0</v>
      </c>
      <c r="F81" s="475">
        <v>5.08</v>
      </c>
      <c r="G81" s="475">
        <v>4.17</v>
      </c>
      <c r="H81" s="475">
        <v>4.46</v>
      </c>
      <c r="I81" s="475">
        <v>17.170000000000002</v>
      </c>
      <c r="J81" s="475">
        <v>0</v>
      </c>
      <c r="K81" s="475">
        <v>0</v>
      </c>
      <c r="L81" s="475">
        <v>11.54</v>
      </c>
      <c r="M81" s="475">
        <v>3.71</v>
      </c>
      <c r="N81" s="475">
        <v>5.0599999999999996</v>
      </c>
      <c r="O81" s="475">
        <v>0</v>
      </c>
      <c r="P81" s="475">
        <v>0</v>
      </c>
      <c r="Q81" s="475">
        <v>0</v>
      </c>
      <c r="R81" s="475">
        <v>4.3499999999999996</v>
      </c>
      <c r="S81" s="475">
        <v>3.33</v>
      </c>
      <c r="T81" s="475">
        <v>0</v>
      </c>
      <c r="U81" s="475">
        <v>0</v>
      </c>
      <c r="V81" s="475">
        <v>0</v>
      </c>
      <c r="W81" s="475">
        <v>67.599999999999994</v>
      </c>
      <c r="X81" s="475">
        <v>1.88</v>
      </c>
      <c r="Y81" s="475">
        <v>1.06</v>
      </c>
      <c r="Z81" s="475">
        <v>0.81</v>
      </c>
    </row>
    <row r="82" spans="1:26" s="475" customFormat="1">
      <c r="A82" s="475" t="s">
        <v>2111</v>
      </c>
      <c r="B82" s="475">
        <v>4.3958333333357587</v>
      </c>
      <c r="C82" s="475">
        <v>2.1875</v>
      </c>
      <c r="D82" s="475">
        <v>0</v>
      </c>
      <c r="E82" s="475">
        <v>0</v>
      </c>
      <c r="F82" s="475">
        <v>4.4166666666642413</v>
      </c>
      <c r="G82" s="475">
        <v>2.125</v>
      </c>
      <c r="H82" s="475">
        <v>13.208333333335759</v>
      </c>
      <c r="I82" s="475">
        <v>43.729166666664241</v>
      </c>
      <c r="J82" s="475">
        <v>0</v>
      </c>
      <c r="K82" s="475">
        <v>0</v>
      </c>
      <c r="L82" s="475">
        <v>7.3333333333357587</v>
      </c>
      <c r="M82" s="475">
        <v>5.6666666666642413</v>
      </c>
      <c r="N82" s="475">
        <v>13.770833333335759</v>
      </c>
      <c r="O82" s="475">
        <v>0</v>
      </c>
      <c r="P82" s="475">
        <v>0</v>
      </c>
      <c r="Q82" s="475">
        <v>10.166666666664241</v>
      </c>
      <c r="R82" s="475">
        <v>12.354166666664241</v>
      </c>
      <c r="S82" s="475">
        <v>3.4583333333284827</v>
      </c>
      <c r="T82" s="475">
        <v>0</v>
      </c>
      <c r="U82" s="475">
        <v>0</v>
      </c>
      <c r="V82" s="475">
        <v>0</v>
      </c>
      <c r="W82" s="475">
        <v>12.125</v>
      </c>
      <c r="X82" s="475">
        <v>16.354166666671517</v>
      </c>
      <c r="Y82" s="475">
        <v>2.3333333333357587</v>
      </c>
      <c r="Z82" s="475">
        <v>0.60416666666424135</v>
      </c>
    </row>
    <row r="83" spans="1:26" s="475" customFormat="1">
      <c r="A83" s="475" t="s">
        <v>2118</v>
      </c>
      <c r="B83" s="475">
        <v>9</v>
      </c>
      <c r="C83" s="475">
        <v>1.8541666666642413</v>
      </c>
      <c r="D83" s="475">
        <v>0</v>
      </c>
      <c r="E83" s="475">
        <v>0</v>
      </c>
      <c r="F83" s="475">
        <v>2.72916666667152</v>
      </c>
      <c r="G83" s="475">
        <v>2.1666666666642413</v>
      </c>
      <c r="H83" s="475">
        <v>12.791666666664241</v>
      </c>
      <c r="I83" s="475">
        <v>12.541666666671517</v>
      </c>
      <c r="J83" s="475">
        <v>0</v>
      </c>
      <c r="K83" s="475">
        <v>0</v>
      </c>
      <c r="L83" s="475">
        <v>5.1875</v>
      </c>
      <c r="M83" s="475">
        <v>3.4791666666642413</v>
      </c>
      <c r="N83" s="475">
        <v>3.5208333333357587</v>
      </c>
      <c r="O83" s="475">
        <v>0</v>
      </c>
      <c r="P83" s="475">
        <v>0</v>
      </c>
      <c r="Q83" s="475">
        <v>0</v>
      </c>
      <c r="R83" s="475">
        <v>6.0416666666642413</v>
      </c>
      <c r="S83" s="475">
        <v>32.5625</v>
      </c>
      <c r="T83" s="475">
        <v>0</v>
      </c>
      <c r="U83" s="475">
        <v>0</v>
      </c>
      <c r="V83" s="475">
        <v>0</v>
      </c>
      <c r="W83" s="475">
        <v>9.0625</v>
      </c>
      <c r="X83" s="475">
        <v>7.1041666666642413</v>
      </c>
      <c r="Y83" s="475">
        <v>2.5625</v>
      </c>
      <c r="Z83" s="475">
        <v>0.375</v>
      </c>
    </row>
    <row r="84" spans="1:26">
      <c r="A84" s="475" t="s">
        <v>340</v>
      </c>
      <c r="B84" s="475">
        <v>4.1669999999999998</v>
      </c>
      <c r="C84" s="475">
        <v>1.75</v>
      </c>
      <c r="D84" s="475">
        <v>0</v>
      </c>
      <c r="E84" s="475">
        <v>0</v>
      </c>
      <c r="F84" s="475">
        <v>2.8130000000000002</v>
      </c>
      <c r="G84" s="475">
        <v>2.8540000000000001</v>
      </c>
      <c r="H84" s="475">
        <v>3.7290000000000001</v>
      </c>
      <c r="I84" s="475">
        <v>0</v>
      </c>
      <c r="J84" s="475">
        <v>0</v>
      </c>
      <c r="K84" s="475">
        <v>9.1880000000000006</v>
      </c>
      <c r="L84" s="475">
        <v>5.0629999999999997</v>
      </c>
      <c r="M84" s="475">
        <v>8.8539999999999992</v>
      </c>
      <c r="N84" s="475">
        <v>7.1669999999999998</v>
      </c>
      <c r="O84" s="475">
        <v>11</v>
      </c>
      <c r="P84" s="475">
        <v>8.6039999999999992</v>
      </c>
      <c r="Q84" s="475">
        <v>0</v>
      </c>
      <c r="R84" s="475">
        <v>0</v>
      </c>
      <c r="S84" s="475">
        <v>0</v>
      </c>
      <c r="T84" s="475">
        <v>11.313000000000001</v>
      </c>
      <c r="U84" s="475">
        <v>29.271000000000001</v>
      </c>
      <c r="V84" s="475">
        <v>0</v>
      </c>
      <c r="W84" s="475">
        <v>0</v>
      </c>
      <c r="X84" s="475">
        <v>30.375</v>
      </c>
      <c r="Y84" s="475">
        <v>6.4580000000000002</v>
      </c>
      <c r="Z84" s="475">
        <v>2.9580000000000002</v>
      </c>
    </row>
    <row r="85" spans="1:26">
      <c r="A85" s="475" t="s">
        <v>341</v>
      </c>
      <c r="B85" s="475">
        <v>2</v>
      </c>
      <c r="C85" s="475">
        <v>1</v>
      </c>
      <c r="D85" s="475">
        <v>0</v>
      </c>
      <c r="E85" s="475">
        <v>0</v>
      </c>
      <c r="F85" s="475">
        <v>2</v>
      </c>
      <c r="G85" s="475">
        <v>3</v>
      </c>
      <c r="H85" s="475">
        <v>5</v>
      </c>
      <c r="I85" s="475">
        <v>0</v>
      </c>
      <c r="J85" s="475">
        <v>0</v>
      </c>
      <c r="K85" s="475">
        <v>5</v>
      </c>
      <c r="L85" s="475">
        <v>9</v>
      </c>
      <c r="M85" s="475">
        <v>10</v>
      </c>
      <c r="N85" s="475">
        <v>4</v>
      </c>
      <c r="O85" s="475">
        <v>4</v>
      </c>
      <c r="P85" s="475">
        <v>3</v>
      </c>
      <c r="Q85" s="475">
        <v>0</v>
      </c>
      <c r="R85" s="475">
        <v>11</v>
      </c>
      <c r="S85" s="475">
        <v>6</v>
      </c>
      <c r="T85" s="475">
        <v>0</v>
      </c>
      <c r="U85" s="475">
        <v>0</v>
      </c>
      <c r="V85" s="475">
        <v>9</v>
      </c>
      <c r="W85" s="475">
        <v>0</v>
      </c>
      <c r="X85" s="475">
        <v>15</v>
      </c>
      <c r="Y85" s="475">
        <v>12</v>
      </c>
      <c r="Z85" s="475">
        <v>2</v>
      </c>
    </row>
    <row r="86" spans="1:26">
      <c r="A86" s="475" t="s">
        <v>342</v>
      </c>
      <c r="B86" s="475">
        <v>3</v>
      </c>
      <c r="C86" s="475">
        <v>1</v>
      </c>
      <c r="D86" s="475">
        <v>0</v>
      </c>
      <c r="E86" s="475">
        <v>0</v>
      </c>
      <c r="F86" s="475">
        <v>6</v>
      </c>
      <c r="G86" s="475">
        <v>4</v>
      </c>
      <c r="H86" s="475">
        <v>3</v>
      </c>
      <c r="I86" s="475">
        <v>3</v>
      </c>
      <c r="J86" s="475">
        <v>6</v>
      </c>
      <c r="K86" s="475">
        <v>0</v>
      </c>
      <c r="L86" s="475">
        <v>0</v>
      </c>
      <c r="M86" s="475">
        <v>5</v>
      </c>
      <c r="N86" s="475">
        <v>4</v>
      </c>
      <c r="O86" s="475">
        <v>23</v>
      </c>
      <c r="P86" s="475">
        <v>7</v>
      </c>
      <c r="Q86" s="475">
        <v>0</v>
      </c>
      <c r="R86" s="475">
        <v>4</v>
      </c>
      <c r="S86" s="475">
        <v>4</v>
      </c>
      <c r="T86" s="475">
        <v>0</v>
      </c>
      <c r="U86" s="475">
        <v>0</v>
      </c>
      <c r="V86" s="475">
        <v>9</v>
      </c>
      <c r="W86" s="475">
        <v>0</v>
      </c>
      <c r="X86" s="475">
        <v>28</v>
      </c>
      <c r="Y86" s="475">
        <v>10</v>
      </c>
      <c r="Z86" s="475">
        <v>2</v>
      </c>
    </row>
    <row r="87" spans="1:26">
      <c r="A87" s="475" t="s">
        <v>343</v>
      </c>
      <c r="B87" s="475">
        <v>0.98</v>
      </c>
      <c r="C87" s="475">
        <v>1.31</v>
      </c>
      <c r="D87" s="475">
        <v>0.63</v>
      </c>
      <c r="E87" s="475">
        <v>3.06</v>
      </c>
      <c r="F87" s="475">
        <v>7.67</v>
      </c>
      <c r="G87" s="475">
        <v>2.71</v>
      </c>
      <c r="H87" s="475">
        <v>5.42</v>
      </c>
      <c r="I87" s="475">
        <v>0</v>
      </c>
      <c r="J87" s="475">
        <v>0</v>
      </c>
      <c r="K87" s="475">
        <v>6.35</v>
      </c>
      <c r="L87" s="475">
        <v>4.25</v>
      </c>
      <c r="M87" s="475">
        <v>5.92</v>
      </c>
      <c r="N87" s="475">
        <v>5.33</v>
      </c>
      <c r="O87" s="475">
        <v>9.6</v>
      </c>
      <c r="P87" s="475">
        <v>13.44</v>
      </c>
      <c r="Q87" s="475">
        <v>0</v>
      </c>
      <c r="R87" s="475">
        <v>0</v>
      </c>
      <c r="S87" s="475">
        <v>0</v>
      </c>
      <c r="T87" s="475">
        <v>0</v>
      </c>
      <c r="U87" s="475">
        <v>0</v>
      </c>
      <c r="V87" s="475">
        <v>21.13</v>
      </c>
      <c r="W87" s="475">
        <v>0</v>
      </c>
      <c r="X87" s="475">
        <v>3.17</v>
      </c>
      <c r="Y87" s="475">
        <v>2.75</v>
      </c>
      <c r="Z87" s="475">
        <v>0</v>
      </c>
    </row>
    <row r="88" spans="1:26">
      <c r="A88" s="475" t="s">
        <v>344</v>
      </c>
      <c r="B88" s="475">
        <v>0.65</v>
      </c>
      <c r="C88" s="475">
        <v>1</v>
      </c>
      <c r="D88" s="475">
        <v>0</v>
      </c>
      <c r="E88" s="475">
        <v>0</v>
      </c>
      <c r="F88" s="475">
        <v>1</v>
      </c>
      <c r="G88" s="475">
        <v>2.5</v>
      </c>
      <c r="H88" s="475">
        <v>2.5</v>
      </c>
      <c r="I88" s="475">
        <v>0</v>
      </c>
      <c r="J88" s="475">
        <v>0</v>
      </c>
      <c r="K88" s="475">
        <v>3</v>
      </c>
      <c r="L88" s="475">
        <v>3</v>
      </c>
      <c r="M88" s="475">
        <v>3</v>
      </c>
      <c r="N88" s="475">
        <v>4</v>
      </c>
      <c r="O88" s="475">
        <v>0</v>
      </c>
      <c r="P88" s="475">
        <v>0</v>
      </c>
      <c r="Q88" s="475">
        <v>0</v>
      </c>
      <c r="R88" s="475">
        <v>4</v>
      </c>
      <c r="S88" s="475">
        <v>6</v>
      </c>
      <c r="T88" s="475">
        <v>18</v>
      </c>
      <c r="U88" s="475">
        <v>4</v>
      </c>
      <c r="V88" s="475">
        <v>7</v>
      </c>
      <c r="W88" s="475">
        <v>0</v>
      </c>
      <c r="X88" s="475">
        <v>1</v>
      </c>
      <c r="Y88" s="475">
        <v>7</v>
      </c>
      <c r="Z88" s="475">
        <v>0</v>
      </c>
    </row>
    <row r="89" spans="1:26">
      <c r="A89" s="475" t="s">
        <v>226</v>
      </c>
      <c r="B89" s="475">
        <v>7.38</v>
      </c>
      <c r="C89" s="475">
        <v>1.81</v>
      </c>
      <c r="D89" s="475">
        <v>0</v>
      </c>
      <c r="E89" s="475">
        <v>0</v>
      </c>
      <c r="F89" s="475">
        <v>4.5</v>
      </c>
      <c r="G89" s="475">
        <v>1.42</v>
      </c>
      <c r="H89" s="475">
        <v>5.13</v>
      </c>
      <c r="I89" s="475">
        <v>4.13</v>
      </c>
      <c r="J89" s="475">
        <v>3.48</v>
      </c>
      <c r="K89" s="475">
        <v>5.25</v>
      </c>
      <c r="L89" s="475">
        <v>10.67</v>
      </c>
      <c r="M89" s="475">
        <v>12.08</v>
      </c>
      <c r="N89" s="475">
        <v>3.31</v>
      </c>
      <c r="O89" s="475">
        <v>11.88</v>
      </c>
      <c r="P89" s="475">
        <v>5.48</v>
      </c>
      <c r="Q89" s="475">
        <v>7.73</v>
      </c>
      <c r="R89" s="475">
        <v>10.23</v>
      </c>
      <c r="S89" s="475">
        <v>7.6</v>
      </c>
      <c r="T89" s="475">
        <v>14.17</v>
      </c>
      <c r="U89" s="475">
        <v>0</v>
      </c>
      <c r="V89" s="475">
        <v>0</v>
      </c>
      <c r="W89" s="475">
        <v>0</v>
      </c>
      <c r="X89" s="475">
        <v>23.88</v>
      </c>
      <c r="Y89" s="475">
        <v>10.08</v>
      </c>
      <c r="Z89" s="475">
        <v>3.81</v>
      </c>
    </row>
    <row r="90" spans="1:26">
      <c r="A90" s="475" t="s">
        <v>345</v>
      </c>
      <c r="B90" s="475">
        <v>9.17</v>
      </c>
      <c r="C90" s="475">
        <v>1.08</v>
      </c>
      <c r="D90" s="475">
        <v>0</v>
      </c>
      <c r="E90" s="475">
        <v>0</v>
      </c>
      <c r="F90" s="475">
        <v>2.88</v>
      </c>
      <c r="G90" s="475">
        <v>1.1000000000000001</v>
      </c>
      <c r="H90" s="475">
        <v>3.5</v>
      </c>
      <c r="I90" s="475">
        <v>4.3099999999999996</v>
      </c>
      <c r="J90" s="475">
        <v>3.08</v>
      </c>
      <c r="K90" s="475">
        <v>4.6900000000000004</v>
      </c>
      <c r="L90" s="475">
        <v>4.75</v>
      </c>
      <c r="M90" s="475">
        <v>6.63</v>
      </c>
      <c r="N90" s="475">
        <v>6.25</v>
      </c>
      <c r="O90" s="475">
        <v>6.25</v>
      </c>
      <c r="P90" s="475">
        <v>0</v>
      </c>
      <c r="Q90" s="475">
        <v>0</v>
      </c>
      <c r="R90" s="475">
        <v>2.94</v>
      </c>
      <c r="S90" s="475">
        <v>5.46</v>
      </c>
      <c r="T90" s="475">
        <v>1.77</v>
      </c>
      <c r="U90" s="475">
        <v>15.21</v>
      </c>
      <c r="V90" s="475">
        <v>0</v>
      </c>
      <c r="W90" s="475">
        <v>7.21</v>
      </c>
      <c r="X90" s="475">
        <v>3.19</v>
      </c>
      <c r="Y90" s="475">
        <v>3.23</v>
      </c>
      <c r="Z90" s="475">
        <v>0</v>
      </c>
    </row>
    <row r="91" spans="1:26">
      <c r="A91" s="475" t="s">
        <v>346</v>
      </c>
      <c r="B91" s="475">
        <v>1.75</v>
      </c>
      <c r="C91" s="475">
        <v>1.38</v>
      </c>
      <c r="D91" s="475">
        <v>0</v>
      </c>
      <c r="E91" s="475">
        <v>0</v>
      </c>
      <c r="F91" s="475">
        <v>1.94</v>
      </c>
      <c r="G91" s="475">
        <v>3.69</v>
      </c>
      <c r="H91" s="475">
        <v>32.96</v>
      </c>
      <c r="I91" s="475">
        <v>3.94</v>
      </c>
      <c r="J91" s="475">
        <v>12.08</v>
      </c>
      <c r="K91" s="475">
        <v>4.8499999999999996</v>
      </c>
      <c r="L91" s="475">
        <v>13</v>
      </c>
      <c r="M91" s="475">
        <v>8.7899999999999991</v>
      </c>
      <c r="N91" s="475">
        <v>6.25</v>
      </c>
      <c r="O91" s="475">
        <v>8.6300000000000008</v>
      </c>
      <c r="P91" s="475">
        <v>20.309999999999999</v>
      </c>
      <c r="Q91" s="475">
        <v>0</v>
      </c>
      <c r="R91" s="475">
        <v>2.15</v>
      </c>
      <c r="S91" s="475">
        <v>7.85</v>
      </c>
      <c r="T91" s="475">
        <v>3.26</v>
      </c>
      <c r="U91" s="475">
        <v>3.06</v>
      </c>
      <c r="V91" s="475">
        <v>0</v>
      </c>
      <c r="W91" s="475">
        <v>7.6</v>
      </c>
      <c r="X91" s="475">
        <v>14.85</v>
      </c>
      <c r="Y91" s="475">
        <v>4.0599999999999996</v>
      </c>
      <c r="Z91" s="475">
        <v>0</v>
      </c>
    </row>
    <row r="92" spans="1:26">
      <c r="A92" s="475" t="s">
        <v>347</v>
      </c>
      <c r="B92" s="475">
        <v>14.85</v>
      </c>
      <c r="C92" s="475">
        <v>0.96</v>
      </c>
      <c r="D92" s="475">
        <v>0</v>
      </c>
      <c r="E92" s="475">
        <v>0</v>
      </c>
      <c r="F92" s="475">
        <v>3.04</v>
      </c>
      <c r="G92" s="475">
        <v>3.25</v>
      </c>
      <c r="H92" s="475">
        <v>7.73</v>
      </c>
      <c r="I92" s="475">
        <v>6.4</v>
      </c>
      <c r="J92" s="475">
        <v>5.65</v>
      </c>
      <c r="K92" s="475">
        <v>14.92</v>
      </c>
      <c r="L92" s="475">
        <v>7.25</v>
      </c>
      <c r="M92" s="475">
        <v>11.75</v>
      </c>
      <c r="N92" s="475">
        <v>4.2300000000000004</v>
      </c>
      <c r="O92" s="475">
        <v>7.94</v>
      </c>
      <c r="P92" s="475">
        <v>5.79</v>
      </c>
      <c r="Q92" s="475">
        <v>7.29</v>
      </c>
      <c r="R92" s="475">
        <v>11.79</v>
      </c>
      <c r="S92" s="475">
        <v>15.02</v>
      </c>
      <c r="T92" s="475">
        <v>3.75</v>
      </c>
      <c r="U92" s="475">
        <v>20.48</v>
      </c>
      <c r="V92" s="475">
        <v>0</v>
      </c>
      <c r="W92" s="475">
        <v>13.5</v>
      </c>
      <c r="X92" s="475">
        <v>3.76</v>
      </c>
      <c r="Y92" s="475">
        <v>2.56</v>
      </c>
      <c r="Z92" s="475">
        <v>3.31</v>
      </c>
    </row>
    <row r="93" spans="1:26" s="475" customFormat="1">
      <c r="A93" s="475" t="s">
        <v>18478</v>
      </c>
      <c r="B93" s="474">
        <v>2.54166666666424</v>
      </c>
      <c r="C93" s="474">
        <v>0.95833333333575865</v>
      </c>
      <c r="D93" s="474">
        <v>0</v>
      </c>
      <c r="E93" s="474">
        <v>0</v>
      </c>
      <c r="F93" s="474">
        <v>1.25</v>
      </c>
      <c r="G93" s="474">
        <v>1.0208333333284827</v>
      </c>
      <c r="H93" s="474">
        <v>2.8541666666715173</v>
      </c>
      <c r="I93" s="474">
        <v>2.1666666666642413</v>
      </c>
      <c r="J93" s="474">
        <v>1.9166666666642413</v>
      </c>
      <c r="K93" s="474">
        <v>0</v>
      </c>
      <c r="L93" s="474">
        <v>0</v>
      </c>
      <c r="M93" s="474">
        <v>3.1041666666715173</v>
      </c>
      <c r="N93" s="474">
        <v>4.3125</v>
      </c>
      <c r="O93" s="474">
        <v>2.5416666666642413</v>
      </c>
      <c r="P93" s="474">
        <v>0</v>
      </c>
      <c r="Q93" s="474">
        <v>0</v>
      </c>
      <c r="R93" s="474">
        <v>0</v>
      </c>
      <c r="S93" s="474">
        <v>0</v>
      </c>
      <c r="T93" s="474">
        <v>0</v>
      </c>
      <c r="U93" s="474">
        <v>0</v>
      </c>
      <c r="V93" s="474">
        <v>0</v>
      </c>
      <c r="W93" s="474">
        <v>0</v>
      </c>
      <c r="X93" s="474">
        <v>0</v>
      </c>
      <c r="Y93" s="474">
        <v>2.7708333333357587</v>
      </c>
      <c r="Z93" s="474">
        <v>3.5625</v>
      </c>
    </row>
    <row r="94" spans="1:26" s="475" customFormat="1">
      <c r="A94" s="475" t="s">
        <v>2043</v>
      </c>
      <c r="B94" s="475">
        <v>0.02</v>
      </c>
      <c r="C94" s="475">
        <v>0.69</v>
      </c>
      <c r="D94" s="475">
        <v>0</v>
      </c>
      <c r="E94" s="475">
        <v>0</v>
      </c>
      <c r="F94" s="475">
        <v>1.08</v>
      </c>
      <c r="G94" s="475">
        <v>2.27</v>
      </c>
      <c r="H94" s="475">
        <v>2.6</v>
      </c>
      <c r="I94" s="475">
        <v>6.56</v>
      </c>
      <c r="J94" s="475">
        <v>2.54</v>
      </c>
      <c r="K94" s="475">
        <v>2.6</v>
      </c>
      <c r="L94" s="475">
        <v>22.69</v>
      </c>
      <c r="M94" s="475">
        <v>2.54</v>
      </c>
      <c r="N94" s="475">
        <v>4.5999999999999996</v>
      </c>
      <c r="O94" s="475">
        <v>0</v>
      </c>
      <c r="P94" s="475">
        <v>0</v>
      </c>
      <c r="Q94" s="475">
        <v>0</v>
      </c>
      <c r="R94" s="475">
        <v>6.67</v>
      </c>
      <c r="S94" s="475">
        <v>3.67</v>
      </c>
      <c r="T94" s="475">
        <v>0</v>
      </c>
      <c r="U94" s="475">
        <v>0</v>
      </c>
      <c r="V94" s="475">
        <v>0</v>
      </c>
      <c r="W94" s="475">
        <v>5.19</v>
      </c>
      <c r="X94" s="475">
        <v>0</v>
      </c>
      <c r="Y94" s="475">
        <v>5.08</v>
      </c>
      <c r="Z94" s="475">
        <v>0.38</v>
      </c>
    </row>
    <row r="95" spans="1:26" s="475" customFormat="1">
      <c r="A95" s="475" t="s">
        <v>2052</v>
      </c>
      <c r="B95" s="474">
        <v>9.0416666666642413</v>
      </c>
      <c r="C95" s="474">
        <v>1.2291666666642413</v>
      </c>
      <c r="D95" s="474">
        <v>0</v>
      </c>
      <c r="E95" s="474">
        <v>0</v>
      </c>
      <c r="F95" s="474">
        <v>1.3958333333357587</v>
      </c>
      <c r="G95" s="474">
        <v>3.7916666666642413</v>
      </c>
      <c r="H95" s="474">
        <v>13.270833333335759</v>
      </c>
      <c r="I95" s="474">
        <v>3.8333333333284827</v>
      </c>
      <c r="J95" s="474">
        <v>3.1666666666715173</v>
      </c>
      <c r="K95" s="474">
        <v>3.0416666666642413</v>
      </c>
      <c r="L95" s="474">
        <v>5.0416666666642413</v>
      </c>
      <c r="M95" s="474">
        <v>8.4166666666715173</v>
      </c>
      <c r="N95" s="474">
        <v>3.7708333333284827</v>
      </c>
      <c r="O95" s="474">
        <v>0</v>
      </c>
      <c r="P95" s="474">
        <v>0</v>
      </c>
      <c r="Q95" s="474">
        <v>0</v>
      </c>
      <c r="R95" s="474">
        <v>6</v>
      </c>
      <c r="S95" s="474">
        <v>2.0208333333357587</v>
      </c>
      <c r="T95" s="474">
        <v>0</v>
      </c>
      <c r="U95" s="474">
        <v>0</v>
      </c>
      <c r="V95" s="474">
        <v>0</v>
      </c>
      <c r="W95" s="474">
        <v>4.8958333333357587</v>
      </c>
      <c r="X95" s="474">
        <v>0</v>
      </c>
      <c r="Y95" s="474">
        <v>7.71875</v>
      </c>
      <c r="Z95" s="474">
        <v>1.3020833333284827</v>
      </c>
    </row>
    <row r="96" spans="1:26">
      <c r="A96" s="475" t="s">
        <v>2034</v>
      </c>
      <c r="B96" s="475">
        <v>0</v>
      </c>
      <c r="C96" s="475">
        <v>1.04</v>
      </c>
      <c r="D96" s="475">
        <v>0</v>
      </c>
      <c r="E96" s="475">
        <v>0</v>
      </c>
      <c r="F96" s="475">
        <v>1.25</v>
      </c>
      <c r="G96" s="475">
        <v>1.96</v>
      </c>
      <c r="H96" s="475">
        <v>4.0999999999999996</v>
      </c>
      <c r="I96" s="475">
        <v>2.71</v>
      </c>
      <c r="J96" s="475">
        <v>2.92</v>
      </c>
      <c r="K96" s="475">
        <v>3</v>
      </c>
      <c r="L96" s="475">
        <v>15.88</v>
      </c>
      <c r="M96" s="475">
        <v>3.92</v>
      </c>
      <c r="N96" s="475">
        <v>3.77</v>
      </c>
      <c r="O96" s="475">
        <v>0</v>
      </c>
      <c r="P96" s="475">
        <v>0</v>
      </c>
      <c r="Q96" s="475">
        <v>0</v>
      </c>
      <c r="R96" s="475">
        <v>5.35</v>
      </c>
      <c r="S96" s="475">
        <v>3</v>
      </c>
      <c r="T96" s="475">
        <v>0</v>
      </c>
      <c r="U96" s="475">
        <v>0</v>
      </c>
      <c r="V96" s="475">
        <v>0</v>
      </c>
      <c r="W96" s="475">
        <v>4.4400000000000004</v>
      </c>
      <c r="X96" s="475">
        <v>0</v>
      </c>
      <c r="Y96" s="475">
        <v>8.6</v>
      </c>
      <c r="Z96" s="475">
        <v>0.31</v>
      </c>
    </row>
    <row r="97" spans="1:26" s="475" customFormat="1">
      <c r="A97" s="475" t="s">
        <v>2044</v>
      </c>
      <c r="B97" s="475">
        <v>0.08</v>
      </c>
      <c r="C97" s="475">
        <v>1.19</v>
      </c>
      <c r="D97" s="475">
        <v>0</v>
      </c>
      <c r="E97" s="475">
        <v>0</v>
      </c>
      <c r="F97" s="475">
        <v>1.07</v>
      </c>
      <c r="G97" s="475">
        <v>1.64</v>
      </c>
      <c r="H97" s="475">
        <v>6.04</v>
      </c>
      <c r="I97" s="475">
        <v>17.02</v>
      </c>
      <c r="J97" s="475">
        <v>2.81</v>
      </c>
      <c r="K97" s="475">
        <v>2.98</v>
      </c>
      <c r="L97" s="475">
        <v>10.98</v>
      </c>
      <c r="M97" s="475">
        <v>1.92</v>
      </c>
      <c r="N97" s="475">
        <v>3.67</v>
      </c>
      <c r="O97" s="475">
        <v>0</v>
      </c>
      <c r="P97" s="475">
        <v>0</v>
      </c>
      <c r="Q97" s="475">
        <v>0</v>
      </c>
      <c r="R97" s="475">
        <v>2.54</v>
      </c>
      <c r="S97" s="475">
        <v>1.88</v>
      </c>
      <c r="T97" s="475">
        <v>0</v>
      </c>
      <c r="U97" s="475">
        <v>0</v>
      </c>
      <c r="V97" s="475">
        <v>0</v>
      </c>
      <c r="W97" s="475">
        <v>2.5</v>
      </c>
      <c r="X97" s="475">
        <v>7.23</v>
      </c>
      <c r="Y97" s="475">
        <v>8.06</v>
      </c>
      <c r="Z97" s="475">
        <v>1.46</v>
      </c>
    </row>
    <row r="98" spans="1:26">
      <c r="A98" s="475" t="s">
        <v>348</v>
      </c>
      <c r="B98" s="475">
        <v>1.65</v>
      </c>
      <c r="C98" s="475">
        <v>2.15</v>
      </c>
      <c r="D98" s="475">
        <v>0.54</v>
      </c>
      <c r="E98" s="475">
        <v>2.33</v>
      </c>
      <c r="F98" s="475">
        <v>9.27</v>
      </c>
      <c r="G98" s="475">
        <v>2.06</v>
      </c>
      <c r="H98" s="475">
        <v>5.75</v>
      </c>
      <c r="I98" s="475">
        <v>0</v>
      </c>
      <c r="J98" s="475">
        <v>0</v>
      </c>
      <c r="K98" s="475">
        <v>5.27</v>
      </c>
      <c r="L98" s="475">
        <v>3.9</v>
      </c>
      <c r="M98" s="475">
        <v>10.73</v>
      </c>
      <c r="N98" s="475">
        <v>9.35</v>
      </c>
      <c r="O98" s="475">
        <v>39.81</v>
      </c>
      <c r="P98" s="475">
        <v>12.17</v>
      </c>
      <c r="Q98" s="475">
        <v>0</v>
      </c>
      <c r="R98" s="475">
        <v>26.05</v>
      </c>
      <c r="S98" s="475">
        <v>2.98</v>
      </c>
      <c r="T98" s="475">
        <v>2</v>
      </c>
      <c r="U98" s="475">
        <v>2</v>
      </c>
      <c r="V98" s="475">
        <v>2</v>
      </c>
      <c r="W98" s="475">
        <v>2.67</v>
      </c>
      <c r="X98" s="475">
        <v>22.9</v>
      </c>
      <c r="Y98" s="475">
        <v>7.29</v>
      </c>
      <c r="Z98" s="475">
        <v>0</v>
      </c>
    </row>
    <row r="99" spans="1:26">
      <c r="A99" s="475" t="s">
        <v>349</v>
      </c>
      <c r="B99" s="475">
        <v>1.65</v>
      </c>
      <c r="C99" s="475">
        <v>2.15</v>
      </c>
      <c r="D99" s="475">
        <v>0.54</v>
      </c>
      <c r="E99" s="475">
        <v>2.27</v>
      </c>
      <c r="F99" s="475">
        <v>9.27</v>
      </c>
      <c r="G99" s="475">
        <v>2.06</v>
      </c>
      <c r="H99" s="475">
        <v>5.75</v>
      </c>
      <c r="I99" s="475">
        <v>0</v>
      </c>
      <c r="J99" s="475">
        <v>0</v>
      </c>
      <c r="K99" s="475">
        <v>5.27</v>
      </c>
      <c r="L99" s="475">
        <v>3.9</v>
      </c>
      <c r="M99" s="475">
        <v>10.73</v>
      </c>
      <c r="N99" s="475">
        <v>9.35</v>
      </c>
      <c r="O99" s="475">
        <v>10</v>
      </c>
      <c r="P99" s="475">
        <v>2.71</v>
      </c>
      <c r="Q99" s="475">
        <v>0</v>
      </c>
      <c r="R99" s="475">
        <v>0</v>
      </c>
      <c r="S99" s="475">
        <v>0</v>
      </c>
      <c r="T99" s="475">
        <v>0</v>
      </c>
      <c r="U99" s="475">
        <v>0</v>
      </c>
      <c r="V99" s="475">
        <v>0</v>
      </c>
      <c r="W99" s="475">
        <v>0</v>
      </c>
      <c r="X99" s="475">
        <v>0</v>
      </c>
      <c r="Y99" s="475">
        <v>0</v>
      </c>
      <c r="Z99" s="475">
        <v>0</v>
      </c>
    </row>
    <row r="100" spans="1:26">
      <c r="A100" s="475" t="s">
        <v>350</v>
      </c>
      <c r="B100" s="475">
        <v>11.5</v>
      </c>
      <c r="C100" s="475">
        <v>1.1000000000000001</v>
      </c>
      <c r="D100" s="475">
        <v>0</v>
      </c>
      <c r="E100" s="475">
        <v>0</v>
      </c>
      <c r="F100" s="475">
        <v>3.65</v>
      </c>
      <c r="G100" s="475">
        <v>2.71</v>
      </c>
      <c r="H100" s="475">
        <v>11.21</v>
      </c>
      <c r="I100" s="475">
        <v>0</v>
      </c>
      <c r="J100" s="475">
        <v>0</v>
      </c>
      <c r="K100" s="475">
        <v>6.6</v>
      </c>
      <c r="L100" s="475">
        <v>3.83</v>
      </c>
      <c r="M100" s="475">
        <v>14.21</v>
      </c>
      <c r="N100" s="475">
        <v>9.02</v>
      </c>
      <c r="O100" s="475">
        <v>0</v>
      </c>
      <c r="P100" s="475">
        <v>0</v>
      </c>
      <c r="Q100" s="475">
        <v>0</v>
      </c>
      <c r="R100" s="475">
        <v>13.52</v>
      </c>
      <c r="S100" s="475">
        <v>11.42</v>
      </c>
      <c r="T100" s="475">
        <v>5</v>
      </c>
      <c r="U100" s="475">
        <v>4.08</v>
      </c>
      <c r="V100" s="475">
        <v>0</v>
      </c>
      <c r="W100" s="475">
        <v>12.54</v>
      </c>
      <c r="X100" s="475">
        <v>4.38</v>
      </c>
      <c r="Y100" s="475">
        <v>2.46</v>
      </c>
      <c r="Z100" s="475">
        <v>2.38</v>
      </c>
    </row>
    <row r="101" spans="1:26">
      <c r="A101" s="475" t="s">
        <v>2014</v>
      </c>
      <c r="B101" s="475">
        <v>6.17</v>
      </c>
      <c r="C101" s="475">
        <v>1.56</v>
      </c>
      <c r="D101" s="475">
        <v>0</v>
      </c>
      <c r="E101" s="475">
        <v>0</v>
      </c>
      <c r="F101" s="475">
        <v>2.02</v>
      </c>
      <c r="G101" s="475">
        <v>19.75</v>
      </c>
      <c r="H101" s="475">
        <v>32.17</v>
      </c>
      <c r="I101" s="475">
        <v>0</v>
      </c>
      <c r="J101" s="475">
        <v>0</v>
      </c>
      <c r="K101" s="475">
        <v>13.85</v>
      </c>
      <c r="L101" s="475">
        <v>3.92</v>
      </c>
      <c r="M101" s="475">
        <v>6.25</v>
      </c>
      <c r="N101" s="475">
        <v>6.52</v>
      </c>
      <c r="O101" s="475">
        <v>0</v>
      </c>
      <c r="P101" s="475">
        <v>0</v>
      </c>
      <c r="Q101" s="475">
        <v>0</v>
      </c>
      <c r="R101" s="475">
        <v>22.3</v>
      </c>
      <c r="S101" s="475">
        <v>4.2699999999999996</v>
      </c>
      <c r="T101" s="475">
        <v>0</v>
      </c>
      <c r="U101" s="475">
        <v>0</v>
      </c>
      <c r="V101" s="475">
        <v>0</v>
      </c>
      <c r="W101" s="475">
        <v>9.9</v>
      </c>
      <c r="X101" s="475">
        <v>18.43</v>
      </c>
      <c r="Y101" s="475">
        <v>8.1300000000000008</v>
      </c>
      <c r="Z101" s="475">
        <v>4.33</v>
      </c>
    </row>
    <row r="102" spans="1:26">
      <c r="A102" s="475" t="s">
        <v>351</v>
      </c>
      <c r="B102" s="475">
        <v>0.77</v>
      </c>
      <c r="C102" s="475">
        <v>2.15</v>
      </c>
      <c r="D102" s="475">
        <v>0.54</v>
      </c>
      <c r="E102" s="475">
        <v>2.27</v>
      </c>
      <c r="F102" s="475">
        <v>9.27</v>
      </c>
      <c r="G102" s="475">
        <v>2.06</v>
      </c>
      <c r="H102" s="475">
        <v>5.75</v>
      </c>
      <c r="I102" s="475">
        <v>0</v>
      </c>
      <c r="J102" s="475">
        <v>0</v>
      </c>
      <c r="K102" s="475">
        <v>5.27</v>
      </c>
      <c r="L102" s="475">
        <v>3.9</v>
      </c>
      <c r="M102" s="475">
        <v>10.73</v>
      </c>
      <c r="N102" s="475">
        <v>9.35</v>
      </c>
      <c r="O102" s="475">
        <v>25.38</v>
      </c>
      <c r="P102" s="475">
        <v>14.88</v>
      </c>
      <c r="Q102" s="475">
        <v>0</v>
      </c>
      <c r="R102" s="475">
        <v>29.33</v>
      </c>
      <c r="S102" s="475">
        <v>7.44</v>
      </c>
      <c r="T102" s="475">
        <v>0</v>
      </c>
      <c r="U102" s="475">
        <v>0</v>
      </c>
      <c r="V102" s="475">
        <v>0</v>
      </c>
      <c r="W102" s="475">
        <v>2.67</v>
      </c>
      <c r="X102" s="475">
        <v>0</v>
      </c>
      <c r="Y102" s="475">
        <v>2.88</v>
      </c>
      <c r="Z102" s="475">
        <v>0</v>
      </c>
    </row>
    <row r="103" spans="1:26">
      <c r="A103" s="475" t="s">
        <v>2016</v>
      </c>
      <c r="B103" s="475">
        <v>0</v>
      </c>
      <c r="C103" s="475">
        <v>1.71</v>
      </c>
      <c r="D103" s="475">
        <v>0</v>
      </c>
      <c r="E103" s="475">
        <v>0</v>
      </c>
      <c r="F103" s="475">
        <v>1.67</v>
      </c>
      <c r="G103" s="475">
        <v>1.06</v>
      </c>
      <c r="H103" s="475">
        <v>6</v>
      </c>
      <c r="I103" s="475">
        <v>0</v>
      </c>
      <c r="J103" s="475">
        <v>0</v>
      </c>
      <c r="K103" s="475">
        <v>15.71</v>
      </c>
      <c r="L103" s="475">
        <v>3.71</v>
      </c>
      <c r="M103" s="475">
        <v>0</v>
      </c>
      <c r="N103" s="475">
        <v>20.399999999999999</v>
      </c>
      <c r="O103" s="475">
        <v>10.48</v>
      </c>
      <c r="P103" s="475">
        <v>8.15</v>
      </c>
      <c r="Q103" s="475">
        <v>0</v>
      </c>
      <c r="R103" s="475">
        <v>11.33</v>
      </c>
      <c r="S103" s="475">
        <v>2.96</v>
      </c>
      <c r="T103" s="475">
        <v>0</v>
      </c>
      <c r="U103" s="475">
        <v>0</v>
      </c>
      <c r="V103" s="475">
        <v>0</v>
      </c>
      <c r="W103" s="475">
        <v>12.19</v>
      </c>
      <c r="X103" s="475">
        <v>2.94</v>
      </c>
      <c r="Y103" s="475">
        <v>1.25</v>
      </c>
      <c r="Z103" s="475">
        <v>0.94</v>
      </c>
    </row>
    <row r="104" spans="1:26">
      <c r="A104" s="475" t="s">
        <v>352</v>
      </c>
      <c r="B104" s="475">
        <v>0.28999999999999998</v>
      </c>
      <c r="C104" s="475">
        <v>1.1299999999999999</v>
      </c>
      <c r="D104" s="475">
        <v>0</v>
      </c>
      <c r="E104" s="475">
        <v>0</v>
      </c>
      <c r="F104" s="475">
        <v>2.06</v>
      </c>
      <c r="G104" s="475">
        <v>0.92</v>
      </c>
      <c r="H104" s="475">
        <v>1.58</v>
      </c>
      <c r="I104" s="475">
        <v>0</v>
      </c>
      <c r="J104" s="475">
        <v>0</v>
      </c>
      <c r="K104" s="475">
        <v>15.67</v>
      </c>
      <c r="L104" s="475">
        <v>4.96</v>
      </c>
      <c r="M104" s="475">
        <v>10.039999999999999</v>
      </c>
      <c r="N104" s="475">
        <v>8.02</v>
      </c>
      <c r="O104" s="475">
        <v>5.81</v>
      </c>
      <c r="P104" s="475">
        <v>4.1500000000000004</v>
      </c>
      <c r="Q104" s="475">
        <v>0</v>
      </c>
      <c r="R104" s="475">
        <v>9.75</v>
      </c>
      <c r="S104" s="475">
        <v>16.46</v>
      </c>
      <c r="T104" s="475">
        <v>5.17</v>
      </c>
      <c r="U104" s="475">
        <v>2.67</v>
      </c>
      <c r="V104" s="475">
        <v>0</v>
      </c>
      <c r="W104" s="475">
        <v>5.4</v>
      </c>
      <c r="X104" s="475">
        <v>4.38</v>
      </c>
      <c r="Y104" s="475">
        <v>1.35</v>
      </c>
      <c r="Z104" s="475">
        <v>0</v>
      </c>
    </row>
    <row r="105" spans="1:26">
      <c r="A105" s="475" t="s">
        <v>353</v>
      </c>
      <c r="B105" s="475">
        <v>20.96</v>
      </c>
      <c r="C105" s="475">
        <v>1.63</v>
      </c>
      <c r="D105" s="475">
        <v>0</v>
      </c>
      <c r="E105" s="475">
        <v>0</v>
      </c>
      <c r="F105" s="475">
        <v>2.85</v>
      </c>
      <c r="G105" s="475">
        <v>3.69</v>
      </c>
      <c r="H105" s="475">
        <v>8.35</v>
      </c>
      <c r="I105" s="475">
        <v>5.71</v>
      </c>
      <c r="J105" s="475">
        <v>4.63</v>
      </c>
      <c r="K105" s="475">
        <v>5.0999999999999996</v>
      </c>
      <c r="L105" s="475">
        <v>6.33</v>
      </c>
      <c r="M105" s="475">
        <v>8.19</v>
      </c>
      <c r="N105" s="475">
        <v>4.1900000000000004</v>
      </c>
      <c r="O105" s="475">
        <v>22.27</v>
      </c>
      <c r="P105" s="475">
        <v>5.79</v>
      </c>
      <c r="Q105" s="475">
        <v>11.67</v>
      </c>
      <c r="R105" s="475">
        <v>3.96</v>
      </c>
      <c r="S105" s="475">
        <v>6.98</v>
      </c>
      <c r="T105" s="475">
        <v>3.4</v>
      </c>
      <c r="U105" s="475">
        <v>11.54</v>
      </c>
      <c r="V105" s="475">
        <v>0</v>
      </c>
      <c r="W105" s="475">
        <v>23</v>
      </c>
      <c r="X105" s="475">
        <v>1.02</v>
      </c>
      <c r="Y105" s="475">
        <v>2.31</v>
      </c>
      <c r="Z105" s="475">
        <v>2.83</v>
      </c>
    </row>
    <row r="106" spans="1:26">
      <c r="A106" s="475" t="s">
        <v>2015</v>
      </c>
      <c r="B106" s="475">
        <v>7.85</v>
      </c>
      <c r="C106" s="475">
        <v>0.83</v>
      </c>
      <c r="D106" s="475">
        <v>0</v>
      </c>
      <c r="E106" s="475">
        <v>0</v>
      </c>
      <c r="F106" s="475">
        <v>2.71</v>
      </c>
      <c r="G106" s="475">
        <v>2.6</v>
      </c>
      <c r="H106" s="475">
        <v>16.850000000000001</v>
      </c>
      <c r="I106" s="475">
        <v>3.6</v>
      </c>
      <c r="J106" s="475">
        <v>3.69</v>
      </c>
      <c r="K106" s="475">
        <v>4.13</v>
      </c>
      <c r="L106" s="475">
        <v>7.81</v>
      </c>
      <c r="M106" s="475">
        <v>3.23</v>
      </c>
      <c r="N106" s="475">
        <v>7.63</v>
      </c>
      <c r="O106" s="475">
        <v>3.65</v>
      </c>
      <c r="P106" s="475">
        <v>0</v>
      </c>
      <c r="Q106" s="475">
        <v>0</v>
      </c>
      <c r="R106" s="475">
        <v>5.73</v>
      </c>
      <c r="S106" s="475">
        <v>2.79</v>
      </c>
      <c r="T106" s="475">
        <v>0</v>
      </c>
      <c r="U106" s="475">
        <v>0</v>
      </c>
      <c r="V106" s="475">
        <v>0</v>
      </c>
      <c r="W106" s="475">
        <v>7.48</v>
      </c>
      <c r="X106" s="475">
        <v>2.83</v>
      </c>
      <c r="Y106" s="475">
        <v>1.33</v>
      </c>
      <c r="Z106" s="475">
        <v>1.96</v>
      </c>
    </row>
    <row r="107" spans="1:26">
      <c r="A107" s="475" t="s">
        <v>354</v>
      </c>
      <c r="B107" s="475">
        <v>4.5199999999999996</v>
      </c>
      <c r="C107" s="475">
        <v>1</v>
      </c>
      <c r="D107" s="475">
        <v>0</v>
      </c>
      <c r="E107" s="475">
        <v>0</v>
      </c>
      <c r="F107" s="475">
        <v>4.5199999999999996</v>
      </c>
      <c r="G107" s="475">
        <v>3.85</v>
      </c>
      <c r="H107" s="475">
        <v>25.73</v>
      </c>
      <c r="I107" s="475">
        <v>6.79</v>
      </c>
      <c r="J107" s="475">
        <v>18.75</v>
      </c>
      <c r="K107" s="475">
        <v>3.79</v>
      </c>
      <c r="L107" s="475">
        <v>4.79</v>
      </c>
      <c r="M107" s="475">
        <v>20.58</v>
      </c>
      <c r="N107" s="475">
        <v>5.83</v>
      </c>
      <c r="O107" s="475">
        <v>22.71</v>
      </c>
      <c r="P107" s="475">
        <v>9.85</v>
      </c>
      <c r="Q107" s="475">
        <v>10.83</v>
      </c>
      <c r="R107" s="475">
        <v>3.08</v>
      </c>
      <c r="S107" s="475">
        <v>9.65</v>
      </c>
      <c r="T107" s="475">
        <v>56.21</v>
      </c>
      <c r="U107" s="475">
        <v>18.690000000000001</v>
      </c>
      <c r="V107" s="475">
        <v>0</v>
      </c>
      <c r="W107" s="475">
        <v>7.63</v>
      </c>
      <c r="X107" s="475">
        <v>0.65</v>
      </c>
      <c r="Y107" s="475">
        <v>1.73</v>
      </c>
      <c r="Z107" s="475">
        <v>2.31</v>
      </c>
    </row>
    <row r="108" spans="1:26">
      <c r="A108" s="475" t="s">
        <v>355</v>
      </c>
      <c r="B108" s="475">
        <v>0.73</v>
      </c>
      <c r="C108" s="475">
        <v>1.38</v>
      </c>
      <c r="D108" s="475">
        <v>0</v>
      </c>
      <c r="E108" s="475">
        <v>0</v>
      </c>
      <c r="F108" s="475">
        <v>3.27</v>
      </c>
      <c r="G108" s="475">
        <v>2.58</v>
      </c>
      <c r="H108" s="475">
        <v>1.92</v>
      </c>
      <c r="I108" s="475">
        <v>6.36</v>
      </c>
      <c r="J108" s="475">
        <v>4.9400000000000004</v>
      </c>
      <c r="K108" s="475">
        <v>6.42</v>
      </c>
      <c r="L108" s="475">
        <v>5.63</v>
      </c>
      <c r="M108" s="475">
        <v>32.19</v>
      </c>
      <c r="N108" s="475">
        <v>19.149999999999999</v>
      </c>
      <c r="O108" s="475">
        <v>23.73</v>
      </c>
      <c r="P108" s="475">
        <v>8</v>
      </c>
      <c r="Q108" s="475">
        <v>0</v>
      </c>
      <c r="R108" s="475">
        <v>3.94</v>
      </c>
      <c r="S108" s="475">
        <v>11.27</v>
      </c>
      <c r="T108" s="475">
        <v>3.94</v>
      </c>
      <c r="U108" s="475">
        <v>14.31</v>
      </c>
      <c r="V108" s="475">
        <v>0</v>
      </c>
      <c r="W108" s="475">
        <v>6.27</v>
      </c>
      <c r="X108" s="475">
        <v>1.27</v>
      </c>
      <c r="Y108" s="475">
        <v>0</v>
      </c>
      <c r="Z108" s="475">
        <v>0</v>
      </c>
    </row>
    <row r="109" spans="1:26" s="464" customFormat="1">
      <c r="A109" s="475" t="s">
        <v>2004</v>
      </c>
      <c r="B109" s="475">
        <v>5.83</v>
      </c>
      <c r="C109" s="475">
        <v>1.58</v>
      </c>
      <c r="D109" s="475">
        <v>1.44</v>
      </c>
      <c r="E109" s="475">
        <v>7.02</v>
      </c>
      <c r="F109" s="475">
        <v>3.92</v>
      </c>
      <c r="G109" s="475">
        <v>2.29</v>
      </c>
      <c r="H109" s="475">
        <v>14.15</v>
      </c>
      <c r="I109" s="475">
        <v>4.8499999999999996</v>
      </c>
      <c r="J109" s="475">
        <v>6.56</v>
      </c>
      <c r="K109" s="475">
        <v>4.5999999999999996</v>
      </c>
      <c r="L109" s="475">
        <v>7.06</v>
      </c>
      <c r="M109" s="475">
        <v>5.33</v>
      </c>
      <c r="N109" s="475">
        <v>16.940000000000001</v>
      </c>
      <c r="O109" s="475">
        <v>7.67</v>
      </c>
      <c r="P109" s="475">
        <v>5.77</v>
      </c>
      <c r="Q109" s="475">
        <v>0</v>
      </c>
      <c r="R109" s="475">
        <v>41.65</v>
      </c>
      <c r="S109" s="475">
        <v>3.23</v>
      </c>
      <c r="T109" s="475">
        <v>0</v>
      </c>
      <c r="U109" s="475">
        <v>0</v>
      </c>
      <c r="V109" s="475">
        <v>0</v>
      </c>
      <c r="W109" s="475">
        <v>13.06</v>
      </c>
      <c r="X109" s="475">
        <v>0</v>
      </c>
      <c r="Y109" s="475">
        <v>3.56</v>
      </c>
      <c r="Z109" s="475">
        <v>2.29</v>
      </c>
    </row>
    <row r="110" spans="1:26" s="475" customFormat="1">
      <c r="A110" s="475" t="s">
        <v>2046</v>
      </c>
      <c r="B110" s="474">
        <v>7.4166666666642413</v>
      </c>
      <c r="C110" s="474">
        <v>1.5</v>
      </c>
      <c r="D110" s="474">
        <v>0</v>
      </c>
      <c r="E110" s="474">
        <v>0</v>
      </c>
      <c r="F110" s="474">
        <v>2.1041666666715173</v>
      </c>
      <c r="G110" s="474">
        <v>2.5</v>
      </c>
      <c r="H110" s="474">
        <v>4.4583333333284827</v>
      </c>
      <c r="I110" s="474">
        <v>3.4791666666715173</v>
      </c>
      <c r="J110" s="474">
        <v>4.9166666666642413</v>
      </c>
      <c r="K110" s="474">
        <v>7</v>
      </c>
      <c r="L110" s="474">
        <v>6.4583333333357587</v>
      </c>
      <c r="M110" s="474">
        <v>2.7291666666642413</v>
      </c>
      <c r="N110" s="474">
        <v>4.5416666666642413</v>
      </c>
      <c r="O110" s="474">
        <v>17.729166666671517</v>
      </c>
      <c r="P110" s="474">
        <v>4.7291666666642413</v>
      </c>
      <c r="Q110" s="474">
        <v>0</v>
      </c>
      <c r="R110" s="474">
        <v>8.7291666666642413</v>
      </c>
      <c r="S110" s="474">
        <v>3.1041666666715173</v>
      </c>
      <c r="T110" s="474">
        <v>0</v>
      </c>
      <c r="U110" s="474">
        <v>0</v>
      </c>
      <c r="V110" s="474">
        <v>0</v>
      </c>
      <c r="W110" s="474">
        <v>2.875</v>
      </c>
      <c r="X110" s="474">
        <v>0</v>
      </c>
      <c r="Y110" s="474">
        <v>9.4583333333284827</v>
      </c>
      <c r="Z110" s="474">
        <v>0.1875</v>
      </c>
    </row>
    <row r="111" spans="1:26" s="475" customFormat="1">
      <c r="A111" s="475" t="s">
        <v>2117</v>
      </c>
      <c r="B111" s="474">
        <v>7.8020833333284827</v>
      </c>
      <c r="C111" s="474">
        <v>1.3333333333357587</v>
      </c>
      <c r="D111" s="474">
        <v>0</v>
      </c>
      <c r="E111" s="474">
        <v>0</v>
      </c>
      <c r="F111" s="474">
        <v>3.65625</v>
      </c>
      <c r="G111" s="474">
        <v>2.5520833333357587</v>
      </c>
      <c r="H111" s="474">
        <v>2.8229166666642413</v>
      </c>
      <c r="I111" s="474">
        <v>0</v>
      </c>
      <c r="J111" s="474">
        <v>0</v>
      </c>
      <c r="K111" s="474">
        <v>5.5208333333357604</v>
      </c>
      <c r="L111" s="474">
        <v>4.8125</v>
      </c>
      <c r="M111" s="474">
        <v>11.46875</v>
      </c>
      <c r="N111" s="474">
        <v>11.708333333335759</v>
      </c>
      <c r="O111" s="474">
        <v>9.0729166666642413</v>
      </c>
      <c r="P111" s="474">
        <v>6.1770833333357587</v>
      </c>
      <c r="Q111" s="474">
        <v>0</v>
      </c>
      <c r="R111" s="474">
        <v>32.364583333328483</v>
      </c>
      <c r="S111" s="474">
        <v>4.9895833333357587</v>
      </c>
      <c r="T111" s="474">
        <v>27.59375</v>
      </c>
      <c r="U111" s="474">
        <v>2.3645833333357587</v>
      </c>
      <c r="V111" s="474">
        <v>0</v>
      </c>
      <c r="W111" s="474">
        <v>3.75</v>
      </c>
      <c r="X111" s="474">
        <v>23.260416666664241</v>
      </c>
      <c r="Y111" s="474">
        <v>2.28125</v>
      </c>
      <c r="Z111" s="474">
        <v>1.4270833333357587</v>
      </c>
    </row>
    <row r="112" spans="1:26">
      <c r="A112" s="475" t="s">
        <v>356</v>
      </c>
      <c r="B112" s="475">
        <v>1</v>
      </c>
      <c r="C112" s="475">
        <v>1</v>
      </c>
      <c r="D112" s="475">
        <v>0</v>
      </c>
      <c r="E112" s="475">
        <v>0</v>
      </c>
      <c r="F112" s="475">
        <v>1</v>
      </c>
      <c r="G112" s="475">
        <v>3</v>
      </c>
      <c r="H112" s="475">
        <v>10</v>
      </c>
      <c r="I112" s="475">
        <v>2</v>
      </c>
      <c r="J112" s="475">
        <v>5</v>
      </c>
      <c r="K112" s="475">
        <v>10</v>
      </c>
      <c r="L112" s="475">
        <v>9</v>
      </c>
      <c r="M112" s="475">
        <v>9</v>
      </c>
      <c r="N112" s="475">
        <v>16</v>
      </c>
      <c r="O112" s="475">
        <v>8</v>
      </c>
      <c r="P112" s="475">
        <v>30</v>
      </c>
      <c r="Q112" s="475">
        <v>0</v>
      </c>
      <c r="R112" s="475">
        <v>0</v>
      </c>
      <c r="S112" s="475">
        <v>0</v>
      </c>
      <c r="T112" s="475">
        <v>0</v>
      </c>
      <c r="U112" s="475">
        <v>0</v>
      </c>
      <c r="V112" s="475">
        <v>11</v>
      </c>
      <c r="W112" s="475">
        <v>0</v>
      </c>
      <c r="X112" s="475">
        <v>8</v>
      </c>
      <c r="Y112" s="475">
        <v>6</v>
      </c>
      <c r="Z112" s="475">
        <v>1</v>
      </c>
    </row>
    <row r="113" spans="1:26">
      <c r="A113" s="475" t="s">
        <v>2029</v>
      </c>
      <c r="B113" s="475">
        <v>0.7</v>
      </c>
      <c r="C113" s="475">
        <v>3</v>
      </c>
      <c r="D113" s="475">
        <v>1.1000000000000001</v>
      </c>
      <c r="E113" s="475">
        <v>0.8</v>
      </c>
      <c r="F113" s="475">
        <v>4.3</v>
      </c>
      <c r="G113" s="475">
        <v>1.3</v>
      </c>
      <c r="H113" s="475">
        <v>6.1</v>
      </c>
      <c r="I113" s="475">
        <v>2.5</v>
      </c>
      <c r="J113" s="475">
        <v>3.1</v>
      </c>
      <c r="K113" s="475">
        <v>2.5</v>
      </c>
      <c r="L113" s="475">
        <v>9</v>
      </c>
      <c r="M113" s="475">
        <v>11.6</v>
      </c>
      <c r="N113" s="475">
        <v>5.9</v>
      </c>
      <c r="O113" s="475">
        <v>0</v>
      </c>
      <c r="P113" s="475">
        <v>0</v>
      </c>
      <c r="Q113" s="475">
        <v>0</v>
      </c>
      <c r="R113" s="475">
        <v>6.09</v>
      </c>
      <c r="S113" s="475">
        <v>0</v>
      </c>
      <c r="T113" s="475">
        <v>0</v>
      </c>
      <c r="U113" s="475">
        <v>0</v>
      </c>
      <c r="V113" s="475">
        <v>0</v>
      </c>
      <c r="W113" s="475">
        <v>0</v>
      </c>
      <c r="X113" s="475">
        <v>15.36</v>
      </c>
      <c r="Y113" s="475">
        <v>8.6</v>
      </c>
      <c r="Z113" s="475">
        <v>1.6</v>
      </c>
    </row>
    <row r="114" spans="1:26">
      <c r="A114" s="475" t="s">
        <v>357</v>
      </c>
      <c r="B114" s="475">
        <v>2</v>
      </c>
      <c r="C114" s="475">
        <v>0.5</v>
      </c>
      <c r="D114" s="475">
        <v>0</v>
      </c>
      <c r="E114" s="475">
        <v>0</v>
      </c>
      <c r="F114" s="475">
        <v>1.5</v>
      </c>
      <c r="G114" s="475">
        <v>8</v>
      </c>
      <c r="H114" s="475">
        <v>4</v>
      </c>
      <c r="I114" s="475">
        <v>0</v>
      </c>
      <c r="J114" s="475">
        <v>0</v>
      </c>
      <c r="K114" s="475">
        <v>0</v>
      </c>
      <c r="L114" s="475">
        <v>0</v>
      </c>
      <c r="M114" s="475">
        <v>3</v>
      </c>
      <c r="N114" s="475">
        <v>4</v>
      </c>
      <c r="O114" s="475">
        <v>0</v>
      </c>
      <c r="P114" s="475">
        <v>0</v>
      </c>
      <c r="Q114" s="475">
        <v>0</v>
      </c>
      <c r="R114" s="475">
        <v>0</v>
      </c>
      <c r="S114" s="475">
        <v>0</v>
      </c>
      <c r="T114" s="475">
        <v>0</v>
      </c>
      <c r="U114" s="475">
        <v>0</v>
      </c>
      <c r="V114" s="475">
        <v>7</v>
      </c>
      <c r="W114" s="475">
        <v>0</v>
      </c>
      <c r="X114" s="475">
        <v>2</v>
      </c>
      <c r="Y114" s="475">
        <v>3.5</v>
      </c>
      <c r="Z114" s="475">
        <v>4</v>
      </c>
    </row>
    <row r="115" spans="1:26">
      <c r="A115" s="475" t="s">
        <v>358</v>
      </c>
      <c r="B115" s="475">
        <v>0.15</v>
      </c>
      <c r="C115" s="475">
        <v>1.19</v>
      </c>
      <c r="D115" s="475">
        <v>0</v>
      </c>
      <c r="E115" s="475">
        <v>0</v>
      </c>
      <c r="F115" s="475">
        <v>1.33</v>
      </c>
      <c r="G115" s="475">
        <v>1.1299999999999999</v>
      </c>
      <c r="H115" s="475">
        <v>11.5</v>
      </c>
      <c r="I115" s="475">
        <v>7.4</v>
      </c>
      <c r="J115" s="475">
        <v>9.06</v>
      </c>
      <c r="K115" s="475">
        <v>6.02</v>
      </c>
      <c r="L115" s="475">
        <v>4.29</v>
      </c>
      <c r="M115" s="475">
        <v>0</v>
      </c>
      <c r="N115" s="475">
        <v>0</v>
      </c>
      <c r="O115" s="475">
        <v>19.059999999999999</v>
      </c>
      <c r="P115" s="475">
        <v>6.13</v>
      </c>
      <c r="Q115" s="475">
        <v>0</v>
      </c>
      <c r="R115" s="475">
        <v>10.23</v>
      </c>
      <c r="S115" s="475">
        <v>3.67</v>
      </c>
      <c r="T115" s="475">
        <v>0</v>
      </c>
      <c r="U115" s="475">
        <v>0</v>
      </c>
      <c r="V115" s="475">
        <v>24.46</v>
      </c>
      <c r="W115" s="475">
        <v>0</v>
      </c>
      <c r="X115" s="475">
        <v>13.46</v>
      </c>
      <c r="Y115" s="475">
        <v>3.94</v>
      </c>
      <c r="Z115" s="475">
        <v>1.94</v>
      </c>
    </row>
    <row r="116" spans="1:26">
      <c r="A116" s="475" t="s">
        <v>359</v>
      </c>
      <c r="B116" s="475">
        <v>8.83</v>
      </c>
      <c r="C116" s="475">
        <v>0.48</v>
      </c>
      <c r="D116" s="475">
        <v>0</v>
      </c>
      <c r="E116" s="475">
        <v>0</v>
      </c>
      <c r="F116" s="475">
        <v>1.38</v>
      </c>
      <c r="G116" s="475">
        <v>3.44</v>
      </c>
      <c r="H116" s="475">
        <v>3.56</v>
      </c>
      <c r="I116" s="475">
        <v>3.94</v>
      </c>
      <c r="J116" s="475">
        <v>4.96</v>
      </c>
      <c r="K116" s="475">
        <v>4.63</v>
      </c>
      <c r="L116" s="475">
        <v>7.35</v>
      </c>
      <c r="M116" s="475">
        <v>0</v>
      </c>
      <c r="N116" s="475">
        <v>0</v>
      </c>
      <c r="O116" s="475">
        <v>4</v>
      </c>
      <c r="P116" s="475">
        <v>10.52</v>
      </c>
      <c r="Q116" s="475">
        <v>0</v>
      </c>
      <c r="R116" s="475">
        <v>1.92</v>
      </c>
      <c r="S116" s="475">
        <v>22.77</v>
      </c>
      <c r="T116" s="475">
        <v>68.709999999999994</v>
      </c>
      <c r="U116" s="475">
        <v>7.94</v>
      </c>
      <c r="V116" s="475">
        <v>6.58</v>
      </c>
      <c r="W116" s="475">
        <v>0</v>
      </c>
      <c r="X116" s="475">
        <v>9.0399999999999991</v>
      </c>
      <c r="Y116" s="475">
        <v>10.98</v>
      </c>
      <c r="Z116" s="475">
        <v>1.33</v>
      </c>
    </row>
    <row r="117" spans="1:26">
      <c r="A117" s="475" t="s">
        <v>360</v>
      </c>
      <c r="B117" s="475">
        <v>1</v>
      </c>
      <c r="C117" s="475">
        <v>1</v>
      </c>
      <c r="D117" s="475">
        <v>1</v>
      </c>
      <c r="E117" s="475">
        <v>2</v>
      </c>
      <c r="F117" s="475">
        <v>3</v>
      </c>
      <c r="G117" s="475">
        <v>14</v>
      </c>
      <c r="H117" s="475">
        <v>0</v>
      </c>
      <c r="I117" s="475">
        <v>3</v>
      </c>
      <c r="J117" s="475">
        <v>5</v>
      </c>
      <c r="K117" s="475">
        <v>0</v>
      </c>
      <c r="L117" s="475">
        <v>0</v>
      </c>
      <c r="M117" s="475">
        <v>9</v>
      </c>
      <c r="N117" s="475">
        <v>6</v>
      </c>
      <c r="O117" s="475">
        <v>38</v>
      </c>
      <c r="P117" s="475">
        <v>11</v>
      </c>
      <c r="Q117" s="475">
        <v>0</v>
      </c>
      <c r="R117" s="475">
        <v>2</v>
      </c>
      <c r="S117" s="475">
        <v>11</v>
      </c>
      <c r="T117" s="475">
        <v>4</v>
      </c>
      <c r="U117" s="475">
        <v>8</v>
      </c>
      <c r="V117" s="475">
        <v>18</v>
      </c>
      <c r="W117" s="475">
        <v>0</v>
      </c>
      <c r="X117" s="475">
        <v>13</v>
      </c>
      <c r="Y117" s="475">
        <v>7</v>
      </c>
      <c r="Z117" s="475">
        <v>0</v>
      </c>
    </row>
    <row r="118" spans="1:26">
      <c r="A118" s="475" t="s">
        <v>361</v>
      </c>
      <c r="B118" s="475">
        <v>1.67</v>
      </c>
      <c r="C118" s="475">
        <v>2.46</v>
      </c>
      <c r="D118" s="475">
        <v>0</v>
      </c>
      <c r="E118" s="475">
        <v>0</v>
      </c>
      <c r="F118" s="475">
        <v>2.23</v>
      </c>
      <c r="G118" s="475">
        <v>2.5</v>
      </c>
      <c r="H118" s="475">
        <v>7.71</v>
      </c>
      <c r="I118" s="475">
        <v>3.27</v>
      </c>
      <c r="J118" s="475">
        <v>6.33</v>
      </c>
      <c r="K118" s="475">
        <v>5.79</v>
      </c>
      <c r="L118" s="475">
        <v>4.8099999999999996</v>
      </c>
      <c r="M118" s="475">
        <v>6.77</v>
      </c>
      <c r="N118" s="475">
        <v>20.5</v>
      </c>
      <c r="O118" s="475">
        <v>8.23</v>
      </c>
      <c r="P118" s="475">
        <v>5.65</v>
      </c>
      <c r="Q118" s="475">
        <v>0</v>
      </c>
      <c r="R118" s="475">
        <v>0</v>
      </c>
      <c r="S118" s="475">
        <v>0</v>
      </c>
      <c r="T118" s="475">
        <v>0</v>
      </c>
      <c r="U118" s="475">
        <v>0</v>
      </c>
      <c r="V118" s="475">
        <v>5.92</v>
      </c>
      <c r="W118" s="475">
        <v>0</v>
      </c>
      <c r="X118" s="475">
        <v>1.31</v>
      </c>
      <c r="Y118" s="475">
        <v>3.6</v>
      </c>
      <c r="Z118" s="475">
        <v>3.29</v>
      </c>
    </row>
    <row r="119" spans="1:26" s="475" customFormat="1">
      <c r="A119" s="475" t="s">
        <v>18477</v>
      </c>
      <c r="B119" s="475">
        <v>2.75</v>
      </c>
      <c r="C119" s="475">
        <v>1.54</v>
      </c>
      <c r="D119" s="475">
        <v>0.4</v>
      </c>
      <c r="E119" s="475">
        <v>0.42</v>
      </c>
      <c r="F119" s="475">
        <v>1.79</v>
      </c>
      <c r="G119" s="475">
        <v>0.9</v>
      </c>
      <c r="H119" s="475">
        <v>4.0599999999999996</v>
      </c>
      <c r="I119" s="475">
        <v>19.5</v>
      </c>
      <c r="J119" s="475">
        <v>2.5</v>
      </c>
      <c r="K119" s="475">
        <v>3.52</v>
      </c>
      <c r="L119" s="475">
        <v>3.4</v>
      </c>
      <c r="M119" s="475">
        <v>26.21</v>
      </c>
      <c r="N119" s="475">
        <v>4.3499999999999996</v>
      </c>
      <c r="O119" s="475">
        <v>4.0599999999999996</v>
      </c>
      <c r="P119" s="475">
        <v>16.309999999999999</v>
      </c>
      <c r="Q119" s="475">
        <v>0</v>
      </c>
      <c r="R119" s="475">
        <v>43.02</v>
      </c>
      <c r="S119" s="475">
        <v>6.52</v>
      </c>
      <c r="T119" s="475">
        <v>9.7899999999999991</v>
      </c>
      <c r="U119" s="475">
        <v>0</v>
      </c>
      <c r="V119" s="475">
        <v>0</v>
      </c>
      <c r="W119" s="475">
        <v>0</v>
      </c>
      <c r="X119" s="475">
        <v>0</v>
      </c>
      <c r="Y119" s="475">
        <v>7.92</v>
      </c>
      <c r="Z119" s="475">
        <v>3.94</v>
      </c>
    </row>
    <row r="120" spans="1:26">
      <c r="A120" s="475" t="s">
        <v>362</v>
      </c>
      <c r="B120" s="475">
        <v>0</v>
      </c>
      <c r="C120" s="475">
        <v>1</v>
      </c>
      <c r="D120" s="475">
        <v>0</v>
      </c>
      <c r="E120" s="475">
        <v>0</v>
      </c>
      <c r="F120" s="475">
        <v>2</v>
      </c>
      <c r="G120" s="475">
        <v>3</v>
      </c>
      <c r="H120" s="475">
        <v>3</v>
      </c>
      <c r="I120" s="475">
        <v>0</v>
      </c>
      <c r="J120" s="475">
        <v>0</v>
      </c>
      <c r="K120" s="475">
        <v>3</v>
      </c>
      <c r="L120" s="475">
        <v>4</v>
      </c>
      <c r="M120" s="475">
        <v>0</v>
      </c>
      <c r="N120" s="475">
        <v>0</v>
      </c>
      <c r="O120" s="475">
        <v>5</v>
      </c>
      <c r="P120" s="475">
        <v>3</v>
      </c>
      <c r="Q120" s="475">
        <v>0</v>
      </c>
      <c r="R120" s="475">
        <v>0</v>
      </c>
      <c r="S120" s="475">
        <v>0</v>
      </c>
      <c r="T120" s="475">
        <v>0</v>
      </c>
      <c r="U120" s="475">
        <v>0</v>
      </c>
      <c r="V120" s="475">
        <v>6</v>
      </c>
      <c r="W120" s="475">
        <v>0</v>
      </c>
      <c r="X120" s="475">
        <v>7</v>
      </c>
      <c r="Y120" s="475">
        <v>0</v>
      </c>
      <c r="Z120" s="475">
        <v>0</v>
      </c>
    </row>
    <row r="121" spans="1:26">
      <c r="A121" s="475" t="s">
        <v>233</v>
      </c>
      <c r="B121" s="475">
        <v>1</v>
      </c>
      <c r="C121" s="475">
        <v>2</v>
      </c>
      <c r="D121" s="475">
        <v>0</v>
      </c>
      <c r="E121" s="475">
        <v>0</v>
      </c>
      <c r="F121" s="475">
        <v>7</v>
      </c>
      <c r="G121" s="475">
        <v>4</v>
      </c>
      <c r="H121" s="475">
        <v>12</v>
      </c>
      <c r="I121" s="475">
        <v>0</v>
      </c>
      <c r="J121" s="475">
        <v>0</v>
      </c>
      <c r="K121" s="475">
        <v>11</v>
      </c>
      <c r="L121" s="475">
        <v>17</v>
      </c>
      <c r="M121" s="475">
        <v>13</v>
      </c>
      <c r="N121" s="475">
        <v>8</v>
      </c>
      <c r="O121" s="475">
        <v>35</v>
      </c>
      <c r="P121" s="475">
        <v>7</v>
      </c>
      <c r="Q121" s="475">
        <v>0</v>
      </c>
      <c r="R121" s="475">
        <v>12</v>
      </c>
      <c r="S121" s="475">
        <v>5</v>
      </c>
      <c r="T121" s="475">
        <v>0</v>
      </c>
      <c r="U121" s="475">
        <v>0</v>
      </c>
      <c r="V121" s="475">
        <v>3</v>
      </c>
      <c r="W121" s="475">
        <v>0</v>
      </c>
      <c r="X121" s="475">
        <v>10</v>
      </c>
      <c r="Y121" s="475">
        <v>5</v>
      </c>
      <c r="Z121" s="475">
        <v>0</v>
      </c>
    </row>
  </sheetData>
  <pageMargins left="0.7" right="0.7" top="0.75" bottom="0.75" header="0.3" footer="0.3"/>
  <pageSetup scale="56" orientation="portrait" r:id="rId1"/>
  <headerFooter>
    <oddHeader>&amp;CWell Monitoring - Development</oddHeader>
  </headerFooter>
  <legacyDrawing r:id="rId2"/>
  <tableParts count="1">
    <tablePart r:id="rId3"/>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0">
    <tabColor theme="0" tint="-0.34998626667073579"/>
  </sheetPr>
  <dimension ref="A1:AA121"/>
  <sheetViews>
    <sheetView topLeftCell="A40" workbookViewId="0">
      <pane xSplit="1" topLeftCell="B1" activePane="topRight" state="frozen"/>
      <selection activeCell="H20" sqref="H20"/>
      <selection pane="topRight" activeCell="C70" sqref="C70"/>
    </sheetView>
  </sheetViews>
  <sheetFormatPr defaultColWidth="9.109375" defaultRowHeight="14.4"/>
  <cols>
    <col min="1" max="1" width="21" style="110" bestFit="1" customWidth="1"/>
    <col min="2" max="2" width="12.109375" style="110" bestFit="1" customWidth="1"/>
    <col min="3" max="3" width="9.6640625" style="110" bestFit="1" customWidth="1"/>
    <col min="4" max="4" width="13.6640625" style="110" bestFit="1" customWidth="1"/>
    <col min="5" max="5" width="16.6640625" style="110" bestFit="1" customWidth="1"/>
    <col min="6" max="6" width="13" style="110" bestFit="1" customWidth="1"/>
    <col min="7" max="7" width="16" style="110" bestFit="1" customWidth="1"/>
    <col min="8" max="8" width="12" style="110" bestFit="1" customWidth="1"/>
    <col min="9" max="9" width="17.6640625" style="110" bestFit="1" customWidth="1"/>
    <col min="10" max="10" width="20.6640625" style="110" bestFit="1" customWidth="1"/>
    <col min="11" max="11" width="17.6640625" style="110" bestFit="1" customWidth="1"/>
    <col min="12" max="12" width="20.6640625" style="110" bestFit="1" customWidth="1"/>
    <col min="13" max="13" width="17.6640625" style="110" bestFit="1" customWidth="1"/>
    <col min="14" max="14" width="20.6640625" style="110" bestFit="1" customWidth="1"/>
    <col min="15" max="15" width="17.6640625" style="110" bestFit="1" customWidth="1"/>
    <col min="16" max="16" width="20.6640625" style="110" bestFit="1" customWidth="1"/>
    <col min="17" max="17" width="16.33203125" style="110" customWidth="1"/>
    <col min="18" max="18" width="18" style="110" bestFit="1" customWidth="1"/>
    <col min="19" max="19" width="21" style="110" bestFit="1" customWidth="1"/>
    <col min="20" max="20" width="18" style="110" bestFit="1" customWidth="1"/>
    <col min="21" max="21" width="21" style="110" bestFit="1" customWidth="1"/>
    <col min="22" max="22" width="16.33203125" style="110" bestFit="1" customWidth="1"/>
    <col min="23" max="23" width="9.109375" style="110"/>
    <col min="24" max="24" width="10.88671875" style="110" bestFit="1" customWidth="1"/>
    <col min="25" max="25" width="16" style="110" bestFit="1" customWidth="1"/>
    <col min="26" max="26" width="14.44140625" style="110" bestFit="1" customWidth="1"/>
    <col min="27" max="27" width="12.6640625" style="110" bestFit="1" customWidth="1"/>
    <col min="28" max="16384" width="9.109375" style="110"/>
  </cols>
  <sheetData>
    <row r="1" spans="1:26">
      <c r="A1" s="400" t="s">
        <v>6</v>
      </c>
      <c r="B1" s="400" t="s">
        <v>262</v>
      </c>
      <c r="C1" s="400" t="s">
        <v>263</v>
      </c>
      <c r="D1" s="400" t="s">
        <v>264</v>
      </c>
      <c r="E1" s="400" t="s">
        <v>265</v>
      </c>
      <c r="F1" s="400" t="s">
        <v>266</v>
      </c>
      <c r="G1" s="400" t="s">
        <v>267</v>
      </c>
      <c r="H1" s="400" t="s">
        <v>268</v>
      </c>
      <c r="I1" s="400" t="s">
        <v>269</v>
      </c>
      <c r="J1" s="400" t="s">
        <v>270</v>
      </c>
      <c r="K1" s="400" t="s">
        <v>271</v>
      </c>
      <c r="L1" s="400" t="s">
        <v>272</v>
      </c>
      <c r="M1" s="400" t="s">
        <v>273</v>
      </c>
      <c r="N1" s="400" t="s">
        <v>274</v>
      </c>
      <c r="O1" s="400" t="s">
        <v>275</v>
      </c>
      <c r="P1" s="400" t="s">
        <v>276</v>
      </c>
      <c r="Q1" s="400" t="s">
        <v>277</v>
      </c>
      <c r="R1" s="400" t="s">
        <v>278</v>
      </c>
      <c r="S1" s="400" t="s">
        <v>279</v>
      </c>
      <c r="T1" s="400" t="s">
        <v>280</v>
      </c>
      <c r="U1" s="400" t="s">
        <v>281</v>
      </c>
      <c r="V1" s="400" t="s">
        <v>282</v>
      </c>
      <c r="W1" s="400" t="s">
        <v>283</v>
      </c>
      <c r="X1" s="400" t="s">
        <v>284</v>
      </c>
      <c r="Y1" s="400" t="s">
        <v>285</v>
      </c>
      <c r="Z1" s="400" t="s">
        <v>286</v>
      </c>
    </row>
    <row r="2" spans="1:26">
      <c r="A2" s="475" t="s">
        <v>287</v>
      </c>
      <c r="B2" s="475">
        <v>5965</v>
      </c>
      <c r="C2" s="475">
        <v>6250</v>
      </c>
      <c r="D2" s="475">
        <v>0</v>
      </c>
      <c r="E2" s="475">
        <v>0</v>
      </c>
      <c r="F2" s="475">
        <v>9565</v>
      </c>
      <c r="G2" s="475">
        <v>9515</v>
      </c>
      <c r="H2" s="475">
        <v>5965</v>
      </c>
      <c r="I2" s="475">
        <v>12640</v>
      </c>
      <c r="J2" s="475">
        <v>12507</v>
      </c>
      <c r="K2" s="475">
        <v>0</v>
      </c>
      <c r="L2" s="475">
        <v>0</v>
      </c>
      <c r="M2" s="475">
        <v>19420</v>
      </c>
      <c r="N2" s="475">
        <v>19420</v>
      </c>
      <c r="O2" s="475">
        <v>23412</v>
      </c>
      <c r="P2" s="475">
        <v>23405</v>
      </c>
      <c r="Q2" s="475">
        <v>0</v>
      </c>
      <c r="R2" s="475">
        <v>0</v>
      </c>
      <c r="S2" s="475">
        <v>0</v>
      </c>
      <c r="T2" s="475">
        <v>0</v>
      </c>
      <c r="U2" s="475">
        <v>0</v>
      </c>
      <c r="V2" s="475">
        <v>28512</v>
      </c>
      <c r="W2" s="475">
        <v>0</v>
      </c>
      <c r="X2" s="475">
        <v>0</v>
      </c>
      <c r="Y2" s="475">
        <v>0</v>
      </c>
      <c r="Z2" s="475">
        <v>0</v>
      </c>
    </row>
    <row r="3" spans="1:26">
      <c r="A3" s="475" t="s">
        <v>288</v>
      </c>
      <c r="B3" s="475">
        <v>5310</v>
      </c>
      <c r="C3" s="475">
        <v>5628</v>
      </c>
      <c r="D3" s="475">
        <v>5967</v>
      </c>
      <c r="E3" s="475">
        <v>5913</v>
      </c>
      <c r="F3" s="475">
        <v>10050</v>
      </c>
      <c r="G3" s="475">
        <v>10002</v>
      </c>
      <c r="H3" s="475">
        <v>5310</v>
      </c>
      <c r="I3" s="475">
        <v>14139</v>
      </c>
      <c r="J3" s="475">
        <v>14095</v>
      </c>
      <c r="K3" s="475">
        <v>19132</v>
      </c>
      <c r="L3" s="475">
        <v>19122</v>
      </c>
      <c r="M3" s="475">
        <v>25800</v>
      </c>
      <c r="N3" s="475">
        <v>25800</v>
      </c>
      <c r="O3" s="475">
        <v>0</v>
      </c>
      <c r="P3" s="475">
        <v>0</v>
      </c>
      <c r="Q3" s="475">
        <v>18849</v>
      </c>
      <c r="R3" s="475">
        <v>0</v>
      </c>
      <c r="S3" s="475">
        <v>0</v>
      </c>
      <c r="T3" s="475">
        <v>0</v>
      </c>
      <c r="U3" s="475">
        <v>0</v>
      </c>
      <c r="V3" s="475">
        <v>0</v>
      </c>
      <c r="W3" s="475">
        <v>0</v>
      </c>
      <c r="X3" s="475">
        <v>0</v>
      </c>
      <c r="Y3" s="475">
        <v>0</v>
      </c>
      <c r="Z3" s="475">
        <v>0</v>
      </c>
    </row>
    <row r="4" spans="1:26">
      <c r="A4" s="475" t="s">
        <v>289</v>
      </c>
      <c r="B4" s="475">
        <v>5265</v>
      </c>
      <c r="C4" s="475">
        <v>5571</v>
      </c>
      <c r="D4" s="475">
        <v>5885</v>
      </c>
      <c r="E4" s="475">
        <v>5827</v>
      </c>
      <c r="F4" s="475">
        <v>10330</v>
      </c>
      <c r="G4" s="475">
        <v>10312</v>
      </c>
      <c r="H4" s="475">
        <v>5265</v>
      </c>
      <c r="I4" s="475">
        <v>14220</v>
      </c>
      <c r="J4" s="475">
        <v>14093</v>
      </c>
      <c r="K4" s="475">
        <v>19300</v>
      </c>
      <c r="L4" s="475">
        <v>19181</v>
      </c>
      <c r="M4" s="475">
        <v>25890</v>
      </c>
      <c r="N4" s="475">
        <v>25780</v>
      </c>
      <c r="O4" s="475">
        <v>29776</v>
      </c>
      <c r="P4" s="475">
        <v>29770</v>
      </c>
      <c r="Q4" s="475">
        <v>18724</v>
      </c>
      <c r="R4" s="475">
        <v>31285</v>
      </c>
      <c r="S4" s="475">
        <v>31280</v>
      </c>
      <c r="T4" s="475">
        <v>33750</v>
      </c>
      <c r="U4" s="475">
        <v>0</v>
      </c>
      <c r="V4" s="475">
        <v>0</v>
      </c>
      <c r="W4" s="475">
        <v>0</v>
      </c>
      <c r="X4" s="475">
        <v>0</v>
      </c>
      <c r="Y4" s="475">
        <v>0</v>
      </c>
      <c r="Z4" s="475">
        <v>0</v>
      </c>
    </row>
    <row r="5" spans="1:26" s="400" customFormat="1">
      <c r="A5" s="475" t="s">
        <v>1971</v>
      </c>
      <c r="B5" s="475">
        <v>31723</v>
      </c>
      <c r="C5" s="475">
        <v>0</v>
      </c>
      <c r="D5" s="475">
        <v>0</v>
      </c>
      <c r="E5" s="475">
        <v>0</v>
      </c>
      <c r="F5" s="475">
        <v>0</v>
      </c>
      <c r="G5" s="475">
        <v>0</v>
      </c>
      <c r="H5" s="475">
        <v>5265</v>
      </c>
      <c r="I5" s="475">
        <v>0</v>
      </c>
      <c r="J5" s="475">
        <v>0</v>
      </c>
      <c r="K5" s="475">
        <v>0</v>
      </c>
      <c r="L5" s="475">
        <v>0</v>
      </c>
      <c r="M5" s="475">
        <v>0</v>
      </c>
      <c r="N5" s="475">
        <v>0</v>
      </c>
      <c r="O5" s="475">
        <v>0</v>
      </c>
      <c r="P5" s="475">
        <v>0</v>
      </c>
      <c r="Q5" s="475">
        <v>0</v>
      </c>
      <c r="R5" s="475">
        <v>0</v>
      </c>
      <c r="S5" s="475">
        <v>0</v>
      </c>
      <c r="T5" s="475">
        <v>32810</v>
      </c>
      <c r="U5" s="475">
        <v>0</v>
      </c>
      <c r="V5" s="475">
        <v>0</v>
      </c>
      <c r="W5" s="475">
        <v>0</v>
      </c>
      <c r="X5" s="475">
        <v>0</v>
      </c>
      <c r="Y5" s="475">
        <v>0</v>
      </c>
      <c r="Z5" s="475">
        <v>0</v>
      </c>
    </row>
    <row r="6" spans="1:26">
      <c r="A6" s="475" t="s">
        <v>2001</v>
      </c>
      <c r="B6" s="475">
        <v>25350</v>
      </c>
      <c r="C6" s="475">
        <v>0</v>
      </c>
      <c r="D6" s="475">
        <v>0</v>
      </c>
      <c r="E6" s="475">
        <v>0</v>
      </c>
      <c r="F6" s="475">
        <v>0</v>
      </c>
      <c r="G6" s="475">
        <v>0</v>
      </c>
      <c r="H6" s="475">
        <v>0</v>
      </c>
      <c r="I6" s="475">
        <v>0</v>
      </c>
      <c r="J6" s="475">
        <v>0</v>
      </c>
      <c r="K6" s="475">
        <v>0</v>
      </c>
      <c r="L6" s="475">
        <v>0</v>
      </c>
      <c r="M6" s="475">
        <v>0</v>
      </c>
      <c r="N6" s="475">
        <v>0</v>
      </c>
      <c r="O6" s="475">
        <v>32300</v>
      </c>
      <c r="P6" s="475">
        <v>32148</v>
      </c>
      <c r="Q6" s="475">
        <v>0</v>
      </c>
      <c r="R6" s="475">
        <v>35210</v>
      </c>
      <c r="S6" s="475">
        <v>0</v>
      </c>
      <c r="T6" s="475">
        <v>0</v>
      </c>
      <c r="U6" s="475">
        <v>0</v>
      </c>
      <c r="V6" s="475">
        <v>0</v>
      </c>
      <c r="W6" s="475">
        <v>0</v>
      </c>
      <c r="X6" s="475">
        <v>0</v>
      </c>
      <c r="Y6" s="475">
        <v>0</v>
      </c>
      <c r="Z6" s="475">
        <v>0</v>
      </c>
    </row>
    <row r="7" spans="1:26">
      <c r="A7" s="475" t="s">
        <v>2033</v>
      </c>
      <c r="B7" s="475">
        <v>4813</v>
      </c>
      <c r="C7" s="475">
        <v>5120</v>
      </c>
      <c r="D7" s="475">
        <v>0</v>
      </c>
      <c r="E7" s="475">
        <v>0</v>
      </c>
      <c r="F7" s="475">
        <v>6550</v>
      </c>
      <c r="G7" s="475">
        <v>6519</v>
      </c>
      <c r="H7" s="475">
        <v>4734</v>
      </c>
      <c r="I7" s="475">
        <v>10000</v>
      </c>
      <c r="J7" s="475">
        <v>9870</v>
      </c>
      <c r="K7" s="475">
        <v>18332</v>
      </c>
      <c r="L7" s="475">
        <v>18198</v>
      </c>
      <c r="M7" s="475">
        <v>25551</v>
      </c>
      <c r="N7" s="475">
        <v>25434</v>
      </c>
      <c r="O7" s="475">
        <v>28772</v>
      </c>
      <c r="P7" s="475">
        <v>28757</v>
      </c>
      <c r="Q7" s="475">
        <v>0</v>
      </c>
      <c r="R7" s="475">
        <v>31149</v>
      </c>
      <c r="S7" s="475">
        <v>31144</v>
      </c>
      <c r="T7" s="475">
        <v>34022</v>
      </c>
      <c r="U7" s="475">
        <v>0</v>
      </c>
      <c r="V7" s="475">
        <v>0</v>
      </c>
      <c r="W7" s="475">
        <v>0</v>
      </c>
      <c r="X7" s="475">
        <v>0</v>
      </c>
      <c r="Y7" s="475">
        <v>0</v>
      </c>
      <c r="Z7" s="475">
        <v>0</v>
      </c>
    </row>
    <row r="8" spans="1:26" s="475" customFormat="1">
      <c r="A8" s="475" t="s">
        <v>2055</v>
      </c>
      <c r="B8" s="475">
        <v>5046</v>
      </c>
      <c r="C8" s="475">
        <v>5357</v>
      </c>
      <c r="D8" s="475">
        <v>5942</v>
      </c>
      <c r="E8" s="475">
        <v>5820</v>
      </c>
      <c r="F8" s="475">
        <v>10510</v>
      </c>
      <c r="G8" s="475">
        <v>10479</v>
      </c>
      <c r="H8" s="475">
        <v>5046</v>
      </c>
      <c r="I8" s="475">
        <v>13950</v>
      </c>
      <c r="J8" s="475">
        <v>13802</v>
      </c>
      <c r="K8" s="475">
        <v>21135</v>
      </c>
      <c r="L8" s="475">
        <v>21100</v>
      </c>
      <c r="M8" s="475">
        <v>25365</v>
      </c>
      <c r="N8" s="475">
        <v>25360</v>
      </c>
      <c r="O8" s="475">
        <v>29420</v>
      </c>
      <c r="P8" s="475">
        <v>29416</v>
      </c>
      <c r="Q8" s="475">
        <v>18805</v>
      </c>
      <c r="R8" s="475">
        <v>33660</v>
      </c>
      <c r="S8" s="475">
        <v>0</v>
      </c>
      <c r="T8" s="475">
        <v>0</v>
      </c>
      <c r="U8" s="475">
        <v>0</v>
      </c>
      <c r="V8" s="475">
        <v>0</v>
      </c>
      <c r="W8" s="475">
        <v>0</v>
      </c>
      <c r="X8" s="475">
        <v>0</v>
      </c>
      <c r="Y8" s="475">
        <v>0</v>
      </c>
      <c r="Z8" s="475">
        <v>0</v>
      </c>
    </row>
    <row r="9" spans="1:26" s="475" customFormat="1">
      <c r="A9" s="475" t="s">
        <v>2112</v>
      </c>
      <c r="B9" s="475">
        <v>6619</v>
      </c>
      <c r="C9" s="475">
        <v>6930</v>
      </c>
      <c r="D9" s="475">
        <v>7500</v>
      </c>
      <c r="E9" s="475">
        <v>7429</v>
      </c>
      <c r="F9" s="475">
        <v>11525</v>
      </c>
      <c r="G9" s="475">
        <v>11506</v>
      </c>
      <c r="H9" s="475">
        <v>6619</v>
      </c>
      <c r="I9" s="475">
        <v>14500</v>
      </c>
      <c r="J9" s="475">
        <v>14372</v>
      </c>
      <c r="K9" s="475">
        <v>18522</v>
      </c>
      <c r="L9" s="475">
        <v>18379</v>
      </c>
      <c r="M9" s="475">
        <v>22785</v>
      </c>
      <c r="N9" s="475">
        <v>22672</v>
      </c>
      <c r="O9" s="475">
        <v>25045</v>
      </c>
      <c r="P9" s="475">
        <v>24995</v>
      </c>
      <c r="Q9" s="475">
        <v>0</v>
      </c>
      <c r="R9" s="475">
        <v>28350</v>
      </c>
      <c r="S9" s="475">
        <v>28345</v>
      </c>
      <c r="T9" s="475">
        <v>29194</v>
      </c>
      <c r="U9" s="475">
        <v>0</v>
      </c>
      <c r="V9" s="475">
        <v>0</v>
      </c>
      <c r="W9" s="475">
        <v>0</v>
      </c>
      <c r="X9" s="475">
        <v>0</v>
      </c>
      <c r="Y9" s="475">
        <v>0</v>
      </c>
      <c r="Z9" s="475">
        <v>0</v>
      </c>
    </row>
    <row r="10" spans="1:26" s="475" customFormat="1">
      <c r="A10" s="475" t="s">
        <v>2116</v>
      </c>
      <c r="B10" s="475">
        <v>21466</v>
      </c>
      <c r="C10" s="475">
        <v>0</v>
      </c>
      <c r="D10" s="475">
        <v>0</v>
      </c>
      <c r="E10" s="475">
        <v>0</v>
      </c>
      <c r="F10" s="475">
        <v>0</v>
      </c>
      <c r="G10" s="475">
        <v>0</v>
      </c>
      <c r="H10" s="475">
        <v>6619</v>
      </c>
      <c r="I10" s="475">
        <v>0</v>
      </c>
      <c r="J10" s="475">
        <v>0</v>
      </c>
      <c r="K10" s="475">
        <v>0</v>
      </c>
      <c r="L10" s="475">
        <v>0</v>
      </c>
      <c r="M10" s="475">
        <v>0</v>
      </c>
      <c r="N10" s="475">
        <v>0</v>
      </c>
      <c r="O10" s="475">
        <v>25571</v>
      </c>
      <c r="P10" s="475">
        <v>24126</v>
      </c>
      <c r="Q10" s="475">
        <v>0</v>
      </c>
      <c r="R10" s="475">
        <v>0</v>
      </c>
      <c r="S10" s="475">
        <v>0</v>
      </c>
      <c r="T10" s="475">
        <v>0</v>
      </c>
      <c r="U10" s="475">
        <v>0</v>
      </c>
      <c r="V10" s="475">
        <v>0</v>
      </c>
      <c r="W10" s="475">
        <v>0</v>
      </c>
      <c r="X10" s="475">
        <v>0</v>
      </c>
      <c r="Y10" s="475">
        <v>0</v>
      </c>
      <c r="Z10" s="475">
        <v>0</v>
      </c>
    </row>
    <row r="11" spans="1:26">
      <c r="A11" s="475" t="s">
        <v>290</v>
      </c>
      <c r="B11" s="475">
        <v>6567</v>
      </c>
      <c r="C11" s="475">
        <v>6821</v>
      </c>
      <c r="D11" s="475">
        <v>0</v>
      </c>
      <c r="E11" s="475">
        <v>0</v>
      </c>
      <c r="F11" s="475">
        <v>9804</v>
      </c>
      <c r="G11" s="475">
        <v>9754</v>
      </c>
      <c r="H11" s="475">
        <v>6567</v>
      </c>
      <c r="I11" s="475">
        <v>14080</v>
      </c>
      <c r="J11" s="475">
        <v>13578</v>
      </c>
      <c r="K11" s="475">
        <v>19625</v>
      </c>
      <c r="L11" s="475">
        <v>19478</v>
      </c>
      <c r="M11" s="475">
        <v>22600</v>
      </c>
      <c r="N11" s="475">
        <v>22421</v>
      </c>
      <c r="O11" s="475">
        <v>24000</v>
      </c>
      <c r="P11" s="475">
        <v>24000</v>
      </c>
      <c r="Q11" s="475">
        <v>0</v>
      </c>
      <c r="R11" s="475">
        <v>0</v>
      </c>
      <c r="S11" s="475">
        <v>0</v>
      </c>
      <c r="T11" s="475">
        <v>0</v>
      </c>
      <c r="U11" s="475">
        <v>0</v>
      </c>
      <c r="V11" s="475">
        <v>29663</v>
      </c>
      <c r="W11" s="475">
        <v>0</v>
      </c>
      <c r="X11" s="475">
        <v>0</v>
      </c>
      <c r="Y11" s="475">
        <v>0</v>
      </c>
      <c r="Z11" s="475">
        <v>0</v>
      </c>
    </row>
    <row r="12" spans="1:26" s="168" customFormat="1">
      <c r="A12" s="475" t="s">
        <v>291</v>
      </c>
      <c r="B12" s="475">
        <v>5355</v>
      </c>
      <c r="C12" s="475">
        <v>5500</v>
      </c>
      <c r="D12" s="475">
        <v>0</v>
      </c>
      <c r="E12" s="475">
        <v>0</v>
      </c>
      <c r="F12" s="475">
        <v>8150</v>
      </c>
      <c r="G12" s="475">
        <v>8100</v>
      </c>
      <c r="H12" s="475">
        <v>5283</v>
      </c>
      <c r="I12" s="475">
        <v>10100</v>
      </c>
      <c r="J12" s="475">
        <v>9995</v>
      </c>
      <c r="K12" s="475">
        <v>13880</v>
      </c>
      <c r="L12" s="475">
        <v>13820</v>
      </c>
      <c r="M12" s="475">
        <v>19135</v>
      </c>
      <c r="N12" s="475">
        <v>19034</v>
      </c>
      <c r="O12" s="475">
        <v>23319</v>
      </c>
      <c r="P12" s="475">
        <v>0</v>
      </c>
      <c r="Q12" s="475">
        <v>0</v>
      </c>
      <c r="R12" s="475">
        <v>0</v>
      </c>
      <c r="S12" s="475">
        <v>23274</v>
      </c>
      <c r="T12" s="475">
        <v>25933</v>
      </c>
      <c r="U12" s="475">
        <v>0</v>
      </c>
      <c r="V12" s="475">
        <v>0</v>
      </c>
      <c r="W12" s="475">
        <v>0</v>
      </c>
      <c r="X12" s="475">
        <v>0</v>
      </c>
      <c r="Y12" s="475">
        <v>0</v>
      </c>
      <c r="Z12" s="475">
        <v>0</v>
      </c>
    </row>
    <row r="13" spans="1:26">
      <c r="A13" s="475" t="s">
        <v>292</v>
      </c>
      <c r="B13" s="475">
        <v>5304</v>
      </c>
      <c r="C13" s="475">
        <v>5614</v>
      </c>
      <c r="D13" s="475">
        <v>0</v>
      </c>
      <c r="E13" s="475">
        <v>0</v>
      </c>
      <c r="F13" s="475">
        <v>8580</v>
      </c>
      <c r="G13" s="475">
        <v>8531</v>
      </c>
      <c r="H13" s="475">
        <v>5304</v>
      </c>
      <c r="I13" s="475">
        <v>0</v>
      </c>
      <c r="J13" s="475">
        <v>0</v>
      </c>
      <c r="K13" s="475">
        <v>14050</v>
      </c>
      <c r="L13" s="475">
        <v>13998</v>
      </c>
      <c r="M13" s="475">
        <v>20199</v>
      </c>
      <c r="N13" s="475">
        <v>20194</v>
      </c>
      <c r="O13" s="475">
        <v>20900</v>
      </c>
      <c r="P13" s="475">
        <v>20900</v>
      </c>
      <c r="Q13" s="475">
        <v>0</v>
      </c>
      <c r="R13" s="475">
        <v>25133</v>
      </c>
      <c r="S13" s="475">
        <v>0</v>
      </c>
      <c r="T13" s="475">
        <v>0</v>
      </c>
      <c r="U13" s="475">
        <v>0</v>
      </c>
      <c r="V13" s="475">
        <v>0</v>
      </c>
      <c r="W13" s="475">
        <v>0</v>
      </c>
      <c r="X13" s="475">
        <v>0</v>
      </c>
      <c r="Y13" s="475">
        <v>0</v>
      </c>
      <c r="Z13" s="475">
        <v>0</v>
      </c>
    </row>
    <row r="14" spans="1:26">
      <c r="A14" s="451" t="s">
        <v>293</v>
      </c>
      <c r="B14" s="451">
        <v>5282</v>
      </c>
      <c r="C14" s="451">
        <v>5589</v>
      </c>
      <c r="D14" s="451">
        <v>0</v>
      </c>
      <c r="E14" s="451">
        <v>0</v>
      </c>
      <c r="F14" s="451">
        <v>8972</v>
      </c>
      <c r="G14" s="451">
        <v>8924</v>
      </c>
      <c r="H14" s="451">
        <v>5282</v>
      </c>
      <c r="I14" s="451">
        <v>16607</v>
      </c>
      <c r="J14" s="451">
        <v>0</v>
      </c>
      <c r="K14" s="451">
        <v>0</v>
      </c>
      <c r="L14" s="451">
        <v>16479</v>
      </c>
      <c r="M14" s="451">
        <v>21638</v>
      </c>
      <c r="N14" s="451">
        <v>21440</v>
      </c>
      <c r="O14" s="451">
        <v>0</v>
      </c>
      <c r="P14" s="451">
        <v>0</v>
      </c>
      <c r="Q14" s="451">
        <v>0</v>
      </c>
      <c r="R14" s="451">
        <v>24660</v>
      </c>
      <c r="S14" s="451">
        <v>24591</v>
      </c>
      <c r="T14" s="451">
        <v>0</v>
      </c>
      <c r="U14" s="451">
        <v>0</v>
      </c>
      <c r="V14" s="451">
        <v>0</v>
      </c>
      <c r="W14" s="451">
        <v>20905</v>
      </c>
      <c r="X14" s="451">
        <v>0</v>
      </c>
      <c r="Y14" s="451">
        <v>0</v>
      </c>
      <c r="Z14" s="451">
        <v>0</v>
      </c>
    </row>
    <row r="15" spans="1:26">
      <c r="A15" s="475" t="s">
        <v>294</v>
      </c>
      <c r="B15" s="475">
        <v>5285</v>
      </c>
      <c r="C15" s="475">
        <v>5592</v>
      </c>
      <c r="D15" s="475">
        <v>0</v>
      </c>
      <c r="E15" s="475">
        <v>0</v>
      </c>
      <c r="F15" s="475">
        <v>8941</v>
      </c>
      <c r="G15" s="475">
        <v>8569</v>
      </c>
      <c r="H15" s="475">
        <v>5285</v>
      </c>
      <c r="I15" s="475">
        <v>0</v>
      </c>
      <c r="J15" s="475">
        <v>0</v>
      </c>
      <c r="K15" s="475">
        <v>14567</v>
      </c>
      <c r="L15" s="475">
        <v>14567</v>
      </c>
      <c r="M15" s="475">
        <v>19955</v>
      </c>
      <c r="N15" s="475">
        <v>19955</v>
      </c>
      <c r="O15" s="475">
        <v>0</v>
      </c>
      <c r="P15" s="475">
        <v>0</v>
      </c>
      <c r="Q15" s="475">
        <v>0</v>
      </c>
      <c r="R15" s="475">
        <v>22445</v>
      </c>
      <c r="S15" s="475">
        <v>22838</v>
      </c>
      <c r="T15" s="475">
        <v>0</v>
      </c>
      <c r="U15" s="475">
        <v>0</v>
      </c>
      <c r="V15" s="475">
        <v>0</v>
      </c>
      <c r="W15" s="475">
        <v>0</v>
      </c>
      <c r="X15" s="475">
        <v>0</v>
      </c>
      <c r="Y15" s="475">
        <v>0</v>
      </c>
      <c r="Z15" s="475">
        <v>0</v>
      </c>
    </row>
    <row r="16" spans="1:26">
      <c r="A16" s="475" t="s">
        <v>295</v>
      </c>
      <c r="B16" s="475">
        <v>7014</v>
      </c>
      <c r="C16" s="475">
        <v>7326</v>
      </c>
      <c r="D16" s="475">
        <v>0</v>
      </c>
      <c r="E16" s="475">
        <v>0</v>
      </c>
      <c r="F16" s="475">
        <v>10350</v>
      </c>
      <c r="G16" s="475">
        <v>10300</v>
      </c>
      <c r="H16" s="475">
        <v>7014</v>
      </c>
      <c r="I16" s="475">
        <v>0</v>
      </c>
      <c r="J16" s="475">
        <v>0</v>
      </c>
      <c r="K16" s="475">
        <v>12800</v>
      </c>
      <c r="L16" s="475">
        <v>12800</v>
      </c>
      <c r="M16" s="475">
        <v>15650</v>
      </c>
      <c r="N16" s="475">
        <v>15650</v>
      </c>
      <c r="O16" s="475">
        <v>21700</v>
      </c>
      <c r="P16" s="475">
        <v>0</v>
      </c>
      <c r="Q16" s="475">
        <v>0</v>
      </c>
      <c r="R16" s="475">
        <v>0</v>
      </c>
      <c r="S16" s="475">
        <v>21700</v>
      </c>
      <c r="T16" s="475">
        <v>0</v>
      </c>
      <c r="U16" s="475">
        <v>0</v>
      </c>
      <c r="V16" s="475">
        <v>0</v>
      </c>
      <c r="W16" s="475">
        <v>15290</v>
      </c>
      <c r="X16" s="475">
        <v>0</v>
      </c>
      <c r="Y16" s="475">
        <v>0</v>
      </c>
      <c r="Z16" s="475">
        <v>0</v>
      </c>
    </row>
    <row r="17" spans="1:26">
      <c r="A17" s="475" t="s">
        <v>296</v>
      </c>
      <c r="B17" s="475">
        <v>6686</v>
      </c>
      <c r="C17" s="475">
        <v>6997</v>
      </c>
      <c r="D17" s="475">
        <v>0</v>
      </c>
      <c r="E17" s="475">
        <v>0</v>
      </c>
      <c r="F17" s="475">
        <v>10075</v>
      </c>
      <c r="G17" s="475">
        <v>10000</v>
      </c>
      <c r="H17" s="475">
        <v>6671</v>
      </c>
      <c r="I17" s="475">
        <v>14145</v>
      </c>
      <c r="J17" s="475">
        <v>14026</v>
      </c>
      <c r="K17" s="475">
        <v>17678</v>
      </c>
      <c r="L17" s="475">
        <v>17521</v>
      </c>
      <c r="M17" s="475">
        <v>21400</v>
      </c>
      <c r="N17" s="475">
        <v>21222</v>
      </c>
      <c r="O17" s="475">
        <v>25254</v>
      </c>
      <c r="P17" s="475">
        <v>25082</v>
      </c>
      <c r="Q17" s="475">
        <v>0</v>
      </c>
      <c r="R17" s="475">
        <v>28000</v>
      </c>
      <c r="S17" s="475">
        <v>0</v>
      </c>
      <c r="T17" s="475">
        <v>0</v>
      </c>
      <c r="U17" s="475">
        <v>0</v>
      </c>
      <c r="V17" s="475">
        <v>0</v>
      </c>
      <c r="W17" s="475">
        <v>18400</v>
      </c>
      <c r="X17" s="475">
        <v>0</v>
      </c>
      <c r="Y17" s="475">
        <v>0</v>
      </c>
      <c r="Z17" s="475">
        <v>0</v>
      </c>
    </row>
    <row r="18" spans="1:26">
      <c r="A18" s="475" t="s">
        <v>297</v>
      </c>
      <c r="B18" s="475">
        <v>6527</v>
      </c>
      <c r="C18" s="475">
        <v>6834</v>
      </c>
      <c r="D18" s="475">
        <v>7370</v>
      </c>
      <c r="E18" s="475">
        <v>7321</v>
      </c>
      <c r="F18" s="475">
        <v>10845</v>
      </c>
      <c r="G18" s="475">
        <v>10800</v>
      </c>
      <c r="H18" s="475">
        <v>6435</v>
      </c>
      <c r="I18" s="475">
        <v>12401</v>
      </c>
      <c r="J18" s="475">
        <v>12376</v>
      </c>
      <c r="K18" s="475">
        <v>15493</v>
      </c>
      <c r="L18" s="475">
        <v>15369</v>
      </c>
      <c r="M18" s="475">
        <v>17519</v>
      </c>
      <c r="N18" s="475">
        <v>17519</v>
      </c>
      <c r="O18" s="475">
        <v>20708</v>
      </c>
      <c r="P18" s="475">
        <v>20604</v>
      </c>
      <c r="Q18" s="475">
        <v>12759</v>
      </c>
      <c r="R18" s="475">
        <v>25794</v>
      </c>
      <c r="S18" s="475">
        <v>25635</v>
      </c>
      <c r="T18" s="475">
        <v>29415</v>
      </c>
      <c r="U18" s="475">
        <v>0</v>
      </c>
      <c r="V18" s="475">
        <v>0</v>
      </c>
      <c r="W18" s="475">
        <v>0</v>
      </c>
      <c r="X18" s="475">
        <v>0</v>
      </c>
      <c r="Y18" s="475">
        <v>0</v>
      </c>
      <c r="Z18" s="475">
        <v>0</v>
      </c>
    </row>
    <row r="19" spans="1:26">
      <c r="A19" s="475" t="s">
        <v>298</v>
      </c>
      <c r="B19" s="475">
        <v>20418</v>
      </c>
      <c r="C19" s="475">
        <v>0</v>
      </c>
      <c r="D19" s="475">
        <v>0</v>
      </c>
      <c r="E19" s="475">
        <v>0</v>
      </c>
      <c r="F19" s="475">
        <v>0</v>
      </c>
      <c r="G19" s="475">
        <v>0</v>
      </c>
      <c r="H19" s="475">
        <v>0</v>
      </c>
      <c r="I19" s="475">
        <v>0</v>
      </c>
      <c r="J19" s="475">
        <v>0</v>
      </c>
      <c r="K19" s="475">
        <v>0</v>
      </c>
      <c r="L19" s="475">
        <v>0</v>
      </c>
      <c r="M19" s="475">
        <v>0</v>
      </c>
      <c r="N19" s="475">
        <v>0</v>
      </c>
      <c r="O19" s="475">
        <v>0</v>
      </c>
      <c r="P19" s="475">
        <v>0</v>
      </c>
      <c r="Q19" s="475">
        <v>0</v>
      </c>
      <c r="R19" s="475">
        <v>26111</v>
      </c>
      <c r="S19" s="475">
        <v>26110</v>
      </c>
      <c r="T19" s="475">
        <v>29377</v>
      </c>
      <c r="U19" s="475">
        <v>0</v>
      </c>
      <c r="V19" s="475">
        <v>0</v>
      </c>
      <c r="W19" s="475">
        <v>0</v>
      </c>
      <c r="X19" s="475">
        <v>0</v>
      </c>
      <c r="Y19" s="475">
        <v>0</v>
      </c>
      <c r="Z19" s="475">
        <v>0</v>
      </c>
    </row>
    <row r="20" spans="1:26">
      <c r="A20" s="475" t="s">
        <v>299</v>
      </c>
      <c r="B20" s="475">
        <v>7025</v>
      </c>
      <c r="C20" s="475">
        <v>7383</v>
      </c>
      <c r="D20" s="475">
        <v>0</v>
      </c>
      <c r="E20" s="475">
        <v>0</v>
      </c>
      <c r="F20" s="475">
        <v>9343</v>
      </c>
      <c r="G20" s="475">
        <v>9304</v>
      </c>
      <c r="H20" s="475">
        <v>7025</v>
      </c>
      <c r="I20" s="475">
        <v>0</v>
      </c>
      <c r="J20" s="475">
        <v>0</v>
      </c>
      <c r="K20" s="475">
        <v>18468</v>
      </c>
      <c r="L20" s="475">
        <v>18414</v>
      </c>
      <c r="M20" s="475">
        <v>21069</v>
      </c>
      <c r="N20" s="475">
        <v>20895</v>
      </c>
      <c r="O20" s="475">
        <v>23500</v>
      </c>
      <c r="P20" s="475">
        <v>23369</v>
      </c>
      <c r="Q20" s="475">
        <v>0</v>
      </c>
      <c r="R20" s="475">
        <v>0</v>
      </c>
      <c r="S20" s="475">
        <v>0</v>
      </c>
      <c r="T20" s="475">
        <v>0</v>
      </c>
      <c r="U20" s="475">
        <v>0</v>
      </c>
      <c r="V20" s="475">
        <v>28404</v>
      </c>
      <c r="W20" s="475">
        <v>0</v>
      </c>
      <c r="X20" s="475">
        <v>0</v>
      </c>
      <c r="Y20" s="475">
        <v>0</v>
      </c>
      <c r="Z20" s="475">
        <v>0</v>
      </c>
    </row>
    <row r="21" spans="1:26">
      <c r="A21" s="475" t="s">
        <v>300</v>
      </c>
      <c r="B21" s="475">
        <v>6905</v>
      </c>
      <c r="C21" s="475">
        <v>7217</v>
      </c>
      <c r="D21" s="475">
        <v>0</v>
      </c>
      <c r="E21" s="475">
        <v>0</v>
      </c>
      <c r="F21" s="475">
        <v>10485</v>
      </c>
      <c r="G21" s="475">
        <v>10457</v>
      </c>
      <c r="H21" s="475">
        <v>6905</v>
      </c>
      <c r="I21" s="475">
        <v>13600</v>
      </c>
      <c r="J21" s="475">
        <v>13300</v>
      </c>
      <c r="K21" s="475">
        <v>16743</v>
      </c>
      <c r="L21" s="475">
        <v>16585</v>
      </c>
      <c r="M21" s="475">
        <v>17930</v>
      </c>
      <c r="N21" s="475">
        <v>17900</v>
      </c>
      <c r="O21" s="475">
        <v>20562</v>
      </c>
      <c r="P21" s="475">
        <v>0</v>
      </c>
      <c r="Q21" s="475">
        <v>0</v>
      </c>
      <c r="R21" s="475">
        <v>0</v>
      </c>
      <c r="S21" s="475">
        <v>0</v>
      </c>
      <c r="T21" s="475">
        <v>0</v>
      </c>
      <c r="U21" s="475">
        <v>0</v>
      </c>
      <c r="V21" s="475">
        <v>0</v>
      </c>
      <c r="W21" s="475">
        <v>0</v>
      </c>
      <c r="X21" s="475">
        <v>0</v>
      </c>
      <c r="Y21" s="475">
        <v>0</v>
      </c>
      <c r="Z21" s="475">
        <v>0</v>
      </c>
    </row>
    <row r="22" spans="1:26">
      <c r="A22" s="475" t="s">
        <v>301</v>
      </c>
      <c r="B22" s="475">
        <v>4450</v>
      </c>
      <c r="C22" s="475">
        <v>4873</v>
      </c>
      <c r="D22" s="475">
        <v>0</v>
      </c>
      <c r="E22" s="475">
        <v>0</v>
      </c>
      <c r="F22" s="475">
        <v>6335</v>
      </c>
      <c r="G22" s="475">
        <v>6335</v>
      </c>
      <c r="H22" s="475">
        <v>4450</v>
      </c>
      <c r="I22" s="475">
        <v>11207</v>
      </c>
      <c r="J22" s="475">
        <v>11207</v>
      </c>
      <c r="K22" s="475">
        <v>0</v>
      </c>
      <c r="L22" s="475">
        <v>0</v>
      </c>
      <c r="M22" s="475">
        <v>18791</v>
      </c>
      <c r="N22" s="475">
        <v>18791</v>
      </c>
      <c r="O22" s="475">
        <v>21826</v>
      </c>
      <c r="P22" s="475">
        <v>21826</v>
      </c>
      <c r="Q22" s="475">
        <v>0</v>
      </c>
      <c r="R22" s="475">
        <v>27864</v>
      </c>
      <c r="S22" s="475">
        <v>27864</v>
      </c>
      <c r="T22" s="475">
        <v>0</v>
      </c>
      <c r="U22" s="475">
        <v>0</v>
      </c>
      <c r="V22" s="475">
        <v>29721</v>
      </c>
      <c r="W22" s="475">
        <v>0</v>
      </c>
      <c r="X22" s="475">
        <v>0</v>
      </c>
      <c r="Y22" s="475">
        <v>0</v>
      </c>
      <c r="Z22" s="475">
        <v>0</v>
      </c>
    </row>
    <row r="23" spans="1:26">
      <c r="A23" s="475" t="s">
        <v>302</v>
      </c>
      <c r="B23" s="475">
        <v>8224</v>
      </c>
      <c r="C23" s="475">
        <v>8545</v>
      </c>
      <c r="D23" s="475">
        <v>0</v>
      </c>
      <c r="E23" s="475">
        <v>0</v>
      </c>
      <c r="F23" s="475">
        <v>11745</v>
      </c>
      <c r="G23" s="475">
        <v>11712</v>
      </c>
      <c r="H23" s="475">
        <v>8224</v>
      </c>
      <c r="I23" s="475">
        <v>0</v>
      </c>
      <c r="J23" s="475">
        <v>0</v>
      </c>
      <c r="K23" s="475">
        <v>16037</v>
      </c>
      <c r="L23" s="475">
        <v>15999</v>
      </c>
      <c r="M23" s="475">
        <v>18545</v>
      </c>
      <c r="N23" s="475">
        <v>18482</v>
      </c>
      <c r="O23" s="475">
        <v>0</v>
      </c>
      <c r="P23" s="475">
        <v>0</v>
      </c>
      <c r="Q23" s="475">
        <v>0</v>
      </c>
      <c r="R23" s="475">
        <v>23937</v>
      </c>
      <c r="S23" s="475">
        <v>23915</v>
      </c>
      <c r="T23" s="475">
        <v>0</v>
      </c>
      <c r="U23" s="475">
        <v>0</v>
      </c>
      <c r="V23" s="475">
        <v>26710</v>
      </c>
      <c r="W23" s="475">
        <v>27929</v>
      </c>
      <c r="X23" s="475">
        <v>0</v>
      </c>
      <c r="Y23" s="475">
        <v>0</v>
      </c>
      <c r="Z23" s="475">
        <v>0</v>
      </c>
    </row>
    <row r="24" spans="1:26">
      <c r="A24" s="475" t="s">
        <v>303</v>
      </c>
      <c r="B24" s="475">
        <v>6550</v>
      </c>
      <c r="C24" s="475">
        <v>6814</v>
      </c>
      <c r="D24" s="475">
        <v>0</v>
      </c>
      <c r="E24" s="475">
        <v>0</v>
      </c>
      <c r="F24" s="475">
        <v>8200</v>
      </c>
      <c r="G24" s="475">
        <v>8153</v>
      </c>
      <c r="H24" s="475">
        <v>6550</v>
      </c>
      <c r="I24" s="475">
        <v>11900</v>
      </c>
      <c r="J24" s="475">
        <v>11833</v>
      </c>
      <c r="K24" s="475">
        <v>17085</v>
      </c>
      <c r="L24" s="475">
        <v>16940</v>
      </c>
      <c r="M24" s="475">
        <v>21924</v>
      </c>
      <c r="N24" s="475">
        <v>21745</v>
      </c>
      <c r="O24" s="475">
        <v>26108</v>
      </c>
      <c r="P24" s="475">
        <v>25938</v>
      </c>
      <c r="Q24" s="475">
        <v>0</v>
      </c>
      <c r="R24" s="475">
        <v>28247</v>
      </c>
      <c r="S24" s="475">
        <v>27967</v>
      </c>
      <c r="T24" s="475">
        <v>0</v>
      </c>
      <c r="U24" s="475">
        <v>0</v>
      </c>
      <c r="V24" s="475">
        <v>33513</v>
      </c>
      <c r="W24" s="475">
        <v>0</v>
      </c>
      <c r="X24" s="475">
        <v>0</v>
      </c>
      <c r="Y24" s="475">
        <v>0</v>
      </c>
      <c r="Z24" s="475">
        <v>0</v>
      </c>
    </row>
    <row r="25" spans="1:26">
      <c r="A25" s="475" t="s">
        <v>304</v>
      </c>
      <c r="B25" s="475">
        <v>5587</v>
      </c>
      <c r="C25" s="475">
        <v>5926</v>
      </c>
      <c r="D25" s="475">
        <v>6471</v>
      </c>
      <c r="E25" s="475">
        <v>6471</v>
      </c>
      <c r="F25" s="475">
        <v>9550</v>
      </c>
      <c r="G25" s="475">
        <v>9550</v>
      </c>
      <c r="H25" s="475">
        <v>9550</v>
      </c>
      <c r="I25" s="475">
        <v>11730</v>
      </c>
      <c r="J25" s="475">
        <v>11730</v>
      </c>
      <c r="K25" s="475">
        <v>12115</v>
      </c>
      <c r="L25" s="475">
        <v>0</v>
      </c>
      <c r="M25" s="475">
        <v>0</v>
      </c>
      <c r="N25" s="475">
        <v>0</v>
      </c>
      <c r="O25" s="475">
        <v>0</v>
      </c>
      <c r="P25" s="475">
        <v>0</v>
      </c>
      <c r="Q25" s="475">
        <v>0</v>
      </c>
      <c r="R25" s="475">
        <v>0</v>
      </c>
      <c r="S25" s="475">
        <v>0</v>
      </c>
      <c r="T25" s="475">
        <v>0</v>
      </c>
      <c r="U25" s="475">
        <v>0</v>
      </c>
      <c r="V25" s="475">
        <v>0</v>
      </c>
      <c r="W25" s="475">
        <v>0</v>
      </c>
      <c r="X25" s="475">
        <v>0</v>
      </c>
      <c r="Y25" s="475">
        <v>0</v>
      </c>
      <c r="Z25" s="475">
        <v>0</v>
      </c>
    </row>
    <row r="26" spans="1:26">
      <c r="A26" s="475" t="s">
        <v>305</v>
      </c>
      <c r="B26" s="475">
        <v>6210</v>
      </c>
      <c r="C26" s="475">
        <v>6522</v>
      </c>
      <c r="D26" s="475">
        <v>7266</v>
      </c>
      <c r="E26" s="475">
        <v>7224</v>
      </c>
      <c r="F26" s="475">
        <v>11259</v>
      </c>
      <c r="G26" s="475">
        <v>11198</v>
      </c>
      <c r="H26" s="475">
        <v>6210</v>
      </c>
      <c r="I26" s="475">
        <v>12126</v>
      </c>
      <c r="J26" s="475">
        <v>12103</v>
      </c>
      <c r="K26" s="475">
        <v>16200</v>
      </c>
      <c r="L26" s="475">
        <v>16011</v>
      </c>
      <c r="M26" s="475">
        <v>24550</v>
      </c>
      <c r="N26" s="475">
        <v>24390</v>
      </c>
      <c r="O26" s="475">
        <v>25050</v>
      </c>
      <c r="P26" s="475">
        <v>25050</v>
      </c>
      <c r="Q26" s="475">
        <v>15396</v>
      </c>
      <c r="R26" s="475">
        <v>27575</v>
      </c>
      <c r="S26" s="475">
        <v>27570</v>
      </c>
      <c r="T26" s="475">
        <v>31866</v>
      </c>
      <c r="U26" s="475">
        <v>0</v>
      </c>
      <c r="V26" s="475">
        <v>0</v>
      </c>
      <c r="W26" s="475">
        <v>0</v>
      </c>
      <c r="X26" s="475">
        <v>0</v>
      </c>
      <c r="Y26" s="475">
        <v>0</v>
      </c>
      <c r="Z26" s="475">
        <v>0</v>
      </c>
    </row>
    <row r="27" spans="1:26">
      <c r="A27" s="475" t="s">
        <v>306</v>
      </c>
      <c r="B27" s="475">
        <v>27915</v>
      </c>
      <c r="C27" s="475">
        <v>0</v>
      </c>
      <c r="D27" s="475">
        <v>0</v>
      </c>
      <c r="E27" s="475">
        <v>0</v>
      </c>
      <c r="F27" s="475">
        <v>0</v>
      </c>
      <c r="G27" s="475">
        <v>0</v>
      </c>
      <c r="H27" s="475">
        <v>6909</v>
      </c>
      <c r="I27" s="475">
        <v>0</v>
      </c>
      <c r="J27" s="475">
        <v>0</v>
      </c>
      <c r="K27" s="475">
        <v>0</v>
      </c>
      <c r="L27" s="475">
        <v>0</v>
      </c>
      <c r="M27" s="475">
        <v>0</v>
      </c>
      <c r="N27" s="475">
        <v>0</v>
      </c>
      <c r="O27" s="475">
        <v>0</v>
      </c>
      <c r="P27" s="475">
        <v>0</v>
      </c>
      <c r="Q27" s="475">
        <v>0</v>
      </c>
      <c r="R27" s="475">
        <v>0</v>
      </c>
      <c r="S27" s="475">
        <v>0</v>
      </c>
      <c r="T27" s="475">
        <v>33522</v>
      </c>
      <c r="U27" s="475">
        <v>0</v>
      </c>
      <c r="V27" s="475">
        <v>0</v>
      </c>
      <c r="W27" s="475">
        <v>0</v>
      </c>
      <c r="X27" s="475">
        <v>0</v>
      </c>
      <c r="Y27" s="475">
        <v>0</v>
      </c>
      <c r="Z27" s="475">
        <v>0</v>
      </c>
    </row>
    <row r="28" spans="1:26">
      <c r="A28" s="475" t="s">
        <v>307</v>
      </c>
      <c r="B28" s="475">
        <v>5860</v>
      </c>
      <c r="C28" s="475">
        <v>6174</v>
      </c>
      <c r="D28" s="475">
        <v>7432</v>
      </c>
      <c r="E28" s="475">
        <v>7328</v>
      </c>
      <c r="F28" s="475">
        <v>10700</v>
      </c>
      <c r="G28" s="475">
        <v>10651</v>
      </c>
      <c r="H28" s="475">
        <v>5860</v>
      </c>
      <c r="I28" s="475">
        <v>11970</v>
      </c>
      <c r="J28" s="475">
        <v>11786</v>
      </c>
      <c r="K28" s="475">
        <v>17150</v>
      </c>
      <c r="L28" s="475">
        <v>16990</v>
      </c>
      <c r="M28" s="475">
        <v>24650</v>
      </c>
      <c r="N28" s="475">
        <v>24498</v>
      </c>
      <c r="O28" s="475">
        <v>0</v>
      </c>
      <c r="P28" s="475">
        <v>0</v>
      </c>
      <c r="Q28" s="475">
        <v>16607</v>
      </c>
      <c r="R28" s="475">
        <v>28430</v>
      </c>
      <c r="S28" s="475">
        <v>0</v>
      </c>
      <c r="T28" s="475">
        <v>0</v>
      </c>
      <c r="U28" s="475">
        <v>0</v>
      </c>
      <c r="V28" s="475">
        <v>0</v>
      </c>
      <c r="W28" s="475">
        <v>0</v>
      </c>
      <c r="X28" s="475">
        <v>0</v>
      </c>
      <c r="Y28" s="475">
        <v>0</v>
      </c>
      <c r="Z28" s="475">
        <v>0</v>
      </c>
    </row>
    <row r="29" spans="1:26">
      <c r="A29" s="475" t="s">
        <v>308</v>
      </c>
      <c r="B29" s="475">
        <v>6997</v>
      </c>
      <c r="C29" s="475">
        <v>7298</v>
      </c>
      <c r="D29" s="475">
        <v>0</v>
      </c>
      <c r="E29" s="475">
        <v>0</v>
      </c>
      <c r="F29" s="475">
        <v>9090</v>
      </c>
      <c r="G29" s="475">
        <v>9047</v>
      </c>
      <c r="H29" s="475">
        <v>6997</v>
      </c>
      <c r="I29" s="475">
        <v>11600</v>
      </c>
      <c r="J29" s="475">
        <v>11496</v>
      </c>
      <c r="K29" s="475">
        <v>17100</v>
      </c>
      <c r="L29" s="475">
        <v>16991</v>
      </c>
      <c r="M29" s="475">
        <v>23500</v>
      </c>
      <c r="N29" s="475">
        <v>23495</v>
      </c>
      <c r="O29" s="475">
        <v>25200</v>
      </c>
      <c r="P29" s="475">
        <v>25195</v>
      </c>
      <c r="Q29" s="475">
        <v>0</v>
      </c>
      <c r="R29" s="475">
        <v>0</v>
      </c>
      <c r="S29" s="475">
        <v>0</v>
      </c>
      <c r="T29" s="475">
        <v>0</v>
      </c>
      <c r="U29" s="475">
        <v>0</v>
      </c>
      <c r="V29" s="475">
        <v>28595</v>
      </c>
      <c r="W29" s="475">
        <v>0</v>
      </c>
      <c r="X29" s="475">
        <v>0</v>
      </c>
      <c r="Y29" s="475">
        <v>0</v>
      </c>
      <c r="Z29" s="475">
        <v>0</v>
      </c>
    </row>
    <row r="30" spans="1:26">
      <c r="A30" s="475" t="s">
        <v>309</v>
      </c>
      <c r="B30" s="475">
        <v>7127</v>
      </c>
      <c r="C30" s="475">
        <v>7485</v>
      </c>
      <c r="D30" s="475">
        <v>0</v>
      </c>
      <c r="E30" s="475">
        <v>0</v>
      </c>
      <c r="F30" s="475">
        <v>8873</v>
      </c>
      <c r="G30" s="475">
        <v>8818</v>
      </c>
      <c r="H30" s="475">
        <v>7127</v>
      </c>
      <c r="I30" s="475">
        <v>0</v>
      </c>
      <c r="J30" s="475">
        <v>0</v>
      </c>
      <c r="K30" s="475">
        <v>11804</v>
      </c>
      <c r="L30" s="475">
        <v>11766</v>
      </c>
      <c r="M30" s="475">
        <v>18232</v>
      </c>
      <c r="N30" s="475">
        <v>18235</v>
      </c>
      <c r="O30" s="475">
        <v>21161</v>
      </c>
      <c r="P30" s="475">
        <v>20883</v>
      </c>
      <c r="Q30" s="475">
        <v>0</v>
      </c>
      <c r="R30" s="475">
        <v>23405</v>
      </c>
      <c r="S30" s="475">
        <v>23385</v>
      </c>
      <c r="T30" s="475">
        <v>25379</v>
      </c>
      <c r="U30" s="475">
        <v>25300</v>
      </c>
      <c r="V30" s="475">
        <v>26850</v>
      </c>
      <c r="W30" s="475">
        <v>0</v>
      </c>
      <c r="X30" s="475">
        <v>0</v>
      </c>
      <c r="Y30" s="475">
        <v>0</v>
      </c>
      <c r="Z30" s="475">
        <v>0</v>
      </c>
    </row>
    <row r="31" spans="1:26">
      <c r="A31" s="475" t="s">
        <v>310</v>
      </c>
      <c r="B31" s="475">
        <v>7624</v>
      </c>
      <c r="C31" s="475">
        <v>7825</v>
      </c>
      <c r="D31" s="475">
        <v>0</v>
      </c>
      <c r="E31" s="475">
        <v>0</v>
      </c>
      <c r="F31" s="475">
        <v>9476</v>
      </c>
      <c r="G31" s="475">
        <v>9476</v>
      </c>
      <c r="H31" s="475">
        <v>7624</v>
      </c>
      <c r="I31" s="475">
        <v>11500</v>
      </c>
      <c r="J31" s="475">
        <v>11478</v>
      </c>
      <c r="K31" s="475">
        <v>0</v>
      </c>
      <c r="L31" s="475">
        <v>0</v>
      </c>
      <c r="M31" s="475">
        <v>21130</v>
      </c>
      <c r="N31" s="475">
        <v>21051</v>
      </c>
      <c r="O31" s="475">
        <v>24600</v>
      </c>
      <c r="P31" s="475">
        <v>24600</v>
      </c>
      <c r="Q31" s="475">
        <v>0</v>
      </c>
      <c r="R31" s="475">
        <v>0</v>
      </c>
      <c r="S31" s="475">
        <v>0</v>
      </c>
      <c r="T31" s="475">
        <v>0</v>
      </c>
      <c r="U31" s="475">
        <v>0</v>
      </c>
      <c r="V31" s="475">
        <v>27819</v>
      </c>
      <c r="W31" s="475">
        <v>0</v>
      </c>
      <c r="X31" s="475">
        <v>0</v>
      </c>
      <c r="Y31" s="475">
        <v>0</v>
      </c>
      <c r="Z31" s="475">
        <v>0</v>
      </c>
    </row>
    <row r="32" spans="1:26" s="475" customFormat="1">
      <c r="A32" s="475" t="s">
        <v>2042</v>
      </c>
      <c r="B32" s="475">
        <v>4354</v>
      </c>
      <c r="C32" s="475">
        <v>4664</v>
      </c>
      <c r="D32" s="475">
        <v>5160</v>
      </c>
      <c r="E32" s="475">
        <v>5142</v>
      </c>
      <c r="F32" s="475">
        <v>7825</v>
      </c>
      <c r="G32" s="475">
        <v>7798</v>
      </c>
      <c r="H32" s="475">
        <v>4354</v>
      </c>
      <c r="I32" s="475">
        <v>12160</v>
      </c>
      <c r="J32" s="475">
        <v>12026</v>
      </c>
      <c r="K32" s="475">
        <v>16249</v>
      </c>
      <c r="L32" s="475">
        <v>16178</v>
      </c>
      <c r="M32" s="475">
        <v>24625</v>
      </c>
      <c r="N32" s="475">
        <v>24521</v>
      </c>
      <c r="O32" s="475">
        <v>28667</v>
      </c>
      <c r="P32" s="475">
        <v>28525</v>
      </c>
      <c r="Q32" s="475">
        <v>15589</v>
      </c>
      <c r="R32" s="475">
        <v>31074</v>
      </c>
      <c r="S32" s="475">
        <v>31069</v>
      </c>
      <c r="T32" s="475">
        <v>34427</v>
      </c>
      <c r="U32" s="475">
        <v>0</v>
      </c>
      <c r="V32" s="475">
        <v>0</v>
      </c>
      <c r="W32" s="475">
        <v>0</v>
      </c>
      <c r="X32" s="475">
        <v>0</v>
      </c>
      <c r="Y32" s="475">
        <v>0</v>
      </c>
      <c r="Z32" s="475">
        <v>0</v>
      </c>
    </row>
    <row r="33" spans="1:26" s="475" customFormat="1">
      <c r="A33" s="475" t="s">
        <v>2084</v>
      </c>
      <c r="B33" s="475">
        <v>4732</v>
      </c>
      <c r="C33" s="475">
        <v>5042</v>
      </c>
      <c r="D33" s="475">
        <v>0</v>
      </c>
      <c r="E33" s="475">
        <v>0</v>
      </c>
      <c r="F33" s="475">
        <v>8203</v>
      </c>
      <c r="G33" s="475">
        <v>8150</v>
      </c>
      <c r="H33" s="475">
        <v>4732</v>
      </c>
      <c r="I33" s="475">
        <v>12715</v>
      </c>
      <c r="J33" s="475">
        <v>12682</v>
      </c>
      <c r="K33" s="475">
        <v>18545</v>
      </c>
      <c r="L33" s="475">
        <v>18411</v>
      </c>
      <c r="M33" s="475">
        <v>27757</v>
      </c>
      <c r="N33" s="475">
        <v>27735</v>
      </c>
      <c r="O33" s="475">
        <v>31930</v>
      </c>
      <c r="P33" s="475">
        <v>31731</v>
      </c>
      <c r="Q33" s="475">
        <v>17858</v>
      </c>
      <c r="R33" s="475">
        <v>35187</v>
      </c>
      <c r="S33" s="475">
        <v>0</v>
      </c>
      <c r="T33" s="475">
        <v>0</v>
      </c>
      <c r="U33" s="475">
        <v>0</v>
      </c>
      <c r="V33" s="475">
        <v>0</v>
      </c>
      <c r="W33" s="475">
        <v>0</v>
      </c>
      <c r="X33" s="475">
        <v>0</v>
      </c>
      <c r="Y33" s="475">
        <v>0</v>
      </c>
      <c r="Z33" s="475">
        <v>0</v>
      </c>
    </row>
    <row r="34" spans="1:26" s="473" customFormat="1">
      <c r="A34" s="475" t="s">
        <v>2012</v>
      </c>
      <c r="B34" s="475">
        <v>4920</v>
      </c>
      <c r="C34" s="475">
        <v>5228</v>
      </c>
      <c r="D34" s="475">
        <v>5965</v>
      </c>
      <c r="E34" s="475">
        <v>5924</v>
      </c>
      <c r="F34" s="475">
        <v>9575</v>
      </c>
      <c r="G34" s="475">
        <v>9548</v>
      </c>
      <c r="H34" s="475">
        <v>4920</v>
      </c>
      <c r="I34" s="475">
        <v>11398</v>
      </c>
      <c r="J34" s="475">
        <v>0</v>
      </c>
      <c r="K34" s="475">
        <v>0</v>
      </c>
      <c r="L34" s="475">
        <v>0</v>
      </c>
      <c r="M34" s="475">
        <v>0</v>
      </c>
      <c r="N34" s="475">
        <v>0</v>
      </c>
      <c r="O34" s="475">
        <v>0</v>
      </c>
      <c r="P34" s="475">
        <v>0</v>
      </c>
      <c r="Q34" s="475">
        <v>0</v>
      </c>
      <c r="R34" s="475">
        <v>0</v>
      </c>
      <c r="S34" s="475">
        <v>0</v>
      </c>
      <c r="T34" s="475">
        <v>0</v>
      </c>
      <c r="U34" s="475">
        <v>0</v>
      </c>
      <c r="V34" s="475">
        <v>0</v>
      </c>
      <c r="W34" s="475">
        <v>0</v>
      </c>
      <c r="X34" s="475">
        <v>0</v>
      </c>
      <c r="Y34" s="475">
        <v>0</v>
      </c>
      <c r="Z34" s="475">
        <v>0</v>
      </c>
    </row>
    <row r="35" spans="1:26" s="400" customFormat="1">
      <c r="A35" s="475" t="s">
        <v>2030</v>
      </c>
      <c r="B35" s="475">
        <v>4912</v>
      </c>
      <c r="C35" s="475">
        <v>5226</v>
      </c>
      <c r="D35" s="475">
        <v>6225</v>
      </c>
      <c r="E35" s="475">
        <v>6183</v>
      </c>
      <c r="F35" s="475">
        <v>10500</v>
      </c>
      <c r="G35" s="475">
        <v>10471</v>
      </c>
      <c r="H35" s="475">
        <v>4912</v>
      </c>
      <c r="I35" s="475">
        <v>11910</v>
      </c>
      <c r="J35" s="475">
        <v>11850</v>
      </c>
      <c r="K35" s="475">
        <v>20650</v>
      </c>
      <c r="L35" s="475">
        <v>20512</v>
      </c>
      <c r="M35" s="475">
        <v>24885</v>
      </c>
      <c r="N35" s="475">
        <v>24715</v>
      </c>
      <c r="O35" s="475">
        <v>26980</v>
      </c>
      <c r="P35" s="475">
        <v>26970</v>
      </c>
      <c r="Q35" s="475">
        <v>17980</v>
      </c>
      <c r="R35" s="475">
        <v>29925</v>
      </c>
      <c r="S35" s="475">
        <v>0</v>
      </c>
      <c r="T35" s="475">
        <v>0</v>
      </c>
      <c r="U35" s="475">
        <v>0</v>
      </c>
      <c r="V35" s="475">
        <v>0</v>
      </c>
      <c r="W35" s="475">
        <v>0</v>
      </c>
      <c r="X35" s="475">
        <v>0</v>
      </c>
      <c r="Y35" s="475">
        <v>0</v>
      </c>
      <c r="Z35" s="475">
        <v>0</v>
      </c>
    </row>
    <row r="36" spans="1:26">
      <c r="A36" s="475" t="s">
        <v>311</v>
      </c>
      <c r="B36" s="475">
        <v>6380</v>
      </c>
      <c r="C36" s="475">
        <v>6704</v>
      </c>
      <c r="D36" s="475">
        <v>0</v>
      </c>
      <c r="E36" s="475">
        <v>0</v>
      </c>
      <c r="F36" s="475">
        <v>8869</v>
      </c>
      <c r="G36" s="475">
        <v>8830</v>
      </c>
      <c r="H36" s="475">
        <v>6380</v>
      </c>
      <c r="I36" s="475">
        <v>14750</v>
      </c>
      <c r="J36" s="475">
        <v>14597</v>
      </c>
      <c r="K36" s="475">
        <v>0</v>
      </c>
      <c r="L36" s="475">
        <v>0</v>
      </c>
      <c r="M36" s="475">
        <v>24000</v>
      </c>
      <c r="N36" s="475">
        <v>23941</v>
      </c>
      <c r="O36" s="475">
        <v>25734</v>
      </c>
      <c r="P36" s="475">
        <v>25725</v>
      </c>
      <c r="Q36" s="475">
        <v>0</v>
      </c>
      <c r="R36" s="475">
        <v>0</v>
      </c>
      <c r="S36" s="475">
        <v>0</v>
      </c>
      <c r="T36" s="475">
        <v>0</v>
      </c>
      <c r="U36" s="475">
        <v>0</v>
      </c>
      <c r="V36" s="475">
        <v>30596</v>
      </c>
      <c r="W36" s="475">
        <v>0</v>
      </c>
      <c r="X36" s="475">
        <v>0</v>
      </c>
      <c r="Y36" s="475">
        <v>0</v>
      </c>
      <c r="Z36" s="475">
        <v>0</v>
      </c>
    </row>
    <row r="37" spans="1:26">
      <c r="A37" s="475" t="s">
        <v>312</v>
      </c>
      <c r="B37" s="475">
        <v>4050</v>
      </c>
      <c r="C37" s="475">
        <v>4362</v>
      </c>
      <c r="D37" s="475">
        <v>0</v>
      </c>
      <c r="E37" s="475">
        <v>0</v>
      </c>
      <c r="F37" s="475">
        <v>7669</v>
      </c>
      <c r="G37" s="475">
        <v>7604</v>
      </c>
      <c r="H37" s="475">
        <v>4050</v>
      </c>
      <c r="I37" s="475">
        <v>11250</v>
      </c>
      <c r="J37" s="475">
        <v>11102</v>
      </c>
      <c r="K37" s="475">
        <v>18550</v>
      </c>
      <c r="L37" s="475">
        <v>18403</v>
      </c>
      <c r="M37" s="475">
        <v>25052</v>
      </c>
      <c r="N37" s="475">
        <v>24902</v>
      </c>
      <c r="O37" s="475">
        <v>26960</v>
      </c>
      <c r="P37" s="475">
        <v>26895</v>
      </c>
      <c r="Q37" s="475">
        <v>15958</v>
      </c>
      <c r="R37" s="475">
        <v>27966</v>
      </c>
      <c r="S37" s="475">
        <v>27858</v>
      </c>
      <c r="T37" s="475">
        <v>30189</v>
      </c>
      <c r="U37" s="475">
        <v>0</v>
      </c>
      <c r="V37" s="475">
        <v>0</v>
      </c>
      <c r="W37" s="475">
        <v>0</v>
      </c>
      <c r="X37" s="475">
        <v>0</v>
      </c>
      <c r="Y37" s="475">
        <v>0</v>
      </c>
      <c r="Z37" s="475">
        <v>0</v>
      </c>
    </row>
    <row r="38" spans="1:26" s="475" customFormat="1">
      <c r="A38" s="475" t="s">
        <v>2054</v>
      </c>
      <c r="B38" s="475">
        <v>4107</v>
      </c>
      <c r="C38" s="475">
        <v>4419</v>
      </c>
      <c r="D38" s="475">
        <v>5395</v>
      </c>
      <c r="E38" s="475">
        <v>5373</v>
      </c>
      <c r="F38" s="475">
        <v>9060</v>
      </c>
      <c r="G38" s="475">
        <v>9038</v>
      </c>
      <c r="H38" s="475">
        <v>4107</v>
      </c>
      <c r="I38" s="475">
        <v>13550</v>
      </c>
      <c r="J38" s="475">
        <v>13441</v>
      </c>
      <c r="K38" s="475">
        <v>18100</v>
      </c>
      <c r="L38" s="475">
        <v>17989</v>
      </c>
      <c r="M38" s="475">
        <v>26322</v>
      </c>
      <c r="N38" s="475">
        <v>26321</v>
      </c>
      <c r="O38" s="475">
        <v>28990</v>
      </c>
      <c r="P38" s="475">
        <v>28840</v>
      </c>
      <c r="Q38" s="475">
        <v>0</v>
      </c>
      <c r="R38" s="475">
        <v>31750</v>
      </c>
      <c r="S38" s="475">
        <v>0</v>
      </c>
      <c r="T38" s="475">
        <v>0</v>
      </c>
      <c r="U38" s="475">
        <v>0</v>
      </c>
      <c r="V38" s="475">
        <v>0</v>
      </c>
      <c r="W38" s="475">
        <v>0</v>
      </c>
      <c r="X38" s="475">
        <v>0</v>
      </c>
      <c r="Y38" s="475">
        <v>0</v>
      </c>
      <c r="Z38" s="475">
        <v>0</v>
      </c>
    </row>
    <row r="39" spans="1:26">
      <c r="A39" s="475" t="s">
        <v>1972</v>
      </c>
      <c r="B39" s="475">
        <v>3895</v>
      </c>
      <c r="C39" s="475">
        <v>4203</v>
      </c>
      <c r="D39" s="475">
        <v>4778</v>
      </c>
      <c r="E39" s="475">
        <v>4730</v>
      </c>
      <c r="F39" s="475">
        <v>8005</v>
      </c>
      <c r="G39" s="475">
        <v>7930</v>
      </c>
      <c r="H39" s="475">
        <v>3895</v>
      </c>
      <c r="I39" s="475">
        <v>11450</v>
      </c>
      <c r="J39" s="475">
        <v>11305</v>
      </c>
      <c r="K39" s="475">
        <v>18350</v>
      </c>
      <c r="L39" s="475">
        <v>18205</v>
      </c>
      <c r="M39" s="475">
        <v>25650</v>
      </c>
      <c r="N39" s="475">
        <v>25542</v>
      </c>
      <c r="O39" s="475">
        <v>28866</v>
      </c>
      <c r="P39" s="475">
        <v>28860</v>
      </c>
      <c r="Q39" s="475">
        <v>17702</v>
      </c>
      <c r="R39" s="475">
        <v>30890</v>
      </c>
      <c r="S39" s="475">
        <v>30883</v>
      </c>
      <c r="T39" s="475">
        <v>32150</v>
      </c>
      <c r="U39" s="475">
        <v>0</v>
      </c>
      <c r="V39" s="475">
        <v>0</v>
      </c>
      <c r="W39" s="475">
        <v>0</v>
      </c>
      <c r="X39" s="475">
        <v>0</v>
      </c>
      <c r="Y39" s="475">
        <v>0</v>
      </c>
      <c r="Z39" s="475">
        <v>0</v>
      </c>
    </row>
    <row r="40" spans="1:26">
      <c r="A40" s="475" t="s">
        <v>2013</v>
      </c>
      <c r="B40" s="475">
        <v>0</v>
      </c>
      <c r="C40" s="475">
        <v>0</v>
      </c>
      <c r="D40" s="475">
        <v>0</v>
      </c>
      <c r="E40" s="475">
        <v>0</v>
      </c>
      <c r="F40" s="475">
        <v>0</v>
      </c>
      <c r="G40" s="475">
        <v>0</v>
      </c>
      <c r="H40" s="475">
        <v>0</v>
      </c>
      <c r="I40" s="475">
        <v>0</v>
      </c>
      <c r="J40" s="475">
        <v>0</v>
      </c>
      <c r="K40" s="475">
        <v>0</v>
      </c>
      <c r="L40" s="475">
        <v>0</v>
      </c>
      <c r="M40" s="475">
        <v>0</v>
      </c>
      <c r="N40" s="475">
        <v>0</v>
      </c>
      <c r="O40" s="475">
        <v>28820</v>
      </c>
      <c r="P40" s="475">
        <v>28816</v>
      </c>
      <c r="Q40" s="475">
        <v>0</v>
      </c>
      <c r="R40" s="475">
        <v>30861</v>
      </c>
      <c r="S40" s="475">
        <v>30850</v>
      </c>
      <c r="T40" s="475">
        <v>32360</v>
      </c>
      <c r="U40" s="475">
        <v>0</v>
      </c>
      <c r="V40" s="475">
        <v>0</v>
      </c>
      <c r="W40" s="475">
        <v>0</v>
      </c>
      <c r="X40" s="475">
        <v>0</v>
      </c>
      <c r="Y40" s="475">
        <v>0</v>
      </c>
      <c r="Z40" s="475">
        <v>0</v>
      </c>
    </row>
    <row r="41" spans="1:26">
      <c r="A41" s="475" t="s">
        <v>313</v>
      </c>
      <c r="B41" s="475">
        <v>7382</v>
      </c>
      <c r="C41" s="475">
        <v>7670</v>
      </c>
      <c r="D41" s="475">
        <v>0</v>
      </c>
      <c r="E41" s="475">
        <v>0</v>
      </c>
      <c r="F41" s="475">
        <v>9291</v>
      </c>
      <c r="G41" s="475">
        <v>9242</v>
      </c>
      <c r="H41" s="475">
        <v>7382</v>
      </c>
      <c r="I41" s="475">
        <v>0</v>
      </c>
      <c r="J41" s="475">
        <v>0</v>
      </c>
      <c r="K41" s="475">
        <v>0</v>
      </c>
      <c r="L41" s="475">
        <v>0</v>
      </c>
      <c r="M41" s="475">
        <v>21030</v>
      </c>
      <c r="N41" s="475">
        <v>20983</v>
      </c>
      <c r="O41" s="475">
        <v>23717</v>
      </c>
      <c r="P41" s="475">
        <v>23680</v>
      </c>
      <c r="Q41" s="475">
        <v>0</v>
      </c>
      <c r="R41" s="475">
        <v>0</v>
      </c>
      <c r="S41" s="475">
        <v>0</v>
      </c>
      <c r="T41" s="475">
        <v>0</v>
      </c>
      <c r="U41" s="475">
        <v>0</v>
      </c>
      <c r="V41" s="475">
        <v>27975</v>
      </c>
      <c r="W41" s="475">
        <v>0</v>
      </c>
      <c r="X41" s="475">
        <v>0</v>
      </c>
      <c r="Y41" s="475">
        <v>0</v>
      </c>
      <c r="Z41" s="475">
        <v>0</v>
      </c>
    </row>
    <row r="42" spans="1:26">
      <c r="A42" s="475" t="s">
        <v>314</v>
      </c>
      <c r="B42" s="475">
        <v>7720</v>
      </c>
      <c r="C42" s="475">
        <v>8005</v>
      </c>
      <c r="D42" s="475">
        <v>0</v>
      </c>
      <c r="E42" s="475">
        <v>0</v>
      </c>
      <c r="F42" s="475">
        <v>10665</v>
      </c>
      <c r="G42" s="475">
        <v>10631</v>
      </c>
      <c r="H42" s="475">
        <v>7720</v>
      </c>
      <c r="I42" s="475">
        <v>0</v>
      </c>
      <c r="J42" s="475">
        <v>0</v>
      </c>
      <c r="K42" s="475">
        <v>0</v>
      </c>
      <c r="L42" s="475">
        <v>0</v>
      </c>
      <c r="M42" s="475">
        <v>22750</v>
      </c>
      <c r="N42" s="475">
        <v>22694</v>
      </c>
      <c r="O42" s="475">
        <v>24729</v>
      </c>
      <c r="P42" s="475">
        <v>24729</v>
      </c>
      <c r="Q42" s="475">
        <v>0</v>
      </c>
      <c r="R42" s="475">
        <v>28842</v>
      </c>
      <c r="S42" s="475">
        <v>27385</v>
      </c>
      <c r="T42" s="475">
        <v>0</v>
      </c>
      <c r="U42" s="475">
        <v>0</v>
      </c>
      <c r="V42" s="475">
        <v>28855</v>
      </c>
      <c r="W42" s="475">
        <v>0</v>
      </c>
      <c r="X42" s="475">
        <v>0</v>
      </c>
      <c r="Y42" s="475">
        <v>0</v>
      </c>
      <c r="Z42" s="475">
        <v>0</v>
      </c>
    </row>
    <row r="43" spans="1:26">
      <c r="A43" s="475" t="s">
        <v>315</v>
      </c>
      <c r="B43" s="475">
        <v>6687</v>
      </c>
      <c r="C43" s="475">
        <v>6947</v>
      </c>
      <c r="D43" s="475">
        <v>0</v>
      </c>
      <c r="E43" s="475">
        <v>0</v>
      </c>
      <c r="F43" s="475">
        <v>9503</v>
      </c>
      <c r="G43" s="475">
        <v>9484</v>
      </c>
      <c r="H43" s="475">
        <v>6687</v>
      </c>
      <c r="I43" s="475">
        <v>0</v>
      </c>
      <c r="J43" s="475">
        <v>0</v>
      </c>
      <c r="K43" s="475">
        <v>0</v>
      </c>
      <c r="L43" s="475">
        <v>0</v>
      </c>
      <c r="M43" s="475">
        <v>12855</v>
      </c>
      <c r="N43" s="475">
        <v>12804</v>
      </c>
      <c r="O43" s="475">
        <v>0</v>
      </c>
      <c r="P43" s="475">
        <v>0</v>
      </c>
      <c r="Q43" s="475">
        <v>0</v>
      </c>
      <c r="R43" s="475">
        <v>21375</v>
      </c>
      <c r="S43" s="475">
        <v>21375</v>
      </c>
      <c r="T43" s="475">
        <v>0</v>
      </c>
      <c r="U43" s="475">
        <v>0</v>
      </c>
      <c r="V43" s="475">
        <v>23000</v>
      </c>
      <c r="W43" s="475">
        <v>0</v>
      </c>
      <c r="X43" s="475">
        <v>0</v>
      </c>
      <c r="Y43" s="475">
        <v>0</v>
      </c>
      <c r="Z43" s="475">
        <v>0</v>
      </c>
    </row>
    <row r="44" spans="1:26">
      <c r="A44" s="475" t="s">
        <v>316</v>
      </c>
      <c r="B44" s="475">
        <v>8080</v>
      </c>
      <c r="C44" s="475">
        <v>8377</v>
      </c>
      <c r="D44" s="475">
        <v>0</v>
      </c>
      <c r="E44" s="475">
        <v>0</v>
      </c>
      <c r="F44" s="475">
        <v>10240</v>
      </c>
      <c r="G44" s="475">
        <v>10203</v>
      </c>
      <c r="H44" s="475">
        <v>8080</v>
      </c>
      <c r="I44" s="475">
        <v>0</v>
      </c>
      <c r="J44" s="475">
        <v>0</v>
      </c>
      <c r="K44" s="475">
        <v>11432</v>
      </c>
      <c r="L44" s="475">
        <v>11377</v>
      </c>
      <c r="M44" s="475">
        <v>0</v>
      </c>
      <c r="N44" s="475">
        <v>0</v>
      </c>
      <c r="O44" s="475">
        <v>14852</v>
      </c>
      <c r="P44" s="475">
        <v>14814</v>
      </c>
      <c r="Q44" s="475">
        <v>0</v>
      </c>
      <c r="R44" s="475">
        <v>0</v>
      </c>
      <c r="S44" s="475">
        <v>0</v>
      </c>
      <c r="T44" s="475">
        <v>18404</v>
      </c>
      <c r="U44" s="475">
        <v>0</v>
      </c>
      <c r="V44" s="475">
        <v>0</v>
      </c>
      <c r="W44" s="475">
        <v>0</v>
      </c>
      <c r="X44" s="475">
        <v>0</v>
      </c>
      <c r="Y44" s="475">
        <v>0</v>
      </c>
      <c r="Z44" s="475">
        <v>0</v>
      </c>
    </row>
    <row r="45" spans="1:26" s="475" customFormat="1">
      <c r="A45" s="475" t="s">
        <v>2053</v>
      </c>
      <c r="B45" s="475">
        <v>4126</v>
      </c>
      <c r="C45" s="475">
        <v>4437</v>
      </c>
      <c r="D45" s="475">
        <v>0</v>
      </c>
      <c r="E45" s="475">
        <v>0</v>
      </c>
      <c r="F45" s="475">
        <v>6875</v>
      </c>
      <c r="G45" s="475">
        <v>6862</v>
      </c>
      <c r="H45" s="475">
        <v>4126</v>
      </c>
      <c r="I45" s="475">
        <v>0</v>
      </c>
      <c r="J45" s="475">
        <v>0</v>
      </c>
      <c r="K45" s="475">
        <v>10710</v>
      </c>
      <c r="L45" s="475">
        <v>10664</v>
      </c>
      <c r="M45" s="475">
        <v>15850</v>
      </c>
      <c r="N45" s="475">
        <v>15814</v>
      </c>
      <c r="O45" s="475">
        <v>0</v>
      </c>
      <c r="P45" s="475">
        <v>0</v>
      </c>
      <c r="Q45" s="475">
        <v>0</v>
      </c>
      <c r="R45" s="475">
        <v>18014</v>
      </c>
      <c r="S45" s="475">
        <v>0</v>
      </c>
      <c r="T45" s="475">
        <v>0</v>
      </c>
      <c r="U45" s="475">
        <v>0</v>
      </c>
      <c r="V45" s="475">
        <v>0</v>
      </c>
      <c r="W45" s="475">
        <v>0</v>
      </c>
      <c r="X45" s="475">
        <v>0</v>
      </c>
      <c r="Y45" s="475">
        <v>0</v>
      </c>
      <c r="Z45" s="475">
        <v>0</v>
      </c>
    </row>
    <row r="46" spans="1:26">
      <c r="A46" s="475" t="s">
        <v>317</v>
      </c>
      <c r="B46" s="475">
        <v>7057</v>
      </c>
      <c r="C46" s="475">
        <v>7362</v>
      </c>
      <c r="D46" s="475">
        <v>0</v>
      </c>
      <c r="E46" s="475">
        <v>0</v>
      </c>
      <c r="F46" s="475">
        <v>9873</v>
      </c>
      <c r="G46" s="475">
        <v>9831</v>
      </c>
      <c r="H46" s="475">
        <v>9876</v>
      </c>
      <c r="I46" s="475">
        <v>13655</v>
      </c>
      <c r="J46" s="475">
        <v>13501</v>
      </c>
      <c r="K46" s="475">
        <v>19653</v>
      </c>
      <c r="L46" s="475">
        <v>15520</v>
      </c>
      <c r="M46" s="475">
        <v>19640</v>
      </c>
      <c r="N46" s="475">
        <v>19590</v>
      </c>
      <c r="O46" s="475">
        <v>24175</v>
      </c>
      <c r="P46" s="475">
        <v>24129</v>
      </c>
      <c r="Q46" s="475">
        <v>0</v>
      </c>
      <c r="R46" s="475">
        <v>26503</v>
      </c>
      <c r="S46" s="475">
        <v>26500</v>
      </c>
      <c r="T46" s="475">
        <v>0</v>
      </c>
      <c r="U46" s="475">
        <v>0</v>
      </c>
      <c r="V46" s="475">
        <v>29000</v>
      </c>
      <c r="W46" s="475">
        <v>0</v>
      </c>
      <c r="X46" s="475">
        <v>0</v>
      </c>
      <c r="Y46" s="475">
        <v>0</v>
      </c>
      <c r="Z46" s="475">
        <v>0</v>
      </c>
    </row>
    <row r="47" spans="1:26">
      <c r="A47" s="475" t="s">
        <v>318</v>
      </c>
      <c r="B47" s="475">
        <v>7051</v>
      </c>
      <c r="C47" s="475">
        <v>7366</v>
      </c>
      <c r="D47" s="475">
        <v>0</v>
      </c>
      <c r="E47" s="475">
        <v>0</v>
      </c>
      <c r="F47" s="475">
        <v>9954</v>
      </c>
      <c r="G47" s="475">
        <v>9954</v>
      </c>
      <c r="H47" s="475">
        <v>7051</v>
      </c>
      <c r="I47" s="475">
        <v>0</v>
      </c>
      <c r="J47" s="475">
        <v>0</v>
      </c>
      <c r="K47" s="475">
        <v>19815</v>
      </c>
      <c r="L47" s="475">
        <v>19815</v>
      </c>
      <c r="M47" s="475">
        <v>23599</v>
      </c>
      <c r="N47" s="475">
        <v>23599</v>
      </c>
      <c r="O47" s="475">
        <v>26144</v>
      </c>
      <c r="P47" s="475">
        <v>26144</v>
      </c>
      <c r="Q47" s="475">
        <v>0</v>
      </c>
      <c r="R47" s="475">
        <v>27862</v>
      </c>
      <c r="S47" s="475">
        <v>27862</v>
      </c>
      <c r="T47" s="475">
        <v>0</v>
      </c>
      <c r="U47" s="475">
        <v>19737</v>
      </c>
      <c r="V47" s="475">
        <v>0</v>
      </c>
      <c r="W47" s="475">
        <v>0</v>
      </c>
      <c r="X47" s="475">
        <v>0</v>
      </c>
      <c r="Y47" s="475">
        <v>0</v>
      </c>
      <c r="Z47" s="475">
        <v>0</v>
      </c>
    </row>
    <row r="48" spans="1:26">
      <c r="A48" s="475" t="s">
        <v>319</v>
      </c>
      <c r="B48" s="475">
        <v>7036</v>
      </c>
      <c r="C48" s="475">
        <v>7345</v>
      </c>
      <c r="D48" s="475">
        <v>0</v>
      </c>
      <c r="E48" s="475">
        <v>0</v>
      </c>
      <c r="F48" s="475">
        <v>10054</v>
      </c>
      <c r="G48" s="475">
        <v>10009</v>
      </c>
      <c r="H48" s="475">
        <v>7036</v>
      </c>
      <c r="I48" s="475">
        <v>0</v>
      </c>
      <c r="J48" s="475">
        <v>0</v>
      </c>
      <c r="K48" s="475">
        <v>19968</v>
      </c>
      <c r="L48" s="475">
        <v>19616</v>
      </c>
      <c r="M48" s="475">
        <v>24015</v>
      </c>
      <c r="N48" s="475">
        <v>23821</v>
      </c>
      <c r="O48" s="475">
        <v>27049</v>
      </c>
      <c r="P48" s="475">
        <v>27045</v>
      </c>
      <c r="Q48" s="475">
        <v>0</v>
      </c>
      <c r="R48" s="475">
        <v>28007</v>
      </c>
      <c r="S48" s="475">
        <v>27997</v>
      </c>
      <c r="T48" s="475">
        <v>0</v>
      </c>
      <c r="U48" s="475">
        <v>0</v>
      </c>
      <c r="V48" s="475">
        <v>29743</v>
      </c>
      <c r="W48" s="475">
        <v>0</v>
      </c>
      <c r="X48" s="475">
        <v>0</v>
      </c>
      <c r="Y48" s="475">
        <v>0</v>
      </c>
      <c r="Z48" s="475">
        <v>0</v>
      </c>
    </row>
    <row r="49" spans="1:26">
      <c r="A49" s="475" t="s">
        <v>2002</v>
      </c>
      <c r="B49" s="475">
        <v>7059</v>
      </c>
      <c r="C49" s="475">
        <v>7364</v>
      </c>
      <c r="D49" s="475">
        <v>0</v>
      </c>
      <c r="E49" s="475">
        <v>0</v>
      </c>
      <c r="F49" s="475">
        <v>10568</v>
      </c>
      <c r="G49" s="475">
        <v>10519</v>
      </c>
      <c r="H49" s="475">
        <v>7059</v>
      </c>
      <c r="I49" s="475">
        <v>23570</v>
      </c>
      <c r="J49" s="475">
        <v>0</v>
      </c>
      <c r="K49" s="475">
        <v>0</v>
      </c>
      <c r="L49" s="475">
        <v>23470</v>
      </c>
      <c r="M49" s="475">
        <v>26140</v>
      </c>
      <c r="N49" s="475">
        <v>25990</v>
      </c>
      <c r="O49" s="475">
        <v>0</v>
      </c>
      <c r="P49" s="475">
        <v>0</v>
      </c>
      <c r="Q49" s="475">
        <v>23030</v>
      </c>
      <c r="R49" s="475">
        <v>29478</v>
      </c>
      <c r="S49" s="475">
        <v>29470</v>
      </c>
      <c r="T49" s="475">
        <v>0</v>
      </c>
      <c r="U49" s="475">
        <v>0</v>
      </c>
      <c r="V49" s="475">
        <v>0</v>
      </c>
      <c r="W49" s="475">
        <v>25387</v>
      </c>
      <c r="X49" s="475">
        <v>0</v>
      </c>
      <c r="Y49" s="475">
        <v>0</v>
      </c>
      <c r="Z49" s="475">
        <v>0</v>
      </c>
    </row>
    <row r="50" spans="1:26">
      <c r="A50" s="475" t="s">
        <v>320</v>
      </c>
      <c r="B50" s="475">
        <v>26600</v>
      </c>
      <c r="C50" s="475">
        <v>0</v>
      </c>
      <c r="D50" s="475">
        <v>0</v>
      </c>
      <c r="E50" s="475">
        <v>0</v>
      </c>
      <c r="F50" s="475">
        <v>0</v>
      </c>
      <c r="G50" s="475">
        <v>0</v>
      </c>
      <c r="H50" s="475">
        <v>0</v>
      </c>
      <c r="I50" s="475">
        <v>0</v>
      </c>
      <c r="J50" s="475">
        <v>0</v>
      </c>
      <c r="K50" s="475">
        <v>0</v>
      </c>
      <c r="L50" s="475">
        <v>0</v>
      </c>
      <c r="M50" s="475">
        <v>0</v>
      </c>
      <c r="N50" s="475">
        <v>0</v>
      </c>
      <c r="O50" s="475">
        <v>0</v>
      </c>
      <c r="P50" s="475">
        <v>0</v>
      </c>
      <c r="Q50" s="475">
        <v>0</v>
      </c>
      <c r="R50" s="475">
        <v>0</v>
      </c>
      <c r="S50" s="475">
        <v>0</v>
      </c>
      <c r="T50" s="475">
        <v>27945</v>
      </c>
      <c r="U50" s="475">
        <v>0</v>
      </c>
      <c r="V50" s="475">
        <v>0</v>
      </c>
      <c r="W50" s="475">
        <v>0</v>
      </c>
      <c r="X50" s="475">
        <v>0</v>
      </c>
      <c r="Y50" s="475">
        <v>0</v>
      </c>
      <c r="Z50" s="475">
        <v>0</v>
      </c>
    </row>
    <row r="51" spans="1:26">
      <c r="A51" s="475" t="s">
        <v>321</v>
      </c>
      <c r="B51" s="475">
        <v>7050</v>
      </c>
      <c r="C51" s="475">
        <v>7356</v>
      </c>
      <c r="D51" s="475">
        <v>0</v>
      </c>
      <c r="E51" s="475">
        <v>0</v>
      </c>
      <c r="F51" s="475">
        <v>10653</v>
      </c>
      <c r="G51" s="475">
        <v>10584</v>
      </c>
      <c r="H51" s="475">
        <v>7050</v>
      </c>
      <c r="I51" s="475">
        <v>23770</v>
      </c>
      <c r="J51" s="475">
        <v>0</v>
      </c>
      <c r="K51" s="475">
        <v>0</v>
      </c>
      <c r="L51" s="475">
        <v>23645</v>
      </c>
      <c r="M51" s="475">
        <v>26116</v>
      </c>
      <c r="N51" s="475">
        <v>26018</v>
      </c>
      <c r="O51" s="475">
        <v>0</v>
      </c>
      <c r="P51" s="475">
        <v>0</v>
      </c>
      <c r="Q51" s="475">
        <v>22895</v>
      </c>
      <c r="R51" s="475">
        <v>29010</v>
      </c>
      <c r="S51" s="475">
        <v>29005</v>
      </c>
      <c r="T51" s="475">
        <v>0</v>
      </c>
      <c r="U51" s="475">
        <v>0</v>
      </c>
      <c r="V51" s="475">
        <v>0</v>
      </c>
      <c r="W51" s="475">
        <v>25152</v>
      </c>
      <c r="X51" s="475">
        <v>0</v>
      </c>
      <c r="Y51" s="475">
        <v>0</v>
      </c>
      <c r="Z51" s="475">
        <v>0</v>
      </c>
    </row>
    <row r="52" spans="1:26">
      <c r="A52" s="475" t="s">
        <v>322</v>
      </c>
      <c r="B52" s="475">
        <v>7053</v>
      </c>
      <c r="C52" s="475">
        <v>7361</v>
      </c>
      <c r="D52" s="475">
        <v>0</v>
      </c>
      <c r="E52" s="475">
        <v>0</v>
      </c>
      <c r="F52" s="475">
        <v>10453</v>
      </c>
      <c r="G52" s="475">
        <v>10370</v>
      </c>
      <c r="H52" s="475">
        <v>7053</v>
      </c>
      <c r="I52" s="475">
        <v>23402</v>
      </c>
      <c r="J52" s="475">
        <v>0</v>
      </c>
      <c r="K52" s="475">
        <v>0</v>
      </c>
      <c r="L52" s="475">
        <v>23277</v>
      </c>
      <c r="M52" s="475">
        <v>25775</v>
      </c>
      <c r="N52" s="475">
        <v>25640</v>
      </c>
      <c r="O52" s="475">
        <v>0</v>
      </c>
      <c r="P52" s="475">
        <v>0</v>
      </c>
      <c r="Q52" s="475">
        <v>22890</v>
      </c>
      <c r="R52" s="475">
        <v>28712</v>
      </c>
      <c r="S52" s="475">
        <v>28707</v>
      </c>
      <c r="T52" s="475">
        <v>0</v>
      </c>
      <c r="U52" s="475">
        <v>0</v>
      </c>
      <c r="V52" s="475">
        <v>0</v>
      </c>
      <c r="W52" s="475">
        <v>24876</v>
      </c>
      <c r="X52" s="475">
        <v>0</v>
      </c>
      <c r="Y52" s="475">
        <v>0</v>
      </c>
      <c r="Z52" s="475">
        <v>0</v>
      </c>
    </row>
    <row r="53" spans="1:26" s="475" customFormat="1">
      <c r="A53" s="475" t="s">
        <v>2083</v>
      </c>
      <c r="B53" s="475">
        <v>7037</v>
      </c>
      <c r="C53" s="475">
        <v>7348</v>
      </c>
      <c r="D53" s="475">
        <v>0</v>
      </c>
      <c r="E53" s="475">
        <v>0</v>
      </c>
      <c r="F53" s="475">
        <v>10627</v>
      </c>
      <c r="G53" s="475">
        <v>10567</v>
      </c>
      <c r="H53" s="475">
        <v>7037</v>
      </c>
      <c r="I53" s="475">
        <v>24913</v>
      </c>
      <c r="J53" s="475">
        <v>0</v>
      </c>
      <c r="K53" s="475">
        <v>0</v>
      </c>
      <c r="L53" s="475">
        <v>24884</v>
      </c>
      <c r="M53" s="475">
        <v>27275</v>
      </c>
      <c r="N53" s="475">
        <v>27265</v>
      </c>
      <c r="O53" s="475">
        <v>0</v>
      </c>
      <c r="P53" s="475">
        <v>0</v>
      </c>
      <c r="Q53" s="475">
        <v>0</v>
      </c>
      <c r="R53" s="475">
        <v>31258</v>
      </c>
      <c r="S53" s="475">
        <v>31243</v>
      </c>
      <c r="T53" s="475">
        <v>0</v>
      </c>
      <c r="U53" s="475">
        <v>0</v>
      </c>
      <c r="V53" s="475">
        <v>0</v>
      </c>
      <c r="W53" s="475">
        <v>26862</v>
      </c>
      <c r="X53" s="475">
        <v>0</v>
      </c>
      <c r="Y53" s="475">
        <v>0</v>
      </c>
      <c r="Z53" s="475">
        <v>0</v>
      </c>
    </row>
    <row r="54" spans="1:26" s="475" customFormat="1">
      <c r="A54" s="475" t="s">
        <v>18479</v>
      </c>
      <c r="B54" s="475">
        <v>7048</v>
      </c>
      <c r="C54" s="475">
        <v>7360</v>
      </c>
      <c r="D54" s="475">
        <v>0</v>
      </c>
      <c r="E54" s="475">
        <v>0</v>
      </c>
      <c r="F54" s="475">
        <v>10622</v>
      </c>
      <c r="G54" s="475">
        <v>10572</v>
      </c>
      <c r="H54" s="475">
        <v>7048</v>
      </c>
      <c r="I54" s="475">
        <v>23644</v>
      </c>
      <c r="J54" s="475">
        <v>0</v>
      </c>
      <c r="K54" s="475">
        <v>0</v>
      </c>
      <c r="L54" s="475">
        <v>23166</v>
      </c>
      <c r="M54" s="475">
        <v>24928</v>
      </c>
      <c r="N54" s="475">
        <v>24880</v>
      </c>
      <c r="O54" s="475">
        <v>0</v>
      </c>
      <c r="P54" s="475">
        <v>0</v>
      </c>
      <c r="Q54" s="475">
        <v>22218</v>
      </c>
      <c r="R54" s="475">
        <v>28671</v>
      </c>
      <c r="S54" s="475">
        <v>28661</v>
      </c>
      <c r="T54" s="475">
        <v>0</v>
      </c>
      <c r="U54" s="475">
        <v>0</v>
      </c>
      <c r="V54" s="475">
        <v>0</v>
      </c>
      <c r="W54" s="475">
        <v>24609</v>
      </c>
      <c r="X54" s="475">
        <v>0</v>
      </c>
      <c r="Y54" s="475">
        <v>0</v>
      </c>
      <c r="Z54" s="475">
        <v>0</v>
      </c>
    </row>
    <row r="55" spans="1:26">
      <c r="A55" s="475" t="s">
        <v>323</v>
      </c>
      <c r="B55" s="475">
        <v>7140</v>
      </c>
      <c r="C55" s="475">
        <v>7408</v>
      </c>
      <c r="D55" s="475">
        <v>8392</v>
      </c>
      <c r="E55" s="475">
        <v>8296</v>
      </c>
      <c r="F55" s="475">
        <v>10659</v>
      </c>
      <c r="G55" s="475">
        <v>10600</v>
      </c>
      <c r="H55" s="475">
        <v>7140</v>
      </c>
      <c r="I55" s="475">
        <v>0</v>
      </c>
      <c r="J55" s="475">
        <v>0</v>
      </c>
      <c r="K55" s="475">
        <v>16129</v>
      </c>
      <c r="L55" s="475">
        <v>15305</v>
      </c>
      <c r="M55" s="475">
        <v>20899</v>
      </c>
      <c r="N55" s="475">
        <v>20748</v>
      </c>
      <c r="O55" s="475">
        <v>25499</v>
      </c>
      <c r="P55" s="475">
        <v>25313</v>
      </c>
      <c r="Q55" s="475">
        <v>0</v>
      </c>
      <c r="R55" s="475">
        <v>30149</v>
      </c>
      <c r="S55" s="475">
        <v>30120</v>
      </c>
      <c r="T55" s="475">
        <v>0</v>
      </c>
      <c r="U55" s="475">
        <v>0</v>
      </c>
      <c r="V55" s="475">
        <v>31799</v>
      </c>
      <c r="W55" s="475">
        <v>0</v>
      </c>
      <c r="X55" s="475">
        <v>0</v>
      </c>
      <c r="Y55" s="475">
        <v>0</v>
      </c>
      <c r="Z55" s="475">
        <v>0</v>
      </c>
    </row>
    <row r="56" spans="1:26">
      <c r="A56" s="475" t="s">
        <v>228</v>
      </c>
      <c r="B56" s="475">
        <v>5851</v>
      </c>
      <c r="C56" s="475">
        <v>6172</v>
      </c>
      <c r="D56" s="475">
        <v>6630</v>
      </c>
      <c r="E56" s="475">
        <v>6630</v>
      </c>
      <c r="F56" s="475">
        <v>8981</v>
      </c>
      <c r="G56" s="475">
        <v>8915</v>
      </c>
      <c r="H56" s="475">
        <v>5851</v>
      </c>
      <c r="I56" s="475">
        <v>10470</v>
      </c>
      <c r="J56" s="475">
        <v>10354</v>
      </c>
      <c r="K56" s="475">
        <v>14420</v>
      </c>
      <c r="L56" s="475">
        <v>14356</v>
      </c>
      <c r="M56" s="475">
        <v>19345</v>
      </c>
      <c r="N56" s="475">
        <v>19270</v>
      </c>
      <c r="O56" s="475">
        <v>22770</v>
      </c>
      <c r="P56" s="475">
        <v>22646</v>
      </c>
      <c r="Q56" s="475">
        <v>0</v>
      </c>
      <c r="R56" s="475">
        <v>26834</v>
      </c>
      <c r="S56" s="475">
        <v>26800</v>
      </c>
      <c r="T56" s="475">
        <v>30126</v>
      </c>
      <c r="U56" s="475">
        <v>30126</v>
      </c>
      <c r="V56" s="475">
        <v>32500</v>
      </c>
      <c r="W56" s="475">
        <v>0</v>
      </c>
      <c r="X56" s="475">
        <v>0</v>
      </c>
      <c r="Y56" s="475">
        <v>0</v>
      </c>
      <c r="Z56" s="475">
        <v>0</v>
      </c>
    </row>
    <row r="57" spans="1:26">
      <c r="A57" s="475" t="s">
        <v>324</v>
      </c>
      <c r="B57" s="475">
        <v>4536</v>
      </c>
      <c r="C57" s="475">
        <v>4796</v>
      </c>
      <c r="D57" s="475">
        <v>0</v>
      </c>
      <c r="E57" s="475">
        <v>0</v>
      </c>
      <c r="F57" s="475">
        <v>7560</v>
      </c>
      <c r="G57" s="475">
        <v>7536</v>
      </c>
      <c r="H57" s="475">
        <v>4536</v>
      </c>
      <c r="I57" s="475">
        <v>0</v>
      </c>
      <c r="J57" s="475">
        <v>0</v>
      </c>
      <c r="K57" s="475">
        <v>11519</v>
      </c>
      <c r="L57" s="475">
        <v>9666</v>
      </c>
      <c r="M57" s="475">
        <v>14348</v>
      </c>
      <c r="N57" s="475">
        <v>14195</v>
      </c>
      <c r="O57" s="475">
        <v>17477</v>
      </c>
      <c r="P57" s="475">
        <v>17474</v>
      </c>
      <c r="Q57" s="475">
        <v>0</v>
      </c>
      <c r="R57" s="475">
        <v>23862</v>
      </c>
      <c r="S57" s="475">
        <v>23574</v>
      </c>
      <c r="T57" s="475">
        <v>0</v>
      </c>
      <c r="U57" s="475">
        <v>0</v>
      </c>
      <c r="V57" s="475">
        <v>28645</v>
      </c>
      <c r="W57" s="475">
        <v>0</v>
      </c>
      <c r="X57" s="475">
        <v>0</v>
      </c>
      <c r="Y57" s="475">
        <v>0</v>
      </c>
      <c r="Z57" s="475">
        <v>0</v>
      </c>
    </row>
    <row r="58" spans="1:26">
      <c r="A58" s="475" t="s">
        <v>325</v>
      </c>
      <c r="B58" s="475">
        <v>6267</v>
      </c>
      <c r="C58" s="475">
        <v>6582</v>
      </c>
      <c r="D58" s="475">
        <v>0</v>
      </c>
      <c r="E58" s="475">
        <v>0</v>
      </c>
      <c r="F58" s="475">
        <v>8360</v>
      </c>
      <c r="G58" s="475">
        <v>8360</v>
      </c>
      <c r="H58" s="475">
        <v>6267</v>
      </c>
      <c r="I58" s="475">
        <v>12450</v>
      </c>
      <c r="J58" s="475">
        <v>12450</v>
      </c>
      <c r="K58" s="475">
        <v>17150</v>
      </c>
      <c r="L58" s="475">
        <v>17150</v>
      </c>
      <c r="M58" s="475">
        <v>25614</v>
      </c>
      <c r="N58" s="475">
        <v>25614</v>
      </c>
      <c r="O58" s="475">
        <v>27366</v>
      </c>
      <c r="P58" s="475">
        <v>27366</v>
      </c>
      <c r="Q58" s="475">
        <v>0</v>
      </c>
      <c r="R58" s="475">
        <v>29550</v>
      </c>
      <c r="S58" s="475">
        <v>29550</v>
      </c>
      <c r="T58" s="475">
        <v>0</v>
      </c>
      <c r="U58" s="475">
        <v>0</v>
      </c>
      <c r="V58" s="475">
        <v>33277</v>
      </c>
      <c r="W58" s="475">
        <v>0</v>
      </c>
      <c r="X58" s="475">
        <v>0</v>
      </c>
      <c r="Y58" s="475">
        <v>0</v>
      </c>
      <c r="Z58" s="475">
        <v>0</v>
      </c>
    </row>
    <row r="59" spans="1:26">
      <c r="A59" s="475" t="s">
        <v>326</v>
      </c>
      <c r="B59" s="475">
        <v>6783</v>
      </c>
      <c r="C59" s="475">
        <v>7085</v>
      </c>
      <c r="D59" s="475">
        <v>0</v>
      </c>
      <c r="E59" s="475">
        <v>0</v>
      </c>
      <c r="F59" s="475">
        <v>8750</v>
      </c>
      <c r="G59" s="475">
        <v>8688</v>
      </c>
      <c r="H59" s="475">
        <v>6783</v>
      </c>
      <c r="I59" s="475">
        <v>0</v>
      </c>
      <c r="J59" s="475">
        <v>0</v>
      </c>
      <c r="K59" s="475">
        <v>13550</v>
      </c>
      <c r="L59" s="475">
        <v>13491</v>
      </c>
      <c r="M59" s="475">
        <v>0</v>
      </c>
      <c r="N59" s="475">
        <v>0</v>
      </c>
      <c r="O59" s="475">
        <v>20800</v>
      </c>
      <c r="P59" s="475">
        <v>20746</v>
      </c>
      <c r="Q59" s="475">
        <v>0</v>
      </c>
      <c r="R59" s="475">
        <v>23853</v>
      </c>
      <c r="S59" s="475">
        <v>23850</v>
      </c>
      <c r="T59" s="475">
        <v>25858</v>
      </c>
      <c r="U59" s="475">
        <v>25855</v>
      </c>
      <c r="V59" s="475">
        <v>29400</v>
      </c>
      <c r="W59" s="475">
        <v>0</v>
      </c>
      <c r="X59" s="475">
        <v>0</v>
      </c>
      <c r="Y59" s="475">
        <v>0</v>
      </c>
      <c r="Z59" s="475">
        <v>0</v>
      </c>
    </row>
    <row r="60" spans="1:26">
      <c r="A60" s="475" t="s">
        <v>238</v>
      </c>
      <c r="B60" s="475">
        <v>6842</v>
      </c>
      <c r="C60" s="475">
        <v>7154</v>
      </c>
      <c r="D60" s="475">
        <v>0</v>
      </c>
      <c r="E60" s="475">
        <v>0</v>
      </c>
      <c r="F60" s="475">
        <v>8650</v>
      </c>
      <c r="G60" s="475">
        <v>8618</v>
      </c>
      <c r="H60" s="475">
        <v>6827</v>
      </c>
      <c r="I60" s="475">
        <v>13130</v>
      </c>
      <c r="J60" s="475">
        <v>12977</v>
      </c>
      <c r="K60" s="475">
        <v>19630</v>
      </c>
      <c r="L60" s="475">
        <v>19500</v>
      </c>
      <c r="M60" s="475">
        <v>24519</v>
      </c>
      <c r="N60" s="475">
        <v>24347</v>
      </c>
      <c r="O60" s="475">
        <v>27975</v>
      </c>
      <c r="P60" s="475">
        <v>27828</v>
      </c>
      <c r="Q60" s="475">
        <v>0</v>
      </c>
      <c r="R60" s="475">
        <v>31545</v>
      </c>
      <c r="S60" s="475">
        <v>0</v>
      </c>
      <c r="T60" s="475">
        <v>0</v>
      </c>
      <c r="U60" s="475">
        <v>0</v>
      </c>
      <c r="V60" s="475">
        <v>0</v>
      </c>
      <c r="W60" s="475">
        <v>0</v>
      </c>
      <c r="X60" s="475">
        <v>0</v>
      </c>
      <c r="Y60" s="475">
        <v>0</v>
      </c>
      <c r="Z60" s="475">
        <v>0</v>
      </c>
    </row>
    <row r="61" spans="1:26">
      <c r="A61" s="475" t="s">
        <v>327</v>
      </c>
      <c r="B61" s="475">
        <v>6629</v>
      </c>
      <c r="C61" s="475">
        <v>6940</v>
      </c>
      <c r="D61" s="475">
        <v>7525</v>
      </c>
      <c r="E61" s="475">
        <v>7478</v>
      </c>
      <c r="F61" s="475">
        <v>10900</v>
      </c>
      <c r="G61" s="475">
        <v>10860</v>
      </c>
      <c r="H61" s="475">
        <v>6629</v>
      </c>
      <c r="I61" s="475">
        <v>14020</v>
      </c>
      <c r="J61" s="475">
        <v>13971</v>
      </c>
      <c r="K61" s="475">
        <v>17945</v>
      </c>
      <c r="L61" s="475">
        <v>17728</v>
      </c>
      <c r="M61" s="475">
        <v>21510</v>
      </c>
      <c r="N61" s="475">
        <v>21495</v>
      </c>
      <c r="O61" s="475">
        <v>25086</v>
      </c>
      <c r="P61" s="475">
        <v>24940</v>
      </c>
      <c r="Q61" s="475">
        <v>0</v>
      </c>
      <c r="R61" s="475">
        <v>28747</v>
      </c>
      <c r="S61" s="475">
        <v>28735</v>
      </c>
      <c r="T61" s="475">
        <v>33155</v>
      </c>
      <c r="U61" s="475">
        <v>0</v>
      </c>
      <c r="V61" s="475">
        <v>0</v>
      </c>
      <c r="W61" s="475">
        <v>0</v>
      </c>
      <c r="X61" s="475">
        <v>0</v>
      </c>
      <c r="Y61" s="475">
        <v>0</v>
      </c>
      <c r="Z61" s="475">
        <v>0</v>
      </c>
    </row>
    <row r="62" spans="1:26">
      <c r="A62" s="475" t="s">
        <v>328</v>
      </c>
      <c r="B62" s="475">
        <v>5428</v>
      </c>
      <c r="C62" s="475">
        <v>5734</v>
      </c>
      <c r="D62" s="475">
        <v>0</v>
      </c>
      <c r="E62" s="475">
        <v>0</v>
      </c>
      <c r="F62" s="475">
        <v>7656</v>
      </c>
      <c r="G62" s="475">
        <v>7606</v>
      </c>
      <c r="H62" s="475">
        <v>5428</v>
      </c>
      <c r="I62" s="475">
        <v>11538</v>
      </c>
      <c r="J62" s="475">
        <v>11471</v>
      </c>
      <c r="K62" s="475">
        <v>18150</v>
      </c>
      <c r="L62" s="475">
        <v>18011</v>
      </c>
      <c r="M62" s="475">
        <v>26750</v>
      </c>
      <c r="N62" s="475">
        <v>26586</v>
      </c>
      <c r="O62" s="475">
        <v>27850</v>
      </c>
      <c r="P62" s="475">
        <v>27842</v>
      </c>
      <c r="Q62" s="475">
        <v>0</v>
      </c>
      <c r="R62" s="475">
        <v>29692</v>
      </c>
      <c r="S62" s="475">
        <v>29687</v>
      </c>
      <c r="T62" s="475">
        <v>33553</v>
      </c>
      <c r="U62" s="475">
        <v>33548</v>
      </c>
      <c r="V62" s="475">
        <v>35955</v>
      </c>
      <c r="W62" s="475">
        <v>0</v>
      </c>
      <c r="X62" s="475">
        <v>0</v>
      </c>
      <c r="Y62" s="475">
        <v>0</v>
      </c>
      <c r="Z62" s="475">
        <v>0</v>
      </c>
    </row>
    <row r="63" spans="1:26">
      <c r="A63" s="475" t="s">
        <v>329</v>
      </c>
      <c r="B63" s="475">
        <v>2603</v>
      </c>
      <c r="C63" s="475">
        <v>2868</v>
      </c>
      <c r="D63" s="475">
        <v>0</v>
      </c>
      <c r="E63" s="475">
        <v>0</v>
      </c>
      <c r="F63" s="475">
        <v>3886</v>
      </c>
      <c r="G63" s="475">
        <v>3886</v>
      </c>
      <c r="H63" s="475">
        <v>2603</v>
      </c>
      <c r="I63" s="475">
        <v>0</v>
      </c>
      <c r="J63" s="475">
        <v>0</v>
      </c>
      <c r="K63" s="475">
        <v>0</v>
      </c>
      <c r="L63" s="475">
        <v>0</v>
      </c>
      <c r="M63" s="475">
        <v>4861</v>
      </c>
      <c r="N63" s="475">
        <v>4861</v>
      </c>
      <c r="O63" s="475">
        <v>0</v>
      </c>
      <c r="P63" s="475">
        <v>0</v>
      </c>
      <c r="Q63" s="475">
        <v>0</v>
      </c>
      <c r="R63" s="475">
        <v>6736</v>
      </c>
      <c r="S63" s="475">
        <v>6709</v>
      </c>
      <c r="T63" s="475">
        <v>0</v>
      </c>
      <c r="U63" s="475">
        <v>0</v>
      </c>
      <c r="V63" s="475">
        <v>9350</v>
      </c>
      <c r="W63" s="475">
        <v>0</v>
      </c>
      <c r="X63" s="475">
        <v>0</v>
      </c>
      <c r="Y63" s="475">
        <v>0</v>
      </c>
      <c r="Z63" s="475">
        <v>0</v>
      </c>
    </row>
    <row r="64" spans="1:26">
      <c r="A64" s="475" t="s">
        <v>330</v>
      </c>
      <c r="B64" s="475">
        <v>4003</v>
      </c>
      <c r="C64" s="475">
        <v>4322</v>
      </c>
      <c r="D64" s="475">
        <v>4872</v>
      </c>
      <c r="E64" s="475">
        <v>4822</v>
      </c>
      <c r="F64" s="475">
        <v>8190</v>
      </c>
      <c r="G64" s="475">
        <v>8153</v>
      </c>
      <c r="H64" s="475">
        <v>4003</v>
      </c>
      <c r="I64" s="475">
        <v>11750</v>
      </c>
      <c r="J64" s="475">
        <v>11602</v>
      </c>
      <c r="K64" s="475">
        <v>19180</v>
      </c>
      <c r="L64" s="475">
        <v>19016</v>
      </c>
      <c r="M64" s="475">
        <v>22510</v>
      </c>
      <c r="N64" s="475">
        <v>22496</v>
      </c>
      <c r="O64" s="475">
        <v>27180</v>
      </c>
      <c r="P64" s="475">
        <v>27075</v>
      </c>
      <c r="Q64" s="475">
        <v>17190</v>
      </c>
      <c r="R64" s="475">
        <v>29421</v>
      </c>
      <c r="S64" s="475">
        <v>29416</v>
      </c>
      <c r="T64" s="475">
        <v>30889</v>
      </c>
      <c r="U64" s="475">
        <v>0</v>
      </c>
      <c r="V64" s="475">
        <v>0</v>
      </c>
      <c r="W64" s="475">
        <v>0</v>
      </c>
      <c r="X64" s="475">
        <v>0</v>
      </c>
      <c r="Y64" s="475">
        <v>0</v>
      </c>
      <c r="Z64" s="475">
        <v>0</v>
      </c>
    </row>
    <row r="65" spans="1:26" s="270" customFormat="1">
      <c r="A65" s="475" t="s">
        <v>331</v>
      </c>
      <c r="B65" s="475">
        <v>6828</v>
      </c>
      <c r="C65" s="475">
        <v>7187</v>
      </c>
      <c r="D65" s="475">
        <v>0</v>
      </c>
      <c r="E65" s="475">
        <v>0</v>
      </c>
      <c r="F65" s="475">
        <v>9590</v>
      </c>
      <c r="G65" s="475">
        <v>9556</v>
      </c>
      <c r="H65" s="475">
        <v>6828</v>
      </c>
      <c r="I65" s="475">
        <v>0</v>
      </c>
      <c r="J65" s="475">
        <v>0</v>
      </c>
      <c r="K65" s="475">
        <v>13036</v>
      </c>
      <c r="L65" s="475">
        <v>12987</v>
      </c>
      <c r="M65" s="475">
        <v>17403</v>
      </c>
      <c r="N65" s="475">
        <v>17377</v>
      </c>
      <c r="O65" s="475">
        <v>19491</v>
      </c>
      <c r="P65" s="475">
        <v>19481</v>
      </c>
      <c r="Q65" s="475">
        <v>0</v>
      </c>
      <c r="R65" s="475">
        <v>24095</v>
      </c>
      <c r="S65" s="475">
        <v>24094</v>
      </c>
      <c r="T65" s="475">
        <v>0</v>
      </c>
      <c r="U65" s="475">
        <v>0</v>
      </c>
      <c r="V65" s="475">
        <v>27000</v>
      </c>
      <c r="W65" s="475">
        <v>0</v>
      </c>
      <c r="X65" s="475">
        <v>0</v>
      </c>
      <c r="Y65" s="475">
        <v>0</v>
      </c>
      <c r="Z65" s="475">
        <v>0</v>
      </c>
    </row>
    <row r="66" spans="1:26">
      <c r="A66" s="475" t="s">
        <v>332</v>
      </c>
      <c r="B66" s="475">
        <v>7122</v>
      </c>
      <c r="C66" s="475">
        <v>7431</v>
      </c>
      <c r="D66" s="475">
        <v>0</v>
      </c>
      <c r="E66" s="475">
        <v>0</v>
      </c>
      <c r="F66" s="475">
        <v>10472</v>
      </c>
      <c r="G66" s="475">
        <v>10422</v>
      </c>
      <c r="H66" s="475">
        <v>7122</v>
      </c>
      <c r="I66" s="475">
        <v>15960</v>
      </c>
      <c r="J66" s="475">
        <v>15910</v>
      </c>
      <c r="K66" s="475">
        <v>0</v>
      </c>
      <c r="L66" s="475">
        <v>0</v>
      </c>
      <c r="M66" s="475">
        <v>0</v>
      </c>
      <c r="N66" s="475">
        <v>0</v>
      </c>
      <c r="O66" s="475">
        <v>17280</v>
      </c>
      <c r="P66" s="475">
        <v>17278</v>
      </c>
      <c r="Q66" s="475">
        <v>0</v>
      </c>
      <c r="R66" s="475">
        <v>19891</v>
      </c>
      <c r="S66" s="475">
        <v>0</v>
      </c>
      <c r="T66" s="475">
        <v>0</v>
      </c>
      <c r="U66" s="475">
        <v>0</v>
      </c>
      <c r="V66" s="475">
        <v>0</v>
      </c>
      <c r="W66" s="475">
        <v>0</v>
      </c>
      <c r="X66" s="475">
        <v>0</v>
      </c>
      <c r="Y66" s="475">
        <v>0</v>
      </c>
      <c r="Z66" s="475">
        <v>0</v>
      </c>
    </row>
    <row r="67" spans="1:26">
      <c r="A67" s="475" t="s">
        <v>333</v>
      </c>
      <c r="B67" s="475">
        <v>4245</v>
      </c>
      <c r="C67" s="475">
        <v>4448</v>
      </c>
      <c r="D67" s="475">
        <v>5254</v>
      </c>
      <c r="E67" s="475">
        <v>5254</v>
      </c>
      <c r="F67" s="475">
        <v>7354</v>
      </c>
      <c r="G67" s="475">
        <v>7354</v>
      </c>
      <c r="H67" s="475">
        <v>4245</v>
      </c>
      <c r="I67" s="475">
        <v>11106</v>
      </c>
      <c r="J67" s="475">
        <v>10959</v>
      </c>
      <c r="K67" s="475">
        <v>0</v>
      </c>
      <c r="L67" s="475">
        <v>0</v>
      </c>
      <c r="M67" s="475">
        <v>17469</v>
      </c>
      <c r="N67" s="475">
        <v>17428</v>
      </c>
      <c r="O67" s="475">
        <v>22873</v>
      </c>
      <c r="P67" s="475">
        <v>22873</v>
      </c>
      <c r="Q67" s="475">
        <v>0</v>
      </c>
      <c r="R67" s="475">
        <v>27349</v>
      </c>
      <c r="S67" s="475">
        <v>0</v>
      </c>
      <c r="T67" s="475">
        <v>0</v>
      </c>
      <c r="U67" s="475">
        <v>0</v>
      </c>
      <c r="V67" s="475">
        <v>0</v>
      </c>
      <c r="W67" s="475">
        <v>0</v>
      </c>
      <c r="X67" s="475">
        <v>0</v>
      </c>
      <c r="Y67" s="475">
        <v>0</v>
      </c>
      <c r="Z67" s="475">
        <v>0</v>
      </c>
    </row>
    <row r="68" spans="1:26">
      <c r="A68" s="475" t="s">
        <v>227</v>
      </c>
      <c r="B68" s="475">
        <v>6436</v>
      </c>
      <c r="C68" s="475">
        <v>6794</v>
      </c>
      <c r="D68" s="475">
        <v>0</v>
      </c>
      <c r="E68" s="475">
        <v>0</v>
      </c>
      <c r="F68" s="475">
        <v>9748</v>
      </c>
      <c r="G68" s="475">
        <v>9708</v>
      </c>
      <c r="H68" s="475">
        <v>6436</v>
      </c>
      <c r="I68" s="475">
        <v>0</v>
      </c>
      <c r="J68" s="475">
        <v>0</v>
      </c>
      <c r="K68" s="475">
        <v>19565</v>
      </c>
      <c r="L68" s="475">
        <v>19505</v>
      </c>
      <c r="M68" s="475">
        <v>23727</v>
      </c>
      <c r="N68" s="475">
        <v>23588</v>
      </c>
      <c r="O68" s="475">
        <v>25220</v>
      </c>
      <c r="P68" s="475">
        <v>25220</v>
      </c>
      <c r="Q68" s="475">
        <v>0</v>
      </c>
      <c r="R68" s="475">
        <v>0</v>
      </c>
      <c r="S68" s="475">
        <v>0</v>
      </c>
      <c r="T68" s="475">
        <v>0</v>
      </c>
      <c r="U68" s="475">
        <v>0</v>
      </c>
      <c r="V68" s="475">
        <v>27575</v>
      </c>
      <c r="W68" s="475">
        <v>0</v>
      </c>
      <c r="X68" s="475">
        <v>0</v>
      </c>
      <c r="Y68" s="475">
        <v>0</v>
      </c>
      <c r="Z68" s="475">
        <v>0</v>
      </c>
    </row>
    <row r="69" spans="1:26" s="400" customFormat="1">
      <c r="A69" s="475" t="s">
        <v>334</v>
      </c>
      <c r="B69" s="475">
        <v>5901</v>
      </c>
      <c r="C69" s="475">
        <v>6226</v>
      </c>
      <c r="D69" s="475">
        <v>0</v>
      </c>
      <c r="E69" s="475">
        <v>0</v>
      </c>
      <c r="F69" s="475">
        <v>8265</v>
      </c>
      <c r="G69" s="475">
        <v>8213</v>
      </c>
      <c r="H69" s="475">
        <v>5901</v>
      </c>
      <c r="I69" s="475">
        <v>0</v>
      </c>
      <c r="J69" s="475">
        <v>0</v>
      </c>
      <c r="K69" s="475">
        <v>16685</v>
      </c>
      <c r="L69" s="475">
        <v>14512</v>
      </c>
      <c r="M69" s="475">
        <v>19500</v>
      </c>
      <c r="N69" s="475">
        <v>19384</v>
      </c>
      <c r="O69" s="475">
        <v>23840</v>
      </c>
      <c r="P69" s="475">
        <v>23740</v>
      </c>
      <c r="Q69" s="475">
        <v>0</v>
      </c>
      <c r="R69" s="475">
        <v>25961</v>
      </c>
      <c r="S69" s="475">
        <v>26584</v>
      </c>
      <c r="T69" s="475">
        <v>28320</v>
      </c>
      <c r="U69" s="475">
        <v>28283</v>
      </c>
      <c r="V69" s="475">
        <v>30039</v>
      </c>
      <c r="W69" s="475">
        <v>0</v>
      </c>
      <c r="X69" s="475">
        <v>0</v>
      </c>
      <c r="Y69" s="475">
        <v>0</v>
      </c>
      <c r="Z69" s="475">
        <v>0</v>
      </c>
    </row>
    <row r="70" spans="1:26" s="464" customFormat="1">
      <c r="A70" s="475" t="s">
        <v>515</v>
      </c>
      <c r="B70" s="475">
        <v>6840</v>
      </c>
      <c r="C70" s="475">
        <v>7150</v>
      </c>
      <c r="D70" s="475">
        <v>7674</v>
      </c>
      <c r="E70" s="475">
        <v>7659</v>
      </c>
      <c r="F70" s="475">
        <v>11523</v>
      </c>
      <c r="G70" s="475">
        <v>11509</v>
      </c>
      <c r="H70" s="475">
        <v>6840</v>
      </c>
      <c r="I70" s="475">
        <v>19121</v>
      </c>
      <c r="J70" s="475">
        <v>0</v>
      </c>
      <c r="K70" s="475">
        <v>0</v>
      </c>
      <c r="L70" s="475">
        <v>19059</v>
      </c>
      <c r="M70" s="475">
        <v>24150</v>
      </c>
      <c r="N70" s="475">
        <v>23618</v>
      </c>
      <c r="O70" s="475">
        <v>26838</v>
      </c>
      <c r="P70" s="475">
        <v>26830</v>
      </c>
      <c r="Q70" s="475">
        <v>0</v>
      </c>
      <c r="R70" s="475">
        <v>30214</v>
      </c>
      <c r="S70" s="475">
        <v>0</v>
      </c>
      <c r="T70" s="475">
        <v>0</v>
      </c>
      <c r="U70" s="475">
        <v>0</v>
      </c>
      <c r="V70" s="475">
        <v>0</v>
      </c>
      <c r="W70" s="475">
        <v>0</v>
      </c>
      <c r="X70" s="475">
        <v>0</v>
      </c>
      <c r="Y70" s="475">
        <v>0</v>
      </c>
      <c r="Z70" s="475">
        <v>0</v>
      </c>
    </row>
    <row r="71" spans="1:26">
      <c r="A71" s="475" t="s">
        <v>2028</v>
      </c>
      <c r="B71" s="475">
        <v>6635</v>
      </c>
      <c r="C71" s="475">
        <v>6955</v>
      </c>
      <c r="D71" s="475">
        <v>7525</v>
      </c>
      <c r="E71" s="475">
        <v>7464</v>
      </c>
      <c r="F71" s="475">
        <v>11110</v>
      </c>
      <c r="G71" s="475">
        <v>11041</v>
      </c>
      <c r="H71" s="475">
        <v>6635</v>
      </c>
      <c r="I71" s="475">
        <v>14900</v>
      </c>
      <c r="J71" s="475">
        <v>14755</v>
      </c>
      <c r="K71" s="475">
        <v>20150</v>
      </c>
      <c r="L71" s="475">
        <v>20009</v>
      </c>
      <c r="M71" s="475">
        <v>25308</v>
      </c>
      <c r="N71" s="475">
        <v>25293</v>
      </c>
      <c r="O71" s="475">
        <v>27730</v>
      </c>
      <c r="P71" s="475">
        <v>27720</v>
      </c>
      <c r="Q71" s="475">
        <v>0</v>
      </c>
      <c r="R71" s="475">
        <v>30150</v>
      </c>
      <c r="S71" s="475">
        <v>0</v>
      </c>
      <c r="T71" s="475">
        <v>0</v>
      </c>
      <c r="U71" s="475">
        <v>0</v>
      </c>
      <c r="V71" s="475">
        <v>0</v>
      </c>
      <c r="W71" s="475">
        <v>0</v>
      </c>
      <c r="X71" s="475">
        <v>0</v>
      </c>
      <c r="Y71" s="475">
        <v>0</v>
      </c>
      <c r="Z71" s="475">
        <v>0</v>
      </c>
    </row>
    <row r="72" spans="1:26">
      <c r="A72" s="475" t="s">
        <v>335</v>
      </c>
      <c r="B72" s="475">
        <v>6733</v>
      </c>
      <c r="C72" s="475">
        <v>6984</v>
      </c>
      <c r="D72" s="475">
        <v>0</v>
      </c>
      <c r="E72" s="475">
        <v>0</v>
      </c>
      <c r="F72" s="475">
        <v>10058</v>
      </c>
      <c r="G72" s="475">
        <v>9974</v>
      </c>
      <c r="H72" s="475">
        <v>6733</v>
      </c>
      <c r="I72" s="475">
        <v>0</v>
      </c>
      <c r="J72" s="475">
        <v>0</v>
      </c>
      <c r="K72" s="475">
        <v>0</v>
      </c>
      <c r="L72" s="475">
        <v>0</v>
      </c>
      <c r="M72" s="475">
        <v>16790</v>
      </c>
      <c r="N72" s="475">
        <v>16750</v>
      </c>
      <c r="O72" s="475">
        <v>21467</v>
      </c>
      <c r="P72" s="475">
        <v>21442</v>
      </c>
      <c r="Q72" s="475">
        <v>0</v>
      </c>
      <c r="R72" s="475">
        <v>25647</v>
      </c>
      <c r="S72" s="475">
        <v>23380</v>
      </c>
      <c r="T72" s="475">
        <v>26319</v>
      </c>
      <c r="U72" s="475">
        <v>26319</v>
      </c>
      <c r="V72" s="475">
        <v>29452</v>
      </c>
      <c r="W72" s="475">
        <v>0</v>
      </c>
      <c r="X72" s="475">
        <v>0</v>
      </c>
      <c r="Y72" s="475">
        <v>0</v>
      </c>
      <c r="Z72" s="475">
        <v>0</v>
      </c>
    </row>
    <row r="73" spans="1:26">
      <c r="A73" s="475" t="s">
        <v>336</v>
      </c>
      <c r="B73" s="475">
        <v>7097</v>
      </c>
      <c r="C73" s="475">
        <v>7404</v>
      </c>
      <c r="D73" s="475">
        <v>0</v>
      </c>
      <c r="E73" s="475">
        <v>0</v>
      </c>
      <c r="F73" s="475">
        <v>8839</v>
      </c>
      <c r="G73" s="475">
        <v>8791</v>
      </c>
      <c r="H73" s="475">
        <v>7097</v>
      </c>
      <c r="I73" s="475">
        <v>0</v>
      </c>
      <c r="J73" s="475">
        <v>0</v>
      </c>
      <c r="K73" s="475">
        <v>17000</v>
      </c>
      <c r="L73" s="475">
        <v>16955</v>
      </c>
      <c r="M73" s="475">
        <v>23395</v>
      </c>
      <c r="N73" s="475">
        <v>23390</v>
      </c>
      <c r="O73" s="475">
        <v>25383</v>
      </c>
      <c r="P73" s="475">
        <v>25363</v>
      </c>
      <c r="Q73" s="475">
        <v>0</v>
      </c>
      <c r="R73" s="475">
        <v>28360</v>
      </c>
      <c r="S73" s="475">
        <v>28265</v>
      </c>
      <c r="T73" s="475">
        <v>0</v>
      </c>
      <c r="U73" s="475">
        <v>0</v>
      </c>
      <c r="V73" s="475">
        <v>0</v>
      </c>
      <c r="W73" s="475">
        <v>0</v>
      </c>
      <c r="X73" s="475">
        <v>0</v>
      </c>
      <c r="Y73" s="475">
        <v>0</v>
      </c>
      <c r="Z73" s="475">
        <v>0</v>
      </c>
    </row>
    <row r="74" spans="1:26">
      <c r="A74" s="475" t="s">
        <v>337</v>
      </c>
      <c r="B74" s="475">
        <v>6899</v>
      </c>
      <c r="C74" s="475">
        <v>7205</v>
      </c>
      <c r="D74" s="475">
        <v>0</v>
      </c>
      <c r="E74" s="475">
        <v>0</v>
      </c>
      <c r="F74" s="475">
        <v>10452</v>
      </c>
      <c r="G74" s="475">
        <v>10394</v>
      </c>
      <c r="H74" s="475">
        <v>6899</v>
      </c>
      <c r="I74" s="475">
        <v>23242</v>
      </c>
      <c r="J74" s="475">
        <v>0</v>
      </c>
      <c r="K74" s="475">
        <v>0</v>
      </c>
      <c r="L74" s="475">
        <v>23093</v>
      </c>
      <c r="M74" s="475">
        <v>25350</v>
      </c>
      <c r="N74" s="475">
        <v>25245</v>
      </c>
      <c r="O74" s="475">
        <v>0</v>
      </c>
      <c r="P74" s="475">
        <v>0</v>
      </c>
      <c r="Q74" s="475">
        <v>22538</v>
      </c>
      <c r="R74" s="475">
        <v>29009</v>
      </c>
      <c r="S74" s="475">
        <v>29000</v>
      </c>
      <c r="T74" s="475">
        <v>0</v>
      </c>
      <c r="U74" s="475">
        <v>0</v>
      </c>
      <c r="V74" s="475">
        <v>0</v>
      </c>
      <c r="W74" s="475">
        <v>24848</v>
      </c>
      <c r="X74" s="475">
        <v>0</v>
      </c>
      <c r="Y74" s="475">
        <v>0</v>
      </c>
      <c r="Z74" s="475">
        <v>0</v>
      </c>
    </row>
    <row r="75" spans="1:26">
      <c r="A75" s="475" t="s">
        <v>1973</v>
      </c>
      <c r="B75" s="475">
        <v>6897</v>
      </c>
      <c r="C75" s="475">
        <v>7205</v>
      </c>
      <c r="D75" s="475">
        <v>0</v>
      </c>
      <c r="E75" s="475">
        <v>0</v>
      </c>
      <c r="F75" s="475">
        <v>10466</v>
      </c>
      <c r="G75" s="475">
        <v>10416</v>
      </c>
      <c r="H75" s="475">
        <v>6897</v>
      </c>
      <c r="I75" s="475">
        <v>23139</v>
      </c>
      <c r="J75" s="475">
        <v>0</v>
      </c>
      <c r="K75" s="475">
        <v>0</v>
      </c>
      <c r="L75" s="475">
        <v>22998</v>
      </c>
      <c r="M75" s="475">
        <v>25417</v>
      </c>
      <c r="N75" s="475">
        <v>25373</v>
      </c>
      <c r="O75" s="475">
        <v>28731</v>
      </c>
      <c r="P75" s="475">
        <v>0</v>
      </c>
      <c r="Q75" s="475">
        <v>0</v>
      </c>
      <c r="R75" s="475">
        <v>0</v>
      </c>
      <c r="S75" s="475">
        <v>28727</v>
      </c>
      <c r="T75" s="475">
        <v>0</v>
      </c>
      <c r="U75" s="475">
        <v>0</v>
      </c>
      <c r="V75" s="475">
        <v>0</v>
      </c>
      <c r="W75" s="475">
        <v>24950</v>
      </c>
      <c r="X75" s="475">
        <v>0</v>
      </c>
      <c r="Y75" s="475">
        <v>0</v>
      </c>
      <c r="Z75" s="475">
        <v>0</v>
      </c>
    </row>
    <row r="76" spans="1:26">
      <c r="A76" s="475" t="s">
        <v>1965</v>
      </c>
      <c r="B76" s="475">
        <v>6894</v>
      </c>
      <c r="C76" s="475">
        <v>7203</v>
      </c>
      <c r="D76" s="475">
        <v>0</v>
      </c>
      <c r="E76" s="475">
        <v>0</v>
      </c>
      <c r="F76" s="475">
        <v>10505</v>
      </c>
      <c r="G76" s="475">
        <v>10446</v>
      </c>
      <c r="H76" s="475">
        <v>6894</v>
      </c>
      <c r="I76" s="475">
        <v>23560</v>
      </c>
      <c r="J76" s="475">
        <v>0</v>
      </c>
      <c r="K76" s="475">
        <v>0</v>
      </c>
      <c r="L76" s="475">
        <v>23409</v>
      </c>
      <c r="M76" s="475">
        <v>25933</v>
      </c>
      <c r="N76" s="475">
        <v>25888</v>
      </c>
      <c r="O76" s="475">
        <v>0</v>
      </c>
      <c r="P76" s="475">
        <v>0</v>
      </c>
      <c r="Q76" s="475">
        <v>0</v>
      </c>
      <c r="R76" s="475">
        <v>29265</v>
      </c>
      <c r="S76" s="475">
        <v>0</v>
      </c>
      <c r="T76" s="475">
        <v>0</v>
      </c>
      <c r="U76" s="475">
        <v>0</v>
      </c>
      <c r="V76" s="475">
        <v>0</v>
      </c>
      <c r="W76" s="475">
        <v>0</v>
      </c>
      <c r="X76" s="475">
        <v>0</v>
      </c>
      <c r="Y76" s="475">
        <v>0</v>
      </c>
      <c r="Z76" s="475">
        <v>0</v>
      </c>
    </row>
    <row r="77" spans="1:26">
      <c r="A77" s="475" t="s">
        <v>2017</v>
      </c>
      <c r="B77" s="475">
        <v>6882</v>
      </c>
      <c r="C77" s="475">
        <v>7195</v>
      </c>
      <c r="D77" s="475">
        <v>0</v>
      </c>
      <c r="E77" s="475">
        <v>0</v>
      </c>
      <c r="F77" s="475">
        <v>10562</v>
      </c>
      <c r="G77" s="475">
        <v>10515</v>
      </c>
      <c r="H77" s="475">
        <v>6882</v>
      </c>
      <c r="I77" s="475">
        <v>24072</v>
      </c>
      <c r="J77" s="475">
        <v>0</v>
      </c>
      <c r="K77" s="475">
        <v>0</v>
      </c>
      <c r="L77" s="475">
        <v>23939</v>
      </c>
      <c r="M77" s="475">
        <v>25614</v>
      </c>
      <c r="N77" s="475">
        <v>25490</v>
      </c>
      <c r="O77" s="475">
        <v>0</v>
      </c>
      <c r="P77" s="475">
        <v>0</v>
      </c>
      <c r="Q77" s="475">
        <v>0</v>
      </c>
      <c r="R77" s="475">
        <v>28883</v>
      </c>
      <c r="S77" s="475">
        <v>28869</v>
      </c>
      <c r="T77" s="475">
        <v>0</v>
      </c>
      <c r="U77" s="475">
        <v>0</v>
      </c>
      <c r="V77" s="475">
        <v>0</v>
      </c>
      <c r="W77" s="475">
        <v>25054</v>
      </c>
      <c r="X77" s="475">
        <v>0</v>
      </c>
      <c r="Y77" s="475">
        <v>0</v>
      </c>
      <c r="Z77" s="475">
        <v>0</v>
      </c>
    </row>
    <row r="78" spans="1:26" s="333" customFormat="1">
      <c r="A78" s="452" t="s">
        <v>338</v>
      </c>
      <c r="B78" s="452">
        <v>7124</v>
      </c>
      <c r="C78" s="452">
        <v>7434</v>
      </c>
      <c r="D78" s="452">
        <v>0</v>
      </c>
      <c r="E78" s="452">
        <v>0</v>
      </c>
      <c r="F78" s="452">
        <v>10521</v>
      </c>
      <c r="G78" s="452">
        <v>10471</v>
      </c>
      <c r="H78" s="452">
        <v>7124</v>
      </c>
      <c r="I78" s="452">
        <v>23558</v>
      </c>
      <c r="J78" s="452">
        <v>0</v>
      </c>
      <c r="K78" s="452">
        <v>0</v>
      </c>
      <c r="L78" s="452">
        <v>23450</v>
      </c>
      <c r="M78" s="452">
        <v>25667</v>
      </c>
      <c r="N78" s="452">
        <v>25662</v>
      </c>
      <c r="O78" s="452">
        <v>0</v>
      </c>
      <c r="P78" s="452">
        <v>0</v>
      </c>
      <c r="Q78" s="475">
        <v>22727</v>
      </c>
      <c r="R78" s="452">
        <v>29325</v>
      </c>
      <c r="S78" s="452">
        <v>29313</v>
      </c>
      <c r="T78" s="452">
        <v>0</v>
      </c>
      <c r="U78" s="452">
        <v>0</v>
      </c>
      <c r="V78" s="452">
        <v>0</v>
      </c>
      <c r="W78" s="452">
        <v>25246</v>
      </c>
      <c r="X78" s="452">
        <v>0</v>
      </c>
      <c r="Y78" s="452">
        <v>0</v>
      </c>
      <c r="Z78" s="452">
        <v>0</v>
      </c>
    </row>
    <row r="79" spans="1:26" s="475" customFormat="1">
      <c r="A79" s="452" t="s">
        <v>2061</v>
      </c>
      <c r="B79" s="452">
        <v>7140</v>
      </c>
      <c r="C79" s="452">
        <v>7452</v>
      </c>
      <c r="D79" s="452">
        <v>0</v>
      </c>
      <c r="E79" s="452">
        <v>0</v>
      </c>
      <c r="F79" s="452">
        <v>10560</v>
      </c>
      <c r="G79" s="452">
        <v>10491</v>
      </c>
      <c r="H79" s="452">
        <v>7140</v>
      </c>
      <c r="I79" s="452">
        <v>24599</v>
      </c>
      <c r="J79" s="452">
        <v>0</v>
      </c>
      <c r="K79" s="452">
        <v>0</v>
      </c>
      <c r="L79" s="452">
        <v>24444</v>
      </c>
      <c r="M79" s="452">
        <v>25966</v>
      </c>
      <c r="N79" s="452">
        <v>25861</v>
      </c>
      <c r="O79" s="452">
        <v>0</v>
      </c>
      <c r="P79" s="452">
        <v>0</v>
      </c>
      <c r="Q79" s="475">
        <v>0</v>
      </c>
      <c r="R79" s="452">
        <v>29401</v>
      </c>
      <c r="S79" s="452">
        <v>29393</v>
      </c>
      <c r="T79" s="452">
        <v>0</v>
      </c>
      <c r="U79" s="452">
        <v>0</v>
      </c>
      <c r="V79" s="452">
        <v>0</v>
      </c>
      <c r="W79" s="452">
        <v>25549</v>
      </c>
      <c r="X79" s="452">
        <v>0</v>
      </c>
      <c r="Y79" s="452">
        <v>0</v>
      </c>
      <c r="Z79" s="452">
        <v>0</v>
      </c>
    </row>
    <row r="80" spans="1:26">
      <c r="A80" s="475" t="s">
        <v>339</v>
      </c>
      <c r="B80" s="475">
        <v>7131</v>
      </c>
      <c r="C80" s="475">
        <v>7439</v>
      </c>
      <c r="D80" s="475">
        <v>0</v>
      </c>
      <c r="E80" s="475">
        <v>0</v>
      </c>
      <c r="F80" s="475">
        <v>10545</v>
      </c>
      <c r="G80" s="475">
        <v>10486</v>
      </c>
      <c r="H80" s="475">
        <v>7131</v>
      </c>
      <c r="I80" s="475">
        <v>23362</v>
      </c>
      <c r="J80" s="475">
        <v>0</v>
      </c>
      <c r="K80" s="475">
        <v>0</v>
      </c>
      <c r="L80" s="475">
        <v>23227</v>
      </c>
      <c r="M80" s="475">
        <v>25683</v>
      </c>
      <c r="N80" s="475">
        <v>25570</v>
      </c>
      <c r="O80" s="475">
        <v>0</v>
      </c>
      <c r="P80" s="475">
        <v>0</v>
      </c>
      <c r="Q80" s="475">
        <v>22431</v>
      </c>
      <c r="R80" s="475">
        <v>28276</v>
      </c>
      <c r="S80" s="475">
        <v>28270</v>
      </c>
      <c r="T80" s="475">
        <v>0</v>
      </c>
      <c r="U80" s="475">
        <v>0</v>
      </c>
      <c r="V80" s="475">
        <v>0</v>
      </c>
      <c r="W80" s="475">
        <v>24683</v>
      </c>
      <c r="X80" s="475">
        <v>0</v>
      </c>
      <c r="Y80" s="475">
        <v>0</v>
      </c>
      <c r="Z80" s="475">
        <v>0</v>
      </c>
    </row>
    <row r="81" spans="1:26">
      <c r="A81" s="475" t="s">
        <v>2003</v>
      </c>
      <c r="B81" s="475">
        <v>7127</v>
      </c>
      <c r="C81" s="475">
        <v>7435</v>
      </c>
      <c r="D81" s="475">
        <v>0</v>
      </c>
      <c r="E81" s="475">
        <v>0</v>
      </c>
      <c r="F81" s="475">
        <v>10556</v>
      </c>
      <c r="G81" s="475">
        <v>10506</v>
      </c>
      <c r="H81" s="475">
        <v>7127</v>
      </c>
      <c r="I81" s="475">
        <v>23326</v>
      </c>
      <c r="J81" s="475">
        <v>0</v>
      </c>
      <c r="K81" s="475">
        <v>0</v>
      </c>
      <c r="L81" s="475">
        <v>23214</v>
      </c>
      <c r="M81" s="475">
        <v>25072</v>
      </c>
      <c r="N81" s="475">
        <v>24977</v>
      </c>
      <c r="O81" s="475">
        <v>0</v>
      </c>
      <c r="P81" s="475">
        <v>0</v>
      </c>
      <c r="Q81" s="475">
        <v>0</v>
      </c>
      <c r="R81" s="475">
        <v>28702</v>
      </c>
      <c r="S81" s="475">
        <v>28700</v>
      </c>
      <c r="T81" s="475">
        <v>0</v>
      </c>
      <c r="U81" s="475">
        <v>0</v>
      </c>
      <c r="V81" s="475">
        <v>0</v>
      </c>
      <c r="W81" s="475">
        <v>24510</v>
      </c>
      <c r="X81" s="475">
        <v>0</v>
      </c>
      <c r="Y81" s="475">
        <v>0</v>
      </c>
      <c r="Z81" s="475">
        <v>0</v>
      </c>
    </row>
    <row r="82" spans="1:26" s="475" customFormat="1">
      <c r="A82" s="475" t="s">
        <v>2111</v>
      </c>
      <c r="B82" s="475">
        <v>7136</v>
      </c>
      <c r="C82" s="475">
        <v>7452</v>
      </c>
      <c r="D82" s="475">
        <v>0</v>
      </c>
      <c r="E82" s="475">
        <v>0</v>
      </c>
      <c r="F82" s="475">
        <v>10493</v>
      </c>
      <c r="G82" s="475">
        <v>10492</v>
      </c>
      <c r="H82" s="475">
        <v>7136</v>
      </c>
      <c r="I82" s="475">
        <v>25289</v>
      </c>
      <c r="J82" s="475">
        <v>0</v>
      </c>
      <c r="K82" s="475">
        <v>0</v>
      </c>
      <c r="L82" s="475">
        <v>25140</v>
      </c>
      <c r="M82" s="475">
        <v>27058</v>
      </c>
      <c r="N82" s="475">
        <v>27037</v>
      </c>
      <c r="O82" s="475">
        <v>0</v>
      </c>
      <c r="P82" s="475">
        <v>0</v>
      </c>
      <c r="Q82" s="475">
        <v>23533</v>
      </c>
      <c r="R82" s="475">
        <v>31071</v>
      </c>
      <c r="S82" s="475">
        <v>31057</v>
      </c>
      <c r="T82" s="475">
        <v>0</v>
      </c>
      <c r="U82" s="475">
        <v>0</v>
      </c>
      <c r="V82" s="475">
        <v>0</v>
      </c>
      <c r="W82" s="475">
        <v>26569</v>
      </c>
      <c r="X82" s="475">
        <v>0</v>
      </c>
      <c r="Y82" s="475">
        <v>0</v>
      </c>
      <c r="Z82" s="475">
        <v>0</v>
      </c>
    </row>
    <row r="83" spans="1:26" s="475" customFormat="1">
      <c r="A83" s="475" t="s">
        <v>2118</v>
      </c>
      <c r="B83" s="475">
        <v>7132</v>
      </c>
      <c r="C83" s="475">
        <v>7444</v>
      </c>
      <c r="D83" s="475">
        <v>0</v>
      </c>
      <c r="E83" s="475">
        <v>0</v>
      </c>
      <c r="F83" s="475">
        <v>10601</v>
      </c>
      <c r="G83" s="475">
        <v>10534</v>
      </c>
      <c r="H83" s="475">
        <v>7132</v>
      </c>
      <c r="I83" s="475">
        <v>25375</v>
      </c>
      <c r="J83" s="475">
        <v>0</v>
      </c>
      <c r="K83" s="475">
        <v>0</v>
      </c>
      <c r="L83" s="475">
        <v>25220</v>
      </c>
      <c r="M83" s="475">
        <v>27010</v>
      </c>
      <c r="N83" s="475">
        <v>26892</v>
      </c>
      <c r="O83" s="475">
        <v>0</v>
      </c>
      <c r="P83" s="475">
        <v>0</v>
      </c>
      <c r="Q83" s="475">
        <v>0</v>
      </c>
      <c r="R83" s="475">
        <v>30612</v>
      </c>
      <c r="S83" s="475">
        <v>30607</v>
      </c>
      <c r="T83" s="475">
        <v>0</v>
      </c>
      <c r="U83" s="475">
        <v>0</v>
      </c>
      <c r="V83" s="475">
        <v>0</v>
      </c>
      <c r="W83" s="475">
        <v>26621</v>
      </c>
      <c r="X83" s="475">
        <v>0</v>
      </c>
      <c r="Y83" s="475">
        <v>0</v>
      </c>
      <c r="Z83" s="475">
        <v>0</v>
      </c>
    </row>
    <row r="84" spans="1:26">
      <c r="A84" s="475" t="s">
        <v>340</v>
      </c>
      <c r="B84" s="475">
        <v>6987</v>
      </c>
      <c r="C84" s="475">
        <v>7288</v>
      </c>
      <c r="D84" s="475">
        <v>0</v>
      </c>
      <c r="E84" s="475">
        <v>0</v>
      </c>
      <c r="F84" s="475">
        <v>9051</v>
      </c>
      <c r="G84" s="475">
        <v>9051</v>
      </c>
      <c r="H84" s="475">
        <v>6987</v>
      </c>
      <c r="I84" s="475">
        <v>0</v>
      </c>
      <c r="J84" s="475">
        <v>0</v>
      </c>
      <c r="K84" s="475">
        <v>16158</v>
      </c>
      <c r="L84" s="475">
        <v>16158</v>
      </c>
      <c r="M84" s="475">
        <v>23555</v>
      </c>
      <c r="N84" s="475">
        <v>23555</v>
      </c>
      <c r="O84" s="475">
        <v>26537</v>
      </c>
      <c r="P84" s="475">
        <v>26537</v>
      </c>
      <c r="Q84" s="475">
        <v>0</v>
      </c>
      <c r="R84" s="475">
        <v>0</v>
      </c>
      <c r="S84" s="475">
        <v>0</v>
      </c>
      <c r="T84" s="475">
        <v>28479</v>
      </c>
      <c r="U84" s="475">
        <v>28479</v>
      </c>
      <c r="V84" s="475">
        <v>0</v>
      </c>
      <c r="W84" s="475">
        <v>0</v>
      </c>
      <c r="X84" s="475">
        <v>0</v>
      </c>
      <c r="Y84" s="475">
        <v>0</v>
      </c>
      <c r="Z84" s="475">
        <v>0</v>
      </c>
    </row>
    <row r="85" spans="1:26">
      <c r="A85" s="475" t="s">
        <v>341</v>
      </c>
      <c r="B85" s="475">
        <v>9651</v>
      </c>
      <c r="C85" s="475">
        <v>9958</v>
      </c>
      <c r="D85" s="475">
        <v>0</v>
      </c>
      <c r="E85" s="475">
        <v>0</v>
      </c>
      <c r="F85" s="475">
        <v>12270</v>
      </c>
      <c r="G85" s="475">
        <v>12240</v>
      </c>
      <c r="H85" s="475">
        <v>9651</v>
      </c>
      <c r="I85" s="475">
        <v>0</v>
      </c>
      <c r="J85" s="475">
        <v>0</v>
      </c>
      <c r="K85" s="475">
        <v>17500</v>
      </c>
      <c r="L85" s="475">
        <v>17469</v>
      </c>
      <c r="M85" s="475">
        <v>22108</v>
      </c>
      <c r="N85" s="475">
        <v>22022</v>
      </c>
      <c r="O85" s="475">
        <v>24465</v>
      </c>
      <c r="P85" s="475">
        <v>24335</v>
      </c>
      <c r="Q85" s="475">
        <v>0</v>
      </c>
      <c r="R85" s="475">
        <v>26155</v>
      </c>
      <c r="S85" s="475">
        <v>26150</v>
      </c>
      <c r="T85" s="475">
        <v>0</v>
      </c>
      <c r="U85" s="475">
        <v>0</v>
      </c>
      <c r="V85" s="475">
        <v>28639</v>
      </c>
      <c r="W85" s="475">
        <v>0</v>
      </c>
      <c r="X85" s="475">
        <v>0</v>
      </c>
      <c r="Y85" s="475">
        <v>0</v>
      </c>
      <c r="Z85" s="475">
        <v>0</v>
      </c>
    </row>
    <row r="86" spans="1:26">
      <c r="A86" s="475" t="s">
        <v>342</v>
      </c>
      <c r="B86" s="475">
        <v>7551</v>
      </c>
      <c r="C86" s="475">
        <v>7715</v>
      </c>
      <c r="D86" s="475">
        <v>0</v>
      </c>
      <c r="E86" s="475">
        <v>0</v>
      </c>
      <c r="F86" s="475">
        <v>10130</v>
      </c>
      <c r="G86" s="475">
        <v>10059</v>
      </c>
      <c r="H86" s="475">
        <v>7551</v>
      </c>
      <c r="I86" s="475">
        <v>14200</v>
      </c>
      <c r="J86" s="475">
        <v>14072</v>
      </c>
      <c r="K86" s="475">
        <v>0</v>
      </c>
      <c r="L86" s="475">
        <v>0</v>
      </c>
      <c r="M86" s="475">
        <v>20140</v>
      </c>
      <c r="N86" s="475">
        <v>20071</v>
      </c>
      <c r="O86" s="475">
        <v>25347</v>
      </c>
      <c r="P86" s="475">
        <v>25215</v>
      </c>
      <c r="Q86" s="475">
        <v>0</v>
      </c>
      <c r="R86" s="475">
        <v>27122</v>
      </c>
      <c r="S86" s="475">
        <v>27122</v>
      </c>
      <c r="T86" s="475">
        <v>0</v>
      </c>
      <c r="U86" s="475">
        <v>0</v>
      </c>
      <c r="V86" s="475">
        <v>29416</v>
      </c>
      <c r="W86" s="475">
        <v>0</v>
      </c>
      <c r="X86" s="475">
        <v>0</v>
      </c>
      <c r="Y86" s="475">
        <v>0</v>
      </c>
      <c r="Z86" s="475">
        <v>0</v>
      </c>
    </row>
    <row r="87" spans="1:26">
      <c r="A87" s="475" t="s">
        <v>343</v>
      </c>
      <c r="B87" s="475">
        <v>3552</v>
      </c>
      <c r="C87" s="475">
        <v>4097</v>
      </c>
      <c r="D87" s="475">
        <v>4703</v>
      </c>
      <c r="E87" s="475">
        <v>4703</v>
      </c>
      <c r="F87" s="475">
        <v>5955</v>
      </c>
      <c r="G87" s="475">
        <v>5955</v>
      </c>
      <c r="H87" s="475">
        <v>3552</v>
      </c>
      <c r="I87" s="475">
        <v>0</v>
      </c>
      <c r="J87" s="475">
        <v>0</v>
      </c>
      <c r="K87" s="475">
        <v>10050</v>
      </c>
      <c r="L87" s="475">
        <v>10050</v>
      </c>
      <c r="M87" s="475">
        <v>17885</v>
      </c>
      <c r="N87" s="475">
        <v>17885</v>
      </c>
      <c r="O87" s="475">
        <v>21548</v>
      </c>
      <c r="P87" s="475">
        <v>21548</v>
      </c>
      <c r="Q87" s="475">
        <v>0</v>
      </c>
      <c r="R87" s="475">
        <v>0</v>
      </c>
      <c r="S87" s="475">
        <v>0</v>
      </c>
      <c r="T87" s="475">
        <v>0</v>
      </c>
      <c r="U87" s="475">
        <v>0</v>
      </c>
      <c r="V87" s="475">
        <v>25005</v>
      </c>
      <c r="W87" s="475">
        <v>0</v>
      </c>
      <c r="X87" s="475">
        <v>0</v>
      </c>
      <c r="Y87" s="475">
        <v>0</v>
      </c>
      <c r="Z87" s="475">
        <v>0</v>
      </c>
    </row>
    <row r="88" spans="1:26">
      <c r="A88" s="475" t="s">
        <v>344</v>
      </c>
      <c r="B88" s="475">
        <v>3798</v>
      </c>
      <c r="C88" s="475">
        <v>4119</v>
      </c>
      <c r="D88" s="475">
        <v>0</v>
      </c>
      <c r="E88" s="475">
        <v>0</v>
      </c>
      <c r="F88" s="475">
        <v>5280</v>
      </c>
      <c r="G88" s="475">
        <v>5245</v>
      </c>
      <c r="H88" s="475">
        <v>3798</v>
      </c>
      <c r="I88" s="475">
        <v>0</v>
      </c>
      <c r="J88" s="475">
        <v>0</v>
      </c>
      <c r="K88" s="475">
        <v>7080</v>
      </c>
      <c r="L88" s="475">
        <v>7032</v>
      </c>
      <c r="M88" s="475">
        <v>9969</v>
      </c>
      <c r="N88" s="475">
        <v>9947</v>
      </c>
      <c r="O88" s="475">
        <v>0</v>
      </c>
      <c r="P88" s="475">
        <v>0</v>
      </c>
      <c r="Q88" s="475">
        <v>0</v>
      </c>
      <c r="R88" s="475">
        <v>14990</v>
      </c>
      <c r="S88" s="475">
        <v>14945</v>
      </c>
      <c r="T88" s="475">
        <v>19464</v>
      </c>
      <c r="U88" s="475">
        <v>19462</v>
      </c>
      <c r="V88" s="475">
        <v>21207</v>
      </c>
      <c r="W88" s="475">
        <v>0</v>
      </c>
      <c r="X88" s="475">
        <v>0</v>
      </c>
      <c r="Y88" s="475">
        <v>0</v>
      </c>
      <c r="Z88" s="475">
        <v>0</v>
      </c>
    </row>
    <row r="89" spans="1:26">
      <c r="A89" s="475" t="s">
        <v>226</v>
      </c>
      <c r="B89" s="475">
        <v>5607</v>
      </c>
      <c r="C89" s="475">
        <v>5910</v>
      </c>
      <c r="D89" s="475">
        <v>0</v>
      </c>
      <c r="E89" s="475">
        <v>0</v>
      </c>
      <c r="F89" s="475">
        <v>9280</v>
      </c>
      <c r="G89" s="475">
        <v>9214</v>
      </c>
      <c r="H89" s="475">
        <v>5607</v>
      </c>
      <c r="I89" s="475">
        <v>12650</v>
      </c>
      <c r="J89" s="475">
        <v>12517</v>
      </c>
      <c r="K89" s="475">
        <v>18650</v>
      </c>
      <c r="L89" s="475">
        <v>18501</v>
      </c>
      <c r="M89" s="475">
        <v>23171</v>
      </c>
      <c r="N89" s="475">
        <v>23021</v>
      </c>
      <c r="O89" s="475">
        <v>25875</v>
      </c>
      <c r="P89" s="475">
        <v>25863</v>
      </c>
      <c r="Q89" s="475">
        <v>17898</v>
      </c>
      <c r="R89" s="475">
        <v>27741</v>
      </c>
      <c r="S89" s="475">
        <v>27740</v>
      </c>
      <c r="T89" s="475">
        <v>30780</v>
      </c>
      <c r="U89" s="475">
        <v>0</v>
      </c>
      <c r="V89" s="475">
        <v>0</v>
      </c>
      <c r="W89" s="475">
        <v>0</v>
      </c>
      <c r="X89" s="475">
        <v>0</v>
      </c>
      <c r="Y89" s="475">
        <v>0</v>
      </c>
      <c r="Z89" s="475">
        <v>0</v>
      </c>
    </row>
    <row r="90" spans="1:26">
      <c r="A90" s="475" t="s">
        <v>345</v>
      </c>
      <c r="B90" s="475">
        <v>4383</v>
      </c>
      <c r="C90" s="475">
        <v>4691</v>
      </c>
      <c r="D90" s="475">
        <v>0</v>
      </c>
      <c r="E90" s="475">
        <v>0</v>
      </c>
      <c r="F90" s="475">
        <v>8039</v>
      </c>
      <c r="G90" s="475">
        <v>8006</v>
      </c>
      <c r="H90" s="475">
        <v>4291</v>
      </c>
      <c r="I90" s="475">
        <v>12239</v>
      </c>
      <c r="J90" s="475">
        <v>12124</v>
      </c>
      <c r="K90" s="475">
        <v>16400</v>
      </c>
      <c r="L90" s="475">
        <v>16265</v>
      </c>
      <c r="M90" s="475">
        <v>21929</v>
      </c>
      <c r="N90" s="475">
        <v>21805</v>
      </c>
      <c r="O90" s="475">
        <v>26210</v>
      </c>
      <c r="P90" s="475">
        <v>26210</v>
      </c>
      <c r="Q90" s="475">
        <v>0</v>
      </c>
      <c r="R90" s="475">
        <v>27806</v>
      </c>
      <c r="S90" s="475">
        <v>27806</v>
      </c>
      <c r="T90" s="475">
        <v>28300</v>
      </c>
      <c r="U90" s="475">
        <v>28300</v>
      </c>
      <c r="V90" s="475">
        <v>0</v>
      </c>
      <c r="W90" s="475">
        <v>21351</v>
      </c>
      <c r="X90" s="475">
        <v>0</v>
      </c>
      <c r="Y90" s="475">
        <v>0</v>
      </c>
      <c r="Z90" s="475">
        <v>0</v>
      </c>
    </row>
    <row r="91" spans="1:26">
      <c r="A91" s="475" t="s">
        <v>346</v>
      </c>
      <c r="B91" s="475">
        <v>4384</v>
      </c>
      <c r="C91" s="475">
        <v>4692</v>
      </c>
      <c r="D91" s="475">
        <v>0</v>
      </c>
      <c r="E91" s="475">
        <v>0</v>
      </c>
      <c r="F91" s="475">
        <v>8040</v>
      </c>
      <c r="G91" s="475">
        <v>7992</v>
      </c>
      <c r="H91" s="475">
        <v>4292</v>
      </c>
      <c r="I91" s="475">
        <v>12195</v>
      </c>
      <c r="J91" s="475">
        <v>12083</v>
      </c>
      <c r="K91" s="475">
        <v>15920</v>
      </c>
      <c r="L91" s="475">
        <v>15778</v>
      </c>
      <c r="M91" s="475">
        <v>21369</v>
      </c>
      <c r="N91" s="475">
        <v>21243</v>
      </c>
      <c r="O91" s="475">
        <v>26412</v>
      </c>
      <c r="P91" s="475">
        <v>26341</v>
      </c>
      <c r="Q91" s="475">
        <v>0</v>
      </c>
      <c r="R91" s="475">
        <v>27754</v>
      </c>
      <c r="S91" s="475">
        <v>27754</v>
      </c>
      <c r="T91" s="475">
        <v>28200</v>
      </c>
      <c r="U91" s="475">
        <v>28195</v>
      </c>
      <c r="V91" s="475">
        <v>0</v>
      </c>
      <c r="W91" s="475">
        <v>20754</v>
      </c>
      <c r="X91" s="475">
        <v>0</v>
      </c>
      <c r="Y91" s="475">
        <v>0</v>
      </c>
      <c r="Z91" s="475">
        <v>0</v>
      </c>
    </row>
    <row r="92" spans="1:26" s="475" customFormat="1">
      <c r="A92" s="475" t="s">
        <v>347</v>
      </c>
      <c r="B92" s="475">
        <v>4384</v>
      </c>
      <c r="C92" s="475">
        <v>4692</v>
      </c>
      <c r="D92" s="475">
        <v>0</v>
      </c>
      <c r="E92" s="475">
        <v>0</v>
      </c>
      <c r="F92" s="475">
        <v>7990</v>
      </c>
      <c r="G92" s="475">
        <v>7991</v>
      </c>
      <c r="H92" s="475">
        <v>4384</v>
      </c>
      <c r="I92" s="475">
        <v>12225</v>
      </c>
      <c r="J92" s="475">
        <v>12099</v>
      </c>
      <c r="K92" s="475">
        <v>16420</v>
      </c>
      <c r="L92" s="475">
        <v>16291</v>
      </c>
      <c r="M92" s="475">
        <v>20200</v>
      </c>
      <c r="N92" s="475">
        <v>20170</v>
      </c>
      <c r="O92" s="475">
        <v>23830</v>
      </c>
      <c r="P92" s="475">
        <v>23795</v>
      </c>
      <c r="Q92" s="475">
        <v>11925</v>
      </c>
      <c r="R92" s="475">
        <v>29280</v>
      </c>
      <c r="S92" s="475">
        <v>29196</v>
      </c>
      <c r="T92" s="475">
        <v>29826</v>
      </c>
      <c r="U92" s="475">
        <v>29826</v>
      </c>
      <c r="V92" s="475">
        <v>0</v>
      </c>
      <c r="W92" s="475">
        <v>19926</v>
      </c>
      <c r="X92" s="475">
        <v>0</v>
      </c>
      <c r="Y92" s="475">
        <v>0</v>
      </c>
      <c r="Z92" s="475">
        <v>0</v>
      </c>
    </row>
    <row r="93" spans="1:26" s="475" customFormat="1">
      <c r="A93" s="475" t="s">
        <v>18478</v>
      </c>
      <c r="B93" s="475">
        <v>4294</v>
      </c>
      <c r="C93" s="475">
        <v>4604</v>
      </c>
      <c r="D93" s="475">
        <v>0</v>
      </c>
      <c r="E93" s="475">
        <v>0</v>
      </c>
      <c r="F93" s="475">
        <v>8550</v>
      </c>
      <c r="G93" s="475">
        <v>8510</v>
      </c>
      <c r="H93" s="475">
        <v>4294</v>
      </c>
      <c r="I93" s="475">
        <v>11330</v>
      </c>
      <c r="J93" s="475">
        <v>11180</v>
      </c>
      <c r="K93" s="475">
        <v>0</v>
      </c>
      <c r="L93" s="475">
        <v>0</v>
      </c>
      <c r="M93" s="475">
        <v>18570</v>
      </c>
      <c r="N93" s="475">
        <v>18541</v>
      </c>
      <c r="O93" s="475">
        <v>21100</v>
      </c>
      <c r="P93" s="475">
        <v>0</v>
      </c>
      <c r="Q93" s="475">
        <v>0</v>
      </c>
      <c r="R93" s="475">
        <v>0</v>
      </c>
      <c r="S93" s="475">
        <v>0</v>
      </c>
      <c r="T93" s="475">
        <v>0</v>
      </c>
      <c r="U93" s="475">
        <v>0</v>
      </c>
      <c r="V93" s="475">
        <v>0</v>
      </c>
      <c r="W93" s="475">
        <v>0</v>
      </c>
      <c r="X93" s="475">
        <v>0</v>
      </c>
      <c r="Y93" s="475">
        <v>0</v>
      </c>
      <c r="Z93" s="475">
        <v>0</v>
      </c>
    </row>
    <row r="94" spans="1:26" s="475" customFormat="1" ht="14.25" customHeight="1">
      <c r="A94" s="475" t="s">
        <v>2043</v>
      </c>
      <c r="B94" s="475">
        <v>4345</v>
      </c>
      <c r="C94" s="475">
        <v>4655</v>
      </c>
      <c r="D94" s="475">
        <v>0</v>
      </c>
      <c r="E94" s="475">
        <v>0</v>
      </c>
      <c r="F94" s="475">
        <v>8050</v>
      </c>
      <c r="G94" s="475">
        <v>8009</v>
      </c>
      <c r="H94" s="475">
        <v>4345</v>
      </c>
      <c r="I94" s="475">
        <v>12077</v>
      </c>
      <c r="J94" s="475">
        <v>11994</v>
      </c>
      <c r="K94" s="475">
        <v>18655</v>
      </c>
      <c r="L94" s="475">
        <v>18552</v>
      </c>
      <c r="M94" s="475">
        <v>19692</v>
      </c>
      <c r="N94" s="475">
        <v>19678</v>
      </c>
      <c r="O94" s="475">
        <v>0</v>
      </c>
      <c r="P94" s="475">
        <v>0</v>
      </c>
      <c r="Q94" s="475">
        <v>0</v>
      </c>
      <c r="R94" s="475">
        <v>24897</v>
      </c>
      <c r="S94" s="475">
        <v>24892</v>
      </c>
      <c r="T94" s="475">
        <v>0</v>
      </c>
      <c r="U94" s="475">
        <v>0</v>
      </c>
      <c r="V94" s="475">
        <v>0</v>
      </c>
      <c r="W94" s="475">
        <v>19398</v>
      </c>
      <c r="X94" s="475">
        <v>0</v>
      </c>
      <c r="Y94" s="475">
        <v>0</v>
      </c>
      <c r="Z94" s="475">
        <v>0</v>
      </c>
    </row>
    <row r="95" spans="1:26">
      <c r="A95" s="475" t="s">
        <v>2052</v>
      </c>
      <c r="B95" s="475">
        <v>4331</v>
      </c>
      <c r="C95" s="475">
        <v>4655</v>
      </c>
      <c r="D95" s="475">
        <v>0</v>
      </c>
      <c r="E95" s="475">
        <v>0</v>
      </c>
      <c r="F95" s="475">
        <v>8050</v>
      </c>
      <c r="G95" s="475">
        <v>8001</v>
      </c>
      <c r="H95" s="475">
        <v>4331</v>
      </c>
      <c r="I95" s="475">
        <v>11861</v>
      </c>
      <c r="J95" s="475">
        <v>11814</v>
      </c>
      <c r="K95" s="475">
        <v>19322</v>
      </c>
      <c r="L95" s="475">
        <v>19216</v>
      </c>
      <c r="M95" s="475">
        <v>20341</v>
      </c>
      <c r="N95" s="475">
        <v>20336</v>
      </c>
      <c r="O95" s="475">
        <v>0</v>
      </c>
      <c r="P95" s="475">
        <v>0</v>
      </c>
      <c r="Q95" s="475">
        <v>0</v>
      </c>
      <c r="R95" s="475">
        <v>24526</v>
      </c>
      <c r="S95" s="475">
        <v>24521</v>
      </c>
      <c r="T95" s="475">
        <v>0</v>
      </c>
      <c r="U95" s="475">
        <v>0</v>
      </c>
      <c r="V95" s="475">
        <v>0</v>
      </c>
      <c r="W95" s="475">
        <v>20034</v>
      </c>
      <c r="X95" s="475">
        <v>0</v>
      </c>
      <c r="Y95" s="475">
        <v>0</v>
      </c>
      <c r="Z95" s="475">
        <v>0</v>
      </c>
    </row>
    <row r="96" spans="1:26" s="475" customFormat="1">
      <c r="A96" s="475" t="s">
        <v>2034</v>
      </c>
      <c r="B96" s="475">
        <v>4351</v>
      </c>
      <c r="C96" s="475">
        <v>4658</v>
      </c>
      <c r="D96" s="475">
        <v>0</v>
      </c>
      <c r="E96" s="475">
        <v>0</v>
      </c>
      <c r="F96" s="475">
        <v>8055</v>
      </c>
      <c r="G96" s="475">
        <v>8008</v>
      </c>
      <c r="H96" s="475">
        <v>4245</v>
      </c>
      <c r="I96" s="475">
        <v>12156</v>
      </c>
      <c r="J96" s="475">
        <v>12045</v>
      </c>
      <c r="K96" s="475">
        <v>19305</v>
      </c>
      <c r="L96" s="475">
        <v>19174</v>
      </c>
      <c r="M96" s="475">
        <v>20323</v>
      </c>
      <c r="N96" s="475">
        <v>20300</v>
      </c>
      <c r="O96" s="475">
        <v>0</v>
      </c>
      <c r="P96" s="475">
        <v>0</v>
      </c>
      <c r="Q96" s="475">
        <v>0</v>
      </c>
      <c r="R96" s="475">
        <v>24890</v>
      </c>
      <c r="S96" s="475">
        <v>24845</v>
      </c>
      <c r="T96" s="475">
        <v>0</v>
      </c>
      <c r="U96" s="475">
        <v>0</v>
      </c>
      <c r="V96" s="475">
        <v>0</v>
      </c>
      <c r="W96" s="475">
        <v>19993</v>
      </c>
      <c r="X96" s="475">
        <v>0</v>
      </c>
      <c r="Y96" s="475">
        <v>0</v>
      </c>
      <c r="Z96" s="475">
        <v>0</v>
      </c>
    </row>
    <row r="97" spans="1:27">
      <c r="A97" s="475" t="s">
        <v>2044</v>
      </c>
      <c r="B97" s="475">
        <v>4353</v>
      </c>
      <c r="C97" s="475">
        <v>4664</v>
      </c>
      <c r="D97" s="475">
        <v>0</v>
      </c>
      <c r="E97" s="475">
        <v>0</v>
      </c>
      <c r="F97" s="475">
        <v>8050</v>
      </c>
      <c r="G97" s="475">
        <v>8011</v>
      </c>
      <c r="H97" s="475">
        <v>4353</v>
      </c>
      <c r="I97" s="475">
        <v>11872</v>
      </c>
      <c r="J97" s="475">
        <v>11839</v>
      </c>
      <c r="K97" s="475">
        <v>18870</v>
      </c>
      <c r="L97" s="475">
        <v>18771</v>
      </c>
      <c r="M97" s="475">
        <v>20004</v>
      </c>
      <c r="N97" s="475">
        <v>19980</v>
      </c>
      <c r="O97" s="475">
        <v>0</v>
      </c>
      <c r="P97" s="475">
        <v>0</v>
      </c>
      <c r="Q97" s="475">
        <v>0</v>
      </c>
      <c r="R97" s="475">
        <v>24323</v>
      </c>
      <c r="S97" s="475">
        <v>24321</v>
      </c>
      <c r="T97" s="475">
        <v>0</v>
      </c>
      <c r="U97" s="475">
        <v>0</v>
      </c>
      <c r="V97" s="475">
        <v>0</v>
      </c>
      <c r="W97" s="475">
        <v>19630</v>
      </c>
      <c r="X97" s="475">
        <v>0</v>
      </c>
      <c r="Y97" s="475">
        <v>0</v>
      </c>
      <c r="Z97" s="475">
        <v>0</v>
      </c>
    </row>
    <row r="98" spans="1:27">
      <c r="A98" s="475" t="s">
        <v>348</v>
      </c>
      <c r="B98" s="475">
        <v>4098</v>
      </c>
      <c r="C98" s="475">
        <v>4420</v>
      </c>
      <c r="D98" s="475">
        <v>4798</v>
      </c>
      <c r="E98" s="475">
        <v>4798</v>
      </c>
      <c r="F98" s="475">
        <v>7194</v>
      </c>
      <c r="G98" s="475">
        <v>7194</v>
      </c>
      <c r="H98" s="475">
        <v>4098</v>
      </c>
      <c r="I98" s="475">
        <v>0</v>
      </c>
      <c r="J98" s="475">
        <v>0</v>
      </c>
      <c r="K98" s="475">
        <v>9964</v>
      </c>
      <c r="L98" s="475">
        <v>9964</v>
      </c>
      <c r="M98" s="475">
        <v>18439</v>
      </c>
      <c r="N98" s="475">
        <v>18442</v>
      </c>
      <c r="O98" s="475">
        <v>25370</v>
      </c>
      <c r="P98" s="475">
        <v>25312</v>
      </c>
      <c r="Q98" s="475">
        <v>0</v>
      </c>
      <c r="R98" s="475">
        <v>27000</v>
      </c>
      <c r="S98" s="475">
        <v>27000</v>
      </c>
      <c r="T98" s="475">
        <v>0</v>
      </c>
      <c r="U98" s="475">
        <v>0</v>
      </c>
      <c r="V98" s="475">
        <v>0</v>
      </c>
      <c r="W98" s="475">
        <v>17740</v>
      </c>
      <c r="X98" s="475">
        <v>0</v>
      </c>
      <c r="Y98" s="475">
        <v>0</v>
      </c>
      <c r="Z98" s="475">
        <v>0</v>
      </c>
    </row>
    <row r="99" spans="1:27">
      <c r="A99" s="475" t="s">
        <v>349</v>
      </c>
      <c r="B99" s="475">
        <v>4098</v>
      </c>
      <c r="C99" s="475">
        <v>4420</v>
      </c>
      <c r="D99" s="475">
        <v>4847</v>
      </c>
      <c r="E99" s="475">
        <v>4847</v>
      </c>
      <c r="F99" s="475">
        <v>7280</v>
      </c>
      <c r="G99" s="475">
        <v>7280</v>
      </c>
      <c r="H99" s="475">
        <v>4098</v>
      </c>
      <c r="I99" s="475">
        <v>0</v>
      </c>
      <c r="J99" s="475">
        <v>0</v>
      </c>
      <c r="K99" s="475">
        <v>9736</v>
      </c>
      <c r="L99" s="475">
        <v>9529</v>
      </c>
      <c r="M99" s="475">
        <v>18523</v>
      </c>
      <c r="N99" s="475">
        <v>18439</v>
      </c>
      <c r="O99" s="475">
        <v>27090</v>
      </c>
      <c r="P99" s="475">
        <v>27029</v>
      </c>
      <c r="Q99" s="475">
        <v>0</v>
      </c>
      <c r="R99" s="475">
        <v>0</v>
      </c>
      <c r="S99" s="475">
        <v>0</v>
      </c>
      <c r="T99" s="475">
        <v>0</v>
      </c>
      <c r="U99" s="475">
        <v>0</v>
      </c>
      <c r="V99" s="475">
        <v>0</v>
      </c>
      <c r="W99" s="475">
        <v>0</v>
      </c>
      <c r="X99" s="475">
        <v>0</v>
      </c>
      <c r="Y99" s="475">
        <v>0</v>
      </c>
      <c r="Z99" s="475">
        <v>0</v>
      </c>
    </row>
    <row r="100" spans="1:27">
      <c r="A100" s="475" t="s">
        <v>350</v>
      </c>
      <c r="B100" s="475">
        <v>4115</v>
      </c>
      <c r="C100" s="475">
        <v>4425</v>
      </c>
      <c r="D100" s="475">
        <v>0</v>
      </c>
      <c r="E100" s="475">
        <v>0</v>
      </c>
      <c r="F100" s="475">
        <v>6250</v>
      </c>
      <c r="G100" s="475">
        <v>6215</v>
      </c>
      <c r="H100" s="475">
        <v>4115</v>
      </c>
      <c r="I100" s="475">
        <v>0</v>
      </c>
      <c r="J100" s="475">
        <v>0</v>
      </c>
      <c r="K100" s="475">
        <v>11070</v>
      </c>
      <c r="L100" s="475">
        <v>11017</v>
      </c>
      <c r="M100" s="475">
        <v>22852</v>
      </c>
      <c r="N100" s="475">
        <v>22823</v>
      </c>
      <c r="O100" s="475">
        <v>0</v>
      </c>
      <c r="P100" s="475">
        <v>0</v>
      </c>
      <c r="Q100" s="475">
        <v>0</v>
      </c>
      <c r="R100" s="475">
        <v>27379</v>
      </c>
      <c r="S100" s="475">
        <v>27377</v>
      </c>
      <c r="T100" s="475">
        <v>28263</v>
      </c>
      <c r="U100" s="475">
        <v>28258</v>
      </c>
      <c r="V100" s="475">
        <v>0</v>
      </c>
      <c r="W100" s="475">
        <v>21956</v>
      </c>
      <c r="X100" s="475">
        <v>0</v>
      </c>
      <c r="Y100" s="475">
        <v>0</v>
      </c>
      <c r="Z100" s="475">
        <v>0</v>
      </c>
    </row>
    <row r="101" spans="1:27">
      <c r="A101" s="475" t="s">
        <v>2014</v>
      </c>
      <c r="B101" s="475">
        <v>4115</v>
      </c>
      <c r="C101" s="475">
        <v>4422</v>
      </c>
      <c r="D101" s="475">
        <v>0</v>
      </c>
      <c r="E101" s="475">
        <v>0</v>
      </c>
      <c r="F101" s="475">
        <v>6250</v>
      </c>
      <c r="G101" s="475">
        <v>6215</v>
      </c>
      <c r="H101" s="475">
        <v>4115</v>
      </c>
      <c r="I101" s="475">
        <v>0</v>
      </c>
      <c r="J101" s="475">
        <v>0</v>
      </c>
      <c r="K101" s="475">
        <v>11070</v>
      </c>
      <c r="L101" s="475">
        <v>11032</v>
      </c>
      <c r="M101" s="475">
        <v>21377</v>
      </c>
      <c r="N101" s="475">
        <v>21327</v>
      </c>
      <c r="O101" s="475">
        <v>0</v>
      </c>
      <c r="P101" s="475">
        <v>0</v>
      </c>
      <c r="Q101" s="475">
        <v>0</v>
      </c>
      <c r="R101" s="475">
        <v>26054</v>
      </c>
      <c r="S101" s="475">
        <v>26024</v>
      </c>
      <c r="T101" s="475">
        <v>0</v>
      </c>
      <c r="U101" s="475">
        <v>0</v>
      </c>
      <c r="V101" s="475">
        <v>0</v>
      </c>
      <c r="W101" s="475">
        <v>20459</v>
      </c>
      <c r="X101" s="475">
        <v>0</v>
      </c>
      <c r="Y101" s="475">
        <v>0</v>
      </c>
      <c r="Z101" s="475">
        <v>0</v>
      </c>
    </row>
    <row r="102" spans="1:27">
      <c r="A102" s="475" t="s">
        <v>351</v>
      </c>
      <c r="B102" s="475">
        <v>4098</v>
      </c>
      <c r="C102" s="475">
        <v>4220</v>
      </c>
      <c r="D102" s="475">
        <v>4847</v>
      </c>
      <c r="E102" s="475">
        <v>4732</v>
      </c>
      <c r="F102" s="475">
        <v>7280</v>
      </c>
      <c r="G102" s="475">
        <v>7280</v>
      </c>
      <c r="H102" s="475">
        <v>4098</v>
      </c>
      <c r="I102" s="475">
        <v>0</v>
      </c>
      <c r="J102" s="475">
        <v>0</v>
      </c>
      <c r="K102" s="475">
        <v>10023</v>
      </c>
      <c r="L102" s="475">
        <v>9967</v>
      </c>
      <c r="M102" s="475">
        <v>18523</v>
      </c>
      <c r="N102" s="475">
        <v>18442</v>
      </c>
      <c r="O102" s="475">
        <v>25370</v>
      </c>
      <c r="P102" s="475">
        <v>25291</v>
      </c>
      <c r="Q102" s="475">
        <v>0</v>
      </c>
      <c r="R102" s="475">
        <v>27000</v>
      </c>
      <c r="S102" s="475">
        <v>26995</v>
      </c>
      <c r="T102" s="475">
        <v>0</v>
      </c>
      <c r="U102" s="475">
        <v>0</v>
      </c>
      <c r="V102" s="475">
        <v>0</v>
      </c>
      <c r="W102" s="475">
        <v>17733</v>
      </c>
      <c r="X102" s="475">
        <v>0</v>
      </c>
      <c r="Y102" s="475">
        <v>0</v>
      </c>
      <c r="Z102" s="475">
        <v>0</v>
      </c>
    </row>
    <row r="103" spans="1:27">
      <c r="A103" s="475" t="s">
        <v>2016</v>
      </c>
      <c r="B103" s="475">
        <v>4384</v>
      </c>
      <c r="C103" s="475">
        <v>4693</v>
      </c>
      <c r="D103" s="475">
        <v>0</v>
      </c>
      <c r="E103" s="475">
        <v>0</v>
      </c>
      <c r="F103" s="475">
        <v>7979</v>
      </c>
      <c r="G103" s="475">
        <v>7922</v>
      </c>
      <c r="H103" s="475">
        <v>4384</v>
      </c>
      <c r="I103" s="475">
        <v>0</v>
      </c>
      <c r="J103" s="475">
        <v>0</v>
      </c>
      <c r="K103" s="475">
        <v>12680</v>
      </c>
      <c r="L103" s="475">
        <v>12634</v>
      </c>
      <c r="M103" s="475">
        <v>0</v>
      </c>
      <c r="N103" s="475">
        <v>20590</v>
      </c>
      <c r="O103" s="475">
        <v>20600</v>
      </c>
      <c r="P103" s="475">
        <v>24236</v>
      </c>
      <c r="Q103" s="475">
        <v>0</v>
      </c>
      <c r="R103" s="475">
        <v>25950</v>
      </c>
      <c r="S103" s="475">
        <v>25945</v>
      </c>
      <c r="T103" s="475">
        <v>0</v>
      </c>
      <c r="U103" s="475">
        <v>0</v>
      </c>
      <c r="V103" s="475">
        <v>0</v>
      </c>
      <c r="W103" s="475">
        <v>19111</v>
      </c>
      <c r="X103" s="475">
        <v>0</v>
      </c>
      <c r="Y103" s="475">
        <v>0</v>
      </c>
      <c r="Z103" s="475">
        <v>0</v>
      </c>
    </row>
    <row r="104" spans="1:27">
      <c r="A104" s="475" t="s">
        <v>352</v>
      </c>
      <c r="B104" s="475">
        <v>4384</v>
      </c>
      <c r="C104" s="475">
        <v>4697</v>
      </c>
      <c r="D104" s="475">
        <v>0</v>
      </c>
      <c r="E104" s="475">
        <v>0</v>
      </c>
      <c r="F104" s="475">
        <v>8050</v>
      </c>
      <c r="G104" s="475">
        <v>8005</v>
      </c>
      <c r="H104" s="475">
        <v>4397</v>
      </c>
      <c r="I104" s="475">
        <v>0</v>
      </c>
      <c r="J104" s="475">
        <v>0</v>
      </c>
      <c r="K104" s="475">
        <v>12300</v>
      </c>
      <c r="L104" s="475">
        <v>12217</v>
      </c>
      <c r="M104" s="475">
        <v>18954</v>
      </c>
      <c r="N104" s="475">
        <v>18949</v>
      </c>
      <c r="O104" s="475">
        <v>20739</v>
      </c>
      <c r="P104" s="475">
        <v>20621</v>
      </c>
      <c r="Q104" s="475">
        <v>0</v>
      </c>
      <c r="R104" s="475">
        <v>24040</v>
      </c>
      <c r="S104" s="475">
        <v>23953</v>
      </c>
      <c r="T104" s="475">
        <v>25990</v>
      </c>
      <c r="U104" s="475">
        <v>25985</v>
      </c>
      <c r="V104" s="475">
        <v>0</v>
      </c>
      <c r="W104" s="475">
        <v>18139</v>
      </c>
      <c r="X104" s="475">
        <v>0</v>
      </c>
      <c r="Y104" s="475">
        <v>0</v>
      </c>
      <c r="Z104" s="475">
        <v>0</v>
      </c>
      <c r="AA104" s="167"/>
    </row>
    <row r="105" spans="1:27">
      <c r="A105" s="475" t="s">
        <v>353</v>
      </c>
      <c r="B105" s="475">
        <v>4384</v>
      </c>
      <c r="C105" s="475">
        <v>4694</v>
      </c>
      <c r="D105" s="475">
        <v>0</v>
      </c>
      <c r="E105" s="475">
        <v>0</v>
      </c>
      <c r="F105" s="475">
        <v>8050</v>
      </c>
      <c r="G105" s="475">
        <v>7983</v>
      </c>
      <c r="H105" s="475">
        <v>4384</v>
      </c>
      <c r="I105" s="475">
        <v>12220</v>
      </c>
      <c r="J105" s="475">
        <v>12079</v>
      </c>
      <c r="K105" s="475">
        <v>16400</v>
      </c>
      <c r="L105" s="475">
        <v>16243</v>
      </c>
      <c r="M105" s="475">
        <v>21255</v>
      </c>
      <c r="N105" s="475">
        <v>21230</v>
      </c>
      <c r="O105" s="475">
        <v>23442</v>
      </c>
      <c r="P105" s="475">
        <v>23422</v>
      </c>
      <c r="Q105" s="475">
        <v>14843</v>
      </c>
      <c r="R105" s="475">
        <v>24785</v>
      </c>
      <c r="S105" s="475">
        <v>24780</v>
      </c>
      <c r="T105" s="475">
        <v>25865</v>
      </c>
      <c r="U105" s="475">
        <v>25860</v>
      </c>
      <c r="V105" s="475">
        <v>0</v>
      </c>
      <c r="W105" s="475">
        <v>21821</v>
      </c>
      <c r="X105" s="475">
        <v>0</v>
      </c>
      <c r="Y105" s="475">
        <v>0</v>
      </c>
      <c r="Z105" s="475">
        <v>0</v>
      </c>
    </row>
    <row r="106" spans="1:27">
      <c r="A106" s="475" t="s">
        <v>2015</v>
      </c>
      <c r="B106" s="475">
        <v>4391</v>
      </c>
      <c r="C106" s="475">
        <v>4695</v>
      </c>
      <c r="D106" s="475">
        <v>0</v>
      </c>
      <c r="E106" s="475">
        <v>0</v>
      </c>
      <c r="F106" s="475">
        <v>8050</v>
      </c>
      <c r="G106" s="475">
        <v>7990</v>
      </c>
      <c r="H106" s="475">
        <v>4391</v>
      </c>
      <c r="I106" s="475">
        <v>12331</v>
      </c>
      <c r="J106" s="475">
        <v>12236</v>
      </c>
      <c r="K106" s="475">
        <v>19228</v>
      </c>
      <c r="L106" s="475">
        <v>19120</v>
      </c>
      <c r="M106" s="475">
        <v>20264</v>
      </c>
      <c r="N106" s="475">
        <v>20153</v>
      </c>
      <c r="O106" s="475">
        <v>23608</v>
      </c>
      <c r="P106" s="475">
        <v>0</v>
      </c>
      <c r="Q106" s="475">
        <v>0</v>
      </c>
      <c r="R106" s="475">
        <v>24832</v>
      </c>
      <c r="S106" s="475">
        <v>24816</v>
      </c>
      <c r="T106" s="475">
        <v>0</v>
      </c>
      <c r="U106" s="475">
        <v>0</v>
      </c>
      <c r="V106" s="475">
        <v>0</v>
      </c>
      <c r="W106" s="475">
        <v>19950</v>
      </c>
      <c r="X106" s="475">
        <v>0</v>
      </c>
      <c r="Y106" s="475">
        <v>0</v>
      </c>
      <c r="Z106" s="475">
        <v>0</v>
      </c>
    </row>
    <row r="107" spans="1:27">
      <c r="A107" s="475" t="s">
        <v>354</v>
      </c>
      <c r="B107" s="475">
        <v>4386</v>
      </c>
      <c r="C107" s="475">
        <v>4696</v>
      </c>
      <c r="D107" s="475">
        <v>0</v>
      </c>
      <c r="E107" s="475">
        <v>0</v>
      </c>
      <c r="F107" s="475">
        <v>8050</v>
      </c>
      <c r="G107" s="475">
        <v>8022</v>
      </c>
      <c r="H107" s="475">
        <v>4386</v>
      </c>
      <c r="I107" s="475">
        <v>12200</v>
      </c>
      <c r="J107" s="475">
        <v>12065</v>
      </c>
      <c r="K107" s="475">
        <v>16315</v>
      </c>
      <c r="L107" s="475">
        <v>16203</v>
      </c>
      <c r="M107" s="475">
        <v>20440</v>
      </c>
      <c r="N107" s="475">
        <v>20360</v>
      </c>
      <c r="O107" s="475">
        <v>23820</v>
      </c>
      <c r="P107" s="475">
        <v>23710</v>
      </c>
      <c r="Q107" s="475">
        <v>14812</v>
      </c>
      <c r="R107" s="475">
        <v>24475</v>
      </c>
      <c r="S107" s="475">
        <v>24470</v>
      </c>
      <c r="T107" s="475">
        <v>25366</v>
      </c>
      <c r="U107" s="475">
        <v>25361</v>
      </c>
      <c r="V107" s="475">
        <v>0</v>
      </c>
      <c r="W107" s="475">
        <v>19852</v>
      </c>
      <c r="X107" s="475">
        <v>0</v>
      </c>
      <c r="Y107" s="475">
        <v>0</v>
      </c>
      <c r="Z107" s="475">
        <v>0</v>
      </c>
    </row>
    <row r="108" spans="1:27" s="464" customFormat="1">
      <c r="A108" s="475" t="s">
        <v>355</v>
      </c>
      <c r="B108" s="475">
        <v>4386</v>
      </c>
      <c r="C108" s="475">
        <v>4696</v>
      </c>
      <c r="D108" s="475">
        <v>0</v>
      </c>
      <c r="E108" s="475">
        <v>0</v>
      </c>
      <c r="F108" s="475">
        <v>8050</v>
      </c>
      <c r="G108" s="475">
        <v>8018</v>
      </c>
      <c r="H108" s="475">
        <v>4386</v>
      </c>
      <c r="I108" s="475">
        <v>11319</v>
      </c>
      <c r="J108" s="475">
        <v>11255</v>
      </c>
      <c r="K108" s="475">
        <v>12817</v>
      </c>
      <c r="L108" s="475">
        <v>12692</v>
      </c>
      <c r="M108" s="475">
        <v>23513</v>
      </c>
      <c r="N108" s="475">
        <v>23513</v>
      </c>
      <c r="O108" s="475">
        <v>25496</v>
      </c>
      <c r="P108" s="475">
        <v>25377</v>
      </c>
      <c r="Q108" s="475">
        <v>0</v>
      </c>
      <c r="R108" s="475">
        <v>27362</v>
      </c>
      <c r="S108" s="475">
        <v>27357</v>
      </c>
      <c r="T108" s="475">
        <v>28715</v>
      </c>
      <c r="U108" s="475">
        <v>28715</v>
      </c>
      <c r="V108" s="475">
        <v>0</v>
      </c>
      <c r="W108" s="475">
        <v>22870</v>
      </c>
      <c r="X108" s="475">
        <v>0</v>
      </c>
      <c r="Y108" s="475">
        <v>0</v>
      </c>
      <c r="Z108" s="475">
        <v>0</v>
      </c>
    </row>
    <row r="109" spans="1:27" s="475" customFormat="1">
      <c r="A109" s="475" t="s">
        <v>2004</v>
      </c>
      <c r="B109" s="475">
        <v>4402</v>
      </c>
      <c r="C109" s="475">
        <v>4713</v>
      </c>
      <c r="D109" s="475">
        <v>5251</v>
      </c>
      <c r="E109" s="475">
        <v>5214</v>
      </c>
      <c r="F109" s="475">
        <v>8050</v>
      </c>
      <c r="G109" s="475">
        <v>8003</v>
      </c>
      <c r="H109" s="475">
        <v>4402</v>
      </c>
      <c r="I109" s="475">
        <v>12343</v>
      </c>
      <c r="J109" s="475">
        <v>12295</v>
      </c>
      <c r="K109" s="475">
        <v>18880</v>
      </c>
      <c r="L109" s="475">
        <v>18737</v>
      </c>
      <c r="M109" s="475">
        <v>21880</v>
      </c>
      <c r="N109" s="475">
        <v>21860</v>
      </c>
      <c r="O109" s="475">
        <v>24935</v>
      </c>
      <c r="P109" s="475">
        <v>24920</v>
      </c>
      <c r="Q109" s="475">
        <v>0</v>
      </c>
      <c r="R109" s="475">
        <v>27292</v>
      </c>
      <c r="S109" s="475">
        <v>27272</v>
      </c>
      <c r="T109" s="475">
        <v>0</v>
      </c>
      <c r="U109" s="475">
        <v>0</v>
      </c>
      <c r="V109" s="475">
        <v>0</v>
      </c>
      <c r="W109" s="475">
        <v>21446</v>
      </c>
      <c r="X109" s="475">
        <v>0</v>
      </c>
      <c r="Y109" s="475">
        <v>0</v>
      </c>
      <c r="Z109" s="475">
        <v>0</v>
      </c>
    </row>
    <row r="110" spans="1:27">
      <c r="A110" s="475" t="s">
        <v>2046</v>
      </c>
      <c r="B110" s="475">
        <v>4386</v>
      </c>
      <c r="C110" s="475">
        <v>4696</v>
      </c>
      <c r="D110" s="475">
        <v>0</v>
      </c>
      <c r="E110" s="475">
        <v>0</v>
      </c>
      <c r="F110" s="475">
        <v>8062</v>
      </c>
      <c r="G110" s="475">
        <v>8011</v>
      </c>
      <c r="H110" s="475">
        <v>4386</v>
      </c>
      <c r="I110" s="475">
        <v>12395</v>
      </c>
      <c r="J110" s="475">
        <v>12301</v>
      </c>
      <c r="K110" s="475">
        <v>18730</v>
      </c>
      <c r="L110" s="475">
        <v>18613</v>
      </c>
      <c r="M110" s="475">
        <v>21075</v>
      </c>
      <c r="N110" s="475">
        <v>20996</v>
      </c>
      <c r="O110" s="475">
        <v>23364</v>
      </c>
      <c r="P110" s="475">
        <v>23234</v>
      </c>
      <c r="Q110" s="475">
        <v>0</v>
      </c>
      <c r="R110" s="475">
        <v>25754</v>
      </c>
      <c r="S110" s="475">
        <v>25731</v>
      </c>
      <c r="T110" s="475">
        <v>0</v>
      </c>
      <c r="U110" s="475">
        <v>0</v>
      </c>
      <c r="V110" s="475">
        <v>0</v>
      </c>
      <c r="W110" s="475">
        <v>20400</v>
      </c>
      <c r="X110" s="475">
        <v>0</v>
      </c>
      <c r="Y110" s="475">
        <v>0</v>
      </c>
      <c r="Z110" s="475">
        <v>0</v>
      </c>
    </row>
    <row r="111" spans="1:27" s="475" customFormat="1">
      <c r="A111" s="475" t="s">
        <v>2117</v>
      </c>
      <c r="B111" s="475">
        <v>4113</v>
      </c>
      <c r="C111" s="475">
        <v>4425</v>
      </c>
      <c r="D111" s="475">
        <v>0</v>
      </c>
      <c r="E111" s="475">
        <v>0</v>
      </c>
      <c r="F111" s="475">
        <v>9075</v>
      </c>
      <c r="G111" s="475">
        <v>9050</v>
      </c>
      <c r="H111" s="475">
        <v>4113</v>
      </c>
      <c r="I111" s="475">
        <v>0</v>
      </c>
      <c r="J111" s="475">
        <v>0</v>
      </c>
      <c r="K111" s="475">
        <v>18869</v>
      </c>
      <c r="L111" s="475">
        <v>18705</v>
      </c>
      <c r="M111" s="475">
        <v>21353</v>
      </c>
      <c r="N111" s="475">
        <v>21240</v>
      </c>
      <c r="O111" s="475">
        <v>24371</v>
      </c>
      <c r="P111" s="475">
        <v>24160</v>
      </c>
      <c r="Q111" s="475">
        <v>0</v>
      </c>
      <c r="R111" s="475">
        <v>25255</v>
      </c>
      <c r="S111" s="475">
        <v>25064</v>
      </c>
      <c r="T111" s="475">
        <v>26304</v>
      </c>
      <c r="U111" s="475">
        <v>26299</v>
      </c>
      <c r="V111" s="475">
        <v>0</v>
      </c>
      <c r="W111" s="475">
        <v>20151</v>
      </c>
      <c r="X111" s="475">
        <v>0</v>
      </c>
      <c r="Y111" s="475">
        <v>0</v>
      </c>
      <c r="Z111" s="475">
        <v>0</v>
      </c>
    </row>
    <row r="112" spans="1:27">
      <c r="A112" s="475" t="s">
        <v>356</v>
      </c>
      <c r="B112" s="475">
        <v>4779</v>
      </c>
      <c r="C112" s="475">
        <v>5104</v>
      </c>
      <c r="D112" s="475">
        <v>0</v>
      </c>
      <c r="E112" s="475">
        <v>0</v>
      </c>
      <c r="F112" s="475">
        <v>6086</v>
      </c>
      <c r="G112" s="475">
        <v>6086</v>
      </c>
      <c r="H112" s="475">
        <v>4779</v>
      </c>
      <c r="I112" s="475">
        <v>7904</v>
      </c>
      <c r="J112" s="475">
        <v>7904</v>
      </c>
      <c r="K112" s="475">
        <v>13051</v>
      </c>
      <c r="L112" s="475">
        <v>13051</v>
      </c>
      <c r="M112" s="475">
        <v>22008</v>
      </c>
      <c r="N112" s="475">
        <v>22008</v>
      </c>
      <c r="O112" s="475">
        <v>24350</v>
      </c>
      <c r="P112" s="475">
        <v>24350</v>
      </c>
      <c r="Q112" s="475">
        <v>0</v>
      </c>
      <c r="R112" s="475">
        <v>0</v>
      </c>
      <c r="S112" s="475">
        <v>0</v>
      </c>
      <c r="T112" s="475">
        <v>0</v>
      </c>
      <c r="U112" s="475">
        <v>0</v>
      </c>
      <c r="V112" s="475">
        <v>31831</v>
      </c>
      <c r="W112" s="475">
        <v>0</v>
      </c>
      <c r="X112" s="475">
        <v>0</v>
      </c>
      <c r="Y112" s="475">
        <v>0</v>
      </c>
      <c r="Z112" s="475">
        <v>0</v>
      </c>
    </row>
    <row r="113" spans="1:26">
      <c r="A113" s="475" t="s">
        <v>2029</v>
      </c>
      <c r="B113" s="475">
        <v>4339</v>
      </c>
      <c r="C113" s="475">
        <v>4651</v>
      </c>
      <c r="D113" s="475">
        <v>6050</v>
      </c>
      <c r="E113" s="475">
        <v>5998</v>
      </c>
      <c r="F113" s="475">
        <v>8726</v>
      </c>
      <c r="G113" s="475">
        <v>8697</v>
      </c>
      <c r="H113" s="475">
        <v>4331</v>
      </c>
      <c r="I113" s="475">
        <v>12650</v>
      </c>
      <c r="J113" s="475">
        <v>12541</v>
      </c>
      <c r="K113" s="475">
        <v>18650</v>
      </c>
      <c r="L113" s="475">
        <v>18510</v>
      </c>
      <c r="M113" s="475">
        <v>28511</v>
      </c>
      <c r="N113" s="475">
        <v>28454</v>
      </c>
      <c r="O113" s="475">
        <v>0</v>
      </c>
      <c r="P113" s="475">
        <v>0</v>
      </c>
      <c r="Q113" s="475">
        <v>0</v>
      </c>
      <c r="R113" s="475">
        <v>31360</v>
      </c>
      <c r="S113" s="475">
        <v>0</v>
      </c>
      <c r="T113" s="475">
        <v>0</v>
      </c>
      <c r="U113" s="475">
        <v>0</v>
      </c>
      <c r="V113" s="475">
        <v>0</v>
      </c>
      <c r="W113" s="475">
        <v>0</v>
      </c>
      <c r="X113" s="475">
        <v>0</v>
      </c>
      <c r="Y113" s="475">
        <v>0</v>
      </c>
      <c r="Z113" s="475">
        <v>0</v>
      </c>
    </row>
    <row r="114" spans="1:26">
      <c r="A114" s="475" t="s">
        <v>357</v>
      </c>
      <c r="B114" s="475">
        <v>6360</v>
      </c>
      <c r="C114" s="475">
        <v>6725</v>
      </c>
      <c r="D114" s="475">
        <v>0</v>
      </c>
      <c r="E114" s="475">
        <v>0</v>
      </c>
      <c r="F114" s="475">
        <v>9055</v>
      </c>
      <c r="G114" s="475">
        <v>9015</v>
      </c>
      <c r="H114" s="475">
        <v>6360</v>
      </c>
      <c r="I114" s="475">
        <v>0</v>
      </c>
      <c r="J114" s="475">
        <v>0</v>
      </c>
      <c r="K114" s="475">
        <v>0</v>
      </c>
      <c r="L114" s="475">
        <v>0</v>
      </c>
      <c r="M114" s="475">
        <v>11900</v>
      </c>
      <c r="N114" s="475">
        <v>11814</v>
      </c>
      <c r="O114" s="475">
        <v>0</v>
      </c>
      <c r="P114" s="475">
        <v>0</v>
      </c>
      <c r="Q114" s="475">
        <v>0</v>
      </c>
      <c r="R114" s="475">
        <v>0</v>
      </c>
      <c r="S114" s="475">
        <v>0</v>
      </c>
      <c r="T114" s="475">
        <v>0</v>
      </c>
      <c r="U114" s="475">
        <v>0</v>
      </c>
      <c r="V114" s="475">
        <v>16720</v>
      </c>
      <c r="W114" s="475">
        <v>0</v>
      </c>
      <c r="X114" s="475">
        <v>0</v>
      </c>
      <c r="Y114" s="475">
        <v>0</v>
      </c>
      <c r="Z114" s="475">
        <v>0</v>
      </c>
    </row>
    <row r="115" spans="1:26">
      <c r="A115" s="475" t="s">
        <v>358</v>
      </c>
      <c r="B115" s="475">
        <v>4764</v>
      </c>
      <c r="C115" s="475">
        <v>5074</v>
      </c>
      <c r="D115" s="475">
        <v>0</v>
      </c>
      <c r="E115" s="475">
        <v>0</v>
      </c>
      <c r="F115" s="475">
        <v>6623</v>
      </c>
      <c r="G115" s="475">
        <v>6573</v>
      </c>
      <c r="H115" s="475">
        <v>4764</v>
      </c>
      <c r="I115" s="475">
        <v>11520</v>
      </c>
      <c r="J115" s="475">
        <v>11472</v>
      </c>
      <c r="K115" s="475">
        <v>18815</v>
      </c>
      <c r="L115" s="475">
        <v>18763</v>
      </c>
      <c r="M115" s="475">
        <v>0</v>
      </c>
      <c r="N115" s="475">
        <v>0</v>
      </c>
      <c r="O115" s="475">
        <v>21167</v>
      </c>
      <c r="P115" s="475">
        <v>20896</v>
      </c>
      <c r="Q115" s="475">
        <v>0</v>
      </c>
      <c r="R115" s="475">
        <v>26520</v>
      </c>
      <c r="S115" s="475">
        <v>26495</v>
      </c>
      <c r="T115" s="475">
        <v>0</v>
      </c>
      <c r="U115" s="475">
        <v>0</v>
      </c>
      <c r="V115" s="475">
        <v>31870</v>
      </c>
      <c r="W115" s="475">
        <v>0</v>
      </c>
      <c r="X115" s="475">
        <v>0</v>
      </c>
      <c r="Y115" s="475">
        <v>0</v>
      </c>
      <c r="Z115" s="475">
        <v>0</v>
      </c>
    </row>
    <row r="116" spans="1:26">
      <c r="A116" s="475" t="s">
        <v>359</v>
      </c>
      <c r="B116" s="475">
        <v>4760</v>
      </c>
      <c r="C116" s="475">
        <v>5080</v>
      </c>
      <c r="D116" s="475">
        <v>0</v>
      </c>
      <c r="E116" s="475">
        <v>0</v>
      </c>
      <c r="F116" s="475">
        <v>7450</v>
      </c>
      <c r="G116" s="475">
        <v>7450</v>
      </c>
      <c r="H116" s="475">
        <v>4760</v>
      </c>
      <c r="I116" s="475">
        <v>11474</v>
      </c>
      <c r="J116" s="475">
        <v>11474</v>
      </c>
      <c r="K116" s="475">
        <v>18050</v>
      </c>
      <c r="L116" s="475">
        <v>18050</v>
      </c>
      <c r="M116" s="475">
        <v>0</v>
      </c>
      <c r="N116" s="475">
        <v>0</v>
      </c>
      <c r="O116" s="475">
        <v>21530</v>
      </c>
      <c r="P116" s="475">
        <v>21530</v>
      </c>
      <c r="Q116" s="475">
        <v>0</v>
      </c>
      <c r="R116" s="475">
        <v>22813</v>
      </c>
      <c r="S116" s="475">
        <v>22813</v>
      </c>
      <c r="T116" s="475">
        <v>23248</v>
      </c>
      <c r="U116" s="475">
        <v>23248</v>
      </c>
      <c r="V116" s="475">
        <v>25680</v>
      </c>
      <c r="W116" s="475">
        <v>0</v>
      </c>
      <c r="X116" s="475">
        <v>0</v>
      </c>
      <c r="Y116" s="475">
        <v>0</v>
      </c>
      <c r="Z116" s="475">
        <v>0</v>
      </c>
    </row>
    <row r="117" spans="1:26">
      <c r="A117" s="475" t="s">
        <v>360</v>
      </c>
      <c r="B117" s="475">
        <v>6932</v>
      </c>
      <c r="C117" s="475">
        <v>7218</v>
      </c>
      <c r="D117" s="475">
        <v>8150</v>
      </c>
      <c r="E117" s="475">
        <v>8108</v>
      </c>
      <c r="F117" s="475">
        <v>10164</v>
      </c>
      <c r="G117" s="475">
        <v>10116</v>
      </c>
      <c r="H117" s="475">
        <v>6932</v>
      </c>
      <c r="I117" s="475">
        <v>12930</v>
      </c>
      <c r="J117" s="475">
        <v>12816</v>
      </c>
      <c r="K117" s="475">
        <v>0</v>
      </c>
      <c r="L117" s="475">
        <v>0</v>
      </c>
      <c r="M117" s="475">
        <v>22168</v>
      </c>
      <c r="N117" s="475">
        <v>22068</v>
      </c>
      <c r="O117" s="475">
        <v>25497</v>
      </c>
      <c r="P117" s="475">
        <v>25491</v>
      </c>
      <c r="Q117" s="475">
        <v>0</v>
      </c>
      <c r="R117" s="475">
        <v>26707</v>
      </c>
      <c r="S117" s="475">
        <v>26598</v>
      </c>
      <c r="T117" s="475">
        <v>28536</v>
      </c>
      <c r="U117" s="475">
        <v>28391</v>
      </c>
      <c r="V117" s="475">
        <v>29630</v>
      </c>
      <c r="W117" s="475">
        <v>0</v>
      </c>
      <c r="X117" s="475">
        <v>0</v>
      </c>
      <c r="Y117" s="475">
        <v>0</v>
      </c>
      <c r="Z117" s="475">
        <v>0</v>
      </c>
    </row>
    <row r="118" spans="1:26">
      <c r="A118" s="475" t="s">
        <v>361</v>
      </c>
      <c r="B118" s="475">
        <v>5808</v>
      </c>
      <c r="C118" s="475">
        <v>6092</v>
      </c>
      <c r="D118" s="475">
        <v>0</v>
      </c>
      <c r="E118" s="475">
        <v>0</v>
      </c>
      <c r="F118" s="475">
        <v>7063</v>
      </c>
      <c r="G118" s="475">
        <v>7063</v>
      </c>
      <c r="H118" s="475">
        <v>5808</v>
      </c>
      <c r="I118" s="475">
        <v>11250</v>
      </c>
      <c r="J118" s="475">
        <v>11250</v>
      </c>
      <c r="K118" s="475">
        <v>17100</v>
      </c>
      <c r="L118" s="475">
        <v>17100</v>
      </c>
      <c r="M118" s="475">
        <v>23257</v>
      </c>
      <c r="N118" s="475">
        <v>23257</v>
      </c>
      <c r="O118" s="475">
        <v>28682</v>
      </c>
      <c r="P118" s="475">
        <v>28682</v>
      </c>
      <c r="Q118" s="475">
        <v>0</v>
      </c>
      <c r="R118" s="475">
        <v>0</v>
      </c>
      <c r="S118" s="475">
        <v>0</v>
      </c>
      <c r="T118" s="475">
        <v>0</v>
      </c>
      <c r="U118" s="475">
        <v>0</v>
      </c>
      <c r="V118" s="475">
        <v>32212</v>
      </c>
      <c r="W118" s="475">
        <v>0</v>
      </c>
      <c r="X118" s="475">
        <v>0</v>
      </c>
      <c r="Y118" s="475">
        <v>0</v>
      </c>
      <c r="Z118" s="475">
        <v>0</v>
      </c>
    </row>
    <row r="119" spans="1:26" s="475" customFormat="1">
      <c r="A119" s="475" t="s">
        <v>18477</v>
      </c>
      <c r="B119" s="475">
        <v>7167</v>
      </c>
      <c r="C119" s="475">
        <v>7475</v>
      </c>
      <c r="D119" s="475">
        <v>8423</v>
      </c>
      <c r="E119" s="475">
        <v>8414</v>
      </c>
      <c r="F119" s="475">
        <v>12590</v>
      </c>
      <c r="G119" s="475">
        <v>12548</v>
      </c>
      <c r="H119" s="475">
        <v>7167</v>
      </c>
      <c r="I119" s="475">
        <v>15033</v>
      </c>
      <c r="J119" s="475">
        <v>15028</v>
      </c>
      <c r="K119" s="475">
        <v>19635</v>
      </c>
      <c r="L119" s="475">
        <v>19498</v>
      </c>
      <c r="M119" s="475">
        <v>24740</v>
      </c>
      <c r="N119" s="475">
        <v>24562</v>
      </c>
      <c r="O119" s="475">
        <v>26800</v>
      </c>
      <c r="P119" s="475">
        <v>26578</v>
      </c>
      <c r="Q119" s="475">
        <v>0</v>
      </c>
      <c r="R119" s="475">
        <v>28385</v>
      </c>
      <c r="S119" s="475">
        <v>27814</v>
      </c>
      <c r="T119" s="475">
        <v>30080</v>
      </c>
      <c r="U119" s="475">
        <v>0</v>
      </c>
      <c r="V119" s="475">
        <v>0</v>
      </c>
      <c r="W119" s="475">
        <v>0</v>
      </c>
      <c r="X119" s="475">
        <v>0</v>
      </c>
      <c r="Y119" s="475">
        <v>0</v>
      </c>
      <c r="Z119" s="475">
        <v>0</v>
      </c>
    </row>
    <row r="120" spans="1:26">
      <c r="A120" s="475" t="s">
        <v>362</v>
      </c>
      <c r="B120" s="475">
        <v>3521</v>
      </c>
      <c r="C120" s="475">
        <v>3799</v>
      </c>
      <c r="D120" s="475">
        <v>0</v>
      </c>
      <c r="E120" s="475">
        <v>0</v>
      </c>
      <c r="F120" s="475">
        <v>4978</v>
      </c>
      <c r="G120" s="475">
        <v>4878</v>
      </c>
      <c r="H120" s="475">
        <v>3521</v>
      </c>
      <c r="I120" s="475">
        <v>0</v>
      </c>
      <c r="J120" s="475">
        <v>0</v>
      </c>
      <c r="K120" s="475">
        <v>7500</v>
      </c>
      <c r="L120" s="475">
        <v>7457</v>
      </c>
      <c r="M120" s="475">
        <v>0</v>
      </c>
      <c r="N120" s="475">
        <v>0</v>
      </c>
      <c r="O120" s="475">
        <v>9702</v>
      </c>
      <c r="P120" s="475">
        <v>9657</v>
      </c>
      <c r="Q120" s="475">
        <v>0</v>
      </c>
      <c r="R120" s="475">
        <v>0</v>
      </c>
      <c r="S120" s="475">
        <v>0</v>
      </c>
      <c r="T120" s="475">
        <v>0</v>
      </c>
      <c r="U120" s="475">
        <v>0</v>
      </c>
      <c r="V120" s="475">
        <v>11024</v>
      </c>
      <c r="W120" s="475">
        <v>0</v>
      </c>
      <c r="X120" s="475">
        <v>0</v>
      </c>
      <c r="Y120" s="475">
        <v>0</v>
      </c>
      <c r="Z120" s="475">
        <v>0</v>
      </c>
    </row>
    <row r="121" spans="1:26">
      <c r="A121" s="475" t="s">
        <v>233</v>
      </c>
      <c r="B121" s="475">
        <v>6200</v>
      </c>
      <c r="C121" s="475">
        <v>6449</v>
      </c>
      <c r="D121" s="475">
        <v>0</v>
      </c>
      <c r="E121" s="475">
        <v>0</v>
      </c>
      <c r="F121" s="475">
        <v>9450</v>
      </c>
      <c r="G121" s="475">
        <v>9395</v>
      </c>
      <c r="H121" s="475">
        <v>6200</v>
      </c>
      <c r="I121" s="475">
        <v>0</v>
      </c>
      <c r="J121" s="475">
        <v>0</v>
      </c>
      <c r="K121" s="475">
        <v>13653</v>
      </c>
      <c r="L121" s="475">
        <v>13439</v>
      </c>
      <c r="M121" s="475">
        <v>19650</v>
      </c>
      <c r="N121" s="475">
        <v>19504</v>
      </c>
      <c r="O121" s="475">
        <v>23293</v>
      </c>
      <c r="P121" s="475">
        <v>23262</v>
      </c>
      <c r="Q121" s="475">
        <v>0</v>
      </c>
      <c r="R121" s="475">
        <v>28395</v>
      </c>
      <c r="S121" s="475">
        <v>28394</v>
      </c>
      <c r="T121" s="475">
        <v>0</v>
      </c>
      <c r="U121" s="475">
        <v>0</v>
      </c>
      <c r="V121" s="475">
        <v>30082</v>
      </c>
      <c r="W121" s="475">
        <v>0</v>
      </c>
      <c r="X121" s="475">
        <v>0</v>
      </c>
      <c r="Y121" s="475">
        <v>0</v>
      </c>
      <c r="Z121" s="475">
        <v>0</v>
      </c>
    </row>
  </sheetData>
  <pageMargins left="0.7" right="0.7" top="0.75" bottom="0.75" header="0.3" footer="0.3"/>
  <pageSetup scale="56" orientation="portrait" r:id="rId1"/>
  <headerFooter>
    <oddHeader>&amp;CWell Monitoring - Development</oddHeader>
  </headerFooter>
  <legacy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tabColor theme="0" tint="-0.34998626667073579"/>
  </sheetPr>
  <dimension ref="A1:AB52"/>
  <sheetViews>
    <sheetView zoomScale="85" zoomScaleNormal="85" workbookViewId="0">
      <selection activeCell="N26" sqref="N26"/>
    </sheetView>
  </sheetViews>
  <sheetFormatPr defaultColWidth="9.109375" defaultRowHeight="14.4"/>
  <cols>
    <col min="1" max="1" width="22.33203125" style="110" bestFit="1" customWidth="1"/>
    <col min="2" max="2" width="16.44140625" style="110" bestFit="1" customWidth="1"/>
    <col min="3" max="3" width="6.5546875" style="110" customWidth="1"/>
    <col min="4" max="28" width="6.6640625" style="110" customWidth="1"/>
    <col min="29" max="16384" width="9.109375" style="110"/>
  </cols>
  <sheetData>
    <row r="1" spans="1:28" s="150" customFormat="1">
      <c r="D1" s="150">
        <v>2</v>
      </c>
      <c r="E1" s="150">
        <f>D1+1</f>
        <v>3</v>
      </c>
      <c r="F1" s="150">
        <f t="shared" ref="F1:AB1" si="0">E1+1</f>
        <v>4</v>
      </c>
      <c r="G1" s="150">
        <f t="shared" si="0"/>
        <v>5</v>
      </c>
      <c r="H1" s="150">
        <f t="shared" si="0"/>
        <v>6</v>
      </c>
      <c r="I1" s="150">
        <f t="shared" si="0"/>
        <v>7</v>
      </c>
      <c r="J1" s="150">
        <f t="shared" si="0"/>
        <v>8</v>
      </c>
      <c r="K1" s="150">
        <f t="shared" si="0"/>
        <v>9</v>
      </c>
      <c r="L1" s="150">
        <f t="shared" si="0"/>
        <v>10</v>
      </c>
      <c r="M1" s="150">
        <f t="shared" si="0"/>
        <v>11</v>
      </c>
      <c r="N1" s="150">
        <f t="shared" si="0"/>
        <v>12</v>
      </c>
      <c r="O1" s="150">
        <f t="shared" si="0"/>
        <v>13</v>
      </c>
      <c r="P1" s="150">
        <f t="shared" si="0"/>
        <v>14</v>
      </c>
      <c r="Q1" s="150">
        <f t="shared" si="0"/>
        <v>15</v>
      </c>
      <c r="R1" s="150">
        <f t="shared" si="0"/>
        <v>16</v>
      </c>
      <c r="S1" s="150">
        <f t="shared" si="0"/>
        <v>17</v>
      </c>
      <c r="T1" s="150">
        <f t="shared" si="0"/>
        <v>18</v>
      </c>
      <c r="U1" s="150">
        <f t="shared" si="0"/>
        <v>19</v>
      </c>
      <c r="V1" s="150">
        <f t="shared" si="0"/>
        <v>20</v>
      </c>
      <c r="W1" s="150">
        <f t="shared" si="0"/>
        <v>21</v>
      </c>
      <c r="X1" s="150">
        <f t="shared" si="0"/>
        <v>22</v>
      </c>
      <c r="Y1" s="150">
        <f t="shared" si="0"/>
        <v>23</v>
      </c>
      <c r="Z1" s="150">
        <f t="shared" si="0"/>
        <v>24</v>
      </c>
      <c r="AA1" s="150">
        <f t="shared" si="0"/>
        <v>25</v>
      </c>
      <c r="AB1" s="150">
        <f t="shared" si="0"/>
        <v>26</v>
      </c>
    </row>
    <row r="2" spans="1:28">
      <c r="D2" s="169" t="s">
        <v>83</v>
      </c>
      <c r="E2" s="170" t="s">
        <v>363</v>
      </c>
      <c r="F2" s="626" t="s">
        <v>364</v>
      </c>
      <c r="G2" s="627"/>
      <c r="H2" s="626" t="s">
        <v>85</v>
      </c>
      <c r="I2" s="628"/>
      <c r="J2" s="627"/>
      <c r="K2" s="626" t="s">
        <v>89</v>
      </c>
      <c r="L2" s="627"/>
      <c r="M2" s="626" t="s">
        <v>90</v>
      </c>
      <c r="N2" s="627"/>
      <c r="O2" s="626" t="s">
        <v>91</v>
      </c>
      <c r="P2" s="627"/>
      <c r="Q2" s="626" t="s">
        <v>365</v>
      </c>
      <c r="R2" s="627"/>
      <c r="S2" s="171" t="s">
        <v>366</v>
      </c>
      <c r="T2" s="624" t="s">
        <v>93</v>
      </c>
      <c r="U2" s="625"/>
      <c r="V2" s="624" t="s">
        <v>367</v>
      </c>
      <c r="W2" s="625"/>
      <c r="X2" s="171" t="s">
        <v>94</v>
      </c>
      <c r="Y2" s="171" t="s">
        <v>146</v>
      </c>
      <c r="Z2" s="172" t="s">
        <v>368</v>
      </c>
      <c r="AA2" s="172" t="s">
        <v>96</v>
      </c>
      <c r="AB2" s="173" t="s">
        <v>97</v>
      </c>
    </row>
    <row r="3" spans="1:28">
      <c r="D3" s="174" t="s">
        <v>84</v>
      </c>
      <c r="E3" s="175" t="s">
        <v>263</v>
      </c>
      <c r="F3" s="175" t="s">
        <v>86</v>
      </c>
      <c r="G3" s="175" t="s">
        <v>87</v>
      </c>
      <c r="H3" s="175" t="s">
        <v>86</v>
      </c>
      <c r="I3" s="175" t="s">
        <v>87</v>
      </c>
      <c r="J3" s="175" t="s">
        <v>88</v>
      </c>
      <c r="K3" s="175" t="s">
        <v>86</v>
      </c>
      <c r="L3" s="175" t="s">
        <v>87</v>
      </c>
      <c r="M3" s="175" t="s">
        <v>86</v>
      </c>
      <c r="N3" s="175" t="s">
        <v>87</v>
      </c>
      <c r="O3" s="175" t="s">
        <v>86</v>
      </c>
      <c r="P3" s="175" t="s">
        <v>87</v>
      </c>
      <c r="Q3" s="175" t="s">
        <v>86</v>
      </c>
      <c r="R3" s="175" t="s">
        <v>87</v>
      </c>
      <c r="S3" s="176" t="s">
        <v>92</v>
      </c>
      <c r="T3" s="175" t="s">
        <v>86</v>
      </c>
      <c r="U3" s="175" t="s">
        <v>87</v>
      </c>
      <c r="V3" s="175" t="s">
        <v>86</v>
      </c>
      <c r="W3" s="175" t="s">
        <v>87</v>
      </c>
      <c r="X3" s="176" t="s">
        <v>86</v>
      </c>
      <c r="Y3" s="175" t="s">
        <v>92</v>
      </c>
      <c r="Z3" s="175" t="s">
        <v>95</v>
      </c>
      <c r="AA3" s="175" t="s">
        <v>369</v>
      </c>
      <c r="AB3" s="177" t="s">
        <v>98</v>
      </c>
    </row>
    <row r="4" spans="1:28" ht="15" thickBot="1">
      <c r="D4" s="178" t="s">
        <v>172</v>
      </c>
      <c r="E4" s="179" t="s">
        <v>370</v>
      </c>
      <c r="F4" s="179" t="s">
        <v>370</v>
      </c>
      <c r="G4" s="179" t="s">
        <v>370</v>
      </c>
      <c r="H4" s="179" t="s">
        <v>370</v>
      </c>
      <c r="I4" s="179" t="s">
        <v>370</v>
      </c>
      <c r="J4" s="179" t="s">
        <v>370</v>
      </c>
      <c r="K4" s="179" t="s">
        <v>370</v>
      </c>
      <c r="L4" s="179" t="s">
        <v>370</v>
      </c>
      <c r="M4" s="179" t="s">
        <v>370</v>
      </c>
      <c r="N4" s="179" t="s">
        <v>370</v>
      </c>
      <c r="O4" s="179" t="s">
        <v>370</v>
      </c>
      <c r="P4" s="179" t="s">
        <v>370</v>
      </c>
      <c r="Q4" s="179" t="s">
        <v>370</v>
      </c>
      <c r="R4" s="179" t="s">
        <v>370</v>
      </c>
      <c r="S4" s="179" t="s">
        <v>370</v>
      </c>
      <c r="T4" s="179" t="s">
        <v>370</v>
      </c>
      <c r="U4" s="179" t="s">
        <v>370</v>
      </c>
      <c r="V4" s="179" t="s">
        <v>370</v>
      </c>
      <c r="W4" s="179" t="s">
        <v>370</v>
      </c>
      <c r="X4" s="179" t="s">
        <v>370</v>
      </c>
      <c r="Y4" s="179" t="s">
        <v>370</v>
      </c>
      <c r="Z4" s="180" t="s">
        <v>172</v>
      </c>
      <c r="AA4" s="180" t="s">
        <v>172</v>
      </c>
      <c r="AB4" s="181" t="s">
        <v>172</v>
      </c>
    </row>
    <row r="5" spans="1:28">
      <c r="A5" s="621" t="str">
        <f>'User Inputs'!D10</f>
        <v>Ballymore ST01</v>
      </c>
      <c r="B5" s="182" t="s">
        <v>371</v>
      </c>
      <c r="C5" s="183">
        <f>D5</f>
        <v>21466</v>
      </c>
      <c r="D5" s="184">
        <f>VLOOKUP($A5,'End Depths'!$A$1:$Z$148,D$1,FALSE)</f>
        <v>21466</v>
      </c>
      <c r="E5" s="184">
        <f>VLOOKUP($A5,'End Depths'!$A$1:$Z$148,E$1,FALSE)</f>
        <v>0</v>
      </c>
      <c r="F5" s="184">
        <f>VLOOKUP($A5,'End Depths'!$A$1:$Z$148,F$1,FALSE)</f>
        <v>0</v>
      </c>
      <c r="G5" s="184">
        <f>VLOOKUP($A5,'End Depths'!$A$1:$Z$148,G$1,FALSE)</f>
        <v>0</v>
      </c>
      <c r="H5" s="184">
        <f>VLOOKUP($A5,'End Depths'!$A$1:$Z$148,H$1,FALSE)</f>
        <v>0</v>
      </c>
      <c r="I5" s="184">
        <f>VLOOKUP($A5,'End Depths'!$A$1:$Z$148,I$1,FALSE)</f>
        <v>0</v>
      </c>
      <c r="J5" s="184">
        <f>VLOOKUP($A5,'End Depths'!$A$1:$Z$148,J$1,FALSE)</f>
        <v>6619</v>
      </c>
      <c r="K5" s="184">
        <f>VLOOKUP($A5,'End Depths'!$A$1:$Z$148,K$1,FALSE)</f>
        <v>0</v>
      </c>
      <c r="L5" s="184">
        <f>VLOOKUP($A5,'End Depths'!$A$1:$Z$148,L$1,FALSE)</f>
        <v>0</v>
      </c>
      <c r="M5" s="184">
        <f>VLOOKUP($A5,'End Depths'!$A$1:$Z$148,M$1,FALSE)</f>
        <v>0</v>
      </c>
      <c r="N5" s="184">
        <f>VLOOKUP($A5,'End Depths'!$A$1:$Z$148,N$1,FALSE)</f>
        <v>0</v>
      </c>
      <c r="O5" s="184">
        <f>VLOOKUP($A5,'End Depths'!$A$1:$Z$148,O$1,FALSE)</f>
        <v>0</v>
      </c>
      <c r="P5" s="184">
        <f>VLOOKUP($A5,'End Depths'!$A$1:$Z$148,P$1,FALSE)</f>
        <v>0</v>
      </c>
      <c r="Q5" s="184">
        <f>VLOOKUP($A5,'End Depths'!$A$1:$Z$148,Q$1,FALSE)</f>
        <v>25571</v>
      </c>
      <c r="R5" s="184">
        <f>VLOOKUP($A5,'End Depths'!$A$1:$Z$148,R$1,FALSE)</f>
        <v>24126</v>
      </c>
      <c r="S5" s="184">
        <f>VLOOKUP($A5,'End Depths'!$A$1:$Z$148,S$1,FALSE)</f>
        <v>0</v>
      </c>
      <c r="T5" s="184">
        <f>VLOOKUP($A5,'End Depths'!$A$1:$Z$148,T$1,FALSE)</f>
        <v>0</v>
      </c>
      <c r="U5" s="184">
        <f>VLOOKUP($A5,'End Depths'!$A$1:$Z$148,U$1,FALSE)</f>
        <v>0</v>
      </c>
      <c r="V5" s="184">
        <f>VLOOKUP($A5,'End Depths'!$A$1:$Z$148,V$1,FALSE)</f>
        <v>0</v>
      </c>
      <c r="W5" s="184">
        <f>VLOOKUP($A5,'End Depths'!$A$1:$Z$148,W$1,FALSE)</f>
        <v>0</v>
      </c>
      <c r="X5" s="184">
        <f>VLOOKUP($A5,'End Depths'!$A$1:$Z$148,X$1,FALSE)</f>
        <v>0</v>
      </c>
      <c r="Y5" s="184">
        <f>VLOOKUP($A5,'End Depths'!$A$1:$Z$148,Y$1,FALSE)</f>
        <v>0</v>
      </c>
      <c r="Z5" s="184">
        <f>VLOOKUP($A5,'End Depths'!$A$1:$Z$148,Z$1,FALSE)</f>
        <v>0</v>
      </c>
      <c r="AA5" s="184">
        <f>VLOOKUP($A5,'End Depths'!$A$1:$Z$148,AA$1,FALSE)</f>
        <v>0</v>
      </c>
      <c r="AB5" s="184">
        <f>VLOOKUP($A5,'End Depths'!$A$1:$Z$148,AB$1,FALSE)</f>
        <v>0</v>
      </c>
    </row>
    <row r="6" spans="1:28">
      <c r="A6" s="622"/>
      <c r="B6" s="185" t="s">
        <v>172</v>
      </c>
      <c r="C6" s="186">
        <v>0</v>
      </c>
      <c r="D6" s="187">
        <f>VLOOKUP($A5,Days!$A$1:$Z$148,D$1,FALSE)</f>
        <v>0</v>
      </c>
      <c r="E6" s="187">
        <f>VLOOKUP($A5,Days!$A$1:$Z$148,E$1,FALSE)</f>
        <v>0</v>
      </c>
      <c r="F6" s="187">
        <f>VLOOKUP($A5,Days!$A$1:$Z$148,F$1,FALSE)</f>
        <v>0</v>
      </c>
      <c r="G6" s="187">
        <f>VLOOKUP($A5,Days!$A$1:$Z$148,G$1,FALSE)</f>
        <v>0</v>
      </c>
      <c r="H6" s="187">
        <f>VLOOKUP($A5,Days!$A$1:$Z$148,H$1,FALSE)</f>
        <v>0</v>
      </c>
      <c r="I6" s="187">
        <f>VLOOKUP($A5,Days!$A$1:$Z$148,I$1,FALSE)</f>
        <v>0</v>
      </c>
      <c r="J6" s="187">
        <f>VLOOKUP($A5,Days!$A$1:$Z$148,J$1,FALSE)</f>
        <v>12.166666666664241</v>
      </c>
      <c r="K6" s="187">
        <f>VLOOKUP($A5,Days!$A$1:$Z$148,K$1,FALSE)</f>
        <v>0</v>
      </c>
      <c r="L6" s="187">
        <f>VLOOKUP($A5,Days!$A$1:$Z$148,L$1,FALSE)</f>
        <v>0</v>
      </c>
      <c r="M6" s="187">
        <f>VLOOKUP($A5,Days!$A$1:$Z$148,M$1,FALSE)</f>
        <v>0</v>
      </c>
      <c r="N6" s="187">
        <f>VLOOKUP($A5,Days!$A$1:$Z$148,N$1,FALSE)</f>
        <v>0</v>
      </c>
      <c r="O6" s="187">
        <f>VLOOKUP($A5,Days!$A$1:$Z$148,O$1,FALSE)</f>
        <v>0</v>
      </c>
      <c r="P6" s="187">
        <f>VLOOKUP($A5,Days!$A$1:$Z$148,P$1,FALSE)</f>
        <v>0</v>
      </c>
      <c r="Q6" s="187">
        <f>VLOOKUP($A5,Days!$A$1:$Z$148,Q$1,FALSE)</f>
        <v>14.833333333328483</v>
      </c>
      <c r="R6" s="187">
        <f>VLOOKUP($A5,Days!$A$1:$Z$148,R$1,FALSE)</f>
        <v>7.1666666666715173</v>
      </c>
      <c r="S6" s="187">
        <f>VLOOKUP($A5,Days!$A$1:$Z$148,S$1,FALSE)</f>
        <v>0</v>
      </c>
      <c r="T6" s="187">
        <f>VLOOKUP($A5,Days!$A$1:$Z$148,T$1,FALSE)</f>
        <v>0</v>
      </c>
      <c r="U6" s="187">
        <f>VLOOKUP($A5,Days!$A$1:$Z$148,U$1,FALSE)</f>
        <v>0</v>
      </c>
      <c r="V6" s="187">
        <f>VLOOKUP($A5,Days!$A$1:$Z$148,V$1,FALSE)</f>
        <v>0</v>
      </c>
      <c r="W6" s="187">
        <f>VLOOKUP($A5,Days!$A$1:$Z$148,W$1,FALSE)</f>
        <v>0</v>
      </c>
      <c r="X6" s="187">
        <f>VLOOKUP($A5,Days!$A$1:$Z$148,X$1,FALSE)</f>
        <v>0</v>
      </c>
      <c r="Y6" s="187">
        <f>VLOOKUP($A5,Days!$A$1:$Z$148,Y$1,FALSE)</f>
        <v>0</v>
      </c>
      <c r="Z6" s="187">
        <f>VLOOKUP($A5,Days!$A$1:$Z$148,Z$1,FALSE)</f>
        <v>0</v>
      </c>
      <c r="AA6" s="187">
        <f>VLOOKUP($A5,Days!$A$1:$Z$148,AA$1,FALSE)</f>
        <v>19.604166666664241</v>
      </c>
      <c r="AB6" s="187">
        <f>VLOOKUP($A5,Days!$A$1:$Z$148,AB$1,FALSE)</f>
        <v>3.5</v>
      </c>
    </row>
    <row r="7" spans="1:28">
      <c r="A7" s="622"/>
      <c r="B7" s="188" t="s">
        <v>372</v>
      </c>
      <c r="C7" s="189">
        <f>C5</f>
        <v>21466</v>
      </c>
      <c r="D7" s="190">
        <f>D5</f>
        <v>21466</v>
      </c>
      <c r="E7" s="190">
        <f t="shared" ref="E7:AB7" si="1">MAX(E5,D7)</f>
        <v>21466</v>
      </c>
      <c r="F7" s="190">
        <f t="shared" si="1"/>
        <v>21466</v>
      </c>
      <c r="G7" s="190">
        <f t="shared" si="1"/>
        <v>21466</v>
      </c>
      <c r="H7" s="190">
        <f t="shared" si="1"/>
        <v>21466</v>
      </c>
      <c r="I7" s="190">
        <f t="shared" si="1"/>
        <v>21466</v>
      </c>
      <c r="J7" s="190">
        <f>MAX(J5,I7)</f>
        <v>21466</v>
      </c>
      <c r="K7" s="190">
        <f t="shared" si="1"/>
        <v>21466</v>
      </c>
      <c r="L7" s="190">
        <f t="shared" si="1"/>
        <v>21466</v>
      </c>
      <c r="M7" s="190">
        <f t="shared" si="1"/>
        <v>21466</v>
      </c>
      <c r="N7" s="190">
        <f t="shared" si="1"/>
        <v>21466</v>
      </c>
      <c r="O7" s="190">
        <f t="shared" si="1"/>
        <v>21466</v>
      </c>
      <c r="P7" s="190">
        <f t="shared" si="1"/>
        <v>21466</v>
      </c>
      <c r="Q7" s="190">
        <f t="shared" si="1"/>
        <v>25571</v>
      </c>
      <c r="R7" s="190">
        <f t="shared" si="1"/>
        <v>25571</v>
      </c>
      <c r="S7" s="190">
        <f t="shared" si="1"/>
        <v>25571</v>
      </c>
      <c r="T7" s="190">
        <f t="shared" si="1"/>
        <v>25571</v>
      </c>
      <c r="U7" s="190">
        <f t="shared" si="1"/>
        <v>25571</v>
      </c>
      <c r="V7" s="190">
        <f t="shared" si="1"/>
        <v>25571</v>
      </c>
      <c r="W7" s="190">
        <f t="shared" si="1"/>
        <v>25571</v>
      </c>
      <c r="X7" s="190">
        <f t="shared" si="1"/>
        <v>25571</v>
      </c>
      <c r="Y7" s="190">
        <f t="shared" si="1"/>
        <v>25571</v>
      </c>
      <c r="Z7" s="190">
        <f t="shared" si="1"/>
        <v>25571</v>
      </c>
      <c r="AA7" s="190">
        <f t="shared" si="1"/>
        <v>25571</v>
      </c>
      <c r="AB7" s="190">
        <f t="shared" si="1"/>
        <v>25571</v>
      </c>
    </row>
    <row r="8" spans="1:28" ht="15" thickBot="1">
      <c r="A8" s="623"/>
      <c r="B8" s="191" t="s">
        <v>373</v>
      </c>
      <c r="C8" s="192">
        <f>C6</f>
        <v>0</v>
      </c>
      <c r="D8" s="193">
        <f>D6+C8</f>
        <v>0</v>
      </c>
      <c r="E8" s="193">
        <f t="shared" ref="E8:AB8" si="2">E6+D8</f>
        <v>0</v>
      </c>
      <c r="F8" s="193">
        <f t="shared" si="2"/>
        <v>0</v>
      </c>
      <c r="G8" s="193">
        <f t="shared" si="2"/>
        <v>0</v>
      </c>
      <c r="H8" s="193">
        <f t="shared" si="2"/>
        <v>0</v>
      </c>
      <c r="I8" s="193">
        <f t="shared" si="2"/>
        <v>0</v>
      </c>
      <c r="J8" s="193">
        <f t="shared" si="2"/>
        <v>12.166666666664241</v>
      </c>
      <c r="K8" s="193">
        <f t="shared" si="2"/>
        <v>12.166666666664241</v>
      </c>
      <c r="L8" s="193">
        <f t="shared" si="2"/>
        <v>12.166666666664241</v>
      </c>
      <c r="M8" s="193">
        <f t="shared" si="2"/>
        <v>12.166666666664241</v>
      </c>
      <c r="N8" s="193">
        <f t="shared" si="2"/>
        <v>12.166666666664241</v>
      </c>
      <c r="O8" s="193">
        <f t="shared" si="2"/>
        <v>12.166666666664241</v>
      </c>
      <c r="P8" s="193">
        <f t="shared" si="2"/>
        <v>12.166666666664241</v>
      </c>
      <c r="Q8" s="193">
        <f t="shared" si="2"/>
        <v>26.999999999992724</v>
      </c>
      <c r="R8" s="193">
        <f t="shared" si="2"/>
        <v>34.166666666664241</v>
      </c>
      <c r="S8" s="193">
        <f t="shared" si="2"/>
        <v>34.166666666664241</v>
      </c>
      <c r="T8" s="193">
        <f t="shared" si="2"/>
        <v>34.166666666664241</v>
      </c>
      <c r="U8" s="193">
        <f t="shared" si="2"/>
        <v>34.166666666664241</v>
      </c>
      <c r="V8" s="193">
        <f t="shared" si="2"/>
        <v>34.166666666664241</v>
      </c>
      <c r="W8" s="193">
        <f t="shared" si="2"/>
        <v>34.166666666664241</v>
      </c>
      <c r="X8" s="193">
        <f t="shared" si="2"/>
        <v>34.166666666664241</v>
      </c>
      <c r="Y8" s="193">
        <f t="shared" si="2"/>
        <v>34.166666666664241</v>
      </c>
      <c r="Z8" s="193">
        <f t="shared" si="2"/>
        <v>34.166666666664241</v>
      </c>
      <c r="AA8" s="193">
        <f t="shared" si="2"/>
        <v>53.770833333328483</v>
      </c>
      <c r="AB8" s="194">
        <f t="shared" si="2"/>
        <v>57.270833333328483</v>
      </c>
    </row>
    <row r="9" spans="1:28">
      <c r="A9" s="621" t="str">
        <f>'User Inputs'!D11</f>
        <v>St Malo PN001</v>
      </c>
      <c r="B9" s="182" t="s">
        <v>371</v>
      </c>
      <c r="C9" s="183">
        <f>D9</f>
        <v>6899</v>
      </c>
      <c r="D9" s="184">
        <f>VLOOKUP($A9,'End Depths'!$A$1:$Z$148,D$1,FALSE)</f>
        <v>6899</v>
      </c>
      <c r="E9" s="184">
        <f>VLOOKUP($A9,'End Depths'!$A$1:$Z$148,E$1,FALSE)</f>
        <v>7205</v>
      </c>
      <c r="F9" s="184">
        <f>VLOOKUP($A9,'End Depths'!$A$1:$Z$148,F$1,FALSE)</f>
        <v>0</v>
      </c>
      <c r="G9" s="184">
        <f>VLOOKUP($A9,'End Depths'!$A$1:$Z$148,G$1,FALSE)</f>
        <v>0</v>
      </c>
      <c r="H9" s="184">
        <f>VLOOKUP($A9,'End Depths'!$A$1:$Z$148,H$1,FALSE)</f>
        <v>10452</v>
      </c>
      <c r="I9" s="184">
        <f>VLOOKUP($A9,'End Depths'!$A$1:$Z$148,I$1,FALSE)</f>
        <v>10394</v>
      </c>
      <c r="J9" s="184">
        <f>VLOOKUP($A9,'End Depths'!$A$1:$Z$148,J$1,FALSE)</f>
        <v>6899</v>
      </c>
      <c r="K9" s="184">
        <f>VLOOKUP($A9,'End Depths'!$A$1:$Z$148,K$1,FALSE)</f>
        <v>23242</v>
      </c>
      <c r="L9" s="184">
        <f>VLOOKUP($A9,'End Depths'!$A$1:$Z$148,L$1,FALSE)</f>
        <v>0</v>
      </c>
      <c r="M9" s="184">
        <f>VLOOKUP($A9,'End Depths'!$A$1:$Z$148,M$1,FALSE)</f>
        <v>0</v>
      </c>
      <c r="N9" s="184">
        <f>VLOOKUP($A9,'End Depths'!$A$1:$Z$148,N$1,FALSE)</f>
        <v>23093</v>
      </c>
      <c r="O9" s="184">
        <f>VLOOKUP($A9,'End Depths'!$A$1:$Z$148,O$1,FALSE)</f>
        <v>25350</v>
      </c>
      <c r="P9" s="184">
        <f>VLOOKUP($A9,'End Depths'!$A$1:$Z$148,P$1,FALSE)</f>
        <v>25245</v>
      </c>
      <c r="Q9" s="184">
        <f>VLOOKUP($A9,'End Depths'!$A$1:$Z$148,Q$1,FALSE)</f>
        <v>0</v>
      </c>
      <c r="R9" s="184">
        <f>VLOOKUP($A9,'End Depths'!$A$1:$Z$148,R$1,FALSE)</f>
        <v>0</v>
      </c>
      <c r="S9" s="184">
        <f>VLOOKUP($A9,'End Depths'!$A$1:$Z$148,S$1,FALSE)</f>
        <v>22538</v>
      </c>
      <c r="T9" s="184">
        <f>VLOOKUP($A9,'End Depths'!$A$1:$Z$148,T$1,FALSE)</f>
        <v>29009</v>
      </c>
      <c r="U9" s="184">
        <f>VLOOKUP($A9,'End Depths'!$A$1:$Z$148,U$1,FALSE)</f>
        <v>29000</v>
      </c>
      <c r="V9" s="184">
        <f>VLOOKUP($A9,'End Depths'!$A$1:$Z$148,V$1,FALSE)</f>
        <v>0</v>
      </c>
      <c r="W9" s="184">
        <f>VLOOKUP($A9,'End Depths'!$A$1:$Z$148,W$1,FALSE)</f>
        <v>0</v>
      </c>
      <c r="X9" s="184">
        <f>VLOOKUP($A9,'End Depths'!$A$1:$Z$148,X$1,FALSE)</f>
        <v>0</v>
      </c>
      <c r="Y9" s="184">
        <f>VLOOKUP($A9,'End Depths'!$A$1:$Z$148,Y$1,FALSE)</f>
        <v>24848</v>
      </c>
      <c r="Z9" s="184">
        <f>VLOOKUP($A9,'End Depths'!$A$1:$Z$148,Z$1,FALSE)</f>
        <v>0</v>
      </c>
      <c r="AA9" s="184">
        <f>VLOOKUP($A9,'End Depths'!$A$1:$Z$148,AA$1,FALSE)</f>
        <v>0</v>
      </c>
      <c r="AB9" s="184">
        <f>VLOOKUP($A9,'End Depths'!$A$1:$Z$148,AB$1,FALSE)</f>
        <v>0</v>
      </c>
    </row>
    <row r="10" spans="1:28">
      <c r="A10" s="622"/>
      <c r="B10" s="185" t="s">
        <v>172</v>
      </c>
      <c r="C10" s="186">
        <v>0</v>
      </c>
      <c r="D10" s="187">
        <f>VLOOKUP($A9,Days!$A$1:$Z$148,D$1,FALSE)</f>
        <v>7.94</v>
      </c>
      <c r="E10" s="187">
        <f>VLOOKUP($A9,Days!$A$1:$Z$148,E$1,FALSE)</f>
        <v>1.25</v>
      </c>
      <c r="F10" s="187">
        <f>VLOOKUP($A9,Days!$A$1:$Z$148,F$1,FALSE)</f>
        <v>0</v>
      </c>
      <c r="G10" s="187">
        <f>VLOOKUP($A9,Days!$A$1:$Z$148,G$1,FALSE)</f>
        <v>0</v>
      </c>
      <c r="H10" s="187">
        <f>VLOOKUP($A9,Days!$A$1:$Z$148,H$1,FALSE)</f>
        <v>5.44</v>
      </c>
      <c r="I10" s="187">
        <f>VLOOKUP($A9,Days!$A$1:$Z$148,I$1,FALSE)</f>
        <v>3.48</v>
      </c>
      <c r="J10" s="187">
        <f>VLOOKUP($A9,Days!$A$1:$Z$148,J$1,FALSE)</f>
        <v>3.81</v>
      </c>
      <c r="K10" s="187">
        <f>VLOOKUP($A9,Days!$A$1:$Z$148,K$1,FALSE)</f>
        <v>32.35</v>
      </c>
      <c r="L10" s="187">
        <f>VLOOKUP($A9,Days!$A$1:$Z$148,L$1,FALSE)</f>
        <v>0</v>
      </c>
      <c r="M10" s="187">
        <f>VLOOKUP($A9,Days!$A$1:$Z$148,M$1,FALSE)</f>
        <v>0</v>
      </c>
      <c r="N10" s="187">
        <f>VLOOKUP($A9,Days!$A$1:$Z$148,N$1,FALSE)</f>
        <v>6.63</v>
      </c>
      <c r="O10" s="187">
        <f>VLOOKUP($A9,Days!$A$1:$Z$148,O$1,FALSE)</f>
        <v>9.27</v>
      </c>
      <c r="P10" s="187">
        <f>VLOOKUP($A9,Days!$A$1:$Z$148,P$1,FALSE)</f>
        <v>4.46</v>
      </c>
      <c r="Q10" s="187">
        <f>VLOOKUP($A9,Days!$A$1:$Z$148,Q$1,FALSE)</f>
        <v>0</v>
      </c>
      <c r="R10" s="187">
        <f>VLOOKUP($A9,Days!$A$1:$Z$148,R$1,FALSE)</f>
        <v>0</v>
      </c>
      <c r="S10" s="187">
        <f>VLOOKUP($A9,Days!$A$1:$Z$148,S$1,FALSE)</f>
        <v>7.42</v>
      </c>
      <c r="T10" s="187">
        <f>VLOOKUP($A9,Days!$A$1:$Z$148,T$1,FALSE)</f>
        <v>7.42</v>
      </c>
      <c r="U10" s="187">
        <f>VLOOKUP($A9,Days!$A$1:$Z$148,U$1,FALSE)</f>
        <v>3.71</v>
      </c>
      <c r="V10" s="187">
        <f>VLOOKUP($A9,Days!$A$1:$Z$148,V$1,FALSE)</f>
        <v>0</v>
      </c>
      <c r="W10" s="187">
        <f>VLOOKUP($A9,Days!$A$1:$Z$148,W$1,FALSE)</f>
        <v>0</v>
      </c>
      <c r="X10" s="187">
        <f>VLOOKUP($A9,Days!$A$1:$Z$148,X$1,FALSE)</f>
        <v>0</v>
      </c>
      <c r="Y10" s="187">
        <f>VLOOKUP($A9,Days!$A$1:$Z$148,Y$1,FALSE)</f>
        <v>8.19</v>
      </c>
      <c r="Z10" s="187">
        <f>VLOOKUP($A9,Days!$A$1:$Z$148,Z$1,FALSE)</f>
        <v>11.67</v>
      </c>
      <c r="AA10" s="187">
        <f>VLOOKUP($A9,Days!$A$1:$Z$148,AA$1,FALSE)</f>
        <v>1.5</v>
      </c>
      <c r="AB10" s="187">
        <f>VLOOKUP($A9,Days!$A$1:$Z$148,AB$1,FALSE)</f>
        <v>2.65</v>
      </c>
    </row>
    <row r="11" spans="1:28">
      <c r="A11" s="622"/>
      <c r="B11" s="188" t="s">
        <v>372</v>
      </c>
      <c r="C11" s="189">
        <f>C9</f>
        <v>6899</v>
      </c>
      <c r="D11" s="190">
        <f>D9</f>
        <v>6899</v>
      </c>
      <c r="E11" s="190">
        <f t="shared" ref="E11:AB11" si="3">MAX(E9,D11)</f>
        <v>7205</v>
      </c>
      <c r="F11" s="190">
        <f t="shared" si="3"/>
        <v>7205</v>
      </c>
      <c r="G11" s="190">
        <f t="shared" si="3"/>
        <v>7205</v>
      </c>
      <c r="H11" s="190">
        <f t="shared" si="3"/>
        <v>10452</v>
      </c>
      <c r="I11" s="190">
        <f t="shared" si="3"/>
        <v>10452</v>
      </c>
      <c r="J11" s="190">
        <f t="shared" si="3"/>
        <v>10452</v>
      </c>
      <c r="K11" s="190">
        <f t="shared" si="3"/>
        <v>23242</v>
      </c>
      <c r="L11" s="190">
        <f t="shared" si="3"/>
        <v>23242</v>
      </c>
      <c r="M11" s="190">
        <f t="shared" si="3"/>
        <v>23242</v>
      </c>
      <c r="N11" s="190">
        <f t="shared" si="3"/>
        <v>23242</v>
      </c>
      <c r="O11" s="190">
        <f t="shared" si="3"/>
        <v>25350</v>
      </c>
      <c r="P11" s="190">
        <f t="shared" si="3"/>
        <v>25350</v>
      </c>
      <c r="Q11" s="190">
        <f t="shared" si="3"/>
        <v>25350</v>
      </c>
      <c r="R11" s="190">
        <f t="shared" si="3"/>
        <v>25350</v>
      </c>
      <c r="S11" s="190">
        <f t="shared" si="3"/>
        <v>25350</v>
      </c>
      <c r="T11" s="190">
        <f t="shared" si="3"/>
        <v>29009</v>
      </c>
      <c r="U11" s="190">
        <f t="shared" si="3"/>
        <v>29009</v>
      </c>
      <c r="V11" s="190">
        <f t="shared" si="3"/>
        <v>29009</v>
      </c>
      <c r="W11" s="190">
        <f t="shared" si="3"/>
        <v>29009</v>
      </c>
      <c r="X11" s="190">
        <f t="shared" si="3"/>
        <v>29009</v>
      </c>
      <c r="Y11" s="190">
        <f t="shared" si="3"/>
        <v>29009</v>
      </c>
      <c r="Z11" s="190">
        <f t="shared" si="3"/>
        <v>29009</v>
      </c>
      <c r="AA11" s="190">
        <f t="shared" si="3"/>
        <v>29009</v>
      </c>
      <c r="AB11" s="190">
        <f t="shared" si="3"/>
        <v>29009</v>
      </c>
    </row>
    <row r="12" spans="1:28" ht="15" thickBot="1">
      <c r="A12" s="623"/>
      <c r="B12" s="191" t="s">
        <v>373</v>
      </c>
      <c r="C12" s="192">
        <f>C10</f>
        <v>0</v>
      </c>
      <c r="D12" s="193">
        <f>D10+C12</f>
        <v>7.94</v>
      </c>
      <c r="E12" s="193">
        <f t="shared" ref="E12:AB12" si="4">E10+D12</f>
        <v>9.1900000000000013</v>
      </c>
      <c r="F12" s="193">
        <f t="shared" si="4"/>
        <v>9.1900000000000013</v>
      </c>
      <c r="G12" s="193">
        <f t="shared" si="4"/>
        <v>9.1900000000000013</v>
      </c>
      <c r="H12" s="193">
        <f t="shared" si="4"/>
        <v>14.630000000000003</v>
      </c>
      <c r="I12" s="193">
        <f t="shared" si="4"/>
        <v>18.110000000000003</v>
      </c>
      <c r="J12" s="193">
        <f t="shared" si="4"/>
        <v>21.92</v>
      </c>
      <c r="K12" s="193">
        <f t="shared" si="4"/>
        <v>54.27</v>
      </c>
      <c r="L12" s="193">
        <f t="shared" si="4"/>
        <v>54.27</v>
      </c>
      <c r="M12" s="193">
        <f t="shared" si="4"/>
        <v>54.27</v>
      </c>
      <c r="N12" s="193">
        <f t="shared" si="4"/>
        <v>60.900000000000006</v>
      </c>
      <c r="O12" s="193">
        <f t="shared" si="4"/>
        <v>70.17</v>
      </c>
      <c r="P12" s="193">
        <f t="shared" si="4"/>
        <v>74.63</v>
      </c>
      <c r="Q12" s="193">
        <f t="shared" si="4"/>
        <v>74.63</v>
      </c>
      <c r="R12" s="193">
        <f t="shared" si="4"/>
        <v>74.63</v>
      </c>
      <c r="S12" s="193">
        <f t="shared" si="4"/>
        <v>82.05</v>
      </c>
      <c r="T12" s="193">
        <f t="shared" si="4"/>
        <v>89.47</v>
      </c>
      <c r="U12" s="193">
        <f t="shared" si="4"/>
        <v>93.179999999999993</v>
      </c>
      <c r="V12" s="193">
        <f t="shared" si="4"/>
        <v>93.179999999999993</v>
      </c>
      <c r="W12" s="193">
        <f t="shared" si="4"/>
        <v>93.179999999999993</v>
      </c>
      <c r="X12" s="193">
        <f t="shared" si="4"/>
        <v>93.179999999999993</v>
      </c>
      <c r="Y12" s="193">
        <f t="shared" si="4"/>
        <v>101.36999999999999</v>
      </c>
      <c r="Z12" s="193">
        <f t="shared" si="4"/>
        <v>113.03999999999999</v>
      </c>
      <c r="AA12" s="193">
        <f t="shared" si="4"/>
        <v>114.53999999999999</v>
      </c>
      <c r="AB12" s="194">
        <f t="shared" si="4"/>
        <v>117.19</v>
      </c>
    </row>
    <row r="13" spans="1:28">
      <c r="A13" s="621" t="str">
        <f>'User Inputs'!D12</f>
        <v>St Malo PS003</v>
      </c>
      <c r="B13" s="182" t="s">
        <v>371</v>
      </c>
      <c r="C13" s="183">
        <f>D13</f>
        <v>7131</v>
      </c>
      <c r="D13" s="184">
        <f>VLOOKUP($A13,'End Depths'!$A$1:$Z$148,D$1,FALSE)</f>
        <v>7131</v>
      </c>
      <c r="E13" s="184">
        <f>VLOOKUP($A13,'End Depths'!$A$1:$Z$148,E$1,FALSE)</f>
        <v>7439</v>
      </c>
      <c r="F13" s="184">
        <f>VLOOKUP($A13,'End Depths'!$A$1:$Z$148,F$1,FALSE)</f>
        <v>0</v>
      </c>
      <c r="G13" s="184">
        <f>VLOOKUP($A13,'End Depths'!$A$1:$Z$148,G$1,FALSE)</f>
        <v>0</v>
      </c>
      <c r="H13" s="184">
        <f>VLOOKUP($A13,'End Depths'!$A$1:$Z$148,H$1,FALSE)</f>
        <v>10545</v>
      </c>
      <c r="I13" s="184">
        <f>VLOOKUP($A13,'End Depths'!$A$1:$Z$148,I$1,FALSE)</f>
        <v>10486</v>
      </c>
      <c r="J13" s="184">
        <f>VLOOKUP($A13,'End Depths'!$A$1:$Z$148,J$1,FALSE)</f>
        <v>7131</v>
      </c>
      <c r="K13" s="184">
        <f>VLOOKUP($A13,'End Depths'!$A$1:$Z$148,K$1,FALSE)</f>
        <v>23362</v>
      </c>
      <c r="L13" s="184">
        <f>VLOOKUP($A13,'End Depths'!$A$1:$Z$148,L$1,FALSE)</f>
        <v>0</v>
      </c>
      <c r="M13" s="184">
        <f>VLOOKUP($A13,'End Depths'!$A$1:$Z$148,M$1,FALSE)</f>
        <v>0</v>
      </c>
      <c r="N13" s="184">
        <f>VLOOKUP($A13,'End Depths'!$A$1:$Z$148,N$1,FALSE)</f>
        <v>23227</v>
      </c>
      <c r="O13" s="184">
        <f>VLOOKUP($A13,'End Depths'!$A$1:$Z$148,O$1,FALSE)</f>
        <v>25683</v>
      </c>
      <c r="P13" s="184">
        <f>VLOOKUP($A13,'End Depths'!$A$1:$Z$148,P$1,FALSE)</f>
        <v>25570</v>
      </c>
      <c r="Q13" s="184">
        <f>VLOOKUP($A13,'End Depths'!$A$1:$Z$148,Q$1,FALSE)</f>
        <v>0</v>
      </c>
      <c r="R13" s="184">
        <f>VLOOKUP($A13,'End Depths'!$A$1:$Z$148,R$1,FALSE)</f>
        <v>0</v>
      </c>
      <c r="S13" s="184">
        <f>VLOOKUP($A13,'End Depths'!$A$1:$Z$148,S$1,FALSE)</f>
        <v>22431</v>
      </c>
      <c r="T13" s="184">
        <f>VLOOKUP($A13,'End Depths'!$A$1:$Z$148,T$1,FALSE)</f>
        <v>28276</v>
      </c>
      <c r="U13" s="184">
        <f>VLOOKUP($A13,'End Depths'!$A$1:$Z$148,U$1,FALSE)</f>
        <v>28270</v>
      </c>
      <c r="V13" s="184">
        <f>VLOOKUP($A13,'End Depths'!$A$1:$Z$148,V$1,FALSE)</f>
        <v>0</v>
      </c>
      <c r="W13" s="184">
        <f>VLOOKUP($A13,'End Depths'!$A$1:$Z$148,W$1,FALSE)</f>
        <v>0</v>
      </c>
      <c r="X13" s="184">
        <f>VLOOKUP($A13,'End Depths'!$A$1:$Z$148,X$1,FALSE)</f>
        <v>0</v>
      </c>
      <c r="Y13" s="184">
        <f>VLOOKUP($A13,'End Depths'!$A$1:$Z$148,Y$1,FALSE)</f>
        <v>24683</v>
      </c>
      <c r="Z13" s="184">
        <f>VLOOKUP($A13,'End Depths'!$A$1:$Z$148,Z$1,FALSE)</f>
        <v>0</v>
      </c>
      <c r="AA13" s="184">
        <f>VLOOKUP($A13,'End Depths'!$A$1:$Z$148,AA$1,FALSE)</f>
        <v>0</v>
      </c>
      <c r="AB13" s="184">
        <f>VLOOKUP($A13,'End Depths'!$A$1:$Z$148,AB$1,FALSE)</f>
        <v>0</v>
      </c>
    </row>
    <row r="14" spans="1:28">
      <c r="A14" s="622"/>
      <c r="B14" s="185" t="s">
        <v>172</v>
      </c>
      <c r="C14" s="186">
        <v>0</v>
      </c>
      <c r="D14" s="187">
        <f>VLOOKUP($A13,Days!$A$1:$Z$148,D$1,FALSE)</f>
        <v>10.1</v>
      </c>
      <c r="E14" s="187">
        <f>VLOOKUP($A13,Days!$A$1:$Z$148,E$1,FALSE)</f>
        <v>1.02</v>
      </c>
      <c r="F14" s="187">
        <f>VLOOKUP($A13,Days!$A$1:$Z$148,F$1,FALSE)</f>
        <v>0</v>
      </c>
      <c r="G14" s="187">
        <f>VLOOKUP($A13,Days!$A$1:$Z$148,G$1,FALSE)</f>
        <v>0</v>
      </c>
      <c r="H14" s="187">
        <f>VLOOKUP($A13,Days!$A$1:$Z$148,H$1,FALSE)</f>
        <v>3.6</v>
      </c>
      <c r="I14" s="187">
        <f>VLOOKUP($A13,Days!$A$1:$Z$148,I$1,FALSE)</f>
        <v>2</v>
      </c>
      <c r="J14" s="187">
        <f>VLOOKUP($A13,Days!$A$1:$Z$148,J$1,FALSE)</f>
        <v>1.71</v>
      </c>
      <c r="K14" s="187">
        <f>VLOOKUP($A13,Days!$A$1:$Z$148,K$1,FALSE)</f>
        <v>32.56</v>
      </c>
      <c r="L14" s="187">
        <f>VLOOKUP($A13,Days!$A$1:$Z$148,L$1,FALSE)</f>
        <v>0</v>
      </c>
      <c r="M14" s="187">
        <f>VLOOKUP($A13,Days!$A$1:$Z$148,M$1,FALSE)</f>
        <v>0</v>
      </c>
      <c r="N14" s="187">
        <f>VLOOKUP($A13,Days!$A$1:$Z$148,N$1,FALSE)</f>
        <v>10.54</v>
      </c>
      <c r="O14" s="187">
        <f>VLOOKUP($A13,Days!$A$1:$Z$148,O$1,FALSE)</f>
        <v>5.25</v>
      </c>
      <c r="P14" s="187">
        <f>VLOOKUP($A13,Days!$A$1:$Z$148,P$1,FALSE)</f>
        <v>8.33</v>
      </c>
      <c r="Q14" s="187">
        <f>VLOOKUP($A13,Days!$A$1:$Z$148,Q$1,FALSE)</f>
        <v>0</v>
      </c>
      <c r="R14" s="187">
        <f>VLOOKUP($A13,Days!$A$1:$Z$148,R$1,FALSE)</f>
        <v>0</v>
      </c>
      <c r="S14" s="187">
        <f>VLOOKUP($A13,Days!$A$1:$Z$148,S$1,FALSE)</f>
        <v>13.17</v>
      </c>
      <c r="T14" s="187">
        <f>VLOOKUP($A13,Days!$A$1:$Z$148,T$1,FALSE)</f>
        <v>3.56</v>
      </c>
      <c r="U14" s="187">
        <f>VLOOKUP($A13,Days!$A$1:$Z$148,U$1,FALSE)</f>
        <v>5.6</v>
      </c>
      <c r="V14" s="187">
        <f>VLOOKUP($A13,Days!$A$1:$Z$148,V$1,FALSE)</f>
        <v>0</v>
      </c>
      <c r="W14" s="187">
        <f>VLOOKUP($A13,Days!$A$1:$Z$148,W$1,FALSE)</f>
        <v>0</v>
      </c>
      <c r="X14" s="187">
        <f>VLOOKUP($A13,Days!$A$1:$Z$148,X$1,FALSE)</f>
        <v>0</v>
      </c>
      <c r="Y14" s="187">
        <f>VLOOKUP($A13,Days!$A$1:$Z$148,Y$1,FALSE)</f>
        <v>11.88</v>
      </c>
      <c r="Z14" s="187">
        <f>VLOOKUP($A13,Days!$A$1:$Z$148,Z$1,FALSE)</f>
        <v>12.56</v>
      </c>
      <c r="AA14" s="187">
        <f>VLOOKUP($A13,Days!$A$1:$Z$148,AA$1,FALSE)</f>
        <v>1.73</v>
      </c>
      <c r="AB14" s="187">
        <f>VLOOKUP($A13,Days!$A$1:$Z$148,AB$1,FALSE)</f>
        <v>3</v>
      </c>
    </row>
    <row r="15" spans="1:28">
      <c r="A15" s="622"/>
      <c r="B15" s="188" t="s">
        <v>372</v>
      </c>
      <c r="C15" s="189">
        <f>C13</f>
        <v>7131</v>
      </c>
      <c r="D15" s="190">
        <f>D13</f>
        <v>7131</v>
      </c>
      <c r="E15" s="190">
        <f t="shared" ref="E15:AB15" si="5">MAX(E13,D15)</f>
        <v>7439</v>
      </c>
      <c r="F15" s="190">
        <f t="shared" si="5"/>
        <v>7439</v>
      </c>
      <c r="G15" s="190">
        <f t="shared" si="5"/>
        <v>7439</v>
      </c>
      <c r="H15" s="190">
        <f t="shared" si="5"/>
        <v>10545</v>
      </c>
      <c r="I15" s="190">
        <f t="shared" si="5"/>
        <v>10545</v>
      </c>
      <c r="J15" s="190">
        <f t="shared" si="5"/>
        <v>10545</v>
      </c>
      <c r="K15" s="190">
        <f t="shared" si="5"/>
        <v>23362</v>
      </c>
      <c r="L15" s="190">
        <f t="shared" si="5"/>
        <v>23362</v>
      </c>
      <c r="M15" s="190">
        <f t="shared" si="5"/>
        <v>23362</v>
      </c>
      <c r="N15" s="190">
        <f t="shared" si="5"/>
        <v>23362</v>
      </c>
      <c r="O15" s="190">
        <f t="shared" si="5"/>
        <v>25683</v>
      </c>
      <c r="P15" s="190">
        <f t="shared" si="5"/>
        <v>25683</v>
      </c>
      <c r="Q15" s="190">
        <f t="shared" si="5"/>
        <v>25683</v>
      </c>
      <c r="R15" s="190">
        <f t="shared" si="5"/>
        <v>25683</v>
      </c>
      <c r="S15" s="190">
        <f t="shared" si="5"/>
        <v>25683</v>
      </c>
      <c r="T15" s="190">
        <f t="shared" si="5"/>
        <v>28276</v>
      </c>
      <c r="U15" s="190">
        <f t="shared" si="5"/>
        <v>28276</v>
      </c>
      <c r="V15" s="190">
        <f t="shared" si="5"/>
        <v>28276</v>
      </c>
      <c r="W15" s="190">
        <f t="shared" si="5"/>
        <v>28276</v>
      </c>
      <c r="X15" s="190">
        <f t="shared" si="5"/>
        <v>28276</v>
      </c>
      <c r="Y15" s="190">
        <f t="shared" si="5"/>
        <v>28276</v>
      </c>
      <c r="Z15" s="190">
        <f t="shared" si="5"/>
        <v>28276</v>
      </c>
      <c r="AA15" s="190">
        <f t="shared" si="5"/>
        <v>28276</v>
      </c>
      <c r="AB15" s="190">
        <f t="shared" si="5"/>
        <v>28276</v>
      </c>
    </row>
    <row r="16" spans="1:28" ht="15" thickBot="1">
      <c r="A16" s="623"/>
      <c r="B16" s="191" t="s">
        <v>373</v>
      </c>
      <c r="C16" s="192">
        <f>C14</f>
        <v>0</v>
      </c>
      <c r="D16" s="193">
        <f>D14+C16</f>
        <v>10.1</v>
      </c>
      <c r="E16" s="193">
        <f t="shared" ref="E16:AB16" si="6">E14+D16</f>
        <v>11.12</v>
      </c>
      <c r="F16" s="193">
        <f t="shared" si="6"/>
        <v>11.12</v>
      </c>
      <c r="G16" s="193">
        <f t="shared" si="6"/>
        <v>11.12</v>
      </c>
      <c r="H16" s="193">
        <f t="shared" si="6"/>
        <v>14.719999999999999</v>
      </c>
      <c r="I16" s="193">
        <f t="shared" si="6"/>
        <v>16.72</v>
      </c>
      <c r="J16" s="193">
        <f t="shared" si="6"/>
        <v>18.43</v>
      </c>
      <c r="K16" s="193">
        <f t="shared" si="6"/>
        <v>50.99</v>
      </c>
      <c r="L16" s="193">
        <f t="shared" si="6"/>
        <v>50.99</v>
      </c>
      <c r="M16" s="193">
        <f t="shared" si="6"/>
        <v>50.99</v>
      </c>
      <c r="N16" s="193">
        <f t="shared" si="6"/>
        <v>61.53</v>
      </c>
      <c r="O16" s="193">
        <f t="shared" si="6"/>
        <v>66.78</v>
      </c>
      <c r="P16" s="193">
        <f t="shared" si="6"/>
        <v>75.11</v>
      </c>
      <c r="Q16" s="193">
        <f t="shared" si="6"/>
        <v>75.11</v>
      </c>
      <c r="R16" s="193">
        <f t="shared" si="6"/>
        <v>75.11</v>
      </c>
      <c r="S16" s="193">
        <f t="shared" si="6"/>
        <v>88.28</v>
      </c>
      <c r="T16" s="193">
        <f t="shared" si="6"/>
        <v>91.84</v>
      </c>
      <c r="U16" s="193">
        <f t="shared" si="6"/>
        <v>97.44</v>
      </c>
      <c r="V16" s="193">
        <f t="shared" si="6"/>
        <v>97.44</v>
      </c>
      <c r="W16" s="193">
        <f t="shared" si="6"/>
        <v>97.44</v>
      </c>
      <c r="X16" s="193">
        <f t="shared" si="6"/>
        <v>97.44</v>
      </c>
      <c r="Y16" s="193">
        <f t="shared" si="6"/>
        <v>109.32</v>
      </c>
      <c r="Z16" s="193">
        <f t="shared" si="6"/>
        <v>121.88</v>
      </c>
      <c r="AA16" s="193">
        <f t="shared" si="6"/>
        <v>123.61</v>
      </c>
      <c r="AB16" s="194">
        <f t="shared" si="6"/>
        <v>126.61</v>
      </c>
    </row>
    <row r="17" spans="1:28">
      <c r="A17" s="621" t="str">
        <f>'User Inputs'!D13</f>
        <v>Jack PS002 ST01</v>
      </c>
      <c r="B17" s="182" t="s">
        <v>371</v>
      </c>
      <c r="C17" s="183">
        <f>D17</f>
        <v>26600</v>
      </c>
      <c r="D17" s="184">
        <f>VLOOKUP($A17,'End Depths'!$A$1:$Z$148,D$1,FALSE)</f>
        <v>26600</v>
      </c>
      <c r="E17" s="184">
        <f>VLOOKUP($A17,'End Depths'!$A$1:$Z$148,E$1,FALSE)</f>
        <v>0</v>
      </c>
      <c r="F17" s="184">
        <f>VLOOKUP($A17,'End Depths'!$A$1:$Z$148,F$1,FALSE)</f>
        <v>0</v>
      </c>
      <c r="G17" s="184">
        <f>VLOOKUP($A17,'End Depths'!$A$1:$Z$148,G$1,FALSE)</f>
        <v>0</v>
      </c>
      <c r="H17" s="184">
        <f>VLOOKUP($A17,'End Depths'!$A$1:$Z$148,H$1,FALSE)</f>
        <v>0</v>
      </c>
      <c r="I17" s="184">
        <f>VLOOKUP($A17,'End Depths'!$A$1:$Z$148,I$1,FALSE)</f>
        <v>0</v>
      </c>
      <c r="J17" s="184">
        <f>VLOOKUP($A17,'End Depths'!$A$1:$Z$148,J$1,FALSE)</f>
        <v>0</v>
      </c>
      <c r="K17" s="184">
        <f>VLOOKUP($A17,'End Depths'!$A$1:$Z$148,K$1,FALSE)</f>
        <v>0</v>
      </c>
      <c r="L17" s="184">
        <f>VLOOKUP($A17,'End Depths'!$A$1:$Z$148,L$1,FALSE)</f>
        <v>0</v>
      </c>
      <c r="M17" s="184">
        <f>VLOOKUP($A17,'End Depths'!$A$1:$Z$148,M$1,FALSE)</f>
        <v>0</v>
      </c>
      <c r="N17" s="184">
        <f>VLOOKUP($A17,'End Depths'!$A$1:$Z$148,N$1,FALSE)</f>
        <v>0</v>
      </c>
      <c r="O17" s="184">
        <f>VLOOKUP($A17,'End Depths'!$A$1:$Z$148,O$1,FALSE)</f>
        <v>0</v>
      </c>
      <c r="P17" s="184">
        <f>VLOOKUP($A17,'End Depths'!$A$1:$Z$148,P$1,FALSE)</f>
        <v>0</v>
      </c>
      <c r="Q17" s="184">
        <f>VLOOKUP($A17,'End Depths'!$A$1:$Z$148,Q$1,FALSE)</f>
        <v>0</v>
      </c>
      <c r="R17" s="184">
        <f>VLOOKUP($A17,'End Depths'!$A$1:$Z$148,R$1,FALSE)</f>
        <v>0</v>
      </c>
      <c r="S17" s="184">
        <f>VLOOKUP($A17,'End Depths'!$A$1:$Z$148,S$1,FALSE)</f>
        <v>0</v>
      </c>
      <c r="T17" s="184">
        <f>VLOOKUP($A17,'End Depths'!$A$1:$Z$148,T$1,FALSE)</f>
        <v>0</v>
      </c>
      <c r="U17" s="184">
        <f>VLOOKUP($A17,'End Depths'!$A$1:$Z$148,U$1,FALSE)</f>
        <v>0</v>
      </c>
      <c r="V17" s="184">
        <f>VLOOKUP($A17,'End Depths'!$A$1:$Z$148,V$1,FALSE)</f>
        <v>27945</v>
      </c>
      <c r="W17" s="184">
        <f>VLOOKUP($A17,'End Depths'!$A$1:$Z$148,W$1,FALSE)</f>
        <v>0</v>
      </c>
      <c r="X17" s="184">
        <f>VLOOKUP($A17,'End Depths'!$A$1:$Z$148,X$1,FALSE)</f>
        <v>0</v>
      </c>
      <c r="Y17" s="184">
        <f>VLOOKUP($A17,'End Depths'!$A$1:$Z$148,Y$1,FALSE)</f>
        <v>0</v>
      </c>
      <c r="Z17" s="184">
        <f>VLOOKUP($A17,'End Depths'!$A$1:$Z$148,Z$1,FALSE)</f>
        <v>0</v>
      </c>
      <c r="AA17" s="184">
        <f>VLOOKUP($A17,'End Depths'!$A$1:$Z$148,AA$1,FALSE)</f>
        <v>0</v>
      </c>
      <c r="AB17" s="184">
        <f>VLOOKUP($A17,'End Depths'!$A$1:$Z$148,AB$1,FALSE)</f>
        <v>0</v>
      </c>
    </row>
    <row r="18" spans="1:28">
      <c r="A18" s="622"/>
      <c r="B18" s="185" t="s">
        <v>172</v>
      </c>
      <c r="C18" s="186">
        <v>0</v>
      </c>
      <c r="D18" s="187">
        <f>VLOOKUP($A17,Days!$A$1:$Z$148,D$1,FALSE)</f>
        <v>5.15</v>
      </c>
      <c r="E18" s="187">
        <f>VLOOKUP($A17,Days!$A$1:$Z$148,E$1,FALSE)</f>
        <v>0</v>
      </c>
      <c r="F18" s="187">
        <f>VLOOKUP($A17,Days!$A$1:$Z$148,F$1,FALSE)</f>
        <v>0</v>
      </c>
      <c r="G18" s="187">
        <f>VLOOKUP($A17,Days!$A$1:$Z$148,G$1,FALSE)</f>
        <v>0</v>
      </c>
      <c r="H18" s="187">
        <f>VLOOKUP($A17,Days!$A$1:$Z$148,H$1,FALSE)</f>
        <v>0</v>
      </c>
      <c r="I18" s="187">
        <f>VLOOKUP($A17,Days!$A$1:$Z$148,I$1,FALSE)</f>
        <v>0</v>
      </c>
      <c r="J18" s="187">
        <f>VLOOKUP($A17,Days!$A$1:$Z$148,J$1,FALSE)</f>
        <v>0</v>
      </c>
      <c r="K18" s="187">
        <f>VLOOKUP($A17,Days!$A$1:$Z$148,K$1,FALSE)</f>
        <v>0</v>
      </c>
      <c r="L18" s="187">
        <f>VLOOKUP($A17,Days!$A$1:$Z$148,L$1,FALSE)</f>
        <v>0</v>
      </c>
      <c r="M18" s="187">
        <f>VLOOKUP($A17,Days!$A$1:$Z$148,M$1,FALSE)</f>
        <v>0</v>
      </c>
      <c r="N18" s="187">
        <f>VLOOKUP($A17,Days!$A$1:$Z$148,N$1,FALSE)</f>
        <v>0</v>
      </c>
      <c r="O18" s="187">
        <f>VLOOKUP($A17,Days!$A$1:$Z$148,O$1,FALSE)</f>
        <v>0</v>
      </c>
      <c r="P18" s="187">
        <f>VLOOKUP($A17,Days!$A$1:$Z$148,P$1,FALSE)</f>
        <v>0</v>
      </c>
      <c r="Q18" s="187">
        <f>VLOOKUP($A17,Days!$A$1:$Z$148,Q$1,FALSE)</f>
        <v>0</v>
      </c>
      <c r="R18" s="187">
        <f>VLOOKUP($A17,Days!$A$1:$Z$148,R$1,FALSE)</f>
        <v>0</v>
      </c>
      <c r="S18" s="187">
        <f>VLOOKUP($A17,Days!$A$1:$Z$148,S$1,FALSE)</f>
        <v>0</v>
      </c>
      <c r="T18" s="187">
        <f>VLOOKUP($A17,Days!$A$1:$Z$148,T$1,FALSE)</f>
        <v>0</v>
      </c>
      <c r="U18" s="187">
        <f>VLOOKUP($A17,Days!$A$1:$Z$148,U$1,FALSE)</f>
        <v>0</v>
      </c>
      <c r="V18" s="187">
        <f>VLOOKUP($A17,Days!$A$1:$Z$148,V$1,FALSE)</f>
        <v>9.48</v>
      </c>
      <c r="W18" s="187">
        <f>VLOOKUP($A17,Days!$A$1:$Z$148,W$1,FALSE)</f>
        <v>0</v>
      </c>
      <c r="X18" s="187">
        <f>VLOOKUP($A17,Days!$A$1:$Z$148,X$1,FALSE)</f>
        <v>0</v>
      </c>
      <c r="Y18" s="187">
        <f>VLOOKUP($A17,Days!$A$1:$Z$148,Y$1,FALSE)</f>
        <v>0</v>
      </c>
      <c r="Z18" s="187">
        <f>VLOOKUP($A17,Days!$A$1:$Z$148,Z$1,FALSE)</f>
        <v>5.31</v>
      </c>
      <c r="AA18" s="187">
        <f>VLOOKUP($A17,Days!$A$1:$Z$148,AA$1,FALSE)</f>
        <v>7.13</v>
      </c>
      <c r="AB18" s="187">
        <f>VLOOKUP($A17,Days!$A$1:$Z$148,AB$1,FALSE)</f>
        <v>0</v>
      </c>
    </row>
    <row r="19" spans="1:28">
      <c r="A19" s="622"/>
      <c r="B19" s="188" t="s">
        <v>372</v>
      </c>
      <c r="C19" s="189">
        <f>C17</f>
        <v>26600</v>
      </c>
      <c r="D19" s="190">
        <f>D17</f>
        <v>26600</v>
      </c>
      <c r="E19" s="190">
        <f t="shared" ref="E19:AB19" si="7">MAX(E17,D19)</f>
        <v>26600</v>
      </c>
      <c r="F19" s="190">
        <f t="shared" si="7"/>
        <v>26600</v>
      </c>
      <c r="G19" s="190">
        <f t="shared" si="7"/>
        <v>26600</v>
      </c>
      <c r="H19" s="190">
        <f t="shared" si="7"/>
        <v>26600</v>
      </c>
      <c r="I19" s="190">
        <f t="shared" si="7"/>
        <v>26600</v>
      </c>
      <c r="J19" s="190">
        <f t="shared" si="7"/>
        <v>26600</v>
      </c>
      <c r="K19" s="190">
        <f t="shared" si="7"/>
        <v>26600</v>
      </c>
      <c r="L19" s="190">
        <f t="shared" si="7"/>
        <v>26600</v>
      </c>
      <c r="M19" s="190">
        <f t="shared" si="7"/>
        <v>26600</v>
      </c>
      <c r="N19" s="190">
        <f t="shared" si="7"/>
        <v>26600</v>
      </c>
      <c r="O19" s="190">
        <f t="shared" si="7"/>
        <v>26600</v>
      </c>
      <c r="P19" s="190">
        <f t="shared" si="7"/>
        <v>26600</v>
      </c>
      <c r="Q19" s="190">
        <f t="shared" si="7"/>
        <v>26600</v>
      </c>
      <c r="R19" s="190">
        <f t="shared" si="7"/>
        <v>26600</v>
      </c>
      <c r="S19" s="190">
        <f t="shared" si="7"/>
        <v>26600</v>
      </c>
      <c r="T19" s="190">
        <f t="shared" si="7"/>
        <v>26600</v>
      </c>
      <c r="U19" s="190">
        <f t="shared" si="7"/>
        <v>26600</v>
      </c>
      <c r="V19" s="190">
        <f t="shared" si="7"/>
        <v>27945</v>
      </c>
      <c r="W19" s="190">
        <f t="shared" si="7"/>
        <v>27945</v>
      </c>
      <c r="X19" s="190">
        <f t="shared" si="7"/>
        <v>27945</v>
      </c>
      <c r="Y19" s="190">
        <f t="shared" si="7"/>
        <v>27945</v>
      </c>
      <c r="Z19" s="190">
        <f t="shared" si="7"/>
        <v>27945</v>
      </c>
      <c r="AA19" s="190">
        <f t="shared" si="7"/>
        <v>27945</v>
      </c>
      <c r="AB19" s="190">
        <f t="shared" si="7"/>
        <v>27945</v>
      </c>
    </row>
    <row r="20" spans="1:28" ht="15" thickBot="1">
      <c r="A20" s="623"/>
      <c r="B20" s="191" t="s">
        <v>373</v>
      </c>
      <c r="C20" s="192">
        <f>C18</f>
        <v>0</v>
      </c>
      <c r="D20" s="193">
        <f>D18+C20</f>
        <v>5.15</v>
      </c>
      <c r="E20" s="193">
        <f t="shared" ref="E20:AB20" si="8">E18+D20</f>
        <v>5.15</v>
      </c>
      <c r="F20" s="193">
        <f t="shared" si="8"/>
        <v>5.15</v>
      </c>
      <c r="G20" s="193">
        <f t="shared" si="8"/>
        <v>5.15</v>
      </c>
      <c r="H20" s="193">
        <f t="shared" si="8"/>
        <v>5.15</v>
      </c>
      <c r="I20" s="193">
        <f t="shared" si="8"/>
        <v>5.15</v>
      </c>
      <c r="J20" s="193">
        <f t="shared" si="8"/>
        <v>5.15</v>
      </c>
      <c r="K20" s="193">
        <f t="shared" si="8"/>
        <v>5.15</v>
      </c>
      <c r="L20" s="193">
        <f t="shared" si="8"/>
        <v>5.15</v>
      </c>
      <c r="M20" s="193">
        <f t="shared" si="8"/>
        <v>5.15</v>
      </c>
      <c r="N20" s="193">
        <f t="shared" si="8"/>
        <v>5.15</v>
      </c>
      <c r="O20" s="193">
        <f t="shared" si="8"/>
        <v>5.15</v>
      </c>
      <c r="P20" s="193">
        <f t="shared" si="8"/>
        <v>5.15</v>
      </c>
      <c r="Q20" s="193">
        <f t="shared" si="8"/>
        <v>5.15</v>
      </c>
      <c r="R20" s="193">
        <f t="shared" si="8"/>
        <v>5.15</v>
      </c>
      <c r="S20" s="193">
        <f t="shared" si="8"/>
        <v>5.15</v>
      </c>
      <c r="T20" s="193">
        <f t="shared" si="8"/>
        <v>5.15</v>
      </c>
      <c r="U20" s="193">
        <f t="shared" si="8"/>
        <v>5.15</v>
      </c>
      <c r="V20" s="193">
        <f t="shared" si="8"/>
        <v>14.63</v>
      </c>
      <c r="W20" s="193">
        <f t="shared" si="8"/>
        <v>14.63</v>
      </c>
      <c r="X20" s="193">
        <f t="shared" si="8"/>
        <v>14.63</v>
      </c>
      <c r="Y20" s="193">
        <f t="shared" si="8"/>
        <v>14.63</v>
      </c>
      <c r="Z20" s="193">
        <f t="shared" si="8"/>
        <v>19.940000000000001</v>
      </c>
      <c r="AA20" s="193">
        <f t="shared" si="8"/>
        <v>27.07</v>
      </c>
      <c r="AB20" s="194">
        <f t="shared" si="8"/>
        <v>27.07</v>
      </c>
    </row>
    <row r="21" spans="1:28">
      <c r="A21" s="621" t="str">
        <f>'User Inputs'!D14</f>
        <v>Jack PS004</v>
      </c>
      <c r="B21" s="182" t="s">
        <v>371</v>
      </c>
      <c r="C21" s="183">
        <f>D21</f>
        <v>7050</v>
      </c>
      <c r="D21" s="184">
        <f>VLOOKUP($A21,'End Depths'!$A$1:$Z$148,D$1,FALSE)</f>
        <v>7050</v>
      </c>
      <c r="E21" s="184">
        <f>VLOOKUP($A21,'End Depths'!$A$1:$Z$148,E$1,FALSE)</f>
        <v>7356</v>
      </c>
      <c r="F21" s="184">
        <f>VLOOKUP($A21,'End Depths'!$A$1:$Z$148,F$1,FALSE)</f>
        <v>0</v>
      </c>
      <c r="G21" s="184">
        <f>VLOOKUP($A21,'End Depths'!$A$1:$Z$148,G$1,FALSE)</f>
        <v>0</v>
      </c>
      <c r="H21" s="184">
        <f>VLOOKUP($A21,'End Depths'!$A$1:$Z$148,H$1,FALSE)</f>
        <v>10653</v>
      </c>
      <c r="I21" s="184">
        <f>VLOOKUP($A21,'End Depths'!$A$1:$Z$148,I$1,FALSE)</f>
        <v>10584</v>
      </c>
      <c r="J21" s="184">
        <f>VLOOKUP($A21,'End Depths'!$A$1:$Z$148,J$1,FALSE)</f>
        <v>7050</v>
      </c>
      <c r="K21" s="184">
        <f>VLOOKUP($A21,'End Depths'!$A$1:$Z$148,K$1,FALSE)</f>
        <v>23770</v>
      </c>
      <c r="L21" s="184">
        <f>VLOOKUP($A21,'End Depths'!$A$1:$Z$148,L$1,FALSE)</f>
        <v>0</v>
      </c>
      <c r="M21" s="184">
        <f>VLOOKUP($A21,'End Depths'!$A$1:$Z$148,M$1,FALSE)</f>
        <v>0</v>
      </c>
      <c r="N21" s="184">
        <f>VLOOKUP($A21,'End Depths'!$A$1:$Z$148,N$1,FALSE)</f>
        <v>23645</v>
      </c>
      <c r="O21" s="184">
        <f>VLOOKUP($A21,'End Depths'!$A$1:$Z$148,O$1,FALSE)</f>
        <v>26116</v>
      </c>
      <c r="P21" s="184">
        <f>VLOOKUP($A21,'End Depths'!$A$1:$Z$148,P$1,FALSE)</f>
        <v>26018</v>
      </c>
      <c r="Q21" s="184">
        <f>VLOOKUP($A21,'End Depths'!$A$1:$Z$148,Q$1,FALSE)</f>
        <v>0</v>
      </c>
      <c r="R21" s="184">
        <f>VLOOKUP($A21,'End Depths'!$A$1:$Z$148,R$1,FALSE)</f>
        <v>0</v>
      </c>
      <c r="S21" s="184">
        <f>VLOOKUP($A21,'End Depths'!$A$1:$Z$148,S$1,FALSE)</f>
        <v>22895</v>
      </c>
      <c r="T21" s="184">
        <f>VLOOKUP($A21,'End Depths'!$A$1:$Z$148,T$1,FALSE)</f>
        <v>29010</v>
      </c>
      <c r="U21" s="184">
        <f>VLOOKUP($A21,'End Depths'!$A$1:$Z$148,U$1,FALSE)</f>
        <v>29005</v>
      </c>
      <c r="V21" s="184">
        <f>VLOOKUP($A21,'End Depths'!$A$1:$Z$148,V$1,FALSE)</f>
        <v>0</v>
      </c>
      <c r="W21" s="184">
        <f>VLOOKUP($A21,'End Depths'!$A$1:$Z$148,W$1,FALSE)</f>
        <v>0</v>
      </c>
      <c r="X21" s="184">
        <f>VLOOKUP($A21,'End Depths'!$A$1:$Z$148,X$1,FALSE)</f>
        <v>0</v>
      </c>
      <c r="Y21" s="184">
        <f>VLOOKUP($A21,'End Depths'!$A$1:$Z$148,Y$1,FALSE)</f>
        <v>25152</v>
      </c>
      <c r="Z21" s="184">
        <f>VLOOKUP($A21,'End Depths'!$A$1:$Z$148,Z$1,FALSE)</f>
        <v>0</v>
      </c>
      <c r="AA21" s="184">
        <f>VLOOKUP($A21,'End Depths'!$A$1:$Z$148,AA$1,FALSE)</f>
        <v>0</v>
      </c>
      <c r="AB21" s="184">
        <f>VLOOKUP($A21,'End Depths'!$A$1:$Z$148,AB$1,FALSE)</f>
        <v>0</v>
      </c>
    </row>
    <row r="22" spans="1:28">
      <c r="A22" s="622"/>
      <c r="B22" s="185" t="s">
        <v>172</v>
      </c>
      <c r="C22" s="186">
        <v>0</v>
      </c>
      <c r="D22" s="187">
        <f>VLOOKUP($A21,Days!$A$1:$Z$148,D$1,FALSE)</f>
        <v>9.08</v>
      </c>
      <c r="E22" s="187">
        <f>VLOOKUP($A21,Days!$A$1:$Z$148,E$1,FALSE)</f>
        <v>1</v>
      </c>
      <c r="F22" s="187">
        <f>VLOOKUP($A21,Days!$A$1:$Z$148,F$1,FALSE)</f>
        <v>0</v>
      </c>
      <c r="G22" s="187">
        <f>VLOOKUP($A21,Days!$A$1:$Z$148,G$1,FALSE)</f>
        <v>0</v>
      </c>
      <c r="H22" s="187">
        <f>VLOOKUP($A21,Days!$A$1:$Z$148,H$1,FALSE)</f>
        <v>4.13</v>
      </c>
      <c r="I22" s="187">
        <f>VLOOKUP($A21,Days!$A$1:$Z$148,I$1,FALSE)</f>
        <v>1.38</v>
      </c>
      <c r="J22" s="187">
        <f>VLOOKUP($A21,Days!$A$1:$Z$148,J$1,FALSE)</f>
        <v>3.75</v>
      </c>
      <c r="K22" s="187">
        <f>VLOOKUP($A21,Days!$A$1:$Z$148,K$1,FALSE)</f>
        <v>21.81</v>
      </c>
      <c r="L22" s="187">
        <f>VLOOKUP($A21,Days!$A$1:$Z$148,L$1,FALSE)</f>
        <v>0</v>
      </c>
      <c r="M22" s="187">
        <f>VLOOKUP($A21,Days!$A$1:$Z$148,M$1,FALSE)</f>
        <v>0</v>
      </c>
      <c r="N22" s="187">
        <f>VLOOKUP($A21,Days!$A$1:$Z$148,N$1,FALSE)</f>
        <v>5.83</v>
      </c>
      <c r="O22" s="187">
        <f>VLOOKUP($A21,Days!$A$1:$Z$148,O$1,FALSE)</f>
        <v>29.25</v>
      </c>
      <c r="P22" s="187">
        <f>VLOOKUP($A21,Days!$A$1:$Z$148,P$1,FALSE)</f>
        <v>6.02</v>
      </c>
      <c r="Q22" s="187">
        <f>VLOOKUP($A21,Days!$A$1:$Z$148,Q$1,FALSE)</f>
        <v>0</v>
      </c>
      <c r="R22" s="187">
        <f>VLOOKUP($A21,Days!$A$1:$Z$148,R$1,FALSE)</f>
        <v>0</v>
      </c>
      <c r="S22" s="187">
        <f>VLOOKUP($A21,Days!$A$1:$Z$148,S$1,FALSE)</f>
        <v>7.38</v>
      </c>
      <c r="T22" s="187">
        <f>VLOOKUP($A21,Days!$A$1:$Z$148,T$1,FALSE)</f>
        <v>13.96</v>
      </c>
      <c r="U22" s="187">
        <f>VLOOKUP($A21,Days!$A$1:$Z$148,U$1,FALSE)</f>
        <v>2.9</v>
      </c>
      <c r="V22" s="187">
        <f>VLOOKUP($A21,Days!$A$1:$Z$148,V$1,FALSE)</f>
        <v>0</v>
      </c>
      <c r="W22" s="187">
        <f>VLOOKUP($A21,Days!$A$1:$Z$148,W$1,FALSE)</f>
        <v>0</v>
      </c>
      <c r="X22" s="187">
        <f>VLOOKUP($A21,Days!$A$1:$Z$148,X$1,FALSE)</f>
        <v>0</v>
      </c>
      <c r="Y22" s="187">
        <f>VLOOKUP($A21,Days!$A$1:$Z$148,Y$1,FALSE)</f>
        <v>7.58</v>
      </c>
      <c r="Z22" s="187">
        <f>VLOOKUP($A21,Days!$A$1:$Z$148,Z$1,FALSE)</f>
        <v>7.77</v>
      </c>
      <c r="AA22" s="187">
        <f>VLOOKUP($A21,Days!$A$1:$Z$148,AA$1,FALSE)</f>
        <v>2.19</v>
      </c>
      <c r="AB22" s="187">
        <f>VLOOKUP($A21,Days!$A$1:$Z$148,AB$1,FALSE)</f>
        <v>1.98</v>
      </c>
    </row>
    <row r="23" spans="1:28">
      <c r="A23" s="622"/>
      <c r="B23" s="188" t="s">
        <v>372</v>
      </c>
      <c r="C23" s="189">
        <f>C21</f>
        <v>7050</v>
      </c>
      <c r="D23" s="190">
        <f>D21</f>
        <v>7050</v>
      </c>
      <c r="E23" s="190">
        <f t="shared" ref="E23:AB23" si="9">MAX(E21,D23)</f>
        <v>7356</v>
      </c>
      <c r="F23" s="190">
        <f t="shared" si="9"/>
        <v>7356</v>
      </c>
      <c r="G23" s="190">
        <f t="shared" si="9"/>
        <v>7356</v>
      </c>
      <c r="H23" s="190">
        <f t="shared" si="9"/>
        <v>10653</v>
      </c>
      <c r="I23" s="190">
        <f t="shared" si="9"/>
        <v>10653</v>
      </c>
      <c r="J23" s="190">
        <f t="shared" si="9"/>
        <v>10653</v>
      </c>
      <c r="K23" s="190">
        <f t="shared" si="9"/>
        <v>23770</v>
      </c>
      <c r="L23" s="190">
        <f t="shared" si="9"/>
        <v>23770</v>
      </c>
      <c r="M23" s="190">
        <f t="shared" si="9"/>
        <v>23770</v>
      </c>
      <c r="N23" s="190">
        <f t="shared" si="9"/>
        <v>23770</v>
      </c>
      <c r="O23" s="190">
        <f t="shared" si="9"/>
        <v>26116</v>
      </c>
      <c r="P23" s="190">
        <f t="shared" si="9"/>
        <v>26116</v>
      </c>
      <c r="Q23" s="190">
        <f t="shared" si="9"/>
        <v>26116</v>
      </c>
      <c r="R23" s="190">
        <f t="shared" si="9"/>
        <v>26116</v>
      </c>
      <c r="S23" s="190">
        <f t="shared" si="9"/>
        <v>26116</v>
      </c>
      <c r="T23" s="190">
        <f t="shared" si="9"/>
        <v>29010</v>
      </c>
      <c r="U23" s="190">
        <f t="shared" si="9"/>
        <v>29010</v>
      </c>
      <c r="V23" s="190">
        <f t="shared" si="9"/>
        <v>29010</v>
      </c>
      <c r="W23" s="190">
        <f t="shared" si="9"/>
        <v>29010</v>
      </c>
      <c r="X23" s="190">
        <f t="shared" si="9"/>
        <v>29010</v>
      </c>
      <c r="Y23" s="190">
        <f t="shared" si="9"/>
        <v>29010</v>
      </c>
      <c r="Z23" s="190">
        <f t="shared" si="9"/>
        <v>29010</v>
      </c>
      <c r="AA23" s="190">
        <f t="shared" si="9"/>
        <v>29010</v>
      </c>
      <c r="AB23" s="190">
        <f t="shared" si="9"/>
        <v>29010</v>
      </c>
    </row>
    <row r="24" spans="1:28" ht="15" thickBot="1">
      <c r="A24" s="623"/>
      <c r="B24" s="191" t="s">
        <v>373</v>
      </c>
      <c r="C24" s="192">
        <f>C22</f>
        <v>0</v>
      </c>
      <c r="D24" s="193">
        <f>D22+C24</f>
        <v>9.08</v>
      </c>
      <c r="E24" s="193">
        <f t="shared" ref="E24:AB24" si="10">E22+D24</f>
        <v>10.08</v>
      </c>
      <c r="F24" s="193">
        <f t="shared" si="10"/>
        <v>10.08</v>
      </c>
      <c r="G24" s="193">
        <f t="shared" si="10"/>
        <v>10.08</v>
      </c>
      <c r="H24" s="193">
        <f t="shared" si="10"/>
        <v>14.21</v>
      </c>
      <c r="I24" s="193">
        <f t="shared" si="10"/>
        <v>15.59</v>
      </c>
      <c r="J24" s="193">
        <f t="shared" si="10"/>
        <v>19.34</v>
      </c>
      <c r="K24" s="193">
        <f t="shared" si="10"/>
        <v>41.15</v>
      </c>
      <c r="L24" s="193">
        <f t="shared" si="10"/>
        <v>41.15</v>
      </c>
      <c r="M24" s="193">
        <f t="shared" si="10"/>
        <v>41.15</v>
      </c>
      <c r="N24" s="193">
        <f t="shared" si="10"/>
        <v>46.98</v>
      </c>
      <c r="O24" s="193">
        <f t="shared" si="10"/>
        <v>76.22999999999999</v>
      </c>
      <c r="P24" s="193">
        <f t="shared" si="10"/>
        <v>82.249999999999986</v>
      </c>
      <c r="Q24" s="193">
        <f t="shared" si="10"/>
        <v>82.249999999999986</v>
      </c>
      <c r="R24" s="193">
        <f t="shared" si="10"/>
        <v>82.249999999999986</v>
      </c>
      <c r="S24" s="193">
        <f t="shared" si="10"/>
        <v>89.629999999999981</v>
      </c>
      <c r="T24" s="193">
        <f t="shared" si="10"/>
        <v>103.58999999999997</v>
      </c>
      <c r="U24" s="193">
        <f t="shared" si="10"/>
        <v>106.48999999999998</v>
      </c>
      <c r="V24" s="193">
        <f t="shared" si="10"/>
        <v>106.48999999999998</v>
      </c>
      <c r="W24" s="193">
        <f t="shared" si="10"/>
        <v>106.48999999999998</v>
      </c>
      <c r="X24" s="193">
        <f t="shared" si="10"/>
        <v>106.48999999999998</v>
      </c>
      <c r="Y24" s="193">
        <f t="shared" si="10"/>
        <v>114.06999999999998</v>
      </c>
      <c r="Z24" s="193">
        <f t="shared" si="10"/>
        <v>121.83999999999997</v>
      </c>
      <c r="AA24" s="193">
        <f t="shared" si="10"/>
        <v>124.02999999999997</v>
      </c>
      <c r="AB24" s="194">
        <f t="shared" si="10"/>
        <v>126.00999999999998</v>
      </c>
    </row>
    <row r="25" spans="1:28">
      <c r="A25" s="621" t="str">
        <f>'User Inputs'!D15</f>
        <v>Jack PS005</v>
      </c>
      <c r="B25" s="182" t="s">
        <v>371</v>
      </c>
      <c r="C25" s="183">
        <f>D25</f>
        <v>7053</v>
      </c>
      <c r="D25" s="184">
        <f>VLOOKUP($A25,'End Depths'!$A$1:$Z$148,D$1,FALSE)</f>
        <v>7053</v>
      </c>
      <c r="E25" s="184">
        <f>VLOOKUP($A25,'End Depths'!$A$1:$Z$148,E$1,FALSE)</f>
        <v>7361</v>
      </c>
      <c r="F25" s="184">
        <f>VLOOKUP($A25,'End Depths'!$A$1:$Z$148,F$1,FALSE)</f>
        <v>0</v>
      </c>
      <c r="G25" s="184">
        <f>VLOOKUP($A25,'End Depths'!$A$1:$Z$148,G$1,FALSE)</f>
        <v>0</v>
      </c>
      <c r="H25" s="184">
        <f>VLOOKUP($A25,'End Depths'!$A$1:$Z$148,H$1,FALSE)</f>
        <v>10453</v>
      </c>
      <c r="I25" s="184">
        <f>VLOOKUP($A25,'End Depths'!$A$1:$Z$148,I$1,FALSE)</f>
        <v>10370</v>
      </c>
      <c r="J25" s="184">
        <f>VLOOKUP($A25,'End Depths'!$A$1:$Z$148,J$1,FALSE)</f>
        <v>7053</v>
      </c>
      <c r="K25" s="184">
        <f>VLOOKUP($A25,'End Depths'!$A$1:$Z$148,K$1,FALSE)</f>
        <v>23402</v>
      </c>
      <c r="L25" s="184">
        <f>VLOOKUP($A25,'End Depths'!$A$1:$Z$148,L$1,FALSE)</f>
        <v>0</v>
      </c>
      <c r="M25" s="184">
        <f>VLOOKUP($A25,'End Depths'!$A$1:$Z$148,M$1,FALSE)</f>
        <v>0</v>
      </c>
      <c r="N25" s="184">
        <f>VLOOKUP($A25,'End Depths'!$A$1:$Z$148,N$1,FALSE)</f>
        <v>23277</v>
      </c>
      <c r="O25" s="184">
        <f>VLOOKUP($A25,'End Depths'!$A$1:$Z$148,O$1,FALSE)</f>
        <v>25775</v>
      </c>
      <c r="P25" s="184">
        <f>VLOOKUP($A25,'End Depths'!$A$1:$Z$148,P$1,FALSE)</f>
        <v>25640</v>
      </c>
      <c r="Q25" s="184">
        <f>VLOOKUP($A25,'End Depths'!$A$1:$Z$148,Q$1,FALSE)</f>
        <v>0</v>
      </c>
      <c r="R25" s="184">
        <f>VLOOKUP($A25,'End Depths'!$A$1:$Z$148,R$1,FALSE)</f>
        <v>0</v>
      </c>
      <c r="S25" s="184">
        <f>VLOOKUP($A25,'End Depths'!$A$1:$Z$148,S$1,FALSE)</f>
        <v>22890</v>
      </c>
      <c r="T25" s="184">
        <f>VLOOKUP($A25,'End Depths'!$A$1:$Z$148,T$1,FALSE)</f>
        <v>28712</v>
      </c>
      <c r="U25" s="184">
        <f>VLOOKUP($A25,'End Depths'!$A$1:$Z$148,U$1,FALSE)</f>
        <v>28707</v>
      </c>
      <c r="V25" s="184">
        <f>VLOOKUP($A25,'End Depths'!$A$1:$Z$148,V$1,FALSE)</f>
        <v>0</v>
      </c>
      <c r="W25" s="184">
        <f>VLOOKUP($A25,'End Depths'!$A$1:$Z$148,W$1,FALSE)</f>
        <v>0</v>
      </c>
      <c r="X25" s="184">
        <f>VLOOKUP($A25,'End Depths'!$A$1:$Z$148,X$1,FALSE)</f>
        <v>0</v>
      </c>
      <c r="Y25" s="184">
        <f>VLOOKUP($A25,'End Depths'!$A$1:$Z$148,Y$1,FALSE)</f>
        <v>24876</v>
      </c>
      <c r="Z25" s="184">
        <f>VLOOKUP($A25,'End Depths'!$A$1:$Z$148,Z$1,FALSE)</f>
        <v>0</v>
      </c>
      <c r="AA25" s="184">
        <f>VLOOKUP($A25,'End Depths'!$A$1:$Z$148,AA$1,FALSE)</f>
        <v>0</v>
      </c>
      <c r="AB25" s="184">
        <f>VLOOKUP($A25,'End Depths'!$A$1:$Z$148,AB$1,FALSE)</f>
        <v>0</v>
      </c>
    </row>
    <row r="26" spans="1:28">
      <c r="A26" s="622"/>
      <c r="B26" s="185" t="s">
        <v>172</v>
      </c>
      <c r="C26" s="186">
        <v>0</v>
      </c>
      <c r="D26" s="187">
        <f>VLOOKUP($A25,Days!$A$1:$Z$148,D$1,FALSE)</f>
        <v>5.58</v>
      </c>
      <c r="E26" s="187">
        <f>VLOOKUP($A25,Days!$A$1:$Z$148,E$1,FALSE)</f>
        <v>1.54</v>
      </c>
      <c r="F26" s="187">
        <f>VLOOKUP($A25,Days!$A$1:$Z$148,F$1,FALSE)</f>
        <v>0</v>
      </c>
      <c r="G26" s="187">
        <f>VLOOKUP($A25,Days!$A$1:$Z$148,G$1,FALSE)</f>
        <v>0</v>
      </c>
      <c r="H26" s="187">
        <f>VLOOKUP($A25,Days!$A$1:$Z$148,H$1,FALSE)</f>
        <v>5.08</v>
      </c>
      <c r="I26" s="187">
        <f>VLOOKUP($A25,Days!$A$1:$Z$148,I$1,FALSE)</f>
        <v>1.67</v>
      </c>
      <c r="J26" s="187">
        <f>VLOOKUP($A25,Days!$A$1:$Z$148,J$1,FALSE)</f>
        <v>3.67</v>
      </c>
      <c r="K26" s="187">
        <f>VLOOKUP($A25,Days!$A$1:$Z$148,K$1,FALSE)</f>
        <v>33.1</v>
      </c>
      <c r="L26" s="187">
        <f>VLOOKUP($A25,Days!$A$1:$Z$148,L$1,FALSE)</f>
        <v>0</v>
      </c>
      <c r="M26" s="187">
        <f>VLOOKUP($A25,Days!$A$1:$Z$148,M$1,FALSE)</f>
        <v>0</v>
      </c>
      <c r="N26" s="187">
        <f>VLOOKUP($A25,Days!$A$1:$Z$148,N$1,FALSE)</f>
        <v>3.96</v>
      </c>
      <c r="O26" s="187">
        <f>VLOOKUP($A25,Days!$A$1:$Z$148,O$1,FALSE)</f>
        <v>6</v>
      </c>
      <c r="P26" s="187">
        <f>VLOOKUP($A25,Days!$A$1:$Z$148,P$1,FALSE)</f>
        <v>2.54</v>
      </c>
      <c r="Q26" s="187">
        <f>VLOOKUP($A25,Days!$A$1:$Z$148,Q$1,FALSE)</f>
        <v>0</v>
      </c>
      <c r="R26" s="187">
        <f>VLOOKUP($A25,Days!$A$1:$Z$148,R$1,FALSE)</f>
        <v>0</v>
      </c>
      <c r="S26" s="187">
        <f>VLOOKUP($A25,Days!$A$1:$Z$148,S$1,FALSE)</f>
        <v>20.73</v>
      </c>
      <c r="T26" s="187">
        <f>VLOOKUP($A25,Days!$A$1:$Z$148,T$1,FALSE)</f>
        <v>4.62</v>
      </c>
      <c r="U26" s="187">
        <f>VLOOKUP($A25,Days!$A$1:$Z$148,U$1,FALSE)</f>
        <v>4.63</v>
      </c>
      <c r="V26" s="187">
        <f>VLOOKUP($A25,Days!$A$1:$Z$148,V$1,FALSE)</f>
        <v>0</v>
      </c>
      <c r="W26" s="187">
        <f>VLOOKUP($A25,Days!$A$1:$Z$148,W$1,FALSE)</f>
        <v>0</v>
      </c>
      <c r="X26" s="187">
        <f>VLOOKUP($A25,Days!$A$1:$Z$148,X$1,FALSE)</f>
        <v>0</v>
      </c>
      <c r="Y26" s="187">
        <f>VLOOKUP($A25,Days!$A$1:$Z$148,Y$1,FALSE)</f>
        <v>11.63</v>
      </c>
      <c r="Z26" s="187">
        <f>VLOOKUP($A25,Days!$A$1:$Z$148,Z$1,FALSE)</f>
        <v>18.190000000000001</v>
      </c>
      <c r="AA26" s="187">
        <f>VLOOKUP($A25,Days!$A$1:$Z$148,AA$1,FALSE)</f>
        <v>6.96</v>
      </c>
      <c r="AB26" s="187">
        <f>VLOOKUP($A25,Days!$A$1:$Z$148,AB$1,FALSE)</f>
        <v>0.23</v>
      </c>
    </row>
    <row r="27" spans="1:28">
      <c r="A27" s="622"/>
      <c r="B27" s="188" t="s">
        <v>372</v>
      </c>
      <c r="C27" s="189">
        <f>C25</f>
        <v>7053</v>
      </c>
      <c r="D27" s="190">
        <f>D25</f>
        <v>7053</v>
      </c>
      <c r="E27" s="190">
        <f t="shared" ref="E27:AB27" si="11">MAX(E25,D27)</f>
        <v>7361</v>
      </c>
      <c r="F27" s="190">
        <f t="shared" si="11"/>
        <v>7361</v>
      </c>
      <c r="G27" s="190">
        <f t="shared" si="11"/>
        <v>7361</v>
      </c>
      <c r="H27" s="190">
        <f t="shared" si="11"/>
        <v>10453</v>
      </c>
      <c r="I27" s="190">
        <f t="shared" si="11"/>
        <v>10453</v>
      </c>
      <c r="J27" s="190">
        <f t="shared" si="11"/>
        <v>10453</v>
      </c>
      <c r="K27" s="190">
        <f t="shared" si="11"/>
        <v>23402</v>
      </c>
      <c r="L27" s="190">
        <f t="shared" si="11"/>
        <v>23402</v>
      </c>
      <c r="M27" s="190">
        <f t="shared" si="11"/>
        <v>23402</v>
      </c>
      <c r="N27" s="190">
        <f t="shared" si="11"/>
        <v>23402</v>
      </c>
      <c r="O27" s="190">
        <f t="shared" si="11"/>
        <v>25775</v>
      </c>
      <c r="P27" s="190">
        <f t="shared" si="11"/>
        <v>25775</v>
      </c>
      <c r="Q27" s="190">
        <f t="shared" si="11"/>
        <v>25775</v>
      </c>
      <c r="R27" s="190">
        <f t="shared" si="11"/>
        <v>25775</v>
      </c>
      <c r="S27" s="190">
        <f t="shared" si="11"/>
        <v>25775</v>
      </c>
      <c r="T27" s="190">
        <f t="shared" si="11"/>
        <v>28712</v>
      </c>
      <c r="U27" s="190">
        <f t="shared" si="11"/>
        <v>28712</v>
      </c>
      <c r="V27" s="190">
        <f t="shared" si="11"/>
        <v>28712</v>
      </c>
      <c r="W27" s="190">
        <f t="shared" si="11"/>
        <v>28712</v>
      </c>
      <c r="X27" s="190">
        <f t="shared" si="11"/>
        <v>28712</v>
      </c>
      <c r="Y27" s="190">
        <f t="shared" si="11"/>
        <v>28712</v>
      </c>
      <c r="Z27" s="190">
        <f t="shared" si="11"/>
        <v>28712</v>
      </c>
      <c r="AA27" s="190">
        <f t="shared" si="11"/>
        <v>28712</v>
      </c>
      <c r="AB27" s="190">
        <f t="shared" si="11"/>
        <v>28712</v>
      </c>
    </row>
    <row r="28" spans="1:28" ht="15" thickBot="1">
      <c r="A28" s="623"/>
      <c r="B28" s="191" t="s">
        <v>373</v>
      </c>
      <c r="C28" s="192">
        <f>C26</f>
        <v>0</v>
      </c>
      <c r="D28" s="193">
        <f>D26+C28</f>
        <v>5.58</v>
      </c>
      <c r="E28" s="193">
        <f t="shared" ref="E28:AB28" si="12">E26+D28</f>
        <v>7.12</v>
      </c>
      <c r="F28" s="193">
        <f t="shared" si="12"/>
        <v>7.12</v>
      </c>
      <c r="G28" s="193">
        <f t="shared" si="12"/>
        <v>7.12</v>
      </c>
      <c r="H28" s="193">
        <f t="shared" si="12"/>
        <v>12.2</v>
      </c>
      <c r="I28" s="193">
        <f t="shared" si="12"/>
        <v>13.87</v>
      </c>
      <c r="J28" s="193">
        <f t="shared" si="12"/>
        <v>17.54</v>
      </c>
      <c r="K28" s="193">
        <f t="shared" si="12"/>
        <v>50.64</v>
      </c>
      <c r="L28" s="193">
        <f t="shared" si="12"/>
        <v>50.64</v>
      </c>
      <c r="M28" s="193">
        <f t="shared" si="12"/>
        <v>50.64</v>
      </c>
      <c r="N28" s="193">
        <f t="shared" si="12"/>
        <v>54.6</v>
      </c>
      <c r="O28" s="193">
        <f t="shared" si="12"/>
        <v>60.6</v>
      </c>
      <c r="P28" s="193">
        <f t="shared" si="12"/>
        <v>63.14</v>
      </c>
      <c r="Q28" s="193">
        <f t="shared" si="12"/>
        <v>63.14</v>
      </c>
      <c r="R28" s="193">
        <f t="shared" si="12"/>
        <v>63.14</v>
      </c>
      <c r="S28" s="193">
        <f t="shared" si="12"/>
        <v>83.87</v>
      </c>
      <c r="T28" s="193">
        <f t="shared" si="12"/>
        <v>88.490000000000009</v>
      </c>
      <c r="U28" s="193">
        <f t="shared" si="12"/>
        <v>93.12</v>
      </c>
      <c r="V28" s="193">
        <f t="shared" si="12"/>
        <v>93.12</v>
      </c>
      <c r="W28" s="193">
        <f t="shared" si="12"/>
        <v>93.12</v>
      </c>
      <c r="X28" s="193">
        <f t="shared" si="12"/>
        <v>93.12</v>
      </c>
      <c r="Y28" s="193">
        <f t="shared" si="12"/>
        <v>104.75</v>
      </c>
      <c r="Z28" s="193">
        <f t="shared" si="12"/>
        <v>122.94</v>
      </c>
      <c r="AA28" s="193">
        <f t="shared" si="12"/>
        <v>129.9</v>
      </c>
      <c r="AB28" s="194">
        <f t="shared" si="12"/>
        <v>130.13</v>
      </c>
    </row>
    <row r="29" spans="1:28">
      <c r="A29" s="621" t="str">
        <f>'User Inputs'!D16</f>
        <v>Tahiti IS001</v>
      </c>
      <c r="B29" s="182" t="s">
        <v>371</v>
      </c>
      <c r="C29" s="183">
        <f>D29</f>
        <v>4383</v>
      </c>
      <c r="D29" s="184">
        <f>VLOOKUP($A29,'End Depths'!$A$1:$Z$148,D$1,FALSE)</f>
        <v>4383</v>
      </c>
      <c r="E29" s="184">
        <f>VLOOKUP($A29,'End Depths'!$A$1:$Z$148,E$1,FALSE)</f>
        <v>4691</v>
      </c>
      <c r="F29" s="184">
        <f>VLOOKUP($A29,'End Depths'!$A$1:$Z$148,F$1,FALSE)</f>
        <v>0</v>
      </c>
      <c r="G29" s="184">
        <f>VLOOKUP($A29,'End Depths'!$A$1:$Z$148,G$1,FALSE)</f>
        <v>0</v>
      </c>
      <c r="H29" s="184">
        <f>VLOOKUP($A29,'End Depths'!$A$1:$Z$148,H$1,FALSE)</f>
        <v>8039</v>
      </c>
      <c r="I29" s="184">
        <f>VLOOKUP($A29,'End Depths'!$A$1:$Z$148,I$1,FALSE)</f>
        <v>8006</v>
      </c>
      <c r="J29" s="184">
        <f>VLOOKUP($A29,'End Depths'!$A$1:$Z$148,J$1,FALSE)</f>
        <v>4291</v>
      </c>
      <c r="K29" s="184">
        <f>VLOOKUP($A29,'End Depths'!$A$1:$Z$148,K$1,FALSE)</f>
        <v>12239</v>
      </c>
      <c r="L29" s="184">
        <f>VLOOKUP($A29,'End Depths'!$A$1:$Z$148,L$1,FALSE)</f>
        <v>12124</v>
      </c>
      <c r="M29" s="184">
        <f>VLOOKUP($A29,'End Depths'!$A$1:$Z$148,M$1,FALSE)</f>
        <v>16400</v>
      </c>
      <c r="N29" s="184">
        <f>VLOOKUP($A29,'End Depths'!$A$1:$Z$148,N$1,FALSE)</f>
        <v>16265</v>
      </c>
      <c r="O29" s="184">
        <f>VLOOKUP($A29,'End Depths'!$A$1:$Z$148,O$1,FALSE)</f>
        <v>21929</v>
      </c>
      <c r="P29" s="184">
        <f>VLOOKUP($A29,'End Depths'!$A$1:$Z$148,P$1,FALSE)</f>
        <v>21805</v>
      </c>
      <c r="Q29" s="184">
        <f>VLOOKUP($A29,'End Depths'!$A$1:$Z$148,Q$1,FALSE)</f>
        <v>26210</v>
      </c>
      <c r="R29" s="184">
        <f>VLOOKUP($A29,'End Depths'!$A$1:$Z$148,R$1,FALSE)</f>
        <v>26210</v>
      </c>
      <c r="S29" s="184">
        <f>VLOOKUP($A29,'End Depths'!$A$1:$Z$148,S$1,FALSE)</f>
        <v>0</v>
      </c>
      <c r="T29" s="184">
        <f>VLOOKUP($A29,'End Depths'!$A$1:$Z$148,T$1,FALSE)</f>
        <v>27806</v>
      </c>
      <c r="U29" s="184">
        <f>VLOOKUP($A29,'End Depths'!$A$1:$Z$148,U$1,FALSE)</f>
        <v>27806</v>
      </c>
      <c r="V29" s="184">
        <f>VLOOKUP($A29,'End Depths'!$A$1:$Z$148,V$1,FALSE)</f>
        <v>28300</v>
      </c>
      <c r="W29" s="184">
        <f>VLOOKUP($A29,'End Depths'!$A$1:$Z$148,W$1,FALSE)</f>
        <v>28300</v>
      </c>
      <c r="X29" s="184">
        <f>VLOOKUP($A29,'End Depths'!$A$1:$Z$148,X$1,FALSE)</f>
        <v>0</v>
      </c>
      <c r="Y29" s="184">
        <f>VLOOKUP($A29,'End Depths'!$A$1:$Z$148,Y$1,FALSE)</f>
        <v>21351</v>
      </c>
      <c r="Z29" s="184">
        <f>VLOOKUP($A29,'End Depths'!$A$1:$Z$148,Z$1,FALSE)</f>
        <v>0</v>
      </c>
      <c r="AA29" s="184">
        <f>VLOOKUP($A29,'End Depths'!$A$1:$Z$148,AA$1,FALSE)</f>
        <v>0</v>
      </c>
      <c r="AB29" s="184">
        <f>VLOOKUP($A29,'End Depths'!$A$1:$Z$148,AB$1,FALSE)</f>
        <v>0</v>
      </c>
    </row>
    <row r="30" spans="1:28">
      <c r="A30" s="622"/>
      <c r="B30" s="185" t="s">
        <v>172</v>
      </c>
      <c r="C30" s="186">
        <v>0</v>
      </c>
      <c r="D30" s="187">
        <f>VLOOKUP($A29,Days!$A$1:$Z$148,D$1,FALSE)</f>
        <v>9.17</v>
      </c>
      <c r="E30" s="187">
        <f>VLOOKUP($A29,Days!$A$1:$Z$148,E$1,FALSE)</f>
        <v>1.08</v>
      </c>
      <c r="F30" s="187">
        <f>VLOOKUP($A29,Days!$A$1:$Z$148,F$1,FALSE)</f>
        <v>0</v>
      </c>
      <c r="G30" s="187">
        <f>VLOOKUP($A29,Days!$A$1:$Z$148,G$1,FALSE)</f>
        <v>0</v>
      </c>
      <c r="H30" s="187">
        <f>VLOOKUP($A29,Days!$A$1:$Z$148,H$1,FALSE)</f>
        <v>2.88</v>
      </c>
      <c r="I30" s="187">
        <f>VLOOKUP($A29,Days!$A$1:$Z$148,I$1,FALSE)</f>
        <v>1.1000000000000001</v>
      </c>
      <c r="J30" s="187">
        <f>VLOOKUP($A29,Days!$A$1:$Z$148,J$1,FALSE)</f>
        <v>3.5</v>
      </c>
      <c r="K30" s="187">
        <f>VLOOKUP($A29,Days!$A$1:$Z$148,K$1,FALSE)</f>
        <v>4.3099999999999996</v>
      </c>
      <c r="L30" s="187">
        <f>VLOOKUP($A29,Days!$A$1:$Z$148,L$1,FALSE)</f>
        <v>3.08</v>
      </c>
      <c r="M30" s="187">
        <f>VLOOKUP($A29,Days!$A$1:$Z$148,M$1,FALSE)</f>
        <v>4.6900000000000004</v>
      </c>
      <c r="N30" s="187">
        <f>VLOOKUP($A29,Days!$A$1:$Z$148,N$1,FALSE)</f>
        <v>4.75</v>
      </c>
      <c r="O30" s="187">
        <f>VLOOKUP($A29,Days!$A$1:$Z$148,O$1,FALSE)</f>
        <v>6.63</v>
      </c>
      <c r="P30" s="187">
        <f>VLOOKUP($A29,Days!$A$1:$Z$148,P$1,FALSE)</f>
        <v>6.25</v>
      </c>
      <c r="Q30" s="187">
        <f>VLOOKUP($A29,Days!$A$1:$Z$148,Q$1,FALSE)</f>
        <v>6.25</v>
      </c>
      <c r="R30" s="187">
        <f>VLOOKUP($A29,Days!$A$1:$Z$148,R$1,FALSE)</f>
        <v>0</v>
      </c>
      <c r="S30" s="187">
        <f>VLOOKUP($A29,Days!$A$1:$Z$148,S$1,FALSE)</f>
        <v>0</v>
      </c>
      <c r="T30" s="187">
        <f>VLOOKUP($A29,Days!$A$1:$Z$148,T$1,FALSE)</f>
        <v>2.94</v>
      </c>
      <c r="U30" s="187">
        <f>VLOOKUP($A29,Days!$A$1:$Z$148,U$1,FALSE)</f>
        <v>5.46</v>
      </c>
      <c r="V30" s="187">
        <f>VLOOKUP($A29,Days!$A$1:$Z$148,V$1,FALSE)</f>
        <v>1.77</v>
      </c>
      <c r="W30" s="187">
        <f>VLOOKUP($A29,Days!$A$1:$Z$148,W$1,FALSE)</f>
        <v>15.21</v>
      </c>
      <c r="X30" s="187">
        <f>VLOOKUP($A29,Days!$A$1:$Z$148,X$1,FALSE)</f>
        <v>0</v>
      </c>
      <c r="Y30" s="187">
        <f>VLOOKUP($A29,Days!$A$1:$Z$148,Y$1,FALSE)</f>
        <v>7.21</v>
      </c>
      <c r="Z30" s="187">
        <f>VLOOKUP($A29,Days!$A$1:$Z$148,Z$1,FALSE)</f>
        <v>3.19</v>
      </c>
      <c r="AA30" s="187">
        <f>VLOOKUP($A29,Days!$A$1:$Z$148,AA$1,FALSE)</f>
        <v>3.23</v>
      </c>
      <c r="AB30" s="187">
        <f>VLOOKUP($A29,Days!$A$1:$Z$148,AB$1,FALSE)</f>
        <v>0</v>
      </c>
    </row>
    <row r="31" spans="1:28">
      <c r="A31" s="622"/>
      <c r="B31" s="188" t="s">
        <v>372</v>
      </c>
      <c r="C31" s="189">
        <f>C29</f>
        <v>4383</v>
      </c>
      <c r="D31" s="190">
        <f>D29</f>
        <v>4383</v>
      </c>
      <c r="E31" s="190">
        <f t="shared" ref="E31:AB31" si="13">MAX(E29,D31)</f>
        <v>4691</v>
      </c>
      <c r="F31" s="190">
        <f t="shared" si="13"/>
        <v>4691</v>
      </c>
      <c r="G31" s="190">
        <f t="shared" si="13"/>
        <v>4691</v>
      </c>
      <c r="H31" s="190">
        <f t="shared" si="13"/>
        <v>8039</v>
      </c>
      <c r="I31" s="190">
        <f t="shared" si="13"/>
        <v>8039</v>
      </c>
      <c r="J31" s="190">
        <f t="shared" si="13"/>
        <v>8039</v>
      </c>
      <c r="K31" s="190">
        <f t="shared" si="13"/>
        <v>12239</v>
      </c>
      <c r="L31" s="190">
        <f t="shared" si="13"/>
        <v>12239</v>
      </c>
      <c r="M31" s="190">
        <f t="shared" si="13"/>
        <v>16400</v>
      </c>
      <c r="N31" s="190">
        <f t="shared" si="13"/>
        <v>16400</v>
      </c>
      <c r="O31" s="190">
        <f t="shared" si="13"/>
        <v>21929</v>
      </c>
      <c r="P31" s="190">
        <f t="shared" si="13"/>
        <v>21929</v>
      </c>
      <c r="Q31" s="190">
        <f t="shared" si="13"/>
        <v>26210</v>
      </c>
      <c r="R31" s="190">
        <f t="shared" si="13"/>
        <v>26210</v>
      </c>
      <c r="S31" s="190">
        <f t="shared" si="13"/>
        <v>26210</v>
      </c>
      <c r="T31" s="190">
        <f t="shared" si="13"/>
        <v>27806</v>
      </c>
      <c r="U31" s="190">
        <f t="shared" si="13"/>
        <v>27806</v>
      </c>
      <c r="V31" s="190">
        <f t="shared" si="13"/>
        <v>28300</v>
      </c>
      <c r="W31" s="190">
        <f t="shared" si="13"/>
        <v>28300</v>
      </c>
      <c r="X31" s="190">
        <f t="shared" si="13"/>
        <v>28300</v>
      </c>
      <c r="Y31" s="190">
        <f t="shared" si="13"/>
        <v>28300</v>
      </c>
      <c r="Z31" s="190">
        <f t="shared" si="13"/>
        <v>28300</v>
      </c>
      <c r="AA31" s="190">
        <f t="shared" si="13"/>
        <v>28300</v>
      </c>
      <c r="AB31" s="190">
        <f t="shared" si="13"/>
        <v>28300</v>
      </c>
    </row>
    <row r="32" spans="1:28" ht="15" thickBot="1">
      <c r="A32" s="623"/>
      <c r="B32" s="191" t="s">
        <v>373</v>
      </c>
      <c r="C32" s="192">
        <f>C30</f>
        <v>0</v>
      </c>
      <c r="D32" s="193">
        <f>D30+C32</f>
        <v>9.17</v>
      </c>
      <c r="E32" s="193">
        <f t="shared" ref="E32:AB32" si="14">E30+D32</f>
        <v>10.25</v>
      </c>
      <c r="F32" s="193">
        <f t="shared" si="14"/>
        <v>10.25</v>
      </c>
      <c r="G32" s="193">
        <f t="shared" si="14"/>
        <v>10.25</v>
      </c>
      <c r="H32" s="193">
        <f t="shared" si="14"/>
        <v>13.129999999999999</v>
      </c>
      <c r="I32" s="193">
        <f t="shared" si="14"/>
        <v>14.229999999999999</v>
      </c>
      <c r="J32" s="193">
        <f t="shared" si="14"/>
        <v>17.729999999999997</v>
      </c>
      <c r="K32" s="193">
        <f t="shared" si="14"/>
        <v>22.039999999999996</v>
      </c>
      <c r="L32" s="193">
        <f t="shared" si="14"/>
        <v>25.119999999999997</v>
      </c>
      <c r="M32" s="193">
        <f t="shared" si="14"/>
        <v>29.81</v>
      </c>
      <c r="N32" s="193">
        <f t="shared" si="14"/>
        <v>34.56</v>
      </c>
      <c r="O32" s="193">
        <f t="shared" si="14"/>
        <v>41.190000000000005</v>
      </c>
      <c r="P32" s="193">
        <f t="shared" si="14"/>
        <v>47.440000000000005</v>
      </c>
      <c r="Q32" s="193">
        <f t="shared" si="14"/>
        <v>53.690000000000005</v>
      </c>
      <c r="R32" s="193">
        <f t="shared" si="14"/>
        <v>53.690000000000005</v>
      </c>
      <c r="S32" s="193">
        <f t="shared" si="14"/>
        <v>53.690000000000005</v>
      </c>
      <c r="T32" s="193">
        <f t="shared" si="14"/>
        <v>56.63</v>
      </c>
      <c r="U32" s="193">
        <f t="shared" si="14"/>
        <v>62.09</v>
      </c>
      <c r="V32" s="193">
        <f t="shared" si="14"/>
        <v>63.860000000000007</v>
      </c>
      <c r="W32" s="193">
        <f t="shared" si="14"/>
        <v>79.070000000000007</v>
      </c>
      <c r="X32" s="193">
        <f t="shared" si="14"/>
        <v>79.070000000000007</v>
      </c>
      <c r="Y32" s="193">
        <f t="shared" si="14"/>
        <v>86.28</v>
      </c>
      <c r="Z32" s="193">
        <f t="shared" si="14"/>
        <v>89.47</v>
      </c>
      <c r="AA32" s="193">
        <f t="shared" si="14"/>
        <v>92.7</v>
      </c>
      <c r="AB32" s="194">
        <f t="shared" si="14"/>
        <v>92.7</v>
      </c>
    </row>
    <row r="33" spans="1:28">
      <c r="A33" s="621" t="str">
        <f>'User Inputs'!D17</f>
        <v>Tahiti IS002</v>
      </c>
      <c r="B33" s="182" t="s">
        <v>371</v>
      </c>
      <c r="C33" s="183">
        <f>D33</f>
        <v>4384</v>
      </c>
      <c r="D33" s="184">
        <f>VLOOKUP($A33,'End Depths'!$A$1:$Z$148,D$1,FALSE)</f>
        <v>4384</v>
      </c>
      <c r="E33" s="184">
        <f>VLOOKUP($A33,'End Depths'!$A$1:$Z$148,E$1,FALSE)</f>
        <v>4692</v>
      </c>
      <c r="F33" s="184">
        <f>VLOOKUP($A33,'End Depths'!$A$1:$Z$148,F$1,FALSE)</f>
        <v>0</v>
      </c>
      <c r="G33" s="184">
        <f>VLOOKUP($A33,'End Depths'!$A$1:$Z$148,G$1,FALSE)</f>
        <v>0</v>
      </c>
      <c r="H33" s="184">
        <f>VLOOKUP($A33,'End Depths'!$A$1:$Z$148,H$1,FALSE)</f>
        <v>8040</v>
      </c>
      <c r="I33" s="184">
        <f>VLOOKUP($A33,'End Depths'!$A$1:$Z$148,I$1,FALSE)</f>
        <v>7992</v>
      </c>
      <c r="J33" s="184">
        <f>VLOOKUP($A33,'End Depths'!$A$1:$Z$148,J$1,FALSE)</f>
        <v>4292</v>
      </c>
      <c r="K33" s="184">
        <f>VLOOKUP($A33,'End Depths'!$A$1:$Z$148,K$1,FALSE)</f>
        <v>12195</v>
      </c>
      <c r="L33" s="184">
        <f>VLOOKUP($A33,'End Depths'!$A$1:$Z$148,L$1,FALSE)</f>
        <v>12083</v>
      </c>
      <c r="M33" s="184">
        <f>VLOOKUP($A33,'End Depths'!$A$1:$Z$148,M$1,FALSE)</f>
        <v>15920</v>
      </c>
      <c r="N33" s="184">
        <f>VLOOKUP($A33,'End Depths'!$A$1:$Z$148,N$1,FALSE)</f>
        <v>15778</v>
      </c>
      <c r="O33" s="184">
        <f>VLOOKUP($A33,'End Depths'!$A$1:$Z$148,O$1,FALSE)</f>
        <v>21369</v>
      </c>
      <c r="P33" s="184">
        <f>VLOOKUP($A33,'End Depths'!$A$1:$Z$148,P$1,FALSE)</f>
        <v>21243</v>
      </c>
      <c r="Q33" s="184">
        <f>VLOOKUP($A33,'End Depths'!$A$1:$Z$148,Q$1,FALSE)</f>
        <v>26412</v>
      </c>
      <c r="R33" s="184">
        <f>VLOOKUP($A33,'End Depths'!$A$1:$Z$148,R$1,FALSE)</f>
        <v>26341</v>
      </c>
      <c r="S33" s="184">
        <f>VLOOKUP($A33,'End Depths'!$A$1:$Z$148,S$1,FALSE)</f>
        <v>0</v>
      </c>
      <c r="T33" s="184">
        <f>VLOOKUP($A33,'End Depths'!$A$1:$Z$148,T$1,FALSE)</f>
        <v>27754</v>
      </c>
      <c r="U33" s="184">
        <f>VLOOKUP($A33,'End Depths'!$A$1:$Z$148,U$1,FALSE)</f>
        <v>27754</v>
      </c>
      <c r="V33" s="184">
        <f>VLOOKUP($A33,'End Depths'!$A$1:$Z$148,V$1,FALSE)</f>
        <v>28200</v>
      </c>
      <c r="W33" s="184">
        <f>VLOOKUP($A33,'End Depths'!$A$1:$Z$148,W$1,FALSE)</f>
        <v>28195</v>
      </c>
      <c r="X33" s="184">
        <f>VLOOKUP($A33,'End Depths'!$A$1:$Z$148,X$1,FALSE)</f>
        <v>0</v>
      </c>
      <c r="Y33" s="184">
        <f>VLOOKUP($A33,'End Depths'!$A$1:$Z$148,Y$1,FALSE)</f>
        <v>20754</v>
      </c>
      <c r="Z33" s="184">
        <f>VLOOKUP($A33,'End Depths'!$A$1:$Z$148,Z$1,FALSE)</f>
        <v>0</v>
      </c>
      <c r="AA33" s="184">
        <f>VLOOKUP($A33,'End Depths'!$A$1:$Z$148,AA$1,FALSE)</f>
        <v>0</v>
      </c>
      <c r="AB33" s="184">
        <f>VLOOKUP($A33,'End Depths'!$A$1:$Z$148,AB$1,FALSE)</f>
        <v>0</v>
      </c>
    </row>
    <row r="34" spans="1:28">
      <c r="A34" s="622"/>
      <c r="B34" s="185" t="s">
        <v>172</v>
      </c>
      <c r="C34" s="186">
        <v>0</v>
      </c>
      <c r="D34" s="187">
        <f>VLOOKUP($A33,Days!$A$1:$Z$148,D$1,FALSE)</f>
        <v>1.75</v>
      </c>
      <c r="E34" s="187">
        <f>VLOOKUP($A33,Days!$A$1:$Z$148,E$1,FALSE)</f>
        <v>1.38</v>
      </c>
      <c r="F34" s="187">
        <f>VLOOKUP($A33,Days!$A$1:$Z$148,F$1,FALSE)</f>
        <v>0</v>
      </c>
      <c r="G34" s="187">
        <f>VLOOKUP($A33,Days!$A$1:$Z$148,G$1,FALSE)</f>
        <v>0</v>
      </c>
      <c r="H34" s="187">
        <f>VLOOKUP($A33,Days!$A$1:$Z$148,H$1,FALSE)</f>
        <v>1.94</v>
      </c>
      <c r="I34" s="187">
        <f>VLOOKUP($A33,Days!$A$1:$Z$148,I$1,FALSE)</f>
        <v>3.69</v>
      </c>
      <c r="J34" s="187">
        <f>VLOOKUP($A33,Days!$A$1:$Z$148,J$1,FALSE)</f>
        <v>32.96</v>
      </c>
      <c r="K34" s="187">
        <f>VLOOKUP($A33,Days!$A$1:$Z$148,K$1,FALSE)</f>
        <v>3.94</v>
      </c>
      <c r="L34" s="187">
        <f>VLOOKUP($A33,Days!$A$1:$Z$148,L$1,FALSE)</f>
        <v>12.08</v>
      </c>
      <c r="M34" s="187">
        <f>VLOOKUP($A33,Days!$A$1:$Z$148,M$1,FALSE)</f>
        <v>4.8499999999999996</v>
      </c>
      <c r="N34" s="187">
        <f>VLOOKUP($A33,Days!$A$1:$Z$148,N$1,FALSE)</f>
        <v>13</v>
      </c>
      <c r="O34" s="187">
        <f>VLOOKUP($A33,Days!$A$1:$Z$148,O$1,FALSE)</f>
        <v>8.7899999999999991</v>
      </c>
      <c r="P34" s="187">
        <f>VLOOKUP($A33,Days!$A$1:$Z$148,P$1,FALSE)</f>
        <v>6.25</v>
      </c>
      <c r="Q34" s="187">
        <f>VLOOKUP($A33,Days!$A$1:$Z$148,Q$1,FALSE)</f>
        <v>8.6300000000000008</v>
      </c>
      <c r="R34" s="187">
        <f>VLOOKUP($A33,Days!$A$1:$Z$148,R$1,FALSE)</f>
        <v>20.309999999999999</v>
      </c>
      <c r="S34" s="187">
        <f>VLOOKUP($A33,Days!$A$1:$Z$148,S$1,FALSE)</f>
        <v>0</v>
      </c>
      <c r="T34" s="187">
        <f>VLOOKUP($A33,Days!$A$1:$Z$148,T$1,FALSE)</f>
        <v>2.15</v>
      </c>
      <c r="U34" s="187">
        <f>VLOOKUP($A33,Days!$A$1:$Z$148,U$1,FALSE)</f>
        <v>7.85</v>
      </c>
      <c r="V34" s="187">
        <f>VLOOKUP($A33,Days!$A$1:$Z$148,V$1,FALSE)</f>
        <v>3.26</v>
      </c>
      <c r="W34" s="187">
        <f>VLOOKUP($A33,Days!$A$1:$Z$148,W$1,FALSE)</f>
        <v>3.06</v>
      </c>
      <c r="X34" s="187">
        <f>VLOOKUP($A33,Days!$A$1:$Z$148,X$1,FALSE)</f>
        <v>0</v>
      </c>
      <c r="Y34" s="187">
        <f>VLOOKUP($A33,Days!$A$1:$Z$148,Y$1,FALSE)</f>
        <v>7.6</v>
      </c>
      <c r="Z34" s="187">
        <f>VLOOKUP($A33,Days!$A$1:$Z$148,Z$1,FALSE)</f>
        <v>14.85</v>
      </c>
      <c r="AA34" s="187">
        <f>VLOOKUP($A33,Days!$A$1:$Z$148,AA$1,FALSE)</f>
        <v>4.0599999999999996</v>
      </c>
      <c r="AB34" s="187">
        <f>VLOOKUP($A33,Days!$A$1:$Z$148,AB$1,FALSE)</f>
        <v>0</v>
      </c>
    </row>
    <row r="35" spans="1:28">
      <c r="A35" s="622"/>
      <c r="B35" s="188" t="s">
        <v>372</v>
      </c>
      <c r="C35" s="189">
        <f>C33</f>
        <v>4384</v>
      </c>
      <c r="D35" s="190">
        <f>D33</f>
        <v>4384</v>
      </c>
      <c r="E35" s="190">
        <f t="shared" ref="E35:AB35" si="15">MAX(E33,D35)</f>
        <v>4692</v>
      </c>
      <c r="F35" s="190">
        <f t="shared" si="15"/>
        <v>4692</v>
      </c>
      <c r="G35" s="190">
        <f t="shared" si="15"/>
        <v>4692</v>
      </c>
      <c r="H35" s="190">
        <f t="shared" si="15"/>
        <v>8040</v>
      </c>
      <c r="I35" s="190">
        <f t="shared" si="15"/>
        <v>8040</v>
      </c>
      <c r="J35" s="190">
        <f t="shared" si="15"/>
        <v>8040</v>
      </c>
      <c r="K35" s="190">
        <f t="shared" si="15"/>
        <v>12195</v>
      </c>
      <c r="L35" s="190">
        <f t="shared" si="15"/>
        <v>12195</v>
      </c>
      <c r="M35" s="190">
        <f t="shared" si="15"/>
        <v>15920</v>
      </c>
      <c r="N35" s="190">
        <f t="shared" si="15"/>
        <v>15920</v>
      </c>
      <c r="O35" s="190">
        <f t="shared" si="15"/>
        <v>21369</v>
      </c>
      <c r="P35" s="190">
        <f t="shared" si="15"/>
        <v>21369</v>
      </c>
      <c r="Q35" s="190">
        <f t="shared" si="15"/>
        <v>26412</v>
      </c>
      <c r="R35" s="190">
        <f t="shared" si="15"/>
        <v>26412</v>
      </c>
      <c r="S35" s="190">
        <f t="shared" si="15"/>
        <v>26412</v>
      </c>
      <c r="T35" s="190">
        <f t="shared" si="15"/>
        <v>27754</v>
      </c>
      <c r="U35" s="190">
        <f t="shared" si="15"/>
        <v>27754</v>
      </c>
      <c r="V35" s="190">
        <f t="shared" si="15"/>
        <v>28200</v>
      </c>
      <c r="W35" s="190">
        <f t="shared" si="15"/>
        <v>28200</v>
      </c>
      <c r="X35" s="190">
        <f t="shared" si="15"/>
        <v>28200</v>
      </c>
      <c r="Y35" s="190">
        <f t="shared" si="15"/>
        <v>28200</v>
      </c>
      <c r="Z35" s="190">
        <f t="shared" si="15"/>
        <v>28200</v>
      </c>
      <c r="AA35" s="190">
        <f t="shared" si="15"/>
        <v>28200</v>
      </c>
      <c r="AB35" s="190">
        <f t="shared" si="15"/>
        <v>28200</v>
      </c>
    </row>
    <row r="36" spans="1:28" ht="15" thickBot="1">
      <c r="A36" s="623"/>
      <c r="B36" s="191" t="s">
        <v>373</v>
      </c>
      <c r="C36" s="192">
        <f>C34</f>
        <v>0</v>
      </c>
      <c r="D36" s="193">
        <f>D34+C36</f>
        <v>1.75</v>
      </c>
      <c r="E36" s="193">
        <f t="shared" ref="E36:AB36" si="16">E34+D36</f>
        <v>3.13</v>
      </c>
      <c r="F36" s="193">
        <f t="shared" si="16"/>
        <v>3.13</v>
      </c>
      <c r="G36" s="193">
        <f t="shared" si="16"/>
        <v>3.13</v>
      </c>
      <c r="H36" s="193">
        <f t="shared" si="16"/>
        <v>5.07</v>
      </c>
      <c r="I36" s="193">
        <f t="shared" si="16"/>
        <v>8.76</v>
      </c>
      <c r="J36" s="193">
        <f t="shared" si="16"/>
        <v>41.72</v>
      </c>
      <c r="K36" s="193">
        <f t="shared" si="16"/>
        <v>45.66</v>
      </c>
      <c r="L36" s="193">
        <f t="shared" si="16"/>
        <v>57.739999999999995</v>
      </c>
      <c r="M36" s="193">
        <f t="shared" si="16"/>
        <v>62.589999999999996</v>
      </c>
      <c r="N36" s="193">
        <f t="shared" si="16"/>
        <v>75.59</v>
      </c>
      <c r="O36" s="193">
        <f t="shared" si="16"/>
        <v>84.38</v>
      </c>
      <c r="P36" s="193">
        <f t="shared" si="16"/>
        <v>90.63</v>
      </c>
      <c r="Q36" s="193">
        <f t="shared" si="16"/>
        <v>99.259999999999991</v>
      </c>
      <c r="R36" s="193">
        <f t="shared" si="16"/>
        <v>119.57</v>
      </c>
      <c r="S36" s="193">
        <f t="shared" si="16"/>
        <v>119.57</v>
      </c>
      <c r="T36" s="193">
        <f t="shared" si="16"/>
        <v>121.72</v>
      </c>
      <c r="U36" s="193">
        <f t="shared" si="16"/>
        <v>129.57</v>
      </c>
      <c r="V36" s="193">
        <f t="shared" si="16"/>
        <v>132.82999999999998</v>
      </c>
      <c r="W36" s="193">
        <f t="shared" si="16"/>
        <v>135.88999999999999</v>
      </c>
      <c r="X36" s="193">
        <f t="shared" si="16"/>
        <v>135.88999999999999</v>
      </c>
      <c r="Y36" s="193">
        <f t="shared" si="16"/>
        <v>143.48999999999998</v>
      </c>
      <c r="Z36" s="193">
        <f t="shared" si="16"/>
        <v>158.33999999999997</v>
      </c>
      <c r="AA36" s="193">
        <f t="shared" si="16"/>
        <v>162.39999999999998</v>
      </c>
      <c r="AB36" s="194">
        <f t="shared" si="16"/>
        <v>162.39999999999998</v>
      </c>
    </row>
    <row r="37" spans="1:28">
      <c r="A37" s="621" t="str">
        <f>'User Inputs'!D18</f>
        <v>St Malo PS004</v>
      </c>
      <c r="B37" s="182" t="s">
        <v>371</v>
      </c>
      <c r="C37" s="183">
        <f>D37</f>
        <v>7127</v>
      </c>
      <c r="D37" s="184">
        <f>VLOOKUP($A37,'End Depths'!$A$1:$Z$148,D$1,FALSE)</f>
        <v>7127</v>
      </c>
      <c r="E37" s="184">
        <f>VLOOKUP($A37,'End Depths'!$A$1:$Z$148,E$1,FALSE)</f>
        <v>7435</v>
      </c>
      <c r="F37" s="184">
        <f>VLOOKUP($A37,'End Depths'!$A$1:$Z$148,F$1,FALSE)</f>
        <v>0</v>
      </c>
      <c r="G37" s="184">
        <f>VLOOKUP($A37,'End Depths'!$A$1:$Z$148,G$1,FALSE)</f>
        <v>0</v>
      </c>
      <c r="H37" s="184">
        <f>VLOOKUP($A37,'End Depths'!$A$1:$Z$148,H$1,FALSE)</f>
        <v>10556</v>
      </c>
      <c r="I37" s="184">
        <f>VLOOKUP($A37,'End Depths'!$A$1:$Z$148,I$1,FALSE)</f>
        <v>10506</v>
      </c>
      <c r="J37" s="184">
        <f>VLOOKUP($A37,'End Depths'!$A$1:$Z$148,J$1,FALSE)</f>
        <v>7127</v>
      </c>
      <c r="K37" s="184">
        <f>VLOOKUP($A37,'End Depths'!$A$1:$Z$148,K$1,FALSE)</f>
        <v>23326</v>
      </c>
      <c r="L37" s="184">
        <f>VLOOKUP($A37,'End Depths'!$A$1:$Z$148,L$1,FALSE)</f>
        <v>0</v>
      </c>
      <c r="M37" s="184">
        <f>VLOOKUP($A37,'End Depths'!$A$1:$Z$148,M$1,FALSE)</f>
        <v>0</v>
      </c>
      <c r="N37" s="184">
        <f>VLOOKUP($A37,'End Depths'!$A$1:$Z$148,N$1,FALSE)</f>
        <v>23214</v>
      </c>
      <c r="O37" s="184">
        <f>VLOOKUP($A37,'End Depths'!$A$1:$Z$148,O$1,FALSE)</f>
        <v>25072</v>
      </c>
      <c r="P37" s="184">
        <f>VLOOKUP($A37,'End Depths'!$A$1:$Z$148,P$1,FALSE)</f>
        <v>24977</v>
      </c>
      <c r="Q37" s="184">
        <f>VLOOKUP($A37,'End Depths'!$A$1:$Z$148,Q$1,FALSE)</f>
        <v>0</v>
      </c>
      <c r="R37" s="184">
        <f>VLOOKUP($A37,'End Depths'!$A$1:$Z$148,R$1,FALSE)</f>
        <v>0</v>
      </c>
      <c r="S37" s="184">
        <f>VLOOKUP($A37,'End Depths'!$A$1:$Z$148,S$1,FALSE)</f>
        <v>0</v>
      </c>
      <c r="T37" s="184">
        <f>VLOOKUP($A37,'End Depths'!$A$1:$Z$148,T$1,FALSE)</f>
        <v>28702</v>
      </c>
      <c r="U37" s="184">
        <f>VLOOKUP($A37,'End Depths'!$A$1:$Z$148,U$1,FALSE)</f>
        <v>28700</v>
      </c>
      <c r="V37" s="184">
        <f>VLOOKUP($A37,'End Depths'!$A$1:$Z$148,V$1,FALSE)</f>
        <v>0</v>
      </c>
      <c r="W37" s="184">
        <f>VLOOKUP($A37,'End Depths'!$A$1:$Z$148,W$1,FALSE)</f>
        <v>0</v>
      </c>
      <c r="X37" s="184">
        <f>VLOOKUP($A37,'End Depths'!$A$1:$Z$148,X$1,FALSE)</f>
        <v>0</v>
      </c>
      <c r="Y37" s="184">
        <f>VLOOKUP($A37,'End Depths'!$A$1:$Z$148,Y$1,FALSE)</f>
        <v>24510</v>
      </c>
      <c r="Z37" s="184">
        <f>VLOOKUP($A37,'End Depths'!$A$1:$Z$148,Z$1,FALSE)</f>
        <v>0</v>
      </c>
      <c r="AA37" s="184">
        <f>VLOOKUP($A37,'End Depths'!$A$1:$Z$148,AA$1,FALSE)</f>
        <v>0</v>
      </c>
      <c r="AB37" s="184">
        <f>VLOOKUP($A37,'End Depths'!$A$1:$Z$148,AB$1,FALSE)</f>
        <v>0</v>
      </c>
    </row>
    <row r="38" spans="1:28">
      <c r="A38" s="622"/>
      <c r="B38" s="185" t="s">
        <v>172</v>
      </c>
      <c r="C38" s="186">
        <v>0</v>
      </c>
      <c r="D38" s="187">
        <f>VLOOKUP($A37,Days!$A$1:$Z$148,D$1,FALSE)</f>
        <v>5.83</v>
      </c>
      <c r="E38" s="187">
        <f>VLOOKUP($A37,Days!$A$1:$Z$148,E$1,FALSE)</f>
        <v>2.1</v>
      </c>
      <c r="F38" s="187">
        <f>VLOOKUP($A37,Days!$A$1:$Z$148,F$1,FALSE)</f>
        <v>0</v>
      </c>
      <c r="G38" s="187">
        <f>VLOOKUP($A37,Days!$A$1:$Z$148,G$1,FALSE)</f>
        <v>0</v>
      </c>
      <c r="H38" s="187">
        <f>VLOOKUP($A37,Days!$A$1:$Z$148,H$1,FALSE)</f>
        <v>5.08</v>
      </c>
      <c r="I38" s="187">
        <f>VLOOKUP($A37,Days!$A$1:$Z$148,I$1,FALSE)</f>
        <v>4.17</v>
      </c>
      <c r="J38" s="187">
        <f>VLOOKUP($A37,Days!$A$1:$Z$148,J$1,FALSE)</f>
        <v>4.46</v>
      </c>
      <c r="K38" s="187">
        <f>VLOOKUP($A37,Days!$A$1:$Z$148,K$1,FALSE)</f>
        <v>17.170000000000002</v>
      </c>
      <c r="L38" s="187">
        <f>VLOOKUP($A37,Days!$A$1:$Z$148,L$1,FALSE)</f>
        <v>0</v>
      </c>
      <c r="M38" s="187">
        <f>VLOOKUP($A37,Days!$A$1:$Z$148,M$1,FALSE)</f>
        <v>0</v>
      </c>
      <c r="N38" s="187">
        <f>VLOOKUP($A37,Days!$A$1:$Z$148,N$1,FALSE)</f>
        <v>11.54</v>
      </c>
      <c r="O38" s="187">
        <f>VLOOKUP($A37,Days!$A$1:$Z$148,O$1,FALSE)</f>
        <v>3.71</v>
      </c>
      <c r="P38" s="187">
        <f>VLOOKUP($A37,Days!$A$1:$Z$148,P$1,FALSE)</f>
        <v>5.0599999999999996</v>
      </c>
      <c r="Q38" s="187">
        <f>VLOOKUP($A37,Days!$A$1:$Z$148,Q$1,FALSE)</f>
        <v>0</v>
      </c>
      <c r="R38" s="187">
        <f>VLOOKUP($A37,Days!$A$1:$Z$148,R$1,FALSE)</f>
        <v>0</v>
      </c>
      <c r="S38" s="187">
        <f>VLOOKUP($A37,Days!$A$1:$Z$148,S$1,FALSE)</f>
        <v>0</v>
      </c>
      <c r="T38" s="187">
        <f>VLOOKUP($A37,Days!$A$1:$Z$148,T$1,FALSE)</f>
        <v>4.3499999999999996</v>
      </c>
      <c r="U38" s="187">
        <f>VLOOKUP($A37,Days!$A$1:$Z$148,U$1,FALSE)</f>
        <v>3.33</v>
      </c>
      <c r="V38" s="187">
        <f>VLOOKUP($A37,Days!$A$1:$Z$148,V$1,FALSE)</f>
        <v>0</v>
      </c>
      <c r="W38" s="187">
        <f>VLOOKUP($A37,Days!$A$1:$Z$148,W$1,FALSE)</f>
        <v>0</v>
      </c>
      <c r="X38" s="187">
        <f>VLOOKUP($A37,Days!$A$1:$Z$148,X$1,FALSE)</f>
        <v>0</v>
      </c>
      <c r="Y38" s="187">
        <f>VLOOKUP($A37,Days!$A$1:$Z$148,Y$1,FALSE)</f>
        <v>67.599999999999994</v>
      </c>
      <c r="Z38" s="187">
        <f>VLOOKUP($A37,Days!$A$1:$Z$148,Z$1,FALSE)</f>
        <v>1.88</v>
      </c>
      <c r="AA38" s="187">
        <f>VLOOKUP($A37,Days!$A$1:$Z$148,AA$1,FALSE)</f>
        <v>1.06</v>
      </c>
      <c r="AB38" s="187">
        <f>VLOOKUP($A37,Days!$A$1:$Z$148,AB$1,FALSE)</f>
        <v>0.81</v>
      </c>
    </row>
    <row r="39" spans="1:28">
      <c r="A39" s="622"/>
      <c r="B39" s="188" t="s">
        <v>372</v>
      </c>
      <c r="C39" s="189">
        <f>C37</f>
        <v>7127</v>
      </c>
      <c r="D39" s="190">
        <f>D37</f>
        <v>7127</v>
      </c>
      <c r="E39" s="190">
        <f t="shared" ref="E39:AB39" si="17">MAX(E37,D39)</f>
        <v>7435</v>
      </c>
      <c r="F39" s="190">
        <f t="shared" si="17"/>
        <v>7435</v>
      </c>
      <c r="G39" s="190">
        <f t="shared" si="17"/>
        <v>7435</v>
      </c>
      <c r="H39" s="190">
        <f t="shared" si="17"/>
        <v>10556</v>
      </c>
      <c r="I39" s="190">
        <f t="shared" si="17"/>
        <v>10556</v>
      </c>
      <c r="J39" s="190">
        <f t="shared" si="17"/>
        <v>10556</v>
      </c>
      <c r="K39" s="190">
        <f t="shared" si="17"/>
        <v>23326</v>
      </c>
      <c r="L39" s="190">
        <f t="shared" si="17"/>
        <v>23326</v>
      </c>
      <c r="M39" s="190">
        <f t="shared" si="17"/>
        <v>23326</v>
      </c>
      <c r="N39" s="190">
        <f t="shared" si="17"/>
        <v>23326</v>
      </c>
      <c r="O39" s="190">
        <f t="shared" si="17"/>
        <v>25072</v>
      </c>
      <c r="P39" s="190">
        <f t="shared" si="17"/>
        <v>25072</v>
      </c>
      <c r="Q39" s="190">
        <f t="shared" si="17"/>
        <v>25072</v>
      </c>
      <c r="R39" s="190">
        <f t="shared" si="17"/>
        <v>25072</v>
      </c>
      <c r="S39" s="190">
        <f t="shared" si="17"/>
        <v>25072</v>
      </c>
      <c r="T39" s="190">
        <f t="shared" si="17"/>
        <v>28702</v>
      </c>
      <c r="U39" s="190">
        <f t="shared" si="17"/>
        <v>28702</v>
      </c>
      <c r="V39" s="190">
        <f t="shared" si="17"/>
        <v>28702</v>
      </c>
      <c r="W39" s="190">
        <f t="shared" si="17"/>
        <v>28702</v>
      </c>
      <c r="X39" s="190">
        <f t="shared" si="17"/>
        <v>28702</v>
      </c>
      <c r="Y39" s="190">
        <f t="shared" si="17"/>
        <v>28702</v>
      </c>
      <c r="Z39" s="190">
        <f t="shared" si="17"/>
        <v>28702</v>
      </c>
      <c r="AA39" s="190">
        <f t="shared" si="17"/>
        <v>28702</v>
      </c>
      <c r="AB39" s="190">
        <f t="shared" si="17"/>
        <v>28702</v>
      </c>
    </row>
    <row r="40" spans="1:28" ht="15" thickBot="1">
      <c r="A40" s="623"/>
      <c r="B40" s="191" t="s">
        <v>373</v>
      </c>
      <c r="C40" s="192">
        <f>C38</f>
        <v>0</v>
      </c>
      <c r="D40" s="193">
        <f>D38+C40</f>
        <v>5.83</v>
      </c>
      <c r="E40" s="193">
        <f t="shared" ref="E40:AB40" si="18">E38+D40</f>
        <v>7.93</v>
      </c>
      <c r="F40" s="193">
        <f t="shared" si="18"/>
        <v>7.93</v>
      </c>
      <c r="G40" s="193">
        <f t="shared" si="18"/>
        <v>7.93</v>
      </c>
      <c r="H40" s="193">
        <f t="shared" si="18"/>
        <v>13.01</v>
      </c>
      <c r="I40" s="193">
        <f t="shared" si="18"/>
        <v>17.18</v>
      </c>
      <c r="J40" s="193">
        <f t="shared" si="18"/>
        <v>21.64</v>
      </c>
      <c r="K40" s="193">
        <f t="shared" si="18"/>
        <v>38.81</v>
      </c>
      <c r="L40" s="193">
        <f t="shared" si="18"/>
        <v>38.81</v>
      </c>
      <c r="M40" s="193">
        <f t="shared" si="18"/>
        <v>38.81</v>
      </c>
      <c r="N40" s="193">
        <f t="shared" si="18"/>
        <v>50.35</v>
      </c>
      <c r="O40" s="193">
        <f t="shared" si="18"/>
        <v>54.06</v>
      </c>
      <c r="P40" s="193">
        <f t="shared" si="18"/>
        <v>59.120000000000005</v>
      </c>
      <c r="Q40" s="193">
        <f t="shared" si="18"/>
        <v>59.120000000000005</v>
      </c>
      <c r="R40" s="193">
        <f t="shared" si="18"/>
        <v>59.120000000000005</v>
      </c>
      <c r="S40" s="193">
        <f t="shared" si="18"/>
        <v>59.120000000000005</v>
      </c>
      <c r="T40" s="193">
        <f t="shared" si="18"/>
        <v>63.470000000000006</v>
      </c>
      <c r="U40" s="193">
        <f t="shared" si="18"/>
        <v>66.800000000000011</v>
      </c>
      <c r="V40" s="193">
        <f t="shared" si="18"/>
        <v>66.800000000000011</v>
      </c>
      <c r="W40" s="193">
        <f t="shared" si="18"/>
        <v>66.800000000000011</v>
      </c>
      <c r="X40" s="193">
        <f t="shared" si="18"/>
        <v>66.800000000000011</v>
      </c>
      <c r="Y40" s="193">
        <f t="shared" si="18"/>
        <v>134.4</v>
      </c>
      <c r="Z40" s="193">
        <f t="shared" si="18"/>
        <v>136.28</v>
      </c>
      <c r="AA40" s="193">
        <f t="shared" si="18"/>
        <v>137.34</v>
      </c>
      <c r="AB40" s="194">
        <f t="shared" si="18"/>
        <v>138.15</v>
      </c>
    </row>
    <row r="41" spans="1:28">
      <c r="A41" s="621" t="str">
        <f>'User Inputs'!D19</f>
        <v>Bigfoot 3</v>
      </c>
      <c r="B41" s="182" t="s">
        <v>371</v>
      </c>
      <c r="C41" s="183">
        <f>D41</f>
        <v>5304</v>
      </c>
      <c r="D41" s="184">
        <f>VLOOKUP($A41,'End Depths'!$A$1:$Z$148,D$1,FALSE)</f>
        <v>5304</v>
      </c>
      <c r="E41" s="184">
        <f>VLOOKUP($A41,'End Depths'!$A$1:$Z$148,E$1,FALSE)</f>
        <v>5614</v>
      </c>
      <c r="F41" s="184">
        <f>VLOOKUP($A41,'End Depths'!$A$1:$Z$148,F$1,FALSE)</f>
        <v>0</v>
      </c>
      <c r="G41" s="184">
        <f>VLOOKUP($A41,'End Depths'!$A$1:$Z$148,G$1,FALSE)</f>
        <v>0</v>
      </c>
      <c r="H41" s="184">
        <f>VLOOKUP($A41,'End Depths'!$A$1:$Z$148,H$1,FALSE)</f>
        <v>8580</v>
      </c>
      <c r="I41" s="184">
        <f>VLOOKUP($A41,'End Depths'!$A$1:$Z$148,I$1,FALSE)</f>
        <v>8531</v>
      </c>
      <c r="J41" s="184">
        <f>VLOOKUP($A41,'End Depths'!$A$1:$Z$148,J$1,FALSE)</f>
        <v>5304</v>
      </c>
      <c r="K41" s="184">
        <f>VLOOKUP($A41,'End Depths'!$A$1:$Z$148,K$1,FALSE)</f>
        <v>0</v>
      </c>
      <c r="L41" s="184">
        <f>VLOOKUP($A41,'End Depths'!$A$1:$Z$148,L$1,FALSE)</f>
        <v>0</v>
      </c>
      <c r="M41" s="184">
        <f>VLOOKUP($A41,'End Depths'!$A$1:$Z$148,M$1,FALSE)</f>
        <v>14050</v>
      </c>
      <c r="N41" s="184">
        <f>VLOOKUP($A41,'End Depths'!$A$1:$Z$148,N$1,FALSE)</f>
        <v>13998</v>
      </c>
      <c r="O41" s="184">
        <f>VLOOKUP($A41,'End Depths'!$A$1:$Z$148,O$1,FALSE)</f>
        <v>20199</v>
      </c>
      <c r="P41" s="184">
        <f>VLOOKUP($A41,'End Depths'!$A$1:$Z$148,P$1,FALSE)</f>
        <v>20194</v>
      </c>
      <c r="Q41" s="184">
        <f>VLOOKUP($A41,'End Depths'!$A$1:$Z$148,Q$1,FALSE)</f>
        <v>20900</v>
      </c>
      <c r="R41" s="184">
        <f>VLOOKUP($A41,'End Depths'!$A$1:$Z$148,R$1,FALSE)</f>
        <v>20900</v>
      </c>
      <c r="S41" s="184">
        <f>VLOOKUP($A41,'End Depths'!$A$1:$Z$148,S$1,FALSE)</f>
        <v>0</v>
      </c>
      <c r="T41" s="184">
        <f>VLOOKUP($A41,'End Depths'!$A$1:$Z$148,T$1,FALSE)</f>
        <v>25133</v>
      </c>
      <c r="U41" s="184">
        <f>VLOOKUP($A41,'End Depths'!$A$1:$Z$148,U$1,FALSE)</f>
        <v>0</v>
      </c>
      <c r="V41" s="184">
        <f>VLOOKUP($A41,'End Depths'!$A$1:$Z$148,V$1,FALSE)</f>
        <v>0</v>
      </c>
      <c r="W41" s="184">
        <f>VLOOKUP($A41,'End Depths'!$A$1:$Z$148,W$1,FALSE)</f>
        <v>0</v>
      </c>
      <c r="X41" s="184">
        <f>VLOOKUP($A41,'End Depths'!$A$1:$Z$148,X$1,FALSE)</f>
        <v>0</v>
      </c>
      <c r="Y41" s="184">
        <f>VLOOKUP($A41,'End Depths'!$A$1:$Z$148,Y$1,FALSE)</f>
        <v>0</v>
      </c>
      <c r="Z41" s="184">
        <f>VLOOKUP($A41,'End Depths'!$A$1:$Z$148,Z$1,FALSE)</f>
        <v>0</v>
      </c>
      <c r="AA41" s="184">
        <f>VLOOKUP($A41,'End Depths'!$A$1:$Z$148,AA$1,FALSE)</f>
        <v>0</v>
      </c>
      <c r="AB41" s="184">
        <f>VLOOKUP($A41,'End Depths'!$A$1:$Z$148,AB$1,FALSE)</f>
        <v>0</v>
      </c>
    </row>
    <row r="42" spans="1:28">
      <c r="A42" s="622"/>
      <c r="B42" s="185" t="s">
        <v>172</v>
      </c>
      <c r="C42" s="186">
        <v>0</v>
      </c>
      <c r="D42" s="187">
        <f>VLOOKUP($A41,Days!$A$1:$Z$148,D$1,FALSE)</f>
        <v>8.25</v>
      </c>
      <c r="E42" s="187">
        <f>VLOOKUP($A41,Days!$A$1:$Z$148,E$1,FALSE)</f>
        <v>1.25</v>
      </c>
      <c r="F42" s="187">
        <f>VLOOKUP($A41,Days!$A$1:$Z$148,F$1,FALSE)</f>
        <v>0</v>
      </c>
      <c r="G42" s="187">
        <f>VLOOKUP($A41,Days!$A$1:$Z$148,G$1,FALSE)</f>
        <v>0</v>
      </c>
      <c r="H42" s="187">
        <f>VLOOKUP($A41,Days!$A$1:$Z$148,H$1,FALSE)</f>
        <v>4.63</v>
      </c>
      <c r="I42" s="187">
        <f>VLOOKUP($A41,Days!$A$1:$Z$148,I$1,FALSE)</f>
        <v>1.04</v>
      </c>
      <c r="J42" s="187">
        <f>VLOOKUP($A41,Days!$A$1:$Z$148,J$1,FALSE)</f>
        <v>3.77</v>
      </c>
      <c r="K42" s="187">
        <f>VLOOKUP($A41,Days!$A$1:$Z$148,K$1,FALSE)</f>
        <v>0</v>
      </c>
      <c r="L42" s="187">
        <f>VLOOKUP($A41,Days!$A$1:$Z$148,L$1,FALSE)</f>
        <v>0</v>
      </c>
      <c r="M42" s="187">
        <f>VLOOKUP($A41,Days!$A$1:$Z$148,M$1,FALSE)</f>
        <v>7.71</v>
      </c>
      <c r="N42" s="187">
        <f>VLOOKUP($A41,Days!$A$1:$Z$148,N$1,FALSE)</f>
        <v>6.35</v>
      </c>
      <c r="O42" s="187">
        <f>VLOOKUP($A41,Days!$A$1:$Z$148,O$1,FALSE)</f>
        <v>6.15</v>
      </c>
      <c r="P42" s="187">
        <f>VLOOKUP($A41,Days!$A$1:$Z$148,P$1,FALSE)</f>
        <v>6.58</v>
      </c>
      <c r="Q42" s="187">
        <f>VLOOKUP($A41,Days!$A$1:$Z$148,Q$1,FALSE)</f>
        <v>20.54</v>
      </c>
      <c r="R42" s="187">
        <f>VLOOKUP($A41,Days!$A$1:$Z$148,R$1,FALSE)</f>
        <v>36.270000000000003</v>
      </c>
      <c r="S42" s="187">
        <f>VLOOKUP($A41,Days!$A$1:$Z$148,S$1,FALSE)</f>
        <v>0</v>
      </c>
      <c r="T42" s="187">
        <f>VLOOKUP($A41,Days!$A$1:$Z$148,T$1,FALSE)</f>
        <v>104.92</v>
      </c>
      <c r="U42" s="187">
        <f>VLOOKUP($A41,Days!$A$1:$Z$148,U$1,FALSE)</f>
        <v>0</v>
      </c>
      <c r="V42" s="187">
        <f>VLOOKUP($A41,Days!$A$1:$Z$148,V$1,FALSE)</f>
        <v>0</v>
      </c>
      <c r="W42" s="187">
        <f>VLOOKUP($A41,Days!$A$1:$Z$148,W$1,FALSE)</f>
        <v>0</v>
      </c>
      <c r="X42" s="187">
        <f>VLOOKUP($A41,Days!$A$1:$Z$148,X$1,FALSE)</f>
        <v>0</v>
      </c>
      <c r="Y42" s="187">
        <f>VLOOKUP($A41,Days!$A$1:$Z$148,Y$1,FALSE)</f>
        <v>0</v>
      </c>
      <c r="Z42" s="187">
        <f>VLOOKUP($A41,Days!$A$1:$Z$148,Z$1,FALSE)</f>
        <v>0</v>
      </c>
      <c r="AA42" s="187">
        <f>VLOOKUP($A41,Days!$A$1:$Z$148,AA$1,FALSE)</f>
        <v>10.42</v>
      </c>
      <c r="AB42" s="187">
        <f>VLOOKUP($A41,Days!$A$1:$Z$148,AB$1,FALSE)</f>
        <v>4.04</v>
      </c>
    </row>
    <row r="43" spans="1:28">
      <c r="A43" s="622"/>
      <c r="B43" s="188" t="s">
        <v>372</v>
      </c>
      <c r="C43" s="189">
        <f>C41</f>
        <v>5304</v>
      </c>
      <c r="D43" s="190">
        <f>D41</f>
        <v>5304</v>
      </c>
      <c r="E43" s="190">
        <f t="shared" ref="E43:AB43" si="19">MAX(E41,D43)</f>
        <v>5614</v>
      </c>
      <c r="F43" s="190">
        <f t="shared" si="19"/>
        <v>5614</v>
      </c>
      <c r="G43" s="190">
        <f t="shared" si="19"/>
        <v>5614</v>
      </c>
      <c r="H43" s="190">
        <f t="shared" si="19"/>
        <v>8580</v>
      </c>
      <c r="I43" s="190">
        <f t="shared" si="19"/>
        <v>8580</v>
      </c>
      <c r="J43" s="190">
        <f t="shared" si="19"/>
        <v>8580</v>
      </c>
      <c r="K43" s="190">
        <f t="shared" si="19"/>
        <v>8580</v>
      </c>
      <c r="L43" s="190">
        <f t="shared" si="19"/>
        <v>8580</v>
      </c>
      <c r="M43" s="190">
        <f t="shared" si="19"/>
        <v>14050</v>
      </c>
      <c r="N43" s="190">
        <f t="shared" si="19"/>
        <v>14050</v>
      </c>
      <c r="O43" s="190">
        <f t="shared" si="19"/>
        <v>20199</v>
      </c>
      <c r="P43" s="190">
        <f t="shared" si="19"/>
        <v>20199</v>
      </c>
      <c r="Q43" s="190">
        <f t="shared" si="19"/>
        <v>20900</v>
      </c>
      <c r="R43" s="190">
        <f t="shared" si="19"/>
        <v>20900</v>
      </c>
      <c r="S43" s="190">
        <f t="shared" si="19"/>
        <v>20900</v>
      </c>
      <c r="T43" s="190">
        <f t="shared" si="19"/>
        <v>25133</v>
      </c>
      <c r="U43" s="190">
        <f t="shared" si="19"/>
        <v>25133</v>
      </c>
      <c r="V43" s="190">
        <f t="shared" si="19"/>
        <v>25133</v>
      </c>
      <c r="W43" s="190">
        <f t="shared" si="19"/>
        <v>25133</v>
      </c>
      <c r="X43" s="190">
        <f t="shared" si="19"/>
        <v>25133</v>
      </c>
      <c r="Y43" s="190">
        <f t="shared" si="19"/>
        <v>25133</v>
      </c>
      <c r="Z43" s="190">
        <f t="shared" si="19"/>
        <v>25133</v>
      </c>
      <c r="AA43" s="190">
        <f t="shared" si="19"/>
        <v>25133</v>
      </c>
      <c r="AB43" s="190">
        <f t="shared" si="19"/>
        <v>25133</v>
      </c>
    </row>
    <row r="44" spans="1:28" ht="15" thickBot="1">
      <c r="A44" s="623"/>
      <c r="B44" s="191" t="s">
        <v>373</v>
      </c>
      <c r="C44" s="192">
        <f>C42</f>
        <v>0</v>
      </c>
      <c r="D44" s="193">
        <f>D42+C44</f>
        <v>8.25</v>
      </c>
      <c r="E44" s="193">
        <f t="shared" ref="E44:AB44" si="20">E42+D44</f>
        <v>9.5</v>
      </c>
      <c r="F44" s="193">
        <f t="shared" si="20"/>
        <v>9.5</v>
      </c>
      <c r="G44" s="193">
        <f t="shared" si="20"/>
        <v>9.5</v>
      </c>
      <c r="H44" s="193">
        <f t="shared" si="20"/>
        <v>14.129999999999999</v>
      </c>
      <c r="I44" s="193">
        <f t="shared" si="20"/>
        <v>15.169999999999998</v>
      </c>
      <c r="J44" s="193">
        <f t="shared" si="20"/>
        <v>18.939999999999998</v>
      </c>
      <c r="K44" s="193">
        <f t="shared" si="20"/>
        <v>18.939999999999998</v>
      </c>
      <c r="L44" s="193">
        <f t="shared" si="20"/>
        <v>18.939999999999998</v>
      </c>
      <c r="M44" s="193">
        <f t="shared" si="20"/>
        <v>26.65</v>
      </c>
      <c r="N44" s="193">
        <f t="shared" si="20"/>
        <v>33</v>
      </c>
      <c r="O44" s="193">
        <f t="shared" si="20"/>
        <v>39.15</v>
      </c>
      <c r="P44" s="193">
        <f t="shared" si="20"/>
        <v>45.73</v>
      </c>
      <c r="Q44" s="193">
        <f t="shared" si="20"/>
        <v>66.27</v>
      </c>
      <c r="R44" s="193">
        <f t="shared" si="20"/>
        <v>102.53999999999999</v>
      </c>
      <c r="S44" s="193">
        <f t="shared" si="20"/>
        <v>102.53999999999999</v>
      </c>
      <c r="T44" s="193">
        <f t="shared" si="20"/>
        <v>207.45999999999998</v>
      </c>
      <c r="U44" s="193">
        <f t="shared" si="20"/>
        <v>207.45999999999998</v>
      </c>
      <c r="V44" s="193">
        <f t="shared" si="20"/>
        <v>207.45999999999998</v>
      </c>
      <c r="W44" s="193">
        <f t="shared" si="20"/>
        <v>207.45999999999998</v>
      </c>
      <c r="X44" s="193">
        <f t="shared" si="20"/>
        <v>207.45999999999998</v>
      </c>
      <c r="Y44" s="193">
        <f t="shared" si="20"/>
        <v>207.45999999999998</v>
      </c>
      <c r="Z44" s="193">
        <f t="shared" si="20"/>
        <v>207.45999999999998</v>
      </c>
      <c r="AA44" s="193">
        <f t="shared" si="20"/>
        <v>217.87999999999997</v>
      </c>
      <c r="AB44" s="194">
        <f t="shared" si="20"/>
        <v>221.91999999999996</v>
      </c>
    </row>
    <row r="45" spans="1:28">
      <c r="A45" s="621" t="str">
        <f>'User Inputs'!D20</f>
        <v>Bigfoot A-1</v>
      </c>
      <c r="B45" s="182" t="s">
        <v>371</v>
      </c>
      <c r="C45" s="183">
        <f>D45</f>
        <v>5282</v>
      </c>
      <c r="D45" s="184">
        <f>VLOOKUP($A45,'End Depths'!$A$1:$Z$148,D$1,FALSE)</f>
        <v>5282</v>
      </c>
      <c r="E45" s="184">
        <f>VLOOKUP($A45,'End Depths'!$A$1:$Z$148,E$1,FALSE)</f>
        <v>5589</v>
      </c>
      <c r="F45" s="184">
        <f>VLOOKUP($A45,'End Depths'!$A$1:$Z$148,F$1,FALSE)</f>
        <v>0</v>
      </c>
      <c r="G45" s="184">
        <f>VLOOKUP($A45,'End Depths'!$A$1:$Z$148,G$1,FALSE)</f>
        <v>0</v>
      </c>
      <c r="H45" s="184">
        <f>VLOOKUP($A45,'End Depths'!$A$1:$Z$148,H$1,FALSE)</f>
        <v>8972</v>
      </c>
      <c r="I45" s="184">
        <f>VLOOKUP($A45,'End Depths'!$A$1:$Z$148,I$1,FALSE)</f>
        <v>8924</v>
      </c>
      <c r="J45" s="184">
        <f>VLOOKUP($A45,'End Depths'!$A$1:$Z$148,J$1,FALSE)</f>
        <v>5282</v>
      </c>
      <c r="K45" s="184">
        <f>VLOOKUP($A45,'End Depths'!$A$1:$Z$148,K$1,FALSE)</f>
        <v>16607</v>
      </c>
      <c r="L45" s="184">
        <f>VLOOKUP($A45,'End Depths'!$A$1:$Z$148,L$1,FALSE)</f>
        <v>0</v>
      </c>
      <c r="M45" s="184">
        <f>VLOOKUP($A45,'End Depths'!$A$1:$Z$148,M$1,FALSE)</f>
        <v>0</v>
      </c>
      <c r="N45" s="184">
        <f>VLOOKUP($A45,'End Depths'!$A$1:$Z$148,N$1,FALSE)</f>
        <v>16479</v>
      </c>
      <c r="O45" s="184">
        <f>VLOOKUP($A45,'End Depths'!$A$1:$Z$148,O$1,FALSE)</f>
        <v>21638</v>
      </c>
      <c r="P45" s="184">
        <f>VLOOKUP($A45,'End Depths'!$A$1:$Z$148,P$1,FALSE)</f>
        <v>21440</v>
      </c>
      <c r="Q45" s="184">
        <f>VLOOKUP($A45,'End Depths'!$A$1:$Z$148,Q$1,FALSE)</f>
        <v>0</v>
      </c>
      <c r="R45" s="184">
        <f>VLOOKUP($A45,'End Depths'!$A$1:$Z$148,R$1,FALSE)</f>
        <v>0</v>
      </c>
      <c r="S45" s="184">
        <f>VLOOKUP($A45,'End Depths'!$A$1:$Z$148,S$1,FALSE)</f>
        <v>0</v>
      </c>
      <c r="T45" s="184">
        <f>VLOOKUP($A45,'End Depths'!$A$1:$Z$148,T$1,FALSE)</f>
        <v>24660</v>
      </c>
      <c r="U45" s="184">
        <f>VLOOKUP($A45,'End Depths'!$A$1:$Z$148,U$1,FALSE)</f>
        <v>24591</v>
      </c>
      <c r="V45" s="184">
        <f>VLOOKUP($A45,'End Depths'!$A$1:$Z$148,V$1,FALSE)</f>
        <v>0</v>
      </c>
      <c r="W45" s="184">
        <f>VLOOKUP($A45,'End Depths'!$A$1:$Z$148,W$1,FALSE)</f>
        <v>0</v>
      </c>
      <c r="X45" s="184">
        <f>VLOOKUP($A45,'End Depths'!$A$1:$Z$148,X$1,FALSE)</f>
        <v>0</v>
      </c>
      <c r="Y45" s="184">
        <f>VLOOKUP($A45,'End Depths'!$A$1:$Z$148,Y$1,FALSE)</f>
        <v>20905</v>
      </c>
      <c r="Z45" s="184">
        <f>VLOOKUP($A45,'End Depths'!$A$1:$Z$148,Z$1,FALSE)</f>
        <v>0</v>
      </c>
      <c r="AA45" s="184">
        <f>VLOOKUP($A45,'End Depths'!$A$1:$Z$148,AA$1,FALSE)</f>
        <v>0</v>
      </c>
      <c r="AB45" s="184">
        <f>VLOOKUP($A45,'End Depths'!$A$1:$Z$148,AB$1,FALSE)</f>
        <v>0</v>
      </c>
    </row>
    <row r="46" spans="1:28">
      <c r="A46" s="622"/>
      <c r="B46" s="185" t="s">
        <v>172</v>
      </c>
      <c r="C46" s="186">
        <v>0</v>
      </c>
      <c r="D46" s="187">
        <f>VLOOKUP($A45,Days!$A$1:$Z$148,D$1,FALSE)</f>
        <v>0.56000000000000005</v>
      </c>
      <c r="E46" s="187">
        <f>VLOOKUP($A45,Days!$A$1:$Z$148,E$1,FALSE)</f>
        <v>1.75</v>
      </c>
      <c r="F46" s="187">
        <f>VLOOKUP($A45,Days!$A$1:$Z$148,F$1,FALSE)</f>
        <v>0</v>
      </c>
      <c r="G46" s="187">
        <f>VLOOKUP($A45,Days!$A$1:$Z$148,G$1,FALSE)</f>
        <v>0</v>
      </c>
      <c r="H46" s="187">
        <f>VLOOKUP($A45,Days!$A$1:$Z$148,H$1,FALSE)</f>
        <v>4.13</v>
      </c>
      <c r="I46" s="187">
        <f>VLOOKUP($A45,Days!$A$1:$Z$148,I$1,FALSE)</f>
        <v>0.83</v>
      </c>
      <c r="J46" s="187">
        <f>VLOOKUP($A45,Days!$A$1:$Z$148,J$1,FALSE)</f>
        <v>5</v>
      </c>
      <c r="K46" s="187">
        <f>VLOOKUP($A45,Days!$A$1:$Z$148,K$1,FALSE)</f>
        <v>12.25</v>
      </c>
      <c r="L46" s="187">
        <f>VLOOKUP($A45,Days!$A$1:$Z$148,L$1,FALSE)</f>
        <v>0</v>
      </c>
      <c r="M46" s="187">
        <f>VLOOKUP($A45,Days!$A$1:$Z$148,M$1,FALSE)</f>
        <v>0</v>
      </c>
      <c r="N46" s="187">
        <f>VLOOKUP($A45,Days!$A$1:$Z$148,N$1,FALSE)</f>
        <v>27.17</v>
      </c>
      <c r="O46" s="187">
        <f>VLOOKUP($A45,Days!$A$1:$Z$148,O$1,FALSE)</f>
        <v>7</v>
      </c>
      <c r="P46" s="187">
        <f>VLOOKUP($A45,Days!$A$1:$Z$148,P$1,FALSE)</f>
        <v>9.6</v>
      </c>
      <c r="Q46" s="187">
        <f>VLOOKUP($A45,Days!$A$1:$Z$148,Q$1,FALSE)</f>
        <v>0</v>
      </c>
      <c r="R46" s="187">
        <f>VLOOKUP($A45,Days!$A$1:$Z$148,R$1,FALSE)</f>
        <v>0</v>
      </c>
      <c r="S46" s="187">
        <f>VLOOKUP($A45,Days!$A$1:$Z$148,S$1,FALSE)</f>
        <v>0</v>
      </c>
      <c r="T46" s="187">
        <f>VLOOKUP($A45,Days!$A$1:$Z$148,T$1,FALSE)</f>
        <v>5.56</v>
      </c>
      <c r="U46" s="187">
        <f>VLOOKUP($A45,Days!$A$1:$Z$148,U$1,FALSE)</f>
        <v>38.44</v>
      </c>
      <c r="V46" s="187">
        <f>VLOOKUP($A45,Days!$A$1:$Z$148,V$1,FALSE)</f>
        <v>0</v>
      </c>
      <c r="W46" s="187">
        <f>VLOOKUP($A45,Days!$A$1:$Z$148,W$1,FALSE)</f>
        <v>0</v>
      </c>
      <c r="X46" s="187">
        <f>VLOOKUP($A45,Days!$A$1:$Z$148,X$1,FALSE)</f>
        <v>0</v>
      </c>
      <c r="Y46" s="187">
        <f>VLOOKUP($A45,Days!$A$1:$Z$148,Y$1,FALSE)</f>
        <v>9.06</v>
      </c>
      <c r="Z46" s="187">
        <f>VLOOKUP($A45,Days!$A$1:$Z$148,Z$1,FALSE)</f>
        <v>5.86</v>
      </c>
      <c r="AA46" s="187">
        <f>VLOOKUP($A45,Days!$A$1:$Z$148,AA$1,FALSE)</f>
        <v>2.54</v>
      </c>
      <c r="AB46" s="187">
        <f>VLOOKUP($A45,Days!$A$1:$Z$148,AB$1,FALSE)</f>
        <v>3.08</v>
      </c>
    </row>
    <row r="47" spans="1:28">
      <c r="A47" s="622"/>
      <c r="B47" s="188" t="s">
        <v>372</v>
      </c>
      <c r="C47" s="189">
        <f>C45</f>
        <v>5282</v>
      </c>
      <c r="D47" s="190">
        <f>D45</f>
        <v>5282</v>
      </c>
      <c r="E47" s="190">
        <f t="shared" ref="E47:AB47" si="21">MAX(E45,D47)</f>
        <v>5589</v>
      </c>
      <c r="F47" s="190">
        <f t="shared" si="21"/>
        <v>5589</v>
      </c>
      <c r="G47" s="190">
        <f t="shared" si="21"/>
        <v>5589</v>
      </c>
      <c r="H47" s="190">
        <f t="shared" si="21"/>
        <v>8972</v>
      </c>
      <c r="I47" s="190">
        <f t="shared" si="21"/>
        <v>8972</v>
      </c>
      <c r="J47" s="190">
        <f t="shared" si="21"/>
        <v>8972</v>
      </c>
      <c r="K47" s="190">
        <f t="shared" si="21"/>
        <v>16607</v>
      </c>
      <c r="L47" s="190">
        <f t="shared" si="21"/>
        <v>16607</v>
      </c>
      <c r="M47" s="190">
        <f t="shared" si="21"/>
        <v>16607</v>
      </c>
      <c r="N47" s="190">
        <f t="shared" si="21"/>
        <v>16607</v>
      </c>
      <c r="O47" s="190">
        <f t="shared" si="21"/>
        <v>21638</v>
      </c>
      <c r="P47" s="190">
        <f t="shared" si="21"/>
        <v>21638</v>
      </c>
      <c r="Q47" s="190">
        <f t="shared" si="21"/>
        <v>21638</v>
      </c>
      <c r="R47" s="190">
        <f t="shared" si="21"/>
        <v>21638</v>
      </c>
      <c r="S47" s="190">
        <f t="shared" si="21"/>
        <v>21638</v>
      </c>
      <c r="T47" s="190">
        <f t="shared" si="21"/>
        <v>24660</v>
      </c>
      <c r="U47" s="190">
        <f t="shared" si="21"/>
        <v>24660</v>
      </c>
      <c r="V47" s="190">
        <f t="shared" si="21"/>
        <v>24660</v>
      </c>
      <c r="W47" s="190">
        <f t="shared" si="21"/>
        <v>24660</v>
      </c>
      <c r="X47" s="190">
        <f t="shared" si="21"/>
        <v>24660</v>
      </c>
      <c r="Y47" s="190">
        <f t="shared" si="21"/>
        <v>24660</v>
      </c>
      <c r="Z47" s="190">
        <f t="shared" si="21"/>
        <v>24660</v>
      </c>
      <c r="AA47" s="190">
        <f t="shared" si="21"/>
        <v>24660</v>
      </c>
      <c r="AB47" s="190">
        <f t="shared" si="21"/>
        <v>24660</v>
      </c>
    </row>
    <row r="48" spans="1:28" ht="15" thickBot="1">
      <c r="A48" s="623"/>
      <c r="B48" s="191" t="s">
        <v>373</v>
      </c>
      <c r="C48" s="192">
        <f>C46</f>
        <v>0</v>
      </c>
      <c r="D48" s="193">
        <f>D46+C48</f>
        <v>0.56000000000000005</v>
      </c>
      <c r="E48" s="193">
        <f t="shared" ref="E48:AB48" si="22">E46+D48</f>
        <v>2.31</v>
      </c>
      <c r="F48" s="193">
        <f t="shared" si="22"/>
        <v>2.31</v>
      </c>
      <c r="G48" s="193">
        <f t="shared" si="22"/>
        <v>2.31</v>
      </c>
      <c r="H48" s="193">
        <f t="shared" si="22"/>
        <v>6.4399999999999995</v>
      </c>
      <c r="I48" s="193">
        <f t="shared" si="22"/>
        <v>7.27</v>
      </c>
      <c r="J48" s="193">
        <f t="shared" si="22"/>
        <v>12.27</v>
      </c>
      <c r="K48" s="193">
        <f t="shared" si="22"/>
        <v>24.52</v>
      </c>
      <c r="L48" s="193">
        <f t="shared" si="22"/>
        <v>24.52</v>
      </c>
      <c r="M48" s="193">
        <f t="shared" si="22"/>
        <v>24.52</v>
      </c>
      <c r="N48" s="193">
        <f t="shared" si="22"/>
        <v>51.69</v>
      </c>
      <c r="O48" s="193">
        <f t="shared" si="22"/>
        <v>58.69</v>
      </c>
      <c r="P48" s="193">
        <f t="shared" si="22"/>
        <v>68.289999999999992</v>
      </c>
      <c r="Q48" s="193">
        <f t="shared" si="22"/>
        <v>68.289999999999992</v>
      </c>
      <c r="R48" s="193">
        <f t="shared" si="22"/>
        <v>68.289999999999992</v>
      </c>
      <c r="S48" s="193">
        <f t="shared" si="22"/>
        <v>68.289999999999992</v>
      </c>
      <c r="T48" s="193">
        <f t="shared" si="22"/>
        <v>73.849999999999994</v>
      </c>
      <c r="U48" s="193">
        <f t="shared" si="22"/>
        <v>112.28999999999999</v>
      </c>
      <c r="V48" s="193">
        <f t="shared" si="22"/>
        <v>112.28999999999999</v>
      </c>
      <c r="W48" s="193">
        <f t="shared" si="22"/>
        <v>112.28999999999999</v>
      </c>
      <c r="X48" s="193">
        <f t="shared" si="22"/>
        <v>112.28999999999999</v>
      </c>
      <c r="Y48" s="193">
        <f t="shared" si="22"/>
        <v>121.35</v>
      </c>
      <c r="Z48" s="193">
        <f t="shared" si="22"/>
        <v>127.21</v>
      </c>
      <c r="AA48" s="193">
        <f t="shared" si="22"/>
        <v>129.75</v>
      </c>
      <c r="AB48" s="194">
        <f t="shared" si="22"/>
        <v>132.83000000000001</v>
      </c>
    </row>
    <row r="49" spans="1:28">
      <c r="A49" s="621" t="str">
        <f>'User Inputs'!D21</f>
        <v>Gibson 2</v>
      </c>
      <c r="B49" s="182" t="s">
        <v>371</v>
      </c>
      <c r="C49" s="183">
        <f>D49</f>
        <v>4912</v>
      </c>
      <c r="D49" s="184">
        <f>VLOOKUP($A49,'End Depths'!$A$1:$Z$148,D$1,FALSE)</f>
        <v>4912</v>
      </c>
      <c r="E49" s="184">
        <f>VLOOKUP($A49,'End Depths'!$A$1:$Z$148,E$1,FALSE)</f>
        <v>5226</v>
      </c>
      <c r="F49" s="184">
        <f>VLOOKUP($A49,'End Depths'!$A$1:$Z$148,F$1,FALSE)</f>
        <v>6225</v>
      </c>
      <c r="G49" s="184">
        <f>VLOOKUP($A49,'End Depths'!$A$1:$Z$148,G$1,FALSE)</f>
        <v>6183</v>
      </c>
      <c r="H49" s="184">
        <f>VLOOKUP($A49,'End Depths'!$A$1:$Z$148,H$1,FALSE)</f>
        <v>10500</v>
      </c>
      <c r="I49" s="184">
        <f>VLOOKUP($A49,'End Depths'!$A$1:$Z$148,I$1,FALSE)</f>
        <v>10471</v>
      </c>
      <c r="J49" s="184">
        <f>VLOOKUP($A49,'End Depths'!$A$1:$Z$148,J$1,FALSE)</f>
        <v>4912</v>
      </c>
      <c r="K49" s="184">
        <f>VLOOKUP($A49,'End Depths'!$A$1:$Z$148,K$1,FALSE)</f>
        <v>11910</v>
      </c>
      <c r="L49" s="184">
        <f>VLOOKUP($A49,'End Depths'!$A$1:$Z$148,L$1,FALSE)</f>
        <v>11850</v>
      </c>
      <c r="M49" s="184">
        <f>VLOOKUP($A49,'End Depths'!$A$1:$Z$148,M$1,FALSE)</f>
        <v>20650</v>
      </c>
      <c r="N49" s="184">
        <f>VLOOKUP($A49,'End Depths'!$A$1:$Z$148,N$1,FALSE)</f>
        <v>20512</v>
      </c>
      <c r="O49" s="184">
        <f>VLOOKUP($A49,'End Depths'!$A$1:$Z$148,O$1,FALSE)</f>
        <v>24885</v>
      </c>
      <c r="P49" s="184">
        <f>VLOOKUP($A49,'End Depths'!$A$1:$Z$148,P$1,FALSE)</f>
        <v>24715</v>
      </c>
      <c r="Q49" s="184">
        <f>VLOOKUP($A49,'End Depths'!$A$1:$Z$148,Q$1,FALSE)</f>
        <v>26980</v>
      </c>
      <c r="R49" s="184">
        <f>VLOOKUP($A49,'End Depths'!$A$1:$Z$148,R$1,FALSE)</f>
        <v>26970</v>
      </c>
      <c r="S49" s="184">
        <f>VLOOKUP($A49,'End Depths'!$A$1:$Z$148,S$1,FALSE)</f>
        <v>17980</v>
      </c>
      <c r="T49" s="184">
        <f>VLOOKUP($A49,'End Depths'!$A$1:$Z$148,T$1,FALSE)</f>
        <v>29925</v>
      </c>
      <c r="U49" s="184">
        <f>VLOOKUP($A49,'End Depths'!$A$1:$Z$148,U$1,FALSE)</f>
        <v>0</v>
      </c>
      <c r="V49" s="184">
        <f>VLOOKUP($A49,'End Depths'!$A$1:$Z$148,V$1,FALSE)</f>
        <v>0</v>
      </c>
      <c r="W49" s="184">
        <f>VLOOKUP($A49,'End Depths'!$A$1:$Z$148,W$1,FALSE)</f>
        <v>0</v>
      </c>
      <c r="X49" s="184">
        <f>VLOOKUP($A49,'End Depths'!$A$1:$Z$148,X$1,FALSE)</f>
        <v>0</v>
      </c>
      <c r="Y49" s="184">
        <f>VLOOKUP($A49,'End Depths'!$A$1:$Z$148,Y$1,FALSE)</f>
        <v>0</v>
      </c>
      <c r="Z49" s="184">
        <f>VLOOKUP($A49,'End Depths'!$A$1:$Z$148,Z$1,FALSE)</f>
        <v>0</v>
      </c>
      <c r="AA49" s="184">
        <f>VLOOKUP($A49,'End Depths'!$A$1:$Z$148,AA$1,FALSE)</f>
        <v>0</v>
      </c>
      <c r="AB49" s="184">
        <f>VLOOKUP($A49,'End Depths'!$A$1:$Z$148,AB$1,FALSE)</f>
        <v>0</v>
      </c>
    </row>
    <row r="50" spans="1:28">
      <c r="A50" s="622"/>
      <c r="B50" s="185" t="s">
        <v>172</v>
      </c>
      <c r="C50" s="186">
        <v>0</v>
      </c>
      <c r="D50" s="187">
        <f>VLOOKUP($A49,Days!$A$1:$Z$148,D$1,FALSE)</f>
        <v>5</v>
      </c>
      <c r="E50" s="187">
        <f>VLOOKUP($A49,Days!$A$1:$Z$148,E$1,FALSE)</f>
        <v>0.875</v>
      </c>
      <c r="F50" s="187">
        <f>VLOOKUP($A49,Days!$A$1:$Z$148,F$1,FALSE)</f>
        <v>1.1875</v>
      </c>
      <c r="G50" s="187">
        <f>VLOOKUP($A49,Days!$A$1:$Z$148,G$1,FALSE)</f>
        <v>3</v>
      </c>
      <c r="H50" s="187">
        <f>VLOOKUP($A49,Days!$A$1:$Z$148,H$1,FALSE)</f>
        <v>7.1666666670000003</v>
      </c>
      <c r="I50" s="187">
        <f>VLOOKUP($A49,Days!$A$1:$Z$148,I$1,FALSE)</f>
        <v>2.0208333330000001</v>
      </c>
      <c r="J50" s="187">
        <f>VLOOKUP($A49,Days!$A$1:$Z$148,J$1,FALSE)</f>
        <v>8.7916666669999994</v>
      </c>
      <c r="K50" s="187">
        <f>VLOOKUP($A49,Days!$A$1:$Z$148,K$1,FALSE)</f>
        <v>6.8541666670000003</v>
      </c>
      <c r="L50" s="187">
        <f>VLOOKUP($A49,Days!$A$1:$Z$148,L$1,FALSE)</f>
        <v>4.1041666670000003</v>
      </c>
      <c r="M50" s="187">
        <f>VLOOKUP($A49,Days!$A$1:$Z$148,M$1,FALSE)</f>
        <v>10.29166667</v>
      </c>
      <c r="N50" s="187">
        <f>VLOOKUP($A49,Days!$A$1:$Z$148,N$1,FALSE)</f>
        <v>5.8333333329999997</v>
      </c>
      <c r="O50" s="187">
        <f>VLOOKUP($A49,Days!$A$1:$Z$148,O$1,FALSE)</f>
        <v>6.2708333329999997</v>
      </c>
      <c r="P50" s="187">
        <f>VLOOKUP($A49,Days!$A$1:$Z$148,P$1,FALSE)</f>
        <v>21.020833329999999</v>
      </c>
      <c r="Q50" s="187">
        <f>VLOOKUP($A49,Days!$A$1:$Z$148,Q$1,FALSE)</f>
        <v>9.75</v>
      </c>
      <c r="R50" s="187">
        <f>VLOOKUP($A49,Days!$A$1:$Z$148,R$1,FALSE)</f>
        <v>12.75</v>
      </c>
      <c r="S50" s="187">
        <f>VLOOKUP($A49,Days!$A$1:$Z$148,S$1,FALSE)</f>
        <v>9.1666666669999994</v>
      </c>
      <c r="T50" s="187">
        <f>VLOOKUP($A49,Days!$A$1:$Z$148,T$1,FALSE)</f>
        <v>10.199999999999999</v>
      </c>
      <c r="U50" s="187">
        <f>VLOOKUP($A49,Days!$A$1:$Z$148,U$1,FALSE)</f>
        <v>0</v>
      </c>
      <c r="V50" s="187">
        <f>VLOOKUP($A49,Days!$A$1:$Z$148,V$1,FALSE)</f>
        <v>0</v>
      </c>
      <c r="W50" s="187">
        <f>VLOOKUP($A49,Days!$A$1:$Z$148,W$1,FALSE)</f>
        <v>0</v>
      </c>
      <c r="X50" s="187">
        <f>VLOOKUP($A49,Days!$A$1:$Z$148,X$1,FALSE)</f>
        <v>0</v>
      </c>
      <c r="Y50" s="187">
        <f>VLOOKUP($A49,Days!$A$1:$Z$148,Y$1,FALSE)</f>
        <v>0</v>
      </c>
      <c r="Z50" s="187">
        <f>VLOOKUP($A49,Days!$A$1:$Z$148,Z$1,FALSE)</f>
        <v>9.4479166669999994</v>
      </c>
      <c r="AA50" s="187">
        <f>VLOOKUP($A49,Days!$A$1:$Z$148,AA$1,FALSE)</f>
        <v>9.9791666669999994</v>
      </c>
      <c r="AB50" s="187">
        <f>VLOOKUP($A49,Days!$A$1:$Z$148,AB$1,FALSE)</f>
        <v>2.8125</v>
      </c>
    </row>
    <row r="51" spans="1:28">
      <c r="A51" s="622"/>
      <c r="B51" s="188" t="s">
        <v>372</v>
      </c>
      <c r="C51" s="189">
        <f>C49</f>
        <v>4912</v>
      </c>
      <c r="D51" s="190">
        <f>D49</f>
        <v>4912</v>
      </c>
      <c r="E51" s="190">
        <f t="shared" ref="E51:AB51" si="23">MAX(E49,D51)</f>
        <v>5226</v>
      </c>
      <c r="F51" s="190">
        <f t="shared" si="23"/>
        <v>6225</v>
      </c>
      <c r="G51" s="190">
        <f t="shared" si="23"/>
        <v>6225</v>
      </c>
      <c r="H51" s="190">
        <f t="shared" si="23"/>
        <v>10500</v>
      </c>
      <c r="I51" s="190">
        <f t="shared" si="23"/>
        <v>10500</v>
      </c>
      <c r="J51" s="190">
        <f t="shared" si="23"/>
        <v>10500</v>
      </c>
      <c r="K51" s="190">
        <f t="shared" si="23"/>
        <v>11910</v>
      </c>
      <c r="L51" s="190">
        <f t="shared" si="23"/>
        <v>11910</v>
      </c>
      <c r="M51" s="190">
        <f t="shared" si="23"/>
        <v>20650</v>
      </c>
      <c r="N51" s="190">
        <f t="shared" si="23"/>
        <v>20650</v>
      </c>
      <c r="O51" s="190">
        <f t="shared" si="23"/>
        <v>24885</v>
      </c>
      <c r="P51" s="190">
        <f t="shared" si="23"/>
        <v>24885</v>
      </c>
      <c r="Q51" s="190">
        <f t="shared" si="23"/>
        <v>26980</v>
      </c>
      <c r="R51" s="190">
        <f t="shared" si="23"/>
        <v>26980</v>
      </c>
      <c r="S51" s="190">
        <f t="shared" si="23"/>
        <v>26980</v>
      </c>
      <c r="T51" s="190">
        <f t="shared" si="23"/>
        <v>29925</v>
      </c>
      <c r="U51" s="190">
        <f t="shared" si="23"/>
        <v>29925</v>
      </c>
      <c r="V51" s="190">
        <f t="shared" si="23"/>
        <v>29925</v>
      </c>
      <c r="W51" s="190">
        <f t="shared" si="23"/>
        <v>29925</v>
      </c>
      <c r="X51" s="190">
        <f t="shared" si="23"/>
        <v>29925</v>
      </c>
      <c r="Y51" s="190">
        <f t="shared" si="23"/>
        <v>29925</v>
      </c>
      <c r="Z51" s="190">
        <f t="shared" si="23"/>
        <v>29925</v>
      </c>
      <c r="AA51" s="190">
        <f t="shared" si="23"/>
        <v>29925</v>
      </c>
      <c r="AB51" s="190">
        <f t="shared" si="23"/>
        <v>29925</v>
      </c>
    </row>
    <row r="52" spans="1:28" ht="15" thickBot="1">
      <c r="A52" s="623"/>
      <c r="B52" s="191" t="s">
        <v>373</v>
      </c>
      <c r="C52" s="192">
        <f>C50</f>
        <v>0</v>
      </c>
      <c r="D52" s="193">
        <f>D50+C52</f>
        <v>5</v>
      </c>
      <c r="E52" s="193">
        <f t="shared" ref="E52:AB52" si="24">E50+D52</f>
        <v>5.875</v>
      </c>
      <c r="F52" s="193">
        <f t="shared" si="24"/>
        <v>7.0625</v>
      </c>
      <c r="G52" s="193">
        <f t="shared" si="24"/>
        <v>10.0625</v>
      </c>
      <c r="H52" s="193">
        <f t="shared" si="24"/>
        <v>17.229166667000001</v>
      </c>
      <c r="I52" s="193">
        <f t="shared" si="24"/>
        <v>19.25</v>
      </c>
      <c r="J52" s="193">
        <f t="shared" si="24"/>
        <v>28.041666667000001</v>
      </c>
      <c r="K52" s="193">
        <f t="shared" si="24"/>
        <v>34.895833334000002</v>
      </c>
      <c r="L52" s="193">
        <f t="shared" si="24"/>
        <v>39.000000001000004</v>
      </c>
      <c r="M52" s="193">
        <f t="shared" si="24"/>
        <v>49.291666671000002</v>
      </c>
      <c r="N52" s="193">
        <f t="shared" si="24"/>
        <v>55.125000004</v>
      </c>
      <c r="O52" s="193">
        <f t="shared" si="24"/>
        <v>61.395833336999999</v>
      </c>
      <c r="P52" s="193">
        <f t="shared" si="24"/>
        <v>82.416666667000001</v>
      </c>
      <c r="Q52" s="193">
        <f t="shared" si="24"/>
        <v>92.166666667000001</v>
      </c>
      <c r="R52" s="193">
        <f t="shared" si="24"/>
        <v>104.916666667</v>
      </c>
      <c r="S52" s="193">
        <f t="shared" si="24"/>
        <v>114.083333334</v>
      </c>
      <c r="T52" s="193">
        <f t="shared" si="24"/>
        <v>124.28333333400001</v>
      </c>
      <c r="U52" s="193">
        <f t="shared" si="24"/>
        <v>124.28333333400001</v>
      </c>
      <c r="V52" s="193">
        <f t="shared" si="24"/>
        <v>124.28333333400001</v>
      </c>
      <c r="W52" s="193">
        <f t="shared" si="24"/>
        <v>124.28333333400001</v>
      </c>
      <c r="X52" s="193">
        <f t="shared" si="24"/>
        <v>124.28333333400001</v>
      </c>
      <c r="Y52" s="193">
        <f t="shared" si="24"/>
        <v>124.28333333400001</v>
      </c>
      <c r="Z52" s="193">
        <f t="shared" si="24"/>
        <v>133.73125000100001</v>
      </c>
      <c r="AA52" s="193">
        <f t="shared" si="24"/>
        <v>143.71041666799999</v>
      </c>
      <c r="AB52" s="194">
        <f t="shared" si="24"/>
        <v>146.52291666799999</v>
      </c>
    </row>
  </sheetData>
  <mergeCells count="20">
    <mergeCell ref="A17:A20"/>
    <mergeCell ref="F2:G2"/>
    <mergeCell ref="H2:J2"/>
    <mergeCell ref="K2:L2"/>
    <mergeCell ref="M2:N2"/>
    <mergeCell ref="T2:U2"/>
    <mergeCell ref="V2:W2"/>
    <mergeCell ref="A5:A8"/>
    <mergeCell ref="A9:A12"/>
    <mergeCell ref="A13:A16"/>
    <mergeCell ref="O2:P2"/>
    <mergeCell ref="Q2:R2"/>
    <mergeCell ref="A45:A48"/>
    <mergeCell ref="A49:A52"/>
    <mergeCell ref="A21:A24"/>
    <mergeCell ref="A25:A28"/>
    <mergeCell ref="A29:A32"/>
    <mergeCell ref="A33:A36"/>
    <mergeCell ref="A37:A40"/>
    <mergeCell ref="A41:A44"/>
  </mergeCells>
  <pageMargins left="0.7" right="0.7" top="0.75" bottom="0.75" header="0.3" footer="0.3"/>
  <pageSetup scale="56" orientation="portrait" r:id="rId1"/>
  <headerFooter>
    <oddHeader>&amp;CWell Monitoring - Development</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F29"/>
  <sheetViews>
    <sheetView workbookViewId="0">
      <selection activeCell="M26" sqref="M26"/>
    </sheetView>
  </sheetViews>
  <sheetFormatPr defaultRowHeight="14.4"/>
  <sheetData>
    <row r="1" spans="1:6">
      <c r="A1" t="s">
        <v>246</v>
      </c>
    </row>
    <row r="2" spans="1:6">
      <c r="A2" t="s">
        <v>251</v>
      </c>
    </row>
    <row r="3" spans="1:6">
      <c r="B3" t="s">
        <v>247</v>
      </c>
    </row>
    <row r="4" spans="1:6">
      <c r="C4" t="s">
        <v>248</v>
      </c>
    </row>
    <row r="5" spans="1:6">
      <c r="C5" t="s">
        <v>249</v>
      </c>
    </row>
    <row r="6" spans="1:6">
      <c r="C6" t="s">
        <v>250</v>
      </c>
    </row>
    <row r="7" spans="1:6">
      <c r="A7" s="110"/>
      <c r="B7" s="110"/>
      <c r="C7" s="110" t="s">
        <v>261</v>
      </c>
    </row>
    <row r="8" spans="1:6">
      <c r="C8" t="s">
        <v>252</v>
      </c>
    </row>
    <row r="9" spans="1:6">
      <c r="B9" t="s">
        <v>253</v>
      </c>
    </row>
    <row r="11" spans="1:6">
      <c r="A11" t="s">
        <v>494</v>
      </c>
    </row>
    <row r="12" spans="1:6">
      <c r="A12" t="s">
        <v>477</v>
      </c>
    </row>
    <row r="13" spans="1:6">
      <c r="A13" t="s">
        <v>478</v>
      </c>
    </row>
    <row r="14" spans="1:6">
      <c r="A14" t="s">
        <v>486</v>
      </c>
      <c r="F14" t="s">
        <v>487</v>
      </c>
    </row>
    <row r="15" spans="1:6">
      <c r="A15" t="s">
        <v>485</v>
      </c>
    </row>
    <row r="17" spans="1:3">
      <c r="A17" t="s">
        <v>479</v>
      </c>
      <c r="C17" t="s">
        <v>483</v>
      </c>
    </row>
    <row r="18" spans="1:3">
      <c r="A18" t="s">
        <v>480</v>
      </c>
    </row>
    <row r="19" spans="1:3">
      <c r="A19" t="s">
        <v>481</v>
      </c>
    </row>
    <row r="20" spans="1:3">
      <c r="A20" t="s">
        <v>482</v>
      </c>
    </row>
    <row r="21" spans="1:3">
      <c r="A21" t="s">
        <v>484</v>
      </c>
    </row>
    <row r="23" spans="1:3">
      <c r="A23" t="s">
        <v>488</v>
      </c>
    </row>
    <row r="24" spans="1:3">
      <c r="A24" t="s">
        <v>489</v>
      </c>
    </row>
    <row r="25" spans="1:3">
      <c r="A25" t="s">
        <v>492</v>
      </c>
    </row>
    <row r="26" spans="1:3">
      <c r="A26" t="s">
        <v>490</v>
      </c>
    </row>
    <row r="27" spans="1:3">
      <c r="A27" t="s">
        <v>491</v>
      </c>
    </row>
    <row r="29" spans="1:3">
      <c r="A29" t="s">
        <v>493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8</vt:i4>
      </vt:variant>
    </vt:vector>
  </HeadingPairs>
  <TitlesOfParts>
    <vt:vector size="41" baseType="lpstr">
      <vt:lpstr>Development</vt:lpstr>
      <vt:lpstr>Logic</vt:lpstr>
      <vt:lpstr>Guide</vt:lpstr>
      <vt:lpstr>User Inputs</vt:lpstr>
      <vt:lpstr>Original Plan</vt:lpstr>
      <vt:lpstr>Phase Export</vt:lpstr>
      <vt:lpstr>Cost Export</vt:lpstr>
      <vt:lpstr>AFE Export</vt:lpstr>
      <vt:lpstr>UE Export</vt:lpstr>
      <vt:lpstr>DvD Export</vt:lpstr>
      <vt:lpstr>Days v Depth</vt:lpstr>
      <vt:lpstr>Cost v Depth</vt:lpstr>
      <vt:lpstr>Phase v Days</vt:lpstr>
      <vt:lpstr>Phase Time</vt:lpstr>
      <vt:lpstr>Phase Cost</vt:lpstr>
      <vt:lpstr>UE Summary</vt:lpstr>
      <vt:lpstr>NPT by Category</vt:lpstr>
      <vt:lpstr>DvD vs Offsets</vt:lpstr>
      <vt:lpstr>UE &amp; Major NPT Calculator</vt:lpstr>
      <vt:lpstr>Total Data</vt:lpstr>
      <vt:lpstr>TF Data</vt:lpstr>
      <vt:lpstr>Daily Cost Tracking-Old</vt:lpstr>
      <vt:lpstr>Daily Cost Tracking-New</vt:lpstr>
      <vt:lpstr>Days v Cost</vt:lpstr>
      <vt:lpstr>AFE Cost</vt:lpstr>
      <vt:lpstr>FAQ</vt:lpstr>
      <vt:lpstr>GO-36 Data</vt:lpstr>
      <vt:lpstr>GO-36 Graph</vt:lpstr>
      <vt:lpstr>GO-36 Dev</vt:lpstr>
      <vt:lpstr>Days</vt:lpstr>
      <vt:lpstr>End Depths</vt:lpstr>
      <vt:lpstr>DVD</vt:lpstr>
      <vt:lpstr>UE Strategy &amp; Notes</vt:lpstr>
      <vt:lpstr>'Cost v Depth'!Print_Area</vt:lpstr>
      <vt:lpstr>'Days v Cost'!Print_Area</vt:lpstr>
      <vt:lpstr>'Days v Depth'!Print_Area</vt:lpstr>
      <vt:lpstr>'NPT by Category'!Print_Area</vt:lpstr>
      <vt:lpstr>'Phase Cost'!Print_Area</vt:lpstr>
      <vt:lpstr>'Phase Time'!Print_Area</vt:lpstr>
      <vt:lpstr>'Phase v Days'!Print_Area</vt:lpstr>
      <vt:lpstr>'UE Summary'!Print_Area</vt:lpstr>
    </vt:vector>
  </TitlesOfParts>
  <Company>Chevron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Calhoun</dc:creator>
  <cp:lastModifiedBy>Tim</cp:lastModifiedBy>
  <cp:lastPrinted>2017-10-09T20:07:48Z</cp:lastPrinted>
  <dcterms:created xsi:type="dcterms:W3CDTF">2015-01-07T19:21:04Z</dcterms:created>
  <dcterms:modified xsi:type="dcterms:W3CDTF">2019-07-01T18:38:37Z</dcterms:modified>
</cp:coreProperties>
</file>